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defaultThemeVersion="202300"/>
  <xr:revisionPtr revIDLastSave="0" documentId="13_ncr:1_{B70020CA-BD66-45F9-80C3-12DEE313517F}" xr6:coauthVersionLast="47" xr6:coauthVersionMax="47" xr10:uidLastSave="{00000000-0000-0000-0000-000000000000}"/>
  <bookViews>
    <workbookView xWindow="-120" yWindow="-120" windowWidth="20730" windowHeight="11160" tabRatio="856" activeTab="4" xr2:uid="{46718AD3-9E38-41F6-A26E-091D8E37FADE}"/>
  </bookViews>
  <sheets>
    <sheet name="SAP " sheetId="7" r:id="rId1"/>
    <sheet name="SAP- FACT" sheetId="1" r:id="rId2"/>
    <sheet name="FAC,BOL,ND" sheetId="3" r:id="rId3"/>
    <sheet name="SAP -AN" sheetId="10" r:id="rId4"/>
    <sheet name="ANT" sheetId="12" r:id="rId5"/>
    <sheet name="SAP - NC" sheetId="8" r:id="rId6"/>
    <sheet name="NC" sheetId="5" r:id="rId7"/>
    <sheet name="SAP - LT" sheetId="9" r:id="rId8"/>
    <sheet name="LETRAS" sheetId="6" r:id="rId9"/>
    <sheet name="Tablas" sheetId="4" r:id="rId10"/>
    <sheet name="Contactos" sheetId="11" r:id="rId11"/>
  </sheets>
  <definedNames>
    <definedName name="_xlnm._FilterDatabase" localSheetId="2" hidden="1">'FAC,BOL,ND'!$A$1:$O$1820</definedName>
    <definedName name="_xlnm._FilterDatabase" localSheetId="6" hidden="1">NC!$A$1:$T$9</definedName>
    <definedName name="_xlnm._FilterDatabase" localSheetId="0" hidden="1">'SAP '!$A$2:$AF$3286</definedName>
    <definedName name="_xlnm._FilterDatabase" localSheetId="7" hidden="1">'SAP - LT'!$A$2:$AF$689</definedName>
    <definedName name="_xlnm._FilterDatabase" localSheetId="5" hidden="1">'SAP - NC'!$A$2:$AF$10</definedName>
    <definedName name="_xlnm._FilterDatabase" localSheetId="3" hidden="1">'SAP -AN'!$A$2:$AF$148</definedName>
    <definedName name="_xlnm._FilterDatabase" localSheetId="1" hidden="1">'SAP- FACT'!$A$2:$AF$1821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8" l="1"/>
  <c r="D5" i="8"/>
  <c r="D6" i="8"/>
  <c r="D7" i="8"/>
  <c r="D8" i="8"/>
  <c r="D9" i="8"/>
  <c r="D10" i="8"/>
  <c r="D3" i="8"/>
  <c r="I5" i="12"/>
  <c r="I4" i="12"/>
  <c r="A3" i="5"/>
  <c r="A4" i="5"/>
  <c r="A5" i="5"/>
  <c r="A6" i="5"/>
  <c r="A7" i="5"/>
  <c r="A8" i="5"/>
  <c r="A9" i="5"/>
  <c r="C40" i="7"/>
  <c r="C4" i="8"/>
  <c r="C5" i="8"/>
  <c r="C6" i="8"/>
  <c r="C7" i="8"/>
  <c r="C8" i="8"/>
  <c r="C9" i="8"/>
  <c r="C10" i="8"/>
  <c r="C3" i="8"/>
  <c r="A2" i="5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579" i="6"/>
  <c r="A580" i="6"/>
  <c r="A581" i="6"/>
  <c r="A582" i="6"/>
  <c r="A583" i="6"/>
  <c r="A584" i="6"/>
  <c r="A585" i="6"/>
  <c r="A586" i="6"/>
  <c r="A587" i="6"/>
  <c r="A578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3" i="9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3" i="9"/>
  <c r="A2" i="6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AF1102" i="7"/>
  <c r="AF1103" i="7"/>
  <c r="AF1104" i="7"/>
  <c r="AF1105" i="7"/>
  <c r="AF1106" i="7"/>
  <c r="AF1107" i="7"/>
  <c r="AF1108" i="7"/>
  <c r="AF1109" i="7"/>
  <c r="AF1110" i="7"/>
  <c r="AF1111" i="7"/>
  <c r="AF1112" i="7"/>
  <c r="AF1113" i="7"/>
  <c r="AF1114" i="7"/>
  <c r="AF1115" i="7"/>
  <c r="AF1116" i="7"/>
  <c r="AF1117" i="7"/>
  <c r="AF1118" i="7"/>
  <c r="AF1119" i="7"/>
  <c r="AF1120" i="7"/>
  <c r="AF1121" i="7"/>
  <c r="AF1122" i="7"/>
  <c r="AF1123" i="7"/>
  <c r="AF1124" i="7"/>
  <c r="AF1125" i="7"/>
  <c r="AF1126" i="7"/>
  <c r="AF1127" i="7"/>
  <c r="AF1128" i="7"/>
  <c r="AF1129" i="7"/>
  <c r="AF1130" i="7"/>
  <c r="AF1131" i="7"/>
  <c r="AF1132" i="7"/>
  <c r="AF1133" i="7"/>
  <c r="AF1134" i="7"/>
  <c r="AF1135" i="7"/>
  <c r="AF1136" i="7"/>
  <c r="AF1137" i="7"/>
  <c r="AF1138" i="7"/>
  <c r="AF1139" i="7"/>
  <c r="AF1140" i="7"/>
  <c r="AF1141" i="7"/>
  <c r="AF1142" i="7"/>
  <c r="AF1143" i="7"/>
  <c r="AF1144" i="7"/>
  <c r="AF1145" i="7"/>
  <c r="AF1146" i="7"/>
  <c r="AF1147" i="7"/>
  <c r="AF1148" i="7"/>
  <c r="AF1149" i="7"/>
  <c r="AF1150" i="7"/>
  <c r="AF1151" i="7"/>
  <c r="AF1152" i="7"/>
  <c r="AF1153" i="7"/>
  <c r="AF1154" i="7"/>
  <c r="AF1155" i="7"/>
  <c r="AF1156" i="7"/>
  <c r="AF1157" i="7"/>
  <c r="AF1158" i="7"/>
  <c r="AF1159" i="7"/>
  <c r="AF1160" i="7"/>
  <c r="AF1161" i="7"/>
  <c r="AF1162" i="7"/>
  <c r="AF1163" i="7"/>
  <c r="AF1164" i="7"/>
  <c r="AF1165" i="7"/>
  <c r="AF1166" i="7"/>
  <c r="AF1167" i="7"/>
  <c r="AF1168" i="7"/>
  <c r="AF1169" i="7"/>
  <c r="AF1170" i="7"/>
  <c r="AF1171" i="7"/>
  <c r="AF1172" i="7"/>
  <c r="AF1173" i="7"/>
  <c r="AF1174" i="7"/>
  <c r="AF1175" i="7"/>
  <c r="AF1176" i="7"/>
  <c r="AF1177" i="7"/>
  <c r="AF1178" i="7"/>
  <c r="AF1179" i="7"/>
  <c r="AF1180" i="7"/>
  <c r="AF1181" i="7"/>
  <c r="AF1182" i="7"/>
  <c r="AF1183" i="7"/>
  <c r="AF1184" i="7"/>
  <c r="AF1185" i="7"/>
  <c r="AF1186" i="7"/>
  <c r="AF1187" i="7"/>
  <c r="AF1188" i="7"/>
  <c r="AF1189" i="7"/>
  <c r="AF1190" i="7"/>
  <c r="AF1191" i="7"/>
  <c r="AF1192" i="7"/>
  <c r="AF1193" i="7"/>
  <c r="AF1194" i="7"/>
  <c r="AF1195" i="7"/>
  <c r="AF1196" i="7"/>
  <c r="AF1197" i="7"/>
  <c r="AF1198" i="7"/>
  <c r="AF1199" i="7"/>
  <c r="AF1200" i="7"/>
  <c r="AF1201" i="7"/>
  <c r="AF1202" i="7"/>
  <c r="AF1203" i="7"/>
  <c r="AF1204" i="7"/>
  <c r="AF1205" i="7"/>
  <c r="AF1206" i="7"/>
  <c r="AF1207" i="7"/>
  <c r="AF1208" i="7"/>
  <c r="AF1209" i="7"/>
  <c r="AF1210" i="7"/>
  <c r="AF1211" i="7"/>
  <c r="AF1212" i="7"/>
  <c r="AF1213" i="7"/>
  <c r="AF1214" i="7"/>
  <c r="AF1215" i="7"/>
  <c r="AF1216" i="7"/>
  <c r="AF1217" i="7"/>
  <c r="AF1218" i="7"/>
  <c r="AF1219" i="7"/>
  <c r="AF1220" i="7"/>
  <c r="AF1221" i="7"/>
  <c r="AF1222" i="7"/>
  <c r="AF1223" i="7"/>
  <c r="AF1224" i="7"/>
  <c r="AF1225" i="7"/>
  <c r="AF1226" i="7"/>
  <c r="AF1227" i="7"/>
  <c r="AF1228" i="7"/>
  <c r="AF1229" i="7"/>
  <c r="AF1230" i="7"/>
  <c r="AF1231" i="7"/>
  <c r="AF1232" i="7"/>
  <c r="AF1233" i="7"/>
  <c r="AF1234" i="7"/>
  <c r="AF1235" i="7"/>
  <c r="AF1236" i="7"/>
  <c r="AF1237" i="7"/>
  <c r="AF1238" i="7"/>
  <c r="AF1239" i="7"/>
  <c r="AF1240" i="7"/>
  <c r="AF1241" i="7"/>
  <c r="AF1242" i="7"/>
  <c r="AF1243" i="7"/>
  <c r="AF1244" i="7"/>
  <c r="AF1245" i="7"/>
  <c r="AF1246" i="7"/>
  <c r="AF1247" i="7"/>
  <c r="AF1248" i="7"/>
  <c r="AF1249" i="7"/>
  <c r="AF1250" i="7"/>
  <c r="AF1251" i="7"/>
  <c r="AF1252" i="7"/>
  <c r="AF1253" i="7"/>
  <c r="AF1254" i="7"/>
  <c r="AF1255" i="7"/>
  <c r="AF1256" i="7"/>
  <c r="AF1257" i="7"/>
  <c r="AF1258" i="7"/>
  <c r="AF1259" i="7"/>
  <c r="AF1260" i="7"/>
  <c r="AF1261" i="7"/>
  <c r="AF1262" i="7"/>
  <c r="AF1263" i="7"/>
  <c r="AF1264" i="7"/>
  <c r="AF1265" i="7"/>
  <c r="AF1266" i="7"/>
  <c r="AF1267" i="7"/>
  <c r="AF1268" i="7"/>
  <c r="AF1269" i="7"/>
  <c r="AF1270" i="7"/>
  <c r="AF1271" i="7"/>
  <c r="AF1272" i="7"/>
  <c r="AF1273" i="7"/>
  <c r="AF1274" i="7"/>
  <c r="AF1275" i="7"/>
  <c r="AF1276" i="7"/>
  <c r="AF1277" i="7"/>
  <c r="AF1278" i="7"/>
  <c r="AF1279" i="7"/>
  <c r="AF1280" i="7"/>
  <c r="AF1281" i="7"/>
  <c r="AF1282" i="7"/>
  <c r="AF1283" i="7"/>
  <c r="AF1284" i="7"/>
  <c r="AF1285" i="7"/>
  <c r="AF1286" i="7"/>
  <c r="AF1287" i="7"/>
  <c r="AF1288" i="7"/>
  <c r="AF1289" i="7"/>
  <c r="AF1290" i="7"/>
  <c r="AF1291" i="7"/>
  <c r="AF1292" i="7"/>
  <c r="AF1293" i="7"/>
  <c r="AF1294" i="7"/>
  <c r="AF1295" i="7"/>
  <c r="AF1296" i="7"/>
  <c r="AF1297" i="7"/>
  <c r="AF1298" i="7"/>
  <c r="AF1299" i="7"/>
  <c r="AF1300" i="7"/>
  <c r="AF1301" i="7"/>
  <c r="AF1302" i="7"/>
  <c r="AF1303" i="7"/>
  <c r="AF1304" i="7"/>
  <c r="AF1305" i="7"/>
  <c r="AF1306" i="7"/>
  <c r="AF1307" i="7"/>
  <c r="AF1308" i="7"/>
  <c r="AF1309" i="7"/>
  <c r="AF1310" i="7"/>
  <c r="AF1311" i="7"/>
  <c r="AF1312" i="7"/>
  <c r="AF1313" i="7"/>
  <c r="AF1314" i="7"/>
  <c r="AF1315" i="7"/>
  <c r="AF1316" i="7"/>
  <c r="AF1317" i="7"/>
  <c r="AF1318" i="7"/>
  <c r="AF1319" i="7"/>
  <c r="AF1320" i="7"/>
  <c r="AF1321" i="7"/>
  <c r="AF1322" i="7"/>
  <c r="AF1323" i="7"/>
  <c r="AF1324" i="7"/>
  <c r="AF1325" i="7"/>
  <c r="AF1326" i="7"/>
  <c r="AF1327" i="7"/>
  <c r="AF1328" i="7"/>
  <c r="AF1329" i="7"/>
  <c r="AF1330" i="7"/>
  <c r="AF1331" i="7"/>
  <c r="AF1332" i="7"/>
  <c r="AF1333" i="7"/>
  <c r="AF1334" i="7"/>
  <c r="AF1335" i="7"/>
  <c r="AF1336" i="7"/>
  <c r="AF1337" i="7"/>
  <c r="AF1338" i="7"/>
  <c r="AF1339" i="7"/>
  <c r="AF1340" i="7"/>
  <c r="AF1341" i="7"/>
  <c r="AF1342" i="7"/>
  <c r="AF1343" i="7"/>
  <c r="AF1344" i="7"/>
  <c r="AF1345" i="7"/>
  <c r="AF1346" i="7"/>
  <c r="AF1347" i="7"/>
  <c r="AF1348" i="7"/>
  <c r="AF1349" i="7"/>
  <c r="AF1350" i="7"/>
  <c r="AF1351" i="7"/>
  <c r="AF1352" i="7"/>
  <c r="AF1353" i="7"/>
  <c r="AF1354" i="7"/>
  <c r="AF1355" i="7"/>
  <c r="AF1356" i="7"/>
  <c r="AF1357" i="7"/>
  <c r="AF1358" i="7"/>
  <c r="AF1359" i="7"/>
  <c r="AF1360" i="7"/>
  <c r="AF1361" i="7"/>
  <c r="AF1362" i="7"/>
  <c r="AF1363" i="7"/>
  <c r="AF1364" i="7"/>
  <c r="AF1365" i="7"/>
  <c r="AF1366" i="7"/>
  <c r="AF1367" i="7"/>
  <c r="AF1368" i="7"/>
  <c r="AF1369" i="7"/>
  <c r="AF1370" i="7"/>
  <c r="AF1371" i="7"/>
  <c r="AF1372" i="7"/>
  <c r="AF1373" i="7"/>
  <c r="AF1374" i="7"/>
  <c r="AF1375" i="7"/>
  <c r="AF1376" i="7"/>
  <c r="AF1377" i="7"/>
  <c r="AF1378" i="7"/>
  <c r="AF1379" i="7"/>
  <c r="AF1380" i="7"/>
  <c r="AF1381" i="7"/>
  <c r="AF1382" i="7"/>
  <c r="AF1383" i="7"/>
  <c r="AF1384" i="7"/>
  <c r="AF1385" i="7"/>
  <c r="AF1386" i="7"/>
  <c r="AF1387" i="7"/>
  <c r="AF1388" i="7"/>
  <c r="AF1389" i="7"/>
  <c r="AF1390" i="7"/>
  <c r="AF1391" i="7"/>
  <c r="AF1392" i="7"/>
  <c r="AF1393" i="7"/>
  <c r="AF1394" i="7"/>
  <c r="AF1395" i="7"/>
  <c r="AF1396" i="7"/>
  <c r="AF1397" i="7"/>
  <c r="AF1398" i="7"/>
  <c r="AF1399" i="7"/>
  <c r="AF1400" i="7"/>
  <c r="AF1401" i="7"/>
  <c r="AF1402" i="7"/>
  <c r="AF1403" i="7"/>
  <c r="AF1404" i="7"/>
  <c r="AF1405" i="7"/>
  <c r="AF1406" i="7"/>
  <c r="AF1407" i="7"/>
  <c r="AF1408" i="7"/>
  <c r="AF1409" i="7"/>
  <c r="AF1410" i="7"/>
  <c r="AF1411" i="7"/>
  <c r="AF1412" i="7"/>
  <c r="AF1413" i="7"/>
  <c r="AF1414" i="7"/>
  <c r="AF1415" i="7"/>
  <c r="AF1416" i="7"/>
  <c r="AF1417" i="7"/>
  <c r="AF1418" i="7"/>
  <c r="AF1419" i="7"/>
  <c r="AF1420" i="7"/>
  <c r="AF1421" i="7"/>
  <c r="AF1422" i="7"/>
  <c r="AF1423" i="7"/>
  <c r="AF1424" i="7"/>
  <c r="AF1425" i="7"/>
  <c r="AF1426" i="7"/>
  <c r="AF1427" i="7"/>
  <c r="AF1428" i="7"/>
  <c r="AF1429" i="7"/>
  <c r="AF1430" i="7"/>
  <c r="AF1431" i="7"/>
  <c r="AF1432" i="7"/>
  <c r="AF1433" i="7"/>
  <c r="AF1434" i="7"/>
  <c r="AF1435" i="7"/>
  <c r="AF1436" i="7"/>
  <c r="AF1437" i="7"/>
  <c r="AF1438" i="7"/>
  <c r="AF1439" i="7"/>
  <c r="AF1440" i="7"/>
  <c r="AF1441" i="7"/>
  <c r="AF1442" i="7"/>
  <c r="AF1443" i="7"/>
  <c r="AF1444" i="7"/>
  <c r="AF1445" i="7"/>
  <c r="AF1446" i="7"/>
  <c r="AF1447" i="7"/>
  <c r="AF1448" i="7"/>
  <c r="AF1449" i="7"/>
  <c r="AF1450" i="7"/>
  <c r="AF1451" i="7"/>
  <c r="AF1452" i="7"/>
  <c r="AF1453" i="7"/>
  <c r="AF1454" i="7"/>
  <c r="AF1455" i="7"/>
  <c r="AF1456" i="7"/>
  <c r="AF1457" i="7"/>
  <c r="AF1458" i="7"/>
  <c r="AF1459" i="7"/>
  <c r="AF1460" i="7"/>
  <c r="AF1461" i="7"/>
  <c r="AF1462" i="7"/>
  <c r="AF1463" i="7"/>
  <c r="AF1464" i="7"/>
  <c r="AF1465" i="7"/>
  <c r="AF1466" i="7"/>
  <c r="AF1467" i="7"/>
  <c r="AF1468" i="7"/>
  <c r="AF1469" i="7"/>
  <c r="AF1470" i="7"/>
  <c r="AF1471" i="7"/>
  <c r="AF1472" i="7"/>
  <c r="AF1473" i="7"/>
  <c r="AF1474" i="7"/>
  <c r="AF1475" i="7"/>
  <c r="AF1476" i="7"/>
  <c r="AF1477" i="7"/>
  <c r="AF1478" i="7"/>
  <c r="AF1479" i="7"/>
  <c r="AF1480" i="7"/>
  <c r="AF1481" i="7"/>
  <c r="AF1482" i="7"/>
  <c r="AF1483" i="7"/>
  <c r="AF1484" i="7"/>
  <c r="AF1485" i="7"/>
  <c r="AF1486" i="7"/>
  <c r="AF1487" i="7"/>
  <c r="AF1488" i="7"/>
  <c r="AF1489" i="7"/>
  <c r="AF1490" i="7"/>
  <c r="AF1491" i="7"/>
  <c r="AF1492" i="7"/>
  <c r="AF1493" i="7"/>
  <c r="AF1494" i="7"/>
  <c r="AF1495" i="7"/>
  <c r="AF1496" i="7"/>
  <c r="AF1497" i="7"/>
  <c r="AF1498" i="7"/>
  <c r="AF1499" i="7"/>
  <c r="AF1500" i="7"/>
  <c r="AF1501" i="7"/>
  <c r="AF1502" i="7"/>
  <c r="AF1503" i="7"/>
  <c r="AF1504" i="7"/>
  <c r="AF1505" i="7"/>
  <c r="AF1506" i="7"/>
  <c r="AF1507" i="7"/>
  <c r="AF1508" i="7"/>
  <c r="AF1509" i="7"/>
  <c r="AF1510" i="7"/>
  <c r="AF1511" i="7"/>
  <c r="AF1512" i="7"/>
  <c r="AF1513" i="7"/>
  <c r="AF1514" i="7"/>
  <c r="AF1515" i="7"/>
  <c r="AF1516" i="7"/>
  <c r="AF1517" i="7"/>
  <c r="AF1518" i="7"/>
  <c r="AF1519" i="7"/>
  <c r="AF1520" i="7"/>
  <c r="AF1521" i="7"/>
  <c r="AF1522" i="7"/>
  <c r="AF1523" i="7"/>
  <c r="AF1524" i="7"/>
  <c r="AF1525" i="7"/>
  <c r="AF1526" i="7"/>
  <c r="AF1527" i="7"/>
  <c r="AF1528" i="7"/>
  <c r="AF1529" i="7"/>
  <c r="AF1530" i="7"/>
  <c r="AF1531" i="7"/>
  <c r="AF1532" i="7"/>
  <c r="AF1533" i="7"/>
  <c r="AF1534" i="7"/>
  <c r="AF1535" i="7"/>
  <c r="AF1536" i="7"/>
  <c r="AF1537" i="7"/>
  <c r="AF1538" i="7"/>
  <c r="AF1539" i="7"/>
  <c r="AF1540" i="7"/>
  <c r="AF1541" i="7"/>
  <c r="AF1542" i="7"/>
  <c r="AF1543" i="7"/>
  <c r="AF1544" i="7"/>
  <c r="AF1545" i="7"/>
  <c r="AF1546" i="7"/>
  <c r="AF1547" i="7"/>
  <c r="AF1548" i="7"/>
  <c r="AF1549" i="7"/>
  <c r="AF1550" i="7"/>
  <c r="AF1551" i="7"/>
  <c r="AF1552" i="7"/>
  <c r="AF1553" i="7"/>
  <c r="AF1554" i="7"/>
  <c r="AF1555" i="7"/>
  <c r="AF1556" i="7"/>
  <c r="AF1557" i="7"/>
  <c r="AF1558" i="7"/>
  <c r="AF1559" i="7"/>
  <c r="AF1560" i="7"/>
  <c r="AF1561" i="7"/>
  <c r="AF1562" i="7"/>
  <c r="AF1563" i="7"/>
  <c r="AF1564" i="7"/>
  <c r="AF1565" i="7"/>
  <c r="AF1566" i="7"/>
  <c r="AF1567" i="7"/>
  <c r="AF1568" i="7"/>
  <c r="AF1569" i="7"/>
  <c r="AF1570" i="7"/>
  <c r="AF1571" i="7"/>
  <c r="AF1572" i="7"/>
  <c r="AF1573" i="7"/>
  <c r="AF1574" i="7"/>
  <c r="AF1575" i="7"/>
  <c r="AF1576" i="7"/>
  <c r="AF1577" i="7"/>
  <c r="AF1578" i="7"/>
  <c r="AF1579" i="7"/>
  <c r="AF1580" i="7"/>
  <c r="AF1581" i="7"/>
  <c r="AF1582" i="7"/>
  <c r="AF1583" i="7"/>
  <c r="AF1584" i="7"/>
  <c r="AF1585" i="7"/>
  <c r="AF1586" i="7"/>
  <c r="AF1587" i="7"/>
  <c r="AF1588" i="7"/>
  <c r="AF1589" i="7"/>
  <c r="AF1590" i="7"/>
  <c r="AF1591" i="7"/>
  <c r="AF1592" i="7"/>
  <c r="AF1593" i="7"/>
  <c r="AF1594" i="7"/>
  <c r="AF1595" i="7"/>
  <c r="AF1596" i="7"/>
  <c r="AF1597" i="7"/>
  <c r="AF1598" i="7"/>
  <c r="AF1599" i="7"/>
  <c r="AF1600" i="7"/>
  <c r="AF1601" i="7"/>
  <c r="AF1602" i="7"/>
  <c r="AF1603" i="7"/>
  <c r="AF1604" i="7"/>
  <c r="AF1605" i="7"/>
  <c r="AF1606" i="7"/>
  <c r="AF1607" i="7"/>
  <c r="AF1608" i="7"/>
  <c r="AF1609" i="7"/>
  <c r="AF1610" i="7"/>
  <c r="AF1611" i="7"/>
  <c r="AF1612" i="7"/>
  <c r="AF1613" i="7"/>
  <c r="AF1614" i="7"/>
  <c r="AF1615" i="7"/>
  <c r="AF1616" i="7"/>
  <c r="AF1617" i="7"/>
  <c r="AF1618" i="7"/>
  <c r="AF1619" i="7"/>
  <c r="AF1620" i="7"/>
  <c r="AF1621" i="7"/>
  <c r="AF1622" i="7"/>
  <c r="AF1623" i="7"/>
  <c r="AF1624" i="7"/>
  <c r="AF1625" i="7"/>
  <c r="AF1626" i="7"/>
  <c r="AF1627" i="7"/>
  <c r="AF1628" i="7"/>
  <c r="AF1629" i="7"/>
  <c r="AF1630" i="7"/>
  <c r="AF1631" i="7"/>
  <c r="AF1632" i="7"/>
  <c r="AF1633" i="7"/>
  <c r="AF1634" i="7"/>
  <c r="AF1635" i="7"/>
  <c r="AF1636" i="7"/>
  <c r="AF1637" i="7"/>
  <c r="AF1638" i="7"/>
  <c r="AF1639" i="7"/>
  <c r="AF1640" i="7"/>
  <c r="AF1641" i="7"/>
  <c r="AF1642" i="7"/>
  <c r="AF1643" i="7"/>
  <c r="AF1644" i="7"/>
  <c r="AF1645" i="7"/>
  <c r="AF1646" i="7"/>
  <c r="AF1647" i="7"/>
  <c r="AF1648" i="7"/>
  <c r="AF1649" i="7"/>
  <c r="AF1650" i="7"/>
  <c r="AF1651" i="7"/>
  <c r="AF1652" i="7"/>
  <c r="AF1653" i="7"/>
  <c r="AF1654" i="7"/>
  <c r="AF1655" i="7"/>
  <c r="AF1656" i="7"/>
  <c r="AF1657" i="7"/>
  <c r="AF1658" i="7"/>
  <c r="AF1659" i="7"/>
  <c r="AF1660" i="7"/>
  <c r="AF1661" i="7"/>
  <c r="AF1662" i="7"/>
  <c r="AF1663" i="7"/>
  <c r="AF1664" i="7"/>
  <c r="AF1665" i="7"/>
  <c r="AF1666" i="7"/>
  <c r="AF1667" i="7"/>
  <c r="AF1668" i="7"/>
  <c r="AF1669" i="7"/>
  <c r="AF1670" i="7"/>
  <c r="AF1671" i="7"/>
  <c r="AF1672" i="7"/>
  <c r="AF1673" i="7"/>
  <c r="AF1674" i="7"/>
  <c r="AF1675" i="7"/>
  <c r="AF1676" i="7"/>
  <c r="AF1677" i="7"/>
  <c r="AF1678" i="7"/>
  <c r="AF1679" i="7"/>
  <c r="AF1680" i="7"/>
  <c r="AF1681" i="7"/>
  <c r="AF1682" i="7"/>
  <c r="AF1683" i="7"/>
  <c r="AF1684" i="7"/>
  <c r="AF1685" i="7"/>
  <c r="AF1686" i="7"/>
  <c r="AF1687" i="7"/>
  <c r="AF1688" i="7"/>
  <c r="AF1689" i="7"/>
  <c r="AF1690" i="7"/>
  <c r="AF1691" i="7"/>
  <c r="AF1692" i="7"/>
  <c r="AF1693" i="7"/>
  <c r="AF1694" i="7"/>
  <c r="AF1695" i="7"/>
  <c r="AF1696" i="7"/>
  <c r="AF1697" i="7"/>
  <c r="AF1698" i="7"/>
  <c r="AF1699" i="7"/>
  <c r="AF1700" i="7"/>
  <c r="AF1701" i="7"/>
  <c r="AF1702" i="7"/>
  <c r="AF1703" i="7"/>
  <c r="AF1704" i="7"/>
  <c r="AF1705" i="7"/>
  <c r="AF1706" i="7"/>
  <c r="AF1707" i="7"/>
  <c r="AF1708" i="7"/>
  <c r="AF1709" i="7"/>
  <c r="AF1710" i="7"/>
  <c r="AF1711" i="7"/>
  <c r="AF1712" i="7"/>
  <c r="AF1713" i="7"/>
  <c r="AF1714" i="7"/>
  <c r="AF1715" i="7"/>
  <c r="AF1716" i="7"/>
  <c r="AF1717" i="7"/>
  <c r="AF1718" i="7"/>
  <c r="AF1719" i="7"/>
  <c r="AF1720" i="7"/>
  <c r="AF1721" i="7"/>
  <c r="AF1722" i="7"/>
  <c r="AF1723" i="7"/>
  <c r="AF1724" i="7"/>
  <c r="AF1725" i="7"/>
  <c r="AF1726" i="7"/>
  <c r="AF1727" i="7"/>
  <c r="AF1728" i="7"/>
  <c r="AF1729" i="7"/>
  <c r="AF1730" i="7"/>
  <c r="AF1731" i="7"/>
  <c r="AF1732" i="7"/>
  <c r="AF1733" i="7"/>
  <c r="AF1734" i="7"/>
  <c r="AF1735" i="7"/>
  <c r="AF1736" i="7"/>
  <c r="AF1737" i="7"/>
  <c r="AF1738" i="7"/>
  <c r="AF1739" i="7"/>
  <c r="AF1740" i="7"/>
  <c r="AF1741" i="7"/>
  <c r="AF1742" i="7"/>
  <c r="AF1743" i="7"/>
  <c r="AF1744" i="7"/>
  <c r="AF1745" i="7"/>
  <c r="AF1746" i="7"/>
  <c r="AF1747" i="7"/>
  <c r="AF1748" i="7"/>
  <c r="AF1749" i="7"/>
  <c r="AF1750" i="7"/>
  <c r="AF1751" i="7"/>
  <c r="AF1752" i="7"/>
  <c r="AF1753" i="7"/>
  <c r="AF1754" i="7"/>
  <c r="AF1755" i="7"/>
  <c r="AF1756" i="7"/>
  <c r="AF1757" i="7"/>
  <c r="AF1758" i="7"/>
  <c r="AF1759" i="7"/>
  <c r="AF1760" i="7"/>
  <c r="AF1761" i="7"/>
  <c r="AF1762" i="7"/>
  <c r="AF1763" i="7"/>
  <c r="AF1764" i="7"/>
  <c r="AF1765" i="7"/>
  <c r="AF1766" i="7"/>
  <c r="AF1767" i="7"/>
  <c r="AF1768" i="7"/>
  <c r="AF1769" i="7"/>
  <c r="AF1770" i="7"/>
  <c r="AF1771" i="7"/>
  <c r="AF1772" i="7"/>
  <c r="AF1773" i="7"/>
  <c r="AF1774" i="7"/>
  <c r="AF1775" i="7"/>
  <c r="AF1776" i="7"/>
  <c r="AF1777" i="7"/>
  <c r="AF1778" i="7"/>
  <c r="AF1779" i="7"/>
  <c r="AF1780" i="7"/>
  <c r="AF1781" i="7"/>
  <c r="AF1782" i="7"/>
  <c r="AF1783" i="7"/>
  <c r="AF1784" i="7"/>
  <c r="AF1785" i="7"/>
  <c r="AF1786" i="7"/>
  <c r="AF1787" i="7"/>
  <c r="AF1788" i="7"/>
  <c r="AF1789" i="7"/>
  <c r="AF1790" i="7"/>
  <c r="AF1791" i="7"/>
  <c r="AF1792" i="7"/>
  <c r="AF1793" i="7"/>
  <c r="AF1794" i="7"/>
  <c r="AF1795" i="7"/>
  <c r="AF1796" i="7"/>
  <c r="AF1797" i="7"/>
  <c r="AF1798" i="7"/>
  <c r="AF1799" i="7"/>
  <c r="AF1800" i="7"/>
  <c r="AF1801" i="7"/>
  <c r="AF1802" i="7"/>
  <c r="AF1803" i="7"/>
  <c r="AF1804" i="7"/>
  <c r="AF1805" i="7"/>
  <c r="AF1806" i="7"/>
  <c r="AF1807" i="7"/>
  <c r="AF1808" i="7"/>
  <c r="AF1809" i="7"/>
  <c r="AF1810" i="7"/>
  <c r="AF1811" i="7"/>
  <c r="AF1812" i="7"/>
  <c r="AF1813" i="7"/>
  <c r="AF1814" i="7"/>
  <c r="AF1815" i="7"/>
  <c r="AF1816" i="7"/>
  <c r="AF1817" i="7"/>
  <c r="AF1818" i="7"/>
  <c r="AF1819" i="7"/>
  <c r="AF1820" i="7"/>
  <c r="AF1821" i="7"/>
  <c r="AF1822" i="7"/>
  <c r="AF1823" i="7"/>
  <c r="AF1824" i="7"/>
  <c r="AF1825" i="7"/>
  <c r="AF1826" i="7"/>
  <c r="AF1827" i="7"/>
  <c r="AF1828" i="7"/>
  <c r="AF1829" i="7"/>
  <c r="AF1830" i="7"/>
  <c r="AF1831" i="7"/>
  <c r="AF1832" i="7"/>
  <c r="AF1833" i="7"/>
  <c r="AF1834" i="7"/>
  <c r="AF1835" i="7"/>
  <c r="AF1836" i="7"/>
  <c r="AF1837" i="7"/>
  <c r="AF1838" i="7"/>
  <c r="AF1839" i="7"/>
  <c r="AF1840" i="7"/>
  <c r="AF1841" i="7"/>
  <c r="AF1842" i="7"/>
  <c r="AF1843" i="7"/>
  <c r="AF1844" i="7"/>
  <c r="AF1845" i="7"/>
  <c r="AF1846" i="7"/>
  <c r="AF1847" i="7"/>
  <c r="AF1848" i="7"/>
  <c r="AF1849" i="7"/>
  <c r="AF1850" i="7"/>
  <c r="AF1851" i="7"/>
  <c r="AF1852" i="7"/>
  <c r="AF1853" i="7"/>
  <c r="AF1854" i="7"/>
  <c r="AF1855" i="7"/>
  <c r="AF1856" i="7"/>
  <c r="AF1857" i="7"/>
  <c r="AF1858" i="7"/>
  <c r="AF1859" i="7"/>
  <c r="AF1860" i="7"/>
  <c r="AF1861" i="7"/>
  <c r="AF1862" i="7"/>
  <c r="AF1863" i="7"/>
  <c r="AF1864" i="7"/>
  <c r="AF1865" i="7"/>
  <c r="AF1866" i="7"/>
  <c r="AF1867" i="7"/>
  <c r="AF1868" i="7"/>
  <c r="AF1869" i="7"/>
  <c r="AF1870" i="7"/>
  <c r="AF1871" i="7"/>
  <c r="AF1872" i="7"/>
  <c r="AF1873" i="7"/>
  <c r="AF1874" i="7"/>
  <c r="AF1875" i="7"/>
  <c r="AF1876" i="7"/>
  <c r="AF1877" i="7"/>
  <c r="AF1878" i="7"/>
  <c r="AF1879" i="7"/>
  <c r="AF1880" i="7"/>
  <c r="AF1881" i="7"/>
  <c r="AF1882" i="7"/>
  <c r="AF1883" i="7"/>
  <c r="AF1884" i="7"/>
  <c r="AF1885" i="7"/>
  <c r="AF1886" i="7"/>
  <c r="AF1887" i="7"/>
  <c r="AF1888" i="7"/>
  <c r="AF1889" i="7"/>
  <c r="AF1890" i="7"/>
  <c r="AF1891" i="7"/>
  <c r="AF1892" i="7"/>
  <c r="AF1893" i="7"/>
  <c r="AF1894" i="7"/>
  <c r="AF1895" i="7"/>
  <c r="AF1896" i="7"/>
  <c r="AF1897" i="7"/>
  <c r="AF1898" i="7"/>
  <c r="AF1899" i="7"/>
  <c r="AF1900" i="7"/>
  <c r="AF1901" i="7"/>
  <c r="AF1902" i="7"/>
  <c r="AF1903" i="7"/>
  <c r="AF1904" i="7"/>
  <c r="AF1905" i="7"/>
  <c r="AF1906" i="7"/>
  <c r="AF1907" i="7"/>
  <c r="AF1908" i="7"/>
  <c r="AF1909" i="7"/>
  <c r="AF1910" i="7"/>
  <c r="AF1911" i="7"/>
  <c r="AF1912" i="7"/>
  <c r="AF1913" i="7"/>
  <c r="AF1914" i="7"/>
  <c r="AF1915" i="7"/>
  <c r="AF1916" i="7"/>
  <c r="AF1917" i="7"/>
  <c r="AF1918" i="7"/>
  <c r="AF1919" i="7"/>
  <c r="AF1920" i="7"/>
  <c r="AF1921" i="7"/>
  <c r="AF1922" i="7"/>
  <c r="AF1923" i="7"/>
  <c r="AF1924" i="7"/>
  <c r="AF1925" i="7"/>
  <c r="AF1926" i="7"/>
  <c r="AF1927" i="7"/>
  <c r="AF1928" i="7"/>
  <c r="AF1929" i="7"/>
  <c r="AF1930" i="7"/>
  <c r="AF1931" i="7"/>
  <c r="AF1932" i="7"/>
  <c r="AF1933" i="7"/>
  <c r="AF1934" i="7"/>
  <c r="AF1935" i="7"/>
  <c r="AF1936" i="7"/>
  <c r="AF1937" i="7"/>
  <c r="AF1938" i="7"/>
  <c r="AF1939" i="7"/>
  <c r="AF1940" i="7"/>
  <c r="AF1941" i="7"/>
  <c r="AF1942" i="7"/>
  <c r="AF1943" i="7"/>
  <c r="AF1944" i="7"/>
  <c r="AF1945" i="7"/>
  <c r="AF1946" i="7"/>
  <c r="AF1947" i="7"/>
  <c r="AF1948" i="7"/>
  <c r="AF1949" i="7"/>
  <c r="AF1950" i="7"/>
  <c r="AF1951" i="7"/>
  <c r="AF1952" i="7"/>
  <c r="AF1953" i="7"/>
  <c r="AF1954" i="7"/>
  <c r="AF1955" i="7"/>
  <c r="AF1956" i="7"/>
  <c r="AF1957" i="7"/>
  <c r="AF1958" i="7"/>
  <c r="AF1959" i="7"/>
  <c r="AF1960" i="7"/>
  <c r="AF1961" i="7"/>
  <c r="AF1962" i="7"/>
  <c r="AF1963" i="7"/>
  <c r="AF1964" i="7"/>
  <c r="AF1965" i="7"/>
  <c r="AF1966" i="7"/>
  <c r="AF1967" i="7"/>
  <c r="AF1968" i="7"/>
  <c r="AF1969" i="7"/>
  <c r="AF1970" i="7"/>
  <c r="AF1971" i="7"/>
  <c r="AF1972" i="7"/>
  <c r="AF1973" i="7"/>
  <c r="AF1974" i="7"/>
  <c r="AF1975" i="7"/>
  <c r="AF1976" i="7"/>
  <c r="AF1977" i="7"/>
  <c r="AF1978" i="7"/>
  <c r="AF1979" i="7"/>
  <c r="AF1980" i="7"/>
  <c r="AF1981" i="7"/>
  <c r="AF1982" i="7"/>
  <c r="AF1983" i="7"/>
  <c r="AF1984" i="7"/>
  <c r="AF1985" i="7"/>
  <c r="AF1986" i="7"/>
  <c r="AF1987" i="7"/>
  <c r="AF1988" i="7"/>
  <c r="AF1989" i="7"/>
  <c r="AF1990" i="7"/>
  <c r="AF1991" i="7"/>
  <c r="AF1992" i="7"/>
  <c r="AF1993" i="7"/>
  <c r="AF1994" i="7"/>
  <c r="AF1995" i="7"/>
  <c r="AF1996" i="7"/>
  <c r="AF1997" i="7"/>
  <c r="AF1998" i="7"/>
  <c r="AF1999" i="7"/>
  <c r="AF2000" i="7"/>
  <c r="AF2001" i="7"/>
  <c r="AF2002" i="7"/>
  <c r="AF2003" i="7"/>
  <c r="AF2004" i="7"/>
  <c r="AF2005" i="7"/>
  <c r="AF2006" i="7"/>
  <c r="AF2007" i="7"/>
  <c r="AF2008" i="7"/>
  <c r="AF2009" i="7"/>
  <c r="AF2010" i="7"/>
  <c r="AF2011" i="7"/>
  <c r="AF2012" i="7"/>
  <c r="AF2013" i="7"/>
  <c r="AF2014" i="7"/>
  <c r="AF2015" i="7"/>
  <c r="AF2016" i="7"/>
  <c r="AF2017" i="7"/>
  <c r="AF2018" i="7"/>
  <c r="AF2019" i="7"/>
  <c r="AF2020" i="7"/>
  <c r="AF2021" i="7"/>
  <c r="AF2022" i="7"/>
  <c r="AF2023" i="7"/>
  <c r="AF2024" i="7"/>
  <c r="AF2025" i="7"/>
  <c r="AF2026" i="7"/>
  <c r="AF2027" i="7"/>
  <c r="AF2028" i="7"/>
  <c r="AF2029" i="7"/>
  <c r="AF2030" i="7"/>
  <c r="AF2031" i="7"/>
  <c r="AF2032" i="7"/>
  <c r="AF2033" i="7"/>
  <c r="AF2034" i="7"/>
  <c r="AF2035" i="7"/>
  <c r="AF2036" i="7"/>
  <c r="AF2037" i="7"/>
  <c r="AF2038" i="7"/>
  <c r="AF2039" i="7"/>
  <c r="AF2040" i="7"/>
  <c r="AF2041" i="7"/>
  <c r="AF2042" i="7"/>
  <c r="AF2043" i="7"/>
  <c r="AF2044" i="7"/>
  <c r="AF2045" i="7"/>
  <c r="AF2046" i="7"/>
  <c r="AF2047" i="7"/>
  <c r="AF2048" i="7"/>
  <c r="AF2049" i="7"/>
  <c r="AF2050" i="7"/>
  <c r="AF2051" i="7"/>
  <c r="AF2052" i="7"/>
  <c r="AF2053" i="7"/>
  <c r="AF2054" i="7"/>
  <c r="AF2055" i="7"/>
  <c r="AF2056" i="7"/>
  <c r="AF2057" i="7"/>
  <c r="AF2058" i="7"/>
  <c r="AF2059" i="7"/>
  <c r="AF2060" i="7"/>
  <c r="AF2061" i="7"/>
  <c r="AF2062" i="7"/>
  <c r="AF2063" i="7"/>
  <c r="AF2064" i="7"/>
  <c r="AF2065" i="7"/>
  <c r="AF2066" i="7"/>
  <c r="AF2067" i="7"/>
  <c r="AF2068" i="7"/>
  <c r="AF2069" i="7"/>
  <c r="AF2070" i="7"/>
  <c r="AF2071" i="7"/>
  <c r="AF2072" i="7"/>
  <c r="AF2073" i="7"/>
  <c r="AF2074" i="7"/>
  <c r="AF2075" i="7"/>
  <c r="AF2076" i="7"/>
  <c r="AF2077" i="7"/>
  <c r="AF2078" i="7"/>
  <c r="AF2079" i="7"/>
  <c r="AF2080" i="7"/>
  <c r="AF2081" i="7"/>
  <c r="AF2082" i="7"/>
  <c r="AF2083" i="7"/>
  <c r="AF2084" i="7"/>
  <c r="AF2085" i="7"/>
  <c r="AF2086" i="7"/>
  <c r="AF2087" i="7"/>
  <c r="AF2088" i="7"/>
  <c r="AF2089" i="7"/>
  <c r="AF2090" i="7"/>
  <c r="AF2091" i="7"/>
  <c r="AF2092" i="7"/>
  <c r="AF2093" i="7"/>
  <c r="AF2094" i="7"/>
  <c r="AF2095" i="7"/>
  <c r="AF2096" i="7"/>
  <c r="AF2097" i="7"/>
  <c r="AF2098" i="7"/>
  <c r="AF2099" i="7"/>
  <c r="AF2100" i="7"/>
  <c r="AF2101" i="7"/>
  <c r="AF2102" i="7"/>
  <c r="AF2103" i="7"/>
  <c r="AF2104" i="7"/>
  <c r="AF2105" i="7"/>
  <c r="AF2106" i="7"/>
  <c r="AF2107" i="7"/>
  <c r="AF2108" i="7"/>
  <c r="AF2109" i="7"/>
  <c r="AF2110" i="7"/>
  <c r="AF2111" i="7"/>
  <c r="AF2112" i="7"/>
  <c r="AF2113" i="7"/>
  <c r="AF2114" i="7"/>
  <c r="AF2115" i="7"/>
  <c r="AF2116" i="7"/>
  <c r="AF2117" i="7"/>
  <c r="AF2118" i="7"/>
  <c r="AF2119" i="7"/>
  <c r="AF2120" i="7"/>
  <c r="AF2121" i="7"/>
  <c r="AF2122" i="7"/>
  <c r="AF2123" i="7"/>
  <c r="AF2124" i="7"/>
  <c r="AF2125" i="7"/>
  <c r="AF2126" i="7"/>
  <c r="AF2127" i="7"/>
  <c r="AF2128" i="7"/>
  <c r="AF2129" i="7"/>
  <c r="AF2130" i="7"/>
  <c r="AF2131" i="7"/>
  <c r="AF2132" i="7"/>
  <c r="AF2133" i="7"/>
  <c r="AF2134" i="7"/>
  <c r="AF2135" i="7"/>
  <c r="AF2136" i="7"/>
  <c r="AF2137" i="7"/>
  <c r="AF2138" i="7"/>
  <c r="AF2139" i="7"/>
  <c r="AF2140" i="7"/>
  <c r="AF2141" i="7"/>
  <c r="AF2142" i="7"/>
  <c r="AF2143" i="7"/>
  <c r="AF2144" i="7"/>
  <c r="AF2145" i="7"/>
  <c r="AF2146" i="7"/>
  <c r="AF2147" i="7"/>
  <c r="AF2148" i="7"/>
  <c r="AF2149" i="7"/>
  <c r="AF2150" i="7"/>
  <c r="AF2151" i="7"/>
  <c r="AF2152" i="7"/>
  <c r="AF2153" i="7"/>
  <c r="AF2154" i="7"/>
  <c r="AF2155" i="7"/>
  <c r="AF2156" i="7"/>
  <c r="AF2157" i="7"/>
  <c r="AF2158" i="7"/>
  <c r="AF2159" i="7"/>
  <c r="AF2160" i="7"/>
  <c r="AF2161" i="7"/>
  <c r="AF2162" i="7"/>
  <c r="AF2163" i="7"/>
  <c r="AF2164" i="7"/>
  <c r="AF2165" i="7"/>
  <c r="AF2166" i="7"/>
  <c r="AF2167" i="7"/>
  <c r="AF2168" i="7"/>
  <c r="AF2169" i="7"/>
  <c r="AF2170" i="7"/>
  <c r="AF2171" i="7"/>
  <c r="AF2172" i="7"/>
  <c r="AF2173" i="7"/>
  <c r="AF2174" i="7"/>
  <c r="AF2175" i="7"/>
  <c r="AF2176" i="7"/>
  <c r="AF2177" i="7"/>
  <c r="AF2178" i="7"/>
  <c r="AF2179" i="7"/>
  <c r="AF2180" i="7"/>
  <c r="AF2181" i="7"/>
  <c r="AF2182" i="7"/>
  <c r="AF2183" i="7"/>
  <c r="AF2184" i="7"/>
  <c r="AF2185" i="7"/>
  <c r="AF2186" i="7"/>
  <c r="AF2187" i="7"/>
  <c r="AF2188" i="7"/>
  <c r="AF2189" i="7"/>
  <c r="AF2190" i="7"/>
  <c r="AF2191" i="7"/>
  <c r="AF2192" i="7"/>
  <c r="AF2193" i="7"/>
  <c r="AF2194" i="7"/>
  <c r="AF2195" i="7"/>
  <c r="AF2196" i="7"/>
  <c r="AF2197" i="7"/>
  <c r="AF2198" i="7"/>
  <c r="AF2199" i="7"/>
  <c r="AF2200" i="7"/>
  <c r="AF2201" i="7"/>
  <c r="AF2202" i="7"/>
  <c r="AF2203" i="7"/>
  <c r="AF2204" i="7"/>
  <c r="AF2205" i="7"/>
  <c r="AF2206" i="7"/>
  <c r="AF2207" i="7"/>
  <c r="AF2208" i="7"/>
  <c r="AF2209" i="7"/>
  <c r="AF2210" i="7"/>
  <c r="AF2211" i="7"/>
  <c r="AF2212" i="7"/>
  <c r="AF2213" i="7"/>
  <c r="AF2214" i="7"/>
  <c r="AF2215" i="7"/>
  <c r="AF2216" i="7"/>
  <c r="AF2217" i="7"/>
  <c r="AF2218" i="7"/>
  <c r="AF2219" i="7"/>
  <c r="AF2220" i="7"/>
  <c r="AF2221" i="7"/>
  <c r="AF2222" i="7"/>
  <c r="AF2223" i="7"/>
  <c r="AF2224" i="7"/>
  <c r="AF2225" i="7"/>
  <c r="AF2226" i="7"/>
  <c r="AF2227" i="7"/>
  <c r="AF2228" i="7"/>
  <c r="AF2229" i="7"/>
  <c r="AF2230" i="7"/>
  <c r="AF2231" i="7"/>
  <c r="AF2232" i="7"/>
  <c r="AF2233" i="7"/>
  <c r="AF2234" i="7"/>
  <c r="AF2235" i="7"/>
  <c r="AF2236" i="7"/>
  <c r="AF2237" i="7"/>
  <c r="AF2238" i="7"/>
  <c r="AF2239" i="7"/>
  <c r="AF2240" i="7"/>
  <c r="AF2241" i="7"/>
  <c r="AF2242" i="7"/>
  <c r="AF2243" i="7"/>
  <c r="AF2244" i="7"/>
  <c r="AF2245" i="7"/>
  <c r="AF2246" i="7"/>
  <c r="AF2247" i="7"/>
  <c r="AF2248" i="7"/>
  <c r="AF2249" i="7"/>
  <c r="AF2250" i="7"/>
  <c r="AF2251" i="7"/>
  <c r="AF2252" i="7"/>
  <c r="AF2253" i="7"/>
  <c r="AF2254" i="7"/>
  <c r="AF2255" i="7"/>
  <c r="AF2256" i="7"/>
  <c r="AF2257" i="7"/>
  <c r="AF2258" i="7"/>
  <c r="AF2259" i="7"/>
  <c r="AF2260" i="7"/>
  <c r="AF2261" i="7"/>
  <c r="AF2262" i="7"/>
  <c r="AF2263" i="7"/>
  <c r="AF2264" i="7"/>
  <c r="AF2265" i="7"/>
  <c r="AF2266" i="7"/>
  <c r="AF2267" i="7"/>
  <c r="AF2268" i="7"/>
  <c r="AF2269" i="7"/>
  <c r="AF2270" i="7"/>
  <c r="AF2271" i="7"/>
  <c r="AF2272" i="7"/>
  <c r="AF2273" i="7"/>
  <c r="AF2274" i="7"/>
  <c r="AF2275" i="7"/>
  <c r="AF2276" i="7"/>
  <c r="AF2277" i="7"/>
  <c r="AF2278" i="7"/>
  <c r="AF2279" i="7"/>
  <c r="AF2280" i="7"/>
  <c r="AF2281" i="7"/>
  <c r="AF2282" i="7"/>
  <c r="AF2283" i="7"/>
  <c r="AF2284" i="7"/>
  <c r="AF2285" i="7"/>
  <c r="AF2286" i="7"/>
  <c r="AF2287" i="7"/>
  <c r="AF2288" i="7"/>
  <c r="AF2289" i="7"/>
  <c r="AF2290" i="7"/>
  <c r="AF2291" i="7"/>
  <c r="AF2292" i="7"/>
  <c r="AF2293" i="7"/>
  <c r="AF2294" i="7"/>
  <c r="AF2295" i="7"/>
  <c r="AF2296" i="7"/>
  <c r="AF2297" i="7"/>
  <c r="AF2298" i="7"/>
  <c r="AF2299" i="7"/>
  <c r="AF2300" i="7"/>
  <c r="AF2301" i="7"/>
  <c r="AF2302" i="7"/>
  <c r="AF2303" i="7"/>
  <c r="AF2304" i="7"/>
  <c r="AF2305" i="7"/>
  <c r="AF2306" i="7"/>
  <c r="AF2307" i="7"/>
  <c r="AF2308" i="7"/>
  <c r="AF2309" i="7"/>
  <c r="AF2310" i="7"/>
  <c r="AF2311" i="7"/>
  <c r="AF2312" i="7"/>
  <c r="AF2313" i="7"/>
  <c r="AF2314" i="7"/>
  <c r="AF2315" i="7"/>
  <c r="AF2316" i="7"/>
  <c r="AF2317" i="7"/>
  <c r="AF2318" i="7"/>
  <c r="AF2319" i="7"/>
  <c r="AF2320" i="7"/>
  <c r="AF2321" i="7"/>
  <c r="AF2322" i="7"/>
  <c r="AF2323" i="7"/>
  <c r="AF2324" i="7"/>
  <c r="AF2325" i="7"/>
  <c r="AF2326" i="7"/>
  <c r="AF2327" i="7"/>
  <c r="AF2328" i="7"/>
  <c r="AF2329" i="7"/>
  <c r="AF2330" i="7"/>
  <c r="AF2331" i="7"/>
  <c r="AF2332" i="7"/>
  <c r="AF2333" i="7"/>
  <c r="AF2334" i="7"/>
  <c r="AF2335" i="7"/>
  <c r="AF2336" i="7"/>
  <c r="AF2337" i="7"/>
  <c r="AF2338" i="7"/>
  <c r="AF2339" i="7"/>
  <c r="AF2340" i="7"/>
  <c r="AF2341" i="7"/>
  <c r="AF2342" i="7"/>
  <c r="AF2343" i="7"/>
  <c r="AF2344" i="7"/>
  <c r="AF2345" i="7"/>
  <c r="AF2346" i="7"/>
  <c r="AF2347" i="7"/>
  <c r="AF2348" i="7"/>
  <c r="AF2349" i="7"/>
  <c r="AF2350" i="7"/>
  <c r="AF2351" i="7"/>
  <c r="AF2352" i="7"/>
  <c r="AF2353" i="7"/>
  <c r="AF2354" i="7"/>
  <c r="AF2355" i="7"/>
  <c r="AF2356" i="7"/>
  <c r="AF2357" i="7"/>
  <c r="AF2358" i="7"/>
  <c r="AF2359" i="7"/>
  <c r="AF2360" i="7"/>
  <c r="AF2361" i="7"/>
  <c r="AF2362" i="7"/>
  <c r="AF2363" i="7"/>
  <c r="AF2364" i="7"/>
  <c r="AF2365" i="7"/>
  <c r="AF2366" i="7"/>
  <c r="AF2367" i="7"/>
  <c r="AF2368" i="7"/>
  <c r="AF2369" i="7"/>
  <c r="AF2370" i="7"/>
  <c r="AF2371" i="7"/>
  <c r="AF2372" i="7"/>
  <c r="AF2373" i="7"/>
  <c r="AF2374" i="7"/>
  <c r="AF2375" i="7"/>
  <c r="AF2376" i="7"/>
  <c r="AF2377" i="7"/>
  <c r="AF2378" i="7"/>
  <c r="AF2379" i="7"/>
  <c r="AF2380" i="7"/>
  <c r="AF2381" i="7"/>
  <c r="AF2382" i="7"/>
  <c r="AF2383" i="7"/>
  <c r="AF2384" i="7"/>
  <c r="AF2385" i="7"/>
  <c r="AF2386" i="7"/>
  <c r="AF2387" i="7"/>
  <c r="AF2388" i="7"/>
  <c r="AF2389" i="7"/>
  <c r="AF2390" i="7"/>
  <c r="AF2391" i="7"/>
  <c r="AF2392" i="7"/>
  <c r="AF2393" i="7"/>
  <c r="AF2394" i="7"/>
  <c r="AF2395" i="7"/>
  <c r="AF2396" i="7"/>
  <c r="AF2397" i="7"/>
  <c r="AF2398" i="7"/>
  <c r="AF2399" i="7"/>
  <c r="AF2400" i="7"/>
  <c r="AF2401" i="7"/>
  <c r="AF2402" i="7"/>
  <c r="AF2403" i="7"/>
  <c r="AF2404" i="7"/>
  <c r="AF2405" i="7"/>
  <c r="AF2406" i="7"/>
  <c r="AF2407" i="7"/>
  <c r="AF2408" i="7"/>
  <c r="AF2409" i="7"/>
  <c r="AF2410" i="7"/>
  <c r="AF2411" i="7"/>
  <c r="AF2412" i="7"/>
  <c r="AF2413" i="7"/>
  <c r="AF2414" i="7"/>
  <c r="AF2415" i="7"/>
  <c r="AF2416" i="7"/>
  <c r="AF2417" i="7"/>
  <c r="AF2418" i="7"/>
  <c r="AF2419" i="7"/>
  <c r="AF2420" i="7"/>
  <c r="AF2421" i="7"/>
  <c r="AF2422" i="7"/>
  <c r="AF2423" i="7"/>
  <c r="AF2424" i="7"/>
  <c r="AF2425" i="7"/>
  <c r="AF2426" i="7"/>
  <c r="AF2427" i="7"/>
  <c r="AF2428" i="7"/>
  <c r="AF2429" i="7"/>
  <c r="AF2430" i="7"/>
  <c r="AF2431" i="7"/>
  <c r="AF2432" i="7"/>
  <c r="AF2433" i="7"/>
  <c r="AF2434" i="7"/>
  <c r="AF2435" i="7"/>
  <c r="AF2436" i="7"/>
  <c r="AF2437" i="7"/>
  <c r="AF2438" i="7"/>
  <c r="AF2439" i="7"/>
  <c r="AF2440" i="7"/>
  <c r="AF2441" i="7"/>
  <c r="AF2442" i="7"/>
  <c r="AF2443" i="7"/>
  <c r="AF2444" i="7"/>
  <c r="AF2445" i="7"/>
  <c r="AF2446" i="7"/>
  <c r="AF2447" i="7"/>
  <c r="AF2448" i="7"/>
  <c r="AF2449" i="7"/>
  <c r="AF2450" i="7"/>
  <c r="AF2451" i="7"/>
  <c r="AF2452" i="7"/>
  <c r="AF2453" i="7"/>
  <c r="AF2454" i="7"/>
  <c r="AF2455" i="7"/>
  <c r="AF2456" i="7"/>
  <c r="AF2457" i="7"/>
  <c r="AF2458" i="7"/>
  <c r="AF2459" i="7"/>
  <c r="AF2460" i="7"/>
  <c r="AF2461" i="7"/>
  <c r="AF2462" i="7"/>
  <c r="AF2463" i="7"/>
  <c r="AF2464" i="7"/>
  <c r="AF2465" i="7"/>
  <c r="AF2466" i="7"/>
  <c r="AF2467" i="7"/>
  <c r="AF2468" i="7"/>
  <c r="AF2469" i="7"/>
  <c r="AF2470" i="7"/>
  <c r="AF2471" i="7"/>
  <c r="AF2472" i="7"/>
  <c r="AF2473" i="7"/>
  <c r="AF2474" i="7"/>
  <c r="AF2475" i="7"/>
  <c r="AF2476" i="7"/>
  <c r="AF2477" i="7"/>
  <c r="AF2478" i="7"/>
  <c r="AF2479" i="7"/>
  <c r="AF2480" i="7"/>
  <c r="AF2481" i="7"/>
  <c r="AF2482" i="7"/>
  <c r="AF2483" i="7"/>
  <c r="AF2484" i="7"/>
  <c r="AF2485" i="7"/>
  <c r="AF2486" i="7"/>
  <c r="AF2487" i="7"/>
  <c r="AF2488" i="7"/>
  <c r="AF2489" i="7"/>
  <c r="AF2490" i="7"/>
  <c r="AF2491" i="7"/>
  <c r="AF2492" i="7"/>
  <c r="AF2493" i="7"/>
  <c r="AF2494" i="7"/>
  <c r="AF2495" i="7"/>
  <c r="AF2496" i="7"/>
  <c r="AF2497" i="7"/>
  <c r="AF2498" i="7"/>
  <c r="AF2499" i="7"/>
  <c r="AF2500" i="7"/>
  <c r="AF2501" i="7"/>
  <c r="AF2502" i="7"/>
  <c r="AF2503" i="7"/>
  <c r="AF2504" i="7"/>
  <c r="AF2505" i="7"/>
  <c r="AF2506" i="7"/>
  <c r="AF2507" i="7"/>
  <c r="AF2508" i="7"/>
  <c r="AF2509" i="7"/>
  <c r="AF2510" i="7"/>
  <c r="AF2511" i="7"/>
  <c r="AF2512" i="7"/>
  <c r="AF2513" i="7"/>
  <c r="AF2514" i="7"/>
  <c r="AF2515" i="7"/>
  <c r="AF2516" i="7"/>
  <c r="AF2517" i="7"/>
  <c r="AF2518" i="7"/>
  <c r="AF2519" i="7"/>
  <c r="AF2520" i="7"/>
  <c r="AF2521" i="7"/>
  <c r="AF2522" i="7"/>
  <c r="AF2523" i="7"/>
  <c r="AF2524" i="7"/>
  <c r="AF2525" i="7"/>
  <c r="AF2526" i="7"/>
  <c r="AF2527" i="7"/>
  <c r="AF2528" i="7"/>
  <c r="AF2529" i="7"/>
  <c r="AF2530" i="7"/>
  <c r="AF2531" i="7"/>
  <c r="AF2532" i="7"/>
  <c r="AF2533" i="7"/>
  <c r="AF2534" i="7"/>
  <c r="AF2535" i="7"/>
  <c r="AF2536" i="7"/>
  <c r="AF2537" i="7"/>
  <c r="AF2538" i="7"/>
  <c r="AF2539" i="7"/>
  <c r="AF2540" i="7"/>
  <c r="AF2541" i="7"/>
  <c r="AF2542" i="7"/>
  <c r="AF2543" i="7"/>
  <c r="AF2544" i="7"/>
  <c r="AF2545" i="7"/>
  <c r="AF2546" i="7"/>
  <c r="AF2547" i="7"/>
  <c r="AF2548" i="7"/>
  <c r="AF2549" i="7"/>
  <c r="AF2550" i="7"/>
  <c r="AF2551" i="7"/>
  <c r="AF2552" i="7"/>
  <c r="AF2553" i="7"/>
  <c r="AF2554" i="7"/>
  <c r="AF2555" i="7"/>
  <c r="AF2556" i="7"/>
  <c r="AF2557" i="7"/>
  <c r="AF2558" i="7"/>
  <c r="AF2559" i="7"/>
  <c r="AF2560" i="7"/>
  <c r="AF2561" i="7"/>
  <c r="AF2562" i="7"/>
  <c r="AF2563" i="7"/>
  <c r="AF2564" i="7"/>
  <c r="AF2565" i="7"/>
  <c r="AF2566" i="7"/>
  <c r="AF2567" i="7"/>
  <c r="AF2568" i="7"/>
  <c r="AF2569" i="7"/>
  <c r="AF2570" i="7"/>
  <c r="AF2571" i="7"/>
  <c r="AF2572" i="7"/>
  <c r="AF2573" i="7"/>
  <c r="AF2574" i="7"/>
  <c r="AF2575" i="7"/>
  <c r="AF2576" i="7"/>
  <c r="AF2577" i="7"/>
  <c r="AF2578" i="7"/>
  <c r="AF2579" i="7"/>
  <c r="AF2580" i="7"/>
  <c r="AF2581" i="7"/>
  <c r="AF2582" i="7"/>
  <c r="AF2583" i="7"/>
  <c r="AF2584" i="7"/>
  <c r="AF2585" i="7"/>
  <c r="AF2586" i="7"/>
  <c r="AF2587" i="7"/>
  <c r="AF2588" i="7"/>
  <c r="AF2589" i="7"/>
  <c r="AF2590" i="7"/>
  <c r="AF2591" i="7"/>
  <c r="AF2592" i="7"/>
  <c r="AF2593" i="7"/>
  <c r="AF2594" i="7"/>
  <c r="AF2595" i="7"/>
  <c r="AF2596" i="7"/>
  <c r="AF2597" i="7"/>
  <c r="AF2598" i="7"/>
  <c r="AF2599" i="7"/>
  <c r="AF2600" i="7"/>
  <c r="AF2601" i="7"/>
  <c r="AF2602" i="7"/>
  <c r="AF2603" i="7"/>
  <c r="AF2604" i="7"/>
  <c r="AF2605" i="7"/>
  <c r="AF2606" i="7"/>
  <c r="AF2607" i="7"/>
  <c r="AF2608" i="7"/>
  <c r="AF2609" i="7"/>
  <c r="AF2610" i="7"/>
  <c r="AF2611" i="7"/>
  <c r="AF2612" i="7"/>
  <c r="AF2613" i="7"/>
  <c r="AF2614" i="7"/>
  <c r="AF2615" i="7"/>
  <c r="AF2616" i="7"/>
  <c r="AF2617" i="7"/>
  <c r="AF2618" i="7"/>
  <c r="AF2619" i="7"/>
  <c r="AF2620" i="7"/>
  <c r="AF2621" i="7"/>
  <c r="AF2622" i="7"/>
  <c r="AF2623" i="7"/>
  <c r="AF2624" i="7"/>
  <c r="AF2625" i="7"/>
  <c r="AF2626" i="7"/>
  <c r="AF2627" i="7"/>
  <c r="AF2628" i="7"/>
  <c r="AF2629" i="7"/>
  <c r="AF2630" i="7"/>
  <c r="AF2631" i="7"/>
  <c r="AF2632" i="7"/>
  <c r="AF2633" i="7"/>
  <c r="AF2634" i="7"/>
  <c r="AF2635" i="7"/>
  <c r="AF2636" i="7"/>
  <c r="AF2637" i="7"/>
  <c r="AF2638" i="7"/>
  <c r="AF2639" i="7"/>
  <c r="AF2640" i="7"/>
  <c r="AF2641" i="7"/>
  <c r="AF2642" i="7"/>
  <c r="AF2643" i="7"/>
  <c r="AF2644" i="7"/>
  <c r="AF2645" i="7"/>
  <c r="AF2646" i="7"/>
  <c r="AF2647" i="7"/>
  <c r="AF2648" i="7"/>
  <c r="AF2649" i="7"/>
  <c r="AF2650" i="7"/>
  <c r="AF2651" i="7"/>
  <c r="AF2652" i="7"/>
  <c r="AF2653" i="7"/>
  <c r="AF2654" i="7"/>
  <c r="AF2655" i="7"/>
  <c r="AF2656" i="7"/>
  <c r="AF2657" i="7"/>
  <c r="AF2658" i="7"/>
  <c r="AF2659" i="7"/>
  <c r="AF2660" i="7"/>
  <c r="AF2661" i="7"/>
  <c r="AF2662" i="7"/>
  <c r="AF2663" i="7"/>
  <c r="AF2664" i="7"/>
  <c r="AF2665" i="7"/>
  <c r="AF2666" i="7"/>
  <c r="AF2667" i="7"/>
  <c r="AF2668" i="7"/>
  <c r="AF2669" i="7"/>
  <c r="AF2670" i="7"/>
  <c r="AF2671" i="7"/>
  <c r="AF2672" i="7"/>
  <c r="AF2673" i="7"/>
  <c r="AF2674" i="7"/>
  <c r="AF2675" i="7"/>
  <c r="AF2676" i="7"/>
  <c r="AF2677" i="7"/>
  <c r="AF2678" i="7"/>
  <c r="AF2679" i="7"/>
  <c r="AF2680" i="7"/>
  <c r="AF2681" i="7"/>
  <c r="AF2682" i="7"/>
  <c r="AF2683" i="7"/>
  <c r="AF2684" i="7"/>
  <c r="AF2685" i="7"/>
  <c r="AF2686" i="7"/>
  <c r="AF2687" i="7"/>
  <c r="AF2688" i="7"/>
  <c r="AF2689" i="7"/>
  <c r="AF2690" i="7"/>
  <c r="AF2691" i="7"/>
  <c r="AF2692" i="7"/>
  <c r="AF2693" i="7"/>
  <c r="AF2694" i="7"/>
  <c r="AF2695" i="7"/>
  <c r="AF2696" i="7"/>
  <c r="AF2697" i="7"/>
  <c r="AF2698" i="7"/>
  <c r="AF2699" i="7"/>
  <c r="AF2700" i="7"/>
  <c r="AF2701" i="7"/>
  <c r="AF2702" i="7"/>
  <c r="AF2703" i="7"/>
  <c r="AF2704" i="7"/>
  <c r="AF2705" i="7"/>
  <c r="AF2706" i="7"/>
  <c r="AF2707" i="7"/>
  <c r="AF2708" i="7"/>
  <c r="AF2709" i="7"/>
  <c r="AF2710" i="7"/>
  <c r="AF2711" i="7"/>
  <c r="AF2712" i="7"/>
  <c r="AF2713" i="7"/>
  <c r="AF2714" i="7"/>
  <c r="AF2715" i="7"/>
  <c r="AF2716" i="7"/>
  <c r="AF2717" i="7"/>
  <c r="AF2718" i="7"/>
  <c r="AF2719" i="7"/>
  <c r="AF2720" i="7"/>
  <c r="AF2721" i="7"/>
  <c r="AF2722" i="7"/>
  <c r="AF2723" i="7"/>
  <c r="AF2724" i="7"/>
  <c r="AF2725" i="7"/>
  <c r="AF2726" i="7"/>
  <c r="AF2727" i="7"/>
  <c r="AF2728" i="7"/>
  <c r="AF2729" i="7"/>
  <c r="AF2730" i="7"/>
  <c r="AF2731" i="7"/>
  <c r="AF2732" i="7"/>
  <c r="AF2733" i="7"/>
  <c r="AF2734" i="7"/>
  <c r="AF2735" i="7"/>
  <c r="AF2736" i="7"/>
  <c r="AF2737" i="7"/>
  <c r="AF2738" i="7"/>
  <c r="AF2739" i="7"/>
  <c r="AF2740" i="7"/>
  <c r="AF2741" i="7"/>
  <c r="AF2742" i="7"/>
  <c r="AF2743" i="7"/>
  <c r="AF2744" i="7"/>
  <c r="AF2745" i="7"/>
  <c r="AF2746" i="7"/>
  <c r="AF2747" i="7"/>
  <c r="AF2748" i="7"/>
  <c r="AF2749" i="7"/>
  <c r="AF2750" i="7"/>
  <c r="AF2751" i="7"/>
  <c r="AF2752" i="7"/>
  <c r="AF2753" i="7"/>
  <c r="AF2754" i="7"/>
  <c r="AF2755" i="7"/>
  <c r="AF2756" i="7"/>
  <c r="AF2757" i="7"/>
  <c r="AF2758" i="7"/>
  <c r="AF2759" i="7"/>
  <c r="AF2760" i="7"/>
  <c r="AF2761" i="7"/>
  <c r="AF2762" i="7"/>
  <c r="AF2763" i="7"/>
  <c r="AF2764" i="7"/>
  <c r="AF2765" i="7"/>
  <c r="AF2766" i="7"/>
  <c r="AF2767" i="7"/>
  <c r="AF2768" i="7"/>
  <c r="AF2769" i="7"/>
  <c r="AF2770" i="7"/>
  <c r="AF2771" i="7"/>
  <c r="AF2772" i="7"/>
  <c r="AF2773" i="7"/>
  <c r="AF2774" i="7"/>
  <c r="AF2775" i="7"/>
  <c r="AF2776" i="7"/>
  <c r="AF2777" i="7"/>
  <c r="AF2778" i="7"/>
  <c r="AF2779" i="7"/>
  <c r="AF2780" i="7"/>
  <c r="AF2781" i="7"/>
  <c r="AF2782" i="7"/>
  <c r="AF2783" i="7"/>
  <c r="AF2784" i="7"/>
  <c r="AF2785" i="7"/>
  <c r="AF2786" i="7"/>
  <c r="AF2787" i="7"/>
  <c r="AF2788" i="7"/>
  <c r="AF2789" i="7"/>
  <c r="AF2790" i="7"/>
  <c r="AF2791" i="7"/>
  <c r="AF2792" i="7"/>
  <c r="AF2793" i="7"/>
  <c r="AF2794" i="7"/>
  <c r="AF2795" i="7"/>
  <c r="AF2796" i="7"/>
  <c r="AF2797" i="7"/>
  <c r="AF2798" i="7"/>
  <c r="AF2799" i="7"/>
  <c r="AF2800" i="7"/>
  <c r="AF2801" i="7"/>
  <c r="AF2802" i="7"/>
  <c r="AF2803" i="7"/>
  <c r="AF2804" i="7"/>
  <c r="AF2805" i="7"/>
  <c r="AF2806" i="7"/>
  <c r="AF2807" i="7"/>
  <c r="AF2808" i="7"/>
  <c r="AF2809" i="7"/>
  <c r="AF2810" i="7"/>
  <c r="AF2811" i="7"/>
  <c r="AF2812" i="7"/>
  <c r="AF2813" i="7"/>
  <c r="AF2814" i="7"/>
  <c r="AF2815" i="7"/>
  <c r="AF2816" i="7"/>
  <c r="AF2817" i="7"/>
  <c r="AF2818" i="7"/>
  <c r="AF2819" i="7"/>
  <c r="AF2820" i="7"/>
  <c r="AF2821" i="7"/>
  <c r="AF2822" i="7"/>
  <c r="AF2823" i="7"/>
  <c r="AF2824" i="7"/>
  <c r="AF2825" i="7"/>
  <c r="AF2826" i="7"/>
  <c r="AF2827" i="7"/>
  <c r="AF2828" i="7"/>
  <c r="AF2829" i="7"/>
  <c r="AF2830" i="7"/>
  <c r="AF2831" i="7"/>
  <c r="AF2832" i="7"/>
  <c r="AF2833" i="7"/>
  <c r="AF2834" i="7"/>
  <c r="AF2835" i="7"/>
  <c r="AF2836" i="7"/>
  <c r="AF2837" i="7"/>
  <c r="AF2838" i="7"/>
  <c r="AF2839" i="7"/>
  <c r="AF2840" i="7"/>
  <c r="AF2841" i="7"/>
  <c r="AF2842" i="7"/>
  <c r="AF2843" i="7"/>
  <c r="AF2844" i="7"/>
  <c r="AF2845" i="7"/>
  <c r="AF2846" i="7"/>
  <c r="AF2847" i="7"/>
  <c r="AF2848" i="7"/>
  <c r="AF2849" i="7"/>
  <c r="AF2850" i="7"/>
  <c r="AF2851" i="7"/>
  <c r="AF2852" i="7"/>
  <c r="AF2853" i="7"/>
  <c r="AF2854" i="7"/>
  <c r="AF2855" i="7"/>
  <c r="AF2856" i="7"/>
  <c r="AF2857" i="7"/>
  <c r="AF2858" i="7"/>
  <c r="AF2859" i="7"/>
  <c r="AF2860" i="7"/>
  <c r="AF2861" i="7"/>
  <c r="AF2862" i="7"/>
  <c r="AF2863" i="7"/>
  <c r="AF2864" i="7"/>
  <c r="AF2865" i="7"/>
  <c r="AF2866" i="7"/>
  <c r="AF2867" i="7"/>
  <c r="AF2868" i="7"/>
  <c r="AF2869" i="7"/>
  <c r="AF2870" i="7"/>
  <c r="AF2871" i="7"/>
  <c r="AF2872" i="7"/>
  <c r="AF2873" i="7"/>
  <c r="AF2874" i="7"/>
  <c r="AF2875" i="7"/>
  <c r="AF2876" i="7"/>
  <c r="AF2877" i="7"/>
  <c r="AF2878" i="7"/>
  <c r="AF2879" i="7"/>
  <c r="AF2880" i="7"/>
  <c r="AF2881" i="7"/>
  <c r="AF2882" i="7"/>
  <c r="AF2883" i="7"/>
  <c r="AF2884" i="7"/>
  <c r="AF2885" i="7"/>
  <c r="AF2886" i="7"/>
  <c r="AF2887" i="7"/>
  <c r="AF2888" i="7"/>
  <c r="AF2889" i="7"/>
  <c r="AF2890" i="7"/>
  <c r="AF2891" i="7"/>
  <c r="AF2892" i="7"/>
  <c r="AF2893" i="7"/>
  <c r="AF2894" i="7"/>
  <c r="AF2895" i="7"/>
  <c r="AF2896" i="7"/>
  <c r="AF2897" i="7"/>
  <c r="AF2898" i="7"/>
  <c r="AF2899" i="7"/>
  <c r="AF2900" i="7"/>
  <c r="AF2901" i="7"/>
  <c r="AF2902" i="7"/>
  <c r="AF2903" i="7"/>
  <c r="AF2904" i="7"/>
  <c r="AF2905" i="7"/>
  <c r="AF2906" i="7"/>
  <c r="AF2907" i="7"/>
  <c r="AF2908" i="7"/>
  <c r="AF2909" i="7"/>
  <c r="AF2910" i="7"/>
  <c r="AF2911" i="7"/>
  <c r="AF2912" i="7"/>
  <c r="AF2913" i="7"/>
  <c r="AF2914" i="7"/>
  <c r="AF2915" i="7"/>
  <c r="AF2916" i="7"/>
  <c r="AF2917" i="7"/>
  <c r="AF2918" i="7"/>
  <c r="AF2919" i="7"/>
  <c r="AF2920" i="7"/>
  <c r="AF2921" i="7"/>
  <c r="AF2922" i="7"/>
  <c r="AF2923" i="7"/>
  <c r="AF2924" i="7"/>
  <c r="AF2925" i="7"/>
  <c r="AF2926" i="7"/>
  <c r="AF2927" i="7"/>
  <c r="AF2928" i="7"/>
  <c r="AF2929" i="7"/>
  <c r="AF2930" i="7"/>
  <c r="AF2931" i="7"/>
  <c r="AF2932" i="7"/>
  <c r="AF2933" i="7"/>
  <c r="AF2934" i="7"/>
  <c r="AF2935" i="7"/>
  <c r="AF2936" i="7"/>
  <c r="AF2937" i="7"/>
  <c r="AF2938" i="7"/>
  <c r="AF2939" i="7"/>
  <c r="AF2940" i="7"/>
  <c r="AF2941" i="7"/>
  <c r="AF2942" i="7"/>
  <c r="AF2943" i="7"/>
  <c r="AF2944" i="7"/>
  <c r="AF2945" i="7"/>
  <c r="AF2946" i="7"/>
  <c r="AF2947" i="7"/>
  <c r="AF2948" i="7"/>
  <c r="AF2949" i="7"/>
  <c r="AF2950" i="7"/>
  <c r="AF2951" i="7"/>
  <c r="AF2952" i="7"/>
  <c r="AF2953" i="7"/>
  <c r="AF2954" i="7"/>
  <c r="AF2955" i="7"/>
  <c r="AF2956" i="7"/>
  <c r="AF2957" i="7"/>
  <c r="AF2958" i="7"/>
  <c r="AF2959" i="7"/>
  <c r="AF2960" i="7"/>
  <c r="AF2961" i="7"/>
  <c r="AF2962" i="7"/>
  <c r="AF2963" i="7"/>
  <c r="AF2964" i="7"/>
  <c r="AF2965" i="7"/>
  <c r="AF2966" i="7"/>
  <c r="AF2967" i="7"/>
  <c r="AF2968" i="7"/>
  <c r="AF2969" i="7"/>
  <c r="AF2970" i="7"/>
  <c r="AF2971" i="7"/>
  <c r="AF2972" i="7"/>
  <c r="AF2973" i="7"/>
  <c r="AF2974" i="7"/>
  <c r="AF2975" i="7"/>
  <c r="AF2976" i="7"/>
  <c r="AF2977" i="7"/>
  <c r="AF2978" i="7"/>
  <c r="AF2979" i="7"/>
  <c r="AF2980" i="7"/>
  <c r="AF2981" i="7"/>
  <c r="AF2982" i="7"/>
  <c r="AF2983" i="7"/>
  <c r="AF2984" i="7"/>
  <c r="AF2985" i="7"/>
  <c r="AF2986" i="7"/>
  <c r="AF2987" i="7"/>
  <c r="AF2988" i="7"/>
  <c r="AF2989" i="7"/>
  <c r="AF2990" i="7"/>
  <c r="AF2991" i="7"/>
  <c r="AF2992" i="7"/>
  <c r="AF2993" i="7"/>
  <c r="AF2994" i="7"/>
  <c r="AF2995" i="7"/>
  <c r="AF2996" i="7"/>
  <c r="AF2997" i="7"/>
  <c r="AF2998" i="7"/>
  <c r="AF2999" i="7"/>
  <c r="AF3000" i="7"/>
  <c r="AF3001" i="7"/>
  <c r="AF3002" i="7"/>
  <c r="AF3003" i="7"/>
  <c r="AF3004" i="7"/>
  <c r="AF3005" i="7"/>
  <c r="AF3006" i="7"/>
  <c r="AF3007" i="7"/>
  <c r="AF3008" i="7"/>
  <c r="AF3009" i="7"/>
  <c r="AF3010" i="7"/>
  <c r="AF3011" i="7"/>
  <c r="AF3012" i="7"/>
  <c r="AF3013" i="7"/>
  <c r="AF3014" i="7"/>
  <c r="AF3015" i="7"/>
  <c r="AF3016" i="7"/>
  <c r="AF3017" i="7"/>
  <c r="AF3018" i="7"/>
  <c r="AF3019" i="7"/>
  <c r="AF3020" i="7"/>
  <c r="AF3021" i="7"/>
  <c r="AF3022" i="7"/>
  <c r="AF3023" i="7"/>
  <c r="AF3024" i="7"/>
  <c r="AF3025" i="7"/>
  <c r="AF3026" i="7"/>
  <c r="AF3027" i="7"/>
  <c r="AF3028" i="7"/>
  <c r="AF3029" i="7"/>
  <c r="AF3030" i="7"/>
  <c r="AF3031" i="7"/>
  <c r="AF3032" i="7"/>
  <c r="AF3033" i="7"/>
  <c r="AF3034" i="7"/>
  <c r="AF3035" i="7"/>
  <c r="AF3036" i="7"/>
  <c r="AF3037" i="7"/>
  <c r="AF3038" i="7"/>
  <c r="AF3039" i="7"/>
  <c r="AF3040" i="7"/>
  <c r="AF3041" i="7"/>
  <c r="AF3042" i="7"/>
  <c r="AF3043" i="7"/>
  <c r="AF3044" i="7"/>
  <c r="AF3045" i="7"/>
  <c r="AF3046" i="7"/>
  <c r="AF3047" i="7"/>
  <c r="AF3048" i="7"/>
  <c r="AF3049" i="7"/>
  <c r="AF3050" i="7"/>
  <c r="AF3051" i="7"/>
  <c r="AF3052" i="7"/>
  <c r="AF3053" i="7"/>
  <c r="AF3054" i="7"/>
  <c r="AF3055" i="7"/>
  <c r="AF3056" i="7"/>
  <c r="AF3057" i="7"/>
  <c r="AF3058" i="7"/>
  <c r="AF3059" i="7"/>
  <c r="AF3060" i="7"/>
  <c r="AF3061" i="7"/>
  <c r="AF3062" i="7"/>
  <c r="AF3063" i="7"/>
  <c r="AF3064" i="7"/>
  <c r="AF3065" i="7"/>
  <c r="AF3066" i="7"/>
  <c r="AF3067" i="7"/>
  <c r="AF3068" i="7"/>
  <c r="AF3069" i="7"/>
  <c r="AF3070" i="7"/>
  <c r="AF3071" i="7"/>
  <c r="AF3072" i="7"/>
  <c r="AF3073" i="7"/>
  <c r="AF3074" i="7"/>
  <c r="AF3075" i="7"/>
  <c r="AF3076" i="7"/>
  <c r="AF3077" i="7"/>
  <c r="AF3078" i="7"/>
  <c r="AF3079" i="7"/>
  <c r="AF3080" i="7"/>
  <c r="AF3081" i="7"/>
  <c r="AF3082" i="7"/>
  <c r="AF3083" i="7"/>
  <c r="AF3084" i="7"/>
  <c r="AF3085" i="7"/>
  <c r="AF3086" i="7"/>
  <c r="AF3087" i="7"/>
  <c r="AF3088" i="7"/>
  <c r="AF3089" i="7"/>
  <c r="AF3090" i="7"/>
  <c r="AF3091" i="7"/>
  <c r="AF3092" i="7"/>
  <c r="AF3093" i="7"/>
  <c r="AF3094" i="7"/>
  <c r="AF3095" i="7"/>
  <c r="AF3096" i="7"/>
  <c r="AF3097" i="7"/>
  <c r="AF3098" i="7"/>
  <c r="AF3099" i="7"/>
  <c r="AF3100" i="7"/>
  <c r="AF3101" i="7"/>
  <c r="AF3102" i="7"/>
  <c r="AF3103" i="7"/>
  <c r="AF3104" i="7"/>
  <c r="AF3105" i="7"/>
  <c r="AF3106" i="7"/>
  <c r="AF3107" i="7"/>
  <c r="AF3108" i="7"/>
  <c r="AF3109" i="7"/>
  <c r="AF3110" i="7"/>
  <c r="AF3111" i="7"/>
  <c r="AF3112" i="7"/>
  <c r="AF3113" i="7"/>
  <c r="AF3114" i="7"/>
  <c r="AF3115" i="7"/>
  <c r="AF3116" i="7"/>
  <c r="AF3117" i="7"/>
  <c r="AF3118" i="7"/>
  <c r="AF3119" i="7"/>
  <c r="AF3120" i="7"/>
  <c r="AF3121" i="7"/>
  <c r="AF3122" i="7"/>
  <c r="AF3123" i="7"/>
  <c r="AF3124" i="7"/>
  <c r="AF3125" i="7"/>
  <c r="AF3126" i="7"/>
  <c r="AF3127" i="7"/>
  <c r="AF3128" i="7"/>
  <c r="AF3129" i="7"/>
  <c r="AF3130" i="7"/>
  <c r="AF3131" i="7"/>
  <c r="AF3132" i="7"/>
  <c r="AF3133" i="7"/>
  <c r="AF3134" i="7"/>
  <c r="AF3135" i="7"/>
  <c r="AF3136" i="7"/>
  <c r="AF3137" i="7"/>
  <c r="AF3138" i="7"/>
  <c r="AF3139" i="7"/>
  <c r="AF3140" i="7"/>
  <c r="AF3141" i="7"/>
  <c r="AF3142" i="7"/>
  <c r="AF3143" i="7"/>
  <c r="AF3144" i="7"/>
  <c r="AF3145" i="7"/>
  <c r="AF3146" i="7"/>
  <c r="AF3147" i="7"/>
  <c r="AF3148" i="7"/>
  <c r="AF3149" i="7"/>
  <c r="AF3150" i="7"/>
  <c r="AF3151" i="7"/>
  <c r="AF3152" i="7"/>
  <c r="AF3153" i="7"/>
  <c r="AF3154" i="7"/>
  <c r="AF3155" i="7"/>
  <c r="AF3156" i="7"/>
  <c r="AF3157" i="7"/>
  <c r="AF3158" i="7"/>
  <c r="AF3159" i="7"/>
  <c r="AF3160" i="7"/>
  <c r="AF3161" i="7"/>
  <c r="AF3162" i="7"/>
  <c r="AF3163" i="7"/>
  <c r="AF3164" i="7"/>
  <c r="AF3165" i="7"/>
  <c r="AF3166" i="7"/>
  <c r="AF3167" i="7"/>
  <c r="AF3168" i="7"/>
  <c r="AF3169" i="7"/>
  <c r="AF3170" i="7"/>
  <c r="AF3171" i="7"/>
  <c r="AF3172" i="7"/>
  <c r="AF3173" i="7"/>
  <c r="AF3174" i="7"/>
  <c r="AF3175" i="7"/>
  <c r="AF3176" i="7"/>
  <c r="AF3177" i="7"/>
  <c r="AF3178" i="7"/>
  <c r="AF3179" i="7"/>
  <c r="AF3180" i="7"/>
  <c r="AF3181" i="7"/>
  <c r="AF3182" i="7"/>
  <c r="AF3183" i="7"/>
  <c r="AF3184" i="7"/>
  <c r="AF3185" i="7"/>
  <c r="AF3186" i="7"/>
  <c r="AF3187" i="7"/>
  <c r="AF3188" i="7"/>
  <c r="AF3189" i="7"/>
  <c r="AF3190" i="7"/>
  <c r="AF3191" i="7"/>
  <c r="AF3192" i="7"/>
  <c r="AF3193" i="7"/>
  <c r="AF3194" i="7"/>
  <c r="AF3195" i="7"/>
  <c r="AF3196" i="7"/>
  <c r="AF3197" i="7"/>
  <c r="AF3198" i="7"/>
  <c r="AF3199" i="7"/>
  <c r="AF3200" i="7"/>
  <c r="AF3201" i="7"/>
  <c r="AF3202" i="7"/>
  <c r="AF3203" i="7"/>
  <c r="AF3204" i="7"/>
  <c r="AF3205" i="7"/>
  <c r="AF3206" i="7"/>
  <c r="AF3207" i="7"/>
  <c r="AF3208" i="7"/>
  <c r="AF3209" i="7"/>
  <c r="AF3210" i="7"/>
  <c r="AF3211" i="7"/>
  <c r="AF3212" i="7"/>
  <c r="AF3213" i="7"/>
  <c r="AF3214" i="7"/>
  <c r="AF3215" i="7"/>
  <c r="AF3216" i="7"/>
  <c r="AF3217" i="7"/>
  <c r="AF3218" i="7"/>
  <c r="AF3219" i="7"/>
  <c r="AF3220" i="7"/>
  <c r="AF3221" i="7"/>
  <c r="AF3222" i="7"/>
  <c r="AF3223" i="7"/>
  <c r="AF3224" i="7"/>
  <c r="AF3225" i="7"/>
  <c r="AF3226" i="7"/>
  <c r="AF3227" i="7"/>
  <c r="AF3228" i="7"/>
  <c r="AF3229" i="7"/>
  <c r="AF3230" i="7"/>
  <c r="AF3231" i="7"/>
  <c r="AF3232" i="7"/>
  <c r="AF3233" i="7"/>
  <c r="AF3234" i="7"/>
  <c r="AF3235" i="7"/>
  <c r="AF3236" i="7"/>
  <c r="AF3237" i="7"/>
  <c r="AF3238" i="7"/>
  <c r="AF3239" i="7"/>
  <c r="AF3240" i="7"/>
  <c r="AF3241" i="7"/>
  <c r="AF3242" i="7"/>
  <c r="AF3243" i="7"/>
  <c r="AF3244" i="7"/>
  <c r="AF3245" i="7"/>
  <c r="AF3246" i="7"/>
  <c r="AF3247" i="7"/>
  <c r="AF3248" i="7"/>
  <c r="AF3249" i="7"/>
  <c r="AF3250" i="7"/>
  <c r="AF3251" i="7"/>
  <c r="AF3252" i="7"/>
  <c r="AF3253" i="7"/>
  <c r="AF3254" i="7"/>
  <c r="AF3255" i="7"/>
  <c r="AF3256" i="7"/>
  <c r="AF3257" i="7"/>
  <c r="AF3258" i="7"/>
  <c r="AF3259" i="7"/>
  <c r="AF3260" i="7"/>
  <c r="AF3261" i="7"/>
  <c r="AF3262" i="7"/>
  <c r="AF3263" i="7"/>
  <c r="AF3264" i="7"/>
  <c r="AF3265" i="7"/>
  <c r="AF3266" i="7"/>
  <c r="AF3267" i="7"/>
  <c r="AF3268" i="7"/>
  <c r="AF3269" i="7"/>
  <c r="AF3270" i="7"/>
  <c r="AF3271" i="7"/>
  <c r="AF3272" i="7"/>
  <c r="AF3273" i="7"/>
  <c r="AF3274" i="7"/>
  <c r="AF3275" i="7"/>
  <c r="AF3276" i="7"/>
  <c r="AF3277" i="7"/>
  <c r="AF3278" i="7"/>
  <c r="AF3279" i="7"/>
  <c r="AF3280" i="7"/>
  <c r="AF3281" i="7"/>
  <c r="AF3282" i="7"/>
  <c r="AF3283" i="7"/>
  <c r="AF3284" i="7"/>
  <c r="AF3285" i="7"/>
  <c r="AF3286" i="7"/>
  <c r="AF3" i="7"/>
  <c r="A1218" i="3"/>
  <c r="D148" i="10"/>
  <c r="C148" i="10"/>
  <c r="B148" i="10"/>
  <c r="A148" i="10"/>
  <c r="D147" i="10"/>
  <c r="C147" i="10"/>
  <c r="B147" i="10"/>
  <c r="A147" i="10"/>
  <c r="D146" i="10"/>
  <c r="C146" i="10"/>
  <c r="B146" i="10"/>
  <c r="A146" i="10"/>
  <c r="D145" i="10"/>
  <c r="C145" i="10"/>
  <c r="B145" i="10"/>
  <c r="A145" i="10"/>
  <c r="D144" i="10"/>
  <c r="C144" i="10"/>
  <c r="B144" i="10"/>
  <c r="A144" i="10"/>
  <c r="D143" i="10"/>
  <c r="C143" i="10"/>
  <c r="B143" i="10"/>
  <c r="A143" i="10"/>
  <c r="D142" i="10"/>
  <c r="C142" i="10"/>
  <c r="B142" i="10"/>
  <c r="A142" i="10"/>
  <c r="D141" i="10"/>
  <c r="C141" i="10"/>
  <c r="B141" i="10"/>
  <c r="A141" i="10"/>
  <c r="D140" i="10"/>
  <c r="C140" i="10"/>
  <c r="B140" i="10"/>
  <c r="A140" i="10"/>
  <c r="D139" i="10"/>
  <c r="C139" i="10"/>
  <c r="B139" i="10"/>
  <c r="A139" i="10"/>
  <c r="D138" i="10"/>
  <c r="C138" i="10"/>
  <c r="B138" i="10"/>
  <c r="A138" i="10"/>
  <c r="D137" i="10"/>
  <c r="C137" i="10"/>
  <c r="B137" i="10"/>
  <c r="A137" i="10"/>
  <c r="D136" i="10"/>
  <c r="C136" i="10"/>
  <c r="B136" i="10"/>
  <c r="A136" i="10"/>
  <c r="D135" i="10"/>
  <c r="C135" i="10"/>
  <c r="B135" i="10"/>
  <c r="A135" i="10"/>
  <c r="D134" i="10"/>
  <c r="C134" i="10"/>
  <c r="B134" i="10"/>
  <c r="A134" i="10"/>
  <c r="D133" i="10"/>
  <c r="C133" i="10"/>
  <c r="B133" i="10"/>
  <c r="A133" i="10"/>
  <c r="D132" i="10"/>
  <c r="C132" i="10"/>
  <c r="B132" i="10"/>
  <c r="A132" i="10"/>
  <c r="D131" i="10"/>
  <c r="C131" i="10"/>
  <c r="B131" i="10"/>
  <c r="A131" i="10"/>
  <c r="D130" i="10"/>
  <c r="C130" i="10"/>
  <c r="B130" i="10"/>
  <c r="A130" i="10"/>
  <c r="D129" i="10"/>
  <c r="C129" i="10"/>
  <c r="B129" i="10"/>
  <c r="A129" i="10"/>
  <c r="D128" i="10"/>
  <c r="C128" i="10"/>
  <c r="B128" i="10"/>
  <c r="A128" i="10"/>
  <c r="D127" i="10"/>
  <c r="C127" i="10"/>
  <c r="B127" i="10"/>
  <c r="A127" i="10"/>
  <c r="D126" i="10"/>
  <c r="C126" i="10"/>
  <c r="B126" i="10"/>
  <c r="A126" i="10"/>
  <c r="D125" i="10"/>
  <c r="C125" i="10"/>
  <c r="B125" i="10"/>
  <c r="A125" i="10"/>
  <c r="D124" i="10"/>
  <c r="C124" i="10"/>
  <c r="B124" i="10"/>
  <c r="A124" i="10"/>
  <c r="D123" i="10"/>
  <c r="C123" i="10"/>
  <c r="B123" i="10"/>
  <c r="A123" i="10"/>
  <c r="D122" i="10"/>
  <c r="C122" i="10"/>
  <c r="B122" i="10"/>
  <c r="A122" i="10"/>
  <c r="D121" i="10"/>
  <c r="C121" i="10"/>
  <c r="B121" i="10"/>
  <c r="A121" i="10"/>
  <c r="D120" i="10"/>
  <c r="C120" i="10"/>
  <c r="B120" i="10"/>
  <c r="A120" i="10"/>
  <c r="D119" i="10"/>
  <c r="C119" i="10"/>
  <c r="B119" i="10"/>
  <c r="A119" i="10"/>
  <c r="D118" i="10"/>
  <c r="C118" i="10"/>
  <c r="B118" i="10"/>
  <c r="A118" i="10"/>
  <c r="D117" i="10"/>
  <c r="C117" i="10"/>
  <c r="B117" i="10"/>
  <c r="A117" i="10"/>
  <c r="D116" i="10"/>
  <c r="C116" i="10"/>
  <c r="B116" i="10"/>
  <c r="A116" i="10"/>
  <c r="D115" i="10"/>
  <c r="C115" i="10"/>
  <c r="B115" i="10"/>
  <c r="A115" i="10"/>
  <c r="D114" i="10"/>
  <c r="C114" i="10"/>
  <c r="B114" i="10"/>
  <c r="A114" i="10"/>
  <c r="D113" i="10"/>
  <c r="C113" i="10"/>
  <c r="B113" i="10"/>
  <c r="A113" i="10"/>
  <c r="D112" i="10"/>
  <c r="C112" i="10"/>
  <c r="B112" i="10"/>
  <c r="A112" i="10"/>
  <c r="D111" i="10"/>
  <c r="C111" i="10"/>
  <c r="B111" i="10"/>
  <c r="A111" i="10"/>
  <c r="D110" i="10"/>
  <c r="C110" i="10"/>
  <c r="B110" i="10"/>
  <c r="A110" i="10"/>
  <c r="D109" i="10"/>
  <c r="C109" i="10"/>
  <c r="B109" i="10"/>
  <c r="A109" i="10"/>
  <c r="D108" i="10"/>
  <c r="C108" i="10"/>
  <c r="B108" i="10"/>
  <c r="A108" i="10"/>
  <c r="D107" i="10"/>
  <c r="C107" i="10"/>
  <c r="B107" i="10"/>
  <c r="A107" i="10"/>
  <c r="D106" i="10"/>
  <c r="C106" i="10"/>
  <c r="B106" i="10"/>
  <c r="A106" i="10"/>
  <c r="D105" i="10"/>
  <c r="C105" i="10"/>
  <c r="B105" i="10"/>
  <c r="A105" i="10"/>
  <c r="D104" i="10"/>
  <c r="C104" i="10"/>
  <c r="B104" i="10"/>
  <c r="A104" i="10"/>
  <c r="D103" i="10"/>
  <c r="C103" i="10"/>
  <c r="B103" i="10"/>
  <c r="A103" i="10"/>
  <c r="D102" i="10"/>
  <c r="C102" i="10"/>
  <c r="B102" i="10"/>
  <c r="A102" i="10"/>
  <c r="D101" i="10"/>
  <c r="C101" i="10"/>
  <c r="B101" i="10"/>
  <c r="A101" i="10"/>
  <c r="D100" i="10"/>
  <c r="C100" i="10"/>
  <c r="B100" i="10"/>
  <c r="A100" i="10"/>
  <c r="D99" i="10"/>
  <c r="C99" i="10"/>
  <c r="B99" i="10"/>
  <c r="A99" i="10"/>
  <c r="D98" i="10"/>
  <c r="C98" i="10"/>
  <c r="B98" i="10"/>
  <c r="A98" i="10"/>
  <c r="D97" i="10"/>
  <c r="C97" i="10"/>
  <c r="B97" i="10"/>
  <c r="A97" i="10"/>
  <c r="D96" i="10"/>
  <c r="C96" i="10"/>
  <c r="B96" i="10"/>
  <c r="A96" i="10"/>
  <c r="D95" i="10"/>
  <c r="C95" i="10"/>
  <c r="B95" i="10"/>
  <c r="A95" i="10"/>
  <c r="D94" i="10"/>
  <c r="C94" i="10"/>
  <c r="B94" i="10"/>
  <c r="A94" i="10"/>
  <c r="D93" i="10"/>
  <c r="C93" i="10"/>
  <c r="B93" i="10"/>
  <c r="A93" i="10"/>
  <c r="D92" i="10"/>
  <c r="C92" i="10"/>
  <c r="B92" i="10"/>
  <c r="A92" i="10"/>
  <c r="D91" i="10"/>
  <c r="C91" i="10"/>
  <c r="B91" i="10"/>
  <c r="A91" i="10"/>
  <c r="D90" i="10"/>
  <c r="C90" i="10"/>
  <c r="B90" i="10"/>
  <c r="A90" i="10"/>
  <c r="D89" i="10"/>
  <c r="C89" i="10"/>
  <c r="B89" i="10"/>
  <c r="A89" i="10"/>
  <c r="D88" i="10"/>
  <c r="C88" i="10"/>
  <c r="B88" i="10"/>
  <c r="A88" i="10"/>
  <c r="D87" i="10"/>
  <c r="C87" i="10"/>
  <c r="B87" i="10"/>
  <c r="A87" i="10"/>
  <c r="D86" i="10"/>
  <c r="C86" i="10"/>
  <c r="B86" i="10"/>
  <c r="A86" i="10"/>
  <c r="D85" i="10"/>
  <c r="C85" i="10"/>
  <c r="B85" i="10"/>
  <c r="A85" i="10"/>
  <c r="D84" i="10"/>
  <c r="C84" i="10"/>
  <c r="B84" i="10"/>
  <c r="A84" i="10"/>
  <c r="D83" i="10"/>
  <c r="C83" i="10"/>
  <c r="B83" i="10"/>
  <c r="A83" i="10"/>
  <c r="D82" i="10"/>
  <c r="C82" i="10"/>
  <c r="B82" i="10"/>
  <c r="A82" i="10"/>
  <c r="D81" i="10"/>
  <c r="C81" i="10"/>
  <c r="B81" i="10"/>
  <c r="A81" i="10"/>
  <c r="D80" i="10"/>
  <c r="C80" i="10"/>
  <c r="B80" i="10"/>
  <c r="A80" i="10"/>
  <c r="D79" i="10"/>
  <c r="C79" i="10"/>
  <c r="B79" i="10"/>
  <c r="A79" i="10"/>
  <c r="D78" i="10"/>
  <c r="C78" i="10"/>
  <c r="B78" i="10"/>
  <c r="A78" i="10"/>
  <c r="D77" i="10"/>
  <c r="C77" i="10"/>
  <c r="B77" i="10"/>
  <c r="A77" i="10"/>
  <c r="D76" i="10"/>
  <c r="C76" i="10"/>
  <c r="B76" i="10"/>
  <c r="A76" i="10"/>
  <c r="D75" i="10"/>
  <c r="C75" i="10"/>
  <c r="B75" i="10"/>
  <c r="A75" i="10"/>
  <c r="D74" i="10"/>
  <c r="C74" i="10"/>
  <c r="B74" i="10"/>
  <c r="A74" i="10"/>
  <c r="D73" i="10"/>
  <c r="C73" i="10"/>
  <c r="B73" i="10"/>
  <c r="A73" i="10"/>
  <c r="D72" i="10"/>
  <c r="C72" i="10"/>
  <c r="B72" i="10"/>
  <c r="A72" i="10"/>
  <c r="D71" i="10"/>
  <c r="C71" i="10"/>
  <c r="B71" i="10"/>
  <c r="A71" i="10"/>
  <c r="D70" i="10"/>
  <c r="C70" i="10"/>
  <c r="B70" i="10"/>
  <c r="A70" i="10"/>
  <c r="D69" i="10"/>
  <c r="C69" i="10"/>
  <c r="B69" i="10"/>
  <c r="A69" i="10"/>
  <c r="D68" i="10"/>
  <c r="C68" i="10"/>
  <c r="B68" i="10"/>
  <c r="A68" i="10"/>
  <c r="D67" i="10"/>
  <c r="C67" i="10"/>
  <c r="B67" i="10"/>
  <c r="A67" i="10"/>
  <c r="D66" i="10"/>
  <c r="C66" i="10"/>
  <c r="B66" i="10"/>
  <c r="A66" i="10"/>
  <c r="D65" i="10"/>
  <c r="C65" i="10"/>
  <c r="B65" i="10"/>
  <c r="A65" i="10"/>
  <c r="D64" i="10"/>
  <c r="C64" i="10"/>
  <c r="B64" i="10"/>
  <c r="A64" i="10"/>
  <c r="D63" i="10"/>
  <c r="C63" i="10"/>
  <c r="B63" i="10"/>
  <c r="A63" i="10"/>
  <c r="D62" i="10"/>
  <c r="C62" i="10"/>
  <c r="B62" i="10"/>
  <c r="A62" i="10"/>
  <c r="D61" i="10"/>
  <c r="C61" i="10"/>
  <c r="B61" i="10"/>
  <c r="A61" i="10"/>
  <c r="D60" i="10"/>
  <c r="C60" i="10"/>
  <c r="B60" i="10"/>
  <c r="A60" i="10"/>
  <c r="D59" i="10"/>
  <c r="C59" i="10"/>
  <c r="B59" i="10"/>
  <c r="A59" i="10"/>
  <c r="D58" i="10"/>
  <c r="C58" i="10"/>
  <c r="B58" i="10"/>
  <c r="A58" i="10"/>
  <c r="D57" i="10"/>
  <c r="C57" i="10"/>
  <c r="B57" i="10"/>
  <c r="A57" i="10"/>
  <c r="D56" i="10"/>
  <c r="C56" i="10"/>
  <c r="B56" i="10"/>
  <c r="A56" i="10"/>
  <c r="D55" i="10"/>
  <c r="C55" i="10"/>
  <c r="B55" i="10"/>
  <c r="A55" i="10"/>
  <c r="D54" i="10"/>
  <c r="C54" i="10"/>
  <c r="B54" i="10"/>
  <c r="A54" i="10"/>
  <c r="D53" i="10"/>
  <c r="C53" i="10"/>
  <c r="B53" i="10"/>
  <c r="A53" i="10"/>
  <c r="D52" i="10"/>
  <c r="C52" i="10"/>
  <c r="B52" i="10"/>
  <c r="A52" i="10"/>
  <c r="D51" i="10"/>
  <c r="C51" i="10"/>
  <c r="B51" i="10"/>
  <c r="A51" i="10"/>
  <c r="D50" i="10"/>
  <c r="C50" i="10"/>
  <c r="B50" i="10"/>
  <c r="A50" i="10"/>
  <c r="D49" i="10"/>
  <c r="C49" i="10"/>
  <c r="B49" i="10"/>
  <c r="A49" i="10"/>
  <c r="D48" i="10"/>
  <c r="C48" i="10"/>
  <c r="B48" i="10"/>
  <c r="A48" i="10"/>
  <c r="D47" i="10"/>
  <c r="C47" i="10"/>
  <c r="B47" i="10"/>
  <c r="A47" i="10"/>
  <c r="D46" i="10"/>
  <c r="C46" i="10"/>
  <c r="B46" i="10"/>
  <c r="A46" i="10"/>
  <c r="D45" i="10"/>
  <c r="C45" i="10"/>
  <c r="B45" i="10"/>
  <c r="A45" i="10"/>
  <c r="D44" i="10"/>
  <c r="C44" i="10"/>
  <c r="B44" i="10"/>
  <c r="A44" i="10"/>
  <c r="D43" i="10"/>
  <c r="C43" i="10"/>
  <c r="B43" i="10"/>
  <c r="A43" i="10"/>
  <c r="D42" i="10"/>
  <c r="C42" i="10"/>
  <c r="B42" i="10"/>
  <c r="A42" i="10"/>
  <c r="D41" i="10"/>
  <c r="C41" i="10"/>
  <c r="B41" i="10"/>
  <c r="A41" i="10"/>
  <c r="D40" i="10"/>
  <c r="C40" i="10"/>
  <c r="B40" i="10"/>
  <c r="A40" i="10"/>
  <c r="D39" i="10"/>
  <c r="C39" i="10"/>
  <c r="B39" i="10"/>
  <c r="A39" i="10"/>
  <c r="D38" i="10"/>
  <c r="C38" i="10"/>
  <c r="B38" i="10"/>
  <c r="A38" i="10"/>
  <c r="D37" i="10"/>
  <c r="C37" i="10"/>
  <c r="B37" i="10"/>
  <c r="A37" i="10"/>
  <c r="D36" i="10"/>
  <c r="C36" i="10"/>
  <c r="B36" i="10"/>
  <c r="A36" i="10"/>
  <c r="D35" i="10"/>
  <c r="C35" i="10"/>
  <c r="B35" i="10"/>
  <c r="A35" i="10"/>
  <c r="D34" i="10"/>
  <c r="C34" i="10"/>
  <c r="B34" i="10"/>
  <c r="A34" i="10"/>
  <c r="D33" i="10"/>
  <c r="C33" i="10"/>
  <c r="B33" i="10"/>
  <c r="A33" i="10"/>
  <c r="D32" i="10"/>
  <c r="C32" i="10"/>
  <c r="B32" i="10"/>
  <c r="A32" i="10"/>
  <c r="D31" i="10"/>
  <c r="C31" i="10"/>
  <c r="B31" i="10"/>
  <c r="A31" i="10"/>
  <c r="D30" i="10"/>
  <c r="C30" i="10"/>
  <c r="B30" i="10"/>
  <c r="A30" i="10"/>
  <c r="D29" i="10"/>
  <c r="C29" i="10"/>
  <c r="B29" i="10"/>
  <c r="A29" i="10"/>
  <c r="D28" i="10"/>
  <c r="C28" i="10"/>
  <c r="B28" i="10"/>
  <c r="A28" i="10"/>
  <c r="D27" i="10"/>
  <c r="C27" i="10"/>
  <c r="B27" i="10"/>
  <c r="A27" i="10"/>
  <c r="D26" i="10"/>
  <c r="C26" i="10"/>
  <c r="B26" i="10"/>
  <c r="A26" i="10"/>
  <c r="D25" i="10"/>
  <c r="C25" i="10"/>
  <c r="B25" i="10"/>
  <c r="A25" i="10"/>
  <c r="D24" i="10"/>
  <c r="C24" i="10"/>
  <c r="B24" i="10"/>
  <c r="A24" i="10"/>
  <c r="D23" i="10"/>
  <c r="C23" i="10"/>
  <c r="B23" i="10"/>
  <c r="A23" i="10"/>
  <c r="D22" i="10"/>
  <c r="C22" i="10"/>
  <c r="B22" i="10"/>
  <c r="A22" i="10"/>
  <c r="D21" i="10"/>
  <c r="C21" i="10"/>
  <c r="B21" i="10"/>
  <c r="A21" i="10"/>
  <c r="D20" i="10"/>
  <c r="C20" i="10"/>
  <c r="B20" i="10"/>
  <c r="A20" i="10"/>
  <c r="D19" i="10"/>
  <c r="C19" i="10"/>
  <c r="B19" i="10"/>
  <c r="A19" i="10"/>
  <c r="D18" i="10"/>
  <c r="C18" i="10"/>
  <c r="B18" i="10"/>
  <c r="A18" i="10"/>
  <c r="D17" i="10"/>
  <c r="C17" i="10"/>
  <c r="B17" i="10"/>
  <c r="A17" i="10"/>
  <c r="D16" i="10"/>
  <c r="C16" i="10"/>
  <c r="B16" i="10"/>
  <c r="A16" i="10"/>
  <c r="D15" i="10"/>
  <c r="C15" i="10"/>
  <c r="B15" i="10"/>
  <c r="A15" i="10"/>
  <c r="D14" i="10"/>
  <c r="C14" i="10"/>
  <c r="B14" i="10"/>
  <c r="A14" i="10"/>
  <c r="D13" i="10"/>
  <c r="C13" i="10"/>
  <c r="B13" i="10"/>
  <c r="A13" i="10"/>
  <c r="D12" i="10"/>
  <c r="C12" i="10"/>
  <c r="B12" i="10"/>
  <c r="A12" i="10"/>
  <c r="D11" i="10"/>
  <c r="C11" i="10"/>
  <c r="B11" i="10"/>
  <c r="A11" i="10"/>
  <c r="D10" i="10"/>
  <c r="C10" i="10"/>
  <c r="B10" i="10"/>
  <c r="A10" i="10"/>
  <c r="D9" i="10"/>
  <c r="C9" i="10"/>
  <c r="B9" i="10"/>
  <c r="A9" i="10"/>
  <c r="D8" i="10"/>
  <c r="C8" i="10"/>
  <c r="B8" i="10"/>
  <c r="A8" i="10"/>
  <c r="D7" i="10"/>
  <c r="C7" i="10"/>
  <c r="B7" i="10"/>
  <c r="A7" i="10"/>
  <c r="D6" i="10"/>
  <c r="C6" i="10"/>
  <c r="B6" i="10"/>
  <c r="A6" i="10"/>
  <c r="D5" i="10"/>
  <c r="C5" i="10"/>
  <c r="B5" i="10"/>
  <c r="A5" i="10"/>
  <c r="D4" i="10"/>
  <c r="C4" i="10"/>
  <c r="B4" i="10"/>
  <c r="A4" i="10"/>
  <c r="D3" i="10"/>
  <c r="C3" i="10"/>
  <c r="B3" i="10"/>
  <c r="A3" i="10"/>
  <c r="C1" i="10"/>
  <c r="D1" i="10" s="1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C689" i="9"/>
  <c r="A689" i="9"/>
  <c r="C688" i="9"/>
  <c r="A688" i="9"/>
  <c r="C687" i="9"/>
  <c r="A687" i="9"/>
  <c r="C686" i="9"/>
  <c r="A686" i="9"/>
  <c r="C685" i="9"/>
  <c r="A685" i="9"/>
  <c r="C684" i="9"/>
  <c r="A684" i="9"/>
  <c r="C683" i="9"/>
  <c r="A683" i="9"/>
  <c r="C682" i="9"/>
  <c r="A682" i="9"/>
  <c r="C681" i="9"/>
  <c r="A681" i="9"/>
  <c r="C680" i="9"/>
  <c r="A680" i="9"/>
  <c r="C679" i="9"/>
  <c r="A679" i="9"/>
  <c r="C678" i="9"/>
  <c r="A678" i="9"/>
  <c r="C677" i="9"/>
  <c r="A677" i="9"/>
  <c r="C676" i="9"/>
  <c r="A676" i="9"/>
  <c r="C675" i="9"/>
  <c r="A675" i="9"/>
  <c r="C674" i="9"/>
  <c r="A674" i="9"/>
  <c r="C673" i="9"/>
  <c r="A673" i="9"/>
  <c r="C672" i="9"/>
  <c r="A672" i="9"/>
  <c r="C671" i="9"/>
  <c r="A671" i="9"/>
  <c r="C670" i="9"/>
  <c r="A670" i="9"/>
  <c r="C669" i="9"/>
  <c r="A669" i="9"/>
  <c r="C668" i="9"/>
  <c r="A668" i="9"/>
  <c r="C667" i="9"/>
  <c r="A667" i="9"/>
  <c r="C666" i="9"/>
  <c r="A666" i="9"/>
  <c r="C665" i="9"/>
  <c r="A665" i="9"/>
  <c r="C664" i="9"/>
  <c r="A664" i="9"/>
  <c r="C663" i="9"/>
  <c r="A663" i="9"/>
  <c r="C662" i="9"/>
  <c r="A662" i="9"/>
  <c r="C661" i="9"/>
  <c r="A661" i="9"/>
  <c r="C660" i="9"/>
  <c r="A660" i="9"/>
  <c r="C659" i="9"/>
  <c r="A659" i="9"/>
  <c r="C658" i="9"/>
  <c r="A658" i="9"/>
  <c r="C657" i="9"/>
  <c r="A657" i="9"/>
  <c r="C656" i="9"/>
  <c r="A656" i="9"/>
  <c r="C655" i="9"/>
  <c r="A655" i="9"/>
  <c r="C654" i="9"/>
  <c r="A654" i="9"/>
  <c r="C653" i="9"/>
  <c r="A653" i="9"/>
  <c r="C652" i="9"/>
  <c r="A652" i="9"/>
  <c r="C651" i="9"/>
  <c r="A651" i="9"/>
  <c r="C650" i="9"/>
  <c r="A650" i="9"/>
  <c r="C649" i="9"/>
  <c r="A649" i="9"/>
  <c r="C648" i="9"/>
  <c r="A648" i="9"/>
  <c r="C647" i="9"/>
  <c r="A647" i="9"/>
  <c r="C646" i="9"/>
  <c r="A646" i="9"/>
  <c r="C645" i="9"/>
  <c r="A645" i="9"/>
  <c r="C644" i="9"/>
  <c r="A644" i="9"/>
  <c r="C643" i="9"/>
  <c r="A643" i="9"/>
  <c r="C642" i="9"/>
  <c r="A642" i="9"/>
  <c r="C641" i="9"/>
  <c r="A641" i="9"/>
  <c r="C640" i="9"/>
  <c r="A640" i="9"/>
  <c r="C639" i="9"/>
  <c r="A639" i="9"/>
  <c r="C638" i="9"/>
  <c r="A638" i="9"/>
  <c r="C637" i="9"/>
  <c r="A637" i="9"/>
  <c r="C636" i="9"/>
  <c r="A636" i="9"/>
  <c r="C635" i="9"/>
  <c r="A635" i="9"/>
  <c r="C634" i="9"/>
  <c r="A634" i="9"/>
  <c r="C633" i="9"/>
  <c r="A633" i="9"/>
  <c r="C632" i="9"/>
  <c r="A632" i="9"/>
  <c r="C631" i="9"/>
  <c r="A631" i="9"/>
  <c r="C630" i="9"/>
  <c r="A630" i="9"/>
  <c r="C629" i="9"/>
  <c r="A629" i="9"/>
  <c r="C628" i="9"/>
  <c r="A628" i="9"/>
  <c r="C627" i="9"/>
  <c r="A627" i="9"/>
  <c r="C626" i="9"/>
  <c r="A626" i="9"/>
  <c r="C625" i="9"/>
  <c r="A625" i="9"/>
  <c r="C624" i="9"/>
  <c r="A624" i="9"/>
  <c r="C623" i="9"/>
  <c r="A623" i="9"/>
  <c r="C622" i="9"/>
  <c r="A622" i="9"/>
  <c r="C621" i="9"/>
  <c r="A621" i="9"/>
  <c r="C620" i="9"/>
  <c r="A620" i="9"/>
  <c r="C619" i="9"/>
  <c r="A619" i="9"/>
  <c r="C618" i="9"/>
  <c r="A618" i="9"/>
  <c r="C617" i="9"/>
  <c r="A617" i="9"/>
  <c r="C616" i="9"/>
  <c r="A616" i="9"/>
  <c r="C615" i="9"/>
  <c r="A615" i="9"/>
  <c r="C614" i="9"/>
  <c r="A614" i="9"/>
  <c r="C613" i="9"/>
  <c r="A613" i="9"/>
  <c r="C612" i="9"/>
  <c r="A612" i="9"/>
  <c r="C611" i="9"/>
  <c r="A611" i="9"/>
  <c r="C610" i="9"/>
  <c r="A610" i="9"/>
  <c r="C609" i="9"/>
  <c r="A609" i="9"/>
  <c r="C608" i="9"/>
  <c r="A608" i="9"/>
  <c r="C607" i="9"/>
  <c r="A607" i="9"/>
  <c r="C606" i="9"/>
  <c r="A606" i="9"/>
  <c r="C605" i="9"/>
  <c r="A605" i="9"/>
  <c r="C604" i="9"/>
  <c r="A604" i="9"/>
  <c r="C603" i="9"/>
  <c r="A603" i="9"/>
  <c r="C602" i="9"/>
  <c r="A602" i="9"/>
  <c r="C601" i="9"/>
  <c r="A601" i="9"/>
  <c r="C600" i="9"/>
  <c r="A600" i="9"/>
  <c r="C599" i="9"/>
  <c r="A599" i="9"/>
  <c r="C598" i="9"/>
  <c r="A598" i="9"/>
  <c r="C597" i="9"/>
  <c r="A597" i="9"/>
  <c r="C596" i="9"/>
  <c r="A596" i="9"/>
  <c r="C595" i="9"/>
  <c r="A595" i="9"/>
  <c r="C594" i="9"/>
  <c r="A594" i="9"/>
  <c r="C593" i="9"/>
  <c r="A593" i="9"/>
  <c r="C592" i="9"/>
  <c r="A592" i="9"/>
  <c r="C591" i="9"/>
  <c r="A591" i="9"/>
  <c r="C590" i="9"/>
  <c r="A590" i="9"/>
  <c r="C589" i="9"/>
  <c r="A589" i="9"/>
  <c r="C588" i="9"/>
  <c r="A588" i="9"/>
  <c r="C587" i="9"/>
  <c r="A587" i="9"/>
  <c r="C586" i="9"/>
  <c r="A586" i="9"/>
  <c r="C585" i="9"/>
  <c r="A585" i="9"/>
  <c r="C584" i="9"/>
  <c r="A584" i="9"/>
  <c r="C583" i="9"/>
  <c r="A583" i="9"/>
  <c r="C582" i="9"/>
  <c r="A582" i="9"/>
  <c r="C581" i="9"/>
  <c r="A581" i="9"/>
  <c r="C580" i="9"/>
  <c r="A580" i="9"/>
  <c r="C579" i="9"/>
  <c r="A579" i="9"/>
  <c r="C578" i="9"/>
  <c r="A578" i="9"/>
  <c r="C577" i="9"/>
  <c r="A577" i="9"/>
  <c r="C576" i="9"/>
  <c r="A576" i="9"/>
  <c r="C575" i="9"/>
  <c r="A575" i="9"/>
  <c r="C574" i="9"/>
  <c r="A574" i="9"/>
  <c r="C573" i="9"/>
  <c r="A573" i="9"/>
  <c r="C572" i="9"/>
  <c r="A572" i="9"/>
  <c r="C571" i="9"/>
  <c r="A571" i="9"/>
  <c r="C570" i="9"/>
  <c r="A570" i="9"/>
  <c r="C569" i="9"/>
  <c r="A569" i="9"/>
  <c r="C568" i="9"/>
  <c r="A568" i="9"/>
  <c r="C567" i="9"/>
  <c r="A567" i="9"/>
  <c r="C566" i="9"/>
  <c r="A566" i="9"/>
  <c r="C565" i="9"/>
  <c r="A565" i="9"/>
  <c r="C564" i="9"/>
  <c r="A564" i="9"/>
  <c r="C563" i="9"/>
  <c r="A563" i="9"/>
  <c r="C562" i="9"/>
  <c r="A562" i="9"/>
  <c r="C561" i="9"/>
  <c r="A561" i="9"/>
  <c r="C560" i="9"/>
  <c r="A560" i="9"/>
  <c r="C559" i="9"/>
  <c r="A559" i="9"/>
  <c r="C558" i="9"/>
  <c r="A558" i="9"/>
  <c r="C557" i="9"/>
  <c r="A557" i="9"/>
  <c r="C556" i="9"/>
  <c r="A556" i="9"/>
  <c r="C555" i="9"/>
  <c r="A555" i="9"/>
  <c r="C554" i="9"/>
  <c r="A554" i="9"/>
  <c r="C553" i="9"/>
  <c r="A553" i="9"/>
  <c r="C552" i="9"/>
  <c r="A552" i="9"/>
  <c r="C551" i="9"/>
  <c r="A551" i="9"/>
  <c r="C550" i="9"/>
  <c r="A550" i="9"/>
  <c r="C549" i="9"/>
  <c r="A549" i="9"/>
  <c r="C548" i="9"/>
  <c r="A548" i="9"/>
  <c r="C547" i="9"/>
  <c r="A547" i="9"/>
  <c r="C546" i="9"/>
  <c r="A546" i="9"/>
  <c r="C545" i="9"/>
  <c r="A545" i="9"/>
  <c r="C544" i="9"/>
  <c r="A544" i="9"/>
  <c r="C543" i="9"/>
  <c r="A543" i="9"/>
  <c r="C542" i="9"/>
  <c r="A542" i="9"/>
  <c r="C541" i="9"/>
  <c r="A541" i="9"/>
  <c r="C540" i="9"/>
  <c r="A540" i="9"/>
  <c r="C539" i="9"/>
  <c r="A539" i="9"/>
  <c r="C538" i="9"/>
  <c r="A538" i="9"/>
  <c r="C537" i="9"/>
  <c r="A537" i="9"/>
  <c r="C536" i="9"/>
  <c r="A536" i="9"/>
  <c r="C535" i="9"/>
  <c r="A535" i="9"/>
  <c r="C534" i="9"/>
  <c r="A534" i="9"/>
  <c r="C533" i="9"/>
  <c r="A533" i="9"/>
  <c r="C532" i="9"/>
  <c r="A532" i="9"/>
  <c r="C531" i="9"/>
  <c r="A531" i="9"/>
  <c r="C530" i="9"/>
  <c r="A530" i="9"/>
  <c r="C529" i="9"/>
  <c r="A529" i="9"/>
  <c r="C528" i="9"/>
  <c r="A528" i="9"/>
  <c r="C527" i="9"/>
  <c r="A527" i="9"/>
  <c r="C526" i="9"/>
  <c r="A526" i="9"/>
  <c r="C525" i="9"/>
  <c r="A525" i="9"/>
  <c r="C524" i="9"/>
  <c r="A524" i="9"/>
  <c r="C523" i="9"/>
  <c r="A523" i="9"/>
  <c r="C522" i="9"/>
  <c r="A522" i="9"/>
  <c r="C521" i="9"/>
  <c r="A521" i="9"/>
  <c r="C520" i="9"/>
  <c r="A520" i="9"/>
  <c r="C519" i="9"/>
  <c r="A519" i="9"/>
  <c r="C518" i="9"/>
  <c r="A518" i="9"/>
  <c r="C517" i="9"/>
  <c r="A517" i="9"/>
  <c r="C516" i="9"/>
  <c r="A516" i="9"/>
  <c r="C515" i="9"/>
  <c r="A515" i="9"/>
  <c r="C514" i="9"/>
  <c r="A514" i="9"/>
  <c r="C513" i="9"/>
  <c r="A513" i="9"/>
  <c r="C512" i="9"/>
  <c r="A512" i="9"/>
  <c r="C511" i="9"/>
  <c r="A511" i="9"/>
  <c r="C510" i="9"/>
  <c r="A510" i="9"/>
  <c r="C509" i="9"/>
  <c r="A509" i="9"/>
  <c r="C508" i="9"/>
  <c r="A508" i="9"/>
  <c r="C507" i="9"/>
  <c r="A507" i="9"/>
  <c r="C506" i="9"/>
  <c r="A506" i="9"/>
  <c r="C505" i="9"/>
  <c r="A505" i="9"/>
  <c r="C504" i="9"/>
  <c r="A504" i="9"/>
  <c r="C503" i="9"/>
  <c r="A503" i="9"/>
  <c r="C502" i="9"/>
  <c r="A502" i="9"/>
  <c r="C501" i="9"/>
  <c r="A501" i="9"/>
  <c r="C500" i="9"/>
  <c r="A500" i="9"/>
  <c r="C499" i="9"/>
  <c r="A499" i="9"/>
  <c r="C498" i="9"/>
  <c r="A498" i="9"/>
  <c r="C497" i="9"/>
  <c r="A497" i="9"/>
  <c r="C496" i="9"/>
  <c r="A496" i="9"/>
  <c r="C495" i="9"/>
  <c r="A495" i="9"/>
  <c r="C494" i="9"/>
  <c r="A494" i="9"/>
  <c r="C493" i="9"/>
  <c r="A493" i="9"/>
  <c r="C492" i="9"/>
  <c r="A492" i="9"/>
  <c r="C491" i="9"/>
  <c r="A491" i="9"/>
  <c r="C490" i="9"/>
  <c r="A490" i="9"/>
  <c r="C489" i="9"/>
  <c r="A489" i="9"/>
  <c r="C488" i="9"/>
  <c r="A488" i="9"/>
  <c r="C487" i="9"/>
  <c r="A487" i="9"/>
  <c r="C486" i="9"/>
  <c r="A486" i="9"/>
  <c r="C485" i="9"/>
  <c r="A485" i="9"/>
  <c r="C484" i="9"/>
  <c r="A484" i="9"/>
  <c r="C483" i="9"/>
  <c r="A483" i="9"/>
  <c r="C482" i="9"/>
  <c r="A482" i="9"/>
  <c r="C481" i="9"/>
  <c r="A481" i="9"/>
  <c r="C480" i="9"/>
  <c r="A480" i="9"/>
  <c r="C479" i="9"/>
  <c r="A479" i="9"/>
  <c r="C478" i="9"/>
  <c r="A478" i="9"/>
  <c r="C477" i="9"/>
  <c r="A477" i="9"/>
  <c r="C476" i="9"/>
  <c r="A476" i="9"/>
  <c r="C475" i="9"/>
  <c r="A475" i="9"/>
  <c r="C474" i="9"/>
  <c r="A474" i="9"/>
  <c r="C473" i="9"/>
  <c r="A473" i="9"/>
  <c r="C472" i="9"/>
  <c r="A472" i="9"/>
  <c r="C471" i="9"/>
  <c r="A471" i="9"/>
  <c r="C470" i="9"/>
  <c r="A470" i="9"/>
  <c r="C469" i="9"/>
  <c r="A469" i="9"/>
  <c r="C468" i="9"/>
  <c r="A468" i="9"/>
  <c r="C467" i="9"/>
  <c r="A467" i="9"/>
  <c r="C466" i="9"/>
  <c r="A466" i="9"/>
  <c r="C465" i="9"/>
  <c r="A465" i="9"/>
  <c r="C464" i="9"/>
  <c r="A464" i="9"/>
  <c r="C463" i="9"/>
  <c r="A463" i="9"/>
  <c r="C462" i="9"/>
  <c r="A462" i="9"/>
  <c r="C461" i="9"/>
  <c r="A461" i="9"/>
  <c r="C460" i="9"/>
  <c r="A460" i="9"/>
  <c r="C459" i="9"/>
  <c r="A459" i="9"/>
  <c r="C458" i="9"/>
  <c r="A458" i="9"/>
  <c r="C457" i="9"/>
  <c r="A457" i="9"/>
  <c r="C456" i="9"/>
  <c r="A456" i="9"/>
  <c r="C455" i="9"/>
  <c r="A455" i="9"/>
  <c r="C454" i="9"/>
  <c r="A454" i="9"/>
  <c r="C453" i="9"/>
  <c r="A453" i="9"/>
  <c r="C452" i="9"/>
  <c r="A452" i="9"/>
  <c r="C451" i="9"/>
  <c r="A451" i="9"/>
  <c r="C450" i="9"/>
  <c r="A450" i="9"/>
  <c r="C449" i="9"/>
  <c r="A449" i="9"/>
  <c r="C448" i="9"/>
  <c r="A448" i="9"/>
  <c r="C447" i="9"/>
  <c r="A447" i="9"/>
  <c r="C446" i="9"/>
  <c r="A446" i="9"/>
  <c r="C445" i="9"/>
  <c r="A445" i="9"/>
  <c r="C444" i="9"/>
  <c r="A444" i="9"/>
  <c r="C443" i="9"/>
  <c r="A443" i="9"/>
  <c r="C442" i="9"/>
  <c r="A442" i="9"/>
  <c r="C441" i="9"/>
  <c r="A441" i="9"/>
  <c r="C440" i="9"/>
  <c r="A440" i="9"/>
  <c r="C439" i="9"/>
  <c r="A439" i="9"/>
  <c r="C438" i="9"/>
  <c r="A438" i="9"/>
  <c r="C437" i="9"/>
  <c r="A437" i="9"/>
  <c r="C436" i="9"/>
  <c r="A436" i="9"/>
  <c r="C435" i="9"/>
  <c r="A435" i="9"/>
  <c r="C434" i="9"/>
  <c r="A434" i="9"/>
  <c r="C433" i="9"/>
  <c r="A433" i="9"/>
  <c r="C432" i="9"/>
  <c r="A432" i="9"/>
  <c r="C431" i="9"/>
  <c r="A431" i="9"/>
  <c r="C430" i="9"/>
  <c r="A430" i="9"/>
  <c r="C429" i="9"/>
  <c r="A429" i="9"/>
  <c r="C428" i="9"/>
  <c r="A428" i="9"/>
  <c r="C427" i="9"/>
  <c r="A427" i="9"/>
  <c r="C426" i="9"/>
  <c r="A426" i="9"/>
  <c r="C425" i="9"/>
  <c r="A425" i="9"/>
  <c r="C424" i="9"/>
  <c r="A424" i="9"/>
  <c r="C423" i="9"/>
  <c r="A423" i="9"/>
  <c r="C422" i="9"/>
  <c r="A422" i="9"/>
  <c r="C421" i="9"/>
  <c r="A421" i="9"/>
  <c r="C420" i="9"/>
  <c r="A420" i="9"/>
  <c r="C419" i="9"/>
  <c r="A419" i="9"/>
  <c r="C418" i="9"/>
  <c r="A418" i="9"/>
  <c r="C417" i="9"/>
  <c r="A417" i="9"/>
  <c r="C416" i="9"/>
  <c r="A416" i="9"/>
  <c r="C415" i="9"/>
  <c r="A415" i="9"/>
  <c r="C414" i="9"/>
  <c r="A414" i="9"/>
  <c r="C413" i="9"/>
  <c r="A413" i="9"/>
  <c r="C412" i="9"/>
  <c r="A412" i="9"/>
  <c r="C411" i="9"/>
  <c r="A411" i="9"/>
  <c r="C410" i="9"/>
  <c r="A410" i="9"/>
  <c r="C409" i="9"/>
  <c r="A409" i="9"/>
  <c r="C408" i="9"/>
  <c r="A408" i="9"/>
  <c r="C407" i="9"/>
  <c r="A407" i="9"/>
  <c r="C406" i="9"/>
  <c r="A406" i="9"/>
  <c r="C405" i="9"/>
  <c r="A405" i="9"/>
  <c r="C404" i="9"/>
  <c r="A404" i="9"/>
  <c r="C403" i="9"/>
  <c r="A403" i="9"/>
  <c r="C402" i="9"/>
  <c r="A402" i="9"/>
  <c r="C401" i="9"/>
  <c r="A401" i="9"/>
  <c r="C400" i="9"/>
  <c r="A400" i="9"/>
  <c r="C399" i="9"/>
  <c r="A399" i="9"/>
  <c r="C398" i="9"/>
  <c r="A398" i="9"/>
  <c r="C397" i="9"/>
  <c r="A397" i="9"/>
  <c r="C396" i="9"/>
  <c r="A396" i="9"/>
  <c r="C395" i="9"/>
  <c r="A395" i="9"/>
  <c r="C394" i="9"/>
  <c r="A394" i="9"/>
  <c r="C393" i="9"/>
  <c r="A393" i="9"/>
  <c r="C392" i="9"/>
  <c r="A392" i="9"/>
  <c r="C391" i="9"/>
  <c r="A391" i="9"/>
  <c r="C390" i="9"/>
  <c r="A390" i="9"/>
  <c r="C389" i="9"/>
  <c r="A389" i="9"/>
  <c r="C388" i="9"/>
  <c r="A388" i="9"/>
  <c r="C387" i="9"/>
  <c r="A387" i="9"/>
  <c r="C386" i="9"/>
  <c r="A386" i="9"/>
  <c r="C385" i="9"/>
  <c r="A385" i="9"/>
  <c r="C384" i="9"/>
  <c r="A384" i="9"/>
  <c r="C383" i="9"/>
  <c r="A383" i="9"/>
  <c r="C382" i="9"/>
  <c r="A382" i="9"/>
  <c r="C381" i="9"/>
  <c r="A381" i="9"/>
  <c r="C380" i="9"/>
  <c r="A380" i="9"/>
  <c r="C379" i="9"/>
  <c r="A379" i="9"/>
  <c r="C378" i="9"/>
  <c r="A378" i="9"/>
  <c r="C377" i="9"/>
  <c r="A377" i="9"/>
  <c r="C376" i="9"/>
  <c r="A376" i="9"/>
  <c r="C375" i="9"/>
  <c r="A375" i="9"/>
  <c r="C374" i="9"/>
  <c r="A374" i="9"/>
  <c r="C373" i="9"/>
  <c r="A373" i="9"/>
  <c r="C372" i="9"/>
  <c r="A372" i="9"/>
  <c r="C371" i="9"/>
  <c r="A371" i="9"/>
  <c r="C370" i="9"/>
  <c r="A370" i="9"/>
  <c r="C369" i="9"/>
  <c r="A369" i="9"/>
  <c r="C368" i="9"/>
  <c r="A368" i="9"/>
  <c r="C367" i="9"/>
  <c r="A367" i="9"/>
  <c r="C366" i="9"/>
  <c r="A366" i="9"/>
  <c r="C365" i="9"/>
  <c r="A365" i="9"/>
  <c r="C364" i="9"/>
  <c r="A364" i="9"/>
  <c r="C363" i="9"/>
  <c r="A363" i="9"/>
  <c r="C362" i="9"/>
  <c r="A362" i="9"/>
  <c r="C361" i="9"/>
  <c r="A361" i="9"/>
  <c r="C360" i="9"/>
  <c r="A360" i="9"/>
  <c r="C359" i="9"/>
  <c r="A359" i="9"/>
  <c r="C358" i="9"/>
  <c r="A358" i="9"/>
  <c r="C357" i="9"/>
  <c r="A357" i="9"/>
  <c r="C356" i="9"/>
  <c r="A356" i="9"/>
  <c r="C355" i="9"/>
  <c r="A355" i="9"/>
  <c r="C354" i="9"/>
  <c r="A354" i="9"/>
  <c r="C353" i="9"/>
  <c r="A353" i="9"/>
  <c r="C352" i="9"/>
  <c r="A352" i="9"/>
  <c r="C351" i="9"/>
  <c r="A351" i="9"/>
  <c r="C350" i="9"/>
  <c r="A350" i="9"/>
  <c r="C349" i="9"/>
  <c r="A349" i="9"/>
  <c r="C348" i="9"/>
  <c r="A348" i="9"/>
  <c r="C347" i="9"/>
  <c r="A347" i="9"/>
  <c r="C346" i="9"/>
  <c r="A346" i="9"/>
  <c r="C345" i="9"/>
  <c r="A345" i="9"/>
  <c r="C344" i="9"/>
  <c r="A344" i="9"/>
  <c r="C343" i="9"/>
  <c r="A343" i="9"/>
  <c r="C342" i="9"/>
  <c r="A342" i="9"/>
  <c r="C341" i="9"/>
  <c r="A341" i="9"/>
  <c r="C340" i="9"/>
  <c r="A340" i="9"/>
  <c r="C339" i="9"/>
  <c r="A339" i="9"/>
  <c r="C338" i="9"/>
  <c r="A338" i="9"/>
  <c r="C337" i="9"/>
  <c r="A337" i="9"/>
  <c r="C336" i="9"/>
  <c r="A336" i="9"/>
  <c r="C335" i="9"/>
  <c r="A335" i="9"/>
  <c r="C334" i="9"/>
  <c r="A334" i="9"/>
  <c r="C333" i="9"/>
  <c r="A333" i="9"/>
  <c r="C332" i="9"/>
  <c r="A332" i="9"/>
  <c r="C331" i="9"/>
  <c r="A331" i="9"/>
  <c r="C330" i="9"/>
  <c r="A330" i="9"/>
  <c r="C329" i="9"/>
  <c r="A329" i="9"/>
  <c r="C328" i="9"/>
  <c r="A328" i="9"/>
  <c r="C327" i="9"/>
  <c r="A327" i="9"/>
  <c r="C326" i="9"/>
  <c r="A326" i="9"/>
  <c r="C325" i="9"/>
  <c r="A325" i="9"/>
  <c r="C324" i="9"/>
  <c r="A324" i="9"/>
  <c r="C323" i="9"/>
  <c r="A323" i="9"/>
  <c r="C322" i="9"/>
  <c r="A322" i="9"/>
  <c r="C321" i="9"/>
  <c r="A321" i="9"/>
  <c r="C320" i="9"/>
  <c r="A320" i="9"/>
  <c r="C319" i="9"/>
  <c r="A319" i="9"/>
  <c r="C318" i="9"/>
  <c r="A318" i="9"/>
  <c r="C317" i="9"/>
  <c r="A317" i="9"/>
  <c r="C316" i="9"/>
  <c r="A316" i="9"/>
  <c r="C315" i="9"/>
  <c r="A315" i="9"/>
  <c r="C314" i="9"/>
  <c r="A314" i="9"/>
  <c r="C313" i="9"/>
  <c r="A313" i="9"/>
  <c r="C312" i="9"/>
  <c r="A312" i="9"/>
  <c r="C311" i="9"/>
  <c r="A311" i="9"/>
  <c r="C310" i="9"/>
  <c r="A310" i="9"/>
  <c r="C309" i="9"/>
  <c r="A309" i="9"/>
  <c r="C308" i="9"/>
  <c r="A308" i="9"/>
  <c r="C307" i="9"/>
  <c r="A307" i="9"/>
  <c r="C306" i="9"/>
  <c r="A306" i="9"/>
  <c r="C305" i="9"/>
  <c r="A305" i="9"/>
  <c r="C304" i="9"/>
  <c r="A304" i="9"/>
  <c r="C303" i="9"/>
  <c r="A303" i="9"/>
  <c r="C302" i="9"/>
  <c r="A302" i="9"/>
  <c r="C301" i="9"/>
  <c r="A301" i="9"/>
  <c r="C300" i="9"/>
  <c r="A300" i="9"/>
  <c r="C299" i="9"/>
  <c r="A299" i="9"/>
  <c r="C298" i="9"/>
  <c r="A298" i="9"/>
  <c r="C297" i="9"/>
  <c r="A297" i="9"/>
  <c r="C296" i="9"/>
  <c r="A296" i="9"/>
  <c r="C295" i="9"/>
  <c r="A295" i="9"/>
  <c r="C294" i="9"/>
  <c r="A294" i="9"/>
  <c r="C293" i="9"/>
  <c r="A293" i="9"/>
  <c r="C292" i="9"/>
  <c r="A292" i="9"/>
  <c r="C291" i="9"/>
  <c r="A291" i="9"/>
  <c r="C290" i="9"/>
  <c r="A290" i="9"/>
  <c r="C289" i="9"/>
  <c r="A289" i="9"/>
  <c r="C288" i="9"/>
  <c r="A288" i="9"/>
  <c r="C287" i="9"/>
  <c r="A287" i="9"/>
  <c r="C286" i="9"/>
  <c r="A286" i="9"/>
  <c r="C285" i="9"/>
  <c r="A285" i="9"/>
  <c r="C284" i="9"/>
  <c r="A284" i="9"/>
  <c r="C283" i="9"/>
  <c r="A283" i="9"/>
  <c r="C282" i="9"/>
  <c r="A282" i="9"/>
  <c r="C281" i="9"/>
  <c r="A281" i="9"/>
  <c r="C280" i="9"/>
  <c r="A280" i="9"/>
  <c r="C279" i="9"/>
  <c r="A279" i="9"/>
  <c r="C278" i="9"/>
  <c r="A278" i="9"/>
  <c r="C277" i="9"/>
  <c r="A277" i="9"/>
  <c r="C276" i="9"/>
  <c r="A276" i="9"/>
  <c r="C275" i="9"/>
  <c r="A275" i="9"/>
  <c r="C274" i="9"/>
  <c r="A274" i="9"/>
  <c r="C273" i="9"/>
  <c r="A273" i="9"/>
  <c r="C272" i="9"/>
  <c r="A272" i="9"/>
  <c r="C271" i="9"/>
  <c r="A271" i="9"/>
  <c r="C270" i="9"/>
  <c r="A270" i="9"/>
  <c r="C269" i="9"/>
  <c r="A269" i="9"/>
  <c r="C268" i="9"/>
  <c r="A268" i="9"/>
  <c r="C267" i="9"/>
  <c r="A267" i="9"/>
  <c r="C266" i="9"/>
  <c r="A266" i="9"/>
  <c r="C265" i="9"/>
  <c r="A265" i="9"/>
  <c r="C264" i="9"/>
  <c r="A264" i="9"/>
  <c r="C263" i="9"/>
  <c r="A263" i="9"/>
  <c r="C262" i="9"/>
  <c r="A262" i="9"/>
  <c r="C261" i="9"/>
  <c r="A261" i="9"/>
  <c r="C260" i="9"/>
  <c r="A260" i="9"/>
  <c r="C259" i="9"/>
  <c r="A259" i="9"/>
  <c r="C258" i="9"/>
  <c r="A258" i="9"/>
  <c r="C257" i="9"/>
  <c r="A257" i="9"/>
  <c r="C256" i="9"/>
  <c r="A256" i="9"/>
  <c r="C255" i="9"/>
  <c r="A255" i="9"/>
  <c r="C254" i="9"/>
  <c r="A254" i="9"/>
  <c r="C253" i="9"/>
  <c r="A253" i="9"/>
  <c r="C252" i="9"/>
  <c r="A252" i="9"/>
  <c r="C251" i="9"/>
  <c r="A251" i="9"/>
  <c r="C250" i="9"/>
  <c r="A250" i="9"/>
  <c r="C249" i="9"/>
  <c r="A249" i="9"/>
  <c r="C248" i="9"/>
  <c r="A248" i="9"/>
  <c r="C247" i="9"/>
  <c r="A247" i="9"/>
  <c r="C246" i="9"/>
  <c r="A246" i="9"/>
  <c r="C245" i="9"/>
  <c r="A245" i="9"/>
  <c r="C244" i="9"/>
  <c r="A244" i="9"/>
  <c r="C243" i="9"/>
  <c r="A243" i="9"/>
  <c r="C242" i="9"/>
  <c r="A242" i="9"/>
  <c r="C241" i="9"/>
  <c r="A241" i="9"/>
  <c r="C240" i="9"/>
  <c r="A240" i="9"/>
  <c r="C239" i="9"/>
  <c r="A239" i="9"/>
  <c r="C238" i="9"/>
  <c r="A238" i="9"/>
  <c r="C237" i="9"/>
  <c r="A237" i="9"/>
  <c r="C236" i="9"/>
  <c r="A236" i="9"/>
  <c r="C235" i="9"/>
  <c r="A235" i="9"/>
  <c r="C234" i="9"/>
  <c r="A234" i="9"/>
  <c r="C233" i="9"/>
  <c r="A233" i="9"/>
  <c r="C232" i="9"/>
  <c r="A232" i="9"/>
  <c r="C231" i="9"/>
  <c r="A231" i="9"/>
  <c r="C230" i="9"/>
  <c r="A230" i="9"/>
  <c r="C229" i="9"/>
  <c r="A229" i="9"/>
  <c r="C228" i="9"/>
  <c r="A228" i="9"/>
  <c r="C227" i="9"/>
  <c r="A227" i="9"/>
  <c r="C226" i="9"/>
  <c r="A226" i="9"/>
  <c r="C225" i="9"/>
  <c r="A225" i="9"/>
  <c r="C224" i="9"/>
  <c r="A224" i="9"/>
  <c r="C223" i="9"/>
  <c r="A223" i="9"/>
  <c r="C222" i="9"/>
  <c r="A222" i="9"/>
  <c r="C221" i="9"/>
  <c r="A221" i="9"/>
  <c r="C220" i="9"/>
  <c r="A220" i="9"/>
  <c r="C219" i="9"/>
  <c r="A219" i="9"/>
  <c r="C218" i="9"/>
  <c r="A218" i="9"/>
  <c r="C217" i="9"/>
  <c r="A217" i="9"/>
  <c r="C216" i="9"/>
  <c r="A216" i="9"/>
  <c r="C215" i="9"/>
  <c r="A215" i="9"/>
  <c r="C214" i="9"/>
  <c r="A214" i="9"/>
  <c r="C213" i="9"/>
  <c r="A213" i="9"/>
  <c r="C212" i="9"/>
  <c r="A212" i="9"/>
  <c r="C211" i="9"/>
  <c r="A211" i="9"/>
  <c r="C210" i="9"/>
  <c r="A210" i="9"/>
  <c r="C209" i="9"/>
  <c r="A209" i="9"/>
  <c r="C208" i="9"/>
  <c r="A208" i="9"/>
  <c r="C207" i="9"/>
  <c r="A207" i="9"/>
  <c r="C206" i="9"/>
  <c r="A206" i="9"/>
  <c r="C205" i="9"/>
  <c r="A205" i="9"/>
  <c r="C204" i="9"/>
  <c r="A204" i="9"/>
  <c r="C203" i="9"/>
  <c r="A203" i="9"/>
  <c r="C202" i="9"/>
  <c r="A202" i="9"/>
  <c r="C201" i="9"/>
  <c r="A201" i="9"/>
  <c r="C200" i="9"/>
  <c r="A200" i="9"/>
  <c r="C199" i="9"/>
  <c r="A199" i="9"/>
  <c r="C198" i="9"/>
  <c r="A198" i="9"/>
  <c r="C197" i="9"/>
  <c r="A197" i="9"/>
  <c r="C196" i="9"/>
  <c r="A196" i="9"/>
  <c r="C195" i="9"/>
  <c r="A195" i="9"/>
  <c r="C194" i="9"/>
  <c r="A194" i="9"/>
  <c r="C193" i="9"/>
  <c r="A193" i="9"/>
  <c r="C192" i="9"/>
  <c r="A192" i="9"/>
  <c r="C191" i="9"/>
  <c r="A191" i="9"/>
  <c r="C190" i="9"/>
  <c r="A190" i="9"/>
  <c r="C189" i="9"/>
  <c r="A189" i="9"/>
  <c r="C188" i="9"/>
  <c r="A188" i="9"/>
  <c r="C187" i="9"/>
  <c r="A187" i="9"/>
  <c r="C186" i="9"/>
  <c r="A186" i="9"/>
  <c r="C185" i="9"/>
  <c r="A185" i="9"/>
  <c r="C184" i="9"/>
  <c r="A184" i="9"/>
  <c r="C183" i="9"/>
  <c r="A183" i="9"/>
  <c r="C182" i="9"/>
  <c r="A182" i="9"/>
  <c r="C181" i="9"/>
  <c r="A181" i="9"/>
  <c r="C180" i="9"/>
  <c r="A180" i="9"/>
  <c r="C179" i="9"/>
  <c r="A179" i="9"/>
  <c r="C178" i="9"/>
  <c r="A178" i="9"/>
  <c r="C177" i="9"/>
  <c r="A177" i="9"/>
  <c r="C176" i="9"/>
  <c r="A176" i="9"/>
  <c r="C175" i="9"/>
  <c r="A175" i="9"/>
  <c r="C174" i="9"/>
  <c r="A174" i="9"/>
  <c r="C173" i="9"/>
  <c r="A173" i="9"/>
  <c r="C172" i="9"/>
  <c r="A172" i="9"/>
  <c r="C171" i="9"/>
  <c r="A171" i="9"/>
  <c r="C170" i="9"/>
  <c r="A170" i="9"/>
  <c r="C169" i="9"/>
  <c r="A169" i="9"/>
  <c r="C168" i="9"/>
  <c r="A168" i="9"/>
  <c r="C167" i="9"/>
  <c r="A167" i="9"/>
  <c r="C166" i="9"/>
  <c r="A166" i="9"/>
  <c r="C165" i="9"/>
  <c r="A165" i="9"/>
  <c r="C164" i="9"/>
  <c r="A164" i="9"/>
  <c r="C163" i="9"/>
  <c r="A163" i="9"/>
  <c r="C162" i="9"/>
  <c r="A162" i="9"/>
  <c r="C161" i="9"/>
  <c r="A161" i="9"/>
  <c r="C160" i="9"/>
  <c r="A160" i="9"/>
  <c r="C159" i="9"/>
  <c r="A159" i="9"/>
  <c r="C158" i="9"/>
  <c r="A158" i="9"/>
  <c r="C157" i="9"/>
  <c r="A157" i="9"/>
  <c r="C156" i="9"/>
  <c r="A156" i="9"/>
  <c r="C155" i="9"/>
  <c r="A155" i="9"/>
  <c r="C154" i="9"/>
  <c r="A154" i="9"/>
  <c r="C153" i="9"/>
  <c r="A153" i="9"/>
  <c r="C152" i="9"/>
  <c r="A152" i="9"/>
  <c r="C151" i="9"/>
  <c r="A151" i="9"/>
  <c r="C150" i="9"/>
  <c r="A150" i="9"/>
  <c r="C149" i="9"/>
  <c r="A149" i="9"/>
  <c r="C148" i="9"/>
  <c r="A148" i="9"/>
  <c r="C147" i="9"/>
  <c r="A147" i="9"/>
  <c r="C146" i="9"/>
  <c r="A146" i="9"/>
  <c r="C145" i="9"/>
  <c r="A145" i="9"/>
  <c r="C144" i="9"/>
  <c r="A144" i="9"/>
  <c r="C143" i="9"/>
  <c r="A143" i="9"/>
  <c r="C142" i="9"/>
  <c r="A142" i="9"/>
  <c r="C141" i="9"/>
  <c r="A141" i="9"/>
  <c r="C140" i="9"/>
  <c r="A140" i="9"/>
  <c r="C139" i="9"/>
  <c r="A139" i="9"/>
  <c r="C138" i="9"/>
  <c r="A138" i="9"/>
  <c r="C137" i="9"/>
  <c r="A137" i="9"/>
  <c r="C136" i="9"/>
  <c r="A136" i="9"/>
  <c r="C135" i="9"/>
  <c r="A135" i="9"/>
  <c r="C134" i="9"/>
  <c r="A134" i="9"/>
  <c r="C133" i="9"/>
  <c r="A133" i="9"/>
  <c r="C132" i="9"/>
  <c r="A132" i="9"/>
  <c r="C131" i="9"/>
  <c r="A131" i="9"/>
  <c r="C130" i="9"/>
  <c r="A130" i="9"/>
  <c r="C129" i="9"/>
  <c r="A129" i="9"/>
  <c r="C128" i="9"/>
  <c r="A128" i="9"/>
  <c r="C127" i="9"/>
  <c r="A127" i="9"/>
  <c r="C126" i="9"/>
  <c r="A126" i="9"/>
  <c r="C125" i="9"/>
  <c r="A125" i="9"/>
  <c r="C124" i="9"/>
  <c r="A124" i="9"/>
  <c r="C123" i="9"/>
  <c r="A123" i="9"/>
  <c r="C122" i="9"/>
  <c r="A122" i="9"/>
  <c r="C121" i="9"/>
  <c r="A121" i="9"/>
  <c r="C120" i="9"/>
  <c r="A120" i="9"/>
  <c r="C119" i="9"/>
  <c r="A119" i="9"/>
  <c r="C118" i="9"/>
  <c r="A118" i="9"/>
  <c r="C117" i="9"/>
  <c r="A117" i="9"/>
  <c r="C116" i="9"/>
  <c r="A116" i="9"/>
  <c r="C115" i="9"/>
  <c r="A115" i="9"/>
  <c r="C114" i="9"/>
  <c r="A114" i="9"/>
  <c r="C113" i="9"/>
  <c r="A113" i="9"/>
  <c r="C112" i="9"/>
  <c r="A112" i="9"/>
  <c r="C111" i="9"/>
  <c r="A111" i="9"/>
  <c r="C110" i="9"/>
  <c r="A110" i="9"/>
  <c r="C109" i="9"/>
  <c r="A109" i="9"/>
  <c r="C108" i="9"/>
  <c r="A108" i="9"/>
  <c r="C107" i="9"/>
  <c r="A107" i="9"/>
  <c r="C106" i="9"/>
  <c r="A106" i="9"/>
  <c r="C105" i="9"/>
  <c r="A105" i="9"/>
  <c r="C104" i="9"/>
  <c r="A104" i="9"/>
  <c r="C103" i="9"/>
  <c r="A103" i="9"/>
  <c r="C102" i="9"/>
  <c r="A102" i="9"/>
  <c r="C101" i="9"/>
  <c r="A101" i="9"/>
  <c r="C100" i="9"/>
  <c r="A100" i="9"/>
  <c r="C99" i="9"/>
  <c r="A99" i="9"/>
  <c r="C98" i="9"/>
  <c r="A98" i="9"/>
  <c r="C97" i="9"/>
  <c r="A97" i="9"/>
  <c r="C96" i="9"/>
  <c r="A96" i="9"/>
  <c r="C95" i="9"/>
  <c r="A95" i="9"/>
  <c r="C94" i="9"/>
  <c r="A94" i="9"/>
  <c r="C93" i="9"/>
  <c r="A93" i="9"/>
  <c r="C92" i="9"/>
  <c r="A92" i="9"/>
  <c r="C91" i="9"/>
  <c r="A91" i="9"/>
  <c r="C90" i="9"/>
  <c r="A90" i="9"/>
  <c r="C89" i="9"/>
  <c r="A89" i="9"/>
  <c r="C88" i="9"/>
  <c r="A88" i="9"/>
  <c r="C87" i="9"/>
  <c r="A87" i="9"/>
  <c r="C86" i="9"/>
  <c r="A86" i="9"/>
  <c r="C85" i="9"/>
  <c r="A85" i="9"/>
  <c r="C84" i="9"/>
  <c r="A84" i="9"/>
  <c r="C83" i="9"/>
  <c r="A83" i="9"/>
  <c r="C82" i="9"/>
  <c r="A82" i="9"/>
  <c r="C81" i="9"/>
  <c r="A81" i="9"/>
  <c r="C80" i="9"/>
  <c r="A80" i="9"/>
  <c r="C79" i="9"/>
  <c r="A79" i="9"/>
  <c r="C78" i="9"/>
  <c r="A78" i="9"/>
  <c r="C77" i="9"/>
  <c r="A77" i="9"/>
  <c r="C76" i="9"/>
  <c r="A76" i="9"/>
  <c r="C75" i="9"/>
  <c r="A75" i="9"/>
  <c r="C74" i="9"/>
  <c r="A74" i="9"/>
  <c r="C73" i="9"/>
  <c r="A73" i="9"/>
  <c r="C72" i="9"/>
  <c r="A72" i="9"/>
  <c r="C71" i="9"/>
  <c r="A71" i="9"/>
  <c r="C70" i="9"/>
  <c r="A70" i="9"/>
  <c r="C69" i="9"/>
  <c r="A69" i="9"/>
  <c r="C68" i="9"/>
  <c r="A68" i="9"/>
  <c r="C67" i="9"/>
  <c r="A67" i="9"/>
  <c r="C66" i="9"/>
  <c r="A66" i="9"/>
  <c r="C65" i="9"/>
  <c r="A65" i="9"/>
  <c r="C64" i="9"/>
  <c r="A64" i="9"/>
  <c r="C63" i="9"/>
  <c r="A63" i="9"/>
  <c r="C62" i="9"/>
  <c r="A62" i="9"/>
  <c r="C61" i="9"/>
  <c r="A61" i="9"/>
  <c r="C60" i="9"/>
  <c r="A60" i="9"/>
  <c r="C59" i="9"/>
  <c r="A59" i="9"/>
  <c r="C58" i="9"/>
  <c r="A58" i="9"/>
  <c r="C57" i="9"/>
  <c r="A57" i="9"/>
  <c r="C56" i="9"/>
  <c r="A56" i="9"/>
  <c r="C55" i="9"/>
  <c r="A55" i="9"/>
  <c r="C54" i="9"/>
  <c r="A54" i="9"/>
  <c r="C53" i="9"/>
  <c r="A53" i="9"/>
  <c r="C52" i="9"/>
  <c r="A52" i="9"/>
  <c r="C51" i="9"/>
  <c r="A51" i="9"/>
  <c r="C50" i="9"/>
  <c r="A50" i="9"/>
  <c r="C49" i="9"/>
  <c r="A49" i="9"/>
  <c r="C48" i="9"/>
  <c r="A48" i="9"/>
  <c r="C47" i="9"/>
  <c r="A47" i="9"/>
  <c r="C46" i="9"/>
  <c r="A46" i="9"/>
  <c r="C45" i="9"/>
  <c r="A45" i="9"/>
  <c r="C44" i="9"/>
  <c r="A44" i="9"/>
  <c r="C43" i="9"/>
  <c r="A43" i="9"/>
  <c r="C42" i="9"/>
  <c r="A42" i="9"/>
  <c r="C41" i="9"/>
  <c r="A41" i="9"/>
  <c r="C40" i="9"/>
  <c r="A40" i="9"/>
  <c r="C39" i="9"/>
  <c r="A39" i="9"/>
  <c r="C38" i="9"/>
  <c r="A38" i="9"/>
  <c r="C37" i="9"/>
  <c r="A37" i="9"/>
  <c r="C36" i="9"/>
  <c r="A36" i="9"/>
  <c r="C35" i="9"/>
  <c r="A35" i="9"/>
  <c r="C34" i="9"/>
  <c r="A34" i="9"/>
  <c r="C33" i="9"/>
  <c r="A33" i="9"/>
  <c r="C32" i="9"/>
  <c r="A32" i="9"/>
  <c r="C31" i="9"/>
  <c r="A31" i="9"/>
  <c r="C30" i="9"/>
  <c r="A30" i="9"/>
  <c r="C29" i="9"/>
  <c r="A29" i="9"/>
  <c r="C28" i="9"/>
  <c r="A28" i="9"/>
  <c r="C27" i="9"/>
  <c r="A27" i="9"/>
  <c r="C26" i="9"/>
  <c r="A26" i="9"/>
  <c r="C25" i="9"/>
  <c r="A25" i="9"/>
  <c r="C24" i="9"/>
  <c r="A24" i="9"/>
  <c r="C23" i="9"/>
  <c r="A23" i="9"/>
  <c r="C22" i="9"/>
  <c r="A22" i="9"/>
  <c r="C21" i="9"/>
  <c r="A21" i="9"/>
  <c r="C20" i="9"/>
  <c r="A20" i="9"/>
  <c r="C19" i="9"/>
  <c r="A19" i="9"/>
  <c r="C18" i="9"/>
  <c r="A18" i="9"/>
  <c r="C17" i="9"/>
  <c r="A17" i="9"/>
  <c r="C16" i="9"/>
  <c r="A16" i="9"/>
  <c r="C15" i="9"/>
  <c r="A15" i="9"/>
  <c r="C14" i="9"/>
  <c r="A14" i="9"/>
  <c r="C13" i="9"/>
  <c r="A13" i="9"/>
  <c r="C12" i="9"/>
  <c r="A12" i="9"/>
  <c r="C11" i="9"/>
  <c r="A11" i="9"/>
  <c r="C10" i="9"/>
  <c r="A10" i="9"/>
  <c r="C9" i="9"/>
  <c r="A9" i="9"/>
  <c r="C8" i="9"/>
  <c r="A8" i="9"/>
  <c r="C7" i="9"/>
  <c r="A7" i="9"/>
  <c r="C6" i="9"/>
  <c r="A6" i="9"/>
  <c r="C5" i="9"/>
  <c r="A5" i="9"/>
  <c r="C4" i="9"/>
  <c r="A4" i="9"/>
  <c r="C3" i="9"/>
  <c r="A3" i="9"/>
  <c r="C1" i="9"/>
  <c r="D1" i="9" s="1"/>
  <c r="E1" i="9" s="1"/>
  <c r="F1" i="9" s="1"/>
  <c r="G1" i="9" s="1"/>
  <c r="H1" i="9" s="1"/>
  <c r="I1" i="9" s="1"/>
  <c r="J1" i="9" s="1"/>
  <c r="K1" i="9"/>
  <c r="L1" i="9" s="1"/>
  <c r="M1" i="9" s="1"/>
  <c r="N1" i="9" s="1"/>
  <c r="O1" i="9" s="1"/>
  <c r="P1" i="9" s="1"/>
  <c r="Q1" i="9" s="1"/>
  <c r="R1" i="9" s="1"/>
  <c r="S1" i="9" s="1"/>
  <c r="T1" i="9" s="1"/>
  <c r="U1" i="9" s="1"/>
  <c r="V1" i="9" s="1"/>
  <c r="W1" i="9" s="1"/>
  <c r="X1" i="9" s="1"/>
  <c r="Y1" i="9" s="1"/>
  <c r="Z1" i="9" s="1"/>
  <c r="AA1" i="9" s="1"/>
  <c r="AB1" i="9" s="1"/>
  <c r="AC1" i="9" s="1"/>
  <c r="AD1" i="9" s="1"/>
  <c r="AE1" i="9" s="1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I2" i="5" s="1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D3286" i="7"/>
  <c r="C3286" i="7"/>
  <c r="B3286" i="7"/>
  <c r="A3286" i="7"/>
  <c r="D3285" i="7"/>
  <c r="C3285" i="7"/>
  <c r="B3285" i="7"/>
  <c r="A3285" i="7"/>
  <c r="D3284" i="7"/>
  <c r="C3284" i="7"/>
  <c r="B3284" i="7"/>
  <c r="A3284" i="7"/>
  <c r="D3283" i="7"/>
  <c r="C3283" i="7"/>
  <c r="B3283" i="7"/>
  <c r="A3283" i="7"/>
  <c r="D3282" i="7"/>
  <c r="C3282" i="7"/>
  <c r="B3282" i="7"/>
  <c r="A3282" i="7"/>
  <c r="D3281" i="7"/>
  <c r="C3281" i="7"/>
  <c r="B3281" i="7"/>
  <c r="A3281" i="7"/>
  <c r="D3280" i="7"/>
  <c r="C3280" i="7"/>
  <c r="B3280" i="7"/>
  <c r="A3280" i="7"/>
  <c r="D3279" i="7"/>
  <c r="C3279" i="7"/>
  <c r="B3279" i="7"/>
  <c r="A3279" i="7"/>
  <c r="D3278" i="7"/>
  <c r="C3278" i="7"/>
  <c r="B3278" i="7"/>
  <c r="A3278" i="7"/>
  <c r="D3277" i="7"/>
  <c r="C3277" i="7"/>
  <c r="B3277" i="7"/>
  <c r="A3277" i="7"/>
  <c r="D3276" i="7"/>
  <c r="C3276" i="7"/>
  <c r="B3276" i="7"/>
  <c r="A3276" i="7"/>
  <c r="D3275" i="7"/>
  <c r="C3275" i="7"/>
  <c r="B3275" i="7"/>
  <c r="A3275" i="7"/>
  <c r="D3274" i="7"/>
  <c r="C3274" i="7"/>
  <c r="B3274" i="7"/>
  <c r="A3274" i="7"/>
  <c r="D3273" i="7"/>
  <c r="C3273" i="7"/>
  <c r="B3273" i="7"/>
  <c r="A3273" i="7"/>
  <c r="D3272" i="7"/>
  <c r="C3272" i="7"/>
  <c r="B3272" i="7"/>
  <c r="A3272" i="7"/>
  <c r="D3271" i="7"/>
  <c r="C3271" i="7"/>
  <c r="B3271" i="7"/>
  <c r="A3271" i="7"/>
  <c r="D3270" i="7"/>
  <c r="C3270" i="7"/>
  <c r="B3270" i="7"/>
  <c r="A3270" i="7"/>
  <c r="D3269" i="7"/>
  <c r="C3269" i="7"/>
  <c r="B3269" i="7"/>
  <c r="A3269" i="7"/>
  <c r="D3268" i="7"/>
  <c r="C3268" i="7"/>
  <c r="B3268" i="7"/>
  <c r="A3268" i="7"/>
  <c r="D3267" i="7"/>
  <c r="C3267" i="7"/>
  <c r="B3267" i="7"/>
  <c r="A3267" i="7"/>
  <c r="D3266" i="7"/>
  <c r="C3266" i="7"/>
  <c r="B3266" i="7"/>
  <c r="A3266" i="7"/>
  <c r="D3265" i="7"/>
  <c r="C3265" i="7"/>
  <c r="B3265" i="7"/>
  <c r="A3265" i="7"/>
  <c r="D3264" i="7"/>
  <c r="C3264" i="7"/>
  <c r="B3264" i="7"/>
  <c r="A3264" i="7"/>
  <c r="D3263" i="7"/>
  <c r="C3263" i="7"/>
  <c r="B3263" i="7"/>
  <c r="A3263" i="7"/>
  <c r="D3262" i="7"/>
  <c r="C3262" i="7"/>
  <c r="B3262" i="7"/>
  <c r="A3262" i="7"/>
  <c r="D3261" i="7"/>
  <c r="C3261" i="7"/>
  <c r="B3261" i="7"/>
  <c r="A3261" i="7"/>
  <c r="D3260" i="7"/>
  <c r="C3260" i="7"/>
  <c r="B3260" i="7"/>
  <c r="A3260" i="7"/>
  <c r="D3259" i="7"/>
  <c r="C3259" i="7"/>
  <c r="B3259" i="7"/>
  <c r="A3259" i="7"/>
  <c r="D3258" i="7"/>
  <c r="C3258" i="7"/>
  <c r="B3258" i="7"/>
  <c r="A3258" i="7"/>
  <c r="D3257" i="7"/>
  <c r="C3257" i="7"/>
  <c r="B3257" i="7"/>
  <c r="A3257" i="7"/>
  <c r="D3256" i="7"/>
  <c r="C3256" i="7"/>
  <c r="B3256" i="7"/>
  <c r="A3256" i="7"/>
  <c r="D3255" i="7"/>
  <c r="C3255" i="7"/>
  <c r="B3255" i="7"/>
  <c r="A3255" i="7"/>
  <c r="D3254" i="7"/>
  <c r="C3254" i="7"/>
  <c r="B3254" i="7"/>
  <c r="A3254" i="7"/>
  <c r="D3253" i="7"/>
  <c r="C3253" i="7"/>
  <c r="B3253" i="7"/>
  <c r="A3253" i="7"/>
  <c r="D3252" i="7"/>
  <c r="C3252" i="7"/>
  <c r="B3252" i="7"/>
  <c r="A3252" i="7"/>
  <c r="D3251" i="7"/>
  <c r="C3251" i="7"/>
  <c r="B3251" i="7"/>
  <c r="A3251" i="7"/>
  <c r="D3250" i="7"/>
  <c r="C3250" i="7"/>
  <c r="B3250" i="7"/>
  <c r="A3250" i="7"/>
  <c r="D3249" i="7"/>
  <c r="C3249" i="7"/>
  <c r="B3249" i="7"/>
  <c r="A3249" i="7"/>
  <c r="D3248" i="7"/>
  <c r="C3248" i="7"/>
  <c r="B3248" i="7"/>
  <c r="A3248" i="7"/>
  <c r="D3247" i="7"/>
  <c r="C3247" i="7"/>
  <c r="B3247" i="7"/>
  <c r="A3247" i="7"/>
  <c r="D3246" i="7"/>
  <c r="C3246" i="7"/>
  <c r="B3246" i="7"/>
  <c r="A3246" i="7"/>
  <c r="D3245" i="7"/>
  <c r="C3245" i="7"/>
  <c r="B3245" i="7"/>
  <c r="A3245" i="7"/>
  <c r="D3244" i="7"/>
  <c r="C3244" i="7"/>
  <c r="B3244" i="7"/>
  <c r="A3244" i="7"/>
  <c r="D3243" i="7"/>
  <c r="C3243" i="7"/>
  <c r="B3243" i="7"/>
  <c r="A3243" i="7"/>
  <c r="D3242" i="7"/>
  <c r="C3242" i="7"/>
  <c r="B3242" i="7"/>
  <c r="A3242" i="7"/>
  <c r="D3241" i="7"/>
  <c r="C3241" i="7"/>
  <c r="B3241" i="7"/>
  <c r="A3241" i="7"/>
  <c r="D3240" i="7"/>
  <c r="C3240" i="7"/>
  <c r="B3240" i="7"/>
  <c r="A3240" i="7"/>
  <c r="D3239" i="7"/>
  <c r="C3239" i="7"/>
  <c r="B3239" i="7"/>
  <c r="A3239" i="7"/>
  <c r="D3238" i="7"/>
  <c r="C3238" i="7"/>
  <c r="B3238" i="7"/>
  <c r="A3238" i="7"/>
  <c r="D3237" i="7"/>
  <c r="C3237" i="7"/>
  <c r="B3237" i="7"/>
  <c r="A3237" i="7"/>
  <c r="D3236" i="7"/>
  <c r="C3236" i="7"/>
  <c r="B3236" i="7"/>
  <c r="A3236" i="7"/>
  <c r="D3235" i="7"/>
  <c r="C3235" i="7"/>
  <c r="B3235" i="7"/>
  <c r="A3235" i="7"/>
  <c r="D3234" i="7"/>
  <c r="C3234" i="7"/>
  <c r="B3234" i="7"/>
  <c r="A3234" i="7"/>
  <c r="D3233" i="7"/>
  <c r="C3233" i="7"/>
  <c r="B3233" i="7"/>
  <c r="A3233" i="7"/>
  <c r="D3232" i="7"/>
  <c r="C3232" i="7"/>
  <c r="B3232" i="7"/>
  <c r="A3232" i="7"/>
  <c r="D3231" i="7"/>
  <c r="C3231" i="7"/>
  <c r="B3231" i="7"/>
  <c r="A3231" i="7"/>
  <c r="D3230" i="7"/>
  <c r="C3230" i="7"/>
  <c r="B3230" i="7"/>
  <c r="A3230" i="7"/>
  <c r="D3229" i="7"/>
  <c r="C3229" i="7"/>
  <c r="B3229" i="7"/>
  <c r="A3229" i="7"/>
  <c r="D3228" i="7"/>
  <c r="C3228" i="7"/>
  <c r="B3228" i="7"/>
  <c r="A3228" i="7"/>
  <c r="D3227" i="7"/>
  <c r="C3227" i="7"/>
  <c r="B3227" i="7"/>
  <c r="A3227" i="7"/>
  <c r="D3226" i="7"/>
  <c r="C3226" i="7"/>
  <c r="B3226" i="7"/>
  <c r="A3226" i="7"/>
  <c r="D3225" i="7"/>
  <c r="C3225" i="7"/>
  <c r="B3225" i="7"/>
  <c r="A3225" i="7"/>
  <c r="D3224" i="7"/>
  <c r="C3224" i="7"/>
  <c r="B3224" i="7"/>
  <c r="A3224" i="7"/>
  <c r="D3223" i="7"/>
  <c r="C3223" i="7"/>
  <c r="B3223" i="7"/>
  <c r="A3223" i="7"/>
  <c r="D3222" i="7"/>
  <c r="C3222" i="7"/>
  <c r="B3222" i="7"/>
  <c r="A3222" i="7"/>
  <c r="D3221" i="7"/>
  <c r="C3221" i="7"/>
  <c r="B3221" i="7"/>
  <c r="A3221" i="7"/>
  <c r="D3220" i="7"/>
  <c r="C3220" i="7"/>
  <c r="B3220" i="7"/>
  <c r="A3220" i="7"/>
  <c r="D3219" i="7"/>
  <c r="C3219" i="7"/>
  <c r="B3219" i="7"/>
  <c r="A3219" i="7"/>
  <c r="D3218" i="7"/>
  <c r="C3218" i="7"/>
  <c r="B3218" i="7"/>
  <c r="A3218" i="7"/>
  <c r="D3217" i="7"/>
  <c r="C3217" i="7"/>
  <c r="B3217" i="7"/>
  <c r="A3217" i="7"/>
  <c r="D3216" i="7"/>
  <c r="C3216" i="7"/>
  <c r="B3216" i="7"/>
  <c r="A3216" i="7"/>
  <c r="D3215" i="7"/>
  <c r="C3215" i="7"/>
  <c r="B3215" i="7"/>
  <c r="A3215" i="7"/>
  <c r="D3214" i="7"/>
  <c r="C3214" i="7"/>
  <c r="B3214" i="7"/>
  <c r="A3214" i="7"/>
  <c r="D3213" i="7"/>
  <c r="C3213" i="7"/>
  <c r="B3213" i="7"/>
  <c r="A3213" i="7"/>
  <c r="D3212" i="7"/>
  <c r="C3212" i="7"/>
  <c r="B3212" i="7"/>
  <c r="A3212" i="7"/>
  <c r="D3211" i="7"/>
  <c r="C3211" i="7"/>
  <c r="B3211" i="7"/>
  <c r="A3211" i="7"/>
  <c r="D3210" i="7"/>
  <c r="C3210" i="7"/>
  <c r="B3210" i="7"/>
  <c r="A3210" i="7"/>
  <c r="D3209" i="7"/>
  <c r="C3209" i="7"/>
  <c r="B3209" i="7"/>
  <c r="A3209" i="7"/>
  <c r="D3208" i="7"/>
  <c r="C3208" i="7"/>
  <c r="B3208" i="7"/>
  <c r="A3208" i="7"/>
  <c r="D3207" i="7"/>
  <c r="C3207" i="7"/>
  <c r="B3207" i="7"/>
  <c r="A3207" i="7"/>
  <c r="D3206" i="7"/>
  <c r="C3206" i="7"/>
  <c r="B3206" i="7"/>
  <c r="A3206" i="7"/>
  <c r="D3205" i="7"/>
  <c r="C3205" i="7"/>
  <c r="B3205" i="7"/>
  <c r="A3205" i="7"/>
  <c r="D3204" i="7"/>
  <c r="C3204" i="7"/>
  <c r="B3204" i="7"/>
  <c r="A3204" i="7"/>
  <c r="D3203" i="7"/>
  <c r="C3203" i="7"/>
  <c r="B3203" i="7"/>
  <c r="A3203" i="7"/>
  <c r="D3202" i="7"/>
  <c r="C3202" i="7"/>
  <c r="B3202" i="7"/>
  <c r="A3202" i="7"/>
  <c r="D3201" i="7"/>
  <c r="C3201" i="7"/>
  <c r="B3201" i="7"/>
  <c r="A3201" i="7"/>
  <c r="D3200" i="7"/>
  <c r="C3200" i="7"/>
  <c r="B3200" i="7"/>
  <c r="A3200" i="7"/>
  <c r="D3199" i="7"/>
  <c r="C3199" i="7"/>
  <c r="B3199" i="7"/>
  <c r="A3199" i="7"/>
  <c r="D3198" i="7"/>
  <c r="C3198" i="7"/>
  <c r="B3198" i="7"/>
  <c r="A3198" i="7"/>
  <c r="D3197" i="7"/>
  <c r="C3197" i="7"/>
  <c r="B3197" i="7"/>
  <c r="A3197" i="7"/>
  <c r="D3196" i="7"/>
  <c r="C3196" i="7"/>
  <c r="B3196" i="7"/>
  <c r="A3196" i="7"/>
  <c r="D3195" i="7"/>
  <c r="C3195" i="7"/>
  <c r="B3195" i="7"/>
  <c r="A3195" i="7"/>
  <c r="D3194" i="7"/>
  <c r="C3194" i="7"/>
  <c r="B3194" i="7"/>
  <c r="A3194" i="7"/>
  <c r="D3193" i="7"/>
  <c r="C3193" i="7"/>
  <c r="B3193" i="7"/>
  <c r="A3193" i="7"/>
  <c r="D3192" i="7"/>
  <c r="C3192" i="7"/>
  <c r="B3192" i="7"/>
  <c r="A3192" i="7"/>
  <c r="D3191" i="7"/>
  <c r="C3191" i="7"/>
  <c r="B3191" i="7"/>
  <c r="A3191" i="7"/>
  <c r="D3190" i="7"/>
  <c r="C3190" i="7"/>
  <c r="B3190" i="7"/>
  <c r="A3190" i="7"/>
  <c r="D3189" i="7"/>
  <c r="C3189" i="7"/>
  <c r="B3189" i="7"/>
  <c r="A3189" i="7"/>
  <c r="D3188" i="7"/>
  <c r="C3188" i="7"/>
  <c r="B3188" i="7"/>
  <c r="A3188" i="7"/>
  <c r="D3187" i="7"/>
  <c r="C3187" i="7"/>
  <c r="B3187" i="7"/>
  <c r="A3187" i="7"/>
  <c r="D3186" i="7"/>
  <c r="C3186" i="7"/>
  <c r="B3186" i="7"/>
  <c r="A3186" i="7"/>
  <c r="D3185" i="7"/>
  <c r="C3185" i="7"/>
  <c r="B3185" i="7"/>
  <c r="A3185" i="7"/>
  <c r="D3184" i="7"/>
  <c r="C3184" i="7"/>
  <c r="B3184" i="7"/>
  <c r="A3184" i="7"/>
  <c r="D3183" i="7"/>
  <c r="C3183" i="7"/>
  <c r="B3183" i="7"/>
  <c r="A3183" i="7"/>
  <c r="D3182" i="7"/>
  <c r="C3182" i="7"/>
  <c r="B3182" i="7"/>
  <c r="A3182" i="7"/>
  <c r="D3181" i="7"/>
  <c r="C3181" i="7"/>
  <c r="B3181" i="7"/>
  <c r="A3181" i="7"/>
  <c r="D3180" i="7"/>
  <c r="C3180" i="7"/>
  <c r="B3180" i="7"/>
  <c r="A3180" i="7"/>
  <c r="D3179" i="7"/>
  <c r="C3179" i="7"/>
  <c r="B3179" i="7"/>
  <c r="A3179" i="7"/>
  <c r="D3178" i="7"/>
  <c r="C3178" i="7"/>
  <c r="B3178" i="7"/>
  <c r="A3178" i="7"/>
  <c r="D3177" i="7"/>
  <c r="C3177" i="7"/>
  <c r="B3177" i="7"/>
  <c r="A3177" i="7"/>
  <c r="D3176" i="7"/>
  <c r="C3176" i="7"/>
  <c r="B3176" i="7"/>
  <c r="A3176" i="7"/>
  <c r="D3175" i="7"/>
  <c r="C3175" i="7"/>
  <c r="B3175" i="7"/>
  <c r="A3175" i="7"/>
  <c r="D3174" i="7"/>
  <c r="C3174" i="7"/>
  <c r="B3174" i="7"/>
  <c r="A3174" i="7"/>
  <c r="D3173" i="7"/>
  <c r="C3173" i="7"/>
  <c r="B3173" i="7"/>
  <c r="A3173" i="7"/>
  <c r="D3172" i="7"/>
  <c r="C3172" i="7"/>
  <c r="B3172" i="7"/>
  <c r="A3172" i="7"/>
  <c r="D3171" i="7"/>
  <c r="C3171" i="7"/>
  <c r="B3171" i="7"/>
  <c r="A3171" i="7"/>
  <c r="D3170" i="7"/>
  <c r="C3170" i="7"/>
  <c r="B3170" i="7"/>
  <c r="A3170" i="7"/>
  <c r="D3169" i="7"/>
  <c r="C3169" i="7"/>
  <c r="B3169" i="7"/>
  <c r="A3169" i="7"/>
  <c r="D3168" i="7"/>
  <c r="C3168" i="7"/>
  <c r="B3168" i="7"/>
  <c r="A3168" i="7"/>
  <c r="D3167" i="7"/>
  <c r="C3167" i="7"/>
  <c r="B3167" i="7"/>
  <c r="A3167" i="7"/>
  <c r="D3166" i="7"/>
  <c r="C3166" i="7"/>
  <c r="B3166" i="7"/>
  <c r="A3166" i="7"/>
  <c r="D3165" i="7"/>
  <c r="C3165" i="7"/>
  <c r="B3165" i="7"/>
  <c r="A3165" i="7"/>
  <c r="D3164" i="7"/>
  <c r="C3164" i="7"/>
  <c r="B3164" i="7"/>
  <c r="A3164" i="7"/>
  <c r="D3163" i="7"/>
  <c r="C3163" i="7"/>
  <c r="B3163" i="7"/>
  <c r="A3163" i="7"/>
  <c r="D3162" i="7"/>
  <c r="C3162" i="7"/>
  <c r="B3162" i="7"/>
  <c r="A3162" i="7"/>
  <c r="D3161" i="7"/>
  <c r="C3161" i="7"/>
  <c r="B3161" i="7"/>
  <c r="A3161" i="7"/>
  <c r="D3160" i="7"/>
  <c r="C3160" i="7"/>
  <c r="B3160" i="7"/>
  <c r="A3160" i="7"/>
  <c r="D3159" i="7"/>
  <c r="C3159" i="7"/>
  <c r="B3159" i="7"/>
  <c r="A3159" i="7"/>
  <c r="D3158" i="7"/>
  <c r="C3158" i="7"/>
  <c r="B3158" i="7"/>
  <c r="A3158" i="7"/>
  <c r="D3157" i="7"/>
  <c r="C3157" i="7"/>
  <c r="B3157" i="7"/>
  <c r="A3157" i="7"/>
  <c r="D3156" i="7"/>
  <c r="C3156" i="7"/>
  <c r="B3156" i="7"/>
  <c r="A3156" i="7"/>
  <c r="D3155" i="7"/>
  <c r="C3155" i="7"/>
  <c r="B3155" i="7"/>
  <c r="A3155" i="7"/>
  <c r="D3154" i="7"/>
  <c r="C3154" i="7"/>
  <c r="B3154" i="7"/>
  <c r="A3154" i="7"/>
  <c r="D3153" i="7"/>
  <c r="C3153" i="7"/>
  <c r="B3153" i="7"/>
  <c r="A3153" i="7"/>
  <c r="D3152" i="7"/>
  <c r="C3152" i="7"/>
  <c r="B3152" i="7"/>
  <c r="A3152" i="7"/>
  <c r="D3151" i="7"/>
  <c r="C3151" i="7"/>
  <c r="B3151" i="7"/>
  <c r="A3151" i="7"/>
  <c r="D3150" i="7"/>
  <c r="C3150" i="7"/>
  <c r="B3150" i="7"/>
  <c r="A3150" i="7"/>
  <c r="D3149" i="7"/>
  <c r="C3149" i="7"/>
  <c r="B3149" i="7"/>
  <c r="A3149" i="7"/>
  <c r="D3148" i="7"/>
  <c r="C3148" i="7"/>
  <c r="B3148" i="7"/>
  <c r="A3148" i="7"/>
  <c r="D3147" i="7"/>
  <c r="C3147" i="7"/>
  <c r="B3147" i="7"/>
  <c r="A3147" i="7"/>
  <c r="D3146" i="7"/>
  <c r="C3146" i="7"/>
  <c r="B3146" i="7"/>
  <c r="A3146" i="7"/>
  <c r="D3145" i="7"/>
  <c r="C3145" i="7"/>
  <c r="B3145" i="7"/>
  <c r="A3145" i="7"/>
  <c r="D3144" i="7"/>
  <c r="C3144" i="7"/>
  <c r="B3144" i="7"/>
  <c r="A3144" i="7"/>
  <c r="D3143" i="7"/>
  <c r="C3143" i="7"/>
  <c r="B3143" i="7"/>
  <c r="A3143" i="7"/>
  <c r="D3142" i="7"/>
  <c r="C3142" i="7"/>
  <c r="B3142" i="7"/>
  <c r="A3142" i="7"/>
  <c r="D3141" i="7"/>
  <c r="C3141" i="7"/>
  <c r="B3141" i="7"/>
  <c r="A3141" i="7"/>
  <c r="D3140" i="7"/>
  <c r="C3140" i="7"/>
  <c r="B3140" i="7"/>
  <c r="A3140" i="7"/>
  <c r="D3139" i="7"/>
  <c r="C3139" i="7"/>
  <c r="B3139" i="7"/>
  <c r="A3139" i="7"/>
  <c r="D3138" i="7"/>
  <c r="C3138" i="7"/>
  <c r="B3138" i="7"/>
  <c r="A3138" i="7"/>
  <c r="D3137" i="7"/>
  <c r="C3137" i="7"/>
  <c r="B3137" i="7"/>
  <c r="A3137" i="7"/>
  <c r="D3136" i="7"/>
  <c r="C3136" i="7"/>
  <c r="B3136" i="7"/>
  <c r="A3136" i="7"/>
  <c r="D3135" i="7"/>
  <c r="C3135" i="7"/>
  <c r="B3135" i="7"/>
  <c r="A3135" i="7"/>
  <c r="D3134" i="7"/>
  <c r="C3134" i="7"/>
  <c r="B3134" i="7"/>
  <c r="A3134" i="7"/>
  <c r="D3133" i="7"/>
  <c r="C3133" i="7"/>
  <c r="B3133" i="7"/>
  <c r="A3133" i="7"/>
  <c r="D3132" i="7"/>
  <c r="C3132" i="7"/>
  <c r="B3132" i="7"/>
  <c r="A3132" i="7"/>
  <c r="D3131" i="7"/>
  <c r="C3131" i="7"/>
  <c r="B3131" i="7"/>
  <c r="A3131" i="7"/>
  <c r="D3130" i="7"/>
  <c r="C3130" i="7"/>
  <c r="B3130" i="7"/>
  <c r="A3130" i="7"/>
  <c r="D3129" i="7"/>
  <c r="C3129" i="7"/>
  <c r="B3129" i="7"/>
  <c r="A3129" i="7"/>
  <c r="D3128" i="7"/>
  <c r="C3128" i="7"/>
  <c r="B3128" i="7"/>
  <c r="A3128" i="7"/>
  <c r="D3127" i="7"/>
  <c r="C3127" i="7"/>
  <c r="B3127" i="7"/>
  <c r="A3127" i="7"/>
  <c r="D3126" i="7"/>
  <c r="C3126" i="7"/>
  <c r="B3126" i="7"/>
  <c r="A3126" i="7"/>
  <c r="D3125" i="7"/>
  <c r="C3125" i="7"/>
  <c r="B3125" i="7"/>
  <c r="A3125" i="7"/>
  <c r="D3124" i="7"/>
  <c r="C3124" i="7"/>
  <c r="B3124" i="7"/>
  <c r="A3124" i="7"/>
  <c r="D3123" i="7"/>
  <c r="C3123" i="7"/>
  <c r="B3123" i="7"/>
  <c r="A3123" i="7"/>
  <c r="D3122" i="7"/>
  <c r="C3122" i="7"/>
  <c r="B3122" i="7"/>
  <c r="A3122" i="7"/>
  <c r="D3121" i="7"/>
  <c r="C3121" i="7"/>
  <c r="B3121" i="7"/>
  <c r="A3121" i="7"/>
  <c r="D3120" i="7"/>
  <c r="C3120" i="7"/>
  <c r="B3120" i="7"/>
  <c r="A3120" i="7"/>
  <c r="D3119" i="7"/>
  <c r="C3119" i="7"/>
  <c r="B3119" i="7"/>
  <c r="A3119" i="7"/>
  <c r="D3118" i="7"/>
  <c r="C3118" i="7"/>
  <c r="B3118" i="7"/>
  <c r="A3118" i="7"/>
  <c r="D3117" i="7"/>
  <c r="C3117" i="7"/>
  <c r="B3117" i="7"/>
  <c r="A3117" i="7"/>
  <c r="D3116" i="7"/>
  <c r="C3116" i="7"/>
  <c r="B3116" i="7"/>
  <c r="A3116" i="7"/>
  <c r="D3115" i="7"/>
  <c r="C3115" i="7"/>
  <c r="B3115" i="7"/>
  <c r="A3115" i="7"/>
  <c r="D3114" i="7"/>
  <c r="C3114" i="7"/>
  <c r="B3114" i="7"/>
  <c r="A3114" i="7"/>
  <c r="D3113" i="7"/>
  <c r="C3113" i="7"/>
  <c r="B3113" i="7"/>
  <c r="A3113" i="7"/>
  <c r="D3112" i="7"/>
  <c r="C3112" i="7"/>
  <c r="B3112" i="7"/>
  <c r="A3112" i="7"/>
  <c r="D3111" i="7"/>
  <c r="C3111" i="7"/>
  <c r="B3111" i="7"/>
  <c r="A3111" i="7"/>
  <c r="D3110" i="7"/>
  <c r="C3110" i="7"/>
  <c r="B3110" i="7"/>
  <c r="A3110" i="7"/>
  <c r="D3109" i="7"/>
  <c r="C3109" i="7"/>
  <c r="B3109" i="7"/>
  <c r="A3109" i="7"/>
  <c r="D3108" i="7"/>
  <c r="C3108" i="7"/>
  <c r="B3108" i="7"/>
  <c r="A3108" i="7"/>
  <c r="D3107" i="7"/>
  <c r="C3107" i="7"/>
  <c r="B3107" i="7"/>
  <c r="A3107" i="7"/>
  <c r="D3106" i="7"/>
  <c r="C3106" i="7"/>
  <c r="B3106" i="7"/>
  <c r="A3106" i="7"/>
  <c r="D3105" i="7"/>
  <c r="C3105" i="7"/>
  <c r="B3105" i="7"/>
  <c r="A3105" i="7"/>
  <c r="D3104" i="7"/>
  <c r="C3104" i="7"/>
  <c r="B3104" i="7"/>
  <c r="A3104" i="7"/>
  <c r="D3103" i="7"/>
  <c r="C3103" i="7"/>
  <c r="B3103" i="7"/>
  <c r="A3103" i="7"/>
  <c r="D3102" i="7"/>
  <c r="C3102" i="7"/>
  <c r="B3102" i="7"/>
  <c r="A3102" i="7"/>
  <c r="D3101" i="7"/>
  <c r="C3101" i="7"/>
  <c r="B3101" i="7"/>
  <c r="A3101" i="7"/>
  <c r="D3100" i="7"/>
  <c r="C3100" i="7"/>
  <c r="B3100" i="7"/>
  <c r="A3100" i="7"/>
  <c r="D3099" i="7"/>
  <c r="C3099" i="7"/>
  <c r="B3099" i="7"/>
  <c r="A3099" i="7"/>
  <c r="D3098" i="7"/>
  <c r="C3098" i="7"/>
  <c r="B3098" i="7"/>
  <c r="A3098" i="7"/>
  <c r="D3097" i="7"/>
  <c r="C3097" i="7"/>
  <c r="B3097" i="7"/>
  <c r="A3097" i="7"/>
  <c r="D3096" i="7"/>
  <c r="C3096" i="7"/>
  <c r="B3096" i="7"/>
  <c r="A3096" i="7"/>
  <c r="D3095" i="7"/>
  <c r="C3095" i="7"/>
  <c r="B3095" i="7"/>
  <c r="A3095" i="7"/>
  <c r="D3094" i="7"/>
  <c r="C3094" i="7"/>
  <c r="B3094" i="7"/>
  <c r="A3094" i="7"/>
  <c r="D3093" i="7"/>
  <c r="C3093" i="7"/>
  <c r="B3093" i="7"/>
  <c r="A3093" i="7"/>
  <c r="D3092" i="7"/>
  <c r="C3092" i="7"/>
  <c r="B3092" i="7"/>
  <c r="A3092" i="7"/>
  <c r="D3091" i="7"/>
  <c r="C3091" i="7"/>
  <c r="B3091" i="7"/>
  <c r="A3091" i="7"/>
  <c r="D3090" i="7"/>
  <c r="C3090" i="7"/>
  <c r="B3090" i="7"/>
  <c r="A3090" i="7"/>
  <c r="D3089" i="7"/>
  <c r="C3089" i="7"/>
  <c r="B3089" i="7"/>
  <c r="A3089" i="7"/>
  <c r="D3088" i="7"/>
  <c r="C3088" i="7"/>
  <c r="B3088" i="7"/>
  <c r="A3088" i="7"/>
  <c r="D3087" i="7"/>
  <c r="C3087" i="7"/>
  <c r="B3087" i="7"/>
  <c r="A3087" i="7"/>
  <c r="D3086" i="7"/>
  <c r="C3086" i="7"/>
  <c r="B3086" i="7"/>
  <c r="A3086" i="7"/>
  <c r="D3085" i="7"/>
  <c r="C3085" i="7"/>
  <c r="B3085" i="7"/>
  <c r="A3085" i="7"/>
  <c r="D3084" i="7"/>
  <c r="C3084" i="7"/>
  <c r="B3084" i="7"/>
  <c r="A3084" i="7"/>
  <c r="D3083" i="7"/>
  <c r="C3083" i="7"/>
  <c r="B3083" i="7"/>
  <c r="A3083" i="7"/>
  <c r="D3082" i="7"/>
  <c r="C3082" i="7"/>
  <c r="B3082" i="7"/>
  <c r="A3082" i="7"/>
  <c r="D3081" i="7"/>
  <c r="C3081" i="7"/>
  <c r="B3081" i="7"/>
  <c r="A3081" i="7"/>
  <c r="D3080" i="7"/>
  <c r="C3080" i="7"/>
  <c r="B3080" i="7"/>
  <c r="A3080" i="7"/>
  <c r="D3079" i="7"/>
  <c r="C3079" i="7"/>
  <c r="B3079" i="7"/>
  <c r="A3079" i="7"/>
  <c r="D3078" i="7"/>
  <c r="C3078" i="7"/>
  <c r="B3078" i="7"/>
  <c r="A3078" i="7"/>
  <c r="D3077" i="7"/>
  <c r="C3077" i="7"/>
  <c r="B3077" i="7"/>
  <c r="A3077" i="7"/>
  <c r="D3076" i="7"/>
  <c r="C3076" i="7"/>
  <c r="B3076" i="7"/>
  <c r="A3076" i="7"/>
  <c r="D3075" i="7"/>
  <c r="C3075" i="7"/>
  <c r="B3075" i="7"/>
  <c r="A3075" i="7"/>
  <c r="D3074" i="7"/>
  <c r="C3074" i="7"/>
  <c r="B3074" i="7"/>
  <c r="A3074" i="7"/>
  <c r="D3073" i="7"/>
  <c r="C3073" i="7"/>
  <c r="B3073" i="7"/>
  <c r="A3073" i="7"/>
  <c r="D3072" i="7"/>
  <c r="C3072" i="7"/>
  <c r="B3072" i="7"/>
  <c r="A3072" i="7"/>
  <c r="D3071" i="7"/>
  <c r="C3071" i="7"/>
  <c r="B3071" i="7"/>
  <c r="A3071" i="7"/>
  <c r="D3070" i="7"/>
  <c r="C3070" i="7"/>
  <c r="B3070" i="7"/>
  <c r="A3070" i="7"/>
  <c r="D3069" i="7"/>
  <c r="C3069" i="7"/>
  <c r="B3069" i="7"/>
  <c r="A3069" i="7"/>
  <c r="D3068" i="7"/>
  <c r="C3068" i="7"/>
  <c r="B3068" i="7"/>
  <c r="A3068" i="7"/>
  <c r="D3067" i="7"/>
  <c r="C3067" i="7"/>
  <c r="B3067" i="7"/>
  <c r="A3067" i="7"/>
  <c r="D3066" i="7"/>
  <c r="C3066" i="7"/>
  <c r="B3066" i="7"/>
  <c r="A3066" i="7"/>
  <c r="D3065" i="7"/>
  <c r="C3065" i="7"/>
  <c r="B3065" i="7"/>
  <c r="A3065" i="7"/>
  <c r="D3064" i="7"/>
  <c r="C3064" i="7"/>
  <c r="B3064" i="7"/>
  <c r="A3064" i="7"/>
  <c r="D3063" i="7"/>
  <c r="C3063" i="7"/>
  <c r="B3063" i="7"/>
  <c r="A3063" i="7"/>
  <c r="D3062" i="7"/>
  <c r="C3062" i="7"/>
  <c r="B3062" i="7"/>
  <c r="A3062" i="7"/>
  <c r="D3061" i="7"/>
  <c r="C3061" i="7"/>
  <c r="B3061" i="7"/>
  <c r="A3061" i="7"/>
  <c r="D3060" i="7"/>
  <c r="C3060" i="7"/>
  <c r="B3060" i="7"/>
  <c r="A3060" i="7"/>
  <c r="D3059" i="7"/>
  <c r="C3059" i="7"/>
  <c r="B3059" i="7"/>
  <c r="A3059" i="7"/>
  <c r="D3058" i="7"/>
  <c r="C3058" i="7"/>
  <c r="B3058" i="7"/>
  <c r="A3058" i="7"/>
  <c r="D3057" i="7"/>
  <c r="C3057" i="7"/>
  <c r="B3057" i="7"/>
  <c r="A3057" i="7"/>
  <c r="D3056" i="7"/>
  <c r="C3056" i="7"/>
  <c r="B3056" i="7"/>
  <c r="A3056" i="7"/>
  <c r="D3055" i="7"/>
  <c r="C3055" i="7"/>
  <c r="B3055" i="7"/>
  <c r="A3055" i="7"/>
  <c r="D3054" i="7"/>
  <c r="C3054" i="7"/>
  <c r="B3054" i="7"/>
  <c r="A3054" i="7"/>
  <c r="D3053" i="7"/>
  <c r="C3053" i="7"/>
  <c r="B3053" i="7"/>
  <c r="A3053" i="7"/>
  <c r="D3052" i="7"/>
  <c r="C3052" i="7"/>
  <c r="B3052" i="7"/>
  <c r="A3052" i="7"/>
  <c r="D3051" i="7"/>
  <c r="C3051" i="7"/>
  <c r="B3051" i="7"/>
  <c r="A3051" i="7"/>
  <c r="D3050" i="7"/>
  <c r="C3050" i="7"/>
  <c r="B3050" i="7"/>
  <c r="A3050" i="7"/>
  <c r="D3049" i="7"/>
  <c r="C3049" i="7"/>
  <c r="B3049" i="7"/>
  <c r="A3049" i="7"/>
  <c r="D3048" i="7"/>
  <c r="C3048" i="7"/>
  <c r="B3048" i="7"/>
  <c r="A3048" i="7"/>
  <c r="D3047" i="7"/>
  <c r="C3047" i="7"/>
  <c r="B3047" i="7"/>
  <c r="A3047" i="7"/>
  <c r="D3046" i="7"/>
  <c r="C3046" i="7"/>
  <c r="B3046" i="7"/>
  <c r="A3046" i="7"/>
  <c r="D3045" i="7"/>
  <c r="C3045" i="7"/>
  <c r="B3045" i="7"/>
  <c r="A3045" i="7"/>
  <c r="D3044" i="7"/>
  <c r="C3044" i="7"/>
  <c r="B3044" i="7"/>
  <c r="A3044" i="7"/>
  <c r="D3043" i="7"/>
  <c r="C3043" i="7"/>
  <c r="B3043" i="7"/>
  <c r="A3043" i="7"/>
  <c r="D3042" i="7"/>
  <c r="C3042" i="7"/>
  <c r="B3042" i="7"/>
  <c r="A3042" i="7"/>
  <c r="D3041" i="7"/>
  <c r="C3041" i="7"/>
  <c r="B3041" i="7"/>
  <c r="A3041" i="7"/>
  <c r="D3040" i="7"/>
  <c r="C3040" i="7"/>
  <c r="B3040" i="7"/>
  <c r="A3040" i="7"/>
  <c r="D3039" i="7"/>
  <c r="C3039" i="7"/>
  <c r="B3039" i="7"/>
  <c r="A3039" i="7"/>
  <c r="D3038" i="7"/>
  <c r="C3038" i="7"/>
  <c r="B3038" i="7"/>
  <c r="A3038" i="7"/>
  <c r="D3037" i="7"/>
  <c r="C3037" i="7"/>
  <c r="B3037" i="7"/>
  <c r="A3037" i="7"/>
  <c r="D3036" i="7"/>
  <c r="C3036" i="7"/>
  <c r="B3036" i="7"/>
  <c r="A3036" i="7"/>
  <c r="D3035" i="7"/>
  <c r="C3035" i="7"/>
  <c r="B3035" i="7"/>
  <c r="A3035" i="7"/>
  <c r="D3034" i="7"/>
  <c r="C3034" i="7"/>
  <c r="B3034" i="7"/>
  <c r="A3034" i="7"/>
  <c r="D3033" i="7"/>
  <c r="C3033" i="7"/>
  <c r="B3033" i="7"/>
  <c r="A3033" i="7"/>
  <c r="D3032" i="7"/>
  <c r="C3032" i="7"/>
  <c r="B3032" i="7"/>
  <c r="A3032" i="7"/>
  <c r="D3031" i="7"/>
  <c r="C3031" i="7"/>
  <c r="B3031" i="7"/>
  <c r="A3031" i="7"/>
  <c r="D3030" i="7"/>
  <c r="C3030" i="7"/>
  <c r="B3030" i="7"/>
  <c r="A3030" i="7"/>
  <c r="D3029" i="7"/>
  <c r="C3029" i="7"/>
  <c r="B3029" i="7"/>
  <c r="A3029" i="7"/>
  <c r="D3028" i="7"/>
  <c r="C3028" i="7"/>
  <c r="B3028" i="7"/>
  <c r="A3028" i="7"/>
  <c r="D3027" i="7"/>
  <c r="C3027" i="7"/>
  <c r="B3027" i="7"/>
  <c r="A3027" i="7"/>
  <c r="D3026" i="7"/>
  <c r="C3026" i="7"/>
  <c r="B3026" i="7"/>
  <c r="A3026" i="7"/>
  <c r="D3025" i="7"/>
  <c r="C3025" i="7"/>
  <c r="B3025" i="7"/>
  <c r="A3025" i="7"/>
  <c r="D3024" i="7"/>
  <c r="C3024" i="7"/>
  <c r="B3024" i="7"/>
  <c r="A3024" i="7"/>
  <c r="D3023" i="7"/>
  <c r="C3023" i="7"/>
  <c r="B3023" i="7"/>
  <c r="A3023" i="7"/>
  <c r="D3022" i="7"/>
  <c r="C3022" i="7"/>
  <c r="B3022" i="7"/>
  <c r="A3022" i="7"/>
  <c r="D3021" i="7"/>
  <c r="C3021" i="7"/>
  <c r="B3021" i="7"/>
  <c r="A3021" i="7"/>
  <c r="D3020" i="7"/>
  <c r="C3020" i="7"/>
  <c r="B3020" i="7"/>
  <c r="A3020" i="7"/>
  <c r="D3019" i="7"/>
  <c r="C3019" i="7"/>
  <c r="B3019" i="7"/>
  <c r="A3019" i="7"/>
  <c r="D3018" i="7"/>
  <c r="C3018" i="7"/>
  <c r="B3018" i="7"/>
  <c r="A3018" i="7"/>
  <c r="D3017" i="7"/>
  <c r="C3017" i="7"/>
  <c r="B3017" i="7"/>
  <c r="A3017" i="7"/>
  <c r="D3016" i="7"/>
  <c r="C3016" i="7"/>
  <c r="B3016" i="7"/>
  <c r="A3016" i="7"/>
  <c r="D3015" i="7"/>
  <c r="C3015" i="7"/>
  <c r="B3015" i="7"/>
  <c r="A3015" i="7"/>
  <c r="D3014" i="7"/>
  <c r="C3014" i="7"/>
  <c r="B3014" i="7"/>
  <c r="A3014" i="7"/>
  <c r="D3013" i="7"/>
  <c r="C3013" i="7"/>
  <c r="B3013" i="7"/>
  <c r="A3013" i="7"/>
  <c r="D3012" i="7"/>
  <c r="C3012" i="7"/>
  <c r="B3012" i="7"/>
  <c r="A3012" i="7"/>
  <c r="D3011" i="7"/>
  <c r="C3011" i="7"/>
  <c r="B3011" i="7"/>
  <c r="A3011" i="7"/>
  <c r="D3010" i="7"/>
  <c r="C3010" i="7"/>
  <c r="B3010" i="7"/>
  <c r="A3010" i="7"/>
  <c r="D3009" i="7"/>
  <c r="C3009" i="7"/>
  <c r="B3009" i="7"/>
  <c r="A3009" i="7"/>
  <c r="D3008" i="7"/>
  <c r="C3008" i="7"/>
  <c r="B3008" i="7"/>
  <c r="A3008" i="7"/>
  <c r="D3007" i="7"/>
  <c r="C3007" i="7"/>
  <c r="B3007" i="7"/>
  <c r="A3007" i="7"/>
  <c r="D3006" i="7"/>
  <c r="C3006" i="7"/>
  <c r="B3006" i="7"/>
  <c r="A3006" i="7"/>
  <c r="D3005" i="7"/>
  <c r="C3005" i="7"/>
  <c r="B3005" i="7"/>
  <c r="A3005" i="7"/>
  <c r="D3004" i="7"/>
  <c r="C3004" i="7"/>
  <c r="B3004" i="7"/>
  <c r="A3004" i="7"/>
  <c r="D3003" i="7"/>
  <c r="C3003" i="7"/>
  <c r="B3003" i="7"/>
  <c r="A3003" i="7"/>
  <c r="D3002" i="7"/>
  <c r="C3002" i="7"/>
  <c r="B3002" i="7"/>
  <c r="A3002" i="7"/>
  <c r="D3001" i="7"/>
  <c r="C3001" i="7"/>
  <c r="B3001" i="7"/>
  <c r="A3001" i="7"/>
  <c r="D3000" i="7"/>
  <c r="C3000" i="7"/>
  <c r="B3000" i="7"/>
  <c r="A3000" i="7"/>
  <c r="D2999" i="7"/>
  <c r="C2999" i="7"/>
  <c r="B2999" i="7"/>
  <c r="A2999" i="7"/>
  <c r="D2998" i="7"/>
  <c r="C2998" i="7"/>
  <c r="B2998" i="7"/>
  <c r="A2998" i="7"/>
  <c r="D2997" i="7"/>
  <c r="C2997" i="7"/>
  <c r="B2997" i="7"/>
  <c r="A2997" i="7"/>
  <c r="D2996" i="7"/>
  <c r="C2996" i="7"/>
  <c r="B2996" i="7"/>
  <c r="A2996" i="7"/>
  <c r="D2995" i="7"/>
  <c r="C2995" i="7"/>
  <c r="B2995" i="7"/>
  <c r="A2995" i="7"/>
  <c r="D2994" i="7"/>
  <c r="C2994" i="7"/>
  <c r="B2994" i="7"/>
  <c r="A2994" i="7"/>
  <c r="D2993" i="7"/>
  <c r="C2993" i="7"/>
  <c r="B2993" i="7"/>
  <c r="A2993" i="7"/>
  <c r="D2992" i="7"/>
  <c r="C2992" i="7"/>
  <c r="B2992" i="7"/>
  <c r="A2992" i="7"/>
  <c r="D2991" i="7"/>
  <c r="C2991" i="7"/>
  <c r="B2991" i="7"/>
  <c r="A2991" i="7"/>
  <c r="D2990" i="7"/>
  <c r="C2990" i="7"/>
  <c r="B2990" i="7"/>
  <c r="A2990" i="7"/>
  <c r="D2989" i="7"/>
  <c r="C2989" i="7"/>
  <c r="B2989" i="7"/>
  <c r="A2989" i="7"/>
  <c r="D2988" i="7"/>
  <c r="C2988" i="7"/>
  <c r="B2988" i="7"/>
  <c r="A2988" i="7"/>
  <c r="D2987" i="7"/>
  <c r="C2987" i="7"/>
  <c r="B2987" i="7"/>
  <c r="A2987" i="7"/>
  <c r="D2986" i="7"/>
  <c r="C2986" i="7"/>
  <c r="B2986" i="7"/>
  <c r="A2986" i="7"/>
  <c r="D2985" i="7"/>
  <c r="C2985" i="7"/>
  <c r="B2985" i="7"/>
  <c r="A2985" i="7"/>
  <c r="D2984" i="7"/>
  <c r="C2984" i="7"/>
  <c r="B2984" i="7"/>
  <c r="A2984" i="7"/>
  <c r="D2983" i="7"/>
  <c r="C2983" i="7"/>
  <c r="B2983" i="7"/>
  <c r="A2983" i="7"/>
  <c r="D2982" i="7"/>
  <c r="C2982" i="7"/>
  <c r="B2982" i="7"/>
  <c r="A2982" i="7"/>
  <c r="D2981" i="7"/>
  <c r="C2981" i="7"/>
  <c r="B2981" i="7"/>
  <c r="A2981" i="7"/>
  <c r="D2980" i="7"/>
  <c r="C2980" i="7"/>
  <c r="B2980" i="7"/>
  <c r="A2980" i="7"/>
  <c r="D2979" i="7"/>
  <c r="C2979" i="7"/>
  <c r="B2979" i="7"/>
  <c r="A2979" i="7"/>
  <c r="D2978" i="7"/>
  <c r="C2978" i="7"/>
  <c r="B2978" i="7"/>
  <c r="A2978" i="7"/>
  <c r="D2977" i="7"/>
  <c r="C2977" i="7"/>
  <c r="B2977" i="7"/>
  <c r="A2977" i="7"/>
  <c r="D2976" i="7"/>
  <c r="C2976" i="7"/>
  <c r="B2976" i="7"/>
  <c r="A2976" i="7"/>
  <c r="D2975" i="7"/>
  <c r="C2975" i="7"/>
  <c r="B2975" i="7"/>
  <c r="A2975" i="7"/>
  <c r="D2974" i="7"/>
  <c r="C2974" i="7"/>
  <c r="B2974" i="7"/>
  <c r="A2974" i="7"/>
  <c r="D2973" i="7"/>
  <c r="C2973" i="7"/>
  <c r="B2973" i="7"/>
  <c r="A2973" i="7"/>
  <c r="D2972" i="7"/>
  <c r="C2972" i="7"/>
  <c r="B2972" i="7"/>
  <c r="A2972" i="7"/>
  <c r="D2971" i="7"/>
  <c r="C2971" i="7"/>
  <c r="B2971" i="7"/>
  <c r="A2971" i="7"/>
  <c r="D2970" i="7"/>
  <c r="C2970" i="7"/>
  <c r="B2970" i="7"/>
  <c r="A2970" i="7"/>
  <c r="D2969" i="7"/>
  <c r="C2969" i="7"/>
  <c r="B2969" i="7"/>
  <c r="A2969" i="7"/>
  <c r="D2968" i="7"/>
  <c r="C2968" i="7"/>
  <c r="B2968" i="7"/>
  <c r="A2968" i="7"/>
  <c r="D2967" i="7"/>
  <c r="C2967" i="7"/>
  <c r="B2967" i="7"/>
  <c r="A2967" i="7"/>
  <c r="D2966" i="7"/>
  <c r="C2966" i="7"/>
  <c r="B2966" i="7"/>
  <c r="A2966" i="7"/>
  <c r="D2965" i="7"/>
  <c r="C2965" i="7"/>
  <c r="B2965" i="7"/>
  <c r="A2965" i="7"/>
  <c r="D2964" i="7"/>
  <c r="C2964" i="7"/>
  <c r="B2964" i="7"/>
  <c r="A2964" i="7"/>
  <c r="D2963" i="7"/>
  <c r="C2963" i="7"/>
  <c r="B2963" i="7"/>
  <c r="A2963" i="7"/>
  <c r="D2962" i="7"/>
  <c r="C2962" i="7"/>
  <c r="B2962" i="7"/>
  <c r="A2962" i="7"/>
  <c r="D2961" i="7"/>
  <c r="C2961" i="7"/>
  <c r="B2961" i="7"/>
  <c r="A2961" i="7"/>
  <c r="D2960" i="7"/>
  <c r="C2960" i="7"/>
  <c r="B2960" i="7"/>
  <c r="A2960" i="7"/>
  <c r="D2959" i="7"/>
  <c r="C2959" i="7"/>
  <c r="B2959" i="7"/>
  <c r="A2959" i="7"/>
  <c r="D2958" i="7"/>
  <c r="C2958" i="7"/>
  <c r="B2958" i="7"/>
  <c r="A2958" i="7"/>
  <c r="D2957" i="7"/>
  <c r="C2957" i="7"/>
  <c r="B2957" i="7"/>
  <c r="A2957" i="7"/>
  <c r="D2956" i="7"/>
  <c r="C2956" i="7"/>
  <c r="B2956" i="7"/>
  <c r="A2956" i="7"/>
  <c r="D2955" i="7"/>
  <c r="C2955" i="7"/>
  <c r="B2955" i="7"/>
  <c r="A2955" i="7"/>
  <c r="D2954" i="7"/>
  <c r="C2954" i="7"/>
  <c r="B2954" i="7"/>
  <c r="A2954" i="7"/>
  <c r="D2953" i="7"/>
  <c r="C2953" i="7"/>
  <c r="B2953" i="7"/>
  <c r="A2953" i="7"/>
  <c r="D2952" i="7"/>
  <c r="C2952" i="7"/>
  <c r="B2952" i="7"/>
  <c r="A2952" i="7"/>
  <c r="D2951" i="7"/>
  <c r="C2951" i="7"/>
  <c r="B2951" i="7"/>
  <c r="A2951" i="7"/>
  <c r="D2950" i="7"/>
  <c r="C2950" i="7"/>
  <c r="B2950" i="7"/>
  <c r="A2950" i="7"/>
  <c r="D2949" i="7"/>
  <c r="C2949" i="7"/>
  <c r="B2949" i="7"/>
  <c r="A2949" i="7"/>
  <c r="D2948" i="7"/>
  <c r="C2948" i="7"/>
  <c r="B2948" i="7"/>
  <c r="A2948" i="7"/>
  <c r="D2947" i="7"/>
  <c r="C2947" i="7"/>
  <c r="B2947" i="7"/>
  <c r="A2947" i="7"/>
  <c r="D2946" i="7"/>
  <c r="C2946" i="7"/>
  <c r="B2946" i="7"/>
  <c r="A2946" i="7"/>
  <c r="D2945" i="7"/>
  <c r="C2945" i="7"/>
  <c r="B2945" i="7"/>
  <c r="A2945" i="7"/>
  <c r="D2944" i="7"/>
  <c r="C2944" i="7"/>
  <c r="B2944" i="7"/>
  <c r="A2944" i="7"/>
  <c r="D2943" i="7"/>
  <c r="C2943" i="7"/>
  <c r="B2943" i="7"/>
  <c r="A2943" i="7"/>
  <c r="D2942" i="7"/>
  <c r="C2942" i="7"/>
  <c r="B2942" i="7"/>
  <c r="A2942" i="7"/>
  <c r="D2941" i="7"/>
  <c r="C2941" i="7"/>
  <c r="B2941" i="7"/>
  <c r="A2941" i="7"/>
  <c r="D2940" i="7"/>
  <c r="C2940" i="7"/>
  <c r="B2940" i="7"/>
  <c r="A2940" i="7"/>
  <c r="D2939" i="7"/>
  <c r="C2939" i="7"/>
  <c r="B2939" i="7"/>
  <c r="A2939" i="7"/>
  <c r="D2938" i="7"/>
  <c r="C2938" i="7"/>
  <c r="B2938" i="7"/>
  <c r="A2938" i="7"/>
  <c r="D2937" i="7"/>
  <c r="C2937" i="7"/>
  <c r="B2937" i="7"/>
  <c r="A2937" i="7"/>
  <c r="D2936" i="7"/>
  <c r="C2936" i="7"/>
  <c r="B2936" i="7"/>
  <c r="A2936" i="7"/>
  <c r="D2935" i="7"/>
  <c r="C2935" i="7"/>
  <c r="B2935" i="7"/>
  <c r="A2935" i="7"/>
  <c r="D2934" i="7"/>
  <c r="C2934" i="7"/>
  <c r="B2934" i="7"/>
  <c r="A2934" i="7"/>
  <c r="D2933" i="7"/>
  <c r="C2933" i="7"/>
  <c r="B2933" i="7"/>
  <c r="A2933" i="7"/>
  <c r="D2932" i="7"/>
  <c r="C2932" i="7"/>
  <c r="B2932" i="7"/>
  <c r="A2932" i="7"/>
  <c r="D2931" i="7"/>
  <c r="C2931" i="7"/>
  <c r="B2931" i="7"/>
  <c r="A2931" i="7"/>
  <c r="D2930" i="7"/>
  <c r="C2930" i="7"/>
  <c r="B2930" i="7"/>
  <c r="A2930" i="7"/>
  <c r="D2929" i="7"/>
  <c r="C2929" i="7"/>
  <c r="B2929" i="7"/>
  <c r="A2929" i="7"/>
  <c r="D2928" i="7"/>
  <c r="C2928" i="7"/>
  <c r="B2928" i="7"/>
  <c r="A2928" i="7"/>
  <c r="D2927" i="7"/>
  <c r="C2927" i="7"/>
  <c r="B2927" i="7"/>
  <c r="A2927" i="7"/>
  <c r="D2926" i="7"/>
  <c r="C2926" i="7"/>
  <c r="B2926" i="7"/>
  <c r="A2926" i="7"/>
  <c r="D2925" i="7"/>
  <c r="C2925" i="7"/>
  <c r="B2925" i="7"/>
  <c r="A2925" i="7"/>
  <c r="D2924" i="7"/>
  <c r="C2924" i="7"/>
  <c r="B2924" i="7"/>
  <c r="A2924" i="7"/>
  <c r="D2923" i="7"/>
  <c r="C2923" i="7"/>
  <c r="B2923" i="7"/>
  <c r="A2923" i="7"/>
  <c r="D2922" i="7"/>
  <c r="C2922" i="7"/>
  <c r="B2922" i="7"/>
  <c r="A2922" i="7"/>
  <c r="D2921" i="7"/>
  <c r="C2921" i="7"/>
  <c r="B2921" i="7"/>
  <c r="A2921" i="7"/>
  <c r="D2920" i="7"/>
  <c r="C2920" i="7"/>
  <c r="B2920" i="7"/>
  <c r="A2920" i="7"/>
  <c r="D2919" i="7"/>
  <c r="C2919" i="7"/>
  <c r="B2919" i="7"/>
  <c r="A2919" i="7"/>
  <c r="D2918" i="7"/>
  <c r="C2918" i="7"/>
  <c r="B2918" i="7"/>
  <c r="A2918" i="7"/>
  <c r="D2917" i="7"/>
  <c r="C2917" i="7"/>
  <c r="B2917" i="7"/>
  <c r="A2917" i="7"/>
  <c r="D2916" i="7"/>
  <c r="C2916" i="7"/>
  <c r="B2916" i="7"/>
  <c r="A2916" i="7"/>
  <c r="D2915" i="7"/>
  <c r="C2915" i="7"/>
  <c r="B2915" i="7"/>
  <c r="A2915" i="7"/>
  <c r="D2914" i="7"/>
  <c r="C2914" i="7"/>
  <c r="B2914" i="7"/>
  <c r="A2914" i="7"/>
  <c r="D2913" i="7"/>
  <c r="C2913" i="7"/>
  <c r="B2913" i="7"/>
  <c r="A2913" i="7"/>
  <c r="D2912" i="7"/>
  <c r="C2912" i="7"/>
  <c r="B2912" i="7"/>
  <c r="A2912" i="7"/>
  <c r="D2911" i="7"/>
  <c r="C2911" i="7"/>
  <c r="B2911" i="7"/>
  <c r="A2911" i="7"/>
  <c r="D2910" i="7"/>
  <c r="C2910" i="7"/>
  <c r="B2910" i="7"/>
  <c r="A2910" i="7"/>
  <c r="D2909" i="7"/>
  <c r="C2909" i="7"/>
  <c r="B2909" i="7"/>
  <c r="A2909" i="7"/>
  <c r="D2908" i="7"/>
  <c r="C2908" i="7"/>
  <c r="B2908" i="7"/>
  <c r="A2908" i="7"/>
  <c r="D2907" i="7"/>
  <c r="C2907" i="7"/>
  <c r="B2907" i="7"/>
  <c r="A2907" i="7"/>
  <c r="D2906" i="7"/>
  <c r="C2906" i="7"/>
  <c r="B2906" i="7"/>
  <c r="A2906" i="7"/>
  <c r="D2905" i="7"/>
  <c r="C2905" i="7"/>
  <c r="B2905" i="7"/>
  <c r="A2905" i="7"/>
  <c r="D2904" i="7"/>
  <c r="C2904" i="7"/>
  <c r="B2904" i="7"/>
  <c r="A2904" i="7"/>
  <c r="D2903" i="7"/>
  <c r="C2903" i="7"/>
  <c r="B2903" i="7"/>
  <c r="A2903" i="7"/>
  <c r="D2902" i="7"/>
  <c r="C2902" i="7"/>
  <c r="B2902" i="7"/>
  <c r="A2902" i="7"/>
  <c r="D2901" i="7"/>
  <c r="C2901" i="7"/>
  <c r="B2901" i="7"/>
  <c r="A2901" i="7"/>
  <c r="D2900" i="7"/>
  <c r="C2900" i="7"/>
  <c r="B2900" i="7"/>
  <c r="A2900" i="7"/>
  <c r="D2899" i="7"/>
  <c r="C2899" i="7"/>
  <c r="B2899" i="7"/>
  <c r="A2899" i="7"/>
  <c r="D2898" i="7"/>
  <c r="C2898" i="7"/>
  <c r="B2898" i="7"/>
  <c r="A2898" i="7"/>
  <c r="D2897" i="7"/>
  <c r="C2897" i="7"/>
  <c r="B2897" i="7"/>
  <c r="A2897" i="7"/>
  <c r="D2896" i="7"/>
  <c r="C2896" i="7"/>
  <c r="B2896" i="7"/>
  <c r="A2896" i="7"/>
  <c r="D2895" i="7"/>
  <c r="C2895" i="7"/>
  <c r="B2895" i="7"/>
  <c r="A2895" i="7"/>
  <c r="D2894" i="7"/>
  <c r="C2894" i="7"/>
  <c r="B2894" i="7"/>
  <c r="A2894" i="7"/>
  <c r="D2893" i="7"/>
  <c r="C2893" i="7"/>
  <c r="B2893" i="7"/>
  <c r="A2893" i="7"/>
  <c r="D2892" i="7"/>
  <c r="C2892" i="7"/>
  <c r="B2892" i="7"/>
  <c r="A2892" i="7"/>
  <c r="D2891" i="7"/>
  <c r="C2891" i="7"/>
  <c r="B2891" i="7"/>
  <c r="A2891" i="7"/>
  <c r="D2890" i="7"/>
  <c r="C2890" i="7"/>
  <c r="B2890" i="7"/>
  <c r="A2890" i="7"/>
  <c r="D2889" i="7"/>
  <c r="C2889" i="7"/>
  <c r="B2889" i="7"/>
  <c r="A2889" i="7"/>
  <c r="D2888" i="7"/>
  <c r="C2888" i="7"/>
  <c r="B2888" i="7"/>
  <c r="A2888" i="7"/>
  <c r="D2887" i="7"/>
  <c r="C2887" i="7"/>
  <c r="B2887" i="7"/>
  <c r="A2887" i="7"/>
  <c r="D2886" i="7"/>
  <c r="C2886" i="7"/>
  <c r="B2886" i="7"/>
  <c r="A2886" i="7"/>
  <c r="D2885" i="7"/>
  <c r="C2885" i="7"/>
  <c r="B2885" i="7"/>
  <c r="A2885" i="7"/>
  <c r="D2884" i="7"/>
  <c r="C2884" i="7"/>
  <c r="B2884" i="7"/>
  <c r="A2884" i="7"/>
  <c r="D2883" i="7"/>
  <c r="C2883" i="7"/>
  <c r="B2883" i="7"/>
  <c r="A2883" i="7"/>
  <c r="D2882" i="7"/>
  <c r="C2882" i="7"/>
  <c r="B2882" i="7"/>
  <c r="A2882" i="7"/>
  <c r="D2881" i="7"/>
  <c r="C2881" i="7"/>
  <c r="B2881" i="7"/>
  <c r="A2881" i="7"/>
  <c r="D2880" i="7"/>
  <c r="C2880" i="7"/>
  <c r="B2880" i="7"/>
  <c r="A2880" i="7"/>
  <c r="D2879" i="7"/>
  <c r="C2879" i="7"/>
  <c r="B2879" i="7"/>
  <c r="A2879" i="7"/>
  <c r="D2878" i="7"/>
  <c r="C2878" i="7"/>
  <c r="B2878" i="7"/>
  <c r="A2878" i="7"/>
  <c r="D2877" i="7"/>
  <c r="C2877" i="7"/>
  <c r="B2877" i="7"/>
  <c r="A2877" i="7"/>
  <c r="D2876" i="7"/>
  <c r="C2876" i="7"/>
  <c r="B2876" i="7"/>
  <c r="A2876" i="7"/>
  <c r="D2875" i="7"/>
  <c r="C2875" i="7"/>
  <c r="B2875" i="7"/>
  <c r="A2875" i="7"/>
  <c r="D2874" i="7"/>
  <c r="C2874" i="7"/>
  <c r="B2874" i="7"/>
  <c r="A2874" i="7"/>
  <c r="D2873" i="7"/>
  <c r="C2873" i="7"/>
  <c r="B2873" i="7"/>
  <c r="A2873" i="7"/>
  <c r="D2872" i="7"/>
  <c r="C2872" i="7"/>
  <c r="B2872" i="7"/>
  <c r="A2872" i="7"/>
  <c r="D2871" i="7"/>
  <c r="C2871" i="7"/>
  <c r="B2871" i="7"/>
  <c r="A2871" i="7"/>
  <c r="D2870" i="7"/>
  <c r="C2870" i="7"/>
  <c r="B2870" i="7"/>
  <c r="A2870" i="7"/>
  <c r="D2869" i="7"/>
  <c r="C2869" i="7"/>
  <c r="B2869" i="7"/>
  <c r="A2869" i="7"/>
  <c r="D2868" i="7"/>
  <c r="C2868" i="7"/>
  <c r="B2868" i="7"/>
  <c r="A2868" i="7"/>
  <c r="D2867" i="7"/>
  <c r="C2867" i="7"/>
  <c r="B2867" i="7"/>
  <c r="A2867" i="7"/>
  <c r="D2866" i="7"/>
  <c r="C2866" i="7"/>
  <c r="B2866" i="7"/>
  <c r="A2866" i="7"/>
  <c r="D2865" i="7"/>
  <c r="C2865" i="7"/>
  <c r="B2865" i="7"/>
  <c r="A2865" i="7"/>
  <c r="D2864" i="7"/>
  <c r="C2864" i="7"/>
  <c r="B2864" i="7"/>
  <c r="A2864" i="7"/>
  <c r="D2863" i="7"/>
  <c r="C2863" i="7"/>
  <c r="B2863" i="7"/>
  <c r="A2863" i="7"/>
  <c r="D2862" i="7"/>
  <c r="C2862" i="7"/>
  <c r="B2862" i="7"/>
  <c r="A2862" i="7"/>
  <c r="D2861" i="7"/>
  <c r="C2861" i="7"/>
  <c r="B2861" i="7"/>
  <c r="A2861" i="7"/>
  <c r="D2860" i="7"/>
  <c r="C2860" i="7"/>
  <c r="B2860" i="7"/>
  <c r="A2860" i="7"/>
  <c r="D2859" i="7"/>
  <c r="C2859" i="7"/>
  <c r="B2859" i="7"/>
  <c r="A2859" i="7"/>
  <c r="D2858" i="7"/>
  <c r="C2858" i="7"/>
  <c r="B2858" i="7"/>
  <c r="A2858" i="7"/>
  <c r="D2857" i="7"/>
  <c r="C2857" i="7"/>
  <c r="B2857" i="7"/>
  <c r="A2857" i="7"/>
  <c r="D2856" i="7"/>
  <c r="C2856" i="7"/>
  <c r="B2856" i="7"/>
  <c r="A2856" i="7"/>
  <c r="D2855" i="7"/>
  <c r="C2855" i="7"/>
  <c r="B2855" i="7"/>
  <c r="A2855" i="7"/>
  <c r="D2854" i="7"/>
  <c r="C2854" i="7"/>
  <c r="B2854" i="7"/>
  <c r="A2854" i="7"/>
  <c r="D2853" i="7"/>
  <c r="C2853" i="7"/>
  <c r="B2853" i="7"/>
  <c r="A2853" i="7"/>
  <c r="D2852" i="7"/>
  <c r="C2852" i="7"/>
  <c r="B2852" i="7"/>
  <c r="A2852" i="7"/>
  <c r="D2851" i="7"/>
  <c r="C2851" i="7"/>
  <c r="B2851" i="7"/>
  <c r="A2851" i="7"/>
  <c r="D2850" i="7"/>
  <c r="C2850" i="7"/>
  <c r="B2850" i="7"/>
  <c r="A2850" i="7"/>
  <c r="D2849" i="7"/>
  <c r="C2849" i="7"/>
  <c r="B2849" i="7"/>
  <c r="A2849" i="7"/>
  <c r="D2848" i="7"/>
  <c r="C2848" i="7"/>
  <c r="B2848" i="7"/>
  <c r="A2848" i="7"/>
  <c r="D2847" i="7"/>
  <c r="C2847" i="7"/>
  <c r="B2847" i="7"/>
  <c r="A2847" i="7"/>
  <c r="D2846" i="7"/>
  <c r="C2846" i="7"/>
  <c r="B2846" i="7"/>
  <c r="A2846" i="7"/>
  <c r="D2845" i="7"/>
  <c r="C2845" i="7"/>
  <c r="B2845" i="7"/>
  <c r="A2845" i="7"/>
  <c r="D2844" i="7"/>
  <c r="C2844" i="7"/>
  <c r="B2844" i="7"/>
  <c r="A2844" i="7"/>
  <c r="D2843" i="7"/>
  <c r="C2843" i="7"/>
  <c r="B2843" i="7"/>
  <c r="A2843" i="7"/>
  <c r="D2842" i="7"/>
  <c r="C2842" i="7"/>
  <c r="B2842" i="7"/>
  <c r="A2842" i="7"/>
  <c r="D2841" i="7"/>
  <c r="C2841" i="7"/>
  <c r="B2841" i="7"/>
  <c r="A2841" i="7"/>
  <c r="D2840" i="7"/>
  <c r="C2840" i="7"/>
  <c r="B2840" i="7"/>
  <c r="A2840" i="7"/>
  <c r="D2839" i="7"/>
  <c r="C2839" i="7"/>
  <c r="B2839" i="7"/>
  <c r="A2839" i="7"/>
  <c r="D2838" i="7"/>
  <c r="C2838" i="7"/>
  <c r="B2838" i="7"/>
  <c r="A2838" i="7"/>
  <c r="D2837" i="7"/>
  <c r="C2837" i="7"/>
  <c r="B2837" i="7"/>
  <c r="A2837" i="7"/>
  <c r="D2836" i="7"/>
  <c r="C2836" i="7"/>
  <c r="B2836" i="7"/>
  <c r="A2836" i="7"/>
  <c r="D2835" i="7"/>
  <c r="C2835" i="7"/>
  <c r="B2835" i="7"/>
  <c r="A2835" i="7"/>
  <c r="D2834" i="7"/>
  <c r="C2834" i="7"/>
  <c r="B2834" i="7"/>
  <c r="A2834" i="7"/>
  <c r="D2833" i="7"/>
  <c r="C2833" i="7"/>
  <c r="B2833" i="7"/>
  <c r="A2833" i="7"/>
  <c r="D2832" i="7"/>
  <c r="C2832" i="7"/>
  <c r="B2832" i="7"/>
  <c r="A2832" i="7"/>
  <c r="D2831" i="7"/>
  <c r="C2831" i="7"/>
  <c r="B2831" i="7"/>
  <c r="A2831" i="7"/>
  <c r="D2830" i="7"/>
  <c r="C2830" i="7"/>
  <c r="B2830" i="7"/>
  <c r="A2830" i="7"/>
  <c r="D2829" i="7"/>
  <c r="C2829" i="7"/>
  <c r="B2829" i="7"/>
  <c r="A2829" i="7"/>
  <c r="D2828" i="7"/>
  <c r="C2828" i="7"/>
  <c r="B2828" i="7"/>
  <c r="A2828" i="7"/>
  <c r="D2827" i="7"/>
  <c r="C2827" i="7"/>
  <c r="B2827" i="7"/>
  <c r="A2827" i="7"/>
  <c r="D2826" i="7"/>
  <c r="C2826" i="7"/>
  <c r="B2826" i="7"/>
  <c r="A2826" i="7"/>
  <c r="D2825" i="7"/>
  <c r="C2825" i="7"/>
  <c r="B2825" i="7"/>
  <c r="A2825" i="7"/>
  <c r="D2824" i="7"/>
  <c r="C2824" i="7"/>
  <c r="B2824" i="7"/>
  <c r="A2824" i="7"/>
  <c r="D2823" i="7"/>
  <c r="C2823" i="7"/>
  <c r="B2823" i="7"/>
  <c r="A2823" i="7"/>
  <c r="D2822" i="7"/>
  <c r="C2822" i="7"/>
  <c r="B2822" i="7"/>
  <c r="A2822" i="7"/>
  <c r="D2821" i="7"/>
  <c r="C2821" i="7"/>
  <c r="B2821" i="7"/>
  <c r="A2821" i="7"/>
  <c r="D2820" i="7"/>
  <c r="C2820" i="7"/>
  <c r="B2820" i="7"/>
  <c r="A2820" i="7"/>
  <c r="D2819" i="7"/>
  <c r="C2819" i="7"/>
  <c r="B2819" i="7"/>
  <c r="A2819" i="7"/>
  <c r="D2818" i="7"/>
  <c r="C2818" i="7"/>
  <c r="B2818" i="7"/>
  <c r="A2818" i="7"/>
  <c r="D2817" i="7"/>
  <c r="C2817" i="7"/>
  <c r="B2817" i="7"/>
  <c r="A2817" i="7"/>
  <c r="D2816" i="7"/>
  <c r="C2816" i="7"/>
  <c r="B2816" i="7"/>
  <c r="A2816" i="7"/>
  <c r="D2815" i="7"/>
  <c r="C2815" i="7"/>
  <c r="B2815" i="7"/>
  <c r="A2815" i="7"/>
  <c r="D2814" i="7"/>
  <c r="C2814" i="7"/>
  <c r="B2814" i="7"/>
  <c r="A2814" i="7"/>
  <c r="D2813" i="7"/>
  <c r="C2813" i="7"/>
  <c r="B2813" i="7"/>
  <c r="A2813" i="7"/>
  <c r="D2812" i="7"/>
  <c r="C2812" i="7"/>
  <c r="B2812" i="7"/>
  <c r="A2812" i="7"/>
  <c r="D2811" i="7"/>
  <c r="C2811" i="7"/>
  <c r="B2811" i="7"/>
  <c r="A2811" i="7"/>
  <c r="D2810" i="7"/>
  <c r="C2810" i="7"/>
  <c r="B2810" i="7"/>
  <c r="A2810" i="7"/>
  <c r="D2809" i="7"/>
  <c r="C2809" i="7"/>
  <c r="B2809" i="7"/>
  <c r="A2809" i="7"/>
  <c r="D2808" i="7"/>
  <c r="C2808" i="7"/>
  <c r="B2808" i="7"/>
  <c r="A2808" i="7"/>
  <c r="D2807" i="7"/>
  <c r="C2807" i="7"/>
  <c r="B2807" i="7"/>
  <c r="A2807" i="7"/>
  <c r="D2806" i="7"/>
  <c r="C2806" i="7"/>
  <c r="B2806" i="7"/>
  <c r="A2806" i="7"/>
  <c r="D2805" i="7"/>
  <c r="C2805" i="7"/>
  <c r="B2805" i="7"/>
  <c r="A2805" i="7"/>
  <c r="D2804" i="7"/>
  <c r="C2804" i="7"/>
  <c r="B2804" i="7"/>
  <c r="A2804" i="7"/>
  <c r="D2803" i="7"/>
  <c r="C2803" i="7"/>
  <c r="B2803" i="7"/>
  <c r="A2803" i="7"/>
  <c r="D2802" i="7"/>
  <c r="C2802" i="7"/>
  <c r="B2802" i="7"/>
  <c r="A2802" i="7"/>
  <c r="D2801" i="7"/>
  <c r="C2801" i="7"/>
  <c r="B2801" i="7"/>
  <c r="A2801" i="7"/>
  <c r="D2800" i="7"/>
  <c r="C2800" i="7"/>
  <c r="B2800" i="7"/>
  <c r="A2800" i="7"/>
  <c r="D2799" i="7"/>
  <c r="C2799" i="7"/>
  <c r="B2799" i="7"/>
  <c r="A2799" i="7"/>
  <c r="D2798" i="7"/>
  <c r="C2798" i="7"/>
  <c r="B2798" i="7"/>
  <c r="A2798" i="7"/>
  <c r="D2797" i="7"/>
  <c r="C2797" i="7"/>
  <c r="B2797" i="7"/>
  <c r="A2797" i="7"/>
  <c r="D2796" i="7"/>
  <c r="C2796" i="7"/>
  <c r="B2796" i="7"/>
  <c r="A2796" i="7"/>
  <c r="D2795" i="7"/>
  <c r="C2795" i="7"/>
  <c r="B2795" i="7"/>
  <c r="A2795" i="7"/>
  <c r="D2794" i="7"/>
  <c r="C2794" i="7"/>
  <c r="B2794" i="7"/>
  <c r="A2794" i="7"/>
  <c r="D2793" i="7"/>
  <c r="C2793" i="7"/>
  <c r="B2793" i="7"/>
  <c r="A2793" i="7"/>
  <c r="D2792" i="7"/>
  <c r="C2792" i="7"/>
  <c r="B2792" i="7"/>
  <c r="A2792" i="7"/>
  <c r="D2791" i="7"/>
  <c r="C2791" i="7"/>
  <c r="B2791" i="7"/>
  <c r="A2791" i="7"/>
  <c r="D2790" i="7"/>
  <c r="C2790" i="7"/>
  <c r="B2790" i="7"/>
  <c r="A2790" i="7"/>
  <c r="D2789" i="7"/>
  <c r="C2789" i="7"/>
  <c r="B2789" i="7"/>
  <c r="A2789" i="7"/>
  <c r="D2788" i="7"/>
  <c r="C2788" i="7"/>
  <c r="B2788" i="7"/>
  <c r="A2788" i="7"/>
  <c r="D2787" i="7"/>
  <c r="C2787" i="7"/>
  <c r="B2787" i="7"/>
  <c r="A2787" i="7"/>
  <c r="D2786" i="7"/>
  <c r="C2786" i="7"/>
  <c r="B2786" i="7"/>
  <c r="A2786" i="7"/>
  <c r="D2785" i="7"/>
  <c r="C2785" i="7"/>
  <c r="B2785" i="7"/>
  <c r="A2785" i="7"/>
  <c r="D2784" i="7"/>
  <c r="C2784" i="7"/>
  <c r="B2784" i="7"/>
  <c r="A2784" i="7"/>
  <c r="D2783" i="7"/>
  <c r="C2783" i="7"/>
  <c r="B2783" i="7"/>
  <c r="A2783" i="7"/>
  <c r="D2782" i="7"/>
  <c r="C2782" i="7"/>
  <c r="B2782" i="7"/>
  <c r="A2782" i="7"/>
  <c r="D2781" i="7"/>
  <c r="C2781" i="7"/>
  <c r="B2781" i="7"/>
  <c r="A2781" i="7"/>
  <c r="D2780" i="7"/>
  <c r="C2780" i="7"/>
  <c r="B2780" i="7"/>
  <c r="A2780" i="7"/>
  <c r="D2779" i="7"/>
  <c r="C2779" i="7"/>
  <c r="B2779" i="7"/>
  <c r="A2779" i="7"/>
  <c r="D2778" i="7"/>
  <c r="C2778" i="7"/>
  <c r="B2778" i="7"/>
  <c r="A2778" i="7"/>
  <c r="D2777" i="7"/>
  <c r="C2777" i="7"/>
  <c r="B2777" i="7"/>
  <c r="A2777" i="7"/>
  <c r="D2776" i="7"/>
  <c r="C2776" i="7"/>
  <c r="B2776" i="7"/>
  <c r="A2776" i="7"/>
  <c r="D2775" i="7"/>
  <c r="C2775" i="7"/>
  <c r="B2775" i="7"/>
  <c r="A2775" i="7"/>
  <c r="D2774" i="7"/>
  <c r="C2774" i="7"/>
  <c r="B2774" i="7"/>
  <c r="A2774" i="7"/>
  <c r="D2773" i="7"/>
  <c r="C2773" i="7"/>
  <c r="B2773" i="7"/>
  <c r="A2773" i="7"/>
  <c r="D2772" i="7"/>
  <c r="C2772" i="7"/>
  <c r="B2772" i="7"/>
  <c r="A2772" i="7"/>
  <c r="D2771" i="7"/>
  <c r="C2771" i="7"/>
  <c r="B2771" i="7"/>
  <c r="A2771" i="7"/>
  <c r="D2770" i="7"/>
  <c r="C2770" i="7"/>
  <c r="B2770" i="7"/>
  <c r="A2770" i="7"/>
  <c r="D2769" i="7"/>
  <c r="C2769" i="7"/>
  <c r="B2769" i="7"/>
  <c r="A2769" i="7"/>
  <c r="D2768" i="7"/>
  <c r="C2768" i="7"/>
  <c r="B2768" i="7"/>
  <c r="A2768" i="7"/>
  <c r="D2767" i="7"/>
  <c r="C2767" i="7"/>
  <c r="B2767" i="7"/>
  <c r="A2767" i="7"/>
  <c r="D2766" i="7"/>
  <c r="C2766" i="7"/>
  <c r="B2766" i="7"/>
  <c r="A2766" i="7"/>
  <c r="D2765" i="7"/>
  <c r="C2765" i="7"/>
  <c r="B2765" i="7"/>
  <c r="A2765" i="7"/>
  <c r="D2764" i="7"/>
  <c r="C2764" i="7"/>
  <c r="B2764" i="7"/>
  <c r="A2764" i="7"/>
  <c r="D2763" i="7"/>
  <c r="C2763" i="7"/>
  <c r="B2763" i="7"/>
  <c r="A2763" i="7"/>
  <c r="D2762" i="7"/>
  <c r="C2762" i="7"/>
  <c r="B2762" i="7"/>
  <c r="A2762" i="7"/>
  <c r="D2761" i="7"/>
  <c r="C2761" i="7"/>
  <c r="B2761" i="7"/>
  <c r="A2761" i="7"/>
  <c r="D2760" i="7"/>
  <c r="C2760" i="7"/>
  <c r="B2760" i="7"/>
  <c r="A2760" i="7"/>
  <c r="D2759" i="7"/>
  <c r="C2759" i="7"/>
  <c r="B2759" i="7"/>
  <c r="A2759" i="7"/>
  <c r="D2758" i="7"/>
  <c r="C2758" i="7"/>
  <c r="B2758" i="7"/>
  <c r="A2758" i="7"/>
  <c r="D2757" i="7"/>
  <c r="C2757" i="7"/>
  <c r="B2757" i="7"/>
  <c r="A2757" i="7"/>
  <c r="D2756" i="7"/>
  <c r="C2756" i="7"/>
  <c r="B2756" i="7"/>
  <c r="A2756" i="7"/>
  <c r="D2755" i="7"/>
  <c r="C2755" i="7"/>
  <c r="B2755" i="7"/>
  <c r="A2755" i="7"/>
  <c r="D2754" i="7"/>
  <c r="C2754" i="7"/>
  <c r="B2754" i="7"/>
  <c r="A2754" i="7"/>
  <c r="D2753" i="7"/>
  <c r="C2753" i="7"/>
  <c r="B2753" i="7"/>
  <c r="A2753" i="7"/>
  <c r="D2752" i="7"/>
  <c r="C2752" i="7"/>
  <c r="B2752" i="7"/>
  <c r="A2752" i="7"/>
  <c r="D2751" i="7"/>
  <c r="C2751" i="7"/>
  <c r="B2751" i="7"/>
  <c r="A2751" i="7"/>
  <c r="D2750" i="7"/>
  <c r="C2750" i="7"/>
  <c r="B2750" i="7"/>
  <c r="A2750" i="7"/>
  <c r="D2749" i="7"/>
  <c r="C2749" i="7"/>
  <c r="B2749" i="7"/>
  <c r="A2749" i="7"/>
  <c r="D2748" i="7"/>
  <c r="C2748" i="7"/>
  <c r="B2748" i="7"/>
  <c r="A2748" i="7"/>
  <c r="D2747" i="7"/>
  <c r="C2747" i="7"/>
  <c r="B2747" i="7"/>
  <c r="A2747" i="7"/>
  <c r="D2746" i="7"/>
  <c r="C2746" i="7"/>
  <c r="B2746" i="7"/>
  <c r="A2746" i="7"/>
  <c r="D2745" i="7"/>
  <c r="C2745" i="7"/>
  <c r="B2745" i="7"/>
  <c r="A2745" i="7"/>
  <c r="D2744" i="7"/>
  <c r="C2744" i="7"/>
  <c r="B2744" i="7"/>
  <c r="A2744" i="7"/>
  <c r="D2743" i="7"/>
  <c r="C2743" i="7"/>
  <c r="B2743" i="7"/>
  <c r="A2743" i="7"/>
  <c r="D2742" i="7"/>
  <c r="C2742" i="7"/>
  <c r="B2742" i="7"/>
  <c r="A2742" i="7"/>
  <c r="D2741" i="7"/>
  <c r="C2741" i="7"/>
  <c r="B2741" i="7"/>
  <c r="A2741" i="7"/>
  <c r="D2740" i="7"/>
  <c r="C2740" i="7"/>
  <c r="B2740" i="7"/>
  <c r="A2740" i="7"/>
  <c r="D2739" i="7"/>
  <c r="C2739" i="7"/>
  <c r="B2739" i="7"/>
  <c r="A2739" i="7"/>
  <c r="D2738" i="7"/>
  <c r="C2738" i="7"/>
  <c r="B2738" i="7"/>
  <c r="A2738" i="7"/>
  <c r="D2737" i="7"/>
  <c r="C2737" i="7"/>
  <c r="B2737" i="7"/>
  <c r="A2737" i="7"/>
  <c r="D2736" i="7"/>
  <c r="C2736" i="7"/>
  <c r="B2736" i="7"/>
  <c r="A2736" i="7"/>
  <c r="D2735" i="7"/>
  <c r="C2735" i="7"/>
  <c r="B2735" i="7"/>
  <c r="A2735" i="7"/>
  <c r="D2734" i="7"/>
  <c r="C2734" i="7"/>
  <c r="B2734" i="7"/>
  <c r="A2734" i="7"/>
  <c r="D2733" i="7"/>
  <c r="C2733" i="7"/>
  <c r="B2733" i="7"/>
  <c r="A2733" i="7"/>
  <c r="D2732" i="7"/>
  <c r="C2732" i="7"/>
  <c r="B2732" i="7"/>
  <c r="A2732" i="7"/>
  <c r="D2731" i="7"/>
  <c r="C2731" i="7"/>
  <c r="B2731" i="7"/>
  <c r="A2731" i="7"/>
  <c r="D2730" i="7"/>
  <c r="C2730" i="7"/>
  <c r="B2730" i="7"/>
  <c r="A2730" i="7"/>
  <c r="D2729" i="7"/>
  <c r="C2729" i="7"/>
  <c r="B2729" i="7"/>
  <c r="A2729" i="7"/>
  <c r="D2728" i="7"/>
  <c r="C2728" i="7"/>
  <c r="B2728" i="7"/>
  <c r="A2728" i="7"/>
  <c r="D2727" i="7"/>
  <c r="C2727" i="7"/>
  <c r="B2727" i="7"/>
  <c r="A2727" i="7"/>
  <c r="D2726" i="7"/>
  <c r="C2726" i="7"/>
  <c r="B2726" i="7"/>
  <c r="A2726" i="7"/>
  <c r="D2725" i="7"/>
  <c r="C2725" i="7"/>
  <c r="B2725" i="7"/>
  <c r="A2725" i="7"/>
  <c r="D2724" i="7"/>
  <c r="C2724" i="7"/>
  <c r="B2724" i="7"/>
  <c r="A2724" i="7"/>
  <c r="D2723" i="7"/>
  <c r="C2723" i="7"/>
  <c r="B2723" i="7"/>
  <c r="A2723" i="7"/>
  <c r="D2722" i="7"/>
  <c r="C2722" i="7"/>
  <c r="B2722" i="7"/>
  <c r="A2722" i="7"/>
  <c r="D2721" i="7"/>
  <c r="C2721" i="7"/>
  <c r="B2721" i="7"/>
  <c r="A2721" i="7"/>
  <c r="D2720" i="7"/>
  <c r="C2720" i="7"/>
  <c r="B2720" i="7"/>
  <c r="A2720" i="7"/>
  <c r="D2719" i="7"/>
  <c r="C2719" i="7"/>
  <c r="B2719" i="7"/>
  <c r="A2719" i="7"/>
  <c r="D2718" i="7"/>
  <c r="C2718" i="7"/>
  <c r="B2718" i="7"/>
  <c r="A2718" i="7"/>
  <c r="D2717" i="7"/>
  <c r="C2717" i="7"/>
  <c r="B2717" i="7"/>
  <c r="A2717" i="7"/>
  <c r="D2716" i="7"/>
  <c r="C2716" i="7"/>
  <c r="B2716" i="7"/>
  <c r="A2716" i="7"/>
  <c r="D2715" i="7"/>
  <c r="C2715" i="7"/>
  <c r="B2715" i="7"/>
  <c r="A2715" i="7"/>
  <c r="D2714" i="7"/>
  <c r="C2714" i="7"/>
  <c r="B2714" i="7"/>
  <c r="A2714" i="7"/>
  <c r="D2713" i="7"/>
  <c r="C2713" i="7"/>
  <c r="B2713" i="7"/>
  <c r="A2713" i="7"/>
  <c r="D2712" i="7"/>
  <c r="C2712" i="7"/>
  <c r="B2712" i="7"/>
  <c r="A2712" i="7"/>
  <c r="D2711" i="7"/>
  <c r="C2711" i="7"/>
  <c r="B2711" i="7"/>
  <c r="A2711" i="7"/>
  <c r="D2710" i="7"/>
  <c r="C2710" i="7"/>
  <c r="B2710" i="7"/>
  <c r="A2710" i="7"/>
  <c r="D2709" i="7"/>
  <c r="C2709" i="7"/>
  <c r="B2709" i="7"/>
  <c r="A2709" i="7"/>
  <c r="D2708" i="7"/>
  <c r="C2708" i="7"/>
  <c r="B2708" i="7"/>
  <c r="A2708" i="7"/>
  <c r="D2707" i="7"/>
  <c r="C2707" i="7"/>
  <c r="B2707" i="7"/>
  <c r="A2707" i="7"/>
  <c r="D2706" i="7"/>
  <c r="C2706" i="7"/>
  <c r="B2706" i="7"/>
  <c r="A2706" i="7"/>
  <c r="D2705" i="7"/>
  <c r="C2705" i="7"/>
  <c r="B2705" i="7"/>
  <c r="A2705" i="7"/>
  <c r="D2704" i="7"/>
  <c r="C2704" i="7"/>
  <c r="B2704" i="7"/>
  <c r="A2704" i="7"/>
  <c r="D2703" i="7"/>
  <c r="C2703" i="7"/>
  <c r="B2703" i="7"/>
  <c r="A2703" i="7"/>
  <c r="D2702" i="7"/>
  <c r="C2702" i="7"/>
  <c r="B2702" i="7"/>
  <c r="A2702" i="7"/>
  <c r="D2701" i="7"/>
  <c r="C2701" i="7"/>
  <c r="B2701" i="7"/>
  <c r="A2701" i="7"/>
  <c r="D2700" i="7"/>
  <c r="C2700" i="7"/>
  <c r="B2700" i="7"/>
  <c r="A2700" i="7"/>
  <c r="D2699" i="7"/>
  <c r="C2699" i="7"/>
  <c r="B2699" i="7"/>
  <c r="A2699" i="7"/>
  <c r="D2698" i="7"/>
  <c r="C2698" i="7"/>
  <c r="B2698" i="7"/>
  <c r="A2698" i="7"/>
  <c r="D2697" i="7"/>
  <c r="C2697" i="7"/>
  <c r="B2697" i="7"/>
  <c r="A2697" i="7"/>
  <c r="D2696" i="7"/>
  <c r="C2696" i="7"/>
  <c r="B2696" i="7"/>
  <c r="A2696" i="7"/>
  <c r="D2695" i="7"/>
  <c r="C2695" i="7"/>
  <c r="B2695" i="7"/>
  <c r="A2695" i="7"/>
  <c r="D2694" i="7"/>
  <c r="C2694" i="7"/>
  <c r="B2694" i="7"/>
  <c r="A2694" i="7"/>
  <c r="D2693" i="7"/>
  <c r="C2693" i="7"/>
  <c r="B2693" i="7"/>
  <c r="A2693" i="7"/>
  <c r="D2692" i="7"/>
  <c r="C2692" i="7"/>
  <c r="B2692" i="7"/>
  <c r="A2692" i="7"/>
  <c r="D2691" i="7"/>
  <c r="C2691" i="7"/>
  <c r="B2691" i="7"/>
  <c r="A2691" i="7"/>
  <c r="D2690" i="7"/>
  <c r="C2690" i="7"/>
  <c r="B2690" i="7"/>
  <c r="A2690" i="7"/>
  <c r="D2689" i="7"/>
  <c r="C2689" i="7"/>
  <c r="B2689" i="7"/>
  <c r="A2689" i="7"/>
  <c r="D2688" i="7"/>
  <c r="C2688" i="7"/>
  <c r="B2688" i="7"/>
  <c r="A2688" i="7"/>
  <c r="D2687" i="7"/>
  <c r="C2687" i="7"/>
  <c r="B2687" i="7"/>
  <c r="A2687" i="7"/>
  <c r="D2686" i="7"/>
  <c r="C2686" i="7"/>
  <c r="B2686" i="7"/>
  <c r="A2686" i="7"/>
  <c r="D2685" i="7"/>
  <c r="C2685" i="7"/>
  <c r="B2685" i="7"/>
  <c r="A2685" i="7"/>
  <c r="D2684" i="7"/>
  <c r="C2684" i="7"/>
  <c r="B2684" i="7"/>
  <c r="A2684" i="7"/>
  <c r="D2683" i="7"/>
  <c r="C2683" i="7"/>
  <c r="B2683" i="7"/>
  <c r="A2683" i="7"/>
  <c r="D2682" i="7"/>
  <c r="C2682" i="7"/>
  <c r="B2682" i="7"/>
  <c r="A2682" i="7"/>
  <c r="D2681" i="7"/>
  <c r="C2681" i="7"/>
  <c r="B2681" i="7"/>
  <c r="A2681" i="7"/>
  <c r="D2680" i="7"/>
  <c r="C2680" i="7"/>
  <c r="B2680" i="7"/>
  <c r="A2680" i="7"/>
  <c r="D2679" i="7"/>
  <c r="C2679" i="7"/>
  <c r="B2679" i="7"/>
  <c r="A2679" i="7"/>
  <c r="D2678" i="7"/>
  <c r="C2678" i="7"/>
  <c r="B2678" i="7"/>
  <c r="A2678" i="7"/>
  <c r="D2677" i="7"/>
  <c r="C2677" i="7"/>
  <c r="B2677" i="7"/>
  <c r="A2677" i="7"/>
  <c r="D2676" i="7"/>
  <c r="C2676" i="7"/>
  <c r="B2676" i="7"/>
  <c r="A2676" i="7"/>
  <c r="D2675" i="7"/>
  <c r="C2675" i="7"/>
  <c r="B2675" i="7"/>
  <c r="A2675" i="7"/>
  <c r="D2674" i="7"/>
  <c r="C2674" i="7"/>
  <c r="B2674" i="7"/>
  <c r="A2674" i="7"/>
  <c r="D2673" i="7"/>
  <c r="C2673" i="7"/>
  <c r="B2673" i="7"/>
  <c r="A2673" i="7"/>
  <c r="D2672" i="7"/>
  <c r="C2672" i="7"/>
  <c r="B2672" i="7"/>
  <c r="A2672" i="7"/>
  <c r="D2671" i="7"/>
  <c r="C2671" i="7"/>
  <c r="B2671" i="7"/>
  <c r="A2671" i="7"/>
  <c r="D2670" i="7"/>
  <c r="C2670" i="7"/>
  <c r="B2670" i="7"/>
  <c r="A2670" i="7"/>
  <c r="D2669" i="7"/>
  <c r="C2669" i="7"/>
  <c r="B2669" i="7"/>
  <c r="A2669" i="7"/>
  <c r="D2668" i="7"/>
  <c r="C2668" i="7"/>
  <c r="B2668" i="7"/>
  <c r="A2668" i="7"/>
  <c r="D2667" i="7"/>
  <c r="C2667" i="7"/>
  <c r="B2667" i="7"/>
  <c r="A2667" i="7"/>
  <c r="D2666" i="7"/>
  <c r="C2666" i="7"/>
  <c r="B2666" i="7"/>
  <c r="A2666" i="7"/>
  <c r="D2665" i="7"/>
  <c r="C2665" i="7"/>
  <c r="B2665" i="7"/>
  <c r="A2665" i="7"/>
  <c r="D2664" i="7"/>
  <c r="C2664" i="7"/>
  <c r="B2664" i="7"/>
  <c r="A2664" i="7"/>
  <c r="D2663" i="7"/>
  <c r="C2663" i="7"/>
  <c r="B2663" i="7"/>
  <c r="A2663" i="7"/>
  <c r="D2662" i="7"/>
  <c r="C2662" i="7"/>
  <c r="B2662" i="7"/>
  <c r="A2662" i="7"/>
  <c r="D2661" i="7"/>
  <c r="C2661" i="7"/>
  <c r="B2661" i="7"/>
  <c r="A2661" i="7"/>
  <c r="D2660" i="7"/>
  <c r="C2660" i="7"/>
  <c r="B2660" i="7"/>
  <c r="A2660" i="7"/>
  <c r="D2659" i="7"/>
  <c r="C2659" i="7"/>
  <c r="B2659" i="7"/>
  <c r="A2659" i="7"/>
  <c r="D2658" i="7"/>
  <c r="C2658" i="7"/>
  <c r="B2658" i="7"/>
  <c r="A2658" i="7"/>
  <c r="D2657" i="7"/>
  <c r="C2657" i="7"/>
  <c r="B2657" i="7"/>
  <c r="A2657" i="7"/>
  <c r="D2656" i="7"/>
  <c r="C2656" i="7"/>
  <c r="B2656" i="7"/>
  <c r="A2656" i="7"/>
  <c r="D2655" i="7"/>
  <c r="C2655" i="7"/>
  <c r="B2655" i="7"/>
  <c r="A2655" i="7"/>
  <c r="D2654" i="7"/>
  <c r="C2654" i="7"/>
  <c r="B2654" i="7"/>
  <c r="A2654" i="7"/>
  <c r="D2653" i="7"/>
  <c r="C2653" i="7"/>
  <c r="B2653" i="7"/>
  <c r="A2653" i="7"/>
  <c r="D2652" i="7"/>
  <c r="C2652" i="7"/>
  <c r="B2652" i="7"/>
  <c r="A2652" i="7"/>
  <c r="D2651" i="7"/>
  <c r="C2651" i="7"/>
  <c r="B2651" i="7"/>
  <c r="A2651" i="7"/>
  <c r="D2650" i="7"/>
  <c r="C2650" i="7"/>
  <c r="B2650" i="7"/>
  <c r="A2650" i="7"/>
  <c r="D2649" i="7"/>
  <c r="C2649" i="7"/>
  <c r="B2649" i="7"/>
  <c r="A2649" i="7"/>
  <c r="D2648" i="7"/>
  <c r="C2648" i="7"/>
  <c r="B2648" i="7"/>
  <c r="A2648" i="7"/>
  <c r="D2647" i="7"/>
  <c r="C2647" i="7"/>
  <c r="B2647" i="7"/>
  <c r="A2647" i="7"/>
  <c r="D2646" i="7"/>
  <c r="C2646" i="7"/>
  <c r="B2646" i="7"/>
  <c r="A2646" i="7"/>
  <c r="D2645" i="7"/>
  <c r="C2645" i="7"/>
  <c r="B2645" i="7"/>
  <c r="A2645" i="7"/>
  <c r="D2644" i="7"/>
  <c r="C2644" i="7"/>
  <c r="B2644" i="7"/>
  <c r="A2644" i="7"/>
  <c r="D2643" i="7"/>
  <c r="C2643" i="7"/>
  <c r="B2643" i="7"/>
  <c r="A2643" i="7"/>
  <c r="D2642" i="7"/>
  <c r="C2642" i="7"/>
  <c r="B2642" i="7"/>
  <c r="A2642" i="7"/>
  <c r="D2641" i="7"/>
  <c r="C2641" i="7"/>
  <c r="B2641" i="7"/>
  <c r="A2641" i="7"/>
  <c r="D2640" i="7"/>
  <c r="C2640" i="7"/>
  <c r="B2640" i="7"/>
  <c r="A2640" i="7"/>
  <c r="D2639" i="7"/>
  <c r="C2639" i="7"/>
  <c r="B2639" i="7"/>
  <c r="A2639" i="7"/>
  <c r="D2638" i="7"/>
  <c r="C2638" i="7"/>
  <c r="B2638" i="7"/>
  <c r="A2638" i="7"/>
  <c r="D2637" i="7"/>
  <c r="C2637" i="7"/>
  <c r="B2637" i="7"/>
  <c r="A2637" i="7"/>
  <c r="D2636" i="7"/>
  <c r="C2636" i="7"/>
  <c r="B2636" i="7"/>
  <c r="A2636" i="7"/>
  <c r="D2635" i="7"/>
  <c r="C2635" i="7"/>
  <c r="B2635" i="7"/>
  <c r="A2635" i="7"/>
  <c r="D2634" i="7"/>
  <c r="C2634" i="7"/>
  <c r="B2634" i="7"/>
  <c r="A2634" i="7"/>
  <c r="D2633" i="7"/>
  <c r="C2633" i="7"/>
  <c r="B2633" i="7"/>
  <c r="A2633" i="7"/>
  <c r="D2632" i="7"/>
  <c r="C2632" i="7"/>
  <c r="B2632" i="7"/>
  <c r="A2632" i="7"/>
  <c r="D2631" i="7"/>
  <c r="C2631" i="7"/>
  <c r="B2631" i="7"/>
  <c r="A2631" i="7"/>
  <c r="D2630" i="7"/>
  <c r="C2630" i="7"/>
  <c r="B2630" i="7"/>
  <c r="A2630" i="7"/>
  <c r="D2629" i="7"/>
  <c r="C2629" i="7"/>
  <c r="B2629" i="7"/>
  <c r="A2629" i="7"/>
  <c r="D2628" i="7"/>
  <c r="C2628" i="7"/>
  <c r="B2628" i="7"/>
  <c r="A2628" i="7"/>
  <c r="D2627" i="7"/>
  <c r="C2627" i="7"/>
  <c r="B2627" i="7"/>
  <c r="A2627" i="7"/>
  <c r="D2626" i="7"/>
  <c r="C2626" i="7"/>
  <c r="B2626" i="7"/>
  <c r="A2626" i="7"/>
  <c r="D2625" i="7"/>
  <c r="C2625" i="7"/>
  <c r="B2625" i="7"/>
  <c r="A2625" i="7"/>
  <c r="D2624" i="7"/>
  <c r="C2624" i="7"/>
  <c r="B2624" i="7"/>
  <c r="A2624" i="7"/>
  <c r="D2623" i="7"/>
  <c r="C2623" i="7"/>
  <c r="B2623" i="7"/>
  <c r="A2623" i="7"/>
  <c r="D2622" i="7"/>
  <c r="C2622" i="7"/>
  <c r="B2622" i="7"/>
  <c r="A2622" i="7"/>
  <c r="D2621" i="7"/>
  <c r="C2621" i="7"/>
  <c r="B2621" i="7"/>
  <c r="A2621" i="7"/>
  <c r="D2620" i="7"/>
  <c r="C2620" i="7"/>
  <c r="B2620" i="7"/>
  <c r="A2620" i="7"/>
  <c r="D2619" i="7"/>
  <c r="C2619" i="7"/>
  <c r="B2619" i="7"/>
  <c r="A2619" i="7"/>
  <c r="D2618" i="7"/>
  <c r="C2618" i="7"/>
  <c r="B2618" i="7"/>
  <c r="A2618" i="7"/>
  <c r="D2617" i="7"/>
  <c r="C2617" i="7"/>
  <c r="B2617" i="7"/>
  <c r="A2617" i="7"/>
  <c r="D2616" i="7"/>
  <c r="C2616" i="7"/>
  <c r="B2616" i="7"/>
  <c r="A2616" i="7"/>
  <c r="D2615" i="7"/>
  <c r="C2615" i="7"/>
  <c r="B2615" i="7"/>
  <c r="A2615" i="7"/>
  <c r="D2614" i="7"/>
  <c r="C2614" i="7"/>
  <c r="B2614" i="7"/>
  <c r="A2614" i="7"/>
  <c r="D2613" i="7"/>
  <c r="C2613" i="7"/>
  <c r="B2613" i="7"/>
  <c r="A2613" i="7"/>
  <c r="D2612" i="7"/>
  <c r="C2612" i="7"/>
  <c r="B2612" i="7"/>
  <c r="A2612" i="7"/>
  <c r="D2611" i="7"/>
  <c r="C2611" i="7"/>
  <c r="B2611" i="7"/>
  <c r="A2611" i="7"/>
  <c r="D2610" i="7"/>
  <c r="C2610" i="7"/>
  <c r="B2610" i="7"/>
  <c r="A2610" i="7"/>
  <c r="D2609" i="7"/>
  <c r="C2609" i="7"/>
  <c r="B2609" i="7"/>
  <c r="A2609" i="7"/>
  <c r="D2608" i="7"/>
  <c r="C2608" i="7"/>
  <c r="B2608" i="7"/>
  <c r="A2608" i="7"/>
  <c r="D2607" i="7"/>
  <c r="C2607" i="7"/>
  <c r="B2607" i="7"/>
  <c r="A2607" i="7"/>
  <c r="D2606" i="7"/>
  <c r="C2606" i="7"/>
  <c r="B2606" i="7"/>
  <c r="A2606" i="7"/>
  <c r="D2605" i="7"/>
  <c r="C2605" i="7"/>
  <c r="B2605" i="7"/>
  <c r="A2605" i="7"/>
  <c r="D2604" i="7"/>
  <c r="C2604" i="7"/>
  <c r="B2604" i="7"/>
  <c r="A2604" i="7"/>
  <c r="D2603" i="7"/>
  <c r="C2603" i="7"/>
  <c r="B2603" i="7"/>
  <c r="A2603" i="7"/>
  <c r="D2602" i="7"/>
  <c r="C2602" i="7"/>
  <c r="B2602" i="7"/>
  <c r="A2602" i="7"/>
  <c r="D2601" i="7"/>
  <c r="C2601" i="7"/>
  <c r="B2601" i="7"/>
  <c r="A2601" i="7"/>
  <c r="D2600" i="7"/>
  <c r="C2600" i="7"/>
  <c r="B2600" i="7"/>
  <c r="A2600" i="7"/>
  <c r="D2599" i="7"/>
  <c r="C2599" i="7"/>
  <c r="B2599" i="7"/>
  <c r="A2599" i="7"/>
  <c r="D2598" i="7"/>
  <c r="C2598" i="7"/>
  <c r="B2598" i="7"/>
  <c r="A2598" i="7"/>
  <c r="D2597" i="7"/>
  <c r="C2597" i="7"/>
  <c r="B2597" i="7"/>
  <c r="A2597" i="7"/>
  <c r="D2596" i="7"/>
  <c r="C2596" i="7"/>
  <c r="B2596" i="7"/>
  <c r="A2596" i="7"/>
  <c r="D2595" i="7"/>
  <c r="C2595" i="7"/>
  <c r="B2595" i="7"/>
  <c r="A2595" i="7"/>
  <c r="D2594" i="7"/>
  <c r="C2594" i="7"/>
  <c r="B2594" i="7"/>
  <c r="A2594" i="7"/>
  <c r="D2593" i="7"/>
  <c r="C2593" i="7"/>
  <c r="B2593" i="7"/>
  <c r="A2593" i="7"/>
  <c r="D2592" i="7"/>
  <c r="C2592" i="7"/>
  <c r="B2592" i="7"/>
  <c r="A2592" i="7"/>
  <c r="D2591" i="7"/>
  <c r="C2591" i="7"/>
  <c r="B2591" i="7"/>
  <c r="A2591" i="7"/>
  <c r="D2590" i="7"/>
  <c r="C2590" i="7"/>
  <c r="B2590" i="7"/>
  <c r="A2590" i="7"/>
  <c r="D2589" i="7"/>
  <c r="C2589" i="7"/>
  <c r="B2589" i="7"/>
  <c r="A2589" i="7"/>
  <c r="D2588" i="7"/>
  <c r="C2588" i="7"/>
  <c r="B2588" i="7"/>
  <c r="A2588" i="7"/>
  <c r="D2587" i="7"/>
  <c r="C2587" i="7"/>
  <c r="B2587" i="7"/>
  <c r="A2587" i="7"/>
  <c r="D2586" i="7"/>
  <c r="C2586" i="7"/>
  <c r="B2586" i="7"/>
  <c r="A2586" i="7"/>
  <c r="D2585" i="7"/>
  <c r="C2585" i="7"/>
  <c r="B2585" i="7"/>
  <c r="A2585" i="7"/>
  <c r="D2584" i="7"/>
  <c r="C2584" i="7"/>
  <c r="B2584" i="7"/>
  <c r="A2584" i="7"/>
  <c r="D2583" i="7"/>
  <c r="C2583" i="7"/>
  <c r="B2583" i="7"/>
  <c r="A2583" i="7"/>
  <c r="D2582" i="7"/>
  <c r="C2582" i="7"/>
  <c r="B2582" i="7"/>
  <c r="A2582" i="7"/>
  <c r="D2581" i="7"/>
  <c r="C2581" i="7"/>
  <c r="B2581" i="7"/>
  <c r="A2581" i="7"/>
  <c r="D2580" i="7"/>
  <c r="C2580" i="7"/>
  <c r="B2580" i="7"/>
  <c r="A2580" i="7"/>
  <c r="D2579" i="7"/>
  <c r="C2579" i="7"/>
  <c r="B2579" i="7"/>
  <c r="A2579" i="7"/>
  <c r="D2578" i="7"/>
  <c r="C2578" i="7"/>
  <c r="B2578" i="7"/>
  <c r="A2578" i="7"/>
  <c r="D2577" i="7"/>
  <c r="C2577" i="7"/>
  <c r="B2577" i="7"/>
  <c r="A2577" i="7"/>
  <c r="D2576" i="7"/>
  <c r="C2576" i="7"/>
  <c r="B2576" i="7"/>
  <c r="A2576" i="7"/>
  <c r="D2575" i="7"/>
  <c r="C2575" i="7"/>
  <c r="B2575" i="7"/>
  <c r="A2575" i="7"/>
  <c r="D2574" i="7"/>
  <c r="C2574" i="7"/>
  <c r="B2574" i="7"/>
  <c r="A2574" i="7"/>
  <c r="D2573" i="7"/>
  <c r="C2573" i="7"/>
  <c r="B2573" i="7"/>
  <c r="A2573" i="7"/>
  <c r="D2572" i="7"/>
  <c r="C2572" i="7"/>
  <c r="B2572" i="7"/>
  <c r="A2572" i="7"/>
  <c r="D2571" i="7"/>
  <c r="C2571" i="7"/>
  <c r="B2571" i="7"/>
  <c r="A2571" i="7"/>
  <c r="D2570" i="7"/>
  <c r="C2570" i="7"/>
  <c r="B2570" i="7"/>
  <c r="A2570" i="7"/>
  <c r="D2569" i="7"/>
  <c r="C2569" i="7"/>
  <c r="B2569" i="7"/>
  <c r="A2569" i="7"/>
  <c r="D2568" i="7"/>
  <c r="C2568" i="7"/>
  <c r="B2568" i="7"/>
  <c r="A2568" i="7"/>
  <c r="D2567" i="7"/>
  <c r="C2567" i="7"/>
  <c r="B2567" i="7"/>
  <c r="A2567" i="7"/>
  <c r="D2566" i="7"/>
  <c r="C2566" i="7"/>
  <c r="B2566" i="7"/>
  <c r="A2566" i="7"/>
  <c r="D2565" i="7"/>
  <c r="C2565" i="7"/>
  <c r="B2565" i="7"/>
  <c r="A2565" i="7"/>
  <c r="D2564" i="7"/>
  <c r="C2564" i="7"/>
  <c r="B2564" i="7"/>
  <c r="A2564" i="7"/>
  <c r="D2563" i="7"/>
  <c r="C2563" i="7"/>
  <c r="B2563" i="7"/>
  <c r="A2563" i="7"/>
  <c r="D2562" i="7"/>
  <c r="C2562" i="7"/>
  <c r="B2562" i="7"/>
  <c r="A2562" i="7"/>
  <c r="D2561" i="7"/>
  <c r="C2561" i="7"/>
  <c r="B2561" i="7"/>
  <c r="A2561" i="7"/>
  <c r="D2560" i="7"/>
  <c r="C2560" i="7"/>
  <c r="B2560" i="7"/>
  <c r="A2560" i="7"/>
  <c r="D2559" i="7"/>
  <c r="C2559" i="7"/>
  <c r="B2559" i="7"/>
  <c r="A2559" i="7"/>
  <c r="D2558" i="7"/>
  <c r="C2558" i="7"/>
  <c r="B2558" i="7"/>
  <c r="A2558" i="7"/>
  <c r="D2557" i="7"/>
  <c r="C2557" i="7"/>
  <c r="B2557" i="7"/>
  <c r="A2557" i="7"/>
  <c r="D2556" i="7"/>
  <c r="C2556" i="7"/>
  <c r="B2556" i="7"/>
  <c r="A2556" i="7"/>
  <c r="D2555" i="7"/>
  <c r="C2555" i="7"/>
  <c r="B2555" i="7"/>
  <c r="A2555" i="7"/>
  <c r="D2554" i="7"/>
  <c r="C2554" i="7"/>
  <c r="B2554" i="7"/>
  <c r="A2554" i="7"/>
  <c r="D2553" i="7"/>
  <c r="C2553" i="7"/>
  <c r="B2553" i="7"/>
  <c r="A2553" i="7"/>
  <c r="D2552" i="7"/>
  <c r="C2552" i="7"/>
  <c r="B2552" i="7"/>
  <c r="A2552" i="7"/>
  <c r="D2551" i="7"/>
  <c r="C2551" i="7"/>
  <c r="B2551" i="7"/>
  <c r="A2551" i="7"/>
  <c r="D2550" i="7"/>
  <c r="C2550" i="7"/>
  <c r="B2550" i="7"/>
  <c r="A2550" i="7"/>
  <c r="D2549" i="7"/>
  <c r="C2549" i="7"/>
  <c r="B2549" i="7"/>
  <c r="A2549" i="7"/>
  <c r="D2548" i="7"/>
  <c r="C2548" i="7"/>
  <c r="B2548" i="7"/>
  <c r="A2548" i="7"/>
  <c r="D2547" i="7"/>
  <c r="C2547" i="7"/>
  <c r="B2547" i="7"/>
  <c r="A2547" i="7"/>
  <c r="D2546" i="7"/>
  <c r="C2546" i="7"/>
  <c r="B2546" i="7"/>
  <c r="A2546" i="7"/>
  <c r="D2545" i="7"/>
  <c r="C2545" i="7"/>
  <c r="B2545" i="7"/>
  <c r="A2545" i="7"/>
  <c r="D2544" i="7"/>
  <c r="C2544" i="7"/>
  <c r="B2544" i="7"/>
  <c r="A2544" i="7"/>
  <c r="D2543" i="7"/>
  <c r="C2543" i="7"/>
  <c r="B2543" i="7"/>
  <c r="A2543" i="7"/>
  <c r="D2542" i="7"/>
  <c r="C2542" i="7"/>
  <c r="B2542" i="7"/>
  <c r="A2542" i="7"/>
  <c r="D2541" i="7"/>
  <c r="C2541" i="7"/>
  <c r="B2541" i="7"/>
  <c r="A2541" i="7"/>
  <c r="D2540" i="7"/>
  <c r="C2540" i="7"/>
  <c r="B2540" i="7"/>
  <c r="A2540" i="7"/>
  <c r="D2539" i="7"/>
  <c r="C2539" i="7"/>
  <c r="B2539" i="7"/>
  <c r="A2539" i="7"/>
  <c r="D2538" i="7"/>
  <c r="C2538" i="7"/>
  <c r="B2538" i="7"/>
  <c r="A2538" i="7"/>
  <c r="D2537" i="7"/>
  <c r="C2537" i="7"/>
  <c r="B2537" i="7"/>
  <c r="A2537" i="7"/>
  <c r="D2536" i="7"/>
  <c r="C2536" i="7"/>
  <c r="B2536" i="7"/>
  <c r="A2536" i="7"/>
  <c r="D2535" i="7"/>
  <c r="C2535" i="7"/>
  <c r="B2535" i="7"/>
  <c r="A2535" i="7"/>
  <c r="D2534" i="7"/>
  <c r="C2534" i="7"/>
  <c r="B2534" i="7"/>
  <c r="A2534" i="7"/>
  <c r="D2533" i="7"/>
  <c r="C2533" i="7"/>
  <c r="B2533" i="7"/>
  <c r="A2533" i="7"/>
  <c r="D2532" i="7"/>
  <c r="C2532" i="7"/>
  <c r="B2532" i="7"/>
  <c r="A2532" i="7"/>
  <c r="D2531" i="7"/>
  <c r="C2531" i="7"/>
  <c r="B2531" i="7"/>
  <c r="A2531" i="7"/>
  <c r="D2530" i="7"/>
  <c r="C2530" i="7"/>
  <c r="B2530" i="7"/>
  <c r="A2530" i="7"/>
  <c r="D2529" i="7"/>
  <c r="C2529" i="7"/>
  <c r="B2529" i="7"/>
  <c r="A2529" i="7"/>
  <c r="D2528" i="7"/>
  <c r="C2528" i="7"/>
  <c r="B2528" i="7"/>
  <c r="A2528" i="7"/>
  <c r="D2527" i="7"/>
  <c r="C2527" i="7"/>
  <c r="B2527" i="7"/>
  <c r="A2527" i="7"/>
  <c r="D2526" i="7"/>
  <c r="C2526" i="7"/>
  <c r="B2526" i="7"/>
  <c r="A2526" i="7"/>
  <c r="D2525" i="7"/>
  <c r="C2525" i="7"/>
  <c r="B2525" i="7"/>
  <c r="A2525" i="7"/>
  <c r="D2524" i="7"/>
  <c r="C2524" i="7"/>
  <c r="B2524" i="7"/>
  <c r="A2524" i="7"/>
  <c r="D2523" i="7"/>
  <c r="C2523" i="7"/>
  <c r="B2523" i="7"/>
  <c r="A2523" i="7"/>
  <c r="D2522" i="7"/>
  <c r="C2522" i="7"/>
  <c r="B2522" i="7"/>
  <c r="A2522" i="7"/>
  <c r="D2521" i="7"/>
  <c r="C2521" i="7"/>
  <c r="B2521" i="7"/>
  <c r="A2521" i="7"/>
  <c r="D2520" i="7"/>
  <c r="C2520" i="7"/>
  <c r="B2520" i="7"/>
  <c r="A2520" i="7"/>
  <c r="D2519" i="7"/>
  <c r="C2519" i="7"/>
  <c r="B2519" i="7"/>
  <c r="A2519" i="7"/>
  <c r="D2518" i="7"/>
  <c r="C2518" i="7"/>
  <c r="B2518" i="7"/>
  <c r="A2518" i="7"/>
  <c r="D2517" i="7"/>
  <c r="C2517" i="7"/>
  <c r="B2517" i="7"/>
  <c r="A2517" i="7"/>
  <c r="D2516" i="7"/>
  <c r="C2516" i="7"/>
  <c r="B2516" i="7"/>
  <c r="A2516" i="7"/>
  <c r="D2515" i="7"/>
  <c r="C2515" i="7"/>
  <c r="B2515" i="7"/>
  <c r="A2515" i="7"/>
  <c r="D2514" i="7"/>
  <c r="C2514" i="7"/>
  <c r="B2514" i="7"/>
  <c r="A2514" i="7"/>
  <c r="D2513" i="7"/>
  <c r="C2513" i="7"/>
  <c r="B2513" i="7"/>
  <c r="A2513" i="7"/>
  <c r="D2512" i="7"/>
  <c r="C2512" i="7"/>
  <c r="B2512" i="7"/>
  <c r="A2512" i="7"/>
  <c r="D2511" i="7"/>
  <c r="C2511" i="7"/>
  <c r="B2511" i="7"/>
  <c r="A2511" i="7"/>
  <c r="D2510" i="7"/>
  <c r="C2510" i="7"/>
  <c r="B2510" i="7"/>
  <c r="A2510" i="7"/>
  <c r="D2509" i="7"/>
  <c r="C2509" i="7"/>
  <c r="B2509" i="7"/>
  <c r="A2509" i="7"/>
  <c r="D2508" i="7"/>
  <c r="C2508" i="7"/>
  <c r="B2508" i="7"/>
  <c r="A2508" i="7"/>
  <c r="D2507" i="7"/>
  <c r="C2507" i="7"/>
  <c r="B2507" i="7"/>
  <c r="A2507" i="7"/>
  <c r="D2506" i="7"/>
  <c r="C2506" i="7"/>
  <c r="B2506" i="7"/>
  <c r="A2506" i="7"/>
  <c r="D2505" i="7"/>
  <c r="C2505" i="7"/>
  <c r="B2505" i="7"/>
  <c r="A2505" i="7"/>
  <c r="D2504" i="7"/>
  <c r="C2504" i="7"/>
  <c r="B2504" i="7"/>
  <c r="A2504" i="7"/>
  <c r="D2503" i="7"/>
  <c r="C2503" i="7"/>
  <c r="B2503" i="7"/>
  <c r="A2503" i="7"/>
  <c r="D2502" i="7"/>
  <c r="C2502" i="7"/>
  <c r="B2502" i="7"/>
  <c r="A2502" i="7"/>
  <c r="D2501" i="7"/>
  <c r="C2501" i="7"/>
  <c r="B2501" i="7"/>
  <c r="A2501" i="7"/>
  <c r="D2500" i="7"/>
  <c r="C2500" i="7"/>
  <c r="B2500" i="7"/>
  <c r="A2500" i="7"/>
  <c r="D2499" i="7"/>
  <c r="C2499" i="7"/>
  <c r="B2499" i="7"/>
  <c r="A2499" i="7"/>
  <c r="D2498" i="7"/>
  <c r="C2498" i="7"/>
  <c r="B2498" i="7"/>
  <c r="A2498" i="7"/>
  <c r="D2497" i="7"/>
  <c r="C2497" i="7"/>
  <c r="B2497" i="7"/>
  <c r="A2497" i="7"/>
  <c r="D2496" i="7"/>
  <c r="C2496" i="7"/>
  <c r="B2496" i="7"/>
  <c r="A2496" i="7"/>
  <c r="D2495" i="7"/>
  <c r="C2495" i="7"/>
  <c r="B2495" i="7"/>
  <c r="A2495" i="7"/>
  <c r="D2494" i="7"/>
  <c r="C2494" i="7"/>
  <c r="B2494" i="7"/>
  <c r="A2494" i="7"/>
  <c r="D2493" i="7"/>
  <c r="C2493" i="7"/>
  <c r="B2493" i="7"/>
  <c r="A2493" i="7"/>
  <c r="D2492" i="7"/>
  <c r="C2492" i="7"/>
  <c r="B2492" i="7"/>
  <c r="A2492" i="7"/>
  <c r="D2491" i="7"/>
  <c r="C2491" i="7"/>
  <c r="B2491" i="7"/>
  <c r="A2491" i="7"/>
  <c r="D2490" i="7"/>
  <c r="C2490" i="7"/>
  <c r="B2490" i="7"/>
  <c r="A2490" i="7"/>
  <c r="D2489" i="7"/>
  <c r="C2489" i="7"/>
  <c r="B2489" i="7"/>
  <c r="A2489" i="7"/>
  <c r="D2488" i="7"/>
  <c r="C2488" i="7"/>
  <c r="B2488" i="7"/>
  <c r="A2488" i="7"/>
  <c r="D2487" i="7"/>
  <c r="C2487" i="7"/>
  <c r="B2487" i="7"/>
  <c r="A2487" i="7"/>
  <c r="D2486" i="7"/>
  <c r="C2486" i="7"/>
  <c r="B2486" i="7"/>
  <c r="A2486" i="7"/>
  <c r="D2485" i="7"/>
  <c r="C2485" i="7"/>
  <c r="B2485" i="7"/>
  <c r="A2485" i="7"/>
  <c r="D2484" i="7"/>
  <c r="C2484" i="7"/>
  <c r="B2484" i="7"/>
  <c r="A2484" i="7"/>
  <c r="D2483" i="7"/>
  <c r="C2483" i="7"/>
  <c r="B2483" i="7"/>
  <c r="A2483" i="7"/>
  <c r="D2482" i="7"/>
  <c r="C2482" i="7"/>
  <c r="B2482" i="7"/>
  <c r="A2482" i="7"/>
  <c r="D2481" i="7"/>
  <c r="C2481" i="7"/>
  <c r="B2481" i="7"/>
  <c r="A2481" i="7"/>
  <c r="D2480" i="7"/>
  <c r="C2480" i="7"/>
  <c r="B2480" i="7"/>
  <c r="A2480" i="7"/>
  <c r="D2479" i="7"/>
  <c r="C2479" i="7"/>
  <c r="B2479" i="7"/>
  <c r="A2479" i="7"/>
  <c r="D2478" i="7"/>
  <c r="C2478" i="7"/>
  <c r="B2478" i="7"/>
  <c r="A2478" i="7"/>
  <c r="D2477" i="7"/>
  <c r="C2477" i="7"/>
  <c r="B2477" i="7"/>
  <c r="A2477" i="7"/>
  <c r="D2476" i="7"/>
  <c r="C2476" i="7"/>
  <c r="B2476" i="7"/>
  <c r="A2476" i="7"/>
  <c r="D2475" i="7"/>
  <c r="C2475" i="7"/>
  <c r="B2475" i="7"/>
  <c r="A2475" i="7"/>
  <c r="D2474" i="7"/>
  <c r="C2474" i="7"/>
  <c r="B2474" i="7"/>
  <c r="A2474" i="7"/>
  <c r="D2473" i="7"/>
  <c r="C2473" i="7"/>
  <c r="B2473" i="7"/>
  <c r="A2473" i="7"/>
  <c r="D2472" i="7"/>
  <c r="C2472" i="7"/>
  <c r="B2472" i="7"/>
  <c r="A2472" i="7"/>
  <c r="D2471" i="7"/>
  <c r="C2471" i="7"/>
  <c r="B2471" i="7"/>
  <c r="A2471" i="7"/>
  <c r="D2470" i="7"/>
  <c r="C2470" i="7"/>
  <c r="B2470" i="7"/>
  <c r="A2470" i="7"/>
  <c r="D2469" i="7"/>
  <c r="C2469" i="7"/>
  <c r="B2469" i="7"/>
  <c r="A2469" i="7"/>
  <c r="D2468" i="7"/>
  <c r="C2468" i="7"/>
  <c r="B2468" i="7"/>
  <c r="A2468" i="7"/>
  <c r="D2467" i="7"/>
  <c r="C2467" i="7"/>
  <c r="B2467" i="7"/>
  <c r="A2467" i="7"/>
  <c r="D2466" i="7"/>
  <c r="C2466" i="7"/>
  <c r="B2466" i="7"/>
  <c r="A2466" i="7"/>
  <c r="D2465" i="7"/>
  <c r="C2465" i="7"/>
  <c r="B2465" i="7"/>
  <c r="A2465" i="7"/>
  <c r="D2464" i="7"/>
  <c r="C2464" i="7"/>
  <c r="B2464" i="7"/>
  <c r="A2464" i="7"/>
  <c r="D2463" i="7"/>
  <c r="C2463" i="7"/>
  <c r="B2463" i="7"/>
  <c r="A2463" i="7"/>
  <c r="D2462" i="7"/>
  <c r="C2462" i="7"/>
  <c r="B2462" i="7"/>
  <c r="A2462" i="7"/>
  <c r="D2461" i="7"/>
  <c r="C2461" i="7"/>
  <c r="B2461" i="7"/>
  <c r="A2461" i="7"/>
  <c r="D2460" i="7"/>
  <c r="C2460" i="7"/>
  <c r="B2460" i="7"/>
  <c r="A2460" i="7"/>
  <c r="D2459" i="7"/>
  <c r="C2459" i="7"/>
  <c r="B2459" i="7"/>
  <c r="A2459" i="7"/>
  <c r="D2458" i="7"/>
  <c r="C2458" i="7"/>
  <c r="B2458" i="7"/>
  <c r="A2458" i="7"/>
  <c r="D2457" i="7"/>
  <c r="C2457" i="7"/>
  <c r="B2457" i="7"/>
  <c r="A2457" i="7"/>
  <c r="D2456" i="7"/>
  <c r="C2456" i="7"/>
  <c r="B2456" i="7"/>
  <c r="A2456" i="7"/>
  <c r="D2455" i="7"/>
  <c r="C2455" i="7"/>
  <c r="B2455" i="7"/>
  <c r="A2455" i="7"/>
  <c r="D2454" i="7"/>
  <c r="C2454" i="7"/>
  <c r="B2454" i="7"/>
  <c r="A2454" i="7"/>
  <c r="D2453" i="7"/>
  <c r="C2453" i="7"/>
  <c r="B2453" i="7"/>
  <c r="A2453" i="7"/>
  <c r="D2452" i="7"/>
  <c r="C2452" i="7"/>
  <c r="B2452" i="7"/>
  <c r="A2452" i="7"/>
  <c r="D2451" i="7"/>
  <c r="C2451" i="7"/>
  <c r="B2451" i="7"/>
  <c r="A2451" i="7"/>
  <c r="D2450" i="7"/>
  <c r="C2450" i="7"/>
  <c r="B2450" i="7"/>
  <c r="A2450" i="7"/>
  <c r="D2449" i="7"/>
  <c r="C2449" i="7"/>
  <c r="B2449" i="7"/>
  <c r="A2449" i="7"/>
  <c r="D2448" i="7"/>
  <c r="C2448" i="7"/>
  <c r="B2448" i="7"/>
  <c r="A2448" i="7"/>
  <c r="D2447" i="7"/>
  <c r="C2447" i="7"/>
  <c r="B2447" i="7"/>
  <c r="A2447" i="7"/>
  <c r="D2446" i="7"/>
  <c r="C2446" i="7"/>
  <c r="B2446" i="7"/>
  <c r="A2446" i="7"/>
  <c r="D2445" i="7"/>
  <c r="C2445" i="7"/>
  <c r="B2445" i="7"/>
  <c r="A2445" i="7"/>
  <c r="D2444" i="7"/>
  <c r="C2444" i="7"/>
  <c r="B2444" i="7"/>
  <c r="A2444" i="7"/>
  <c r="D2443" i="7"/>
  <c r="C2443" i="7"/>
  <c r="B2443" i="7"/>
  <c r="A2443" i="7"/>
  <c r="D2442" i="7"/>
  <c r="C2442" i="7"/>
  <c r="B2442" i="7"/>
  <c r="A2442" i="7"/>
  <c r="D2441" i="7"/>
  <c r="C2441" i="7"/>
  <c r="B2441" i="7"/>
  <c r="A2441" i="7"/>
  <c r="D2440" i="7"/>
  <c r="C2440" i="7"/>
  <c r="B2440" i="7"/>
  <c r="A2440" i="7"/>
  <c r="D2439" i="7"/>
  <c r="C2439" i="7"/>
  <c r="B2439" i="7"/>
  <c r="A2439" i="7"/>
  <c r="D2438" i="7"/>
  <c r="C2438" i="7"/>
  <c r="B2438" i="7"/>
  <c r="A2438" i="7"/>
  <c r="D2437" i="7"/>
  <c r="C2437" i="7"/>
  <c r="B2437" i="7"/>
  <c r="A2437" i="7"/>
  <c r="D2436" i="7"/>
  <c r="C2436" i="7"/>
  <c r="B2436" i="7"/>
  <c r="A2436" i="7"/>
  <c r="D2435" i="7"/>
  <c r="C2435" i="7"/>
  <c r="B2435" i="7"/>
  <c r="A2435" i="7"/>
  <c r="D2434" i="7"/>
  <c r="C2434" i="7"/>
  <c r="B2434" i="7"/>
  <c r="A2434" i="7"/>
  <c r="D2433" i="7"/>
  <c r="C2433" i="7"/>
  <c r="B2433" i="7"/>
  <c r="A2433" i="7"/>
  <c r="D2432" i="7"/>
  <c r="C2432" i="7"/>
  <c r="B2432" i="7"/>
  <c r="A2432" i="7"/>
  <c r="D2431" i="7"/>
  <c r="C2431" i="7"/>
  <c r="B2431" i="7"/>
  <c r="A2431" i="7"/>
  <c r="D2430" i="7"/>
  <c r="C2430" i="7"/>
  <c r="B2430" i="7"/>
  <c r="A2430" i="7"/>
  <c r="D2429" i="7"/>
  <c r="C2429" i="7"/>
  <c r="B2429" i="7"/>
  <c r="A2429" i="7"/>
  <c r="D2428" i="7"/>
  <c r="C2428" i="7"/>
  <c r="B2428" i="7"/>
  <c r="A2428" i="7"/>
  <c r="D2427" i="7"/>
  <c r="C2427" i="7"/>
  <c r="B2427" i="7"/>
  <c r="A2427" i="7"/>
  <c r="D2426" i="7"/>
  <c r="C2426" i="7"/>
  <c r="B2426" i="7"/>
  <c r="A2426" i="7"/>
  <c r="D2425" i="7"/>
  <c r="C2425" i="7"/>
  <c r="B2425" i="7"/>
  <c r="A2425" i="7"/>
  <c r="D2424" i="7"/>
  <c r="C2424" i="7"/>
  <c r="B2424" i="7"/>
  <c r="A2424" i="7"/>
  <c r="D2423" i="7"/>
  <c r="C2423" i="7"/>
  <c r="B2423" i="7"/>
  <c r="A2423" i="7"/>
  <c r="D2422" i="7"/>
  <c r="C2422" i="7"/>
  <c r="B2422" i="7"/>
  <c r="A2422" i="7"/>
  <c r="D2421" i="7"/>
  <c r="C2421" i="7"/>
  <c r="B2421" i="7"/>
  <c r="A2421" i="7"/>
  <c r="D2420" i="7"/>
  <c r="C2420" i="7"/>
  <c r="B2420" i="7"/>
  <c r="A2420" i="7"/>
  <c r="D2419" i="7"/>
  <c r="C2419" i="7"/>
  <c r="B2419" i="7"/>
  <c r="A2419" i="7"/>
  <c r="D2418" i="7"/>
  <c r="C2418" i="7"/>
  <c r="B2418" i="7"/>
  <c r="A2418" i="7"/>
  <c r="D2417" i="7"/>
  <c r="C2417" i="7"/>
  <c r="B2417" i="7"/>
  <c r="A2417" i="7"/>
  <c r="D2416" i="7"/>
  <c r="C2416" i="7"/>
  <c r="B2416" i="7"/>
  <c r="A2416" i="7"/>
  <c r="D2415" i="7"/>
  <c r="C2415" i="7"/>
  <c r="B2415" i="7"/>
  <c r="A2415" i="7"/>
  <c r="D2414" i="7"/>
  <c r="C2414" i="7"/>
  <c r="B2414" i="7"/>
  <c r="A2414" i="7"/>
  <c r="D2413" i="7"/>
  <c r="C2413" i="7"/>
  <c r="B2413" i="7"/>
  <c r="A2413" i="7"/>
  <c r="D2412" i="7"/>
  <c r="C2412" i="7"/>
  <c r="B2412" i="7"/>
  <c r="A2412" i="7"/>
  <c r="D2411" i="7"/>
  <c r="C2411" i="7"/>
  <c r="B2411" i="7"/>
  <c r="A2411" i="7"/>
  <c r="D2410" i="7"/>
  <c r="C2410" i="7"/>
  <c r="B2410" i="7"/>
  <c r="A2410" i="7"/>
  <c r="D2409" i="7"/>
  <c r="C2409" i="7"/>
  <c r="B2409" i="7"/>
  <c r="A2409" i="7"/>
  <c r="D2408" i="7"/>
  <c r="C2408" i="7"/>
  <c r="B2408" i="7"/>
  <c r="A2408" i="7"/>
  <c r="D2407" i="7"/>
  <c r="C2407" i="7"/>
  <c r="B2407" i="7"/>
  <c r="A2407" i="7"/>
  <c r="D2406" i="7"/>
  <c r="C2406" i="7"/>
  <c r="B2406" i="7"/>
  <c r="A2406" i="7"/>
  <c r="D2405" i="7"/>
  <c r="C2405" i="7"/>
  <c r="B2405" i="7"/>
  <c r="A2405" i="7"/>
  <c r="D2404" i="7"/>
  <c r="C2404" i="7"/>
  <c r="B2404" i="7"/>
  <c r="A2404" i="7"/>
  <c r="D2403" i="7"/>
  <c r="C2403" i="7"/>
  <c r="B2403" i="7"/>
  <c r="A2403" i="7"/>
  <c r="D2402" i="7"/>
  <c r="C2402" i="7"/>
  <c r="B2402" i="7"/>
  <c r="A2402" i="7"/>
  <c r="D2401" i="7"/>
  <c r="C2401" i="7"/>
  <c r="B2401" i="7"/>
  <c r="A2401" i="7"/>
  <c r="D2400" i="7"/>
  <c r="C2400" i="7"/>
  <c r="B2400" i="7"/>
  <c r="A2400" i="7"/>
  <c r="D2399" i="7"/>
  <c r="C2399" i="7"/>
  <c r="B2399" i="7"/>
  <c r="A2399" i="7"/>
  <c r="D2398" i="7"/>
  <c r="C2398" i="7"/>
  <c r="B2398" i="7"/>
  <c r="A2398" i="7"/>
  <c r="D2397" i="7"/>
  <c r="C2397" i="7"/>
  <c r="B2397" i="7"/>
  <c r="A2397" i="7"/>
  <c r="D2396" i="7"/>
  <c r="C2396" i="7"/>
  <c r="B2396" i="7"/>
  <c r="A2396" i="7"/>
  <c r="D2395" i="7"/>
  <c r="C2395" i="7"/>
  <c r="B2395" i="7"/>
  <c r="A2395" i="7"/>
  <c r="D2394" i="7"/>
  <c r="C2394" i="7"/>
  <c r="B2394" i="7"/>
  <c r="A2394" i="7"/>
  <c r="D2393" i="7"/>
  <c r="C2393" i="7"/>
  <c r="B2393" i="7"/>
  <c r="A2393" i="7"/>
  <c r="D2392" i="7"/>
  <c r="C2392" i="7"/>
  <c r="B2392" i="7"/>
  <c r="A2392" i="7"/>
  <c r="D2391" i="7"/>
  <c r="C2391" i="7"/>
  <c r="B2391" i="7"/>
  <c r="A2391" i="7"/>
  <c r="D2390" i="7"/>
  <c r="C2390" i="7"/>
  <c r="B2390" i="7"/>
  <c r="A2390" i="7"/>
  <c r="D2389" i="7"/>
  <c r="C2389" i="7"/>
  <c r="B2389" i="7"/>
  <c r="A2389" i="7"/>
  <c r="D2388" i="7"/>
  <c r="C2388" i="7"/>
  <c r="B2388" i="7"/>
  <c r="A2388" i="7"/>
  <c r="D2387" i="7"/>
  <c r="C2387" i="7"/>
  <c r="B2387" i="7"/>
  <c r="A2387" i="7"/>
  <c r="D2386" i="7"/>
  <c r="C2386" i="7"/>
  <c r="B2386" i="7"/>
  <c r="A2386" i="7"/>
  <c r="D2385" i="7"/>
  <c r="C2385" i="7"/>
  <c r="B2385" i="7"/>
  <c r="A2385" i="7"/>
  <c r="D2384" i="7"/>
  <c r="C2384" i="7"/>
  <c r="B2384" i="7"/>
  <c r="A2384" i="7"/>
  <c r="D2383" i="7"/>
  <c r="C2383" i="7"/>
  <c r="B2383" i="7"/>
  <c r="A2383" i="7"/>
  <c r="D2382" i="7"/>
  <c r="C2382" i="7"/>
  <c r="B2382" i="7"/>
  <c r="A2382" i="7"/>
  <c r="D2381" i="7"/>
  <c r="C2381" i="7"/>
  <c r="B2381" i="7"/>
  <c r="A2381" i="7"/>
  <c r="D2380" i="7"/>
  <c r="C2380" i="7"/>
  <c r="B2380" i="7"/>
  <c r="A2380" i="7"/>
  <c r="D2379" i="7"/>
  <c r="C2379" i="7"/>
  <c r="B2379" i="7"/>
  <c r="A2379" i="7"/>
  <c r="D2378" i="7"/>
  <c r="C2378" i="7"/>
  <c r="B2378" i="7"/>
  <c r="A2378" i="7"/>
  <c r="D2377" i="7"/>
  <c r="C2377" i="7"/>
  <c r="B2377" i="7"/>
  <c r="A2377" i="7"/>
  <c r="D2376" i="7"/>
  <c r="C2376" i="7"/>
  <c r="B2376" i="7"/>
  <c r="A2376" i="7"/>
  <c r="D2375" i="7"/>
  <c r="C2375" i="7"/>
  <c r="B2375" i="7"/>
  <c r="A2375" i="7"/>
  <c r="D2374" i="7"/>
  <c r="C2374" i="7"/>
  <c r="B2374" i="7"/>
  <c r="A2374" i="7"/>
  <c r="D2373" i="7"/>
  <c r="C2373" i="7"/>
  <c r="B2373" i="7"/>
  <c r="A2373" i="7"/>
  <c r="D2372" i="7"/>
  <c r="C2372" i="7"/>
  <c r="B2372" i="7"/>
  <c r="A2372" i="7"/>
  <c r="D2371" i="7"/>
  <c r="C2371" i="7"/>
  <c r="B2371" i="7"/>
  <c r="A2371" i="7"/>
  <c r="D2370" i="7"/>
  <c r="C2370" i="7"/>
  <c r="B2370" i="7"/>
  <c r="A2370" i="7"/>
  <c r="D2369" i="7"/>
  <c r="C2369" i="7"/>
  <c r="B2369" i="7"/>
  <c r="A2369" i="7"/>
  <c r="D2368" i="7"/>
  <c r="C2368" i="7"/>
  <c r="B2368" i="7"/>
  <c r="A2368" i="7"/>
  <c r="D2367" i="7"/>
  <c r="C2367" i="7"/>
  <c r="B2367" i="7"/>
  <c r="A2367" i="7"/>
  <c r="D2366" i="7"/>
  <c r="C2366" i="7"/>
  <c r="B2366" i="7"/>
  <c r="A2366" i="7"/>
  <c r="D2365" i="7"/>
  <c r="C2365" i="7"/>
  <c r="B2365" i="7"/>
  <c r="A2365" i="7"/>
  <c r="D2364" i="7"/>
  <c r="C2364" i="7"/>
  <c r="B2364" i="7"/>
  <c r="A2364" i="7"/>
  <c r="D2363" i="7"/>
  <c r="C2363" i="7"/>
  <c r="B2363" i="7"/>
  <c r="A2363" i="7"/>
  <c r="D2362" i="7"/>
  <c r="C2362" i="7"/>
  <c r="B2362" i="7"/>
  <c r="A2362" i="7"/>
  <c r="D2361" i="7"/>
  <c r="C2361" i="7"/>
  <c r="B2361" i="7"/>
  <c r="A2361" i="7"/>
  <c r="D2360" i="7"/>
  <c r="C2360" i="7"/>
  <c r="B2360" i="7"/>
  <c r="A2360" i="7"/>
  <c r="D2359" i="7"/>
  <c r="C2359" i="7"/>
  <c r="B2359" i="7"/>
  <c r="A2359" i="7"/>
  <c r="D2358" i="7"/>
  <c r="C2358" i="7"/>
  <c r="B2358" i="7"/>
  <c r="A2358" i="7"/>
  <c r="D2357" i="7"/>
  <c r="C2357" i="7"/>
  <c r="B2357" i="7"/>
  <c r="A2357" i="7"/>
  <c r="D2356" i="7"/>
  <c r="C2356" i="7"/>
  <c r="B2356" i="7"/>
  <c r="A2356" i="7"/>
  <c r="D2355" i="7"/>
  <c r="C2355" i="7"/>
  <c r="B2355" i="7"/>
  <c r="A2355" i="7"/>
  <c r="D2354" i="7"/>
  <c r="C2354" i="7"/>
  <c r="B2354" i="7"/>
  <c r="A2354" i="7"/>
  <c r="D2353" i="7"/>
  <c r="C2353" i="7"/>
  <c r="B2353" i="7"/>
  <c r="A2353" i="7"/>
  <c r="D2352" i="7"/>
  <c r="C2352" i="7"/>
  <c r="B2352" i="7"/>
  <c r="A2352" i="7"/>
  <c r="D2351" i="7"/>
  <c r="C2351" i="7"/>
  <c r="B2351" i="7"/>
  <c r="A2351" i="7"/>
  <c r="D2350" i="7"/>
  <c r="C2350" i="7"/>
  <c r="B2350" i="7"/>
  <c r="A2350" i="7"/>
  <c r="D2349" i="7"/>
  <c r="C2349" i="7"/>
  <c r="B2349" i="7"/>
  <c r="A2349" i="7"/>
  <c r="D2348" i="7"/>
  <c r="C2348" i="7"/>
  <c r="B2348" i="7"/>
  <c r="A2348" i="7"/>
  <c r="D2347" i="7"/>
  <c r="C2347" i="7"/>
  <c r="B2347" i="7"/>
  <c r="A2347" i="7"/>
  <c r="D2346" i="7"/>
  <c r="C2346" i="7"/>
  <c r="B2346" i="7"/>
  <c r="A2346" i="7"/>
  <c r="D2345" i="7"/>
  <c r="C2345" i="7"/>
  <c r="B2345" i="7"/>
  <c r="A2345" i="7"/>
  <c r="D2344" i="7"/>
  <c r="C2344" i="7"/>
  <c r="B2344" i="7"/>
  <c r="A2344" i="7"/>
  <c r="D2343" i="7"/>
  <c r="C2343" i="7"/>
  <c r="B2343" i="7"/>
  <c r="A2343" i="7"/>
  <c r="D2342" i="7"/>
  <c r="C2342" i="7"/>
  <c r="B2342" i="7"/>
  <c r="A2342" i="7"/>
  <c r="D2341" i="7"/>
  <c r="C2341" i="7"/>
  <c r="B2341" i="7"/>
  <c r="A2341" i="7"/>
  <c r="D2340" i="7"/>
  <c r="C2340" i="7"/>
  <c r="B2340" i="7"/>
  <c r="A2340" i="7"/>
  <c r="D2339" i="7"/>
  <c r="C2339" i="7"/>
  <c r="B2339" i="7"/>
  <c r="A2339" i="7"/>
  <c r="D2338" i="7"/>
  <c r="C2338" i="7"/>
  <c r="B2338" i="7"/>
  <c r="A2338" i="7"/>
  <c r="D2337" i="7"/>
  <c r="C2337" i="7"/>
  <c r="B2337" i="7"/>
  <c r="A2337" i="7"/>
  <c r="D2336" i="7"/>
  <c r="C2336" i="7"/>
  <c r="B2336" i="7"/>
  <c r="A2336" i="7"/>
  <c r="D2335" i="7"/>
  <c r="C2335" i="7"/>
  <c r="B2335" i="7"/>
  <c r="A2335" i="7"/>
  <c r="D2334" i="7"/>
  <c r="C2334" i="7"/>
  <c r="B2334" i="7"/>
  <c r="A2334" i="7"/>
  <c r="D2333" i="7"/>
  <c r="C2333" i="7"/>
  <c r="B2333" i="7"/>
  <c r="A2333" i="7"/>
  <c r="D2332" i="7"/>
  <c r="C2332" i="7"/>
  <c r="B2332" i="7"/>
  <c r="A2332" i="7"/>
  <c r="D2331" i="7"/>
  <c r="C2331" i="7"/>
  <c r="B2331" i="7"/>
  <c r="A2331" i="7"/>
  <c r="D2330" i="7"/>
  <c r="C2330" i="7"/>
  <c r="B2330" i="7"/>
  <c r="A2330" i="7"/>
  <c r="D2329" i="7"/>
  <c r="C2329" i="7"/>
  <c r="B2329" i="7"/>
  <c r="A2329" i="7"/>
  <c r="D2328" i="7"/>
  <c r="C2328" i="7"/>
  <c r="B2328" i="7"/>
  <c r="A2328" i="7"/>
  <c r="D2327" i="7"/>
  <c r="C2327" i="7"/>
  <c r="B2327" i="7"/>
  <c r="A2327" i="7"/>
  <c r="D2326" i="7"/>
  <c r="C2326" i="7"/>
  <c r="B2326" i="7"/>
  <c r="A2326" i="7"/>
  <c r="D2325" i="7"/>
  <c r="C2325" i="7"/>
  <c r="B2325" i="7"/>
  <c r="A2325" i="7"/>
  <c r="D2324" i="7"/>
  <c r="C2324" i="7"/>
  <c r="B2324" i="7"/>
  <c r="A2324" i="7"/>
  <c r="D2323" i="7"/>
  <c r="C2323" i="7"/>
  <c r="B2323" i="7"/>
  <c r="A2323" i="7"/>
  <c r="D2322" i="7"/>
  <c r="C2322" i="7"/>
  <c r="B2322" i="7"/>
  <c r="A2322" i="7"/>
  <c r="D2321" i="7"/>
  <c r="C2321" i="7"/>
  <c r="B2321" i="7"/>
  <c r="A2321" i="7"/>
  <c r="D2320" i="7"/>
  <c r="C2320" i="7"/>
  <c r="B2320" i="7"/>
  <c r="A2320" i="7"/>
  <c r="D2319" i="7"/>
  <c r="C2319" i="7"/>
  <c r="B2319" i="7"/>
  <c r="A2319" i="7"/>
  <c r="D2318" i="7"/>
  <c r="C2318" i="7"/>
  <c r="B2318" i="7"/>
  <c r="A2318" i="7"/>
  <c r="D2317" i="7"/>
  <c r="C2317" i="7"/>
  <c r="B2317" i="7"/>
  <c r="A2317" i="7"/>
  <c r="D2316" i="7"/>
  <c r="C2316" i="7"/>
  <c r="B2316" i="7"/>
  <c r="A2316" i="7"/>
  <c r="D2315" i="7"/>
  <c r="C2315" i="7"/>
  <c r="B2315" i="7"/>
  <c r="A2315" i="7"/>
  <c r="D2314" i="7"/>
  <c r="C2314" i="7"/>
  <c r="B2314" i="7"/>
  <c r="A2314" i="7"/>
  <c r="D2313" i="7"/>
  <c r="C2313" i="7"/>
  <c r="B2313" i="7"/>
  <c r="A2313" i="7"/>
  <c r="D2312" i="7"/>
  <c r="C2312" i="7"/>
  <c r="B2312" i="7"/>
  <c r="A2312" i="7"/>
  <c r="D2311" i="7"/>
  <c r="C2311" i="7"/>
  <c r="B2311" i="7"/>
  <c r="A2311" i="7"/>
  <c r="D2310" i="7"/>
  <c r="C2310" i="7"/>
  <c r="B2310" i="7"/>
  <c r="A2310" i="7"/>
  <c r="D2309" i="7"/>
  <c r="C2309" i="7"/>
  <c r="B2309" i="7"/>
  <c r="A2309" i="7"/>
  <c r="D2308" i="7"/>
  <c r="C2308" i="7"/>
  <c r="B2308" i="7"/>
  <c r="A2308" i="7"/>
  <c r="D2307" i="7"/>
  <c r="C2307" i="7"/>
  <c r="B2307" i="7"/>
  <c r="A2307" i="7"/>
  <c r="D2306" i="7"/>
  <c r="C2306" i="7"/>
  <c r="B2306" i="7"/>
  <c r="A2306" i="7"/>
  <c r="D2305" i="7"/>
  <c r="C2305" i="7"/>
  <c r="B2305" i="7"/>
  <c r="A2305" i="7"/>
  <c r="D2304" i="7"/>
  <c r="C2304" i="7"/>
  <c r="B2304" i="7"/>
  <c r="A2304" i="7"/>
  <c r="D2303" i="7"/>
  <c r="C2303" i="7"/>
  <c r="B2303" i="7"/>
  <c r="A2303" i="7"/>
  <c r="D2302" i="7"/>
  <c r="C2302" i="7"/>
  <c r="B2302" i="7"/>
  <c r="A2302" i="7"/>
  <c r="D2301" i="7"/>
  <c r="C2301" i="7"/>
  <c r="B2301" i="7"/>
  <c r="A2301" i="7"/>
  <c r="D2300" i="7"/>
  <c r="C2300" i="7"/>
  <c r="B2300" i="7"/>
  <c r="A2300" i="7"/>
  <c r="D2299" i="7"/>
  <c r="C2299" i="7"/>
  <c r="B2299" i="7"/>
  <c r="A2299" i="7"/>
  <c r="D2298" i="7"/>
  <c r="C2298" i="7"/>
  <c r="B2298" i="7"/>
  <c r="A2298" i="7"/>
  <c r="D2297" i="7"/>
  <c r="C2297" i="7"/>
  <c r="B2297" i="7"/>
  <c r="A2297" i="7"/>
  <c r="D2296" i="7"/>
  <c r="C2296" i="7"/>
  <c r="B2296" i="7"/>
  <c r="A2296" i="7"/>
  <c r="D2295" i="7"/>
  <c r="C2295" i="7"/>
  <c r="B2295" i="7"/>
  <c r="A2295" i="7"/>
  <c r="D2294" i="7"/>
  <c r="C2294" i="7"/>
  <c r="B2294" i="7"/>
  <c r="A2294" i="7"/>
  <c r="D2293" i="7"/>
  <c r="C2293" i="7"/>
  <c r="B2293" i="7"/>
  <c r="A2293" i="7"/>
  <c r="D2292" i="7"/>
  <c r="C2292" i="7"/>
  <c r="B2292" i="7"/>
  <c r="A2292" i="7"/>
  <c r="D2291" i="7"/>
  <c r="C2291" i="7"/>
  <c r="B2291" i="7"/>
  <c r="A2291" i="7"/>
  <c r="D2290" i="7"/>
  <c r="C2290" i="7"/>
  <c r="B2290" i="7"/>
  <c r="A2290" i="7"/>
  <c r="D2289" i="7"/>
  <c r="C2289" i="7"/>
  <c r="B2289" i="7"/>
  <c r="A2289" i="7"/>
  <c r="D2288" i="7"/>
  <c r="C2288" i="7"/>
  <c r="B2288" i="7"/>
  <c r="A2288" i="7"/>
  <c r="D2287" i="7"/>
  <c r="C2287" i="7"/>
  <c r="B2287" i="7"/>
  <c r="A2287" i="7"/>
  <c r="D2286" i="7"/>
  <c r="C2286" i="7"/>
  <c r="B2286" i="7"/>
  <c r="A2286" i="7"/>
  <c r="D2285" i="7"/>
  <c r="C2285" i="7"/>
  <c r="B2285" i="7"/>
  <c r="A2285" i="7"/>
  <c r="D2284" i="7"/>
  <c r="C2284" i="7"/>
  <c r="B2284" i="7"/>
  <c r="A2284" i="7"/>
  <c r="D2283" i="7"/>
  <c r="C2283" i="7"/>
  <c r="B2283" i="7"/>
  <c r="A2283" i="7"/>
  <c r="D2282" i="7"/>
  <c r="C2282" i="7"/>
  <c r="B2282" i="7"/>
  <c r="A2282" i="7"/>
  <c r="D2281" i="7"/>
  <c r="C2281" i="7"/>
  <c r="B2281" i="7"/>
  <c r="A2281" i="7"/>
  <c r="D2280" i="7"/>
  <c r="C2280" i="7"/>
  <c r="B2280" i="7"/>
  <c r="A2280" i="7"/>
  <c r="D2279" i="7"/>
  <c r="C2279" i="7"/>
  <c r="B2279" i="7"/>
  <c r="A2279" i="7"/>
  <c r="D2278" i="7"/>
  <c r="C2278" i="7"/>
  <c r="B2278" i="7"/>
  <c r="A2278" i="7"/>
  <c r="D2277" i="7"/>
  <c r="C2277" i="7"/>
  <c r="B2277" i="7"/>
  <c r="A2277" i="7"/>
  <c r="D2276" i="7"/>
  <c r="C2276" i="7"/>
  <c r="B2276" i="7"/>
  <c r="A2276" i="7"/>
  <c r="D2275" i="7"/>
  <c r="C2275" i="7"/>
  <c r="B2275" i="7"/>
  <c r="A2275" i="7"/>
  <c r="D2274" i="7"/>
  <c r="C2274" i="7"/>
  <c r="B2274" i="7"/>
  <c r="A2274" i="7"/>
  <c r="D2273" i="7"/>
  <c r="C2273" i="7"/>
  <c r="B2273" i="7"/>
  <c r="A2273" i="7"/>
  <c r="D2272" i="7"/>
  <c r="C2272" i="7"/>
  <c r="B2272" i="7"/>
  <c r="A2272" i="7"/>
  <c r="D2271" i="7"/>
  <c r="C2271" i="7"/>
  <c r="B2271" i="7"/>
  <c r="A2271" i="7"/>
  <c r="D2270" i="7"/>
  <c r="C2270" i="7"/>
  <c r="B2270" i="7"/>
  <c r="A2270" i="7"/>
  <c r="D2269" i="7"/>
  <c r="C2269" i="7"/>
  <c r="B2269" i="7"/>
  <c r="A2269" i="7"/>
  <c r="D2268" i="7"/>
  <c r="C2268" i="7"/>
  <c r="B2268" i="7"/>
  <c r="A2268" i="7"/>
  <c r="D2267" i="7"/>
  <c r="C2267" i="7"/>
  <c r="B2267" i="7"/>
  <c r="A2267" i="7"/>
  <c r="D2266" i="7"/>
  <c r="C2266" i="7"/>
  <c r="B2266" i="7"/>
  <c r="A2266" i="7"/>
  <c r="D2265" i="7"/>
  <c r="C2265" i="7"/>
  <c r="B2265" i="7"/>
  <c r="A2265" i="7"/>
  <c r="D2264" i="7"/>
  <c r="C2264" i="7"/>
  <c r="B2264" i="7"/>
  <c r="A2264" i="7"/>
  <c r="D2263" i="7"/>
  <c r="C2263" i="7"/>
  <c r="B2263" i="7"/>
  <c r="A2263" i="7"/>
  <c r="D2262" i="7"/>
  <c r="C2262" i="7"/>
  <c r="B2262" i="7"/>
  <c r="A2262" i="7"/>
  <c r="D2261" i="7"/>
  <c r="C2261" i="7"/>
  <c r="B2261" i="7"/>
  <c r="A2261" i="7"/>
  <c r="D2260" i="7"/>
  <c r="C2260" i="7"/>
  <c r="B2260" i="7"/>
  <c r="A2260" i="7"/>
  <c r="D2259" i="7"/>
  <c r="C2259" i="7"/>
  <c r="B2259" i="7"/>
  <c r="A2259" i="7"/>
  <c r="D2258" i="7"/>
  <c r="C2258" i="7"/>
  <c r="B2258" i="7"/>
  <c r="A2258" i="7"/>
  <c r="D2257" i="7"/>
  <c r="C2257" i="7"/>
  <c r="B2257" i="7"/>
  <c r="A2257" i="7"/>
  <c r="D2256" i="7"/>
  <c r="C2256" i="7"/>
  <c r="B2256" i="7"/>
  <c r="A2256" i="7"/>
  <c r="D2255" i="7"/>
  <c r="C2255" i="7"/>
  <c r="B2255" i="7"/>
  <c r="A2255" i="7"/>
  <c r="D2254" i="7"/>
  <c r="C2254" i="7"/>
  <c r="B2254" i="7"/>
  <c r="A2254" i="7"/>
  <c r="D2253" i="7"/>
  <c r="C2253" i="7"/>
  <c r="B2253" i="7"/>
  <c r="A2253" i="7"/>
  <c r="D2252" i="7"/>
  <c r="C2252" i="7"/>
  <c r="B2252" i="7"/>
  <c r="A2252" i="7"/>
  <c r="D2251" i="7"/>
  <c r="C2251" i="7"/>
  <c r="B2251" i="7"/>
  <c r="A2251" i="7"/>
  <c r="D2250" i="7"/>
  <c r="C2250" i="7"/>
  <c r="B2250" i="7"/>
  <c r="A2250" i="7"/>
  <c r="D2249" i="7"/>
  <c r="C2249" i="7"/>
  <c r="B2249" i="7"/>
  <c r="A2249" i="7"/>
  <c r="D2248" i="7"/>
  <c r="C2248" i="7"/>
  <c r="B2248" i="7"/>
  <c r="A2248" i="7"/>
  <c r="D2247" i="7"/>
  <c r="C2247" i="7"/>
  <c r="B2247" i="7"/>
  <c r="A2247" i="7"/>
  <c r="D2246" i="7"/>
  <c r="C2246" i="7"/>
  <c r="B2246" i="7"/>
  <c r="A2246" i="7"/>
  <c r="D2245" i="7"/>
  <c r="C2245" i="7"/>
  <c r="B2245" i="7"/>
  <c r="A2245" i="7"/>
  <c r="D2244" i="7"/>
  <c r="C2244" i="7"/>
  <c r="B2244" i="7"/>
  <c r="A2244" i="7"/>
  <c r="D2243" i="7"/>
  <c r="C2243" i="7"/>
  <c r="B2243" i="7"/>
  <c r="A2243" i="7"/>
  <c r="D2242" i="7"/>
  <c r="C2242" i="7"/>
  <c r="B2242" i="7"/>
  <c r="A2242" i="7"/>
  <c r="D2241" i="7"/>
  <c r="C2241" i="7"/>
  <c r="B2241" i="7"/>
  <c r="A2241" i="7"/>
  <c r="D2240" i="7"/>
  <c r="C2240" i="7"/>
  <c r="B2240" i="7"/>
  <c r="A2240" i="7"/>
  <c r="D2239" i="7"/>
  <c r="C2239" i="7"/>
  <c r="B2239" i="7"/>
  <c r="A2239" i="7"/>
  <c r="D2238" i="7"/>
  <c r="C2238" i="7"/>
  <c r="B2238" i="7"/>
  <c r="A2238" i="7"/>
  <c r="D2237" i="7"/>
  <c r="C2237" i="7"/>
  <c r="B2237" i="7"/>
  <c r="A2237" i="7"/>
  <c r="D2236" i="7"/>
  <c r="C2236" i="7"/>
  <c r="B2236" i="7"/>
  <c r="A2236" i="7"/>
  <c r="D2235" i="7"/>
  <c r="C2235" i="7"/>
  <c r="B2235" i="7"/>
  <c r="A2235" i="7"/>
  <c r="D2234" i="7"/>
  <c r="C2234" i="7"/>
  <c r="B2234" i="7"/>
  <c r="A2234" i="7"/>
  <c r="D2233" i="7"/>
  <c r="C2233" i="7"/>
  <c r="B2233" i="7"/>
  <c r="A2233" i="7"/>
  <c r="D2232" i="7"/>
  <c r="C2232" i="7"/>
  <c r="B2232" i="7"/>
  <c r="A2232" i="7"/>
  <c r="D2231" i="7"/>
  <c r="C2231" i="7"/>
  <c r="B2231" i="7"/>
  <c r="A2231" i="7"/>
  <c r="D2230" i="7"/>
  <c r="C2230" i="7"/>
  <c r="B2230" i="7"/>
  <c r="A2230" i="7"/>
  <c r="D2229" i="7"/>
  <c r="C2229" i="7"/>
  <c r="B2229" i="7"/>
  <c r="A2229" i="7"/>
  <c r="D2228" i="7"/>
  <c r="C2228" i="7"/>
  <c r="B2228" i="7"/>
  <c r="A2228" i="7"/>
  <c r="D2227" i="7"/>
  <c r="C2227" i="7"/>
  <c r="B2227" i="7"/>
  <c r="A2227" i="7"/>
  <c r="D2226" i="7"/>
  <c r="C2226" i="7"/>
  <c r="B2226" i="7"/>
  <c r="A2226" i="7"/>
  <c r="D2225" i="7"/>
  <c r="C2225" i="7"/>
  <c r="B2225" i="7"/>
  <c r="A2225" i="7"/>
  <c r="D2224" i="7"/>
  <c r="C2224" i="7"/>
  <c r="B2224" i="7"/>
  <c r="A2224" i="7"/>
  <c r="D2223" i="7"/>
  <c r="C2223" i="7"/>
  <c r="B2223" i="7"/>
  <c r="A2223" i="7"/>
  <c r="D2222" i="7"/>
  <c r="C2222" i="7"/>
  <c r="B2222" i="7"/>
  <c r="A2222" i="7"/>
  <c r="D2221" i="7"/>
  <c r="C2221" i="7"/>
  <c r="B2221" i="7"/>
  <c r="A2221" i="7"/>
  <c r="D2220" i="7"/>
  <c r="C2220" i="7"/>
  <c r="B2220" i="7"/>
  <c r="A2220" i="7"/>
  <c r="D2219" i="7"/>
  <c r="C2219" i="7"/>
  <c r="B2219" i="7"/>
  <c r="A2219" i="7"/>
  <c r="D2218" i="7"/>
  <c r="C2218" i="7"/>
  <c r="B2218" i="7"/>
  <c r="A2218" i="7"/>
  <c r="D2217" i="7"/>
  <c r="C2217" i="7"/>
  <c r="B2217" i="7"/>
  <c r="A2217" i="7"/>
  <c r="D2216" i="7"/>
  <c r="C2216" i="7"/>
  <c r="B2216" i="7"/>
  <c r="A2216" i="7"/>
  <c r="D2215" i="7"/>
  <c r="C2215" i="7"/>
  <c r="B2215" i="7"/>
  <c r="A2215" i="7"/>
  <c r="D2214" i="7"/>
  <c r="C2214" i="7"/>
  <c r="B2214" i="7"/>
  <c r="A2214" i="7"/>
  <c r="D2213" i="7"/>
  <c r="C2213" i="7"/>
  <c r="B2213" i="7"/>
  <c r="A2213" i="7"/>
  <c r="D2212" i="7"/>
  <c r="C2212" i="7"/>
  <c r="B2212" i="7"/>
  <c r="A2212" i="7"/>
  <c r="D2211" i="7"/>
  <c r="C2211" i="7"/>
  <c r="B2211" i="7"/>
  <c r="A2211" i="7"/>
  <c r="D2210" i="7"/>
  <c r="C2210" i="7"/>
  <c r="B2210" i="7"/>
  <c r="A2210" i="7"/>
  <c r="D2209" i="7"/>
  <c r="C2209" i="7"/>
  <c r="B2209" i="7"/>
  <c r="A2209" i="7"/>
  <c r="D2208" i="7"/>
  <c r="C2208" i="7"/>
  <c r="B2208" i="7"/>
  <c r="A2208" i="7"/>
  <c r="D2207" i="7"/>
  <c r="C2207" i="7"/>
  <c r="B2207" i="7"/>
  <c r="A2207" i="7"/>
  <c r="D2206" i="7"/>
  <c r="C2206" i="7"/>
  <c r="B2206" i="7"/>
  <c r="A2206" i="7"/>
  <c r="D2205" i="7"/>
  <c r="C2205" i="7"/>
  <c r="B2205" i="7"/>
  <c r="A2205" i="7"/>
  <c r="D2204" i="7"/>
  <c r="C2204" i="7"/>
  <c r="B2204" i="7"/>
  <c r="A2204" i="7"/>
  <c r="D2203" i="7"/>
  <c r="C2203" i="7"/>
  <c r="B2203" i="7"/>
  <c r="A2203" i="7"/>
  <c r="D2202" i="7"/>
  <c r="C2202" i="7"/>
  <c r="B2202" i="7"/>
  <c r="A2202" i="7"/>
  <c r="D2201" i="7"/>
  <c r="C2201" i="7"/>
  <c r="B2201" i="7"/>
  <c r="A2201" i="7"/>
  <c r="D2200" i="7"/>
  <c r="C2200" i="7"/>
  <c r="B2200" i="7"/>
  <c r="A2200" i="7"/>
  <c r="D2199" i="7"/>
  <c r="C2199" i="7"/>
  <c r="B2199" i="7"/>
  <c r="A2199" i="7"/>
  <c r="D2198" i="7"/>
  <c r="C2198" i="7"/>
  <c r="B2198" i="7"/>
  <c r="A2198" i="7"/>
  <c r="D2197" i="7"/>
  <c r="C2197" i="7"/>
  <c r="B2197" i="7"/>
  <c r="A2197" i="7"/>
  <c r="D2196" i="7"/>
  <c r="C2196" i="7"/>
  <c r="B2196" i="7"/>
  <c r="A2196" i="7"/>
  <c r="D2195" i="7"/>
  <c r="C2195" i="7"/>
  <c r="B2195" i="7"/>
  <c r="A2195" i="7"/>
  <c r="D2194" i="7"/>
  <c r="C2194" i="7"/>
  <c r="B2194" i="7"/>
  <c r="A2194" i="7"/>
  <c r="D2193" i="7"/>
  <c r="C2193" i="7"/>
  <c r="B2193" i="7"/>
  <c r="A2193" i="7"/>
  <c r="D2192" i="7"/>
  <c r="C2192" i="7"/>
  <c r="B2192" i="7"/>
  <c r="A2192" i="7"/>
  <c r="D2191" i="7"/>
  <c r="C2191" i="7"/>
  <c r="B2191" i="7"/>
  <c r="A2191" i="7"/>
  <c r="D2190" i="7"/>
  <c r="C2190" i="7"/>
  <c r="B2190" i="7"/>
  <c r="A2190" i="7"/>
  <c r="D2189" i="7"/>
  <c r="C2189" i="7"/>
  <c r="B2189" i="7"/>
  <c r="A2189" i="7"/>
  <c r="D2188" i="7"/>
  <c r="C2188" i="7"/>
  <c r="B2188" i="7"/>
  <c r="A2188" i="7"/>
  <c r="D2187" i="7"/>
  <c r="C2187" i="7"/>
  <c r="B2187" i="7"/>
  <c r="A2187" i="7"/>
  <c r="D2186" i="7"/>
  <c r="C2186" i="7"/>
  <c r="B2186" i="7"/>
  <c r="A2186" i="7"/>
  <c r="D2185" i="7"/>
  <c r="C2185" i="7"/>
  <c r="B2185" i="7"/>
  <c r="A2185" i="7"/>
  <c r="D2184" i="7"/>
  <c r="C2184" i="7"/>
  <c r="B2184" i="7"/>
  <c r="A2184" i="7"/>
  <c r="D2183" i="7"/>
  <c r="C2183" i="7"/>
  <c r="B2183" i="7"/>
  <c r="A2183" i="7"/>
  <c r="D2182" i="7"/>
  <c r="C2182" i="7"/>
  <c r="B2182" i="7"/>
  <c r="A2182" i="7"/>
  <c r="D2181" i="7"/>
  <c r="C2181" i="7"/>
  <c r="B2181" i="7"/>
  <c r="A2181" i="7"/>
  <c r="D2180" i="7"/>
  <c r="C2180" i="7"/>
  <c r="B2180" i="7"/>
  <c r="A2180" i="7"/>
  <c r="D2179" i="7"/>
  <c r="C2179" i="7"/>
  <c r="B2179" i="7"/>
  <c r="A2179" i="7"/>
  <c r="D2178" i="7"/>
  <c r="C2178" i="7"/>
  <c r="B2178" i="7"/>
  <c r="A2178" i="7"/>
  <c r="D2177" i="7"/>
  <c r="C2177" i="7"/>
  <c r="B2177" i="7"/>
  <c r="A2177" i="7"/>
  <c r="D2176" i="7"/>
  <c r="C2176" i="7"/>
  <c r="B2176" i="7"/>
  <c r="A2176" i="7"/>
  <c r="D2175" i="7"/>
  <c r="C2175" i="7"/>
  <c r="B2175" i="7"/>
  <c r="A2175" i="7"/>
  <c r="D2174" i="7"/>
  <c r="C2174" i="7"/>
  <c r="B2174" i="7"/>
  <c r="A2174" i="7"/>
  <c r="D2173" i="7"/>
  <c r="C2173" i="7"/>
  <c r="B2173" i="7"/>
  <c r="A2173" i="7"/>
  <c r="D2172" i="7"/>
  <c r="C2172" i="7"/>
  <c r="B2172" i="7"/>
  <c r="A2172" i="7"/>
  <c r="D2171" i="7"/>
  <c r="C2171" i="7"/>
  <c r="B2171" i="7"/>
  <c r="A2171" i="7"/>
  <c r="D2170" i="7"/>
  <c r="C2170" i="7"/>
  <c r="B2170" i="7"/>
  <c r="A2170" i="7"/>
  <c r="D2169" i="7"/>
  <c r="C2169" i="7"/>
  <c r="B2169" i="7"/>
  <c r="A2169" i="7"/>
  <c r="D2168" i="7"/>
  <c r="C2168" i="7"/>
  <c r="B2168" i="7"/>
  <c r="A2168" i="7"/>
  <c r="D2167" i="7"/>
  <c r="C2167" i="7"/>
  <c r="B2167" i="7"/>
  <c r="A2167" i="7"/>
  <c r="D2166" i="7"/>
  <c r="C2166" i="7"/>
  <c r="B2166" i="7"/>
  <c r="A2166" i="7"/>
  <c r="D2165" i="7"/>
  <c r="C2165" i="7"/>
  <c r="B2165" i="7"/>
  <c r="A2165" i="7"/>
  <c r="D2164" i="7"/>
  <c r="C2164" i="7"/>
  <c r="B2164" i="7"/>
  <c r="A2164" i="7"/>
  <c r="D2163" i="7"/>
  <c r="C2163" i="7"/>
  <c r="B2163" i="7"/>
  <c r="A2163" i="7"/>
  <c r="D2162" i="7"/>
  <c r="C2162" i="7"/>
  <c r="B2162" i="7"/>
  <c r="A2162" i="7"/>
  <c r="D2161" i="7"/>
  <c r="C2161" i="7"/>
  <c r="B2161" i="7"/>
  <c r="A2161" i="7"/>
  <c r="D2160" i="7"/>
  <c r="C2160" i="7"/>
  <c r="B2160" i="7"/>
  <c r="A2160" i="7"/>
  <c r="D2159" i="7"/>
  <c r="C2159" i="7"/>
  <c r="B2159" i="7"/>
  <c r="A2159" i="7"/>
  <c r="D2158" i="7"/>
  <c r="C2158" i="7"/>
  <c r="B2158" i="7"/>
  <c r="A2158" i="7"/>
  <c r="D2157" i="7"/>
  <c r="C2157" i="7"/>
  <c r="B2157" i="7"/>
  <c r="A2157" i="7"/>
  <c r="D2156" i="7"/>
  <c r="C2156" i="7"/>
  <c r="B2156" i="7"/>
  <c r="A2156" i="7"/>
  <c r="D2155" i="7"/>
  <c r="C2155" i="7"/>
  <c r="B2155" i="7"/>
  <c r="A2155" i="7"/>
  <c r="D2154" i="7"/>
  <c r="C2154" i="7"/>
  <c r="B2154" i="7"/>
  <c r="A2154" i="7"/>
  <c r="D2153" i="7"/>
  <c r="C2153" i="7"/>
  <c r="B2153" i="7"/>
  <c r="A2153" i="7"/>
  <c r="D2152" i="7"/>
  <c r="C2152" i="7"/>
  <c r="B2152" i="7"/>
  <c r="A2152" i="7"/>
  <c r="D2151" i="7"/>
  <c r="C2151" i="7"/>
  <c r="B2151" i="7"/>
  <c r="A2151" i="7"/>
  <c r="D2150" i="7"/>
  <c r="C2150" i="7"/>
  <c r="B2150" i="7"/>
  <c r="A2150" i="7"/>
  <c r="D2149" i="7"/>
  <c r="C2149" i="7"/>
  <c r="B2149" i="7"/>
  <c r="A2149" i="7"/>
  <c r="D2148" i="7"/>
  <c r="C2148" i="7"/>
  <c r="B2148" i="7"/>
  <c r="A2148" i="7"/>
  <c r="D2147" i="7"/>
  <c r="C2147" i="7"/>
  <c r="B2147" i="7"/>
  <c r="A2147" i="7"/>
  <c r="D2146" i="7"/>
  <c r="C2146" i="7"/>
  <c r="B2146" i="7"/>
  <c r="A2146" i="7"/>
  <c r="D2145" i="7"/>
  <c r="C2145" i="7"/>
  <c r="B2145" i="7"/>
  <c r="A2145" i="7"/>
  <c r="D2144" i="7"/>
  <c r="C2144" i="7"/>
  <c r="B2144" i="7"/>
  <c r="A2144" i="7"/>
  <c r="D2143" i="7"/>
  <c r="C2143" i="7"/>
  <c r="B2143" i="7"/>
  <c r="A2143" i="7"/>
  <c r="D2142" i="7"/>
  <c r="C2142" i="7"/>
  <c r="B2142" i="7"/>
  <c r="A2142" i="7"/>
  <c r="D2141" i="7"/>
  <c r="C2141" i="7"/>
  <c r="B2141" i="7"/>
  <c r="A2141" i="7"/>
  <c r="D2140" i="7"/>
  <c r="C2140" i="7"/>
  <c r="B2140" i="7"/>
  <c r="A2140" i="7"/>
  <c r="D2139" i="7"/>
  <c r="C2139" i="7"/>
  <c r="B2139" i="7"/>
  <c r="A2139" i="7"/>
  <c r="D2138" i="7"/>
  <c r="C2138" i="7"/>
  <c r="B2138" i="7"/>
  <c r="A2138" i="7"/>
  <c r="D2137" i="7"/>
  <c r="C2137" i="7"/>
  <c r="B2137" i="7"/>
  <c r="A2137" i="7"/>
  <c r="D2136" i="7"/>
  <c r="C2136" i="7"/>
  <c r="B2136" i="7"/>
  <c r="A2136" i="7"/>
  <c r="D2135" i="7"/>
  <c r="C2135" i="7"/>
  <c r="B2135" i="7"/>
  <c r="A2135" i="7"/>
  <c r="D2134" i="7"/>
  <c r="C2134" i="7"/>
  <c r="B2134" i="7"/>
  <c r="A2134" i="7"/>
  <c r="D2133" i="7"/>
  <c r="C2133" i="7"/>
  <c r="B2133" i="7"/>
  <c r="A2133" i="7"/>
  <c r="D2132" i="7"/>
  <c r="C2132" i="7"/>
  <c r="B2132" i="7"/>
  <c r="A2132" i="7"/>
  <c r="D2131" i="7"/>
  <c r="C2131" i="7"/>
  <c r="B2131" i="7"/>
  <c r="A2131" i="7"/>
  <c r="D2130" i="7"/>
  <c r="C2130" i="7"/>
  <c r="B2130" i="7"/>
  <c r="A2130" i="7"/>
  <c r="D2129" i="7"/>
  <c r="C2129" i="7"/>
  <c r="B2129" i="7"/>
  <c r="A2129" i="7"/>
  <c r="D2128" i="7"/>
  <c r="C2128" i="7"/>
  <c r="B2128" i="7"/>
  <c r="A2128" i="7"/>
  <c r="D2127" i="7"/>
  <c r="C2127" i="7"/>
  <c r="B2127" i="7"/>
  <c r="A2127" i="7"/>
  <c r="D2126" i="7"/>
  <c r="C2126" i="7"/>
  <c r="B2126" i="7"/>
  <c r="A2126" i="7"/>
  <c r="D2125" i="7"/>
  <c r="C2125" i="7"/>
  <c r="B2125" i="7"/>
  <c r="A2125" i="7"/>
  <c r="D2124" i="7"/>
  <c r="C2124" i="7"/>
  <c r="B2124" i="7"/>
  <c r="A2124" i="7"/>
  <c r="D2123" i="7"/>
  <c r="C2123" i="7"/>
  <c r="B2123" i="7"/>
  <c r="A2123" i="7"/>
  <c r="D2122" i="7"/>
  <c r="C2122" i="7"/>
  <c r="B2122" i="7"/>
  <c r="A2122" i="7"/>
  <c r="D2121" i="7"/>
  <c r="C2121" i="7"/>
  <c r="B2121" i="7"/>
  <c r="A2121" i="7"/>
  <c r="D2120" i="7"/>
  <c r="C2120" i="7"/>
  <c r="B2120" i="7"/>
  <c r="A2120" i="7"/>
  <c r="D2119" i="7"/>
  <c r="C2119" i="7"/>
  <c r="B2119" i="7"/>
  <c r="A2119" i="7"/>
  <c r="D2118" i="7"/>
  <c r="C2118" i="7"/>
  <c r="B2118" i="7"/>
  <c r="A2118" i="7"/>
  <c r="D2117" i="7"/>
  <c r="C2117" i="7"/>
  <c r="B2117" i="7"/>
  <c r="A2117" i="7"/>
  <c r="D2116" i="7"/>
  <c r="C2116" i="7"/>
  <c r="B2116" i="7"/>
  <c r="A2116" i="7"/>
  <c r="D2115" i="7"/>
  <c r="C2115" i="7"/>
  <c r="B2115" i="7"/>
  <c r="A2115" i="7"/>
  <c r="D2114" i="7"/>
  <c r="C2114" i="7"/>
  <c r="B2114" i="7"/>
  <c r="A2114" i="7"/>
  <c r="D2113" i="7"/>
  <c r="C2113" i="7"/>
  <c r="B2113" i="7"/>
  <c r="A2113" i="7"/>
  <c r="D2112" i="7"/>
  <c r="C2112" i="7"/>
  <c r="B2112" i="7"/>
  <c r="A2112" i="7"/>
  <c r="D2111" i="7"/>
  <c r="C2111" i="7"/>
  <c r="B2111" i="7"/>
  <c r="A2111" i="7"/>
  <c r="D2110" i="7"/>
  <c r="C2110" i="7"/>
  <c r="B2110" i="7"/>
  <c r="A2110" i="7"/>
  <c r="D2109" i="7"/>
  <c r="C2109" i="7"/>
  <c r="B2109" i="7"/>
  <c r="A2109" i="7"/>
  <c r="D2108" i="7"/>
  <c r="C2108" i="7"/>
  <c r="B2108" i="7"/>
  <c r="A2108" i="7"/>
  <c r="D2107" i="7"/>
  <c r="C2107" i="7"/>
  <c r="B2107" i="7"/>
  <c r="A2107" i="7"/>
  <c r="D2106" i="7"/>
  <c r="C2106" i="7"/>
  <c r="B2106" i="7"/>
  <c r="A2106" i="7"/>
  <c r="D2105" i="7"/>
  <c r="C2105" i="7"/>
  <c r="B2105" i="7"/>
  <c r="A2105" i="7"/>
  <c r="D2104" i="7"/>
  <c r="C2104" i="7"/>
  <c r="B2104" i="7"/>
  <c r="A2104" i="7"/>
  <c r="D2103" i="7"/>
  <c r="C2103" i="7"/>
  <c r="B2103" i="7"/>
  <c r="A2103" i="7"/>
  <c r="D2102" i="7"/>
  <c r="C2102" i="7"/>
  <c r="B2102" i="7"/>
  <c r="A2102" i="7"/>
  <c r="D2101" i="7"/>
  <c r="C2101" i="7"/>
  <c r="B2101" i="7"/>
  <c r="A2101" i="7"/>
  <c r="D2100" i="7"/>
  <c r="C2100" i="7"/>
  <c r="B2100" i="7"/>
  <c r="A2100" i="7"/>
  <c r="D2099" i="7"/>
  <c r="C2099" i="7"/>
  <c r="B2099" i="7"/>
  <c r="A2099" i="7"/>
  <c r="D2098" i="7"/>
  <c r="C2098" i="7"/>
  <c r="B2098" i="7"/>
  <c r="A2098" i="7"/>
  <c r="D2097" i="7"/>
  <c r="C2097" i="7"/>
  <c r="B2097" i="7"/>
  <c r="A2097" i="7"/>
  <c r="D2096" i="7"/>
  <c r="C2096" i="7"/>
  <c r="B2096" i="7"/>
  <c r="A2096" i="7"/>
  <c r="D2095" i="7"/>
  <c r="C2095" i="7"/>
  <c r="B2095" i="7"/>
  <c r="A2095" i="7"/>
  <c r="D2094" i="7"/>
  <c r="C2094" i="7"/>
  <c r="B2094" i="7"/>
  <c r="A2094" i="7"/>
  <c r="D2093" i="7"/>
  <c r="C2093" i="7"/>
  <c r="B2093" i="7"/>
  <c r="A2093" i="7"/>
  <c r="D2092" i="7"/>
  <c r="C2092" i="7"/>
  <c r="B2092" i="7"/>
  <c r="A2092" i="7"/>
  <c r="D2091" i="7"/>
  <c r="C2091" i="7"/>
  <c r="B2091" i="7"/>
  <c r="A2091" i="7"/>
  <c r="D2090" i="7"/>
  <c r="C2090" i="7"/>
  <c r="B2090" i="7"/>
  <c r="A2090" i="7"/>
  <c r="D2089" i="7"/>
  <c r="C2089" i="7"/>
  <c r="B2089" i="7"/>
  <c r="A2089" i="7"/>
  <c r="D2088" i="7"/>
  <c r="C2088" i="7"/>
  <c r="B2088" i="7"/>
  <c r="A2088" i="7"/>
  <c r="D2087" i="7"/>
  <c r="C2087" i="7"/>
  <c r="B2087" i="7"/>
  <c r="A2087" i="7"/>
  <c r="D2086" i="7"/>
  <c r="C2086" i="7"/>
  <c r="B2086" i="7"/>
  <c r="A2086" i="7"/>
  <c r="D2085" i="7"/>
  <c r="C2085" i="7"/>
  <c r="B2085" i="7"/>
  <c r="A2085" i="7"/>
  <c r="D2084" i="7"/>
  <c r="C2084" i="7"/>
  <c r="B2084" i="7"/>
  <c r="A2084" i="7"/>
  <c r="D2083" i="7"/>
  <c r="C2083" i="7"/>
  <c r="B2083" i="7"/>
  <c r="A2083" i="7"/>
  <c r="D2082" i="7"/>
  <c r="C2082" i="7"/>
  <c r="B2082" i="7"/>
  <c r="A2082" i="7"/>
  <c r="D2081" i="7"/>
  <c r="C2081" i="7"/>
  <c r="B2081" i="7"/>
  <c r="A2081" i="7"/>
  <c r="D2080" i="7"/>
  <c r="C2080" i="7"/>
  <c r="B2080" i="7"/>
  <c r="A2080" i="7"/>
  <c r="D2079" i="7"/>
  <c r="C2079" i="7"/>
  <c r="B2079" i="7"/>
  <c r="A2079" i="7"/>
  <c r="D2078" i="7"/>
  <c r="C2078" i="7"/>
  <c r="B2078" i="7"/>
  <c r="A2078" i="7"/>
  <c r="D2077" i="7"/>
  <c r="C2077" i="7"/>
  <c r="B2077" i="7"/>
  <c r="A2077" i="7"/>
  <c r="D2076" i="7"/>
  <c r="C2076" i="7"/>
  <c r="B2076" i="7"/>
  <c r="A2076" i="7"/>
  <c r="D2075" i="7"/>
  <c r="C2075" i="7"/>
  <c r="B2075" i="7"/>
  <c r="A2075" i="7"/>
  <c r="D2074" i="7"/>
  <c r="C2074" i="7"/>
  <c r="B2074" i="7"/>
  <c r="A2074" i="7"/>
  <c r="D2073" i="7"/>
  <c r="C2073" i="7"/>
  <c r="B2073" i="7"/>
  <c r="A2073" i="7"/>
  <c r="D2072" i="7"/>
  <c r="C2072" i="7"/>
  <c r="B2072" i="7"/>
  <c r="A2072" i="7"/>
  <c r="D2071" i="7"/>
  <c r="C2071" i="7"/>
  <c r="B2071" i="7"/>
  <c r="A2071" i="7"/>
  <c r="D2070" i="7"/>
  <c r="C2070" i="7"/>
  <c r="B2070" i="7"/>
  <c r="A2070" i="7"/>
  <c r="D2069" i="7"/>
  <c r="C2069" i="7"/>
  <c r="B2069" i="7"/>
  <c r="A2069" i="7"/>
  <c r="D2068" i="7"/>
  <c r="C2068" i="7"/>
  <c r="B2068" i="7"/>
  <c r="A2068" i="7"/>
  <c r="D2067" i="7"/>
  <c r="C2067" i="7"/>
  <c r="B2067" i="7"/>
  <c r="A2067" i="7"/>
  <c r="D2066" i="7"/>
  <c r="C2066" i="7"/>
  <c r="B2066" i="7"/>
  <c r="A2066" i="7"/>
  <c r="D2065" i="7"/>
  <c r="C2065" i="7"/>
  <c r="B2065" i="7"/>
  <c r="A2065" i="7"/>
  <c r="D2064" i="7"/>
  <c r="C2064" i="7"/>
  <c r="B2064" i="7"/>
  <c r="A2064" i="7"/>
  <c r="D2063" i="7"/>
  <c r="C2063" i="7"/>
  <c r="B2063" i="7"/>
  <c r="A2063" i="7"/>
  <c r="D2062" i="7"/>
  <c r="C2062" i="7"/>
  <c r="B2062" i="7"/>
  <c r="A2062" i="7"/>
  <c r="D2061" i="7"/>
  <c r="C2061" i="7"/>
  <c r="B2061" i="7"/>
  <c r="A2061" i="7"/>
  <c r="D2060" i="7"/>
  <c r="C2060" i="7"/>
  <c r="B2060" i="7"/>
  <c r="A2060" i="7"/>
  <c r="D2059" i="7"/>
  <c r="C2059" i="7"/>
  <c r="B2059" i="7"/>
  <c r="A2059" i="7"/>
  <c r="D2058" i="7"/>
  <c r="C2058" i="7"/>
  <c r="B2058" i="7"/>
  <c r="A2058" i="7"/>
  <c r="D2057" i="7"/>
  <c r="C2057" i="7"/>
  <c r="B2057" i="7"/>
  <c r="A2057" i="7"/>
  <c r="D2056" i="7"/>
  <c r="C2056" i="7"/>
  <c r="B2056" i="7"/>
  <c r="A2056" i="7"/>
  <c r="D2055" i="7"/>
  <c r="C2055" i="7"/>
  <c r="B2055" i="7"/>
  <c r="A2055" i="7"/>
  <c r="D2054" i="7"/>
  <c r="C2054" i="7"/>
  <c r="B2054" i="7"/>
  <c r="A2054" i="7"/>
  <c r="D2053" i="7"/>
  <c r="C2053" i="7"/>
  <c r="B2053" i="7"/>
  <c r="A2053" i="7"/>
  <c r="D2052" i="7"/>
  <c r="C2052" i="7"/>
  <c r="B2052" i="7"/>
  <c r="A2052" i="7"/>
  <c r="D2051" i="7"/>
  <c r="C2051" i="7"/>
  <c r="B2051" i="7"/>
  <c r="A2051" i="7"/>
  <c r="D2050" i="7"/>
  <c r="C2050" i="7"/>
  <c r="B2050" i="7"/>
  <c r="A2050" i="7"/>
  <c r="D2049" i="7"/>
  <c r="C2049" i="7"/>
  <c r="B2049" i="7"/>
  <c r="A2049" i="7"/>
  <c r="D2048" i="7"/>
  <c r="C2048" i="7"/>
  <c r="B2048" i="7"/>
  <c r="A2048" i="7"/>
  <c r="D2047" i="7"/>
  <c r="C2047" i="7"/>
  <c r="B2047" i="7"/>
  <c r="A2047" i="7"/>
  <c r="D2046" i="7"/>
  <c r="C2046" i="7"/>
  <c r="B2046" i="7"/>
  <c r="A2046" i="7"/>
  <c r="D2045" i="7"/>
  <c r="C2045" i="7"/>
  <c r="B2045" i="7"/>
  <c r="A2045" i="7"/>
  <c r="D2044" i="7"/>
  <c r="C2044" i="7"/>
  <c r="B2044" i="7"/>
  <c r="A2044" i="7"/>
  <c r="D2043" i="7"/>
  <c r="C2043" i="7"/>
  <c r="B2043" i="7"/>
  <c r="A2043" i="7"/>
  <c r="D2042" i="7"/>
  <c r="C2042" i="7"/>
  <c r="B2042" i="7"/>
  <c r="A2042" i="7"/>
  <c r="D2041" i="7"/>
  <c r="C2041" i="7"/>
  <c r="B2041" i="7"/>
  <c r="A2041" i="7"/>
  <c r="D2040" i="7"/>
  <c r="C2040" i="7"/>
  <c r="B2040" i="7"/>
  <c r="A2040" i="7"/>
  <c r="D2039" i="7"/>
  <c r="C2039" i="7"/>
  <c r="B2039" i="7"/>
  <c r="A2039" i="7"/>
  <c r="D2038" i="7"/>
  <c r="C2038" i="7"/>
  <c r="B2038" i="7"/>
  <c r="A2038" i="7"/>
  <c r="D2037" i="7"/>
  <c r="C2037" i="7"/>
  <c r="B2037" i="7"/>
  <c r="A2037" i="7"/>
  <c r="D2036" i="7"/>
  <c r="C2036" i="7"/>
  <c r="B2036" i="7"/>
  <c r="A2036" i="7"/>
  <c r="D2035" i="7"/>
  <c r="C2035" i="7"/>
  <c r="B2035" i="7"/>
  <c r="A2035" i="7"/>
  <c r="D2034" i="7"/>
  <c r="C2034" i="7"/>
  <c r="B2034" i="7"/>
  <c r="A2034" i="7"/>
  <c r="D2033" i="7"/>
  <c r="C2033" i="7"/>
  <c r="B2033" i="7"/>
  <c r="A2033" i="7"/>
  <c r="D2032" i="7"/>
  <c r="C2032" i="7"/>
  <c r="B2032" i="7"/>
  <c r="A2032" i="7"/>
  <c r="D2031" i="7"/>
  <c r="C2031" i="7"/>
  <c r="B2031" i="7"/>
  <c r="A2031" i="7"/>
  <c r="D2030" i="7"/>
  <c r="C2030" i="7"/>
  <c r="B2030" i="7"/>
  <c r="A2030" i="7"/>
  <c r="D2029" i="7"/>
  <c r="C2029" i="7"/>
  <c r="B2029" i="7"/>
  <c r="A2029" i="7"/>
  <c r="D2028" i="7"/>
  <c r="C2028" i="7"/>
  <c r="B2028" i="7"/>
  <c r="A2028" i="7"/>
  <c r="D2027" i="7"/>
  <c r="C2027" i="7"/>
  <c r="B2027" i="7"/>
  <c r="A2027" i="7"/>
  <c r="D2026" i="7"/>
  <c r="C2026" i="7"/>
  <c r="B2026" i="7"/>
  <c r="A2026" i="7"/>
  <c r="D2025" i="7"/>
  <c r="C2025" i="7"/>
  <c r="B2025" i="7"/>
  <c r="A2025" i="7"/>
  <c r="D2024" i="7"/>
  <c r="C2024" i="7"/>
  <c r="B2024" i="7"/>
  <c r="A2024" i="7"/>
  <c r="D2023" i="7"/>
  <c r="C2023" i="7"/>
  <c r="B2023" i="7"/>
  <c r="A2023" i="7"/>
  <c r="D2022" i="7"/>
  <c r="C2022" i="7"/>
  <c r="B2022" i="7"/>
  <c r="A2022" i="7"/>
  <c r="D2021" i="7"/>
  <c r="C2021" i="7"/>
  <c r="B2021" i="7"/>
  <c r="A2021" i="7"/>
  <c r="D2020" i="7"/>
  <c r="C2020" i="7"/>
  <c r="B2020" i="7"/>
  <c r="A2020" i="7"/>
  <c r="D2019" i="7"/>
  <c r="C2019" i="7"/>
  <c r="B2019" i="7"/>
  <c r="A2019" i="7"/>
  <c r="D2018" i="7"/>
  <c r="C2018" i="7"/>
  <c r="B2018" i="7"/>
  <c r="A2018" i="7"/>
  <c r="D2017" i="7"/>
  <c r="C2017" i="7"/>
  <c r="B2017" i="7"/>
  <c r="A2017" i="7"/>
  <c r="D2016" i="7"/>
  <c r="C2016" i="7"/>
  <c r="B2016" i="7"/>
  <c r="A2016" i="7"/>
  <c r="D2015" i="7"/>
  <c r="C2015" i="7"/>
  <c r="B2015" i="7"/>
  <c r="A2015" i="7"/>
  <c r="D2014" i="7"/>
  <c r="C2014" i="7"/>
  <c r="B2014" i="7"/>
  <c r="A2014" i="7"/>
  <c r="D2013" i="7"/>
  <c r="C2013" i="7"/>
  <c r="B2013" i="7"/>
  <c r="A2013" i="7"/>
  <c r="D2012" i="7"/>
  <c r="C2012" i="7"/>
  <c r="B2012" i="7"/>
  <c r="A2012" i="7"/>
  <c r="D2011" i="7"/>
  <c r="C2011" i="7"/>
  <c r="B2011" i="7"/>
  <c r="A2011" i="7"/>
  <c r="D2010" i="7"/>
  <c r="C2010" i="7"/>
  <c r="B2010" i="7"/>
  <c r="A2010" i="7"/>
  <c r="D2009" i="7"/>
  <c r="C2009" i="7"/>
  <c r="B2009" i="7"/>
  <c r="A2009" i="7"/>
  <c r="D2008" i="7"/>
  <c r="C2008" i="7"/>
  <c r="B2008" i="7"/>
  <c r="A2008" i="7"/>
  <c r="D2007" i="7"/>
  <c r="C2007" i="7"/>
  <c r="B2007" i="7"/>
  <c r="A2007" i="7"/>
  <c r="D2006" i="7"/>
  <c r="C2006" i="7"/>
  <c r="B2006" i="7"/>
  <c r="A2006" i="7"/>
  <c r="D2005" i="7"/>
  <c r="C2005" i="7"/>
  <c r="B2005" i="7"/>
  <c r="A2005" i="7"/>
  <c r="D2004" i="7"/>
  <c r="C2004" i="7"/>
  <c r="B2004" i="7"/>
  <c r="A2004" i="7"/>
  <c r="D2003" i="7"/>
  <c r="C2003" i="7"/>
  <c r="B2003" i="7"/>
  <c r="A2003" i="7"/>
  <c r="D2002" i="7"/>
  <c r="C2002" i="7"/>
  <c r="B2002" i="7"/>
  <c r="A2002" i="7"/>
  <c r="D2001" i="7"/>
  <c r="C2001" i="7"/>
  <c r="B2001" i="7"/>
  <c r="A2001" i="7"/>
  <c r="D2000" i="7"/>
  <c r="C2000" i="7"/>
  <c r="B2000" i="7"/>
  <c r="A2000" i="7"/>
  <c r="D1999" i="7"/>
  <c r="C1999" i="7"/>
  <c r="B1999" i="7"/>
  <c r="A1999" i="7"/>
  <c r="D1998" i="7"/>
  <c r="C1998" i="7"/>
  <c r="B1998" i="7"/>
  <c r="A1998" i="7"/>
  <c r="D1997" i="7"/>
  <c r="C1997" i="7"/>
  <c r="B1997" i="7"/>
  <c r="A1997" i="7"/>
  <c r="D1996" i="7"/>
  <c r="C1996" i="7"/>
  <c r="B1996" i="7"/>
  <c r="A1996" i="7"/>
  <c r="D1995" i="7"/>
  <c r="C1995" i="7"/>
  <c r="B1995" i="7"/>
  <c r="A1995" i="7"/>
  <c r="D1994" i="7"/>
  <c r="C1994" i="7"/>
  <c r="B1994" i="7"/>
  <c r="A1994" i="7"/>
  <c r="D1993" i="7"/>
  <c r="C1993" i="7"/>
  <c r="B1993" i="7"/>
  <c r="A1993" i="7"/>
  <c r="D1992" i="7"/>
  <c r="C1992" i="7"/>
  <c r="B1992" i="7"/>
  <c r="A1992" i="7"/>
  <c r="D1991" i="7"/>
  <c r="C1991" i="7"/>
  <c r="B1991" i="7"/>
  <c r="A1991" i="7"/>
  <c r="D1990" i="7"/>
  <c r="C1990" i="7"/>
  <c r="B1990" i="7"/>
  <c r="A1990" i="7"/>
  <c r="D1989" i="7"/>
  <c r="C1989" i="7"/>
  <c r="B1989" i="7"/>
  <c r="A1989" i="7"/>
  <c r="D1988" i="7"/>
  <c r="C1988" i="7"/>
  <c r="B1988" i="7"/>
  <c r="A1988" i="7"/>
  <c r="D1987" i="7"/>
  <c r="C1987" i="7"/>
  <c r="B1987" i="7"/>
  <c r="A1987" i="7"/>
  <c r="D1986" i="7"/>
  <c r="C1986" i="7"/>
  <c r="B1986" i="7"/>
  <c r="A1986" i="7"/>
  <c r="D1985" i="7"/>
  <c r="C1985" i="7"/>
  <c r="B1985" i="7"/>
  <c r="A1985" i="7"/>
  <c r="D1984" i="7"/>
  <c r="C1984" i="7"/>
  <c r="B1984" i="7"/>
  <c r="A1984" i="7"/>
  <c r="D1983" i="7"/>
  <c r="C1983" i="7"/>
  <c r="B1983" i="7"/>
  <c r="A1983" i="7"/>
  <c r="D1982" i="7"/>
  <c r="C1982" i="7"/>
  <c r="B1982" i="7"/>
  <c r="A1982" i="7"/>
  <c r="D1981" i="7"/>
  <c r="C1981" i="7"/>
  <c r="B1981" i="7"/>
  <c r="A1981" i="7"/>
  <c r="D1980" i="7"/>
  <c r="C1980" i="7"/>
  <c r="B1980" i="7"/>
  <c r="A1980" i="7"/>
  <c r="D1979" i="7"/>
  <c r="C1979" i="7"/>
  <c r="B1979" i="7"/>
  <c r="A1979" i="7"/>
  <c r="D1978" i="7"/>
  <c r="C1978" i="7"/>
  <c r="B1978" i="7"/>
  <c r="A1978" i="7"/>
  <c r="D1977" i="7"/>
  <c r="C1977" i="7"/>
  <c r="B1977" i="7"/>
  <c r="A1977" i="7"/>
  <c r="D1976" i="7"/>
  <c r="C1976" i="7"/>
  <c r="B1976" i="7"/>
  <c r="A1976" i="7"/>
  <c r="D1975" i="7"/>
  <c r="C1975" i="7"/>
  <c r="B1975" i="7"/>
  <c r="A1975" i="7"/>
  <c r="D1974" i="7"/>
  <c r="C1974" i="7"/>
  <c r="B1974" i="7"/>
  <c r="A1974" i="7"/>
  <c r="D1973" i="7"/>
  <c r="C1973" i="7"/>
  <c r="B1973" i="7"/>
  <c r="A1973" i="7"/>
  <c r="D1972" i="7"/>
  <c r="C1972" i="7"/>
  <c r="B1972" i="7"/>
  <c r="A1972" i="7"/>
  <c r="D1971" i="7"/>
  <c r="C1971" i="7"/>
  <c r="B1971" i="7"/>
  <c r="A1971" i="7"/>
  <c r="D1970" i="7"/>
  <c r="C1970" i="7"/>
  <c r="B1970" i="7"/>
  <c r="A1970" i="7"/>
  <c r="D1969" i="7"/>
  <c r="C1969" i="7"/>
  <c r="B1969" i="7"/>
  <c r="A1969" i="7"/>
  <c r="D1968" i="7"/>
  <c r="C1968" i="7"/>
  <c r="B1968" i="7"/>
  <c r="A1968" i="7"/>
  <c r="D1967" i="7"/>
  <c r="C1967" i="7"/>
  <c r="B1967" i="7"/>
  <c r="A1967" i="7"/>
  <c r="D1966" i="7"/>
  <c r="C1966" i="7"/>
  <c r="B1966" i="7"/>
  <c r="A1966" i="7"/>
  <c r="D1965" i="7"/>
  <c r="C1965" i="7"/>
  <c r="B1965" i="7"/>
  <c r="A1965" i="7"/>
  <c r="D1964" i="7"/>
  <c r="C1964" i="7"/>
  <c r="B1964" i="7"/>
  <c r="A1964" i="7"/>
  <c r="D1963" i="7"/>
  <c r="C1963" i="7"/>
  <c r="B1963" i="7"/>
  <c r="A1963" i="7"/>
  <c r="D1962" i="7"/>
  <c r="C1962" i="7"/>
  <c r="B1962" i="7"/>
  <c r="A1962" i="7"/>
  <c r="D1961" i="7"/>
  <c r="C1961" i="7"/>
  <c r="B1961" i="7"/>
  <c r="A1961" i="7"/>
  <c r="D1960" i="7"/>
  <c r="C1960" i="7"/>
  <c r="B1960" i="7"/>
  <c r="A1960" i="7"/>
  <c r="D1959" i="7"/>
  <c r="C1959" i="7"/>
  <c r="B1959" i="7"/>
  <c r="A1959" i="7"/>
  <c r="D1958" i="7"/>
  <c r="C1958" i="7"/>
  <c r="B1958" i="7"/>
  <c r="A1958" i="7"/>
  <c r="D1957" i="7"/>
  <c r="C1957" i="7"/>
  <c r="B1957" i="7"/>
  <c r="A1957" i="7"/>
  <c r="D1956" i="7"/>
  <c r="C1956" i="7"/>
  <c r="B1956" i="7"/>
  <c r="A1956" i="7"/>
  <c r="D1955" i="7"/>
  <c r="C1955" i="7"/>
  <c r="B1955" i="7"/>
  <c r="A1955" i="7"/>
  <c r="D1954" i="7"/>
  <c r="C1954" i="7"/>
  <c r="B1954" i="7"/>
  <c r="A1954" i="7"/>
  <c r="D1953" i="7"/>
  <c r="C1953" i="7"/>
  <c r="B1953" i="7"/>
  <c r="A1953" i="7"/>
  <c r="D1952" i="7"/>
  <c r="C1952" i="7"/>
  <c r="B1952" i="7"/>
  <c r="A1952" i="7"/>
  <c r="D1951" i="7"/>
  <c r="C1951" i="7"/>
  <c r="B1951" i="7"/>
  <c r="A1951" i="7"/>
  <c r="D1950" i="7"/>
  <c r="C1950" i="7"/>
  <c r="B1950" i="7"/>
  <c r="A1950" i="7"/>
  <c r="D1949" i="7"/>
  <c r="C1949" i="7"/>
  <c r="B1949" i="7"/>
  <c r="A1949" i="7"/>
  <c r="D1948" i="7"/>
  <c r="C1948" i="7"/>
  <c r="B1948" i="7"/>
  <c r="A1948" i="7"/>
  <c r="D1947" i="7"/>
  <c r="C1947" i="7"/>
  <c r="B1947" i="7"/>
  <c r="A1947" i="7"/>
  <c r="D1946" i="7"/>
  <c r="C1946" i="7"/>
  <c r="B1946" i="7"/>
  <c r="A1946" i="7"/>
  <c r="D1945" i="7"/>
  <c r="C1945" i="7"/>
  <c r="B1945" i="7"/>
  <c r="A1945" i="7"/>
  <c r="D1944" i="7"/>
  <c r="C1944" i="7"/>
  <c r="B1944" i="7"/>
  <c r="A1944" i="7"/>
  <c r="D1943" i="7"/>
  <c r="C1943" i="7"/>
  <c r="B1943" i="7"/>
  <c r="A1943" i="7"/>
  <c r="D1942" i="7"/>
  <c r="C1942" i="7"/>
  <c r="B1942" i="7"/>
  <c r="A1942" i="7"/>
  <c r="D1941" i="7"/>
  <c r="C1941" i="7"/>
  <c r="B1941" i="7"/>
  <c r="A1941" i="7"/>
  <c r="D1940" i="7"/>
  <c r="C1940" i="7"/>
  <c r="B1940" i="7"/>
  <c r="A1940" i="7"/>
  <c r="D1939" i="7"/>
  <c r="C1939" i="7"/>
  <c r="B1939" i="7"/>
  <c r="A1939" i="7"/>
  <c r="D1938" i="7"/>
  <c r="C1938" i="7"/>
  <c r="B1938" i="7"/>
  <c r="A1938" i="7"/>
  <c r="D1937" i="7"/>
  <c r="C1937" i="7"/>
  <c r="B1937" i="7"/>
  <c r="A1937" i="7"/>
  <c r="D1936" i="7"/>
  <c r="C1936" i="7"/>
  <c r="B1936" i="7"/>
  <c r="A1936" i="7"/>
  <c r="D1935" i="7"/>
  <c r="C1935" i="7"/>
  <c r="B1935" i="7"/>
  <c r="A1935" i="7"/>
  <c r="D1934" i="7"/>
  <c r="C1934" i="7"/>
  <c r="B1934" i="7"/>
  <c r="A1934" i="7"/>
  <c r="D1933" i="7"/>
  <c r="C1933" i="7"/>
  <c r="B1933" i="7"/>
  <c r="A1933" i="7"/>
  <c r="D1932" i="7"/>
  <c r="C1932" i="7"/>
  <c r="B1932" i="7"/>
  <c r="A1932" i="7"/>
  <c r="D1931" i="7"/>
  <c r="C1931" i="7"/>
  <c r="B1931" i="7"/>
  <c r="A1931" i="7"/>
  <c r="D1930" i="7"/>
  <c r="C1930" i="7"/>
  <c r="B1930" i="7"/>
  <c r="A1930" i="7"/>
  <c r="D1929" i="7"/>
  <c r="C1929" i="7"/>
  <c r="B1929" i="7"/>
  <c r="A1929" i="7"/>
  <c r="D1928" i="7"/>
  <c r="C1928" i="7"/>
  <c r="B1928" i="7"/>
  <c r="A1928" i="7"/>
  <c r="D1927" i="7"/>
  <c r="C1927" i="7"/>
  <c r="B1927" i="7"/>
  <c r="A1927" i="7"/>
  <c r="D1926" i="7"/>
  <c r="C1926" i="7"/>
  <c r="B1926" i="7"/>
  <c r="A1926" i="7"/>
  <c r="D1925" i="7"/>
  <c r="C1925" i="7"/>
  <c r="B1925" i="7"/>
  <c r="A1925" i="7"/>
  <c r="D1924" i="7"/>
  <c r="C1924" i="7"/>
  <c r="B1924" i="7"/>
  <c r="A1924" i="7"/>
  <c r="D1923" i="7"/>
  <c r="C1923" i="7"/>
  <c r="B1923" i="7"/>
  <c r="A1923" i="7"/>
  <c r="D1922" i="7"/>
  <c r="C1922" i="7"/>
  <c r="B1922" i="7"/>
  <c r="A1922" i="7"/>
  <c r="D1921" i="7"/>
  <c r="C1921" i="7"/>
  <c r="B1921" i="7"/>
  <c r="A1921" i="7"/>
  <c r="D1920" i="7"/>
  <c r="C1920" i="7"/>
  <c r="B1920" i="7"/>
  <c r="A1920" i="7"/>
  <c r="D1919" i="7"/>
  <c r="C1919" i="7"/>
  <c r="B1919" i="7"/>
  <c r="A1919" i="7"/>
  <c r="D1918" i="7"/>
  <c r="C1918" i="7"/>
  <c r="B1918" i="7"/>
  <c r="A1918" i="7"/>
  <c r="D1917" i="7"/>
  <c r="C1917" i="7"/>
  <c r="B1917" i="7"/>
  <c r="A1917" i="7"/>
  <c r="D1916" i="7"/>
  <c r="C1916" i="7"/>
  <c r="B1916" i="7"/>
  <c r="A1916" i="7"/>
  <c r="D1915" i="7"/>
  <c r="C1915" i="7"/>
  <c r="B1915" i="7"/>
  <c r="A1915" i="7"/>
  <c r="D1914" i="7"/>
  <c r="C1914" i="7"/>
  <c r="B1914" i="7"/>
  <c r="A1914" i="7"/>
  <c r="D1913" i="7"/>
  <c r="C1913" i="7"/>
  <c r="B1913" i="7"/>
  <c r="A1913" i="7"/>
  <c r="D1912" i="7"/>
  <c r="C1912" i="7"/>
  <c r="B1912" i="7"/>
  <c r="A1912" i="7"/>
  <c r="D1911" i="7"/>
  <c r="C1911" i="7"/>
  <c r="B1911" i="7"/>
  <c r="A1911" i="7"/>
  <c r="D1910" i="7"/>
  <c r="C1910" i="7"/>
  <c r="B1910" i="7"/>
  <c r="A1910" i="7"/>
  <c r="D1909" i="7"/>
  <c r="C1909" i="7"/>
  <c r="B1909" i="7"/>
  <c r="A1909" i="7"/>
  <c r="D1908" i="7"/>
  <c r="C1908" i="7"/>
  <c r="B1908" i="7"/>
  <c r="A1908" i="7"/>
  <c r="D1907" i="7"/>
  <c r="C1907" i="7"/>
  <c r="B1907" i="7"/>
  <c r="A1907" i="7"/>
  <c r="D1906" i="7"/>
  <c r="C1906" i="7"/>
  <c r="B1906" i="7"/>
  <c r="A1906" i="7"/>
  <c r="D1905" i="7"/>
  <c r="C1905" i="7"/>
  <c r="B1905" i="7"/>
  <c r="A1905" i="7"/>
  <c r="D1904" i="7"/>
  <c r="C1904" i="7"/>
  <c r="B1904" i="7"/>
  <c r="A1904" i="7"/>
  <c r="D1903" i="7"/>
  <c r="C1903" i="7"/>
  <c r="B1903" i="7"/>
  <c r="A1903" i="7"/>
  <c r="D1902" i="7"/>
  <c r="C1902" i="7"/>
  <c r="B1902" i="7"/>
  <c r="A1902" i="7"/>
  <c r="D1901" i="7"/>
  <c r="C1901" i="7"/>
  <c r="B1901" i="7"/>
  <c r="A1901" i="7"/>
  <c r="D1900" i="7"/>
  <c r="C1900" i="7"/>
  <c r="B1900" i="7"/>
  <c r="A1900" i="7"/>
  <c r="D1899" i="7"/>
  <c r="C1899" i="7"/>
  <c r="B1899" i="7"/>
  <c r="A1899" i="7"/>
  <c r="D1898" i="7"/>
  <c r="C1898" i="7"/>
  <c r="B1898" i="7"/>
  <c r="A1898" i="7"/>
  <c r="D1897" i="7"/>
  <c r="C1897" i="7"/>
  <c r="B1897" i="7"/>
  <c r="A1897" i="7"/>
  <c r="D1896" i="7"/>
  <c r="C1896" i="7"/>
  <c r="B1896" i="7"/>
  <c r="A1896" i="7"/>
  <c r="D1895" i="7"/>
  <c r="C1895" i="7"/>
  <c r="B1895" i="7"/>
  <c r="A1895" i="7"/>
  <c r="D1894" i="7"/>
  <c r="C1894" i="7"/>
  <c r="B1894" i="7"/>
  <c r="A1894" i="7"/>
  <c r="D1893" i="7"/>
  <c r="C1893" i="7"/>
  <c r="B1893" i="7"/>
  <c r="A1893" i="7"/>
  <c r="D1892" i="7"/>
  <c r="C1892" i="7"/>
  <c r="B1892" i="7"/>
  <c r="A1892" i="7"/>
  <c r="D1891" i="7"/>
  <c r="C1891" i="7"/>
  <c r="B1891" i="7"/>
  <c r="A1891" i="7"/>
  <c r="D1890" i="7"/>
  <c r="C1890" i="7"/>
  <c r="B1890" i="7"/>
  <c r="A1890" i="7"/>
  <c r="D1889" i="7"/>
  <c r="C1889" i="7"/>
  <c r="B1889" i="7"/>
  <c r="A1889" i="7"/>
  <c r="D1888" i="7"/>
  <c r="C1888" i="7"/>
  <c r="B1888" i="7"/>
  <c r="A1888" i="7"/>
  <c r="D1887" i="7"/>
  <c r="C1887" i="7"/>
  <c r="B1887" i="7"/>
  <c r="A1887" i="7"/>
  <c r="D1886" i="7"/>
  <c r="C1886" i="7"/>
  <c r="B1886" i="7"/>
  <c r="A1886" i="7"/>
  <c r="D1885" i="7"/>
  <c r="C1885" i="7"/>
  <c r="B1885" i="7"/>
  <c r="A1885" i="7"/>
  <c r="D1884" i="7"/>
  <c r="C1884" i="7"/>
  <c r="B1884" i="7"/>
  <c r="A1884" i="7"/>
  <c r="D1883" i="7"/>
  <c r="C1883" i="7"/>
  <c r="B1883" i="7"/>
  <c r="A1883" i="7"/>
  <c r="D1882" i="7"/>
  <c r="C1882" i="7"/>
  <c r="B1882" i="7"/>
  <c r="A1882" i="7"/>
  <c r="D1881" i="7"/>
  <c r="C1881" i="7"/>
  <c r="B1881" i="7"/>
  <c r="A1881" i="7"/>
  <c r="D1880" i="7"/>
  <c r="C1880" i="7"/>
  <c r="B1880" i="7"/>
  <c r="A1880" i="7"/>
  <c r="D1879" i="7"/>
  <c r="C1879" i="7"/>
  <c r="B1879" i="7"/>
  <c r="A1879" i="7"/>
  <c r="D1878" i="7"/>
  <c r="C1878" i="7"/>
  <c r="B1878" i="7"/>
  <c r="A1878" i="7"/>
  <c r="D1877" i="7"/>
  <c r="C1877" i="7"/>
  <c r="B1877" i="7"/>
  <c r="A1877" i="7"/>
  <c r="D1876" i="7"/>
  <c r="C1876" i="7"/>
  <c r="B1876" i="7"/>
  <c r="A1876" i="7"/>
  <c r="D1875" i="7"/>
  <c r="C1875" i="7"/>
  <c r="B1875" i="7"/>
  <c r="A1875" i="7"/>
  <c r="D1874" i="7"/>
  <c r="C1874" i="7"/>
  <c r="B1874" i="7"/>
  <c r="A1874" i="7"/>
  <c r="D1873" i="7"/>
  <c r="C1873" i="7"/>
  <c r="B1873" i="7"/>
  <c r="A1873" i="7"/>
  <c r="D1872" i="7"/>
  <c r="C1872" i="7"/>
  <c r="B1872" i="7"/>
  <c r="A1872" i="7"/>
  <c r="D1871" i="7"/>
  <c r="C1871" i="7"/>
  <c r="B1871" i="7"/>
  <c r="A1871" i="7"/>
  <c r="D1870" i="7"/>
  <c r="C1870" i="7"/>
  <c r="B1870" i="7"/>
  <c r="A1870" i="7"/>
  <c r="D1869" i="7"/>
  <c r="C1869" i="7"/>
  <c r="B1869" i="7"/>
  <c r="A1869" i="7"/>
  <c r="D1868" i="7"/>
  <c r="C1868" i="7"/>
  <c r="B1868" i="7"/>
  <c r="A1868" i="7"/>
  <c r="D1867" i="7"/>
  <c r="C1867" i="7"/>
  <c r="B1867" i="7"/>
  <c r="A1867" i="7"/>
  <c r="D1866" i="7"/>
  <c r="C1866" i="7"/>
  <c r="B1866" i="7"/>
  <c r="A1866" i="7"/>
  <c r="D1865" i="7"/>
  <c r="C1865" i="7"/>
  <c r="B1865" i="7"/>
  <c r="A1865" i="7"/>
  <c r="D1864" i="7"/>
  <c r="C1864" i="7"/>
  <c r="B1864" i="7"/>
  <c r="A1864" i="7"/>
  <c r="D1863" i="7"/>
  <c r="C1863" i="7"/>
  <c r="B1863" i="7"/>
  <c r="A1863" i="7"/>
  <c r="D1862" i="7"/>
  <c r="C1862" i="7"/>
  <c r="B1862" i="7"/>
  <c r="A1862" i="7"/>
  <c r="D1861" i="7"/>
  <c r="C1861" i="7"/>
  <c r="B1861" i="7"/>
  <c r="A1861" i="7"/>
  <c r="D1860" i="7"/>
  <c r="C1860" i="7"/>
  <c r="B1860" i="7"/>
  <c r="A1860" i="7"/>
  <c r="D1859" i="7"/>
  <c r="C1859" i="7"/>
  <c r="B1859" i="7"/>
  <c r="A1859" i="7"/>
  <c r="D1858" i="7"/>
  <c r="C1858" i="7"/>
  <c r="B1858" i="7"/>
  <c r="A1858" i="7"/>
  <c r="D1857" i="7"/>
  <c r="C1857" i="7"/>
  <c r="B1857" i="7"/>
  <c r="A1857" i="7"/>
  <c r="D1856" i="7"/>
  <c r="C1856" i="7"/>
  <c r="B1856" i="7"/>
  <c r="A1856" i="7"/>
  <c r="D1855" i="7"/>
  <c r="C1855" i="7"/>
  <c r="B1855" i="7"/>
  <c r="A1855" i="7"/>
  <c r="D1854" i="7"/>
  <c r="C1854" i="7"/>
  <c r="B1854" i="7"/>
  <c r="A1854" i="7"/>
  <c r="D1853" i="7"/>
  <c r="C1853" i="7"/>
  <c r="B1853" i="7"/>
  <c r="A1853" i="7"/>
  <c r="D1852" i="7"/>
  <c r="C1852" i="7"/>
  <c r="B1852" i="7"/>
  <c r="A1852" i="7"/>
  <c r="D1851" i="7"/>
  <c r="C1851" i="7"/>
  <c r="B1851" i="7"/>
  <c r="A1851" i="7"/>
  <c r="D1850" i="7"/>
  <c r="C1850" i="7"/>
  <c r="B1850" i="7"/>
  <c r="A1850" i="7"/>
  <c r="D1849" i="7"/>
  <c r="C1849" i="7"/>
  <c r="B1849" i="7"/>
  <c r="A1849" i="7"/>
  <c r="D1848" i="7"/>
  <c r="C1848" i="7"/>
  <c r="B1848" i="7"/>
  <c r="A1848" i="7"/>
  <c r="D1847" i="7"/>
  <c r="C1847" i="7"/>
  <c r="B1847" i="7"/>
  <c r="A1847" i="7"/>
  <c r="D1846" i="7"/>
  <c r="C1846" i="7"/>
  <c r="B1846" i="7"/>
  <c r="A1846" i="7"/>
  <c r="D1845" i="7"/>
  <c r="C1845" i="7"/>
  <c r="B1845" i="7"/>
  <c r="A1845" i="7"/>
  <c r="D1844" i="7"/>
  <c r="C1844" i="7"/>
  <c r="B1844" i="7"/>
  <c r="A1844" i="7"/>
  <c r="D1843" i="7"/>
  <c r="C1843" i="7"/>
  <c r="B1843" i="7"/>
  <c r="A1843" i="7"/>
  <c r="D1842" i="7"/>
  <c r="C1842" i="7"/>
  <c r="B1842" i="7"/>
  <c r="A1842" i="7"/>
  <c r="D1841" i="7"/>
  <c r="C1841" i="7"/>
  <c r="B1841" i="7"/>
  <c r="A1841" i="7"/>
  <c r="D1840" i="7"/>
  <c r="C1840" i="7"/>
  <c r="B1840" i="7"/>
  <c r="A1840" i="7"/>
  <c r="D1839" i="7"/>
  <c r="C1839" i="7"/>
  <c r="B1839" i="7"/>
  <c r="A1839" i="7"/>
  <c r="D1838" i="7"/>
  <c r="C1838" i="7"/>
  <c r="B1838" i="7"/>
  <c r="A1838" i="7"/>
  <c r="D1837" i="7"/>
  <c r="C1837" i="7"/>
  <c r="B1837" i="7"/>
  <c r="A1837" i="7"/>
  <c r="D1836" i="7"/>
  <c r="C1836" i="7"/>
  <c r="B1836" i="7"/>
  <c r="A1836" i="7"/>
  <c r="D1835" i="7"/>
  <c r="C1835" i="7"/>
  <c r="B1835" i="7"/>
  <c r="A1835" i="7"/>
  <c r="D1834" i="7"/>
  <c r="C1834" i="7"/>
  <c r="B1834" i="7"/>
  <c r="A1834" i="7"/>
  <c r="D1833" i="7"/>
  <c r="C1833" i="7"/>
  <c r="B1833" i="7"/>
  <c r="A1833" i="7"/>
  <c r="D1832" i="7"/>
  <c r="C1832" i="7"/>
  <c r="B1832" i="7"/>
  <c r="A1832" i="7"/>
  <c r="D1831" i="7"/>
  <c r="C1831" i="7"/>
  <c r="B1831" i="7"/>
  <c r="A1831" i="7"/>
  <c r="D1830" i="7"/>
  <c r="C1830" i="7"/>
  <c r="B1830" i="7"/>
  <c r="A1830" i="7"/>
  <c r="D1829" i="7"/>
  <c r="C1829" i="7"/>
  <c r="B1829" i="7"/>
  <c r="A1829" i="7"/>
  <c r="D1828" i="7"/>
  <c r="C1828" i="7"/>
  <c r="B1828" i="7"/>
  <c r="A1828" i="7"/>
  <c r="D1827" i="7"/>
  <c r="C1827" i="7"/>
  <c r="B1827" i="7"/>
  <c r="A1827" i="7"/>
  <c r="D1826" i="7"/>
  <c r="C1826" i="7"/>
  <c r="B1826" i="7"/>
  <c r="A1826" i="7"/>
  <c r="D1825" i="7"/>
  <c r="C1825" i="7"/>
  <c r="B1825" i="7"/>
  <c r="A1825" i="7"/>
  <c r="D1824" i="7"/>
  <c r="C1824" i="7"/>
  <c r="B1824" i="7"/>
  <c r="A1824" i="7"/>
  <c r="D1823" i="7"/>
  <c r="C1823" i="7"/>
  <c r="B1823" i="7"/>
  <c r="A1823" i="7"/>
  <c r="D1822" i="7"/>
  <c r="C1822" i="7"/>
  <c r="B1822" i="7"/>
  <c r="A1822" i="7"/>
  <c r="D1821" i="7"/>
  <c r="C1821" i="7"/>
  <c r="B1821" i="7"/>
  <c r="A1821" i="7"/>
  <c r="D1820" i="7"/>
  <c r="C1820" i="7"/>
  <c r="B1820" i="7"/>
  <c r="A1820" i="7"/>
  <c r="D1819" i="7"/>
  <c r="C1819" i="7"/>
  <c r="B1819" i="7"/>
  <c r="A1819" i="7"/>
  <c r="D1818" i="7"/>
  <c r="C1818" i="7"/>
  <c r="B1818" i="7"/>
  <c r="A1818" i="7"/>
  <c r="D1817" i="7"/>
  <c r="C1817" i="7"/>
  <c r="B1817" i="7"/>
  <c r="A1817" i="7"/>
  <c r="D1816" i="7"/>
  <c r="C1816" i="7"/>
  <c r="B1816" i="7"/>
  <c r="A1816" i="7"/>
  <c r="D1815" i="7"/>
  <c r="C1815" i="7"/>
  <c r="B1815" i="7"/>
  <c r="A1815" i="7"/>
  <c r="D1814" i="7"/>
  <c r="C1814" i="7"/>
  <c r="B1814" i="7"/>
  <c r="A1814" i="7"/>
  <c r="D1813" i="7"/>
  <c r="C1813" i="7"/>
  <c r="B1813" i="7"/>
  <c r="A1813" i="7"/>
  <c r="D1812" i="7"/>
  <c r="C1812" i="7"/>
  <c r="B1812" i="7"/>
  <c r="A1812" i="7"/>
  <c r="D1811" i="7"/>
  <c r="C1811" i="7"/>
  <c r="B1811" i="7"/>
  <c r="A1811" i="7"/>
  <c r="D1810" i="7"/>
  <c r="C1810" i="7"/>
  <c r="B1810" i="7"/>
  <c r="A1810" i="7"/>
  <c r="D1809" i="7"/>
  <c r="C1809" i="7"/>
  <c r="B1809" i="7"/>
  <c r="A1809" i="7"/>
  <c r="D1808" i="7"/>
  <c r="C1808" i="7"/>
  <c r="B1808" i="7"/>
  <c r="A1808" i="7"/>
  <c r="D1807" i="7"/>
  <c r="C1807" i="7"/>
  <c r="B1807" i="7"/>
  <c r="A1807" i="7"/>
  <c r="D1806" i="7"/>
  <c r="C1806" i="7"/>
  <c r="B1806" i="7"/>
  <c r="A1806" i="7"/>
  <c r="D1805" i="7"/>
  <c r="C1805" i="7"/>
  <c r="B1805" i="7"/>
  <c r="A1805" i="7"/>
  <c r="D1804" i="7"/>
  <c r="C1804" i="7"/>
  <c r="B1804" i="7"/>
  <c r="A1804" i="7"/>
  <c r="D1803" i="7"/>
  <c r="C1803" i="7"/>
  <c r="B1803" i="7"/>
  <c r="A1803" i="7"/>
  <c r="D1802" i="7"/>
  <c r="C1802" i="7"/>
  <c r="B1802" i="7"/>
  <c r="A1802" i="7"/>
  <c r="D1801" i="7"/>
  <c r="C1801" i="7"/>
  <c r="B1801" i="7"/>
  <c r="A1801" i="7"/>
  <c r="D1800" i="7"/>
  <c r="C1800" i="7"/>
  <c r="B1800" i="7"/>
  <c r="A1800" i="7"/>
  <c r="D1799" i="7"/>
  <c r="C1799" i="7"/>
  <c r="B1799" i="7"/>
  <c r="A1799" i="7"/>
  <c r="D1798" i="7"/>
  <c r="C1798" i="7"/>
  <c r="B1798" i="7"/>
  <c r="A1798" i="7"/>
  <c r="D1797" i="7"/>
  <c r="C1797" i="7"/>
  <c r="B1797" i="7"/>
  <c r="A1797" i="7"/>
  <c r="D1796" i="7"/>
  <c r="C1796" i="7"/>
  <c r="B1796" i="7"/>
  <c r="A1796" i="7"/>
  <c r="D1795" i="7"/>
  <c r="C1795" i="7"/>
  <c r="B1795" i="7"/>
  <c r="A1795" i="7"/>
  <c r="D1794" i="7"/>
  <c r="C1794" i="7"/>
  <c r="B1794" i="7"/>
  <c r="A1794" i="7"/>
  <c r="D1793" i="7"/>
  <c r="C1793" i="7"/>
  <c r="B1793" i="7"/>
  <c r="A1793" i="7"/>
  <c r="D1792" i="7"/>
  <c r="C1792" i="7"/>
  <c r="B1792" i="7"/>
  <c r="A1792" i="7"/>
  <c r="D1791" i="7"/>
  <c r="C1791" i="7"/>
  <c r="B1791" i="7"/>
  <c r="A1791" i="7"/>
  <c r="D1790" i="7"/>
  <c r="C1790" i="7"/>
  <c r="B1790" i="7"/>
  <c r="A1790" i="7"/>
  <c r="D1789" i="7"/>
  <c r="C1789" i="7"/>
  <c r="B1789" i="7"/>
  <c r="A1789" i="7"/>
  <c r="D1788" i="7"/>
  <c r="C1788" i="7"/>
  <c r="B1788" i="7"/>
  <c r="A1788" i="7"/>
  <c r="D1787" i="7"/>
  <c r="C1787" i="7"/>
  <c r="B1787" i="7"/>
  <c r="A1787" i="7"/>
  <c r="D1786" i="7"/>
  <c r="C1786" i="7"/>
  <c r="B1786" i="7"/>
  <c r="A1786" i="7"/>
  <c r="D1785" i="7"/>
  <c r="C1785" i="7"/>
  <c r="B1785" i="7"/>
  <c r="A1785" i="7"/>
  <c r="D1784" i="7"/>
  <c r="C1784" i="7"/>
  <c r="B1784" i="7"/>
  <c r="A1784" i="7"/>
  <c r="D1783" i="7"/>
  <c r="C1783" i="7"/>
  <c r="B1783" i="7"/>
  <c r="A1783" i="7"/>
  <c r="D1782" i="7"/>
  <c r="C1782" i="7"/>
  <c r="B1782" i="7"/>
  <c r="A1782" i="7"/>
  <c r="D1781" i="7"/>
  <c r="C1781" i="7"/>
  <c r="B1781" i="7"/>
  <c r="A1781" i="7"/>
  <c r="D1780" i="7"/>
  <c r="C1780" i="7"/>
  <c r="B1780" i="7"/>
  <c r="A1780" i="7"/>
  <c r="D1779" i="7"/>
  <c r="C1779" i="7"/>
  <c r="B1779" i="7"/>
  <c r="A1779" i="7"/>
  <c r="D1778" i="7"/>
  <c r="C1778" i="7"/>
  <c r="B1778" i="7"/>
  <c r="A1778" i="7"/>
  <c r="D1777" i="7"/>
  <c r="C1777" i="7"/>
  <c r="B1777" i="7"/>
  <c r="A1777" i="7"/>
  <c r="D1776" i="7"/>
  <c r="C1776" i="7"/>
  <c r="B1776" i="7"/>
  <c r="A1776" i="7"/>
  <c r="D1775" i="7"/>
  <c r="C1775" i="7"/>
  <c r="B1775" i="7"/>
  <c r="A1775" i="7"/>
  <c r="D1774" i="7"/>
  <c r="C1774" i="7"/>
  <c r="B1774" i="7"/>
  <c r="A1774" i="7"/>
  <c r="D1773" i="7"/>
  <c r="C1773" i="7"/>
  <c r="B1773" i="7"/>
  <c r="A1773" i="7"/>
  <c r="D1772" i="7"/>
  <c r="C1772" i="7"/>
  <c r="B1772" i="7"/>
  <c r="A1772" i="7"/>
  <c r="D1771" i="7"/>
  <c r="C1771" i="7"/>
  <c r="B1771" i="7"/>
  <c r="A1771" i="7"/>
  <c r="D1770" i="7"/>
  <c r="C1770" i="7"/>
  <c r="B1770" i="7"/>
  <c r="A1770" i="7"/>
  <c r="D1769" i="7"/>
  <c r="C1769" i="7"/>
  <c r="B1769" i="7"/>
  <c r="A1769" i="7"/>
  <c r="D1768" i="7"/>
  <c r="C1768" i="7"/>
  <c r="B1768" i="7"/>
  <c r="A1768" i="7"/>
  <c r="D1767" i="7"/>
  <c r="C1767" i="7"/>
  <c r="B1767" i="7"/>
  <c r="A1767" i="7"/>
  <c r="D1766" i="7"/>
  <c r="C1766" i="7"/>
  <c r="B1766" i="7"/>
  <c r="A1766" i="7"/>
  <c r="D1765" i="7"/>
  <c r="C1765" i="7"/>
  <c r="B1765" i="7"/>
  <c r="A1765" i="7"/>
  <c r="D1764" i="7"/>
  <c r="C1764" i="7"/>
  <c r="B1764" i="7"/>
  <c r="A1764" i="7"/>
  <c r="D1763" i="7"/>
  <c r="C1763" i="7"/>
  <c r="B1763" i="7"/>
  <c r="A1763" i="7"/>
  <c r="D1762" i="7"/>
  <c r="C1762" i="7"/>
  <c r="B1762" i="7"/>
  <c r="A1762" i="7"/>
  <c r="D1761" i="7"/>
  <c r="C1761" i="7"/>
  <c r="B1761" i="7"/>
  <c r="A1761" i="7"/>
  <c r="D1760" i="7"/>
  <c r="C1760" i="7"/>
  <c r="B1760" i="7"/>
  <c r="A1760" i="7"/>
  <c r="D1759" i="7"/>
  <c r="C1759" i="7"/>
  <c r="B1759" i="7"/>
  <c r="A1759" i="7"/>
  <c r="D1758" i="7"/>
  <c r="C1758" i="7"/>
  <c r="B1758" i="7"/>
  <c r="A1758" i="7"/>
  <c r="D1757" i="7"/>
  <c r="C1757" i="7"/>
  <c r="B1757" i="7"/>
  <c r="A1757" i="7"/>
  <c r="D1756" i="7"/>
  <c r="C1756" i="7"/>
  <c r="B1756" i="7"/>
  <c r="A1756" i="7"/>
  <c r="D1755" i="7"/>
  <c r="C1755" i="7"/>
  <c r="B1755" i="7"/>
  <c r="A1755" i="7"/>
  <c r="D1754" i="7"/>
  <c r="C1754" i="7"/>
  <c r="B1754" i="7"/>
  <c r="A1754" i="7"/>
  <c r="D1753" i="7"/>
  <c r="C1753" i="7"/>
  <c r="B1753" i="7"/>
  <c r="A1753" i="7"/>
  <c r="D1752" i="7"/>
  <c r="C1752" i="7"/>
  <c r="B1752" i="7"/>
  <c r="A1752" i="7"/>
  <c r="D1751" i="7"/>
  <c r="C1751" i="7"/>
  <c r="B1751" i="7"/>
  <c r="A1751" i="7"/>
  <c r="D1750" i="7"/>
  <c r="C1750" i="7"/>
  <c r="B1750" i="7"/>
  <c r="A1750" i="7"/>
  <c r="D1749" i="7"/>
  <c r="C1749" i="7"/>
  <c r="B1749" i="7"/>
  <c r="A1749" i="7"/>
  <c r="D1748" i="7"/>
  <c r="C1748" i="7"/>
  <c r="B1748" i="7"/>
  <c r="A1748" i="7"/>
  <c r="D1747" i="7"/>
  <c r="C1747" i="7"/>
  <c r="B1747" i="7"/>
  <c r="A1747" i="7"/>
  <c r="D1746" i="7"/>
  <c r="C1746" i="7"/>
  <c r="B1746" i="7"/>
  <c r="A1746" i="7"/>
  <c r="D1745" i="7"/>
  <c r="C1745" i="7"/>
  <c r="B1745" i="7"/>
  <c r="A1745" i="7"/>
  <c r="D1744" i="7"/>
  <c r="C1744" i="7"/>
  <c r="B1744" i="7"/>
  <c r="A1744" i="7"/>
  <c r="D1743" i="7"/>
  <c r="C1743" i="7"/>
  <c r="B1743" i="7"/>
  <c r="A1743" i="7"/>
  <c r="D1742" i="7"/>
  <c r="C1742" i="7"/>
  <c r="B1742" i="7"/>
  <c r="A1742" i="7"/>
  <c r="D1741" i="7"/>
  <c r="C1741" i="7"/>
  <c r="B1741" i="7"/>
  <c r="A1741" i="7"/>
  <c r="D1740" i="7"/>
  <c r="C1740" i="7"/>
  <c r="B1740" i="7"/>
  <c r="A1740" i="7"/>
  <c r="D1739" i="7"/>
  <c r="C1739" i="7"/>
  <c r="B1739" i="7"/>
  <c r="A1739" i="7"/>
  <c r="D1738" i="7"/>
  <c r="C1738" i="7"/>
  <c r="B1738" i="7"/>
  <c r="A1738" i="7"/>
  <c r="D1737" i="7"/>
  <c r="C1737" i="7"/>
  <c r="B1737" i="7"/>
  <c r="A1737" i="7"/>
  <c r="D1736" i="7"/>
  <c r="C1736" i="7"/>
  <c r="B1736" i="7"/>
  <c r="A1736" i="7"/>
  <c r="D1735" i="7"/>
  <c r="C1735" i="7"/>
  <c r="B1735" i="7"/>
  <c r="A1735" i="7"/>
  <c r="D1734" i="7"/>
  <c r="C1734" i="7"/>
  <c r="B1734" i="7"/>
  <c r="A1734" i="7"/>
  <c r="D1733" i="7"/>
  <c r="C1733" i="7"/>
  <c r="B1733" i="7"/>
  <c r="A1733" i="7"/>
  <c r="D1732" i="7"/>
  <c r="C1732" i="7"/>
  <c r="B1732" i="7"/>
  <c r="A1732" i="7"/>
  <c r="D1731" i="7"/>
  <c r="C1731" i="7"/>
  <c r="B1731" i="7"/>
  <c r="A1731" i="7"/>
  <c r="D1730" i="7"/>
  <c r="C1730" i="7"/>
  <c r="B1730" i="7"/>
  <c r="A1730" i="7"/>
  <c r="D1729" i="7"/>
  <c r="C1729" i="7"/>
  <c r="B1729" i="7"/>
  <c r="A1729" i="7"/>
  <c r="D1728" i="7"/>
  <c r="C1728" i="7"/>
  <c r="B1728" i="7"/>
  <c r="A1728" i="7"/>
  <c r="D1727" i="7"/>
  <c r="C1727" i="7"/>
  <c r="B1727" i="7"/>
  <c r="A1727" i="7"/>
  <c r="D1726" i="7"/>
  <c r="C1726" i="7"/>
  <c r="B1726" i="7"/>
  <c r="A1726" i="7"/>
  <c r="D1725" i="7"/>
  <c r="C1725" i="7"/>
  <c r="B1725" i="7"/>
  <c r="A1725" i="7"/>
  <c r="D1724" i="7"/>
  <c r="C1724" i="7"/>
  <c r="B1724" i="7"/>
  <c r="A1724" i="7"/>
  <c r="D1723" i="7"/>
  <c r="C1723" i="7"/>
  <c r="B1723" i="7"/>
  <c r="A1723" i="7"/>
  <c r="D1722" i="7"/>
  <c r="C1722" i="7"/>
  <c r="B1722" i="7"/>
  <c r="A1722" i="7"/>
  <c r="D1721" i="7"/>
  <c r="C1721" i="7"/>
  <c r="B1721" i="7"/>
  <c r="A1721" i="7"/>
  <c r="D1720" i="7"/>
  <c r="C1720" i="7"/>
  <c r="B1720" i="7"/>
  <c r="A1720" i="7"/>
  <c r="D1719" i="7"/>
  <c r="C1719" i="7"/>
  <c r="B1719" i="7"/>
  <c r="A1719" i="7"/>
  <c r="D1718" i="7"/>
  <c r="C1718" i="7"/>
  <c r="B1718" i="7"/>
  <c r="A1718" i="7"/>
  <c r="D1717" i="7"/>
  <c r="C1717" i="7"/>
  <c r="B1717" i="7"/>
  <c r="A1717" i="7"/>
  <c r="D1716" i="7"/>
  <c r="C1716" i="7"/>
  <c r="B1716" i="7"/>
  <c r="A1716" i="7"/>
  <c r="D1715" i="7"/>
  <c r="C1715" i="7"/>
  <c r="B1715" i="7"/>
  <c r="A1715" i="7"/>
  <c r="D1714" i="7"/>
  <c r="C1714" i="7"/>
  <c r="B1714" i="7"/>
  <c r="A1714" i="7"/>
  <c r="D1713" i="7"/>
  <c r="C1713" i="7"/>
  <c r="B1713" i="7"/>
  <c r="A1713" i="7"/>
  <c r="D1712" i="7"/>
  <c r="C1712" i="7"/>
  <c r="B1712" i="7"/>
  <c r="A1712" i="7"/>
  <c r="D1711" i="7"/>
  <c r="C1711" i="7"/>
  <c r="B1711" i="7"/>
  <c r="A1711" i="7"/>
  <c r="D1710" i="7"/>
  <c r="C1710" i="7"/>
  <c r="B1710" i="7"/>
  <c r="A1710" i="7"/>
  <c r="D1709" i="7"/>
  <c r="C1709" i="7"/>
  <c r="B1709" i="7"/>
  <c r="A1709" i="7"/>
  <c r="D1708" i="7"/>
  <c r="C1708" i="7"/>
  <c r="B1708" i="7"/>
  <c r="A1708" i="7"/>
  <c r="D1707" i="7"/>
  <c r="C1707" i="7"/>
  <c r="B1707" i="7"/>
  <c r="A1707" i="7"/>
  <c r="D1706" i="7"/>
  <c r="C1706" i="7"/>
  <c r="B1706" i="7"/>
  <c r="A1706" i="7"/>
  <c r="D1705" i="7"/>
  <c r="C1705" i="7"/>
  <c r="B1705" i="7"/>
  <c r="A1705" i="7"/>
  <c r="D1704" i="7"/>
  <c r="C1704" i="7"/>
  <c r="B1704" i="7"/>
  <c r="A1704" i="7"/>
  <c r="D1703" i="7"/>
  <c r="C1703" i="7"/>
  <c r="B1703" i="7"/>
  <c r="A1703" i="7"/>
  <c r="D1702" i="7"/>
  <c r="C1702" i="7"/>
  <c r="B1702" i="7"/>
  <c r="A1702" i="7"/>
  <c r="D1701" i="7"/>
  <c r="C1701" i="7"/>
  <c r="B1701" i="7"/>
  <c r="A1701" i="7"/>
  <c r="D1700" i="7"/>
  <c r="C1700" i="7"/>
  <c r="B1700" i="7"/>
  <c r="A1700" i="7"/>
  <c r="D1699" i="7"/>
  <c r="C1699" i="7"/>
  <c r="B1699" i="7"/>
  <c r="A1699" i="7"/>
  <c r="D1698" i="7"/>
  <c r="C1698" i="7"/>
  <c r="B1698" i="7"/>
  <c r="A1698" i="7"/>
  <c r="D1697" i="7"/>
  <c r="C1697" i="7"/>
  <c r="B1697" i="7"/>
  <c r="A1697" i="7"/>
  <c r="D1696" i="7"/>
  <c r="C1696" i="7"/>
  <c r="B1696" i="7"/>
  <c r="A1696" i="7"/>
  <c r="D1695" i="7"/>
  <c r="C1695" i="7"/>
  <c r="B1695" i="7"/>
  <c r="A1695" i="7"/>
  <c r="D1694" i="7"/>
  <c r="C1694" i="7"/>
  <c r="B1694" i="7"/>
  <c r="A1694" i="7"/>
  <c r="D1693" i="7"/>
  <c r="C1693" i="7"/>
  <c r="B1693" i="7"/>
  <c r="A1693" i="7"/>
  <c r="D1692" i="7"/>
  <c r="C1692" i="7"/>
  <c r="B1692" i="7"/>
  <c r="A1692" i="7"/>
  <c r="D1691" i="7"/>
  <c r="C1691" i="7"/>
  <c r="B1691" i="7"/>
  <c r="A1691" i="7"/>
  <c r="D1690" i="7"/>
  <c r="C1690" i="7"/>
  <c r="B1690" i="7"/>
  <c r="A1690" i="7"/>
  <c r="D1689" i="7"/>
  <c r="C1689" i="7"/>
  <c r="B1689" i="7"/>
  <c r="A1689" i="7"/>
  <c r="D1688" i="7"/>
  <c r="C1688" i="7"/>
  <c r="B1688" i="7"/>
  <c r="A1688" i="7"/>
  <c r="D1687" i="7"/>
  <c r="C1687" i="7"/>
  <c r="B1687" i="7"/>
  <c r="A1687" i="7"/>
  <c r="D1686" i="7"/>
  <c r="C1686" i="7"/>
  <c r="B1686" i="7"/>
  <c r="A1686" i="7"/>
  <c r="D1685" i="7"/>
  <c r="C1685" i="7"/>
  <c r="B1685" i="7"/>
  <c r="A1685" i="7"/>
  <c r="D1684" i="7"/>
  <c r="C1684" i="7"/>
  <c r="B1684" i="7"/>
  <c r="A1684" i="7"/>
  <c r="D1683" i="7"/>
  <c r="C1683" i="7"/>
  <c r="B1683" i="7"/>
  <c r="A1683" i="7"/>
  <c r="D1682" i="7"/>
  <c r="C1682" i="7"/>
  <c r="B1682" i="7"/>
  <c r="A1682" i="7"/>
  <c r="D1681" i="7"/>
  <c r="C1681" i="7"/>
  <c r="B1681" i="7"/>
  <c r="A1681" i="7"/>
  <c r="D1680" i="7"/>
  <c r="C1680" i="7"/>
  <c r="B1680" i="7"/>
  <c r="A1680" i="7"/>
  <c r="D1679" i="7"/>
  <c r="C1679" i="7"/>
  <c r="B1679" i="7"/>
  <c r="A1679" i="7"/>
  <c r="D1678" i="7"/>
  <c r="C1678" i="7"/>
  <c r="B1678" i="7"/>
  <c r="A1678" i="7"/>
  <c r="D1677" i="7"/>
  <c r="C1677" i="7"/>
  <c r="B1677" i="7"/>
  <c r="A1677" i="7"/>
  <c r="D1676" i="7"/>
  <c r="C1676" i="7"/>
  <c r="B1676" i="7"/>
  <c r="A1676" i="7"/>
  <c r="D1675" i="7"/>
  <c r="C1675" i="7"/>
  <c r="B1675" i="7"/>
  <c r="A1675" i="7"/>
  <c r="D1674" i="7"/>
  <c r="C1674" i="7"/>
  <c r="B1674" i="7"/>
  <c r="A1674" i="7"/>
  <c r="D1673" i="7"/>
  <c r="C1673" i="7"/>
  <c r="B1673" i="7"/>
  <c r="A1673" i="7"/>
  <c r="D1672" i="7"/>
  <c r="C1672" i="7"/>
  <c r="B1672" i="7"/>
  <c r="A1672" i="7"/>
  <c r="D1671" i="7"/>
  <c r="C1671" i="7"/>
  <c r="B1671" i="7"/>
  <c r="A1671" i="7"/>
  <c r="D1670" i="7"/>
  <c r="C1670" i="7"/>
  <c r="B1670" i="7"/>
  <c r="A1670" i="7"/>
  <c r="D1669" i="7"/>
  <c r="C1669" i="7"/>
  <c r="B1669" i="7"/>
  <c r="A1669" i="7"/>
  <c r="D1668" i="7"/>
  <c r="C1668" i="7"/>
  <c r="B1668" i="7"/>
  <c r="A1668" i="7"/>
  <c r="D1667" i="7"/>
  <c r="C1667" i="7"/>
  <c r="B1667" i="7"/>
  <c r="A1667" i="7"/>
  <c r="D1666" i="7"/>
  <c r="C1666" i="7"/>
  <c r="B1666" i="7"/>
  <c r="A1666" i="7"/>
  <c r="D1665" i="7"/>
  <c r="C1665" i="7"/>
  <c r="B1665" i="7"/>
  <c r="A1665" i="7"/>
  <c r="D1664" i="7"/>
  <c r="C1664" i="7"/>
  <c r="B1664" i="7"/>
  <c r="A1664" i="7"/>
  <c r="D1663" i="7"/>
  <c r="C1663" i="7"/>
  <c r="B1663" i="7"/>
  <c r="A1663" i="7"/>
  <c r="D1662" i="7"/>
  <c r="C1662" i="7"/>
  <c r="B1662" i="7"/>
  <c r="A1662" i="7"/>
  <c r="D1661" i="7"/>
  <c r="C1661" i="7"/>
  <c r="B1661" i="7"/>
  <c r="A1661" i="7"/>
  <c r="D1660" i="7"/>
  <c r="C1660" i="7"/>
  <c r="B1660" i="7"/>
  <c r="A1660" i="7"/>
  <c r="D1659" i="7"/>
  <c r="C1659" i="7"/>
  <c r="B1659" i="7"/>
  <c r="A1659" i="7"/>
  <c r="D1658" i="7"/>
  <c r="C1658" i="7"/>
  <c r="B1658" i="7"/>
  <c r="A1658" i="7"/>
  <c r="D1657" i="7"/>
  <c r="C1657" i="7"/>
  <c r="B1657" i="7"/>
  <c r="A1657" i="7"/>
  <c r="D1656" i="7"/>
  <c r="C1656" i="7"/>
  <c r="B1656" i="7"/>
  <c r="A1656" i="7"/>
  <c r="D1655" i="7"/>
  <c r="C1655" i="7"/>
  <c r="B1655" i="7"/>
  <c r="A1655" i="7"/>
  <c r="D1654" i="7"/>
  <c r="C1654" i="7"/>
  <c r="B1654" i="7"/>
  <c r="A1654" i="7"/>
  <c r="D1653" i="7"/>
  <c r="C1653" i="7"/>
  <c r="B1653" i="7"/>
  <c r="A1653" i="7"/>
  <c r="D1652" i="7"/>
  <c r="C1652" i="7"/>
  <c r="B1652" i="7"/>
  <c r="A1652" i="7"/>
  <c r="D1651" i="7"/>
  <c r="C1651" i="7"/>
  <c r="B1651" i="7"/>
  <c r="A1651" i="7"/>
  <c r="D1650" i="7"/>
  <c r="C1650" i="7"/>
  <c r="B1650" i="7"/>
  <c r="A1650" i="7"/>
  <c r="D1649" i="7"/>
  <c r="C1649" i="7"/>
  <c r="B1649" i="7"/>
  <c r="A1649" i="7"/>
  <c r="D1648" i="7"/>
  <c r="C1648" i="7"/>
  <c r="B1648" i="7"/>
  <c r="A1648" i="7"/>
  <c r="D1647" i="7"/>
  <c r="C1647" i="7"/>
  <c r="B1647" i="7"/>
  <c r="A1647" i="7"/>
  <c r="D1646" i="7"/>
  <c r="C1646" i="7"/>
  <c r="B1646" i="7"/>
  <c r="A1646" i="7"/>
  <c r="D1645" i="7"/>
  <c r="C1645" i="7"/>
  <c r="B1645" i="7"/>
  <c r="A1645" i="7"/>
  <c r="D1644" i="7"/>
  <c r="C1644" i="7"/>
  <c r="B1644" i="7"/>
  <c r="A1644" i="7"/>
  <c r="D1643" i="7"/>
  <c r="C1643" i="7"/>
  <c r="B1643" i="7"/>
  <c r="A1643" i="7"/>
  <c r="D1642" i="7"/>
  <c r="C1642" i="7"/>
  <c r="B1642" i="7"/>
  <c r="A1642" i="7"/>
  <c r="D1641" i="7"/>
  <c r="C1641" i="7"/>
  <c r="B1641" i="7"/>
  <c r="A1641" i="7"/>
  <c r="D1640" i="7"/>
  <c r="C1640" i="7"/>
  <c r="B1640" i="7"/>
  <c r="A1640" i="7"/>
  <c r="D1639" i="7"/>
  <c r="C1639" i="7"/>
  <c r="B1639" i="7"/>
  <c r="A1639" i="7"/>
  <c r="D1638" i="7"/>
  <c r="C1638" i="7"/>
  <c r="B1638" i="7"/>
  <c r="A1638" i="7"/>
  <c r="D1637" i="7"/>
  <c r="C1637" i="7"/>
  <c r="B1637" i="7"/>
  <c r="A1637" i="7"/>
  <c r="D1636" i="7"/>
  <c r="C1636" i="7"/>
  <c r="B1636" i="7"/>
  <c r="A1636" i="7"/>
  <c r="D1635" i="7"/>
  <c r="C1635" i="7"/>
  <c r="B1635" i="7"/>
  <c r="A1635" i="7"/>
  <c r="D1634" i="7"/>
  <c r="C1634" i="7"/>
  <c r="B1634" i="7"/>
  <c r="A1634" i="7"/>
  <c r="D1633" i="7"/>
  <c r="C1633" i="7"/>
  <c r="B1633" i="7"/>
  <c r="A1633" i="7"/>
  <c r="D1632" i="7"/>
  <c r="C1632" i="7"/>
  <c r="B1632" i="7"/>
  <c r="A1632" i="7"/>
  <c r="D1631" i="7"/>
  <c r="C1631" i="7"/>
  <c r="B1631" i="7"/>
  <c r="A1631" i="7"/>
  <c r="D1630" i="7"/>
  <c r="C1630" i="7"/>
  <c r="B1630" i="7"/>
  <c r="A1630" i="7"/>
  <c r="D1629" i="7"/>
  <c r="C1629" i="7"/>
  <c r="B1629" i="7"/>
  <c r="A1629" i="7"/>
  <c r="D1628" i="7"/>
  <c r="C1628" i="7"/>
  <c r="B1628" i="7"/>
  <c r="A1628" i="7"/>
  <c r="D1627" i="7"/>
  <c r="C1627" i="7"/>
  <c r="B1627" i="7"/>
  <c r="A1627" i="7"/>
  <c r="D1626" i="7"/>
  <c r="C1626" i="7"/>
  <c r="B1626" i="7"/>
  <c r="A1626" i="7"/>
  <c r="D1625" i="7"/>
  <c r="C1625" i="7"/>
  <c r="B1625" i="7"/>
  <c r="A1625" i="7"/>
  <c r="D1624" i="7"/>
  <c r="C1624" i="7"/>
  <c r="B1624" i="7"/>
  <c r="A1624" i="7"/>
  <c r="D1623" i="7"/>
  <c r="C1623" i="7"/>
  <c r="B1623" i="7"/>
  <c r="A1623" i="7"/>
  <c r="D1622" i="7"/>
  <c r="C1622" i="7"/>
  <c r="B1622" i="7"/>
  <c r="A1622" i="7"/>
  <c r="D1621" i="7"/>
  <c r="C1621" i="7"/>
  <c r="B1621" i="7"/>
  <c r="A1621" i="7"/>
  <c r="D1620" i="7"/>
  <c r="C1620" i="7"/>
  <c r="B1620" i="7"/>
  <c r="A1620" i="7"/>
  <c r="D1619" i="7"/>
  <c r="C1619" i="7"/>
  <c r="B1619" i="7"/>
  <c r="A1619" i="7"/>
  <c r="D1618" i="7"/>
  <c r="C1618" i="7"/>
  <c r="B1618" i="7"/>
  <c r="A1618" i="7"/>
  <c r="D1617" i="7"/>
  <c r="C1617" i="7"/>
  <c r="B1617" i="7"/>
  <c r="A1617" i="7"/>
  <c r="D1616" i="7"/>
  <c r="C1616" i="7"/>
  <c r="B1616" i="7"/>
  <c r="A1616" i="7"/>
  <c r="D1615" i="7"/>
  <c r="C1615" i="7"/>
  <c r="B1615" i="7"/>
  <c r="A1615" i="7"/>
  <c r="D1614" i="7"/>
  <c r="C1614" i="7"/>
  <c r="B1614" i="7"/>
  <c r="A1614" i="7"/>
  <c r="D1613" i="7"/>
  <c r="C1613" i="7"/>
  <c r="B1613" i="7"/>
  <c r="A1613" i="7"/>
  <c r="D1612" i="7"/>
  <c r="C1612" i="7"/>
  <c r="B1612" i="7"/>
  <c r="A1612" i="7"/>
  <c r="D1611" i="7"/>
  <c r="C1611" i="7"/>
  <c r="B1611" i="7"/>
  <c r="A1611" i="7"/>
  <c r="D1610" i="7"/>
  <c r="C1610" i="7"/>
  <c r="B1610" i="7"/>
  <c r="A1610" i="7"/>
  <c r="D1609" i="7"/>
  <c r="C1609" i="7"/>
  <c r="B1609" i="7"/>
  <c r="A1609" i="7"/>
  <c r="D1608" i="7"/>
  <c r="C1608" i="7"/>
  <c r="B1608" i="7"/>
  <c r="A1608" i="7"/>
  <c r="D1607" i="7"/>
  <c r="C1607" i="7"/>
  <c r="B1607" i="7"/>
  <c r="A1607" i="7"/>
  <c r="D1606" i="7"/>
  <c r="C1606" i="7"/>
  <c r="B1606" i="7"/>
  <c r="A1606" i="7"/>
  <c r="D1605" i="7"/>
  <c r="C1605" i="7"/>
  <c r="B1605" i="7"/>
  <c r="A1605" i="7"/>
  <c r="D1604" i="7"/>
  <c r="C1604" i="7"/>
  <c r="B1604" i="7"/>
  <c r="A1604" i="7"/>
  <c r="D1603" i="7"/>
  <c r="C1603" i="7"/>
  <c r="B1603" i="7"/>
  <c r="A1603" i="7"/>
  <c r="D1602" i="7"/>
  <c r="C1602" i="7"/>
  <c r="B1602" i="7"/>
  <c r="A1602" i="7"/>
  <c r="D1601" i="7"/>
  <c r="C1601" i="7"/>
  <c r="B1601" i="7"/>
  <c r="A1601" i="7"/>
  <c r="D1600" i="7"/>
  <c r="C1600" i="7"/>
  <c r="B1600" i="7"/>
  <c r="A1600" i="7"/>
  <c r="D1599" i="7"/>
  <c r="C1599" i="7"/>
  <c r="B1599" i="7"/>
  <c r="A1599" i="7"/>
  <c r="D1598" i="7"/>
  <c r="C1598" i="7"/>
  <c r="B1598" i="7"/>
  <c r="A1598" i="7"/>
  <c r="D1597" i="7"/>
  <c r="C1597" i="7"/>
  <c r="B1597" i="7"/>
  <c r="A1597" i="7"/>
  <c r="D1596" i="7"/>
  <c r="C1596" i="7"/>
  <c r="B1596" i="7"/>
  <c r="A1596" i="7"/>
  <c r="D1595" i="7"/>
  <c r="C1595" i="7"/>
  <c r="B1595" i="7"/>
  <c r="A1595" i="7"/>
  <c r="D1594" i="7"/>
  <c r="C1594" i="7"/>
  <c r="B1594" i="7"/>
  <c r="A1594" i="7"/>
  <c r="D1593" i="7"/>
  <c r="C1593" i="7"/>
  <c r="B1593" i="7"/>
  <c r="A1593" i="7"/>
  <c r="D1592" i="7"/>
  <c r="C1592" i="7"/>
  <c r="B1592" i="7"/>
  <c r="A1592" i="7"/>
  <c r="D1591" i="7"/>
  <c r="C1591" i="7"/>
  <c r="B1591" i="7"/>
  <c r="A1591" i="7"/>
  <c r="D1590" i="7"/>
  <c r="C1590" i="7"/>
  <c r="B1590" i="7"/>
  <c r="A1590" i="7"/>
  <c r="D1589" i="7"/>
  <c r="C1589" i="7"/>
  <c r="B1589" i="7"/>
  <c r="A1589" i="7"/>
  <c r="D1588" i="7"/>
  <c r="C1588" i="7"/>
  <c r="B1588" i="7"/>
  <c r="A1588" i="7"/>
  <c r="D1587" i="7"/>
  <c r="C1587" i="7"/>
  <c r="B1587" i="7"/>
  <c r="A1587" i="7"/>
  <c r="D1586" i="7"/>
  <c r="C1586" i="7"/>
  <c r="B1586" i="7"/>
  <c r="A1586" i="7"/>
  <c r="D1585" i="7"/>
  <c r="C1585" i="7"/>
  <c r="B1585" i="7"/>
  <c r="A1585" i="7"/>
  <c r="D1584" i="7"/>
  <c r="C1584" i="7"/>
  <c r="B1584" i="7"/>
  <c r="A1584" i="7"/>
  <c r="D1583" i="7"/>
  <c r="C1583" i="7"/>
  <c r="B1583" i="7"/>
  <c r="A1583" i="7"/>
  <c r="D1582" i="7"/>
  <c r="C1582" i="7"/>
  <c r="B1582" i="7"/>
  <c r="A1582" i="7"/>
  <c r="D1581" i="7"/>
  <c r="C1581" i="7"/>
  <c r="B1581" i="7"/>
  <c r="A1581" i="7"/>
  <c r="D1580" i="7"/>
  <c r="C1580" i="7"/>
  <c r="B1580" i="7"/>
  <c r="A1580" i="7"/>
  <c r="D1579" i="7"/>
  <c r="C1579" i="7"/>
  <c r="B1579" i="7"/>
  <c r="A1579" i="7"/>
  <c r="D1578" i="7"/>
  <c r="C1578" i="7"/>
  <c r="B1578" i="7"/>
  <c r="A1578" i="7"/>
  <c r="D1577" i="7"/>
  <c r="C1577" i="7"/>
  <c r="B1577" i="7"/>
  <c r="A1577" i="7"/>
  <c r="D1576" i="7"/>
  <c r="C1576" i="7"/>
  <c r="B1576" i="7"/>
  <c r="A1576" i="7"/>
  <c r="D1575" i="7"/>
  <c r="C1575" i="7"/>
  <c r="B1575" i="7"/>
  <c r="A1575" i="7"/>
  <c r="D1574" i="7"/>
  <c r="C1574" i="7"/>
  <c r="B1574" i="7"/>
  <c r="A1574" i="7"/>
  <c r="D1573" i="7"/>
  <c r="C1573" i="7"/>
  <c r="B1573" i="7"/>
  <c r="A1573" i="7"/>
  <c r="D1572" i="7"/>
  <c r="C1572" i="7"/>
  <c r="B1572" i="7"/>
  <c r="A1572" i="7"/>
  <c r="D1571" i="7"/>
  <c r="C1571" i="7"/>
  <c r="B1571" i="7"/>
  <c r="A1571" i="7"/>
  <c r="D1570" i="7"/>
  <c r="C1570" i="7"/>
  <c r="B1570" i="7"/>
  <c r="A1570" i="7"/>
  <c r="D1569" i="7"/>
  <c r="C1569" i="7"/>
  <c r="B1569" i="7"/>
  <c r="A1569" i="7"/>
  <c r="D1568" i="7"/>
  <c r="C1568" i="7"/>
  <c r="B1568" i="7"/>
  <c r="A1568" i="7"/>
  <c r="D1567" i="7"/>
  <c r="C1567" i="7"/>
  <c r="B1567" i="7"/>
  <c r="A1567" i="7"/>
  <c r="D1566" i="7"/>
  <c r="C1566" i="7"/>
  <c r="B1566" i="7"/>
  <c r="A1566" i="7"/>
  <c r="D1565" i="7"/>
  <c r="C1565" i="7"/>
  <c r="B1565" i="7"/>
  <c r="A1565" i="7"/>
  <c r="D1564" i="7"/>
  <c r="C1564" i="7"/>
  <c r="B1564" i="7"/>
  <c r="A1564" i="7"/>
  <c r="D1563" i="7"/>
  <c r="C1563" i="7"/>
  <c r="B1563" i="7"/>
  <c r="A1563" i="7"/>
  <c r="D1562" i="7"/>
  <c r="C1562" i="7"/>
  <c r="B1562" i="7"/>
  <c r="A1562" i="7"/>
  <c r="D1561" i="7"/>
  <c r="C1561" i="7"/>
  <c r="B1561" i="7"/>
  <c r="A1561" i="7"/>
  <c r="D1560" i="7"/>
  <c r="C1560" i="7"/>
  <c r="B1560" i="7"/>
  <c r="A1560" i="7"/>
  <c r="D1559" i="7"/>
  <c r="C1559" i="7"/>
  <c r="B1559" i="7"/>
  <c r="A1559" i="7"/>
  <c r="D1558" i="7"/>
  <c r="C1558" i="7"/>
  <c r="B1558" i="7"/>
  <c r="A1558" i="7"/>
  <c r="D1557" i="7"/>
  <c r="C1557" i="7"/>
  <c r="B1557" i="7"/>
  <c r="A1557" i="7"/>
  <c r="D1556" i="7"/>
  <c r="C1556" i="7"/>
  <c r="B1556" i="7"/>
  <c r="A1556" i="7"/>
  <c r="D1555" i="7"/>
  <c r="C1555" i="7"/>
  <c r="B1555" i="7"/>
  <c r="A1555" i="7"/>
  <c r="D1554" i="7"/>
  <c r="C1554" i="7"/>
  <c r="B1554" i="7"/>
  <c r="A1554" i="7"/>
  <c r="D1553" i="7"/>
  <c r="C1553" i="7"/>
  <c r="B1553" i="7"/>
  <c r="A1553" i="7"/>
  <c r="D1552" i="7"/>
  <c r="C1552" i="7"/>
  <c r="B1552" i="7"/>
  <c r="A1552" i="7"/>
  <c r="D1551" i="7"/>
  <c r="C1551" i="7"/>
  <c r="B1551" i="7"/>
  <c r="A1551" i="7"/>
  <c r="D1550" i="7"/>
  <c r="C1550" i="7"/>
  <c r="B1550" i="7"/>
  <c r="A1550" i="7"/>
  <c r="D1549" i="7"/>
  <c r="C1549" i="7"/>
  <c r="B1549" i="7"/>
  <c r="A1549" i="7"/>
  <c r="D1548" i="7"/>
  <c r="C1548" i="7"/>
  <c r="B1548" i="7"/>
  <c r="A1548" i="7"/>
  <c r="D1547" i="7"/>
  <c r="C1547" i="7"/>
  <c r="B1547" i="7"/>
  <c r="A1547" i="7"/>
  <c r="D1546" i="7"/>
  <c r="C1546" i="7"/>
  <c r="B1546" i="7"/>
  <c r="A1546" i="7"/>
  <c r="D1545" i="7"/>
  <c r="C1545" i="7"/>
  <c r="B1545" i="7"/>
  <c r="A1545" i="7"/>
  <c r="D1544" i="7"/>
  <c r="C1544" i="7"/>
  <c r="B1544" i="7"/>
  <c r="A1544" i="7"/>
  <c r="D1543" i="7"/>
  <c r="C1543" i="7"/>
  <c r="B1543" i="7"/>
  <c r="A1543" i="7"/>
  <c r="D1542" i="7"/>
  <c r="C1542" i="7"/>
  <c r="B1542" i="7"/>
  <c r="A1542" i="7"/>
  <c r="D1541" i="7"/>
  <c r="C1541" i="7"/>
  <c r="B1541" i="7"/>
  <c r="A1541" i="7"/>
  <c r="D1540" i="7"/>
  <c r="C1540" i="7"/>
  <c r="B1540" i="7"/>
  <c r="A1540" i="7"/>
  <c r="D1539" i="7"/>
  <c r="C1539" i="7"/>
  <c r="B1539" i="7"/>
  <c r="A1539" i="7"/>
  <c r="D1538" i="7"/>
  <c r="C1538" i="7"/>
  <c r="B1538" i="7"/>
  <c r="A1538" i="7"/>
  <c r="D1537" i="7"/>
  <c r="C1537" i="7"/>
  <c r="B1537" i="7"/>
  <c r="A1537" i="7"/>
  <c r="D1536" i="7"/>
  <c r="C1536" i="7"/>
  <c r="B1536" i="7"/>
  <c r="A1536" i="7"/>
  <c r="D1535" i="7"/>
  <c r="C1535" i="7"/>
  <c r="B1535" i="7"/>
  <c r="A1535" i="7"/>
  <c r="D1534" i="7"/>
  <c r="C1534" i="7"/>
  <c r="B1534" i="7"/>
  <c r="A1534" i="7"/>
  <c r="D1533" i="7"/>
  <c r="C1533" i="7"/>
  <c r="B1533" i="7"/>
  <c r="A1533" i="7"/>
  <c r="D1532" i="7"/>
  <c r="C1532" i="7"/>
  <c r="B1532" i="7"/>
  <c r="A1532" i="7"/>
  <c r="D1531" i="7"/>
  <c r="C1531" i="7"/>
  <c r="B1531" i="7"/>
  <c r="A1531" i="7"/>
  <c r="D1530" i="7"/>
  <c r="C1530" i="7"/>
  <c r="B1530" i="7"/>
  <c r="A1530" i="7"/>
  <c r="D1529" i="7"/>
  <c r="C1529" i="7"/>
  <c r="B1529" i="7"/>
  <c r="A1529" i="7"/>
  <c r="D1528" i="7"/>
  <c r="C1528" i="7"/>
  <c r="B1528" i="7"/>
  <c r="A1528" i="7"/>
  <c r="D1527" i="7"/>
  <c r="C1527" i="7"/>
  <c r="B1527" i="7"/>
  <c r="A1527" i="7"/>
  <c r="D1526" i="7"/>
  <c r="C1526" i="7"/>
  <c r="B1526" i="7"/>
  <c r="A1526" i="7"/>
  <c r="D1525" i="7"/>
  <c r="C1525" i="7"/>
  <c r="B1525" i="7"/>
  <c r="A1525" i="7"/>
  <c r="D1524" i="7"/>
  <c r="C1524" i="7"/>
  <c r="B1524" i="7"/>
  <c r="A1524" i="7"/>
  <c r="D1523" i="7"/>
  <c r="C1523" i="7"/>
  <c r="B1523" i="7"/>
  <c r="A1523" i="7"/>
  <c r="D1522" i="7"/>
  <c r="C1522" i="7"/>
  <c r="B1522" i="7"/>
  <c r="A1522" i="7"/>
  <c r="D1521" i="7"/>
  <c r="C1521" i="7"/>
  <c r="B1521" i="7"/>
  <c r="A1521" i="7"/>
  <c r="D1520" i="7"/>
  <c r="C1520" i="7"/>
  <c r="B1520" i="7"/>
  <c r="A1520" i="7"/>
  <c r="D1519" i="7"/>
  <c r="C1519" i="7"/>
  <c r="B1519" i="7"/>
  <c r="A1519" i="7"/>
  <c r="D1518" i="7"/>
  <c r="C1518" i="7"/>
  <c r="B1518" i="7"/>
  <c r="A1518" i="7"/>
  <c r="D1517" i="7"/>
  <c r="C1517" i="7"/>
  <c r="B1517" i="7"/>
  <c r="A1517" i="7"/>
  <c r="D1516" i="7"/>
  <c r="C1516" i="7"/>
  <c r="B1516" i="7"/>
  <c r="A1516" i="7"/>
  <c r="D1515" i="7"/>
  <c r="C1515" i="7"/>
  <c r="B1515" i="7"/>
  <c r="A1515" i="7"/>
  <c r="D1514" i="7"/>
  <c r="C1514" i="7"/>
  <c r="B1514" i="7"/>
  <c r="A1514" i="7"/>
  <c r="D1513" i="7"/>
  <c r="C1513" i="7"/>
  <c r="B1513" i="7"/>
  <c r="A1513" i="7"/>
  <c r="D1512" i="7"/>
  <c r="C1512" i="7"/>
  <c r="B1512" i="7"/>
  <c r="A1512" i="7"/>
  <c r="D1511" i="7"/>
  <c r="C1511" i="7"/>
  <c r="B1511" i="7"/>
  <c r="A1511" i="7"/>
  <c r="D1510" i="7"/>
  <c r="C1510" i="7"/>
  <c r="B1510" i="7"/>
  <c r="A1510" i="7"/>
  <c r="D1509" i="7"/>
  <c r="C1509" i="7"/>
  <c r="B1509" i="7"/>
  <c r="A1509" i="7"/>
  <c r="D1508" i="7"/>
  <c r="C1508" i="7"/>
  <c r="B1508" i="7"/>
  <c r="A1508" i="7"/>
  <c r="D1507" i="7"/>
  <c r="C1507" i="7"/>
  <c r="B1507" i="7"/>
  <c r="A1507" i="7"/>
  <c r="D1506" i="7"/>
  <c r="C1506" i="7"/>
  <c r="B1506" i="7"/>
  <c r="A1506" i="7"/>
  <c r="D1505" i="7"/>
  <c r="C1505" i="7"/>
  <c r="B1505" i="7"/>
  <c r="A1505" i="7"/>
  <c r="D1504" i="7"/>
  <c r="C1504" i="7"/>
  <c r="B1504" i="7"/>
  <c r="A1504" i="7"/>
  <c r="D1503" i="7"/>
  <c r="C1503" i="7"/>
  <c r="B1503" i="7"/>
  <c r="A1503" i="7"/>
  <c r="D1502" i="7"/>
  <c r="C1502" i="7"/>
  <c r="B1502" i="7"/>
  <c r="A1502" i="7"/>
  <c r="D1501" i="7"/>
  <c r="C1501" i="7"/>
  <c r="B1501" i="7"/>
  <c r="A1501" i="7"/>
  <c r="D1500" i="7"/>
  <c r="C1500" i="7"/>
  <c r="B1500" i="7"/>
  <c r="A1500" i="7"/>
  <c r="D1499" i="7"/>
  <c r="C1499" i="7"/>
  <c r="B1499" i="7"/>
  <c r="A1499" i="7"/>
  <c r="D1498" i="7"/>
  <c r="C1498" i="7"/>
  <c r="B1498" i="7"/>
  <c r="A1498" i="7"/>
  <c r="D1497" i="7"/>
  <c r="C1497" i="7"/>
  <c r="B1497" i="7"/>
  <c r="A1497" i="7"/>
  <c r="D1496" i="7"/>
  <c r="C1496" i="7"/>
  <c r="B1496" i="7"/>
  <c r="A1496" i="7"/>
  <c r="D1495" i="7"/>
  <c r="C1495" i="7"/>
  <c r="B1495" i="7"/>
  <c r="A1495" i="7"/>
  <c r="D1494" i="7"/>
  <c r="C1494" i="7"/>
  <c r="B1494" i="7"/>
  <c r="A1494" i="7"/>
  <c r="D1493" i="7"/>
  <c r="C1493" i="7"/>
  <c r="B1493" i="7"/>
  <c r="A1493" i="7"/>
  <c r="D1492" i="7"/>
  <c r="C1492" i="7"/>
  <c r="B1492" i="7"/>
  <c r="A1492" i="7"/>
  <c r="D1491" i="7"/>
  <c r="C1491" i="7"/>
  <c r="B1491" i="7"/>
  <c r="A1491" i="7"/>
  <c r="D1490" i="7"/>
  <c r="C1490" i="7"/>
  <c r="B1490" i="7"/>
  <c r="A1490" i="7"/>
  <c r="D1489" i="7"/>
  <c r="C1489" i="7"/>
  <c r="B1489" i="7"/>
  <c r="A1489" i="7"/>
  <c r="D1488" i="7"/>
  <c r="C1488" i="7"/>
  <c r="B1488" i="7"/>
  <c r="A1488" i="7"/>
  <c r="D1487" i="7"/>
  <c r="C1487" i="7"/>
  <c r="B1487" i="7"/>
  <c r="A1487" i="7"/>
  <c r="D1486" i="7"/>
  <c r="C1486" i="7"/>
  <c r="B1486" i="7"/>
  <c r="A1486" i="7"/>
  <c r="D1485" i="7"/>
  <c r="C1485" i="7"/>
  <c r="B1485" i="7"/>
  <c r="A1485" i="7"/>
  <c r="D1484" i="7"/>
  <c r="C1484" i="7"/>
  <c r="B1484" i="7"/>
  <c r="A1484" i="7"/>
  <c r="D1483" i="7"/>
  <c r="C1483" i="7"/>
  <c r="B1483" i="7"/>
  <c r="A1483" i="7"/>
  <c r="D1482" i="7"/>
  <c r="C1482" i="7"/>
  <c r="B1482" i="7"/>
  <c r="A1482" i="7"/>
  <c r="D1481" i="7"/>
  <c r="C1481" i="7"/>
  <c r="B1481" i="7"/>
  <c r="A1481" i="7"/>
  <c r="D1480" i="7"/>
  <c r="C1480" i="7"/>
  <c r="B1480" i="7"/>
  <c r="A1480" i="7"/>
  <c r="D1479" i="7"/>
  <c r="C1479" i="7"/>
  <c r="B1479" i="7"/>
  <c r="A1479" i="7"/>
  <c r="D1478" i="7"/>
  <c r="C1478" i="7"/>
  <c r="B1478" i="7"/>
  <c r="A1478" i="7"/>
  <c r="D1477" i="7"/>
  <c r="C1477" i="7"/>
  <c r="B1477" i="7"/>
  <c r="A1477" i="7"/>
  <c r="D1476" i="7"/>
  <c r="C1476" i="7"/>
  <c r="B1476" i="7"/>
  <c r="A1476" i="7"/>
  <c r="D1475" i="7"/>
  <c r="C1475" i="7"/>
  <c r="B1475" i="7"/>
  <c r="A1475" i="7"/>
  <c r="D1474" i="7"/>
  <c r="C1474" i="7"/>
  <c r="B1474" i="7"/>
  <c r="A1474" i="7"/>
  <c r="D1473" i="7"/>
  <c r="C1473" i="7"/>
  <c r="B1473" i="7"/>
  <c r="A1473" i="7"/>
  <c r="D1472" i="7"/>
  <c r="C1472" i="7"/>
  <c r="B1472" i="7"/>
  <c r="A1472" i="7"/>
  <c r="D1471" i="7"/>
  <c r="C1471" i="7"/>
  <c r="B1471" i="7"/>
  <c r="A1471" i="7"/>
  <c r="D1470" i="7"/>
  <c r="C1470" i="7"/>
  <c r="B1470" i="7"/>
  <c r="A1470" i="7"/>
  <c r="D1469" i="7"/>
  <c r="C1469" i="7"/>
  <c r="B1469" i="7"/>
  <c r="A1469" i="7"/>
  <c r="D1468" i="7"/>
  <c r="C1468" i="7"/>
  <c r="B1468" i="7"/>
  <c r="A1468" i="7"/>
  <c r="D1467" i="7"/>
  <c r="C1467" i="7"/>
  <c r="B1467" i="7"/>
  <c r="A1467" i="7"/>
  <c r="D1466" i="7"/>
  <c r="C1466" i="7"/>
  <c r="B1466" i="7"/>
  <c r="A1466" i="7"/>
  <c r="D1465" i="7"/>
  <c r="C1465" i="7"/>
  <c r="B1465" i="7"/>
  <c r="A1465" i="7"/>
  <c r="D1464" i="7"/>
  <c r="C1464" i="7"/>
  <c r="B1464" i="7"/>
  <c r="A1464" i="7"/>
  <c r="D1463" i="7"/>
  <c r="C1463" i="7"/>
  <c r="B1463" i="7"/>
  <c r="A1463" i="7"/>
  <c r="D1462" i="7"/>
  <c r="C1462" i="7"/>
  <c r="B1462" i="7"/>
  <c r="A1462" i="7"/>
  <c r="D1461" i="7"/>
  <c r="C1461" i="7"/>
  <c r="B1461" i="7"/>
  <c r="A1461" i="7"/>
  <c r="D1460" i="7"/>
  <c r="C1460" i="7"/>
  <c r="B1460" i="7"/>
  <c r="A1460" i="7"/>
  <c r="D1459" i="7"/>
  <c r="C1459" i="7"/>
  <c r="B1459" i="7"/>
  <c r="A1459" i="7"/>
  <c r="D1458" i="7"/>
  <c r="C1458" i="7"/>
  <c r="B1458" i="7"/>
  <c r="A1458" i="7"/>
  <c r="D1457" i="7"/>
  <c r="C1457" i="7"/>
  <c r="B1457" i="7"/>
  <c r="A1457" i="7"/>
  <c r="D1456" i="7"/>
  <c r="C1456" i="7"/>
  <c r="B1456" i="7"/>
  <c r="A1456" i="7"/>
  <c r="D1455" i="7"/>
  <c r="C1455" i="7"/>
  <c r="B1455" i="7"/>
  <c r="A1455" i="7"/>
  <c r="D1454" i="7"/>
  <c r="C1454" i="7"/>
  <c r="B1454" i="7"/>
  <c r="A1454" i="7"/>
  <c r="D1453" i="7"/>
  <c r="C1453" i="7"/>
  <c r="B1453" i="7"/>
  <c r="A1453" i="7"/>
  <c r="D1452" i="7"/>
  <c r="C1452" i="7"/>
  <c r="B1452" i="7"/>
  <c r="A1452" i="7"/>
  <c r="D1451" i="7"/>
  <c r="C1451" i="7"/>
  <c r="B1451" i="7"/>
  <c r="A1451" i="7"/>
  <c r="D1450" i="7"/>
  <c r="C1450" i="7"/>
  <c r="B1450" i="7"/>
  <c r="A1450" i="7"/>
  <c r="D1449" i="7"/>
  <c r="C1449" i="7"/>
  <c r="B1449" i="7"/>
  <c r="A1449" i="7"/>
  <c r="D1448" i="7"/>
  <c r="C1448" i="7"/>
  <c r="B1448" i="7"/>
  <c r="A1448" i="7"/>
  <c r="D1447" i="7"/>
  <c r="C1447" i="7"/>
  <c r="B1447" i="7"/>
  <c r="A1447" i="7"/>
  <c r="D1446" i="7"/>
  <c r="C1446" i="7"/>
  <c r="B1446" i="7"/>
  <c r="A1446" i="7"/>
  <c r="D1445" i="7"/>
  <c r="C1445" i="7"/>
  <c r="B1445" i="7"/>
  <c r="A1445" i="7"/>
  <c r="D1444" i="7"/>
  <c r="C1444" i="7"/>
  <c r="B1444" i="7"/>
  <c r="A1444" i="7"/>
  <c r="D1443" i="7"/>
  <c r="C1443" i="7"/>
  <c r="B1443" i="7"/>
  <c r="A1443" i="7"/>
  <c r="D1442" i="7"/>
  <c r="C1442" i="7"/>
  <c r="B1442" i="7"/>
  <c r="A1442" i="7"/>
  <c r="D1441" i="7"/>
  <c r="C1441" i="7"/>
  <c r="B1441" i="7"/>
  <c r="A1441" i="7"/>
  <c r="D1440" i="7"/>
  <c r="C1440" i="7"/>
  <c r="B1440" i="7"/>
  <c r="A1440" i="7"/>
  <c r="D1439" i="7"/>
  <c r="C1439" i="7"/>
  <c r="B1439" i="7"/>
  <c r="A1439" i="7"/>
  <c r="D1438" i="7"/>
  <c r="C1438" i="7"/>
  <c r="B1438" i="7"/>
  <c r="A1438" i="7"/>
  <c r="D1437" i="7"/>
  <c r="C1437" i="7"/>
  <c r="B1437" i="7"/>
  <c r="A1437" i="7"/>
  <c r="D1436" i="7"/>
  <c r="C1436" i="7"/>
  <c r="B1436" i="7"/>
  <c r="A1436" i="7"/>
  <c r="D1435" i="7"/>
  <c r="C1435" i="7"/>
  <c r="B1435" i="7"/>
  <c r="A1435" i="7"/>
  <c r="D1434" i="7"/>
  <c r="C1434" i="7"/>
  <c r="B1434" i="7"/>
  <c r="A1434" i="7"/>
  <c r="D1433" i="7"/>
  <c r="C1433" i="7"/>
  <c r="B1433" i="7"/>
  <c r="A1433" i="7"/>
  <c r="D1432" i="7"/>
  <c r="C1432" i="7"/>
  <c r="B1432" i="7"/>
  <c r="A1432" i="7"/>
  <c r="D1431" i="7"/>
  <c r="C1431" i="7"/>
  <c r="B1431" i="7"/>
  <c r="A1431" i="7"/>
  <c r="D1430" i="7"/>
  <c r="C1430" i="7"/>
  <c r="B1430" i="7"/>
  <c r="A1430" i="7"/>
  <c r="D1429" i="7"/>
  <c r="C1429" i="7"/>
  <c r="B1429" i="7"/>
  <c r="A1429" i="7"/>
  <c r="D1428" i="7"/>
  <c r="C1428" i="7"/>
  <c r="B1428" i="7"/>
  <c r="A1428" i="7"/>
  <c r="D1427" i="7"/>
  <c r="C1427" i="7"/>
  <c r="B1427" i="7"/>
  <c r="A1427" i="7"/>
  <c r="D1426" i="7"/>
  <c r="C1426" i="7"/>
  <c r="B1426" i="7"/>
  <c r="A1426" i="7"/>
  <c r="D1425" i="7"/>
  <c r="C1425" i="7"/>
  <c r="B1425" i="7"/>
  <c r="A1425" i="7"/>
  <c r="D1424" i="7"/>
  <c r="C1424" i="7"/>
  <c r="B1424" i="7"/>
  <c r="A1424" i="7"/>
  <c r="D1423" i="7"/>
  <c r="C1423" i="7"/>
  <c r="B1423" i="7"/>
  <c r="A1423" i="7"/>
  <c r="D1422" i="7"/>
  <c r="C1422" i="7"/>
  <c r="B1422" i="7"/>
  <c r="A1422" i="7"/>
  <c r="D1421" i="7"/>
  <c r="C1421" i="7"/>
  <c r="B1421" i="7"/>
  <c r="A1421" i="7"/>
  <c r="D1420" i="7"/>
  <c r="C1420" i="7"/>
  <c r="B1420" i="7"/>
  <c r="A1420" i="7"/>
  <c r="D1419" i="7"/>
  <c r="C1419" i="7"/>
  <c r="B1419" i="7"/>
  <c r="A1419" i="7"/>
  <c r="D1418" i="7"/>
  <c r="C1418" i="7"/>
  <c r="B1418" i="7"/>
  <c r="A1418" i="7"/>
  <c r="D1417" i="7"/>
  <c r="C1417" i="7"/>
  <c r="B1417" i="7"/>
  <c r="A1417" i="7"/>
  <c r="D1416" i="7"/>
  <c r="C1416" i="7"/>
  <c r="B1416" i="7"/>
  <c r="A1416" i="7"/>
  <c r="D1415" i="7"/>
  <c r="C1415" i="7"/>
  <c r="B1415" i="7"/>
  <c r="A1415" i="7"/>
  <c r="D1414" i="7"/>
  <c r="C1414" i="7"/>
  <c r="B1414" i="7"/>
  <c r="A1414" i="7"/>
  <c r="D1413" i="7"/>
  <c r="C1413" i="7"/>
  <c r="B1413" i="7"/>
  <c r="A1413" i="7"/>
  <c r="D1412" i="7"/>
  <c r="C1412" i="7"/>
  <c r="B1412" i="7"/>
  <c r="A1412" i="7"/>
  <c r="D1411" i="7"/>
  <c r="C1411" i="7"/>
  <c r="B1411" i="7"/>
  <c r="A1411" i="7"/>
  <c r="D1410" i="7"/>
  <c r="C1410" i="7"/>
  <c r="B1410" i="7"/>
  <c r="A1410" i="7"/>
  <c r="D1409" i="7"/>
  <c r="C1409" i="7"/>
  <c r="B1409" i="7"/>
  <c r="A1409" i="7"/>
  <c r="D1408" i="7"/>
  <c r="C1408" i="7"/>
  <c r="B1408" i="7"/>
  <c r="A1408" i="7"/>
  <c r="D1407" i="7"/>
  <c r="C1407" i="7"/>
  <c r="B1407" i="7"/>
  <c r="A1407" i="7"/>
  <c r="D1406" i="7"/>
  <c r="C1406" i="7"/>
  <c r="B1406" i="7"/>
  <c r="A1406" i="7"/>
  <c r="D1405" i="7"/>
  <c r="C1405" i="7"/>
  <c r="B1405" i="7"/>
  <c r="A1405" i="7"/>
  <c r="D1404" i="7"/>
  <c r="C1404" i="7"/>
  <c r="B1404" i="7"/>
  <c r="A1404" i="7"/>
  <c r="D1403" i="7"/>
  <c r="C1403" i="7"/>
  <c r="B1403" i="7"/>
  <c r="A1403" i="7"/>
  <c r="D1402" i="7"/>
  <c r="C1402" i="7"/>
  <c r="B1402" i="7"/>
  <c r="A1402" i="7"/>
  <c r="D1401" i="7"/>
  <c r="C1401" i="7"/>
  <c r="B1401" i="7"/>
  <c r="A1401" i="7"/>
  <c r="D1400" i="7"/>
  <c r="C1400" i="7"/>
  <c r="B1400" i="7"/>
  <c r="A1400" i="7"/>
  <c r="D1399" i="7"/>
  <c r="C1399" i="7"/>
  <c r="B1399" i="7"/>
  <c r="A1399" i="7"/>
  <c r="D1398" i="7"/>
  <c r="C1398" i="7"/>
  <c r="B1398" i="7"/>
  <c r="A1398" i="7"/>
  <c r="D1397" i="7"/>
  <c r="C1397" i="7"/>
  <c r="B1397" i="7"/>
  <c r="A1397" i="7"/>
  <c r="D1396" i="7"/>
  <c r="C1396" i="7"/>
  <c r="B1396" i="7"/>
  <c r="A1396" i="7"/>
  <c r="D1395" i="7"/>
  <c r="C1395" i="7"/>
  <c r="B1395" i="7"/>
  <c r="A1395" i="7"/>
  <c r="D1394" i="7"/>
  <c r="C1394" i="7"/>
  <c r="B1394" i="7"/>
  <c r="A1394" i="7"/>
  <c r="D1393" i="7"/>
  <c r="C1393" i="7"/>
  <c r="B1393" i="7"/>
  <c r="A1393" i="7"/>
  <c r="D1392" i="7"/>
  <c r="C1392" i="7"/>
  <c r="B1392" i="7"/>
  <c r="A1392" i="7"/>
  <c r="D1391" i="7"/>
  <c r="C1391" i="7"/>
  <c r="B1391" i="7"/>
  <c r="A1391" i="7"/>
  <c r="D1390" i="7"/>
  <c r="C1390" i="7"/>
  <c r="B1390" i="7"/>
  <c r="A1390" i="7"/>
  <c r="D1389" i="7"/>
  <c r="C1389" i="7"/>
  <c r="B1389" i="7"/>
  <c r="A1389" i="7"/>
  <c r="D1388" i="7"/>
  <c r="C1388" i="7"/>
  <c r="B1388" i="7"/>
  <c r="A1388" i="7"/>
  <c r="D1387" i="7"/>
  <c r="C1387" i="7"/>
  <c r="B1387" i="7"/>
  <c r="A1387" i="7"/>
  <c r="D1386" i="7"/>
  <c r="C1386" i="7"/>
  <c r="B1386" i="7"/>
  <c r="A1386" i="7"/>
  <c r="D1385" i="7"/>
  <c r="C1385" i="7"/>
  <c r="B1385" i="7"/>
  <c r="A1385" i="7"/>
  <c r="D1384" i="7"/>
  <c r="C1384" i="7"/>
  <c r="B1384" i="7"/>
  <c r="A1384" i="7"/>
  <c r="D1383" i="7"/>
  <c r="C1383" i="7"/>
  <c r="B1383" i="7"/>
  <c r="A1383" i="7"/>
  <c r="D1382" i="7"/>
  <c r="C1382" i="7"/>
  <c r="B1382" i="7"/>
  <c r="A1382" i="7"/>
  <c r="D1381" i="7"/>
  <c r="C1381" i="7"/>
  <c r="B1381" i="7"/>
  <c r="A1381" i="7"/>
  <c r="D1380" i="7"/>
  <c r="C1380" i="7"/>
  <c r="B1380" i="7"/>
  <c r="A1380" i="7"/>
  <c r="D1379" i="7"/>
  <c r="C1379" i="7"/>
  <c r="B1379" i="7"/>
  <c r="A1379" i="7"/>
  <c r="D1378" i="7"/>
  <c r="C1378" i="7"/>
  <c r="B1378" i="7"/>
  <c r="A1378" i="7"/>
  <c r="D1377" i="7"/>
  <c r="C1377" i="7"/>
  <c r="B1377" i="7"/>
  <c r="A1377" i="7"/>
  <c r="D1376" i="7"/>
  <c r="C1376" i="7"/>
  <c r="B1376" i="7"/>
  <c r="A1376" i="7"/>
  <c r="D1375" i="7"/>
  <c r="C1375" i="7"/>
  <c r="B1375" i="7"/>
  <c r="A1375" i="7"/>
  <c r="D1374" i="7"/>
  <c r="C1374" i="7"/>
  <c r="B1374" i="7"/>
  <c r="A1374" i="7"/>
  <c r="D1373" i="7"/>
  <c r="C1373" i="7"/>
  <c r="B1373" i="7"/>
  <c r="A1373" i="7"/>
  <c r="D1372" i="7"/>
  <c r="C1372" i="7"/>
  <c r="B1372" i="7"/>
  <c r="A1372" i="7"/>
  <c r="D1371" i="7"/>
  <c r="C1371" i="7"/>
  <c r="B1371" i="7"/>
  <c r="A1371" i="7"/>
  <c r="D1370" i="7"/>
  <c r="C1370" i="7"/>
  <c r="B1370" i="7"/>
  <c r="A1370" i="7"/>
  <c r="D1369" i="7"/>
  <c r="C1369" i="7"/>
  <c r="B1369" i="7"/>
  <c r="A1369" i="7"/>
  <c r="D1368" i="7"/>
  <c r="C1368" i="7"/>
  <c r="B1368" i="7"/>
  <c r="A1368" i="7"/>
  <c r="D1367" i="7"/>
  <c r="C1367" i="7"/>
  <c r="B1367" i="7"/>
  <c r="A1367" i="7"/>
  <c r="D1366" i="7"/>
  <c r="C1366" i="7"/>
  <c r="B1366" i="7"/>
  <c r="A1366" i="7"/>
  <c r="D1365" i="7"/>
  <c r="C1365" i="7"/>
  <c r="B1365" i="7"/>
  <c r="A1365" i="7"/>
  <c r="D1364" i="7"/>
  <c r="C1364" i="7"/>
  <c r="B1364" i="7"/>
  <c r="A1364" i="7"/>
  <c r="D1363" i="7"/>
  <c r="C1363" i="7"/>
  <c r="B1363" i="7"/>
  <c r="A1363" i="7"/>
  <c r="D1362" i="7"/>
  <c r="C1362" i="7"/>
  <c r="B1362" i="7"/>
  <c r="A1362" i="7"/>
  <c r="D1361" i="7"/>
  <c r="C1361" i="7"/>
  <c r="B1361" i="7"/>
  <c r="A1361" i="7"/>
  <c r="D1360" i="7"/>
  <c r="C1360" i="7"/>
  <c r="B1360" i="7"/>
  <c r="A1360" i="7"/>
  <c r="D1359" i="7"/>
  <c r="C1359" i="7"/>
  <c r="B1359" i="7"/>
  <c r="A1359" i="7"/>
  <c r="D1358" i="7"/>
  <c r="C1358" i="7"/>
  <c r="B1358" i="7"/>
  <c r="A1358" i="7"/>
  <c r="D1357" i="7"/>
  <c r="C1357" i="7"/>
  <c r="B1357" i="7"/>
  <c r="A1357" i="7"/>
  <c r="D1356" i="7"/>
  <c r="C1356" i="7"/>
  <c r="B1356" i="7"/>
  <c r="A1356" i="7"/>
  <c r="D1355" i="7"/>
  <c r="C1355" i="7"/>
  <c r="B1355" i="7"/>
  <c r="A1355" i="7"/>
  <c r="D1354" i="7"/>
  <c r="C1354" i="7"/>
  <c r="B1354" i="7"/>
  <c r="A1354" i="7"/>
  <c r="D1353" i="7"/>
  <c r="C1353" i="7"/>
  <c r="B1353" i="7"/>
  <c r="A1353" i="7"/>
  <c r="D1352" i="7"/>
  <c r="C1352" i="7"/>
  <c r="B1352" i="7"/>
  <c r="A1352" i="7"/>
  <c r="D1351" i="7"/>
  <c r="C1351" i="7"/>
  <c r="B1351" i="7"/>
  <c r="A1351" i="7"/>
  <c r="D1350" i="7"/>
  <c r="C1350" i="7"/>
  <c r="B1350" i="7"/>
  <c r="A1350" i="7"/>
  <c r="D1349" i="7"/>
  <c r="C1349" i="7"/>
  <c r="B1349" i="7"/>
  <c r="A1349" i="7"/>
  <c r="D1348" i="7"/>
  <c r="C1348" i="7"/>
  <c r="B1348" i="7"/>
  <c r="A1348" i="7"/>
  <c r="D1347" i="7"/>
  <c r="C1347" i="7"/>
  <c r="B1347" i="7"/>
  <c r="A1347" i="7"/>
  <c r="D1346" i="7"/>
  <c r="C1346" i="7"/>
  <c r="B1346" i="7"/>
  <c r="A1346" i="7"/>
  <c r="D1345" i="7"/>
  <c r="C1345" i="7"/>
  <c r="B1345" i="7"/>
  <c r="A1345" i="7"/>
  <c r="D1344" i="7"/>
  <c r="C1344" i="7"/>
  <c r="B1344" i="7"/>
  <c r="A1344" i="7"/>
  <c r="D1343" i="7"/>
  <c r="C1343" i="7"/>
  <c r="B1343" i="7"/>
  <c r="A1343" i="7"/>
  <c r="D1342" i="7"/>
  <c r="C1342" i="7"/>
  <c r="B1342" i="7"/>
  <c r="A1342" i="7"/>
  <c r="D1341" i="7"/>
  <c r="C1341" i="7"/>
  <c r="B1341" i="7"/>
  <c r="A1341" i="7"/>
  <c r="D1340" i="7"/>
  <c r="C1340" i="7"/>
  <c r="B1340" i="7"/>
  <c r="A1340" i="7"/>
  <c r="D1339" i="7"/>
  <c r="C1339" i="7"/>
  <c r="B1339" i="7"/>
  <c r="A1339" i="7"/>
  <c r="D1338" i="7"/>
  <c r="C1338" i="7"/>
  <c r="B1338" i="7"/>
  <c r="A1338" i="7"/>
  <c r="D1337" i="7"/>
  <c r="C1337" i="7"/>
  <c r="B1337" i="7"/>
  <c r="A1337" i="7"/>
  <c r="D1336" i="7"/>
  <c r="C1336" i="7"/>
  <c r="B1336" i="7"/>
  <c r="A1336" i="7"/>
  <c r="D1335" i="7"/>
  <c r="C1335" i="7"/>
  <c r="B1335" i="7"/>
  <c r="A1335" i="7"/>
  <c r="D1334" i="7"/>
  <c r="C1334" i="7"/>
  <c r="B1334" i="7"/>
  <c r="A1334" i="7"/>
  <c r="D1333" i="7"/>
  <c r="C1333" i="7"/>
  <c r="B1333" i="7"/>
  <c r="A1333" i="7"/>
  <c r="D1332" i="7"/>
  <c r="C1332" i="7"/>
  <c r="B1332" i="7"/>
  <c r="A1332" i="7"/>
  <c r="D1331" i="7"/>
  <c r="C1331" i="7"/>
  <c r="B1331" i="7"/>
  <c r="A1331" i="7"/>
  <c r="D1330" i="7"/>
  <c r="C1330" i="7"/>
  <c r="B1330" i="7"/>
  <c r="A1330" i="7"/>
  <c r="D1329" i="7"/>
  <c r="C1329" i="7"/>
  <c r="B1329" i="7"/>
  <c r="A1329" i="7"/>
  <c r="D1328" i="7"/>
  <c r="C1328" i="7"/>
  <c r="B1328" i="7"/>
  <c r="A1328" i="7"/>
  <c r="D1327" i="7"/>
  <c r="C1327" i="7"/>
  <c r="B1327" i="7"/>
  <c r="A1327" i="7"/>
  <c r="D1326" i="7"/>
  <c r="C1326" i="7"/>
  <c r="B1326" i="7"/>
  <c r="A1326" i="7"/>
  <c r="D1325" i="7"/>
  <c r="C1325" i="7"/>
  <c r="B1325" i="7"/>
  <c r="A1325" i="7"/>
  <c r="D1324" i="7"/>
  <c r="C1324" i="7"/>
  <c r="B1324" i="7"/>
  <c r="A1324" i="7"/>
  <c r="D1323" i="7"/>
  <c r="C1323" i="7"/>
  <c r="B1323" i="7"/>
  <c r="A1323" i="7"/>
  <c r="D1322" i="7"/>
  <c r="C1322" i="7"/>
  <c r="B1322" i="7"/>
  <c r="A1322" i="7"/>
  <c r="D1321" i="7"/>
  <c r="C1321" i="7"/>
  <c r="B1321" i="7"/>
  <c r="A1321" i="7"/>
  <c r="D1320" i="7"/>
  <c r="C1320" i="7"/>
  <c r="B1320" i="7"/>
  <c r="A1320" i="7"/>
  <c r="D1319" i="7"/>
  <c r="C1319" i="7"/>
  <c r="B1319" i="7"/>
  <c r="A1319" i="7"/>
  <c r="D1318" i="7"/>
  <c r="C1318" i="7"/>
  <c r="B1318" i="7"/>
  <c r="A1318" i="7"/>
  <c r="D1317" i="7"/>
  <c r="C1317" i="7"/>
  <c r="B1317" i="7"/>
  <c r="A1317" i="7"/>
  <c r="D1316" i="7"/>
  <c r="C1316" i="7"/>
  <c r="B1316" i="7"/>
  <c r="A1316" i="7"/>
  <c r="D1315" i="7"/>
  <c r="C1315" i="7"/>
  <c r="B1315" i="7"/>
  <c r="A1315" i="7"/>
  <c r="D1314" i="7"/>
  <c r="C1314" i="7"/>
  <c r="B1314" i="7"/>
  <c r="A1314" i="7"/>
  <c r="D1313" i="7"/>
  <c r="C1313" i="7"/>
  <c r="B1313" i="7"/>
  <c r="A1313" i="7"/>
  <c r="D1312" i="7"/>
  <c r="C1312" i="7"/>
  <c r="B1312" i="7"/>
  <c r="A1312" i="7"/>
  <c r="D1311" i="7"/>
  <c r="C1311" i="7"/>
  <c r="B1311" i="7"/>
  <c r="A1311" i="7"/>
  <c r="D1310" i="7"/>
  <c r="C1310" i="7"/>
  <c r="B1310" i="7"/>
  <c r="A1310" i="7"/>
  <c r="D1309" i="7"/>
  <c r="C1309" i="7"/>
  <c r="B1309" i="7"/>
  <c r="A1309" i="7"/>
  <c r="D1308" i="7"/>
  <c r="C1308" i="7"/>
  <c r="B1308" i="7"/>
  <c r="A1308" i="7"/>
  <c r="D1307" i="7"/>
  <c r="C1307" i="7"/>
  <c r="B1307" i="7"/>
  <c r="A1307" i="7"/>
  <c r="D1306" i="7"/>
  <c r="C1306" i="7"/>
  <c r="B1306" i="7"/>
  <c r="A1306" i="7"/>
  <c r="D1305" i="7"/>
  <c r="C1305" i="7"/>
  <c r="B1305" i="7"/>
  <c r="A1305" i="7"/>
  <c r="D1304" i="7"/>
  <c r="C1304" i="7"/>
  <c r="B1304" i="7"/>
  <c r="A1304" i="7"/>
  <c r="D1303" i="7"/>
  <c r="C1303" i="7"/>
  <c r="B1303" i="7"/>
  <c r="A1303" i="7"/>
  <c r="D1302" i="7"/>
  <c r="C1302" i="7"/>
  <c r="B1302" i="7"/>
  <c r="A1302" i="7"/>
  <c r="D1301" i="7"/>
  <c r="C1301" i="7"/>
  <c r="B1301" i="7"/>
  <c r="A1301" i="7"/>
  <c r="D1300" i="7"/>
  <c r="C1300" i="7"/>
  <c r="B1300" i="7"/>
  <c r="A1300" i="7"/>
  <c r="D1299" i="7"/>
  <c r="C1299" i="7"/>
  <c r="B1299" i="7"/>
  <c r="A1299" i="7"/>
  <c r="D1298" i="7"/>
  <c r="C1298" i="7"/>
  <c r="B1298" i="7"/>
  <c r="A1298" i="7"/>
  <c r="D1297" i="7"/>
  <c r="C1297" i="7"/>
  <c r="B1297" i="7"/>
  <c r="A1297" i="7"/>
  <c r="D1296" i="7"/>
  <c r="C1296" i="7"/>
  <c r="B1296" i="7"/>
  <c r="A1296" i="7"/>
  <c r="D1295" i="7"/>
  <c r="C1295" i="7"/>
  <c r="B1295" i="7"/>
  <c r="A1295" i="7"/>
  <c r="D1294" i="7"/>
  <c r="C1294" i="7"/>
  <c r="B1294" i="7"/>
  <c r="A1294" i="7"/>
  <c r="D1293" i="7"/>
  <c r="C1293" i="7"/>
  <c r="B1293" i="7"/>
  <c r="A1293" i="7"/>
  <c r="D1292" i="7"/>
  <c r="C1292" i="7"/>
  <c r="B1292" i="7"/>
  <c r="A1292" i="7"/>
  <c r="D1291" i="7"/>
  <c r="C1291" i="7"/>
  <c r="B1291" i="7"/>
  <c r="A1291" i="7"/>
  <c r="D1290" i="7"/>
  <c r="C1290" i="7"/>
  <c r="B1290" i="7"/>
  <c r="A1290" i="7"/>
  <c r="D1289" i="7"/>
  <c r="C1289" i="7"/>
  <c r="B1289" i="7"/>
  <c r="A1289" i="7"/>
  <c r="D1288" i="7"/>
  <c r="C1288" i="7"/>
  <c r="B1288" i="7"/>
  <c r="A1288" i="7"/>
  <c r="D1287" i="7"/>
  <c r="C1287" i="7"/>
  <c r="B1287" i="7"/>
  <c r="A1287" i="7"/>
  <c r="D1286" i="7"/>
  <c r="C1286" i="7"/>
  <c r="B1286" i="7"/>
  <c r="A1286" i="7"/>
  <c r="D1285" i="7"/>
  <c r="C1285" i="7"/>
  <c r="B1285" i="7"/>
  <c r="A1285" i="7"/>
  <c r="D1284" i="7"/>
  <c r="C1284" i="7"/>
  <c r="B1284" i="7"/>
  <c r="A1284" i="7"/>
  <c r="D1283" i="7"/>
  <c r="C1283" i="7"/>
  <c r="B1283" i="7"/>
  <c r="A1283" i="7"/>
  <c r="D1282" i="7"/>
  <c r="C1282" i="7"/>
  <c r="B1282" i="7"/>
  <c r="A1282" i="7"/>
  <c r="D1281" i="7"/>
  <c r="C1281" i="7"/>
  <c r="B1281" i="7"/>
  <c r="A1281" i="7"/>
  <c r="D1280" i="7"/>
  <c r="C1280" i="7"/>
  <c r="B1280" i="7"/>
  <c r="A1280" i="7"/>
  <c r="D1279" i="7"/>
  <c r="C1279" i="7"/>
  <c r="B1279" i="7"/>
  <c r="A1279" i="7"/>
  <c r="D1278" i="7"/>
  <c r="C1278" i="7"/>
  <c r="B1278" i="7"/>
  <c r="A1278" i="7"/>
  <c r="D1277" i="7"/>
  <c r="C1277" i="7"/>
  <c r="B1277" i="7"/>
  <c r="A1277" i="7"/>
  <c r="D1276" i="7"/>
  <c r="C1276" i="7"/>
  <c r="B1276" i="7"/>
  <c r="A1276" i="7"/>
  <c r="D1275" i="7"/>
  <c r="C1275" i="7"/>
  <c r="B1275" i="7"/>
  <c r="A1275" i="7"/>
  <c r="D1274" i="7"/>
  <c r="C1274" i="7"/>
  <c r="B1274" i="7"/>
  <c r="A1274" i="7"/>
  <c r="D1273" i="7"/>
  <c r="C1273" i="7"/>
  <c r="B1273" i="7"/>
  <c r="A1273" i="7"/>
  <c r="D1272" i="7"/>
  <c r="C1272" i="7"/>
  <c r="B1272" i="7"/>
  <c r="A1272" i="7"/>
  <c r="D1271" i="7"/>
  <c r="C1271" i="7"/>
  <c r="B1271" i="7"/>
  <c r="A1271" i="7"/>
  <c r="D1270" i="7"/>
  <c r="C1270" i="7"/>
  <c r="B1270" i="7"/>
  <c r="A1270" i="7"/>
  <c r="D1269" i="7"/>
  <c r="C1269" i="7"/>
  <c r="B1269" i="7"/>
  <c r="A1269" i="7"/>
  <c r="D1268" i="7"/>
  <c r="C1268" i="7"/>
  <c r="B1268" i="7"/>
  <c r="A1268" i="7"/>
  <c r="D1267" i="7"/>
  <c r="C1267" i="7"/>
  <c r="B1267" i="7"/>
  <c r="A1267" i="7"/>
  <c r="D1266" i="7"/>
  <c r="C1266" i="7"/>
  <c r="B1266" i="7"/>
  <c r="A1266" i="7"/>
  <c r="D1265" i="7"/>
  <c r="C1265" i="7"/>
  <c r="B1265" i="7"/>
  <c r="A1265" i="7"/>
  <c r="D1264" i="7"/>
  <c r="C1264" i="7"/>
  <c r="B1264" i="7"/>
  <c r="A1264" i="7"/>
  <c r="D1263" i="7"/>
  <c r="C1263" i="7"/>
  <c r="B1263" i="7"/>
  <c r="A1263" i="7"/>
  <c r="D1262" i="7"/>
  <c r="C1262" i="7"/>
  <c r="B1262" i="7"/>
  <c r="A1262" i="7"/>
  <c r="D1261" i="7"/>
  <c r="C1261" i="7"/>
  <c r="B1261" i="7"/>
  <c r="A1261" i="7"/>
  <c r="D1260" i="7"/>
  <c r="C1260" i="7"/>
  <c r="B1260" i="7"/>
  <c r="A1260" i="7"/>
  <c r="D1259" i="7"/>
  <c r="C1259" i="7"/>
  <c r="B1259" i="7"/>
  <c r="A1259" i="7"/>
  <c r="D1258" i="7"/>
  <c r="C1258" i="7"/>
  <c r="B1258" i="7"/>
  <c r="A1258" i="7"/>
  <c r="D1257" i="7"/>
  <c r="C1257" i="7"/>
  <c r="B1257" i="7"/>
  <c r="A1257" i="7"/>
  <c r="D1256" i="7"/>
  <c r="C1256" i="7"/>
  <c r="B1256" i="7"/>
  <c r="A1256" i="7"/>
  <c r="D1255" i="7"/>
  <c r="C1255" i="7"/>
  <c r="B1255" i="7"/>
  <c r="A1255" i="7"/>
  <c r="D1254" i="7"/>
  <c r="C1254" i="7"/>
  <c r="B1254" i="7"/>
  <c r="A1254" i="7"/>
  <c r="D1253" i="7"/>
  <c r="C1253" i="7"/>
  <c r="B1253" i="7"/>
  <c r="A1253" i="7"/>
  <c r="D1252" i="7"/>
  <c r="C1252" i="7"/>
  <c r="B1252" i="7"/>
  <c r="A1252" i="7"/>
  <c r="D1251" i="7"/>
  <c r="C1251" i="7"/>
  <c r="B1251" i="7"/>
  <c r="A1251" i="7"/>
  <c r="D1250" i="7"/>
  <c r="C1250" i="7"/>
  <c r="B1250" i="7"/>
  <c r="A1250" i="7"/>
  <c r="D1249" i="7"/>
  <c r="C1249" i="7"/>
  <c r="B1249" i="7"/>
  <c r="A1249" i="7"/>
  <c r="D1248" i="7"/>
  <c r="C1248" i="7"/>
  <c r="B1248" i="7"/>
  <c r="A1248" i="7"/>
  <c r="D1247" i="7"/>
  <c r="C1247" i="7"/>
  <c r="B1247" i="7"/>
  <c r="A1247" i="7"/>
  <c r="D1246" i="7"/>
  <c r="C1246" i="7"/>
  <c r="B1246" i="7"/>
  <c r="A1246" i="7"/>
  <c r="D1245" i="7"/>
  <c r="C1245" i="7"/>
  <c r="B1245" i="7"/>
  <c r="A1245" i="7"/>
  <c r="D1244" i="7"/>
  <c r="C1244" i="7"/>
  <c r="B1244" i="7"/>
  <c r="A1244" i="7"/>
  <c r="D1243" i="7"/>
  <c r="C1243" i="7"/>
  <c r="B1243" i="7"/>
  <c r="A1243" i="7"/>
  <c r="D1242" i="7"/>
  <c r="C1242" i="7"/>
  <c r="B1242" i="7"/>
  <c r="A1242" i="7"/>
  <c r="D1241" i="7"/>
  <c r="C1241" i="7"/>
  <c r="B1241" i="7"/>
  <c r="A1241" i="7"/>
  <c r="D1240" i="7"/>
  <c r="C1240" i="7"/>
  <c r="B1240" i="7"/>
  <c r="A1240" i="7"/>
  <c r="D1239" i="7"/>
  <c r="C1239" i="7"/>
  <c r="B1239" i="7"/>
  <c r="A1239" i="7"/>
  <c r="D1238" i="7"/>
  <c r="C1238" i="7"/>
  <c r="B1238" i="7"/>
  <c r="A1238" i="7"/>
  <c r="D1237" i="7"/>
  <c r="C1237" i="7"/>
  <c r="B1237" i="7"/>
  <c r="A1237" i="7"/>
  <c r="D1236" i="7"/>
  <c r="C1236" i="7"/>
  <c r="B1236" i="7"/>
  <c r="A1236" i="7"/>
  <c r="D1235" i="7"/>
  <c r="C1235" i="7"/>
  <c r="B1235" i="7"/>
  <c r="A1235" i="7"/>
  <c r="D1234" i="7"/>
  <c r="C1234" i="7"/>
  <c r="B1234" i="7"/>
  <c r="A1234" i="7"/>
  <c r="D1233" i="7"/>
  <c r="C1233" i="7"/>
  <c r="B1233" i="7"/>
  <c r="A1233" i="7"/>
  <c r="D1232" i="7"/>
  <c r="C1232" i="7"/>
  <c r="B1232" i="7"/>
  <c r="A1232" i="7"/>
  <c r="D1231" i="7"/>
  <c r="C1231" i="7"/>
  <c r="B1231" i="7"/>
  <c r="A1231" i="7"/>
  <c r="D1230" i="7"/>
  <c r="C1230" i="7"/>
  <c r="B1230" i="7"/>
  <c r="A1230" i="7"/>
  <c r="D1229" i="7"/>
  <c r="C1229" i="7"/>
  <c r="B1229" i="7"/>
  <c r="A1229" i="7"/>
  <c r="D1228" i="7"/>
  <c r="C1228" i="7"/>
  <c r="B1228" i="7"/>
  <c r="A1228" i="7"/>
  <c r="D1227" i="7"/>
  <c r="C1227" i="7"/>
  <c r="B1227" i="7"/>
  <c r="A1227" i="7"/>
  <c r="D1226" i="7"/>
  <c r="C1226" i="7"/>
  <c r="B1226" i="7"/>
  <c r="A1226" i="7"/>
  <c r="D1225" i="7"/>
  <c r="C1225" i="7"/>
  <c r="B1225" i="7"/>
  <c r="A1225" i="7"/>
  <c r="D1224" i="7"/>
  <c r="C1224" i="7"/>
  <c r="B1224" i="7"/>
  <c r="A1224" i="7"/>
  <c r="D1223" i="7"/>
  <c r="C1223" i="7"/>
  <c r="B1223" i="7"/>
  <c r="A1223" i="7"/>
  <c r="D1222" i="7"/>
  <c r="C1222" i="7"/>
  <c r="B1222" i="7"/>
  <c r="A1222" i="7"/>
  <c r="D1221" i="7"/>
  <c r="C1221" i="7"/>
  <c r="B1221" i="7"/>
  <c r="A1221" i="7"/>
  <c r="D1220" i="7"/>
  <c r="C1220" i="7"/>
  <c r="B1220" i="7"/>
  <c r="A1220" i="7"/>
  <c r="D1219" i="7"/>
  <c r="C1219" i="7"/>
  <c r="B1219" i="7"/>
  <c r="A1219" i="7"/>
  <c r="D1218" i="7"/>
  <c r="C1218" i="7"/>
  <c r="B1218" i="7"/>
  <c r="A1218" i="7"/>
  <c r="D1217" i="7"/>
  <c r="C1217" i="7"/>
  <c r="B1217" i="7"/>
  <c r="A1217" i="7"/>
  <c r="D1216" i="7"/>
  <c r="C1216" i="7"/>
  <c r="B1216" i="7"/>
  <c r="A1216" i="7"/>
  <c r="D1215" i="7"/>
  <c r="C1215" i="7"/>
  <c r="B1215" i="7"/>
  <c r="A1215" i="7"/>
  <c r="D1214" i="7"/>
  <c r="C1214" i="7"/>
  <c r="B1214" i="7"/>
  <c r="A1214" i="7"/>
  <c r="D1213" i="7"/>
  <c r="C1213" i="7"/>
  <c r="B1213" i="7"/>
  <c r="A1213" i="7"/>
  <c r="D1212" i="7"/>
  <c r="C1212" i="7"/>
  <c r="B1212" i="7"/>
  <c r="A1212" i="7"/>
  <c r="D1211" i="7"/>
  <c r="C1211" i="7"/>
  <c r="B1211" i="7"/>
  <c r="A1211" i="7"/>
  <c r="D1210" i="7"/>
  <c r="C1210" i="7"/>
  <c r="B1210" i="7"/>
  <c r="A1210" i="7"/>
  <c r="D1209" i="7"/>
  <c r="C1209" i="7"/>
  <c r="B1209" i="7"/>
  <c r="A1209" i="7"/>
  <c r="D1208" i="7"/>
  <c r="C1208" i="7"/>
  <c r="B1208" i="7"/>
  <c r="A1208" i="7"/>
  <c r="D1207" i="7"/>
  <c r="C1207" i="7"/>
  <c r="B1207" i="7"/>
  <c r="A1207" i="7"/>
  <c r="D1206" i="7"/>
  <c r="C1206" i="7"/>
  <c r="B1206" i="7"/>
  <c r="A1206" i="7"/>
  <c r="D1205" i="7"/>
  <c r="C1205" i="7"/>
  <c r="B1205" i="7"/>
  <c r="A1205" i="7"/>
  <c r="D1204" i="7"/>
  <c r="C1204" i="7"/>
  <c r="B1204" i="7"/>
  <c r="A1204" i="7"/>
  <c r="D1203" i="7"/>
  <c r="C1203" i="7"/>
  <c r="B1203" i="7"/>
  <c r="A1203" i="7"/>
  <c r="D1202" i="7"/>
  <c r="C1202" i="7"/>
  <c r="B1202" i="7"/>
  <c r="A1202" i="7"/>
  <c r="D1201" i="7"/>
  <c r="C1201" i="7"/>
  <c r="B1201" i="7"/>
  <c r="A1201" i="7"/>
  <c r="D1200" i="7"/>
  <c r="C1200" i="7"/>
  <c r="B1200" i="7"/>
  <c r="A1200" i="7"/>
  <c r="D1199" i="7"/>
  <c r="C1199" i="7"/>
  <c r="B1199" i="7"/>
  <c r="A1199" i="7"/>
  <c r="D1198" i="7"/>
  <c r="C1198" i="7"/>
  <c r="B1198" i="7"/>
  <c r="A1198" i="7"/>
  <c r="D1197" i="7"/>
  <c r="C1197" i="7"/>
  <c r="B1197" i="7"/>
  <c r="A1197" i="7"/>
  <c r="D1196" i="7"/>
  <c r="C1196" i="7"/>
  <c r="B1196" i="7"/>
  <c r="A1196" i="7"/>
  <c r="D1195" i="7"/>
  <c r="C1195" i="7"/>
  <c r="B1195" i="7"/>
  <c r="A1195" i="7"/>
  <c r="D1194" i="7"/>
  <c r="C1194" i="7"/>
  <c r="B1194" i="7"/>
  <c r="A1194" i="7"/>
  <c r="D1193" i="7"/>
  <c r="C1193" i="7"/>
  <c r="B1193" i="7"/>
  <c r="A1193" i="7"/>
  <c r="D1192" i="7"/>
  <c r="C1192" i="7"/>
  <c r="B1192" i="7"/>
  <c r="A1192" i="7"/>
  <c r="D1191" i="7"/>
  <c r="C1191" i="7"/>
  <c r="B1191" i="7"/>
  <c r="A1191" i="7"/>
  <c r="D1190" i="7"/>
  <c r="C1190" i="7"/>
  <c r="B1190" i="7"/>
  <c r="A1190" i="7"/>
  <c r="D1189" i="7"/>
  <c r="C1189" i="7"/>
  <c r="B1189" i="7"/>
  <c r="A1189" i="7"/>
  <c r="D1188" i="7"/>
  <c r="C1188" i="7"/>
  <c r="B1188" i="7"/>
  <c r="A1188" i="7"/>
  <c r="D1187" i="7"/>
  <c r="C1187" i="7"/>
  <c r="B1187" i="7"/>
  <c r="A1187" i="7"/>
  <c r="D1186" i="7"/>
  <c r="C1186" i="7"/>
  <c r="B1186" i="7"/>
  <c r="A1186" i="7"/>
  <c r="D1185" i="7"/>
  <c r="C1185" i="7"/>
  <c r="B1185" i="7"/>
  <c r="A1185" i="7"/>
  <c r="D1184" i="7"/>
  <c r="C1184" i="7"/>
  <c r="B1184" i="7"/>
  <c r="A1184" i="7"/>
  <c r="D1183" i="7"/>
  <c r="C1183" i="7"/>
  <c r="B1183" i="7"/>
  <c r="A1183" i="7"/>
  <c r="D1182" i="7"/>
  <c r="C1182" i="7"/>
  <c r="B1182" i="7"/>
  <c r="A1182" i="7"/>
  <c r="D1181" i="7"/>
  <c r="C1181" i="7"/>
  <c r="B1181" i="7"/>
  <c r="A1181" i="7"/>
  <c r="D1180" i="7"/>
  <c r="C1180" i="7"/>
  <c r="B1180" i="7"/>
  <c r="A1180" i="7"/>
  <c r="D1179" i="7"/>
  <c r="C1179" i="7"/>
  <c r="B1179" i="7"/>
  <c r="A1179" i="7"/>
  <c r="D1178" i="7"/>
  <c r="C1178" i="7"/>
  <c r="B1178" i="7"/>
  <c r="A1178" i="7"/>
  <c r="D1177" i="7"/>
  <c r="C1177" i="7"/>
  <c r="B1177" i="7"/>
  <c r="A1177" i="7"/>
  <c r="D1176" i="7"/>
  <c r="C1176" i="7"/>
  <c r="B1176" i="7"/>
  <c r="A1176" i="7"/>
  <c r="D1175" i="7"/>
  <c r="C1175" i="7"/>
  <c r="B1175" i="7"/>
  <c r="A1175" i="7"/>
  <c r="D1174" i="7"/>
  <c r="C1174" i="7"/>
  <c r="B1174" i="7"/>
  <c r="A1174" i="7"/>
  <c r="D1173" i="7"/>
  <c r="C1173" i="7"/>
  <c r="B1173" i="7"/>
  <c r="A1173" i="7"/>
  <c r="D1172" i="7"/>
  <c r="C1172" i="7"/>
  <c r="B1172" i="7"/>
  <c r="A1172" i="7"/>
  <c r="D1171" i="7"/>
  <c r="C1171" i="7"/>
  <c r="B1171" i="7"/>
  <c r="A1171" i="7"/>
  <c r="D1170" i="7"/>
  <c r="C1170" i="7"/>
  <c r="B1170" i="7"/>
  <c r="A1170" i="7"/>
  <c r="D1169" i="7"/>
  <c r="C1169" i="7"/>
  <c r="B1169" i="7"/>
  <c r="A1169" i="7"/>
  <c r="D1168" i="7"/>
  <c r="C1168" i="7"/>
  <c r="B1168" i="7"/>
  <c r="A1168" i="7"/>
  <c r="D1167" i="7"/>
  <c r="C1167" i="7"/>
  <c r="B1167" i="7"/>
  <c r="A1167" i="7"/>
  <c r="D1166" i="7"/>
  <c r="C1166" i="7"/>
  <c r="B1166" i="7"/>
  <c r="A1166" i="7"/>
  <c r="D1165" i="7"/>
  <c r="C1165" i="7"/>
  <c r="B1165" i="7"/>
  <c r="A1165" i="7"/>
  <c r="D1164" i="7"/>
  <c r="C1164" i="7"/>
  <c r="B1164" i="7"/>
  <c r="A1164" i="7"/>
  <c r="D1163" i="7"/>
  <c r="C1163" i="7"/>
  <c r="B1163" i="7"/>
  <c r="A1163" i="7"/>
  <c r="D1162" i="7"/>
  <c r="C1162" i="7"/>
  <c r="B1162" i="7"/>
  <c r="A1162" i="7"/>
  <c r="D1161" i="7"/>
  <c r="C1161" i="7"/>
  <c r="B1161" i="7"/>
  <c r="A1161" i="7"/>
  <c r="D1160" i="7"/>
  <c r="C1160" i="7"/>
  <c r="B1160" i="7"/>
  <c r="A1160" i="7"/>
  <c r="D1159" i="7"/>
  <c r="C1159" i="7"/>
  <c r="B1159" i="7"/>
  <c r="A1159" i="7"/>
  <c r="D1158" i="7"/>
  <c r="C1158" i="7"/>
  <c r="B1158" i="7"/>
  <c r="A1158" i="7"/>
  <c r="D1157" i="7"/>
  <c r="C1157" i="7"/>
  <c r="B1157" i="7"/>
  <c r="A1157" i="7"/>
  <c r="D1156" i="7"/>
  <c r="C1156" i="7"/>
  <c r="B1156" i="7"/>
  <c r="A1156" i="7"/>
  <c r="D1155" i="7"/>
  <c r="C1155" i="7"/>
  <c r="B1155" i="7"/>
  <c r="A1155" i="7"/>
  <c r="D1154" i="7"/>
  <c r="C1154" i="7"/>
  <c r="B1154" i="7"/>
  <c r="A1154" i="7"/>
  <c r="D1153" i="7"/>
  <c r="C1153" i="7"/>
  <c r="B1153" i="7"/>
  <c r="A1153" i="7"/>
  <c r="D1152" i="7"/>
  <c r="C1152" i="7"/>
  <c r="B1152" i="7"/>
  <c r="A1152" i="7"/>
  <c r="D1151" i="7"/>
  <c r="C1151" i="7"/>
  <c r="B1151" i="7"/>
  <c r="A1151" i="7"/>
  <c r="D1150" i="7"/>
  <c r="C1150" i="7"/>
  <c r="B1150" i="7"/>
  <c r="A1150" i="7"/>
  <c r="D1149" i="7"/>
  <c r="C1149" i="7"/>
  <c r="B1149" i="7"/>
  <c r="A1149" i="7"/>
  <c r="D1148" i="7"/>
  <c r="C1148" i="7"/>
  <c r="B1148" i="7"/>
  <c r="A1148" i="7"/>
  <c r="D1147" i="7"/>
  <c r="C1147" i="7"/>
  <c r="B1147" i="7"/>
  <c r="A1147" i="7"/>
  <c r="D1146" i="7"/>
  <c r="C1146" i="7"/>
  <c r="B1146" i="7"/>
  <c r="A1146" i="7"/>
  <c r="D1145" i="7"/>
  <c r="C1145" i="7"/>
  <c r="B1145" i="7"/>
  <c r="A1145" i="7"/>
  <c r="D1144" i="7"/>
  <c r="C1144" i="7"/>
  <c r="B1144" i="7"/>
  <c r="A1144" i="7"/>
  <c r="D1143" i="7"/>
  <c r="C1143" i="7"/>
  <c r="B1143" i="7"/>
  <c r="A1143" i="7"/>
  <c r="D1142" i="7"/>
  <c r="C1142" i="7"/>
  <c r="B1142" i="7"/>
  <c r="A1142" i="7"/>
  <c r="D1141" i="7"/>
  <c r="C1141" i="7"/>
  <c r="B1141" i="7"/>
  <c r="A1141" i="7"/>
  <c r="D1140" i="7"/>
  <c r="C1140" i="7"/>
  <c r="B1140" i="7"/>
  <c r="A1140" i="7"/>
  <c r="D1139" i="7"/>
  <c r="C1139" i="7"/>
  <c r="B1139" i="7"/>
  <c r="A1139" i="7"/>
  <c r="D1138" i="7"/>
  <c r="C1138" i="7"/>
  <c r="B1138" i="7"/>
  <c r="A1138" i="7"/>
  <c r="D1137" i="7"/>
  <c r="C1137" i="7"/>
  <c r="B1137" i="7"/>
  <c r="A1137" i="7"/>
  <c r="D1136" i="7"/>
  <c r="C1136" i="7"/>
  <c r="B1136" i="7"/>
  <c r="A1136" i="7"/>
  <c r="D1135" i="7"/>
  <c r="C1135" i="7"/>
  <c r="B1135" i="7"/>
  <c r="A1135" i="7"/>
  <c r="D1134" i="7"/>
  <c r="C1134" i="7"/>
  <c r="B1134" i="7"/>
  <c r="A1134" i="7"/>
  <c r="D1133" i="7"/>
  <c r="C1133" i="7"/>
  <c r="B1133" i="7"/>
  <c r="A1133" i="7"/>
  <c r="D1132" i="7"/>
  <c r="C1132" i="7"/>
  <c r="B1132" i="7"/>
  <c r="A1132" i="7"/>
  <c r="D1131" i="7"/>
  <c r="C1131" i="7"/>
  <c r="B1131" i="7"/>
  <c r="A1131" i="7"/>
  <c r="D1130" i="7"/>
  <c r="C1130" i="7"/>
  <c r="B1130" i="7"/>
  <c r="A1130" i="7"/>
  <c r="D1129" i="7"/>
  <c r="C1129" i="7"/>
  <c r="B1129" i="7"/>
  <c r="A1129" i="7"/>
  <c r="D1128" i="7"/>
  <c r="C1128" i="7"/>
  <c r="B1128" i="7"/>
  <c r="A1128" i="7"/>
  <c r="D1127" i="7"/>
  <c r="C1127" i="7"/>
  <c r="B1127" i="7"/>
  <c r="A1127" i="7"/>
  <c r="D1126" i="7"/>
  <c r="C1126" i="7"/>
  <c r="B1126" i="7"/>
  <c r="A1126" i="7"/>
  <c r="D1125" i="7"/>
  <c r="C1125" i="7"/>
  <c r="B1125" i="7"/>
  <c r="A1125" i="7"/>
  <c r="D1124" i="7"/>
  <c r="C1124" i="7"/>
  <c r="B1124" i="7"/>
  <c r="A1124" i="7"/>
  <c r="D1123" i="7"/>
  <c r="C1123" i="7"/>
  <c r="B1123" i="7"/>
  <c r="A1123" i="7"/>
  <c r="D1122" i="7"/>
  <c r="C1122" i="7"/>
  <c r="B1122" i="7"/>
  <c r="A1122" i="7"/>
  <c r="D1121" i="7"/>
  <c r="C1121" i="7"/>
  <c r="B1121" i="7"/>
  <c r="A1121" i="7"/>
  <c r="D1120" i="7"/>
  <c r="C1120" i="7"/>
  <c r="B1120" i="7"/>
  <c r="A1120" i="7"/>
  <c r="D1119" i="7"/>
  <c r="C1119" i="7"/>
  <c r="B1119" i="7"/>
  <c r="A1119" i="7"/>
  <c r="D1118" i="7"/>
  <c r="C1118" i="7"/>
  <c r="B1118" i="7"/>
  <c r="A1118" i="7"/>
  <c r="D1117" i="7"/>
  <c r="C1117" i="7"/>
  <c r="B1117" i="7"/>
  <c r="A1117" i="7"/>
  <c r="D1116" i="7"/>
  <c r="C1116" i="7"/>
  <c r="B1116" i="7"/>
  <c r="A1116" i="7"/>
  <c r="D1115" i="7"/>
  <c r="C1115" i="7"/>
  <c r="B1115" i="7"/>
  <c r="A1115" i="7"/>
  <c r="D1114" i="7"/>
  <c r="C1114" i="7"/>
  <c r="B1114" i="7"/>
  <c r="A1114" i="7"/>
  <c r="D1113" i="7"/>
  <c r="C1113" i="7"/>
  <c r="B1113" i="7"/>
  <c r="A1113" i="7"/>
  <c r="D1112" i="7"/>
  <c r="C1112" i="7"/>
  <c r="B1112" i="7"/>
  <c r="A1112" i="7"/>
  <c r="D1111" i="7"/>
  <c r="C1111" i="7"/>
  <c r="B1111" i="7"/>
  <c r="A1111" i="7"/>
  <c r="D1110" i="7"/>
  <c r="C1110" i="7"/>
  <c r="B1110" i="7"/>
  <c r="A1110" i="7"/>
  <c r="D1109" i="7"/>
  <c r="C1109" i="7"/>
  <c r="B1109" i="7"/>
  <c r="A1109" i="7"/>
  <c r="D1108" i="7"/>
  <c r="C1108" i="7"/>
  <c r="B1108" i="7"/>
  <c r="A1108" i="7"/>
  <c r="D1107" i="7"/>
  <c r="C1107" i="7"/>
  <c r="B1107" i="7"/>
  <c r="A1107" i="7"/>
  <c r="D1106" i="7"/>
  <c r="C1106" i="7"/>
  <c r="B1106" i="7"/>
  <c r="A1106" i="7"/>
  <c r="D1105" i="7"/>
  <c r="C1105" i="7"/>
  <c r="B1105" i="7"/>
  <c r="A1105" i="7"/>
  <c r="D1104" i="7"/>
  <c r="C1104" i="7"/>
  <c r="B1104" i="7"/>
  <c r="A1104" i="7"/>
  <c r="D1103" i="7"/>
  <c r="C1103" i="7"/>
  <c r="B1103" i="7"/>
  <c r="A1103" i="7"/>
  <c r="D1102" i="7"/>
  <c r="C1102" i="7"/>
  <c r="B1102" i="7"/>
  <c r="A1102" i="7"/>
  <c r="D1101" i="7"/>
  <c r="C1101" i="7"/>
  <c r="B1101" i="7"/>
  <c r="A1101" i="7"/>
  <c r="D1100" i="7"/>
  <c r="C1100" i="7"/>
  <c r="B1100" i="7"/>
  <c r="A1100" i="7"/>
  <c r="D1099" i="7"/>
  <c r="C1099" i="7"/>
  <c r="B1099" i="7"/>
  <c r="A1099" i="7"/>
  <c r="D1098" i="7"/>
  <c r="C1098" i="7"/>
  <c r="B1098" i="7"/>
  <c r="A1098" i="7"/>
  <c r="D1097" i="7"/>
  <c r="C1097" i="7"/>
  <c r="B1097" i="7"/>
  <c r="A1097" i="7"/>
  <c r="D1096" i="7"/>
  <c r="C1096" i="7"/>
  <c r="B1096" i="7"/>
  <c r="A1096" i="7"/>
  <c r="D1095" i="7"/>
  <c r="C1095" i="7"/>
  <c r="B1095" i="7"/>
  <c r="A1095" i="7"/>
  <c r="D1094" i="7"/>
  <c r="C1094" i="7"/>
  <c r="B1094" i="7"/>
  <c r="A1094" i="7"/>
  <c r="D1093" i="7"/>
  <c r="C1093" i="7"/>
  <c r="B1093" i="7"/>
  <c r="A1093" i="7"/>
  <c r="D1092" i="7"/>
  <c r="C1092" i="7"/>
  <c r="B1092" i="7"/>
  <c r="A1092" i="7"/>
  <c r="D1091" i="7"/>
  <c r="C1091" i="7"/>
  <c r="B1091" i="7"/>
  <c r="A1091" i="7"/>
  <c r="D1090" i="7"/>
  <c r="C1090" i="7"/>
  <c r="B1090" i="7"/>
  <c r="A1090" i="7"/>
  <c r="D1089" i="7"/>
  <c r="C1089" i="7"/>
  <c r="B1089" i="7"/>
  <c r="A1089" i="7"/>
  <c r="D1088" i="7"/>
  <c r="C1088" i="7"/>
  <c r="B1088" i="7"/>
  <c r="A1088" i="7"/>
  <c r="D1087" i="7"/>
  <c r="C1087" i="7"/>
  <c r="B1087" i="7"/>
  <c r="A1087" i="7"/>
  <c r="D1086" i="7"/>
  <c r="C1086" i="7"/>
  <c r="B1086" i="7"/>
  <c r="A1086" i="7"/>
  <c r="D1085" i="7"/>
  <c r="C1085" i="7"/>
  <c r="B1085" i="7"/>
  <c r="A1085" i="7"/>
  <c r="D1084" i="7"/>
  <c r="C1084" i="7"/>
  <c r="B1084" i="7"/>
  <c r="A1084" i="7"/>
  <c r="D1083" i="7"/>
  <c r="C1083" i="7"/>
  <c r="B1083" i="7"/>
  <c r="A1083" i="7"/>
  <c r="D1082" i="7"/>
  <c r="C1082" i="7"/>
  <c r="B1082" i="7"/>
  <c r="A1082" i="7"/>
  <c r="D1081" i="7"/>
  <c r="C1081" i="7"/>
  <c r="B1081" i="7"/>
  <c r="A1081" i="7"/>
  <c r="D1080" i="7"/>
  <c r="C1080" i="7"/>
  <c r="B1080" i="7"/>
  <c r="A1080" i="7"/>
  <c r="D1079" i="7"/>
  <c r="C1079" i="7"/>
  <c r="B1079" i="7"/>
  <c r="A1079" i="7"/>
  <c r="D1078" i="7"/>
  <c r="C1078" i="7"/>
  <c r="B1078" i="7"/>
  <c r="A1078" i="7"/>
  <c r="D1077" i="7"/>
  <c r="C1077" i="7"/>
  <c r="B1077" i="7"/>
  <c r="A1077" i="7"/>
  <c r="D1076" i="7"/>
  <c r="C1076" i="7"/>
  <c r="B1076" i="7"/>
  <c r="A1076" i="7"/>
  <c r="D1075" i="7"/>
  <c r="C1075" i="7"/>
  <c r="B1075" i="7"/>
  <c r="A1075" i="7"/>
  <c r="D1074" i="7"/>
  <c r="C1074" i="7"/>
  <c r="B1074" i="7"/>
  <c r="A1074" i="7"/>
  <c r="D1073" i="7"/>
  <c r="C1073" i="7"/>
  <c r="B1073" i="7"/>
  <c r="A1073" i="7"/>
  <c r="D1072" i="7"/>
  <c r="C1072" i="7"/>
  <c r="B1072" i="7"/>
  <c r="A1072" i="7"/>
  <c r="D1071" i="7"/>
  <c r="C1071" i="7"/>
  <c r="B1071" i="7"/>
  <c r="A1071" i="7"/>
  <c r="D1070" i="7"/>
  <c r="C1070" i="7"/>
  <c r="B1070" i="7"/>
  <c r="A1070" i="7"/>
  <c r="D1069" i="7"/>
  <c r="C1069" i="7"/>
  <c r="B1069" i="7"/>
  <c r="A1069" i="7"/>
  <c r="D1068" i="7"/>
  <c r="C1068" i="7"/>
  <c r="B1068" i="7"/>
  <c r="A1068" i="7"/>
  <c r="D1067" i="7"/>
  <c r="C1067" i="7"/>
  <c r="B1067" i="7"/>
  <c r="A1067" i="7"/>
  <c r="D1066" i="7"/>
  <c r="C1066" i="7"/>
  <c r="B1066" i="7"/>
  <c r="A1066" i="7"/>
  <c r="D1065" i="7"/>
  <c r="C1065" i="7"/>
  <c r="B1065" i="7"/>
  <c r="A1065" i="7"/>
  <c r="D1064" i="7"/>
  <c r="C1064" i="7"/>
  <c r="B1064" i="7"/>
  <c r="A1064" i="7"/>
  <c r="D1063" i="7"/>
  <c r="C1063" i="7"/>
  <c r="B1063" i="7"/>
  <c r="A1063" i="7"/>
  <c r="D1062" i="7"/>
  <c r="C1062" i="7"/>
  <c r="B1062" i="7"/>
  <c r="A1062" i="7"/>
  <c r="D1061" i="7"/>
  <c r="C1061" i="7"/>
  <c r="B1061" i="7"/>
  <c r="A1061" i="7"/>
  <c r="D1060" i="7"/>
  <c r="C1060" i="7"/>
  <c r="B1060" i="7"/>
  <c r="A1060" i="7"/>
  <c r="D1059" i="7"/>
  <c r="C1059" i="7"/>
  <c r="B1059" i="7"/>
  <c r="A1059" i="7"/>
  <c r="D1058" i="7"/>
  <c r="C1058" i="7"/>
  <c r="B1058" i="7"/>
  <c r="A1058" i="7"/>
  <c r="D1057" i="7"/>
  <c r="C1057" i="7"/>
  <c r="B1057" i="7"/>
  <c r="A1057" i="7"/>
  <c r="D1056" i="7"/>
  <c r="C1056" i="7"/>
  <c r="B1056" i="7"/>
  <c r="A1056" i="7"/>
  <c r="D1055" i="7"/>
  <c r="C1055" i="7"/>
  <c r="B1055" i="7"/>
  <c r="A1055" i="7"/>
  <c r="D1054" i="7"/>
  <c r="C1054" i="7"/>
  <c r="B1054" i="7"/>
  <c r="A1054" i="7"/>
  <c r="D1053" i="7"/>
  <c r="C1053" i="7"/>
  <c r="B1053" i="7"/>
  <c r="A1053" i="7"/>
  <c r="D1052" i="7"/>
  <c r="C1052" i="7"/>
  <c r="B1052" i="7"/>
  <c r="A1052" i="7"/>
  <c r="D1051" i="7"/>
  <c r="C1051" i="7"/>
  <c r="B1051" i="7"/>
  <c r="A1051" i="7"/>
  <c r="D1050" i="7"/>
  <c r="C1050" i="7"/>
  <c r="B1050" i="7"/>
  <c r="A1050" i="7"/>
  <c r="D1049" i="7"/>
  <c r="C1049" i="7"/>
  <c r="B1049" i="7"/>
  <c r="A1049" i="7"/>
  <c r="D1048" i="7"/>
  <c r="C1048" i="7"/>
  <c r="B1048" i="7"/>
  <c r="A1048" i="7"/>
  <c r="D1047" i="7"/>
  <c r="C1047" i="7"/>
  <c r="B1047" i="7"/>
  <c r="A1047" i="7"/>
  <c r="D1046" i="7"/>
  <c r="C1046" i="7"/>
  <c r="B1046" i="7"/>
  <c r="A1046" i="7"/>
  <c r="D1045" i="7"/>
  <c r="C1045" i="7"/>
  <c r="B1045" i="7"/>
  <c r="A1045" i="7"/>
  <c r="D1044" i="7"/>
  <c r="C1044" i="7"/>
  <c r="B1044" i="7"/>
  <c r="A1044" i="7"/>
  <c r="D1043" i="7"/>
  <c r="C1043" i="7"/>
  <c r="B1043" i="7"/>
  <c r="A1043" i="7"/>
  <c r="D1042" i="7"/>
  <c r="C1042" i="7"/>
  <c r="B1042" i="7"/>
  <c r="A1042" i="7"/>
  <c r="D1041" i="7"/>
  <c r="C1041" i="7"/>
  <c r="B1041" i="7"/>
  <c r="A1041" i="7"/>
  <c r="D1040" i="7"/>
  <c r="C1040" i="7"/>
  <c r="B1040" i="7"/>
  <c r="A1040" i="7"/>
  <c r="D1039" i="7"/>
  <c r="C1039" i="7"/>
  <c r="B1039" i="7"/>
  <c r="A1039" i="7"/>
  <c r="D1038" i="7"/>
  <c r="C1038" i="7"/>
  <c r="B1038" i="7"/>
  <c r="A1038" i="7"/>
  <c r="D1037" i="7"/>
  <c r="C1037" i="7"/>
  <c r="B1037" i="7"/>
  <c r="A1037" i="7"/>
  <c r="D1036" i="7"/>
  <c r="C1036" i="7"/>
  <c r="B1036" i="7"/>
  <c r="A1036" i="7"/>
  <c r="D1035" i="7"/>
  <c r="C1035" i="7"/>
  <c r="B1035" i="7"/>
  <c r="A1035" i="7"/>
  <c r="D1034" i="7"/>
  <c r="C1034" i="7"/>
  <c r="B1034" i="7"/>
  <c r="A1034" i="7"/>
  <c r="D1033" i="7"/>
  <c r="C1033" i="7"/>
  <c r="B1033" i="7"/>
  <c r="A1033" i="7"/>
  <c r="D1032" i="7"/>
  <c r="C1032" i="7"/>
  <c r="B1032" i="7"/>
  <c r="A1032" i="7"/>
  <c r="D1031" i="7"/>
  <c r="C1031" i="7"/>
  <c r="B1031" i="7"/>
  <c r="A1031" i="7"/>
  <c r="D1030" i="7"/>
  <c r="C1030" i="7"/>
  <c r="B1030" i="7"/>
  <c r="A1030" i="7"/>
  <c r="D1029" i="7"/>
  <c r="C1029" i="7"/>
  <c r="B1029" i="7"/>
  <c r="A1029" i="7"/>
  <c r="D1028" i="7"/>
  <c r="C1028" i="7"/>
  <c r="B1028" i="7"/>
  <c r="A1028" i="7"/>
  <c r="D1027" i="7"/>
  <c r="C1027" i="7"/>
  <c r="B1027" i="7"/>
  <c r="A1027" i="7"/>
  <c r="D1026" i="7"/>
  <c r="C1026" i="7"/>
  <c r="B1026" i="7"/>
  <c r="A1026" i="7"/>
  <c r="D1025" i="7"/>
  <c r="C1025" i="7"/>
  <c r="B1025" i="7"/>
  <c r="A1025" i="7"/>
  <c r="D1024" i="7"/>
  <c r="C1024" i="7"/>
  <c r="B1024" i="7"/>
  <c r="A1024" i="7"/>
  <c r="D1023" i="7"/>
  <c r="C1023" i="7"/>
  <c r="B1023" i="7"/>
  <c r="A1023" i="7"/>
  <c r="D1022" i="7"/>
  <c r="C1022" i="7"/>
  <c r="B1022" i="7"/>
  <c r="A1022" i="7"/>
  <c r="D1021" i="7"/>
  <c r="C1021" i="7"/>
  <c r="B1021" i="7"/>
  <c r="A1021" i="7"/>
  <c r="D1020" i="7"/>
  <c r="C1020" i="7"/>
  <c r="B1020" i="7"/>
  <c r="A1020" i="7"/>
  <c r="D1019" i="7"/>
  <c r="C1019" i="7"/>
  <c r="B1019" i="7"/>
  <c r="A1019" i="7"/>
  <c r="D1018" i="7"/>
  <c r="C1018" i="7"/>
  <c r="B1018" i="7"/>
  <c r="A1018" i="7"/>
  <c r="D1017" i="7"/>
  <c r="C1017" i="7"/>
  <c r="B1017" i="7"/>
  <c r="A1017" i="7"/>
  <c r="D1016" i="7"/>
  <c r="C1016" i="7"/>
  <c r="B1016" i="7"/>
  <c r="A1016" i="7"/>
  <c r="D1015" i="7"/>
  <c r="C1015" i="7"/>
  <c r="B1015" i="7"/>
  <c r="A1015" i="7"/>
  <c r="D1014" i="7"/>
  <c r="C1014" i="7"/>
  <c r="B1014" i="7"/>
  <c r="A1014" i="7"/>
  <c r="D1013" i="7"/>
  <c r="C1013" i="7"/>
  <c r="B1013" i="7"/>
  <c r="A1013" i="7"/>
  <c r="D1012" i="7"/>
  <c r="C1012" i="7"/>
  <c r="B1012" i="7"/>
  <c r="A1012" i="7"/>
  <c r="D1011" i="7"/>
  <c r="C1011" i="7"/>
  <c r="B1011" i="7"/>
  <c r="A1011" i="7"/>
  <c r="D1010" i="7"/>
  <c r="C1010" i="7"/>
  <c r="B1010" i="7"/>
  <c r="A1010" i="7"/>
  <c r="D1009" i="7"/>
  <c r="C1009" i="7"/>
  <c r="B1009" i="7"/>
  <c r="A1009" i="7"/>
  <c r="D1008" i="7"/>
  <c r="C1008" i="7"/>
  <c r="B1008" i="7"/>
  <c r="A1008" i="7"/>
  <c r="D1007" i="7"/>
  <c r="C1007" i="7"/>
  <c r="B1007" i="7"/>
  <c r="A1007" i="7"/>
  <c r="D1006" i="7"/>
  <c r="C1006" i="7"/>
  <c r="B1006" i="7"/>
  <c r="A1006" i="7"/>
  <c r="D1005" i="7"/>
  <c r="C1005" i="7"/>
  <c r="B1005" i="7"/>
  <c r="A1005" i="7"/>
  <c r="D1004" i="7"/>
  <c r="C1004" i="7"/>
  <c r="B1004" i="7"/>
  <c r="A1004" i="7"/>
  <c r="D1003" i="7"/>
  <c r="C1003" i="7"/>
  <c r="B1003" i="7"/>
  <c r="A1003" i="7"/>
  <c r="D1002" i="7"/>
  <c r="C1002" i="7"/>
  <c r="B1002" i="7"/>
  <c r="A1002" i="7"/>
  <c r="D1001" i="7"/>
  <c r="C1001" i="7"/>
  <c r="B1001" i="7"/>
  <c r="A1001" i="7"/>
  <c r="D1000" i="7"/>
  <c r="C1000" i="7"/>
  <c r="B1000" i="7"/>
  <c r="A1000" i="7"/>
  <c r="D999" i="7"/>
  <c r="C999" i="7"/>
  <c r="B999" i="7"/>
  <c r="A999" i="7"/>
  <c r="D998" i="7"/>
  <c r="C998" i="7"/>
  <c r="B998" i="7"/>
  <c r="A998" i="7"/>
  <c r="D997" i="7"/>
  <c r="C997" i="7"/>
  <c r="B997" i="7"/>
  <c r="A997" i="7"/>
  <c r="D996" i="7"/>
  <c r="C996" i="7"/>
  <c r="B996" i="7"/>
  <c r="A996" i="7"/>
  <c r="D995" i="7"/>
  <c r="C995" i="7"/>
  <c r="B995" i="7"/>
  <c r="A995" i="7"/>
  <c r="D994" i="7"/>
  <c r="C994" i="7"/>
  <c r="B994" i="7"/>
  <c r="A994" i="7"/>
  <c r="D993" i="7"/>
  <c r="C993" i="7"/>
  <c r="B993" i="7"/>
  <c r="A993" i="7"/>
  <c r="D992" i="7"/>
  <c r="C992" i="7"/>
  <c r="B992" i="7"/>
  <c r="A992" i="7"/>
  <c r="D991" i="7"/>
  <c r="C991" i="7"/>
  <c r="B991" i="7"/>
  <c r="A991" i="7"/>
  <c r="D990" i="7"/>
  <c r="C990" i="7"/>
  <c r="B990" i="7"/>
  <c r="A990" i="7"/>
  <c r="D989" i="7"/>
  <c r="C989" i="7"/>
  <c r="B989" i="7"/>
  <c r="A989" i="7"/>
  <c r="D988" i="7"/>
  <c r="C988" i="7"/>
  <c r="B988" i="7"/>
  <c r="A988" i="7"/>
  <c r="D987" i="7"/>
  <c r="C987" i="7"/>
  <c r="B987" i="7"/>
  <c r="A987" i="7"/>
  <c r="D986" i="7"/>
  <c r="C986" i="7"/>
  <c r="B986" i="7"/>
  <c r="A986" i="7"/>
  <c r="D985" i="7"/>
  <c r="C985" i="7"/>
  <c r="B985" i="7"/>
  <c r="A985" i="7"/>
  <c r="D984" i="7"/>
  <c r="C984" i="7"/>
  <c r="B984" i="7"/>
  <c r="A984" i="7"/>
  <c r="D983" i="7"/>
  <c r="C983" i="7"/>
  <c r="B983" i="7"/>
  <c r="A983" i="7"/>
  <c r="D982" i="7"/>
  <c r="C982" i="7"/>
  <c r="B982" i="7"/>
  <c r="A982" i="7"/>
  <c r="D981" i="7"/>
  <c r="C981" i="7"/>
  <c r="B981" i="7"/>
  <c r="A981" i="7"/>
  <c r="D980" i="7"/>
  <c r="C980" i="7"/>
  <c r="B980" i="7"/>
  <c r="A980" i="7"/>
  <c r="D979" i="7"/>
  <c r="C979" i="7"/>
  <c r="B979" i="7"/>
  <c r="A979" i="7"/>
  <c r="D978" i="7"/>
  <c r="C978" i="7"/>
  <c r="B978" i="7"/>
  <c r="A978" i="7"/>
  <c r="D977" i="7"/>
  <c r="C977" i="7"/>
  <c r="B977" i="7"/>
  <c r="A977" i="7"/>
  <c r="D976" i="7"/>
  <c r="C976" i="7"/>
  <c r="B976" i="7"/>
  <c r="A976" i="7"/>
  <c r="D975" i="7"/>
  <c r="C975" i="7"/>
  <c r="B975" i="7"/>
  <c r="A975" i="7"/>
  <c r="D974" i="7"/>
  <c r="C974" i="7"/>
  <c r="B974" i="7"/>
  <c r="A974" i="7"/>
  <c r="D973" i="7"/>
  <c r="C973" i="7"/>
  <c r="B973" i="7"/>
  <c r="A973" i="7"/>
  <c r="D972" i="7"/>
  <c r="C972" i="7"/>
  <c r="B972" i="7"/>
  <c r="A972" i="7"/>
  <c r="D971" i="7"/>
  <c r="C971" i="7"/>
  <c r="B971" i="7"/>
  <c r="A971" i="7"/>
  <c r="D970" i="7"/>
  <c r="C970" i="7"/>
  <c r="B970" i="7"/>
  <c r="A970" i="7"/>
  <c r="D969" i="7"/>
  <c r="C969" i="7"/>
  <c r="B969" i="7"/>
  <c r="A969" i="7"/>
  <c r="D968" i="7"/>
  <c r="C968" i="7"/>
  <c r="B968" i="7"/>
  <c r="A968" i="7"/>
  <c r="D967" i="7"/>
  <c r="C967" i="7"/>
  <c r="B967" i="7"/>
  <c r="A967" i="7"/>
  <c r="D966" i="7"/>
  <c r="C966" i="7"/>
  <c r="B966" i="7"/>
  <c r="A966" i="7"/>
  <c r="D965" i="7"/>
  <c r="C965" i="7"/>
  <c r="B965" i="7"/>
  <c r="A965" i="7"/>
  <c r="D964" i="7"/>
  <c r="C964" i="7"/>
  <c r="B964" i="7"/>
  <c r="A964" i="7"/>
  <c r="D963" i="7"/>
  <c r="C963" i="7"/>
  <c r="B963" i="7"/>
  <c r="A963" i="7"/>
  <c r="D962" i="7"/>
  <c r="C962" i="7"/>
  <c r="B962" i="7"/>
  <c r="A962" i="7"/>
  <c r="D961" i="7"/>
  <c r="C961" i="7"/>
  <c r="B961" i="7"/>
  <c r="A961" i="7"/>
  <c r="D960" i="7"/>
  <c r="C960" i="7"/>
  <c r="B960" i="7"/>
  <c r="A960" i="7"/>
  <c r="D959" i="7"/>
  <c r="C959" i="7"/>
  <c r="B959" i="7"/>
  <c r="A959" i="7"/>
  <c r="D958" i="7"/>
  <c r="C958" i="7"/>
  <c r="B958" i="7"/>
  <c r="A958" i="7"/>
  <c r="D957" i="7"/>
  <c r="C957" i="7"/>
  <c r="B957" i="7"/>
  <c r="A957" i="7"/>
  <c r="D956" i="7"/>
  <c r="C956" i="7"/>
  <c r="B956" i="7"/>
  <c r="A956" i="7"/>
  <c r="D955" i="7"/>
  <c r="C955" i="7"/>
  <c r="B955" i="7"/>
  <c r="A955" i="7"/>
  <c r="D954" i="7"/>
  <c r="C954" i="7"/>
  <c r="B954" i="7"/>
  <c r="A954" i="7"/>
  <c r="D953" i="7"/>
  <c r="C953" i="7"/>
  <c r="B953" i="7"/>
  <c r="A953" i="7"/>
  <c r="D952" i="7"/>
  <c r="C952" i="7"/>
  <c r="B952" i="7"/>
  <c r="A952" i="7"/>
  <c r="D951" i="7"/>
  <c r="C951" i="7"/>
  <c r="B951" i="7"/>
  <c r="A951" i="7"/>
  <c r="D950" i="7"/>
  <c r="C950" i="7"/>
  <c r="B950" i="7"/>
  <c r="A950" i="7"/>
  <c r="D949" i="7"/>
  <c r="C949" i="7"/>
  <c r="B949" i="7"/>
  <c r="A949" i="7"/>
  <c r="D948" i="7"/>
  <c r="C948" i="7"/>
  <c r="B948" i="7"/>
  <c r="A948" i="7"/>
  <c r="D947" i="7"/>
  <c r="C947" i="7"/>
  <c r="B947" i="7"/>
  <c r="A947" i="7"/>
  <c r="D946" i="7"/>
  <c r="C946" i="7"/>
  <c r="B946" i="7"/>
  <c r="A946" i="7"/>
  <c r="D945" i="7"/>
  <c r="C945" i="7"/>
  <c r="B945" i="7"/>
  <c r="A945" i="7"/>
  <c r="D944" i="7"/>
  <c r="C944" i="7"/>
  <c r="B944" i="7"/>
  <c r="A944" i="7"/>
  <c r="D943" i="7"/>
  <c r="C943" i="7"/>
  <c r="B943" i="7"/>
  <c r="A943" i="7"/>
  <c r="D942" i="7"/>
  <c r="C942" i="7"/>
  <c r="B942" i="7"/>
  <c r="A942" i="7"/>
  <c r="D941" i="7"/>
  <c r="C941" i="7"/>
  <c r="B941" i="7"/>
  <c r="A941" i="7"/>
  <c r="D940" i="7"/>
  <c r="C940" i="7"/>
  <c r="B940" i="7"/>
  <c r="A940" i="7"/>
  <c r="D939" i="7"/>
  <c r="C939" i="7"/>
  <c r="B939" i="7"/>
  <c r="A939" i="7"/>
  <c r="D938" i="7"/>
  <c r="C938" i="7"/>
  <c r="B938" i="7"/>
  <c r="A938" i="7"/>
  <c r="D937" i="7"/>
  <c r="C937" i="7"/>
  <c r="B937" i="7"/>
  <c r="A937" i="7"/>
  <c r="D936" i="7"/>
  <c r="C936" i="7"/>
  <c r="B936" i="7"/>
  <c r="A936" i="7"/>
  <c r="D935" i="7"/>
  <c r="C935" i="7"/>
  <c r="B935" i="7"/>
  <c r="A935" i="7"/>
  <c r="D934" i="7"/>
  <c r="C934" i="7"/>
  <c r="B934" i="7"/>
  <c r="A934" i="7"/>
  <c r="D933" i="7"/>
  <c r="C933" i="7"/>
  <c r="B933" i="7"/>
  <c r="A933" i="7"/>
  <c r="D932" i="7"/>
  <c r="C932" i="7"/>
  <c r="B932" i="7"/>
  <c r="A932" i="7"/>
  <c r="D931" i="7"/>
  <c r="C931" i="7"/>
  <c r="B931" i="7"/>
  <c r="A931" i="7"/>
  <c r="D930" i="7"/>
  <c r="C930" i="7"/>
  <c r="B930" i="7"/>
  <c r="A930" i="7"/>
  <c r="D929" i="7"/>
  <c r="C929" i="7"/>
  <c r="B929" i="7"/>
  <c r="A929" i="7"/>
  <c r="D928" i="7"/>
  <c r="C928" i="7"/>
  <c r="B928" i="7"/>
  <c r="A928" i="7"/>
  <c r="D927" i="7"/>
  <c r="C927" i="7"/>
  <c r="B927" i="7"/>
  <c r="A927" i="7"/>
  <c r="D926" i="7"/>
  <c r="C926" i="7"/>
  <c r="B926" i="7"/>
  <c r="A926" i="7"/>
  <c r="D925" i="7"/>
  <c r="C925" i="7"/>
  <c r="B925" i="7"/>
  <c r="A925" i="7"/>
  <c r="D924" i="7"/>
  <c r="C924" i="7"/>
  <c r="B924" i="7"/>
  <c r="A924" i="7"/>
  <c r="D923" i="7"/>
  <c r="C923" i="7"/>
  <c r="B923" i="7"/>
  <c r="A923" i="7"/>
  <c r="D922" i="7"/>
  <c r="C922" i="7"/>
  <c r="B922" i="7"/>
  <c r="A922" i="7"/>
  <c r="D921" i="7"/>
  <c r="C921" i="7"/>
  <c r="B921" i="7"/>
  <c r="A921" i="7"/>
  <c r="D920" i="7"/>
  <c r="C920" i="7"/>
  <c r="B920" i="7"/>
  <c r="A920" i="7"/>
  <c r="D919" i="7"/>
  <c r="C919" i="7"/>
  <c r="B919" i="7"/>
  <c r="A919" i="7"/>
  <c r="D918" i="7"/>
  <c r="C918" i="7"/>
  <c r="B918" i="7"/>
  <c r="A918" i="7"/>
  <c r="D917" i="7"/>
  <c r="C917" i="7"/>
  <c r="B917" i="7"/>
  <c r="A917" i="7"/>
  <c r="D916" i="7"/>
  <c r="C916" i="7"/>
  <c r="B916" i="7"/>
  <c r="A916" i="7"/>
  <c r="D915" i="7"/>
  <c r="C915" i="7"/>
  <c r="B915" i="7"/>
  <c r="A915" i="7"/>
  <c r="D914" i="7"/>
  <c r="C914" i="7"/>
  <c r="B914" i="7"/>
  <c r="A914" i="7"/>
  <c r="D913" i="7"/>
  <c r="C913" i="7"/>
  <c r="B913" i="7"/>
  <c r="A913" i="7"/>
  <c r="D912" i="7"/>
  <c r="C912" i="7"/>
  <c r="B912" i="7"/>
  <c r="A912" i="7"/>
  <c r="D911" i="7"/>
  <c r="C911" i="7"/>
  <c r="B911" i="7"/>
  <c r="A911" i="7"/>
  <c r="D910" i="7"/>
  <c r="C910" i="7"/>
  <c r="B910" i="7"/>
  <c r="A910" i="7"/>
  <c r="D909" i="7"/>
  <c r="C909" i="7"/>
  <c r="B909" i="7"/>
  <c r="A909" i="7"/>
  <c r="D908" i="7"/>
  <c r="C908" i="7"/>
  <c r="B908" i="7"/>
  <c r="A908" i="7"/>
  <c r="D907" i="7"/>
  <c r="C907" i="7"/>
  <c r="B907" i="7"/>
  <c r="A907" i="7"/>
  <c r="D906" i="7"/>
  <c r="C906" i="7"/>
  <c r="B906" i="7"/>
  <c r="A906" i="7"/>
  <c r="D905" i="7"/>
  <c r="C905" i="7"/>
  <c r="B905" i="7"/>
  <c r="A905" i="7"/>
  <c r="D904" i="7"/>
  <c r="C904" i="7"/>
  <c r="B904" i="7"/>
  <c r="A904" i="7"/>
  <c r="D903" i="7"/>
  <c r="C903" i="7"/>
  <c r="B903" i="7"/>
  <c r="A903" i="7"/>
  <c r="D902" i="7"/>
  <c r="C902" i="7"/>
  <c r="B902" i="7"/>
  <c r="A902" i="7"/>
  <c r="D901" i="7"/>
  <c r="C901" i="7"/>
  <c r="B901" i="7"/>
  <c r="A901" i="7"/>
  <c r="D900" i="7"/>
  <c r="C900" i="7"/>
  <c r="B900" i="7"/>
  <c r="A900" i="7"/>
  <c r="D899" i="7"/>
  <c r="C899" i="7"/>
  <c r="B899" i="7"/>
  <c r="A899" i="7"/>
  <c r="D898" i="7"/>
  <c r="C898" i="7"/>
  <c r="B898" i="7"/>
  <c r="A898" i="7"/>
  <c r="D897" i="7"/>
  <c r="C897" i="7"/>
  <c r="B897" i="7"/>
  <c r="A897" i="7"/>
  <c r="D896" i="7"/>
  <c r="C896" i="7"/>
  <c r="B896" i="7"/>
  <c r="A896" i="7"/>
  <c r="D895" i="7"/>
  <c r="C895" i="7"/>
  <c r="B895" i="7"/>
  <c r="A895" i="7"/>
  <c r="D894" i="7"/>
  <c r="C894" i="7"/>
  <c r="B894" i="7"/>
  <c r="A894" i="7"/>
  <c r="D893" i="7"/>
  <c r="C893" i="7"/>
  <c r="B893" i="7"/>
  <c r="A893" i="7"/>
  <c r="D892" i="7"/>
  <c r="C892" i="7"/>
  <c r="B892" i="7"/>
  <c r="A892" i="7"/>
  <c r="D891" i="7"/>
  <c r="C891" i="7"/>
  <c r="B891" i="7"/>
  <c r="A891" i="7"/>
  <c r="D890" i="7"/>
  <c r="C890" i="7"/>
  <c r="B890" i="7"/>
  <c r="A890" i="7"/>
  <c r="D889" i="7"/>
  <c r="C889" i="7"/>
  <c r="B889" i="7"/>
  <c r="A889" i="7"/>
  <c r="D888" i="7"/>
  <c r="C888" i="7"/>
  <c r="B888" i="7"/>
  <c r="A888" i="7"/>
  <c r="D887" i="7"/>
  <c r="C887" i="7"/>
  <c r="B887" i="7"/>
  <c r="A887" i="7"/>
  <c r="D886" i="7"/>
  <c r="C886" i="7"/>
  <c r="B886" i="7"/>
  <c r="A886" i="7"/>
  <c r="D885" i="7"/>
  <c r="C885" i="7"/>
  <c r="B885" i="7"/>
  <c r="A885" i="7"/>
  <c r="D884" i="7"/>
  <c r="C884" i="7"/>
  <c r="B884" i="7"/>
  <c r="A884" i="7"/>
  <c r="D883" i="7"/>
  <c r="C883" i="7"/>
  <c r="B883" i="7"/>
  <c r="A883" i="7"/>
  <c r="D882" i="7"/>
  <c r="C882" i="7"/>
  <c r="B882" i="7"/>
  <c r="A882" i="7"/>
  <c r="D881" i="7"/>
  <c r="C881" i="7"/>
  <c r="B881" i="7"/>
  <c r="A881" i="7"/>
  <c r="D880" i="7"/>
  <c r="C880" i="7"/>
  <c r="B880" i="7"/>
  <c r="A880" i="7"/>
  <c r="D879" i="7"/>
  <c r="C879" i="7"/>
  <c r="B879" i="7"/>
  <c r="A879" i="7"/>
  <c r="D878" i="7"/>
  <c r="C878" i="7"/>
  <c r="B878" i="7"/>
  <c r="A878" i="7"/>
  <c r="D877" i="7"/>
  <c r="C877" i="7"/>
  <c r="B877" i="7"/>
  <c r="A877" i="7"/>
  <c r="D876" i="7"/>
  <c r="C876" i="7"/>
  <c r="B876" i="7"/>
  <c r="A876" i="7"/>
  <c r="D875" i="7"/>
  <c r="C875" i="7"/>
  <c r="B875" i="7"/>
  <c r="A875" i="7"/>
  <c r="D874" i="7"/>
  <c r="C874" i="7"/>
  <c r="B874" i="7"/>
  <c r="A874" i="7"/>
  <c r="D873" i="7"/>
  <c r="C873" i="7"/>
  <c r="B873" i="7"/>
  <c r="A873" i="7"/>
  <c r="D872" i="7"/>
  <c r="C872" i="7"/>
  <c r="B872" i="7"/>
  <c r="A872" i="7"/>
  <c r="D871" i="7"/>
  <c r="C871" i="7"/>
  <c r="B871" i="7"/>
  <c r="A871" i="7"/>
  <c r="D870" i="7"/>
  <c r="C870" i="7"/>
  <c r="B870" i="7"/>
  <c r="A870" i="7"/>
  <c r="D869" i="7"/>
  <c r="C869" i="7"/>
  <c r="B869" i="7"/>
  <c r="A869" i="7"/>
  <c r="D868" i="7"/>
  <c r="C868" i="7"/>
  <c r="B868" i="7"/>
  <c r="A868" i="7"/>
  <c r="D867" i="7"/>
  <c r="C867" i="7"/>
  <c r="B867" i="7"/>
  <c r="A867" i="7"/>
  <c r="D866" i="7"/>
  <c r="C866" i="7"/>
  <c r="B866" i="7"/>
  <c r="A866" i="7"/>
  <c r="D865" i="7"/>
  <c r="C865" i="7"/>
  <c r="B865" i="7"/>
  <c r="A865" i="7"/>
  <c r="D864" i="7"/>
  <c r="C864" i="7"/>
  <c r="B864" i="7"/>
  <c r="A864" i="7"/>
  <c r="D863" i="7"/>
  <c r="C863" i="7"/>
  <c r="B863" i="7"/>
  <c r="A863" i="7"/>
  <c r="D862" i="7"/>
  <c r="C862" i="7"/>
  <c r="B862" i="7"/>
  <c r="A862" i="7"/>
  <c r="D861" i="7"/>
  <c r="C861" i="7"/>
  <c r="B861" i="7"/>
  <c r="A861" i="7"/>
  <c r="D860" i="7"/>
  <c r="C860" i="7"/>
  <c r="B860" i="7"/>
  <c r="A860" i="7"/>
  <c r="D859" i="7"/>
  <c r="C859" i="7"/>
  <c r="B859" i="7"/>
  <c r="A859" i="7"/>
  <c r="D858" i="7"/>
  <c r="C858" i="7"/>
  <c r="B858" i="7"/>
  <c r="A858" i="7"/>
  <c r="D857" i="7"/>
  <c r="C857" i="7"/>
  <c r="B857" i="7"/>
  <c r="A857" i="7"/>
  <c r="D856" i="7"/>
  <c r="C856" i="7"/>
  <c r="B856" i="7"/>
  <c r="A856" i="7"/>
  <c r="D855" i="7"/>
  <c r="C855" i="7"/>
  <c r="B855" i="7"/>
  <c r="A855" i="7"/>
  <c r="D854" i="7"/>
  <c r="C854" i="7"/>
  <c r="B854" i="7"/>
  <c r="A854" i="7"/>
  <c r="D853" i="7"/>
  <c r="C853" i="7"/>
  <c r="B853" i="7"/>
  <c r="A853" i="7"/>
  <c r="D852" i="7"/>
  <c r="C852" i="7"/>
  <c r="B852" i="7"/>
  <c r="A852" i="7"/>
  <c r="D851" i="7"/>
  <c r="C851" i="7"/>
  <c r="B851" i="7"/>
  <c r="A851" i="7"/>
  <c r="D850" i="7"/>
  <c r="C850" i="7"/>
  <c r="B850" i="7"/>
  <c r="A850" i="7"/>
  <c r="D849" i="7"/>
  <c r="C849" i="7"/>
  <c r="B849" i="7"/>
  <c r="A849" i="7"/>
  <c r="D848" i="7"/>
  <c r="C848" i="7"/>
  <c r="B848" i="7"/>
  <c r="A848" i="7"/>
  <c r="D847" i="7"/>
  <c r="C847" i="7"/>
  <c r="B847" i="7"/>
  <c r="A847" i="7"/>
  <c r="D846" i="7"/>
  <c r="C846" i="7"/>
  <c r="B846" i="7"/>
  <c r="A846" i="7"/>
  <c r="D845" i="7"/>
  <c r="C845" i="7"/>
  <c r="B845" i="7"/>
  <c r="A845" i="7"/>
  <c r="D844" i="7"/>
  <c r="C844" i="7"/>
  <c r="B844" i="7"/>
  <c r="A844" i="7"/>
  <c r="D843" i="7"/>
  <c r="C843" i="7"/>
  <c r="B843" i="7"/>
  <c r="A843" i="7"/>
  <c r="D842" i="7"/>
  <c r="C842" i="7"/>
  <c r="B842" i="7"/>
  <c r="A842" i="7"/>
  <c r="D841" i="7"/>
  <c r="C841" i="7"/>
  <c r="B841" i="7"/>
  <c r="A841" i="7"/>
  <c r="D840" i="7"/>
  <c r="C840" i="7"/>
  <c r="B840" i="7"/>
  <c r="A840" i="7"/>
  <c r="D839" i="7"/>
  <c r="C839" i="7"/>
  <c r="B839" i="7"/>
  <c r="A839" i="7"/>
  <c r="D838" i="7"/>
  <c r="C838" i="7"/>
  <c r="B838" i="7"/>
  <c r="A838" i="7"/>
  <c r="D837" i="7"/>
  <c r="C837" i="7"/>
  <c r="B837" i="7"/>
  <c r="A837" i="7"/>
  <c r="D836" i="7"/>
  <c r="C836" i="7"/>
  <c r="B836" i="7"/>
  <c r="A836" i="7"/>
  <c r="D835" i="7"/>
  <c r="C835" i="7"/>
  <c r="B835" i="7"/>
  <c r="A835" i="7"/>
  <c r="D834" i="7"/>
  <c r="C834" i="7"/>
  <c r="B834" i="7"/>
  <c r="A834" i="7"/>
  <c r="D833" i="7"/>
  <c r="C833" i="7"/>
  <c r="B833" i="7"/>
  <c r="A833" i="7"/>
  <c r="D832" i="7"/>
  <c r="C832" i="7"/>
  <c r="B832" i="7"/>
  <c r="A832" i="7"/>
  <c r="D831" i="7"/>
  <c r="C831" i="7"/>
  <c r="B831" i="7"/>
  <c r="A831" i="7"/>
  <c r="D830" i="7"/>
  <c r="C830" i="7"/>
  <c r="B830" i="7"/>
  <c r="A830" i="7"/>
  <c r="D829" i="7"/>
  <c r="C829" i="7"/>
  <c r="B829" i="7"/>
  <c r="A829" i="7"/>
  <c r="D828" i="7"/>
  <c r="C828" i="7"/>
  <c r="B828" i="7"/>
  <c r="A828" i="7"/>
  <c r="D827" i="7"/>
  <c r="C827" i="7"/>
  <c r="B827" i="7"/>
  <c r="A827" i="7"/>
  <c r="D826" i="7"/>
  <c r="C826" i="7"/>
  <c r="B826" i="7"/>
  <c r="A826" i="7"/>
  <c r="D825" i="7"/>
  <c r="C825" i="7"/>
  <c r="B825" i="7"/>
  <c r="A825" i="7"/>
  <c r="D824" i="7"/>
  <c r="C824" i="7"/>
  <c r="B824" i="7"/>
  <c r="A824" i="7"/>
  <c r="D823" i="7"/>
  <c r="C823" i="7"/>
  <c r="B823" i="7"/>
  <c r="A823" i="7"/>
  <c r="D822" i="7"/>
  <c r="C822" i="7"/>
  <c r="B822" i="7"/>
  <c r="A822" i="7"/>
  <c r="D821" i="7"/>
  <c r="C821" i="7"/>
  <c r="B821" i="7"/>
  <c r="A821" i="7"/>
  <c r="D820" i="7"/>
  <c r="C820" i="7"/>
  <c r="B820" i="7"/>
  <c r="A820" i="7"/>
  <c r="D819" i="7"/>
  <c r="C819" i="7"/>
  <c r="B819" i="7"/>
  <c r="A819" i="7"/>
  <c r="D818" i="7"/>
  <c r="C818" i="7"/>
  <c r="B818" i="7"/>
  <c r="A818" i="7"/>
  <c r="D817" i="7"/>
  <c r="C817" i="7"/>
  <c r="B817" i="7"/>
  <c r="A817" i="7"/>
  <c r="D816" i="7"/>
  <c r="C816" i="7"/>
  <c r="B816" i="7"/>
  <c r="A816" i="7"/>
  <c r="D815" i="7"/>
  <c r="C815" i="7"/>
  <c r="B815" i="7"/>
  <c r="A815" i="7"/>
  <c r="D814" i="7"/>
  <c r="C814" i="7"/>
  <c r="B814" i="7"/>
  <c r="A814" i="7"/>
  <c r="D813" i="7"/>
  <c r="C813" i="7"/>
  <c r="B813" i="7"/>
  <c r="A813" i="7"/>
  <c r="D812" i="7"/>
  <c r="C812" i="7"/>
  <c r="B812" i="7"/>
  <c r="A812" i="7"/>
  <c r="D811" i="7"/>
  <c r="C811" i="7"/>
  <c r="B811" i="7"/>
  <c r="A811" i="7"/>
  <c r="D810" i="7"/>
  <c r="C810" i="7"/>
  <c r="B810" i="7"/>
  <c r="A810" i="7"/>
  <c r="D809" i="7"/>
  <c r="C809" i="7"/>
  <c r="B809" i="7"/>
  <c r="A809" i="7"/>
  <c r="D808" i="7"/>
  <c r="C808" i="7"/>
  <c r="B808" i="7"/>
  <c r="A808" i="7"/>
  <c r="D807" i="7"/>
  <c r="C807" i="7"/>
  <c r="B807" i="7"/>
  <c r="A807" i="7"/>
  <c r="D806" i="7"/>
  <c r="C806" i="7"/>
  <c r="B806" i="7"/>
  <c r="A806" i="7"/>
  <c r="D805" i="7"/>
  <c r="C805" i="7"/>
  <c r="B805" i="7"/>
  <c r="A805" i="7"/>
  <c r="D804" i="7"/>
  <c r="C804" i="7"/>
  <c r="B804" i="7"/>
  <c r="A804" i="7"/>
  <c r="D803" i="7"/>
  <c r="C803" i="7"/>
  <c r="B803" i="7"/>
  <c r="A803" i="7"/>
  <c r="D802" i="7"/>
  <c r="C802" i="7"/>
  <c r="B802" i="7"/>
  <c r="A802" i="7"/>
  <c r="D801" i="7"/>
  <c r="C801" i="7"/>
  <c r="B801" i="7"/>
  <c r="A801" i="7"/>
  <c r="D800" i="7"/>
  <c r="C800" i="7"/>
  <c r="B800" i="7"/>
  <c r="A800" i="7"/>
  <c r="D799" i="7"/>
  <c r="C799" i="7"/>
  <c r="B799" i="7"/>
  <c r="A799" i="7"/>
  <c r="D798" i="7"/>
  <c r="C798" i="7"/>
  <c r="B798" i="7"/>
  <c r="A798" i="7"/>
  <c r="D797" i="7"/>
  <c r="C797" i="7"/>
  <c r="B797" i="7"/>
  <c r="A797" i="7"/>
  <c r="D796" i="7"/>
  <c r="C796" i="7"/>
  <c r="B796" i="7"/>
  <c r="A796" i="7"/>
  <c r="D795" i="7"/>
  <c r="C795" i="7"/>
  <c r="B795" i="7"/>
  <c r="A795" i="7"/>
  <c r="D794" i="7"/>
  <c r="C794" i="7"/>
  <c r="B794" i="7"/>
  <c r="A794" i="7"/>
  <c r="D793" i="7"/>
  <c r="C793" i="7"/>
  <c r="B793" i="7"/>
  <c r="A793" i="7"/>
  <c r="D792" i="7"/>
  <c r="C792" i="7"/>
  <c r="B792" i="7"/>
  <c r="A792" i="7"/>
  <c r="D791" i="7"/>
  <c r="C791" i="7"/>
  <c r="B791" i="7"/>
  <c r="A791" i="7"/>
  <c r="D790" i="7"/>
  <c r="C790" i="7"/>
  <c r="B790" i="7"/>
  <c r="A790" i="7"/>
  <c r="D789" i="7"/>
  <c r="C789" i="7"/>
  <c r="B789" i="7"/>
  <c r="A789" i="7"/>
  <c r="D788" i="7"/>
  <c r="C788" i="7"/>
  <c r="B788" i="7"/>
  <c r="A788" i="7"/>
  <c r="D787" i="7"/>
  <c r="C787" i="7"/>
  <c r="B787" i="7"/>
  <c r="A787" i="7"/>
  <c r="D786" i="7"/>
  <c r="C786" i="7"/>
  <c r="B786" i="7"/>
  <c r="A786" i="7"/>
  <c r="D785" i="7"/>
  <c r="C785" i="7"/>
  <c r="B785" i="7"/>
  <c r="A785" i="7"/>
  <c r="D784" i="7"/>
  <c r="C784" i="7"/>
  <c r="B784" i="7"/>
  <c r="A784" i="7"/>
  <c r="D783" i="7"/>
  <c r="C783" i="7"/>
  <c r="B783" i="7"/>
  <c r="A783" i="7"/>
  <c r="D782" i="7"/>
  <c r="C782" i="7"/>
  <c r="B782" i="7"/>
  <c r="A782" i="7"/>
  <c r="D781" i="7"/>
  <c r="C781" i="7"/>
  <c r="B781" i="7"/>
  <c r="A781" i="7"/>
  <c r="D780" i="7"/>
  <c r="C780" i="7"/>
  <c r="B780" i="7"/>
  <c r="A780" i="7"/>
  <c r="D779" i="7"/>
  <c r="C779" i="7"/>
  <c r="B779" i="7"/>
  <c r="A779" i="7"/>
  <c r="D778" i="7"/>
  <c r="C778" i="7"/>
  <c r="B778" i="7"/>
  <c r="A778" i="7"/>
  <c r="D777" i="7"/>
  <c r="C777" i="7"/>
  <c r="B777" i="7"/>
  <c r="A777" i="7"/>
  <c r="D776" i="7"/>
  <c r="C776" i="7"/>
  <c r="B776" i="7"/>
  <c r="A776" i="7"/>
  <c r="D775" i="7"/>
  <c r="C775" i="7"/>
  <c r="B775" i="7"/>
  <c r="A775" i="7"/>
  <c r="D774" i="7"/>
  <c r="C774" i="7"/>
  <c r="B774" i="7"/>
  <c r="A774" i="7"/>
  <c r="D773" i="7"/>
  <c r="C773" i="7"/>
  <c r="B773" i="7"/>
  <c r="A773" i="7"/>
  <c r="D772" i="7"/>
  <c r="C772" i="7"/>
  <c r="B772" i="7"/>
  <c r="A772" i="7"/>
  <c r="D771" i="7"/>
  <c r="C771" i="7"/>
  <c r="B771" i="7"/>
  <c r="A771" i="7"/>
  <c r="D770" i="7"/>
  <c r="C770" i="7"/>
  <c r="B770" i="7"/>
  <c r="A770" i="7"/>
  <c r="D769" i="7"/>
  <c r="C769" i="7"/>
  <c r="B769" i="7"/>
  <c r="A769" i="7"/>
  <c r="D768" i="7"/>
  <c r="C768" i="7"/>
  <c r="B768" i="7"/>
  <c r="A768" i="7"/>
  <c r="D767" i="7"/>
  <c r="C767" i="7"/>
  <c r="B767" i="7"/>
  <c r="A767" i="7"/>
  <c r="D766" i="7"/>
  <c r="C766" i="7"/>
  <c r="B766" i="7"/>
  <c r="A766" i="7"/>
  <c r="D765" i="7"/>
  <c r="C765" i="7"/>
  <c r="B765" i="7"/>
  <c r="A765" i="7"/>
  <c r="D764" i="7"/>
  <c r="C764" i="7"/>
  <c r="B764" i="7"/>
  <c r="A764" i="7"/>
  <c r="D763" i="7"/>
  <c r="C763" i="7"/>
  <c r="B763" i="7"/>
  <c r="A763" i="7"/>
  <c r="D762" i="7"/>
  <c r="C762" i="7"/>
  <c r="B762" i="7"/>
  <c r="A762" i="7"/>
  <c r="D761" i="7"/>
  <c r="C761" i="7"/>
  <c r="B761" i="7"/>
  <c r="A761" i="7"/>
  <c r="D760" i="7"/>
  <c r="C760" i="7"/>
  <c r="B760" i="7"/>
  <c r="A760" i="7"/>
  <c r="D759" i="7"/>
  <c r="C759" i="7"/>
  <c r="B759" i="7"/>
  <c r="A759" i="7"/>
  <c r="D758" i="7"/>
  <c r="C758" i="7"/>
  <c r="B758" i="7"/>
  <c r="A758" i="7"/>
  <c r="D757" i="7"/>
  <c r="C757" i="7"/>
  <c r="B757" i="7"/>
  <c r="A757" i="7"/>
  <c r="D756" i="7"/>
  <c r="C756" i="7"/>
  <c r="B756" i="7"/>
  <c r="A756" i="7"/>
  <c r="D755" i="7"/>
  <c r="C755" i="7"/>
  <c r="B755" i="7"/>
  <c r="A755" i="7"/>
  <c r="D754" i="7"/>
  <c r="C754" i="7"/>
  <c r="B754" i="7"/>
  <c r="A754" i="7"/>
  <c r="D753" i="7"/>
  <c r="C753" i="7"/>
  <c r="B753" i="7"/>
  <c r="A753" i="7"/>
  <c r="D752" i="7"/>
  <c r="C752" i="7"/>
  <c r="B752" i="7"/>
  <c r="A752" i="7"/>
  <c r="D751" i="7"/>
  <c r="C751" i="7"/>
  <c r="B751" i="7"/>
  <c r="A751" i="7"/>
  <c r="D750" i="7"/>
  <c r="C750" i="7"/>
  <c r="B750" i="7"/>
  <c r="A750" i="7"/>
  <c r="D749" i="7"/>
  <c r="C749" i="7"/>
  <c r="B749" i="7"/>
  <c r="A749" i="7"/>
  <c r="D748" i="7"/>
  <c r="C748" i="7"/>
  <c r="B748" i="7"/>
  <c r="A748" i="7"/>
  <c r="D747" i="7"/>
  <c r="C747" i="7"/>
  <c r="B747" i="7"/>
  <c r="A747" i="7"/>
  <c r="D746" i="7"/>
  <c r="C746" i="7"/>
  <c r="B746" i="7"/>
  <c r="A746" i="7"/>
  <c r="D745" i="7"/>
  <c r="C745" i="7"/>
  <c r="B745" i="7"/>
  <c r="A745" i="7"/>
  <c r="D744" i="7"/>
  <c r="C744" i="7"/>
  <c r="B744" i="7"/>
  <c r="A744" i="7"/>
  <c r="D743" i="7"/>
  <c r="C743" i="7"/>
  <c r="B743" i="7"/>
  <c r="A743" i="7"/>
  <c r="D742" i="7"/>
  <c r="C742" i="7"/>
  <c r="B742" i="7"/>
  <c r="A742" i="7"/>
  <c r="D741" i="7"/>
  <c r="C741" i="7"/>
  <c r="B741" i="7"/>
  <c r="A741" i="7"/>
  <c r="D740" i="7"/>
  <c r="C740" i="7"/>
  <c r="B740" i="7"/>
  <c r="A740" i="7"/>
  <c r="D739" i="7"/>
  <c r="C739" i="7"/>
  <c r="B739" i="7"/>
  <c r="A739" i="7"/>
  <c r="D738" i="7"/>
  <c r="C738" i="7"/>
  <c r="B738" i="7"/>
  <c r="A738" i="7"/>
  <c r="D737" i="7"/>
  <c r="C737" i="7"/>
  <c r="B737" i="7"/>
  <c r="A737" i="7"/>
  <c r="D736" i="7"/>
  <c r="C736" i="7"/>
  <c r="B736" i="7"/>
  <c r="A736" i="7"/>
  <c r="D735" i="7"/>
  <c r="C735" i="7"/>
  <c r="B735" i="7"/>
  <c r="A735" i="7"/>
  <c r="D734" i="7"/>
  <c r="C734" i="7"/>
  <c r="B734" i="7"/>
  <c r="A734" i="7"/>
  <c r="D733" i="7"/>
  <c r="C733" i="7"/>
  <c r="B733" i="7"/>
  <c r="A733" i="7"/>
  <c r="D732" i="7"/>
  <c r="C732" i="7"/>
  <c r="B732" i="7"/>
  <c r="A732" i="7"/>
  <c r="D731" i="7"/>
  <c r="C731" i="7"/>
  <c r="B731" i="7"/>
  <c r="A731" i="7"/>
  <c r="D730" i="7"/>
  <c r="C730" i="7"/>
  <c r="B730" i="7"/>
  <c r="A730" i="7"/>
  <c r="D729" i="7"/>
  <c r="C729" i="7"/>
  <c r="B729" i="7"/>
  <c r="A729" i="7"/>
  <c r="D728" i="7"/>
  <c r="C728" i="7"/>
  <c r="B728" i="7"/>
  <c r="A728" i="7"/>
  <c r="D727" i="7"/>
  <c r="C727" i="7"/>
  <c r="B727" i="7"/>
  <c r="A727" i="7"/>
  <c r="D726" i="7"/>
  <c r="C726" i="7"/>
  <c r="B726" i="7"/>
  <c r="A726" i="7"/>
  <c r="D725" i="7"/>
  <c r="C725" i="7"/>
  <c r="B725" i="7"/>
  <c r="A725" i="7"/>
  <c r="D724" i="7"/>
  <c r="C724" i="7"/>
  <c r="B724" i="7"/>
  <c r="A724" i="7"/>
  <c r="D723" i="7"/>
  <c r="C723" i="7"/>
  <c r="B723" i="7"/>
  <c r="A723" i="7"/>
  <c r="D722" i="7"/>
  <c r="C722" i="7"/>
  <c r="B722" i="7"/>
  <c r="A722" i="7"/>
  <c r="D721" i="7"/>
  <c r="C721" i="7"/>
  <c r="B721" i="7"/>
  <c r="A721" i="7"/>
  <c r="D720" i="7"/>
  <c r="C720" i="7"/>
  <c r="B720" i="7"/>
  <c r="A720" i="7"/>
  <c r="D719" i="7"/>
  <c r="C719" i="7"/>
  <c r="B719" i="7"/>
  <c r="A719" i="7"/>
  <c r="D718" i="7"/>
  <c r="C718" i="7"/>
  <c r="B718" i="7"/>
  <c r="A718" i="7"/>
  <c r="D717" i="7"/>
  <c r="C717" i="7"/>
  <c r="B717" i="7"/>
  <c r="A717" i="7"/>
  <c r="D716" i="7"/>
  <c r="C716" i="7"/>
  <c r="B716" i="7"/>
  <c r="A716" i="7"/>
  <c r="D715" i="7"/>
  <c r="C715" i="7"/>
  <c r="B715" i="7"/>
  <c r="A715" i="7"/>
  <c r="D714" i="7"/>
  <c r="C714" i="7"/>
  <c r="B714" i="7"/>
  <c r="A714" i="7"/>
  <c r="D713" i="7"/>
  <c r="C713" i="7"/>
  <c r="B713" i="7"/>
  <c r="A713" i="7"/>
  <c r="D712" i="7"/>
  <c r="C712" i="7"/>
  <c r="B712" i="7"/>
  <c r="A712" i="7"/>
  <c r="D711" i="7"/>
  <c r="C711" i="7"/>
  <c r="B711" i="7"/>
  <c r="A711" i="7"/>
  <c r="D710" i="7"/>
  <c r="C710" i="7"/>
  <c r="B710" i="7"/>
  <c r="A710" i="7"/>
  <c r="D709" i="7"/>
  <c r="C709" i="7"/>
  <c r="B709" i="7"/>
  <c r="A709" i="7"/>
  <c r="D708" i="7"/>
  <c r="C708" i="7"/>
  <c r="B708" i="7"/>
  <c r="A708" i="7"/>
  <c r="D707" i="7"/>
  <c r="C707" i="7"/>
  <c r="B707" i="7"/>
  <c r="A707" i="7"/>
  <c r="D706" i="7"/>
  <c r="C706" i="7"/>
  <c r="B706" i="7"/>
  <c r="A706" i="7"/>
  <c r="D705" i="7"/>
  <c r="C705" i="7"/>
  <c r="B705" i="7"/>
  <c r="A705" i="7"/>
  <c r="D704" i="7"/>
  <c r="C704" i="7"/>
  <c r="B704" i="7"/>
  <c r="A704" i="7"/>
  <c r="D703" i="7"/>
  <c r="C703" i="7"/>
  <c r="B703" i="7"/>
  <c r="A703" i="7"/>
  <c r="D702" i="7"/>
  <c r="C702" i="7"/>
  <c r="B702" i="7"/>
  <c r="A702" i="7"/>
  <c r="D701" i="7"/>
  <c r="C701" i="7"/>
  <c r="B701" i="7"/>
  <c r="A701" i="7"/>
  <c r="D700" i="7"/>
  <c r="C700" i="7"/>
  <c r="B700" i="7"/>
  <c r="A700" i="7"/>
  <c r="D699" i="7"/>
  <c r="C699" i="7"/>
  <c r="B699" i="7"/>
  <c r="A699" i="7"/>
  <c r="D698" i="7"/>
  <c r="C698" i="7"/>
  <c r="B698" i="7"/>
  <c r="A698" i="7"/>
  <c r="D697" i="7"/>
  <c r="C697" i="7"/>
  <c r="B697" i="7"/>
  <c r="A697" i="7"/>
  <c r="D696" i="7"/>
  <c r="C696" i="7"/>
  <c r="B696" i="7"/>
  <c r="A696" i="7"/>
  <c r="D695" i="7"/>
  <c r="C695" i="7"/>
  <c r="B695" i="7"/>
  <c r="A695" i="7"/>
  <c r="D694" i="7"/>
  <c r="C694" i="7"/>
  <c r="B694" i="7"/>
  <c r="A694" i="7"/>
  <c r="D693" i="7"/>
  <c r="C693" i="7"/>
  <c r="B693" i="7"/>
  <c r="A693" i="7"/>
  <c r="D692" i="7"/>
  <c r="C692" i="7"/>
  <c r="B692" i="7"/>
  <c r="A692" i="7"/>
  <c r="D691" i="7"/>
  <c r="C691" i="7"/>
  <c r="B691" i="7"/>
  <c r="A691" i="7"/>
  <c r="D690" i="7"/>
  <c r="C690" i="7"/>
  <c r="B690" i="7"/>
  <c r="A690" i="7"/>
  <c r="D689" i="7"/>
  <c r="C689" i="7"/>
  <c r="B689" i="7"/>
  <c r="A689" i="7"/>
  <c r="D688" i="7"/>
  <c r="C688" i="7"/>
  <c r="B688" i="7"/>
  <c r="A688" i="7"/>
  <c r="D687" i="7"/>
  <c r="C687" i="7"/>
  <c r="B687" i="7"/>
  <c r="A687" i="7"/>
  <c r="D686" i="7"/>
  <c r="C686" i="7"/>
  <c r="B686" i="7"/>
  <c r="A686" i="7"/>
  <c r="D685" i="7"/>
  <c r="C685" i="7"/>
  <c r="B685" i="7"/>
  <c r="A685" i="7"/>
  <c r="D684" i="7"/>
  <c r="C684" i="7"/>
  <c r="B684" i="7"/>
  <c r="A684" i="7"/>
  <c r="D683" i="7"/>
  <c r="C683" i="7"/>
  <c r="B683" i="7"/>
  <c r="A683" i="7"/>
  <c r="D682" i="7"/>
  <c r="C682" i="7"/>
  <c r="B682" i="7"/>
  <c r="A682" i="7"/>
  <c r="D681" i="7"/>
  <c r="C681" i="7"/>
  <c r="B681" i="7"/>
  <c r="A681" i="7"/>
  <c r="D680" i="7"/>
  <c r="C680" i="7"/>
  <c r="B680" i="7"/>
  <c r="A680" i="7"/>
  <c r="D679" i="7"/>
  <c r="C679" i="7"/>
  <c r="B679" i="7"/>
  <c r="A679" i="7"/>
  <c r="D678" i="7"/>
  <c r="C678" i="7"/>
  <c r="B678" i="7"/>
  <c r="A678" i="7"/>
  <c r="D677" i="7"/>
  <c r="C677" i="7"/>
  <c r="B677" i="7"/>
  <c r="A677" i="7"/>
  <c r="D676" i="7"/>
  <c r="C676" i="7"/>
  <c r="B676" i="7"/>
  <c r="A676" i="7"/>
  <c r="D675" i="7"/>
  <c r="C675" i="7"/>
  <c r="B675" i="7"/>
  <c r="A675" i="7"/>
  <c r="D674" i="7"/>
  <c r="C674" i="7"/>
  <c r="B674" i="7"/>
  <c r="A674" i="7"/>
  <c r="D673" i="7"/>
  <c r="C673" i="7"/>
  <c r="B673" i="7"/>
  <c r="A673" i="7"/>
  <c r="D672" i="7"/>
  <c r="C672" i="7"/>
  <c r="B672" i="7"/>
  <c r="A672" i="7"/>
  <c r="D671" i="7"/>
  <c r="C671" i="7"/>
  <c r="B671" i="7"/>
  <c r="A671" i="7"/>
  <c r="D670" i="7"/>
  <c r="C670" i="7"/>
  <c r="B670" i="7"/>
  <c r="A670" i="7"/>
  <c r="D669" i="7"/>
  <c r="C669" i="7"/>
  <c r="B669" i="7"/>
  <c r="A669" i="7"/>
  <c r="D668" i="7"/>
  <c r="C668" i="7"/>
  <c r="B668" i="7"/>
  <c r="A668" i="7"/>
  <c r="D667" i="7"/>
  <c r="C667" i="7"/>
  <c r="B667" i="7"/>
  <c r="A667" i="7"/>
  <c r="D666" i="7"/>
  <c r="C666" i="7"/>
  <c r="B666" i="7"/>
  <c r="A666" i="7"/>
  <c r="D665" i="7"/>
  <c r="C665" i="7"/>
  <c r="B665" i="7"/>
  <c r="A665" i="7"/>
  <c r="D664" i="7"/>
  <c r="C664" i="7"/>
  <c r="B664" i="7"/>
  <c r="A664" i="7"/>
  <c r="D663" i="7"/>
  <c r="C663" i="7"/>
  <c r="B663" i="7"/>
  <c r="A663" i="7"/>
  <c r="D662" i="7"/>
  <c r="C662" i="7"/>
  <c r="B662" i="7"/>
  <c r="A662" i="7"/>
  <c r="D661" i="7"/>
  <c r="C661" i="7"/>
  <c r="B661" i="7"/>
  <c r="A661" i="7"/>
  <c r="D660" i="7"/>
  <c r="C660" i="7"/>
  <c r="B660" i="7"/>
  <c r="A660" i="7"/>
  <c r="D659" i="7"/>
  <c r="C659" i="7"/>
  <c r="B659" i="7"/>
  <c r="A659" i="7"/>
  <c r="D658" i="7"/>
  <c r="C658" i="7"/>
  <c r="B658" i="7"/>
  <c r="A658" i="7"/>
  <c r="D657" i="7"/>
  <c r="C657" i="7"/>
  <c r="B657" i="7"/>
  <c r="A657" i="7"/>
  <c r="D656" i="7"/>
  <c r="C656" i="7"/>
  <c r="B656" i="7"/>
  <c r="A656" i="7"/>
  <c r="D655" i="7"/>
  <c r="C655" i="7"/>
  <c r="B655" i="7"/>
  <c r="A655" i="7"/>
  <c r="D654" i="7"/>
  <c r="C654" i="7"/>
  <c r="B654" i="7"/>
  <c r="A654" i="7"/>
  <c r="D653" i="7"/>
  <c r="C653" i="7"/>
  <c r="B653" i="7"/>
  <c r="A653" i="7"/>
  <c r="D652" i="7"/>
  <c r="C652" i="7"/>
  <c r="B652" i="7"/>
  <c r="A652" i="7"/>
  <c r="D651" i="7"/>
  <c r="C651" i="7"/>
  <c r="B651" i="7"/>
  <c r="A651" i="7"/>
  <c r="D650" i="7"/>
  <c r="C650" i="7"/>
  <c r="B650" i="7"/>
  <c r="A650" i="7"/>
  <c r="D649" i="7"/>
  <c r="C649" i="7"/>
  <c r="B649" i="7"/>
  <c r="A649" i="7"/>
  <c r="D648" i="7"/>
  <c r="C648" i="7"/>
  <c r="B648" i="7"/>
  <c r="A648" i="7"/>
  <c r="D647" i="7"/>
  <c r="C647" i="7"/>
  <c r="B647" i="7"/>
  <c r="A647" i="7"/>
  <c r="D646" i="7"/>
  <c r="C646" i="7"/>
  <c r="B646" i="7"/>
  <c r="A646" i="7"/>
  <c r="D645" i="7"/>
  <c r="C645" i="7"/>
  <c r="B645" i="7"/>
  <c r="A645" i="7"/>
  <c r="D644" i="7"/>
  <c r="C644" i="7"/>
  <c r="B644" i="7"/>
  <c r="A644" i="7"/>
  <c r="D643" i="7"/>
  <c r="C643" i="7"/>
  <c r="B643" i="7"/>
  <c r="A643" i="7"/>
  <c r="D642" i="7"/>
  <c r="C642" i="7"/>
  <c r="B642" i="7"/>
  <c r="A642" i="7"/>
  <c r="D641" i="7"/>
  <c r="C641" i="7"/>
  <c r="B641" i="7"/>
  <c r="A641" i="7"/>
  <c r="D640" i="7"/>
  <c r="C640" i="7"/>
  <c r="B640" i="7"/>
  <c r="A640" i="7"/>
  <c r="D639" i="7"/>
  <c r="C639" i="7"/>
  <c r="B639" i="7"/>
  <c r="A639" i="7"/>
  <c r="D638" i="7"/>
  <c r="C638" i="7"/>
  <c r="B638" i="7"/>
  <c r="A638" i="7"/>
  <c r="D637" i="7"/>
  <c r="C637" i="7"/>
  <c r="B637" i="7"/>
  <c r="A637" i="7"/>
  <c r="D636" i="7"/>
  <c r="C636" i="7"/>
  <c r="B636" i="7"/>
  <c r="A636" i="7"/>
  <c r="D635" i="7"/>
  <c r="C635" i="7"/>
  <c r="B635" i="7"/>
  <c r="A635" i="7"/>
  <c r="D634" i="7"/>
  <c r="C634" i="7"/>
  <c r="B634" i="7"/>
  <c r="A634" i="7"/>
  <c r="D633" i="7"/>
  <c r="C633" i="7"/>
  <c r="B633" i="7"/>
  <c r="A633" i="7"/>
  <c r="D632" i="7"/>
  <c r="C632" i="7"/>
  <c r="B632" i="7"/>
  <c r="A632" i="7"/>
  <c r="D631" i="7"/>
  <c r="C631" i="7"/>
  <c r="B631" i="7"/>
  <c r="A631" i="7"/>
  <c r="D630" i="7"/>
  <c r="C630" i="7"/>
  <c r="B630" i="7"/>
  <c r="A630" i="7"/>
  <c r="D629" i="7"/>
  <c r="C629" i="7"/>
  <c r="B629" i="7"/>
  <c r="A629" i="7"/>
  <c r="D628" i="7"/>
  <c r="C628" i="7"/>
  <c r="B628" i="7"/>
  <c r="A628" i="7"/>
  <c r="D627" i="7"/>
  <c r="C627" i="7"/>
  <c r="B627" i="7"/>
  <c r="A627" i="7"/>
  <c r="D626" i="7"/>
  <c r="C626" i="7"/>
  <c r="B626" i="7"/>
  <c r="A626" i="7"/>
  <c r="D625" i="7"/>
  <c r="C625" i="7"/>
  <c r="B625" i="7"/>
  <c r="A625" i="7"/>
  <c r="D624" i="7"/>
  <c r="C624" i="7"/>
  <c r="B624" i="7"/>
  <c r="A624" i="7"/>
  <c r="D623" i="7"/>
  <c r="C623" i="7"/>
  <c r="B623" i="7"/>
  <c r="A623" i="7"/>
  <c r="D622" i="7"/>
  <c r="C622" i="7"/>
  <c r="B622" i="7"/>
  <c r="A622" i="7"/>
  <c r="D621" i="7"/>
  <c r="C621" i="7"/>
  <c r="B621" i="7"/>
  <c r="A621" i="7"/>
  <c r="D620" i="7"/>
  <c r="C620" i="7"/>
  <c r="B620" i="7"/>
  <c r="A620" i="7"/>
  <c r="D619" i="7"/>
  <c r="C619" i="7"/>
  <c r="B619" i="7"/>
  <c r="A619" i="7"/>
  <c r="D618" i="7"/>
  <c r="C618" i="7"/>
  <c r="B618" i="7"/>
  <c r="A618" i="7"/>
  <c r="D617" i="7"/>
  <c r="C617" i="7"/>
  <c r="B617" i="7"/>
  <c r="A617" i="7"/>
  <c r="D616" i="7"/>
  <c r="C616" i="7"/>
  <c r="B616" i="7"/>
  <c r="A616" i="7"/>
  <c r="D615" i="7"/>
  <c r="C615" i="7"/>
  <c r="B615" i="7"/>
  <c r="A615" i="7"/>
  <c r="D614" i="7"/>
  <c r="C614" i="7"/>
  <c r="B614" i="7"/>
  <c r="A614" i="7"/>
  <c r="D613" i="7"/>
  <c r="C613" i="7"/>
  <c r="B613" i="7"/>
  <c r="A613" i="7"/>
  <c r="D612" i="7"/>
  <c r="C612" i="7"/>
  <c r="B612" i="7"/>
  <c r="A612" i="7"/>
  <c r="D611" i="7"/>
  <c r="C611" i="7"/>
  <c r="B611" i="7"/>
  <c r="A611" i="7"/>
  <c r="D610" i="7"/>
  <c r="C610" i="7"/>
  <c r="B610" i="7"/>
  <c r="A610" i="7"/>
  <c r="D609" i="7"/>
  <c r="C609" i="7"/>
  <c r="B609" i="7"/>
  <c r="A609" i="7"/>
  <c r="D608" i="7"/>
  <c r="C608" i="7"/>
  <c r="B608" i="7"/>
  <c r="A608" i="7"/>
  <c r="D607" i="7"/>
  <c r="C607" i="7"/>
  <c r="B607" i="7"/>
  <c r="A607" i="7"/>
  <c r="D606" i="7"/>
  <c r="C606" i="7"/>
  <c r="B606" i="7"/>
  <c r="A606" i="7"/>
  <c r="D605" i="7"/>
  <c r="C605" i="7"/>
  <c r="B605" i="7"/>
  <c r="A605" i="7"/>
  <c r="D604" i="7"/>
  <c r="C604" i="7"/>
  <c r="B604" i="7"/>
  <c r="A604" i="7"/>
  <c r="D603" i="7"/>
  <c r="C603" i="7"/>
  <c r="B603" i="7"/>
  <c r="A603" i="7"/>
  <c r="D602" i="7"/>
  <c r="C602" i="7"/>
  <c r="B602" i="7"/>
  <c r="A602" i="7"/>
  <c r="D601" i="7"/>
  <c r="C601" i="7"/>
  <c r="B601" i="7"/>
  <c r="A601" i="7"/>
  <c r="D600" i="7"/>
  <c r="C600" i="7"/>
  <c r="B600" i="7"/>
  <c r="A600" i="7"/>
  <c r="D599" i="7"/>
  <c r="C599" i="7"/>
  <c r="B599" i="7"/>
  <c r="A599" i="7"/>
  <c r="D598" i="7"/>
  <c r="C598" i="7"/>
  <c r="B598" i="7"/>
  <c r="A598" i="7"/>
  <c r="D597" i="7"/>
  <c r="C597" i="7"/>
  <c r="B597" i="7"/>
  <c r="A597" i="7"/>
  <c r="D596" i="7"/>
  <c r="C596" i="7"/>
  <c r="B596" i="7"/>
  <c r="A596" i="7"/>
  <c r="D595" i="7"/>
  <c r="C595" i="7"/>
  <c r="B595" i="7"/>
  <c r="A595" i="7"/>
  <c r="D594" i="7"/>
  <c r="C594" i="7"/>
  <c r="B594" i="7"/>
  <c r="A594" i="7"/>
  <c r="D593" i="7"/>
  <c r="C593" i="7"/>
  <c r="B593" i="7"/>
  <c r="A593" i="7"/>
  <c r="D592" i="7"/>
  <c r="C592" i="7"/>
  <c r="B592" i="7"/>
  <c r="A592" i="7"/>
  <c r="D591" i="7"/>
  <c r="C591" i="7"/>
  <c r="B591" i="7"/>
  <c r="A591" i="7"/>
  <c r="D590" i="7"/>
  <c r="C590" i="7"/>
  <c r="B590" i="7"/>
  <c r="A590" i="7"/>
  <c r="D589" i="7"/>
  <c r="C589" i="7"/>
  <c r="B589" i="7"/>
  <c r="A589" i="7"/>
  <c r="D588" i="7"/>
  <c r="C588" i="7"/>
  <c r="B588" i="7"/>
  <c r="A588" i="7"/>
  <c r="D587" i="7"/>
  <c r="C587" i="7"/>
  <c r="B587" i="7"/>
  <c r="A587" i="7"/>
  <c r="D586" i="7"/>
  <c r="C586" i="7"/>
  <c r="B586" i="7"/>
  <c r="A586" i="7"/>
  <c r="D585" i="7"/>
  <c r="C585" i="7"/>
  <c r="B585" i="7"/>
  <c r="A585" i="7"/>
  <c r="D584" i="7"/>
  <c r="C584" i="7"/>
  <c r="B584" i="7"/>
  <c r="A584" i="7"/>
  <c r="D583" i="7"/>
  <c r="C583" i="7"/>
  <c r="B583" i="7"/>
  <c r="A583" i="7"/>
  <c r="D582" i="7"/>
  <c r="C582" i="7"/>
  <c r="B582" i="7"/>
  <c r="A582" i="7"/>
  <c r="D581" i="7"/>
  <c r="C581" i="7"/>
  <c r="B581" i="7"/>
  <c r="A581" i="7"/>
  <c r="D580" i="7"/>
  <c r="C580" i="7"/>
  <c r="B580" i="7"/>
  <c r="A580" i="7"/>
  <c r="D579" i="7"/>
  <c r="C579" i="7"/>
  <c r="B579" i="7"/>
  <c r="A579" i="7"/>
  <c r="D578" i="7"/>
  <c r="C578" i="7"/>
  <c r="B578" i="7"/>
  <c r="A578" i="7"/>
  <c r="D577" i="7"/>
  <c r="C577" i="7"/>
  <c r="B577" i="7"/>
  <c r="A577" i="7"/>
  <c r="D576" i="7"/>
  <c r="C576" i="7"/>
  <c r="B576" i="7"/>
  <c r="A576" i="7"/>
  <c r="D575" i="7"/>
  <c r="C575" i="7"/>
  <c r="B575" i="7"/>
  <c r="A575" i="7"/>
  <c r="D574" i="7"/>
  <c r="C574" i="7"/>
  <c r="B574" i="7"/>
  <c r="A574" i="7"/>
  <c r="D573" i="7"/>
  <c r="C573" i="7"/>
  <c r="B573" i="7"/>
  <c r="A573" i="7"/>
  <c r="D572" i="7"/>
  <c r="C572" i="7"/>
  <c r="B572" i="7"/>
  <c r="A572" i="7"/>
  <c r="D571" i="7"/>
  <c r="C571" i="7"/>
  <c r="B571" i="7"/>
  <c r="A571" i="7"/>
  <c r="D570" i="7"/>
  <c r="C570" i="7"/>
  <c r="B570" i="7"/>
  <c r="A570" i="7"/>
  <c r="D569" i="7"/>
  <c r="C569" i="7"/>
  <c r="B569" i="7"/>
  <c r="A569" i="7"/>
  <c r="D568" i="7"/>
  <c r="C568" i="7"/>
  <c r="B568" i="7"/>
  <c r="A568" i="7"/>
  <c r="D567" i="7"/>
  <c r="C567" i="7"/>
  <c r="B567" i="7"/>
  <c r="A567" i="7"/>
  <c r="D566" i="7"/>
  <c r="C566" i="7"/>
  <c r="B566" i="7"/>
  <c r="A566" i="7"/>
  <c r="D565" i="7"/>
  <c r="C565" i="7"/>
  <c r="B565" i="7"/>
  <c r="A565" i="7"/>
  <c r="D564" i="7"/>
  <c r="C564" i="7"/>
  <c r="B564" i="7"/>
  <c r="A564" i="7"/>
  <c r="D563" i="7"/>
  <c r="C563" i="7"/>
  <c r="B563" i="7"/>
  <c r="A563" i="7"/>
  <c r="D562" i="7"/>
  <c r="C562" i="7"/>
  <c r="B562" i="7"/>
  <c r="A562" i="7"/>
  <c r="D561" i="7"/>
  <c r="C561" i="7"/>
  <c r="B561" i="7"/>
  <c r="A561" i="7"/>
  <c r="D560" i="7"/>
  <c r="C560" i="7"/>
  <c r="B560" i="7"/>
  <c r="A560" i="7"/>
  <c r="D559" i="7"/>
  <c r="C559" i="7"/>
  <c r="B559" i="7"/>
  <c r="A559" i="7"/>
  <c r="D558" i="7"/>
  <c r="C558" i="7"/>
  <c r="B558" i="7"/>
  <c r="A558" i="7"/>
  <c r="D557" i="7"/>
  <c r="C557" i="7"/>
  <c r="B557" i="7"/>
  <c r="A557" i="7"/>
  <c r="D556" i="7"/>
  <c r="C556" i="7"/>
  <c r="B556" i="7"/>
  <c r="A556" i="7"/>
  <c r="D555" i="7"/>
  <c r="C555" i="7"/>
  <c r="B555" i="7"/>
  <c r="A555" i="7"/>
  <c r="D554" i="7"/>
  <c r="C554" i="7"/>
  <c r="B554" i="7"/>
  <c r="A554" i="7"/>
  <c r="D553" i="7"/>
  <c r="C553" i="7"/>
  <c r="B553" i="7"/>
  <c r="A553" i="7"/>
  <c r="D552" i="7"/>
  <c r="C552" i="7"/>
  <c r="B552" i="7"/>
  <c r="A552" i="7"/>
  <c r="D551" i="7"/>
  <c r="C551" i="7"/>
  <c r="B551" i="7"/>
  <c r="A551" i="7"/>
  <c r="D550" i="7"/>
  <c r="C550" i="7"/>
  <c r="B550" i="7"/>
  <c r="A550" i="7"/>
  <c r="D549" i="7"/>
  <c r="C549" i="7"/>
  <c r="B549" i="7"/>
  <c r="A549" i="7"/>
  <c r="D548" i="7"/>
  <c r="C548" i="7"/>
  <c r="B548" i="7"/>
  <c r="A548" i="7"/>
  <c r="D547" i="7"/>
  <c r="C547" i="7"/>
  <c r="B547" i="7"/>
  <c r="A547" i="7"/>
  <c r="D546" i="7"/>
  <c r="C546" i="7"/>
  <c r="B546" i="7"/>
  <c r="A546" i="7"/>
  <c r="D545" i="7"/>
  <c r="C545" i="7"/>
  <c r="B545" i="7"/>
  <c r="A545" i="7"/>
  <c r="D544" i="7"/>
  <c r="C544" i="7"/>
  <c r="B544" i="7"/>
  <c r="A544" i="7"/>
  <c r="D543" i="7"/>
  <c r="C543" i="7"/>
  <c r="B543" i="7"/>
  <c r="A543" i="7"/>
  <c r="D542" i="7"/>
  <c r="C542" i="7"/>
  <c r="B542" i="7"/>
  <c r="A542" i="7"/>
  <c r="D541" i="7"/>
  <c r="C541" i="7"/>
  <c r="B541" i="7"/>
  <c r="A541" i="7"/>
  <c r="D540" i="7"/>
  <c r="C540" i="7"/>
  <c r="B540" i="7"/>
  <c r="A540" i="7"/>
  <c r="D539" i="7"/>
  <c r="C539" i="7"/>
  <c r="B539" i="7"/>
  <c r="A539" i="7"/>
  <c r="D538" i="7"/>
  <c r="C538" i="7"/>
  <c r="B538" i="7"/>
  <c r="A538" i="7"/>
  <c r="D537" i="7"/>
  <c r="C537" i="7"/>
  <c r="B537" i="7"/>
  <c r="A537" i="7"/>
  <c r="D536" i="7"/>
  <c r="C536" i="7"/>
  <c r="B536" i="7"/>
  <c r="A536" i="7"/>
  <c r="D535" i="7"/>
  <c r="C535" i="7"/>
  <c r="B535" i="7"/>
  <c r="A535" i="7"/>
  <c r="D534" i="7"/>
  <c r="C534" i="7"/>
  <c r="B534" i="7"/>
  <c r="A534" i="7"/>
  <c r="D533" i="7"/>
  <c r="C533" i="7"/>
  <c r="B533" i="7"/>
  <c r="A533" i="7"/>
  <c r="D532" i="7"/>
  <c r="C532" i="7"/>
  <c r="B532" i="7"/>
  <c r="A532" i="7"/>
  <c r="D531" i="7"/>
  <c r="C531" i="7"/>
  <c r="B531" i="7"/>
  <c r="A531" i="7"/>
  <c r="D530" i="7"/>
  <c r="C530" i="7"/>
  <c r="B530" i="7"/>
  <c r="A530" i="7"/>
  <c r="D529" i="7"/>
  <c r="C529" i="7"/>
  <c r="B529" i="7"/>
  <c r="A529" i="7"/>
  <c r="D528" i="7"/>
  <c r="C528" i="7"/>
  <c r="B528" i="7"/>
  <c r="A528" i="7"/>
  <c r="D527" i="7"/>
  <c r="C527" i="7"/>
  <c r="B527" i="7"/>
  <c r="A527" i="7"/>
  <c r="D526" i="7"/>
  <c r="C526" i="7"/>
  <c r="B526" i="7"/>
  <c r="A526" i="7"/>
  <c r="D525" i="7"/>
  <c r="C525" i="7"/>
  <c r="B525" i="7"/>
  <c r="A525" i="7"/>
  <c r="D524" i="7"/>
  <c r="C524" i="7"/>
  <c r="B524" i="7"/>
  <c r="A524" i="7"/>
  <c r="D523" i="7"/>
  <c r="C523" i="7"/>
  <c r="B523" i="7"/>
  <c r="A523" i="7"/>
  <c r="D522" i="7"/>
  <c r="C522" i="7"/>
  <c r="B522" i="7"/>
  <c r="A522" i="7"/>
  <c r="D521" i="7"/>
  <c r="C521" i="7"/>
  <c r="B521" i="7"/>
  <c r="A521" i="7"/>
  <c r="D520" i="7"/>
  <c r="C520" i="7"/>
  <c r="B520" i="7"/>
  <c r="A520" i="7"/>
  <c r="D519" i="7"/>
  <c r="C519" i="7"/>
  <c r="B519" i="7"/>
  <c r="A519" i="7"/>
  <c r="D518" i="7"/>
  <c r="C518" i="7"/>
  <c r="B518" i="7"/>
  <c r="A518" i="7"/>
  <c r="D517" i="7"/>
  <c r="C517" i="7"/>
  <c r="B517" i="7"/>
  <c r="A517" i="7"/>
  <c r="D516" i="7"/>
  <c r="C516" i="7"/>
  <c r="B516" i="7"/>
  <c r="A516" i="7"/>
  <c r="D515" i="7"/>
  <c r="C515" i="7"/>
  <c r="B515" i="7"/>
  <c r="A515" i="7"/>
  <c r="D514" i="7"/>
  <c r="C514" i="7"/>
  <c r="B514" i="7"/>
  <c r="A514" i="7"/>
  <c r="D513" i="7"/>
  <c r="C513" i="7"/>
  <c r="B513" i="7"/>
  <c r="A513" i="7"/>
  <c r="D512" i="7"/>
  <c r="C512" i="7"/>
  <c r="B512" i="7"/>
  <c r="A512" i="7"/>
  <c r="D511" i="7"/>
  <c r="C511" i="7"/>
  <c r="B511" i="7"/>
  <c r="A511" i="7"/>
  <c r="D510" i="7"/>
  <c r="C510" i="7"/>
  <c r="B510" i="7"/>
  <c r="A510" i="7"/>
  <c r="D509" i="7"/>
  <c r="C509" i="7"/>
  <c r="B509" i="7"/>
  <c r="A509" i="7"/>
  <c r="D508" i="7"/>
  <c r="C508" i="7"/>
  <c r="B508" i="7"/>
  <c r="A508" i="7"/>
  <c r="D507" i="7"/>
  <c r="C507" i="7"/>
  <c r="B507" i="7"/>
  <c r="A507" i="7"/>
  <c r="D506" i="7"/>
  <c r="C506" i="7"/>
  <c r="B506" i="7"/>
  <c r="A506" i="7"/>
  <c r="D505" i="7"/>
  <c r="C505" i="7"/>
  <c r="B505" i="7"/>
  <c r="A505" i="7"/>
  <c r="D504" i="7"/>
  <c r="C504" i="7"/>
  <c r="B504" i="7"/>
  <c r="A504" i="7"/>
  <c r="D503" i="7"/>
  <c r="C503" i="7"/>
  <c r="B503" i="7"/>
  <c r="A503" i="7"/>
  <c r="D502" i="7"/>
  <c r="C502" i="7"/>
  <c r="B502" i="7"/>
  <c r="A502" i="7"/>
  <c r="D501" i="7"/>
  <c r="C501" i="7"/>
  <c r="B501" i="7"/>
  <c r="A501" i="7"/>
  <c r="D500" i="7"/>
  <c r="C500" i="7"/>
  <c r="B500" i="7"/>
  <c r="A500" i="7"/>
  <c r="D499" i="7"/>
  <c r="C499" i="7"/>
  <c r="B499" i="7"/>
  <c r="A499" i="7"/>
  <c r="D498" i="7"/>
  <c r="C498" i="7"/>
  <c r="B498" i="7"/>
  <c r="A498" i="7"/>
  <c r="D497" i="7"/>
  <c r="C497" i="7"/>
  <c r="B497" i="7"/>
  <c r="A497" i="7"/>
  <c r="D496" i="7"/>
  <c r="C496" i="7"/>
  <c r="B496" i="7"/>
  <c r="A496" i="7"/>
  <c r="D495" i="7"/>
  <c r="C495" i="7"/>
  <c r="B495" i="7"/>
  <c r="A495" i="7"/>
  <c r="D494" i="7"/>
  <c r="C494" i="7"/>
  <c r="B494" i="7"/>
  <c r="A494" i="7"/>
  <c r="D493" i="7"/>
  <c r="C493" i="7"/>
  <c r="B493" i="7"/>
  <c r="A493" i="7"/>
  <c r="D492" i="7"/>
  <c r="C492" i="7"/>
  <c r="B492" i="7"/>
  <c r="A492" i="7"/>
  <c r="D491" i="7"/>
  <c r="C491" i="7"/>
  <c r="B491" i="7"/>
  <c r="A491" i="7"/>
  <c r="D490" i="7"/>
  <c r="C490" i="7"/>
  <c r="B490" i="7"/>
  <c r="A490" i="7"/>
  <c r="D489" i="7"/>
  <c r="C489" i="7"/>
  <c r="B489" i="7"/>
  <c r="A489" i="7"/>
  <c r="D488" i="7"/>
  <c r="C488" i="7"/>
  <c r="B488" i="7"/>
  <c r="A488" i="7"/>
  <c r="D487" i="7"/>
  <c r="C487" i="7"/>
  <c r="B487" i="7"/>
  <c r="A487" i="7"/>
  <c r="D486" i="7"/>
  <c r="C486" i="7"/>
  <c r="B486" i="7"/>
  <c r="A486" i="7"/>
  <c r="D485" i="7"/>
  <c r="C485" i="7"/>
  <c r="B485" i="7"/>
  <c r="A485" i="7"/>
  <c r="D484" i="7"/>
  <c r="C484" i="7"/>
  <c r="B484" i="7"/>
  <c r="A484" i="7"/>
  <c r="D483" i="7"/>
  <c r="C483" i="7"/>
  <c r="B483" i="7"/>
  <c r="A483" i="7"/>
  <c r="D482" i="7"/>
  <c r="C482" i="7"/>
  <c r="B482" i="7"/>
  <c r="A482" i="7"/>
  <c r="D481" i="7"/>
  <c r="C481" i="7"/>
  <c r="B481" i="7"/>
  <c r="A481" i="7"/>
  <c r="D480" i="7"/>
  <c r="C480" i="7"/>
  <c r="B480" i="7"/>
  <c r="A480" i="7"/>
  <c r="D479" i="7"/>
  <c r="C479" i="7"/>
  <c r="B479" i="7"/>
  <c r="A479" i="7"/>
  <c r="D478" i="7"/>
  <c r="C478" i="7"/>
  <c r="B478" i="7"/>
  <c r="A478" i="7"/>
  <c r="D477" i="7"/>
  <c r="C477" i="7"/>
  <c r="B477" i="7"/>
  <c r="A477" i="7"/>
  <c r="D476" i="7"/>
  <c r="C476" i="7"/>
  <c r="B476" i="7"/>
  <c r="A476" i="7"/>
  <c r="D475" i="7"/>
  <c r="C475" i="7"/>
  <c r="B475" i="7"/>
  <c r="A475" i="7"/>
  <c r="D474" i="7"/>
  <c r="C474" i="7"/>
  <c r="B474" i="7"/>
  <c r="A474" i="7"/>
  <c r="D473" i="7"/>
  <c r="C473" i="7"/>
  <c r="B473" i="7"/>
  <c r="A473" i="7"/>
  <c r="D472" i="7"/>
  <c r="C472" i="7"/>
  <c r="B472" i="7"/>
  <c r="A472" i="7"/>
  <c r="D471" i="7"/>
  <c r="C471" i="7"/>
  <c r="B471" i="7"/>
  <c r="A471" i="7"/>
  <c r="D470" i="7"/>
  <c r="C470" i="7"/>
  <c r="B470" i="7"/>
  <c r="A470" i="7"/>
  <c r="D469" i="7"/>
  <c r="C469" i="7"/>
  <c r="B469" i="7"/>
  <c r="A469" i="7"/>
  <c r="D468" i="7"/>
  <c r="C468" i="7"/>
  <c r="B468" i="7"/>
  <c r="A468" i="7"/>
  <c r="D467" i="7"/>
  <c r="C467" i="7"/>
  <c r="B467" i="7"/>
  <c r="A467" i="7"/>
  <c r="D466" i="7"/>
  <c r="C466" i="7"/>
  <c r="B466" i="7"/>
  <c r="A466" i="7"/>
  <c r="D465" i="7"/>
  <c r="C465" i="7"/>
  <c r="B465" i="7"/>
  <c r="A465" i="7"/>
  <c r="D464" i="7"/>
  <c r="C464" i="7"/>
  <c r="B464" i="7"/>
  <c r="A464" i="7"/>
  <c r="D463" i="7"/>
  <c r="C463" i="7"/>
  <c r="B463" i="7"/>
  <c r="A463" i="7"/>
  <c r="D462" i="7"/>
  <c r="C462" i="7"/>
  <c r="B462" i="7"/>
  <c r="A462" i="7"/>
  <c r="D461" i="7"/>
  <c r="C461" i="7"/>
  <c r="B461" i="7"/>
  <c r="A461" i="7"/>
  <c r="D460" i="7"/>
  <c r="C460" i="7"/>
  <c r="B460" i="7"/>
  <c r="A460" i="7"/>
  <c r="D459" i="7"/>
  <c r="C459" i="7"/>
  <c r="B459" i="7"/>
  <c r="A459" i="7"/>
  <c r="D458" i="7"/>
  <c r="C458" i="7"/>
  <c r="B458" i="7"/>
  <c r="A458" i="7"/>
  <c r="D457" i="7"/>
  <c r="C457" i="7"/>
  <c r="B457" i="7"/>
  <c r="A457" i="7"/>
  <c r="D456" i="7"/>
  <c r="C456" i="7"/>
  <c r="B456" i="7"/>
  <c r="A456" i="7"/>
  <c r="D455" i="7"/>
  <c r="C455" i="7"/>
  <c r="B455" i="7"/>
  <c r="A455" i="7"/>
  <c r="D454" i="7"/>
  <c r="C454" i="7"/>
  <c r="B454" i="7"/>
  <c r="A454" i="7"/>
  <c r="D453" i="7"/>
  <c r="C453" i="7"/>
  <c r="B453" i="7"/>
  <c r="A453" i="7"/>
  <c r="D452" i="7"/>
  <c r="C452" i="7"/>
  <c r="B452" i="7"/>
  <c r="A452" i="7"/>
  <c r="D451" i="7"/>
  <c r="C451" i="7"/>
  <c r="B451" i="7"/>
  <c r="A451" i="7"/>
  <c r="D450" i="7"/>
  <c r="C450" i="7"/>
  <c r="B450" i="7"/>
  <c r="A450" i="7"/>
  <c r="D449" i="7"/>
  <c r="C449" i="7"/>
  <c r="B449" i="7"/>
  <c r="A449" i="7"/>
  <c r="D448" i="7"/>
  <c r="C448" i="7"/>
  <c r="B448" i="7"/>
  <c r="A448" i="7"/>
  <c r="D447" i="7"/>
  <c r="C447" i="7"/>
  <c r="B447" i="7"/>
  <c r="A447" i="7"/>
  <c r="D446" i="7"/>
  <c r="C446" i="7"/>
  <c r="B446" i="7"/>
  <c r="A446" i="7"/>
  <c r="D445" i="7"/>
  <c r="C445" i="7"/>
  <c r="B445" i="7"/>
  <c r="A445" i="7"/>
  <c r="D444" i="7"/>
  <c r="C444" i="7"/>
  <c r="B444" i="7"/>
  <c r="A444" i="7"/>
  <c r="D443" i="7"/>
  <c r="C443" i="7"/>
  <c r="B443" i="7"/>
  <c r="A443" i="7"/>
  <c r="D442" i="7"/>
  <c r="C442" i="7"/>
  <c r="B442" i="7"/>
  <c r="A442" i="7"/>
  <c r="D441" i="7"/>
  <c r="C441" i="7"/>
  <c r="B441" i="7"/>
  <c r="A441" i="7"/>
  <c r="D440" i="7"/>
  <c r="C440" i="7"/>
  <c r="B440" i="7"/>
  <c r="A440" i="7"/>
  <c r="D439" i="7"/>
  <c r="C439" i="7"/>
  <c r="B439" i="7"/>
  <c r="A439" i="7"/>
  <c r="D438" i="7"/>
  <c r="C438" i="7"/>
  <c r="B438" i="7"/>
  <c r="A438" i="7"/>
  <c r="D437" i="7"/>
  <c r="C437" i="7"/>
  <c r="B437" i="7"/>
  <c r="A437" i="7"/>
  <c r="D436" i="7"/>
  <c r="C436" i="7"/>
  <c r="B436" i="7"/>
  <c r="A436" i="7"/>
  <c r="D435" i="7"/>
  <c r="C435" i="7"/>
  <c r="B435" i="7"/>
  <c r="A435" i="7"/>
  <c r="D434" i="7"/>
  <c r="C434" i="7"/>
  <c r="B434" i="7"/>
  <c r="A434" i="7"/>
  <c r="D433" i="7"/>
  <c r="C433" i="7"/>
  <c r="B433" i="7"/>
  <c r="A433" i="7"/>
  <c r="D432" i="7"/>
  <c r="C432" i="7"/>
  <c r="B432" i="7"/>
  <c r="A432" i="7"/>
  <c r="D431" i="7"/>
  <c r="C431" i="7"/>
  <c r="B431" i="7"/>
  <c r="A431" i="7"/>
  <c r="D430" i="7"/>
  <c r="C430" i="7"/>
  <c r="B430" i="7"/>
  <c r="A430" i="7"/>
  <c r="D429" i="7"/>
  <c r="C429" i="7"/>
  <c r="B429" i="7"/>
  <c r="A429" i="7"/>
  <c r="D428" i="7"/>
  <c r="C428" i="7"/>
  <c r="B428" i="7"/>
  <c r="A428" i="7"/>
  <c r="D427" i="7"/>
  <c r="C427" i="7"/>
  <c r="B427" i="7"/>
  <c r="A427" i="7"/>
  <c r="D426" i="7"/>
  <c r="C426" i="7"/>
  <c r="B426" i="7"/>
  <c r="A426" i="7"/>
  <c r="D425" i="7"/>
  <c r="C425" i="7"/>
  <c r="B425" i="7"/>
  <c r="A425" i="7"/>
  <c r="D424" i="7"/>
  <c r="C424" i="7"/>
  <c r="B424" i="7"/>
  <c r="A424" i="7"/>
  <c r="D423" i="7"/>
  <c r="C423" i="7"/>
  <c r="B423" i="7"/>
  <c r="A423" i="7"/>
  <c r="D422" i="7"/>
  <c r="C422" i="7"/>
  <c r="B422" i="7"/>
  <c r="A422" i="7"/>
  <c r="D421" i="7"/>
  <c r="C421" i="7"/>
  <c r="B421" i="7"/>
  <c r="A421" i="7"/>
  <c r="D420" i="7"/>
  <c r="C420" i="7"/>
  <c r="B420" i="7"/>
  <c r="A420" i="7"/>
  <c r="D419" i="7"/>
  <c r="C419" i="7"/>
  <c r="B419" i="7"/>
  <c r="A419" i="7"/>
  <c r="D418" i="7"/>
  <c r="C418" i="7"/>
  <c r="B418" i="7"/>
  <c r="A418" i="7"/>
  <c r="D417" i="7"/>
  <c r="C417" i="7"/>
  <c r="B417" i="7"/>
  <c r="A417" i="7"/>
  <c r="D416" i="7"/>
  <c r="C416" i="7"/>
  <c r="B416" i="7"/>
  <c r="A416" i="7"/>
  <c r="D415" i="7"/>
  <c r="C415" i="7"/>
  <c r="B415" i="7"/>
  <c r="A415" i="7"/>
  <c r="D414" i="7"/>
  <c r="C414" i="7"/>
  <c r="B414" i="7"/>
  <c r="A414" i="7"/>
  <c r="D413" i="7"/>
  <c r="C413" i="7"/>
  <c r="B413" i="7"/>
  <c r="A413" i="7"/>
  <c r="D412" i="7"/>
  <c r="C412" i="7"/>
  <c r="B412" i="7"/>
  <c r="A412" i="7"/>
  <c r="D411" i="7"/>
  <c r="C411" i="7"/>
  <c r="B411" i="7"/>
  <c r="A411" i="7"/>
  <c r="D410" i="7"/>
  <c r="C410" i="7"/>
  <c r="B410" i="7"/>
  <c r="A410" i="7"/>
  <c r="D409" i="7"/>
  <c r="C409" i="7"/>
  <c r="B409" i="7"/>
  <c r="A409" i="7"/>
  <c r="D408" i="7"/>
  <c r="C408" i="7"/>
  <c r="B408" i="7"/>
  <c r="A408" i="7"/>
  <c r="D407" i="7"/>
  <c r="C407" i="7"/>
  <c r="B407" i="7"/>
  <c r="A407" i="7"/>
  <c r="D406" i="7"/>
  <c r="C406" i="7"/>
  <c r="B406" i="7"/>
  <c r="A406" i="7"/>
  <c r="D405" i="7"/>
  <c r="C405" i="7"/>
  <c r="B405" i="7"/>
  <c r="A405" i="7"/>
  <c r="D404" i="7"/>
  <c r="C404" i="7"/>
  <c r="B404" i="7"/>
  <c r="A404" i="7"/>
  <c r="D403" i="7"/>
  <c r="C403" i="7"/>
  <c r="B403" i="7"/>
  <c r="A403" i="7"/>
  <c r="D402" i="7"/>
  <c r="C402" i="7"/>
  <c r="B402" i="7"/>
  <c r="A402" i="7"/>
  <c r="D401" i="7"/>
  <c r="C401" i="7"/>
  <c r="B401" i="7"/>
  <c r="A401" i="7"/>
  <c r="D400" i="7"/>
  <c r="C400" i="7"/>
  <c r="B400" i="7"/>
  <c r="A400" i="7"/>
  <c r="D399" i="7"/>
  <c r="C399" i="7"/>
  <c r="B399" i="7"/>
  <c r="A399" i="7"/>
  <c r="D398" i="7"/>
  <c r="C398" i="7"/>
  <c r="B398" i="7"/>
  <c r="A398" i="7"/>
  <c r="D397" i="7"/>
  <c r="C397" i="7"/>
  <c r="B397" i="7"/>
  <c r="A397" i="7"/>
  <c r="D396" i="7"/>
  <c r="C396" i="7"/>
  <c r="B396" i="7"/>
  <c r="A396" i="7"/>
  <c r="D395" i="7"/>
  <c r="C395" i="7"/>
  <c r="B395" i="7"/>
  <c r="A395" i="7"/>
  <c r="D394" i="7"/>
  <c r="C394" i="7"/>
  <c r="B394" i="7"/>
  <c r="A394" i="7"/>
  <c r="D393" i="7"/>
  <c r="C393" i="7"/>
  <c r="B393" i="7"/>
  <c r="A393" i="7"/>
  <c r="D392" i="7"/>
  <c r="C392" i="7"/>
  <c r="B392" i="7"/>
  <c r="A392" i="7"/>
  <c r="D391" i="7"/>
  <c r="C391" i="7"/>
  <c r="B391" i="7"/>
  <c r="A391" i="7"/>
  <c r="D390" i="7"/>
  <c r="C390" i="7"/>
  <c r="B390" i="7"/>
  <c r="A390" i="7"/>
  <c r="D389" i="7"/>
  <c r="C389" i="7"/>
  <c r="B389" i="7"/>
  <c r="A389" i="7"/>
  <c r="D388" i="7"/>
  <c r="C388" i="7"/>
  <c r="B388" i="7"/>
  <c r="A388" i="7"/>
  <c r="D387" i="7"/>
  <c r="C387" i="7"/>
  <c r="B387" i="7"/>
  <c r="A387" i="7"/>
  <c r="D386" i="7"/>
  <c r="C386" i="7"/>
  <c r="B386" i="7"/>
  <c r="A386" i="7"/>
  <c r="D385" i="7"/>
  <c r="C385" i="7"/>
  <c r="B385" i="7"/>
  <c r="A385" i="7"/>
  <c r="D384" i="7"/>
  <c r="C384" i="7"/>
  <c r="B384" i="7"/>
  <c r="A384" i="7"/>
  <c r="D383" i="7"/>
  <c r="C383" i="7"/>
  <c r="B383" i="7"/>
  <c r="A383" i="7"/>
  <c r="D382" i="7"/>
  <c r="C382" i="7"/>
  <c r="B382" i="7"/>
  <c r="A382" i="7"/>
  <c r="D381" i="7"/>
  <c r="C381" i="7"/>
  <c r="B381" i="7"/>
  <c r="A381" i="7"/>
  <c r="D380" i="7"/>
  <c r="C380" i="7"/>
  <c r="B380" i="7"/>
  <c r="A380" i="7"/>
  <c r="D379" i="7"/>
  <c r="C379" i="7"/>
  <c r="B379" i="7"/>
  <c r="A379" i="7"/>
  <c r="D378" i="7"/>
  <c r="C378" i="7"/>
  <c r="B378" i="7"/>
  <c r="A378" i="7"/>
  <c r="D377" i="7"/>
  <c r="C377" i="7"/>
  <c r="B377" i="7"/>
  <c r="A377" i="7"/>
  <c r="D376" i="7"/>
  <c r="C376" i="7"/>
  <c r="B376" i="7"/>
  <c r="A376" i="7"/>
  <c r="D375" i="7"/>
  <c r="C375" i="7"/>
  <c r="B375" i="7"/>
  <c r="A375" i="7"/>
  <c r="D374" i="7"/>
  <c r="C374" i="7"/>
  <c r="B374" i="7"/>
  <c r="A374" i="7"/>
  <c r="D373" i="7"/>
  <c r="C373" i="7"/>
  <c r="B373" i="7"/>
  <c r="A373" i="7"/>
  <c r="D372" i="7"/>
  <c r="C372" i="7"/>
  <c r="B372" i="7"/>
  <c r="A372" i="7"/>
  <c r="D371" i="7"/>
  <c r="C371" i="7"/>
  <c r="B371" i="7"/>
  <c r="A371" i="7"/>
  <c r="D370" i="7"/>
  <c r="C370" i="7"/>
  <c r="B370" i="7"/>
  <c r="A370" i="7"/>
  <c r="D369" i="7"/>
  <c r="C369" i="7"/>
  <c r="B369" i="7"/>
  <c r="A369" i="7"/>
  <c r="D368" i="7"/>
  <c r="C368" i="7"/>
  <c r="B368" i="7"/>
  <c r="A368" i="7"/>
  <c r="D367" i="7"/>
  <c r="C367" i="7"/>
  <c r="B367" i="7"/>
  <c r="A367" i="7"/>
  <c r="D366" i="7"/>
  <c r="C366" i="7"/>
  <c r="B366" i="7"/>
  <c r="A366" i="7"/>
  <c r="D365" i="7"/>
  <c r="C365" i="7"/>
  <c r="B365" i="7"/>
  <c r="A365" i="7"/>
  <c r="D364" i="7"/>
  <c r="C364" i="7"/>
  <c r="B364" i="7"/>
  <c r="A364" i="7"/>
  <c r="D363" i="7"/>
  <c r="C363" i="7"/>
  <c r="B363" i="7"/>
  <c r="A363" i="7"/>
  <c r="D362" i="7"/>
  <c r="C362" i="7"/>
  <c r="B362" i="7"/>
  <c r="A362" i="7"/>
  <c r="D361" i="7"/>
  <c r="C361" i="7"/>
  <c r="B361" i="7"/>
  <c r="A361" i="7"/>
  <c r="D360" i="7"/>
  <c r="C360" i="7"/>
  <c r="B360" i="7"/>
  <c r="A360" i="7"/>
  <c r="D359" i="7"/>
  <c r="C359" i="7"/>
  <c r="B359" i="7"/>
  <c r="A359" i="7"/>
  <c r="D358" i="7"/>
  <c r="C358" i="7"/>
  <c r="B358" i="7"/>
  <c r="A358" i="7"/>
  <c r="D357" i="7"/>
  <c r="C357" i="7"/>
  <c r="B357" i="7"/>
  <c r="A357" i="7"/>
  <c r="D356" i="7"/>
  <c r="C356" i="7"/>
  <c r="B356" i="7"/>
  <c r="A356" i="7"/>
  <c r="D355" i="7"/>
  <c r="C355" i="7"/>
  <c r="B355" i="7"/>
  <c r="A355" i="7"/>
  <c r="D354" i="7"/>
  <c r="C354" i="7"/>
  <c r="B354" i="7"/>
  <c r="A354" i="7"/>
  <c r="D353" i="7"/>
  <c r="C353" i="7"/>
  <c r="B353" i="7"/>
  <c r="A353" i="7"/>
  <c r="D352" i="7"/>
  <c r="C352" i="7"/>
  <c r="B352" i="7"/>
  <c r="A352" i="7"/>
  <c r="D351" i="7"/>
  <c r="C351" i="7"/>
  <c r="B351" i="7"/>
  <c r="A351" i="7"/>
  <c r="D350" i="7"/>
  <c r="C350" i="7"/>
  <c r="B350" i="7"/>
  <c r="A350" i="7"/>
  <c r="D349" i="7"/>
  <c r="C349" i="7"/>
  <c r="B349" i="7"/>
  <c r="A349" i="7"/>
  <c r="D348" i="7"/>
  <c r="C348" i="7"/>
  <c r="B348" i="7"/>
  <c r="A348" i="7"/>
  <c r="D347" i="7"/>
  <c r="C347" i="7"/>
  <c r="B347" i="7"/>
  <c r="A347" i="7"/>
  <c r="D346" i="7"/>
  <c r="C346" i="7"/>
  <c r="B346" i="7"/>
  <c r="A346" i="7"/>
  <c r="D345" i="7"/>
  <c r="C345" i="7"/>
  <c r="B345" i="7"/>
  <c r="A345" i="7"/>
  <c r="D344" i="7"/>
  <c r="C344" i="7"/>
  <c r="B344" i="7"/>
  <c r="A344" i="7"/>
  <c r="D343" i="7"/>
  <c r="C343" i="7"/>
  <c r="B343" i="7"/>
  <c r="A343" i="7"/>
  <c r="D342" i="7"/>
  <c r="C342" i="7"/>
  <c r="B342" i="7"/>
  <c r="A342" i="7"/>
  <c r="D341" i="7"/>
  <c r="C341" i="7"/>
  <c r="B341" i="7"/>
  <c r="A341" i="7"/>
  <c r="D340" i="7"/>
  <c r="C340" i="7"/>
  <c r="B340" i="7"/>
  <c r="A340" i="7"/>
  <c r="D339" i="7"/>
  <c r="C339" i="7"/>
  <c r="B339" i="7"/>
  <c r="A339" i="7"/>
  <c r="D338" i="7"/>
  <c r="C338" i="7"/>
  <c r="B338" i="7"/>
  <c r="A338" i="7"/>
  <c r="D337" i="7"/>
  <c r="C337" i="7"/>
  <c r="B337" i="7"/>
  <c r="A337" i="7"/>
  <c r="D336" i="7"/>
  <c r="C336" i="7"/>
  <c r="B336" i="7"/>
  <c r="A336" i="7"/>
  <c r="D335" i="7"/>
  <c r="C335" i="7"/>
  <c r="B335" i="7"/>
  <c r="A335" i="7"/>
  <c r="D334" i="7"/>
  <c r="C334" i="7"/>
  <c r="B334" i="7"/>
  <c r="A334" i="7"/>
  <c r="D333" i="7"/>
  <c r="C333" i="7"/>
  <c r="B333" i="7"/>
  <c r="A333" i="7"/>
  <c r="D332" i="7"/>
  <c r="C332" i="7"/>
  <c r="B332" i="7"/>
  <c r="A332" i="7"/>
  <c r="D331" i="7"/>
  <c r="C331" i="7"/>
  <c r="B331" i="7"/>
  <c r="A331" i="7"/>
  <c r="D330" i="7"/>
  <c r="C330" i="7"/>
  <c r="B330" i="7"/>
  <c r="A330" i="7"/>
  <c r="D329" i="7"/>
  <c r="C329" i="7"/>
  <c r="B329" i="7"/>
  <c r="A329" i="7"/>
  <c r="D328" i="7"/>
  <c r="C328" i="7"/>
  <c r="B328" i="7"/>
  <c r="A328" i="7"/>
  <c r="D327" i="7"/>
  <c r="C327" i="7"/>
  <c r="B327" i="7"/>
  <c r="A327" i="7"/>
  <c r="D326" i="7"/>
  <c r="C326" i="7"/>
  <c r="B326" i="7"/>
  <c r="A326" i="7"/>
  <c r="D325" i="7"/>
  <c r="C325" i="7"/>
  <c r="B325" i="7"/>
  <c r="A325" i="7"/>
  <c r="D324" i="7"/>
  <c r="C324" i="7"/>
  <c r="B324" i="7"/>
  <c r="A324" i="7"/>
  <c r="D323" i="7"/>
  <c r="C323" i="7"/>
  <c r="B323" i="7"/>
  <c r="A323" i="7"/>
  <c r="D322" i="7"/>
  <c r="C322" i="7"/>
  <c r="B322" i="7"/>
  <c r="A322" i="7"/>
  <c r="D321" i="7"/>
  <c r="C321" i="7"/>
  <c r="B321" i="7"/>
  <c r="A321" i="7"/>
  <c r="D320" i="7"/>
  <c r="C320" i="7"/>
  <c r="B320" i="7"/>
  <c r="A320" i="7"/>
  <c r="D319" i="7"/>
  <c r="C319" i="7"/>
  <c r="B319" i="7"/>
  <c r="A319" i="7"/>
  <c r="D318" i="7"/>
  <c r="C318" i="7"/>
  <c r="B318" i="7"/>
  <c r="A318" i="7"/>
  <c r="D317" i="7"/>
  <c r="C317" i="7"/>
  <c r="B317" i="7"/>
  <c r="A317" i="7"/>
  <c r="D316" i="7"/>
  <c r="C316" i="7"/>
  <c r="B316" i="7"/>
  <c r="A316" i="7"/>
  <c r="D315" i="7"/>
  <c r="C315" i="7"/>
  <c r="B315" i="7"/>
  <c r="A315" i="7"/>
  <c r="D314" i="7"/>
  <c r="C314" i="7"/>
  <c r="B314" i="7"/>
  <c r="A314" i="7"/>
  <c r="D313" i="7"/>
  <c r="C313" i="7"/>
  <c r="B313" i="7"/>
  <c r="A313" i="7"/>
  <c r="D312" i="7"/>
  <c r="C312" i="7"/>
  <c r="B312" i="7"/>
  <c r="A312" i="7"/>
  <c r="D311" i="7"/>
  <c r="C311" i="7"/>
  <c r="B311" i="7"/>
  <c r="A311" i="7"/>
  <c r="D310" i="7"/>
  <c r="C310" i="7"/>
  <c r="B310" i="7"/>
  <c r="A310" i="7"/>
  <c r="D309" i="7"/>
  <c r="C309" i="7"/>
  <c r="B309" i="7"/>
  <c r="A309" i="7"/>
  <c r="D308" i="7"/>
  <c r="C308" i="7"/>
  <c r="B308" i="7"/>
  <c r="A308" i="7"/>
  <c r="D307" i="7"/>
  <c r="C307" i="7"/>
  <c r="B307" i="7"/>
  <c r="A307" i="7"/>
  <c r="D306" i="7"/>
  <c r="C306" i="7"/>
  <c r="B306" i="7"/>
  <c r="A306" i="7"/>
  <c r="D305" i="7"/>
  <c r="C305" i="7"/>
  <c r="B305" i="7"/>
  <c r="A305" i="7"/>
  <c r="D304" i="7"/>
  <c r="C304" i="7"/>
  <c r="B304" i="7"/>
  <c r="A304" i="7"/>
  <c r="D303" i="7"/>
  <c r="C303" i="7"/>
  <c r="B303" i="7"/>
  <c r="A303" i="7"/>
  <c r="D302" i="7"/>
  <c r="C302" i="7"/>
  <c r="B302" i="7"/>
  <c r="A302" i="7"/>
  <c r="D301" i="7"/>
  <c r="C301" i="7"/>
  <c r="B301" i="7"/>
  <c r="A301" i="7"/>
  <c r="D300" i="7"/>
  <c r="C300" i="7"/>
  <c r="B300" i="7"/>
  <c r="A300" i="7"/>
  <c r="D299" i="7"/>
  <c r="C299" i="7"/>
  <c r="B299" i="7"/>
  <c r="A299" i="7"/>
  <c r="D298" i="7"/>
  <c r="C298" i="7"/>
  <c r="B298" i="7"/>
  <c r="A298" i="7"/>
  <c r="D297" i="7"/>
  <c r="C297" i="7"/>
  <c r="B297" i="7"/>
  <c r="A297" i="7"/>
  <c r="D296" i="7"/>
  <c r="C296" i="7"/>
  <c r="B296" i="7"/>
  <c r="A296" i="7"/>
  <c r="D295" i="7"/>
  <c r="C295" i="7"/>
  <c r="B295" i="7"/>
  <c r="A295" i="7"/>
  <c r="D294" i="7"/>
  <c r="C294" i="7"/>
  <c r="B294" i="7"/>
  <c r="A294" i="7"/>
  <c r="D293" i="7"/>
  <c r="C293" i="7"/>
  <c r="B293" i="7"/>
  <c r="A293" i="7"/>
  <c r="D292" i="7"/>
  <c r="C292" i="7"/>
  <c r="B292" i="7"/>
  <c r="A292" i="7"/>
  <c r="D291" i="7"/>
  <c r="C291" i="7"/>
  <c r="B291" i="7"/>
  <c r="A291" i="7"/>
  <c r="D290" i="7"/>
  <c r="C290" i="7"/>
  <c r="B290" i="7"/>
  <c r="A290" i="7"/>
  <c r="D289" i="7"/>
  <c r="C289" i="7"/>
  <c r="B289" i="7"/>
  <c r="A289" i="7"/>
  <c r="D288" i="7"/>
  <c r="C288" i="7"/>
  <c r="B288" i="7"/>
  <c r="A288" i="7"/>
  <c r="D287" i="7"/>
  <c r="C287" i="7"/>
  <c r="B287" i="7"/>
  <c r="A287" i="7"/>
  <c r="D286" i="7"/>
  <c r="C286" i="7"/>
  <c r="B286" i="7"/>
  <c r="A286" i="7"/>
  <c r="D285" i="7"/>
  <c r="C285" i="7"/>
  <c r="B285" i="7"/>
  <c r="A285" i="7"/>
  <c r="D284" i="7"/>
  <c r="C284" i="7"/>
  <c r="B284" i="7"/>
  <c r="A284" i="7"/>
  <c r="D283" i="7"/>
  <c r="C283" i="7"/>
  <c r="B283" i="7"/>
  <c r="A283" i="7"/>
  <c r="D282" i="7"/>
  <c r="C282" i="7"/>
  <c r="B282" i="7"/>
  <c r="A282" i="7"/>
  <c r="D281" i="7"/>
  <c r="C281" i="7"/>
  <c r="B281" i="7"/>
  <c r="A281" i="7"/>
  <c r="D280" i="7"/>
  <c r="C280" i="7"/>
  <c r="B280" i="7"/>
  <c r="A280" i="7"/>
  <c r="D279" i="7"/>
  <c r="C279" i="7"/>
  <c r="B279" i="7"/>
  <c r="A279" i="7"/>
  <c r="D278" i="7"/>
  <c r="C278" i="7"/>
  <c r="B278" i="7"/>
  <c r="A278" i="7"/>
  <c r="D277" i="7"/>
  <c r="C277" i="7"/>
  <c r="B277" i="7"/>
  <c r="A277" i="7"/>
  <c r="D276" i="7"/>
  <c r="C276" i="7"/>
  <c r="B276" i="7"/>
  <c r="A276" i="7"/>
  <c r="D275" i="7"/>
  <c r="C275" i="7"/>
  <c r="B275" i="7"/>
  <c r="A275" i="7"/>
  <c r="D274" i="7"/>
  <c r="C274" i="7"/>
  <c r="B274" i="7"/>
  <c r="A274" i="7"/>
  <c r="D273" i="7"/>
  <c r="C273" i="7"/>
  <c r="B273" i="7"/>
  <c r="A273" i="7"/>
  <c r="D272" i="7"/>
  <c r="C272" i="7"/>
  <c r="B272" i="7"/>
  <c r="A272" i="7"/>
  <c r="D271" i="7"/>
  <c r="C271" i="7"/>
  <c r="B271" i="7"/>
  <c r="A271" i="7"/>
  <c r="D270" i="7"/>
  <c r="C270" i="7"/>
  <c r="B270" i="7"/>
  <c r="A270" i="7"/>
  <c r="D269" i="7"/>
  <c r="C269" i="7"/>
  <c r="B269" i="7"/>
  <c r="A269" i="7"/>
  <c r="D268" i="7"/>
  <c r="C268" i="7"/>
  <c r="B268" i="7"/>
  <c r="A268" i="7"/>
  <c r="D267" i="7"/>
  <c r="C267" i="7"/>
  <c r="B267" i="7"/>
  <c r="A267" i="7"/>
  <c r="D266" i="7"/>
  <c r="C266" i="7"/>
  <c r="B266" i="7"/>
  <c r="A266" i="7"/>
  <c r="D265" i="7"/>
  <c r="C265" i="7"/>
  <c r="B265" i="7"/>
  <c r="A265" i="7"/>
  <c r="D264" i="7"/>
  <c r="C264" i="7"/>
  <c r="B264" i="7"/>
  <c r="A264" i="7"/>
  <c r="D263" i="7"/>
  <c r="C263" i="7"/>
  <c r="B263" i="7"/>
  <c r="A263" i="7"/>
  <c r="D262" i="7"/>
  <c r="C262" i="7"/>
  <c r="B262" i="7"/>
  <c r="A262" i="7"/>
  <c r="D261" i="7"/>
  <c r="C261" i="7"/>
  <c r="B261" i="7"/>
  <c r="A261" i="7"/>
  <c r="D260" i="7"/>
  <c r="C260" i="7"/>
  <c r="B260" i="7"/>
  <c r="A260" i="7"/>
  <c r="D259" i="7"/>
  <c r="C259" i="7"/>
  <c r="B259" i="7"/>
  <c r="A259" i="7"/>
  <c r="D258" i="7"/>
  <c r="C258" i="7"/>
  <c r="B258" i="7"/>
  <c r="A258" i="7"/>
  <c r="D257" i="7"/>
  <c r="C257" i="7"/>
  <c r="B257" i="7"/>
  <c r="A257" i="7"/>
  <c r="D256" i="7"/>
  <c r="C256" i="7"/>
  <c r="B256" i="7"/>
  <c r="A256" i="7"/>
  <c r="D255" i="7"/>
  <c r="C255" i="7"/>
  <c r="B255" i="7"/>
  <c r="A255" i="7"/>
  <c r="D254" i="7"/>
  <c r="C254" i="7"/>
  <c r="B254" i="7"/>
  <c r="A254" i="7"/>
  <c r="D253" i="7"/>
  <c r="C253" i="7"/>
  <c r="B253" i="7"/>
  <c r="A253" i="7"/>
  <c r="D252" i="7"/>
  <c r="C252" i="7"/>
  <c r="B252" i="7"/>
  <c r="A252" i="7"/>
  <c r="D251" i="7"/>
  <c r="C251" i="7"/>
  <c r="B251" i="7"/>
  <c r="A251" i="7"/>
  <c r="D250" i="7"/>
  <c r="C250" i="7"/>
  <c r="B250" i="7"/>
  <c r="A250" i="7"/>
  <c r="D249" i="7"/>
  <c r="C249" i="7"/>
  <c r="B249" i="7"/>
  <c r="A249" i="7"/>
  <c r="D248" i="7"/>
  <c r="C248" i="7"/>
  <c r="B248" i="7"/>
  <c r="A248" i="7"/>
  <c r="D247" i="7"/>
  <c r="C247" i="7"/>
  <c r="B247" i="7"/>
  <c r="A247" i="7"/>
  <c r="D246" i="7"/>
  <c r="C246" i="7"/>
  <c r="B246" i="7"/>
  <c r="A246" i="7"/>
  <c r="D245" i="7"/>
  <c r="C245" i="7"/>
  <c r="B245" i="7"/>
  <c r="A245" i="7"/>
  <c r="D244" i="7"/>
  <c r="C244" i="7"/>
  <c r="B244" i="7"/>
  <c r="A244" i="7"/>
  <c r="D243" i="7"/>
  <c r="C243" i="7"/>
  <c r="B243" i="7"/>
  <c r="A243" i="7"/>
  <c r="D242" i="7"/>
  <c r="C242" i="7"/>
  <c r="B242" i="7"/>
  <c r="A242" i="7"/>
  <c r="D241" i="7"/>
  <c r="C241" i="7"/>
  <c r="B241" i="7"/>
  <c r="A241" i="7"/>
  <c r="D240" i="7"/>
  <c r="C240" i="7"/>
  <c r="B240" i="7"/>
  <c r="A240" i="7"/>
  <c r="D239" i="7"/>
  <c r="C239" i="7"/>
  <c r="B239" i="7"/>
  <c r="A239" i="7"/>
  <c r="D238" i="7"/>
  <c r="C238" i="7"/>
  <c r="B238" i="7"/>
  <c r="A238" i="7"/>
  <c r="D237" i="7"/>
  <c r="C237" i="7"/>
  <c r="B237" i="7"/>
  <c r="A237" i="7"/>
  <c r="D236" i="7"/>
  <c r="C236" i="7"/>
  <c r="B236" i="7"/>
  <c r="A236" i="7"/>
  <c r="D235" i="7"/>
  <c r="C235" i="7"/>
  <c r="B235" i="7"/>
  <c r="A235" i="7"/>
  <c r="D234" i="7"/>
  <c r="C234" i="7"/>
  <c r="B234" i="7"/>
  <c r="A234" i="7"/>
  <c r="D233" i="7"/>
  <c r="C233" i="7"/>
  <c r="B233" i="7"/>
  <c r="A233" i="7"/>
  <c r="D232" i="7"/>
  <c r="C232" i="7"/>
  <c r="B232" i="7"/>
  <c r="A232" i="7"/>
  <c r="D231" i="7"/>
  <c r="C231" i="7"/>
  <c r="B231" i="7"/>
  <c r="A231" i="7"/>
  <c r="D230" i="7"/>
  <c r="C230" i="7"/>
  <c r="B230" i="7"/>
  <c r="A230" i="7"/>
  <c r="D229" i="7"/>
  <c r="C229" i="7"/>
  <c r="B229" i="7"/>
  <c r="A229" i="7"/>
  <c r="D228" i="7"/>
  <c r="C228" i="7"/>
  <c r="B228" i="7"/>
  <c r="A228" i="7"/>
  <c r="D227" i="7"/>
  <c r="C227" i="7"/>
  <c r="B227" i="7"/>
  <c r="A227" i="7"/>
  <c r="D226" i="7"/>
  <c r="C226" i="7"/>
  <c r="B226" i="7"/>
  <c r="A226" i="7"/>
  <c r="D225" i="7"/>
  <c r="C225" i="7"/>
  <c r="B225" i="7"/>
  <c r="A225" i="7"/>
  <c r="D224" i="7"/>
  <c r="C224" i="7"/>
  <c r="B224" i="7"/>
  <c r="A224" i="7"/>
  <c r="D223" i="7"/>
  <c r="C223" i="7"/>
  <c r="B223" i="7"/>
  <c r="A223" i="7"/>
  <c r="D222" i="7"/>
  <c r="C222" i="7"/>
  <c r="B222" i="7"/>
  <c r="A222" i="7"/>
  <c r="D221" i="7"/>
  <c r="C221" i="7"/>
  <c r="B221" i="7"/>
  <c r="A221" i="7"/>
  <c r="D220" i="7"/>
  <c r="C220" i="7"/>
  <c r="B220" i="7"/>
  <c r="A220" i="7"/>
  <c r="D219" i="7"/>
  <c r="C219" i="7"/>
  <c r="B219" i="7"/>
  <c r="A219" i="7"/>
  <c r="D218" i="7"/>
  <c r="C218" i="7"/>
  <c r="B218" i="7"/>
  <c r="A218" i="7"/>
  <c r="D217" i="7"/>
  <c r="C217" i="7"/>
  <c r="B217" i="7"/>
  <c r="A217" i="7"/>
  <c r="D216" i="7"/>
  <c r="C216" i="7"/>
  <c r="B216" i="7"/>
  <c r="A216" i="7"/>
  <c r="D215" i="7"/>
  <c r="C215" i="7"/>
  <c r="B215" i="7"/>
  <c r="A215" i="7"/>
  <c r="D214" i="7"/>
  <c r="C214" i="7"/>
  <c r="B214" i="7"/>
  <c r="A214" i="7"/>
  <c r="D213" i="7"/>
  <c r="C213" i="7"/>
  <c r="B213" i="7"/>
  <c r="A213" i="7"/>
  <c r="D212" i="7"/>
  <c r="C212" i="7"/>
  <c r="B212" i="7"/>
  <c r="A212" i="7"/>
  <c r="D211" i="7"/>
  <c r="C211" i="7"/>
  <c r="B211" i="7"/>
  <c r="A211" i="7"/>
  <c r="D210" i="7"/>
  <c r="C210" i="7"/>
  <c r="B210" i="7"/>
  <c r="A210" i="7"/>
  <c r="D209" i="7"/>
  <c r="C209" i="7"/>
  <c r="B209" i="7"/>
  <c r="A209" i="7"/>
  <c r="D208" i="7"/>
  <c r="C208" i="7"/>
  <c r="B208" i="7"/>
  <c r="A208" i="7"/>
  <c r="D207" i="7"/>
  <c r="C207" i="7"/>
  <c r="B207" i="7"/>
  <c r="A207" i="7"/>
  <c r="D206" i="7"/>
  <c r="C206" i="7"/>
  <c r="B206" i="7"/>
  <c r="A206" i="7"/>
  <c r="D205" i="7"/>
  <c r="C205" i="7"/>
  <c r="B205" i="7"/>
  <c r="A205" i="7"/>
  <c r="D204" i="7"/>
  <c r="C204" i="7"/>
  <c r="B204" i="7"/>
  <c r="A204" i="7"/>
  <c r="D203" i="7"/>
  <c r="C203" i="7"/>
  <c r="B203" i="7"/>
  <c r="A203" i="7"/>
  <c r="D202" i="7"/>
  <c r="C202" i="7"/>
  <c r="B202" i="7"/>
  <c r="A202" i="7"/>
  <c r="D201" i="7"/>
  <c r="C201" i="7"/>
  <c r="B201" i="7"/>
  <c r="A201" i="7"/>
  <c r="D200" i="7"/>
  <c r="C200" i="7"/>
  <c r="B200" i="7"/>
  <c r="A200" i="7"/>
  <c r="D199" i="7"/>
  <c r="C199" i="7"/>
  <c r="B199" i="7"/>
  <c r="A199" i="7"/>
  <c r="D198" i="7"/>
  <c r="C198" i="7"/>
  <c r="B198" i="7"/>
  <c r="A198" i="7"/>
  <c r="D197" i="7"/>
  <c r="C197" i="7"/>
  <c r="B197" i="7"/>
  <c r="A197" i="7"/>
  <c r="D196" i="7"/>
  <c r="C196" i="7"/>
  <c r="B196" i="7"/>
  <c r="A196" i="7"/>
  <c r="D195" i="7"/>
  <c r="C195" i="7"/>
  <c r="B195" i="7"/>
  <c r="A195" i="7"/>
  <c r="D194" i="7"/>
  <c r="C194" i="7"/>
  <c r="B194" i="7"/>
  <c r="A194" i="7"/>
  <c r="D193" i="7"/>
  <c r="C193" i="7"/>
  <c r="B193" i="7"/>
  <c r="A193" i="7"/>
  <c r="D192" i="7"/>
  <c r="C192" i="7"/>
  <c r="B192" i="7"/>
  <c r="A192" i="7"/>
  <c r="D191" i="7"/>
  <c r="C191" i="7"/>
  <c r="B191" i="7"/>
  <c r="A191" i="7"/>
  <c r="D190" i="7"/>
  <c r="C190" i="7"/>
  <c r="B190" i="7"/>
  <c r="A190" i="7"/>
  <c r="D189" i="7"/>
  <c r="C189" i="7"/>
  <c r="B189" i="7"/>
  <c r="A189" i="7"/>
  <c r="D188" i="7"/>
  <c r="C188" i="7"/>
  <c r="B188" i="7"/>
  <c r="A188" i="7"/>
  <c r="D187" i="7"/>
  <c r="C187" i="7"/>
  <c r="B187" i="7"/>
  <c r="A187" i="7"/>
  <c r="D186" i="7"/>
  <c r="C186" i="7"/>
  <c r="B186" i="7"/>
  <c r="A186" i="7"/>
  <c r="D185" i="7"/>
  <c r="C185" i="7"/>
  <c r="B185" i="7"/>
  <c r="A185" i="7"/>
  <c r="D184" i="7"/>
  <c r="C184" i="7"/>
  <c r="B184" i="7"/>
  <c r="A184" i="7"/>
  <c r="D183" i="7"/>
  <c r="C183" i="7"/>
  <c r="B183" i="7"/>
  <c r="A183" i="7"/>
  <c r="D182" i="7"/>
  <c r="C182" i="7"/>
  <c r="B182" i="7"/>
  <c r="A182" i="7"/>
  <c r="D181" i="7"/>
  <c r="C181" i="7"/>
  <c r="B181" i="7"/>
  <c r="A181" i="7"/>
  <c r="D180" i="7"/>
  <c r="C180" i="7"/>
  <c r="B180" i="7"/>
  <c r="A180" i="7"/>
  <c r="D179" i="7"/>
  <c r="C179" i="7"/>
  <c r="B179" i="7"/>
  <c r="A179" i="7"/>
  <c r="D178" i="7"/>
  <c r="C178" i="7"/>
  <c r="B178" i="7"/>
  <c r="A178" i="7"/>
  <c r="D177" i="7"/>
  <c r="C177" i="7"/>
  <c r="B177" i="7"/>
  <c r="A177" i="7"/>
  <c r="D176" i="7"/>
  <c r="C176" i="7"/>
  <c r="B176" i="7"/>
  <c r="A176" i="7"/>
  <c r="D175" i="7"/>
  <c r="C175" i="7"/>
  <c r="B175" i="7"/>
  <c r="A175" i="7"/>
  <c r="D174" i="7"/>
  <c r="C174" i="7"/>
  <c r="B174" i="7"/>
  <c r="A174" i="7"/>
  <c r="D173" i="7"/>
  <c r="C173" i="7"/>
  <c r="B173" i="7"/>
  <c r="A173" i="7"/>
  <c r="D172" i="7"/>
  <c r="C172" i="7"/>
  <c r="B172" i="7"/>
  <c r="A172" i="7"/>
  <c r="D171" i="7"/>
  <c r="C171" i="7"/>
  <c r="B171" i="7"/>
  <c r="A171" i="7"/>
  <c r="D170" i="7"/>
  <c r="C170" i="7"/>
  <c r="B170" i="7"/>
  <c r="A170" i="7"/>
  <c r="D169" i="7"/>
  <c r="C169" i="7"/>
  <c r="B169" i="7"/>
  <c r="A169" i="7"/>
  <c r="D168" i="7"/>
  <c r="C168" i="7"/>
  <c r="B168" i="7"/>
  <c r="A168" i="7"/>
  <c r="D167" i="7"/>
  <c r="C167" i="7"/>
  <c r="B167" i="7"/>
  <c r="A167" i="7"/>
  <c r="D166" i="7"/>
  <c r="C166" i="7"/>
  <c r="B166" i="7"/>
  <c r="A166" i="7"/>
  <c r="D165" i="7"/>
  <c r="C165" i="7"/>
  <c r="B165" i="7"/>
  <c r="A165" i="7"/>
  <c r="D164" i="7"/>
  <c r="C164" i="7"/>
  <c r="B164" i="7"/>
  <c r="A164" i="7"/>
  <c r="D163" i="7"/>
  <c r="C163" i="7"/>
  <c r="B163" i="7"/>
  <c r="A163" i="7"/>
  <c r="D162" i="7"/>
  <c r="C162" i="7"/>
  <c r="B162" i="7"/>
  <c r="A162" i="7"/>
  <c r="D161" i="7"/>
  <c r="C161" i="7"/>
  <c r="B161" i="7"/>
  <c r="A161" i="7"/>
  <c r="D160" i="7"/>
  <c r="C160" i="7"/>
  <c r="B160" i="7"/>
  <c r="A160" i="7"/>
  <c r="D159" i="7"/>
  <c r="C159" i="7"/>
  <c r="B159" i="7"/>
  <c r="A159" i="7"/>
  <c r="D158" i="7"/>
  <c r="C158" i="7"/>
  <c r="B158" i="7"/>
  <c r="A158" i="7"/>
  <c r="D157" i="7"/>
  <c r="C157" i="7"/>
  <c r="B157" i="7"/>
  <c r="A157" i="7"/>
  <c r="D156" i="7"/>
  <c r="C156" i="7"/>
  <c r="B156" i="7"/>
  <c r="A156" i="7"/>
  <c r="D155" i="7"/>
  <c r="C155" i="7"/>
  <c r="B155" i="7"/>
  <c r="A155" i="7"/>
  <c r="D154" i="7"/>
  <c r="C154" i="7"/>
  <c r="B154" i="7"/>
  <c r="A154" i="7"/>
  <c r="D153" i="7"/>
  <c r="C153" i="7"/>
  <c r="B153" i="7"/>
  <c r="A153" i="7"/>
  <c r="D152" i="7"/>
  <c r="C152" i="7"/>
  <c r="B152" i="7"/>
  <c r="A152" i="7"/>
  <c r="D151" i="7"/>
  <c r="C151" i="7"/>
  <c r="B151" i="7"/>
  <c r="A151" i="7"/>
  <c r="D150" i="7"/>
  <c r="C150" i="7"/>
  <c r="B150" i="7"/>
  <c r="A150" i="7"/>
  <c r="D149" i="7"/>
  <c r="C149" i="7"/>
  <c r="B149" i="7"/>
  <c r="A149" i="7"/>
  <c r="D148" i="7"/>
  <c r="C148" i="7"/>
  <c r="B148" i="7"/>
  <c r="A148" i="7"/>
  <c r="D147" i="7"/>
  <c r="C147" i="7"/>
  <c r="B147" i="7"/>
  <c r="A147" i="7"/>
  <c r="D146" i="7"/>
  <c r="C146" i="7"/>
  <c r="B146" i="7"/>
  <c r="A146" i="7"/>
  <c r="D145" i="7"/>
  <c r="C145" i="7"/>
  <c r="B145" i="7"/>
  <c r="A145" i="7"/>
  <c r="D144" i="7"/>
  <c r="C144" i="7"/>
  <c r="B144" i="7"/>
  <c r="A144" i="7"/>
  <c r="D143" i="7"/>
  <c r="C143" i="7"/>
  <c r="B143" i="7"/>
  <c r="A143" i="7"/>
  <c r="D142" i="7"/>
  <c r="C142" i="7"/>
  <c r="B142" i="7"/>
  <c r="A142" i="7"/>
  <c r="D141" i="7"/>
  <c r="C141" i="7"/>
  <c r="B141" i="7"/>
  <c r="A141" i="7"/>
  <c r="D140" i="7"/>
  <c r="C140" i="7"/>
  <c r="B140" i="7"/>
  <c r="A140" i="7"/>
  <c r="D139" i="7"/>
  <c r="C139" i="7"/>
  <c r="B139" i="7"/>
  <c r="A139" i="7"/>
  <c r="D138" i="7"/>
  <c r="C138" i="7"/>
  <c r="B138" i="7"/>
  <c r="A138" i="7"/>
  <c r="D137" i="7"/>
  <c r="C137" i="7"/>
  <c r="B137" i="7"/>
  <c r="A137" i="7"/>
  <c r="D136" i="7"/>
  <c r="C136" i="7"/>
  <c r="B136" i="7"/>
  <c r="A136" i="7"/>
  <c r="D135" i="7"/>
  <c r="C135" i="7"/>
  <c r="B135" i="7"/>
  <c r="A135" i="7"/>
  <c r="D134" i="7"/>
  <c r="C134" i="7"/>
  <c r="B134" i="7"/>
  <c r="A134" i="7"/>
  <c r="D133" i="7"/>
  <c r="C133" i="7"/>
  <c r="B133" i="7"/>
  <c r="A133" i="7"/>
  <c r="D132" i="7"/>
  <c r="C132" i="7"/>
  <c r="B132" i="7"/>
  <c r="A132" i="7"/>
  <c r="D131" i="7"/>
  <c r="C131" i="7"/>
  <c r="B131" i="7"/>
  <c r="A131" i="7"/>
  <c r="D130" i="7"/>
  <c r="C130" i="7"/>
  <c r="B130" i="7"/>
  <c r="A130" i="7"/>
  <c r="D129" i="7"/>
  <c r="C129" i="7"/>
  <c r="B129" i="7"/>
  <c r="A129" i="7"/>
  <c r="D128" i="7"/>
  <c r="C128" i="7"/>
  <c r="B128" i="7"/>
  <c r="A128" i="7"/>
  <c r="D127" i="7"/>
  <c r="C127" i="7"/>
  <c r="B127" i="7"/>
  <c r="A127" i="7"/>
  <c r="D126" i="7"/>
  <c r="C126" i="7"/>
  <c r="B126" i="7"/>
  <c r="A126" i="7"/>
  <c r="D125" i="7"/>
  <c r="C125" i="7"/>
  <c r="B125" i="7"/>
  <c r="A125" i="7"/>
  <c r="D124" i="7"/>
  <c r="C124" i="7"/>
  <c r="B124" i="7"/>
  <c r="A124" i="7"/>
  <c r="D123" i="7"/>
  <c r="C123" i="7"/>
  <c r="B123" i="7"/>
  <c r="A123" i="7"/>
  <c r="D122" i="7"/>
  <c r="C122" i="7"/>
  <c r="B122" i="7"/>
  <c r="A122" i="7"/>
  <c r="D121" i="7"/>
  <c r="C121" i="7"/>
  <c r="B121" i="7"/>
  <c r="A121" i="7"/>
  <c r="D120" i="7"/>
  <c r="C120" i="7"/>
  <c r="B120" i="7"/>
  <c r="A120" i="7"/>
  <c r="D119" i="7"/>
  <c r="C119" i="7"/>
  <c r="B119" i="7"/>
  <c r="A119" i="7"/>
  <c r="D118" i="7"/>
  <c r="C118" i="7"/>
  <c r="B118" i="7"/>
  <c r="A118" i="7"/>
  <c r="D117" i="7"/>
  <c r="C117" i="7"/>
  <c r="B117" i="7"/>
  <c r="A117" i="7"/>
  <c r="D116" i="7"/>
  <c r="C116" i="7"/>
  <c r="B116" i="7"/>
  <c r="A116" i="7"/>
  <c r="D115" i="7"/>
  <c r="C115" i="7"/>
  <c r="B115" i="7"/>
  <c r="A115" i="7"/>
  <c r="D114" i="7"/>
  <c r="C114" i="7"/>
  <c r="B114" i="7"/>
  <c r="A114" i="7"/>
  <c r="D113" i="7"/>
  <c r="C113" i="7"/>
  <c r="B113" i="7"/>
  <c r="A113" i="7"/>
  <c r="D112" i="7"/>
  <c r="C112" i="7"/>
  <c r="B112" i="7"/>
  <c r="A112" i="7"/>
  <c r="D111" i="7"/>
  <c r="C111" i="7"/>
  <c r="B111" i="7"/>
  <c r="A111" i="7"/>
  <c r="D110" i="7"/>
  <c r="C110" i="7"/>
  <c r="B110" i="7"/>
  <c r="A110" i="7"/>
  <c r="D109" i="7"/>
  <c r="C109" i="7"/>
  <c r="B109" i="7"/>
  <c r="A109" i="7"/>
  <c r="D108" i="7"/>
  <c r="C108" i="7"/>
  <c r="B108" i="7"/>
  <c r="A108" i="7"/>
  <c r="D107" i="7"/>
  <c r="C107" i="7"/>
  <c r="B107" i="7"/>
  <c r="A107" i="7"/>
  <c r="D106" i="7"/>
  <c r="C106" i="7"/>
  <c r="B106" i="7"/>
  <c r="A106" i="7"/>
  <c r="D105" i="7"/>
  <c r="C105" i="7"/>
  <c r="B105" i="7"/>
  <c r="A105" i="7"/>
  <c r="D104" i="7"/>
  <c r="C104" i="7"/>
  <c r="B104" i="7"/>
  <c r="A104" i="7"/>
  <c r="D103" i="7"/>
  <c r="C103" i="7"/>
  <c r="B103" i="7"/>
  <c r="A103" i="7"/>
  <c r="D102" i="7"/>
  <c r="C102" i="7"/>
  <c r="B102" i="7"/>
  <c r="A102" i="7"/>
  <c r="D101" i="7"/>
  <c r="C101" i="7"/>
  <c r="B101" i="7"/>
  <c r="A101" i="7"/>
  <c r="D100" i="7"/>
  <c r="C100" i="7"/>
  <c r="B100" i="7"/>
  <c r="A100" i="7"/>
  <c r="D99" i="7"/>
  <c r="C99" i="7"/>
  <c r="B99" i="7"/>
  <c r="A99" i="7"/>
  <c r="D98" i="7"/>
  <c r="C98" i="7"/>
  <c r="B98" i="7"/>
  <c r="A98" i="7"/>
  <c r="D97" i="7"/>
  <c r="C97" i="7"/>
  <c r="B97" i="7"/>
  <c r="A97" i="7"/>
  <c r="D96" i="7"/>
  <c r="C96" i="7"/>
  <c r="B96" i="7"/>
  <c r="A96" i="7"/>
  <c r="D95" i="7"/>
  <c r="C95" i="7"/>
  <c r="B95" i="7"/>
  <c r="A95" i="7"/>
  <c r="D94" i="7"/>
  <c r="C94" i="7"/>
  <c r="B94" i="7"/>
  <c r="A94" i="7"/>
  <c r="D93" i="7"/>
  <c r="C93" i="7"/>
  <c r="B93" i="7"/>
  <c r="A93" i="7"/>
  <c r="D92" i="7"/>
  <c r="C92" i="7"/>
  <c r="B92" i="7"/>
  <c r="A92" i="7"/>
  <c r="D91" i="7"/>
  <c r="C91" i="7"/>
  <c r="B91" i="7"/>
  <c r="A91" i="7"/>
  <c r="D90" i="7"/>
  <c r="C90" i="7"/>
  <c r="B90" i="7"/>
  <c r="A90" i="7"/>
  <c r="D89" i="7"/>
  <c r="C89" i="7"/>
  <c r="B89" i="7"/>
  <c r="A89" i="7"/>
  <c r="D88" i="7"/>
  <c r="C88" i="7"/>
  <c r="B88" i="7"/>
  <c r="A88" i="7"/>
  <c r="D87" i="7"/>
  <c r="C87" i="7"/>
  <c r="B87" i="7"/>
  <c r="A87" i="7"/>
  <c r="D86" i="7"/>
  <c r="C86" i="7"/>
  <c r="B86" i="7"/>
  <c r="A86" i="7"/>
  <c r="D85" i="7"/>
  <c r="C85" i="7"/>
  <c r="B85" i="7"/>
  <c r="A85" i="7"/>
  <c r="D84" i="7"/>
  <c r="C84" i="7"/>
  <c r="B84" i="7"/>
  <c r="A84" i="7"/>
  <c r="D83" i="7"/>
  <c r="C83" i="7"/>
  <c r="B83" i="7"/>
  <c r="A83" i="7"/>
  <c r="D82" i="7"/>
  <c r="C82" i="7"/>
  <c r="B82" i="7"/>
  <c r="A82" i="7"/>
  <c r="D81" i="7"/>
  <c r="C81" i="7"/>
  <c r="B81" i="7"/>
  <c r="A81" i="7"/>
  <c r="D80" i="7"/>
  <c r="C80" i="7"/>
  <c r="B80" i="7"/>
  <c r="A80" i="7"/>
  <c r="D79" i="7"/>
  <c r="C79" i="7"/>
  <c r="B79" i="7"/>
  <c r="A79" i="7"/>
  <c r="D78" i="7"/>
  <c r="C78" i="7"/>
  <c r="B78" i="7"/>
  <c r="A78" i="7"/>
  <c r="D77" i="7"/>
  <c r="C77" i="7"/>
  <c r="B77" i="7"/>
  <c r="A77" i="7"/>
  <c r="D76" i="7"/>
  <c r="C76" i="7"/>
  <c r="B76" i="7"/>
  <c r="A76" i="7"/>
  <c r="D75" i="7"/>
  <c r="C75" i="7"/>
  <c r="B75" i="7"/>
  <c r="A75" i="7"/>
  <c r="D74" i="7"/>
  <c r="C74" i="7"/>
  <c r="B74" i="7"/>
  <c r="A74" i="7"/>
  <c r="D73" i="7"/>
  <c r="C73" i="7"/>
  <c r="B73" i="7"/>
  <c r="A73" i="7"/>
  <c r="D72" i="7"/>
  <c r="C72" i="7"/>
  <c r="B72" i="7"/>
  <c r="A72" i="7"/>
  <c r="D71" i="7"/>
  <c r="C71" i="7"/>
  <c r="B71" i="7"/>
  <c r="A71" i="7"/>
  <c r="D70" i="7"/>
  <c r="C70" i="7"/>
  <c r="B70" i="7"/>
  <c r="A70" i="7"/>
  <c r="D69" i="7"/>
  <c r="C69" i="7"/>
  <c r="B69" i="7"/>
  <c r="A69" i="7"/>
  <c r="D68" i="7"/>
  <c r="C68" i="7"/>
  <c r="B68" i="7"/>
  <c r="A68" i="7"/>
  <c r="D67" i="7"/>
  <c r="C67" i="7"/>
  <c r="B67" i="7"/>
  <c r="A67" i="7"/>
  <c r="D66" i="7"/>
  <c r="C66" i="7"/>
  <c r="B66" i="7"/>
  <c r="A66" i="7"/>
  <c r="D65" i="7"/>
  <c r="C65" i="7"/>
  <c r="B65" i="7"/>
  <c r="A65" i="7"/>
  <c r="D64" i="7"/>
  <c r="C64" i="7"/>
  <c r="B64" i="7"/>
  <c r="A64" i="7"/>
  <c r="D63" i="7"/>
  <c r="C63" i="7"/>
  <c r="B63" i="7"/>
  <c r="A63" i="7"/>
  <c r="D62" i="7"/>
  <c r="C62" i="7"/>
  <c r="B62" i="7"/>
  <c r="A62" i="7"/>
  <c r="D61" i="7"/>
  <c r="C61" i="7"/>
  <c r="B61" i="7"/>
  <c r="A61" i="7"/>
  <c r="D60" i="7"/>
  <c r="C60" i="7"/>
  <c r="B60" i="7"/>
  <c r="A60" i="7"/>
  <c r="D59" i="7"/>
  <c r="C59" i="7"/>
  <c r="B59" i="7"/>
  <c r="A59" i="7"/>
  <c r="D58" i="7"/>
  <c r="C58" i="7"/>
  <c r="B58" i="7"/>
  <c r="A58" i="7"/>
  <c r="D57" i="7"/>
  <c r="C57" i="7"/>
  <c r="B57" i="7"/>
  <c r="A57" i="7"/>
  <c r="D56" i="7"/>
  <c r="C56" i="7"/>
  <c r="B56" i="7"/>
  <c r="A56" i="7"/>
  <c r="D55" i="7"/>
  <c r="C55" i="7"/>
  <c r="B55" i="7"/>
  <c r="A55" i="7"/>
  <c r="D54" i="7"/>
  <c r="C54" i="7"/>
  <c r="B54" i="7"/>
  <c r="A54" i="7"/>
  <c r="D53" i="7"/>
  <c r="C53" i="7"/>
  <c r="B53" i="7"/>
  <c r="A53" i="7"/>
  <c r="D52" i="7"/>
  <c r="C52" i="7"/>
  <c r="B52" i="7"/>
  <c r="A52" i="7"/>
  <c r="D51" i="7"/>
  <c r="C51" i="7"/>
  <c r="B51" i="7"/>
  <c r="A51" i="7"/>
  <c r="D50" i="7"/>
  <c r="C50" i="7"/>
  <c r="B50" i="7"/>
  <c r="A50" i="7"/>
  <c r="D49" i="7"/>
  <c r="C49" i="7"/>
  <c r="B49" i="7"/>
  <c r="A49" i="7"/>
  <c r="D48" i="7"/>
  <c r="C48" i="7"/>
  <c r="B48" i="7"/>
  <c r="A48" i="7"/>
  <c r="D47" i="7"/>
  <c r="C47" i="7"/>
  <c r="B47" i="7"/>
  <c r="A47" i="7"/>
  <c r="D46" i="7"/>
  <c r="C46" i="7"/>
  <c r="B46" i="7"/>
  <c r="A46" i="7"/>
  <c r="D45" i="7"/>
  <c r="C45" i="7"/>
  <c r="B45" i="7"/>
  <c r="A45" i="7"/>
  <c r="D44" i="7"/>
  <c r="C44" i="7"/>
  <c r="B44" i="7"/>
  <c r="A44" i="7"/>
  <c r="D43" i="7"/>
  <c r="C43" i="7"/>
  <c r="B43" i="7"/>
  <c r="A43" i="7"/>
  <c r="D42" i="7"/>
  <c r="C42" i="7"/>
  <c r="B42" i="7"/>
  <c r="A42" i="7"/>
  <c r="D41" i="7"/>
  <c r="C41" i="7"/>
  <c r="B41" i="7"/>
  <c r="A41" i="7"/>
  <c r="D40" i="7"/>
  <c r="B40" i="7"/>
  <c r="A40" i="7"/>
  <c r="D39" i="7"/>
  <c r="C39" i="7"/>
  <c r="B39" i="7"/>
  <c r="A39" i="7"/>
  <c r="D38" i="7"/>
  <c r="C38" i="7"/>
  <c r="B38" i="7"/>
  <c r="A38" i="7"/>
  <c r="D37" i="7"/>
  <c r="C37" i="7"/>
  <c r="B37" i="7"/>
  <c r="A37" i="7"/>
  <c r="D36" i="7"/>
  <c r="C36" i="7"/>
  <c r="B36" i="7"/>
  <c r="A36" i="7"/>
  <c r="D35" i="7"/>
  <c r="C35" i="7"/>
  <c r="B35" i="7"/>
  <c r="A35" i="7"/>
  <c r="D34" i="7"/>
  <c r="C34" i="7"/>
  <c r="B34" i="7"/>
  <c r="A34" i="7"/>
  <c r="D33" i="7"/>
  <c r="C33" i="7"/>
  <c r="B33" i="7"/>
  <c r="A33" i="7"/>
  <c r="D32" i="7"/>
  <c r="C32" i="7"/>
  <c r="B32" i="7"/>
  <c r="A32" i="7"/>
  <c r="D31" i="7"/>
  <c r="C31" i="7"/>
  <c r="B31" i="7"/>
  <c r="A31" i="7"/>
  <c r="D30" i="7"/>
  <c r="C30" i="7"/>
  <c r="B30" i="7"/>
  <c r="A30" i="7"/>
  <c r="D29" i="7"/>
  <c r="C29" i="7"/>
  <c r="B29" i="7"/>
  <c r="A29" i="7"/>
  <c r="D28" i="7"/>
  <c r="C28" i="7"/>
  <c r="B28" i="7"/>
  <c r="A28" i="7"/>
  <c r="D27" i="7"/>
  <c r="C27" i="7"/>
  <c r="B27" i="7"/>
  <c r="A27" i="7"/>
  <c r="D26" i="7"/>
  <c r="C26" i="7"/>
  <c r="B26" i="7"/>
  <c r="A26" i="7"/>
  <c r="D25" i="7"/>
  <c r="C25" i="7"/>
  <c r="B25" i="7"/>
  <c r="A25" i="7"/>
  <c r="D24" i="7"/>
  <c r="C24" i="7"/>
  <c r="B24" i="7"/>
  <c r="A24" i="7"/>
  <c r="D23" i="7"/>
  <c r="C23" i="7"/>
  <c r="B23" i="7"/>
  <c r="A23" i="7"/>
  <c r="D22" i="7"/>
  <c r="C22" i="7"/>
  <c r="B22" i="7"/>
  <c r="A22" i="7"/>
  <c r="D21" i="7"/>
  <c r="C21" i="7"/>
  <c r="B21" i="7"/>
  <c r="A21" i="7"/>
  <c r="D20" i="7"/>
  <c r="C20" i="7"/>
  <c r="B20" i="7"/>
  <c r="A20" i="7"/>
  <c r="D19" i="7"/>
  <c r="C19" i="7"/>
  <c r="B19" i="7"/>
  <c r="A19" i="7"/>
  <c r="D18" i="7"/>
  <c r="C18" i="7"/>
  <c r="B18" i="7"/>
  <c r="A18" i="7"/>
  <c r="D17" i="7"/>
  <c r="C17" i="7"/>
  <c r="B17" i="7"/>
  <c r="A17" i="7"/>
  <c r="D16" i="7"/>
  <c r="C16" i="7"/>
  <c r="B16" i="7"/>
  <c r="A16" i="7"/>
  <c r="D15" i="7"/>
  <c r="C15" i="7"/>
  <c r="B15" i="7"/>
  <c r="A15" i="7"/>
  <c r="D14" i="7"/>
  <c r="C14" i="7"/>
  <c r="B14" i="7"/>
  <c r="A14" i="7"/>
  <c r="D13" i="7"/>
  <c r="C13" i="7"/>
  <c r="B13" i="7"/>
  <c r="A13" i="7"/>
  <c r="D12" i="7"/>
  <c r="C12" i="7"/>
  <c r="B12" i="7"/>
  <c r="A12" i="7"/>
  <c r="D11" i="7"/>
  <c r="C11" i="7"/>
  <c r="B11" i="7"/>
  <c r="A11" i="7"/>
  <c r="D10" i="7"/>
  <c r="C10" i="7"/>
  <c r="B10" i="7"/>
  <c r="A10" i="7"/>
  <c r="D9" i="7"/>
  <c r="C9" i="7"/>
  <c r="B9" i="7"/>
  <c r="A9" i="7"/>
  <c r="D8" i="7"/>
  <c r="C8" i="7"/>
  <c r="B8" i="7"/>
  <c r="A8" i="7"/>
  <c r="D7" i="7"/>
  <c r="C7" i="7"/>
  <c r="B7" i="7"/>
  <c r="A7" i="7"/>
  <c r="D6" i="7"/>
  <c r="C6" i="7"/>
  <c r="B6" i="7"/>
  <c r="A6" i="7"/>
  <c r="D5" i="7"/>
  <c r="C5" i="7"/>
  <c r="B5" i="7"/>
  <c r="A5" i="7"/>
  <c r="D4" i="7"/>
  <c r="C4" i="7"/>
  <c r="B4" i="7"/>
  <c r="A4" i="7"/>
  <c r="D3" i="7"/>
  <c r="C3" i="7"/>
  <c r="B3" i="7"/>
  <c r="A3" i="7"/>
  <c r="C1" i="7"/>
  <c r="D1" i="7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2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I16" i="3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I39" i="3"/>
  <c r="C41" i="1"/>
  <c r="C42" i="1"/>
  <c r="C43" i="1"/>
  <c r="C44" i="1"/>
  <c r="C45" i="1"/>
  <c r="C46" i="1"/>
  <c r="I45" i="3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923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447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1008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8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209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77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8" i="1"/>
  <c r="C1281" i="1"/>
  <c r="C1279" i="1"/>
  <c r="C1280" i="1"/>
  <c r="C1287" i="1"/>
  <c r="C1282" i="1"/>
  <c r="C1283" i="1"/>
  <c r="C1284" i="1"/>
  <c r="C1285" i="1"/>
  <c r="C1286" i="1"/>
  <c r="C556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51" i="1"/>
  <c r="C1543" i="1"/>
  <c r="C1544" i="1"/>
  <c r="C1545" i="1"/>
  <c r="C1546" i="1"/>
  <c r="C1547" i="1"/>
  <c r="C1548" i="1"/>
  <c r="C1549" i="1"/>
  <c r="C1550" i="1"/>
  <c r="C1542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9" i="1"/>
  <c r="C1788" i="1"/>
  <c r="C1787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A3" i="1"/>
  <c r="B3" i="1"/>
  <c r="D3" i="1"/>
  <c r="O2" i="3" s="1"/>
  <c r="A4" i="1"/>
  <c r="B4" i="1"/>
  <c r="D4" i="1"/>
  <c r="A5" i="1"/>
  <c r="B5" i="1"/>
  <c r="D5" i="1"/>
  <c r="A6" i="1"/>
  <c r="B6" i="1"/>
  <c r="D6" i="1"/>
  <c r="A7" i="1"/>
  <c r="B7" i="1"/>
  <c r="D7" i="1"/>
  <c r="A8" i="1"/>
  <c r="B8" i="1"/>
  <c r="D8" i="1"/>
  <c r="A9" i="1"/>
  <c r="B9" i="1"/>
  <c r="D9" i="1"/>
  <c r="A10" i="1"/>
  <c r="B10" i="1"/>
  <c r="D10" i="1"/>
  <c r="A11" i="1"/>
  <c r="B11" i="1"/>
  <c r="D11" i="1"/>
  <c r="A12" i="1"/>
  <c r="B12" i="1"/>
  <c r="D12" i="1"/>
  <c r="A13" i="1"/>
  <c r="B13" i="1"/>
  <c r="D13" i="1"/>
  <c r="A14" i="1"/>
  <c r="B14" i="1"/>
  <c r="D14" i="1"/>
  <c r="A15" i="1"/>
  <c r="B15" i="1"/>
  <c r="D15" i="1"/>
  <c r="A16" i="1"/>
  <c r="B16" i="1"/>
  <c r="D16" i="1"/>
  <c r="O15" i="3"/>
  <c r="A17" i="1"/>
  <c r="B17" i="1"/>
  <c r="D17" i="1"/>
  <c r="A18" i="1"/>
  <c r="B18" i="1"/>
  <c r="D18" i="1"/>
  <c r="O17" i="3"/>
  <c r="A19" i="1"/>
  <c r="B19" i="1"/>
  <c r="D19" i="1"/>
  <c r="A20" i="1"/>
  <c r="B20" i="1"/>
  <c r="D20" i="1"/>
  <c r="A21" i="1"/>
  <c r="B21" i="1"/>
  <c r="D21" i="1"/>
  <c r="A22" i="1"/>
  <c r="B22" i="1"/>
  <c r="D22" i="1"/>
  <c r="A23" i="1"/>
  <c r="B23" i="1"/>
  <c r="D23" i="1"/>
  <c r="A24" i="1"/>
  <c r="B24" i="1"/>
  <c r="D24" i="1"/>
  <c r="A25" i="1"/>
  <c r="B25" i="1"/>
  <c r="D25" i="1"/>
  <c r="A26" i="1"/>
  <c r="B26" i="1"/>
  <c r="D26" i="1"/>
  <c r="A27" i="1"/>
  <c r="B27" i="1"/>
  <c r="D27" i="1"/>
  <c r="A28" i="1"/>
  <c r="B28" i="1"/>
  <c r="D28" i="1"/>
  <c r="A29" i="1"/>
  <c r="B29" i="1"/>
  <c r="D29" i="1"/>
  <c r="A30" i="1"/>
  <c r="B30" i="1"/>
  <c r="D30" i="1"/>
  <c r="A31" i="1"/>
  <c r="B31" i="1"/>
  <c r="D31" i="1"/>
  <c r="A32" i="1"/>
  <c r="B32" i="1"/>
  <c r="D32" i="1"/>
  <c r="A33" i="1"/>
  <c r="B33" i="1"/>
  <c r="D33" i="1"/>
  <c r="A34" i="1"/>
  <c r="B34" i="1"/>
  <c r="D34" i="1"/>
  <c r="A35" i="1"/>
  <c r="B35" i="1"/>
  <c r="D35" i="1"/>
  <c r="A36" i="1"/>
  <c r="B36" i="1"/>
  <c r="D36" i="1"/>
  <c r="A37" i="1"/>
  <c r="B37" i="1"/>
  <c r="D37" i="1"/>
  <c r="A38" i="1"/>
  <c r="B38" i="1"/>
  <c r="D38" i="1"/>
  <c r="A39" i="1"/>
  <c r="B39" i="1"/>
  <c r="D39" i="1"/>
  <c r="A40" i="1"/>
  <c r="B40" i="1"/>
  <c r="D40" i="1"/>
  <c r="A41" i="1"/>
  <c r="B41" i="1"/>
  <c r="D41" i="1"/>
  <c r="A42" i="1"/>
  <c r="B42" i="1"/>
  <c r="D42" i="1"/>
  <c r="A43" i="1"/>
  <c r="B43" i="1"/>
  <c r="D43" i="1"/>
  <c r="A44" i="1"/>
  <c r="B44" i="1"/>
  <c r="D44" i="1"/>
  <c r="A45" i="1"/>
  <c r="B45" i="1"/>
  <c r="D45" i="1"/>
  <c r="A46" i="1"/>
  <c r="B46" i="1"/>
  <c r="D46" i="1"/>
  <c r="A47" i="1"/>
  <c r="B47" i="1"/>
  <c r="D47" i="1"/>
  <c r="A48" i="1"/>
  <c r="B48" i="1"/>
  <c r="D48" i="1"/>
  <c r="O47" i="3"/>
  <c r="A49" i="1"/>
  <c r="B49" i="1"/>
  <c r="D49" i="1"/>
  <c r="A50" i="1"/>
  <c r="B50" i="1"/>
  <c r="D50" i="1"/>
  <c r="A51" i="1"/>
  <c r="B51" i="1"/>
  <c r="D51" i="1"/>
  <c r="A52" i="1"/>
  <c r="B52" i="1"/>
  <c r="D52" i="1"/>
  <c r="A53" i="1"/>
  <c r="I63" i="3" s="1"/>
  <c r="B53" i="1"/>
  <c r="D53" i="1"/>
  <c r="A54" i="1"/>
  <c r="B54" i="1"/>
  <c r="D54" i="1"/>
  <c r="O53" i="3"/>
  <c r="A55" i="1"/>
  <c r="B55" i="1"/>
  <c r="D55" i="1"/>
  <c r="A56" i="1"/>
  <c r="B56" i="1"/>
  <c r="D56" i="1"/>
  <c r="A57" i="1"/>
  <c r="B57" i="1"/>
  <c r="D57" i="1"/>
  <c r="A58" i="1"/>
  <c r="B58" i="1"/>
  <c r="D58" i="1"/>
  <c r="A59" i="1"/>
  <c r="B59" i="1"/>
  <c r="D59" i="1"/>
  <c r="A60" i="1"/>
  <c r="B60" i="1"/>
  <c r="D60" i="1"/>
  <c r="A61" i="1"/>
  <c r="B61" i="1"/>
  <c r="D61" i="1"/>
  <c r="A62" i="1"/>
  <c r="B62" i="1"/>
  <c r="D62" i="1"/>
  <c r="A63" i="1"/>
  <c r="B63" i="1"/>
  <c r="D63" i="1"/>
  <c r="A64" i="1"/>
  <c r="B64" i="1"/>
  <c r="D64" i="1"/>
  <c r="A65" i="1"/>
  <c r="B65" i="1"/>
  <c r="D65" i="1"/>
  <c r="A66" i="1"/>
  <c r="B66" i="1"/>
  <c r="D66" i="1"/>
  <c r="A67" i="1"/>
  <c r="B67" i="1"/>
  <c r="D67" i="1"/>
  <c r="A68" i="1"/>
  <c r="B68" i="1"/>
  <c r="D68" i="1"/>
  <c r="A69" i="1"/>
  <c r="B69" i="1"/>
  <c r="D69" i="1"/>
  <c r="A70" i="1"/>
  <c r="B70" i="1"/>
  <c r="D70" i="1"/>
  <c r="A71" i="1"/>
  <c r="B71" i="1"/>
  <c r="D71" i="1"/>
  <c r="A72" i="1"/>
  <c r="B72" i="1"/>
  <c r="D72" i="1"/>
  <c r="A73" i="1"/>
  <c r="B73" i="1"/>
  <c r="D73" i="1"/>
  <c r="A74" i="1"/>
  <c r="B74" i="1"/>
  <c r="D74" i="1"/>
  <c r="A75" i="1"/>
  <c r="O155" i="3" s="1"/>
  <c r="B75" i="1"/>
  <c r="D75" i="1"/>
  <c r="A76" i="1"/>
  <c r="B76" i="1"/>
  <c r="D76" i="1"/>
  <c r="A77" i="1"/>
  <c r="B77" i="1"/>
  <c r="D77" i="1"/>
  <c r="A78" i="1"/>
  <c r="B78" i="1"/>
  <c r="D78" i="1"/>
  <c r="A79" i="1"/>
  <c r="B79" i="1"/>
  <c r="D79" i="1"/>
  <c r="A80" i="1"/>
  <c r="B80" i="1"/>
  <c r="D80" i="1"/>
  <c r="A81" i="1"/>
  <c r="B81" i="1"/>
  <c r="D81" i="1"/>
  <c r="A82" i="1"/>
  <c r="B82" i="1"/>
  <c r="D82" i="1"/>
  <c r="A83" i="1"/>
  <c r="B83" i="1"/>
  <c r="D83" i="1"/>
  <c r="A84" i="1"/>
  <c r="B84" i="1"/>
  <c r="D84" i="1"/>
  <c r="A85" i="1"/>
  <c r="B85" i="1"/>
  <c r="D85" i="1"/>
  <c r="A86" i="1"/>
  <c r="B86" i="1"/>
  <c r="D86" i="1"/>
  <c r="A87" i="1"/>
  <c r="B87" i="1"/>
  <c r="D87" i="1"/>
  <c r="A88" i="1"/>
  <c r="B88" i="1"/>
  <c r="D88" i="1"/>
  <c r="A89" i="1"/>
  <c r="B89" i="1"/>
  <c r="D89" i="1"/>
  <c r="A90" i="1"/>
  <c r="B90" i="1"/>
  <c r="D90" i="1"/>
  <c r="A91" i="1"/>
  <c r="B91" i="1"/>
  <c r="D91" i="1"/>
  <c r="A92" i="1"/>
  <c r="B92" i="1"/>
  <c r="D92" i="1"/>
  <c r="A93" i="1"/>
  <c r="B93" i="1"/>
  <c r="D93" i="1"/>
  <c r="A94" i="1"/>
  <c r="B94" i="1"/>
  <c r="D94" i="1"/>
  <c r="A95" i="1"/>
  <c r="B95" i="1"/>
  <c r="D95" i="1"/>
  <c r="A96" i="1"/>
  <c r="B96" i="1"/>
  <c r="D96" i="1"/>
  <c r="A97" i="1"/>
  <c r="B97" i="1"/>
  <c r="D97" i="1"/>
  <c r="A98" i="1"/>
  <c r="B98" i="1"/>
  <c r="D98" i="1"/>
  <c r="A99" i="1"/>
  <c r="B99" i="1"/>
  <c r="D99" i="1"/>
  <c r="A100" i="1"/>
  <c r="B100" i="1"/>
  <c r="D100" i="1"/>
  <c r="A101" i="1"/>
  <c r="B101" i="1"/>
  <c r="D101" i="1"/>
  <c r="A102" i="1"/>
  <c r="B102" i="1"/>
  <c r="D102" i="1"/>
  <c r="A103" i="1"/>
  <c r="B103" i="1"/>
  <c r="D103" i="1"/>
  <c r="A104" i="1"/>
  <c r="B104" i="1"/>
  <c r="D104" i="1"/>
  <c r="A105" i="1"/>
  <c r="B105" i="1"/>
  <c r="C104" i="3"/>
  <c r="D105" i="1"/>
  <c r="A106" i="1"/>
  <c r="B106" i="1"/>
  <c r="D106" i="1"/>
  <c r="A107" i="1"/>
  <c r="B107" i="1"/>
  <c r="D107" i="1"/>
  <c r="A108" i="1"/>
  <c r="B108" i="1"/>
  <c r="D108" i="1"/>
  <c r="A109" i="1"/>
  <c r="B109" i="1"/>
  <c r="D109" i="1"/>
  <c r="A110" i="1"/>
  <c r="B110" i="1"/>
  <c r="D110" i="1"/>
  <c r="A111" i="1"/>
  <c r="B111" i="1"/>
  <c r="D111" i="1"/>
  <c r="A112" i="1"/>
  <c r="B112" i="1"/>
  <c r="D112" i="1"/>
  <c r="A113" i="1"/>
  <c r="B113" i="1"/>
  <c r="D113" i="1"/>
  <c r="A114" i="1"/>
  <c r="B114" i="1"/>
  <c r="D114" i="1"/>
  <c r="A115" i="1"/>
  <c r="B115" i="1"/>
  <c r="D115" i="1"/>
  <c r="A116" i="1"/>
  <c r="B116" i="1"/>
  <c r="D116" i="1"/>
  <c r="A117" i="1"/>
  <c r="B117" i="1"/>
  <c r="D117" i="1"/>
  <c r="A118" i="1"/>
  <c r="B118" i="1"/>
  <c r="D118" i="1"/>
  <c r="A119" i="1"/>
  <c r="B119" i="1"/>
  <c r="D119" i="1"/>
  <c r="A120" i="1"/>
  <c r="B120" i="1"/>
  <c r="D120" i="1"/>
  <c r="A121" i="1"/>
  <c r="B121" i="1"/>
  <c r="D121" i="1"/>
  <c r="A122" i="1"/>
  <c r="B122" i="1"/>
  <c r="D122" i="1"/>
  <c r="A123" i="1"/>
  <c r="B123" i="1"/>
  <c r="D123" i="1"/>
  <c r="A124" i="1"/>
  <c r="B124" i="1"/>
  <c r="D124" i="1"/>
  <c r="A125" i="1"/>
  <c r="B125" i="1"/>
  <c r="D125" i="1"/>
  <c r="A126" i="1"/>
  <c r="B126" i="1"/>
  <c r="D126" i="1"/>
  <c r="A127" i="1"/>
  <c r="B127" i="1"/>
  <c r="D127" i="1"/>
  <c r="A128" i="1"/>
  <c r="B128" i="1"/>
  <c r="D128" i="1"/>
  <c r="A129" i="1"/>
  <c r="B129" i="1"/>
  <c r="D129" i="1"/>
  <c r="A130" i="1"/>
  <c r="B130" i="1"/>
  <c r="D130" i="1"/>
  <c r="A131" i="1"/>
  <c r="B131" i="1"/>
  <c r="D131" i="1"/>
  <c r="A132" i="1"/>
  <c r="B132" i="1"/>
  <c r="D132" i="1"/>
  <c r="A133" i="1"/>
  <c r="B133" i="1"/>
  <c r="D133" i="1"/>
  <c r="A134" i="1"/>
  <c r="G374" i="3" s="1"/>
  <c r="B134" i="1"/>
  <c r="D134" i="1"/>
  <c r="A135" i="1"/>
  <c r="B135" i="1"/>
  <c r="D135" i="1"/>
  <c r="A136" i="1"/>
  <c r="B136" i="1"/>
  <c r="D136" i="1"/>
  <c r="A137" i="1"/>
  <c r="B137" i="1"/>
  <c r="D137" i="1"/>
  <c r="A138" i="1"/>
  <c r="B138" i="1"/>
  <c r="D138" i="1"/>
  <c r="A139" i="1"/>
  <c r="B139" i="1"/>
  <c r="D139" i="1"/>
  <c r="A140" i="1"/>
  <c r="B140" i="1"/>
  <c r="D140" i="1"/>
  <c r="A141" i="1"/>
  <c r="B141" i="1"/>
  <c r="D141" i="1"/>
  <c r="A142" i="1"/>
  <c r="B142" i="1"/>
  <c r="D142" i="1"/>
  <c r="A143" i="1"/>
  <c r="B143" i="1"/>
  <c r="D143" i="1"/>
  <c r="A144" i="1"/>
  <c r="B144" i="1"/>
  <c r="D144" i="1"/>
  <c r="A145" i="1"/>
  <c r="B145" i="1"/>
  <c r="D145" i="1"/>
  <c r="A146" i="1"/>
  <c r="B146" i="1"/>
  <c r="D146" i="1"/>
  <c r="A147" i="1"/>
  <c r="B147" i="1"/>
  <c r="D147" i="1"/>
  <c r="A148" i="1"/>
  <c r="B148" i="1"/>
  <c r="D148" i="1"/>
  <c r="A149" i="1"/>
  <c r="B149" i="1"/>
  <c r="D149" i="1"/>
  <c r="A150" i="1"/>
  <c r="B150" i="1"/>
  <c r="D150" i="1"/>
  <c r="A151" i="1"/>
  <c r="B151" i="1"/>
  <c r="D151" i="1"/>
  <c r="A152" i="1"/>
  <c r="B152" i="1"/>
  <c r="D152" i="1"/>
  <c r="A153" i="1"/>
  <c r="B153" i="1"/>
  <c r="D153" i="1"/>
  <c r="A154" i="1"/>
  <c r="B154" i="1"/>
  <c r="D154" i="1"/>
  <c r="A155" i="1"/>
  <c r="B155" i="1"/>
  <c r="D155" i="1"/>
  <c r="A156" i="1"/>
  <c r="B156" i="1"/>
  <c r="D156" i="1"/>
  <c r="A157" i="1"/>
  <c r="B157" i="1"/>
  <c r="D157" i="1"/>
  <c r="A158" i="1"/>
  <c r="B158" i="1"/>
  <c r="D158" i="1"/>
  <c r="A159" i="1"/>
  <c r="B159" i="1"/>
  <c r="D159" i="1"/>
  <c r="A160" i="1"/>
  <c r="B160" i="1"/>
  <c r="D160" i="1"/>
  <c r="A161" i="1"/>
  <c r="B161" i="1"/>
  <c r="D161" i="1"/>
  <c r="A162" i="1"/>
  <c r="B162" i="1"/>
  <c r="D162" i="1"/>
  <c r="A163" i="1"/>
  <c r="B163" i="1"/>
  <c r="D163" i="1"/>
  <c r="A164" i="1"/>
  <c r="B164" i="1"/>
  <c r="D164" i="1"/>
  <c r="A165" i="1"/>
  <c r="B165" i="1"/>
  <c r="D165" i="1"/>
  <c r="A166" i="1"/>
  <c r="B166" i="1"/>
  <c r="D166" i="1"/>
  <c r="A167" i="1"/>
  <c r="B167" i="1"/>
  <c r="D167" i="1"/>
  <c r="A168" i="1"/>
  <c r="B168" i="1"/>
  <c r="D168" i="1"/>
  <c r="A169" i="1"/>
  <c r="B169" i="1"/>
  <c r="D169" i="1"/>
  <c r="A170" i="1"/>
  <c r="B170" i="1"/>
  <c r="D170" i="1"/>
  <c r="A171" i="1"/>
  <c r="B171" i="1"/>
  <c r="D171" i="1"/>
  <c r="A172" i="1"/>
  <c r="B172" i="1"/>
  <c r="D172" i="1"/>
  <c r="A173" i="1"/>
  <c r="B173" i="1"/>
  <c r="D173" i="1"/>
  <c r="A174" i="1"/>
  <c r="B174" i="1"/>
  <c r="D174" i="1"/>
  <c r="A175" i="1"/>
  <c r="B175" i="1"/>
  <c r="D175" i="1"/>
  <c r="A176" i="1"/>
  <c r="B176" i="1"/>
  <c r="D176" i="1"/>
  <c r="A177" i="1"/>
  <c r="B177" i="1"/>
  <c r="D177" i="1"/>
  <c r="A178" i="1"/>
  <c r="B178" i="1"/>
  <c r="D178" i="1"/>
  <c r="A179" i="1"/>
  <c r="B179" i="1"/>
  <c r="D179" i="1"/>
  <c r="A180" i="1"/>
  <c r="B180" i="1"/>
  <c r="D180" i="1"/>
  <c r="A181" i="1"/>
  <c r="B181" i="1"/>
  <c r="D181" i="1"/>
  <c r="A182" i="1"/>
  <c r="B182" i="1"/>
  <c r="D182" i="1"/>
  <c r="A183" i="1"/>
  <c r="B183" i="1"/>
  <c r="D183" i="1"/>
  <c r="A184" i="1"/>
  <c r="B184" i="1"/>
  <c r="D184" i="1"/>
  <c r="A185" i="1"/>
  <c r="B185" i="1"/>
  <c r="D185" i="1"/>
  <c r="A186" i="1"/>
  <c r="B186" i="1"/>
  <c r="D186" i="1"/>
  <c r="A187" i="1"/>
  <c r="B187" i="1"/>
  <c r="D187" i="1"/>
  <c r="A188" i="1"/>
  <c r="B188" i="1"/>
  <c r="D188" i="1"/>
  <c r="A189" i="1"/>
  <c r="B189" i="1"/>
  <c r="D189" i="1"/>
  <c r="A190" i="1"/>
  <c r="B190" i="1"/>
  <c r="D190" i="1"/>
  <c r="A191" i="1"/>
  <c r="B191" i="1"/>
  <c r="D191" i="1"/>
  <c r="A192" i="1"/>
  <c r="B192" i="1"/>
  <c r="D192" i="1"/>
  <c r="A193" i="1"/>
  <c r="B193" i="1"/>
  <c r="D193" i="1"/>
  <c r="A194" i="1"/>
  <c r="B194" i="1"/>
  <c r="D194" i="1"/>
  <c r="A195" i="1"/>
  <c r="B195" i="1"/>
  <c r="D195" i="1"/>
  <c r="A196" i="1"/>
  <c r="B196" i="1"/>
  <c r="D196" i="1"/>
  <c r="A197" i="1"/>
  <c r="B197" i="1"/>
  <c r="D197" i="1"/>
  <c r="A198" i="1"/>
  <c r="B198" i="1"/>
  <c r="D198" i="1"/>
  <c r="A199" i="1"/>
  <c r="B199" i="1"/>
  <c r="D199" i="1"/>
  <c r="A200" i="1"/>
  <c r="B200" i="1"/>
  <c r="D200" i="1"/>
  <c r="A201" i="1"/>
  <c r="B201" i="1"/>
  <c r="D201" i="1"/>
  <c r="A202" i="1"/>
  <c r="B202" i="1"/>
  <c r="D202" i="1"/>
  <c r="A203" i="1"/>
  <c r="B203" i="1"/>
  <c r="D203" i="1"/>
  <c r="A204" i="1"/>
  <c r="B204" i="1"/>
  <c r="D204" i="1"/>
  <c r="A205" i="1"/>
  <c r="B205" i="1"/>
  <c r="D205" i="1"/>
  <c r="A206" i="1"/>
  <c r="B206" i="1"/>
  <c r="D206" i="1"/>
  <c r="A207" i="1"/>
  <c r="B207" i="1"/>
  <c r="D207" i="1"/>
  <c r="A208" i="1"/>
  <c r="B208" i="1"/>
  <c r="D208" i="1"/>
  <c r="A209" i="1"/>
  <c r="B209" i="1"/>
  <c r="D209" i="1"/>
  <c r="A210" i="1"/>
  <c r="B210" i="1"/>
  <c r="D210" i="1"/>
  <c r="A211" i="1"/>
  <c r="B211" i="1"/>
  <c r="D211" i="1"/>
  <c r="A212" i="1"/>
  <c r="B212" i="1"/>
  <c r="D212" i="1"/>
  <c r="A213" i="1"/>
  <c r="B213" i="1"/>
  <c r="D213" i="1"/>
  <c r="A214" i="1"/>
  <c r="B214" i="1"/>
  <c r="D214" i="1"/>
  <c r="A215" i="1"/>
  <c r="B215" i="1"/>
  <c r="D215" i="1"/>
  <c r="A216" i="1"/>
  <c r="B216" i="1"/>
  <c r="D216" i="1"/>
  <c r="A217" i="1"/>
  <c r="B217" i="1"/>
  <c r="D217" i="1"/>
  <c r="A218" i="1"/>
  <c r="B218" i="1"/>
  <c r="D218" i="1"/>
  <c r="A219" i="1"/>
  <c r="B219" i="1"/>
  <c r="D219" i="1"/>
  <c r="A220" i="1"/>
  <c r="B220" i="1"/>
  <c r="D220" i="1"/>
  <c r="A221" i="1"/>
  <c r="B221" i="1"/>
  <c r="D221" i="1"/>
  <c r="A222" i="1"/>
  <c r="B222" i="1"/>
  <c r="D222" i="1"/>
  <c r="A223" i="1"/>
  <c r="B223" i="1"/>
  <c r="D223" i="1"/>
  <c r="A224" i="1"/>
  <c r="B224" i="1"/>
  <c r="D224" i="1"/>
  <c r="A225" i="1"/>
  <c r="B225" i="1"/>
  <c r="D225" i="1"/>
  <c r="A226" i="1"/>
  <c r="B226" i="1"/>
  <c r="D226" i="1"/>
  <c r="A227" i="1"/>
  <c r="B227" i="1"/>
  <c r="D227" i="1"/>
  <c r="A228" i="1"/>
  <c r="B228" i="1"/>
  <c r="D228" i="1"/>
  <c r="A229" i="1"/>
  <c r="B229" i="1"/>
  <c r="D229" i="1"/>
  <c r="A230" i="1"/>
  <c r="B230" i="1"/>
  <c r="D230" i="1"/>
  <c r="A231" i="1"/>
  <c r="B231" i="1"/>
  <c r="D231" i="1"/>
  <c r="A232" i="1"/>
  <c r="B232" i="1"/>
  <c r="D232" i="1"/>
  <c r="A233" i="1"/>
  <c r="B233" i="1"/>
  <c r="D233" i="1"/>
  <c r="A234" i="1"/>
  <c r="B234" i="1"/>
  <c r="D234" i="1"/>
  <c r="A235" i="1"/>
  <c r="B235" i="1"/>
  <c r="D235" i="1"/>
  <c r="A236" i="1"/>
  <c r="B236" i="1"/>
  <c r="D236" i="1"/>
  <c r="A237" i="1"/>
  <c r="B237" i="1"/>
  <c r="D237" i="1"/>
  <c r="A238" i="1"/>
  <c r="B238" i="1"/>
  <c r="D238" i="1"/>
  <c r="A239" i="1"/>
  <c r="B239" i="1"/>
  <c r="D239" i="1"/>
  <c r="A240" i="1"/>
  <c r="B240" i="1"/>
  <c r="D240" i="1"/>
  <c r="A241" i="1"/>
  <c r="B241" i="1"/>
  <c r="D241" i="1"/>
  <c r="A242" i="1"/>
  <c r="B242" i="1"/>
  <c r="D242" i="1"/>
  <c r="A243" i="1"/>
  <c r="B243" i="1"/>
  <c r="D243" i="1"/>
  <c r="A244" i="1"/>
  <c r="B244" i="1"/>
  <c r="D244" i="1"/>
  <c r="A245" i="1"/>
  <c r="B245" i="1"/>
  <c r="D245" i="1"/>
  <c r="A246" i="1"/>
  <c r="B246" i="1"/>
  <c r="D246" i="1"/>
  <c r="A247" i="1"/>
  <c r="B247" i="1"/>
  <c r="D247" i="1"/>
  <c r="A248" i="1"/>
  <c r="B248" i="1"/>
  <c r="D248" i="1"/>
  <c r="A249" i="1"/>
  <c r="B249" i="1"/>
  <c r="D249" i="1"/>
  <c r="A250" i="1"/>
  <c r="B250" i="1"/>
  <c r="D250" i="1"/>
  <c r="A251" i="1"/>
  <c r="B251" i="1"/>
  <c r="D251" i="1"/>
  <c r="A252" i="1"/>
  <c r="B252" i="1"/>
  <c r="D252" i="1"/>
  <c r="A253" i="1"/>
  <c r="B253" i="1"/>
  <c r="D253" i="1"/>
  <c r="A254" i="1"/>
  <c r="B254" i="1"/>
  <c r="D254" i="1"/>
  <c r="A255" i="1"/>
  <c r="B255" i="1"/>
  <c r="D255" i="1"/>
  <c r="A256" i="1"/>
  <c r="B256" i="1"/>
  <c r="D256" i="1"/>
  <c r="A257" i="1"/>
  <c r="B257" i="1"/>
  <c r="D257" i="1"/>
  <c r="A258" i="1"/>
  <c r="B258" i="1"/>
  <c r="D258" i="1"/>
  <c r="A259" i="1"/>
  <c r="B259" i="1"/>
  <c r="D259" i="1"/>
  <c r="A260" i="1"/>
  <c r="B260" i="1"/>
  <c r="D260" i="1"/>
  <c r="A261" i="1"/>
  <c r="B261" i="1"/>
  <c r="D261" i="1"/>
  <c r="A262" i="1"/>
  <c r="B262" i="1"/>
  <c r="D262" i="1"/>
  <c r="A263" i="1"/>
  <c r="B263" i="1"/>
  <c r="D263" i="1"/>
  <c r="A264" i="1"/>
  <c r="B264" i="1"/>
  <c r="D264" i="1"/>
  <c r="A265" i="1"/>
  <c r="B265" i="1"/>
  <c r="D265" i="1"/>
  <c r="A266" i="1"/>
  <c r="B266" i="1"/>
  <c r="D266" i="1"/>
  <c r="A267" i="1"/>
  <c r="B267" i="1"/>
  <c r="D267" i="1"/>
  <c r="A268" i="1"/>
  <c r="B268" i="1"/>
  <c r="D268" i="1"/>
  <c r="A269" i="1"/>
  <c r="B269" i="1"/>
  <c r="D269" i="1"/>
  <c r="A270" i="1"/>
  <c r="B270" i="1"/>
  <c r="D270" i="1"/>
  <c r="A271" i="1"/>
  <c r="B271" i="1"/>
  <c r="D271" i="1"/>
  <c r="A272" i="1"/>
  <c r="B272" i="1"/>
  <c r="D272" i="1"/>
  <c r="A273" i="1"/>
  <c r="B273" i="1"/>
  <c r="D273" i="1"/>
  <c r="A274" i="1"/>
  <c r="B274" i="1"/>
  <c r="D274" i="1"/>
  <c r="A275" i="1"/>
  <c r="B275" i="1"/>
  <c r="D275" i="1"/>
  <c r="A276" i="1"/>
  <c r="B276" i="1"/>
  <c r="D276" i="1"/>
  <c r="A277" i="1"/>
  <c r="B277" i="1"/>
  <c r="D277" i="1"/>
  <c r="A278" i="1"/>
  <c r="B278" i="1"/>
  <c r="D278" i="1"/>
  <c r="A279" i="1"/>
  <c r="B279" i="1"/>
  <c r="D279" i="1"/>
  <c r="A280" i="1"/>
  <c r="B280" i="1"/>
  <c r="D280" i="1"/>
  <c r="A281" i="1"/>
  <c r="B281" i="1"/>
  <c r="D281" i="1"/>
  <c r="A282" i="1"/>
  <c r="B282" i="1"/>
  <c r="D282" i="1"/>
  <c r="A283" i="1"/>
  <c r="B283" i="1"/>
  <c r="D283" i="1"/>
  <c r="A284" i="1"/>
  <c r="B284" i="1"/>
  <c r="D284" i="1"/>
  <c r="A285" i="1"/>
  <c r="B285" i="1"/>
  <c r="D285" i="1"/>
  <c r="A286" i="1"/>
  <c r="B286" i="1"/>
  <c r="D286" i="1"/>
  <c r="A287" i="1"/>
  <c r="B287" i="1"/>
  <c r="D287" i="1"/>
  <c r="A288" i="1"/>
  <c r="B288" i="1"/>
  <c r="D288" i="1"/>
  <c r="A289" i="1"/>
  <c r="B289" i="1"/>
  <c r="D289" i="1"/>
  <c r="A290" i="1"/>
  <c r="B290" i="1"/>
  <c r="D290" i="1"/>
  <c r="A291" i="1"/>
  <c r="B291" i="1"/>
  <c r="D291" i="1"/>
  <c r="A292" i="1"/>
  <c r="B292" i="1"/>
  <c r="D292" i="1"/>
  <c r="A293" i="1"/>
  <c r="B293" i="1"/>
  <c r="D293" i="1"/>
  <c r="A294" i="1"/>
  <c r="B294" i="1"/>
  <c r="D294" i="1"/>
  <c r="A295" i="1"/>
  <c r="B295" i="1"/>
  <c r="D295" i="1"/>
  <c r="A296" i="1"/>
  <c r="B296" i="1"/>
  <c r="D296" i="1"/>
  <c r="A297" i="1"/>
  <c r="B297" i="1"/>
  <c r="D297" i="1"/>
  <c r="A298" i="1"/>
  <c r="B298" i="1"/>
  <c r="D298" i="1"/>
  <c r="A299" i="1"/>
  <c r="B299" i="1"/>
  <c r="D299" i="1"/>
  <c r="A300" i="1"/>
  <c r="B300" i="1"/>
  <c r="D300" i="1"/>
  <c r="A301" i="1"/>
  <c r="B301" i="1"/>
  <c r="D301" i="1"/>
  <c r="A302" i="1"/>
  <c r="B302" i="1"/>
  <c r="D302" i="1"/>
  <c r="A303" i="1"/>
  <c r="B303" i="1"/>
  <c r="D303" i="1"/>
  <c r="A304" i="1"/>
  <c r="B304" i="1"/>
  <c r="D304" i="1"/>
  <c r="A305" i="1"/>
  <c r="B305" i="1"/>
  <c r="D305" i="1"/>
  <c r="A306" i="1"/>
  <c r="B306" i="1"/>
  <c r="D306" i="1"/>
  <c r="A307" i="1"/>
  <c r="B307" i="1"/>
  <c r="D307" i="1"/>
  <c r="A308" i="1"/>
  <c r="B308" i="1"/>
  <c r="D308" i="1"/>
  <c r="A309" i="1"/>
  <c r="B309" i="1"/>
  <c r="D309" i="1"/>
  <c r="A310" i="1"/>
  <c r="B310" i="1"/>
  <c r="D310" i="1"/>
  <c r="A311" i="1"/>
  <c r="B311" i="1"/>
  <c r="D311" i="1"/>
  <c r="A312" i="1"/>
  <c r="B312" i="1"/>
  <c r="D312" i="1"/>
  <c r="A313" i="1"/>
  <c r="B313" i="1"/>
  <c r="D313" i="1"/>
  <c r="A314" i="1"/>
  <c r="B314" i="1"/>
  <c r="D314" i="1"/>
  <c r="A315" i="1"/>
  <c r="B315" i="1"/>
  <c r="D315" i="1"/>
  <c r="A316" i="1"/>
  <c r="B316" i="1"/>
  <c r="D316" i="1"/>
  <c r="A317" i="1"/>
  <c r="B317" i="1"/>
  <c r="D317" i="1"/>
  <c r="A318" i="1"/>
  <c r="B318" i="1"/>
  <c r="D318" i="1"/>
  <c r="A319" i="1"/>
  <c r="B319" i="1"/>
  <c r="D319" i="1"/>
  <c r="A320" i="1"/>
  <c r="B320" i="1"/>
  <c r="D320" i="1"/>
  <c r="A321" i="1"/>
  <c r="B321" i="1"/>
  <c r="D321" i="1"/>
  <c r="A322" i="1"/>
  <c r="B322" i="1"/>
  <c r="D322" i="1"/>
  <c r="A323" i="1"/>
  <c r="B323" i="1"/>
  <c r="D323" i="1"/>
  <c r="A324" i="1"/>
  <c r="B324" i="1"/>
  <c r="D324" i="1"/>
  <c r="A325" i="1"/>
  <c r="B325" i="1"/>
  <c r="D325" i="1"/>
  <c r="A326" i="1"/>
  <c r="B326" i="1"/>
  <c r="D326" i="1"/>
  <c r="A327" i="1"/>
  <c r="B327" i="1"/>
  <c r="D327" i="1"/>
  <c r="A328" i="1"/>
  <c r="B328" i="1"/>
  <c r="D328" i="1"/>
  <c r="A329" i="1"/>
  <c r="B329" i="1"/>
  <c r="D329" i="1"/>
  <c r="A330" i="1"/>
  <c r="B330" i="1"/>
  <c r="D330" i="1"/>
  <c r="A331" i="1"/>
  <c r="B331" i="1"/>
  <c r="D331" i="1"/>
  <c r="A332" i="1"/>
  <c r="B332" i="1"/>
  <c r="D332" i="1"/>
  <c r="A333" i="1"/>
  <c r="B333" i="1"/>
  <c r="D333" i="1"/>
  <c r="A334" i="1"/>
  <c r="B334" i="1"/>
  <c r="D334" i="1"/>
  <c r="A335" i="1"/>
  <c r="B335" i="1"/>
  <c r="D335" i="1"/>
  <c r="A336" i="1"/>
  <c r="B336" i="1"/>
  <c r="D336" i="1"/>
  <c r="A337" i="1"/>
  <c r="B337" i="1"/>
  <c r="D337" i="1"/>
  <c r="A338" i="1"/>
  <c r="B338" i="1"/>
  <c r="D338" i="1"/>
  <c r="A339" i="1"/>
  <c r="B339" i="1"/>
  <c r="D339" i="1"/>
  <c r="A340" i="1"/>
  <c r="B340" i="1"/>
  <c r="D340" i="1"/>
  <c r="A341" i="1"/>
  <c r="B341" i="1"/>
  <c r="D341" i="1"/>
  <c r="A342" i="1"/>
  <c r="B342" i="1"/>
  <c r="D342" i="1"/>
  <c r="A343" i="1"/>
  <c r="B343" i="1"/>
  <c r="D343" i="1"/>
  <c r="A344" i="1"/>
  <c r="B344" i="1"/>
  <c r="D344" i="1"/>
  <c r="A345" i="1"/>
  <c r="B345" i="1"/>
  <c r="D345" i="1"/>
  <c r="A346" i="1"/>
  <c r="B346" i="1"/>
  <c r="D346" i="1"/>
  <c r="A347" i="1"/>
  <c r="B347" i="1"/>
  <c r="D347" i="1"/>
  <c r="A348" i="1"/>
  <c r="B348" i="1"/>
  <c r="D348" i="1"/>
  <c r="A349" i="1"/>
  <c r="B349" i="1"/>
  <c r="D349" i="1"/>
  <c r="A350" i="1"/>
  <c r="B350" i="1"/>
  <c r="D350" i="1"/>
  <c r="A351" i="1"/>
  <c r="B351" i="1"/>
  <c r="D351" i="1"/>
  <c r="A352" i="1"/>
  <c r="B352" i="1"/>
  <c r="D352" i="1"/>
  <c r="A353" i="1"/>
  <c r="B353" i="1"/>
  <c r="D353" i="1"/>
  <c r="A354" i="1"/>
  <c r="B354" i="1"/>
  <c r="D354" i="1"/>
  <c r="A355" i="1"/>
  <c r="B355" i="1"/>
  <c r="D355" i="1"/>
  <c r="A356" i="1"/>
  <c r="B356" i="1"/>
  <c r="D356" i="1"/>
  <c r="A357" i="1"/>
  <c r="B357" i="1"/>
  <c r="D357" i="1"/>
  <c r="A358" i="1"/>
  <c r="B358" i="1"/>
  <c r="D358" i="1"/>
  <c r="A359" i="1"/>
  <c r="B359" i="1"/>
  <c r="D359" i="1"/>
  <c r="A360" i="1"/>
  <c r="B360" i="1"/>
  <c r="D360" i="1"/>
  <c r="A361" i="1"/>
  <c r="B361" i="1"/>
  <c r="D361" i="1"/>
  <c r="A362" i="1"/>
  <c r="B362" i="1"/>
  <c r="D362" i="1"/>
  <c r="A363" i="1"/>
  <c r="B363" i="1"/>
  <c r="D363" i="1"/>
  <c r="A364" i="1"/>
  <c r="B364" i="1"/>
  <c r="C363" i="3"/>
  <c r="D364" i="1"/>
  <c r="A365" i="1"/>
  <c r="B365" i="1"/>
  <c r="D365" i="1"/>
  <c r="A366" i="1"/>
  <c r="B366" i="1"/>
  <c r="D366" i="1"/>
  <c r="A367" i="1"/>
  <c r="B367" i="1"/>
  <c r="D367" i="1"/>
  <c r="A368" i="1"/>
  <c r="B368" i="1"/>
  <c r="D368" i="1"/>
  <c r="A369" i="1"/>
  <c r="B369" i="1"/>
  <c r="D369" i="1"/>
  <c r="A370" i="1"/>
  <c r="B370" i="1"/>
  <c r="D370" i="1"/>
  <c r="A371" i="1"/>
  <c r="B371" i="1"/>
  <c r="D371" i="1"/>
  <c r="A372" i="1"/>
  <c r="B372" i="1"/>
  <c r="D372" i="1"/>
  <c r="A373" i="1"/>
  <c r="B373" i="1"/>
  <c r="D373" i="1"/>
  <c r="A374" i="1"/>
  <c r="B374" i="1"/>
  <c r="D374" i="1"/>
  <c r="O373" i="3"/>
  <c r="A375" i="1"/>
  <c r="B375" i="1"/>
  <c r="D375" i="1"/>
  <c r="A376" i="1"/>
  <c r="B376" i="1"/>
  <c r="D376" i="1"/>
  <c r="A377" i="1"/>
  <c r="B377" i="1"/>
  <c r="D377" i="1"/>
  <c r="A378" i="1"/>
  <c r="B378" i="1"/>
  <c r="D378" i="1"/>
  <c r="A379" i="1"/>
  <c r="B379" i="1"/>
  <c r="D379" i="1"/>
  <c r="A380" i="1"/>
  <c r="B380" i="1"/>
  <c r="D380" i="1"/>
  <c r="A381" i="1"/>
  <c r="B381" i="1"/>
  <c r="D381" i="1"/>
  <c r="A382" i="1"/>
  <c r="B382" i="1"/>
  <c r="D382" i="1"/>
  <c r="A383" i="1"/>
  <c r="B383" i="1"/>
  <c r="D383" i="1"/>
  <c r="A384" i="1"/>
  <c r="B384" i="1"/>
  <c r="D384" i="1"/>
  <c r="A385" i="1"/>
  <c r="B385" i="1"/>
  <c r="D385" i="1"/>
  <c r="A386" i="1"/>
  <c r="B386" i="1"/>
  <c r="D386" i="1"/>
  <c r="A387" i="1"/>
  <c r="B387" i="1"/>
  <c r="D387" i="1"/>
  <c r="A388" i="1"/>
  <c r="B388" i="1"/>
  <c r="D388" i="1"/>
  <c r="A389" i="1"/>
  <c r="B389" i="1"/>
  <c r="D389" i="1"/>
  <c r="A390" i="1"/>
  <c r="B390" i="1"/>
  <c r="D390" i="1"/>
  <c r="A391" i="1"/>
  <c r="B391" i="1"/>
  <c r="D391" i="1"/>
  <c r="A392" i="1"/>
  <c r="B392" i="1"/>
  <c r="D392" i="1"/>
  <c r="A393" i="1"/>
  <c r="B393" i="1"/>
  <c r="D393" i="1"/>
  <c r="A394" i="1"/>
  <c r="B394" i="1"/>
  <c r="D394" i="1"/>
  <c r="A395" i="1"/>
  <c r="B395" i="1"/>
  <c r="D395" i="1"/>
  <c r="A396" i="1"/>
  <c r="B396" i="1"/>
  <c r="D396" i="1"/>
  <c r="A397" i="1"/>
  <c r="B397" i="1"/>
  <c r="D397" i="1"/>
  <c r="A398" i="1"/>
  <c r="B398" i="1"/>
  <c r="D398" i="1"/>
  <c r="A399" i="1"/>
  <c r="B399" i="1"/>
  <c r="D399" i="1"/>
  <c r="A400" i="1"/>
  <c r="B400" i="1"/>
  <c r="D400" i="1"/>
  <c r="A401" i="1"/>
  <c r="B401" i="1"/>
  <c r="D401" i="1"/>
  <c r="A402" i="1"/>
  <c r="B402" i="1"/>
  <c r="D402" i="1"/>
  <c r="A403" i="1"/>
  <c r="F1111" i="3" s="1"/>
  <c r="B403" i="1"/>
  <c r="D403" i="1"/>
  <c r="A404" i="1"/>
  <c r="B404" i="1"/>
  <c r="D404" i="1"/>
  <c r="A405" i="1"/>
  <c r="B405" i="1"/>
  <c r="D405" i="1"/>
  <c r="A406" i="1"/>
  <c r="B406" i="1"/>
  <c r="D406" i="1"/>
  <c r="A407" i="1"/>
  <c r="B407" i="1"/>
  <c r="D407" i="1"/>
  <c r="A408" i="1"/>
  <c r="B408" i="1"/>
  <c r="D408" i="1"/>
  <c r="A409" i="1"/>
  <c r="B409" i="1"/>
  <c r="D409" i="1"/>
  <c r="A410" i="1"/>
  <c r="B410" i="1"/>
  <c r="D410" i="1"/>
  <c r="A411" i="1"/>
  <c r="B411" i="1"/>
  <c r="D411" i="1"/>
  <c r="A412" i="1"/>
  <c r="B412" i="1"/>
  <c r="D412" i="1"/>
  <c r="A413" i="1"/>
  <c r="B413" i="1"/>
  <c r="D413" i="1"/>
  <c r="A414" i="1"/>
  <c r="B414" i="1"/>
  <c r="D414" i="1"/>
  <c r="A415" i="1"/>
  <c r="B415" i="1"/>
  <c r="D415" i="1"/>
  <c r="A416" i="1"/>
  <c r="B416" i="1"/>
  <c r="D416" i="1"/>
  <c r="A417" i="1"/>
  <c r="B417" i="1"/>
  <c r="D417" i="1"/>
  <c r="A418" i="1"/>
  <c r="B418" i="1"/>
  <c r="D418" i="1"/>
  <c r="A419" i="1"/>
  <c r="B419" i="1"/>
  <c r="D419" i="1"/>
  <c r="A420" i="1"/>
  <c r="B420" i="1"/>
  <c r="D420" i="1"/>
  <c r="A421" i="1"/>
  <c r="B421" i="1"/>
  <c r="D421" i="1"/>
  <c r="A422" i="1"/>
  <c r="B422" i="1"/>
  <c r="D422" i="1"/>
  <c r="A423" i="1"/>
  <c r="B423" i="1"/>
  <c r="D423" i="1"/>
  <c r="A424" i="1"/>
  <c r="B424" i="1"/>
  <c r="D424" i="1"/>
  <c r="A425" i="1"/>
  <c r="B425" i="1"/>
  <c r="D425" i="1"/>
  <c r="A426" i="1"/>
  <c r="B426" i="1"/>
  <c r="D426" i="1"/>
  <c r="A427" i="1"/>
  <c r="B427" i="1"/>
  <c r="D427" i="1"/>
  <c r="A428" i="1"/>
  <c r="B428" i="1"/>
  <c r="D428" i="1"/>
  <c r="A429" i="1"/>
  <c r="B429" i="1"/>
  <c r="D429" i="1"/>
  <c r="A430" i="1"/>
  <c r="B430" i="1"/>
  <c r="D430" i="1"/>
  <c r="A431" i="1"/>
  <c r="B431" i="1"/>
  <c r="D431" i="1"/>
  <c r="A432" i="1"/>
  <c r="B432" i="1"/>
  <c r="D432" i="1"/>
  <c r="A433" i="1"/>
  <c r="B433" i="1"/>
  <c r="D433" i="1"/>
  <c r="A434" i="1"/>
  <c r="B434" i="1"/>
  <c r="D434" i="1"/>
  <c r="A435" i="1"/>
  <c r="B435" i="1"/>
  <c r="D435" i="1"/>
  <c r="A436" i="1"/>
  <c r="B436" i="1"/>
  <c r="D436" i="1"/>
  <c r="A437" i="1"/>
  <c r="B437" i="1"/>
  <c r="D437" i="1"/>
  <c r="A438" i="1"/>
  <c r="B438" i="1"/>
  <c r="D438" i="1"/>
  <c r="A439" i="1"/>
  <c r="B439" i="1"/>
  <c r="D439" i="1"/>
  <c r="A440" i="1"/>
  <c r="B440" i="1"/>
  <c r="D440" i="1"/>
  <c r="A441" i="1"/>
  <c r="B441" i="1"/>
  <c r="D441" i="1"/>
  <c r="A442" i="1"/>
  <c r="B442" i="1"/>
  <c r="D442" i="1"/>
  <c r="A443" i="1"/>
  <c r="B443" i="1"/>
  <c r="D443" i="1"/>
  <c r="A444" i="1"/>
  <c r="B444" i="1"/>
  <c r="D444" i="1"/>
  <c r="A445" i="1"/>
  <c r="B445" i="1"/>
  <c r="D445" i="1"/>
  <c r="A446" i="1"/>
  <c r="B446" i="1"/>
  <c r="D446" i="1"/>
  <c r="A923" i="1"/>
  <c r="B923" i="1"/>
  <c r="D923" i="1"/>
  <c r="A448" i="1"/>
  <c r="B448" i="1"/>
  <c r="D448" i="1"/>
  <c r="A449" i="1"/>
  <c r="B449" i="1"/>
  <c r="D449" i="1"/>
  <c r="A450" i="1"/>
  <c r="B450" i="1"/>
  <c r="D450" i="1"/>
  <c r="A451" i="1"/>
  <c r="B451" i="1"/>
  <c r="D451" i="1"/>
  <c r="A452" i="1"/>
  <c r="B452" i="1"/>
  <c r="D452" i="1"/>
  <c r="A453" i="1"/>
  <c r="B453" i="1"/>
  <c r="D453" i="1"/>
  <c r="A454" i="1"/>
  <c r="B454" i="1"/>
  <c r="D454" i="1"/>
  <c r="A455" i="1"/>
  <c r="B455" i="1"/>
  <c r="D455" i="1"/>
  <c r="A456" i="1"/>
  <c r="B456" i="1"/>
  <c r="D456" i="1"/>
  <c r="A457" i="1"/>
  <c r="B457" i="1"/>
  <c r="D457" i="1"/>
  <c r="A458" i="1"/>
  <c r="B458" i="1"/>
  <c r="D458" i="1"/>
  <c r="A459" i="1"/>
  <c r="B459" i="1"/>
  <c r="D459" i="1"/>
  <c r="A460" i="1"/>
  <c r="B460" i="1"/>
  <c r="D460" i="1"/>
  <c r="A461" i="1"/>
  <c r="B461" i="1"/>
  <c r="D461" i="1"/>
  <c r="A462" i="1"/>
  <c r="B462" i="1"/>
  <c r="D462" i="1"/>
  <c r="A463" i="1"/>
  <c r="B463" i="1"/>
  <c r="D463" i="1"/>
  <c r="A464" i="1"/>
  <c r="B464" i="1"/>
  <c r="D464" i="1"/>
  <c r="A465" i="1"/>
  <c r="B465" i="1"/>
  <c r="D465" i="1"/>
  <c r="A466" i="1"/>
  <c r="B466" i="1"/>
  <c r="D466" i="1"/>
  <c r="A467" i="1"/>
  <c r="B467" i="1"/>
  <c r="D467" i="1"/>
  <c r="A468" i="1"/>
  <c r="B468" i="1"/>
  <c r="D468" i="1"/>
  <c r="A469" i="1"/>
  <c r="B469" i="1"/>
  <c r="D469" i="1"/>
  <c r="A470" i="1"/>
  <c r="B470" i="1"/>
  <c r="D470" i="1"/>
  <c r="A471" i="1"/>
  <c r="B471" i="1"/>
  <c r="D471" i="1"/>
  <c r="A472" i="1"/>
  <c r="B472" i="1"/>
  <c r="D472" i="1"/>
  <c r="A473" i="1"/>
  <c r="B473" i="1"/>
  <c r="D473" i="1"/>
  <c r="A474" i="1"/>
  <c r="B474" i="1"/>
  <c r="D474" i="1"/>
  <c r="A475" i="1"/>
  <c r="B475" i="1"/>
  <c r="D475" i="1"/>
  <c r="A476" i="1"/>
  <c r="B476" i="1"/>
  <c r="D476" i="1"/>
  <c r="A477" i="1"/>
  <c r="B477" i="1"/>
  <c r="D477" i="1"/>
  <c r="A478" i="1"/>
  <c r="B478" i="1"/>
  <c r="D478" i="1"/>
  <c r="A479" i="1"/>
  <c r="B479" i="1"/>
  <c r="D479" i="1"/>
  <c r="A480" i="1"/>
  <c r="B480" i="1"/>
  <c r="D480" i="1"/>
  <c r="A481" i="1"/>
  <c r="B481" i="1"/>
  <c r="D481" i="1"/>
  <c r="A482" i="1"/>
  <c r="B482" i="1"/>
  <c r="D482" i="1"/>
  <c r="A483" i="1"/>
  <c r="B483" i="1"/>
  <c r="D483" i="1"/>
  <c r="A484" i="1"/>
  <c r="B484" i="1"/>
  <c r="D484" i="1"/>
  <c r="A485" i="1"/>
  <c r="B485" i="1"/>
  <c r="D485" i="1"/>
  <c r="A486" i="1"/>
  <c r="B486" i="1"/>
  <c r="D486" i="1"/>
  <c r="A487" i="1"/>
  <c r="B487" i="1"/>
  <c r="D487" i="1"/>
  <c r="A488" i="1"/>
  <c r="B488" i="1"/>
  <c r="D488" i="1"/>
  <c r="A489" i="1"/>
  <c r="B489" i="1"/>
  <c r="D489" i="1"/>
  <c r="A490" i="1"/>
  <c r="B490" i="1"/>
  <c r="D490" i="1"/>
  <c r="A491" i="1"/>
  <c r="B491" i="1"/>
  <c r="D491" i="1"/>
  <c r="A492" i="1"/>
  <c r="B492" i="1"/>
  <c r="D492" i="1"/>
  <c r="A493" i="1"/>
  <c r="B493" i="1"/>
  <c r="D493" i="1"/>
  <c r="A494" i="1"/>
  <c r="B494" i="1"/>
  <c r="D494" i="1"/>
  <c r="A495" i="1"/>
  <c r="B495" i="1"/>
  <c r="D495" i="1"/>
  <c r="A496" i="1"/>
  <c r="B496" i="1"/>
  <c r="D496" i="1"/>
  <c r="A497" i="1"/>
  <c r="B497" i="1"/>
  <c r="D497" i="1"/>
  <c r="A498" i="1"/>
  <c r="B498" i="1"/>
  <c r="D498" i="1"/>
  <c r="A499" i="1"/>
  <c r="B499" i="1"/>
  <c r="D499" i="1"/>
  <c r="A500" i="1"/>
  <c r="B500" i="1"/>
  <c r="D500" i="1"/>
  <c r="A501" i="1"/>
  <c r="B501" i="1"/>
  <c r="D501" i="1"/>
  <c r="A502" i="1"/>
  <c r="B502" i="1"/>
  <c r="D502" i="1"/>
  <c r="A503" i="1"/>
  <c r="B503" i="1"/>
  <c r="D503" i="1"/>
  <c r="A504" i="1"/>
  <c r="B504" i="1"/>
  <c r="D504" i="1"/>
  <c r="A505" i="1"/>
  <c r="B505" i="1"/>
  <c r="D505" i="1"/>
  <c r="A506" i="1"/>
  <c r="B506" i="1"/>
  <c r="D506" i="1"/>
  <c r="A507" i="1"/>
  <c r="B507" i="1"/>
  <c r="D507" i="1"/>
  <c r="A508" i="1"/>
  <c r="B508" i="1"/>
  <c r="D508" i="1"/>
  <c r="A509" i="1"/>
  <c r="B509" i="1"/>
  <c r="D509" i="1"/>
  <c r="A510" i="1"/>
  <c r="B510" i="1"/>
  <c r="D510" i="1"/>
  <c r="A511" i="1"/>
  <c r="B511" i="1"/>
  <c r="D511" i="1"/>
  <c r="A512" i="1"/>
  <c r="B512" i="1"/>
  <c r="D512" i="1"/>
  <c r="A513" i="1"/>
  <c r="B513" i="1"/>
  <c r="D513" i="1"/>
  <c r="A514" i="1"/>
  <c r="B514" i="1"/>
  <c r="D514" i="1"/>
  <c r="A515" i="1"/>
  <c r="B515" i="1"/>
  <c r="D515" i="1"/>
  <c r="A516" i="1"/>
  <c r="B516" i="1"/>
  <c r="D516" i="1"/>
  <c r="A517" i="1"/>
  <c r="B517" i="1"/>
  <c r="D517" i="1"/>
  <c r="A518" i="1"/>
  <c r="B518" i="1"/>
  <c r="D518" i="1"/>
  <c r="A519" i="1"/>
  <c r="B519" i="1"/>
  <c r="D519" i="1"/>
  <c r="A520" i="1"/>
  <c r="B520" i="1"/>
  <c r="D520" i="1"/>
  <c r="A521" i="1"/>
  <c r="B521" i="1"/>
  <c r="D521" i="1"/>
  <c r="A522" i="1"/>
  <c r="B522" i="1"/>
  <c r="D522" i="1"/>
  <c r="A523" i="1"/>
  <c r="B523" i="1"/>
  <c r="D523" i="1"/>
  <c r="O522" i="3"/>
  <c r="A524" i="1"/>
  <c r="B524" i="1"/>
  <c r="D524" i="1"/>
  <c r="A525" i="1"/>
  <c r="B525" i="1"/>
  <c r="D525" i="1"/>
  <c r="A526" i="1"/>
  <c r="B526" i="1"/>
  <c r="D526" i="1"/>
  <c r="A527" i="1"/>
  <c r="B527" i="1"/>
  <c r="D527" i="1"/>
  <c r="A528" i="1"/>
  <c r="B528" i="1"/>
  <c r="D528" i="1"/>
  <c r="A529" i="1"/>
  <c r="B529" i="1"/>
  <c r="D529" i="1"/>
  <c r="A530" i="1"/>
  <c r="B530" i="1"/>
  <c r="D530" i="1"/>
  <c r="A531" i="1"/>
  <c r="B531" i="1"/>
  <c r="D531" i="1"/>
  <c r="A532" i="1"/>
  <c r="B532" i="1"/>
  <c r="D532" i="1"/>
  <c r="A533" i="1"/>
  <c r="B533" i="1"/>
  <c r="D533" i="1"/>
  <c r="A534" i="1"/>
  <c r="B534" i="1"/>
  <c r="D534" i="1"/>
  <c r="A535" i="1"/>
  <c r="B535" i="1"/>
  <c r="D535" i="1"/>
  <c r="A536" i="1"/>
  <c r="B536" i="1"/>
  <c r="D536" i="1"/>
  <c r="A537" i="1"/>
  <c r="B537" i="1"/>
  <c r="D537" i="1"/>
  <c r="A538" i="1"/>
  <c r="B538" i="1"/>
  <c r="D538" i="1"/>
  <c r="A539" i="1"/>
  <c r="B539" i="1"/>
  <c r="D539" i="1"/>
  <c r="A540" i="1"/>
  <c r="B540" i="1"/>
  <c r="D540" i="1"/>
  <c r="A541" i="1"/>
  <c r="B541" i="1"/>
  <c r="D541" i="1"/>
  <c r="A542" i="1"/>
  <c r="B542" i="1"/>
  <c r="D542" i="1"/>
  <c r="A543" i="1"/>
  <c r="B543" i="1"/>
  <c r="D543" i="1"/>
  <c r="A544" i="1"/>
  <c r="B544" i="1"/>
  <c r="D544" i="1"/>
  <c r="A545" i="1"/>
  <c r="B545" i="1"/>
  <c r="D545" i="1"/>
  <c r="A546" i="1"/>
  <c r="B546" i="1"/>
  <c r="D546" i="1"/>
  <c r="A547" i="1"/>
  <c r="B547" i="1"/>
  <c r="D547" i="1"/>
  <c r="A548" i="1"/>
  <c r="B548" i="1"/>
  <c r="D548" i="1"/>
  <c r="A549" i="1"/>
  <c r="B549" i="1"/>
  <c r="D549" i="1"/>
  <c r="A550" i="1"/>
  <c r="B550" i="1"/>
  <c r="D550" i="1"/>
  <c r="A551" i="1"/>
  <c r="B551" i="1"/>
  <c r="D551" i="1"/>
  <c r="A552" i="1"/>
  <c r="B552" i="1"/>
  <c r="D552" i="1"/>
  <c r="A553" i="1"/>
  <c r="B553" i="1"/>
  <c r="D553" i="1"/>
  <c r="A554" i="1"/>
  <c r="B554" i="1"/>
  <c r="D554" i="1"/>
  <c r="A555" i="1"/>
  <c r="B555" i="1"/>
  <c r="D555" i="1"/>
  <c r="A447" i="1"/>
  <c r="B447" i="1"/>
  <c r="D447" i="1"/>
  <c r="A557" i="1"/>
  <c r="B557" i="1"/>
  <c r="D557" i="1"/>
  <c r="A558" i="1"/>
  <c r="B558" i="1"/>
  <c r="D558" i="1"/>
  <c r="A559" i="1"/>
  <c r="B559" i="1"/>
  <c r="D559" i="1"/>
  <c r="A560" i="1"/>
  <c r="B560" i="1"/>
  <c r="D560" i="1"/>
  <c r="A561" i="1"/>
  <c r="B561" i="1"/>
  <c r="D561" i="1"/>
  <c r="A562" i="1"/>
  <c r="B562" i="1"/>
  <c r="D562" i="1"/>
  <c r="A563" i="1"/>
  <c r="B563" i="1"/>
  <c r="D563" i="1"/>
  <c r="A564" i="1"/>
  <c r="B564" i="1"/>
  <c r="D564" i="1"/>
  <c r="A565" i="1"/>
  <c r="B565" i="1"/>
  <c r="D565" i="1"/>
  <c r="A566" i="1"/>
  <c r="B566" i="1"/>
  <c r="D566" i="1"/>
  <c r="A567" i="1"/>
  <c r="B567" i="1"/>
  <c r="D567" i="1"/>
  <c r="A568" i="1"/>
  <c r="B568" i="1"/>
  <c r="D568" i="1"/>
  <c r="A569" i="1"/>
  <c r="B569" i="1"/>
  <c r="D569" i="1"/>
  <c r="A570" i="1"/>
  <c r="B570" i="1"/>
  <c r="D570" i="1"/>
  <c r="A571" i="1"/>
  <c r="B571" i="1"/>
  <c r="D571" i="1"/>
  <c r="A572" i="1"/>
  <c r="B572" i="1"/>
  <c r="D572" i="1"/>
  <c r="A573" i="1"/>
  <c r="B573" i="1"/>
  <c r="D573" i="1"/>
  <c r="A574" i="1"/>
  <c r="B574" i="1"/>
  <c r="D574" i="1"/>
  <c r="A575" i="1"/>
  <c r="B575" i="1"/>
  <c r="D575" i="1"/>
  <c r="A576" i="1"/>
  <c r="B576" i="1"/>
  <c r="D576" i="1"/>
  <c r="A577" i="1"/>
  <c r="F801" i="3" s="1"/>
  <c r="B577" i="1"/>
  <c r="D577" i="1"/>
  <c r="A578" i="1"/>
  <c r="B578" i="1"/>
  <c r="D578" i="1"/>
  <c r="A579" i="1"/>
  <c r="B579" i="1"/>
  <c r="C578" i="3"/>
  <c r="D579" i="1"/>
  <c r="A580" i="1"/>
  <c r="B580" i="1"/>
  <c r="D580" i="1"/>
  <c r="A581" i="1"/>
  <c r="B581" i="1"/>
  <c r="D581" i="1"/>
  <c r="A582" i="1"/>
  <c r="B1169" i="3" s="1"/>
  <c r="B582" i="1"/>
  <c r="D582" i="1"/>
  <c r="A583" i="1"/>
  <c r="B583" i="1"/>
  <c r="D583" i="1"/>
  <c r="A584" i="1"/>
  <c r="B584" i="1"/>
  <c r="D584" i="1"/>
  <c r="A585" i="1"/>
  <c r="B585" i="1"/>
  <c r="D585" i="1"/>
  <c r="A586" i="1"/>
  <c r="B586" i="1"/>
  <c r="D586" i="1"/>
  <c r="A587" i="1"/>
  <c r="B587" i="1"/>
  <c r="D587" i="1"/>
  <c r="A588" i="1"/>
  <c r="B588" i="1"/>
  <c r="D588" i="1"/>
  <c r="A589" i="1"/>
  <c r="B589" i="1"/>
  <c r="D589" i="1"/>
  <c r="A590" i="1"/>
  <c r="B590" i="1"/>
  <c r="D590" i="1"/>
  <c r="A591" i="1"/>
  <c r="B591" i="1"/>
  <c r="D591" i="1"/>
  <c r="A592" i="1"/>
  <c r="B592" i="1"/>
  <c r="D592" i="1"/>
  <c r="A593" i="1"/>
  <c r="B593" i="1"/>
  <c r="D593" i="1"/>
  <c r="A594" i="1"/>
  <c r="B594" i="1"/>
  <c r="D594" i="1"/>
  <c r="A595" i="1"/>
  <c r="B595" i="1"/>
  <c r="D595" i="1"/>
  <c r="A596" i="1"/>
  <c r="B596" i="1"/>
  <c r="D596" i="1"/>
  <c r="A597" i="1"/>
  <c r="B597" i="1"/>
  <c r="D597" i="1"/>
  <c r="A598" i="1"/>
  <c r="B598" i="1"/>
  <c r="D598" i="1"/>
  <c r="A599" i="1"/>
  <c r="B599" i="1"/>
  <c r="D599" i="1"/>
  <c r="A600" i="1"/>
  <c r="B600" i="1"/>
  <c r="D600" i="1"/>
  <c r="A601" i="1"/>
  <c r="B601" i="1"/>
  <c r="D601" i="1"/>
  <c r="A602" i="1"/>
  <c r="B602" i="1"/>
  <c r="D602" i="1"/>
  <c r="A603" i="1"/>
  <c r="B603" i="1"/>
  <c r="D603" i="1"/>
  <c r="A604" i="1"/>
  <c r="B604" i="1"/>
  <c r="D604" i="1"/>
  <c r="A605" i="1"/>
  <c r="B605" i="1"/>
  <c r="D605" i="1"/>
  <c r="A606" i="1"/>
  <c r="B606" i="1"/>
  <c r="D606" i="1"/>
  <c r="A607" i="1"/>
  <c r="B607" i="1"/>
  <c r="D607" i="1"/>
  <c r="A608" i="1"/>
  <c r="B608" i="1"/>
  <c r="D608" i="1"/>
  <c r="A609" i="1"/>
  <c r="B609" i="1"/>
  <c r="D609" i="1"/>
  <c r="A610" i="1"/>
  <c r="B610" i="1"/>
  <c r="D610" i="1"/>
  <c r="A611" i="1"/>
  <c r="B611" i="1"/>
  <c r="D611" i="1"/>
  <c r="A612" i="1"/>
  <c r="B612" i="1"/>
  <c r="D612" i="1"/>
  <c r="A613" i="1"/>
  <c r="B613" i="1"/>
  <c r="D613" i="1"/>
  <c r="A614" i="1"/>
  <c r="B614" i="1"/>
  <c r="D614" i="1"/>
  <c r="A615" i="1"/>
  <c r="B615" i="1"/>
  <c r="D615" i="1"/>
  <c r="A616" i="1"/>
  <c r="B616" i="1"/>
  <c r="D616" i="1"/>
  <c r="A617" i="1"/>
  <c r="B617" i="1"/>
  <c r="D617" i="1"/>
  <c r="A618" i="1"/>
  <c r="B618" i="1"/>
  <c r="D618" i="1"/>
  <c r="A619" i="1"/>
  <c r="B619" i="1"/>
  <c r="D619" i="1"/>
  <c r="A620" i="1"/>
  <c r="B620" i="1"/>
  <c r="D620" i="1"/>
  <c r="A621" i="1"/>
  <c r="B621" i="1"/>
  <c r="D621" i="1"/>
  <c r="A622" i="1"/>
  <c r="B622" i="1"/>
  <c r="D622" i="1"/>
  <c r="A623" i="1"/>
  <c r="B623" i="1"/>
  <c r="D623" i="1"/>
  <c r="A624" i="1"/>
  <c r="B624" i="1"/>
  <c r="D624" i="1"/>
  <c r="A625" i="1"/>
  <c r="B625" i="1"/>
  <c r="D625" i="1"/>
  <c r="A626" i="1"/>
  <c r="B626" i="1"/>
  <c r="D626" i="1"/>
  <c r="A627" i="1"/>
  <c r="B627" i="1"/>
  <c r="D627" i="1"/>
  <c r="A628" i="1"/>
  <c r="B628" i="1"/>
  <c r="D628" i="1"/>
  <c r="A629" i="1"/>
  <c r="B629" i="1"/>
  <c r="D629" i="1"/>
  <c r="A630" i="1"/>
  <c r="B630" i="1"/>
  <c r="D630" i="1"/>
  <c r="A631" i="1"/>
  <c r="B631" i="1"/>
  <c r="D631" i="1"/>
  <c r="A632" i="1"/>
  <c r="B632" i="1"/>
  <c r="D632" i="1"/>
  <c r="A633" i="1"/>
  <c r="B633" i="1"/>
  <c r="D633" i="1"/>
  <c r="A634" i="1"/>
  <c r="B634" i="1"/>
  <c r="D634" i="1"/>
  <c r="A635" i="1"/>
  <c r="B635" i="1"/>
  <c r="D635" i="1"/>
  <c r="A636" i="1"/>
  <c r="B636" i="1"/>
  <c r="D636" i="1"/>
  <c r="A637" i="1"/>
  <c r="B637" i="1"/>
  <c r="D637" i="1"/>
  <c r="A638" i="1"/>
  <c r="B638" i="1"/>
  <c r="D638" i="1"/>
  <c r="A639" i="1"/>
  <c r="B639" i="1"/>
  <c r="D639" i="1"/>
  <c r="A640" i="1"/>
  <c r="B640" i="1"/>
  <c r="D640" i="1"/>
  <c r="A641" i="1"/>
  <c r="B641" i="1"/>
  <c r="D641" i="1"/>
  <c r="A642" i="1"/>
  <c r="B642" i="1"/>
  <c r="D642" i="1"/>
  <c r="A643" i="1"/>
  <c r="B643" i="1"/>
  <c r="D643" i="1"/>
  <c r="A644" i="1"/>
  <c r="B644" i="1"/>
  <c r="D644" i="1"/>
  <c r="A645" i="1"/>
  <c r="B645" i="1"/>
  <c r="D645" i="1"/>
  <c r="A646" i="1"/>
  <c r="B646" i="1"/>
  <c r="D646" i="1"/>
  <c r="A647" i="1"/>
  <c r="B647" i="1"/>
  <c r="D647" i="1"/>
  <c r="A648" i="1"/>
  <c r="B648" i="1"/>
  <c r="D648" i="1"/>
  <c r="A649" i="1"/>
  <c r="B649" i="1"/>
  <c r="D649" i="1"/>
  <c r="A650" i="1"/>
  <c r="B650" i="1"/>
  <c r="D650" i="1"/>
  <c r="A651" i="1"/>
  <c r="B651" i="1"/>
  <c r="D651" i="1"/>
  <c r="A652" i="1"/>
  <c r="B652" i="1"/>
  <c r="D652" i="1"/>
  <c r="A653" i="1"/>
  <c r="B653" i="1"/>
  <c r="D653" i="1"/>
  <c r="A654" i="1"/>
  <c r="B654" i="1"/>
  <c r="D654" i="1"/>
  <c r="A655" i="1"/>
  <c r="B655" i="1"/>
  <c r="D655" i="1"/>
  <c r="A656" i="1"/>
  <c r="B656" i="1"/>
  <c r="D656" i="1"/>
  <c r="A657" i="1"/>
  <c r="B657" i="1"/>
  <c r="D657" i="1"/>
  <c r="A658" i="1"/>
  <c r="B658" i="1"/>
  <c r="D658" i="1"/>
  <c r="A659" i="1"/>
  <c r="B659" i="1"/>
  <c r="D659" i="1"/>
  <c r="A660" i="1"/>
  <c r="B660" i="1"/>
  <c r="D660" i="1"/>
  <c r="A661" i="1"/>
  <c r="B661" i="1"/>
  <c r="D661" i="1"/>
  <c r="A662" i="1"/>
  <c r="B662" i="1"/>
  <c r="D662" i="1"/>
  <c r="A663" i="1"/>
  <c r="B663" i="1"/>
  <c r="D663" i="1"/>
  <c r="A664" i="1"/>
  <c r="B664" i="1"/>
  <c r="D664" i="1"/>
  <c r="A665" i="1"/>
  <c r="B665" i="1"/>
  <c r="D665" i="1"/>
  <c r="A666" i="1"/>
  <c r="B666" i="1"/>
  <c r="D666" i="1"/>
  <c r="A667" i="1"/>
  <c r="B667" i="1"/>
  <c r="D667" i="1"/>
  <c r="A668" i="1"/>
  <c r="B668" i="1"/>
  <c r="D668" i="1"/>
  <c r="A669" i="1"/>
  <c r="B669" i="1"/>
  <c r="D669" i="1"/>
  <c r="A670" i="1"/>
  <c r="B670" i="1"/>
  <c r="D670" i="1"/>
  <c r="A671" i="1"/>
  <c r="B671" i="1"/>
  <c r="D671" i="1"/>
  <c r="A672" i="1"/>
  <c r="B672" i="1"/>
  <c r="D672" i="1"/>
  <c r="A673" i="1"/>
  <c r="B673" i="1"/>
  <c r="D673" i="1"/>
  <c r="A674" i="1"/>
  <c r="B674" i="1"/>
  <c r="D674" i="1"/>
  <c r="A675" i="1"/>
  <c r="B675" i="1"/>
  <c r="D675" i="1"/>
  <c r="A676" i="1"/>
  <c r="B676" i="1"/>
  <c r="D676" i="1"/>
  <c r="A677" i="1"/>
  <c r="B677" i="1"/>
  <c r="D677" i="1"/>
  <c r="A678" i="1"/>
  <c r="B678" i="1"/>
  <c r="D678" i="1"/>
  <c r="A679" i="1"/>
  <c r="B679" i="1"/>
  <c r="D679" i="1"/>
  <c r="A680" i="1"/>
  <c r="B680" i="1"/>
  <c r="D680" i="1"/>
  <c r="A681" i="1"/>
  <c r="B681" i="1"/>
  <c r="D681" i="1"/>
  <c r="A682" i="1"/>
  <c r="B682" i="1"/>
  <c r="D682" i="1"/>
  <c r="A683" i="1"/>
  <c r="B683" i="1"/>
  <c r="D683" i="1"/>
  <c r="A684" i="1"/>
  <c r="B684" i="1"/>
  <c r="D684" i="1"/>
  <c r="A685" i="1"/>
  <c r="B685" i="1"/>
  <c r="D685" i="1"/>
  <c r="A686" i="1"/>
  <c r="B686" i="1"/>
  <c r="D686" i="1"/>
  <c r="A687" i="1"/>
  <c r="B687" i="1"/>
  <c r="D687" i="1"/>
  <c r="A688" i="1"/>
  <c r="B688" i="1"/>
  <c r="D688" i="1"/>
  <c r="A689" i="1"/>
  <c r="B689" i="1"/>
  <c r="D689" i="1"/>
  <c r="A690" i="1"/>
  <c r="B690" i="1"/>
  <c r="D690" i="1"/>
  <c r="A691" i="1"/>
  <c r="B691" i="1"/>
  <c r="D691" i="1"/>
  <c r="A692" i="1"/>
  <c r="B692" i="1"/>
  <c r="D692" i="1"/>
  <c r="A693" i="1"/>
  <c r="B693" i="1"/>
  <c r="D693" i="1"/>
  <c r="A694" i="1"/>
  <c r="B694" i="1"/>
  <c r="D694" i="1"/>
  <c r="A695" i="1"/>
  <c r="B695" i="1"/>
  <c r="D695" i="1"/>
  <c r="A696" i="1"/>
  <c r="B696" i="1"/>
  <c r="D696" i="1"/>
  <c r="A697" i="1"/>
  <c r="B697" i="1"/>
  <c r="D697" i="1"/>
  <c r="A698" i="1"/>
  <c r="B698" i="1"/>
  <c r="D698" i="1"/>
  <c r="A699" i="1"/>
  <c r="B699" i="1"/>
  <c r="D699" i="1"/>
  <c r="A700" i="1"/>
  <c r="B700" i="1"/>
  <c r="D700" i="1"/>
  <c r="A701" i="1"/>
  <c r="B701" i="1"/>
  <c r="D701" i="1"/>
  <c r="A702" i="1"/>
  <c r="B702" i="1"/>
  <c r="D702" i="1"/>
  <c r="A703" i="1"/>
  <c r="B703" i="1"/>
  <c r="D703" i="1"/>
  <c r="A704" i="1"/>
  <c r="B704" i="1"/>
  <c r="D704" i="1"/>
  <c r="A705" i="1"/>
  <c r="B705" i="1"/>
  <c r="D705" i="1"/>
  <c r="A706" i="1"/>
  <c r="B706" i="1"/>
  <c r="D706" i="1"/>
  <c r="A707" i="1"/>
  <c r="B707" i="1"/>
  <c r="D707" i="1"/>
  <c r="A708" i="1"/>
  <c r="B708" i="1"/>
  <c r="D708" i="1"/>
  <c r="A709" i="1"/>
  <c r="B709" i="1"/>
  <c r="D709" i="1"/>
  <c r="A710" i="1"/>
  <c r="B710" i="1"/>
  <c r="D710" i="1"/>
  <c r="A711" i="1"/>
  <c r="B711" i="1"/>
  <c r="D711" i="1"/>
  <c r="A712" i="1"/>
  <c r="B712" i="1"/>
  <c r="D712" i="1"/>
  <c r="A713" i="1"/>
  <c r="B713" i="1"/>
  <c r="D713" i="1"/>
  <c r="A714" i="1"/>
  <c r="B714" i="1"/>
  <c r="D714" i="1"/>
  <c r="A715" i="1"/>
  <c r="B715" i="1"/>
  <c r="D715" i="1"/>
  <c r="A716" i="1"/>
  <c r="B716" i="1"/>
  <c r="D716" i="1"/>
  <c r="A717" i="1"/>
  <c r="B717" i="1"/>
  <c r="D717" i="1"/>
  <c r="A718" i="1"/>
  <c r="B718" i="1"/>
  <c r="D718" i="1"/>
  <c r="A719" i="1"/>
  <c r="B719" i="1"/>
  <c r="D719" i="1"/>
  <c r="A720" i="1"/>
  <c r="B720" i="1"/>
  <c r="D720" i="1"/>
  <c r="A721" i="1"/>
  <c r="B721" i="1"/>
  <c r="D721" i="1"/>
  <c r="A722" i="1"/>
  <c r="B722" i="1"/>
  <c r="D722" i="1"/>
  <c r="A723" i="1"/>
  <c r="B723" i="1"/>
  <c r="D723" i="1"/>
  <c r="A724" i="1"/>
  <c r="B724" i="1"/>
  <c r="D724" i="1"/>
  <c r="A725" i="1"/>
  <c r="B725" i="1"/>
  <c r="D725" i="1"/>
  <c r="A726" i="1"/>
  <c r="B726" i="1"/>
  <c r="D726" i="1"/>
  <c r="A727" i="1"/>
  <c r="B727" i="1"/>
  <c r="D727" i="1"/>
  <c r="A728" i="1"/>
  <c r="B728" i="1"/>
  <c r="D728" i="1"/>
  <c r="A729" i="1"/>
  <c r="B729" i="1"/>
  <c r="D729" i="1"/>
  <c r="A730" i="1"/>
  <c r="B730" i="1"/>
  <c r="D730" i="1"/>
  <c r="A731" i="1"/>
  <c r="B731" i="1"/>
  <c r="D731" i="1"/>
  <c r="A732" i="1"/>
  <c r="B732" i="1"/>
  <c r="D732" i="1"/>
  <c r="A733" i="1"/>
  <c r="B733" i="1"/>
  <c r="D733" i="1"/>
  <c r="A734" i="1"/>
  <c r="B734" i="1"/>
  <c r="D734" i="1"/>
  <c r="A735" i="1"/>
  <c r="B735" i="1"/>
  <c r="D735" i="1"/>
  <c r="A736" i="1"/>
  <c r="B736" i="1"/>
  <c r="D736" i="1"/>
  <c r="A737" i="1"/>
  <c r="B737" i="1"/>
  <c r="D737" i="1"/>
  <c r="A738" i="1"/>
  <c r="B738" i="1"/>
  <c r="D738" i="1"/>
  <c r="A739" i="1"/>
  <c r="B739" i="1"/>
  <c r="D739" i="1"/>
  <c r="A740" i="1"/>
  <c r="B740" i="1"/>
  <c r="D740" i="1"/>
  <c r="A741" i="1"/>
  <c r="B741" i="1"/>
  <c r="D741" i="1"/>
  <c r="A742" i="1"/>
  <c r="B742" i="1"/>
  <c r="D742" i="1"/>
  <c r="A743" i="1"/>
  <c r="B743" i="1"/>
  <c r="D743" i="1"/>
  <c r="A744" i="1"/>
  <c r="B744" i="1"/>
  <c r="D744" i="1"/>
  <c r="A745" i="1"/>
  <c r="B745" i="1"/>
  <c r="D745" i="1"/>
  <c r="A746" i="1"/>
  <c r="B746" i="1"/>
  <c r="D746" i="1"/>
  <c r="A747" i="1"/>
  <c r="B942" i="3" s="1"/>
  <c r="B747" i="1"/>
  <c r="D747" i="1"/>
  <c r="A748" i="1"/>
  <c r="B748" i="1"/>
  <c r="D748" i="1"/>
  <c r="A749" i="1"/>
  <c r="B749" i="1"/>
  <c r="D749" i="1"/>
  <c r="A750" i="1"/>
  <c r="B750" i="1"/>
  <c r="D750" i="1"/>
  <c r="A751" i="1"/>
  <c r="B751" i="1"/>
  <c r="D751" i="1"/>
  <c r="A752" i="1"/>
  <c r="B752" i="1"/>
  <c r="D752" i="1"/>
  <c r="A753" i="1"/>
  <c r="B753" i="1"/>
  <c r="D753" i="1"/>
  <c r="A754" i="1"/>
  <c r="B754" i="1"/>
  <c r="D754" i="1"/>
  <c r="A755" i="1"/>
  <c r="B755" i="1"/>
  <c r="D755" i="1"/>
  <c r="A756" i="1"/>
  <c r="B756" i="1"/>
  <c r="D756" i="1"/>
  <c r="A757" i="1"/>
  <c r="B757" i="1"/>
  <c r="D757" i="1"/>
  <c r="A758" i="1"/>
  <c r="B758" i="1"/>
  <c r="D758" i="1"/>
  <c r="A759" i="1"/>
  <c r="B759" i="1"/>
  <c r="D759" i="1"/>
  <c r="A760" i="1"/>
  <c r="B760" i="1"/>
  <c r="D760" i="1"/>
  <c r="A761" i="1"/>
  <c r="B761" i="1"/>
  <c r="D761" i="1"/>
  <c r="A762" i="1"/>
  <c r="B762" i="1"/>
  <c r="D762" i="1"/>
  <c r="A763" i="1"/>
  <c r="B763" i="1"/>
  <c r="D763" i="1"/>
  <c r="A764" i="1"/>
  <c r="B764" i="1"/>
  <c r="D764" i="1"/>
  <c r="A765" i="1"/>
  <c r="B765" i="1"/>
  <c r="D765" i="1"/>
  <c r="A766" i="1"/>
  <c r="B766" i="1"/>
  <c r="D766" i="1"/>
  <c r="A767" i="1"/>
  <c r="B767" i="1"/>
  <c r="D767" i="1"/>
  <c r="A768" i="1"/>
  <c r="B768" i="1"/>
  <c r="D768" i="1"/>
  <c r="A769" i="1"/>
  <c r="B769" i="1"/>
  <c r="D769" i="1"/>
  <c r="A770" i="1"/>
  <c r="B770" i="1"/>
  <c r="D770" i="1"/>
  <c r="A771" i="1"/>
  <c r="B771" i="1"/>
  <c r="D771" i="1"/>
  <c r="A772" i="1"/>
  <c r="B772" i="1"/>
  <c r="D772" i="1"/>
  <c r="A773" i="1"/>
  <c r="B773" i="1"/>
  <c r="D773" i="1"/>
  <c r="A774" i="1"/>
  <c r="B774" i="1"/>
  <c r="D774" i="1"/>
  <c r="A775" i="1"/>
  <c r="B775" i="1"/>
  <c r="D775" i="1"/>
  <c r="A776" i="1"/>
  <c r="B776" i="1"/>
  <c r="D776" i="1"/>
  <c r="A777" i="1"/>
  <c r="B777" i="1"/>
  <c r="D777" i="1"/>
  <c r="A778" i="1"/>
  <c r="B778" i="1"/>
  <c r="D778" i="1"/>
  <c r="A779" i="1"/>
  <c r="B779" i="1"/>
  <c r="D779" i="1"/>
  <c r="A780" i="1"/>
  <c r="B780" i="1"/>
  <c r="D780" i="1"/>
  <c r="A781" i="1"/>
  <c r="B781" i="1"/>
  <c r="D781" i="1"/>
  <c r="A782" i="1"/>
  <c r="B782" i="1"/>
  <c r="D782" i="1"/>
  <c r="A783" i="1"/>
  <c r="B783" i="1"/>
  <c r="D783" i="1"/>
  <c r="A784" i="1"/>
  <c r="B784" i="1"/>
  <c r="D784" i="1"/>
  <c r="A785" i="1"/>
  <c r="B785" i="1"/>
  <c r="D785" i="1"/>
  <c r="A786" i="1"/>
  <c r="B786" i="1"/>
  <c r="D786" i="1"/>
  <c r="A787" i="1"/>
  <c r="B787" i="1"/>
  <c r="D787" i="1"/>
  <c r="A788" i="1"/>
  <c r="B788" i="1"/>
  <c r="D788" i="1"/>
  <c r="A789" i="1"/>
  <c r="B789" i="1"/>
  <c r="D789" i="1"/>
  <c r="A790" i="1"/>
  <c r="B790" i="1"/>
  <c r="D790" i="1"/>
  <c r="A791" i="1"/>
  <c r="B791" i="1"/>
  <c r="D791" i="1"/>
  <c r="A792" i="1"/>
  <c r="B792" i="1"/>
  <c r="D792" i="1"/>
  <c r="A793" i="1"/>
  <c r="B793" i="1"/>
  <c r="D793" i="1"/>
  <c r="A794" i="1"/>
  <c r="B794" i="1"/>
  <c r="D794" i="1"/>
  <c r="A795" i="1"/>
  <c r="B795" i="1"/>
  <c r="D795" i="1"/>
  <c r="A796" i="1"/>
  <c r="B796" i="1"/>
  <c r="D796" i="1"/>
  <c r="A797" i="1"/>
  <c r="B797" i="1"/>
  <c r="D797" i="1"/>
  <c r="A798" i="1"/>
  <c r="B798" i="1"/>
  <c r="D798" i="1"/>
  <c r="A799" i="1"/>
  <c r="B799" i="1"/>
  <c r="D799" i="1"/>
  <c r="A800" i="1"/>
  <c r="B800" i="1"/>
  <c r="D800" i="1"/>
  <c r="A801" i="1"/>
  <c r="B801" i="1"/>
  <c r="D801" i="1"/>
  <c r="A802" i="1"/>
  <c r="B802" i="1"/>
  <c r="D802" i="1"/>
  <c r="A803" i="1"/>
  <c r="B803" i="1"/>
  <c r="D803" i="1"/>
  <c r="A804" i="1"/>
  <c r="B804" i="1"/>
  <c r="D804" i="1"/>
  <c r="A805" i="1"/>
  <c r="B805" i="1"/>
  <c r="D805" i="1"/>
  <c r="A806" i="1"/>
  <c r="B806" i="1"/>
  <c r="D806" i="1"/>
  <c r="A807" i="1"/>
  <c r="B807" i="1"/>
  <c r="D807" i="1"/>
  <c r="A808" i="1"/>
  <c r="B808" i="1"/>
  <c r="D808" i="1"/>
  <c r="A809" i="1"/>
  <c r="B809" i="1"/>
  <c r="D809" i="1"/>
  <c r="A810" i="1"/>
  <c r="B810" i="1"/>
  <c r="D810" i="1"/>
  <c r="A811" i="1"/>
  <c r="B811" i="1"/>
  <c r="D811" i="1"/>
  <c r="A812" i="1"/>
  <c r="B812" i="1"/>
  <c r="D812" i="1"/>
  <c r="A813" i="1"/>
  <c r="B813" i="1"/>
  <c r="D813" i="1"/>
  <c r="A814" i="1"/>
  <c r="B814" i="1"/>
  <c r="D814" i="1"/>
  <c r="A815" i="1"/>
  <c r="B815" i="1"/>
  <c r="D815" i="1"/>
  <c r="A816" i="1"/>
  <c r="B816" i="1"/>
  <c r="D816" i="1"/>
  <c r="A817" i="1"/>
  <c r="B817" i="1"/>
  <c r="D817" i="1"/>
  <c r="A818" i="1"/>
  <c r="B818" i="1"/>
  <c r="D818" i="1"/>
  <c r="A819" i="1"/>
  <c r="B819" i="1"/>
  <c r="D819" i="1"/>
  <c r="A820" i="1"/>
  <c r="B820" i="1"/>
  <c r="D820" i="1"/>
  <c r="A821" i="1"/>
  <c r="B821" i="1"/>
  <c r="D821" i="1"/>
  <c r="A822" i="1"/>
  <c r="B822" i="1"/>
  <c r="D822" i="1"/>
  <c r="A823" i="1"/>
  <c r="B823" i="1"/>
  <c r="D823" i="1"/>
  <c r="A824" i="1"/>
  <c r="B824" i="1"/>
  <c r="D824" i="1"/>
  <c r="A825" i="1"/>
  <c r="B825" i="1"/>
  <c r="D825" i="1"/>
  <c r="A826" i="1"/>
  <c r="B826" i="1"/>
  <c r="D826" i="1"/>
  <c r="A827" i="1"/>
  <c r="B827" i="1"/>
  <c r="D827" i="1"/>
  <c r="A828" i="1"/>
  <c r="B828" i="1"/>
  <c r="D828" i="1"/>
  <c r="A829" i="1"/>
  <c r="B829" i="1"/>
  <c r="D829" i="1"/>
  <c r="A830" i="1"/>
  <c r="B830" i="1"/>
  <c r="D830" i="1"/>
  <c r="A831" i="1"/>
  <c r="B831" i="1"/>
  <c r="D831" i="1"/>
  <c r="A832" i="1"/>
  <c r="B832" i="1"/>
  <c r="D832" i="1"/>
  <c r="A833" i="1"/>
  <c r="B833" i="1"/>
  <c r="D833" i="1"/>
  <c r="A834" i="1"/>
  <c r="B834" i="1"/>
  <c r="D834" i="1"/>
  <c r="A835" i="1"/>
  <c r="B835" i="1"/>
  <c r="D835" i="1"/>
  <c r="A836" i="1"/>
  <c r="B836" i="1"/>
  <c r="D836" i="1"/>
  <c r="A837" i="1"/>
  <c r="B837" i="1"/>
  <c r="D837" i="1"/>
  <c r="A838" i="1"/>
  <c r="B838" i="1"/>
  <c r="D838" i="1"/>
  <c r="A839" i="1"/>
  <c r="B839" i="1"/>
  <c r="D839" i="1"/>
  <c r="A840" i="1"/>
  <c r="B840" i="1"/>
  <c r="D840" i="1"/>
  <c r="A841" i="1"/>
  <c r="B841" i="1"/>
  <c r="D841" i="1"/>
  <c r="A842" i="1"/>
  <c r="B842" i="1"/>
  <c r="D842" i="1"/>
  <c r="A843" i="1"/>
  <c r="B843" i="1"/>
  <c r="D843" i="1"/>
  <c r="A844" i="1"/>
  <c r="B844" i="1"/>
  <c r="D844" i="1"/>
  <c r="A845" i="1"/>
  <c r="B845" i="1"/>
  <c r="D845" i="1"/>
  <c r="A846" i="1"/>
  <c r="B846" i="1"/>
  <c r="D846" i="1"/>
  <c r="A847" i="1"/>
  <c r="B847" i="1"/>
  <c r="D847" i="1"/>
  <c r="A848" i="1"/>
  <c r="B848" i="1"/>
  <c r="D848" i="1"/>
  <c r="A849" i="1"/>
  <c r="B849" i="1"/>
  <c r="D849" i="1"/>
  <c r="A850" i="1"/>
  <c r="B850" i="1"/>
  <c r="D850" i="1"/>
  <c r="A851" i="1"/>
  <c r="B851" i="1"/>
  <c r="D851" i="1"/>
  <c r="A852" i="1"/>
  <c r="B852" i="1"/>
  <c r="D852" i="1"/>
  <c r="A853" i="1"/>
  <c r="B853" i="1"/>
  <c r="D853" i="1"/>
  <c r="A854" i="1"/>
  <c r="B854" i="1"/>
  <c r="D854" i="1"/>
  <c r="A855" i="1"/>
  <c r="B855" i="1"/>
  <c r="D855" i="1"/>
  <c r="A856" i="1"/>
  <c r="B856" i="1"/>
  <c r="D856" i="1"/>
  <c r="A857" i="1"/>
  <c r="B857" i="1"/>
  <c r="D857" i="1"/>
  <c r="A858" i="1"/>
  <c r="B858" i="1"/>
  <c r="D858" i="1"/>
  <c r="A859" i="1"/>
  <c r="B859" i="1"/>
  <c r="D859" i="1"/>
  <c r="A860" i="1"/>
  <c r="B860" i="1"/>
  <c r="D860" i="1"/>
  <c r="A861" i="1"/>
  <c r="B861" i="1"/>
  <c r="D861" i="1"/>
  <c r="A862" i="1"/>
  <c r="B862" i="1"/>
  <c r="D862" i="1"/>
  <c r="A863" i="1"/>
  <c r="B863" i="1"/>
  <c r="D863" i="1"/>
  <c r="A864" i="1"/>
  <c r="B864" i="1"/>
  <c r="D864" i="1"/>
  <c r="A865" i="1"/>
  <c r="B865" i="1"/>
  <c r="D865" i="1"/>
  <c r="A866" i="1"/>
  <c r="B866" i="1"/>
  <c r="D866" i="1"/>
  <c r="A867" i="1"/>
  <c r="B867" i="1"/>
  <c r="D867" i="1"/>
  <c r="A868" i="1"/>
  <c r="B868" i="1"/>
  <c r="D868" i="1"/>
  <c r="A869" i="1"/>
  <c r="B869" i="1"/>
  <c r="D869" i="1"/>
  <c r="A870" i="1"/>
  <c r="B870" i="1"/>
  <c r="D870" i="1"/>
  <c r="A871" i="1"/>
  <c r="B871" i="1"/>
  <c r="D871" i="1"/>
  <c r="A872" i="1"/>
  <c r="B872" i="1"/>
  <c r="D872" i="1"/>
  <c r="A873" i="1"/>
  <c r="B873" i="1"/>
  <c r="D873" i="1"/>
  <c r="A874" i="1"/>
  <c r="B874" i="1"/>
  <c r="D874" i="1"/>
  <c r="A875" i="1"/>
  <c r="B875" i="1"/>
  <c r="D875" i="1"/>
  <c r="A876" i="1"/>
  <c r="B876" i="1"/>
  <c r="D876" i="1"/>
  <c r="A877" i="1"/>
  <c r="B877" i="1"/>
  <c r="D877" i="1"/>
  <c r="A878" i="1"/>
  <c r="B878" i="1"/>
  <c r="D878" i="1"/>
  <c r="A879" i="1"/>
  <c r="B879" i="1"/>
  <c r="D879" i="1"/>
  <c r="A880" i="1"/>
  <c r="B880" i="1"/>
  <c r="D880" i="1"/>
  <c r="A881" i="1"/>
  <c r="B881" i="1"/>
  <c r="D881" i="1"/>
  <c r="A882" i="1"/>
  <c r="B882" i="1"/>
  <c r="D882" i="1"/>
  <c r="A883" i="1"/>
  <c r="B883" i="1"/>
  <c r="D883" i="1"/>
  <c r="A884" i="1"/>
  <c r="B884" i="1"/>
  <c r="D884" i="1"/>
  <c r="A885" i="1"/>
  <c r="B885" i="1"/>
  <c r="D885" i="1"/>
  <c r="A886" i="1"/>
  <c r="B886" i="1"/>
  <c r="D886" i="1"/>
  <c r="A887" i="1"/>
  <c r="B887" i="1"/>
  <c r="D887" i="1"/>
  <c r="A888" i="1"/>
  <c r="B888" i="1"/>
  <c r="D888" i="1"/>
  <c r="A889" i="1"/>
  <c r="B889" i="1"/>
  <c r="D889" i="1"/>
  <c r="A890" i="1"/>
  <c r="B890" i="1"/>
  <c r="D890" i="1"/>
  <c r="A891" i="1"/>
  <c r="B891" i="1"/>
  <c r="D891" i="1"/>
  <c r="A892" i="1"/>
  <c r="B892" i="1"/>
  <c r="D892" i="1"/>
  <c r="A893" i="1"/>
  <c r="B893" i="1"/>
  <c r="D893" i="1"/>
  <c r="A894" i="1"/>
  <c r="B894" i="1"/>
  <c r="D894" i="1"/>
  <c r="A895" i="1"/>
  <c r="B895" i="1"/>
  <c r="D895" i="1"/>
  <c r="A896" i="1"/>
  <c r="B896" i="1"/>
  <c r="D896" i="1"/>
  <c r="A897" i="1"/>
  <c r="B897" i="1"/>
  <c r="D897" i="1"/>
  <c r="A898" i="1"/>
  <c r="B898" i="1"/>
  <c r="D898" i="1"/>
  <c r="A899" i="1"/>
  <c r="B899" i="1"/>
  <c r="D899" i="1"/>
  <c r="A900" i="1"/>
  <c r="B900" i="1"/>
  <c r="D900" i="1"/>
  <c r="A901" i="1"/>
  <c r="B901" i="1"/>
  <c r="D901" i="1"/>
  <c r="A902" i="1"/>
  <c r="B902" i="1"/>
  <c r="D902" i="1"/>
  <c r="A903" i="1"/>
  <c r="B903" i="1"/>
  <c r="D903" i="1"/>
  <c r="A904" i="1"/>
  <c r="B904" i="1"/>
  <c r="D904" i="1"/>
  <c r="A905" i="1"/>
  <c r="B905" i="1"/>
  <c r="D905" i="1"/>
  <c r="A906" i="1"/>
  <c r="B906" i="1"/>
  <c r="D906" i="1"/>
  <c r="A907" i="1"/>
  <c r="B907" i="1"/>
  <c r="D907" i="1"/>
  <c r="A908" i="1"/>
  <c r="B908" i="1"/>
  <c r="D908" i="1"/>
  <c r="A909" i="1"/>
  <c r="B909" i="1"/>
  <c r="D909" i="1"/>
  <c r="A910" i="1"/>
  <c r="B910" i="1"/>
  <c r="D910" i="1"/>
  <c r="A911" i="1"/>
  <c r="B911" i="1"/>
  <c r="D911" i="1"/>
  <c r="A912" i="1"/>
  <c r="B912" i="1"/>
  <c r="D912" i="1"/>
  <c r="A913" i="1"/>
  <c r="B913" i="1"/>
  <c r="D913" i="1"/>
  <c r="A914" i="1"/>
  <c r="B914" i="1"/>
  <c r="D914" i="1"/>
  <c r="A915" i="1"/>
  <c r="B915" i="1"/>
  <c r="D915" i="1"/>
  <c r="A916" i="1"/>
  <c r="B916" i="1"/>
  <c r="D916" i="1"/>
  <c r="A917" i="1"/>
  <c r="B917" i="1"/>
  <c r="D917" i="1"/>
  <c r="A918" i="1"/>
  <c r="B918" i="1"/>
  <c r="D918" i="1"/>
  <c r="A919" i="1"/>
  <c r="B919" i="1"/>
  <c r="D919" i="1"/>
  <c r="A920" i="1"/>
  <c r="B920" i="1"/>
  <c r="D920" i="1"/>
  <c r="A921" i="1"/>
  <c r="B921" i="1"/>
  <c r="D921" i="1"/>
  <c r="A922" i="1"/>
  <c r="B922" i="1"/>
  <c r="D922" i="1"/>
  <c r="A1008" i="1"/>
  <c r="B1008" i="1"/>
  <c r="D1008" i="1"/>
  <c r="A924" i="1"/>
  <c r="B924" i="1"/>
  <c r="D924" i="1"/>
  <c r="A925" i="1"/>
  <c r="B925" i="1"/>
  <c r="D925" i="1"/>
  <c r="A926" i="1"/>
  <c r="B926" i="1"/>
  <c r="D926" i="1"/>
  <c r="A927" i="1"/>
  <c r="B927" i="1"/>
  <c r="D927" i="1"/>
  <c r="A928" i="1"/>
  <c r="B928" i="1"/>
  <c r="D928" i="1"/>
  <c r="A929" i="1"/>
  <c r="B929" i="1"/>
  <c r="D929" i="1"/>
  <c r="A930" i="1"/>
  <c r="B930" i="1"/>
  <c r="D930" i="1"/>
  <c r="A931" i="1"/>
  <c r="B931" i="1"/>
  <c r="D931" i="1"/>
  <c r="A932" i="1"/>
  <c r="B932" i="1"/>
  <c r="D932" i="1"/>
  <c r="A933" i="1"/>
  <c r="B933" i="1"/>
  <c r="D933" i="1"/>
  <c r="A934" i="1"/>
  <c r="B934" i="1"/>
  <c r="D934" i="1"/>
  <c r="A935" i="1"/>
  <c r="B935" i="1"/>
  <c r="D935" i="1"/>
  <c r="A936" i="1"/>
  <c r="B936" i="1"/>
  <c r="D936" i="1"/>
  <c r="A937" i="1"/>
  <c r="B937" i="1"/>
  <c r="D937" i="1"/>
  <c r="A938" i="1"/>
  <c r="B938" i="1"/>
  <c r="D938" i="1"/>
  <c r="A939" i="1"/>
  <c r="B939" i="1"/>
  <c r="D939" i="1"/>
  <c r="A940" i="1"/>
  <c r="B940" i="1"/>
  <c r="D940" i="1"/>
  <c r="A941" i="1"/>
  <c r="B941" i="1"/>
  <c r="D941" i="1"/>
  <c r="A942" i="1"/>
  <c r="B942" i="1"/>
  <c r="D942" i="1"/>
  <c r="A943" i="1"/>
  <c r="B943" i="1"/>
  <c r="D943" i="1"/>
  <c r="A944" i="1"/>
  <c r="B944" i="1"/>
  <c r="D944" i="1"/>
  <c r="A945" i="1"/>
  <c r="B945" i="1"/>
  <c r="D945" i="1"/>
  <c r="A946" i="1"/>
  <c r="B946" i="1"/>
  <c r="D946" i="1"/>
  <c r="A947" i="1"/>
  <c r="B947" i="1"/>
  <c r="D947" i="1"/>
  <c r="A948" i="1"/>
  <c r="B948" i="1"/>
  <c r="D948" i="1"/>
  <c r="A949" i="1"/>
  <c r="B949" i="1"/>
  <c r="D949" i="1"/>
  <c r="A950" i="1"/>
  <c r="B950" i="1"/>
  <c r="D950" i="1"/>
  <c r="A951" i="1"/>
  <c r="B951" i="1"/>
  <c r="D951" i="1"/>
  <c r="A952" i="1"/>
  <c r="B952" i="1"/>
  <c r="D952" i="1"/>
  <c r="A953" i="1"/>
  <c r="B953" i="1"/>
  <c r="D953" i="1"/>
  <c r="A954" i="1"/>
  <c r="B954" i="1"/>
  <c r="D954" i="1"/>
  <c r="A955" i="1"/>
  <c r="B955" i="1"/>
  <c r="D955" i="1"/>
  <c r="A956" i="1"/>
  <c r="B956" i="1"/>
  <c r="D956" i="1"/>
  <c r="A957" i="1"/>
  <c r="B957" i="1"/>
  <c r="D957" i="1"/>
  <c r="A958" i="1"/>
  <c r="B958" i="1"/>
  <c r="D958" i="1"/>
  <c r="A959" i="1"/>
  <c r="B959" i="1"/>
  <c r="D959" i="1"/>
  <c r="A960" i="1"/>
  <c r="B960" i="1"/>
  <c r="D960" i="1"/>
  <c r="A961" i="1"/>
  <c r="B961" i="1"/>
  <c r="D961" i="1"/>
  <c r="A962" i="1"/>
  <c r="B962" i="1"/>
  <c r="D962" i="1"/>
  <c r="A963" i="1"/>
  <c r="B963" i="1"/>
  <c r="D963" i="1"/>
  <c r="A964" i="1"/>
  <c r="B964" i="1"/>
  <c r="D964" i="1"/>
  <c r="A965" i="1"/>
  <c r="B965" i="1"/>
  <c r="D965" i="1"/>
  <c r="A966" i="1"/>
  <c r="B966" i="1"/>
  <c r="C965" i="3"/>
  <c r="D966" i="1"/>
  <c r="A967" i="1"/>
  <c r="B967" i="1"/>
  <c r="D967" i="1"/>
  <c r="A968" i="1"/>
  <c r="B968" i="1"/>
  <c r="D968" i="1"/>
  <c r="A969" i="1"/>
  <c r="B969" i="1"/>
  <c r="D969" i="1"/>
  <c r="A970" i="1"/>
  <c r="B970" i="1"/>
  <c r="D970" i="1"/>
  <c r="A971" i="1"/>
  <c r="B971" i="1"/>
  <c r="D971" i="1"/>
  <c r="A972" i="1"/>
  <c r="B972" i="1"/>
  <c r="D972" i="1"/>
  <c r="A973" i="1"/>
  <c r="B973" i="1"/>
  <c r="D973" i="1"/>
  <c r="A974" i="1"/>
  <c r="B974" i="1"/>
  <c r="D974" i="1"/>
  <c r="A975" i="1"/>
  <c r="B975" i="1"/>
  <c r="D975" i="1"/>
  <c r="A976" i="1"/>
  <c r="B976" i="1"/>
  <c r="D976" i="1"/>
  <c r="A977" i="1"/>
  <c r="B977" i="1"/>
  <c r="D977" i="1"/>
  <c r="A978" i="1"/>
  <c r="B978" i="1"/>
  <c r="D978" i="1"/>
  <c r="A979" i="1"/>
  <c r="B979" i="1"/>
  <c r="D979" i="1"/>
  <c r="A980" i="1"/>
  <c r="B980" i="1"/>
  <c r="D980" i="1"/>
  <c r="A981" i="1"/>
  <c r="B981" i="1"/>
  <c r="D981" i="1"/>
  <c r="A982" i="1"/>
  <c r="B982" i="1"/>
  <c r="D982" i="1"/>
  <c r="A983" i="1"/>
  <c r="B983" i="1"/>
  <c r="D983" i="1"/>
  <c r="A984" i="1"/>
  <c r="B984" i="1"/>
  <c r="D984" i="1"/>
  <c r="A985" i="1"/>
  <c r="B985" i="1"/>
  <c r="D985" i="1"/>
  <c r="A986" i="1"/>
  <c r="B986" i="1"/>
  <c r="D986" i="1"/>
  <c r="A987" i="1"/>
  <c r="B987" i="1"/>
  <c r="D987" i="1"/>
  <c r="A988" i="1"/>
  <c r="B988" i="1"/>
  <c r="D988" i="1"/>
  <c r="A989" i="1"/>
  <c r="B989" i="1"/>
  <c r="D989" i="1"/>
  <c r="A990" i="1"/>
  <c r="B990" i="1"/>
  <c r="D990" i="1"/>
  <c r="A991" i="1"/>
  <c r="B991" i="1"/>
  <c r="D991" i="1"/>
  <c r="A992" i="1"/>
  <c r="B992" i="1"/>
  <c r="D992" i="1"/>
  <c r="A993" i="1"/>
  <c r="B993" i="1"/>
  <c r="D993" i="1"/>
  <c r="A994" i="1"/>
  <c r="B994" i="1"/>
  <c r="D994" i="1"/>
  <c r="A995" i="1"/>
  <c r="B995" i="1"/>
  <c r="D995" i="1"/>
  <c r="A996" i="1"/>
  <c r="B996" i="1"/>
  <c r="D996" i="1"/>
  <c r="A997" i="1"/>
  <c r="B997" i="1"/>
  <c r="D997" i="1"/>
  <c r="A998" i="1"/>
  <c r="B998" i="1"/>
  <c r="D998" i="1"/>
  <c r="A999" i="1"/>
  <c r="B999" i="1"/>
  <c r="D999" i="1"/>
  <c r="A1000" i="1"/>
  <c r="B1000" i="1"/>
  <c r="D1000" i="1"/>
  <c r="A1001" i="1"/>
  <c r="B1001" i="1"/>
  <c r="D1001" i="1"/>
  <c r="A1002" i="1"/>
  <c r="B1002" i="1"/>
  <c r="D1002" i="1"/>
  <c r="A1003" i="1"/>
  <c r="B1003" i="1"/>
  <c r="D1003" i="1"/>
  <c r="A1004" i="1"/>
  <c r="B1004" i="1"/>
  <c r="D1004" i="1"/>
  <c r="A1005" i="1"/>
  <c r="B1005" i="1"/>
  <c r="D1005" i="1"/>
  <c r="A1006" i="1"/>
  <c r="B1006" i="1"/>
  <c r="D1006" i="1"/>
  <c r="A1007" i="1"/>
  <c r="B1007" i="1"/>
  <c r="D1007" i="1"/>
  <c r="A1088" i="1"/>
  <c r="B1088" i="1"/>
  <c r="D1088" i="1"/>
  <c r="A1009" i="1"/>
  <c r="B1009" i="1"/>
  <c r="D1009" i="1"/>
  <c r="A1010" i="1"/>
  <c r="B1010" i="1"/>
  <c r="D1010" i="1"/>
  <c r="A1011" i="1"/>
  <c r="B1011" i="1"/>
  <c r="D1011" i="1"/>
  <c r="A1012" i="1"/>
  <c r="B1012" i="1"/>
  <c r="D1012" i="1"/>
  <c r="A1013" i="1"/>
  <c r="B1013" i="1"/>
  <c r="D1013" i="1"/>
  <c r="A1014" i="1"/>
  <c r="B1014" i="1"/>
  <c r="D1014" i="1"/>
  <c r="A1015" i="1"/>
  <c r="B1015" i="1"/>
  <c r="D1015" i="1"/>
  <c r="A1016" i="1"/>
  <c r="B1016" i="1"/>
  <c r="D1016" i="1"/>
  <c r="A1017" i="1"/>
  <c r="B1017" i="1"/>
  <c r="D1017" i="1"/>
  <c r="A1018" i="1"/>
  <c r="B1018" i="1"/>
  <c r="D1018" i="1"/>
  <c r="A1019" i="1"/>
  <c r="B1019" i="1"/>
  <c r="D1019" i="1"/>
  <c r="A1020" i="1"/>
  <c r="B1020" i="1"/>
  <c r="D1020" i="1"/>
  <c r="A1021" i="1"/>
  <c r="B1021" i="1"/>
  <c r="D1021" i="1"/>
  <c r="A1022" i="1"/>
  <c r="B1022" i="1"/>
  <c r="D1022" i="1"/>
  <c r="A1023" i="1"/>
  <c r="B1023" i="1"/>
  <c r="D1023" i="1"/>
  <c r="A1024" i="1"/>
  <c r="B1024" i="1"/>
  <c r="D1024" i="1"/>
  <c r="A1025" i="1"/>
  <c r="B1025" i="1"/>
  <c r="D1025" i="1"/>
  <c r="A1026" i="1"/>
  <c r="B1026" i="1"/>
  <c r="D1026" i="1"/>
  <c r="A1027" i="1"/>
  <c r="B1027" i="1"/>
  <c r="D1027" i="1"/>
  <c r="A1028" i="1"/>
  <c r="B1028" i="1"/>
  <c r="D1028" i="1"/>
  <c r="A1029" i="1"/>
  <c r="B1029" i="1"/>
  <c r="D1029" i="1"/>
  <c r="A1030" i="1"/>
  <c r="B1030" i="1"/>
  <c r="D1030" i="1"/>
  <c r="A1031" i="1"/>
  <c r="B1031" i="1"/>
  <c r="D1031" i="1"/>
  <c r="A1032" i="1"/>
  <c r="B1032" i="1"/>
  <c r="D1032" i="1"/>
  <c r="A1033" i="1"/>
  <c r="B1033" i="1"/>
  <c r="D1033" i="1"/>
  <c r="A1034" i="1"/>
  <c r="B1034" i="1"/>
  <c r="D1034" i="1"/>
  <c r="A1035" i="1"/>
  <c r="B1035" i="1"/>
  <c r="D1035" i="1"/>
  <c r="A1036" i="1"/>
  <c r="B1036" i="1"/>
  <c r="D1036" i="1"/>
  <c r="A1037" i="1"/>
  <c r="B1037" i="1"/>
  <c r="D1037" i="1"/>
  <c r="A1038" i="1"/>
  <c r="B1038" i="1"/>
  <c r="D1038" i="1"/>
  <c r="A1039" i="1"/>
  <c r="B1039" i="1"/>
  <c r="D1039" i="1"/>
  <c r="A1040" i="1"/>
  <c r="B1040" i="1"/>
  <c r="D1040" i="1"/>
  <c r="A1041" i="1"/>
  <c r="B1041" i="1"/>
  <c r="D1041" i="1"/>
  <c r="A1042" i="1"/>
  <c r="B1042" i="1"/>
  <c r="D1042" i="1"/>
  <c r="A1043" i="1"/>
  <c r="B1043" i="1"/>
  <c r="D1043" i="1"/>
  <c r="A1044" i="1"/>
  <c r="B1044" i="1"/>
  <c r="D1044" i="1"/>
  <c r="A1045" i="1"/>
  <c r="B1045" i="1"/>
  <c r="D1045" i="1"/>
  <c r="A1046" i="1"/>
  <c r="B1046" i="1"/>
  <c r="D1046" i="1"/>
  <c r="A1047" i="1"/>
  <c r="B1047" i="1"/>
  <c r="D1047" i="1"/>
  <c r="A1048" i="1"/>
  <c r="B1048" i="1"/>
  <c r="D1048" i="1"/>
  <c r="A1049" i="1"/>
  <c r="B1049" i="1"/>
  <c r="D1049" i="1"/>
  <c r="A1050" i="1"/>
  <c r="B1050" i="1"/>
  <c r="D1050" i="1"/>
  <c r="A1051" i="1"/>
  <c r="B1051" i="1"/>
  <c r="D1051" i="1"/>
  <c r="A1052" i="1"/>
  <c r="B1052" i="1"/>
  <c r="D1052" i="1"/>
  <c r="A1053" i="1"/>
  <c r="B1053" i="1"/>
  <c r="D1053" i="1"/>
  <c r="A1054" i="1"/>
  <c r="B1054" i="1"/>
  <c r="D1054" i="1"/>
  <c r="A1055" i="1"/>
  <c r="B1055" i="1"/>
  <c r="D1055" i="1"/>
  <c r="A1056" i="1"/>
  <c r="B1056" i="1"/>
  <c r="D1056" i="1"/>
  <c r="A1057" i="1"/>
  <c r="B1057" i="1"/>
  <c r="D1057" i="1"/>
  <c r="A1058" i="1"/>
  <c r="B1058" i="1"/>
  <c r="D1058" i="1"/>
  <c r="A1059" i="1"/>
  <c r="B1059" i="1"/>
  <c r="D1059" i="1"/>
  <c r="A1060" i="1"/>
  <c r="B1060" i="1"/>
  <c r="D1060" i="1"/>
  <c r="A1061" i="1"/>
  <c r="B1061" i="1"/>
  <c r="D1061" i="1"/>
  <c r="A1062" i="1"/>
  <c r="B1062" i="1"/>
  <c r="D1062" i="1"/>
  <c r="A1063" i="1"/>
  <c r="B1063" i="1"/>
  <c r="D1063" i="1"/>
  <c r="A1064" i="1"/>
  <c r="B1064" i="1"/>
  <c r="D1064" i="1"/>
  <c r="A1065" i="1"/>
  <c r="B1065" i="1"/>
  <c r="D1065" i="1"/>
  <c r="A1066" i="1"/>
  <c r="B1066" i="1"/>
  <c r="D1066" i="1"/>
  <c r="A1067" i="1"/>
  <c r="B1067" i="1"/>
  <c r="D1067" i="1"/>
  <c r="A1068" i="1"/>
  <c r="B1068" i="1"/>
  <c r="D1068" i="1"/>
  <c r="A1069" i="1"/>
  <c r="B1069" i="1"/>
  <c r="D1069" i="1"/>
  <c r="A1070" i="1"/>
  <c r="B1070" i="1"/>
  <c r="D1070" i="1"/>
  <c r="A1071" i="1"/>
  <c r="B1071" i="1"/>
  <c r="D1071" i="1"/>
  <c r="A1072" i="1"/>
  <c r="B1072" i="1"/>
  <c r="D1072" i="1"/>
  <c r="A1073" i="1"/>
  <c r="B1073" i="1"/>
  <c r="D1073" i="1"/>
  <c r="A1074" i="1"/>
  <c r="B1074" i="1"/>
  <c r="D1074" i="1"/>
  <c r="A1075" i="1"/>
  <c r="B1075" i="1"/>
  <c r="D1075" i="1"/>
  <c r="A1076" i="1"/>
  <c r="B1076" i="1"/>
  <c r="D1076" i="1"/>
  <c r="A1077" i="1"/>
  <c r="B1077" i="1"/>
  <c r="D1077" i="1"/>
  <c r="A1078" i="1"/>
  <c r="B1078" i="1"/>
  <c r="D1078" i="1"/>
  <c r="A1079" i="1"/>
  <c r="B1079" i="1"/>
  <c r="D1079" i="1"/>
  <c r="A1080" i="1"/>
  <c r="B1080" i="1"/>
  <c r="D1080" i="1"/>
  <c r="A1081" i="1"/>
  <c r="B1081" i="1"/>
  <c r="D1081" i="1"/>
  <c r="A1082" i="1"/>
  <c r="B1082" i="1"/>
  <c r="D1082" i="1"/>
  <c r="A1083" i="1"/>
  <c r="F1102" i="3" s="1"/>
  <c r="B1083" i="1"/>
  <c r="D1083" i="1"/>
  <c r="A1084" i="1"/>
  <c r="B1084" i="1"/>
  <c r="D1084" i="1"/>
  <c r="A1085" i="1"/>
  <c r="B1085" i="1"/>
  <c r="D1085" i="1"/>
  <c r="A1086" i="1"/>
  <c r="B1086" i="1"/>
  <c r="D1086" i="1"/>
  <c r="A1087" i="1"/>
  <c r="B1087" i="1"/>
  <c r="D1087" i="1"/>
  <c r="A1209" i="1"/>
  <c r="B1209" i="1"/>
  <c r="D1209" i="1"/>
  <c r="A1089" i="1"/>
  <c r="B1089" i="1"/>
  <c r="D1089" i="1"/>
  <c r="A1090" i="1"/>
  <c r="B1090" i="1"/>
  <c r="D1090" i="1"/>
  <c r="A1091" i="1"/>
  <c r="B1091" i="1"/>
  <c r="D1091" i="1"/>
  <c r="A1092" i="1"/>
  <c r="B1092" i="1"/>
  <c r="D1092" i="1"/>
  <c r="A1093" i="1"/>
  <c r="B1093" i="1"/>
  <c r="D1093" i="1"/>
  <c r="A1094" i="1"/>
  <c r="B1094" i="1"/>
  <c r="D1094" i="1"/>
  <c r="A1095" i="1"/>
  <c r="B1095" i="1"/>
  <c r="D1095" i="1"/>
  <c r="A1096" i="1"/>
  <c r="B1096" i="1"/>
  <c r="D1096" i="1"/>
  <c r="A1097" i="1"/>
  <c r="B1097" i="1"/>
  <c r="D1097" i="1"/>
  <c r="A1098" i="1"/>
  <c r="B1098" i="1"/>
  <c r="D1098" i="1"/>
  <c r="A1099" i="1"/>
  <c r="B1099" i="1"/>
  <c r="D1099" i="1"/>
  <c r="A1100" i="1"/>
  <c r="B1100" i="1"/>
  <c r="D1100" i="1"/>
  <c r="A1101" i="1"/>
  <c r="B1101" i="1"/>
  <c r="D1101" i="1"/>
  <c r="A1102" i="1"/>
  <c r="B1102" i="1"/>
  <c r="D1102" i="1"/>
  <c r="A1103" i="1"/>
  <c r="B1103" i="1"/>
  <c r="D1103" i="1"/>
  <c r="A1104" i="1"/>
  <c r="B1104" i="1"/>
  <c r="D1104" i="1"/>
  <c r="A1105" i="1"/>
  <c r="B1105" i="1"/>
  <c r="D1105" i="1"/>
  <c r="A1106" i="1"/>
  <c r="B1106" i="1"/>
  <c r="D1106" i="1"/>
  <c r="A1107" i="1"/>
  <c r="B1107" i="1"/>
  <c r="D1107" i="1"/>
  <c r="A1108" i="1"/>
  <c r="B1108" i="1"/>
  <c r="D1108" i="1"/>
  <c r="A1109" i="1"/>
  <c r="B1109" i="1"/>
  <c r="D1109" i="1"/>
  <c r="A1110" i="1"/>
  <c r="B1110" i="1"/>
  <c r="D1110" i="1"/>
  <c r="A1111" i="1"/>
  <c r="B1111" i="1"/>
  <c r="D1111" i="1"/>
  <c r="A1112" i="1"/>
  <c r="B1112" i="1"/>
  <c r="D1112" i="1"/>
  <c r="A1113" i="1"/>
  <c r="B1113" i="1"/>
  <c r="D1113" i="1"/>
  <c r="A1114" i="1"/>
  <c r="B1114" i="1"/>
  <c r="D1114" i="1"/>
  <c r="A1115" i="1"/>
  <c r="B1115" i="1"/>
  <c r="D1115" i="1"/>
  <c r="A1116" i="1"/>
  <c r="B1116" i="1"/>
  <c r="D1116" i="1"/>
  <c r="A1117" i="1"/>
  <c r="B1117" i="1"/>
  <c r="D1117" i="1"/>
  <c r="A1118" i="1"/>
  <c r="B1118" i="1"/>
  <c r="D1118" i="1"/>
  <c r="A1119" i="1"/>
  <c r="B1119" i="1"/>
  <c r="D1119" i="1"/>
  <c r="A1120" i="1"/>
  <c r="B1120" i="1"/>
  <c r="D1120" i="1"/>
  <c r="A1121" i="1"/>
  <c r="B1121" i="1"/>
  <c r="D1121" i="1"/>
  <c r="A1122" i="1"/>
  <c r="B1122" i="1"/>
  <c r="D1122" i="1"/>
  <c r="A1123" i="1"/>
  <c r="B1123" i="1"/>
  <c r="D1123" i="1"/>
  <c r="A1124" i="1"/>
  <c r="B1124" i="1"/>
  <c r="D1124" i="1"/>
  <c r="A1125" i="1"/>
  <c r="B1125" i="1"/>
  <c r="D1125" i="1"/>
  <c r="A1126" i="1"/>
  <c r="B1126" i="1"/>
  <c r="D1126" i="1"/>
  <c r="A1127" i="1"/>
  <c r="B1127" i="1"/>
  <c r="D1127" i="1"/>
  <c r="A1128" i="1"/>
  <c r="B1128" i="1"/>
  <c r="D1128" i="1"/>
  <c r="A1129" i="1"/>
  <c r="B1129" i="1"/>
  <c r="D1129" i="1"/>
  <c r="A1130" i="1"/>
  <c r="B1130" i="1"/>
  <c r="D1130" i="1"/>
  <c r="A1131" i="1"/>
  <c r="B1131" i="1"/>
  <c r="D1131" i="1"/>
  <c r="A1132" i="1"/>
  <c r="B1132" i="1"/>
  <c r="D1132" i="1"/>
  <c r="A1133" i="1"/>
  <c r="B1133" i="1"/>
  <c r="D1133" i="1"/>
  <c r="A1134" i="1"/>
  <c r="B1134" i="1"/>
  <c r="D1134" i="1"/>
  <c r="A1135" i="1"/>
  <c r="B1135" i="1"/>
  <c r="D1135" i="1"/>
  <c r="A1136" i="1"/>
  <c r="B1136" i="1"/>
  <c r="D1136" i="1"/>
  <c r="A1137" i="1"/>
  <c r="B1137" i="1"/>
  <c r="D1137" i="1"/>
  <c r="A1138" i="1"/>
  <c r="B1138" i="1"/>
  <c r="D1138" i="1"/>
  <c r="A1139" i="1"/>
  <c r="B1139" i="1"/>
  <c r="D1139" i="1"/>
  <c r="A1140" i="1"/>
  <c r="B1140" i="1"/>
  <c r="D1140" i="1"/>
  <c r="A1141" i="1"/>
  <c r="B1141" i="1"/>
  <c r="D1141" i="1"/>
  <c r="A1142" i="1"/>
  <c r="B1142" i="1"/>
  <c r="D1142" i="1"/>
  <c r="A1143" i="1"/>
  <c r="B1143" i="1"/>
  <c r="D1143" i="1"/>
  <c r="A1144" i="1"/>
  <c r="B1144" i="1"/>
  <c r="D1144" i="1"/>
  <c r="A1145" i="1"/>
  <c r="B1145" i="1"/>
  <c r="D1145" i="1"/>
  <c r="A1146" i="1"/>
  <c r="B1146" i="1"/>
  <c r="D1146" i="1"/>
  <c r="A1147" i="1"/>
  <c r="B1147" i="1"/>
  <c r="D1147" i="1"/>
  <c r="A1148" i="1"/>
  <c r="B1148" i="1"/>
  <c r="D1148" i="1"/>
  <c r="A1149" i="1"/>
  <c r="B1149" i="1"/>
  <c r="D1149" i="1"/>
  <c r="A1150" i="1"/>
  <c r="B1150" i="1"/>
  <c r="D1150" i="1"/>
  <c r="A1151" i="1"/>
  <c r="B1151" i="1"/>
  <c r="D1151" i="1"/>
  <c r="A1152" i="1"/>
  <c r="B1152" i="1"/>
  <c r="D1152" i="1"/>
  <c r="A1153" i="1"/>
  <c r="B1153" i="1"/>
  <c r="D1153" i="1"/>
  <c r="A1154" i="1"/>
  <c r="B1154" i="1"/>
  <c r="D1154" i="1"/>
  <c r="A1155" i="1"/>
  <c r="B1155" i="1"/>
  <c r="D1155" i="1"/>
  <c r="A1156" i="1"/>
  <c r="B1156" i="1"/>
  <c r="D1156" i="1"/>
  <c r="A1157" i="1"/>
  <c r="B1157" i="1"/>
  <c r="D1157" i="1"/>
  <c r="A1158" i="1"/>
  <c r="B1158" i="1"/>
  <c r="D1158" i="1"/>
  <c r="A1159" i="1"/>
  <c r="B1159" i="1"/>
  <c r="D1159" i="1"/>
  <c r="A1160" i="1"/>
  <c r="B1160" i="1"/>
  <c r="D1160" i="1"/>
  <c r="A1161" i="1"/>
  <c r="B1161" i="1"/>
  <c r="D1161" i="1"/>
  <c r="A1162" i="1"/>
  <c r="B1162" i="1"/>
  <c r="D1162" i="1"/>
  <c r="A1163" i="1"/>
  <c r="B1163" i="1"/>
  <c r="D1163" i="1"/>
  <c r="A1164" i="1"/>
  <c r="B1164" i="1"/>
  <c r="D1164" i="1"/>
  <c r="A1165" i="1"/>
  <c r="B1165" i="1"/>
  <c r="D1165" i="1"/>
  <c r="A1166" i="1"/>
  <c r="B1166" i="1"/>
  <c r="D1166" i="1"/>
  <c r="A1167" i="1"/>
  <c r="B1167" i="1"/>
  <c r="D1167" i="1"/>
  <c r="A1168" i="1"/>
  <c r="B1168" i="1"/>
  <c r="D1168" i="1"/>
  <c r="A1169" i="1"/>
  <c r="B1169" i="1"/>
  <c r="D1169" i="1"/>
  <c r="A1170" i="1"/>
  <c r="B1170" i="1"/>
  <c r="D1170" i="1"/>
  <c r="A1171" i="1"/>
  <c r="B1171" i="1"/>
  <c r="D1171" i="1"/>
  <c r="A1172" i="1"/>
  <c r="B1172" i="1"/>
  <c r="D1172" i="1"/>
  <c r="A1173" i="1"/>
  <c r="B1173" i="1"/>
  <c r="D1173" i="1"/>
  <c r="A1174" i="1"/>
  <c r="B1174" i="1"/>
  <c r="D1174" i="1"/>
  <c r="A1175" i="1"/>
  <c r="B1175" i="1"/>
  <c r="D1175" i="1"/>
  <c r="A1176" i="1"/>
  <c r="B1176" i="1"/>
  <c r="D1176" i="1"/>
  <c r="A1177" i="1"/>
  <c r="B1177" i="1"/>
  <c r="D1177" i="1"/>
  <c r="A1178" i="1"/>
  <c r="B1178" i="1"/>
  <c r="D1178" i="1"/>
  <c r="A1179" i="1"/>
  <c r="B1179" i="1"/>
  <c r="D1179" i="1"/>
  <c r="A1180" i="1"/>
  <c r="B1180" i="1"/>
  <c r="D1180" i="1"/>
  <c r="A1181" i="1"/>
  <c r="B1181" i="1"/>
  <c r="D1181" i="1"/>
  <c r="A1182" i="1"/>
  <c r="B1182" i="1"/>
  <c r="D1182" i="1"/>
  <c r="A1183" i="1"/>
  <c r="B1183" i="1"/>
  <c r="D1183" i="1"/>
  <c r="A1184" i="1"/>
  <c r="B1184" i="1"/>
  <c r="D1184" i="1"/>
  <c r="A1185" i="1"/>
  <c r="B1185" i="1"/>
  <c r="D1185" i="1"/>
  <c r="A1186" i="1"/>
  <c r="B1186" i="1"/>
  <c r="D1186" i="1"/>
  <c r="A1187" i="1"/>
  <c r="B1187" i="1"/>
  <c r="D1187" i="1"/>
  <c r="A1188" i="1"/>
  <c r="B1188" i="1"/>
  <c r="D1188" i="1"/>
  <c r="A1189" i="1"/>
  <c r="B1189" i="1"/>
  <c r="D1189" i="1"/>
  <c r="A1190" i="1"/>
  <c r="B1190" i="1"/>
  <c r="D1190" i="1"/>
  <c r="A1191" i="1"/>
  <c r="B1191" i="1"/>
  <c r="D1191" i="1"/>
  <c r="A1192" i="1"/>
  <c r="B1192" i="1"/>
  <c r="D1192" i="1"/>
  <c r="A1193" i="1"/>
  <c r="B1193" i="1"/>
  <c r="D1193" i="1"/>
  <c r="A1194" i="1"/>
  <c r="B1194" i="1"/>
  <c r="D1194" i="1"/>
  <c r="A1195" i="1"/>
  <c r="B1195" i="1"/>
  <c r="D1195" i="1"/>
  <c r="A1196" i="1"/>
  <c r="B1196" i="1"/>
  <c r="D1196" i="1"/>
  <c r="A1197" i="1"/>
  <c r="B1197" i="1"/>
  <c r="D1197" i="1"/>
  <c r="A1198" i="1"/>
  <c r="B1198" i="1"/>
  <c r="D1198" i="1"/>
  <c r="A1199" i="1"/>
  <c r="B1199" i="1"/>
  <c r="D1199" i="1"/>
  <c r="A1200" i="1"/>
  <c r="B1200" i="1"/>
  <c r="D1200" i="1"/>
  <c r="A1201" i="1"/>
  <c r="B1201" i="1"/>
  <c r="D1201" i="1"/>
  <c r="A1202" i="1"/>
  <c r="B1202" i="1"/>
  <c r="D1202" i="1"/>
  <c r="A1203" i="1"/>
  <c r="B1203" i="1"/>
  <c r="D1203" i="1"/>
  <c r="A1204" i="1"/>
  <c r="B1204" i="1"/>
  <c r="D1204" i="1"/>
  <c r="A1205" i="1"/>
  <c r="B1205" i="1"/>
  <c r="D1205" i="1"/>
  <c r="A1206" i="1"/>
  <c r="B1206" i="1"/>
  <c r="D1206" i="1"/>
  <c r="A1207" i="1"/>
  <c r="B1207" i="1"/>
  <c r="D1207" i="1"/>
  <c r="A1208" i="1"/>
  <c r="B1208" i="1"/>
  <c r="D1208" i="1"/>
  <c r="A1277" i="1"/>
  <c r="B1277" i="1"/>
  <c r="D1277" i="1"/>
  <c r="A1210" i="1"/>
  <c r="B1210" i="1"/>
  <c r="D1210" i="1"/>
  <c r="A1211" i="1"/>
  <c r="B1211" i="1"/>
  <c r="D1211" i="1"/>
  <c r="A1212" i="1"/>
  <c r="B1212" i="1"/>
  <c r="D1212" i="1"/>
  <c r="A1213" i="1"/>
  <c r="B1213" i="1"/>
  <c r="D1213" i="1"/>
  <c r="A1214" i="1"/>
  <c r="B1214" i="1"/>
  <c r="D1214" i="1"/>
  <c r="A1215" i="1"/>
  <c r="B1215" i="1"/>
  <c r="D1215" i="1"/>
  <c r="A1216" i="1"/>
  <c r="B1216" i="1"/>
  <c r="D1216" i="1"/>
  <c r="A1217" i="1"/>
  <c r="B1217" i="1"/>
  <c r="D1217" i="1"/>
  <c r="A1218" i="1"/>
  <c r="B1218" i="1"/>
  <c r="D1218" i="1"/>
  <c r="A1219" i="1"/>
  <c r="B1219" i="1"/>
  <c r="D1219" i="1"/>
  <c r="A1220" i="1"/>
  <c r="B1220" i="1"/>
  <c r="D1220" i="1"/>
  <c r="A1221" i="1"/>
  <c r="B1221" i="1"/>
  <c r="D1221" i="1"/>
  <c r="A1222" i="1"/>
  <c r="B1222" i="1"/>
  <c r="D1222" i="1"/>
  <c r="A1223" i="1"/>
  <c r="B1223" i="1"/>
  <c r="D1223" i="1"/>
  <c r="A1224" i="1"/>
  <c r="B1224" i="1"/>
  <c r="D1224" i="1"/>
  <c r="A1225" i="1"/>
  <c r="B1225" i="1"/>
  <c r="D1225" i="1"/>
  <c r="A1226" i="1"/>
  <c r="B1226" i="1"/>
  <c r="D1226" i="1"/>
  <c r="A1227" i="1"/>
  <c r="B1227" i="1"/>
  <c r="D1227" i="1"/>
  <c r="A1228" i="1"/>
  <c r="B1228" i="1"/>
  <c r="D1228" i="1"/>
  <c r="A1229" i="1"/>
  <c r="B1229" i="1"/>
  <c r="D1229" i="1"/>
  <c r="A1230" i="1"/>
  <c r="B1230" i="1"/>
  <c r="D1230" i="1"/>
  <c r="A1231" i="1"/>
  <c r="B1231" i="1"/>
  <c r="D1231" i="1"/>
  <c r="A1232" i="1"/>
  <c r="B1232" i="1"/>
  <c r="D1232" i="1"/>
  <c r="A1233" i="1"/>
  <c r="B1233" i="1"/>
  <c r="D1233" i="1"/>
  <c r="A1234" i="1"/>
  <c r="B1234" i="1"/>
  <c r="D1234" i="1"/>
  <c r="A1235" i="1"/>
  <c r="B1235" i="1"/>
  <c r="D1235" i="1"/>
  <c r="A1236" i="1"/>
  <c r="B1236" i="1"/>
  <c r="D1236" i="1"/>
  <c r="A1237" i="1"/>
  <c r="B1237" i="1"/>
  <c r="D1237" i="1"/>
  <c r="A1238" i="1"/>
  <c r="B1238" i="1"/>
  <c r="D1238" i="1"/>
  <c r="A1239" i="1"/>
  <c r="B1239" i="1"/>
  <c r="D1239" i="1"/>
  <c r="A1240" i="1"/>
  <c r="B1240" i="1"/>
  <c r="D1240" i="1"/>
  <c r="A1241" i="1"/>
  <c r="B1241" i="1"/>
  <c r="D1241" i="1"/>
  <c r="A1242" i="1"/>
  <c r="B1242" i="1"/>
  <c r="D1242" i="1"/>
  <c r="A1243" i="1"/>
  <c r="B1243" i="1"/>
  <c r="D1243" i="1"/>
  <c r="A1244" i="1"/>
  <c r="B1244" i="1"/>
  <c r="D1244" i="1"/>
  <c r="A1245" i="1"/>
  <c r="B1245" i="1"/>
  <c r="D1245" i="1"/>
  <c r="A1246" i="1"/>
  <c r="B1246" i="1"/>
  <c r="D1246" i="1"/>
  <c r="A1247" i="1"/>
  <c r="B1247" i="1"/>
  <c r="D1247" i="1"/>
  <c r="A1248" i="1"/>
  <c r="B1248" i="1"/>
  <c r="D1248" i="1"/>
  <c r="A1249" i="1"/>
  <c r="B1249" i="1"/>
  <c r="D1249" i="1"/>
  <c r="A1250" i="1"/>
  <c r="B1250" i="1"/>
  <c r="D1250" i="1"/>
  <c r="A1251" i="1"/>
  <c r="B1251" i="1"/>
  <c r="D1251" i="1"/>
  <c r="A1252" i="1"/>
  <c r="B1252" i="1"/>
  <c r="D1252" i="1"/>
  <c r="A1253" i="1"/>
  <c r="B1253" i="1"/>
  <c r="D1253" i="1"/>
  <c r="A1254" i="1"/>
  <c r="B1254" i="1"/>
  <c r="D1254" i="1"/>
  <c r="A1255" i="1"/>
  <c r="B1255" i="1"/>
  <c r="D1255" i="1"/>
  <c r="A1256" i="1"/>
  <c r="B1256" i="1"/>
  <c r="D1256" i="1"/>
  <c r="A1257" i="1"/>
  <c r="B1257" i="1"/>
  <c r="D1257" i="1"/>
  <c r="A1258" i="1"/>
  <c r="B1258" i="1"/>
  <c r="D1258" i="1"/>
  <c r="A1259" i="1"/>
  <c r="B1259" i="1"/>
  <c r="D1259" i="1"/>
  <c r="A1260" i="1"/>
  <c r="B1260" i="1"/>
  <c r="D1260" i="1"/>
  <c r="A1261" i="1"/>
  <c r="B1261" i="1"/>
  <c r="D1261" i="1"/>
  <c r="A1262" i="1"/>
  <c r="B1262" i="1"/>
  <c r="D1262" i="1"/>
  <c r="A1263" i="1"/>
  <c r="B1263" i="1"/>
  <c r="D1263" i="1"/>
  <c r="A1264" i="1"/>
  <c r="B1264" i="1"/>
  <c r="D1264" i="1"/>
  <c r="A1265" i="1"/>
  <c r="B1265" i="1"/>
  <c r="D1265" i="1"/>
  <c r="A1266" i="1"/>
  <c r="B1266" i="1"/>
  <c r="D1266" i="1"/>
  <c r="A1267" i="1"/>
  <c r="B1267" i="1"/>
  <c r="D1267" i="1"/>
  <c r="A1268" i="1"/>
  <c r="B1268" i="1"/>
  <c r="D1268" i="1"/>
  <c r="A1269" i="1"/>
  <c r="B1269" i="1"/>
  <c r="D1269" i="1"/>
  <c r="A1270" i="1"/>
  <c r="B1270" i="1"/>
  <c r="D1270" i="1"/>
  <c r="A1271" i="1"/>
  <c r="B1271" i="1"/>
  <c r="D1271" i="1"/>
  <c r="A1272" i="1"/>
  <c r="B1272" i="1"/>
  <c r="D1272" i="1"/>
  <c r="A1273" i="1"/>
  <c r="B1273" i="1"/>
  <c r="D1273" i="1"/>
  <c r="A1274" i="1"/>
  <c r="B1274" i="1"/>
  <c r="D1274" i="1"/>
  <c r="A1275" i="1"/>
  <c r="B1275" i="1"/>
  <c r="D1275" i="1"/>
  <c r="A1276" i="1"/>
  <c r="B1276" i="1"/>
  <c r="D1276" i="1"/>
  <c r="A1278" i="1"/>
  <c r="B1278" i="1"/>
  <c r="D1278" i="1"/>
  <c r="A1281" i="1"/>
  <c r="B1281" i="1"/>
  <c r="D1281" i="1"/>
  <c r="A1279" i="1"/>
  <c r="B1279" i="1"/>
  <c r="D1279" i="1"/>
  <c r="A1280" i="1"/>
  <c r="B1280" i="1"/>
  <c r="D1280" i="1"/>
  <c r="A1287" i="1"/>
  <c r="B1287" i="1"/>
  <c r="D1287" i="1"/>
  <c r="A1282" i="1"/>
  <c r="B1282" i="1"/>
  <c r="D1282" i="1"/>
  <c r="A1283" i="1"/>
  <c r="B1283" i="1"/>
  <c r="D1283" i="1"/>
  <c r="A1284" i="1"/>
  <c r="B1284" i="1"/>
  <c r="D1284" i="1"/>
  <c r="A1285" i="1"/>
  <c r="B1285" i="1"/>
  <c r="D1285" i="1"/>
  <c r="A1286" i="1"/>
  <c r="B1286" i="1"/>
  <c r="D1286" i="1"/>
  <c r="A556" i="1"/>
  <c r="B556" i="1"/>
  <c r="D556" i="1"/>
  <c r="A1288" i="1"/>
  <c r="B1288" i="1"/>
  <c r="D1288" i="1"/>
  <c r="A1289" i="1"/>
  <c r="B1289" i="1"/>
  <c r="D1289" i="1"/>
  <c r="A1290" i="1"/>
  <c r="B1290" i="1"/>
  <c r="D1290" i="1"/>
  <c r="A1291" i="1"/>
  <c r="B1291" i="1"/>
  <c r="D1291" i="1"/>
  <c r="A1292" i="1"/>
  <c r="B1292" i="1"/>
  <c r="D1292" i="1"/>
  <c r="A1293" i="1"/>
  <c r="B1293" i="1"/>
  <c r="D1293" i="1"/>
  <c r="A1294" i="1"/>
  <c r="B1294" i="1"/>
  <c r="D1294" i="1"/>
  <c r="A1295" i="1"/>
  <c r="B1295" i="1"/>
  <c r="D1295" i="1"/>
  <c r="A1296" i="1"/>
  <c r="B1296" i="1"/>
  <c r="D1296" i="1"/>
  <c r="A1297" i="1"/>
  <c r="B1297" i="1"/>
  <c r="D1297" i="1"/>
  <c r="A1298" i="1"/>
  <c r="B1298" i="1"/>
  <c r="D1298" i="1"/>
  <c r="A1299" i="1"/>
  <c r="B1299" i="1"/>
  <c r="D1299" i="1"/>
  <c r="A1300" i="1"/>
  <c r="B1300" i="1"/>
  <c r="D1300" i="1"/>
  <c r="A1301" i="1"/>
  <c r="B1301" i="1"/>
  <c r="D1301" i="1"/>
  <c r="A1302" i="1"/>
  <c r="B1302" i="1"/>
  <c r="D1302" i="1"/>
  <c r="A1303" i="1"/>
  <c r="B1303" i="1"/>
  <c r="D1303" i="1"/>
  <c r="A1304" i="1"/>
  <c r="B1304" i="1"/>
  <c r="D1304" i="1"/>
  <c r="A1305" i="1"/>
  <c r="B1305" i="1"/>
  <c r="D1305" i="1"/>
  <c r="A1306" i="1"/>
  <c r="B1306" i="1"/>
  <c r="D1306" i="1"/>
  <c r="A1307" i="1"/>
  <c r="B1307" i="1"/>
  <c r="D1307" i="1"/>
  <c r="A1308" i="1"/>
  <c r="B1308" i="1"/>
  <c r="D1307" i="3"/>
  <c r="D1308" i="1"/>
  <c r="A1309" i="1"/>
  <c r="B1309" i="1"/>
  <c r="D1309" i="1"/>
  <c r="A1310" i="1"/>
  <c r="B1310" i="1"/>
  <c r="D1310" i="1"/>
  <c r="A1311" i="1"/>
  <c r="B1311" i="1"/>
  <c r="D1311" i="1"/>
  <c r="A1312" i="1"/>
  <c r="B1312" i="1"/>
  <c r="D1312" i="1"/>
  <c r="A1313" i="1"/>
  <c r="B1313" i="1"/>
  <c r="D1312" i="3"/>
  <c r="D1313" i="1"/>
  <c r="A1314" i="1"/>
  <c r="B1314" i="1"/>
  <c r="D1314" i="1"/>
  <c r="A1315" i="1"/>
  <c r="B1315" i="1"/>
  <c r="D1315" i="1"/>
  <c r="A1316" i="1"/>
  <c r="B1316" i="1"/>
  <c r="D1316" i="1"/>
  <c r="A1317" i="1"/>
  <c r="B1317" i="1"/>
  <c r="D1317" i="1"/>
  <c r="A1318" i="1"/>
  <c r="B1318" i="1"/>
  <c r="D1318" i="1"/>
  <c r="A1319" i="1"/>
  <c r="B1319" i="1"/>
  <c r="D1319" i="1"/>
  <c r="A1320" i="1"/>
  <c r="B1320" i="1"/>
  <c r="D1320" i="1"/>
  <c r="A1321" i="1"/>
  <c r="B1321" i="1"/>
  <c r="D1321" i="1"/>
  <c r="A1322" i="1"/>
  <c r="B1322" i="1"/>
  <c r="D1322" i="1"/>
  <c r="A1323" i="1"/>
  <c r="B1323" i="1"/>
  <c r="D1323" i="1"/>
  <c r="A1324" i="1"/>
  <c r="B1324" i="1"/>
  <c r="D1324" i="1"/>
  <c r="A1325" i="1"/>
  <c r="B1325" i="1"/>
  <c r="D1325" i="1"/>
  <c r="A1326" i="1"/>
  <c r="B1326" i="1"/>
  <c r="D1326" i="1"/>
  <c r="A1327" i="1"/>
  <c r="B1327" i="1"/>
  <c r="D1327" i="1"/>
  <c r="A1328" i="1"/>
  <c r="B1328" i="1"/>
  <c r="D1328" i="1"/>
  <c r="A1329" i="1"/>
  <c r="B1329" i="1"/>
  <c r="D1329" i="1"/>
  <c r="A1330" i="1"/>
  <c r="B1330" i="1"/>
  <c r="D1330" i="1"/>
  <c r="A1331" i="1"/>
  <c r="B1331" i="1"/>
  <c r="D1331" i="1"/>
  <c r="A1332" i="1"/>
  <c r="B1332" i="1"/>
  <c r="D1332" i="1"/>
  <c r="A1333" i="1"/>
  <c r="B1333" i="1"/>
  <c r="D1333" i="1"/>
  <c r="A1334" i="1"/>
  <c r="B1334" i="1"/>
  <c r="D1334" i="1"/>
  <c r="A1335" i="1"/>
  <c r="B1335" i="1"/>
  <c r="D1335" i="1"/>
  <c r="A1336" i="1"/>
  <c r="B1336" i="1"/>
  <c r="D1336" i="1"/>
  <c r="A1337" i="1"/>
  <c r="B1337" i="1"/>
  <c r="D1337" i="1"/>
  <c r="A1338" i="1"/>
  <c r="B1338" i="1"/>
  <c r="D1338" i="1"/>
  <c r="A1339" i="1"/>
  <c r="B1339" i="1"/>
  <c r="D1339" i="1"/>
  <c r="A1340" i="1"/>
  <c r="B1340" i="1"/>
  <c r="D1340" i="1"/>
  <c r="A1341" i="1"/>
  <c r="B1341" i="1"/>
  <c r="D1341" i="1"/>
  <c r="A1342" i="1"/>
  <c r="B1342" i="1"/>
  <c r="D1342" i="1"/>
  <c r="A1343" i="1"/>
  <c r="B1343" i="1"/>
  <c r="D1343" i="1"/>
  <c r="A1344" i="1"/>
  <c r="B1344" i="1"/>
  <c r="D1344" i="1"/>
  <c r="A1345" i="1"/>
  <c r="B1345" i="1"/>
  <c r="D1345" i="1"/>
  <c r="A1346" i="1"/>
  <c r="B1346" i="1"/>
  <c r="D1346" i="1"/>
  <c r="A1347" i="1"/>
  <c r="B1347" i="1"/>
  <c r="D1347" i="1"/>
  <c r="A1348" i="1"/>
  <c r="B1348" i="1"/>
  <c r="D1348" i="1"/>
  <c r="A1349" i="1"/>
  <c r="B1349" i="1"/>
  <c r="D1349" i="1"/>
  <c r="A1350" i="1"/>
  <c r="B1350" i="1"/>
  <c r="D1350" i="1"/>
  <c r="A1351" i="1"/>
  <c r="B1351" i="1"/>
  <c r="D1351" i="1"/>
  <c r="A1352" i="1"/>
  <c r="B1352" i="1"/>
  <c r="D1352" i="1"/>
  <c r="A1353" i="1"/>
  <c r="B1353" i="1"/>
  <c r="D1353" i="1"/>
  <c r="A1354" i="1"/>
  <c r="B1354" i="1"/>
  <c r="D1354" i="1"/>
  <c r="A1355" i="1"/>
  <c r="B1355" i="1"/>
  <c r="D1355" i="1"/>
  <c r="A1356" i="1"/>
  <c r="B1356" i="1"/>
  <c r="D1356" i="1"/>
  <c r="A1357" i="1"/>
  <c r="B1357" i="1"/>
  <c r="D1357" i="1"/>
  <c r="A1358" i="1"/>
  <c r="B1358" i="1"/>
  <c r="D1358" i="1"/>
  <c r="A1359" i="1"/>
  <c r="B1359" i="1"/>
  <c r="D1359" i="1"/>
  <c r="A1360" i="1"/>
  <c r="B1360" i="1"/>
  <c r="D1360" i="1"/>
  <c r="A1361" i="1"/>
  <c r="B1361" i="1"/>
  <c r="D1361" i="1"/>
  <c r="A1362" i="1"/>
  <c r="B1362" i="1"/>
  <c r="D1362" i="1"/>
  <c r="A1363" i="1"/>
  <c r="B1363" i="1"/>
  <c r="D1363" i="1"/>
  <c r="A1364" i="1"/>
  <c r="B1364" i="1"/>
  <c r="D1364" i="1"/>
  <c r="A1365" i="1"/>
  <c r="B1365" i="1"/>
  <c r="D1365" i="1"/>
  <c r="A1366" i="1"/>
  <c r="B1366" i="1"/>
  <c r="D1366" i="1"/>
  <c r="A1367" i="1"/>
  <c r="B1367" i="1"/>
  <c r="D1367" i="1"/>
  <c r="A1368" i="1"/>
  <c r="B1368" i="1"/>
  <c r="D1368" i="1"/>
  <c r="A1369" i="1"/>
  <c r="B1369" i="1"/>
  <c r="D1369" i="1"/>
  <c r="A1370" i="1"/>
  <c r="B1370" i="1"/>
  <c r="D1370" i="1"/>
  <c r="A1371" i="1"/>
  <c r="B1371" i="1"/>
  <c r="D1371" i="1"/>
  <c r="A1372" i="1"/>
  <c r="B1372" i="1"/>
  <c r="D1372" i="1"/>
  <c r="A1373" i="1"/>
  <c r="B1373" i="1"/>
  <c r="D1373" i="1"/>
  <c r="A1374" i="1"/>
  <c r="B1374" i="1"/>
  <c r="D1374" i="1"/>
  <c r="A1375" i="1"/>
  <c r="B1375" i="1"/>
  <c r="D1375" i="1"/>
  <c r="A1376" i="1"/>
  <c r="B1376" i="1"/>
  <c r="D1376" i="1"/>
  <c r="A1377" i="1"/>
  <c r="B1377" i="1"/>
  <c r="D1377" i="1"/>
  <c r="A1378" i="1"/>
  <c r="B1378" i="1"/>
  <c r="D1378" i="1"/>
  <c r="A1379" i="1"/>
  <c r="B1379" i="1"/>
  <c r="D1379" i="1"/>
  <c r="A1380" i="1"/>
  <c r="B1380" i="1"/>
  <c r="D1380" i="1"/>
  <c r="A1381" i="1"/>
  <c r="B1381" i="1"/>
  <c r="D1381" i="1"/>
  <c r="A1382" i="1"/>
  <c r="B1382" i="1"/>
  <c r="D1382" i="1"/>
  <c r="A1383" i="1"/>
  <c r="B1383" i="1"/>
  <c r="D1383" i="1"/>
  <c r="A1384" i="1"/>
  <c r="B1384" i="1"/>
  <c r="D1384" i="1"/>
  <c r="A1385" i="1"/>
  <c r="B1385" i="1"/>
  <c r="D1385" i="1"/>
  <c r="A1386" i="1"/>
  <c r="B1386" i="1"/>
  <c r="D1386" i="1"/>
  <c r="A1387" i="1"/>
  <c r="B1387" i="1"/>
  <c r="D1387" i="1"/>
  <c r="A1388" i="1"/>
  <c r="B1388" i="1"/>
  <c r="D1388" i="1"/>
  <c r="A1389" i="1"/>
  <c r="B1389" i="1"/>
  <c r="D1389" i="1"/>
  <c r="A1390" i="1"/>
  <c r="B1390" i="1"/>
  <c r="D1390" i="1"/>
  <c r="A1391" i="1"/>
  <c r="B1391" i="1"/>
  <c r="D1391" i="1"/>
  <c r="A1392" i="1"/>
  <c r="B1392" i="1"/>
  <c r="D1392" i="1"/>
  <c r="A1393" i="1"/>
  <c r="B1393" i="1"/>
  <c r="D1393" i="1"/>
  <c r="A1394" i="1"/>
  <c r="B1394" i="1"/>
  <c r="D1394" i="1"/>
  <c r="A1395" i="1"/>
  <c r="B1395" i="1"/>
  <c r="D1395" i="1"/>
  <c r="A1396" i="1"/>
  <c r="B1396" i="1"/>
  <c r="D1396" i="1"/>
  <c r="A1397" i="1"/>
  <c r="B1397" i="1"/>
  <c r="D1397" i="1"/>
  <c r="A1398" i="1"/>
  <c r="B1398" i="1"/>
  <c r="D1398" i="1"/>
  <c r="A1399" i="1"/>
  <c r="B1399" i="1"/>
  <c r="D1399" i="1"/>
  <c r="A1400" i="1"/>
  <c r="B1400" i="1"/>
  <c r="D1400" i="1"/>
  <c r="A1401" i="1"/>
  <c r="B1401" i="1"/>
  <c r="D1401" i="1"/>
  <c r="A1402" i="1"/>
  <c r="B1402" i="1"/>
  <c r="D1402" i="1"/>
  <c r="A1403" i="1"/>
  <c r="B1403" i="1"/>
  <c r="D1403" i="1"/>
  <c r="A1404" i="1"/>
  <c r="B1404" i="1"/>
  <c r="D1404" i="1"/>
  <c r="A1405" i="1"/>
  <c r="B1405" i="1"/>
  <c r="D1405" i="1"/>
  <c r="A1406" i="1"/>
  <c r="B1406" i="1"/>
  <c r="D1406" i="1"/>
  <c r="A1407" i="1"/>
  <c r="B1407" i="1"/>
  <c r="D1407" i="1"/>
  <c r="A1408" i="1"/>
  <c r="B1408" i="1"/>
  <c r="D1408" i="1"/>
  <c r="A1409" i="1"/>
  <c r="B1409" i="1"/>
  <c r="D1409" i="1"/>
  <c r="A1410" i="1"/>
  <c r="B1410" i="1"/>
  <c r="D1410" i="1"/>
  <c r="A1411" i="1"/>
  <c r="B1411" i="1"/>
  <c r="D1411" i="1"/>
  <c r="A1412" i="1"/>
  <c r="B1412" i="1"/>
  <c r="D1412" i="1"/>
  <c r="A1413" i="1"/>
  <c r="B1413" i="1"/>
  <c r="D1413" i="1"/>
  <c r="A1414" i="1"/>
  <c r="B1414" i="1"/>
  <c r="D1414" i="1"/>
  <c r="A1415" i="1"/>
  <c r="B1415" i="1"/>
  <c r="D1415" i="1"/>
  <c r="A1416" i="1"/>
  <c r="B1416" i="1"/>
  <c r="D1416" i="1"/>
  <c r="A1417" i="1"/>
  <c r="B1417" i="1"/>
  <c r="D1417" i="1"/>
  <c r="A1418" i="1"/>
  <c r="B1418" i="1"/>
  <c r="D1418" i="1"/>
  <c r="A1419" i="1"/>
  <c r="B1419" i="1"/>
  <c r="D1419" i="1"/>
  <c r="A1420" i="1"/>
  <c r="B1420" i="1"/>
  <c r="D1420" i="1"/>
  <c r="A1421" i="1"/>
  <c r="B1421" i="1"/>
  <c r="D1421" i="1"/>
  <c r="A1422" i="1"/>
  <c r="B1422" i="1"/>
  <c r="D1422" i="1"/>
  <c r="A1423" i="1"/>
  <c r="B1423" i="1"/>
  <c r="D1423" i="1"/>
  <c r="A1424" i="1"/>
  <c r="B1424" i="1"/>
  <c r="D1424" i="1"/>
  <c r="A1425" i="1"/>
  <c r="B1425" i="1"/>
  <c r="D1425" i="1"/>
  <c r="A1426" i="1"/>
  <c r="B1426" i="1"/>
  <c r="D1426" i="1"/>
  <c r="A1427" i="1"/>
  <c r="B1427" i="1"/>
  <c r="D1427" i="1"/>
  <c r="A1428" i="1"/>
  <c r="B1428" i="1"/>
  <c r="D1428" i="1"/>
  <c r="A1429" i="1"/>
  <c r="B1429" i="1"/>
  <c r="D1429" i="1"/>
  <c r="A1430" i="1"/>
  <c r="B1430" i="1"/>
  <c r="D1430" i="1"/>
  <c r="A1431" i="1"/>
  <c r="B1431" i="1"/>
  <c r="D1431" i="1"/>
  <c r="A1432" i="1"/>
  <c r="B1432" i="1"/>
  <c r="D1432" i="1"/>
  <c r="A1433" i="1"/>
  <c r="B1433" i="1"/>
  <c r="D1433" i="1"/>
  <c r="A1434" i="1"/>
  <c r="B1434" i="1"/>
  <c r="D1434" i="1"/>
  <c r="A1435" i="1"/>
  <c r="B1435" i="1"/>
  <c r="D1435" i="1"/>
  <c r="A1436" i="1"/>
  <c r="B1436" i="1"/>
  <c r="D1436" i="1"/>
  <c r="A1437" i="1"/>
  <c r="B1437" i="1"/>
  <c r="D1437" i="1"/>
  <c r="A1438" i="1"/>
  <c r="B1438" i="1"/>
  <c r="D1438" i="1"/>
  <c r="A1439" i="1"/>
  <c r="B1439" i="1"/>
  <c r="D1439" i="1"/>
  <c r="A1440" i="1"/>
  <c r="B1440" i="1"/>
  <c r="D1440" i="1"/>
  <c r="A1441" i="1"/>
  <c r="B1441" i="1"/>
  <c r="D1441" i="1"/>
  <c r="A1442" i="1"/>
  <c r="B1442" i="1"/>
  <c r="D1442" i="1"/>
  <c r="A1443" i="1"/>
  <c r="B1443" i="1"/>
  <c r="D1443" i="1"/>
  <c r="A1444" i="1"/>
  <c r="B1444" i="1"/>
  <c r="D1444" i="1"/>
  <c r="A1445" i="1"/>
  <c r="B1445" i="1"/>
  <c r="D1445" i="1"/>
  <c r="A1446" i="1"/>
  <c r="B1446" i="1"/>
  <c r="D1446" i="1"/>
  <c r="A1447" i="1"/>
  <c r="B1447" i="1"/>
  <c r="D1447" i="1"/>
  <c r="A1448" i="1"/>
  <c r="B1448" i="1"/>
  <c r="D1448" i="1"/>
  <c r="A1449" i="1"/>
  <c r="B1449" i="1"/>
  <c r="D1449" i="1"/>
  <c r="A1450" i="1"/>
  <c r="B1450" i="1"/>
  <c r="D1450" i="1"/>
  <c r="A1451" i="1"/>
  <c r="B1451" i="1"/>
  <c r="D1451" i="1"/>
  <c r="A1452" i="1"/>
  <c r="B1452" i="1"/>
  <c r="D1452" i="1"/>
  <c r="A1453" i="1"/>
  <c r="B1453" i="1"/>
  <c r="D1453" i="1"/>
  <c r="A1454" i="1"/>
  <c r="B1454" i="1"/>
  <c r="D1454" i="1"/>
  <c r="A1455" i="1"/>
  <c r="B1455" i="1"/>
  <c r="D1455" i="1"/>
  <c r="A1456" i="1"/>
  <c r="B1456" i="1"/>
  <c r="D1456" i="1"/>
  <c r="A1457" i="1"/>
  <c r="B1457" i="1"/>
  <c r="D1457" i="1"/>
  <c r="A1458" i="1"/>
  <c r="B1458" i="1"/>
  <c r="D1458" i="1"/>
  <c r="A1459" i="1"/>
  <c r="B1459" i="1"/>
  <c r="D1459" i="1"/>
  <c r="A1460" i="1"/>
  <c r="B1460" i="1"/>
  <c r="D1460" i="1"/>
  <c r="A1461" i="1"/>
  <c r="B1461" i="1"/>
  <c r="D1461" i="1"/>
  <c r="A1462" i="1"/>
  <c r="B1462" i="1"/>
  <c r="D1462" i="1"/>
  <c r="A1463" i="1"/>
  <c r="B1463" i="1"/>
  <c r="D1463" i="1"/>
  <c r="A1464" i="1"/>
  <c r="B1464" i="1"/>
  <c r="D1464" i="1"/>
  <c r="A1465" i="1"/>
  <c r="B1465" i="1"/>
  <c r="D1465" i="1"/>
  <c r="A1466" i="1"/>
  <c r="B1466" i="1"/>
  <c r="D1466" i="1"/>
  <c r="A1467" i="1"/>
  <c r="B1467" i="1"/>
  <c r="D1467" i="1"/>
  <c r="A1468" i="1"/>
  <c r="B1468" i="1"/>
  <c r="D1468" i="1"/>
  <c r="A1469" i="1"/>
  <c r="B1469" i="1"/>
  <c r="D1469" i="1"/>
  <c r="A1470" i="1"/>
  <c r="B1470" i="1"/>
  <c r="D1470" i="1"/>
  <c r="A1471" i="1"/>
  <c r="B1471" i="1"/>
  <c r="D1471" i="1"/>
  <c r="A1472" i="1"/>
  <c r="B1472" i="1"/>
  <c r="D1472" i="1"/>
  <c r="A1473" i="1"/>
  <c r="B1473" i="1"/>
  <c r="C1472" i="3"/>
  <c r="D1473" i="1"/>
  <c r="A1474" i="1"/>
  <c r="B1474" i="1"/>
  <c r="D1474" i="1"/>
  <c r="A1475" i="1"/>
  <c r="B1475" i="1"/>
  <c r="D1475" i="1"/>
  <c r="A1476" i="1"/>
  <c r="B1476" i="1"/>
  <c r="D1476" i="1"/>
  <c r="A1477" i="1"/>
  <c r="B1477" i="1"/>
  <c r="D1477" i="1"/>
  <c r="A1478" i="1"/>
  <c r="B1478" i="1"/>
  <c r="D1478" i="1"/>
  <c r="A1479" i="1"/>
  <c r="B1479" i="1"/>
  <c r="D1479" i="1"/>
  <c r="A1480" i="1"/>
  <c r="B1480" i="1"/>
  <c r="D1480" i="1"/>
  <c r="A1481" i="1"/>
  <c r="B1481" i="1"/>
  <c r="D1481" i="1"/>
  <c r="A1482" i="1"/>
  <c r="B1482" i="1"/>
  <c r="D1482" i="1"/>
  <c r="A1483" i="1"/>
  <c r="B1483" i="1"/>
  <c r="D1483" i="1"/>
  <c r="A1484" i="1"/>
  <c r="B1484" i="1"/>
  <c r="D1484" i="1"/>
  <c r="A1485" i="1"/>
  <c r="B1485" i="1"/>
  <c r="D1485" i="1"/>
  <c r="A1486" i="1"/>
  <c r="B1486" i="1"/>
  <c r="D1486" i="1"/>
  <c r="A1487" i="1"/>
  <c r="B1487" i="1"/>
  <c r="D1487" i="1"/>
  <c r="A1488" i="1"/>
  <c r="B1488" i="1"/>
  <c r="D1488" i="1"/>
  <c r="A1489" i="1"/>
  <c r="B1489" i="1"/>
  <c r="D1489" i="1"/>
  <c r="A1490" i="1"/>
  <c r="B1490" i="1"/>
  <c r="D1490" i="1"/>
  <c r="A1491" i="1"/>
  <c r="B1491" i="1"/>
  <c r="D1491" i="1"/>
  <c r="A1492" i="1"/>
  <c r="B1492" i="1"/>
  <c r="D1492" i="1"/>
  <c r="A1493" i="1"/>
  <c r="B1493" i="1"/>
  <c r="D1493" i="1"/>
  <c r="A1494" i="1"/>
  <c r="B1494" i="1"/>
  <c r="D1494" i="1"/>
  <c r="A1495" i="1"/>
  <c r="B1495" i="1"/>
  <c r="D1495" i="1"/>
  <c r="A1496" i="1"/>
  <c r="B1496" i="1"/>
  <c r="D1496" i="1"/>
  <c r="A1497" i="1"/>
  <c r="B1497" i="1"/>
  <c r="D1497" i="1"/>
  <c r="A1498" i="1"/>
  <c r="B1498" i="1"/>
  <c r="D1498" i="1"/>
  <c r="A1499" i="1"/>
  <c r="B1499" i="1"/>
  <c r="D1499" i="1"/>
  <c r="A1500" i="1"/>
  <c r="B1500" i="1"/>
  <c r="D1500" i="1"/>
  <c r="A1501" i="1"/>
  <c r="B1501" i="1"/>
  <c r="D1501" i="1"/>
  <c r="A1502" i="1"/>
  <c r="B1502" i="1"/>
  <c r="D1502" i="1"/>
  <c r="A1503" i="1"/>
  <c r="B1503" i="1"/>
  <c r="D1503" i="1"/>
  <c r="A1504" i="1"/>
  <c r="B1504" i="1"/>
  <c r="D1504" i="1"/>
  <c r="A1505" i="1"/>
  <c r="B1505" i="1"/>
  <c r="D1505" i="1"/>
  <c r="A1506" i="1"/>
  <c r="B1506" i="1"/>
  <c r="D1506" i="1"/>
  <c r="A1507" i="1"/>
  <c r="B1507" i="1"/>
  <c r="D1507" i="1"/>
  <c r="A1508" i="1"/>
  <c r="B1508" i="1"/>
  <c r="D1508" i="1"/>
  <c r="A1509" i="1"/>
  <c r="B1509" i="1"/>
  <c r="D1509" i="1"/>
  <c r="A1510" i="1"/>
  <c r="B1510" i="1"/>
  <c r="D1510" i="1"/>
  <c r="A1511" i="1"/>
  <c r="B1511" i="1"/>
  <c r="D1511" i="1"/>
  <c r="A1512" i="1"/>
  <c r="B1512" i="1"/>
  <c r="D1512" i="1"/>
  <c r="A1513" i="1"/>
  <c r="B1513" i="1"/>
  <c r="D1513" i="1"/>
  <c r="A1514" i="1"/>
  <c r="B1514" i="1"/>
  <c r="D1514" i="1"/>
  <c r="A1515" i="1"/>
  <c r="B1515" i="1"/>
  <c r="D1515" i="1"/>
  <c r="A1516" i="1"/>
  <c r="B1516" i="1"/>
  <c r="C1515" i="3"/>
  <c r="D1516" i="1"/>
  <c r="A1517" i="1"/>
  <c r="B1517" i="1"/>
  <c r="D1517" i="1"/>
  <c r="A1518" i="1"/>
  <c r="B1518" i="1"/>
  <c r="D1518" i="1"/>
  <c r="A1519" i="1"/>
  <c r="B1519" i="1"/>
  <c r="D1519" i="1"/>
  <c r="A1520" i="1"/>
  <c r="B1520" i="1"/>
  <c r="D1520" i="1"/>
  <c r="A1521" i="1"/>
  <c r="B1521" i="1"/>
  <c r="D1521" i="1"/>
  <c r="A1522" i="1"/>
  <c r="B1522" i="1"/>
  <c r="D1522" i="1"/>
  <c r="A1523" i="1"/>
  <c r="B1523" i="1"/>
  <c r="D1523" i="1"/>
  <c r="A1524" i="1"/>
  <c r="B1524" i="1"/>
  <c r="D1524" i="1"/>
  <c r="A1525" i="1"/>
  <c r="B1525" i="1"/>
  <c r="D1525" i="1"/>
  <c r="A1526" i="1"/>
  <c r="B1526" i="1"/>
  <c r="D1526" i="1"/>
  <c r="A1527" i="1"/>
  <c r="B1527" i="1"/>
  <c r="D1527" i="1"/>
  <c r="A1528" i="1"/>
  <c r="B1528" i="1"/>
  <c r="D1528" i="1"/>
  <c r="A1529" i="1"/>
  <c r="B1529" i="1"/>
  <c r="D1529" i="1"/>
  <c r="A1530" i="1"/>
  <c r="B1530" i="1"/>
  <c r="D1530" i="1"/>
  <c r="A1531" i="1"/>
  <c r="B1531" i="1"/>
  <c r="D1531" i="1"/>
  <c r="A1532" i="1"/>
  <c r="B1532" i="1"/>
  <c r="D1532" i="1"/>
  <c r="A1533" i="1"/>
  <c r="B1533" i="1"/>
  <c r="D1533" i="1"/>
  <c r="A1534" i="1"/>
  <c r="B1534" i="1"/>
  <c r="D1534" i="1"/>
  <c r="A1535" i="1"/>
  <c r="B1535" i="1"/>
  <c r="D1535" i="1"/>
  <c r="A1536" i="1"/>
  <c r="B1536" i="1"/>
  <c r="D1536" i="1"/>
  <c r="A1537" i="1"/>
  <c r="B1537" i="1"/>
  <c r="D1537" i="1"/>
  <c r="A1538" i="1"/>
  <c r="B1538" i="1"/>
  <c r="D1538" i="1"/>
  <c r="A1539" i="1"/>
  <c r="B1539" i="1"/>
  <c r="D1539" i="1"/>
  <c r="A1540" i="1"/>
  <c r="B1540" i="1"/>
  <c r="D1540" i="1"/>
  <c r="A1541" i="1"/>
  <c r="B1541" i="1"/>
  <c r="D1541" i="1"/>
  <c r="A1551" i="1"/>
  <c r="B1551" i="1"/>
  <c r="D1551" i="1"/>
  <c r="A1543" i="1"/>
  <c r="B1543" i="1"/>
  <c r="D1543" i="1"/>
  <c r="A1544" i="1"/>
  <c r="B1544" i="1"/>
  <c r="D1544" i="1"/>
  <c r="A1545" i="1"/>
  <c r="B1545" i="1"/>
  <c r="D1545" i="1"/>
  <c r="A1546" i="1"/>
  <c r="B1546" i="1"/>
  <c r="D1546" i="1"/>
  <c r="A1547" i="1"/>
  <c r="B1547" i="1"/>
  <c r="D1547" i="1"/>
  <c r="A1548" i="1"/>
  <c r="B1548" i="1"/>
  <c r="D1548" i="1"/>
  <c r="A1549" i="1"/>
  <c r="B1549" i="1"/>
  <c r="D1549" i="1"/>
  <c r="A1550" i="1"/>
  <c r="B1550" i="1"/>
  <c r="D1550" i="1"/>
  <c r="A1542" i="1"/>
  <c r="B1542" i="1"/>
  <c r="D1542" i="1"/>
  <c r="A1552" i="1"/>
  <c r="B1552" i="1"/>
  <c r="D1552" i="1"/>
  <c r="A1553" i="1"/>
  <c r="B1553" i="1"/>
  <c r="D1553" i="1"/>
  <c r="A1554" i="1"/>
  <c r="B1554" i="1"/>
  <c r="D1554" i="1"/>
  <c r="A1555" i="1"/>
  <c r="B1555" i="1"/>
  <c r="D1555" i="1"/>
  <c r="A1556" i="1"/>
  <c r="B1556" i="1"/>
  <c r="D1556" i="1"/>
  <c r="A1557" i="1"/>
  <c r="B1557" i="1"/>
  <c r="D1557" i="1"/>
  <c r="A1558" i="1"/>
  <c r="B1558" i="1"/>
  <c r="D1558" i="1"/>
  <c r="A1559" i="1"/>
  <c r="B1559" i="1"/>
  <c r="D1559" i="1"/>
  <c r="A1560" i="1"/>
  <c r="B1560" i="1"/>
  <c r="D1560" i="1"/>
  <c r="A1561" i="1"/>
  <c r="B1561" i="1"/>
  <c r="D1561" i="1"/>
  <c r="A1562" i="1"/>
  <c r="B1562" i="1"/>
  <c r="D1562" i="1"/>
  <c r="A1563" i="1"/>
  <c r="B1563" i="1"/>
  <c r="D1563" i="1"/>
  <c r="A1564" i="1"/>
  <c r="B1564" i="1"/>
  <c r="D1564" i="1"/>
  <c r="A1565" i="1"/>
  <c r="B1565" i="1"/>
  <c r="D1565" i="1"/>
  <c r="A1566" i="1"/>
  <c r="B1566" i="1"/>
  <c r="D1566" i="1"/>
  <c r="A1567" i="1"/>
  <c r="B1567" i="1"/>
  <c r="D1567" i="1"/>
  <c r="A1568" i="1"/>
  <c r="B1568" i="1"/>
  <c r="D1568" i="1"/>
  <c r="A1569" i="1"/>
  <c r="B1569" i="1"/>
  <c r="D1569" i="1"/>
  <c r="A1570" i="1"/>
  <c r="B1570" i="1"/>
  <c r="D1570" i="1"/>
  <c r="A1571" i="1"/>
  <c r="B1571" i="1"/>
  <c r="D1571" i="1"/>
  <c r="A1572" i="1"/>
  <c r="B1572" i="1"/>
  <c r="D1572" i="1"/>
  <c r="A1573" i="1"/>
  <c r="B1573" i="1"/>
  <c r="D1573" i="1"/>
  <c r="A1574" i="1"/>
  <c r="B1574" i="1"/>
  <c r="D1574" i="1"/>
  <c r="A1575" i="1"/>
  <c r="B1575" i="1"/>
  <c r="D1575" i="1"/>
  <c r="A1576" i="1"/>
  <c r="B1576" i="1"/>
  <c r="D1576" i="1"/>
  <c r="A1577" i="1"/>
  <c r="B1577" i="1"/>
  <c r="D1577" i="1"/>
  <c r="A1578" i="1"/>
  <c r="B1578" i="1"/>
  <c r="D1578" i="1"/>
  <c r="A1579" i="1"/>
  <c r="B1579" i="1"/>
  <c r="D1579" i="1"/>
  <c r="A1580" i="1"/>
  <c r="B1580" i="1"/>
  <c r="D1580" i="1"/>
  <c r="A1581" i="1"/>
  <c r="B1581" i="1"/>
  <c r="D1581" i="1"/>
  <c r="A1582" i="1"/>
  <c r="B1582" i="1"/>
  <c r="D1582" i="1"/>
  <c r="A1583" i="1"/>
  <c r="B1583" i="1"/>
  <c r="D1583" i="1"/>
  <c r="A1584" i="1"/>
  <c r="B1584" i="1"/>
  <c r="D1584" i="1"/>
  <c r="A1585" i="1"/>
  <c r="B1585" i="1"/>
  <c r="D1585" i="1"/>
  <c r="A1586" i="1"/>
  <c r="B1586" i="1"/>
  <c r="D1586" i="1"/>
  <c r="A1587" i="1"/>
  <c r="B1587" i="1"/>
  <c r="D1587" i="1"/>
  <c r="A1588" i="1"/>
  <c r="B1588" i="1"/>
  <c r="D1588" i="1"/>
  <c r="A1589" i="1"/>
  <c r="B1589" i="1"/>
  <c r="D1589" i="1"/>
  <c r="A1590" i="1"/>
  <c r="B1590" i="1"/>
  <c r="D1590" i="1"/>
  <c r="A1591" i="1"/>
  <c r="B1591" i="1"/>
  <c r="D1591" i="1"/>
  <c r="A1592" i="1"/>
  <c r="B1592" i="1"/>
  <c r="D1592" i="1"/>
  <c r="A1593" i="1"/>
  <c r="B1593" i="1"/>
  <c r="D1593" i="1"/>
  <c r="A1594" i="1"/>
  <c r="B1594" i="1"/>
  <c r="D1594" i="1"/>
  <c r="A1595" i="1"/>
  <c r="B1595" i="1"/>
  <c r="D1595" i="1"/>
  <c r="A1596" i="1"/>
  <c r="B1596" i="1"/>
  <c r="D1596" i="1"/>
  <c r="A1597" i="1"/>
  <c r="B1597" i="1"/>
  <c r="D1597" i="1"/>
  <c r="A1598" i="1"/>
  <c r="B1598" i="1"/>
  <c r="D1598" i="1"/>
  <c r="A1599" i="1"/>
  <c r="B1599" i="1"/>
  <c r="D1599" i="1"/>
  <c r="A1600" i="1"/>
  <c r="B1600" i="1"/>
  <c r="D1600" i="1"/>
  <c r="A1601" i="1"/>
  <c r="B1601" i="1"/>
  <c r="D1601" i="1"/>
  <c r="A1602" i="1"/>
  <c r="B1602" i="1"/>
  <c r="D1602" i="1"/>
  <c r="A1603" i="1"/>
  <c r="B1603" i="1"/>
  <c r="D1603" i="1"/>
  <c r="A1604" i="1"/>
  <c r="B1604" i="1"/>
  <c r="D1604" i="1"/>
  <c r="A1605" i="1"/>
  <c r="B1605" i="1"/>
  <c r="D1605" i="1"/>
  <c r="A1606" i="1"/>
  <c r="B1606" i="1"/>
  <c r="D1606" i="1"/>
  <c r="A1607" i="1"/>
  <c r="B1607" i="1"/>
  <c r="D1607" i="1"/>
  <c r="A1608" i="1"/>
  <c r="B1608" i="1"/>
  <c r="D1608" i="1"/>
  <c r="A1609" i="1"/>
  <c r="B1609" i="1"/>
  <c r="D1609" i="1"/>
  <c r="A1610" i="1"/>
  <c r="B1610" i="1"/>
  <c r="D1610" i="1"/>
  <c r="A1611" i="1"/>
  <c r="B1611" i="1"/>
  <c r="D1611" i="1"/>
  <c r="A1612" i="1"/>
  <c r="B1612" i="1"/>
  <c r="D1612" i="1"/>
  <c r="A1613" i="1"/>
  <c r="B1613" i="1"/>
  <c r="D1613" i="1"/>
  <c r="A1614" i="1"/>
  <c r="B1614" i="1"/>
  <c r="D1614" i="1"/>
  <c r="A1615" i="1"/>
  <c r="B1615" i="1"/>
  <c r="D1615" i="1"/>
  <c r="A1616" i="1"/>
  <c r="B1616" i="1"/>
  <c r="D1616" i="1"/>
  <c r="A1617" i="1"/>
  <c r="B1617" i="1"/>
  <c r="D1617" i="1"/>
  <c r="A1618" i="1"/>
  <c r="B1618" i="1"/>
  <c r="D1618" i="1"/>
  <c r="A1619" i="1"/>
  <c r="B1619" i="1"/>
  <c r="D1619" i="1"/>
  <c r="A1620" i="1"/>
  <c r="B1620" i="1"/>
  <c r="D1620" i="1"/>
  <c r="A1621" i="1"/>
  <c r="B1621" i="1"/>
  <c r="D1621" i="1"/>
  <c r="A1622" i="1"/>
  <c r="B1622" i="1"/>
  <c r="D1622" i="1"/>
  <c r="A1623" i="1"/>
  <c r="B1623" i="1"/>
  <c r="D1623" i="1"/>
  <c r="A1624" i="1"/>
  <c r="B1624" i="1"/>
  <c r="D1624" i="1"/>
  <c r="A1625" i="1"/>
  <c r="B1625" i="1"/>
  <c r="D1625" i="1"/>
  <c r="A1626" i="1"/>
  <c r="B1626" i="1"/>
  <c r="D1626" i="1"/>
  <c r="A1627" i="1"/>
  <c r="B1627" i="1"/>
  <c r="D1627" i="1"/>
  <c r="A1628" i="1"/>
  <c r="B1628" i="1"/>
  <c r="D1628" i="1"/>
  <c r="A1629" i="1"/>
  <c r="B1629" i="1"/>
  <c r="D1629" i="1"/>
  <c r="A1630" i="1"/>
  <c r="B1630" i="1"/>
  <c r="D1630" i="1"/>
  <c r="A1631" i="1"/>
  <c r="B1631" i="1"/>
  <c r="D1631" i="1"/>
  <c r="A1632" i="1"/>
  <c r="B1632" i="1"/>
  <c r="D1632" i="1"/>
  <c r="A1633" i="1"/>
  <c r="B1633" i="1"/>
  <c r="D1633" i="1"/>
  <c r="A1634" i="1"/>
  <c r="B1634" i="1"/>
  <c r="D1634" i="1"/>
  <c r="A1635" i="1"/>
  <c r="B1635" i="1"/>
  <c r="D1635" i="1"/>
  <c r="A1636" i="1"/>
  <c r="B1636" i="1"/>
  <c r="D1636" i="1"/>
  <c r="A1637" i="1"/>
  <c r="B1637" i="1"/>
  <c r="D1637" i="1"/>
  <c r="A1638" i="1"/>
  <c r="B1638" i="1"/>
  <c r="D1638" i="1"/>
  <c r="A1639" i="1"/>
  <c r="B1639" i="1"/>
  <c r="D1639" i="1"/>
  <c r="A1640" i="1"/>
  <c r="B1640" i="1"/>
  <c r="D1640" i="1"/>
  <c r="A1641" i="1"/>
  <c r="B1641" i="1"/>
  <c r="D1641" i="1"/>
  <c r="A1642" i="1"/>
  <c r="B1642" i="1"/>
  <c r="D1642" i="1"/>
  <c r="A1643" i="1"/>
  <c r="B1643" i="1"/>
  <c r="D1643" i="1"/>
  <c r="A1644" i="1"/>
  <c r="B1644" i="1"/>
  <c r="D1644" i="1"/>
  <c r="A1645" i="1"/>
  <c r="B1645" i="1"/>
  <c r="D1645" i="1"/>
  <c r="A1646" i="1"/>
  <c r="B1646" i="1"/>
  <c r="D1646" i="1"/>
  <c r="A1647" i="1"/>
  <c r="B1647" i="1"/>
  <c r="D1647" i="1"/>
  <c r="A1648" i="1"/>
  <c r="B1648" i="1"/>
  <c r="D1648" i="1"/>
  <c r="A1649" i="1"/>
  <c r="B1649" i="1"/>
  <c r="D1649" i="1"/>
  <c r="A1650" i="1"/>
  <c r="B1650" i="1"/>
  <c r="D1650" i="1"/>
  <c r="A1651" i="1"/>
  <c r="B1651" i="1"/>
  <c r="D1651" i="1"/>
  <c r="A1652" i="1"/>
  <c r="B1652" i="1"/>
  <c r="D1652" i="1"/>
  <c r="A1653" i="1"/>
  <c r="B1653" i="1"/>
  <c r="D1653" i="1"/>
  <c r="A1654" i="1"/>
  <c r="B1654" i="1"/>
  <c r="D1654" i="1"/>
  <c r="A1655" i="1"/>
  <c r="B1655" i="1"/>
  <c r="D1655" i="1"/>
  <c r="A1656" i="1"/>
  <c r="B1656" i="1"/>
  <c r="D1656" i="1"/>
  <c r="A1657" i="1"/>
  <c r="B1657" i="1"/>
  <c r="D1657" i="1"/>
  <c r="A1658" i="1"/>
  <c r="B1658" i="1"/>
  <c r="D1658" i="1"/>
  <c r="A1659" i="1"/>
  <c r="B1659" i="1"/>
  <c r="D1659" i="1"/>
  <c r="A1660" i="1"/>
  <c r="B1660" i="1"/>
  <c r="D1660" i="1"/>
  <c r="A1661" i="1"/>
  <c r="B1661" i="1"/>
  <c r="D1661" i="1"/>
  <c r="A1662" i="1"/>
  <c r="B1662" i="1"/>
  <c r="D1662" i="1"/>
  <c r="A1663" i="1"/>
  <c r="B1663" i="1"/>
  <c r="D1663" i="1"/>
  <c r="A1664" i="1"/>
  <c r="B1664" i="1"/>
  <c r="D1664" i="1"/>
  <c r="A1665" i="1"/>
  <c r="B1665" i="1"/>
  <c r="D1665" i="1"/>
  <c r="A1666" i="1"/>
  <c r="B1666" i="1"/>
  <c r="D1666" i="1"/>
  <c r="A1667" i="1"/>
  <c r="B1667" i="1"/>
  <c r="D1667" i="1"/>
  <c r="A1668" i="1"/>
  <c r="B1668" i="1"/>
  <c r="D1668" i="1"/>
  <c r="A1669" i="1"/>
  <c r="B1669" i="1"/>
  <c r="D1669" i="1"/>
  <c r="A1670" i="1"/>
  <c r="B1670" i="1"/>
  <c r="D1670" i="1"/>
  <c r="A1671" i="1"/>
  <c r="B1671" i="1"/>
  <c r="D1671" i="1"/>
  <c r="A1672" i="1"/>
  <c r="B1672" i="1"/>
  <c r="D1672" i="1"/>
  <c r="A1673" i="1"/>
  <c r="B1673" i="1"/>
  <c r="D1673" i="1"/>
  <c r="A1674" i="1"/>
  <c r="B1674" i="1"/>
  <c r="D1674" i="1"/>
  <c r="A1675" i="1"/>
  <c r="B1675" i="1"/>
  <c r="D1675" i="1"/>
  <c r="A1676" i="1"/>
  <c r="B1676" i="1"/>
  <c r="D1676" i="1"/>
  <c r="A1677" i="1"/>
  <c r="B1677" i="1"/>
  <c r="D1677" i="1"/>
  <c r="A1678" i="1"/>
  <c r="B1678" i="1"/>
  <c r="D1678" i="1"/>
  <c r="A1679" i="1"/>
  <c r="B1679" i="1"/>
  <c r="D1679" i="1"/>
  <c r="A1680" i="1"/>
  <c r="B1680" i="1"/>
  <c r="D1680" i="1"/>
  <c r="A1681" i="1"/>
  <c r="B1681" i="1"/>
  <c r="D1681" i="1"/>
  <c r="A1682" i="1"/>
  <c r="B1682" i="1"/>
  <c r="D1682" i="1"/>
  <c r="A1683" i="1"/>
  <c r="B1683" i="1"/>
  <c r="D1683" i="1"/>
  <c r="A1684" i="1"/>
  <c r="B1684" i="1"/>
  <c r="D1684" i="1"/>
  <c r="A1685" i="1"/>
  <c r="B1685" i="1"/>
  <c r="D1685" i="1"/>
  <c r="A1686" i="1"/>
  <c r="B1686" i="1"/>
  <c r="D1686" i="1"/>
  <c r="A1687" i="1"/>
  <c r="B1687" i="1"/>
  <c r="D1687" i="1"/>
  <c r="A1688" i="1"/>
  <c r="B1688" i="1"/>
  <c r="D1688" i="1"/>
  <c r="A1689" i="1"/>
  <c r="B1689" i="1"/>
  <c r="D1689" i="1"/>
  <c r="A1690" i="1"/>
  <c r="B1690" i="1"/>
  <c r="D1690" i="1"/>
  <c r="A1691" i="1"/>
  <c r="B1691" i="1"/>
  <c r="D1691" i="1"/>
  <c r="A1692" i="1"/>
  <c r="B1692" i="1"/>
  <c r="D1692" i="1"/>
  <c r="A1693" i="1"/>
  <c r="B1693" i="1"/>
  <c r="D1693" i="1"/>
  <c r="A1694" i="1"/>
  <c r="B1694" i="1"/>
  <c r="D1694" i="1"/>
  <c r="A1695" i="1"/>
  <c r="B1695" i="1"/>
  <c r="D1695" i="1"/>
  <c r="A1696" i="1"/>
  <c r="B1696" i="1"/>
  <c r="D1696" i="1"/>
  <c r="A1697" i="1"/>
  <c r="B1697" i="1"/>
  <c r="D1697" i="1"/>
  <c r="A1698" i="1"/>
  <c r="B1698" i="1"/>
  <c r="D1698" i="1"/>
  <c r="A1699" i="1"/>
  <c r="B1699" i="1"/>
  <c r="D1699" i="1"/>
  <c r="A1700" i="1"/>
  <c r="B1700" i="1"/>
  <c r="D1700" i="1"/>
  <c r="A1701" i="1"/>
  <c r="B1701" i="1"/>
  <c r="D1701" i="1"/>
  <c r="A1702" i="1"/>
  <c r="B1702" i="1"/>
  <c r="D1702" i="1"/>
  <c r="A1703" i="1"/>
  <c r="B1703" i="1"/>
  <c r="D1703" i="1"/>
  <c r="A1704" i="1"/>
  <c r="B1704" i="1"/>
  <c r="D1704" i="1"/>
  <c r="A1705" i="1"/>
  <c r="B1705" i="1"/>
  <c r="D1705" i="1"/>
  <c r="A1706" i="1"/>
  <c r="B1706" i="1"/>
  <c r="D1706" i="1"/>
  <c r="A1707" i="1"/>
  <c r="B1707" i="1"/>
  <c r="D1707" i="1"/>
  <c r="A1708" i="1"/>
  <c r="B1708" i="1"/>
  <c r="D1708" i="1"/>
  <c r="A1709" i="1"/>
  <c r="B1709" i="1"/>
  <c r="D1709" i="1"/>
  <c r="A1710" i="1"/>
  <c r="B1710" i="1"/>
  <c r="D1710" i="1"/>
  <c r="A1711" i="1"/>
  <c r="B1711" i="1"/>
  <c r="D1711" i="1"/>
  <c r="A1712" i="1"/>
  <c r="B1712" i="1"/>
  <c r="D1712" i="1"/>
  <c r="A1713" i="1"/>
  <c r="B1713" i="1"/>
  <c r="D1713" i="1"/>
  <c r="A1714" i="1"/>
  <c r="B1714" i="1"/>
  <c r="D1714" i="1"/>
  <c r="A1715" i="1"/>
  <c r="B1715" i="1"/>
  <c r="D1715" i="1"/>
  <c r="A1716" i="1"/>
  <c r="B1716" i="1"/>
  <c r="D1716" i="1"/>
  <c r="A1717" i="1"/>
  <c r="B1717" i="1"/>
  <c r="D1717" i="1"/>
  <c r="A1718" i="1"/>
  <c r="B1718" i="1"/>
  <c r="D1718" i="1"/>
  <c r="A1719" i="1"/>
  <c r="B1719" i="1"/>
  <c r="D1719" i="1"/>
  <c r="A1720" i="1"/>
  <c r="B1720" i="1"/>
  <c r="D1720" i="1"/>
  <c r="A1721" i="1"/>
  <c r="B1721" i="1"/>
  <c r="D1721" i="1"/>
  <c r="A1722" i="1"/>
  <c r="B1722" i="1"/>
  <c r="D1722" i="1"/>
  <c r="A1723" i="1"/>
  <c r="B1723" i="1"/>
  <c r="D1723" i="1"/>
  <c r="A1724" i="1"/>
  <c r="B1724" i="1"/>
  <c r="D1724" i="1"/>
  <c r="A1725" i="1"/>
  <c r="B1725" i="1"/>
  <c r="D1725" i="1"/>
  <c r="A1726" i="1"/>
  <c r="B1726" i="1"/>
  <c r="D1726" i="1"/>
  <c r="A1727" i="1"/>
  <c r="B1727" i="1"/>
  <c r="D1727" i="1"/>
  <c r="A1728" i="1"/>
  <c r="B1728" i="1"/>
  <c r="D1728" i="1"/>
  <c r="A1729" i="1"/>
  <c r="B1729" i="1"/>
  <c r="D1729" i="1"/>
  <c r="A1730" i="1"/>
  <c r="B1730" i="1"/>
  <c r="D1730" i="1"/>
  <c r="A1731" i="1"/>
  <c r="B1731" i="1"/>
  <c r="D1731" i="1"/>
  <c r="A1732" i="1"/>
  <c r="B1732" i="1"/>
  <c r="D1732" i="1"/>
  <c r="A1733" i="1"/>
  <c r="B1733" i="1"/>
  <c r="D1733" i="1"/>
  <c r="A1734" i="1"/>
  <c r="B1734" i="1"/>
  <c r="D1734" i="1"/>
  <c r="A1735" i="1"/>
  <c r="B1735" i="1"/>
  <c r="D1735" i="1"/>
  <c r="A1736" i="1"/>
  <c r="B1736" i="1"/>
  <c r="D1736" i="1"/>
  <c r="A1737" i="1"/>
  <c r="B1737" i="1"/>
  <c r="D1737" i="1"/>
  <c r="A1738" i="1"/>
  <c r="B1738" i="1"/>
  <c r="D1738" i="1"/>
  <c r="A1739" i="1"/>
  <c r="B1739" i="1"/>
  <c r="D1739" i="1"/>
  <c r="A1740" i="1"/>
  <c r="B1740" i="1"/>
  <c r="D1740" i="1"/>
  <c r="A1741" i="1"/>
  <c r="B1741" i="1"/>
  <c r="D1741" i="1"/>
  <c r="A1742" i="1"/>
  <c r="B1742" i="1"/>
  <c r="D1742" i="1"/>
  <c r="A1743" i="1"/>
  <c r="B1743" i="1"/>
  <c r="D1743" i="1"/>
  <c r="A1744" i="1"/>
  <c r="B1744" i="1"/>
  <c r="D1744" i="1"/>
  <c r="A1745" i="1"/>
  <c r="B1745" i="1"/>
  <c r="D1745" i="1"/>
  <c r="A1746" i="1"/>
  <c r="B1746" i="1"/>
  <c r="D1746" i="1"/>
  <c r="A1747" i="1"/>
  <c r="B1747" i="1"/>
  <c r="D1747" i="1"/>
  <c r="A1748" i="1"/>
  <c r="B1748" i="1"/>
  <c r="D1748" i="1"/>
  <c r="A1749" i="1"/>
  <c r="B1749" i="1"/>
  <c r="D1749" i="1"/>
  <c r="A1750" i="1"/>
  <c r="B1750" i="1"/>
  <c r="D1750" i="1"/>
  <c r="A1751" i="1"/>
  <c r="B1751" i="1"/>
  <c r="D1751" i="1"/>
  <c r="A1752" i="1"/>
  <c r="B1752" i="1"/>
  <c r="D1752" i="1"/>
  <c r="A1753" i="1"/>
  <c r="B1753" i="1"/>
  <c r="D1753" i="1"/>
  <c r="A1754" i="1"/>
  <c r="B1754" i="1"/>
  <c r="D1754" i="1"/>
  <c r="A1755" i="1"/>
  <c r="B1755" i="1"/>
  <c r="D1755" i="1"/>
  <c r="A1756" i="1"/>
  <c r="B1756" i="1"/>
  <c r="D1756" i="1"/>
  <c r="A1757" i="1"/>
  <c r="B1757" i="1"/>
  <c r="D1757" i="1"/>
  <c r="A1758" i="1"/>
  <c r="B1758" i="1"/>
  <c r="D1758" i="1"/>
  <c r="A1759" i="1"/>
  <c r="B1759" i="1"/>
  <c r="D1759" i="1"/>
  <c r="A1760" i="1"/>
  <c r="B1760" i="1"/>
  <c r="D1760" i="1"/>
  <c r="A1761" i="1"/>
  <c r="B1761" i="1"/>
  <c r="D1761" i="1"/>
  <c r="A1762" i="1"/>
  <c r="B1762" i="1"/>
  <c r="D1762" i="1"/>
  <c r="A1763" i="1"/>
  <c r="B1763" i="1"/>
  <c r="D1763" i="1"/>
  <c r="A1764" i="1"/>
  <c r="B1764" i="1"/>
  <c r="D1764" i="1"/>
  <c r="A1765" i="1"/>
  <c r="B1765" i="1"/>
  <c r="D1765" i="1"/>
  <c r="A1766" i="1"/>
  <c r="B1766" i="1"/>
  <c r="D1766" i="1"/>
  <c r="A1767" i="1"/>
  <c r="B1767" i="1"/>
  <c r="D1767" i="1"/>
  <c r="A1768" i="1"/>
  <c r="B1768" i="1"/>
  <c r="D1768" i="1"/>
  <c r="A1769" i="1"/>
  <c r="B1769" i="1"/>
  <c r="D1769" i="1"/>
  <c r="A1770" i="1"/>
  <c r="B1770" i="1"/>
  <c r="D1770" i="1"/>
  <c r="A1771" i="1"/>
  <c r="B1771" i="1"/>
  <c r="D1771" i="1"/>
  <c r="A1772" i="1"/>
  <c r="B1772" i="1"/>
  <c r="D1772" i="1"/>
  <c r="A1773" i="1"/>
  <c r="B1773" i="1"/>
  <c r="D1773" i="1"/>
  <c r="A1774" i="1"/>
  <c r="B1774" i="1"/>
  <c r="D1774" i="1"/>
  <c r="A1775" i="1"/>
  <c r="B1775" i="1"/>
  <c r="D1775" i="1"/>
  <c r="A1776" i="1"/>
  <c r="B1776" i="1"/>
  <c r="D1776" i="1"/>
  <c r="A1777" i="1"/>
  <c r="B1777" i="1"/>
  <c r="D1777" i="1"/>
  <c r="A1778" i="1"/>
  <c r="B1778" i="1"/>
  <c r="D1778" i="1"/>
  <c r="A1779" i="1"/>
  <c r="B1779" i="1"/>
  <c r="D1779" i="1"/>
  <c r="A1780" i="1"/>
  <c r="B1780" i="1"/>
  <c r="D1780" i="1"/>
  <c r="A1781" i="1"/>
  <c r="B1781" i="1"/>
  <c r="D1781" i="1"/>
  <c r="A1782" i="1"/>
  <c r="B1782" i="1"/>
  <c r="D1782" i="1"/>
  <c r="A1783" i="1"/>
  <c r="B1783" i="1"/>
  <c r="D1783" i="1"/>
  <c r="A1784" i="1"/>
  <c r="B1784" i="1"/>
  <c r="D1784" i="1"/>
  <c r="A1785" i="1"/>
  <c r="B1785" i="1"/>
  <c r="D1785" i="1"/>
  <c r="A1786" i="1"/>
  <c r="B1786" i="1"/>
  <c r="D1786" i="1"/>
  <c r="A1789" i="1"/>
  <c r="B1789" i="1"/>
  <c r="D1789" i="1"/>
  <c r="A1788" i="1"/>
  <c r="B1788" i="1"/>
  <c r="D1788" i="1"/>
  <c r="A1787" i="1"/>
  <c r="B1787" i="1"/>
  <c r="D1787" i="1"/>
  <c r="A1790" i="1"/>
  <c r="B1790" i="1"/>
  <c r="D1790" i="1"/>
  <c r="A1791" i="1"/>
  <c r="B1791" i="1"/>
  <c r="D1791" i="1"/>
  <c r="A1792" i="1"/>
  <c r="B1792" i="1"/>
  <c r="D1792" i="1"/>
  <c r="A1793" i="1"/>
  <c r="B1793" i="1"/>
  <c r="D1793" i="1"/>
  <c r="A1794" i="1"/>
  <c r="B1794" i="1"/>
  <c r="D1794" i="1"/>
  <c r="A1795" i="1"/>
  <c r="B1795" i="1"/>
  <c r="D1795" i="1"/>
  <c r="A1796" i="1"/>
  <c r="B1796" i="1"/>
  <c r="D1796" i="1"/>
  <c r="A1797" i="1"/>
  <c r="B1797" i="1"/>
  <c r="D1797" i="1"/>
  <c r="A1798" i="1"/>
  <c r="B1798" i="1"/>
  <c r="D1798" i="1"/>
  <c r="A1799" i="1"/>
  <c r="B1799" i="1"/>
  <c r="D1799" i="1"/>
  <c r="A1800" i="1"/>
  <c r="B1800" i="1"/>
  <c r="D1800" i="1"/>
  <c r="A1801" i="1"/>
  <c r="B1801" i="1"/>
  <c r="D1801" i="1"/>
  <c r="A1802" i="1"/>
  <c r="B1802" i="1"/>
  <c r="D1802" i="1"/>
  <c r="A1803" i="1"/>
  <c r="B1803" i="1"/>
  <c r="D1803" i="1"/>
  <c r="A1804" i="1"/>
  <c r="B1804" i="1"/>
  <c r="D1804" i="1"/>
  <c r="A1805" i="1"/>
  <c r="B1805" i="1"/>
  <c r="D1805" i="1"/>
  <c r="A1806" i="1"/>
  <c r="B1806" i="1"/>
  <c r="D1806" i="1"/>
  <c r="A1807" i="1"/>
  <c r="B1807" i="1"/>
  <c r="D1807" i="1"/>
  <c r="A1808" i="1"/>
  <c r="B1808" i="1"/>
  <c r="D1808" i="1"/>
  <c r="A1809" i="1"/>
  <c r="B1809" i="1"/>
  <c r="D1809" i="1"/>
  <c r="A1810" i="1"/>
  <c r="B1810" i="1"/>
  <c r="D1810" i="1"/>
  <c r="A1811" i="1"/>
  <c r="B1811" i="1"/>
  <c r="D1811" i="1"/>
  <c r="A1812" i="1"/>
  <c r="B1812" i="1"/>
  <c r="D1812" i="1"/>
  <c r="A1813" i="1"/>
  <c r="B1813" i="1"/>
  <c r="D1813" i="1"/>
  <c r="A1814" i="1"/>
  <c r="B1814" i="1"/>
  <c r="D1814" i="1"/>
  <c r="A1815" i="1"/>
  <c r="B1815" i="1"/>
  <c r="D1815" i="1"/>
  <c r="A1816" i="1"/>
  <c r="B1816" i="1"/>
  <c r="D1816" i="1"/>
  <c r="A1817" i="1"/>
  <c r="B1817" i="1"/>
  <c r="D1817" i="1"/>
  <c r="A1818" i="1"/>
  <c r="B1818" i="1"/>
  <c r="D1818" i="1"/>
  <c r="A1819" i="1"/>
  <c r="B1819" i="1"/>
  <c r="D1819" i="1"/>
  <c r="A1820" i="1"/>
  <c r="B1820" i="1"/>
  <c r="D1820" i="1"/>
  <c r="A1821" i="1"/>
  <c r="B1821" i="1"/>
  <c r="D1821" i="1"/>
  <c r="C1" i="1"/>
  <c r="D1" i="1"/>
  <c r="E1" i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G430" i="3"/>
  <c r="G254" i="3"/>
  <c r="G126" i="3"/>
  <c r="G86" i="3"/>
  <c r="G70" i="3"/>
  <c r="G62" i="3"/>
  <c r="G54" i="3"/>
  <c r="G38" i="3"/>
  <c r="G22" i="3"/>
  <c r="G14" i="3"/>
  <c r="G2" i="3"/>
  <c r="G541" i="3"/>
  <c r="G365" i="3"/>
  <c r="G205" i="3"/>
  <c r="G117" i="3"/>
  <c r="G101" i="3"/>
  <c r="G93" i="3"/>
  <c r="G61" i="3"/>
  <c r="G53" i="3"/>
  <c r="G45" i="3"/>
  <c r="G37" i="3"/>
  <c r="G29" i="3"/>
  <c r="G21" i="3"/>
  <c r="G252" i="3"/>
  <c r="G124" i="3"/>
  <c r="G12" i="3"/>
  <c r="G451" i="3"/>
  <c r="G283" i="3"/>
  <c r="G123" i="3"/>
  <c r="G99" i="3"/>
  <c r="G75" i="3"/>
  <c r="G67" i="3"/>
  <c r="G59" i="3"/>
  <c r="G43" i="3"/>
  <c r="G27" i="3"/>
  <c r="G19" i="3"/>
  <c r="G11" i="3"/>
  <c r="G3" i="3"/>
  <c r="G426" i="3"/>
  <c r="G258" i="3"/>
  <c r="G130" i="3"/>
  <c r="G114" i="3"/>
  <c r="G90" i="3"/>
  <c r="G74" i="3"/>
  <c r="G58" i="3"/>
  <c r="G50" i="3"/>
  <c r="G42" i="3"/>
  <c r="G26" i="3"/>
  <c r="G18" i="3"/>
  <c r="G545" i="3"/>
  <c r="G377" i="3"/>
  <c r="G217" i="3"/>
  <c r="G129" i="3"/>
  <c r="G97" i="3"/>
  <c r="G81" i="3"/>
  <c r="G57" i="3"/>
  <c r="G41" i="3"/>
  <c r="G33" i="3"/>
  <c r="G25" i="3"/>
  <c r="G17" i="3"/>
  <c r="G464" i="3"/>
  <c r="G288" i="3"/>
  <c r="G128" i="3"/>
  <c r="G104" i="3"/>
  <c r="G96" i="3"/>
  <c r="G72" i="3"/>
  <c r="G64" i="3"/>
  <c r="G56" i="3"/>
  <c r="G40" i="3"/>
  <c r="G32" i="3"/>
  <c r="G24" i="3"/>
  <c r="G8" i="3"/>
  <c r="G399" i="3"/>
  <c r="G239" i="3"/>
  <c r="G111" i="3"/>
  <c r="G95" i="3"/>
  <c r="G71" i="3"/>
  <c r="G63" i="3"/>
  <c r="G47" i="3"/>
  <c r="G39" i="3"/>
  <c r="G31" i="3"/>
  <c r="G15" i="3"/>
  <c r="G7" i="3"/>
  <c r="D3" i="3"/>
  <c r="O550" i="3"/>
  <c r="C75" i="3"/>
  <c r="O65" i="3"/>
  <c r="D41" i="3"/>
  <c r="C25" i="3"/>
  <c r="D19" i="3"/>
  <c r="B3" i="3"/>
  <c r="F10" i="3"/>
  <c r="F17" i="3"/>
  <c r="B22" i="3"/>
  <c r="B27" i="3"/>
  <c r="B32" i="3"/>
  <c r="F34" i="3"/>
  <c r="B38" i="3"/>
  <c r="F39" i="3"/>
  <c r="B43" i="3"/>
  <c r="F49" i="3"/>
  <c r="F55" i="3"/>
  <c r="B63" i="3"/>
  <c r="B72" i="3"/>
  <c r="F93" i="3"/>
  <c r="B101" i="3"/>
  <c r="B109" i="3"/>
  <c r="B117" i="3"/>
  <c r="F126" i="3"/>
  <c r="F130" i="3"/>
  <c r="F529" i="3"/>
  <c r="O120" i="3"/>
  <c r="C65" i="3"/>
  <c r="O62" i="3"/>
  <c r="C59" i="3"/>
  <c r="O56" i="3"/>
  <c r="F3" i="3"/>
  <c r="B9" i="3"/>
  <c r="B16" i="3"/>
  <c r="F22" i="3"/>
  <c r="B26" i="3"/>
  <c r="F27" i="3"/>
  <c r="B33" i="3"/>
  <c r="B37" i="3"/>
  <c r="F43" i="3"/>
  <c r="B48" i="3"/>
  <c r="F54" i="3"/>
  <c r="B58" i="3"/>
  <c r="B62" i="3"/>
  <c r="F63" i="3"/>
  <c r="F72" i="3"/>
  <c r="F97" i="3"/>
  <c r="F101" i="3"/>
  <c r="F117" i="3"/>
  <c r="B129" i="3"/>
  <c r="F451" i="3"/>
  <c r="O136" i="3"/>
  <c r="D105" i="3"/>
  <c r="O81" i="3"/>
  <c r="C49" i="3"/>
  <c r="O46" i="3"/>
  <c r="O40" i="3"/>
  <c r="O9" i="3"/>
  <c r="B7" i="3"/>
  <c r="F9" i="3"/>
  <c r="O13" i="3"/>
  <c r="B15" i="3"/>
  <c r="F16" i="3"/>
  <c r="B21" i="3"/>
  <c r="F26" i="3"/>
  <c r="B30" i="3"/>
  <c r="F32" i="3"/>
  <c r="F33" i="3"/>
  <c r="F38" i="3"/>
  <c r="B42" i="3"/>
  <c r="F48" i="3"/>
  <c r="F53" i="3"/>
  <c r="F58" i="3"/>
  <c r="F62" i="3"/>
  <c r="B67" i="3"/>
  <c r="B75" i="3"/>
  <c r="B83" i="3"/>
  <c r="B91" i="3"/>
  <c r="B104" i="3"/>
  <c r="B112" i="3"/>
  <c r="B116" i="3"/>
  <c r="F125" i="3"/>
  <c r="O246" i="3"/>
  <c r="O97" i="3"/>
  <c r="C81" i="3"/>
  <c r="O64" i="3"/>
  <c r="C43" i="3"/>
  <c r="D9" i="3"/>
  <c r="B6" i="3"/>
  <c r="B8" i="3"/>
  <c r="B14" i="3"/>
  <c r="F15" i="3"/>
  <c r="B25" i="3"/>
  <c r="F30" i="3"/>
  <c r="F31" i="3"/>
  <c r="F37" i="3"/>
  <c r="F42" i="3"/>
  <c r="B46" i="3"/>
  <c r="B57" i="3"/>
  <c r="B61" i="3"/>
  <c r="B66" i="3"/>
  <c r="F67" i="3"/>
  <c r="F75" i="3"/>
  <c r="B82" i="3"/>
  <c r="F91" i="3"/>
  <c r="F104" i="3"/>
  <c r="B128" i="3"/>
  <c r="O206" i="3"/>
  <c r="O100" i="3"/>
  <c r="O94" i="3"/>
  <c r="C67" i="3"/>
  <c r="O48" i="3"/>
  <c r="O30" i="3"/>
  <c r="D27" i="3"/>
  <c r="O8" i="3"/>
  <c r="F6" i="3"/>
  <c r="F7" i="3"/>
  <c r="F8" i="3"/>
  <c r="F14" i="3"/>
  <c r="B20" i="3"/>
  <c r="B24" i="3"/>
  <c r="F25" i="3"/>
  <c r="B29" i="3"/>
  <c r="B41" i="3"/>
  <c r="B45" i="3"/>
  <c r="F47" i="3"/>
  <c r="B51" i="3"/>
  <c r="F57" i="3"/>
  <c r="F61" i="3"/>
  <c r="F66" i="3"/>
  <c r="B70" i="3"/>
  <c r="B74" i="3"/>
  <c r="B86" i="3"/>
  <c r="B103" i="3"/>
  <c r="B107" i="3"/>
  <c r="B111" i="3"/>
  <c r="B119" i="3"/>
  <c r="F128" i="3"/>
  <c r="O401" i="3"/>
  <c r="O113" i="3"/>
  <c r="O89" i="3"/>
  <c r="O73" i="3"/>
  <c r="O70" i="3"/>
  <c r="O14" i="3"/>
  <c r="F13" i="3"/>
  <c r="B18" i="3"/>
  <c r="D24" i="3"/>
  <c r="F29" i="3"/>
  <c r="B35" i="3"/>
  <c r="F41" i="3"/>
  <c r="F46" i="3"/>
  <c r="B50" i="3"/>
  <c r="C51" i="3"/>
  <c r="B56" i="3"/>
  <c r="B65" i="3"/>
  <c r="F70" i="3"/>
  <c r="F74" i="3"/>
  <c r="F86" i="3"/>
  <c r="F95" i="3"/>
  <c r="F99" i="3"/>
  <c r="F115" i="3"/>
  <c r="B127" i="3"/>
  <c r="F227" i="3"/>
  <c r="B519" i="3"/>
  <c r="O337" i="3"/>
  <c r="O161" i="3"/>
  <c r="D131" i="3"/>
  <c r="O102" i="3"/>
  <c r="D89" i="3"/>
  <c r="O86" i="3"/>
  <c r="D73" i="3"/>
  <c r="O57" i="3"/>
  <c r="D17" i="3"/>
  <c r="D11" i="3"/>
  <c r="F5" i="3"/>
  <c r="B11" i="3"/>
  <c r="B19" i="3"/>
  <c r="B23" i="3"/>
  <c r="F35" i="3"/>
  <c r="B40" i="3"/>
  <c r="F45" i="3"/>
  <c r="F50" i="3"/>
  <c r="F51" i="3"/>
  <c r="B55" i="3"/>
  <c r="B64" i="3"/>
  <c r="F65" i="3"/>
  <c r="B69" i="3"/>
  <c r="B73" i="3"/>
  <c r="B78" i="3"/>
  <c r="F81" i="3"/>
  <c r="B89" i="3"/>
  <c r="F94" i="3"/>
  <c r="B102" i="3"/>
  <c r="B118" i="3"/>
  <c r="F123" i="3"/>
  <c r="F358" i="3"/>
  <c r="F2" i="3"/>
  <c r="F1327" i="3"/>
  <c r="F929" i="3"/>
  <c r="B525" i="3"/>
  <c r="B487" i="3"/>
  <c r="B451" i="3"/>
  <c r="F743" i="3"/>
  <c r="B539" i="3"/>
  <c r="B507" i="3"/>
  <c r="B479" i="3"/>
  <c r="B447" i="3"/>
  <c r="B984" i="3"/>
  <c r="B545" i="3"/>
  <c r="B517" i="3"/>
  <c r="B488" i="3"/>
  <c r="B470" i="3"/>
  <c r="F443" i="3"/>
  <c r="B803" i="3"/>
  <c r="F546" i="3"/>
  <c r="B527" i="3"/>
  <c r="F504" i="3"/>
  <c r="B475" i="3"/>
  <c r="F453" i="3"/>
  <c r="B1104" i="3"/>
  <c r="B808" i="3"/>
  <c r="F547" i="3"/>
  <c r="F523" i="3"/>
  <c r="B500" i="3"/>
  <c r="F476" i="3"/>
  <c r="B453" i="3"/>
  <c r="B1054" i="3"/>
  <c r="F833" i="3"/>
  <c r="B680" i="3"/>
  <c r="B551" i="3"/>
  <c r="B1182" i="3"/>
  <c r="B1114" i="3"/>
  <c r="B996" i="3"/>
  <c r="B898" i="3"/>
  <c r="B848" i="3"/>
  <c r="B809" i="3"/>
  <c r="B780" i="3"/>
  <c r="F751" i="3"/>
  <c r="F719" i="3"/>
  <c r="F695" i="3"/>
  <c r="B667" i="3"/>
  <c r="B635" i="3"/>
  <c r="F613" i="3"/>
  <c r="B594" i="3"/>
  <c r="B570" i="3"/>
  <c r="B1183" i="3"/>
  <c r="F1012" i="3"/>
  <c r="F865" i="3"/>
  <c r="B805" i="3"/>
  <c r="B714" i="3"/>
  <c r="B581" i="3"/>
  <c r="B514" i="3"/>
  <c r="B450" i="3"/>
  <c r="F430" i="3"/>
  <c r="F418" i="3"/>
  <c r="B399" i="3"/>
  <c r="F381" i="3"/>
  <c r="F364" i="3"/>
  <c r="B341" i="3"/>
  <c r="B318" i="3"/>
  <c r="B295" i="3"/>
  <c r="F282" i="3"/>
  <c r="B268" i="3"/>
  <c r="B255" i="3"/>
  <c r="B246" i="3"/>
  <c r="B238" i="3"/>
  <c r="B228" i="3"/>
  <c r="F202" i="3"/>
  <c r="F185" i="3"/>
  <c r="F176" i="3"/>
  <c r="B166" i="3"/>
  <c r="B161" i="3"/>
  <c r="F149" i="3"/>
  <c r="B140" i="3"/>
  <c r="B1155" i="3"/>
  <c r="F1041" i="3"/>
  <c r="B1001" i="3"/>
  <c r="B904" i="3"/>
  <c r="B834" i="3"/>
  <c r="B590" i="3"/>
  <c r="F497" i="3"/>
  <c r="F446" i="3"/>
  <c r="F442" i="3"/>
  <c r="B418" i="3"/>
  <c r="F409" i="3"/>
  <c r="F395" i="3"/>
  <c r="B390" i="3"/>
  <c r="B381" i="3"/>
  <c r="B376" i="3"/>
  <c r="B372" i="3"/>
  <c r="B364" i="3"/>
  <c r="B360" i="3"/>
  <c r="F355" i="3"/>
  <c r="B354" i="3"/>
  <c r="B346" i="3"/>
  <c r="F342" i="3"/>
  <c r="F337" i="3"/>
  <c r="F333" i="3"/>
  <c r="B323" i="3"/>
  <c r="F315" i="3"/>
  <c r="B310" i="3"/>
  <c r="B290" i="3"/>
  <c r="F269" i="3"/>
  <c r="F265" i="3"/>
  <c r="F256" i="3"/>
  <c r="F251" i="3"/>
  <c r="F243" i="3"/>
  <c r="F239" i="3"/>
  <c r="B229" i="3"/>
  <c r="B223" i="3"/>
  <c r="F219" i="3"/>
  <c r="F215" i="3"/>
  <c r="B206" i="3"/>
  <c r="B202" i="3"/>
  <c r="B198" i="3"/>
  <c r="B194" i="3"/>
  <c r="F177" i="3"/>
  <c r="B176" i="3"/>
  <c r="F167" i="3"/>
  <c r="F162" i="3"/>
  <c r="B153" i="3"/>
  <c r="F145" i="3"/>
  <c r="F1123" i="3"/>
  <c r="F943" i="3"/>
  <c r="B923" i="3"/>
  <c r="B691" i="3"/>
  <c r="B681" i="3"/>
  <c r="B524" i="3"/>
  <c r="B490" i="3"/>
  <c r="F483" i="3"/>
  <c r="B476" i="3"/>
  <c r="F445" i="3"/>
  <c r="F440" i="3"/>
  <c r="F431" i="3"/>
  <c r="F415" i="3"/>
  <c r="B414" i="3"/>
  <c r="B409" i="3"/>
  <c r="B405" i="3"/>
  <c r="F401" i="3"/>
  <c r="B395" i="3"/>
  <c r="F391" i="3"/>
  <c r="F387" i="3"/>
  <c r="F382" i="3"/>
  <c r="F373" i="3"/>
  <c r="F369" i="3"/>
  <c r="F365" i="3"/>
  <c r="B355" i="3"/>
  <c r="F351" i="3"/>
  <c r="F347" i="3"/>
  <c r="B342" i="3"/>
  <c r="B337" i="3"/>
  <c r="F329" i="3"/>
  <c r="F324" i="3"/>
  <c r="B319" i="3"/>
  <c r="B315" i="3"/>
  <c r="B311" i="3"/>
  <c r="B305" i="3"/>
  <c r="F301" i="3"/>
  <c r="B296" i="3"/>
  <c r="B291" i="3"/>
  <c r="F283" i="3"/>
  <c r="F279" i="3"/>
  <c r="B278" i="3"/>
  <c r="B269" i="3"/>
  <c r="B261" i="3"/>
  <c r="F257" i="3"/>
  <c r="B251" i="3"/>
  <c r="B247" i="3"/>
  <c r="B243" i="3"/>
  <c r="B239" i="3"/>
  <c r="B235" i="3"/>
  <c r="F230" i="3"/>
  <c r="F224" i="3"/>
  <c r="B219" i="3"/>
  <c r="B215" i="3"/>
  <c r="F211" i="3"/>
  <c r="F207" i="3"/>
  <c r="F203" i="3"/>
  <c r="F199" i="3"/>
  <c r="F195" i="3"/>
  <c r="F191" i="3"/>
  <c r="B190" i="3"/>
  <c r="F186" i="3"/>
  <c r="F182" i="3"/>
  <c r="B177" i="3"/>
  <c r="F172" i="3"/>
  <c r="B167" i="3"/>
  <c r="F163" i="3"/>
  <c r="B162" i="3"/>
  <c r="F158" i="3"/>
  <c r="F154" i="3"/>
  <c r="F150" i="3"/>
  <c r="B145" i="3"/>
  <c r="B141" i="3"/>
  <c r="B137" i="3"/>
  <c r="F1179" i="3"/>
  <c r="F1132" i="3"/>
  <c r="B1080" i="3"/>
  <c r="F978" i="3"/>
  <c r="F972" i="3"/>
  <c r="B952" i="3"/>
  <c r="F811" i="3"/>
  <c r="B791" i="3"/>
  <c r="F781" i="3"/>
  <c r="B771" i="3"/>
  <c r="B751" i="3"/>
  <c r="F700" i="3"/>
  <c r="B659" i="3"/>
  <c r="F577" i="3"/>
  <c r="F567" i="3"/>
  <c r="B523" i="3"/>
  <c r="F520" i="3"/>
  <c r="F496" i="3"/>
  <c r="B486" i="3"/>
  <c r="F472" i="3"/>
  <c r="F469" i="3"/>
  <c r="B459" i="3"/>
  <c r="B445" i="3"/>
  <c r="B440" i="3"/>
  <c r="B437" i="3"/>
  <c r="B434" i="3"/>
  <c r="B431" i="3"/>
  <c r="F424" i="3"/>
  <c r="F420" i="3"/>
  <c r="B415" i="3"/>
  <c r="F410" i="3"/>
  <c r="F406" i="3"/>
  <c r="B401" i="3"/>
  <c r="F396" i="3"/>
  <c r="B391" i="3"/>
  <c r="B387" i="3"/>
  <c r="F383" i="3"/>
  <c r="B382" i="3"/>
  <c r="B377" i="3"/>
  <c r="B373" i="3"/>
  <c r="B369" i="3"/>
  <c r="B365" i="3"/>
  <c r="B361" i="3"/>
  <c r="F356" i="3"/>
  <c r="B351" i="3"/>
  <c r="B347" i="3"/>
  <c r="B343" i="3"/>
  <c r="F338" i="3"/>
  <c r="F334" i="3"/>
  <c r="B329" i="3"/>
  <c r="F325" i="3"/>
  <c r="B324" i="3"/>
  <c r="F320" i="3"/>
  <c r="F316" i="3"/>
  <c r="F312" i="3"/>
  <c r="F306" i="3"/>
  <c r="B301" i="3"/>
  <c r="F297" i="3"/>
  <c r="F292" i="3"/>
  <c r="B287" i="3"/>
  <c r="B283" i="3"/>
  <c r="B279" i="3"/>
  <c r="F274" i="3"/>
  <c r="F270" i="3"/>
  <c r="F266" i="3"/>
  <c r="F262" i="3"/>
  <c r="B257" i="3"/>
  <c r="F252" i="3"/>
  <c r="F248" i="3"/>
  <c r="F244" i="3"/>
  <c r="F1188" i="3"/>
  <c r="F1151" i="3"/>
  <c r="F1141" i="3"/>
  <c r="F1089" i="3"/>
  <c r="F1068" i="3"/>
  <c r="F1017" i="3"/>
  <c r="B1007" i="3"/>
  <c r="F997" i="3"/>
  <c r="B987" i="3"/>
  <c r="B860" i="3"/>
  <c r="F840" i="3"/>
  <c r="F830" i="3"/>
  <c r="B820" i="3"/>
  <c r="B810" i="3"/>
  <c r="B719" i="3"/>
  <c r="B709" i="3"/>
  <c r="F668" i="3"/>
  <c r="B627" i="3"/>
  <c r="B617" i="3"/>
  <c r="B576" i="3"/>
  <c r="F534" i="3"/>
  <c r="F519" i="3"/>
  <c r="F516" i="3"/>
  <c r="F506" i="3"/>
  <c r="B496" i="3"/>
  <c r="F482" i="3"/>
  <c r="B472" i="3"/>
  <c r="F468" i="3"/>
  <c r="F458" i="3"/>
  <c r="F455" i="3"/>
  <c r="B443" i="3"/>
  <c r="F435" i="3"/>
  <c r="F428" i="3"/>
  <c r="B424" i="3"/>
  <c r="B420" i="3"/>
  <c r="F416" i="3"/>
  <c r="F411" i="3"/>
  <c r="B410" i="3"/>
  <c r="B406" i="3"/>
  <c r="F402" i="3"/>
  <c r="F397" i="3"/>
  <c r="B396" i="3"/>
  <c r="F392" i="3"/>
  <c r="F388" i="3"/>
  <c r="B383" i="3"/>
  <c r="F378" i="3"/>
  <c r="F374" i="3"/>
  <c r="F370" i="3"/>
  <c r="F366" i="3"/>
  <c r="F362" i="3"/>
  <c r="F357" i="3"/>
  <c r="B356" i="3"/>
  <c r="F352" i="3"/>
  <c r="F348" i="3"/>
  <c r="F344" i="3"/>
  <c r="F339" i="3"/>
  <c r="B338" i="3"/>
  <c r="B334" i="3"/>
  <c r="F330" i="3"/>
  <c r="B325" i="3"/>
  <c r="B320" i="3"/>
  <c r="B316" i="3"/>
  <c r="B312" i="3"/>
  <c r="F307" i="3"/>
  <c r="B306" i="3"/>
  <c r="F302" i="3"/>
  <c r="F298" i="3"/>
  <c r="B297" i="3"/>
  <c r="F293" i="3"/>
  <c r="B292" i="3"/>
  <c r="F288" i="3"/>
  <c r="F284" i="3"/>
  <c r="F280" i="3"/>
  <c r="F275" i="3"/>
  <c r="B274" i="3"/>
  <c r="B270" i="3"/>
  <c r="B266" i="3"/>
  <c r="B262" i="3"/>
  <c r="F258" i="3"/>
  <c r="F253" i="3"/>
  <c r="B252" i="3"/>
  <c r="B248" i="3"/>
  <c r="B244" i="3"/>
  <c r="B240" i="3"/>
  <c r="B236" i="3"/>
  <c r="F231" i="3"/>
  <c r="F226" i="3"/>
  <c r="B225" i="3"/>
  <c r="F221" i="3"/>
  <c r="B220" i="3"/>
  <c r="B216" i="3"/>
  <c r="F212" i="3"/>
  <c r="F208" i="3"/>
  <c r="F204" i="3"/>
  <c r="F200" i="3"/>
  <c r="F196" i="3"/>
  <c r="F192" i="3"/>
  <c r="B191" i="3"/>
  <c r="F187" i="3"/>
  <c r="F183" i="3"/>
  <c r="B178" i="3"/>
  <c r="B173" i="3"/>
  <c r="F169" i="3"/>
  <c r="B168" i="3"/>
  <c r="F164" i="3"/>
  <c r="F159" i="3"/>
  <c r="F155" i="3"/>
  <c r="F151" i="3"/>
  <c r="B146" i="3"/>
  <c r="B142" i="3"/>
  <c r="B138" i="3"/>
  <c r="B1222" i="3"/>
  <c r="F1165" i="3"/>
  <c r="B1076" i="3"/>
  <c r="B1055" i="3"/>
  <c r="B1045" i="3"/>
  <c r="F958" i="3"/>
  <c r="B948" i="3"/>
  <c r="B938" i="3"/>
  <c r="B928" i="3"/>
  <c r="B878" i="3"/>
  <c r="B737" i="3"/>
  <c r="B686" i="3"/>
  <c r="F655" i="3"/>
  <c r="B645" i="3"/>
  <c r="F604" i="3"/>
  <c r="F563" i="3"/>
  <c r="B548" i="3"/>
  <c r="B543" i="3"/>
  <c r="F538" i="3"/>
  <c r="B529" i="3"/>
  <c r="B515" i="3"/>
  <c r="B505" i="3"/>
  <c r="F501" i="3"/>
  <c r="B481" i="3"/>
  <c r="F478" i="3"/>
  <c r="F464" i="3"/>
  <c r="B454" i="3"/>
  <c r="F441" i="3"/>
  <c r="B432" i="3"/>
  <c r="F429" i="3"/>
  <c r="B425" i="3"/>
  <c r="B421" i="3"/>
  <c r="F417" i="3"/>
  <c r="F412" i="3"/>
  <c r="B407" i="3"/>
  <c r="B403" i="3"/>
  <c r="F398" i="3"/>
  <c r="F393" i="3"/>
  <c r="F389" i="3"/>
  <c r="B384" i="3"/>
  <c r="B379" i="3"/>
  <c r="F375" i="3"/>
  <c r="F371" i="3"/>
  <c r="F367" i="3"/>
  <c r="F363" i="3"/>
  <c r="F359" i="3"/>
  <c r="B358" i="3"/>
  <c r="F353" i="3"/>
  <c r="F349" i="3"/>
  <c r="F345" i="3"/>
  <c r="F340" i="3"/>
  <c r="B335" i="3"/>
  <c r="B331" i="3"/>
  <c r="F327" i="3"/>
  <c r="B326" i="3"/>
  <c r="B321" i="3"/>
  <c r="B317" i="3"/>
  <c r="B313" i="3"/>
  <c r="F309" i="3"/>
  <c r="D308" i="3"/>
  <c r="C303" i="3"/>
  <c r="F299" i="3"/>
  <c r="B298" i="3"/>
  <c r="F294" i="3"/>
  <c r="F289" i="3"/>
  <c r="F285" i="3"/>
  <c r="F281" i="3"/>
  <c r="F276" i="3"/>
  <c r="B271" i="3"/>
  <c r="B267" i="3"/>
  <c r="B263" i="3"/>
  <c r="F254" i="3"/>
  <c r="B249" i="3"/>
  <c r="B245" i="3"/>
  <c r="B241" i="3"/>
  <c r="B237" i="3"/>
  <c r="F233" i="3"/>
  <c r="B227" i="3"/>
  <c r="B226" i="3"/>
  <c r="F222" i="3"/>
  <c r="B221" i="3"/>
  <c r="B217" i="3"/>
  <c r="B213" i="3"/>
  <c r="F209" i="3"/>
  <c r="F205" i="3"/>
  <c r="F201" i="3"/>
  <c r="F197" i="3"/>
  <c r="F193" i="3"/>
  <c r="F188" i="3"/>
  <c r="F184" i="3"/>
  <c r="F180" i="3"/>
  <c r="B179" i="3"/>
  <c r="F175" i="3"/>
  <c r="B174" i="3"/>
  <c r="F170" i="3"/>
  <c r="B165" i="3"/>
  <c r="F160" i="3"/>
  <c r="F156" i="3"/>
  <c r="F152" i="3"/>
  <c r="B147" i="3"/>
  <c r="B143" i="3"/>
  <c r="F1174" i="3"/>
  <c r="B1127" i="3"/>
  <c r="B1106" i="3"/>
  <c r="F1085" i="3"/>
  <c r="F1064" i="3"/>
  <c r="F973" i="3"/>
  <c r="B967" i="3"/>
  <c r="B957" i="3"/>
  <c r="F796" i="3"/>
  <c r="F776" i="3"/>
  <c r="F766" i="3"/>
  <c r="B756" i="3"/>
  <c r="B746" i="3"/>
  <c r="B695" i="3"/>
  <c r="B654" i="3"/>
  <c r="F623" i="3"/>
  <c r="B613" i="3"/>
  <c r="F562" i="3"/>
  <c r="F557" i="3"/>
  <c r="F552" i="3"/>
  <c r="B542" i="3"/>
  <c r="B537" i="3"/>
  <c r="B528" i="3"/>
  <c r="F525" i="3"/>
  <c r="F511" i="3"/>
  <c r="B501" i="3"/>
  <c r="F491" i="3"/>
  <c r="F477" i="3"/>
  <c r="B464" i="3"/>
  <c r="F450" i="3"/>
  <c r="F444" i="3"/>
  <c r="F439" i="3"/>
  <c r="F436" i="3"/>
  <c r="F426" i="3"/>
  <c r="F422" i="3"/>
  <c r="B417" i="3"/>
  <c r="F413" i="3"/>
  <c r="B412" i="3"/>
  <c r="F408" i="3"/>
  <c r="F404" i="3"/>
  <c r="F399" i="3"/>
  <c r="B398" i="3"/>
  <c r="B393" i="3"/>
  <c r="B389" i="3"/>
  <c r="F385" i="3"/>
  <c r="F380" i="3"/>
  <c r="B375" i="3"/>
  <c r="B371" i="3"/>
  <c r="B367" i="3"/>
  <c r="B363" i="3"/>
  <c r="B359" i="3"/>
  <c r="O357" i="3"/>
  <c r="B353" i="3"/>
  <c r="B349" i="3"/>
  <c r="B345" i="3"/>
  <c r="F341" i="3"/>
  <c r="B340" i="3"/>
  <c r="F336" i="3"/>
  <c r="F332" i="3"/>
  <c r="B327" i="3"/>
  <c r="F322" i="3"/>
  <c r="F318" i="3"/>
  <c r="F314" i="3"/>
  <c r="B309" i="3"/>
  <c r="B308" i="3"/>
  <c r="F304" i="3"/>
  <c r="B303" i="3"/>
  <c r="B299" i="3"/>
  <c r="F295" i="3"/>
  <c r="B294" i="3"/>
  <c r="B289" i="3"/>
  <c r="B285" i="3"/>
  <c r="B281" i="3"/>
  <c r="F277" i="3"/>
  <c r="B276" i="3"/>
  <c r="F272" i="3"/>
  <c r="F268" i="3"/>
  <c r="F264" i="3"/>
  <c r="F260" i="3"/>
  <c r="B259" i="3"/>
  <c r="F255" i="3"/>
  <c r="B254" i="3"/>
  <c r="F250" i="3"/>
  <c r="F246" i="3"/>
  <c r="F242" i="3"/>
  <c r="F238" i="3"/>
  <c r="B233" i="3"/>
  <c r="B232" i="3"/>
  <c r="F228" i="3"/>
  <c r="B222" i="3"/>
  <c r="F218" i="3"/>
  <c r="F214" i="3"/>
  <c r="B209" i="3"/>
  <c r="B205" i="3"/>
  <c r="B201" i="3"/>
  <c r="B197" i="3"/>
  <c r="B193" i="3"/>
  <c r="F189" i="3"/>
  <c r="B188" i="3"/>
  <c r="B184" i="3"/>
  <c r="C180" i="3"/>
  <c r="B175" i="3"/>
  <c r="B170" i="3"/>
  <c r="F166" i="3"/>
  <c r="F161" i="3"/>
  <c r="B160" i="3"/>
  <c r="B156" i="3"/>
  <c r="B152" i="3"/>
  <c r="F148" i="3"/>
  <c r="F144" i="3"/>
  <c r="F140" i="3"/>
  <c r="F136" i="3"/>
  <c r="O1457" i="3"/>
  <c r="O1374" i="3"/>
  <c r="O1334" i="3"/>
  <c r="O1310" i="3"/>
  <c r="O1305" i="3"/>
  <c r="O1276" i="3"/>
  <c r="O1268" i="3"/>
  <c r="O1260" i="3"/>
  <c r="O1252" i="3"/>
  <c r="O1238" i="3"/>
  <c r="O1230" i="3"/>
  <c r="O1222" i="3"/>
  <c r="O1214" i="3"/>
  <c r="O1188" i="3"/>
  <c r="O1182" i="3"/>
  <c r="O1174" i="3"/>
  <c r="O1156" i="3"/>
  <c r="O1148" i="3"/>
  <c r="O1140" i="3"/>
  <c r="O1132" i="3"/>
  <c r="O1126" i="3"/>
  <c r="O1118" i="3"/>
  <c r="O1110" i="3"/>
  <c r="O1092" i="3"/>
  <c r="O1084" i="3"/>
  <c r="O1076" i="3"/>
  <c r="O1068" i="3"/>
  <c r="O1060" i="3"/>
  <c r="O1052" i="3"/>
  <c r="O1012" i="3"/>
  <c r="O956" i="3"/>
  <c r="O948" i="3"/>
  <c r="O934" i="3"/>
  <c r="O926" i="3"/>
  <c r="O880" i="3"/>
  <c r="O862" i="3"/>
  <c r="O844" i="3"/>
  <c r="O828" i="3"/>
  <c r="O820" i="3"/>
  <c r="O814" i="3"/>
  <c r="O806" i="3"/>
  <c r="O790" i="3"/>
  <c r="O782" i="3"/>
  <c r="O766" i="3"/>
  <c r="O758" i="3"/>
  <c r="O700" i="3"/>
  <c r="O692" i="3"/>
  <c r="O684" i="3"/>
  <c r="O628" i="3"/>
  <c r="O620" i="3"/>
  <c r="O614" i="3"/>
  <c r="O585" i="3"/>
  <c r="O577" i="3"/>
  <c r="O561" i="3"/>
  <c r="O553" i="3"/>
  <c r="O545" i="3"/>
  <c r="O537" i="3"/>
  <c r="O529" i="3"/>
  <c r="O480" i="3"/>
  <c r="O476" i="3"/>
  <c r="O470" i="3"/>
  <c r="O449" i="3"/>
  <c r="O441" i="3"/>
  <c r="D425" i="3"/>
  <c r="O417" i="3"/>
  <c r="C361" i="3"/>
  <c r="O313" i="3"/>
  <c r="O306" i="3"/>
  <c r="D303" i="3"/>
  <c r="C292" i="3"/>
  <c r="O284" i="3"/>
  <c r="C276" i="3"/>
  <c r="O254" i="3"/>
  <c r="O248" i="3"/>
  <c r="O241" i="3"/>
  <c r="O233" i="3"/>
  <c r="O229" i="3"/>
  <c r="O224" i="3"/>
  <c r="O220" i="3"/>
  <c r="D204" i="3"/>
  <c r="O200" i="3"/>
  <c r="D192" i="3"/>
  <c r="O188" i="3"/>
  <c r="O185" i="3"/>
  <c r="O177" i="3"/>
  <c r="O172" i="3"/>
  <c r="O168" i="3"/>
  <c r="O164" i="3"/>
  <c r="O160" i="3"/>
  <c r="O149" i="3"/>
  <c r="O144" i="3"/>
  <c r="O137" i="3"/>
  <c r="O118" i="3"/>
  <c r="D96" i="3"/>
  <c r="O72" i="3"/>
  <c r="O69" i="3"/>
  <c r="D63" i="3"/>
  <c r="C57" i="3"/>
  <c r="O54" i="3"/>
  <c r="O44" i="3"/>
  <c r="O41" i="3"/>
  <c r="O38" i="3"/>
  <c r="C35" i="3"/>
  <c r="D32" i="3"/>
  <c r="O25" i="3"/>
  <c r="O22" i="3"/>
  <c r="O4" i="3"/>
  <c r="B4" i="3"/>
  <c r="B10" i="3"/>
  <c r="F11" i="3"/>
  <c r="F12" i="3"/>
  <c r="B17" i="3"/>
  <c r="F18" i="3"/>
  <c r="F19" i="3"/>
  <c r="F23" i="3"/>
  <c r="F28" i="3"/>
  <c r="B34" i="3"/>
  <c r="B39" i="3"/>
  <c r="F40" i="3"/>
  <c r="F44" i="3"/>
  <c r="B49" i="3"/>
  <c r="B54" i="3"/>
  <c r="D55" i="3"/>
  <c r="B59" i="3"/>
  <c r="F64" i="3"/>
  <c r="F69" i="3"/>
  <c r="F73" i="3"/>
  <c r="B77" i="3"/>
  <c r="D79" i="3"/>
  <c r="F80" i="3"/>
  <c r="F85" i="3"/>
  <c r="F89" i="3"/>
  <c r="B93" i="3"/>
  <c r="F98" i="3"/>
  <c r="F102" i="3"/>
  <c r="F106" i="3"/>
  <c r="F110" i="3"/>
  <c r="F114" i="3"/>
  <c r="F118" i="3"/>
  <c r="B122" i="3"/>
  <c r="B126" i="3"/>
  <c r="B130" i="3"/>
  <c r="B134" i="3"/>
  <c r="F137" i="3"/>
  <c r="B151" i="3"/>
  <c r="B187" i="3"/>
  <c r="B192" i="3"/>
  <c r="B208" i="3"/>
  <c r="F213" i="3"/>
  <c r="F267" i="3"/>
  <c r="B288" i="3"/>
  <c r="F308" i="3"/>
  <c r="B339" i="3"/>
  <c r="B370" i="3"/>
  <c r="B411" i="3"/>
  <c r="F421" i="3"/>
  <c r="F432" i="3"/>
  <c r="B728" i="3"/>
  <c r="B889" i="3"/>
  <c r="F1046" i="3"/>
  <c r="C497" i="3"/>
  <c r="D497" i="3"/>
  <c r="D473" i="3"/>
  <c r="C473" i="3"/>
  <c r="C465" i="3"/>
  <c r="D465" i="3"/>
  <c r="D457" i="3"/>
  <c r="C457" i="3"/>
  <c r="C417" i="3"/>
  <c r="D417" i="3"/>
  <c r="D369" i="3"/>
  <c r="C369" i="3"/>
  <c r="D225" i="3"/>
  <c r="C225" i="3"/>
  <c r="C425" i="3"/>
  <c r="D1417" i="3"/>
  <c r="C1417" i="3"/>
  <c r="D1396" i="3"/>
  <c r="C1396" i="3"/>
  <c r="C1376" i="3"/>
  <c r="D1352" i="3"/>
  <c r="D1329" i="3"/>
  <c r="C1329" i="3"/>
  <c r="D1299" i="3"/>
  <c r="D1279" i="3"/>
  <c r="C1279" i="3"/>
  <c r="D1271" i="3"/>
  <c r="C1271" i="3"/>
  <c r="D1263" i="3"/>
  <c r="C1263" i="3"/>
  <c r="C1255" i="3"/>
  <c r="D1255" i="3"/>
  <c r="D1247" i="3"/>
  <c r="C1247" i="3"/>
  <c r="D1239" i="3"/>
  <c r="C1239" i="3"/>
  <c r="D1231" i="3"/>
  <c r="C1231" i="3"/>
  <c r="C1223" i="3"/>
  <c r="D1223" i="3"/>
  <c r="D1215" i="3"/>
  <c r="C1215" i="3"/>
  <c r="D1207" i="3"/>
  <c r="C1207" i="3"/>
  <c r="D1199" i="3"/>
  <c r="C1199" i="3"/>
  <c r="D1191" i="3"/>
  <c r="C1191" i="3"/>
  <c r="D1183" i="3"/>
  <c r="C1183" i="3"/>
  <c r="D1175" i="3"/>
  <c r="C1175" i="3"/>
  <c r="D1167" i="3"/>
  <c r="C1167" i="3"/>
  <c r="C1139" i="3"/>
  <c r="D1107" i="3"/>
  <c r="D1075" i="3"/>
  <c r="D1043" i="3"/>
  <c r="C1011" i="3"/>
  <c r="C979" i="3"/>
  <c r="C967" i="3"/>
  <c r="D967" i="3"/>
  <c r="D959" i="3"/>
  <c r="C959" i="3"/>
  <c r="D951" i="3"/>
  <c r="C951" i="3"/>
  <c r="D943" i="3"/>
  <c r="C943" i="3"/>
  <c r="C935" i="3"/>
  <c r="D935" i="3"/>
  <c r="D927" i="3"/>
  <c r="C927" i="3"/>
  <c r="D919" i="3"/>
  <c r="C919" i="3"/>
  <c r="D911" i="3"/>
  <c r="C911" i="3"/>
  <c r="C903" i="3"/>
  <c r="D903" i="3"/>
  <c r="C895" i="3"/>
  <c r="D895" i="3"/>
  <c r="D887" i="3"/>
  <c r="C887" i="3"/>
  <c r="C879" i="3"/>
  <c r="D879" i="3"/>
  <c r="C871" i="3"/>
  <c r="D871" i="3"/>
  <c r="D863" i="3"/>
  <c r="C863" i="3"/>
  <c r="D855" i="3"/>
  <c r="C855" i="3"/>
  <c r="C847" i="3"/>
  <c r="D847" i="3"/>
  <c r="D839" i="3"/>
  <c r="C839" i="3"/>
  <c r="D831" i="3"/>
  <c r="C831" i="3"/>
  <c r="D823" i="3"/>
  <c r="C823" i="3"/>
  <c r="D815" i="3"/>
  <c r="C815" i="3"/>
  <c r="D807" i="3"/>
  <c r="C807" i="3"/>
  <c r="D799" i="3"/>
  <c r="C799" i="3"/>
  <c r="D791" i="3"/>
  <c r="C791" i="3"/>
  <c r="D783" i="3"/>
  <c r="C783" i="3"/>
  <c r="D775" i="3"/>
  <c r="C775" i="3"/>
  <c r="C767" i="3"/>
  <c r="D767" i="3"/>
  <c r="D759" i="3"/>
  <c r="C759" i="3"/>
  <c r="D751" i="3"/>
  <c r="C751" i="3"/>
  <c r="C743" i="3"/>
  <c r="D743" i="3"/>
  <c r="D735" i="3"/>
  <c r="C735" i="3"/>
  <c r="D727" i="3"/>
  <c r="C727" i="3"/>
  <c r="D719" i="3"/>
  <c r="C719" i="3"/>
  <c r="D711" i="3"/>
  <c r="C711" i="3"/>
  <c r="D703" i="3"/>
  <c r="C703" i="3"/>
  <c r="D695" i="3"/>
  <c r="C695" i="3"/>
  <c r="D687" i="3"/>
  <c r="C687" i="3"/>
  <c r="D679" i="3"/>
  <c r="C679" i="3"/>
  <c r="D671" i="3"/>
  <c r="C671" i="3"/>
  <c r="D663" i="3"/>
  <c r="C663" i="3"/>
  <c r="D655" i="3"/>
  <c r="C655" i="3"/>
  <c r="D647" i="3"/>
  <c r="C647" i="3"/>
  <c r="D639" i="3"/>
  <c r="C639" i="3"/>
  <c r="D631" i="3"/>
  <c r="C631" i="3"/>
  <c r="D623" i="3"/>
  <c r="C623" i="3"/>
  <c r="D615" i="3"/>
  <c r="C615" i="3"/>
  <c r="D607" i="3"/>
  <c r="C607" i="3"/>
  <c r="D599" i="3"/>
  <c r="C599" i="3"/>
  <c r="D591" i="3"/>
  <c r="C591" i="3"/>
  <c r="D583" i="3"/>
  <c r="C583" i="3"/>
  <c r="D575" i="3"/>
  <c r="C575" i="3"/>
  <c r="D567" i="3"/>
  <c r="C567" i="3"/>
  <c r="D559" i="3"/>
  <c r="C559" i="3"/>
  <c r="D551" i="3"/>
  <c r="C551" i="3"/>
  <c r="D543" i="3"/>
  <c r="C543" i="3"/>
  <c r="D535" i="3"/>
  <c r="C535" i="3"/>
  <c r="D527" i="3"/>
  <c r="C527" i="3"/>
  <c r="D519" i="3"/>
  <c r="C519" i="3"/>
  <c r="D511" i="3"/>
  <c r="C511" i="3"/>
  <c r="D503" i="3"/>
  <c r="C503" i="3"/>
  <c r="D495" i="3"/>
  <c r="C495" i="3"/>
  <c r="D487" i="3"/>
  <c r="C487" i="3"/>
  <c r="D479" i="3"/>
  <c r="C479" i="3"/>
  <c r="D471" i="3"/>
  <c r="C471" i="3"/>
  <c r="D463" i="3"/>
  <c r="C463" i="3"/>
  <c r="D447" i="3"/>
  <c r="C447" i="3"/>
  <c r="D439" i="3"/>
  <c r="C439" i="3"/>
  <c r="D431" i="3"/>
  <c r="C431" i="3"/>
  <c r="D423" i="3"/>
  <c r="C423" i="3"/>
  <c r="D415" i="3"/>
  <c r="C415" i="3"/>
  <c r="D407" i="3"/>
  <c r="C407" i="3"/>
  <c r="D399" i="3"/>
  <c r="C399" i="3"/>
  <c r="D391" i="3"/>
  <c r="C391" i="3"/>
  <c r="C383" i="3"/>
  <c r="D383" i="3"/>
  <c r="D375" i="3"/>
  <c r="C375" i="3"/>
  <c r="D359" i="3"/>
  <c r="C359" i="3"/>
  <c r="D343" i="3"/>
  <c r="C343" i="3"/>
  <c r="D327" i="3"/>
  <c r="C327" i="3"/>
  <c r="D311" i="3"/>
  <c r="C311" i="3"/>
  <c r="D295" i="3"/>
  <c r="C295" i="3"/>
  <c r="D279" i="3"/>
  <c r="C279" i="3"/>
  <c r="D263" i="3"/>
  <c r="C263" i="3"/>
  <c r="D255" i="3"/>
  <c r="C255" i="3"/>
  <c r="C247" i="3"/>
  <c r="D247" i="3"/>
  <c r="D239" i="3"/>
  <c r="C239" i="3"/>
  <c r="D231" i="3"/>
  <c r="C231" i="3"/>
  <c r="D223" i="3"/>
  <c r="C223" i="3"/>
  <c r="C207" i="3"/>
  <c r="D207" i="3"/>
  <c r="D199" i="3"/>
  <c r="C199" i="3"/>
  <c r="D183" i="3"/>
  <c r="C183" i="3"/>
  <c r="D175" i="3"/>
  <c r="C175" i="3"/>
  <c r="D167" i="3"/>
  <c r="C167" i="3"/>
  <c r="D159" i="3"/>
  <c r="C159" i="3"/>
  <c r="C143" i="3"/>
  <c r="D143" i="3"/>
  <c r="D135" i="3"/>
  <c r="C135" i="3"/>
  <c r="D127" i="3"/>
  <c r="C127" i="3"/>
  <c r="D119" i="3"/>
  <c r="C119" i="3"/>
  <c r="D103" i="3"/>
  <c r="C103" i="3"/>
  <c r="D87" i="3"/>
  <c r="C87" i="3"/>
  <c r="C11" i="3"/>
  <c r="C16" i="3"/>
  <c r="C23" i="3"/>
  <c r="D35" i="3"/>
  <c r="C36" i="3"/>
  <c r="D43" i="3"/>
  <c r="C44" i="3"/>
  <c r="D49" i="3"/>
  <c r="D59" i="3"/>
  <c r="C60" i="3"/>
  <c r="C249" i="3"/>
  <c r="C271" i="3"/>
  <c r="D276" i="3"/>
  <c r="C455" i="3"/>
  <c r="C489" i="3"/>
  <c r="C1448" i="3"/>
  <c r="C1371" i="3"/>
  <c r="C1217" i="3"/>
  <c r="D1217" i="3"/>
  <c r="C1209" i="3"/>
  <c r="D1209" i="3"/>
  <c r="C1177" i="3"/>
  <c r="D1177" i="3"/>
  <c r="D889" i="3"/>
  <c r="C889" i="3"/>
  <c r="D865" i="3"/>
  <c r="C865" i="3"/>
  <c r="C841" i="3"/>
  <c r="D841" i="3"/>
  <c r="D833" i="3"/>
  <c r="C833" i="3"/>
  <c r="D793" i="3"/>
  <c r="C793" i="3"/>
  <c r="D785" i="3"/>
  <c r="C785" i="3"/>
  <c r="D761" i="3"/>
  <c r="C761" i="3"/>
  <c r="D705" i="3"/>
  <c r="C705" i="3"/>
  <c r="D697" i="3"/>
  <c r="C697" i="3"/>
  <c r="C689" i="3"/>
  <c r="D689" i="3"/>
  <c r="C593" i="3"/>
  <c r="D593" i="3"/>
  <c r="D553" i="3"/>
  <c r="C553" i="3"/>
  <c r="D505" i="3"/>
  <c r="C505" i="3"/>
  <c r="D441" i="3"/>
  <c r="C441" i="3"/>
  <c r="C401" i="3"/>
  <c r="D401" i="3"/>
  <c r="D289" i="3"/>
  <c r="C289" i="3"/>
  <c r="D273" i="3"/>
  <c r="C273" i="3"/>
  <c r="D1487" i="3"/>
  <c r="C1487" i="3"/>
  <c r="C1473" i="3"/>
  <c r="D1473" i="3"/>
  <c r="D1465" i="3"/>
  <c r="C1465" i="3"/>
  <c r="D1415" i="3"/>
  <c r="C1415" i="3"/>
  <c r="D1401" i="3"/>
  <c r="C1401" i="3"/>
  <c r="D1393" i="3"/>
  <c r="C1393" i="3"/>
  <c r="D1367" i="3"/>
  <c r="C1367" i="3"/>
  <c r="D1359" i="3"/>
  <c r="C1359" i="3"/>
  <c r="D1345" i="3"/>
  <c r="C1345" i="3"/>
  <c r="C1321" i="3"/>
  <c r="D1321" i="3"/>
  <c r="D1303" i="3"/>
  <c r="C1303" i="3"/>
  <c r="D1295" i="3"/>
  <c r="C1295" i="3"/>
  <c r="C1268" i="3"/>
  <c r="D1268" i="3"/>
  <c r="C1260" i="3"/>
  <c r="D1260" i="3"/>
  <c r="C1252" i="3"/>
  <c r="D1252" i="3"/>
  <c r="C1244" i="3"/>
  <c r="D1244" i="3"/>
  <c r="C1236" i="3"/>
  <c r="D1236" i="3"/>
  <c r="C1228" i="3"/>
  <c r="D1228" i="3"/>
  <c r="C1220" i="3"/>
  <c r="D1220" i="3"/>
  <c r="C1212" i="3"/>
  <c r="D1212" i="3"/>
  <c r="C1204" i="3"/>
  <c r="D1204" i="3"/>
  <c r="C1196" i="3"/>
  <c r="D1196" i="3"/>
  <c r="C1188" i="3"/>
  <c r="D1188" i="3"/>
  <c r="C1180" i="3"/>
  <c r="D1180" i="3"/>
  <c r="C1172" i="3"/>
  <c r="D1172" i="3"/>
  <c r="C1160" i="3"/>
  <c r="C1152" i="3"/>
  <c r="D1136" i="3"/>
  <c r="C1128" i="3"/>
  <c r="D1128" i="3"/>
  <c r="C1120" i="3"/>
  <c r="D1120" i="3"/>
  <c r="D1096" i="3"/>
  <c r="D1088" i="3"/>
  <c r="C1088" i="3"/>
  <c r="C1072" i="3"/>
  <c r="D1064" i="3"/>
  <c r="C1064" i="3"/>
  <c r="C1056" i="3"/>
  <c r="D1040" i="3"/>
  <c r="D1032" i="3"/>
  <c r="C1032" i="3"/>
  <c r="D1024" i="3"/>
  <c r="C1024" i="3"/>
  <c r="C1008" i="3"/>
  <c r="C1000" i="3"/>
  <c r="C992" i="3"/>
  <c r="D992" i="3"/>
  <c r="C976" i="3"/>
  <c r="D972" i="3"/>
  <c r="C972" i="3"/>
  <c r="C964" i="3"/>
  <c r="D964" i="3"/>
  <c r="D956" i="3"/>
  <c r="C956" i="3"/>
  <c r="D948" i="3"/>
  <c r="C948" i="3"/>
  <c r="D940" i="3"/>
  <c r="C940" i="3"/>
  <c r="C932" i="3"/>
  <c r="D932" i="3"/>
  <c r="D924" i="3"/>
  <c r="C924" i="3"/>
  <c r="D916" i="3"/>
  <c r="C916" i="3"/>
  <c r="D908" i="3"/>
  <c r="C908" i="3"/>
  <c r="D900" i="3"/>
  <c r="C900" i="3"/>
  <c r="D892" i="3"/>
  <c r="C892" i="3"/>
  <c r="D884" i="3"/>
  <c r="C884" i="3"/>
  <c r="D876" i="3"/>
  <c r="C876" i="3"/>
  <c r="D868" i="3"/>
  <c r="C868" i="3"/>
  <c r="D860" i="3"/>
  <c r="C860" i="3"/>
  <c r="D852" i="3"/>
  <c r="C852" i="3"/>
  <c r="D844" i="3"/>
  <c r="C844" i="3"/>
  <c r="D836" i="3"/>
  <c r="C836" i="3"/>
  <c r="D828" i="3"/>
  <c r="C828" i="3"/>
  <c r="D820" i="3"/>
  <c r="C820" i="3"/>
  <c r="D812" i="3"/>
  <c r="C812" i="3"/>
  <c r="C804" i="3"/>
  <c r="D804" i="3"/>
  <c r="C796" i="3"/>
  <c r="D796" i="3"/>
  <c r="D788" i="3"/>
  <c r="C788" i="3"/>
  <c r="D780" i="3"/>
  <c r="C780" i="3"/>
  <c r="D772" i="3"/>
  <c r="C772" i="3"/>
  <c r="C764" i="3"/>
  <c r="D764" i="3"/>
  <c r="D756" i="3"/>
  <c r="C756" i="3"/>
  <c r="C748" i="3"/>
  <c r="D748" i="3"/>
  <c r="C740" i="3"/>
  <c r="D740" i="3"/>
  <c r="D732" i="3"/>
  <c r="C732" i="3"/>
  <c r="D724" i="3"/>
  <c r="C724" i="3"/>
  <c r="C716" i="3"/>
  <c r="D716" i="3"/>
  <c r="D708" i="3"/>
  <c r="C708" i="3"/>
  <c r="C700" i="3"/>
  <c r="D700" i="3"/>
  <c r="D692" i="3"/>
  <c r="C692" i="3"/>
  <c r="C684" i="3"/>
  <c r="D684" i="3"/>
  <c r="D676" i="3"/>
  <c r="C676" i="3"/>
  <c r="C668" i="3"/>
  <c r="D668" i="3"/>
  <c r="D660" i="3"/>
  <c r="C660" i="3"/>
  <c r="C652" i="3"/>
  <c r="D652" i="3"/>
  <c r="D644" i="3"/>
  <c r="C644" i="3"/>
  <c r="C636" i="3"/>
  <c r="D636" i="3"/>
  <c r="D628" i="3"/>
  <c r="C628" i="3"/>
  <c r="C620" i="3"/>
  <c r="D620" i="3"/>
  <c r="D612" i="3"/>
  <c r="C612" i="3"/>
  <c r="C604" i="3"/>
  <c r="D604" i="3"/>
  <c r="D596" i="3"/>
  <c r="C596" i="3"/>
  <c r="C588" i="3"/>
  <c r="D588" i="3"/>
  <c r="D580" i="3"/>
  <c r="C580" i="3"/>
  <c r="C572" i="3"/>
  <c r="D572" i="3"/>
  <c r="D564" i="3"/>
  <c r="C564" i="3"/>
  <c r="C556" i="3"/>
  <c r="D556" i="3"/>
  <c r="D548" i="3"/>
  <c r="C548" i="3"/>
  <c r="C540" i="3"/>
  <c r="D540" i="3"/>
  <c r="D532" i="3"/>
  <c r="C532" i="3"/>
  <c r="C524" i="3"/>
  <c r="D524" i="3"/>
  <c r="D516" i="3"/>
  <c r="C516" i="3"/>
  <c r="C508" i="3"/>
  <c r="D508" i="3"/>
  <c r="C492" i="3"/>
  <c r="D492" i="3"/>
  <c r="D484" i="3"/>
  <c r="C484" i="3"/>
  <c r="C476" i="3"/>
  <c r="D476" i="3"/>
  <c r="D468" i="3"/>
  <c r="C468" i="3"/>
  <c r="C460" i="3"/>
  <c r="D460" i="3"/>
  <c r="D452" i="3"/>
  <c r="C452" i="3"/>
  <c r="C444" i="3"/>
  <c r="D444" i="3"/>
  <c r="D436" i="3"/>
  <c r="C436" i="3"/>
  <c r="C428" i="3"/>
  <c r="D428" i="3"/>
  <c r="D420" i="3"/>
  <c r="C420" i="3"/>
  <c r="C412" i="3"/>
  <c r="D412" i="3"/>
  <c r="D404" i="3"/>
  <c r="C404" i="3"/>
  <c r="C396" i="3"/>
  <c r="D396" i="3"/>
  <c r="D388" i="3"/>
  <c r="C388" i="3"/>
  <c r="D372" i="3"/>
  <c r="C372" i="3"/>
  <c r="D364" i="3"/>
  <c r="C364" i="3"/>
  <c r="D348" i="3"/>
  <c r="C348" i="3"/>
  <c r="D332" i="3"/>
  <c r="C332" i="3"/>
  <c r="D316" i="3"/>
  <c r="C316" i="3"/>
  <c r="D300" i="3"/>
  <c r="C300" i="3"/>
  <c r="D284" i="3"/>
  <c r="C284" i="3"/>
  <c r="D268" i="3"/>
  <c r="C268" i="3"/>
  <c r="D252" i="3"/>
  <c r="C252" i="3"/>
  <c r="D244" i="3"/>
  <c r="C244" i="3"/>
  <c r="C236" i="3"/>
  <c r="D236" i="3"/>
  <c r="D228" i="3"/>
  <c r="C228" i="3"/>
  <c r="D220" i="3"/>
  <c r="C220" i="3"/>
  <c r="D212" i="3"/>
  <c r="C212" i="3"/>
  <c r="D196" i="3"/>
  <c r="C196" i="3"/>
  <c r="D188" i="3"/>
  <c r="C188" i="3"/>
  <c r="D172" i="3"/>
  <c r="C172" i="3"/>
  <c r="D164" i="3"/>
  <c r="C164" i="3"/>
  <c r="D156" i="3"/>
  <c r="C156" i="3"/>
  <c r="D148" i="3"/>
  <c r="C148" i="3"/>
  <c r="D140" i="3"/>
  <c r="C140" i="3"/>
  <c r="D132" i="3"/>
  <c r="C132" i="3"/>
  <c r="D124" i="3"/>
  <c r="C124" i="3"/>
  <c r="D116" i="3"/>
  <c r="C116" i="3"/>
  <c r="D108" i="3"/>
  <c r="C108" i="3"/>
  <c r="D100" i="3"/>
  <c r="C100" i="3"/>
  <c r="C17" i="3"/>
  <c r="C56" i="3"/>
  <c r="D57" i="3"/>
  <c r="C115" i="3"/>
  <c r="D168" i="3"/>
  <c r="C192" i="3"/>
  <c r="C260" i="3"/>
  <c r="D265" i="3"/>
  <c r="C287" i="3"/>
  <c r="D292" i="3"/>
  <c r="D440" i="3"/>
  <c r="C500" i="3"/>
  <c r="D1440" i="3"/>
  <c r="D1412" i="3"/>
  <c r="C1412" i="3"/>
  <c r="C1273" i="3"/>
  <c r="D1273" i="3"/>
  <c r="C1265" i="3"/>
  <c r="D1265" i="3"/>
  <c r="C1257" i="3"/>
  <c r="D1257" i="3"/>
  <c r="C1201" i="3"/>
  <c r="D1201" i="3"/>
  <c r="C1169" i="3"/>
  <c r="D1169" i="3"/>
  <c r="D961" i="3"/>
  <c r="C961" i="3"/>
  <c r="D929" i="3"/>
  <c r="C929" i="3"/>
  <c r="D897" i="3"/>
  <c r="C897" i="3"/>
  <c r="D873" i="3"/>
  <c r="C873" i="3"/>
  <c r="D825" i="3"/>
  <c r="C825" i="3"/>
  <c r="C745" i="3"/>
  <c r="D745" i="3"/>
  <c r="D729" i="3"/>
  <c r="C729" i="3"/>
  <c r="D721" i="3"/>
  <c r="C721" i="3"/>
  <c r="D713" i="3"/>
  <c r="C713" i="3"/>
  <c r="C673" i="3"/>
  <c r="D673" i="3"/>
  <c r="D665" i="3"/>
  <c r="C665" i="3"/>
  <c r="D617" i="3"/>
  <c r="C617" i="3"/>
  <c r="C577" i="3"/>
  <c r="D577" i="3"/>
  <c r="C545" i="3"/>
  <c r="D545" i="3"/>
  <c r="D537" i="3"/>
  <c r="C537" i="3"/>
  <c r="D521" i="3"/>
  <c r="C521" i="3"/>
  <c r="C513" i="3"/>
  <c r="D513" i="3"/>
  <c r="D337" i="3"/>
  <c r="C337" i="3"/>
  <c r="D193" i="3"/>
  <c r="C193" i="3"/>
  <c r="D121" i="3"/>
  <c r="C121" i="3"/>
  <c r="C1519" i="3"/>
  <c r="D1519" i="3"/>
  <c r="C1512" i="3"/>
  <c r="C1489" i="3"/>
  <c r="D1489" i="3"/>
  <c r="D1460" i="3"/>
  <c r="C1460" i="3"/>
  <c r="C1439" i="3"/>
  <c r="D1439" i="3"/>
  <c r="D1431" i="3"/>
  <c r="C1431" i="3"/>
  <c r="D1423" i="3"/>
  <c r="C1423" i="3"/>
  <c r="C1409" i="3"/>
  <c r="D1409" i="3"/>
  <c r="D1395" i="3"/>
  <c r="C1388" i="3"/>
  <c r="D1388" i="3"/>
  <c r="D1375" i="3"/>
  <c r="C1375" i="3"/>
  <c r="D1369" i="3"/>
  <c r="C1369" i="3"/>
  <c r="D1361" i="3"/>
  <c r="C1361" i="3"/>
  <c r="D1343" i="3"/>
  <c r="C1343" i="3"/>
  <c r="D1340" i="3"/>
  <c r="C1340" i="3"/>
  <c r="D446" i="3"/>
  <c r="C446" i="3"/>
  <c r="D25" i="3"/>
  <c r="C39" i="3"/>
  <c r="C52" i="3"/>
  <c r="D75" i="3"/>
  <c r="D81" i="3"/>
  <c r="D83" i="3"/>
  <c r="C84" i="3"/>
  <c r="D91" i="3"/>
  <c r="D179" i="3"/>
  <c r="D297" i="3"/>
  <c r="C319" i="3"/>
  <c r="D324" i="3"/>
  <c r="C1463" i="3"/>
  <c r="D1463" i="3"/>
  <c r="C1286" i="3"/>
  <c r="D1286" i="3"/>
  <c r="C1281" i="3"/>
  <c r="D1281" i="3"/>
  <c r="C1249" i="3"/>
  <c r="D1249" i="3"/>
  <c r="C1241" i="3"/>
  <c r="D1241" i="3"/>
  <c r="D953" i="3"/>
  <c r="C953" i="3"/>
  <c r="D945" i="3"/>
  <c r="C945" i="3"/>
  <c r="D921" i="3"/>
  <c r="C921" i="3"/>
  <c r="D913" i="3"/>
  <c r="C913" i="3"/>
  <c r="D905" i="3"/>
  <c r="C905" i="3"/>
  <c r="D857" i="3"/>
  <c r="C857" i="3"/>
  <c r="D849" i="3"/>
  <c r="C849" i="3"/>
  <c r="C657" i="3"/>
  <c r="D657" i="3"/>
  <c r="D649" i="3"/>
  <c r="C649" i="3"/>
  <c r="C641" i="3"/>
  <c r="D641" i="3"/>
  <c r="C481" i="3"/>
  <c r="D481" i="3"/>
  <c r="C385" i="3"/>
  <c r="D385" i="3"/>
  <c r="D377" i="3"/>
  <c r="C377" i="3"/>
  <c r="D305" i="3"/>
  <c r="C305" i="3"/>
  <c r="D233" i="3"/>
  <c r="C233" i="3"/>
  <c r="D1516" i="3"/>
  <c r="C1516" i="3"/>
  <c r="D1479" i="3"/>
  <c r="C1479" i="3"/>
  <c r="D1472" i="3"/>
  <c r="D1436" i="3"/>
  <c r="C1436" i="3"/>
  <c r="C1428" i="3"/>
  <c r="D1428" i="3"/>
  <c r="D1407" i="3"/>
  <c r="C1407" i="3"/>
  <c r="D1380" i="3"/>
  <c r="C1380" i="3"/>
  <c r="C1337" i="3"/>
  <c r="D1337" i="3"/>
  <c r="C1292" i="3"/>
  <c r="D1292" i="3"/>
  <c r="C1289" i="3"/>
  <c r="D1289" i="3"/>
  <c r="C1275" i="3"/>
  <c r="C1243" i="3"/>
  <c r="C1211" i="3"/>
  <c r="C1179" i="3"/>
  <c r="D1164" i="3"/>
  <c r="C1164" i="3"/>
  <c r="D1159" i="3"/>
  <c r="C1159" i="3"/>
  <c r="D1151" i="3"/>
  <c r="C1151" i="3"/>
  <c r="D1143" i="3"/>
  <c r="C1143" i="3"/>
  <c r="D1135" i="3"/>
  <c r="C1135" i="3"/>
  <c r="D1127" i="3"/>
  <c r="C1127" i="3"/>
  <c r="C1119" i="3"/>
  <c r="D1119" i="3"/>
  <c r="D1111" i="3"/>
  <c r="C1111" i="3"/>
  <c r="D1103" i="3"/>
  <c r="C1103" i="3"/>
  <c r="D1095" i="3"/>
  <c r="C1095" i="3"/>
  <c r="D1087" i="3"/>
  <c r="C1087" i="3"/>
  <c r="C1079" i="3"/>
  <c r="D1079" i="3"/>
  <c r="D1071" i="3"/>
  <c r="C1071" i="3"/>
  <c r="D1063" i="3"/>
  <c r="C1063" i="3"/>
  <c r="D1055" i="3"/>
  <c r="C1055" i="3"/>
  <c r="D1047" i="3"/>
  <c r="C1047" i="3"/>
  <c r="D1039" i="3"/>
  <c r="C1039" i="3"/>
  <c r="C1031" i="3"/>
  <c r="D1031" i="3"/>
  <c r="D1023" i="3"/>
  <c r="C1023" i="3"/>
  <c r="D1015" i="3"/>
  <c r="C1015" i="3"/>
  <c r="D999" i="3"/>
  <c r="C999" i="3"/>
  <c r="D991" i="3"/>
  <c r="C991" i="3"/>
  <c r="C983" i="3"/>
  <c r="D983" i="3"/>
  <c r="D975" i="3"/>
  <c r="C975" i="3"/>
  <c r="C963" i="3"/>
  <c r="C931" i="3"/>
  <c r="D899" i="3"/>
  <c r="C867" i="3"/>
  <c r="C835" i="3"/>
  <c r="C803" i="3"/>
  <c r="C771" i="3"/>
  <c r="C731" i="3"/>
  <c r="C699" i="3"/>
  <c r="C667" i="3"/>
  <c r="C627" i="3"/>
  <c r="C595" i="3"/>
  <c r="C563" i="3"/>
  <c r="C531" i="3"/>
  <c r="C491" i="3"/>
  <c r="C451" i="3"/>
  <c r="C419" i="3"/>
  <c r="C387" i="3"/>
  <c r="C355" i="3"/>
  <c r="C323" i="3"/>
  <c r="C291" i="3"/>
  <c r="C251" i="3"/>
  <c r="D235" i="3"/>
  <c r="C235" i="3"/>
  <c r="D227" i="3"/>
  <c r="C227" i="3"/>
  <c r="C219" i="3"/>
  <c r="D219" i="3"/>
  <c r="D211" i="3"/>
  <c r="C211" i="3"/>
  <c r="C195" i="3"/>
  <c r="D195" i="3"/>
  <c r="D187" i="3"/>
  <c r="C187" i="3"/>
  <c r="D171" i="3"/>
  <c r="C171" i="3"/>
  <c r="D163" i="3"/>
  <c r="C163" i="3"/>
  <c r="C155" i="3"/>
  <c r="D155" i="3"/>
  <c r="D147" i="3"/>
  <c r="C147" i="3"/>
  <c r="D107" i="3"/>
  <c r="C107" i="3"/>
  <c r="D99" i="3"/>
  <c r="C99" i="3"/>
  <c r="C3" i="3"/>
  <c r="C8" i="3"/>
  <c r="C19" i="3"/>
  <c r="C27" i="3"/>
  <c r="C33" i="3"/>
  <c r="C40" i="3"/>
  <c r="C47" i="3"/>
  <c r="C89" i="3"/>
  <c r="C131" i="3"/>
  <c r="C151" i="3"/>
  <c r="D313" i="3"/>
  <c r="C335" i="3"/>
  <c r="D340" i="3"/>
  <c r="D472" i="3"/>
  <c r="D600" i="3"/>
  <c r="D1456" i="3"/>
  <c r="C1456" i="3"/>
  <c r="D817" i="3"/>
  <c r="C817" i="3"/>
  <c r="C809" i="3"/>
  <c r="D809" i="3"/>
  <c r="C801" i="3"/>
  <c r="D801" i="3"/>
  <c r="D777" i="3"/>
  <c r="C777" i="3"/>
  <c r="C769" i="3"/>
  <c r="D769" i="3"/>
  <c r="D737" i="3"/>
  <c r="C737" i="3"/>
  <c r="C609" i="3"/>
  <c r="D609" i="3"/>
  <c r="D601" i="3"/>
  <c r="C601" i="3"/>
  <c r="D585" i="3"/>
  <c r="C585" i="3"/>
  <c r="C529" i="3"/>
  <c r="D529" i="3"/>
  <c r="D409" i="3"/>
  <c r="C409" i="3"/>
  <c r="D393" i="3"/>
  <c r="C393" i="3"/>
  <c r="D321" i="3"/>
  <c r="C321" i="3"/>
  <c r="D217" i="3"/>
  <c r="C217" i="3"/>
  <c r="C201" i="3"/>
  <c r="D201" i="3"/>
  <c r="D177" i="3"/>
  <c r="C177" i="3"/>
  <c r="D161" i="3"/>
  <c r="C161" i="3"/>
  <c r="D137" i="3"/>
  <c r="C137" i="3"/>
  <c r="C129" i="3"/>
  <c r="D129" i="3"/>
  <c r="D113" i="3"/>
  <c r="C113" i="3"/>
  <c r="D185" i="3"/>
  <c r="D1521" i="3"/>
  <c r="C1521" i="3"/>
  <c r="D1455" i="3"/>
  <c r="C1455" i="3"/>
  <c r="D1447" i="3"/>
  <c r="C1447" i="3"/>
  <c r="C1433" i="3"/>
  <c r="D1433" i="3"/>
  <c r="D1425" i="3"/>
  <c r="C1425" i="3"/>
  <c r="D1404" i="3"/>
  <c r="C1404" i="3"/>
  <c r="D1383" i="3"/>
  <c r="C1383" i="3"/>
  <c r="C1377" i="3"/>
  <c r="D1377" i="3"/>
  <c r="D1356" i="3"/>
  <c r="C1356" i="3"/>
  <c r="D1353" i="3"/>
  <c r="C1353" i="3"/>
  <c r="D1313" i="3"/>
  <c r="C1313" i="3"/>
  <c r="D1300" i="3"/>
  <c r="C1300" i="3"/>
  <c r="C1272" i="3"/>
  <c r="D1256" i="3"/>
  <c r="C1256" i="3"/>
  <c r="D1248" i="3"/>
  <c r="C1248" i="3"/>
  <c r="D1240" i="3"/>
  <c r="D1232" i="3"/>
  <c r="D1224" i="3"/>
  <c r="C1224" i="3"/>
  <c r="D1216" i="3"/>
  <c r="C1216" i="3"/>
  <c r="D1208" i="3"/>
  <c r="C1208" i="3"/>
  <c r="D1200" i="3"/>
  <c r="C1200" i="3"/>
  <c r="D1192" i="3"/>
  <c r="C1192" i="3"/>
  <c r="D1184" i="3"/>
  <c r="C1184" i="3"/>
  <c r="D1176" i="3"/>
  <c r="D1168" i="3"/>
  <c r="C1168" i="3"/>
  <c r="D1156" i="3"/>
  <c r="C1156" i="3"/>
  <c r="D1148" i="3"/>
  <c r="C1148" i="3"/>
  <c r="D1140" i="3"/>
  <c r="C1140" i="3"/>
  <c r="D1132" i="3"/>
  <c r="C1132" i="3"/>
  <c r="D1124" i="3"/>
  <c r="C1124" i="3"/>
  <c r="D1116" i="3"/>
  <c r="C1116" i="3"/>
  <c r="C1108" i="3"/>
  <c r="D1108" i="3"/>
  <c r="D1100" i="3"/>
  <c r="C1100" i="3"/>
  <c r="C1092" i="3"/>
  <c r="D1092" i="3"/>
  <c r="C1084" i="3"/>
  <c r="D1084" i="3"/>
  <c r="D1076" i="3"/>
  <c r="C1076" i="3"/>
  <c r="D1068" i="3"/>
  <c r="C1068" i="3"/>
  <c r="C1060" i="3"/>
  <c r="D1060" i="3"/>
  <c r="D1052" i="3"/>
  <c r="C1052" i="3"/>
  <c r="D1044" i="3"/>
  <c r="C1044" i="3"/>
  <c r="D1036" i="3"/>
  <c r="C1036" i="3"/>
  <c r="C1028" i="3"/>
  <c r="D1028" i="3"/>
  <c r="C1020" i="3"/>
  <c r="D1020" i="3"/>
  <c r="C1012" i="3"/>
  <c r="D1012" i="3"/>
  <c r="C1004" i="3"/>
  <c r="D1004" i="3"/>
  <c r="D996" i="3"/>
  <c r="C996" i="3"/>
  <c r="D988" i="3"/>
  <c r="C988" i="3"/>
  <c r="D980" i="3"/>
  <c r="C980" i="3"/>
  <c r="D968" i="3"/>
  <c r="C968" i="3"/>
  <c r="D960" i="3"/>
  <c r="C960" i="3"/>
  <c r="D952" i="3"/>
  <c r="C952" i="3"/>
  <c r="C944" i="3"/>
  <c r="D944" i="3"/>
  <c r="D936" i="3"/>
  <c r="C936" i="3"/>
  <c r="D928" i="3"/>
  <c r="C928" i="3"/>
  <c r="D920" i="3"/>
  <c r="C920" i="3"/>
  <c r="C912" i="3"/>
  <c r="D912" i="3"/>
  <c r="D904" i="3"/>
  <c r="C904" i="3"/>
  <c r="D896" i="3"/>
  <c r="C896" i="3"/>
  <c r="C888" i="3"/>
  <c r="D888" i="3"/>
  <c r="C880" i="3"/>
  <c r="D880" i="3"/>
  <c r="C872" i="3"/>
  <c r="D872" i="3"/>
  <c r="D864" i="3"/>
  <c r="C864" i="3"/>
  <c r="C856" i="3"/>
  <c r="D856" i="3"/>
  <c r="C848" i="3"/>
  <c r="D848" i="3"/>
  <c r="D840" i="3"/>
  <c r="C840" i="3"/>
  <c r="D832" i="3"/>
  <c r="C832" i="3"/>
  <c r="D824" i="3"/>
  <c r="C824" i="3"/>
  <c r="D816" i="3"/>
  <c r="C816" i="3"/>
  <c r="D808" i="3"/>
  <c r="C808" i="3"/>
  <c r="D800" i="3"/>
  <c r="C800" i="3"/>
  <c r="D792" i="3"/>
  <c r="C792" i="3"/>
  <c r="D784" i="3"/>
  <c r="C784" i="3"/>
  <c r="C776" i="3"/>
  <c r="D776" i="3"/>
  <c r="D768" i="3"/>
  <c r="C768" i="3"/>
  <c r="D760" i="3"/>
  <c r="C760" i="3"/>
  <c r="D752" i="3"/>
  <c r="C752" i="3"/>
  <c r="D744" i="3"/>
  <c r="C744" i="3"/>
  <c r="C736" i="3"/>
  <c r="D736" i="3"/>
  <c r="C728" i="3"/>
  <c r="D728" i="3"/>
  <c r="C720" i="3"/>
  <c r="D720" i="3"/>
  <c r="D712" i="3"/>
  <c r="C712" i="3"/>
  <c r="D704" i="3"/>
  <c r="C704" i="3"/>
  <c r="C696" i="3"/>
  <c r="D696" i="3"/>
  <c r="D688" i="3"/>
  <c r="C688" i="3"/>
  <c r="C680" i="3"/>
  <c r="D680" i="3"/>
  <c r="D672" i="3"/>
  <c r="C672" i="3"/>
  <c r="C664" i="3"/>
  <c r="D664" i="3"/>
  <c r="D656" i="3"/>
  <c r="C656" i="3"/>
  <c r="C648" i="3"/>
  <c r="D648" i="3"/>
  <c r="D640" i="3"/>
  <c r="C640" i="3"/>
  <c r="C632" i="3"/>
  <c r="D632" i="3"/>
  <c r="D624" i="3"/>
  <c r="C624" i="3"/>
  <c r="C616" i="3"/>
  <c r="D616" i="3"/>
  <c r="D608" i="3"/>
  <c r="C608" i="3"/>
  <c r="D592" i="3"/>
  <c r="C592" i="3"/>
  <c r="C584" i="3"/>
  <c r="D584" i="3"/>
  <c r="D576" i="3"/>
  <c r="C576" i="3"/>
  <c r="C568" i="3"/>
  <c r="D568" i="3"/>
  <c r="D560" i="3"/>
  <c r="C560" i="3"/>
  <c r="C552" i="3"/>
  <c r="D552" i="3"/>
  <c r="D544" i="3"/>
  <c r="C544" i="3"/>
  <c r="C536" i="3"/>
  <c r="D536" i="3"/>
  <c r="D528" i="3"/>
  <c r="C528" i="3"/>
  <c r="C520" i="3"/>
  <c r="D520" i="3"/>
  <c r="D512" i="3"/>
  <c r="C512" i="3"/>
  <c r="C504" i="3"/>
  <c r="D504" i="3"/>
  <c r="D496" i="3"/>
  <c r="C496" i="3"/>
  <c r="C488" i="3"/>
  <c r="D488" i="3"/>
  <c r="D480" i="3"/>
  <c r="C480" i="3"/>
  <c r="D464" i="3"/>
  <c r="C464" i="3"/>
  <c r="C456" i="3"/>
  <c r="D456" i="3"/>
  <c r="D448" i="3"/>
  <c r="C448" i="3"/>
  <c r="D432" i="3"/>
  <c r="C432" i="3"/>
  <c r="C424" i="3"/>
  <c r="D424" i="3"/>
  <c r="D416" i="3"/>
  <c r="C416" i="3"/>
  <c r="C408" i="3"/>
  <c r="D408" i="3"/>
  <c r="C400" i="3"/>
  <c r="D400" i="3"/>
  <c r="C392" i="3"/>
  <c r="D392" i="3"/>
  <c r="D384" i="3"/>
  <c r="C384" i="3"/>
  <c r="C376" i="3"/>
  <c r="D376" i="3"/>
  <c r="D368" i="3"/>
  <c r="C368" i="3"/>
  <c r="C360" i="3"/>
  <c r="D360" i="3"/>
  <c r="D352" i="3"/>
  <c r="C352" i="3"/>
  <c r="C344" i="3"/>
  <c r="D344" i="3"/>
  <c r="D336" i="3"/>
  <c r="C336" i="3"/>
  <c r="C328" i="3"/>
  <c r="D328" i="3"/>
  <c r="D320" i="3"/>
  <c r="C320" i="3"/>
  <c r="C312" i="3"/>
  <c r="D312" i="3"/>
  <c r="D304" i="3"/>
  <c r="C304" i="3"/>
  <c r="C296" i="3"/>
  <c r="D296" i="3"/>
  <c r="D288" i="3"/>
  <c r="C288" i="3"/>
  <c r="C280" i="3"/>
  <c r="D280" i="3"/>
  <c r="D272" i="3"/>
  <c r="C272" i="3"/>
  <c r="C264" i="3"/>
  <c r="D264" i="3"/>
  <c r="D256" i="3"/>
  <c r="C256" i="3"/>
  <c r="D248" i="3"/>
  <c r="C248" i="3"/>
  <c r="D240" i="3"/>
  <c r="C240" i="3"/>
  <c r="D224" i="3"/>
  <c r="C224" i="3"/>
  <c r="D216" i="3"/>
  <c r="C216" i="3"/>
  <c r="D208" i="3"/>
  <c r="C208" i="3"/>
  <c r="D200" i="3"/>
  <c r="C200" i="3"/>
  <c r="C184" i="3"/>
  <c r="D184" i="3"/>
  <c r="D176" i="3"/>
  <c r="C176" i="3"/>
  <c r="D160" i="3"/>
  <c r="C160" i="3"/>
  <c r="D152" i="3"/>
  <c r="C152" i="3"/>
  <c r="D144" i="3"/>
  <c r="C144" i="3"/>
  <c r="C136" i="3"/>
  <c r="D136" i="3"/>
  <c r="D128" i="3"/>
  <c r="C128" i="3"/>
  <c r="D120" i="3"/>
  <c r="C120" i="3"/>
  <c r="C9" i="3"/>
  <c r="C20" i="3"/>
  <c r="C28" i="3"/>
  <c r="C41" i="3"/>
  <c r="C48" i="3"/>
  <c r="D72" i="3"/>
  <c r="C73" i="3"/>
  <c r="D88" i="3"/>
  <c r="C105" i="3"/>
  <c r="C112" i="3"/>
  <c r="C145" i="3"/>
  <c r="C215" i="3"/>
  <c r="D329" i="3"/>
  <c r="C351" i="3"/>
  <c r="D356" i="3"/>
  <c r="D1384" i="3"/>
  <c r="C1364" i="3"/>
  <c r="D1364" i="3"/>
  <c r="D1335" i="3"/>
  <c r="C1335" i="3"/>
  <c r="D1297" i="3"/>
  <c r="C1297" i="3"/>
  <c r="C1233" i="3"/>
  <c r="D1233" i="3"/>
  <c r="C1225" i="3"/>
  <c r="D1225" i="3"/>
  <c r="C1193" i="3"/>
  <c r="D1193" i="3"/>
  <c r="C1185" i="3"/>
  <c r="D1185" i="3"/>
  <c r="C969" i="3"/>
  <c r="D969" i="3"/>
  <c r="C937" i="3"/>
  <c r="D937" i="3"/>
  <c r="D881" i="3"/>
  <c r="C881" i="3"/>
  <c r="C625" i="3"/>
  <c r="D625" i="3"/>
  <c r="D1511" i="3"/>
  <c r="C1511" i="3"/>
  <c r="D1503" i="3"/>
  <c r="C1503" i="3"/>
  <c r="D1495" i="3"/>
  <c r="C1495" i="3"/>
  <c r="D1481" i="3"/>
  <c r="C1481" i="3"/>
  <c r="C1452" i="3"/>
  <c r="D1452" i="3"/>
  <c r="C1444" i="3"/>
  <c r="D1444" i="3"/>
  <c r="D1416" i="3"/>
  <c r="C1408" i="3"/>
  <c r="D1368" i="3"/>
  <c r="C1368" i="3"/>
  <c r="D1360" i="3"/>
  <c r="C1360" i="3"/>
  <c r="D1328" i="3"/>
  <c r="D1324" i="3"/>
  <c r="C1324" i="3"/>
  <c r="D1319" i="3"/>
  <c r="C1319" i="3"/>
  <c r="C1316" i="3"/>
  <c r="D1316" i="3"/>
  <c r="C1312" i="3"/>
  <c r="C1311" i="3"/>
  <c r="D1311" i="3"/>
  <c r="D1296" i="3"/>
  <c r="C1296" i="3"/>
  <c r="D1287" i="3"/>
  <c r="C1287" i="3"/>
  <c r="D1284" i="3"/>
  <c r="C1284" i="3"/>
  <c r="C1277" i="3"/>
  <c r="D1161" i="3"/>
  <c r="C1161" i="3"/>
  <c r="D1153" i="3"/>
  <c r="C1153" i="3"/>
  <c r="D1145" i="3"/>
  <c r="C1145" i="3"/>
  <c r="D1137" i="3"/>
  <c r="C1137" i="3"/>
  <c r="D1129" i="3"/>
  <c r="C1129" i="3"/>
  <c r="D1121" i="3"/>
  <c r="C1121" i="3"/>
  <c r="D1113" i="3"/>
  <c r="C1113" i="3"/>
  <c r="D1105" i="3"/>
  <c r="C1105" i="3"/>
  <c r="D1097" i="3"/>
  <c r="C1097" i="3"/>
  <c r="D1089" i="3"/>
  <c r="C1089" i="3"/>
  <c r="D1081" i="3"/>
  <c r="C1081" i="3"/>
  <c r="C1073" i="3"/>
  <c r="D1073" i="3"/>
  <c r="D1065" i="3"/>
  <c r="C1065" i="3"/>
  <c r="D1057" i="3"/>
  <c r="C1057" i="3"/>
  <c r="D1049" i="3"/>
  <c r="C1049" i="3"/>
  <c r="C1041" i="3"/>
  <c r="D1041" i="3"/>
  <c r="D1033" i="3"/>
  <c r="C1033" i="3"/>
  <c r="C1025" i="3"/>
  <c r="D1025" i="3"/>
  <c r="C1017" i="3"/>
  <c r="D1017" i="3"/>
  <c r="C1009" i="3"/>
  <c r="D1009" i="3"/>
  <c r="D1001" i="3"/>
  <c r="C1001" i="3"/>
  <c r="D993" i="3"/>
  <c r="C993" i="3"/>
  <c r="D985" i="3"/>
  <c r="C985" i="3"/>
  <c r="C977" i="3"/>
  <c r="D977" i="3"/>
  <c r="D629" i="3"/>
  <c r="D533" i="3"/>
  <c r="C461" i="3"/>
  <c r="C389" i="3"/>
  <c r="D317" i="3"/>
  <c r="C253" i="3"/>
  <c r="D173" i="3"/>
  <c r="C173" i="3"/>
  <c r="C165" i="3"/>
  <c r="C141" i="3"/>
  <c r="D133" i="3"/>
  <c r="C133" i="3"/>
  <c r="C93" i="3"/>
  <c r="C61" i="3"/>
  <c r="D53" i="3"/>
  <c r="C53" i="3"/>
  <c r="C4" i="3"/>
  <c r="C15" i="3"/>
  <c r="C63" i="3"/>
  <c r="D64" i="3"/>
  <c r="D65" i="3"/>
  <c r="C68" i="3"/>
  <c r="C71" i="3"/>
  <c r="C96" i="3"/>
  <c r="D97" i="3"/>
  <c r="D104" i="3"/>
  <c r="D111" i="3"/>
  <c r="C204" i="3"/>
  <c r="C209" i="3"/>
  <c r="D345" i="3"/>
  <c r="C367" i="3"/>
  <c r="D380" i="3"/>
  <c r="D1499" i="3"/>
  <c r="C1492" i="3"/>
  <c r="D1492" i="3"/>
  <c r="C1484" i="3"/>
  <c r="D1484" i="3"/>
  <c r="D1391" i="3"/>
  <c r="C1391" i="3"/>
  <c r="D1348" i="3"/>
  <c r="C1348" i="3"/>
  <c r="D753" i="3"/>
  <c r="C753" i="3"/>
  <c r="D681" i="3"/>
  <c r="C681" i="3"/>
  <c r="D633" i="3"/>
  <c r="C633" i="3"/>
  <c r="D569" i="3"/>
  <c r="C569" i="3"/>
  <c r="C561" i="3"/>
  <c r="D561" i="3"/>
  <c r="C449" i="3"/>
  <c r="D449" i="3"/>
  <c r="C433" i="3"/>
  <c r="D433" i="3"/>
  <c r="D353" i="3"/>
  <c r="C353" i="3"/>
  <c r="D257" i="3"/>
  <c r="C257" i="3"/>
  <c r="C241" i="3"/>
  <c r="D241" i="3"/>
  <c r="D169" i="3"/>
  <c r="C169" i="3"/>
  <c r="D153" i="3"/>
  <c r="C153" i="3"/>
  <c r="D281" i="3"/>
  <c r="C1523" i="3"/>
  <c r="D1508" i="3"/>
  <c r="C1508" i="3"/>
  <c r="D1500" i="3"/>
  <c r="C1500" i="3"/>
  <c r="D1471" i="3"/>
  <c r="C1471" i="3"/>
  <c r="C1457" i="3"/>
  <c r="D1457" i="3"/>
  <c r="D1449" i="3"/>
  <c r="C1449" i="3"/>
  <c r="D1441" i="3"/>
  <c r="C1441" i="3"/>
  <c r="C1427" i="3"/>
  <c r="D1420" i="3"/>
  <c r="C1420" i="3"/>
  <c r="D1399" i="3"/>
  <c r="C1399" i="3"/>
  <c r="D1392" i="3"/>
  <c r="D1385" i="3"/>
  <c r="C1385" i="3"/>
  <c r="C1372" i="3"/>
  <c r="D1372" i="3"/>
  <c r="D1351" i="3"/>
  <c r="C1351" i="3"/>
  <c r="C1344" i="3"/>
  <c r="D1336" i="3"/>
  <c r="C1332" i="3"/>
  <c r="D1332" i="3"/>
  <c r="C1327" i="3"/>
  <c r="D1327" i="3"/>
  <c r="D1320" i="3"/>
  <c r="D1308" i="3"/>
  <c r="C1308" i="3"/>
  <c r="C1305" i="3"/>
  <c r="D1305" i="3"/>
  <c r="D402" i="3"/>
  <c r="D258" i="3"/>
  <c r="D154" i="3"/>
  <c r="D67" i="3"/>
  <c r="D95" i="3"/>
  <c r="C123" i="3"/>
  <c r="C139" i="3"/>
  <c r="D203" i="3"/>
  <c r="D361" i="3"/>
  <c r="B2" i="3"/>
  <c r="C1264" i="3"/>
  <c r="C1288" i="3"/>
  <c r="D1488" i="3"/>
  <c r="C1496" i="3"/>
  <c r="C1104" i="3"/>
  <c r="C1304" i="3"/>
  <c r="C1400" i="3"/>
  <c r="D1464" i="3"/>
  <c r="C1504" i="3"/>
  <c r="C984" i="3"/>
  <c r="C1016" i="3"/>
  <c r="C1048" i="3"/>
  <c r="C1080" i="3"/>
  <c r="C1112" i="3"/>
  <c r="D1144" i="3"/>
  <c r="D1276" i="3"/>
  <c r="D1480" i="3"/>
  <c r="D80" i="3"/>
  <c r="D1520" i="3"/>
  <c r="C1424" i="3"/>
  <c r="C910" i="3"/>
  <c r="C38" i="3"/>
  <c r="C278" i="3"/>
  <c r="C1230" i="3"/>
  <c r="C1030" i="3"/>
  <c r="C1158" i="3"/>
  <c r="C406" i="3"/>
  <c r="C502" i="3"/>
  <c r="C646" i="3"/>
  <c r="C782" i="3"/>
  <c r="C1422" i="3"/>
  <c r="D1422" i="3"/>
  <c r="C1414" i="3"/>
  <c r="D1414" i="3"/>
  <c r="D1406" i="3"/>
  <c r="C1406" i="3"/>
  <c r="D1326" i="3"/>
  <c r="C1326" i="3"/>
  <c r="D1174" i="3"/>
  <c r="C1174" i="3"/>
  <c r="D1110" i="3"/>
  <c r="C1110" i="3"/>
  <c r="D982" i="3"/>
  <c r="C982" i="3"/>
  <c r="C926" i="3"/>
  <c r="D926" i="3"/>
  <c r="D862" i="3"/>
  <c r="C862" i="3"/>
  <c r="D798" i="3"/>
  <c r="C798" i="3"/>
  <c r="C726" i="3"/>
  <c r="D726" i="3"/>
  <c r="D550" i="3"/>
  <c r="C550" i="3"/>
  <c r="D542" i="3"/>
  <c r="C542" i="3"/>
  <c r="D486" i="3"/>
  <c r="C486" i="3"/>
  <c r="D326" i="3"/>
  <c r="C326" i="3"/>
  <c r="D294" i="3"/>
  <c r="C294" i="3"/>
  <c r="C78" i="3"/>
  <c r="D78" i="3"/>
  <c r="C1038" i="3"/>
  <c r="D1430" i="3"/>
  <c r="C1518" i="3"/>
  <c r="C1486" i="3"/>
  <c r="C134" i="3"/>
  <c r="C302" i="3"/>
  <c r="D430" i="3"/>
  <c r="D526" i="3"/>
  <c r="C678" i="3"/>
  <c r="C806" i="3"/>
  <c r="C934" i="3"/>
  <c r="C1254" i="3"/>
  <c r="C1446" i="3"/>
  <c r="C1366" i="3"/>
  <c r="D1366" i="3"/>
  <c r="C1310" i="3"/>
  <c r="D1310" i="3"/>
  <c r="D1278" i="3"/>
  <c r="C1278" i="3"/>
  <c r="D1014" i="3"/>
  <c r="C1014" i="3"/>
  <c r="C918" i="3"/>
  <c r="D918" i="3"/>
  <c r="C830" i="3"/>
  <c r="D830" i="3"/>
  <c r="D766" i="3"/>
  <c r="C766" i="3"/>
  <c r="D758" i="3"/>
  <c r="C758" i="3"/>
  <c r="D662" i="3"/>
  <c r="C662" i="3"/>
  <c r="C350" i="3"/>
  <c r="D350" i="3"/>
  <c r="D318" i="3"/>
  <c r="C318" i="3"/>
  <c r="C286" i="3"/>
  <c r="D286" i="3"/>
  <c r="D262" i="3"/>
  <c r="C262" i="3"/>
  <c r="C70" i="3"/>
  <c r="D70" i="3"/>
  <c r="D1062" i="3"/>
  <c r="C142" i="3"/>
  <c r="C534" i="3"/>
  <c r="C942" i="3"/>
  <c r="D174" i="3"/>
  <c r="C1070" i="3"/>
  <c r="D1462" i="3"/>
  <c r="C182" i="3"/>
  <c r="C334" i="3"/>
  <c r="C566" i="3"/>
  <c r="C710" i="3"/>
  <c r="D838" i="3"/>
  <c r="C966" i="3"/>
  <c r="C1318" i="3"/>
  <c r="C254" i="3"/>
  <c r="D1302" i="3"/>
  <c r="C1302" i="3"/>
  <c r="D1246" i="3"/>
  <c r="C1246" i="3"/>
  <c r="D1150" i="3"/>
  <c r="C1150" i="3"/>
  <c r="C1142" i="3"/>
  <c r="D1142" i="3"/>
  <c r="C1046" i="3"/>
  <c r="D1046" i="3"/>
  <c r="D950" i="3"/>
  <c r="C950" i="3"/>
  <c r="C790" i="3"/>
  <c r="D790" i="3"/>
  <c r="D702" i="3"/>
  <c r="C702" i="3"/>
  <c r="D510" i="3"/>
  <c r="C510" i="3"/>
  <c r="C478" i="3"/>
  <c r="D478" i="3"/>
  <c r="D382" i="3"/>
  <c r="C382" i="3"/>
  <c r="C166" i="3"/>
  <c r="D166" i="3"/>
  <c r="C158" i="3"/>
  <c r="D158" i="3"/>
  <c r="D94" i="3"/>
  <c r="C94" i="3"/>
  <c r="D54" i="3"/>
  <c r="C54" i="3"/>
  <c r="D46" i="3"/>
  <c r="C46" i="3"/>
  <c r="D1438" i="3"/>
  <c r="C438" i="3"/>
  <c r="C814" i="3"/>
  <c r="D1094" i="3"/>
  <c r="D190" i="3"/>
  <c r="C582" i="3"/>
  <c r="D846" i="3"/>
  <c r="D1382" i="3"/>
  <c r="C1494" i="3"/>
  <c r="D1494" i="3"/>
  <c r="C1478" i="3"/>
  <c r="D1478" i="3"/>
  <c r="C1390" i="3"/>
  <c r="D1390" i="3"/>
  <c r="D1334" i="3"/>
  <c r="C1334" i="3"/>
  <c r="C1238" i="3"/>
  <c r="D1238" i="3"/>
  <c r="D1214" i="3"/>
  <c r="C1214" i="3"/>
  <c r="C1206" i="3"/>
  <c r="D1206" i="3"/>
  <c r="C1086" i="3"/>
  <c r="D1086" i="3"/>
  <c r="D1078" i="3"/>
  <c r="C1078" i="3"/>
  <c r="D990" i="3"/>
  <c r="C990" i="3"/>
  <c r="D822" i="3"/>
  <c r="C822" i="3"/>
  <c r="D734" i="3"/>
  <c r="C734" i="3"/>
  <c r="D422" i="3"/>
  <c r="C422" i="3"/>
  <c r="D390" i="3"/>
  <c r="C390" i="3"/>
  <c r="D214" i="3"/>
  <c r="C214" i="3"/>
  <c r="C198" i="3"/>
  <c r="D198" i="3"/>
  <c r="D110" i="3"/>
  <c r="C110" i="3"/>
  <c r="C14" i="3"/>
  <c r="D14" i="3"/>
  <c r="C310" i="3"/>
  <c r="C686" i="3"/>
  <c r="C1262" i="3"/>
  <c r="C922" i="3"/>
  <c r="C342" i="3"/>
  <c r="C718" i="3"/>
  <c r="C1166" i="3"/>
  <c r="D974" i="3"/>
  <c r="C1102" i="3"/>
  <c r="C574" i="3"/>
  <c r="C222" i="3"/>
  <c r="C366" i="3"/>
  <c r="C462" i="3"/>
  <c r="C606" i="3"/>
  <c r="C742" i="3"/>
  <c r="D870" i="3"/>
  <c r="C1190" i="3"/>
  <c r="C102" i="3"/>
  <c r="D30" i="3"/>
  <c r="C1350" i="3"/>
  <c r="D1350" i="3"/>
  <c r="D1182" i="3"/>
  <c r="C1182" i="3"/>
  <c r="D1118" i="3"/>
  <c r="C1118" i="3"/>
  <c r="C1054" i="3"/>
  <c r="D1054" i="3"/>
  <c r="C894" i="3"/>
  <c r="D894" i="3"/>
  <c r="C694" i="3"/>
  <c r="D694" i="3"/>
  <c r="D630" i="3"/>
  <c r="C630" i="3"/>
  <c r="C622" i="3"/>
  <c r="D622" i="3"/>
  <c r="C590" i="3"/>
  <c r="D590" i="3"/>
  <c r="D414" i="3"/>
  <c r="C414" i="3"/>
  <c r="D358" i="3"/>
  <c r="C358" i="3"/>
  <c r="C150" i="3"/>
  <c r="D150" i="3"/>
  <c r="C998" i="3"/>
  <c r="D1398" i="3"/>
  <c r="C1294" i="3"/>
  <c r="D374" i="3"/>
  <c r="C614" i="3"/>
  <c r="C878" i="3"/>
  <c r="D118" i="3"/>
  <c r="D1374" i="3"/>
  <c r="C1374" i="3"/>
  <c r="D1358" i="3"/>
  <c r="C1358" i="3"/>
  <c r="C1342" i="3"/>
  <c r="D1342" i="3"/>
  <c r="D1270" i="3"/>
  <c r="C1270" i="3"/>
  <c r="D1022" i="3"/>
  <c r="C1022" i="3"/>
  <c r="C958" i="3"/>
  <c r="D958" i="3"/>
  <c r="C886" i="3"/>
  <c r="D886" i="3"/>
  <c r="D854" i="3"/>
  <c r="C854" i="3"/>
  <c r="D670" i="3"/>
  <c r="C670" i="3"/>
  <c r="D598" i="3"/>
  <c r="C598" i="3"/>
  <c r="D518" i="3"/>
  <c r="C518" i="3"/>
  <c r="D454" i="3"/>
  <c r="C454" i="3"/>
  <c r="D246" i="3"/>
  <c r="C246" i="3"/>
  <c r="D206" i="3"/>
  <c r="C206" i="3"/>
  <c r="C126" i="3"/>
  <c r="D126" i="3"/>
  <c r="D86" i="3"/>
  <c r="C86" i="3"/>
  <c r="C62" i="3"/>
  <c r="D62" i="3"/>
  <c r="C6" i="3"/>
  <c r="D6" i="3"/>
  <c r="C1126" i="3"/>
  <c r="D230" i="3"/>
  <c r="C470" i="3"/>
  <c r="D750" i="3"/>
  <c r="C1198" i="3"/>
  <c r="D1006" i="3"/>
  <c r="C1134" i="3"/>
  <c r="D1470" i="3"/>
  <c r="C238" i="3"/>
  <c r="C270" i="3"/>
  <c r="C398" i="3"/>
  <c r="C494" i="3"/>
  <c r="C638" i="3"/>
  <c r="C774" i="3"/>
  <c r="D902" i="3"/>
  <c r="C1222" i="3"/>
  <c r="D22" i="3"/>
  <c r="C1510" i="3"/>
  <c r="O1485" i="3"/>
  <c r="O1425" i="3"/>
  <c r="O1489" i="3"/>
  <c r="D490" i="3"/>
  <c r="C570" i="3"/>
  <c r="D658" i="3"/>
  <c r="C762" i="3"/>
  <c r="D890" i="3"/>
  <c r="C282" i="3"/>
  <c r="D1007" i="3"/>
  <c r="C410" i="3"/>
  <c r="C914" i="3"/>
  <c r="D50" i="3"/>
  <c r="D290" i="3"/>
  <c r="C786" i="3"/>
  <c r="D306" i="3"/>
  <c r="C506" i="3"/>
  <c r="C794" i="3"/>
  <c r="C226" i="3"/>
  <c r="D498" i="3"/>
  <c r="D178" i="3"/>
  <c r="D426" i="3"/>
  <c r="D594" i="3"/>
  <c r="D682" i="3"/>
  <c r="C42" i="3"/>
  <c r="C2" i="3"/>
  <c r="D202" i="3"/>
  <c r="C322" i="3"/>
  <c r="D434" i="3"/>
  <c r="D522" i="3"/>
  <c r="C602" i="3"/>
  <c r="D690" i="3"/>
  <c r="C818" i="3"/>
  <c r="D170" i="3"/>
  <c r="C666" i="3"/>
  <c r="C74" i="3"/>
  <c r="D210" i="3"/>
  <c r="D354" i="3"/>
  <c r="C442" i="3"/>
  <c r="D530" i="3"/>
  <c r="D618" i="3"/>
  <c r="C698" i="3"/>
  <c r="C826" i="3"/>
  <c r="C946" i="3"/>
  <c r="C10" i="3"/>
  <c r="D186" i="3"/>
  <c r="D586" i="3"/>
  <c r="D106" i="3"/>
  <c r="C218" i="3"/>
  <c r="D370" i="3"/>
  <c r="D458" i="3"/>
  <c r="C538" i="3"/>
  <c r="D626" i="3"/>
  <c r="D722" i="3"/>
  <c r="D850" i="3"/>
  <c r="C954" i="3"/>
  <c r="C66" i="3"/>
  <c r="C26" i="3"/>
  <c r="D18" i="3"/>
  <c r="D114" i="3"/>
  <c r="D242" i="3"/>
  <c r="D378" i="3"/>
  <c r="D466" i="3"/>
  <c r="D554" i="3"/>
  <c r="C634" i="3"/>
  <c r="C730" i="3"/>
  <c r="D858" i="3"/>
  <c r="D1170" i="3"/>
  <c r="C130" i="3"/>
  <c r="D250" i="3"/>
  <c r="D394" i="3"/>
  <c r="C474" i="3"/>
  <c r="D562" i="3"/>
  <c r="D650" i="3"/>
  <c r="D754" i="3"/>
  <c r="C882" i="3"/>
  <c r="C58" i="3"/>
  <c r="C1178" i="3"/>
  <c r="D1274" i="3"/>
  <c r="C1010" i="3"/>
  <c r="C1282" i="3"/>
  <c r="D1426" i="3"/>
  <c r="C1138" i="3"/>
  <c r="C261" i="3"/>
  <c r="D477" i="3"/>
  <c r="C325" i="3"/>
  <c r="D405" i="3"/>
  <c r="D237" i="3"/>
  <c r="C181" i="3"/>
  <c r="D269" i="3"/>
  <c r="C333" i="3"/>
  <c r="D669" i="3"/>
  <c r="C1034" i="3"/>
  <c r="C397" i="3"/>
  <c r="C549" i="3"/>
  <c r="C205" i="3"/>
  <c r="D285" i="3"/>
  <c r="C349" i="3"/>
  <c r="D429" i="3"/>
  <c r="C501" i="3"/>
  <c r="C1042" i="3"/>
  <c r="D469" i="3"/>
  <c r="C213" i="3"/>
  <c r="C293" i="3"/>
  <c r="D365" i="3"/>
  <c r="C437" i="3"/>
  <c r="D509" i="3"/>
  <c r="C597" i="3"/>
  <c r="D1066" i="3"/>
  <c r="D1482" i="3"/>
  <c r="C1386" i="3"/>
  <c r="C541" i="3"/>
  <c r="C229" i="3"/>
  <c r="D301" i="3"/>
  <c r="D373" i="3"/>
  <c r="D445" i="3"/>
  <c r="C517" i="3"/>
  <c r="D1202" i="3"/>
  <c r="C1074" i="3"/>
  <c r="C1298" i="3"/>
  <c r="C1210" i="3"/>
  <c r="D1354" i="3"/>
  <c r="C1330" i="3"/>
  <c r="C1418" i="3"/>
  <c r="D1450" i="3"/>
  <c r="C1098" i="3"/>
  <c r="C1362" i="3"/>
  <c r="D1442" i="3"/>
  <c r="D1242" i="3"/>
  <c r="C1378" i="3"/>
  <c r="C1474" i="3"/>
  <c r="C978" i="3"/>
  <c r="C1106" i="3"/>
  <c r="C1250" i="3"/>
  <c r="D1002" i="3"/>
  <c r="C1130" i="3"/>
  <c r="C1506" i="3"/>
  <c r="C1338" i="3"/>
  <c r="C34" i="3"/>
  <c r="C1280" i="3"/>
  <c r="C330" i="3"/>
  <c r="D1522" i="3"/>
  <c r="C1314" i="3"/>
  <c r="D138" i="3"/>
  <c r="D1322" i="3"/>
  <c r="D266" i="3"/>
  <c r="D298" i="3"/>
  <c r="D98" i="3"/>
  <c r="D741" i="3"/>
  <c r="C194" i="3"/>
  <c r="C338" i="3"/>
  <c r="C450" i="3"/>
  <c r="C546" i="3"/>
  <c r="C642" i="3"/>
  <c r="C738" i="3"/>
  <c r="C834" i="3"/>
  <c r="C930" i="3"/>
  <c r="C1186" i="3"/>
  <c r="C362" i="3"/>
  <c r="C853" i="3"/>
  <c r="C1306" i="3"/>
  <c r="C1458" i="3"/>
  <c r="D986" i="3"/>
  <c r="D1018" i="3"/>
  <c r="D1050" i="3"/>
  <c r="D1082" i="3"/>
  <c r="C1114" i="3"/>
  <c r="C1146" i="3"/>
  <c r="D122" i="3"/>
  <c r="C1370" i="3"/>
  <c r="C1410" i="3"/>
  <c r="D314" i="3"/>
  <c r="C82" i="3"/>
  <c r="D925" i="3"/>
  <c r="C90" i="3"/>
  <c r="C234" i="3"/>
  <c r="C418" i="3"/>
  <c r="C514" i="3"/>
  <c r="C610" i="3"/>
  <c r="C706" i="3"/>
  <c r="C802" i="3"/>
  <c r="C898" i="3"/>
  <c r="C962" i="3"/>
  <c r="C1226" i="3"/>
  <c r="D146" i="3"/>
  <c r="D274" i="3"/>
  <c r="D386" i="3"/>
  <c r="D482" i="3"/>
  <c r="D578" i="3"/>
  <c r="D674" i="3"/>
  <c r="D770" i="3"/>
  <c r="D866" i="3"/>
  <c r="D1258" i="3"/>
  <c r="C1394" i="3"/>
  <c r="C714" i="3"/>
  <c r="C746" i="3"/>
  <c r="D778" i="3"/>
  <c r="D810" i="3"/>
  <c r="C842" i="3"/>
  <c r="C874" i="3"/>
  <c r="C906" i="3"/>
  <c r="C938" i="3"/>
  <c r="C970" i="3"/>
  <c r="C1194" i="3"/>
  <c r="D1234" i="3"/>
  <c r="D1266" i="3"/>
  <c r="C346" i="3"/>
  <c r="C1498" i="3"/>
  <c r="C994" i="3"/>
  <c r="D1026" i="3"/>
  <c r="C1058" i="3"/>
  <c r="C1090" i="3"/>
  <c r="C1122" i="3"/>
  <c r="C1154" i="3"/>
  <c r="D1290" i="3"/>
  <c r="C1434" i="3"/>
  <c r="C1162" i="3"/>
  <c r="D1402" i="3"/>
  <c r="C1466" i="3"/>
  <c r="C1514" i="3"/>
  <c r="D1514" i="3"/>
  <c r="O1471" i="3"/>
  <c r="C1346" i="3"/>
  <c r="C973" i="3"/>
  <c r="D162" i="3"/>
  <c r="D1424" i="3"/>
  <c r="C1468" i="3"/>
  <c r="D1505" i="3"/>
  <c r="B918" i="3"/>
  <c r="B937" i="3"/>
  <c r="F1007" i="3"/>
  <c r="B1035" i="3"/>
  <c r="B1059" i="3"/>
  <c r="F1106" i="3"/>
  <c r="B1150" i="3"/>
  <c r="F1193" i="3"/>
  <c r="F1246" i="3"/>
  <c r="B1292" i="3"/>
  <c r="F566" i="3"/>
  <c r="B589" i="3"/>
  <c r="B612" i="3"/>
  <c r="B727" i="3"/>
  <c r="F745" i="3"/>
  <c r="B784" i="3"/>
  <c r="B843" i="3"/>
  <c r="F864" i="3"/>
  <c r="F884" i="3"/>
  <c r="F932" i="3"/>
  <c r="F981" i="3"/>
  <c r="F1006" i="3"/>
  <c r="F1063" i="3"/>
  <c r="F1122" i="3"/>
  <c r="F1145" i="3"/>
  <c r="F1195" i="3"/>
  <c r="B1253" i="3"/>
  <c r="F589" i="3"/>
  <c r="F621" i="3"/>
  <c r="B657" i="3"/>
  <c r="F727" i="3"/>
  <c r="B764" i="3"/>
  <c r="F794" i="3"/>
  <c r="F824" i="3"/>
  <c r="F883" i="3"/>
  <c r="F951" i="3"/>
  <c r="B985" i="3"/>
  <c r="F1020" i="3"/>
  <c r="F1054" i="3"/>
  <c r="B1087" i="3"/>
  <c r="F1158" i="3"/>
  <c r="B1191" i="3"/>
  <c r="F1277" i="3"/>
  <c r="F684" i="3"/>
  <c r="B721" i="3"/>
  <c r="F749" i="3"/>
  <c r="B857" i="3"/>
  <c r="F902" i="3"/>
  <c r="B945" i="3"/>
  <c r="B989" i="3"/>
  <c r="B1129" i="3"/>
  <c r="F1181" i="3"/>
  <c r="B573" i="3"/>
  <c r="F697" i="3"/>
  <c r="F773" i="3"/>
  <c r="F892" i="3"/>
  <c r="B1069" i="3"/>
  <c r="F1134" i="3"/>
  <c r="F1190" i="3"/>
  <c r="B701" i="3"/>
  <c r="B782" i="3"/>
  <c r="F862" i="3"/>
  <c r="B968" i="3"/>
  <c r="B1073" i="3"/>
  <c r="F1196" i="3"/>
  <c r="B641" i="3"/>
  <c r="F880" i="3"/>
  <c r="B1211" i="3"/>
  <c r="F1241" i="3"/>
  <c r="B1437" i="3"/>
  <c r="F1507" i="3"/>
  <c r="F1382" i="3"/>
  <c r="F1318" i="3"/>
  <c r="B1476" i="3"/>
  <c r="F1472" i="3"/>
  <c r="B1426" i="3"/>
  <c r="O1494" i="3"/>
  <c r="O1139" i="3"/>
  <c r="O697" i="3"/>
  <c r="G578" i="3"/>
  <c r="C1432" i="3"/>
  <c r="C1476" i="3"/>
  <c r="C1513" i="3"/>
  <c r="O1367" i="3"/>
  <c r="O1437" i="3"/>
  <c r="O1519" i="3"/>
  <c r="F649" i="3"/>
  <c r="B672" i="3"/>
  <c r="F691" i="3"/>
  <c r="F714" i="3"/>
  <c r="B745" i="3"/>
  <c r="B765" i="3"/>
  <c r="B790" i="3"/>
  <c r="F815" i="3"/>
  <c r="F834" i="3"/>
  <c r="F860" i="3"/>
  <c r="F878" i="3"/>
  <c r="F904" i="3"/>
  <c r="F938" i="3"/>
  <c r="B966" i="3"/>
  <c r="F987" i="3"/>
  <c r="F1011" i="3"/>
  <c r="B1040" i="3"/>
  <c r="B1063" i="3"/>
  <c r="B1088" i="3"/>
  <c r="B1110" i="3"/>
  <c r="B1126" i="3"/>
  <c r="B1173" i="3"/>
  <c r="B1197" i="3"/>
  <c r="F1249" i="3"/>
  <c r="F570" i="3"/>
  <c r="F594" i="3"/>
  <c r="B634" i="3"/>
  <c r="B653" i="3"/>
  <c r="F672" i="3"/>
  <c r="B694" i="3"/>
  <c r="F713" i="3"/>
  <c r="F765" i="3"/>
  <c r="B804" i="3"/>
  <c r="B824" i="3"/>
  <c r="F848" i="3"/>
  <c r="B868" i="3"/>
  <c r="B888" i="3"/>
  <c r="F908" i="3"/>
  <c r="B956" i="3"/>
  <c r="B986" i="3"/>
  <c r="F1035" i="3"/>
  <c r="F1071" i="3"/>
  <c r="B1096" i="3"/>
  <c r="F1126" i="3"/>
  <c r="F1173" i="3"/>
  <c r="F1197" i="3"/>
  <c r="F1260" i="3"/>
  <c r="B565" i="3"/>
  <c r="B593" i="3"/>
  <c r="B625" i="3"/>
  <c r="F662" i="3"/>
  <c r="F694" i="3"/>
  <c r="F731" i="3"/>
  <c r="B798" i="3"/>
  <c r="B828" i="3"/>
  <c r="F858" i="3"/>
  <c r="B887" i="3"/>
  <c r="F986" i="3"/>
  <c r="F1025" i="3"/>
  <c r="F1058" i="3"/>
  <c r="F1092" i="3"/>
  <c r="B1206" i="3"/>
  <c r="F588" i="3"/>
  <c r="F620" i="3"/>
  <c r="F652" i="3"/>
  <c r="B788" i="3"/>
  <c r="B827" i="3"/>
  <c r="F863" i="3"/>
  <c r="F946" i="3"/>
  <c r="B1033" i="3"/>
  <c r="B1082" i="3"/>
  <c r="B1134" i="3"/>
  <c r="B1254" i="3"/>
  <c r="B578" i="3"/>
  <c r="F643" i="3"/>
  <c r="B706" i="3"/>
  <c r="B777" i="3"/>
  <c r="F842" i="3"/>
  <c r="B963" i="3"/>
  <c r="F1028" i="3"/>
  <c r="F1082" i="3"/>
  <c r="F1138" i="3"/>
  <c r="F1227" i="3"/>
  <c r="B632" i="3"/>
  <c r="F797" i="3"/>
  <c r="B880" i="3"/>
  <c r="B988" i="3"/>
  <c r="B1094" i="3"/>
  <c r="F646" i="3"/>
  <c r="F772" i="3"/>
  <c r="B978" i="3"/>
  <c r="B1089" i="3"/>
  <c r="F1245" i="3"/>
  <c r="B1475" i="3"/>
  <c r="B1196" i="3"/>
  <c r="B1410" i="3"/>
  <c r="B1479" i="3"/>
  <c r="F1479" i="3"/>
  <c r="B1443" i="3"/>
  <c r="F1514" i="3"/>
  <c r="O878" i="3"/>
  <c r="O1235" i="3"/>
  <c r="D1432" i="3"/>
  <c r="D1476" i="3"/>
  <c r="D1513" i="3"/>
  <c r="O1443" i="3"/>
  <c r="O1523" i="3"/>
  <c r="B839" i="3"/>
  <c r="B884" i="3"/>
  <c r="B922" i="3"/>
  <c r="F942" i="3"/>
  <c r="F967" i="3"/>
  <c r="F991" i="3"/>
  <c r="B1016" i="3"/>
  <c r="F1127" i="3"/>
  <c r="B1154" i="3"/>
  <c r="B1178" i="3"/>
  <c r="F1202" i="3"/>
  <c r="F1303" i="3"/>
  <c r="B616" i="3"/>
  <c r="F635" i="3"/>
  <c r="F658" i="3"/>
  <c r="B676" i="3"/>
  <c r="B731" i="3"/>
  <c r="B750" i="3"/>
  <c r="B789" i="3"/>
  <c r="F913" i="3"/>
  <c r="F937" i="3"/>
  <c r="F961" i="3"/>
  <c r="B1010" i="3"/>
  <c r="B1044" i="3"/>
  <c r="F1097" i="3"/>
  <c r="F1150" i="3"/>
  <c r="F1209" i="3"/>
  <c r="F1273" i="3"/>
  <c r="F598" i="3"/>
  <c r="F634" i="3"/>
  <c r="F666" i="3"/>
  <c r="F698" i="3"/>
  <c r="F736" i="3"/>
  <c r="B769" i="3"/>
  <c r="F799" i="3"/>
  <c r="B832" i="3"/>
  <c r="B863" i="3"/>
  <c r="F888" i="3"/>
  <c r="B921" i="3"/>
  <c r="B960" i="3"/>
  <c r="F990" i="3"/>
  <c r="F1096" i="3"/>
  <c r="B1125" i="3"/>
  <c r="F1162" i="3"/>
  <c r="F1216" i="3"/>
  <c r="F555" i="3"/>
  <c r="F657" i="3"/>
  <c r="B693" i="3"/>
  <c r="B726" i="3"/>
  <c r="B759" i="3"/>
  <c r="F832" i="3"/>
  <c r="F872" i="3"/>
  <c r="F907" i="3"/>
  <c r="B950" i="3"/>
  <c r="B994" i="3"/>
  <c r="F1034" i="3"/>
  <c r="B1185" i="3"/>
  <c r="B587" i="3"/>
  <c r="F647" i="3"/>
  <c r="B787" i="3"/>
  <c r="F846" i="3"/>
  <c r="F911" i="3"/>
  <c r="F969" i="3"/>
  <c r="F1033" i="3"/>
  <c r="F1091" i="3"/>
  <c r="B1234" i="3"/>
  <c r="B720" i="3"/>
  <c r="B673" i="3"/>
  <c r="B801" i="3"/>
  <c r="F905" i="3"/>
  <c r="B997" i="3"/>
  <c r="F1279" i="3"/>
  <c r="B1273" i="3"/>
  <c r="B1219" i="3"/>
  <c r="F1228" i="3"/>
  <c r="F1350" i="3"/>
  <c r="F1523" i="3"/>
  <c r="O1435" i="3"/>
  <c r="O753" i="3"/>
  <c r="G569" i="3"/>
  <c r="C1490" i="3"/>
  <c r="O1451" i="3"/>
  <c r="O1486" i="3"/>
  <c r="B717" i="3"/>
  <c r="F732" i="3"/>
  <c r="B770" i="3"/>
  <c r="F790" i="3"/>
  <c r="F809" i="3"/>
  <c r="F829" i="3"/>
  <c r="B853" i="3"/>
  <c r="F873" i="3"/>
  <c r="B893" i="3"/>
  <c r="F918" i="3"/>
  <c r="B965" i="3"/>
  <c r="B990" i="3"/>
  <c r="B1020" i="3"/>
  <c r="F1050" i="3"/>
  <c r="B1075" i="3"/>
  <c r="F1101" i="3"/>
  <c r="B1130" i="3"/>
  <c r="F1154" i="3"/>
  <c r="F1178" i="3"/>
  <c r="F1292" i="3"/>
  <c r="B574" i="3"/>
  <c r="F602" i="3"/>
  <c r="B671" i="3"/>
  <c r="B740" i="3"/>
  <c r="F774" i="3"/>
  <c r="B867" i="3"/>
  <c r="F893" i="3"/>
  <c r="F965" i="3"/>
  <c r="B1034" i="3"/>
  <c r="B1066" i="3"/>
  <c r="F1168" i="3"/>
  <c r="F560" i="3"/>
  <c r="B629" i="3"/>
  <c r="B697" i="3"/>
  <c r="B763" i="3"/>
  <c r="F798" i="3"/>
  <c r="F955" i="3"/>
  <c r="B1043" i="3"/>
  <c r="B1095" i="3"/>
  <c r="B1143" i="3"/>
  <c r="B1278" i="3"/>
  <c r="F601" i="3"/>
  <c r="F721" i="3"/>
  <c r="B797" i="3"/>
  <c r="F852" i="3"/>
  <c r="B979" i="3"/>
  <c r="F1038" i="3"/>
  <c r="F1095" i="3"/>
  <c r="F568" i="3"/>
  <c r="F651" i="3"/>
  <c r="B738" i="3"/>
  <c r="B905" i="3"/>
  <c r="F1013" i="3"/>
  <c r="B1128" i="3"/>
  <c r="F678" i="3"/>
  <c r="F802" i="3"/>
  <c r="F1002" i="3"/>
  <c r="B1115" i="3"/>
  <c r="B1277" i="3"/>
  <c r="B1229" i="3"/>
  <c r="B1224" i="3"/>
  <c r="F1219" i="3"/>
  <c r="B1232" i="3"/>
  <c r="B1362" i="3"/>
  <c r="B1330" i="3"/>
  <c r="F1521" i="3"/>
  <c r="B1511" i="3"/>
  <c r="O1175" i="3"/>
  <c r="G1126" i="3"/>
  <c r="G1062" i="3"/>
  <c r="G998" i="3"/>
  <c r="G934" i="3"/>
  <c r="G1484" i="3"/>
  <c r="G1420" i="3"/>
  <c r="G1356" i="3"/>
  <c r="G1476" i="3"/>
  <c r="G1412" i="3"/>
  <c r="G1453" i="3"/>
  <c r="D1218" i="3"/>
  <c r="G1422" i="3"/>
  <c r="G1334" i="3"/>
  <c r="G1222" i="3"/>
  <c r="G1134" i="3"/>
  <c r="G1022" i="3"/>
  <c r="G910" i="3"/>
  <c r="G830" i="3"/>
  <c r="G750" i="3"/>
  <c r="G654" i="3"/>
  <c r="G574" i="3"/>
  <c r="G1500" i="3"/>
  <c r="G1404" i="3"/>
  <c r="G1340" i="3"/>
  <c r="G1276" i="3"/>
  <c r="G1196" i="3"/>
  <c r="G788" i="3"/>
  <c r="G1483" i="3"/>
  <c r="G1419" i="3"/>
  <c r="G1355" i="3"/>
  <c r="G1478" i="3"/>
  <c r="G1390" i="3"/>
  <c r="G1278" i="3"/>
  <c r="G1166" i="3"/>
  <c r="G1078" i="3"/>
  <c r="G966" i="3"/>
  <c r="G878" i="3"/>
  <c r="G782" i="3"/>
  <c r="G702" i="3"/>
  <c r="G622" i="3"/>
  <c r="G1452" i="3"/>
  <c r="G1372" i="3"/>
  <c r="G1308" i="3"/>
  <c r="G1244" i="3"/>
  <c r="G996" i="3"/>
  <c r="G1515" i="3"/>
  <c r="G1451" i="3"/>
  <c r="G1387" i="3"/>
  <c r="G1323" i="3"/>
  <c r="G1259" i="3"/>
  <c r="G1195" i="3"/>
  <c r="G1434" i="3"/>
  <c r="G1362" i="3"/>
  <c r="G1473" i="3"/>
  <c r="G1409" i="3"/>
  <c r="G1488" i="3"/>
  <c r="G1424" i="3"/>
  <c r="G1360" i="3"/>
  <c r="G1495" i="3"/>
  <c r="G1431" i="3"/>
  <c r="G1367" i="3"/>
  <c r="G1303" i="3"/>
  <c r="G1239" i="3"/>
  <c r="G1175" i="3"/>
  <c r="G1111" i="3"/>
  <c r="G1181" i="3"/>
  <c r="G1117" i="3"/>
  <c r="G1053" i="3"/>
  <c r="G989" i="3"/>
  <c r="G925" i="3"/>
  <c r="G861" i="3"/>
  <c r="G797" i="3"/>
  <c r="G733" i="3"/>
  <c r="G1187" i="3"/>
  <c r="G1123" i="3"/>
  <c r="G1059" i="3"/>
  <c r="G995" i="3"/>
  <c r="G931" i="3"/>
  <c r="G867" i="3"/>
  <c r="G803" i="3"/>
  <c r="G739" i="3"/>
  <c r="G675" i="3"/>
  <c r="G1282" i="3"/>
  <c r="G1202" i="3"/>
  <c r="G1138" i="3"/>
  <c r="G1074" i="3"/>
  <c r="G1010" i="3"/>
  <c r="G946" i="3"/>
  <c r="G882" i="3"/>
  <c r="G818" i="3"/>
  <c r="G754" i="3"/>
  <c r="G690" i="3"/>
  <c r="G1337" i="3"/>
  <c r="G1273" i="3"/>
  <c r="G1209" i="3"/>
  <c r="G1137" i="3"/>
  <c r="G1065" i="3"/>
  <c r="G993" i="3"/>
  <c r="G913" i="3"/>
  <c r="G841" i="3"/>
  <c r="G769" i="3"/>
  <c r="G697" i="3"/>
  <c r="G1272" i="3"/>
  <c r="G1208" i="3"/>
  <c r="G1144" i="3"/>
  <c r="G1080" i="3"/>
  <c r="G1016" i="3"/>
  <c r="G952" i="3"/>
  <c r="G888" i="3"/>
  <c r="G824" i="3"/>
  <c r="G760" i="3"/>
  <c r="G696" i="3"/>
  <c r="G1047" i="3"/>
  <c r="G983" i="3"/>
  <c r="G919" i="3"/>
  <c r="G855" i="3"/>
  <c r="G791" i="3"/>
  <c r="G727" i="3"/>
  <c r="G653" i="3"/>
  <c r="G589" i="3"/>
  <c r="G659" i="3"/>
  <c r="G595" i="3"/>
  <c r="G626" i="3"/>
  <c r="G562" i="3"/>
  <c r="G665" i="3"/>
  <c r="G601" i="3"/>
  <c r="G640" i="3"/>
  <c r="G576" i="3"/>
  <c r="G679" i="3"/>
  <c r="G615" i="3"/>
  <c r="O1422" i="3"/>
  <c r="O1273" i="3"/>
  <c r="O1185" i="3"/>
  <c r="O1107" i="3"/>
  <c r="O945" i="3"/>
  <c r="O755" i="3"/>
  <c r="O667" i="3"/>
  <c r="F899" i="3"/>
  <c r="O1401" i="3"/>
  <c r="O1270" i="3"/>
  <c r="O1134" i="3"/>
  <c r="O1014" i="3"/>
  <c r="O822" i="3"/>
  <c r="O587" i="3"/>
  <c r="O1430" i="3"/>
  <c r="O1275" i="3"/>
  <c r="O1155" i="3"/>
  <c r="O1067" i="3"/>
  <c r="O983" i="3"/>
  <c r="O895" i="3"/>
  <c r="O819" i="3"/>
  <c r="O713" i="3"/>
  <c r="O647" i="3"/>
  <c r="O1478" i="3"/>
  <c r="O1363" i="3"/>
  <c r="O892" i="3"/>
  <c r="O718" i="3"/>
  <c r="O1215" i="3"/>
  <c r="O1127" i="3"/>
  <c r="O993" i="3"/>
  <c r="O905" i="3"/>
  <c r="O795" i="3"/>
  <c r="O731" i="3"/>
  <c r="O643" i="3"/>
  <c r="G1470" i="3"/>
  <c r="G1358" i="3"/>
  <c r="G1270" i="3"/>
  <c r="G1158" i="3"/>
  <c r="G1070" i="3"/>
  <c r="G958" i="3"/>
  <c r="G870" i="3"/>
  <c r="G774" i="3"/>
  <c r="G694" i="3"/>
  <c r="G614" i="3"/>
  <c r="G1444" i="3"/>
  <c r="G1364" i="3"/>
  <c r="G1300" i="3"/>
  <c r="G1236" i="3"/>
  <c r="G916" i="3"/>
  <c r="G1507" i="3"/>
  <c r="G1443" i="3"/>
  <c r="G1379" i="3"/>
  <c r="G1315" i="3"/>
  <c r="G1251" i="3"/>
  <c r="G1522" i="3"/>
  <c r="G1426" i="3"/>
  <c r="G1354" i="3"/>
  <c r="G1465" i="3"/>
  <c r="G1401" i="3"/>
  <c r="G1480" i="3"/>
  <c r="G1416" i="3"/>
  <c r="G1352" i="3"/>
  <c r="G1487" i="3"/>
  <c r="G1423" i="3"/>
  <c r="G1359" i="3"/>
  <c r="G1295" i="3"/>
  <c r="G1231" i="3"/>
  <c r="G1167" i="3"/>
  <c r="G1103" i="3"/>
  <c r="G1173" i="3"/>
  <c r="G1109" i="3"/>
  <c r="G1045" i="3"/>
  <c r="G981" i="3"/>
  <c r="G917" i="3"/>
  <c r="G853" i="3"/>
  <c r="G789" i="3"/>
  <c r="G725" i="3"/>
  <c r="G1179" i="3"/>
  <c r="G1115" i="3"/>
  <c r="G1051" i="3"/>
  <c r="G987" i="3"/>
  <c r="G923" i="3"/>
  <c r="G859" i="3"/>
  <c r="G795" i="3"/>
  <c r="G731" i="3"/>
  <c r="G1346" i="3"/>
  <c r="G1274" i="3"/>
  <c r="G1194" i="3"/>
  <c r="G1130" i="3"/>
  <c r="G1066" i="3"/>
  <c r="G1002" i="3"/>
  <c r="G938" i="3"/>
  <c r="G874" i="3"/>
  <c r="G810" i="3"/>
  <c r="G746" i="3"/>
  <c r="G682" i="3"/>
  <c r="G1329" i="3"/>
  <c r="G1265" i="3"/>
  <c r="G1201" i="3"/>
  <c r="G1129" i="3"/>
  <c r="G1057" i="3"/>
  <c r="G977" i="3"/>
  <c r="G905" i="3"/>
  <c r="G833" i="3"/>
  <c r="G761" i="3"/>
  <c r="G689" i="3"/>
  <c r="G1264" i="3"/>
  <c r="G1200" i="3"/>
  <c r="G1136" i="3"/>
  <c r="G1072" i="3"/>
  <c r="G1008" i="3"/>
  <c r="G944" i="3"/>
  <c r="G880" i="3"/>
  <c r="G816" i="3"/>
  <c r="G752" i="3"/>
  <c r="G688" i="3"/>
  <c r="G1039" i="3"/>
  <c r="G975" i="3"/>
  <c r="G911" i="3"/>
  <c r="G847" i="3"/>
  <c r="G783" i="3"/>
  <c r="G719" i="3"/>
  <c r="G645" i="3"/>
  <c r="G581" i="3"/>
  <c r="G651" i="3"/>
  <c r="G587" i="3"/>
  <c r="G618" i="3"/>
  <c r="G657" i="3"/>
  <c r="G593" i="3"/>
  <c r="G632" i="3"/>
  <c r="G568" i="3"/>
  <c r="G671" i="3"/>
  <c r="G607" i="3"/>
  <c r="O1419" i="3"/>
  <c r="O1265" i="3"/>
  <c r="O1179" i="3"/>
  <c r="O1081" i="3"/>
  <c r="O939" i="3"/>
  <c r="O751" i="3"/>
  <c r="O625" i="3"/>
  <c r="O1521" i="3"/>
  <c r="O1395" i="3"/>
  <c r="O1262" i="3"/>
  <c r="O1094" i="3"/>
  <c r="O1006" i="3"/>
  <c r="O702" i="3"/>
  <c r="O579" i="3"/>
  <c r="O1398" i="3"/>
  <c r="O1267" i="3"/>
  <c r="O1147" i="3"/>
  <c r="O1059" i="3"/>
  <c r="O977" i="3"/>
  <c r="O879" i="3"/>
  <c r="O801" i="3"/>
  <c r="O705" i="3"/>
  <c r="O641" i="3"/>
  <c r="B595" i="3"/>
  <c r="O1475" i="3"/>
  <c r="O1323" i="3"/>
  <c r="O854" i="3"/>
  <c r="O710" i="3"/>
  <c r="O1209" i="3"/>
  <c r="O1111" i="3"/>
  <c r="O985" i="3"/>
  <c r="O897" i="3"/>
  <c r="O783" i="3"/>
  <c r="O723" i="3"/>
  <c r="O635" i="3"/>
  <c r="B1218" i="3"/>
  <c r="G1462" i="3"/>
  <c r="G1350" i="3"/>
  <c r="G1262" i="3"/>
  <c r="G1150" i="3"/>
  <c r="G1038" i="3"/>
  <c r="G950" i="3"/>
  <c r="G846" i="3"/>
  <c r="G766" i="3"/>
  <c r="G686" i="3"/>
  <c r="G590" i="3"/>
  <c r="G1516" i="3"/>
  <c r="G1436" i="3"/>
  <c r="G1429" i="3"/>
  <c r="G1292" i="3"/>
  <c r="G1228" i="3"/>
  <c r="G884" i="3"/>
  <c r="G1499" i="3"/>
  <c r="G1435" i="3"/>
  <c r="G1371" i="3"/>
  <c r="G1307" i="3"/>
  <c r="G1243" i="3"/>
  <c r="G1490" i="3"/>
  <c r="G1418" i="3"/>
  <c r="G1521" i="3"/>
  <c r="G1457" i="3"/>
  <c r="G1393" i="3"/>
  <c r="G1472" i="3"/>
  <c r="G1408" i="3"/>
  <c r="G1344" i="3"/>
  <c r="G1479" i="3"/>
  <c r="G1415" i="3"/>
  <c r="G1351" i="3"/>
  <c r="G1287" i="3"/>
  <c r="G1223" i="3"/>
  <c r="G1159" i="3"/>
  <c r="G1293" i="3"/>
  <c r="G1165" i="3"/>
  <c r="G1101" i="3"/>
  <c r="G1037" i="3"/>
  <c r="G973" i="3"/>
  <c r="G909" i="3"/>
  <c r="G845" i="3"/>
  <c r="G781" i="3"/>
  <c r="G717" i="3"/>
  <c r="G1171" i="3"/>
  <c r="G1107" i="3"/>
  <c r="G1043" i="3"/>
  <c r="G979" i="3"/>
  <c r="G915" i="3"/>
  <c r="G851" i="3"/>
  <c r="G787" i="3"/>
  <c r="G723" i="3"/>
  <c r="G1338" i="3"/>
  <c r="G1266" i="3"/>
  <c r="G1186" i="3"/>
  <c r="G1122" i="3"/>
  <c r="G1058" i="3"/>
  <c r="G994" i="3"/>
  <c r="G930" i="3"/>
  <c r="G866" i="3"/>
  <c r="G802" i="3"/>
  <c r="G738" i="3"/>
  <c r="G674" i="3"/>
  <c r="G1321" i="3"/>
  <c r="G1257" i="3"/>
  <c r="G1193" i="3"/>
  <c r="G1121" i="3"/>
  <c r="G1041" i="3"/>
  <c r="G969" i="3"/>
  <c r="G897" i="3"/>
  <c r="F1218" i="3"/>
  <c r="G1454" i="3"/>
  <c r="G1342" i="3"/>
  <c r="G1230" i="3"/>
  <c r="G1142" i="3"/>
  <c r="G1030" i="3"/>
  <c r="G942" i="3"/>
  <c r="G838" i="3"/>
  <c r="G758" i="3"/>
  <c r="G678" i="3"/>
  <c r="G582" i="3"/>
  <c r="G1486" i="3"/>
  <c r="G1206" i="3"/>
  <c r="G902" i="3"/>
  <c r="G710" i="3"/>
  <c r="G1380" i="3"/>
  <c r="G1252" i="3"/>
  <c r="G1523" i="3"/>
  <c r="G1395" i="3"/>
  <c r="G1275" i="3"/>
  <c r="G1474" i="3"/>
  <c r="G1370" i="3"/>
  <c r="G1433" i="3"/>
  <c r="G1464" i="3"/>
  <c r="G1376" i="3"/>
  <c r="G1463" i="3"/>
  <c r="G1375" i="3"/>
  <c r="G1263" i="3"/>
  <c r="G1151" i="3"/>
  <c r="G1197" i="3"/>
  <c r="G1085" i="3"/>
  <c r="G997" i="3"/>
  <c r="G885" i="3"/>
  <c r="G773" i="3"/>
  <c r="G685" i="3"/>
  <c r="G1091" i="3"/>
  <c r="G1003" i="3"/>
  <c r="G891" i="3"/>
  <c r="G779" i="3"/>
  <c r="G691" i="3"/>
  <c r="G1250" i="3"/>
  <c r="G1146" i="3"/>
  <c r="G1034" i="3"/>
  <c r="G922" i="3"/>
  <c r="G834" i="3"/>
  <c r="G722" i="3"/>
  <c r="G1345" i="3"/>
  <c r="G1233" i="3"/>
  <c r="G1105" i="3"/>
  <c r="G1009" i="3"/>
  <c r="G881" i="3"/>
  <c r="G785" i="3"/>
  <c r="G1320" i="3"/>
  <c r="G1240" i="3"/>
  <c r="G1160" i="3"/>
  <c r="G1064" i="3"/>
  <c r="G984" i="3"/>
  <c r="G904" i="3"/>
  <c r="G808" i="3"/>
  <c r="G728" i="3"/>
  <c r="G1063" i="3"/>
  <c r="G967" i="3"/>
  <c r="G887" i="3"/>
  <c r="G807" i="3"/>
  <c r="G711" i="3"/>
  <c r="G1414" i="3"/>
  <c r="G1198" i="3"/>
  <c r="G894" i="3"/>
  <c r="G646" i="3"/>
  <c r="G1508" i="3"/>
  <c r="G1348" i="3"/>
  <c r="G1220" i="3"/>
  <c r="G1491" i="3"/>
  <c r="G1363" i="3"/>
  <c r="G1267" i="3"/>
  <c r="G1466" i="3"/>
  <c r="G1513" i="3"/>
  <c r="G1425" i="3"/>
  <c r="G1456" i="3"/>
  <c r="G1368" i="3"/>
  <c r="G1455" i="3"/>
  <c r="G1343" i="3"/>
  <c r="G1255" i="3"/>
  <c r="G1143" i="3"/>
  <c r="G1189" i="3"/>
  <c r="G1077" i="3"/>
  <c r="G965" i="3"/>
  <c r="G877" i="3"/>
  <c r="G765" i="3"/>
  <c r="G677" i="3"/>
  <c r="G1083" i="3"/>
  <c r="G971" i="3"/>
  <c r="G883" i="3"/>
  <c r="G771" i="3"/>
  <c r="G683" i="3"/>
  <c r="G1234" i="3"/>
  <c r="G1114" i="3"/>
  <c r="G1026" i="3"/>
  <c r="G914" i="3"/>
  <c r="G826" i="3"/>
  <c r="G714" i="3"/>
  <c r="G1313" i="3"/>
  <c r="G1225" i="3"/>
  <c r="G1097" i="3"/>
  <c r="G1001" i="3"/>
  <c r="G873" i="3"/>
  <c r="G777" i="3"/>
  <c r="G1312" i="3"/>
  <c r="G1232" i="3"/>
  <c r="G1152" i="3"/>
  <c r="G1056" i="3"/>
  <c r="G976" i="3"/>
  <c r="G896" i="3"/>
  <c r="G800" i="3"/>
  <c r="G720" i="3"/>
  <c r="G1055" i="3"/>
  <c r="G959" i="3"/>
  <c r="G879" i="3"/>
  <c r="G799" i="3"/>
  <c r="G703" i="3"/>
  <c r="G613" i="3"/>
  <c r="G667" i="3"/>
  <c r="G571" i="3"/>
  <c r="G666" i="3"/>
  <c r="G586" i="3"/>
  <c r="G681" i="3"/>
  <c r="G585" i="3"/>
  <c r="G608" i="3"/>
  <c r="G599" i="3"/>
  <c r="O1339" i="3"/>
  <c r="G1406" i="3"/>
  <c r="G1102" i="3"/>
  <c r="G886" i="3"/>
  <c r="G638" i="3"/>
  <c r="G1492" i="3"/>
  <c r="G1332" i="3"/>
  <c r="G1124" i="3"/>
  <c r="G1475" i="3"/>
  <c r="G1347" i="3"/>
  <c r="G1235" i="3"/>
  <c r="G1458" i="3"/>
  <c r="G1505" i="3"/>
  <c r="G1417" i="3"/>
  <c r="G1448" i="3"/>
  <c r="G1336" i="3"/>
  <c r="G1447" i="3"/>
  <c r="G1335" i="3"/>
  <c r="G1247" i="3"/>
  <c r="G1135" i="3"/>
  <c r="G1157" i="3"/>
  <c r="G1069" i="3"/>
  <c r="G957" i="3"/>
  <c r="G869" i="3"/>
  <c r="G757" i="3"/>
  <c r="G1163" i="3"/>
  <c r="G1075" i="3"/>
  <c r="G963" i="3"/>
  <c r="G875" i="3"/>
  <c r="G763" i="3"/>
  <c r="G1326" i="3"/>
  <c r="G1086" i="3"/>
  <c r="G814" i="3"/>
  <c r="G566" i="3"/>
  <c r="G1460" i="3"/>
  <c r="G1316" i="3"/>
  <c r="G1012" i="3"/>
  <c r="G1459" i="3"/>
  <c r="G1331" i="3"/>
  <c r="G1219" i="3"/>
  <c r="G1410" i="3"/>
  <c r="G1489" i="3"/>
  <c r="G1520" i="3"/>
  <c r="G1432" i="3"/>
  <c r="G1519" i="3"/>
  <c r="G1407" i="3"/>
  <c r="G1319" i="3"/>
  <c r="G1207" i="3"/>
  <c r="G1119" i="3"/>
  <c r="G1141" i="3"/>
  <c r="G1029" i="3"/>
  <c r="G941" i="3"/>
  <c r="G829" i="3"/>
  <c r="G741" i="3"/>
  <c r="G1147" i="3"/>
  <c r="G1035" i="3"/>
  <c r="G947" i="3"/>
  <c r="G835" i="3"/>
  <c r="G747" i="3"/>
  <c r="G1314" i="3"/>
  <c r="G1178" i="3"/>
  <c r="G1090" i="3"/>
  <c r="G978" i="3"/>
  <c r="G890" i="3"/>
  <c r="G778" i="3"/>
  <c r="G1377" i="3"/>
  <c r="G1289" i="3"/>
  <c r="G1169" i="3"/>
  <c r="G1073" i="3"/>
  <c r="G945" i="3"/>
  <c r="G825" i="3"/>
  <c r="G737" i="3"/>
  <c r="G1288" i="3"/>
  <c r="G1192" i="3"/>
  <c r="G1112" i="3"/>
  <c r="G1032" i="3"/>
  <c r="G936" i="3"/>
  <c r="G856" i="3"/>
  <c r="G776" i="3"/>
  <c r="G1095" i="3"/>
  <c r="G1015" i="3"/>
  <c r="G935" i="3"/>
  <c r="G839" i="3"/>
  <c r="G759" i="3"/>
  <c r="G669" i="3"/>
  <c r="G573" i="3"/>
  <c r="G652" i="3"/>
  <c r="G627" i="3"/>
  <c r="G642" i="3"/>
  <c r="G641" i="3"/>
  <c r="G561" i="3"/>
  <c r="G664" i="3"/>
  <c r="G584" i="3"/>
  <c r="G655" i="3"/>
  <c r="G575" i="3"/>
  <c r="O1294" i="3"/>
  <c r="O1153" i="3"/>
  <c r="O1043" i="3"/>
  <c r="O769" i="3"/>
  <c r="O611" i="3"/>
  <c r="O1462" i="3"/>
  <c r="O1278" i="3"/>
  <c r="O1078" i="3"/>
  <c r="O936" i="3"/>
  <c r="O593" i="3"/>
  <c r="O1373" i="3"/>
  <c r="O1199" i="3"/>
  <c r="O1075" i="3"/>
  <c r="O955" i="3"/>
  <c r="O839" i="3"/>
  <c r="O721" i="3"/>
  <c r="O627" i="3"/>
  <c r="F1160" i="3"/>
  <c r="O1385" i="3"/>
  <c r="O798" i="3"/>
  <c r="O569" i="3"/>
  <c r="F687" i="3"/>
  <c r="O1163" i="3"/>
  <c r="O969" i="3"/>
  <c r="O873" i="3"/>
  <c r="O747" i="3"/>
  <c r="O615" i="3"/>
  <c r="O1497" i="3"/>
  <c r="O1284" i="3"/>
  <c r="O1358" i="3"/>
  <c r="O1166" i="3"/>
  <c r="O902" i="3"/>
  <c r="O654" i="3"/>
  <c r="O1483" i="3"/>
  <c r="O1297" i="3"/>
  <c r="O1225" i="3"/>
  <c r="O1151" i="3"/>
  <c r="O1087" i="3"/>
  <c r="O1021" i="3"/>
  <c r="O963" i="3"/>
  <c r="O907" i="3"/>
  <c r="O847" i="3"/>
  <c r="O791" i="3"/>
  <c r="O687" i="3"/>
  <c r="O617" i="3"/>
  <c r="F1506" i="3"/>
  <c r="B1518" i="3"/>
  <c r="B1495" i="3"/>
  <c r="F1458" i="3"/>
  <c r="B1434" i="3"/>
  <c r="B1393" i="3"/>
  <c r="F1377" i="3"/>
  <c r="F1489" i="3"/>
  <c r="F1462" i="3"/>
  <c r="B1439" i="3"/>
  <c r="B1405" i="3"/>
  <c r="B1377" i="3"/>
  <c r="B1356" i="3"/>
  <c r="F1328" i="3"/>
  <c r="F1494" i="3"/>
  <c r="F1466" i="3"/>
  <c r="B1442" i="3"/>
  <c r="B1394" i="3"/>
  <c r="F1368" i="3"/>
  <c r="F1342" i="3"/>
  <c r="F1490" i="3"/>
  <c r="B1466" i="3"/>
  <c r="F1424" i="3"/>
  <c r="B1399" i="3"/>
  <c r="B1371" i="3"/>
  <c r="B1354" i="3"/>
  <c r="F1317" i="3"/>
  <c r="F1471" i="3"/>
  <c r="F1437" i="3"/>
  <c r="B1414" i="3"/>
  <c r="B1388" i="3"/>
  <c r="F1358" i="3"/>
  <c r="F1329" i="3"/>
  <c r="B1500" i="3"/>
  <c r="F1476" i="3"/>
  <c r="B1444" i="3"/>
  <c r="B1425" i="3"/>
  <c r="F1373" i="3"/>
  <c r="F1321" i="3"/>
  <c r="B1464" i="3"/>
  <c r="F1445" i="3"/>
  <c r="F1419" i="3"/>
  <c r="F1393" i="3"/>
  <c r="B1331" i="3"/>
  <c r="G1294" i="3"/>
  <c r="G1014" i="3"/>
  <c r="G806" i="3"/>
  <c r="G558" i="3"/>
  <c r="G1428" i="3"/>
  <c r="G1284" i="3"/>
  <c r="G812" i="3"/>
  <c r="G1427" i="3"/>
  <c r="G1299" i="3"/>
  <c r="G1211" i="3"/>
  <c r="G1402" i="3"/>
  <c r="G1481" i="3"/>
  <c r="G1512" i="3"/>
  <c r="G1400" i="3"/>
  <c r="G1511" i="3"/>
  <c r="G1399" i="3"/>
  <c r="G1311" i="3"/>
  <c r="G1199" i="3"/>
  <c r="G1261" i="3"/>
  <c r="G1133" i="3"/>
  <c r="G1021" i="3"/>
  <c r="G933" i="3"/>
  <c r="G821" i="3"/>
  <c r="G709" i="3"/>
  <c r="G1139" i="3"/>
  <c r="G1027" i="3"/>
  <c r="G939" i="3"/>
  <c r="G827" i="3"/>
  <c r="G715" i="3"/>
  <c r="G1298" i="3"/>
  <c r="G1170" i="3"/>
  <c r="G1082" i="3"/>
  <c r="G970" i="3"/>
  <c r="G858" i="3"/>
  <c r="G770" i="3"/>
  <c r="G1369" i="3"/>
  <c r="G1281" i="3"/>
  <c r="G1161" i="3"/>
  <c r="G1033" i="3"/>
  <c r="G937" i="3"/>
  <c r="G817" i="3"/>
  <c r="G721" i="3"/>
  <c r="G1280" i="3"/>
  <c r="G1184" i="3"/>
  <c r="G1104" i="3"/>
  <c r="G1024" i="3"/>
  <c r="G928" i="3"/>
  <c r="G848" i="3"/>
  <c r="G768" i="3"/>
  <c r="G1087" i="3"/>
  <c r="G1007" i="3"/>
  <c r="G927" i="3"/>
  <c r="G831" i="3"/>
  <c r="G751" i="3"/>
  <c r="G661" i="3"/>
  <c r="G565" i="3"/>
  <c r="G636" i="3"/>
  <c r="G619" i="3"/>
  <c r="G634" i="3"/>
  <c r="G633" i="3"/>
  <c r="G656" i="3"/>
  <c r="G560" i="3"/>
  <c r="G647" i="3"/>
  <c r="G567" i="3"/>
  <c r="O1507" i="3"/>
  <c r="O1249" i="3"/>
  <c r="O1145" i="3"/>
  <c r="O1009" i="3"/>
  <c r="O743" i="3"/>
  <c r="O582" i="3"/>
  <c r="O1459" i="3"/>
  <c r="O1254" i="3"/>
  <c r="O1070" i="3"/>
  <c r="O846" i="3"/>
  <c r="O567" i="3"/>
  <c r="B585" i="3"/>
  <c r="O1366" i="3"/>
  <c r="O1195" i="3"/>
  <c r="O1051" i="3"/>
  <c r="O947" i="3"/>
  <c r="O833" i="3"/>
  <c r="O699" i="3"/>
  <c r="O607" i="3"/>
  <c r="O1377" i="3"/>
  <c r="O774" i="3"/>
  <c r="F849" i="3"/>
  <c r="O1149" i="3"/>
  <c r="O941" i="3"/>
  <c r="O865" i="3"/>
  <c r="O739" i="3"/>
  <c r="O601" i="3"/>
  <c r="O1438" i="3"/>
  <c r="O1502" i="3"/>
  <c r="O1353" i="3"/>
  <c r="O1102" i="3"/>
  <c r="O894" i="3"/>
  <c r="O646" i="3"/>
  <c r="B869" i="3"/>
  <c r="O1454" i="3"/>
  <c r="O1287" i="3"/>
  <c r="O1217" i="3"/>
  <c r="O1143" i="3"/>
  <c r="O1079" i="3"/>
  <c r="O1015" i="3"/>
  <c r="O959" i="3"/>
  <c r="O899" i="3"/>
  <c r="O841" i="3"/>
  <c r="O785" i="3"/>
  <c r="O681" i="3"/>
  <c r="O609" i="3"/>
  <c r="B1521" i="3"/>
  <c r="F1502" i="3"/>
  <c r="B1506" i="3"/>
  <c r="F1520" i="3"/>
  <c r="F1493" i="3"/>
  <c r="F1454" i="3"/>
  <c r="B1416" i="3"/>
  <c r="F1374" i="3"/>
  <c r="B1488" i="3"/>
  <c r="B1458" i="3"/>
  <c r="B1435" i="3"/>
  <c r="B1402" i="3"/>
  <c r="B1374" i="3"/>
  <c r="B1353" i="3"/>
  <c r="B1325" i="3"/>
  <c r="B1462" i="3"/>
  <c r="F1436" i="3"/>
  <c r="B1391" i="3"/>
  <c r="F1364" i="3"/>
  <c r="B1341" i="3"/>
  <c r="B1519" i="3"/>
  <c r="F1482" i="3"/>
  <c r="F1447" i="3"/>
  <c r="C1218" i="3"/>
  <c r="G1286" i="3"/>
  <c r="G1006" i="3"/>
  <c r="G742" i="3"/>
  <c r="G1396" i="3"/>
  <c r="G1268" i="3"/>
  <c r="G708" i="3"/>
  <c r="G1411" i="3"/>
  <c r="G1291" i="3"/>
  <c r="G1203" i="3"/>
  <c r="G1394" i="3"/>
  <c r="G1449" i="3"/>
  <c r="G1504" i="3"/>
  <c r="G1392" i="3"/>
  <c r="G1503" i="3"/>
  <c r="G1391" i="3"/>
  <c r="G1279" i="3"/>
  <c r="G1191" i="3"/>
  <c r="G1213" i="3"/>
  <c r="G1125" i="3"/>
  <c r="G1013" i="3"/>
  <c r="G901" i="3"/>
  <c r="G813" i="3"/>
  <c r="G701" i="3"/>
  <c r="G1131" i="3"/>
  <c r="G1019" i="3"/>
  <c r="G907" i="3"/>
  <c r="G819" i="3"/>
  <c r="G707" i="3"/>
  <c r="G1290" i="3"/>
  <c r="G1162" i="3"/>
  <c r="G1050" i="3"/>
  <c r="G962" i="3"/>
  <c r="G850" i="3"/>
  <c r="G762" i="3"/>
  <c r="G1361" i="3"/>
  <c r="G1249" i="3"/>
  <c r="G1153" i="3"/>
  <c r="G1025" i="3"/>
  <c r="G929" i="3"/>
  <c r="G809" i="3"/>
  <c r="G713" i="3"/>
  <c r="G1256" i="3"/>
  <c r="G1176" i="3"/>
  <c r="G1096" i="3"/>
  <c r="G1000" i="3"/>
  <c r="G920" i="3"/>
  <c r="G840" i="3"/>
  <c r="G744" i="3"/>
  <c r="G1079" i="3"/>
  <c r="G999" i="3"/>
  <c r="G903" i="3"/>
  <c r="G823" i="3"/>
  <c r="G743" i="3"/>
  <c r="G637" i="3"/>
  <c r="G557" i="3"/>
  <c r="G588" i="3"/>
  <c r="G611" i="3"/>
  <c r="G610" i="3"/>
  <c r="G625" i="3"/>
  <c r="G648" i="3"/>
  <c r="G639" i="3"/>
  <c r="G559" i="3"/>
  <c r="O1470" i="3"/>
  <c r="O1241" i="3"/>
  <c r="O1137" i="3"/>
  <c r="O953" i="3"/>
  <c r="O735" i="3"/>
  <c r="O558" i="3"/>
  <c r="O1427" i="3"/>
  <c r="O1246" i="3"/>
  <c r="O1062" i="3"/>
  <c r="O830" i="3"/>
  <c r="O563" i="3"/>
  <c r="F909" i="3"/>
  <c r="O1302" i="3"/>
  <c r="O1187" i="3"/>
  <c r="O1033" i="3"/>
  <c r="O919" i="3"/>
  <c r="O827" i="3"/>
  <c r="O691" i="3"/>
  <c r="O590" i="3"/>
  <c r="O1500" i="3"/>
  <c r="O1300" i="3"/>
  <c r="O750" i="3"/>
  <c r="O1239" i="3"/>
  <c r="O1099" i="3"/>
  <c r="O935" i="3"/>
  <c r="O851" i="3"/>
  <c r="O715" i="3"/>
  <c r="O598" i="3"/>
  <c r="O1414" i="3"/>
  <c r="G1518" i="3"/>
  <c r="G1214" i="3"/>
  <c r="G974" i="3"/>
  <c r="G718" i="3"/>
  <c r="G1388" i="3"/>
  <c r="G1260" i="3"/>
  <c r="G684" i="3"/>
  <c r="G1403" i="3"/>
  <c r="G1283" i="3"/>
  <c r="G1482" i="3"/>
  <c r="G1386" i="3"/>
  <c r="G1441" i="3"/>
  <c r="G1496" i="3"/>
  <c r="G1384" i="3"/>
  <c r="G1471" i="3"/>
  <c r="G1383" i="3"/>
  <c r="G1271" i="3"/>
  <c r="G1183" i="3"/>
  <c r="G1205" i="3"/>
  <c r="G1093" i="3"/>
  <c r="G1005" i="3"/>
  <c r="G893" i="3"/>
  <c r="G805" i="3"/>
  <c r="G693" i="3"/>
  <c r="G1099" i="3"/>
  <c r="G1011" i="3"/>
  <c r="G899" i="3"/>
  <c r="G811" i="3"/>
  <c r="G699" i="3"/>
  <c r="G1258" i="3"/>
  <c r="G1154" i="3"/>
  <c r="G1042" i="3"/>
  <c r="G954" i="3"/>
  <c r="G842" i="3"/>
  <c r="G730" i="3"/>
  <c r="G822" i="3"/>
  <c r="G1467" i="3"/>
  <c r="G1439" i="3"/>
  <c r="G749" i="3"/>
  <c r="G1226" i="3"/>
  <c r="G794" i="3"/>
  <c r="G1217" i="3"/>
  <c r="G889" i="3"/>
  <c r="G1296" i="3"/>
  <c r="G1048" i="3"/>
  <c r="G832" i="3"/>
  <c r="G1023" i="3"/>
  <c r="G775" i="3"/>
  <c r="G597" i="3"/>
  <c r="G643" i="3"/>
  <c r="G570" i="3"/>
  <c r="G617" i="3"/>
  <c r="G630" i="3"/>
  <c r="G1339" i="3"/>
  <c r="G1327" i="3"/>
  <c r="G1155" i="3"/>
  <c r="G1210" i="3"/>
  <c r="G786" i="3"/>
  <c r="G1185" i="3"/>
  <c r="G865" i="3"/>
  <c r="G1248" i="3"/>
  <c r="G1040" i="3"/>
  <c r="G792" i="3"/>
  <c r="G991" i="3"/>
  <c r="G767" i="3"/>
  <c r="G635" i="3"/>
  <c r="G609" i="3"/>
  <c r="G680" i="3"/>
  <c r="O1331" i="3"/>
  <c r="O1115" i="3"/>
  <c r="O787" i="3"/>
  <c r="O1515" i="3"/>
  <c r="O1190" i="3"/>
  <c r="O950" i="3"/>
  <c r="O555" i="3"/>
  <c r="O1446" i="3"/>
  <c r="O1131" i="3"/>
  <c r="O961" i="3"/>
  <c r="O745" i="3"/>
  <c r="O566" i="3"/>
  <c r="O1415" i="3"/>
  <c r="O742" i="3"/>
  <c r="O1169" i="3"/>
  <c r="O913" i="3"/>
  <c r="O707" i="3"/>
  <c r="O1511" i="3"/>
  <c r="O1441" i="3"/>
  <c r="O1206" i="3"/>
  <c r="O886" i="3"/>
  <c r="O583" i="3"/>
  <c r="O1499" i="3"/>
  <c r="O1279" i="3"/>
  <c r="O1191" i="3"/>
  <c r="O1105" i="3"/>
  <c r="O1007" i="3"/>
  <c r="O937" i="3"/>
  <c r="O863" i="3"/>
  <c r="O779" i="3"/>
  <c r="D654" i="3"/>
  <c r="F1119" i="3"/>
  <c r="F1510" i="3"/>
  <c r="B1502" i="3"/>
  <c r="B1503" i="3"/>
  <c r="B1461" i="3"/>
  <c r="F1402" i="3"/>
  <c r="B1473" i="3"/>
  <c r="F1442" i="3"/>
  <c r="F1398" i="3"/>
  <c r="B1363" i="3"/>
  <c r="B1484" i="3"/>
  <c r="F1451" i="3"/>
  <c r="B1420" i="3"/>
  <c r="B1384" i="3"/>
  <c r="B1347" i="3"/>
  <c r="F1312" i="3"/>
  <c r="G1227" i="3"/>
  <c r="G1215" i="3"/>
  <c r="G1067" i="3"/>
  <c r="G1106" i="3"/>
  <c r="G706" i="3"/>
  <c r="G1145" i="3"/>
  <c r="G849" i="3"/>
  <c r="G1224" i="3"/>
  <c r="G992" i="3"/>
  <c r="G784" i="3"/>
  <c r="G951" i="3"/>
  <c r="G735" i="3"/>
  <c r="G1497" i="3"/>
  <c r="G1149" i="3"/>
  <c r="G843" i="3"/>
  <c r="G1018" i="3"/>
  <c r="G1353" i="3"/>
  <c r="G1081" i="3"/>
  <c r="G753" i="3"/>
  <c r="G1168" i="3"/>
  <c r="G960" i="3"/>
  <c r="G712" i="3"/>
  <c r="G895" i="3"/>
  <c r="G687" i="3"/>
  <c r="G563" i="3"/>
  <c r="G650" i="3"/>
  <c r="G616" i="3"/>
  <c r="G663" i="3"/>
  <c r="O1227" i="3"/>
  <c r="O1057" i="3"/>
  <c r="O689" i="3"/>
  <c r="O1375" i="3"/>
  <c r="O1142" i="3"/>
  <c r="O686" i="3"/>
  <c r="O1286" i="3"/>
  <c r="O1083" i="3"/>
  <c r="O857" i="3"/>
  <c r="O683" i="3"/>
  <c r="B677" i="3"/>
  <c r="O1096" i="3"/>
  <c r="O638" i="3"/>
  <c r="O1027" i="3"/>
  <c r="O815" i="3"/>
  <c r="O657" i="3"/>
  <c r="O1335" i="3"/>
  <c r="O1411" i="3"/>
  <c r="O990" i="3"/>
  <c r="O838" i="3"/>
  <c r="O1337" i="3"/>
  <c r="O1255" i="3"/>
  <c r="O1159" i="3"/>
  <c r="O1063" i="3"/>
  <c r="O987" i="3"/>
  <c r="O915" i="3"/>
  <c r="O831" i="3"/>
  <c r="O749" i="3"/>
  <c r="O623" i="3"/>
  <c r="B1523" i="3"/>
  <c r="B1492" i="3"/>
  <c r="B1422" i="3"/>
  <c r="B1390" i="3"/>
  <c r="F1359" i="3"/>
  <c r="F1508" i="3"/>
  <c r="F1423" i="3"/>
  <c r="F1387" i="3"/>
  <c r="F1347" i="3"/>
  <c r="B1508" i="3"/>
  <c r="F1474" i="3"/>
  <c r="F1403" i="3"/>
  <c r="F1378" i="3"/>
  <c r="F1338" i="3"/>
  <c r="F1504" i="3"/>
  <c r="F1443" i="3"/>
  <c r="F1385" i="3"/>
  <c r="B1360" i="3"/>
  <c r="F1319" i="3"/>
  <c r="B1504" i="3"/>
  <c r="B1463" i="3"/>
  <c r="B1428" i="3"/>
  <c r="F1369" i="3"/>
  <c r="F1335" i="3"/>
  <c r="B1315" i="3"/>
  <c r="B1497" i="3"/>
  <c r="F1468" i="3"/>
  <c r="F1438" i="3"/>
  <c r="B1415" i="3"/>
  <c r="B1382" i="3"/>
  <c r="F1492" i="3"/>
  <c r="B1438" i="3"/>
  <c r="B1404" i="3"/>
  <c r="B1336" i="3"/>
  <c r="B1313" i="3"/>
  <c r="B1358" i="3"/>
  <c r="B1286" i="3"/>
  <c r="F1265" i="3"/>
  <c r="B1213" i="3"/>
  <c r="F1497" i="3"/>
  <c r="F1280" i="3"/>
  <c r="F1257" i="3"/>
  <c r="F1214" i="3"/>
  <c r="B1467" i="3"/>
  <c r="F1300" i="3"/>
  <c r="B1257" i="3"/>
  <c r="B1233" i="3"/>
  <c r="B1210" i="3"/>
  <c r="F1418" i="3"/>
  <c r="F1272" i="3"/>
  <c r="B1248" i="3"/>
  <c r="B1456" i="3"/>
  <c r="B1304" i="3"/>
  <c r="F1254" i="3"/>
  <c r="B1230" i="3"/>
  <c r="B1202" i="3"/>
  <c r="F1346" i="3"/>
  <c r="F1255" i="3"/>
  <c r="F1175" i="3"/>
  <c r="B1151" i="3"/>
  <c r="B1132" i="3"/>
  <c r="G1468" i="3"/>
  <c r="G1385" i="3"/>
  <c r="G1061" i="3"/>
  <c r="G755" i="3"/>
  <c r="G986" i="3"/>
  <c r="G1305" i="3"/>
  <c r="G1017" i="3"/>
  <c r="G745" i="3"/>
  <c r="G1128" i="3"/>
  <c r="G912" i="3"/>
  <c r="G704" i="3"/>
  <c r="G871" i="3"/>
  <c r="G629" i="3"/>
  <c r="G555" i="3"/>
  <c r="G602" i="3"/>
  <c r="G600" i="3"/>
  <c r="G631" i="3"/>
  <c r="O1219" i="3"/>
  <c r="O931" i="3"/>
  <c r="O671" i="3"/>
  <c r="O1369" i="3"/>
  <c r="O1086" i="3"/>
  <c r="O670" i="3"/>
  <c r="O1259" i="3"/>
  <c r="O1025" i="3"/>
  <c r="O849" i="3"/>
  <c r="O679" i="3"/>
  <c r="F919" i="3"/>
  <c r="O1038" i="3"/>
  <c r="O630" i="3"/>
  <c r="O1231" i="3"/>
  <c r="O1019" i="3"/>
  <c r="O771" i="3"/>
  <c r="O649" i="3"/>
  <c r="O1319" i="3"/>
  <c r="O1345" i="3"/>
  <c r="O982" i="3"/>
  <c r="O678" i="3"/>
  <c r="B1026" i="3"/>
  <c r="O1329" i="3"/>
  <c r="O1247" i="3"/>
  <c r="O1135" i="3"/>
  <c r="O1055" i="3"/>
  <c r="O979" i="3"/>
  <c r="O891" i="3"/>
  <c r="O823" i="3"/>
  <c r="O725" i="3"/>
  <c r="O603" i="3"/>
  <c r="B1513" i="3"/>
  <c r="F1518" i="3"/>
  <c r="F1519" i="3"/>
  <c r="F1488" i="3"/>
  <c r="B1441" i="3"/>
  <c r="B1419" i="3"/>
  <c r="B1386" i="3"/>
  <c r="F1356" i="3"/>
  <c r="F1501" i="3"/>
  <c r="B1454" i="3"/>
  <c r="F1420" i="3"/>
  <c r="F1384" i="3"/>
  <c r="F1341" i="3"/>
  <c r="F1499" i="3"/>
  <c r="F1470" i="3"/>
  <c r="B1431" i="3"/>
  <c r="F1399" i="3"/>
  <c r="F1371" i="3"/>
  <c r="B1499" i="3"/>
  <c r="B1470" i="3"/>
  <c r="B1409" i="3"/>
  <c r="F1379" i="3"/>
  <c r="B1357" i="3"/>
  <c r="B1338" i="3"/>
  <c r="F1315" i="3"/>
  <c r="F1456" i="3"/>
  <c r="B1424" i="3"/>
  <c r="B1395" i="3"/>
  <c r="F1365" i="3"/>
  <c r="B1334" i="3"/>
  <c r="B1491" i="3"/>
  <c r="F1464" i="3"/>
  <c r="B1433" i="3"/>
  <c r="F1411" i="3"/>
  <c r="B1380" i="3"/>
  <c r="B1346" i="3"/>
  <c r="F1313" i="3"/>
  <c r="B1487" i="3"/>
  <c r="B1457" i="3"/>
  <c r="F1434" i="3"/>
  <c r="B1376" i="3"/>
  <c r="B1355" i="3"/>
  <c r="B1326" i="3"/>
  <c r="B1314" i="3"/>
  <c r="F1283" i="3"/>
  <c r="B1242" i="3"/>
  <c r="B1478" i="3"/>
  <c r="F1306" i="3"/>
  <c r="B1275" i="3"/>
  <c r="B1256" i="3"/>
  <c r="F1233" i="3"/>
  <c r="F1210" i="3"/>
  <c r="F1448" i="3"/>
  <c r="F1332" i="3"/>
  <c r="B1280" i="3"/>
  <c r="F1229" i="3"/>
  <c r="G1398" i="3"/>
  <c r="G1324" i="3"/>
  <c r="G1440" i="3"/>
  <c r="G949" i="3"/>
  <c r="G1330" i="3"/>
  <c r="G906" i="3"/>
  <c r="G1297" i="3"/>
  <c r="G961" i="3"/>
  <c r="G705" i="3"/>
  <c r="G1120" i="3"/>
  <c r="G872" i="3"/>
  <c r="G1071" i="3"/>
  <c r="G863" i="3"/>
  <c r="G621" i="3"/>
  <c r="G572" i="3"/>
  <c r="G594" i="3"/>
  <c r="G673" i="3"/>
  <c r="G592" i="3"/>
  <c r="G623" i="3"/>
  <c r="O1193" i="3"/>
  <c r="O811" i="3"/>
  <c r="O619" i="3"/>
  <c r="O1321" i="3"/>
  <c r="O1054" i="3"/>
  <c r="O622" i="3"/>
  <c r="O1518" i="3"/>
  <c r="O1251" i="3"/>
  <c r="O1011" i="3"/>
  <c r="O843" i="3"/>
  <c r="O663" i="3"/>
  <c r="O1030" i="3"/>
  <c r="O1201" i="3"/>
  <c r="O1001" i="3"/>
  <c r="O767" i="3"/>
  <c r="O1289" i="3"/>
  <c r="O1332" i="3"/>
  <c r="O966" i="3"/>
  <c r="O662" i="3"/>
  <c r="O1505" i="3"/>
  <c r="O1326" i="3"/>
  <c r="O1233" i="3"/>
  <c r="O1129" i="3"/>
  <c r="O1047" i="3"/>
  <c r="O971" i="3"/>
  <c r="O883" i="3"/>
  <c r="O817" i="3"/>
  <c r="O695" i="3"/>
  <c r="O574" i="3"/>
  <c r="F1522" i="3"/>
  <c r="B1515" i="3"/>
  <c r="F1480" i="3"/>
  <c r="F1439" i="3"/>
  <c r="F1412" i="3"/>
  <c r="F1353" i="3"/>
  <c r="F1484" i="3"/>
  <c r="B1412" i="3"/>
  <c r="B1427" i="3"/>
  <c r="B1398" i="3"/>
  <c r="F1360" i="3"/>
  <c r="B1328" i="3"/>
  <c r="B1496" i="3"/>
  <c r="F1463" i="3"/>
  <c r="B1406" i="3"/>
  <c r="B1378" i="3"/>
  <c r="F1334" i="3"/>
  <c r="B1490" i="3"/>
  <c r="F1452" i="3"/>
  <c r="F1361" i="3"/>
  <c r="B1327" i="3"/>
  <c r="B1460" i="3"/>
  <c r="F1404" i="3"/>
  <c r="F1376" i="3"/>
  <c r="F1340" i="3"/>
  <c r="B1311" i="3"/>
  <c r="F1430" i="3"/>
  <c r="B1401" i="3"/>
  <c r="B1373" i="3"/>
  <c r="B1352" i="3"/>
  <c r="F1323" i="3"/>
  <c r="F1310" i="3"/>
  <c r="B1260" i="3"/>
  <c r="B1237" i="3"/>
  <c r="B1209" i="3"/>
  <c r="B1375" i="3"/>
  <c r="F1252" i="3"/>
  <c r="B1323" i="3"/>
  <c r="F1296" i="3"/>
  <c r="F1276" i="3"/>
  <c r="B1252" i="3"/>
  <c r="F1225" i="3"/>
  <c r="B1400" i="3"/>
  <c r="B1266" i="3"/>
  <c r="B1239" i="3"/>
  <c r="F1389" i="3"/>
  <c r="B1407" i="3"/>
  <c r="B1226" i="3"/>
  <c r="F1198" i="3"/>
  <c r="F1286" i="3"/>
  <c r="F1189" i="3"/>
  <c r="F1147" i="3"/>
  <c r="B1123" i="3"/>
  <c r="B1102" i="3"/>
  <c r="F1077" i="3"/>
  <c r="B1060" i="3"/>
  <c r="F1032" i="3"/>
  <c r="F998" i="3"/>
  <c r="F939" i="3"/>
  <c r="F875" i="3"/>
  <c r="F850" i="3"/>
  <c r="B830" i="3"/>
  <c r="F806" i="3"/>
  <c r="F757" i="3"/>
  <c r="F729" i="3"/>
  <c r="F701" i="3"/>
  <c r="F664" i="3"/>
  <c r="F637" i="3"/>
  <c r="B609" i="3"/>
  <c r="F586" i="3"/>
  <c r="B1241" i="3"/>
  <c r="B1184" i="3"/>
  <c r="F1099" i="3"/>
  <c r="B1077" i="3"/>
  <c r="B1027" i="3"/>
  <c r="F1003" i="3"/>
  <c r="G1094" i="3"/>
  <c r="G1092" i="3"/>
  <c r="G1328" i="3"/>
  <c r="G837" i="3"/>
  <c r="G1322" i="3"/>
  <c r="G898" i="3"/>
  <c r="G1241" i="3"/>
  <c r="G953" i="3"/>
  <c r="G1304" i="3"/>
  <c r="G1088" i="3"/>
  <c r="G864" i="3"/>
  <c r="G1031" i="3"/>
  <c r="G815" i="3"/>
  <c r="G605" i="3"/>
  <c r="G1216" i="3"/>
  <c r="G591" i="3"/>
  <c r="O1371" i="3"/>
  <c r="O799" i="3"/>
  <c r="O1318" i="3"/>
  <c r="O599" i="3"/>
  <c r="O1382" i="3"/>
  <c r="O911" i="3"/>
  <c r="O974" i="3"/>
  <c r="O889" i="3"/>
  <c r="O1347" i="3"/>
  <c r="O998" i="3"/>
  <c r="O559" i="3"/>
  <c r="O1263" i="3"/>
  <c r="O1071" i="3"/>
  <c r="O923" i="3"/>
  <c r="O759" i="3"/>
  <c r="B1445" i="3"/>
  <c r="F1427" i="3"/>
  <c r="B1359" i="3"/>
  <c r="F1481" i="3"/>
  <c r="F1406" i="3"/>
  <c r="F1344" i="3"/>
  <c r="F1432" i="3"/>
  <c r="F1388" i="3"/>
  <c r="F1345" i="3"/>
  <c r="B1312" i="3"/>
  <c r="F1475" i="3"/>
  <c r="F1372" i="3"/>
  <c r="B1319" i="3"/>
  <c r="F1487" i="3"/>
  <c r="B1396" i="3"/>
  <c r="F1352" i="3"/>
  <c r="F1505" i="3"/>
  <c r="B1453" i="3"/>
  <c r="B1411" i="3"/>
  <c r="B1279" i="3"/>
  <c r="F1247" i="3"/>
  <c r="B1204" i="3"/>
  <c r="F1308" i="3"/>
  <c r="B1265" i="3"/>
  <c r="B1228" i="3"/>
  <c r="B1318" i="3"/>
  <c r="B1284" i="3"/>
  <c r="B1205" i="3"/>
  <c r="F1311" i="3"/>
  <c r="B1276" i="3"/>
  <c r="F1244" i="3"/>
  <c r="F1211" i="3"/>
  <c r="F1425" i="3"/>
  <c r="B1293" i="3"/>
  <c r="F1259" i="3"/>
  <c r="F1516" i="3"/>
  <c r="B1298" i="3"/>
  <c r="F1184" i="3"/>
  <c r="B1160" i="3"/>
  <c r="F1128" i="3"/>
  <c r="B1072" i="3"/>
  <c r="F968" i="3"/>
  <c r="B943" i="3"/>
  <c r="B915" i="3"/>
  <c r="F890" i="3"/>
  <c r="B840" i="3"/>
  <c r="F782" i="3"/>
  <c r="F762" i="3"/>
  <c r="F725" i="3"/>
  <c r="B655" i="3"/>
  <c r="B623" i="3"/>
  <c r="B567" i="3"/>
  <c r="F1290" i="3"/>
  <c r="B1170" i="3"/>
  <c r="B1107" i="3"/>
  <c r="B1056" i="3"/>
  <c r="F979" i="3"/>
  <c r="F925" i="3"/>
  <c r="B890" i="3"/>
  <c r="B870" i="3"/>
  <c r="F851" i="3"/>
  <c r="B826" i="3"/>
  <c r="B806" i="3"/>
  <c r="F787" i="3"/>
  <c r="F768" i="3"/>
  <c r="B729" i="3"/>
  <c r="F706" i="3"/>
  <c r="F683" i="3"/>
  <c r="B664" i="3"/>
  <c r="B582" i="3"/>
  <c r="G1450" i="3"/>
  <c r="G968" i="3"/>
  <c r="G649" i="3"/>
  <c r="G672" i="3"/>
  <c r="G583" i="3"/>
  <c r="O1342" i="3"/>
  <c r="O793" i="3"/>
  <c r="O1313" i="3"/>
  <c r="C558" i="3"/>
  <c r="O1291" i="3"/>
  <c r="O903" i="3"/>
  <c r="O734" i="3"/>
  <c r="O881" i="3"/>
  <c r="O1491" i="3"/>
  <c r="O918" i="3"/>
  <c r="O1417" i="3"/>
  <c r="O1211" i="3"/>
  <c r="O1041" i="3"/>
  <c r="O875" i="3"/>
  <c r="O675" i="3"/>
  <c r="B1517" i="3"/>
  <c r="B1512" i="3"/>
  <c r="F1435" i="3"/>
  <c r="B1383" i="3"/>
  <c r="B1480" i="3"/>
  <c r="B1408" i="3"/>
  <c r="B1337" i="3"/>
  <c r="F1459" i="3"/>
  <c r="B1324" i="3"/>
  <c r="B1474" i="3"/>
  <c r="F1428" i="3"/>
  <c r="B1344" i="3"/>
  <c r="B1514" i="3"/>
  <c r="F1467" i="3"/>
  <c r="F1410" i="3"/>
  <c r="F1351" i="3"/>
  <c r="F1440" i="3"/>
  <c r="B1389" i="3"/>
  <c r="F1336" i="3"/>
  <c r="F1503" i="3"/>
  <c r="B1366" i="3"/>
  <c r="F1322" i="3"/>
  <c r="F1421" i="3"/>
  <c r="F1275" i="3"/>
  <c r="B1246" i="3"/>
  <c r="F1200" i="3"/>
  <c r="B1299" i="3"/>
  <c r="B1486" i="3"/>
  <c r="B1308" i="3"/>
  <c r="B1271" i="3"/>
  <c r="F1239" i="3"/>
  <c r="F1201" i="3"/>
  <c r="F1307" i="3"/>
  <c r="F1380" i="3"/>
  <c r="B1221" i="3"/>
  <c r="F1491" i="3"/>
  <c r="B1452" i="3"/>
  <c r="B1245" i="3"/>
  <c r="B1098" i="3"/>
  <c r="F1047" i="3"/>
  <c r="B1017" i="3"/>
  <c r="F983" i="3"/>
  <c r="B962" i="3"/>
  <c r="B865" i="3"/>
  <c r="F836" i="3"/>
  <c r="B811" i="3"/>
  <c r="B781" i="3"/>
  <c r="F752" i="3"/>
  <c r="B687" i="3"/>
  <c r="B591" i="3"/>
  <c r="B563" i="3"/>
  <c r="F1207" i="3"/>
  <c r="F1142" i="3"/>
  <c r="B1081" i="3"/>
  <c r="F1052" i="3"/>
  <c r="F1023" i="3"/>
  <c r="B998" i="3"/>
  <c r="F975" i="3"/>
  <c r="B944" i="3"/>
  <c r="F920" i="3"/>
  <c r="B850" i="3"/>
  <c r="B786" i="3"/>
  <c r="B767" i="3"/>
  <c r="F748" i="3"/>
  <c r="B725" i="3"/>
  <c r="B705" i="3"/>
  <c r="B682" i="3"/>
  <c r="F642" i="3"/>
  <c r="F619" i="3"/>
  <c r="B600" i="3"/>
  <c r="F578" i="3"/>
  <c r="F1251" i="3"/>
  <c r="B1166" i="3"/>
  <c r="F1143" i="3"/>
  <c r="B1099" i="3"/>
  <c r="F1078" i="3"/>
  <c r="F1057" i="3"/>
  <c r="B1037" i="3"/>
  <c r="F1014" i="3"/>
  <c r="B993" i="3"/>
  <c r="F940" i="3"/>
  <c r="B896" i="3"/>
  <c r="B851" i="3"/>
  <c r="B831" i="3"/>
  <c r="F807" i="3"/>
  <c r="F783" i="3"/>
  <c r="B758" i="3"/>
  <c r="F730" i="3"/>
  <c r="F702" i="3"/>
  <c r="F675" i="3"/>
  <c r="B656" i="3"/>
  <c r="F633" i="3"/>
  <c r="F583" i="3"/>
  <c r="B559" i="3"/>
  <c r="F1274" i="3"/>
  <c r="F1230" i="3"/>
  <c r="F1191" i="3"/>
  <c r="F1139" i="3"/>
  <c r="F1117" i="3"/>
  <c r="B1091" i="3"/>
  <c r="F1070" i="3"/>
  <c r="F1039" i="3"/>
  <c r="F1019" i="3"/>
  <c r="B999" i="3"/>
  <c r="F976" i="3"/>
  <c r="B954" i="3"/>
  <c r="F936" i="3"/>
  <c r="F912" i="3"/>
  <c r="B823" i="3"/>
  <c r="B773" i="3"/>
  <c r="B753" i="3"/>
  <c r="B735" i="3"/>
  <c r="B670" i="3"/>
  <c r="B647" i="3"/>
  <c r="B606" i="3"/>
  <c r="F565" i="3"/>
  <c r="B1164" i="3"/>
  <c r="B1121" i="3"/>
  <c r="F1083" i="3"/>
  <c r="B1062" i="3"/>
  <c r="B1019" i="3"/>
  <c r="B995" i="3"/>
  <c r="B976" i="3"/>
  <c r="F956" i="3"/>
  <c r="F931" i="3"/>
  <c r="G1127" i="3"/>
  <c r="G736" i="3"/>
  <c r="G658" i="3"/>
  <c r="G577" i="3"/>
  <c r="G624" i="3"/>
  <c r="O1315" i="3"/>
  <c r="O727" i="3"/>
  <c r="O1158" i="3"/>
  <c r="O1243" i="3"/>
  <c r="O777" i="3"/>
  <c r="O726" i="3"/>
  <c r="O1183" i="3"/>
  <c r="O763" i="3"/>
  <c r="O1449" i="3"/>
  <c r="O910" i="3"/>
  <c r="O1387" i="3"/>
  <c r="O1203" i="3"/>
  <c r="O1037" i="3"/>
  <c r="O867" i="3"/>
  <c r="O659" i="3"/>
  <c r="B1505" i="3"/>
  <c r="B1430" i="3"/>
  <c r="B1381" i="3"/>
  <c r="B1332" i="3"/>
  <c r="F1455" i="3"/>
  <c r="B1387" i="3"/>
  <c r="F1320" i="3"/>
  <c r="B1459" i="3"/>
  <c r="F1417" i="3"/>
  <c r="B1342" i="3"/>
  <c r="F1513" i="3"/>
  <c r="B1447" i="3"/>
  <c r="F1407" i="3"/>
  <c r="B1348" i="3"/>
  <c r="F1316" i="3"/>
  <c r="B1483" i="3"/>
  <c r="B1429" i="3"/>
  <c r="F1331" i="3"/>
  <c r="F1495" i="3"/>
  <c r="B1449" i="3"/>
  <c r="F1397" i="3"/>
  <c r="B1321" i="3"/>
  <c r="B1195" i="3"/>
  <c r="F1295" i="3"/>
  <c r="F1261" i="3"/>
  <c r="F1224" i="3"/>
  <c r="F1429" i="3"/>
  <c r="B1306" i="3"/>
  <c r="B1238" i="3"/>
  <c r="B1300" i="3"/>
  <c r="F1267" i="3"/>
  <c r="F1234" i="3"/>
  <c r="F1206" i="3"/>
  <c r="F1304" i="3"/>
  <c r="B1361" i="3"/>
  <c r="F1282" i="3"/>
  <c r="B1249" i="3"/>
  <c r="B1216" i="3"/>
  <c r="F1415" i="3"/>
  <c r="B1302" i="3"/>
  <c r="B1179" i="3"/>
  <c r="B1119" i="3"/>
  <c r="F1094" i="3"/>
  <c r="B1068" i="3"/>
  <c r="B1046" i="3"/>
  <c r="F1008" i="3"/>
  <c r="B982" i="3"/>
  <c r="B958" i="3"/>
  <c r="F934" i="3"/>
  <c r="B909" i="3"/>
  <c r="B885" i="3"/>
  <c r="F861" i="3"/>
  <c r="B835" i="3"/>
  <c r="B776" i="3"/>
  <c r="F747" i="3"/>
  <c r="F720" i="3"/>
  <c r="F682" i="3"/>
  <c r="F650" i="3"/>
  <c r="F618" i="3"/>
  <c r="F558" i="3"/>
  <c r="B1282" i="3"/>
  <c r="B1201" i="3"/>
  <c r="F1166" i="3"/>
  <c r="B1137" i="3"/>
  <c r="F1103" i="3"/>
  <c r="F1048" i="3"/>
  <c r="B1022" i="3"/>
  <c r="F993" i="3"/>
  <c r="B974" i="3"/>
  <c r="B939" i="3"/>
  <c r="F910" i="3"/>
  <c r="F886" i="3"/>
  <c r="F866" i="3"/>
  <c r="B845" i="3"/>
  <c r="F822" i="3"/>
  <c r="B802" i="3"/>
  <c r="B762" i="3"/>
  <c r="B747" i="3"/>
  <c r="B660" i="3"/>
  <c r="B637" i="3"/>
  <c r="B618" i="3"/>
  <c r="F1433" i="3"/>
  <c r="B1244" i="3"/>
  <c r="F1185" i="3"/>
  <c r="B1161" i="3"/>
  <c r="B1142" i="3"/>
  <c r="B1120" i="3"/>
  <c r="F1074" i="3"/>
  <c r="F1053" i="3"/>
  <c r="B1013" i="3"/>
  <c r="F989" i="3"/>
  <c r="F964" i="3"/>
  <c r="B916" i="3"/>
  <c r="B871" i="3"/>
  <c r="F827" i="3"/>
  <c r="F803" i="3"/>
  <c r="F778" i="3"/>
  <c r="F726" i="3"/>
  <c r="B674" i="3"/>
  <c r="B651" i="3"/>
  <c r="F629" i="3"/>
  <c r="F606" i="3"/>
  <c r="F579" i="3"/>
  <c r="F1264" i="3"/>
  <c r="B1227" i="3"/>
  <c r="B1190" i="3"/>
  <c r="B1167" i="3"/>
  <c r="B1138" i="3"/>
  <c r="F1113" i="3"/>
  <c r="F1087" i="3"/>
  <c r="F1066" i="3"/>
  <c r="B1038" i="3"/>
  <c r="F1015" i="3"/>
  <c r="F995" i="3"/>
  <c r="F970" i="3"/>
  <c r="B930" i="3"/>
  <c r="B911" i="3"/>
  <c r="F887" i="3"/>
  <c r="F867" i="3"/>
  <c r="B842" i="3"/>
  <c r="B817" i="3"/>
  <c r="B793" i="3"/>
  <c r="B730" i="3"/>
  <c r="F712" i="3"/>
  <c r="F689" i="3"/>
  <c r="B665" i="3"/>
  <c r="F625" i="3"/>
  <c r="B601" i="3"/>
  <c r="B583" i="3"/>
  <c r="F1226" i="3"/>
  <c r="F1186" i="3"/>
  <c r="F1144" i="3"/>
  <c r="B1117" i="3"/>
  <c r="B1100" i="3"/>
  <c r="F1079" i="3"/>
  <c r="B1039" i="3"/>
  <c r="B955" i="3"/>
  <c r="F927" i="3"/>
  <c r="B907" i="3"/>
  <c r="F814" i="3"/>
  <c r="F770" i="3"/>
  <c r="B744" i="3"/>
  <c r="B722" i="3"/>
  <c r="B689" i="3"/>
  <c r="F616" i="3"/>
  <c r="B569" i="3"/>
  <c r="G1098" i="3"/>
  <c r="G695" i="3"/>
  <c r="G579" i="3"/>
  <c r="O1161" i="3"/>
  <c r="O1046" i="3"/>
  <c r="O1097" i="3"/>
  <c r="O737" i="3"/>
  <c r="O1433" i="3"/>
  <c r="O1085" i="3"/>
  <c r="O673" i="3"/>
  <c r="O1420" i="3"/>
  <c r="O870" i="3"/>
  <c r="O1355" i="3"/>
  <c r="O1171" i="3"/>
  <c r="O995" i="3"/>
  <c r="O835" i="3"/>
  <c r="O629" i="3"/>
  <c r="B1522" i="3"/>
  <c r="F1498" i="3"/>
  <c r="F1363" i="3"/>
  <c r="B1465" i="3"/>
  <c r="F1391" i="3"/>
  <c r="B1446" i="3"/>
  <c r="F1511" i="3"/>
  <c r="B1455" i="3"/>
  <c r="B1403" i="3"/>
  <c r="B1364" i="3"/>
  <c r="G698" i="3"/>
  <c r="O1123" i="3"/>
  <c r="O958" i="3"/>
  <c r="O1091" i="3"/>
  <c r="O729" i="3"/>
  <c r="O1403" i="3"/>
  <c r="O1035" i="3"/>
  <c r="O665" i="3"/>
  <c r="F1098" i="3"/>
  <c r="O1327" i="3"/>
  <c r="O606" i="3"/>
  <c r="O1307" i="3"/>
  <c r="O1121" i="3"/>
  <c r="O951" i="3"/>
  <c r="O809" i="3"/>
  <c r="F879" i="3"/>
  <c r="B1510" i="3"/>
  <c r="F1473" i="3"/>
  <c r="F1408" i="3"/>
  <c r="B1350" i="3"/>
  <c r="B1450" i="3"/>
  <c r="F1496" i="3"/>
  <c r="F1357" i="3"/>
  <c r="B1494" i="3"/>
  <c r="F1486" i="3"/>
  <c r="B1432" i="3"/>
  <c r="B1385" i="3"/>
  <c r="F1339" i="3"/>
  <c r="B1516" i="3"/>
  <c r="F1457" i="3"/>
  <c r="F1366" i="3"/>
  <c r="F1326" i="3"/>
  <c r="B1472" i="3"/>
  <c r="F1426" i="3"/>
  <c r="F1383" i="3"/>
  <c r="F1314" i="3"/>
  <c r="F1299" i="3"/>
  <c r="B1223" i="3"/>
  <c r="B1339" i="3"/>
  <c r="B1283" i="3"/>
  <c r="F1243" i="3"/>
  <c r="F1205" i="3"/>
  <c r="F1291" i="3"/>
  <c r="F1215" i="3"/>
  <c r="B1288" i="3"/>
  <c r="F1258" i="3"/>
  <c r="B1225" i="3"/>
  <c r="B1372" i="3"/>
  <c r="F1483" i="3"/>
  <c r="B1307" i="3"/>
  <c r="F1268" i="3"/>
  <c r="B1240" i="3"/>
  <c r="F1203" i="3"/>
  <c r="B1272" i="3"/>
  <c r="B1208" i="3"/>
  <c r="F1170" i="3"/>
  <c r="B1111" i="3"/>
  <c r="B1085" i="3"/>
  <c r="B1031" i="3"/>
  <c r="F974" i="3"/>
  <c r="F949" i="3"/>
  <c r="B924" i="3"/>
  <c r="B879" i="3"/>
  <c r="B849" i="3"/>
  <c r="F826" i="3"/>
  <c r="F767" i="3"/>
  <c r="F738" i="3"/>
  <c r="F710" i="3"/>
  <c r="F669" i="3"/>
  <c r="B636" i="3"/>
  <c r="F605" i="3"/>
  <c r="B1369" i="3"/>
  <c r="B1258" i="3"/>
  <c r="B1156" i="3"/>
  <c r="F1120" i="3"/>
  <c r="F1065" i="3"/>
  <c r="F1042" i="3"/>
  <c r="F959" i="3"/>
  <c r="B816" i="3"/>
  <c r="B757" i="3"/>
  <c r="B715" i="3"/>
  <c r="B696" i="3"/>
  <c r="F674" i="3"/>
  <c r="B650" i="3"/>
  <c r="F587" i="3"/>
  <c r="F1285" i="3"/>
  <c r="F1217" i="3"/>
  <c r="B1152" i="3"/>
  <c r="B1090" i="3"/>
  <c r="B1065" i="3"/>
  <c r="F1043" i="3"/>
  <c r="F1024" i="3"/>
  <c r="B1003" i="3"/>
  <c r="B959" i="3"/>
  <c r="F926" i="3"/>
  <c r="B910" i="3"/>
  <c r="B886" i="3"/>
  <c r="B862" i="3"/>
  <c r="B841" i="3"/>
  <c r="F793" i="3"/>
  <c r="B768" i="3"/>
  <c r="B642" i="3"/>
  <c r="B619" i="3"/>
  <c r="F597" i="3"/>
  <c r="G1089" i="3"/>
  <c r="O1073" i="3"/>
  <c r="O1473" i="3"/>
  <c r="O942" i="3"/>
  <c r="O1492" i="3"/>
  <c r="O999" i="3"/>
  <c r="O655" i="3"/>
  <c r="O1390" i="3"/>
  <c r="O927" i="3"/>
  <c r="O1295" i="3"/>
  <c r="O595" i="3"/>
  <c r="O1299" i="3"/>
  <c r="O1113" i="3"/>
  <c r="O943" i="3"/>
  <c r="O803" i="3"/>
  <c r="F1036" i="3"/>
  <c r="F1465" i="3"/>
  <c r="F1405" i="3"/>
  <c r="F1337" i="3"/>
  <c r="F1446" i="3"/>
  <c r="B1367" i="3"/>
  <c r="B1489" i="3"/>
  <c r="B1423" i="3"/>
  <c r="F1354" i="3"/>
  <c r="B1481" i="3"/>
  <c r="B1451" i="3"/>
  <c r="F1395" i="3"/>
  <c r="B1482" i="3"/>
  <c r="B1379" i="3"/>
  <c r="B1509" i="3"/>
  <c r="F1449" i="3"/>
  <c r="B1418" i="3"/>
  <c r="F1362" i="3"/>
  <c r="F1515" i="3"/>
  <c r="B1468" i="3"/>
  <c r="F1422" i="3"/>
  <c r="F1381" i="3"/>
  <c r="B1297" i="3"/>
  <c r="F1256" i="3"/>
  <c r="F1271" i="3"/>
  <c r="B1343" i="3"/>
  <c r="B1289" i="3"/>
  <c r="F1248" i="3"/>
  <c r="B1214" i="3"/>
  <c r="F1281" i="3"/>
  <c r="F1253" i="3"/>
  <c r="F1220" i="3"/>
  <c r="B1351" i="3"/>
  <c r="F1301" i="3"/>
  <c r="B1235" i="3"/>
  <c r="F1302" i="3"/>
  <c r="B1269" i="3"/>
  <c r="B1199" i="3"/>
  <c r="B1165" i="3"/>
  <c r="F1137" i="3"/>
  <c r="F1107" i="3"/>
  <c r="F1081" i="3"/>
  <c r="F1056" i="3"/>
  <c r="F1027" i="3"/>
  <c r="B992" i="3"/>
  <c r="B973" i="3"/>
  <c r="B899" i="3"/>
  <c r="F821" i="3"/>
  <c r="F792" i="3"/>
  <c r="B766" i="3"/>
  <c r="F734" i="3"/>
  <c r="F705" i="3"/>
  <c r="F660" i="3"/>
  <c r="F632" i="3"/>
  <c r="F600" i="3"/>
  <c r="F572" i="3"/>
  <c r="B1329" i="3"/>
  <c r="B1255" i="3"/>
  <c r="B1175" i="3"/>
  <c r="F1152" i="3"/>
  <c r="F1116" i="3"/>
  <c r="F1090" i="3"/>
  <c r="F1061" i="3"/>
  <c r="F1037" i="3"/>
  <c r="B1008" i="3"/>
  <c r="F984" i="3"/>
  <c r="B953" i="3"/>
  <c r="B929" i="3"/>
  <c r="F896" i="3"/>
  <c r="B875" i="3"/>
  <c r="B856" i="3"/>
  <c r="B836" i="3"/>
  <c r="B792" i="3"/>
  <c r="B772" i="3"/>
  <c r="B734" i="3"/>
  <c r="F711" i="3"/>
  <c r="B669" i="3"/>
  <c r="B628" i="3"/>
  <c r="F610" i="3"/>
  <c r="B586" i="3"/>
  <c r="F559" i="3"/>
  <c r="F1278" i="3"/>
  <c r="B1194" i="3"/>
  <c r="F1176" i="3"/>
  <c r="F1129" i="3"/>
  <c r="B1112" i="3"/>
  <c r="B1042" i="3"/>
  <c r="B1023" i="3"/>
  <c r="F999" i="3"/>
  <c r="B975" i="3"/>
  <c r="F954" i="3"/>
  <c r="B925" i="3"/>
  <c r="B906" i="3"/>
  <c r="F817" i="3"/>
  <c r="B743" i="3"/>
  <c r="B711" i="3"/>
  <c r="B688" i="3"/>
  <c r="F665" i="3"/>
  <c r="F615" i="3"/>
  <c r="B568" i="3"/>
  <c r="B1285" i="3"/>
  <c r="F1240" i="3"/>
  <c r="B1203" i="3"/>
  <c r="F1177" i="3"/>
  <c r="F1149" i="3"/>
  <c r="F1104" i="3"/>
  <c r="B1078" i="3"/>
  <c r="B1053" i="3"/>
  <c r="B1028" i="3"/>
  <c r="F960" i="3"/>
  <c r="F921" i="3"/>
  <c r="B901" i="3"/>
  <c r="B876" i="3"/>
  <c r="B852" i="3"/>
  <c r="F828" i="3"/>
  <c r="B807" i="3"/>
  <c r="B783" i="3"/>
  <c r="F740" i="3"/>
  <c r="F722" i="3"/>
  <c r="B702" i="3"/>
  <c r="B679" i="3"/>
  <c r="B633" i="3"/>
  <c r="B615" i="3"/>
  <c r="F593" i="3"/>
  <c r="F574" i="3"/>
  <c r="B1267" i="3"/>
  <c r="F1213" i="3"/>
  <c r="B1153" i="3"/>
  <c r="F1130" i="3"/>
  <c r="B1109" i="3"/>
  <c r="B1049" i="3"/>
  <c r="F1029" i="3"/>
  <c r="F1005" i="3"/>
  <c r="B917" i="3"/>
  <c r="B897" i="3"/>
  <c r="F877" i="3"/>
  <c r="F853" i="3"/>
  <c r="F804" i="3"/>
  <c r="F760" i="3"/>
  <c r="F703" i="3"/>
  <c r="F680" i="3"/>
  <c r="F653" i="3"/>
  <c r="F630" i="3"/>
  <c r="F580" i="3"/>
  <c r="F561" i="3"/>
  <c r="F1263" i="3"/>
  <c r="F1182" i="3"/>
  <c r="B1158" i="3"/>
  <c r="F1114" i="3"/>
  <c r="B1092" i="3"/>
  <c r="F1067" i="3"/>
  <c r="F1040" i="3"/>
  <c r="F1016" i="3"/>
  <c r="F996" i="3"/>
  <c r="B947" i="3"/>
  <c r="G801" i="3"/>
  <c r="O1065" i="3"/>
  <c r="O1467" i="3"/>
  <c r="O694" i="3"/>
  <c r="O1481" i="3"/>
  <c r="O991" i="3"/>
  <c r="O633" i="3"/>
  <c r="O1022" i="3"/>
  <c r="O921" i="3"/>
  <c r="O1350" i="3"/>
  <c r="O1198" i="3"/>
  <c r="O575" i="3"/>
  <c r="O1271" i="3"/>
  <c r="O1095" i="3"/>
  <c r="O929" i="3"/>
  <c r="O773" i="3"/>
  <c r="F1199" i="3"/>
  <c r="B1498" i="3"/>
  <c r="F1450" i="3"/>
  <c r="B1397" i="3"/>
  <c r="B1520" i="3"/>
  <c r="F1431" i="3"/>
  <c r="F1409" i="3"/>
  <c r="B1436" i="3"/>
  <c r="F1392" i="3"/>
  <c r="F1348" i="3"/>
  <c r="B1320" i="3"/>
  <c r="F1478" i="3"/>
  <c r="B1417" i="3"/>
  <c r="F1375" i="3"/>
  <c r="B1507" i="3"/>
  <c r="B1448" i="3"/>
  <c r="F1401" i="3"/>
  <c r="F1355" i="3"/>
  <c r="F1512" i="3"/>
  <c r="F1461" i="3"/>
  <c r="F1416" i="3"/>
  <c r="B1370" i="3"/>
  <c r="B1340" i="3"/>
  <c r="F1460" i="3"/>
  <c r="B1294" i="3"/>
  <c r="B1251" i="3"/>
  <c r="B1310" i="3"/>
  <c r="B1270" i="3"/>
  <c r="F1238" i="3"/>
  <c r="B1200" i="3"/>
  <c r="B1322" i="3"/>
  <c r="F1288" i="3"/>
  <c r="B1243" i="3"/>
  <c r="B1215" i="3"/>
  <c r="B1335" i="3"/>
  <c r="F1444" i="3"/>
  <c r="F1298" i="3"/>
  <c r="B1263" i="3"/>
  <c r="F1231" i="3"/>
  <c r="F1194" i="3"/>
  <c r="B1301" i="3"/>
  <c r="B1262" i="3"/>
  <c r="B1188" i="3"/>
  <c r="B1163" i="3"/>
  <c r="F1133" i="3"/>
  <c r="F1073" i="3"/>
  <c r="B1051" i="3"/>
  <c r="F1022" i="3"/>
  <c r="F988" i="3"/>
  <c r="F944" i="3"/>
  <c r="B919" i="3"/>
  <c r="B895" i="3"/>
  <c r="F870" i="3"/>
  <c r="F845" i="3"/>
  <c r="F816" i="3"/>
  <c r="F786" i="3"/>
  <c r="B733" i="3"/>
  <c r="F696" i="3"/>
  <c r="F596" i="3"/>
  <c r="B1231" i="3"/>
  <c r="F1171" i="3"/>
  <c r="B1147" i="3"/>
  <c r="F1112" i="3"/>
  <c r="F1086" i="3"/>
  <c r="B1032" i="3"/>
  <c r="B1002" i="3"/>
  <c r="B983" i="3"/>
  <c r="B949" i="3"/>
  <c r="F891" i="3"/>
  <c r="F871" i="3"/>
  <c r="F831" i="3"/>
  <c r="F812" i="3"/>
  <c r="B752" i="3"/>
  <c r="B710" i="3"/>
  <c r="F688" i="3"/>
  <c r="B646" i="3"/>
  <c r="F624" i="3"/>
  <c r="B605" i="3"/>
  <c r="B558" i="3"/>
  <c r="B1268" i="3"/>
  <c r="B1171" i="3"/>
  <c r="F1148" i="3"/>
  <c r="B1086" i="3"/>
  <c r="B1061" i="3"/>
  <c r="B1018" i="3"/>
  <c r="F950" i="3"/>
  <c r="F901" i="3"/>
  <c r="F881" i="3"/>
  <c r="F857" i="3"/>
  <c r="F837" i="3"/>
  <c r="B812" i="3"/>
  <c r="F788" i="3"/>
  <c r="F763" i="3"/>
  <c r="F739" i="3"/>
  <c r="F707" i="3"/>
  <c r="B683" i="3"/>
  <c r="F661" i="3"/>
  <c r="F638" i="3"/>
  <c r="F611" i="3"/>
  <c r="B592" i="3"/>
  <c r="B1281" i="3"/>
  <c r="F1237" i="3"/>
  <c r="B1198" i="3"/>
  <c r="B1176" i="3"/>
  <c r="B1148" i="3"/>
  <c r="F1125" i="3"/>
  <c r="F1100" i="3"/>
  <c r="F1049" i="3"/>
  <c r="B1004" i="3"/>
  <c r="F985" i="3"/>
  <c r="B940" i="3"/>
  <c r="F917" i="3"/>
  <c r="F897" i="3"/>
  <c r="C1283" i="3"/>
  <c r="O1280" i="3"/>
  <c r="D1275" i="3"/>
  <c r="O1272" i="3"/>
  <c r="D1267" i="3"/>
  <c r="O1264" i="3"/>
  <c r="D1259" i="3"/>
  <c r="O1256" i="3"/>
  <c r="C1251" i="3"/>
  <c r="O1248" i="3"/>
  <c r="D1243" i="3"/>
  <c r="O1240" i="3"/>
  <c r="D1235" i="3"/>
  <c r="O1232" i="3"/>
  <c r="D1502" i="3"/>
  <c r="C1454" i="3"/>
  <c r="D1497" i="3"/>
  <c r="O1393" i="3"/>
  <c r="O1465" i="3"/>
  <c r="B913" i="3"/>
  <c r="F928" i="3"/>
  <c r="F957" i="3"/>
  <c r="B977" i="3"/>
  <c r="F1001" i="3"/>
  <c r="B1050" i="3"/>
  <c r="F1076" i="3"/>
  <c r="B1118" i="3"/>
  <c r="B1140" i="3"/>
  <c r="F1183" i="3"/>
  <c r="F1222" i="3"/>
  <c r="F556" i="3"/>
  <c r="B602" i="3"/>
  <c r="F626" i="3"/>
  <c r="B644" i="3"/>
  <c r="B703" i="3"/>
  <c r="B736" i="3"/>
  <c r="F755" i="3"/>
  <c r="B774" i="3"/>
  <c r="B794" i="3"/>
  <c r="B858" i="3"/>
  <c r="B877" i="3"/>
  <c r="F898" i="3"/>
  <c r="B927" i="3"/>
  <c r="F971" i="3"/>
  <c r="B1000" i="3"/>
  <c r="B1025" i="3"/>
  <c r="B1135" i="3"/>
  <c r="F1159" i="3"/>
  <c r="B1186" i="3"/>
  <c r="F644" i="3"/>
  <c r="F676" i="3"/>
  <c r="B712" i="3"/>
  <c r="B749" i="3"/>
  <c r="B779" i="3"/>
  <c r="F843" i="3"/>
  <c r="B872" i="3"/>
  <c r="B902" i="3"/>
  <c r="F941" i="3"/>
  <c r="F1010" i="3"/>
  <c r="F1044" i="3"/>
  <c r="F1105" i="3"/>
  <c r="B1139" i="3"/>
  <c r="B1177" i="3"/>
  <c r="F1250" i="3"/>
  <c r="B638" i="3"/>
  <c r="F671" i="3"/>
  <c r="B707" i="3"/>
  <c r="B739" i="3"/>
  <c r="F769" i="3"/>
  <c r="F808" i="3"/>
  <c r="B846" i="3"/>
  <c r="B881" i="3"/>
  <c r="B926" i="3"/>
  <c r="B1057" i="3"/>
  <c r="B1108" i="3"/>
  <c r="B1217" i="3"/>
  <c r="B610" i="3"/>
  <c r="B748" i="3"/>
  <c r="B866" i="3"/>
  <c r="F930" i="3"/>
  <c r="F994" i="3"/>
  <c r="B1116" i="3"/>
  <c r="F1167" i="3"/>
  <c r="F1294" i="3"/>
  <c r="F592" i="3"/>
  <c r="F758" i="3"/>
  <c r="F841" i="3"/>
  <c r="B934" i="3"/>
  <c r="F1161" i="3"/>
  <c r="F582" i="3"/>
  <c r="F715" i="3"/>
  <c r="B933" i="3"/>
  <c r="B1041" i="3"/>
  <c r="B1146" i="3"/>
  <c r="F1396" i="3"/>
  <c r="F1330" i="3"/>
  <c r="F1266" i="3"/>
  <c r="F1270" i="3"/>
  <c r="F1390" i="3"/>
  <c r="B1345" i="3"/>
  <c r="F1394" i="3"/>
  <c r="O859" i="3"/>
  <c r="O1150" i="3"/>
  <c r="G943" i="3"/>
  <c r="D1510" i="3"/>
  <c r="D1454" i="3"/>
  <c r="O1399" i="3"/>
  <c r="B894" i="3"/>
  <c r="F914" i="3"/>
  <c r="B932" i="3"/>
  <c r="F1026" i="3"/>
  <c r="F1080" i="3"/>
  <c r="B1101" i="3"/>
  <c r="B1187" i="3"/>
  <c r="B584" i="3"/>
  <c r="F603" i="3"/>
  <c r="B666" i="3"/>
  <c r="B685" i="3"/>
  <c r="B723" i="3"/>
  <c r="F780" i="3"/>
  <c r="B799" i="3"/>
  <c r="B818" i="3"/>
  <c r="B838" i="3"/>
  <c r="F859" i="3"/>
  <c r="B1058" i="3"/>
  <c r="B1083" i="3"/>
  <c r="F1110" i="3"/>
  <c r="F1140" i="3"/>
  <c r="B1162" i="3"/>
  <c r="F1187" i="3"/>
  <c r="B555" i="3"/>
  <c r="F584" i="3"/>
  <c r="F612" i="3"/>
  <c r="F648" i="3"/>
  <c r="B684" i="3"/>
  <c r="F717" i="3"/>
  <c r="F750" i="3"/>
  <c r="F784" i="3"/>
  <c r="B813" i="3"/>
  <c r="B847" i="3"/>
  <c r="F903" i="3"/>
  <c r="B946" i="3"/>
  <c r="F1075" i="3"/>
  <c r="B1149" i="3"/>
  <c r="B1264" i="3"/>
  <c r="F607" i="3"/>
  <c r="F639" i="3"/>
  <c r="B675" i="3"/>
  <c r="F744" i="3"/>
  <c r="B778" i="3"/>
  <c r="F847" i="3"/>
  <c r="F882" i="3"/>
  <c r="B969" i="3"/>
  <c r="B1014" i="3"/>
  <c r="F1062" i="3"/>
  <c r="F1109" i="3"/>
  <c r="B1157" i="3"/>
  <c r="B1220" i="3"/>
  <c r="F1500" i="3"/>
  <c r="B624" i="3"/>
  <c r="F679" i="3"/>
  <c r="F753" i="3"/>
  <c r="B822" i="3"/>
  <c r="F876" i="3"/>
  <c r="B935" i="3"/>
  <c r="B1180" i="3"/>
  <c r="B596" i="3"/>
  <c r="B678" i="3"/>
  <c r="F935" i="3"/>
  <c r="B1047" i="3"/>
  <c r="B742" i="3"/>
  <c r="B855" i="3"/>
  <c r="F953" i="3"/>
  <c r="B1064" i="3"/>
  <c r="B1174" i="3"/>
  <c r="B1207" i="3"/>
  <c r="F1293" i="3"/>
  <c r="B1291" i="3"/>
  <c r="B1295" i="3"/>
  <c r="F1284" i="3"/>
  <c r="B1303" i="3"/>
  <c r="B1440" i="3"/>
  <c r="B1392" i="3"/>
  <c r="B1368" i="3"/>
  <c r="O1003" i="3"/>
  <c r="G603" i="3"/>
  <c r="G955" i="3"/>
  <c r="D1468" i="3"/>
  <c r="O1351" i="3"/>
  <c r="F785" i="3"/>
  <c r="F810" i="3"/>
  <c r="F854" i="3"/>
  <c r="B873" i="3"/>
  <c r="B961" i="3"/>
  <c r="B981" i="3"/>
  <c r="B1006" i="3"/>
  <c r="F1030" i="3"/>
  <c r="F1055" i="3"/>
  <c r="F1084" i="3"/>
  <c r="B1122" i="3"/>
  <c r="B1145" i="3"/>
  <c r="F1169" i="3"/>
  <c r="B1192" i="3"/>
  <c r="B1236" i="3"/>
  <c r="F1287" i="3"/>
  <c r="B561" i="3"/>
  <c r="F608" i="3"/>
  <c r="B630" i="3"/>
  <c r="B648" i="3"/>
  <c r="F667" i="3"/>
  <c r="F690" i="3"/>
  <c r="B708" i="3"/>
  <c r="F741" i="3"/>
  <c r="B760" i="3"/>
  <c r="F800" i="3"/>
  <c r="F819" i="3"/>
  <c r="F839" i="3"/>
  <c r="B883" i="3"/>
  <c r="B903" i="3"/>
  <c r="B931" i="3"/>
  <c r="B951" i="3"/>
  <c r="F977" i="3"/>
  <c r="B1005" i="3"/>
  <c r="B1029" i="3"/>
  <c r="F1059" i="3"/>
  <c r="F1088" i="3"/>
  <c r="F1118" i="3"/>
  <c r="B1144" i="3"/>
  <c r="B1168" i="3"/>
  <c r="F1192" i="3"/>
  <c r="B1250" i="3"/>
  <c r="B560" i="3"/>
  <c r="B588" i="3"/>
  <c r="B620" i="3"/>
  <c r="B652" i="3"/>
  <c r="F685" i="3"/>
  <c r="F723" i="3"/>
  <c r="F754" i="3"/>
  <c r="F789" i="3"/>
  <c r="F818" i="3"/>
  <c r="B882" i="3"/>
  <c r="B912" i="3"/>
  <c r="F947" i="3"/>
  <c r="B980" i="3"/>
  <c r="B1015" i="3"/>
  <c r="B1113" i="3"/>
  <c r="B1181" i="3"/>
  <c r="B1274" i="3"/>
  <c r="B579" i="3"/>
  <c r="B611" i="3"/>
  <c r="B643" i="3"/>
  <c r="B716" i="3"/>
  <c r="F779" i="3"/>
  <c r="F813" i="3"/>
  <c r="B892" i="3"/>
  <c r="F980" i="3"/>
  <c r="B1024" i="3"/>
  <c r="B1074" i="3"/>
  <c r="F1121" i="3"/>
  <c r="F1172" i="3"/>
  <c r="B564" i="3"/>
  <c r="F693" i="3"/>
  <c r="F759" i="3"/>
  <c r="F823" i="3"/>
  <c r="B891" i="3"/>
  <c r="F945" i="3"/>
  <c r="F1009" i="3"/>
  <c r="B1124" i="3"/>
  <c r="B614" i="3"/>
  <c r="F777" i="3"/>
  <c r="B861" i="3"/>
  <c r="F963" i="3"/>
  <c r="F1069" i="3"/>
  <c r="B1189" i="3"/>
  <c r="F614" i="3"/>
  <c r="F856" i="3"/>
  <c r="F1212" i="3"/>
  <c r="B1296" i="3"/>
  <c r="F1289" i="3"/>
  <c r="B1305" i="3"/>
  <c r="F1441" i="3"/>
  <c r="F1400" i="3"/>
  <c r="F1414" i="3"/>
  <c r="F1367" i="3"/>
  <c r="O1177" i="3"/>
  <c r="O761" i="3"/>
  <c r="D1227" i="3"/>
  <c r="O1224" i="3"/>
  <c r="D1219" i="3"/>
  <c r="O1216" i="3"/>
  <c r="D1211" i="3"/>
  <c r="O1208" i="3"/>
  <c r="D1203" i="3"/>
  <c r="O1200" i="3"/>
  <c r="D1195" i="3"/>
  <c r="O1192" i="3"/>
  <c r="C1187" i="3"/>
  <c r="O1184" i="3"/>
  <c r="D1179" i="3"/>
  <c r="O1176" i="3"/>
  <c r="D1171" i="3"/>
  <c r="O1168" i="3"/>
  <c r="C1163" i="3"/>
  <c r="O1160" i="3"/>
  <c r="D1155" i="3"/>
  <c r="O1152" i="3"/>
  <c r="D1147" i="3"/>
  <c r="O1144" i="3"/>
  <c r="D1139" i="3"/>
  <c r="O1136" i="3"/>
  <c r="D1131" i="3"/>
  <c r="O1128" i="3"/>
  <c r="D1123" i="3"/>
  <c r="O1120" i="3"/>
  <c r="D1115" i="3"/>
  <c r="O1112" i="3"/>
  <c r="C1107" i="3"/>
  <c r="O1104" i="3"/>
  <c r="D1099" i="3"/>
  <c r="D1091" i="3"/>
  <c r="O1088" i="3"/>
  <c r="C1083" i="3"/>
  <c r="O1080" i="3"/>
  <c r="C1075" i="3"/>
  <c r="O1072" i="3"/>
  <c r="C1067" i="3"/>
  <c r="O1064" i="3"/>
  <c r="D1059" i="3"/>
  <c r="O1056" i="3"/>
  <c r="D1051" i="3"/>
  <c r="O1048" i="3"/>
  <c r="C1043" i="3"/>
  <c r="O1040" i="3"/>
  <c r="C1035" i="3"/>
  <c r="O1032" i="3"/>
  <c r="D1027" i="3"/>
  <c r="O1024" i="3"/>
  <c r="C1019" i="3"/>
  <c r="O1016" i="3"/>
  <c r="D1011" i="3"/>
  <c r="O1008" i="3"/>
  <c r="D1003" i="3"/>
  <c r="O1000" i="3"/>
  <c r="C995" i="3"/>
  <c r="O992" i="3"/>
  <c r="D987" i="3"/>
  <c r="O984" i="3"/>
  <c r="D979" i="3"/>
  <c r="O976" i="3"/>
  <c r="D971" i="3"/>
  <c r="O968" i="3"/>
  <c r="D963" i="3"/>
  <c r="O960" i="3"/>
  <c r="C955" i="3"/>
  <c r="O952" i="3"/>
  <c r="D947" i="3"/>
  <c r="O944" i="3"/>
  <c r="D939" i="3"/>
  <c r="D931" i="3"/>
  <c r="O928" i="3"/>
  <c r="C923" i="3"/>
  <c r="O920" i="3"/>
  <c r="D915" i="3"/>
  <c r="O912" i="3"/>
  <c r="C907" i="3"/>
  <c r="O904" i="3"/>
  <c r="C899" i="3"/>
  <c r="O896" i="3"/>
  <c r="C891" i="3"/>
  <c r="O888" i="3"/>
  <c r="D883" i="3"/>
  <c r="D875" i="3"/>
  <c r="O872" i="3"/>
  <c r="D867" i="3"/>
  <c r="O864" i="3"/>
  <c r="D859" i="3"/>
  <c r="O856" i="3"/>
  <c r="D851" i="3"/>
  <c r="O848" i="3"/>
  <c r="C1528" i="3"/>
  <c r="C1520" i="3"/>
  <c r="O1493" i="3"/>
  <c r="O1469" i="3"/>
  <c r="O1461" i="3"/>
  <c r="O1453" i="3"/>
  <c r="O1413" i="3"/>
  <c r="C1352" i="3"/>
  <c r="O1522" i="3"/>
  <c r="C1517" i="3"/>
  <c r="O1514" i="3"/>
  <c r="D1509" i="3"/>
  <c r="O1506" i="3"/>
  <c r="C1501" i="3"/>
  <c r="O1498" i="3"/>
  <c r="D1493" i="3"/>
  <c r="O1490" i="3"/>
  <c r="C1485" i="3"/>
  <c r="O1482" i="3"/>
  <c r="C1477" i="3"/>
  <c r="O1474" i="3"/>
  <c r="C1469" i="3"/>
  <c r="O1466" i="3"/>
  <c r="C1461" i="3"/>
  <c r="O1458" i="3"/>
  <c r="C1453" i="3"/>
  <c r="O1450" i="3"/>
  <c r="C1445" i="3"/>
  <c r="O1442" i="3"/>
  <c r="O1434" i="3"/>
  <c r="C1429" i="3"/>
  <c r="O1426" i="3"/>
  <c r="D1421" i="3"/>
  <c r="O1418" i="3"/>
  <c r="C1413" i="3"/>
  <c r="O1410" i="3"/>
  <c r="D1405" i="3"/>
  <c r="O1402" i="3"/>
  <c r="D1397" i="3"/>
  <c r="O1394" i="3"/>
  <c r="C1389" i="3"/>
  <c r="O1386" i="3"/>
  <c r="C1381" i="3"/>
  <c r="O1378" i="3"/>
  <c r="D1373" i="3"/>
  <c r="O1370" i="3"/>
  <c r="C1365" i="3"/>
  <c r="O1362" i="3"/>
  <c r="D1357" i="3"/>
  <c r="O1354" i="3"/>
  <c r="D1349" i="3"/>
  <c r="O1346" i="3"/>
  <c r="D1341" i="3"/>
  <c r="O1338" i="3"/>
  <c r="C1333" i="3"/>
  <c r="O1330" i="3"/>
  <c r="D1325" i="3"/>
  <c r="O1322" i="3"/>
  <c r="D1317" i="3"/>
  <c r="O1314" i="3"/>
  <c r="D1309" i="3"/>
  <c r="O1306" i="3"/>
  <c r="C1301" i="3"/>
  <c r="O1298" i="3"/>
  <c r="D1293" i="3"/>
  <c r="O1290" i="3"/>
  <c r="D1285" i="3"/>
  <c r="O1282" i="3"/>
  <c r="O1524" i="3"/>
  <c r="O1516" i="3"/>
  <c r="O1508" i="3"/>
  <c r="O1484" i="3"/>
  <c r="O1476" i="3"/>
  <c r="O1468" i="3"/>
  <c r="O1460" i="3"/>
  <c r="O1452" i="3"/>
  <c r="O1444" i="3"/>
  <c r="O1436" i="3"/>
  <c r="O1428" i="3"/>
  <c r="O1412" i="3"/>
  <c r="O1404" i="3"/>
  <c r="O1396" i="3"/>
  <c r="O1388" i="3"/>
  <c r="O1380" i="3"/>
  <c r="O1372" i="3"/>
  <c r="O1364" i="3"/>
  <c r="O1356" i="3"/>
  <c r="O1348" i="3"/>
  <c r="O1340" i="3"/>
  <c r="O1324" i="3"/>
  <c r="O1316" i="3"/>
  <c r="O1308" i="3"/>
  <c r="O1292" i="3"/>
  <c r="O1244" i="3"/>
  <c r="O1236" i="3"/>
  <c r="C843" i="3"/>
  <c r="O840" i="3"/>
  <c r="D835" i="3"/>
  <c r="O832" i="3"/>
  <c r="C827" i="3"/>
  <c r="O824" i="3"/>
  <c r="C819" i="3"/>
  <c r="O816" i="3"/>
  <c r="D811" i="3"/>
  <c r="O808" i="3"/>
  <c r="D803" i="3"/>
  <c r="O800" i="3"/>
  <c r="C795" i="3"/>
  <c r="O792" i="3"/>
  <c r="C787" i="3"/>
  <c r="O784" i="3"/>
  <c r="C779" i="3"/>
  <c r="O776" i="3"/>
  <c r="D771" i="3"/>
  <c r="O768" i="3"/>
  <c r="D763" i="3"/>
  <c r="O760" i="3"/>
  <c r="C755" i="3"/>
  <c r="O752" i="3"/>
  <c r="D747" i="3"/>
  <c r="O744" i="3"/>
  <c r="C739" i="3"/>
  <c r="O736" i="3"/>
  <c r="D731" i="3"/>
  <c r="O728" i="3"/>
  <c r="D723" i="3"/>
  <c r="O720" i="3"/>
  <c r="D715" i="3"/>
  <c r="O712" i="3"/>
  <c r="C707" i="3"/>
  <c r="O704" i="3"/>
  <c r="D699" i="3"/>
  <c r="O696" i="3"/>
  <c r="D691" i="3"/>
  <c r="O688" i="3"/>
  <c r="D683" i="3"/>
  <c r="O680" i="3"/>
  <c r="C675" i="3"/>
  <c r="O672" i="3"/>
  <c r="D667" i="3"/>
  <c r="O664" i="3"/>
  <c r="D659" i="3"/>
  <c r="O656" i="3"/>
  <c r="D651" i="3"/>
  <c r="O648" i="3"/>
  <c r="D643" i="3"/>
  <c r="O640" i="3"/>
  <c r="D635" i="3"/>
  <c r="O632" i="3"/>
  <c r="D627" i="3"/>
  <c r="O624" i="3"/>
  <c r="D619" i="3"/>
  <c r="O616" i="3"/>
  <c r="D611" i="3"/>
  <c r="O608" i="3"/>
  <c r="D603" i="3"/>
  <c r="O1349" i="3"/>
  <c r="O1333" i="3"/>
  <c r="O1269" i="3"/>
  <c r="O1261" i="3"/>
  <c r="O1237" i="3"/>
  <c r="O1221" i="3"/>
  <c r="O1213" i="3"/>
  <c r="O1205" i="3"/>
  <c r="O1197" i="3"/>
  <c r="O1189" i="3"/>
  <c r="O1181" i="3"/>
  <c r="O1173" i="3"/>
  <c r="O1165" i="3"/>
  <c r="O1157" i="3"/>
  <c r="O1141" i="3"/>
  <c r="O1133" i="3"/>
  <c r="O1125" i="3"/>
  <c r="O1117" i="3"/>
  <c r="O1109" i="3"/>
  <c r="O1101" i="3"/>
  <c r="O1093" i="3"/>
  <c r="O1077" i="3"/>
  <c r="O1069" i="3"/>
  <c r="O1061" i="3"/>
  <c r="O1053" i="3"/>
  <c r="O1045" i="3"/>
  <c r="O1029" i="3"/>
  <c r="O1013" i="3"/>
  <c r="O1005" i="3"/>
  <c r="O997" i="3"/>
  <c r="O989" i="3"/>
  <c r="O981" i="3"/>
  <c r="O973" i="3"/>
  <c r="O965" i="3"/>
  <c r="O957" i="3"/>
  <c r="O949" i="3"/>
  <c r="O933" i="3"/>
  <c r="O925" i="3"/>
  <c r="O917" i="3"/>
  <c r="O909" i="3"/>
  <c r="O901" i="3"/>
  <c r="O893" i="3"/>
  <c r="O885" i="3"/>
  <c r="O877" i="3"/>
  <c r="O869" i="3"/>
  <c r="O861" i="3"/>
  <c r="O853" i="3"/>
  <c r="J1703" i="3"/>
  <c r="M1703" i="3" s="1"/>
  <c r="D1277" i="3"/>
  <c r="O1274" i="3"/>
  <c r="D1269" i="3"/>
  <c r="O1266" i="3"/>
  <c r="D1261" i="3"/>
  <c r="O1258" i="3"/>
  <c r="C1253" i="3"/>
  <c r="O1250" i="3"/>
  <c r="D1245" i="3"/>
  <c r="O1242" i="3"/>
  <c r="C1237" i="3"/>
  <c r="O1234" i="3"/>
  <c r="D1229" i="3"/>
  <c r="O1226" i="3"/>
  <c r="D1221" i="3"/>
  <c r="O1218" i="3"/>
  <c r="D1213" i="3"/>
  <c r="O1210" i="3"/>
  <c r="D1205" i="3"/>
  <c r="O1202" i="3"/>
  <c r="D1197" i="3"/>
  <c r="O1194" i="3"/>
  <c r="D1189" i="3"/>
  <c r="O1186" i="3"/>
  <c r="C1181" i="3"/>
  <c r="O1178" i="3"/>
  <c r="D1173" i="3"/>
  <c r="O1170" i="3"/>
  <c r="D1165" i="3"/>
  <c r="O1162" i="3"/>
  <c r="C1157" i="3"/>
  <c r="O1154" i="3"/>
  <c r="C1149" i="3"/>
  <c r="O1146" i="3"/>
  <c r="C1141" i="3"/>
  <c r="O1138" i="3"/>
  <c r="D1133" i="3"/>
  <c r="O1130" i="3"/>
  <c r="D1125" i="3"/>
  <c r="O1122" i="3"/>
  <c r="C1117" i="3"/>
  <c r="O1114" i="3"/>
  <c r="O1106" i="3"/>
  <c r="D1101" i="3"/>
  <c r="O1098" i="3"/>
  <c r="D1093" i="3"/>
  <c r="O1090" i="3"/>
  <c r="D1085" i="3"/>
  <c r="O1082" i="3"/>
  <c r="C1077" i="3"/>
  <c r="O1074" i="3"/>
  <c r="C1069" i="3"/>
  <c r="O1066" i="3"/>
  <c r="D1061" i="3"/>
  <c r="O1058" i="3"/>
  <c r="C1053" i="3"/>
  <c r="O1050" i="3"/>
  <c r="C1045" i="3"/>
  <c r="O1042" i="3"/>
  <c r="C1037" i="3"/>
  <c r="O1034" i="3"/>
  <c r="C1029" i="3"/>
  <c r="O1026" i="3"/>
  <c r="C1021" i="3"/>
  <c r="O1018" i="3"/>
  <c r="D1013" i="3"/>
  <c r="O1010" i="3"/>
  <c r="D1005" i="3"/>
  <c r="O1002" i="3"/>
  <c r="D997" i="3"/>
  <c r="O994" i="3"/>
  <c r="C989" i="3"/>
  <c r="O986" i="3"/>
  <c r="D981" i="3"/>
  <c r="O978" i="3"/>
  <c r="O970" i="3"/>
  <c r="D965" i="3"/>
  <c r="O962" i="3"/>
  <c r="C957" i="3"/>
  <c r="O954" i="3"/>
  <c r="C949" i="3"/>
  <c r="O946" i="3"/>
  <c r="D941" i="3"/>
  <c r="O938" i="3"/>
  <c r="D933" i="3"/>
  <c r="O930" i="3"/>
  <c r="O922" i="3"/>
  <c r="C917" i="3"/>
  <c r="O914" i="3"/>
  <c r="D909" i="3"/>
  <c r="O906" i="3"/>
  <c r="D901" i="3"/>
  <c r="O898" i="3"/>
  <c r="C893" i="3"/>
  <c r="O890" i="3"/>
  <c r="D885" i="3"/>
  <c r="O882" i="3"/>
  <c r="D877" i="3"/>
  <c r="O874" i="3"/>
  <c r="C869" i="3"/>
  <c r="O866" i="3"/>
  <c r="C861" i="3"/>
  <c r="O858" i="3"/>
  <c r="D845" i="3"/>
  <c r="O842" i="3"/>
  <c r="D837" i="3"/>
  <c r="O834" i="3"/>
  <c r="C829" i="3"/>
  <c r="O826" i="3"/>
  <c r="D821" i="3"/>
  <c r="O818" i="3"/>
  <c r="D813" i="3"/>
  <c r="O810" i="3"/>
  <c r="D805" i="3"/>
  <c r="O802" i="3"/>
  <c r="C797" i="3"/>
  <c r="O794" i="3"/>
  <c r="D789" i="3"/>
  <c r="O786" i="3"/>
  <c r="C781" i="3"/>
  <c r="O778" i="3"/>
  <c r="C773" i="3"/>
  <c r="O770" i="3"/>
  <c r="D765" i="3"/>
  <c r="O762" i="3"/>
  <c r="D757" i="3"/>
  <c r="O754" i="3"/>
  <c r="D749" i="3"/>
  <c r="O746" i="3"/>
  <c r="O738" i="3"/>
  <c r="D733" i="3"/>
  <c r="O730" i="3"/>
  <c r="C725" i="3"/>
  <c r="D717" i="3"/>
  <c r="O714" i="3"/>
  <c r="D709" i="3"/>
  <c r="O706" i="3"/>
  <c r="D701" i="3"/>
  <c r="O698" i="3"/>
  <c r="D693" i="3"/>
  <c r="O690" i="3"/>
  <c r="C685" i="3"/>
  <c r="O682" i="3"/>
  <c r="D677" i="3"/>
  <c r="O674" i="3"/>
  <c r="O666" i="3"/>
  <c r="D661" i="3"/>
  <c r="O658" i="3"/>
  <c r="C653" i="3"/>
  <c r="O650" i="3"/>
  <c r="D645" i="3"/>
  <c r="O642" i="3"/>
  <c r="C637" i="3"/>
  <c r="C629" i="3"/>
  <c r="O626" i="3"/>
  <c r="C621" i="3"/>
  <c r="O618" i="3"/>
  <c r="C613" i="3"/>
  <c r="O610" i="3"/>
  <c r="C605" i="3"/>
  <c r="O602" i="3"/>
  <c r="O594" i="3"/>
  <c r="C589" i="3"/>
  <c r="O586" i="3"/>
  <c r="D581" i="3"/>
  <c r="G1190" i="3"/>
  <c r="G1254" i="3"/>
  <c r="G1318" i="3"/>
  <c r="G1382" i="3"/>
  <c r="G1510" i="3"/>
  <c r="O1503" i="3"/>
  <c r="O1495" i="3"/>
  <c r="O1487" i="3"/>
  <c r="O1479" i="3"/>
  <c r="O1463" i="3"/>
  <c r="O1455" i="3"/>
  <c r="O1447" i="3"/>
  <c r="O1439" i="3"/>
  <c r="O1431" i="3"/>
  <c r="O1423" i="3"/>
  <c r="O1407" i="3"/>
  <c r="O1391" i="3"/>
  <c r="O1343" i="3"/>
  <c r="O1311" i="3"/>
  <c r="O1303" i="3"/>
  <c r="O1223" i="3"/>
  <c r="O1207" i="3"/>
  <c r="O1167" i="3"/>
  <c r="O1119" i="3"/>
  <c r="O1228" i="3"/>
  <c r="O1220" i="3"/>
  <c r="O1124" i="3"/>
  <c r="O1028" i="3"/>
  <c r="O996" i="3"/>
  <c r="O940" i="3"/>
  <c r="O876" i="3"/>
  <c r="O860" i="3"/>
  <c r="O812" i="3"/>
  <c r="O804" i="3"/>
  <c r="O796" i="3"/>
  <c r="O764" i="3"/>
  <c r="O724" i="3"/>
  <c r="O708" i="3"/>
  <c r="O668" i="3"/>
  <c r="O636" i="3"/>
  <c r="O612" i="3"/>
  <c r="O596" i="3"/>
  <c r="O580" i="3"/>
  <c r="O540" i="3"/>
  <c r="O532" i="3"/>
  <c r="O508" i="3"/>
  <c r="O484" i="3"/>
  <c r="D455" i="3"/>
  <c r="G1218" i="3"/>
  <c r="I1518" i="3"/>
  <c r="I1512" i="3"/>
  <c r="I1504" i="3"/>
  <c r="I1496" i="3"/>
  <c r="I1488" i="3"/>
  <c r="I1480" i="3"/>
  <c r="I1472" i="3"/>
  <c r="I1464" i="3"/>
  <c r="I1456" i="3"/>
  <c r="I1448" i="3"/>
  <c r="I1440" i="3"/>
  <c r="I1432" i="3"/>
  <c r="I1424" i="3"/>
  <c r="I1416" i="3"/>
  <c r="I1408" i="3"/>
  <c r="I1400" i="3"/>
  <c r="I1393" i="3"/>
  <c r="I1355" i="3"/>
  <c r="I1347" i="3"/>
  <c r="I1340" i="3"/>
  <c r="I1332" i="3"/>
  <c r="I1324" i="3"/>
  <c r="I1316" i="3"/>
  <c r="I1308" i="3"/>
  <c r="I1300" i="3"/>
  <c r="I1292" i="3"/>
  <c r="I1284" i="3"/>
  <c r="I1277" i="3"/>
  <c r="I1269" i="3"/>
  <c r="I1261" i="3"/>
  <c r="I1253" i="3"/>
  <c r="I1245" i="3"/>
  <c r="I1237" i="3"/>
  <c r="I1229" i="3"/>
  <c r="I1222" i="3"/>
  <c r="I1214" i="3"/>
  <c r="I1207" i="3"/>
  <c r="I1199" i="3"/>
  <c r="I1191" i="3"/>
  <c r="I1183" i="3"/>
  <c r="I1175" i="3"/>
  <c r="I1168" i="3"/>
  <c r="I1161" i="3"/>
  <c r="I1154" i="3"/>
  <c r="I1146" i="3"/>
  <c r="I1138" i="3"/>
  <c r="I1130" i="3"/>
  <c r="I1122" i="3"/>
  <c r="I1114" i="3"/>
  <c r="I1106" i="3"/>
  <c r="I1098" i="3"/>
  <c r="I1091" i="3"/>
  <c r="I1083" i="3"/>
  <c r="I1075" i="3"/>
  <c r="I1067" i="3"/>
  <c r="I1045" i="3"/>
  <c r="I1037" i="3"/>
  <c r="I1029" i="3"/>
  <c r="I1021" i="3"/>
  <c r="I1013" i="3"/>
  <c r="I1005" i="3"/>
  <c r="I997" i="3"/>
  <c r="I989" i="3"/>
  <c r="I981" i="3"/>
  <c r="I973" i="3"/>
  <c r="I966" i="3"/>
  <c r="I958" i="3"/>
  <c r="I951" i="3"/>
  <c r="I943" i="3"/>
  <c r="I936" i="3"/>
  <c r="I928" i="3"/>
  <c r="I920" i="3"/>
  <c r="I912" i="3"/>
  <c r="I904" i="3"/>
  <c r="I896" i="3"/>
  <c r="I888" i="3"/>
  <c r="I880" i="3"/>
  <c r="I872" i="3"/>
  <c r="I864" i="3"/>
  <c r="I856" i="3"/>
  <c r="I848" i="3"/>
  <c r="I840" i="3"/>
  <c r="I777" i="3"/>
  <c r="I722" i="3"/>
  <c r="I715" i="3"/>
  <c r="I707" i="3"/>
  <c r="I699" i="3"/>
  <c r="I645" i="3"/>
  <c r="I637" i="3"/>
  <c r="I629" i="3"/>
  <c r="I621" i="3"/>
  <c r="I613" i="3"/>
  <c r="I605" i="3"/>
  <c r="I597" i="3"/>
  <c r="I589" i="3"/>
  <c r="I581" i="3"/>
  <c r="I574" i="3"/>
  <c r="I567" i="3"/>
  <c r="I559" i="3"/>
  <c r="I551" i="3"/>
  <c r="I543" i="3"/>
  <c r="I535" i="3"/>
  <c r="I527" i="3"/>
  <c r="I519" i="3"/>
  <c r="I511" i="3"/>
  <c r="I504" i="3"/>
  <c r="I457" i="3"/>
  <c r="G1608" i="3"/>
  <c r="G1544" i="3"/>
  <c r="J1819" i="3"/>
  <c r="M1819" i="3"/>
  <c r="J1811" i="3"/>
  <c r="M1811" i="3"/>
  <c r="J1803" i="3"/>
  <c r="M1803" i="3" s="1"/>
  <c r="J1795" i="3"/>
  <c r="M1795" i="3"/>
  <c r="J1787" i="3"/>
  <c r="M1787" i="3"/>
  <c r="J1779" i="3"/>
  <c r="M1779" i="3"/>
  <c r="J1771" i="3"/>
  <c r="M1771" i="3" s="1"/>
  <c r="J1763" i="3"/>
  <c r="M1763" i="3"/>
  <c r="J1755" i="3"/>
  <c r="M1755" i="3"/>
  <c r="J1747" i="3"/>
  <c r="M1747" i="3"/>
  <c r="J1739" i="3"/>
  <c r="M1739" i="3" s="1"/>
  <c r="J1730" i="3"/>
  <c r="M1730" i="3"/>
  <c r="J1719" i="3"/>
  <c r="M1719" i="3"/>
  <c r="J1709" i="3"/>
  <c r="J1697" i="3"/>
  <c r="M1697" i="3" s="1"/>
  <c r="G534" i="3"/>
  <c r="G598" i="3"/>
  <c r="G662" i="3"/>
  <c r="G726" i="3"/>
  <c r="G790" i="3"/>
  <c r="G854" i="3"/>
  <c r="G918" i="3"/>
  <c r="G982" i="3"/>
  <c r="G1046" i="3"/>
  <c r="G1110" i="3"/>
  <c r="G1174" i="3"/>
  <c r="G1238" i="3"/>
  <c r="G1302" i="3"/>
  <c r="G1366" i="3"/>
  <c r="G1430" i="3"/>
  <c r="G1494" i="3"/>
  <c r="O1513" i="3"/>
  <c r="O1409" i="3"/>
  <c r="O1361" i="3"/>
  <c r="O1281" i="3"/>
  <c r="O1257" i="3"/>
  <c r="O1089" i="3"/>
  <c r="O1049" i="3"/>
  <c r="O1017" i="3"/>
  <c r="O825" i="3"/>
  <c r="I1511" i="3"/>
  <c r="I1503" i="3"/>
  <c r="I1495" i="3"/>
  <c r="I1487" i="3"/>
  <c r="I1479" i="3"/>
  <c r="I1471" i="3"/>
  <c r="I1463" i="3"/>
  <c r="I1455" i="3"/>
  <c r="I1447" i="3"/>
  <c r="I1439" i="3"/>
  <c r="I1431" i="3"/>
  <c r="I1423" i="3"/>
  <c r="I1415" i="3"/>
  <c r="I1407" i="3"/>
  <c r="I1399" i="3"/>
  <c r="I1392" i="3"/>
  <c r="I1385" i="3"/>
  <c r="I1377" i="3"/>
  <c r="I1369" i="3"/>
  <c r="I1361" i="3"/>
  <c r="I1339" i="3"/>
  <c r="I1331" i="3"/>
  <c r="I1323" i="3"/>
  <c r="I1315" i="3"/>
  <c r="I1307" i="3"/>
  <c r="I1299" i="3"/>
  <c r="I1291" i="3"/>
  <c r="I1283" i="3"/>
  <c r="I1276" i="3"/>
  <c r="I1268" i="3"/>
  <c r="I1260" i="3"/>
  <c r="I1252" i="3"/>
  <c r="I1244" i="3"/>
  <c r="I1236" i="3"/>
  <c r="I1228" i="3"/>
  <c r="I1221" i="3"/>
  <c r="I1213" i="3"/>
  <c r="I1206" i="3"/>
  <c r="I1198" i="3"/>
  <c r="I1190" i="3"/>
  <c r="I1182" i="3"/>
  <c r="I1174" i="3"/>
  <c r="I1167" i="3"/>
  <c r="I1160" i="3"/>
  <c r="I1097" i="3"/>
  <c r="I1090" i="3"/>
  <c r="I1082" i="3"/>
  <c r="I1074" i="3"/>
  <c r="I1059" i="3"/>
  <c r="I1051" i="3"/>
  <c r="I965" i="3"/>
  <c r="I950" i="3"/>
  <c r="I935" i="3"/>
  <c r="I927" i="3"/>
  <c r="I919" i="3"/>
  <c r="I911" i="3"/>
  <c r="I903" i="3"/>
  <c r="I895" i="3"/>
  <c r="I887" i="3"/>
  <c r="I879" i="3"/>
  <c r="I871" i="3"/>
  <c r="I863" i="3"/>
  <c r="I855" i="3"/>
  <c r="I847" i="3"/>
  <c r="I832" i="3"/>
  <c r="I824" i="3"/>
  <c r="I816" i="3"/>
  <c r="I808" i="3"/>
  <c r="I800" i="3"/>
  <c r="I792" i="3"/>
  <c r="I784" i="3"/>
  <c r="I776" i="3"/>
  <c r="I768" i="3"/>
  <c r="I760" i="3"/>
  <c r="I752" i="3"/>
  <c r="I744" i="3"/>
  <c r="I736" i="3"/>
  <c r="I728" i="3"/>
  <c r="I714" i="3"/>
  <c r="I706" i="3"/>
  <c r="I698" i="3"/>
  <c r="I691" i="3"/>
  <c r="I683" i="3"/>
  <c r="I675" i="3"/>
  <c r="I667" i="3"/>
  <c r="I659" i="3"/>
  <c r="I573" i="3"/>
  <c r="I566" i="3"/>
  <c r="I558" i="3"/>
  <c r="I550" i="3"/>
  <c r="I542" i="3"/>
  <c r="I534" i="3"/>
  <c r="I526" i="3"/>
  <c r="I518" i="3"/>
  <c r="I510" i="3"/>
  <c r="I503" i="3"/>
  <c r="I496" i="3"/>
  <c r="I488" i="3"/>
  <c r="I480" i="3"/>
  <c r="I472" i="3"/>
  <c r="I464" i="3"/>
  <c r="I456" i="3"/>
  <c r="F1551" i="3"/>
  <c r="J1818" i="3"/>
  <c r="M1818" i="3"/>
  <c r="J1810" i="3"/>
  <c r="M1810" i="3" s="1"/>
  <c r="J1802" i="3"/>
  <c r="M1802" i="3" s="1"/>
  <c r="J1794" i="3"/>
  <c r="M1794" i="3" s="1"/>
  <c r="J1786" i="3"/>
  <c r="M1786" i="3"/>
  <c r="J1778" i="3"/>
  <c r="M1778" i="3"/>
  <c r="J1770" i="3"/>
  <c r="M1770" i="3" s="1"/>
  <c r="J1762" i="3"/>
  <c r="J1754" i="3"/>
  <c r="M1754" i="3" s="1"/>
  <c r="J1746" i="3"/>
  <c r="M1746" i="3"/>
  <c r="J1738" i="3"/>
  <c r="M1738" i="3" s="1"/>
  <c r="J1729" i="3"/>
  <c r="M1729" i="3"/>
  <c r="J1718" i="3"/>
  <c r="M1718" i="3" s="1"/>
  <c r="J1707" i="3"/>
  <c r="M1707" i="3"/>
  <c r="G542" i="3"/>
  <c r="G606" i="3"/>
  <c r="G670" i="3"/>
  <c r="G734" i="3"/>
  <c r="G798" i="3"/>
  <c r="G862" i="3"/>
  <c r="G926" i="3"/>
  <c r="G990" i="3"/>
  <c r="G1054" i="3"/>
  <c r="G1118" i="3"/>
  <c r="G1182" i="3"/>
  <c r="G1246" i="3"/>
  <c r="G1310" i="3"/>
  <c r="G1374" i="3"/>
  <c r="G1438" i="3"/>
  <c r="G1502" i="3"/>
  <c r="I1517" i="3"/>
  <c r="I1510" i="3"/>
  <c r="I1502" i="3"/>
  <c r="I1494" i="3"/>
  <c r="I1486" i="3"/>
  <c r="I1478" i="3"/>
  <c r="I1470" i="3"/>
  <c r="I1462" i="3"/>
  <c r="I1454" i="3"/>
  <c r="I1446" i="3"/>
  <c r="I1438" i="3"/>
  <c r="I1430" i="3"/>
  <c r="I1422" i="3"/>
  <c r="I1414" i="3"/>
  <c r="I1406" i="3"/>
  <c r="I1398" i="3"/>
  <c r="I1391" i="3"/>
  <c r="I1384" i="3"/>
  <c r="I1376" i="3"/>
  <c r="I1368" i="3"/>
  <c r="I1360" i="3"/>
  <c r="I1353" i="3"/>
  <c r="I1275" i="3"/>
  <c r="I1267" i="3"/>
  <c r="I1259" i="3"/>
  <c r="I1251" i="3"/>
  <c r="I1243" i="3"/>
  <c r="I1235" i="3"/>
  <c r="I1227" i="3"/>
  <c r="I1220" i="3"/>
  <c r="I1212" i="3"/>
  <c r="I1205" i="3"/>
  <c r="I1197" i="3"/>
  <c r="I1189" i="3"/>
  <c r="I1181" i="3"/>
  <c r="I1173" i="3"/>
  <c r="I1166" i="3"/>
  <c r="I1159" i="3"/>
  <c r="I1152" i="3"/>
  <c r="I1144" i="3"/>
  <c r="I1136" i="3"/>
  <c r="I1128" i="3"/>
  <c r="I1120" i="3"/>
  <c r="I1112" i="3"/>
  <c r="I1104" i="3"/>
  <c r="I1066" i="3"/>
  <c r="I1058" i="3"/>
  <c r="I1050" i="3"/>
  <c r="I1043" i="3"/>
  <c r="I1035" i="3"/>
  <c r="I1027" i="3"/>
  <c r="I1019" i="3"/>
  <c r="I1011" i="3"/>
  <c r="I1003" i="3"/>
  <c r="I995" i="3"/>
  <c r="I987" i="3"/>
  <c r="I979" i="3"/>
  <c r="I971" i="3"/>
  <c r="I957" i="3"/>
  <c r="I949" i="3"/>
  <c r="I942" i="3"/>
  <c r="I934" i="3"/>
  <c r="I926" i="3"/>
  <c r="I918" i="3"/>
  <c r="I910" i="3"/>
  <c r="I902" i="3"/>
  <c r="I894" i="3"/>
  <c r="I886" i="3"/>
  <c r="I878" i="3"/>
  <c r="I870" i="3"/>
  <c r="I862" i="3"/>
  <c r="I854" i="3"/>
  <c r="I846" i="3"/>
  <c r="I839" i="3"/>
  <c r="I831" i="3"/>
  <c r="I823" i="3"/>
  <c r="I815" i="3"/>
  <c r="I807" i="3"/>
  <c r="I799" i="3"/>
  <c r="I791" i="3"/>
  <c r="I783" i="3"/>
  <c r="I775" i="3"/>
  <c r="I767" i="3"/>
  <c r="I759" i="3"/>
  <c r="I751" i="3"/>
  <c r="I743" i="3"/>
  <c r="I735" i="3"/>
  <c r="I720" i="3"/>
  <c r="I713" i="3"/>
  <c r="I690" i="3"/>
  <c r="I682" i="3"/>
  <c r="I674" i="3"/>
  <c r="I666" i="3"/>
  <c r="I658" i="3"/>
  <c r="I651" i="3"/>
  <c r="I643" i="3"/>
  <c r="I635" i="3"/>
  <c r="I627" i="3"/>
  <c r="I619" i="3"/>
  <c r="I611" i="3"/>
  <c r="I603" i="3"/>
  <c r="I595" i="3"/>
  <c r="I587" i="3"/>
  <c r="I579" i="3"/>
  <c r="I565" i="3"/>
  <c r="I557" i="3"/>
  <c r="I549" i="3"/>
  <c r="I541" i="3"/>
  <c r="I533" i="3"/>
  <c r="I525" i="3"/>
  <c r="I517" i="3"/>
  <c r="I502" i="3"/>
  <c r="I495" i="3"/>
  <c r="I487" i="3"/>
  <c r="I479" i="3"/>
  <c r="I471" i="3"/>
  <c r="I463" i="3"/>
  <c r="I455" i="3"/>
  <c r="I448" i="3"/>
  <c r="F1598" i="3"/>
  <c r="G1566" i="3"/>
  <c r="F1526" i="3"/>
  <c r="J1817" i="3"/>
  <c r="M1817" i="3"/>
  <c r="J1809" i="3"/>
  <c r="M1809" i="3" s="1"/>
  <c r="J1801" i="3"/>
  <c r="M1801" i="3"/>
  <c r="J1793" i="3"/>
  <c r="M1793" i="3" s="1"/>
  <c r="J1785" i="3"/>
  <c r="M1785" i="3"/>
  <c r="J1777" i="3"/>
  <c r="M1777" i="3" s="1"/>
  <c r="J1769" i="3"/>
  <c r="M1769" i="3"/>
  <c r="J1761" i="3"/>
  <c r="J1753" i="3"/>
  <c r="M1753" i="3" s="1"/>
  <c r="J1745" i="3"/>
  <c r="M1745" i="3" s="1"/>
  <c r="J1737" i="3"/>
  <c r="M1737" i="3"/>
  <c r="J1727" i="3"/>
  <c r="M1727" i="3" s="1"/>
  <c r="J1717" i="3"/>
  <c r="M1717" i="3" s="1"/>
  <c r="J1706" i="3"/>
  <c r="M1706" i="3" s="1"/>
  <c r="G1446" i="3"/>
  <c r="I1523" i="3"/>
  <c r="I1516" i="3"/>
  <c r="I1509" i="3"/>
  <c r="I1501" i="3"/>
  <c r="I1493" i="3"/>
  <c r="I1485" i="3"/>
  <c r="I1477" i="3"/>
  <c r="I1469" i="3"/>
  <c r="I1461" i="3"/>
  <c r="I1453" i="3"/>
  <c r="I1445" i="3"/>
  <c r="I1437" i="3"/>
  <c r="I1429" i="3"/>
  <c r="I1421" i="3"/>
  <c r="I1413" i="3"/>
  <c r="I1405" i="3"/>
  <c r="I1383" i="3"/>
  <c r="I1375" i="3"/>
  <c r="I1367" i="3"/>
  <c r="I1359" i="3"/>
  <c r="I1352" i="3"/>
  <c r="I1345" i="3"/>
  <c r="I1337" i="3"/>
  <c r="I1329" i="3"/>
  <c r="I1321" i="3"/>
  <c r="I1313" i="3"/>
  <c r="I1305" i="3"/>
  <c r="I1297" i="3"/>
  <c r="I1289" i="3"/>
  <c r="I1281" i="3"/>
  <c r="I1219" i="3"/>
  <c r="I1211" i="3"/>
  <c r="I1204" i="3"/>
  <c r="I1165" i="3"/>
  <c r="I1151" i="3"/>
  <c r="I1143" i="3"/>
  <c r="I1135" i="3"/>
  <c r="I1127" i="3"/>
  <c r="I1119" i="3"/>
  <c r="I1111" i="3"/>
  <c r="I1103" i="3"/>
  <c r="I1096" i="3"/>
  <c r="I1088" i="3"/>
  <c r="I1080" i="3"/>
  <c r="I1072" i="3"/>
  <c r="I1042" i="3"/>
  <c r="I1034" i="3"/>
  <c r="I1026" i="3"/>
  <c r="I1018" i="3"/>
  <c r="I1010" i="3"/>
  <c r="I1002" i="3"/>
  <c r="I994" i="3"/>
  <c r="I986" i="3"/>
  <c r="I978" i="3"/>
  <c r="I963" i="3"/>
  <c r="I941" i="3"/>
  <c r="I933" i="3"/>
  <c r="I925" i="3"/>
  <c r="I917" i="3"/>
  <c r="I909" i="3"/>
  <c r="I901" i="3"/>
  <c r="I893" i="3"/>
  <c r="I885" i="3"/>
  <c r="I877" i="3"/>
  <c r="I869" i="3"/>
  <c r="I861" i="3"/>
  <c r="I853" i="3"/>
  <c r="I845" i="3"/>
  <c r="I838" i="3"/>
  <c r="I830" i="3"/>
  <c r="I822" i="3"/>
  <c r="I814" i="3"/>
  <c r="I806" i="3"/>
  <c r="I798" i="3"/>
  <c r="I790" i="3"/>
  <c r="I782" i="3"/>
  <c r="I774" i="3"/>
  <c r="I766" i="3"/>
  <c r="I758" i="3"/>
  <c r="I750" i="3"/>
  <c r="I742" i="3"/>
  <c r="I734" i="3"/>
  <c r="I727" i="3"/>
  <c r="I719" i="3"/>
  <c r="I712" i="3"/>
  <c r="I704" i="3"/>
  <c r="I696" i="3"/>
  <c r="I650" i="3"/>
  <c r="I642" i="3"/>
  <c r="I634" i="3"/>
  <c r="I626" i="3"/>
  <c r="I618" i="3"/>
  <c r="I610" i="3"/>
  <c r="I602" i="3"/>
  <c r="I594" i="3"/>
  <c r="I586" i="3"/>
  <c r="I578" i="3"/>
  <c r="I571" i="3"/>
  <c r="I509" i="3"/>
  <c r="I494" i="3"/>
  <c r="I486" i="3"/>
  <c r="I478" i="3"/>
  <c r="I470" i="3"/>
  <c r="I462" i="3"/>
  <c r="I454" i="3"/>
  <c r="I447" i="3"/>
  <c r="F1541" i="3"/>
  <c r="J1816" i="3"/>
  <c r="M1816" i="3" s="1"/>
  <c r="J1808" i="3"/>
  <c r="M1808" i="3" s="1"/>
  <c r="J1800" i="3"/>
  <c r="M1800" i="3"/>
  <c r="J1792" i="3"/>
  <c r="M1792" i="3" s="1"/>
  <c r="J1784" i="3"/>
  <c r="M1784" i="3" s="1"/>
  <c r="J1776" i="3"/>
  <c r="M1776" i="3" s="1"/>
  <c r="J1768" i="3"/>
  <c r="M1768" i="3"/>
  <c r="J1760" i="3"/>
  <c r="M1760" i="3"/>
  <c r="J1752" i="3"/>
  <c r="M1752" i="3" s="1"/>
  <c r="J1744" i="3"/>
  <c r="M1744" i="3" s="1"/>
  <c r="J1736" i="3"/>
  <c r="M1736" i="3"/>
  <c r="J1726" i="3"/>
  <c r="M1726" i="3" s="1"/>
  <c r="J1715" i="3"/>
  <c r="J1705" i="3"/>
  <c r="M1705" i="3"/>
  <c r="O600" i="3"/>
  <c r="D595" i="3"/>
  <c r="O592" i="3"/>
  <c r="D587" i="3"/>
  <c r="O584" i="3"/>
  <c r="C579" i="3"/>
  <c r="O576" i="3"/>
  <c r="C571" i="3"/>
  <c r="O568" i="3"/>
  <c r="D563" i="3"/>
  <c r="O560" i="3"/>
  <c r="D555" i="3"/>
  <c r="O552" i="3"/>
  <c r="D547" i="3"/>
  <c r="O544" i="3"/>
  <c r="C539" i="3"/>
  <c r="O536" i="3"/>
  <c r="D531" i="3"/>
  <c r="O528" i="3"/>
  <c r="D523" i="3"/>
  <c r="O520" i="3"/>
  <c r="D515" i="3"/>
  <c r="O512" i="3"/>
  <c r="C507" i="3"/>
  <c r="O504" i="3"/>
  <c r="D499" i="3"/>
  <c r="O496" i="3"/>
  <c r="D491" i="3"/>
  <c r="O488" i="3"/>
  <c r="D483" i="3"/>
  <c r="D475" i="3"/>
  <c r="O472" i="3"/>
  <c r="D467" i="3"/>
  <c r="O464" i="3"/>
  <c r="C459" i="3"/>
  <c r="O456" i="3"/>
  <c r="D451" i="3"/>
  <c r="O448" i="3"/>
  <c r="I1508" i="3"/>
  <c r="I1500" i="3"/>
  <c r="I1492" i="3"/>
  <c r="I1484" i="3"/>
  <c r="I1476" i="3"/>
  <c r="I1468" i="3"/>
  <c r="I1460" i="3"/>
  <c r="I1452" i="3"/>
  <c r="I1444" i="3"/>
  <c r="I1436" i="3"/>
  <c r="I1428" i="3"/>
  <c r="I1420" i="3"/>
  <c r="I1412" i="3"/>
  <c r="I1404" i="3"/>
  <c r="I1397" i="3"/>
  <c r="I1390" i="3"/>
  <c r="I1382" i="3"/>
  <c r="I1374" i="3"/>
  <c r="I1366" i="3"/>
  <c r="I1358" i="3"/>
  <c r="I1351" i="3"/>
  <c r="I1344" i="3"/>
  <c r="I1336" i="3"/>
  <c r="I1328" i="3"/>
  <c r="I1320" i="3"/>
  <c r="I1312" i="3"/>
  <c r="I1304" i="3"/>
  <c r="I1296" i="3"/>
  <c r="I1288" i="3"/>
  <c r="I1280" i="3"/>
  <c r="I1273" i="3"/>
  <c r="I1265" i="3"/>
  <c r="I1257" i="3"/>
  <c r="I1249" i="3"/>
  <c r="I1241" i="3"/>
  <c r="I1233" i="3"/>
  <c r="I1225" i="3"/>
  <c r="I1218" i="3"/>
  <c r="I1210" i="3"/>
  <c r="I1203" i="3"/>
  <c r="I1195" i="3"/>
  <c r="I1187" i="3"/>
  <c r="I1179" i="3"/>
  <c r="I1171" i="3"/>
  <c r="I1158" i="3"/>
  <c r="I1150" i="3"/>
  <c r="I1142" i="3"/>
  <c r="I1134" i="3"/>
  <c r="I1126" i="3"/>
  <c r="I1118" i="3"/>
  <c r="I1110" i="3"/>
  <c r="I1102" i="3"/>
  <c r="I1095" i="3"/>
  <c r="I1087" i="3"/>
  <c r="I1079" i="3"/>
  <c r="I1071" i="3"/>
  <c r="I1064" i="3"/>
  <c r="I1056" i="3"/>
  <c r="I1033" i="3"/>
  <c r="I970" i="3"/>
  <c r="I962" i="3"/>
  <c r="I955" i="3"/>
  <c r="I947" i="3"/>
  <c r="I837" i="3"/>
  <c r="I829" i="3"/>
  <c r="I821" i="3"/>
  <c r="I813" i="3"/>
  <c r="I805" i="3"/>
  <c r="I797" i="3"/>
  <c r="I789" i="3"/>
  <c r="I781" i="3"/>
  <c r="I773" i="3"/>
  <c r="I765" i="3"/>
  <c r="I757" i="3"/>
  <c r="I749" i="3"/>
  <c r="I741" i="3"/>
  <c r="I733" i="3"/>
  <c r="I726" i="3"/>
  <c r="I718" i="3"/>
  <c r="I711" i="3"/>
  <c r="I703" i="3"/>
  <c r="I695" i="3"/>
  <c r="I688" i="3"/>
  <c r="I680" i="3"/>
  <c r="I672" i="3"/>
  <c r="I664" i="3"/>
  <c r="I656" i="3"/>
  <c r="I649" i="3"/>
  <c r="I585" i="3"/>
  <c r="I570" i="3"/>
  <c r="I563" i="3"/>
  <c r="I555" i="3"/>
  <c r="I547" i="3"/>
  <c r="I539" i="3"/>
  <c r="I531" i="3"/>
  <c r="I523" i="3"/>
  <c r="I515" i="3"/>
  <c r="I501" i="3"/>
  <c r="I493" i="3"/>
  <c r="I485" i="3"/>
  <c r="I477" i="3"/>
  <c r="I469" i="3"/>
  <c r="I461" i="3"/>
  <c r="I453" i="3"/>
  <c r="I446" i="3"/>
  <c r="J1815" i="3"/>
  <c r="M1815" i="3" s="1"/>
  <c r="J1807" i="3"/>
  <c r="M1807" i="3"/>
  <c r="J1799" i="3"/>
  <c r="M1799" i="3"/>
  <c r="J1791" i="3"/>
  <c r="M1791" i="3" s="1"/>
  <c r="J1783" i="3"/>
  <c r="M1783" i="3" s="1"/>
  <c r="J1775" i="3"/>
  <c r="M1775" i="3"/>
  <c r="J1767" i="3"/>
  <c r="M1767" i="3"/>
  <c r="J1759" i="3"/>
  <c r="M1759" i="3" s="1"/>
  <c r="J1751" i="3"/>
  <c r="M1751" i="3" s="1"/>
  <c r="J1743" i="3"/>
  <c r="M1743" i="3"/>
  <c r="J1735" i="3"/>
  <c r="M1735" i="3"/>
  <c r="J1725" i="3"/>
  <c r="M1725" i="3" s="1"/>
  <c r="J1714" i="3"/>
  <c r="M1714" i="3" s="1"/>
  <c r="O845" i="3"/>
  <c r="O837" i="3"/>
  <c r="O829" i="3"/>
  <c r="O821" i="3"/>
  <c r="O813" i="3"/>
  <c r="O805" i="3"/>
  <c r="O797" i="3"/>
  <c r="O789" i="3"/>
  <c r="O781" i="3"/>
  <c r="O765" i="3"/>
  <c r="O757" i="3"/>
  <c r="O741" i="3"/>
  <c r="O733" i="3"/>
  <c r="O717" i="3"/>
  <c r="O709" i="3"/>
  <c r="O701" i="3"/>
  <c r="O693" i="3"/>
  <c r="O685" i="3"/>
  <c r="O677" i="3"/>
  <c r="O669" i="3"/>
  <c r="O661" i="3"/>
  <c r="O653" i="3"/>
  <c r="O645" i="3"/>
  <c r="O637" i="3"/>
  <c r="O621" i="3"/>
  <c r="O613" i="3"/>
  <c r="O605" i="3"/>
  <c r="C600" i="3"/>
  <c r="O589" i="3"/>
  <c r="O581" i="3"/>
  <c r="O573" i="3"/>
  <c r="O565" i="3"/>
  <c r="O557" i="3"/>
  <c r="N451" i="3"/>
  <c r="N459" i="3"/>
  <c r="N467" i="3"/>
  <c r="N475" i="3"/>
  <c r="N483" i="3"/>
  <c r="N491" i="3"/>
  <c r="N499" i="3"/>
  <c r="N507" i="3"/>
  <c r="N515" i="3"/>
  <c r="N523" i="3"/>
  <c r="N531" i="3"/>
  <c r="N539" i="3"/>
  <c r="N547" i="3"/>
  <c r="N555" i="3"/>
  <c r="N563" i="3"/>
  <c r="N571" i="3"/>
  <c r="N579" i="3"/>
  <c r="N587" i="3"/>
  <c r="N595" i="3"/>
  <c r="N603" i="3"/>
  <c r="N611" i="3"/>
  <c r="N619" i="3"/>
  <c r="N627" i="3"/>
  <c r="N635" i="3"/>
  <c r="N643" i="3"/>
  <c r="N651" i="3"/>
  <c r="N659" i="3"/>
  <c r="N667" i="3"/>
  <c r="N675" i="3"/>
  <c r="N683" i="3"/>
  <c r="N691" i="3"/>
  <c r="N699" i="3"/>
  <c r="N707" i="3"/>
  <c r="N715" i="3"/>
  <c r="N723" i="3"/>
  <c r="N731" i="3"/>
  <c r="N739" i="3"/>
  <c r="N747" i="3"/>
  <c r="N755" i="3"/>
  <c r="N763" i="3"/>
  <c r="N771" i="3"/>
  <c r="N779" i="3"/>
  <c r="N787" i="3"/>
  <c r="N795" i="3"/>
  <c r="N803" i="3"/>
  <c r="N811" i="3"/>
  <c r="N819" i="3"/>
  <c r="N827" i="3"/>
  <c r="N835" i="3"/>
  <c r="N843" i="3"/>
  <c r="N851" i="3"/>
  <c r="N859" i="3"/>
  <c r="N867" i="3"/>
  <c r="N875" i="3"/>
  <c r="N883" i="3"/>
  <c r="N891" i="3"/>
  <c r="N899" i="3"/>
  <c r="N907" i="3"/>
  <c r="N915" i="3"/>
  <c r="N923" i="3"/>
  <c r="N931" i="3"/>
  <c r="N939" i="3"/>
  <c r="N947" i="3"/>
  <c r="N955" i="3"/>
  <c r="N963" i="3"/>
  <c r="N971" i="3"/>
  <c r="N979" i="3"/>
  <c r="N987" i="3"/>
  <c r="N995" i="3"/>
  <c r="N1003" i="3"/>
  <c r="N1011" i="3"/>
  <c r="N1019" i="3"/>
  <c r="N1027" i="3"/>
  <c r="N1035" i="3"/>
  <c r="N1043" i="3"/>
  <c r="N1051" i="3"/>
  <c r="N1059" i="3"/>
  <c r="N1067" i="3"/>
  <c r="N1075" i="3"/>
  <c r="N1083" i="3"/>
  <c r="N1091" i="3"/>
  <c r="N1099" i="3"/>
  <c r="N1107" i="3"/>
  <c r="N452" i="3"/>
  <c r="N460" i="3"/>
  <c r="N468" i="3"/>
  <c r="N476" i="3"/>
  <c r="N484" i="3"/>
  <c r="N492" i="3"/>
  <c r="N500" i="3"/>
  <c r="N508" i="3"/>
  <c r="N516" i="3"/>
  <c r="N524" i="3"/>
  <c r="N532" i="3"/>
  <c r="N540" i="3"/>
  <c r="N548" i="3"/>
  <c r="N556" i="3"/>
  <c r="N564" i="3"/>
  <c r="N572" i="3"/>
  <c r="N580" i="3"/>
  <c r="N588" i="3"/>
  <c r="N596" i="3"/>
  <c r="N604" i="3"/>
  <c r="N612" i="3"/>
  <c r="N620" i="3"/>
  <c r="N628" i="3"/>
  <c r="N636" i="3"/>
  <c r="N644" i="3"/>
  <c r="N652" i="3"/>
  <c r="N660" i="3"/>
  <c r="N668" i="3"/>
  <c r="N676" i="3"/>
  <c r="N684" i="3"/>
  <c r="N692" i="3"/>
  <c r="N700" i="3"/>
  <c r="N708" i="3"/>
  <c r="N716" i="3"/>
  <c r="N724" i="3"/>
  <c r="N732" i="3"/>
  <c r="N740" i="3"/>
  <c r="N748" i="3"/>
  <c r="N756" i="3"/>
  <c r="N764" i="3"/>
  <c r="N772" i="3"/>
  <c r="N780" i="3"/>
  <c r="N788" i="3"/>
  <c r="N796" i="3"/>
  <c r="N804" i="3"/>
  <c r="N812" i="3"/>
  <c r="N820" i="3"/>
  <c r="N828" i="3"/>
  <c r="N836" i="3"/>
  <c r="N844" i="3"/>
  <c r="N852" i="3"/>
  <c r="N860" i="3"/>
  <c r="N868" i="3"/>
  <c r="N876" i="3"/>
  <c r="N884" i="3"/>
  <c r="N892" i="3"/>
  <c r="N900" i="3"/>
  <c r="N908" i="3"/>
  <c r="N916" i="3"/>
  <c r="N924" i="3"/>
  <c r="N932" i="3"/>
  <c r="N940" i="3"/>
  <c r="N948" i="3"/>
  <c r="N956" i="3"/>
  <c r="N964" i="3"/>
  <c r="N972" i="3"/>
  <c r="N980" i="3"/>
  <c r="N988" i="3"/>
  <c r="N996" i="3"/>
  <c r="N1004" i="3"/>
  <c r="N1012" i="3"/>
  <c r="N1020" i="3"/>
  <c r="N1028" i="3"/>
  <c r="N1036" i="3"/>
  <c r="N1044" i="3"/>
  <c r="N453" i="3"/>
  <c r="N461" i="3"/>
  <c r="N469" i="3"/>
  <c r="N477" i="3"/>
  <c r="N485" i="3"/>
  <c r="N493" i="3"/>
  <c r="N501" i="3"/>
  <c r="N509" i="3"/>
  <c r="N517" i="3"/>
  <c r="N525" i="3"/>
  <c r="N533" i="3"/>
  <c r="N541" i="3"/>
  <c r="N549" i="3"/>
  <c r="N557" i="3"/>
  <c r="N565" i="3"/>
  <c r="N573" i="3"/>
  <c r="N581" i="3"/>
  <c r="N589" i="3"/>
  <c r="N597" i="3"/>
  <c r="N605" i="3"/>
  <c r="N613" i="3"/>
  <c r="N621" i="3"/>
  <c r="N629" i="3"/>
  <c r="N637" i="3"/>
  <c r="N645" i="3"/>
  <c r="N653" i="3"/>
  <c r="N661" i="3"/>
  <c r="N669" i="3"/>
  <c r="N677" i="3"/>
  <c r="N685" i="3"/>
  <c r="N693" i="3"/>
  <c r="N701" i="3"/>
  <c r="N709" i="3"/>
  <c r="N717" i="3"/>
  <c r="N725" i="3"/>
  <c r="N733" i="3"/>
  <c r="N741" i="3"/>
  <c r="N749" i="3"/>
  <c r="N757" i="3"/>
  <c r="N765" i="3"/>
  <c r="N773" i="3"/>
  <c r="N781" i="3"/>
  <c r="N789" i="3"/>
  <c r="N797" i="3"/>
  <c r="N805" i="3"/>
  <c r="N813" i="3"/>
  <c r="N821" i="3"/>
  <c r="N829" i="3"/>
  <c r="N837" i="3"/>
  <c r="N845" i="3"/>
  <c r="N853" i="3"/>
  <c r="N861" i="3"/>
  <c r="N869" i="3"/>
  <c r="N877" i="3"/>
  <c r="N885" i="3"/>
  <c r="N893" i="3"/>
  <c r="N901" i="3"/>
  <c r="N909" i="3"/>
  <c r="N917" i="3"/>
  <c r="N925" i="3"/>
  <c r="N933" i="3"/>
  <c r="N941" i="3"/>
  <c r="N949" i="3"/>
  <c r="N957" i="3"/>
  <c r="N965" i="3"/>
  <c r="N973" i="3"/>
  <c r="N981" i="3"/>
  <c r="N989" i="3"/>
  <c r="N997" i="3"/>
  <c r="N1005" i="3"/>
  <c r="N1013" i="3"/>
  <c r="N1021" i="3"/>
  <c r="N1029" i="3"/>
  <c r="N1037" i="3"/>
  <c r="N1045" i="3"/>
  <c r="N1053" i="3"/>
  <c r="N1061" i="3"/>
  <c r="N1069" i="3"/>
  <c r="N1077" i="3"/>
  <c r="N1085" i="3"/>
  <c r="N1093" i="3"/>
  <c r="N1101" i="3"/>
  <c r="N1109" i="3"/>
  <c r="N1117" i="3"/>
  <c r="N1125" i="3"/>
  <c r="N446" i="3"/>
  <c r="N454" i="3"/>
  <c r="N462" i="3"/>
  <c r="N470" i="3"/>
  <c r="N478" i="3"/>
  <c r="N486" i="3"/>
  <c r="N494" i="3"/>
  <c r="N502" i="3"/>
  <c r="N510" i="3"/>
  <c r="N518" i="3"/>
  <c r="N526" i="3"/>
  <c r="N534" i="3"/>
  <c r="N542" i="3"/>
  <c r="N550" i="3"/>
  <c r="N558" i="3"/>
  <c r="N566" i="3"/>
  <c r="N574" i="3"/>
  <c r="N582" i="3"/>
  <c r="N590" i="3"/>
  <c r="N598" i="3"/>
  <c r="N606" i="3"/>
  <c r="N614" i="3"/>
  <c r="N622" i="3"/>
  <c r="N630" i="3"/>
  <c r="N638" i="3"/>
  <c r="N646" i="3"/>
  <c r="N654" i="3"/>
  <c r="N662" i="3"/>
  <c r="N670" i="3"/>
  <c r="N678" i="3"/>
  <c r="N686" i="3"/>
  <c r="N694" i="3"/>
  <c r="N702" i="3"/>
  <c r="N710" i="3"/>
  <c r="N718" i="3"/>
  <c r="N726" i="3"/>
  <c r="N734" i="3"/>
  <c r="N742" i="3"/>
  <c r="N750" i="3"/>
  <c r="N758" i="3"/>
  <c r="N766" i="3"/>
  <c r="N774" i="3"/>
  <c r="N782" i="3"/>
  <c r="N790" i="3"/>
  <c r="N798" i="3"/>
  <c r="N806" i="3"/>
  <c r="N814" i="3"/>
  <c r="N822" i="3"/>
  <c r="N830" i="3"/>
  <c r="N838" i="3"/>
  <c r="N846" i="3"/>
  <c r="N854" i="3"/>
  <c r="N862" i="3"/>
  <c r="N870" i="3"/>
  <c r="N878" i="3"/>
  <c r="N886" i="3"/>
  <c r="N894" i="3"/>
  <c r="N902" i="3"/>
  <c r="N910" i="3"/>
  <c r="N918" i="3"/>
  <c r="N926" i="3"/>
  <c r="N934" i="3"/>
  <c r="N942" i="3"/>
  <c r="N950" i="3"/>
  <c r="N958" i="3"/>
  <c r="N966" i="3"/>
  <c r="N974" i="3"/>
  <c r="N982" i="3"/>
  <c r="N990" i="3"/>
  <c r="N998" i="3"/>
  <c r="N1006" i="3"/>
  <c r="N1014" i="3"/>
  <c r="N1022" i="3"/>
  <c r="N1030" i="3"/>
  <c r="N1038" i="3"/>
  <c r="N1046" i="3"/>
  <c r="N1054" i="3"/>
  <c r="N1062" i="3"/>
  <c r="N1070" i="3"/>
  <c r="N1078" i="3"/>
  <c r="N1086" i="3"/>
  <c r="N1094" i="3"/>
  <c r="N1102" i="3"/>
  <c r="N1110" i="3"/>
  <c r="N1118" i="3"/>
  <c r="N447" i="3"/>
  <c r="N455" i="3"/>
  <c r="N463" i="3"/>
  <c r="N471" i="3"/>
  <c r="N479" i="3"/>
  <c r="N487" i="3"/>
  <c r="N495" i="3"/>
  <c r="N503" i="3"/>
  <c r="N511" i="3"/>
  <c r="N519" i="3"/>
  <c r="N527" i="3"/>
  <c r="N535" i="3"/>
  <c r="N543" i="3"/>
  <c r="N551" i="3"/>
  <c r="N559" i="3"/>
  <c r="N567" i="3"/>
  <c r="N575" i="3"/>
  <c r="N583" i="3"/>
  <c r="N591" i="3"/>
  <c r="N599" i="3"/>
  <c r="N607" i="3"/>
  <c r="N615" i="3"/>
  <c r="N623" i="3"/>
  <c r="N631" i="3"/>
  <c r="N639" i="3"/>
  <c r="N647" i="3"/>
  <c r="N655" i="3"/>
  <c r="N663" i="3"/>
  <c r="N671" i="3"/>
  <c r="N679" i="3"/>
  <c r="N687" i="3"/>
  <c r="N695" i="3"/>
  <c r="N703" i="3"/>
  <c r="N711" i="3"/>
  <c r="N719" i="3"/>
  <c r="N727" i="3"/>
  <c r="N735" i="3"/>
  <c r="N743" i="3"/>
  <c r="N751" i="3"/>
  <c r="N759" i="3"/>
  <c r="N767" i="3"/>
  <c r="N775" i="3"/>
  <c r="N783" i="3"/>
  <c r="N791" i="3"/>
  <c r="N799" i="3"/>
  <c r="N807" i="3"/>
  <c r="N815" i="3"/>
  <c r="N823" i="3"/>
  <c r="N831" i="3"/>
  <c r="N839" i="3"/>
  <c r="N847" i="3"/>
  <c r="N855" i="3"/>
  <c r="N863" i="3"/>
  <c r="N871" i="3"/>
  <c r="N879" i="3"/>
  <c r="N887" i="3"/>
  <c r="N895" i="3"/>
  <c r="N903" i="3"/>
  <c r="N911" i="3"/>
  <c r="N919" i="3"/>
  <c r="N927" i="3"/>
  <c r="N935" i="3"/>
  <c r="N943" i="3"/>
  <c r="N951" i="3"/>
  <c r="N959" i="3"/>
  <c r="N967" i="3"/>
  <c r="N975" i="3"/>
  <c r="N983" i="3"/>
  <c r="N991" i="3"/>
  <c r="N999" i="3"/>
  <c r="N1007" i="3"/>
  <c r="N1015" i="3"/>
  <c r="N1023" i="3"/>
  <c r="N1031" i="3"/>
  <c r="N1039" i="3"/>
  <c r="N1047" i="3"/>
  <c r="N1055" i="3"/>
  <c r="N1063" i="3"/>
  <c r="N1071" i="3"/>
  <c r="N1079" i="3"/>
  <c r="N1087" i="3"/>
  <c r="N1095" i="3"/>
  <c r="N1103" i="3"/>
  <c r="N448" i="3"/>
  <c r="N456" i="3"/>
  <c r="N464" i="3"/>
  <c r="N472" i="3"/>
  <c r="N480" i="3"/>
  <c r="N488" i="3"/>
  <c r="N496" i="3"/>
  <c r="N504" i="3"/>
  <c r="N512" i="3"/>
  <c r="N520" i="3"/>
  <c r="N528" i="3"/>
  <c r="N536" i="3"/>
  <c r="N544" i="3"/>
  <c r="N552" i="3"/>
  <c r="N560" i="3"/>
  <c r="N568" i="3"/>
  <c r="N576" i="3"/>
  <c r="N584" i="3"/>
  <c r="N592" i="3"/>
  <c r="N600" i="3"/>
  <c r="N608" i="3"/>
  <c r="N616" i="3"/>
  <c r="N624" i="3"/>
  <c r="N632" i="3"/>
  <c r="N640" i="3"/>
  <c r="N648" i="3"/>
  <c r="N656" i="3"/>
  <c r="N664" i="3"/>
  <c r="N672" i="3"/>
  <c r="N680" i="3"/>
  <c r="N688" i="3"/>
  <c r="N696" i="3"/>
  <c r="N704" i="3"/>
  <c r="N712" i="3"/>
  <c r="N720" i="3"/>
  <c r="N728" i="3"/>
  <c r="N736" i="3"/>
  <c r="N744" i="3"/>
  <c r="N752" i="3"/>
  <c r="N760" i="3"/>
  <c r="N768" i="3"/>
  <c r="N776" i="3"/>
  <c r="N784" i="3"/>
  <c r="N792" i="3"/>
  <c r="N800" i="3"/>
  <c r="N808" i="3"/>
  <c r="N816" i="3"/>
  <c r="N824" i="3"/>
  <c r="N832" i="3"/>
  <c r="N840" i="3"/>
  <c r="N848" i="3"/>
  <c r="N856" i="3"/>
  <c r="N864" i="3"/>
  <c r="N872" i="3"/>
  <c r="N880" i="3"/>
  <c r="N888" i="3"/>
  <c r="N896" i="3"/>
  <c r="N904" i="3"/>
  <c r="N912" i="3"/>
  <c r="N920" i="3"/>
  <c r="N928" i="3"/>
  <c r="N936" i="3"/>
  <c r="N944" i="3"/>
  <c r="N952" i="3"/>
  <c r="N960" i="3"/>
  <c r="N968" i="3"/>
  <c r="N976" i="3"/>
  <c r="N984" i="3"/>
  <c r="N992" i="3"/>
  <c r="N1000" i="3"/>
  <c r="N1008" i="3"/>
  <c r="N1016" i="3"/>
  <c r="N1024" i="3"/>
  <c r="N1032" i="3"/>
  <c r="N1040" i="3"/>
  <c r="N1048" i="3"/>
  <c r="N1056" i="3"/>
  <c r="N1064" i="3"/>
  <c r="N1072" i="3"/>
  <c r="N1080" i="3"/>
  <c r="N1088" i="3"/>
  <c r="N1096" i="3"/>
  <c r="N1104" i="3"/>
  <c r="N1112" i="3"/>
  <c r="N449" i="3"/>
  <c r="N457" i="3"/>
  <c r="N465" i="3"/>
  <c r="N473" i="3"/>
  <c r="N481" i="3"/>
  <c r="N489" i="3"/>
  <c r="N497" i="3"/>
  <c r="N505" i="3"/>
  <c r="N513" i="3"/>
  <c r="N521" i="3"/>
  <c r="N529" i="3"/>
  <c r="N537" i="3"/>
  <c r="N545" i="3"/>
  <c r="N553" i="3"/>
  <c r="N561" i="3"/>
  <c r="N569" i="3"/>
  <c r="N577" i="3"/>
  <c r="N585" i="3"/>
  <c r="N593" i="3"/>
  <c r="N601" i="3"/>
  <c r="N609" i="3"/>
  <c r="N617" i="3"/>
  <c r="N625" i="3"/>
  <c r="N633" i="3"/>
  <c r="N641" i="3"/>
  <c r="N649" i="3"/>
  <c r="N657" i="3"/>
  <c r="N665" i="3"/>
  <c r="N673" i="3"/>
  <c r="N681" i="3"/>
  <c r="N689" i="3"/>
  <c r="N697" i="3"/>
  <c r="N705" i="3"/>
  <c r="N713" i="3"/>
  <c r="N721" i="3"/>
  <c r="N729" i="3"/>
  <c r="N737" i="3"/>
  <c r="N745" i="3"/>
  <c r="N753" i="3"/>
  <c r="N761" i="3"/>
  <c r="N769" i="3"/>
  <c r="N777" i="3"/>
  <c r="N785" i="3"/>
  <c r="N793" i="3"/>
  <c r="N801" i="3"/>
  <c r="N809" i="3"/>
  <c r="N817" i="3"/>
  <c r="N825" i="3"/>
  <c r="N833" i="3"/>
  <c r="N841" i="3"/>
  <c r="N849" i="3"/>
  <c r="N857" i="3"/>
  <c r="N865" i="3"/>
  <c r="N873" i="3"/>
  <c r="N881" i="3"/>
  <c r="N889" i="3"/>
  <c r="N897" i="3"/>
  <c r="N905" i="3"/>
  <c r="N913" i="3"/>
  <c r="N921" i="3"/>
  <c r="N929" i="3"/>
  <c r="N937" i="3"/>
  <c r="N945" i="3"/>
  <c r="N953" i="3"/>
  <c r="N961" i="3"/>
  <c r="N969" i="3"/>
  <c r="N977" i="3"/>
  <c r="N985" i="3"/>
  <c r="N993" i="3"/>
  <c r="N1001" i="3"/>
  <c r="N1009" i="3"/>
  <c r="N1017" i="3"/>
  <c r="N1025" i="3"/>
  <c r="N1033" i="3"/>
  <c r="N1041" i="3"/>
  <c r="N1049" i="3"/>
  <c r="N1057" i="3"/>
  <c r="N1065" i="3"/>
  <c r="N1073" i="3"/>
  <c r="N1081" i="3"/>
  <c r="N1089" i="3"/>
  <c r="N1097" i="3"/>
  <c r="N1105" i="3"/>
  <c r="N1113" i="3"/>
  <c r="N450" i="3"/>
  <c r="N458" i="3"/>
  <c r="N466" i="3"/>
  <c r="N474" i="3"/>
  <c r="N482" i="3"/>
  <c r="N490" i="3"/>
  <c r="N498" i="3"/>
  <c r="N506" i="3"/>
  <c r="N514" i="3"/>
  <c r="N522" i="3"/>
  <c r="N530" i="3"/>
  <c r="N538" i="3"/>
  <c r="N546" i="3"/>
  <c r="N554" i="3"/>
  <c r="N562" i="3"/>
  <c r="N570" i="3"/>
  <c r="N578" i="3"/>
  <c r="N586" i="3"/>
  <c r="N594" i="3"/>
  <c r="N602" i="3"/>
  <c r="N610" i="3"/>
  <c r="N618" i="3"/>
  <c r="N626" i="3"/>
  <c r="N634" i="3"/>
  <c r="N642" i="3"/>
  <c r="N650" i="3"/>
  <c r="N658" i="3"/>
  <c r="N666" i="3"/>
  <c r="N674" i="3"/>
  <c r="N682" i="3"/>
  <c r="N690" i="3"/>
  <c r="N698" i="3"/>
  <c r="N706" i="3"/>
  <c r="N714" i="3"/>
  <c r="N722" i="3"/>
  <c r="N730" i="3"/>
  <c r="N738" i="3"/>
  <c r="N746" i="3"/>
  <c r="N754" i="3"/>
  <c r="N762" i="3"/>
  <c r="N770" i="3"/>
  <c r="N778" i="3"/>
  <c r="N786" i="3"/>
  <c r="N794" i="3"/>
  <c r="N802" i="3"/>
  <c r="N810" i="3"/>
  <c r="N818" i="3"/>
  <c r="N826" i="3"/>
  <c r="N834" i="3"/>
  <c r="N842" i="3"/>
  <c r="N850" i="3"/>
  <c r="N858" i="3"/>
  <c r="N866" i="3"/>
  <c r="N874" i="3"/>
  <c r="N882" i="3"/>
  <c r="N930" i="3"/>
  <c r="N994" i="3"/>
  <c r="N1052" i="3"/>
  <c r="N1084" i="3"/>
  <c r="N1114" i="3"/>
  <c r="N1124" i="3"/>
  <c r="N1133" i="3"/>
  <c r="N1141" i="3"/>
  <c r="N1149" i="3"/>
  <c r="N1157" i="3"/>
  <c r="N1165" i="3"/>
  <c r="N1173" i="3"/>
  <c r="N1181" i="3"/>
  <c r="N1189" i="3"/>
  <c r="N1197" i="3"/>
  <c r="N1205" i="3"/>
  <c r="N1213" i="3"/>
  <c r="N1221" i="3"/>
  <c r="N1229" i="3"/>
  <c r="N1237" i="3"/>
  <c r="N1245" i="3"/>
  <c r="N1253" i="3"/>
  <c r="N1261" i="3"/>
  <c r="N1269" i="3"/>
  <c r="N1277" i="3"/>
  <c r="N1285" i="3"/>
  <c r="N1293" i="3"/>
  <c r="N1301" i="3"/>
  <c r="N1309" i="3"/>
  <c r="N1317" i="3"/>
  <c r="N1325" i="3"/>
  <c r="N1333" i="3"/>
  <c r="N1341" i="3"/>
  <c r="N1349" i="3"/>
  <c r="N1357" i="3"/>
  <c r="N1365" i="3"/>
  <c r="N1373" i="3"/>
  <c r="N1381" i="3"/>
  <c r="N1389" i="3"/>
  <c r="N1397" i="3"/>
  <c r="N1405" i="3"/>
  <c r="N1413" i="3"/>
  <c r="N1421" i="3"/>
  <c r="N1429" i="3"/>
  <c r="N1437" i="3"/>
  <c r="N1445" i="3"/>
  <c r="N1453" i="3"/>
  <c r="N1461" i="3"/>
  <c r="N1469" i="3"/>
  <c r="N1477" i="3"/>
  <c r="N1485" i="3"/>
  <c r="N1493" i="3"/>
  <c r="N1501" i="3"/>
  <c r="N1509" i="3"/>
  <c r="N1517" i="3"/>
  <c r="N1525" i="3"/>
  <c r="N1533" i="3"/>
  <c r="N1541" i="3"/>
  <c r="N1549" i="3"/>
  <c r="N1557" i="3"/>
  <c r="N1565" i="3"/>
  <c r="N1573" i="3"/>
  <c r="N1581" i="3"/>
  <c r="N1589" i="3"/>
  <c r="N1597" i="3"/>
  <c r="N1605" i="3"/>
  <c r="N1613" i="3"/>
  <c r="N1621" i="3"/>
  <c r="N1629" i="3"/>
  <c r="N1637" i="3"/>
  <c r="N1645" i="3"/>
  <c r="N1653" i="3"/>
  <c r="N1661" i="3"/>
  <c r="N1669" i="3"/>
  <c r="N1677" i="3"/>
  <c r="N1685" i="3"/>
  <c r="N1693" i="3"/>
  <c r="N1701" i="3"/>
  <c r="N1709" i="3"/>
  <c r="N1717" i="3"/>
  <c r="N1725" i="3"/>
  <c r="N1733" i="3"/>
  <c r="N1741" i="3"/>
  <c r="N1749" i="3"/>
  <c r="N938" i="3"/>
  <c r="N1002" i="3"/>
  <c r="N1058" i="3"/>
  <c r="N1090" i="3"/>
  <c r="N1115" i="3"/>
  <c r="N1126" i="3"/>
  <c r="N1134" i="3"/>
  <c r="N1142" i="3"/>
  <c r="N1150" i="3"/>
  <c r="N1158" i="3"/>
  <c r="N1166" i="3"/>
  <c r="N1174" i="3"/>
  <c r="N1182" i="3"/>
  <c r="N1190" i="3"/>
  <c r="N1198" i="3"/>
  <c r="N1206" i="3"/>
  <c r="N1214" i="3"/>
  <c r="N1222" i="3"/>
  <c r="N1230" i="3"/>
  <c r="N1238" i="3"/>
  <c r="N1246" i="3"/>
  <c r="N1254" i="3"/>
  <c r="N1262" i="3"/>
  <c r="N1270" i="3"/>
  <c r="N1278" i="3"/>
  <c r="N1286" i="3"/>
  <c r="N1294" i="3"/>
  <c r="N1302" i="3"/>
  <c r="N1310" i="3"/>
  <c r="N1318" i="3"/>
  <c r="N1326" i="3"/>
  <c r="N1334" i="3"/>
  <c r="N1342" i="3"/>
  <c r="N1350" i="3"/>
  <c r="N1358" i="3"/>
  <c r="N1366" i="3"/>
  <c r="N1374" i="3"/>
  <c r="N1382" i="3"/>
  <c r="N1390" i="3"/>
  <c r="N1398" i="3"/>
  <c r="N1406" i="3"/>
  <c r="N1414" i="3"/>
  <c r="N1422" i="3"/>
  <c r="N1430" i="3"/>
  <c r="N1438" i="3"/>
  <c r="N1446" i="3"/>
  <c r="N1454" i="3"/>
  <c r="N1462" i="3"/>
  <c r="N1470" i="3"/>
  <c r="N1478" i="3"/>
  <c r="N1486" i="3"/>
  <c r="N1494" i="3"/>
  <c r="N1502" i="3"/>
  <c r="N1510" i="3"/>
  <c r="N1518" i="3"/>
  <c r="N1526" i="3"/>
  <c r="N1534" i="3"/>
  <c r="N1542" i="3"/>
  <c r="N1550" i="3"/>
  <c r="N1558" i="3"/>
  <c r="N1566" i="3"/>
  <c r="N1574" i="3"/>
  <c r="N1582" i="3"/>
  <c r="N1590" i="3"/>
  <c r="N1598" i="3"/>
  <c r="N1606" i="3"/>
  <c r="N1614" i="3"/>
  <c r="N1622" i="3"/>
  <c r="N1630" i="3"/>
  <c r="N1638" i="3"/>
  <c r="N1646" i="3"/>
  <c r="N1654" i="3"/>
  <c r="N1662" i="3"/>
  <c r="N1670" i="3"/>
  <c r="N1678" i="3"/>
  <c r="N1686" i="3"/>
  <c r="N1694" i="3"/>
  <c r="N1702" i="3"/>
  <c r="N1710" i="3"/>
  <c r="N1718" i="3"/>
  <c r="N1726" i="3"/>
  <c r="N1734" i="3"/>
  <c r="N1742" i="3"/>
  <c r="N1750" i="3"/>
  <c r="N946" i="3"/>
  <c r="N1010" i="3"/>
  <c r="N1060" i="3"/>
  <c r="N1092" i="3"/>
  <c r="N1116" i="3"/>
  <c r="N1127" i="3"/>
  <c r="N1135" i="3"/>
  <c r="N1143" i="3"/>
  <c r="N1151" i="3"/>
  <c r="N1159" i="3"/>
  <c r="N1167" i="3"/>
  <c r="N1175" i="3"/>
  <c r="N1183" i="3"/>
  <c r="N1191" i="3"/>
  <c r="N1199" i="3"/>
  <c r="N1207" i="3"/>
  <c r="N1215" i="3"/>
  <c r="N1223" i="3"/>
  <c r="N1231" i="3"/>
  <c r="N1239" i="3"/>
  <c r="N1247" i="3"/>
  <c r="N1255" i="3"/>
  <c r="N1263" i="3"/>
  <c r="N1271" i="3"/>
  <c r="N1279" i="3"/>
  <c r="N1287" i="3"/>
  <c r="N1295" i="3"/>
  <c r="N1303" i="3"/>
  <c r="N1311" i="3"/>
  <c r="N1319" i="3"/>
  <c r="N1327" i="3"/>
  <c r="N1335" i="3"/>
  <c r="N1343" i="3"/>
  <c r="N1351" i="3"/>
  <c r="N1359" i="3"/>
  <c r="N1367" i="3"/>
  <c r="N1375" i="3"/>
  <c r="N1383" i="3"/>
  <c r="N1391" i="3"/>
  <c r="N1399" i="3"/>
  <c r="N1407" i="3"/>
  <c r="N1415" i="3"/>
  <c r="N1423" i="3"/>
  <c r="N1431" i="3"/>
  <c r="N1439" i="3"/>
  <c r="N1447" i="3"/>
  <c r="N1455" i="3"/>
  <c r="N1463" i="3"/>
  <c r="N1471" i="3"/>
  <c r="N1479" i="3"/>
  <c r="N1487" i="3"/>
  <c r="N1495" i="3"/>
  <c r="N1503" i="3"/>
  <c r="N1511" i="3"/>
  <c r="N1519" i="3"/>
  <c r="N1527" i="3"/>
  <c r="N1535" i="3"/>
  <c r="N1543" i="3"/>
  <c r="N1551" i="3"/>
  <c r="N1559" i="3"/>
  <c r="N1567" i="3"/>
  <c r="N1575" i="3"/>
  <c r="N1583" i="3"/>
  <c r="N1591" i="3"/>
  <c r="N1599" i="3"/>
  <c r="N1607" i="3"/>
  <c r="N1615" i="3"/>
  <c r="N1623" i="3"/>
  <c r="N1631" i="3"/>
  <c r="N1639" i="3"/>
  <c r="N1647" i="3"/>
  <c r="N1655" i="3"/>
  <c r="N1663" i="3"/>
  <c r="N1671" i="3"/>
  <c r="N1679" i="3"/>
  <c r="N1687" i="3"/>
  <c r="N1695" i="3"/>
  <c r="N1703" i="3"/>
  <c r="N1711" i="3"/>
  <c r="N1719" i="3"/>
  <c r="N1727" i="3"/>
  <c r="N1735" i="3"/>
  <c r="N1743" i="3"/>
  <c r="N1751" i="3"/>
  <c r="N1759" i="3"/>
  <c r="N1767" i="3"/>
  <c r="N890" i="3"/>
  <c r="N954" i="3"/>
  <c r="N1018" i="3"/>
  <c r="N1066" i="3"/>
  <c r="N1098" i="3"/>
  <c r="N1119" i="3"/>
  <c r="N1128" i="3"/>
  <c r="N1136" i="3"/>
  <c r="N1144" i="3"/>
  <c r="N1152" i="3"/>
  <c r="N1160" i="3"/>
  <c r="N1168" i="3"/>
  <c r="N1176" i="3"/>
  <c r="N1184" i="3"/>
  <c r="N1192" i="3"/>
  <c r="N1200" i="3"/>
  <c r="N1208" i="3"/>
  <c r="N1216" i="3"/>
  <c r="N1224" i="3"/>
  <c r="N1232" i="3"/>
  <c r="N1240" i="3"/>
  <c r="N1248" i="3"/>
  <c r="N1256" i="3"/>
  <c r="N1264" i="3"/>
  <c r="N1272" i="3"/>
  <c r="N1280" i="3"/>
  <c r="N1288" i="3"/>
  <c r="N1296" i="3"/>
  <c r="N1304" i="3"/>
  <c r="N1312" i="3"/>
  <c r="N1320" i="3"/>
  <c r="N1328" i="3"/>
  <c r="N1336" i="3"/>
  <c r="N1344" i="3"/>
  <c r="N1352" i="3"/>
  <c r="N1360" i="3"/>
  <c r="N1368" i="3"/>
  <c r="N1376" i="3"/>
  <c r="N1384" i="3"/>
  <c r="N1392" i="3"/>
  <c r="N1400" i="3"/>
  <c r="N1408" i="3"/>
  <c r="N1416" i="3"/>
  <c r="N1424" i="3"/>
  <c r="N1432" i="3"/>
  <c r="N1440" i="3"/>
  <c r="N1448" i="3"/>
  <c r="N1456" i="3"/>
  <c r="N1464" i="3"/>
  <c r="N1472" i="3"/>
  <c r="N1480" i="3"/>
  <c r="N1488" i="3"/>
  <c r="N1496" i="3"/>
  <c r="N1504" i="3"/>
  <c r="N1512" i="3"/>
  <c r="N1520" i="3"/>
  <c r="N1528" i="3"/>
  <c r="N1536" i="3"/>
  <c r="N1544" i="3"/>
  <c r="N1552" i="3"/>
  <c r="N1560" i="3"/>
  <c r="N1568" i="3"/>
  <c r="N1576" i="3"/>
  <c r="N1584" i="3"/>
  <c r="N1592" i="3"/>
  <c r="N1600" i="3"/>
  <c r="N1608" i="3"/>
  <c r="N1616" i="3"/>
  <c r="N1624" i="3"/>
  <c r="N1632" i="3"/>
  <c r="N1640" i="3"/>
  <c r="N1648" i="3"/>
  <c r="N1656" i="3"/>
  <c r="N1664" i="3"/>
  <c r="N1672" i="3"/>
  <c r="N1680" i="3"/>
  <c r="N1688" i="3"/>
  <c r="N1696" i="3"/>
  <c r="N1704" i="3"/>
  <c r="N1712" i="3"/>
  <c r="N1720" i="3"/>
  <c r="N1728" i="3"/>
  <c r="N1736" i="3"/>
  <c r="N1744" i="3"/>
  <c r="N1752" i="3"/>
  <c r="N1760" i="3"/>
  <c r="N898" i="3"/>
  <c r="N962" i="3"/>
  <c r="N1026" i="3"/>
  <c r="N1068" i="3"/>
  <c r="N1100" i="3"/>
  <c r="N1120" i="3"/>
  <c r="N1129" i="3"/>
  <c r="N1137" i="3"/>
  <c r="N1145" i="3"/>
  <c r="N1153" i="3"/>
  <c r="N1161" i="3"/>
  <c r="N1169" i="3"/>
  <c r="N1177" i="3"/>
  <c r="N1185" i="3"/>
  <c r="N1193" i="3"/>
  <c r="N1201" i="3"/>
  <c r="N1209" i="3"/>
  <c r="N1217" i="3"/>
  <c r="N1225" i="3"/>
  <c r="N1233" i="3"/>
  <c r="N1241" i="3"/>
  <c r="N1249" i="3"/>
  <c r="N1257" i="3"/>
  <c r="N1265" i="3"/>
  <c r="N1273" i="3"/>
  <c r="N1281" i="3"/>
  <c r="N1289" i="3"/>
  <c r="N1297" i="3"/>
  <c r="N1305" i="3"/>
  <c r="N1313" i="3"/>
  <c r="N1321" i="3"/>
  <c r="N1329" i="3"/>
  <c r="N1337" i="3"/>
  <c r="N1345" i="3"/>
  <c r="N1353" i="3"/>
  <c r="N1361" i="3"/>
  <c r="N1369" i="3"/>
  <c r="N1377" i="3"/>
  <c r="N1385" i="3"/>
  <c r="N1393" i="3"/>
  <c r="N1401" i="3"/>
  <c r="N1409" i="3"/>
  <c r="N1417" i="3"/>
  <c r="N1425" i="3"/>
  <c r="N1433" i="3"/>
  <c r="N1441" i="3"/>
  <c r="N1449" i="3"/>
  <c r="N1457" i="3"/>
  <c r="N1465" i="3"/>
  <c r="N1473" i="3"/>
  <c r="N1481" i="3"/>
  <c r="N1489" i="3"/>
  <c r="N1497" i="3"/>
  <c r="N1505" i="3"/>
  <c r="N1513" i="3"/>
  <c r="N1521" i="3"/>
  <c r="N1529" i="3"/>
  <c r="N1537" i="3"/>
  <c r="N1545" i="3"/>
  <c r="N1553" i="3"/>
  <c r="N1561" i="3"/>
  <c r="N1569" i="3"/>
  <c r="N1577" i="3"/>
  <c r="N1585" i="3"/>
  <c r="N1593" i="3"/>
  <c r="N1601" i="3"/>
  <c r="N1609" i="3"/>
  <c r="N1617" i="3"/>
  <c r="N1625" i="3"/>
  <c r="N1633" i="3"/>
  <c r="N1641" i="3"/>
  <c r="N1649" i="3"/>
  <c r="N1657" i="3"/>
  <c r="N1665" i="3"/>
  <c r="N1673" i="3"/>
  <c r="N1681" i="3"/>
  <c r="N1689" i="3"/>
  <c r="N1697" i="3"/>
  <c r="N1705" i="3"/>
  <c r="N1713" i="3"/>
  <c r="N1721" i="3"/>
  <c r="N1729" i="3"/>
  <c r="N1737" i="3"/>
  <c r="N1745" i="3"/>
  <c r="N906" i="3"/>
  <c r="N970" i="3"/>
  <c r="N1034" i="3"/>
  <c r="N1074" i="3"/>
  <c r="N1106" i="3"/>
  <c r="N1121" i="3"/>
  <c r="N1130" i="3"/>
  <c r="N1138" i="3"/>
  <c r="N1146" i="3"/>
  <c r="N1154" i="3"/>
  <c r="N1162" i="3"/>
  <c r="N1170" i="3"/>
  <c r="N1178" i="3"/>
  <c r="N1186" i="3"/>
  <c r="N1194" i="3"/>
  <c r="N1202" i="3"/>
  <c r="N1210" i="3"/>
  <c r="N1218" i="3"/>
  <c r="N1226" i="3"/>
  <c r="N1234" i="3"/>
  <c r="N1242" i="3"/>
  <c r="N1250" i="3"/>
  <c r="N1258" i="3"/>
  <c r="N1266" i="3"/>
  <c r="N1274" i="3"/>
  <c r="N1282" i="3"/>
  <c r="N1290" i="3"/>
  <c r="N1298" i="3"/>
  <c r="N1306" i="3"/>
  <c r="N1314" i="3"/>
  <c r="N1322" i="3"/>
  <c r="N1330" i="3"/>
  <c r="N1338" i="3"/>
  <c r="N1346" i="3"/>
  <c r="N1354" i="3"/>
  <c r="N1362" i="3"/>
  <c r="N1370" i="3"/>
  <c r="N1378" i="3"/>
  <c r="N1386" i="3"/>
  <c r="N1394" i="3"/>
  <c r="N1402" i="3"/>
  <c r="N1410" i="3"/>
  <c r="N1418" i="3"/>
  <c r="N1426" i="3"/>
  <c r="N1434" i="3"/>
  <c r="N1442" i="3"/>
  <c r="N1450" i="3"/>
  <c r="N1458" i="3"/>
  <c r="N1466" i="3"/>
  <c r="N1474" i="3"/>
  <c r="N1482" i="3"/>
  <c r="N1490" i="3"/>
  <c r="N1498" i="3"/>
  <c r="N1506" i="3"/>
  <c r="N1514" i="3"/>
  <c r="N1522" i="3"/>
  <c r="N1530" i="3"/>
  <c r="N1538" i="3"/>
  <c r="N1546" i="3"/>
  <c r="N1554" i="3"/>
  <c r="N1562" i="3"/>
  <c r="N1570" i="3"/>
  <c r="N1578" i="3"/>
  <c r="N1586" i="3"/>
  <c r="N1594" i="3"/>
  <c r="N1602" i="3"/>
  <c r="N1610" i="3"/>
  <c r="N1618" i="3"/>
  <c r="N1626" i="3"/>
  <c r="N1634" i="3"/>
  <c r="N1642" i="3"/>
  <c r="N1650" i="3"/>
  <c r="N1658" i="3"/>
  <c r="N1666" i="3"/>
  <c r="N1674" i="3"/>
  <c r="N1682" i="3"/>
  <c r="N1690" i="3"/>
  <c r="N1698" i="3"/>
  <c r="N1706" i="3"/>
  <c r="N1714" i="3"/>
  <c r="N1722" i="3"/>
  <c r="N1730" i="3"/>
  <c r="N1738" i="3"/>
  <c r="N1746" i="3"/>
  <c r="N914" i="3"/>
  <c r="N978" i="3"/>
  <c r="N1042" i="3"/>
  <c r="N1076" i="3"/>
  <c r="N1108" i="3"/>
  <c r="N1122" i="3"/>
  <c r="N1131" i="3"/>
  <c r="N1139" i="3"/>
  <c r="N1147" i="3"/>
  <c r="N1155" i="3"/>
  <c r="N1163" i="3"/>
  <c r="N1171" i="3"/>
  <c r="N1179" i="3"/>
  <c r="N1187" i="3"/>
  <c r="N1195" i="3"/>
  <c r="N1203" i="3"/>
  <c r="N1211" i="3"/>
  <c r="N1219" i="3"/>
  <c r="N1227" i="3"/>
  <c r="N1235" i="3"/>
  <c r="N1243" i="3"/>
  <c r="N1251" i="3"/>
  <c r="N1259" i="3"/>
  <c r="N1267" i="3"/>
  <c r="N1275" i="3"/>
  <c r="N1283" i="3"/>
  <c r="N1291" i="3"/>
  <c r="N1299" i="3"/>
  <c r="N1307" i="3"/>
  <c r="N1315" i="3"/>
  <c r="N1323" i="3"/>
  <c r="N1331" i="3"/>
  <c r="N1339" i="3"/>
  <c r="N1347" i="3"/>
  <c r="N1355" i="3"/>
  <c r="N1363" i="3"/>
  <c r="N1371" i="3"/>
  <c r="N1379" i="3"/>
  <c r="N1387" i="3"/>
  <c r="N1395" i="3"/>
  <c r="N1403" i="3"/>
  <c r="N1411" i="3"/>
  <c r="N1419" i="3"/>
  <c r="N1427" i="3"/>
  <c r="N1435" i="3"/>
  <c r="N1443" i="3"/>
  <c r="N1451" i="3"/>
  <c r="N1459" i="3"/>
  <c r="N1467" i="3"/>
  <c r="N1475" i="3"/>
  <c r="N1483" i="3"/>
  <c r="N1491" i="3"/>
  <c r="N1499" i="3"/>
  <c r="N1507" i="3"/>
  <c r="N1515" i="3"/>
  <c r="N1523" i="3"/>
  <c r="N1531" i="3"/>
  <c r="N1539" i="3"/>
  <c r="N1547" i="3"/>
  <c r="N1555" i="3"/>
  <c r="N1563" i="3"/>
  <c r="N1571" i="3"/>
  <c r="N1579" i="3"/>
  <c r="N1587" i="3"/>
  <c r="N1595" i="3"/>
  <c r="N1603" i="3"/>
  <c r="N1611" i="3"/>
  <c r="N1619" i="3"/>
  <c r="N1627" i="3"/>
  <c r="N1635" i="3"/>
  <c r="N1643" i="3"/>
  <c r="N1651" i="3"/>
  <c r="N1659" i="3"/>
  <c r="N1667" i="3"/>
  <c r="N1675" i="3"/>
  <c r="N1683" i="3"/>
  <c r="N1691" i="3"/>
  <c r="N1699" i="3"/>
  <c r="N1707" i="3"/>
  <c r="N1715" i="3"/>
  <c r="N1723" i="3"/>
  <c r="N1731" i="3"/>
  <c r="N1739" i="3"/>
  <c r="N1747" i="3"/>
  <c r="N1755" i="3"/>
  <c r="N922" i="3"/>
  <c r="N986" i="3"/>
  <c r="N1050" i="3"/>
  <c r="N1082" i="3"/>
  <c r="N1111" i="3"/>
  <c r="N1123" i="3"/>
  <c r="N1132" i="3"/>
  <c r="N1140" i="3"/>
  <c r="N1148" i="3"/>
  <c r="N1156" i="3"/>
  <c r="N1164" i="3"/>
  <c r="N1172" i="3"/>
  <c r="N1180" i="3"/>
  <c r="N1188" i="3"/>
  <c r="N1196" i="3"/>
  <c r="N1204" i="3"/>
  <c r="N1212" i="3"/>
  <c r="N1220" i="3"/>
  <c r="N1228" i="3"/>
  <c r="N1236" i="3"/>
  <c r="N1244" i="3"/>
  <c r="N1252" i="3"/>
  <c r="N1260" i="3"/>
  <c r="N1268" i="3"/>
  <c r="N1276" i="3"/>
  <c r="N1284" i="3"/>
  <c r="N1292" i="3"/>
  <c r="N1300" i="3"/>
  <c r="N1308" i="3"/>
  <c r="N1316" i="3"/>
  <c r="N1324" i="3"/>
  <c r="N1332" i="3"/>
  <c r="N1340" i="3"/>
  <c r="N1348" i="3"/>
  <c r="N1356" i="3"/>
  <c r="N1364" i="3"/>
  <c r="N1372" i="3"/>
  <c r="N1380" i="3"/>
  <c r="N1388" i="3"/>
  <c r="N1396" i="3"/>
  <c r="N1404" i="3"/>
  <c r="N1412" i="3"/>
  <c r="N1420" i="3"/>
  <c r="N1428" i="3"/>
  <c r="N1436" i="3"/>
  <c r="N1444" i="3"/>
  <c r="N1452" i="3"/>
  <c r="N1460" i="3"/>
  <c r="N1468" i="3"/>
  <c r="N1476" i="3"/>
  <c r="N1484" i="3"/>
  <c r="N1492" i="3"/>
  <c r="N1500" i="3"/>
  <c r="N1508" i="3"/>
  <c r="N1516" i="3"/>
  <c r="N1524" i="3"/>
  <c r="N1532" i="3"/>
  <c r="N1540" i="3"/>
  <c r="N1548" i="3"/>
  <c r="N1556" i="3"/>
  <c r="N1564" i="3"/>
  <c r="N1572" i="3"/>
  <c r="N1580" i="3"/>
  <c r="N1588" i="3"/>
  <c r="N1596" i="3"/>
  <c r="N1604" i="3"/>
  <c r="N1612" i="3"/>
  <c r="N1620" i="3"/>
  <c r="N1628" i="3"/>
  <c r="N1636" i="3"/>
  <c r="N1644" i="3"/>
  <c r="N1652" i="3"/>
  <c r="N1660" i="3"/>
  <c r="N1668" i="3"/>
  <c r="N1676" i="3"/>
  <c r="N1684" i="3"/>
  <c r="N1692" i="3"/>
  <c r="N1700" i="3"/>
  <c r="N1708" i="3"/>
  <c r="N1716" i="3"/>
  <c r="N1724" i="3"/>
  <c r="N1732" i="3"/>
  <c r="N1740" i="3"/>
  <c r="N1748" i="3"/>
  <c r="N1756" i="3"/>
  <c r="N1762" i="3"/>
  <c r="N1771" i="3"/>
  <c r="N1779" i="3"/>
  <c r="N1787" i="3"/>
  <c r="N1795" i="3"/>
  <c r="N1803" i="3"/>
  <c r="N1811" i="3"/>
  <c r="N1819" i="3"/>
  <c r="J448" i="3"/>
  <c r="M448" i="3" s="1"/>
  <c r="J456" i="3"/>
  <c r="M456" i="3"/>
  <c r="J464" i="3"/>
  <c r="M464" i="3"/>
  <c r="J472" i="3"/>
  <c r="M472" i="3" s="1"/>
  <c r="J480" i="3"/>
  <c r="M480" i="3"/>
  <c r="J488" i="3"/>
  <c r="M488" i="3" s="1"/>
  <c r="J496" i="3"/>
  <c r="M496" i="3"/>
  <c r="J504" i="3"/>
  <c r="M504" i="3" s="1"/>
  <c r="J512" i="3"/>
  <c r="M512" i="3" s="1"/>
  <c r="J520" i="3"/>
  <c r="M520" i="3" s="1"/>
  <c r="J528" i="3"/>
  <c r="M528" i="3"/>
  <c r="J536" i="3"/>
  <c r="M536" i="3" s="1"/>
  <c r="J544" i="3"/>
  <c r="M544" i="3"/>
  <c r="J552" i="3"/>
  <c r="M552" i="3"/>
  <c r="J560" i="3"/>
  <c r="M560" i="3"/>
  <c r="J568" i="3"/>
  <c r="M568" i="3" s="1"/>
  <c r="J576" i="3"/>
  <c r="M576" i="3" s="1"/>
  <c r="J584" i="3"/>
  <c r="M584" i="3" s="1"/>
  <c r="J592" i="3"/>
  <c r="M592" i="3"/>
  <c r="J600" i="3"/>
  <c r="M600" i="3" s="1"/>
  <c r="J608" i="3"/>
  <c r="M608" i="3" s="1"/>
  <c r="J616" i="3"/>
  <c r="M616" i="3"/>
  <c r="J624" i="3"/>
  <c r="M624" i="3"/>
  <c r="J632" i="3"/>
  <c r="M632" i="3" s="1"/>
  <c r="J640" i="3"/>
  <c r="M640" i="3"/>
  <c r="J648" i="3"/>
  <c r="M648" i="3" s="1"/>
  <c r="J656" i="3"/>
  <c r="M656" i="3"/>
  <c r="J664" i="3"/>
  <c r="M664" i="3" s="1"/>
  <c r="J672" i="3"/>
  <c r="M672" i="3" s="1"/>
  <c r="J680" i="3"/>
  <c r="M680" i="3" s="1"/>
  <c r="J688" i="3"/>
  <c r="M688" i="3"/>
  <c r="J696" i="3"/>
  <c r="M696" i="3" s="1"/>
  <c r="J704" i="3"/>
  <c r="M704" i="3" s="1"/>
  <c r="J712" i="3"/>
  <c r="M712" i="3"/>
  <c r="J720" i="3"/>
  <c r="M720" i="3"/>
  <c r="J728" i="3"/>
  <c r="M728" i="3" s="1"/>
  <c r="J736" i="3"/>
  <c r="M736" i="3"/>
  <c r="J744" i="3"/>
  <c r="M744" i="3" s="1"/>
  <c r="J752" i="3"/>
  <c r="M752" i="3"/>
  <c r="J760" i="3"/>
  <c r="M760" i="3" s="1"/>
  <c r="J768" i="3"/>
  <c r="M768" i="3" s="1"/>
  <c r="J776" i="3"/>
  <c r="M776" i="3" s="1"/>
  <c r="J784" i="3"/>
  <c r="M784" i="3"/>
  <c r="J792" i="3"/>
  <c r="M792" i="3" s="1"/>
  <c r="J800" i="3"/>
  <c r="M800" i="3"/>
  <c r="J808" i="3"/>
  <c r="M808" i="3"/>
  <c r="J816" i="3"/>
  <c r="M816" i="3"/>
  <c r="J824" i="3"/>
  <c r="M824" i="3" s="1"/>
  <c r="J832" i="3"/>
  <c r="M832" i="3" s="1"/>
  <c r="J840" i="3"/>
  <c r="M840" i="3" s="1"/>
  <c r="J848" i="3"/>
  <c r="M848" i="3"/>
  <c r="J856" i="3"/>
  <c r="M856" i="3" s="1"/>
  <c r="J864" i="3"/>
  <c r="M864" i="3" s="1"/>
  <c r="J872" i="3"/>
  <c r="M872" i="3"/>
  <c r="J880" i="3"/>
  <c r="M880" i="3"/>
  <c r="J888" i="3"/>
  <c r="M888" i="3" s="1"/>
  <c r="J896" i="3"/>
  <c r="M896" i="3"/>
  <c r="J904" i="3"/>
  <c r="M904" i="3" s="1"/>
  <c r="J912" i="3"/>
  <c r="M912" i="3"/>
  <c r="J920" i="3"/>
  <c r="M920" i="3" s="1"/>
  <c r="J928" i="3"/>
  <c r="M928" i="3" s="1"/>
  <c r="J936" i="3"/>
  <c r="M936" i="3" s="1"/>
  <c r="J944" i="3"/>
  <c r="M944" i="3"/>
  <c r="J952" i="3"/>
  <c r="M952" i="3" s="1"/>
  <c r="J960" i="3"/>
  <c r="M960" i="3" s="1"/>
  <c r="J968" i="3"/>
  <c r="M968" i="3"/>
  <c r="J976" i="3"/>
  <c r="M976" i="3"/>
  <c r="J984" i="3"/>
  <c r="M984" i="3" s="1"/>
  <c r="J992" i="3"/>
  <c r="M992" i="3"/>
  <c r="J1000" i="3"/>
  <c r="M1000" i="3" s="1"/>
  <c r="J1008" i="3"/>
  <c r="M1008" i="3"/>
  <c r="J1016" i="3"/>
  <c r="M1016" i="3" s="1"/>
  <c r="J1024" i="3"/>
  <c r="M1024" i="3" s="1"/>
  <c r="J1032" i="3"/>
  <c r="M1032" i="3" s="1"/>
  <c r="N1763" i="3"/>
  <c r="N1772" i="3"/>
  <c r="N1780" i="3"/>
  <c r="N1788" i="3"/>
  <c r="N1796" i="3"/>
  <c r="N1804" i="3"/>
  <c r="N1812" i="3"/>
  <c r="N1820" i="3"/>
  <c r="J449" i="3"/>
  <c r="M449" i="3"/>
  <c r="J457" i="3"/>
  <c r="M457" i="3" s="1"/>
  <c r="J465" i="3"/>
  <c r="M465" i="3"/>
  <c r="J473" i="3"/>
  <c r="M473" i="3"/>
  <c r="J481" i="3"/>
  <c r="M481" i="3"/>
  <c r="J489" i="3"/>
  <c r="M489" i="3" s="1"/>
  <c r="J497" i="3"/>
  <c r="M497" i="3" s="1"/>
  <c r="J505" i="3"/>
  <c r="M505" i="3" s="1"/>
  <c r="J513" i="3"/>
  <c r="M513" i="3"/>
  <c r="J521" i="3"/>
  <c r="M521" i="3" s="1"/>
  <c r="J529" i="3"/>
  <c r="M529" i="3" s="1"/>
  <c r="J537" i="3"/>
  <c r="M537" i="3"/>
  <c r="J545" i="3"/>
  <c r="M545" i="3"/>
  <c r="J553" i="3"/>
  <c r="M553" i="3" s="1"/>
  <c r="J561" i="3"/>
  <c r="M561" i="3"/>
  <c r="J569" i="3"/>
  <c r="M569" i="3" s="1"/>
  <c r="J577" i="3"/>
  <c r="M577" i="3"/>
  <c r="J585" i="3"/>
  <c r="M585" i="3" s="1"/>
  <c r="J593" i="3"/>
  <c r="M593" i="3" s="1"/>
  <c r="J601" i="3"/>
  <c r="M601" i="3" s="1"/>
  <c r="J609" i="3"/>
  <c r="M609" i="3"/>
  <c r="J617" i="3"/>
  <c r="M617" i="3" s="1"/>
  <c r="J625" i="3"/>
  <c r="M625" i="3" s="1"/>
  <c r="J633" i="3"/>
  <c r="M633" i="3"/>
  <c r="J641" i="3"/>
  <c r="M641" i="3"/>
  <c r="J649" i="3"/>
  <c r="M649" i="3" s="1"/>
  <c r="J657" i="3"/>
  <c r="M657" i="3"/>
  <c r="J665" i="3"/>
  <c r="M665" i="3" s="1"/>
  <c r="J673" i="3"/>
  <c r="M673" i="3"/>
  <c r="J681" i="3"/>
  <c r="M681" i="3" s="1"/>
  <c r="J689" i="3"/>
  <c r="M689" i="3" s="1"/>
  <c r="J697" i="3"/>
  <c r="M697" i="3" s="1"/>
  <c r="J705" i="3"/>
  <c r="M705" i="3"/>
  <c r="J713" i="3"/>
  <c r="M713" i="3" s="1"/>
  <c r="J721" i="3"/>
  <c r="M721" i="3"/>
  <c r="J729" i="3"/>
  <c r="M729" i="3"/>
  <c r="J737" i="3"/>
  <c r="M737" i="3"/>
  <c r="J745" i="3"/>
  <c r="M745" i="3" s="1"/>
  <c r="J753" i="3"/>
  <c r="M753" i="3" s="1"/>
  <c r="J761" i="3"/>
  <c r="M761" i="3" s="1"/>
  <c r="J769" i="3"/>
  <c r="M769" i="3"/>
  <c r="J777" i="3"/>
  <c r="M777" i="3" s="1"/>
  <c r="J785" i="3"/>
  <c r="M785" i="3" s="1"/>
  <c r="J793" i="3"/>
  <c r="M793" i="3"/>
  <c r="J801" i="3"/>
  <c r="M801" i="3"/>
  <c r="J809" i="3"/>
  <c r="M809" i="3" s="1"/>
  <c r="J817" i="3"/>
  <c r="M817" i="3"/>
  <c r="J825" i="3"/>
  <c r="M825" i="3" s="1"/>
  <c r="J833" i="3"/>
  <c r="M833" i="3"/>
  <c r="J841" i="3"/>
  <c r="M841" i="3" s="1"/>
  <c r="J849" i="3"/>
  <c r="M849" i="3" s="1"/>
  <c r="J857" i="3"/>
  <c r="M857" i="3" s="1"/>
  <c r="J865" i="3"/>
  <c r="M865" i="3"/>
  <c r="J873" i="3"/>
  <c r="M873" i="3" s="1"/>
  <c r="J881" i="3"/>
  <c r="M881" i="3" s="1"/>
  <c r="J889" i="3"/>
  <c r="M889" i="3"/>
  <c r="J897" i="3"/>
  <c r="M897" i="3"/>
  <c r="J905" i="3"/>
  <c r="M905" i="3" s="1"/>
  <c r="J913" i="3"/>
  <c r="M913" i="3"/>
  <c r="J921" i="3"/>
  <c r="M921" i="3" s="1"/>
  <c r="J929" i="3"/>
  <c r="M929" i="3"/>
  <c r="J937" i="3"/>
  <c r="M937" i="3" s="1"/>
  <c r="J945" i="3"/>
  <c r="M945" i="3" s="1"/>
  <c r="J953" i="3"/>
  <c r="M953" i="3" s="1"/>
  <c r="J961" i="3"/>
  <c r="M961" i="3"/>
  <c r="J969" i="3"/>
  <c r="M969" i="3" s="1"/>
  <c r="J977" i="3"/>
  <c r="M977" i="3"/>
  <c r="J985" i="3"/>
  <c r="M985" i="3"/>
  <c r="J993" i="3"/>
  <c r="M993" i="3"/>
  <c r="J1001" i="3"/>
  <c r="M1001" i="3" s="1"/>
  <c r="J1009" i="3"/>
  <c r="M1009" i="3" s="1"/>
  <c r="N1764" i="3"/>
  <c r="N1773" i="3"/>
  <c r="N1781" i="3"/>
  <c r="N1789" i="3"/>
  <c r="N1797" i="3"/>
  <c r="N1805" i="3"/>
  <c r="N1813" i="3"/>
  <c r="J450" i="3"/>
  <c r="M450" i="3"/>
  <c r="J458" i="3"/>
  <c r="M458" i="3" s="1"/>
  <c r="J466" i="3"/>
  <c r="M466" i="3" s="1"/>
  <c r="J474" i="3"/>
  <c r="M474" i="3"/>
  <c r="J482" i="3"/>
  <c r="M482" i="3" s="1"/>
  <c r="J490" i="3"/>
  <c r="M490" i="3" s="1"/>
  <c r="J498" i="3"/>
  <c r="M498" i="3" s="1"/>
  <c r="J506" i="3"/>
  <c r="M506" i="3"/>
  <c r="J514" i="3"/>
  <c r="M514" i="3" s="1"/>
  <c r="J522" i="3"/>
  <c r="M522" i="3" s="1"/>
  <c r="J530" i="3"/>
  <c r="M530" i="3" s="1"/>
  <c r="J538" i="3"/>
  <c r="M538" i="3"/>
  <c r="J546" i="3"/>
  <c r="M546" i="3"/>
  <c r="J554" i="3"/>
  <c r="M554" i="3" s="1"/>
  <c r="J562" i="3"/>
  <c r="M562" i="3" s="1"/>
  <c r="J570" i="3"/>
  <c r="M570" i="3"/>
  <c r="J578" i="3"/>
  <c r="M578" i="3"/>
  <c r="J586" i="3"/>
  <c r="M586" i="3" s="1"/>
  <c r="J594" i="3"/>
  <c r="M594" i="3" s="1"/>
  <c r="J602" i="3"/>
  <c r="M602" i="3"/>
  <c r="J610" i="3"/>
  <c r="M610" i="3" s="1"/>
  <c r="J618" i="3"/>
  <c r="M618" i="3" s="1"/>
  <c r="J626" i="3"/>
  <c r="M626" i="3" s="1"/>
  <c r="J634" i="3"/>
  <c r="M634" i="3"/>
  <c r="J642" i="3"/>
  <c r="M642" i="3" s="1"/>
  <c r="J650" i="3"/>
  <c r="M650" i="3" s="1"/>
  <c r="J658" i="3"/>
  <c r="M658" i="3" s="1"/>
  <c r="J666" i="3"/>
  <c r="M666" i="3"/>
  <c r="J674" i="3"/>
  <c r="M674" i="3"/>
  <c r="J682" i="3"/>
  <c r="M682" i="3" s="1"/>
  <c r="J690" i="3"/>
  <c r="M690" i="3" s="1"/>
  <c r="J698" i="3"/>
  <c r="M698" i="3"/>
  <c r="J706" i="3"/>
  <c r="M706" i="3"/>
  <c r="J714" i="3"/>
  <c r="M714" i="3" s="1"/>
  <c r="J722" i="3"/>
  <c r="M722" i="3" s="1"/>
  <c r="J730" i="3"/>
  <c r="M730" i="3"/>
  <c r="J738" i="3"/>
  <c r="M738" i="3" s="1"/>
  <c r="J746" i="3"/>
  <c r="M746" i="3" s="1"/>
  <c r="J754" i="3"/>
  <c r="M754" i="3" s="1"/>
  <c r="J762" i="3"/>
  <c r="M762" i="3"/>
  <c r="J770" i="3"/>
  <c r="M770" i="3" s="1"/>
  <c r="J778" i="3"/>
  <c r="M778" i="3" s="1"/>
  <c r="J786" i="3"/>
  <c r="M786" i="3" s="1"/>
  <c r="J794" i="3"/>
  <c r="M794" i="3"/>
  <c r="J802" i="3"/>
  <c r="M802" i="3"/>
  <c r="J810" i="3"/>
  <c r="M810" i="3" s="1"/>
  <c r="J818" i="3"/>
  <c r="M818" i="3" s="1"/>
  <c r="J826" i="3"/>
  <c r="M826" i="3"/>
  <c r="J834" i="3"/>
  <c r="M834" i="3"/>
  <c r="J842" i="3"/>
  <c r="M842" i="3" s="1"/>
  <c r="J850" i="3"/>
  <c r="M850" i="3" s="1"/>
  <c r="J858" i="3"/>
  <c r="M858" i="3"/>
  <c r="J866" i="3"/>
  <c r="M866" i="3" s="1"/>
  <c r="J874" i="3"/>
  <c r="M874" i="3" s="1"/>
  <c r="J882" i="3"/>
  <c r="M882" i="3" s="1"/>
  <c r="J890" i="3"/>
  <c r="M890" i="3"/>
  <c r="J898" i="3"/>
  <c r="M898" i="3" s="1"/>
  <c r="J906" i="3"/>
  <c r="M906" i="3" s="1"/>
  <c r="J914" i="3"/>
  <c r="M914" i="3" s="1"/>
  <c r="J922" i="3"/>
  <c r="M922" i="3"/>
  <c r="J930" i="3"/>
  <c r="M930" i="3"/>
  <c r="J938" i="3"/>
  <c r="M938" i="3" s="1"/>
  <c r="J946" i="3"/>
  <c r="M946" i="3" s="1"/>
  <c r="J954" i="3"/>
  <c r="M954" i="3"/>
  <c r="J962" i="3"/>
  <c r="M962" i="3"/>
  <c r="J970" i="3"/>
  <c r="M970" i="3" s="1"/>
  <c r="J978" i="3"/>
  <c r="M978" i="3" s="1"/>
  <c r="J986" i="3"/>
  <c r="M986" i="3"/>
  <c r="J994" i="3"/>
  <c r="M994" i="3" s="1"/>
  <c r="J1002" i="3"/>
  <c r="M1002" i="3" s="1"/>
  <c r="J1010" i="3"/>
  <c r="M1010" i="3" s="1"/>
  <c r="J1018" i="3"/>
  <c r="M1018" i="3"/>
  <c r="J1026" i="3"/>
  <c r="M1026" i="3" s="1"/>
  <c r="N1753" i="3"/>
  <c r="N1765" i="3"/>
  <c r="N1774" i="3"/>
  <c r="N1782" i="3"/>
  <c r="N1790" i="3"/>
  <c r="N1798" i="3"/>
  <c r="N1806" i="3"/>
  <c r="N1814" i="3"/>
  <c r="J451" i="3"/>
  <c r="M451" i="3" s="1"/>
  <c r="J459" i="3"/>
  <c r="M459" i="3" s="1"/>
  <c r="J467" i="3"/>
  <c r="M467" i="3"/>
  <c r="J475" i="3"/>
  <c r="M475" i="3"/>
  <c r="J483" i="3"/>
  <c r="M483" i="3" s="1"/>
  <c r="J491" i="3"/>
  <c r="M491" i="3" s="1"/>
  <c r="J499" i="3"/>
  <c r="M499" i="3"/>
  <c r="J507" i="3"/>
  <c r="M507" i="3"/>
  <c r="J515" i="3"/>
  <c r="M515" i="3" s="1"/>
  <c r="J523" i="3"/>
  <c r="M523" i="3" s="1"/>
  <c r="J531" i="3"/>
  <c r="M531" i="3"/>
  <c r="J539" i="3"/>
  <c r="M539" i="3" s="1"/>
  <c r="J547" i="3"/>
  <c r="M547" i="3" s="1"/>
  <c r="J555" i="3"/>
  <c r="M555" i="3" s="1"/>
  <c r="J563" i="3"/>
  <c r="M563" i="3"/>
  <c r="J571" i="3"/>
  <c r="M571" i="3" s="1"/>
  <c r="J579" i="3"/>
  <c r="M579" i="3" s="1"/>
  <c r="J587" i="3"/>
  <c r="M587" i="3" s="1"/>
  <c r="J595" i="3"/>
  <c r="M595" i="3"/>
  <c r="J603" i="3"/>
  <c r="M603" i="3"/>
  <c r="J611" i="3"/>
  <c r="M611" i="3" s="1"/>
  <c r="J619" i="3"/>
  <c r="M619" i="3" s="1"/>
  <c r="J627" i="3"/>
  <c r="M627" i="3"/>
  <c r="J635" i="3"/>
  <c r="M635" i="3"/>
  <c r="J643" i="3"/>
  <c r="M643" i="3" s="1"/>
  <c r="J651" i="3"/>
  <c r="M651" i="3" s="1"/>
  <c r="J659" i="3"/>
  <c r="M659" i="3"/>
  <c r="J667" i="3"/>
  <c r="M667" i="3" s="1"/>
  <c r="J675" i="3"/>
  <c r="M675" i="3" s="1"/>
  <c r="J683" i="3"/>
  <c r="M683" i="3" s="1"/>
  <c r="J691" i="3"/>
  <c r="M691" i="3"/>
  <c r="J699" i="3"/>
  <c r="M699" i="3" s="1"/>
  <c r="J707" i="3"/>
  <c r="M707" i="3" s="1"/>
  <c r="J715" i="3"/>
  <c r="M715" i="3" s="1"/>
  <c r="J723" i="3"/>
  <c r="M723" i="3"/>
  <c r="J731" i="3"/>
  <c r="M731" i="3"/>
  <c r="J739" i="3"/>
  <c r="M739" i="3" s="1"/>
  <c r="J747" i="3"/>
  <c r="M747" i="3" s="1"/>
  <c r="J755" i="3"/>
  <c r="M755" i="3"/>
  <c r="J763" i="3"/>
  <c r="M763" i="3"/>
  <c r="J771" i="3"/>
  <c r="M771" i="3" s="1"/>
  <c r="J779" i="3"/>
  <c r="M779" i="3" s="1"/>
  <c r="J787" i="3"/>
  <c r="M787" i="3"/>
  <c r="J795" i="3"/>
  <c r="M795" i="3" s="1"/>
  <c r="J803" i="3"/>
  <c r="M803" i="3" s="1"/>
  <c r="J811" i="3"/>
  <c r="M811" i="3" s="1"/>
  <c r="J819" i="3"/>
  <c r="M819" i="3"/>
  <c r="J827" i="3"/>
  <c r="M827" i="3" s="1"/>
  <c r="J835" i="3"/>
  <c r="M835" i="3" s="1"/>
  <c r="J843" i="3"/>
  <c r="M843" i="3" s="1"/>
  <c r="J851" i="3"/>
  <c r="M851" i="3"/>
  <c r="J859" i="3"/>
  <c r="M859" i="3"/>
  <c r="J867" i="3"/>
  <c r="M867" i="3" s="1"/>
  <c r="J875" i="3"/>
  <c r="M875" i="3" s="1"/>
  <c r="J883" i="3"/>
  <c r="M883" i="3"/>
  <c r="J891" i="3"/>
  <c r="M891" i="3"/>
  <c r="J899" i="3"/>
  <c r="M899" i="3" s="1"/>
  <c r="J907" i="3"/>
  <c r="M907" i="3" s="1"/>
  <c r="J915" i="3"/>
  <c r="M915" i="3"/>
  <c r="J923" i="3"/>
  <c r="M923" i="3" s="1"/>
  <c r="J931" i="3"/>
  <c r="M931" i="3" s="1"/>
  <c r="J939" i="3"/>
  <c r="M939" i="3" s="1"/>
  <c r="J947" i="3"/>
  <c r="M947" i="3"/>
  <c r="J955" i="3"/>
  <c r="M955" i="3" s="1"/>
  <c r="J963" i="3"/>
  <c r="M963" i="3" s="1"/>
  <c r="J971" i="3"/>
  <c r="M971" i="3" s="1"/>
  <c r="J979" i="3"/>
  <c r="M979" i="3"/>
  <c r="J987" i="3"/>
  <c r="M987" i="3"/>
  <c r="J995" i="3"/>
  <c r="M995" i="3" s="1"/>
  <c r="J1003" i="3"/>
  <c r="M1003" i="3" s="1"/>
  <c r="J1011" i="3"/>
  <c r="M1011" i="3"/>
  <c r="J1019" i="3"/>
  <c r="M1019" i="3"/>
  <c r="J1027" i="3"/>
  <c r="M1027" i="3" s="1"/>
  <c r="N1754" i="3"/>
  <c r="N1766" i="3"/>
  <c r="N1775" i="3"/>
  <c r="N1783" i="3"/>
  <c r="N1791" i="3"/>
  <c r="N1799" i="3"/>
  <c r="N1807" i="3"/>
  <c r="N1815" i="3"/>
  <c r="J452" i="3"/>
  <c r="M452" i="3" s="1"/>
  <c r="J460" i="3"/>
  <c r="M460" i="3"/>
  <c r="J468" i="3"/>
  <c r="M468" i="3" s="1"/>
  <c r="J476" i="3"/>
  <c r="M476" i="3" s="1"/>
  <c r="J484" i="3"/>
  <c r="M484" i="3" s="1"/>
  <c r="J492" i="3"/>
  <c r="M492" i="3"/>
  <c r="J500" i="3"/>
  <c r="M500" i="3" s="1"/>
  <c r="J508" i="3"/>
  <c r="M508" i="3" s="1"/>
  <c r="J516" i="3"/>
  <c r="M516" i="3" s="1"/>
  <c r="J524" i="3"/>
  <c r="M524" i="3"/>
  <c r="J532" i="3"/>
  <c r="M532" i="3"/>
  <c r="J540" i="3"/>
  <c r="M540" i="3" s="1"/>
  <c r="J548" i="3"/>
  <c r="M548" i="3" s="1"/>
  <c r="J556" i="3"/>
  <c r="M556" i="3"/>
  <c r="J564" i="3"/>
  <c r="M564" i="3"/>
  <c r="J572" i="3"/>
  <c r="M572" i="3" s="1"/>
  <c r="J580" i="3"/>
  <c r="M580" i="3" s="1"/>
  <c r="J588" i="3"/>
  <c r="M588" i="3"/>
  <c r="J596" i="3"/>
  <c r="M596" i="3" s="1"/>
  <c r="J604" i="3"/>
  <c r="M604" i="3" s="1"/>
  <c r="J612" i="3"/>
  <c r="M612" i="3" s="1"/>
  <c r="J620" i="3"/>
  <c r="M620" i="3"/>
  <c r="J628" i="3"/>
  <c r="M628" i="3" s="1"/>
  <c r="J636" i="3"/>
  <c r="M636" i="3" s="1"/>
  <c r="J644" i="3"/>
  <c r="M644" i="3" s="1"/>
  <c r="J652" i="3"/>
  <c r="M652" i="3"/>
  <c r="J660" i="3"/>
  <c r="M660" i="3"/>
  <c r="J668" i="3"/>
  <c r="M668" i="3" s="1"/>
  <c r="J676" i="3"/>
  <c r="M676" i="3" s="1"/>
  <c r="J684" i="3"/>
  <c r="M684" i="3"/>
  <c r="J692" i="3"/>
  <c r="M692" i="3"/>
  <c r="J700" i="3"/>
  <c r="M700" i="3" s="1"/>
  <c r="J708" i="3"/>
  <c r="M708" i="3" s="1"/>
  <c r="J716" i="3"/>
  <c r="M716" i="3"/>
  <c r="J724" i="3"/>
  <c r="M724" i="3" s="1"/>
  <c r="J732" i="3"/>
  <c r="M732" i="3" s="1"/>
  <c r="J740" i="3"/>
  <c r="M740" i="3" s="1"/>
  <c r="J748" i="3"/>
  <c r="M748" i="3"/>
  <c r="J756" i="3"/>
  <c r="M756" i="3" s="1"/>
  <c r="J764" i="3"/>
  <c r="M764" i="3" s="1"/>
  <c r="J772" i="3"/>
  <c r="M772" i="3" s="1"/>
  <c r="J780" i="3"/>
  <c r="M780" i="3"/>
  <c r="J788" i="3"/>
  <c r="M788" i="3"/>
  <c r="J796" i="3"/>
  <c r="M796" i="3" s="1"/>
  <c r="J804" i="3"/>
  <c r="M804" i="3" s="1"/>
  <c r="J812" i="3"/>
  <c r="M812" i="3"/>
  <c r="J820" i="3"/>
  <c r="M820" i="3"/>
  <c r="J828" i="3"/>
  <c r="M828" i="3" s="1"/>
  <c r="J836" i="3"/>
  <c r="M836" i="3" s="1"/>
  <c r="J844" i="3"/>
  <c r="M844" i="3"/>
  <c r="J852" i="3"/>
  <c r="M852" i="3" s="1"/>
  <c r="J860" i="3"/>
  <c r="M860" i="3" s="1"/>
  <c r="J868" i="3"/>
  <c r="M868" i="3" s="1"/>
  <c r="J876" i="3"/>
  <c r="M876" i="3"/>
  <c r="J884" i="3"/>
  <c r="M884" i="3" s="1"/>
  <c r="J892" i="3"/>
  <c r="M892" i="3" s="1"/>
  <c r="J900" i="3"/>
  <c r="M900" i="3" s="1"/>
  <c r="J908" i="3"/>
  <c r="M908" i="3"/>
  <c r="J916" i="3"/>
  <c r="M916" i="3"/>
  <c r="J924" i="3"/>
  <c r="M924" i="3" s="1"/>
  <c r="J932" i="3"/>
  <c r="M932" i="3" s="1"/>
  <c r="J940" i="3"/>
  <c r="M940" i="3"/>
  <c r="J948" i="3"/>
  <c r="M948" i="3"/>
  <c r="J956" i="3"/>
  <c r="M956" i="3" s="1"/>
  <c r="J964" i="3"/>
  <c r="M964" i="3" s="1"/>
  <c r="J972" i="3"/>
  <c r="M972" i="3"/>
  <c r="J980" i="3"/>
  <c r="M980" i="3" s="1"/>
  <c r="J988" i="3"/>
  <c r="M988" i="3" s="1"/>
  <c r="J996" i="3"/>
  <c r="M996" i="3" s="1"/>
  <c r="J1004" i="3"/>
  <c r="M1004" i="3"/>
  <c r="J1012" i="3"/>
  <c r="M1012" i="3" s="1"/>
  <c r="J1020" i="3"/>
  <c r="M1020" i="3" s="1"/>
  <c r="J1028" i="3"/>
  <c r="M1028" i="3" s="1"/>
  <c r="J1036" i="3"/>
  <c r="M1036" i="3"/>
  <c r="J1044" i="3"/>
  <c r="M1044" i="3"/>
  <c r="J1052" i="3"/>
  <c r="M1052" i="3" s="1"/>
  <c r="J1060" i="3"/>
  <c r="M1060" i="3" s="1"/>
  <c r="N1757" i="3"/>
  <c r="N1768" i="3"/>
  <c r="N1776" i="3"/>
  <c r="N1784" i="3"/>
  <c r="N1792" i="3"/>
  <c r="N1800" i="3"/>
  <c r="N1808" i="3"/>
  <c r="N1816" i="3"/>
  <c r="J453" i="3"/>
  <c r="M453" i="3"/>
  <c r="J461" i="3"/>
  <c r="M461" i="3"/>
  <c r="J469" i="3"/>
  <c r="M469" i="3" s="1"/>
  <c r="J477" i="3"/>
  <c r="M477" i="3" s="1"/>
  <c r="J485" i="3"/>
  <c r="M485" i="3"/>
  <c r="J493" i="3"/>
  <c r="M493" i="3" s="1"/>
  <c r="J501" i="3"/>
  <c r="M501" i="3" s="1"/>
  <c r="J509" i="3"/>
  <c r="M509" i="3" s="1"/>
  <c r="J517" i="3"/>
  <c r="M517" i="3"/>
  <c r="J525" i="3"/>
  <c r="M525" i="3" s="1"/>
  <c r="J533" i="3"/>
  <c r="M533" i="3" s="1"/>
  <c r="J541" i="3"/>
  <c r="M541" i="3" s="1"/>
  <c r="J549" i="3"/>
  <c r="M549" i="3"/>
  <c r="J557" i="3"/>
  <c r="M557" i="3"/>
  <c r="J565" i="3"/>
  <c r="M565" i="3" s="1"/>
  <c r="J573" i="3"/>
  <c r="M573" i="3" s="1"/>
  <c r="J581" i="3"/>
  <c r="M581" i="3"/>
  <c r="J589" i="3"/>
  <c r="M589" i="3"/>
  <c r="J597" i="3"/>
  <c r="M597" i="3" s="1"/>
  <c r="J605" i="3"/>
  <c r="M605" i="3" s="1"/>
  <c r="J613" i="3"/>
  <c r="M613" i="3"/>
  <c r="J621" i="3"/>
  <c r="M621" i="3" s="1"/>
  <c r="J629" i="3"/>
  <c r="M629" i="3" s="1"/>
  <c r="J637" i="3"/>
  <c r="M637" i="3" s="1"/>
  <c r="J645" i="3"/>
  <c r="M645" i="3"/>
  <c r="J653" i="3"/>
  <c r="M653" i="3" s="1"/>
  <c r="J661" i="3"/>
  <c r="M661" i="3" s="1"/>
  <c r="J669" i="3"/>
  <c r="M669" i="3" s="1"/>
  <c r="J677" i="3"/>
  <c r="M677" i="3"/>
  <c r="J685" i="3"/>
  <c r="M685" i="3"/>
  <c r="J693" i="3"/>
  <c r="M693" i="3" s="1"/>
  <c r="J701" i="3"/>
  <c r="M701" i="3" s="1"/>
  <c r="J709" i="3"/>
  <c r="M709" i="3"/>
  <c r="J717" i="3"/>
  <c r="M717" i="3"/>
  <c r="J725" i="3"/>
  <c r="M725" i="3" s="1"/>
  <c r="J733" i="3"/>
  <c r="M733" i="3" s="1"/>
  <c r="J741" i="3"/>
  <c r="M741" i="3"/>
  <c r="J749" i="3"/>
  <c r="M749" i="3" s="1"/>
  <c r="J757" i="3"/>
  <c r="M757" i="3" s="1"/>
  <c r="J765" i="3"/>
  <c r="M765" i="3" s="1"/>
  <c r="J773" i="3"/>
  <c r="M773" i="3"/>
  <c r="J781" i="3"/>
  <c r="M781" i="3" s="1"/>
  <c r="J789" i="3"/>
  <c r="M789" i="3" s="1"/>
  <c r="J797" i="3"/>
  <c r="M797" i="3" s="1"/>
  <c r="J805" i="3"/>
  <c r="M805" i="3"/>
  <c r="J813" i="3"/>
  <c r="M813" i="3"/>
  <c r="J821" i="3"/>
  <c r="M821" i="3" s="1"/>
  <c r="J829" i="3"/>
  <c r="M829" i="3" s="1"/>
  <c r="J837" i="3"/>
  <c r="M837" i="3"/>
  <c r="J845" i="3"/>
  <c r="M845" i="3"/>
  <c r="J853" i="3"/>
  <c r="M853" i="3" s="1"/>
  <c r="J861" i="3"/>
  <c r="M861" i="3" s="1"/>
  <c r="J869" i="3"/>
  <c r="M869" i="3"/>
  <c r="J877" i="3"/>
  <c r="M877" i="3" s="1"/>
  <c r="J885" i="3"/>
  <c r="M885" i="3" s="1"/>
  <c r="J893" i="3"/>
  <c r="M893" i="3" s="1"/>
  <c r="J901" i="3"/>
  <c r="M901" i="3"/>
  <c r="J909" i="3"/>
  <c r="M909" i="3" s="1"/>
  <c r="J917" i="3"/>
  <c r="M917" i="3" s="1"/>
  <c r="J925" i="3"/>
  <c r="M925" i="3" s="1"/>
  <c r="J933" i="3"/>
  <c r="M933" i="3"/>
  <c r="J941" i="3"/>
  <c r="M941" i="3"/>
  <c r="J949" i="3"/>
  <c r="M949" i="3" s="1"/>
  <c r="J957" i="3"/>
  <c r="M957" i="3" s="1"/>
  <c r="J965" i="3"/>
  <c r="M965" i="3"/>
  <c r="J973" i="3"/>
  <c r="M973" i="3"/>
  <c r="J981" i="3"/>
  <c r="M981" i="3" s="1"/>
  <c r="J989" i="3"/>
  <c r="M989" i="3" s="1"/>
  <c r="N1758" i="3"/>
  <c r="N1769" i="3"/>
  <c r="N1777" i="3"/>
  <c r="N1785" i="3"/>
  <c r="N1793" i="3"/>
  <c r="N1801" i="3"/>
  <c r="N1809" i="3"/>
  <c r="N1817" i="3"/>
  <c r="J446" i="3"/>
  <c r="M446" i="3"/>
  <c r="J454" i="3"/>
  <c r="M454" i="3" s="1"/>
  <c r="J462" i="3"/>
  <c r="M462" i="3" s="1"/>
  <c r="J470" i="3"/>
  <c r="M470" i="3" s="1"/>
  <c r="J478" i="3"/>
  <c r="M478" i="3"/>
  <c r="J486" i="3"/>
  <c r="M486" i="3" s="1"/>
  <c r="J494" i="3"/>
  <c r="M494" i="3" s="1"/>
  <c r="J502" i="3"/>
  <c r="M502" i="3" s="1"/>
  <c r="J510" i="3"/>
  <c r="M510" i="3"/>
  <c r="J518" i="3"/>
  <c r="M518" i="3"/>
  <c r="J526" i="3"/>
  <c r="M526" i="3" s="1"/>
  <c r="J534" i="3"/>
  <c r="M534" i="3" s="1"/>
  <c r="J542" i="3"/>
  <c r="M542" i="3"/>
  <c r="J550" i="3"/>
  <c r="M550" i="3"/>
  <c r="J558" i="3"/>
  <c r="M558" i="3" s="1"/>
  <c r="J566" i="3"/>
  <c r="M566" i="3" s="1"/>
  <c r="J574" i="3"/>
  <c r="M574" i="3"/>
  <c r="J582" i="3"/>
  <c r="M582" i="3" s="1"/>
  <c r="J590" i="3"/>
  <c r="M590" i="3" s="1"/>
  <c r="J598" i="3"/>
  <c r="M598" i="3" s="1"/>
  <c r="J606" i="3"/>
  <c r="M606" i="3"/>
  <c r="J614" i="3"/>
  <c r="M614" i="3" s="1"/>
  <c r="J622" i="3"/>
  <c r="M622" i="3" s="1"/>
  <c r="J630" i="3"/>
  <c r="M630" i="3" s="1"/>
  <c r="J638" i="3"/>
  <c r="M638" i="3"/>
  <c r="J646" i="3"/>
  <c r="M646" i="3"/>
  <c r="J654" i="3"/>
  <c r="M654" i="3" s="1"/>
  <c r="J662" i="3"/>
  <c r="M662" i="3" s="1"/>
  <c r="J670" i="3"/>
  <c r="M670" i="3"/>
  <c r="J678" i="3"/>
  <c r="M678" i="3"/>
  <c r="J686" i="3"/>
  <c r="M686" i="3" s="1"/>
  <c r="J694" i="3"/>
  <c r="M694" i="3" s="1"/>
  <c r="J702" i="3"/>
  <c r="M702" i="3"/>
  <c r="J710" i="3"/>
  <c r="M710" i="3" s="1"/>
  <c r="J718" i="3"/>
  <c r="M718" i="3" s="1"/>
  <c r="J726" i="3"/>
  <c r="M726" i="3" s="1"/>
  <c r="J734" i="3"/>
  <c r="M734" i="3"/>
  <c r="J742" i="3"/>
  <c r="M742" i="3" s="1"/>
  <c r="J750" i="3"/>
  <c r="M750" i="3" s="1"/>
  <c r="J758" i="3"/>
  <c r="M758" i="3" s="1"/>
  <c r="J766" i="3"/>
  <c r="M766" i="3"/>
  <c r="J774" i="3"/>
  <c r="M774" i="3"/>
  <c r="J782" i="3"/>
  <c r="M782" i="3" s="1"/>
  <c r="J790" i="3"/>
  <c r="M790" i="3" s="1"/>
  <c r="J798" i="3"/>
  <c r="M798" i="3"/>
  <c r="J806" i="3"/>
  <c r="M806" i="3"/>
  <c r="J814" i="3"/>
  <c r="M814" i="3" s="1"/>
  <c r="J822" i="3"/>
  <c r="M822" i="3" s="1"/>
  <c r="J830" i="3"/>
  <c r="M830" i="3"/>
  <c r="J838" i="3"/>
  <c r="M838" i="3" s="1"/>
  <c r="J846" i="3"/>
  <c r="M846" i="3" s="1"/>
  <c r="J854" i="3"/>
  <c r="M854" i="3" s="1"/>
  <c r="J862" i="3"/>
  <c r="M862" i="3"/>
  <c r="J870" i="3"/>
  <c r="M870" i="3" s="1"/>
  <c r="J878" i="3"/>
  <c r="M878" i="3" s="1"/>
  <c r="J886" i="3"/>
  <c r="M886" i="3" s="1"/>
  <c r="J894" i="3"/>
  <c r="M894" i="3"/>
  <c r="J902" i="3"/>
  <c r="M902" i="3"/>
  <c r="J910" i="3"/>
  <c r="M910" i="3" s="1"/>
  <c r="J918" i="3"/>
  <c r="M918" i="3" s="1"/>
  <c r="J926" i="3"/>
  <c r="M926" i="3"/>
  <c r="J934" i="3"/>
  <c r="M934" i="3"/>
  <c r="J942" i="3"/>
  <c r="M942" i="3" s="1"/>
  <c r="J950" i="3"/>
  <c r="M950" i="3" s="1"/>
  <c r="J958" i="3"/>
  <c r="M958" i="3"/>
  <c r="J966" i="3"/>
  <c r="M966" i="3" s="1"/>
  <c r="J974" i="3"/>
  <c r="M974" i="3" s="1"/>
  <c r="J982" i="3"/>
  <c r="M982" i="3" s="1"/>
  <c r="J990" i="3"/>
  <c r="M990" i="3"/>
  <c r="J998" i="3"/>
  <c r="M998" i="3" s="1"/>
  <c r="J1006" i="3"/>
  <c r="M1006" i="3" s="1"/>
  <c r="N1761" i="3"/>
  <c r="N1770" i="3"/>
  <c r="N1778" i="3"/>
  <c r="N1786" i="3"/>
  <c r="N1794" i="3"/>
  <c r="N1802" i="3"/>
  <c r="N1810" i="3"/>
  <c r="N1818" i="3"/>
  <c r="J447" i="3"/>
  <c r="M447" i="3" s="1"/>
  <c r="J455" i="3"/>
  <c r="M455" i="3"/>
  <c r="J463" i="3"/>
  <c r="M463" i="3"/>
  <c r="J471" i="3"/>
  <c r="M471" i="3" s="1"/>
  <c r="J479" i="3"/>
  <c r="M479" i="3" s="1"/>
  <c r="J487" i="3"/>
  <c r="M487" i="3"/>
  <c r="J495" i="3"/>
  <c r="M495" i="3"/>
  <c r="J503" i="3"/>
  <c r="M503" i="3" s="1"/>
  <c r="J511" i="3"/>
  <c r="M511" i="3" s="1"/>
  <c r="J519" i="3"/>
  <c r="M519" i="3"/>
  <c r="J527" i="3"/>
  <c r="M527" i="3" s="1"/>
  <c r="J535" i="3"/>
  <c r="M535" i="3" s="1"/>
  <c r="J543" i="3"/>
  <c r="M543" i="3" s="1"/>
  <c r="J551" i="3"/>
  <c r="M551" i="3"/>
  <c r="J559" i="3"/>
  <c r="M559" i="3" s="1"/>
  <c r="J567" i="3"/>
  <c r="M567" i="3" s="1"/>
  <c r="J575" i="3"/>
  <c r="M575" i="3" s="1"/>
  <c r="J583" i="3"/>
  <c r="M583" i="3"/>
  <c r="J591" i="3"/>
  <c r="M591" i="3"/>
  <c r="J599" i="3"/>
  <c r="M599" i="3" s="1"/>
  <c r="J607" i="3"/>
  <c r="M607" i="3" s="1"/>
  <c r="J615" i="3"/>
  <c r="M615" i="3"/>
  <c r="J623" i="3"/>
  <c r="M623" i="3"/>
  <c r="J631" i="3"/>
  <c r="M631" i="3" s="1"/>
  <c r="J639" i="3"/>
  <c r="M639" i="3" s="1"/>
  <c r="J647" i="3"/>
  <c r="M647" i="3"/>
  <c r="J655" i="3"/>
  <c r="M655" i="3" s="1"/>
  <c r="J663" i="3"/>
  <c r="M663" i="3" s="1"/>
  <c r="J671" i="3"/>
  <c r="M671" i="3" s="1"/>
  <c r="J679" i="3"/>
  <c r="M679" i="3"/>
  <c r="J687" i="3"/>
  <c r="M687" i="3" s="1"/>
  <c r="J695" i="3"/>
  <c r="M695" i="3" s="1"/>
  <c r="J703" i="3"/>
  <c r="M703" i="3" s="1"/>
  <c r="J711" i="3"/>
  <c r="M711" i="3"/>
  <c r="J719" i="3"/>
  <c r="M719" i="3"/>
  <c r="J727" i="3"/>
  <c r="M727" i="3" s="1"/>
  <c r="J735" i="3"/>
  <c r="M735" i="3" s="1"/>
  <c r="J743" i="3"/>
  <c r="M743" i="3"/>
  <c r="J751" i="3"/>
  <c r="M751" i="3"/>
  <c r="J759" i="3"/>
  <c r="M759" i="3" s="1"/>
  <c r="J767" i="3"/>
  <c r="M767" i="3" s="1"/>
  <c r="J775" i="3"/>
  <c r="M775" i="3"/>
  <c r="J783" i="3"/>
  <c r="M783" i="3" s="1"/>
  <c r="J791" i="3"/>
  <c r="M791" i="3" s="1"/>
  <c r="J799" i="3"/>
  <c r="M799" i="3" s="1"/>
  <c r="J807" i="3"/>
  <c r="M807" i="3"/>
  <c r="J815" i="3"/>
  <c r="M815" i="3" s="1"/>
  <c r="J823" i="3"/>
  <c r="M823" i="3" s="1"/>
  <c r="J831" i="3"/>
  <c r="M831" i="3" s="1"/>
  <c r="J839" i="3"/>
  <c r="M839" i="3"/>
  <c r="J847" i="3"/>
  <c r="M847" i="3"/>
  <c r="J855" i="3"/>
  <c r="M855" i="3" s="1"/>
  <c r="J863" i="3"/>
  <c r="M863" i="3" s="1"/>
  <c r="J871" i="3"/>
  <c r="M871" i="3"/>
  <c r="J879" i="3"/>
  <c r="M879" i="3"/>
  <c r="J887" i="3"/>
  <c r="M887" i="3" s="1"/>
  <c r="J895" i="3"/>
  <c r="M895" i="3" s="1"/>
  <c r="J903" i="3"/>
  <c r="M903" i="3"/>
  <c r="J911" i="3"/>
  <c r="M911" i="3" s="1"/>
  <c r="J919" i="3"/>
  <c r="M919" i="3" s="1"/>
  <c r="J927" i="3"/>
  <c r="M927" i="3" s="1"/>
  <c r="J935" i="3"/>
  <c r="M935" i="3"/>
  <c r="J943" i="3"/>
  <c r="M943" i="3" s="1"/>
  <c r="J959" i="3"/>
  <c r="M959" i="3" s="1"/>
  <c r="J1007" i="3"/>
  <c r="M1007" i="3" s="1"/>
  <c r="J1025" i="3"/>
  <c r="M1025" i="3"/>
  <c r="J1038" i="3"/>
  <c r="M1038" i="3"/>
  <c r="J1047" i="3"/>
  <c r="M1047" i="3" s="1"/>
  <c r="J1056" i="3"/>
  <c r="M1056" i="3" s="1"/>
  <c r="J1065" i="3"/>
  <c r="M1065" i="3"/>
  <c r="J1073" i="3"/>
  <c r="M1073" i="3"/>
  <c r="J1081" i="3"/>
  <c r="M1081" i="3" s="1"/>
  <c r="J1089" i="3"/>
  <c r="M1089" i="3" s="1"/>
  <c r="J1097" i="3"/>
  <c r="M1097" i="3"/>
  <c r="J1105" i="3"/>
  <c r="M1105" i="3" s="1"/>
  <c r="J1113" i="3"/>
  <c r="M1113" i="3" s="1"/>
  <c r="J1121" i="3"/>
  <c r="M1121" i="3" s="1"/>
  <c r="J1129" i="3"/>
  <c r="M1129" i="3"/>
  <c r="J1137" i="3"/>
  <c r="M1137" i="3" s="1"/>
  <c r="J1145" i="3"/>
  <c r="M1145" i="3" s="1"/>
  <c r="J1153" i="3"/>
  <c r="M1153" i="3" s="1"/>
  <c r="J1161" i="3"/>
  <c r="M1161" i="3"/>
  <c r="J1169" i="3"/>
  <c r="M1169" i="3"/>
  <c r="J1177" i="3"/>
  <c r="M1177" i="3" s="1"/>
  <c r="J1185" i="3"/>
  <c r="M1185" i="3" s="1"/>
  <c r="J1193" i="3"/>
  <c r="M1193" i="3"/>
  <c r="J1201" i="3"/>
  <c r="M1201" i="3"/>
  <c r="J1209" i="3"/>
  <c r="M1209" i="3" s="1"/>
  <c r="J1217" i="3"/>
  <c r="M1217" i="3" s="1"/>
  <c r="J1225" i="3"/>
  <c r="M1225" i="3"/>
  <c r="J1233" i="3"/>
  <c r="M1233" i="3" s="1"/>
  <c r="J1241" i="3"/>
  <c r="M1241" i="3" s="1"/>
  <c r="J1249" i="3"/>
  <c r="M1249" i="3" s="1"/>
  <c r="J1257" i="3"/>
  <c r="M1257" i="3"/>
  <c r="J1265" i="3"/>
  <c r="M1265" i="3" s="1"/>
  <c r="J1273" i="3"/>
  <c r="M1273" i="3" s="1"/>
  <c r="J1281" i="3"/>
  <c r="M1281" i="3" s="1"/>
  <c r="J1289" i="3"/>
  <c r="M1289" i="3"/>
  <c r="J1297" i="3"/>
  <c r="M1297" i="3"/>
  <c r="J1305" i="3"/>
  <c r="M1305" i="3" s="1"/>
  <c r="J1313" i="3"/>
  <c r="M1313" i="3" s="1"/>
  <c r="J1321" i="3"/>
  <c r="M1321" i="3"/>
  <c r="J1329" i="3"/>
  <c r="M1329" i="3"/>
  <c r="J1337" i="3"/>
  <c r="M1337" i="3" s="1"/>
  <c r="J1345" i="3"/>
  <c r="M1345" i="3" s="1"/>
  <c r="J1353" i="3"/>
  <c r="M1353" i="3"/>
  <c r="J1361" i="3"/>
  <c r="M1361" i="3" s="1"/>
  <c r="J1369" i="3"/>
  <c r="M1369" i="3" s="1"/>
  <c r="J1377" i="3"/>
  <c r="M1377" i="3" s="1"/>
  <c r="J1385" i="3"/>
  <c r="M1385" i="3"/>
  <c r="J1393" i="3"/>
  <c r="M1393" i="3" s="1"/>
  <c r="J1401" i="3"/>
  <c r="M1401" i="3" s="1"/>
  <c r="J1409" i="3"/>
  <c r="M1409" i="3" s="1"/>
  <c r="J1417" i="3"/>
  <c r="M1417" i="3"/>
  <c r="J1425" i="3"/>
  <c r="M1425" i="3"/>
  <c r="J1433" i="3"/>
  <c r="M1433" i="3" s="1"/>
  <c r="J1441" i="3"/>
  <c r="M1441" i="3" s="1"/>
  <c r="J1449" i="3"/>
  <c r="M1449" i="3"/>
  <c r="J1457" i="3"/>
  <c r="M1457" i="3"/>
  <c r="J1465" i="3"/>
  <c r="M1465" i="3" s="1"/>
  <c r="J1473" i="3"/>
  <c r="M1473" i="3" s="1"/>
  <c r="J1481" i="3"/>
  <c r="M1481" i="3"/>
  <c r="J1489" i="3"/>
  <c r="M1489" i="3" s="1"/>
  <c r="J1497" i="3"/>
  <c r="M1497" i="3" s="1"/>
  <c r="J1505" i="3"/>
  <c r="M1505" i="3" s="1"/>
  <c r="J1513" i="3"/>
  <c r="M1513" i="3"/>
  <c r="J1521" i="3"/>
  <c r="M1521" i="3" s="1"/>
  <c r="J1529" i="3"/>
  <c r="J1537" i="3"/>
  <c r="M1537" i="3"/>
  <c r="J1545" i="3"/>
  <c r="M1545" i="3" s="1"/>
  <c r="J1553" i="3"/>
  <c r="M1553" i="3"/>
  <c r="J1561" i="3"/>
  <c r="M1561" i="3" s="1"/>
  <c r="J1569" i="3"/>
  <c r="M1569" i="3"/>
  <c r="J1577" i="3"/>
  <c r="M1577" i="3" s="1"/>
  <c r="J1585" i="3"/>
  <c r="M1585" i="3" s="1"/>
  <c r="J1593" i="3"/>
  <c r="M1593" i="3" s="1"/>
  <c r="J1601" i="3"/>
  <c r="M1601" i="3"/>
  <c r="J1609" i="3"/>
  <c r="M1609" i="3" s="1"/>
  <c r="J1617" i="3"/>
  <c r="M1617" i="3"/>
  <c r="J1625" i="3"/>
  <c r="M1625" i="3"/>
  <c r="J1633" i="3"/>
  <c r="M1633" i="3"/>
  <c r="J1641" i="3"/>
  <c r="M1641" i="3" s="1"/>
  <c r="J1649" i="3"/>
  <c r="M1649" i="3" s="1"/>
  <c r="J1657" i="3"/>
  <c r="M1657" i="3" s="1"/>
  <c r="J1665" i="3"/>
  <c r="M1665" i="3"/>
  <c r="J1673" i="3"/>
  <c r="M1673" i="3" s="1"/>
  <c r="J1681" i="3"/>
  <c r="M1681" i="3" s="1"/>
  <c r="J1689" i="3"/>
  <c r="M1689" i="3"/>
  <c r="J967" i="3"/>
  <c r="M967" i="3"/>
  <c r="J1013" i="3"/>
  <c r="M1013" i="3" s="1"/>
  <c r="J1029" i="3"/>
  <c r="M1029" i="3"/>
  <c r="J1039" i="3"/>
  <c r="M1039" i="3" s="1"/>
  <c r="J1048" i="3"/>
  <c r="M1048" i="3"/>
  <c r="J1057" i="3"/>
  <c r="M1057" i="3" s="1"/>
  <c r="J1066" i="3"/>
  <c r="M1066" i="3" s="1"/>
  <c r="J1074" i="3"/>
  <c r="M1074" i="3" s="1"/>
  <c r="J1082" i="3"/>
  <c r="M1082" i="3"/>
  <c r="J1090" i="3"/>
  <c r="M1090" i="3" s="1"/>
  <c r="J1098" i="3"/>
  <c r="M1098" i="3" s="1"/>
  <c r="J1106" i="3"/>
  <c r="M1106" i="3"/>
  <c r="J1114" i="3"/>
  <c r="M1114" i="3"/>
  <c r="J1122" i="3"/>
  <c r="M1122" i="3" s="1"/>
  <c r="J1130" i="3"/>
  <c r="M1130" i="3"/>
  <c r="J1138" i="3"/>
  <c r="M1138" i="3" s="1"/>
  <c r="J1146" i="3"/>
  <c r="M1146" i="3"/>
  <c r="J1154" i="3"/>
  <c r="M1154" i="3" s="1"/>
  <c r="J1162" i="3"/>
  <c r="M1162" i="3" s="1"/>
  <c r="J1170" i="3"/>
  <c r="M1170" i="3" s="1"/>
  <c r="J1178" i="3"/>
  <c r="M1178" i="3"/>
  <c r="J1186" i="3"/>
  <c r="M1186" i="3" s="1"/>
  <c r="J1194" i="3"/>
  <c r="M1194" i="3"/>
  <c r="J1202" i="3"/>
  <c r="M1202" i="3"/>
  <c r="J1210" i="3"/>
  <c r="M1210" i="3"/>
  <c r="J1218" i="3"/>
  <c r="M1218" i="3" s="1"/>
  <c r="J1226" i="3"/>
  <c r="M1226" i="3" s="1"/>
  <c r="J1234" i="3"/>
  <c r="M1234" i="3" s="1"/>
  <c r="J1242" i="3"/>
  <c r="M1242" i="3"/>
  <c r="J1250" i="3"/>
  <c r="M1250" i="3" s="1"/>
  <c r="J1258" i="3"/>
  <c r="M1258" i="3" s="1"/>
  <c r="J1266" i="3"/>
  <c r="M1266" i="3"/>
  <c r="J1274" i="3"/>
  <c r="M1274" i="3"/>
  <c r="J1282" i="3"/>
  <c r="M1282" i="3" s="1"/>
  <c r="J1290" i="3"/>
  <c r="M1290" i="3"/>
  <c r="J1298" i="3"/>
  <c r="M1298" i="3" s="1"/>
  <c r="J1306" i="3"/>
  <c r="M1306" i="3"/>
  <c r="J1314" i="3"/>
  <c r="M1314" i="3" s="1"/>
  <c r="J1322" i="3"/>
  <c r="M1322" i="3" s="1"/>
  <c r="J1330" i="3"/>
  <c r="M1330" i="3" s="1"/>
  <c r="J1338" i="3"/>
  <c r="M1338" i="3"/>
  <c r="J1346" i="3"/>
  <c r="M1346" i="3" s="1"/>
  <c r="J1354" i="3"/>
  <c r="M1354" i="3" s="1"/>
  <c r="J1362" i="3"/>
  <c r="M1362" i="3"/>
  <c r="J1370" i="3"/>
  <c r="M1370" i="3"/>
  <c r="J1378" i="3"/>
  <c r="M1378" i="3" s="1"/>
  <c r="J1386" i="3"/>
  <c r="M1386" i="3"/>
  <c r="J1394" i="3"/>
  <c r="M1394" i="3" s="1"/>
  <c r="J1402" i="3"/>
  <c r="M1402" i="3"/>
  <c r="J1410" i="3"/>
  <c r="M1410" i="3" s="1"/>
  <c r="J1418" i="3"/>
  <c r="M1418" i="3" s="1"/>
  <c r="J1426" i="3"/>
  <c r="M1426" i="3" s="1"/>
  <c r="J1434" i="3"/>
  <c r="M1434" i="3"/>
  <c r="J1442" i="3"/>
  <c r="M1442" i="3" s="1"/>
  <c r="J1450" i="3"/>
  <c r="M1450" i="3"/>
  <c r="J1458" i="3"/>
  <c r="M1458" i="3"/>
  <c r="J1466" i="3"/>
  <c r="M1466" i="3"/>
  <c r="J1474" i="3"/>
  <c r="M1474" i="3" s="1"/>
  <c r="J1482" i="3"/>
  <c r="M1482" i="3" s="1"/>
  <c r="J1490" i="3"/>
  <c r="M1490" i="3" s="1"/>
  <c r="J1498" i="3"/>
  <c r="M1498" i="3"/>
  <c r="J1506" i="3"/>
  <c r="M1506" i="3" s="1"/>
  <c r="J1514" i="3"/>
  <c r="M1514" i="3" s="1"/>
  <c r="J1522" i="3"/>
  <c r="M1522" i="3"/>
  <c r="J1530" i="3"/>
  <c r="M1530" i="3"/>
  <c r="J1538" i="3"/>
  <c r="M1538" i="3" s="1"/>
  <c r="J1546" i="3"/>
  <c r="M1546" i="3"/>
  <c r="J1554" i="3"/>
  <c r="M1554" i="3" s="1"/>
  <c r="J1562" i="3"/>
  <c r="J1570" i="3"/>
  <c r="M1570" i="3" s="1"/>
  <c r="J1578" i="3"/>
  <c r="M1578" i="3"/>
  <c r="J1586" i="3"/>
  <c r="M1586" i="3"/>
  <c r="J1594" i="3"/>
  <c r="M1594" i="3" s="1"/>
  <c r="J1602" i="3"/>
  <c r="M1602" i="3" s="1"/>
  <c r="J1610" i="3"/>
  <c r="M1610" i="3"/>
  <c r="J1618" i="3"/>
  <c r="M1618" i="3" s="1"/>
  <c r="J1626" i="3"/>
  <c r="M1626" i="3" s="1"/>
  <c r="J1634" i="3"/>
  <c r="M1634" i="3" s="1"/>
  <c r="J1642" i="3"/>
  <c r="M1642" i="3"/>
  <c r="J1650" i="3"/>
  <c r="M1650" i="3" s="1"/>
  <c r="J1658" i="3"/>
  <c r="M1658" i="3" s="1"/>
  <c r="J1666" i="3"/>
  <c r="M1666" i="3" s="1"/>
  <c r="J1674" i="3"/>
  <c r="M1674" i="3"/>
  <c r="J1682" i="3"/>
  <c r="M1682" i="3" s="1"/>
  <c r="J1690" i="3"/>
  <c r="M1690" i="3" s="1"/>
  <c r="J975" i="3"/>
  <c r="M975" i="3" s="1"/>
  <c r="J1014" i="3"/>
  <c r="M1014" i="3"/>
  <c r="J1030" i="3"/>
  <c r="M1030" i="3"/>
  <c r="J1040" i="3"/>
  <c r="M1040" i="3" s="1"/>
  <c r="J1049" i="3"/>
  <c r="M1049" i="3" s="1"/>
  <c r="J1058" i="3"/>
  <c r="M1058" i="3"/>
  <c r="J1067" i="3"/>
  <c r="M1067" i="3" s="1"/>
  <c r="J1075" i="3"/>
  <c r="M1075" i="3" s="1"/>
  <c r="J1083" i="3"/>
  <c r="M1083" i="3" s="1"/>
  <c r="J1091" i="3"/>
  <c r="M1091" i="3"/>
  <c r="J1099" i="3"/>
  <c r="M1099" i="3" s="1"/>
  <c r="J1107" i="3"/>
  <c r="M1107" i="3" s="1"/>
  <c r="J1115" i="3"/>
  <c r="M1115" i="3" s="1"/>
  <c r="J1123" i="3"/>
  <c r="M1123" i="3"/>
  <c r="J1131" i="3"/>
  <c r="M1131" i="3" s="1"/>
  <c r="J1139" i="3"/>
  <c r="M1139" i="3" s="1"/>
  <c r="J1147" i="3"/>
  <c r="M1147" i="3" s="1"/>
  <c r="J1155" i="3"/>
  <c r="M1155" i="3"/>
  <c r="J1163" i="3"/>
  <c r="M1163" i="3"/>
  <c r="J1171" i="3"/>
  <c r="M1171" i="3" s="1"/>
  <c r="J1179" i="3"/>
  <c r="M1179" i="3" s="1"/>
  <c r="J1187" i="3"/>
  <c r="M1187" i="3"/>
  <c r="J1195" i="3"/>
  <c r="M1195" i="3" s="1"/>
  <c r="J1203" i="3"/>
  <c r="M1203" i="3" s="1"/>
  <c r="J1211" i="3"/>
  <c r="M1211" i="3" s="1"/>
  <c r="J1219" i="3"/>
  <c r="M1219" i="3"/>
  <c r="J1227" i="3"/>
  <c r="M1227" i="3" s="1"/>
  <c r="J1235" i="3"/>
  <c r="M1235" i="3" s="1"/>
  <c r="J1243" i="3"/>
  <c r="M1243" i="3" s="1"/>
  <c r="J1251" i="3"/>
  <c r="M1251" i="3"/>
  <c r="J1259" i="3"/>
  <c r="M1259" i="3" s="1"/>
  <c r="J1267" i="3"/>
  <c r="M1267" i="3" s="1"/>
  <c r="J1275" i="3"/>
  <c r="M1275" i="3" s="1"/>
  <c r="J1283" i="3"/>
  <c r="M1283" i="3"/>
  <c r="J1291" i="3"/>
  <c r="M1291" i="3"/>
  <c r="J1299" i="3"/>
  <c r="M1299" i="3" s="1"/>
  <c r="J1307" i="3"/>
  <c r="M1307" i="3" s="1"/>
  <c r="J1315" i="3"/>
  <c r="M1315" i="3"/>
  <c r="J1323" i="3"/>
  <c r="M1323" i="3" s="1"/>
  <c r="J1331" i="3"/>
  <c r="M1331" i="3" s="1"/>
  <c r="J1339" i="3"/>
  <c r="M1339" i="3" s="1"/>
  <c r="J1347" i="3"/>
  <c r="M1347" i="3"/>
  <c r="J1355" i="3"/>
  <c r="M1355" i="3" s="1"/>
  <c r="J1363" i="3"/>
  <c r="M1363" i="3" s="1"/>
  <c r="J1371" i="3"/>
  <c r="M1371" i="3" s="1"/>
  <c r="J1379" i="3"/>
  <c r="M1379" i="3"/>
  <c r="J1387" i="3"/>
  <c r="M1387" i="3" s="1"/>
  <c r="J1395" i="3"/>
  <c r="M1395" i="3" s="1"/>
  <c r="J1403" i="3"/>
  <c r="M1403" i="3" s="1"/>
  <c r="J1411" i="3"/>
  <c r="M1411" i="3"/>
  <c r="J1419" i="3"/>
  <c r="M1419" i="3"/>
  <c r="J1427" i="3"/>
  <c r="M1427" i="3" s="1"/>
  <c r="J1435" i="3"/>
  <c r="M1435" i="3" s="1"/>
  <c r="J1443" i="3"/>
  <c r="M1443" i="3"/>
  <c r="J1451" i="3"/>
  <c r="M1451" i="3" s="1"/>
  <c r="J1459" i="3"/>
  <c r="M1459" i="3" s="1"/>
  <c r="J1467" i="3"/>
  <c r="M1467" i="3" s="1"/>
  <c r="J1475" i="3"/>
  <c r="M1475" i="3"/>
  <c r="J1483" i="3"/>
  <c r="M1483" i="3" s="1"/>
  <c r="J1491" i="3"/>
  <c r="M1491" i="3" s="1"/>
  <c r="J1499" i="3"/>
  <c r="M1499" i="3" s="1"/>
  <c r="J1507" i="3"/>
  <c r="M1507" i="3"/>
  <c r="J1515" i="3"/>
  <c r="M1515" i="3" s="1"/>
  <c r="J1523" i="3"/>
  <c r="M1523" i="3" s="1"/>
  <c r="J1531" i="3"/>
  <c r="M1531" i="3" s="1"/>
  <c r="J1539" i="3"/>
  <c r="M1539" i="3"/>
  <c r="J1547" i="3"/>
  <c r="M1547" i="3"/>
  <c r="J1555" i="3"/>
  <c r="M1555" i="3" s="1"/>
  <c r="J1563" i="3"/>
  <c r="M1563" i="3" s="1"/>
  <c r="J1571" i="3"/>
  <c r="M1571" i="3"/>
  <c r="J1579" i="3"/>
  <c r="M1579" i="3" s="1"/>
  <c r="J1587" i="3"/>
  <c r="J1595" i="3"/>
  <c r="M1595" i="3"/>
  <c r="J1603" i="3"/>
  <c r="M1603" i="3" s="1"/>
  <c r="J1611" i="3"/>
  <c r="M1611" i="3" s="1"/>
  <c r="J1619" i="3"/>
  <c r="M1619" i="3" s="1"/>
  <c r="J1627" i="3"/>
  <c r="M1627" i="3"/>
  <c r="J1635" i="3"/>
  <c r="M1635" i="3" s="1"/>
  <c r="J1643" i="3"/>
  <c r="M1643" i="3"/>
  <c r="J1651" i="3"/>
  <c r="M1651" i="3"/>
  <c r="J1659" i="3"/>
  <c r="M1659" i="3"/>
  <c r="J1667" i="3"/>
  <c r="M1667" i="3" s="1"/>
  <c r="J1675" i="3"/>
  <c r="M1675" i="3" s="1"/>
  <c r="J1683" i="3"/>
  <c r="M1683" i="3" s="1"/>
  <c r="J1691" i="3"/>
  <c r="M1691" i="3"/>
  <c r="J983" i="3"/>
  <c r="M983" i="3" s="1"/>
  <c r="J1015" i="3"/>
  <c r="M1015" i="3" s="1"/>
  <c r="J1031" i="3"/>
  <c r="M1031" i="3"/>
  <c r="J1041" i="3"/>
  <c r="M1041" i="3"/>
  <c r="J1050" i="3"/>
  <c r="M1050" i="3" s="1"/>
  <c r="J1059" i="3"/>
  <c r="M1059" i="3"/>
  <c r="J1068" i="3"/>
  <c r="M1068" i="3" s="1"/>
  <c r="J1076" i="3"/>
  <c r="M1076" i="3"/>
  <c r="J1084" i="3"/>
  <c r="M1084" i="3" s="1"/>
  <c r="J1092" i="3"/>
  <c r="M1092" i="3" s="1"/>
  <c r="J1100" i="3"/>
  <c r="M1100" i="3" s="1"/>
  <c r="J1108" i="3"/>
  <c r="M1108" i="3"/>
  <c r="J1116" i="3"/>
  <c r="M1116" i="3" s="1"/>
  <c r="J1124" i="3"/>
  <c r="M1124" i="3" s="1"/>
  <c r="J1132" i="3"/>
  <c r="M1132" i="3"/>
  <c r="J1140" i="3"/>
  <c r="M1140" i="3"/>
  <c r="J1148" i="3"/>
  <c r="M1148" i="3" s="1"/>
  <c r="J1156" i="3"/>
  <c r="M1156" i="3"/>
  <c r="J1164" i="3"/>
  <c r="M1164" i="3" s="1"/>
  <c r="J1172" i="3"/>
  <c r="M1172" i="3"/>
  <c r="J1180" i="3"/>
  <c r="M1180" i="3" s="1"/>
  <c r="J1188" i="3"/>
  <c r="M1188" i="3" s="1"/>
  <c r="J1196" i="3"/>
  <c r="M1196" i="3" s="1"/>
  <c r="J1204" i="3"/>
  <c r="M1204" i="3"/>
  <c r="J1212" i="3"/>
  <c r="M1212" i="3" s="1"/>
  <c r="J1220" i="3"/>
  <c r="M1220" i="3"/>
  <c r="J1228" i="3"/>
  <c r="M1228" i="3"/>
  <c r="J1236" i="3"/>
  <c r="M1236" i="3"/>
  <c r="J1244" i="3"/>
  <c r="M1244" i="3" s="1"/>
  <c r="J1252" i="3"/>
  <c r="M1252" i="3" s="1"/>
  <c r="J1260" i="3"/>
  <c r="M1260" i="3" s="1"/>
  <c r="J1268" i="3"/>
  <c r="M1268" i="3"/>
  <c r="J1276" i="3"/>
  <c r="M1276" i="3" s="1"/>
  <c r="J1284" i="3"/>
  <c r="M1284" i="3" s="1"/>
  <c r="J1292" i="3"/>
  <c r="M1292" i="3"/>
  <c r="J1300" i="3"/>
  <c r="M1300" i="3"/>
  <c r="J1308" i="3"/>
  <c r="M1308" i="3" s="1"/>
  <c r="J1316" i="3"/>
  <c r="M1316" i="3"/>
  <c r="J1324" i="3"/>
  <c r="M1324" i="3" s="1"/>
  <c r="J1332" i="3"/>
  <c r="M1332" i="3"/>
  <c r="J1340" i="3"/>
  <c r="M1340" i="3" s="1"/>
  <c r="J1348" i="3"/>
  <c r="M1348" i="3" s="1"/>
  <c r="J1356" i="3"/>
  <c r="M1356" i="3" s="1"/>
  <c r="J1364" i="3"/>
  <c r="M1364" i="3"/>
  <c r="J1372" i="3"/>
  <c r="M1372" i="3" s="1"/>
  <c r="J1380" i="3"/>
  <c r="M1380" i="3" s="1"/>
  <c r="J1388" i="3"/>
  <c r="M1388" i="3"/>
  <c r="J1396" i="3"/>
  <c r="M1396" i="3"/>
  <c r="J1404" i="3"/>
  <c r="M1404" i="3" s="1"/>
  <c r="J1412" i="3"/>
  <c r="M1412" i="3"/>
  <c r="J1420" i="3"/>
  <c r="M1420" i="3" s="1"/>
  <c r="J1428" i="3"/>
  <c r="M1428" i="3"/>
  <c r="J1436" i="3"/>
  <c r="M1436" i="3" s="1"/>
  <c r="J1444" i="3"/>
  <c r="M1444" i="3" s="1"/>
  <c r="J1452" i="3"/>
  <c r="M1452" i="3" s="1"/>
  <c r="J1460" i="3"/>
  <c r="M1460" i="3"/>
  <c r="J1468" i="3"/>
  <c r="M1468" i="3" s="1"/>
  <c r="J1476" i="3"/>
  <c r="M1476" i="3"/>
  <c r="J1484" i="3"/>
  <c r="M1484" i="3"/>
  <c r="J1492" i="3"/>
  <c r="M1492" i="3"/>
  <c r="J1500" i="3"/>
  <c r="M1500" i="3" s="1"/>
  <c r="J1508" i="3"/>
  <c r="M1508" i="3" s="1"/>
  <c r="J1516" i="3"/>
  <c r="M1516" i="3" s="1"/>
  <c r="J1524" i="3"/>
  <c r="M1524" i="3"/>
  <c r="J1532" i="3"/>
  <c r="M1532" i="3" s="1"/>
  <c r="J1540" i="3"/>
  <c r="M1540" i="3" s="1"/>
  <c r="J1548" i="3"/>
  <c r="M1548" i="3"/>
  <c r="J1556" i="3"/>
  <c r="M1556" i="3"/>
  <c r="J1564" i="3"/>
  <c r="M1564" i="3" s="1"/>
  <c r="J1572" i="3"/>
  <c r="M1572" i="3"/>
  <c r="J1580" i="3"/>
  <c r="M1580" i="3" s="1"/>
  <c r="J1588" i="3"/>
  <c r="M1588" i="3"/>
  <c r="J1596" i="3"/>
  <c r="M1596" i="3" s="1"/>
  <c r="J1604" i="3"/>
  <c r="M1604" i="3" s="1"/>
  <c r="J1612" i="3"/>
  <c r="M1612" i="3" s="1"/>
  <c r="J1620" i="3"/>
  <c r="M1620" i="3"/>
  <c r="J1628" i="3"/>
  <c r="M1628" i="3" s="1"/>
  <c r="J1636" i="3"/>
  <c r="M1636" i="3" s="1"/>
  <c r="J1644" i="3"/>
  <c r="M1644" i="3"/>
  <c r="J1652" i="3"/>
  <c r="M1652" i="3"/>
  <c r="J1660" i="3"/>
  <c r="M1660" i="3" s="1"/>
  <c r="J1668" i="3"/>
  <c r="M1668" i="3"/>
  <c r="J1676" i="3"/>
  <c r="M1676" i="3" s="1"/>
  <c r="J1684" i="3"/>
  <c r="M1684" i="3"/>
  <c r="J1692" i="3"/>
  <c r="M1692" i="3" s="1"/>
  <c r="J1700" i="3"/>
  <c r="M1700" i="3" s="1"/>
  <c r="J1708" i="3"/>
  <c r="M1708" i="3" s="1"/>
  <c r="J1716" i="3"/>
  <c r="M1716" i="3"/>
  <c r="J1724" i="3"/>
  <c r="M1724" i="3" s="1"/>
  <c r="J1732" i="3"/>
  <c r="M1732" i="3"/>
  <c r="J991" i="3"/>
  <c r="M991" i="3"/>
  <c r="J1017" i="3"/>
  <c r="M1017" i="3"/>
  <c r="J1033" i="3"/>
  <c r="M1033" i="3" s="1"/>
  <c r="J1042" i="3"/>
  <c r="M1042" i="3" s="1"/>
  <c r="J1051" i="3"/>
  <c r="M1051" i="3" s="1"/>
  <c r="J1061" i="3"/>
  <c r="M1061" i="3"/>
  <c r="J1069" i="3"/>
  <c r="M1069" i="3" s="1"/>
  <c r="J1077" i="3"/>
  <c r="M1077" i="3" s="1"/>
  <c r="J1085" i="3"/>
  <c r="M1085" i="3"/>
  <c r="J1093" i="3"/>
  <c r="M1093" i="3"/>
  <c r="J1101" i="3"/>
  <c r="M1101" i="3" s="1"/>
  <c r="J1109" i="3"/>
  <c r="M1109" i="3"/>
  <c r="J1117" i="3"/>
  <c r="M1117" i="3" s="1"/>
  <c r="J1125" i="3"/>
  <c r="M1125" i="3"/>
  <c r="J1133" i="3"/>
  <c r="M1133" i="3" s="1"/>
  <c r="J1141" i="3"/>
  <c r="M1141" i="3" s="1"/>
  <c r="J1149" i="3"/>
  <c r="M1149" i="3" s="1"/>
  <c r="J1157" i="3"/>
  <c r="M1157" i="3"/>
  <c r="J1165" i="3"/>
  <c r="M1165" i="3" s="1"/>
  <c r="J1173" i="3"/>
  <c r="M1173" i="3" s="1"/>
  <c r="J1181" i="3"/>
  <c r="M1181" i="3"/>
  <c r="J1189" i="3"/>
  <c r="M1189" i="3"/>
  <c r="J1197" i="3"/>
  <c r="M1197" i="3" s="1"/>
  <c r="J1205" i="3"/>
  <c r="M1205" i="3"/>
  <c r="J1213" i="3"/>
  <c r="M1213" i="3" s="1"/>
  <c r="J1221" i="3"/>
  <c r="M1221" i="3"/>
  <c r="J1229" i="3"/>
  <c r="M1229" i="3" s="1"/>
  <c r="J1237" i="3"/>
  <c r="M1237" i="3" s="1"/>
  <c r="J1245" i="3"/>
  <c r="M1245" i="3" s="1"/>
  <c r="J1253" i="3"/>
  <c r="M1253" i="3"/>
  <c r="J1261" i="3"/>
  <c r="M1261" i="3" s="1"/>
  <c r="J1269" i="3"/>
  <c r="M1269" i="3"/>
  <c r="J1277" i="3"/>
  <c r="M1277" i="3"/>
  <c r="J1285" i="3"/>
  <c r="M1285" i="3"/>
  <c r="J1293" i="3"/>
  <c r="M1293" i="3" s="1"/>
  <c r="J1301" i="3"/>
  <c r="M1301" i="3" s="1"/>
  <c r="J1309" i="3"/>
  <c r="M1309" i="3" s="1"/>
  <c r="J1317" i="3"/>
  <c r="M1317" i="3"/>
  <c r="J1325" i="3"/>
  <c r="M1325" i="3" s="1"/>
  <c r="J1333" i="3"/>
  <c r="M1333" i="3" s="1"/>
  <c r="J1341" i="3"/>
  <c r="M1341" i="3"/>
  <c r="J1349" i="3"/>
  <c r="M1349" i="3"/>
  <c r="J1357" i="3"/>
  <c r="M1357" i="3" s="1"/>
  <c r="J1365" i="3"/>
  <c r="M1365" i="3"/>
  <c r="J1373" i="3"/>
  <c r="M1373" i="3" s="1"/>
  <c r="J1381" i="3"/>
  <c r="M1381" i="3"/>
  <c r="J1389" i="3"/>
  <c r="M1389" i="3" s="1"/>
  <c r="J1397" i="3"/>
  <c r="M1397" i="3" s="1"/>
  <c r="J1405" i="3"/>
  <c r="M1405" i="3" s="1"/>
  <c r="J1413" i="3"/>
  <c r="M1413" i="3"/>
  <c r="J1421" i="3"/>
  <c r="M1421" i="3" s="1"/>
  <c r="J1429" i="3"/>
  <c r="M1429" i="3" s="1"/>
  <c r="J1437" i="3"/>
  <c r="M1437" i="3"/>
  <c r="J1445" i="3"/>
  <c r="M1445" i="3"/>
  <c r="J1453" i="3"/>
  <c r="M1453" i="3" s="1"/>
  <c r="J1461" i="3"/>
  <c r="M1461" i="3"/>
  <c r="J1469" i="3"/>
  <c r="M1469" i="3" s="1"/>
  <c r="J1477" i="3"/>
  <c r="M1477" i="3"/>
  <c r="J1485" i="3"/>
  <c r="M1485" i="3" s="1"/>
  <c r="J1493" i="3"/>
  <c r="M1493" i="3" s="1"/>
  <c r="J1501" i="3"/>
  <c r="M1501" i="3" s="1"/>
  <c r="J1509" i="3"/>
  <c r="M1509" i="3"/>
  <c r="J1517" i="3"/>
  <c r="M1517" i="3" s="1"/>
  <c r="J1525" i="3"/>
  <c r="M1525" i="3"/>
  <c r="J1533" i="3"/>
  <c r="J1541" i="3"/>
  <c r="M1541" i="3" s="1"/>
  <c r="J1549" i="3"/>
  <c r="M1549" i="3" s="1"/>
  <c r="J1557" i="3"/>
  <c r="M1557" i="3"/>
  <c r="J1565" i="3"/>
  <c r="M1565" i="3" s="1"/>
  <c r="J1573" i="3"/>
  <c r="M1573" i="3" s="1"/>
  <c r="J1581" i="3"/>
  <c r="M1581" i="3" s="1"/>
  <c r="J1589" i="3"/>
  <c r="J1597" i="3"/>
  <c r="M1597" i="3" s="1"/>
  <c r="J1605" i="3"/>
  <c r="M1605" i="3" s="1"/>
  <c r="J1613" i="3"/>
  <c r="M1613" i="3"/>
  <c r="J1621" i="3"/>
  <c r="M1621" i="3" s="1"/>
  <c r="J1629" i="3"/>
  <c r="M1629" i="3" s="1"/>
  <c r="J1637" i="3"/>
  <c r="M1637" i="3"/>
  <c r="J1645" i="3"/>
  <c r="M1645" i="3"/>
  <c r="J1653" i="3"/>
  <c r="M1653" i="3" s="1"/>
  <c r="J1661" i="3"/>
  <c r="M1661" i="3"/>
  <c r="J1669" i="3"/>
  <c r="M1669" i="3" s="1"/>
  <c r="J1677" i="3"/>
  <c r="M1677" i="3"/>
  <c r="J1685" i="3"/>
  <c r="M1685" i="3" s="1"/>
  <c r="J1693" i="3"/>
  <c r="M1693" i="3" s="1"/>
  <c r="J1701" i="3"/>
  <c r="M1701" i="3" s="1"/>
  <c r="J997" i="3"/>
  <c r="M997" i="3"/>
  <c r="J1021" i="3"/>
  <c r="M1021" i="3" s="1"/>
  <c r="J1034" i="3"/>
  <c r="M1034" i="3"/>
  <c r="J1043" i="3"/>
  <c r="M1043" i="3"/>
  <c r="J1053" i="3"/>
  <c r="M1053" i="3"/>
  <c r="J1062" i="3"/>
  <c r="M1062" i="3" s="1"/>
  <c r="J1070" i="3"/>
  <c r="M1070" i="3" s="1"/>
  <c r="J1078" i="3"/>
  <c r="M1078" i="3" s="1"/>
  <c r="J1086" i="3"/>
  <c r="M1086" i="3"/>
  <c r="J1094" i="3"/>
  <c r="M1094" i="3" s="1"/>
  <c r="J1102" i="3"/>
  <c r="M1102" i="3" s="1"/>
  <c r="J1110" i="3"/>
  <c r="M1110" i="3"/>
  <c r="J1118" i="3"/>
  <c r="M1118" i="3"/>
  <c r="J1126" i="3"/>
  <c r="M1126" i="3" s="1"/>
  <c r="J1134" i="3"/>
  <c r="M1134" i="3"/>
  <c r="J1142" i="3"/>
  <c r="M1142" i="3" s="1"/>
  <c r="J1150" i="3"/>
  <c r="M1150" i="3"/>
  <c r="J1158" i="3"/>
  <c r="M1158" i="3" s="1"/>
  <c r="J1166" i="3"/>
  <c r="M1166" i="3" s="1"/>
  <c r="J1174" i="3"/>
  <c r="M1174" i="3" s="1"/>
  <c r="J1182" i="3"/>
  <c r="M1182" i="3"/>
  <c r="J1190" i="3"/>
  <c r="M1190" i="3" s="1"/>
  <c r="J1198" i="3"/>
  <c r="M1198" i="3" s="1"/>
  <c r="J1206" i="3"/>
  <c r="M1206" i="3"/>
  <c r="J1214" i="3"/>
  <c r="M1214" i="3"/>
  <c r="J1222" i="3"/>
  <c r="M1222" i="3" s="1"/>
  <c r="J1230" i="3"/>
  <c r="M1230" i="3"/>
  <c r="J1238" i="3"/>
  <c r="M1238" i="3" s="1"/>
  <c r="J1246" i="3"/>
  <c r="M1246" i="3"/>
  <c r="J1254" i="3"/>
  <c r="M1254" i="3" s="1"/>
  <c r="J1262" i="3"/>
  <c r="M1262" i="3" s="1"/>
  <c r="J1270" i="3"/>
  <c r="M1270" i="3" s="1"/>
  <c r="J1278" i="3"/>
  <c r="M1278" i="3"/>
  <c r="J1286" i="3"/>
  <c r="M1286" i="3" s="1"/>
  <c r="J1294" i="3"/>
  <c r="M1294" i="3"/>
  <c r="J1302" i="3"/>
  <c r="M1302" i="3"/>
  <c r="J1310" i="3"/>
  <c r="M1310" i="3"/>
  <c r="J1318" i="3"/>
  <c r="M1318" i="3" s="1"/>
  <c r="J1326" i="3"/>
  <c r="M1326" i="3" s="1"/>
  <c r="J1334" i="3"/>
  <c r="M1334" i="3" s="1"/>
  <c r="J1342" i="3"/>
  <c r="M1342" i="3"/>
  <c r="J1350" i="3"/>
  <c r="M1350" i="3" s="1"/>
  <c r="J1358" i="3"/>
  <c r="M1358" i="3" s="1"/>
  <c r="J1366" i="3"/>
  <c r="M1366" i="3"/>
  <c r="J1374" i="3"/>
  <c r="M1374" i="3"/>
  <c r="J1382" i="3"/>
  <c r="M1382" i="3" s="1"/>
  <c r="J1390" i="3"/>
  <c r="M1390" i="3"/>
  <c r="J1398" i="3"/>
  <c r="M1398" i="3" s="1"/>
  <c r="J1406" i="3"/>
  <c r="M1406" i="3"/>
  <c r="J1414" i="3"/>
  <c r="M1414" i="3" s="1"/>
  <c r="J1422" i="3"/>
  <c r="M1422" i="3" s="1"/>
  <c r="J1430" i="3"/>
  <c r="M1430" i="3" s="1"/>
  <c r="J1438" i="3"/>
  <c r="M1438" i="3"/>
  <c r="J1446" i="3"/>
  <c r="M1446" i="3" s="1"/>
  <c r="J1454" i="3"/>
  <c r="M1454" i="3" s="1"/>
  <c r="J1462" i="3"/>
  <c r="M1462" i="3"/>
  <c r="J1470" i="3"/>
  <c r="M1470" i="3"/>
  <c r="J1478" i="3"/>
  <c r="M1478" i="3" s="1"/>
  <c r="J1486" i="3"/>
  <c r="M1486" i="3"/>
  <c r="J1494" i="3"/>
  <c r="M1494" i="3" s="1"/>
  <c r="J1502" i="3"/>
  <c r="M1502" i="3"/>
  <c r="J1510" i="3"/>
  <c r="M1510" i="3" s="1"/>
  <c r="J1518" i="3"/>
  <c r="M1518" i="3" s="1"/>
  <c r="J1526" i="3"/>
  <c r="M1526" i="3" s="1"/>
  <c r="J1534" i="3"/>
  <c r="J1542" i="3"/>
  <c r="M1542" i="3" s="1"/>
  <c r="J1550" i="3"/>
  <c r="M1550" i="3"/>
  <c r="J1558" i="3"/>
  <c r="M1558" i="3" s="1"/>
  <c r="J1566" i="3"/>
  <c r="M1566" i="3" s="1"/>
  <c r="J1574" i="3"/>
  <c r="M1574" i="3" s="1"/>
  <c r="J1582" i="3"/>
  <c r="M1582" i="3"/>
  <c r="J1590" i="3"/>
  <c r="M1590" i="3" s="1"/>
  <c r="J1598" i="3"/>
  <c r="M1598" i="3" s="1"/>
  <c r="J1606" i="3"/>
  <c r="M1606" i="3" s="1"/>
  <c r="J1614" i="3"/>
  <c r="M1614" i="3"/>
  <c r="J1622" i="3"/>
  <c r="M1622" i="3"/>
  <c r="J1630" i="3"/>
  <c r="M1630" i="3" s="1"/>
  <c r="J1638" i="3"/>
  <c r="M1638" i="3" s="1"/>
  <c r="J1646" i="3"/>
  <c r="M1646" i="3"/>
  <c r="J1654" i="3"/>
  <c r="M1654" i="3" s="1"/>
  <c r="J1662" i="3"/>
  <c r="M1662" i="3" s="1"/>
  <c r="J1670" i="3"/>
  <c r="M1670" i="3" s="1"/>
  <c r="J1678" i="3"/>
  <c r="M1678" i="3"/>
  <c r="J1686" i="3"/>
  <c r="M1686" i="3" s="1"/>
  <c r="J1694" i="3"/>
  <c r="M1694" i="3" s="1"/>
  <c r="J999" i="3"/>
  <c r="M999" i="3" s="1"/>
  <c r="J1022" i="3"/>
  <c r="M1022" i="3"/>
  <c r="J1035" i="3"/>
  <c r="M1035" i="3" s="1"/>
  <c r="J1045" i="3"/>
  <c r="M1045" i="3" s="1"/>
  <c r="J1054" i="3"/>
  <c r="M1054" i="3" s="1"/>
  <c r="J1063" i="3"/>
  <c r="M1063" i="3"/>
  <c r="J1071" i="3"/>
  <c r="M1071" i="3"/>
  <c r="J1079" i="3"/>
  <c r="M1079" i="3" s="1"/>
  <c r="J1087" i="3"/>
  <c r="M1087" i="3" s="1"/>
  <c r="J1095" i="3"/>
  <c r="M1095" i="3"/>
  <c r="J1103" i="3"/>
  <c r="M1103" i="3" s="1"/>
  <c r="J1111" i="3"/>
  <c r="M1111" i="3" s="1"/>
  <c r="J1119" i="3"/>
  <c r="M1119" i="3" s="1"/>
  <c r="J1127" i="3"/>
  <c r="M1127" i="3"/>
  <c r="J1135" i="3"/>
  <c r="M1135" i="3" s="1"/>
  <c r="J1143" i="3"/>
  <c r="M1143" i="3" s="1"/>
  <c r="J1151" i="3"/>
  <c r="M1151" i="3" s="1"/>
  <c r="J1159" i="3"/>
  <c r="M1159" i="3"/>
  <c r="J1167" i="3"/>
  <c r="M1167" i="3" s="1"/>
  <c r="J1175" i="3"/>
  <c r="M1175" i="3" s="1"/>
  <c r="J1183" i="3"/>
  <c r="M1183" i="3" s="1"/>
  <c r="J1191" i="3"/>
  <c r="M1191" i="3"/>
  <c r="J1199" i="3"/>
  <c r="M1199" i="3"/>
  <c r="J1207" i="3"/>
  <c r="M1207" i="3" s="1"/>
  <c r="J1215" i="3"/>
  <c r="M1215" i="3" s="1"/>
  <c r="J1223" i="3"/>
  <c r="M1223" i="3"/>
  <c r="J1231" i="3"/>
  <c r="M1231" i="3" s="1"/>
  <c r="J1239" i="3"/>
  <c r="M1239" i="3" s="1"/>
  <c r="J1247" i="3"/>
  <c r="M1247" i="3" s="1"/>
  <c r="J1255" i="3"/>
  <c r="M1255" i="3"/>
  <c r="J1263" i="3"/>
  <c r="M1263" i="3" s="1"/>
  <c r="J1271" i="3"/>
  <c r="M1271" i="3" s="1"/>
  <c r="J1279" i="3"/>
  <c r="M1279" i="3" s="1"/>
  <c r="J1287" i="3"/>
  <c r="M1287" i="3"/>
  <c r="J1295" i="3"/>
  <c r="M1295" i="3" s="1"/>
  <c r="J1303" i="3"/>
  <c r="M1303" i="3" s="1"/>
  <c r="J1311" i="3"/>
  <c r="M1311" i="3" s="1"/>
  <c r="J1319" i="3"/>
  <c r="M1319" i="3"/>
  <c r="J1327" i="3"/>
  <c r="M1327" i="3"/>
  <c r="J1335" i="3"/>
  <c r="M1335" i="3" s="1"/>
  <c r="J1343" i="3"/>
  <c r="M1343" i="3" s="1"/>
  <c r="J1351" i="3"/>
  <c r="M1351" i="3"/>
  <c r="J1359" i="3"/>
  <c r="M1359" i="3" s="1"/>
  <c r="J1367" i="3"/>
  <c r="M1367" i="3" s="1"/>
  <c r="J1375" i="3"/>
  <c r="M1375" i="3" s="1"/>
  <c r="J1383" i="3"/>
  <c r="M1383" i="3"/>
  <c r="J1391" i="3"/>
  <c r="M1391" i="3" s="1"/>
  <c r="J1399" i="3"/>
  <c r="M1399" i="3" s="1"/>
  <c r="J1407" i="3"/>
  <c r="M1407" i="3" s="1"/>
  <c r="J1415" i="3"/>
  <c r="M1415" i="3"/>
  <c r="J1423" i="3"/>
  <c r="M1423" i="3" s="1"/>
  <c r="J1431" i="3"/>
  <c r="M1431" i="3" s="1"/>
  <c r="J1439" i="3"/>
  <c r="M1439" i="3" s="1"/>
  <c r="J1447" i="3"/>
  <c r="M1447" i="3"/>
  <c r="J1455" i="3"/>
  <c r="M1455" i="3"/>
  <c r="J1463" i="3"/>
  <c r="M1463" i="3" s="1"/>
  <c r="J1471" i="3"/>
  <c r="M1471" i="3" s="1"/>
  <c r="J1479" i="3"/>
  <c r="M1479" i="3"/>
  <c r="J1487" i="3"/>
  <c r="M1487" i="3" s="1"/>
  <c r="J1495" i="3"/>
  <c r="M1495" i="3" s="1"/>
  <c r="J1503" i="3"/>
  <c r="M1503" i="3" s="1"/>
  <c r="J1511" i="3"/>
  <c r="M1511" i="3"/>
  <c r="J1519" i="3"/>
  <c r="M1519" i="3" s="1"/>
  <c r="J1527" i="3"/>
  <c r="M1527" i="3" s="1"/>
  <c r="J1535" i="3"/>
  <c r="M1535" i="3" s="1"/>
  <c r="J1543" i="3"/>
  <c r="M1543" i="3"/>
  <c r="J1551" i="3"/>
  <c r="M1551" i="3" s="1"/>
  <c r="J1559" i="3"/>
  <c r="M1559" i="3" s="1"/>
  <c r="J1567" i="3"/>
  <c r="M1567" i="3" s="1"/>
  <c r="J1575" i="3"/>
  <c r="M1575" i="3"/>
  <c r="J1583" i="3"/>
  <c r="M1583" i="3"/>
  <c r="J1591" i="3"/>
  <c r="M1591" i="3" s="1"/>
  <c r="J1599" i="3"/>
  <c r="M1599" i="3" s="1"/>
  <c r="J1607" i="3"/>
  <c r="M1607" i="3"/>
  <c r="J1615" i="3"/>
  <c r="M1615" i="3" s="1"/>
  <c r="J1623" i="3"/>
  <c r="M1623" i="3" s="1"/>
  <c r="J1631" i="3"/>
  <c r="M1631" i="3" s="1"/>
  <c r="J1639" i="3"/>
  <c r="M1639" i="3"/>
  <c r="J1647" i="3"/>
  <c r="M1647" i="3" s="1"/>
  <c r="J1655" i="3"/>
  <c r="M1655" i="3" s="1"/>
  <c r="J1663" i="3"/>
  <c r="M1663" i="3" s="1"/>
  <c r="J1671" i="3"/>
  <c r="M1671" i="3"/>
  <c r="J1679" i="3"/>
  <c r="M1679" i="3" s="1"/>
  <c r="J1687" i="3"/>
  <c r="M1687" i="3" s="1"/>
  <c r="J1695" i="3"/>
  <c r="M1695" i="3" s="1"/>
  <c r="J951" i="3"/>
  <c r="M951" i="3"/>
  <c r="J1005" i="3"/>
  <c r="M1005" i="3"/>
  <c r="J1023" i="3"/>
  <c r="M1023" i="3" s="1"/>
  <c r="J1037" i="3"/>
  <c r="M1037" i="3" s="1"/>
  <c r="J1046" i="3"/>
  <c r="M1046" i="3"/>
  <c r="J1055" i="3"/>
  <c r="M1055" i="3" s="1"/>
  <c r="J1064" i="3"/>
  <c r="M1064" i="3" s="1"/>
  <c r="J1072" i="3"/>
  <c r="M1072" i="3" s="1"/>
  <c r="J1080" i="3"/>
  <c r="M1080" i="3"/>
  <c r="J1088" i="3"/>
  <c r="M1088" i="3" s="1"/>
  <c r="J1096" i="3"/>
  <c r="M1096" i="3" s="1"/>
  <c r="J1104" i="3"/>
  <c r="M1104" i="3" s="1"/>
  <c r="J1112" i="3"/>
  <c r="M1112" i="3"/>
  <c r="J1120" i="3"/>
  <c r="M1120" i="3" s="1"/>
  <c r="J1128" i="3"/>
  <c r="M1128" i="3" s="1"/>
  <c r="J1136" i="3"/>
  <c r="M1136" i="3"/>
  <c r="J1144" i="3"/>
  <c r="M1144" i="3"/>
  <c r="J1152" i="3"/>
  <c r="M1152" i="3" s="1"/>
  <c r="J1160" i="3"/>
  <c r="M1160" i="3" s="1"/>
  <c r="J1168" i="3"/>
  <c r="M1168" i="3" s="1"/>
  <c r="J1176" i="3"/>
  <c r="M1176" i="3"/>
  <c r="J1184" i="3"/>
  <c r="M1184" i="3"/>
  <c r="J1192" i="3"/>
  <c r="M1192" i="3" s="1"/>
  <c r="J1200" i="3"/>
  <c r="M1200" i="3"/>
  <c r="J1208" i="3"/>
  <c r="M1208" i="3"/>
  <c r="J1216" i="3"/>
  <c r="M1216" i="3" s="1"/>
  <c r="J1224" i="3"/>
  <c r="M1224" i="3" s="1"/>
  <c r="J1232" i="3"/>
  <c r="M1232" i="3" s="1"/>
  <c r="J1240" i="3"/>
  <c r="M1240" i="3"/>
  <c r="J1248" i="3"/>
  <c r="M1248" i="3" s="1"/>
  <c r="J1256" i="3"/>
  <c r="M1256" i="3" s="1"/>
  <c r="J1264" i="3"/>
  <c r="M1264" i="3" s="1"/>
  <c r="J1272" i="3"/>
  <c r="M1272" i="3"/>
  <c r="J1280" i="3"/>
  <c r="M1280" i="3"/>
  <c r="J1288" i="3"/>
  <c r="M1288" i="3" s="1"/>
  <c r="J1296" i="3"/>
  <c r="M1296" i="3"/>
  <c r="J1304" i="3"/>
  <c r="M1304" i="3"/>
  <c r="J1312" i="3"/>
  <c r="M1312" i="3" s="1"/>
  <c r="J1320" i="3"/>
  <c r="M1320" i="3" s="1"/>
  <c r="J1328" i="3"/>
  <c r="M1328" i="3" s="1"/>
  <c r="J1336" i="3"/>
  <c r="M1336" i="3"/>
  <c r="J1344" i="3"/>
  <c r="M1344" i="3"/>
  <c r="J1352" i="3"/>
  <c r="M1352" i="3" s="1"/>
  <c r="J1360" i="3"/>
  <c r="M1360" i="3" s="1"/>
  <c r="J1368" i="3"/>
  <c r="M1368" i="3"/>
  <c r="J1376" i="3"/>
  <c r="M1376" i="3" s="1"/>
  <c r="J1384" i="3"/>
  <c r="M1384" i="3" s="1"/>
  <c r="J1392" i="3"/>
  <c r="M1392" i="3"/>
  <c r="J1400" i="3"/>
  <c r="M1400" i="3"/>
  <c r="J1408" i="3"/>
  <c r="M1408" i="3" s="1"/>
  <c r="J1416" i="3"/>
  <c r="M1416" i="3" s="1"/>
  <c r="J1424" i="3"/>
  <c r="M1424" i="3" s="1"/>
  <c r="J1432" i="3"/>
  <c r="M1432" i="3"/>
  <c r="J1440" i="3"/>
  <c r="M1440" i="3"/>
  <c r="J1448" i="3"/>
  <c r="M1448" i="3" s="1"/>
  <c r="J1456" i="3"/>
  <c r="M1456" i="3"/>
  <c r="J1464" i="3"/>
  <c r="M1464" i="3"/>
  <c r="J1472" i="3"/>
  <c r="M1472" i="3" s="1"/>
  <c r="J1480" i="3"/>
  <c r="M1480" i="3" s="1"/>
  <c r="J1488" i="3"/>
  <c r="M1488" i="3" s="1"/>
  <c r="J1496" i="3"/>
  <c r="M1496" i="3"/>
  <c r="J1504" i="3"/>
  <c r="M1504" i="3" s="1"/>
  <c r="J1512" i="3"/>
  <c r="M1512" i="3" s="1"/>
  <c r="J1520" i="3"/>
  <c r="M1520" i="3" s="1"/>
  <c r="J1528" i="3"/>
  <c r="M1528" i="3"/>
  <c r="J1536" i="3"/>
  <c r="M1536" i="3"/>
  <c r="J1544" i="3"/>
  <c r="M1544" i="3" s="1"/>
  <c r="J1552" i="3"/>
  <c r="M1552" i="3"/>
  <c r="J1560" i="3"/>
  <c r="M1560" i="3"/>
  <c r="J1568" i="3"/>
  <c r="M1568" i="3" s="1"/>
  <c r="J1576" i="3"/>
  <c r="M1576" i="3" s="1"/>
  <c r="J1584" i="3"/>
  <c r="M1584" i="3" s="1"/>
  <c r="J1592" i="3"/>
  <c r="J1600" i="3"/>
  <c r="M1600" i="3" s="1"/>
  <c r="J1608" i="3"/>
  <c r="M1608" i="3" s="1"/>
  <c r="J1616" i="3"/>
  <c r="M1616" i="3"/>
  <c r="J1624" i="3"/>
  <c r="M1624" i="3" s="1"/>
  <c r="J1632" i="3"/>
  <c r="M1632" i="3" s="1"/>
  <c r="J1640" i="3"/>
  <c r="M1640" i="3"/>
  <c r="J1648" i="3"/>
  <c r="M1648" i="3"/>
  <c r="J1656" i="3"/>
  <c r="M1656" i="3" s="1"/>
  <c r="J1664" i="3"/>
  <c r="M1664" i="3"/>
  <c r="J1672" i="3"/>
  <c r="M1672" i="3" s="1"/>
  <c r="J1680" i="3"/>
  <c r="M1680" i="3"/>
  <c r="J1688" i="3"/>
  <c r="M1688" i="3" s="1"/>
  <c r="J1696" i="3"/>
  <c r="M1696" i="3" s="1"/>
  <c r="J1704" i="3"/>
  <c r="M1704" i="3" s="1"/>
  <c r="J1712" i="3"/>
  <c r="M1712" i="3"/>
  <c r="J1720" i="3"/>
  <c r="M1720" i="3" s="1"/>
  <c r="J1728" i="3"/>
  <c r="M1728" i="3" s="1"/>
  <c r="O541" i="3"/>
  <c r="O533" i="3"/>
  <c r="O525" i="3"/>
  <c r="O517" i="3"/>
  <c r="O509" i="3"/>
  <c r="O501" i="3"/>
  <c r="O493" i="3"/>
  <c r="O485" i="3"/>
  <c r="O477" i="3"/>
  <c r="C472" i="3"/>
  <c r="O469" i="3"/>
  <c r="O461" i="3"/>
  <c r="I1521" i="3"/>
  <c r="I1515" i="3"/>
  <c r="I1507" i="3"/>
  <c r="I1499" i="3"/>
  <c r="I1491" i="3"/>
  <c r="I1483" i="3"/>
  <c r="I1475" i="3"/>
  <c r="I1467" i="3"/>
  <c r="I1459" i="3"/>
  <c r="I1451" i="3"/>
  <c r="I1443" i="3"/>
  <c r="I1435" i="3"/>
  <c r="I1427" i="3"/>
  <c r="I1419" i="3"/>
  <c r="I1411" i="3"/>
  <c r="I1403" i="3"/>
  <c r="I1396" i="3"/>
  <c r="I1389" i="3"/>
  <c r="I1381" i="3"/>
  <c r="I1373" i="3"/>
  <c r="I1365" i="3"/>
  <c r="I1357" i="3"/>
  <c r="I1350" i="3"/>
  <c r="I1343" i="3"/>
  <c r="I1335" i="3"/>
  <c r="I1327" i="3"/>
  <c r="I1319" i="3"/>
  <c r="I1311" i="3"/>
  <c r="I1303" i="3"/>
  <c r="I1295" i="3"/>
  <c r="I1287" i="3"/>
  <c r="I1279" i="3"/>
  <c r="I1272" i="3"/>
  <c r="I1264" i="3"/>
  <c r="I1256" i="3"/>
  <c r="I1248" i="3"/>
  <c r="I1240" i="3"/>
  <c r="I1232" i="3"/>
  <c r="I1202" i="3"/>
  <c r="I1194" i="3"/>
  <c r="I1186" i="3"/>
  <c r="I1178" i="3"/>
  <c r="I1157" i="3"/>
  <c r="I1149" i="3"/>
  <c r="I1141" i="3"/>
  <c r="I1133" i="3"/>
  <c r="I1125" i="3"/>
  <c r="I1117" i="3"/>
  <c r="I1109" i="3"/>
  <c r="I1101" i="3"/>
  <c r="I1094" i="3"/>
  <c r="I1086" i="3"/>
  <c r="I1078" i="3"/>
  <c r="I1070" i="3"/>
  <c r="I1063" i="3"/>
  <c r="I1055" i="3"/>
  <c r="I1048" i="3"/>
  <c r="I1040" i="3"/>
  <c r="I1032" i="3"/>
  <c r="I1024" i="3"/>
  <c r="I1016" i="3"/>
  <c r="I1008" i="3"/>
  <c r="I1000" i="3"/>
  <c r="I992" i="3"/>
  <c r="I984" i="3"/>
  <c r="I976" i="3"/>
  <c r="I969" i="3"/>
  <c r="I954" i="3"/>
  <c r="I946" i="3"/>
  <c r="I939" i="3"/>
  <c r="I931" i="3"/>
  <c r="I923" i="3"/>
  <c r="I915" i="3"/>
  <c r="I907" i="3"/>
  <c r="I899" i="3"/>
  <c r="I891" i="3"/>
  <c r="I883" i="3"/>
  <c r="I875" i="3"/>
  <c r="I867" i="3"/>
  <c r="I859" i="3"/>
  <c r="I851" i="3"/>
  <c r="I843" i="3"/>
  <c r="I725" i="3"/>
  <c r="I710" i="3"/>
  <c r="I702" i="3"/>
  <c r="I694" i="3"/>
  <c r="I687" i="3"/>
  <c r="I679" i="3"/>
  <c r="I671" i="3"/>
  <c r="I663" i="3"/>
  <c r="I655" i="3"/>
  <c r="I648" i="3"/>
  <c r="I640" i="3"/>
  <c r="I632" i="3"/>
  <c r="I624" i="3"/>
  <c r="I616" i="3"/>
  <c r="I608" i="3"/>
  <c r="I600" i="3"/>
  <c r="I592" i="3"/>
  <c r="I584" i="3"/>
  <c r="I562" i="3"/>
  <c r="I554" i="3"/>
  <c r="I546" i="3"/>
  <c r="I538" i="3"/>
  <c r="I530" i="3"/>
  <c r="I522" i="3"/>
  <c r="I514" i="3"/>
  <c r="I507" i="3"/>
  <c r="F1635" i="3"/>
  <c r="G1587" i="3"/>
  <c r="F1528" i="3"/>
  <c r="J1814" i="3"/>
  <c r="M1814" i="3"/>
  <c r="J1806" i="3"/>
  <c r="M1806" i="3"/>
  <c r="J1798" i="3"/>
  <c r="M1798" i="3" s="1"/>
  <c r="J1790" i="3"/>
  <c r="M1790" i="3" s="1"/>
  <c r="J1782" i="3"/>
  <c r="M1782" i="3" s="1"/>
  <c r="J1774" i="3"/>
  <c r="M1774" i="3" s="1"/>
  <c r="J1766" i="3"/>
  <c r="M1766" i="3" s="1"/>
  <c r="J1758" i="3"/>
  <c r="M1758" i="3" s="1"/>
  <c r="J1750" i="3"/>
  <c r="M1750" i="3" s="1"/>
  <c r="J1742" i="3"/>
  <c r="M1742" i="3"/>
  <c r="J1734" i="3"/>
  <c r="M1734" i="3"/>
  <c r="J1723" i="3"/>
  <c r="J1713" i="3"/>
  <c r="M1713" i="3"/>
  <c r="J1702" i="3"/>
  <c r="M1702" i="3" s="1"/>
  <c r="O578" i="3"/>
  <c r="C573" i="3"/>
  <c r="O570" i="3"/>
  <c r="D565" i="3"/>
  <c r="O562" i="3"/>
  <c r="C557" i="3"/>
  <c r="I1520" i="3"/>
  <c r="I1395" i="3"/>
  <c r="I1388" i="3"/>
  <c r="I1380" i="3"/>
  <c r="I1372" i="3"/>
  <c r="I1364" i="3"/>
  <c r="I1349" i="3"/>
  <c r="I1342" i="3"/>
  <c r="I1334" i="3"/>
  <c r="I1326" i="3"/>
  <c r="I1318" i="3"/>
  <c r="I1310" i="3"/>
  <c r="I1302" i="3"/>
  <c r="I1294" i="3"/>
  <c r="I1286" i="3"/>
  <c r="I1271" i="3"/>
  <c r="I1263" i="3"/>
  <c r="I1255" i="3"/>
  <c r="I1247" i="3"/>
  <c r="I1239" i="3"/>
  <c r="I1231" i="3"/>
  <c r="I1224" i="3"/>
  <c r="I1216" i="3"/>
  <c r="I1170" i="3"/>
  <c r="I1163" i="3"/>
  <c r="I1093" i="3"/>
  <c r="I1085" i="3"/>
  <c r="I1077" i="3"/>
  <c r="I1069" i="3"/>
  <c r="I1062" i="3"/>
  <c r="I1054" i="3"/>
  <c r="I1047" i="3"/>
  <c r="I1039" i="3"/>
  <c r="I1031" i="3"/>
  <c r="I1023" i="3"/>
  <c r="I1015" i="3"/>
  <c r="I1007" i="3"/>
  <c r="I999" i="3"/>
  <c r="I991" i="3"/>
  <c r="I983" i="3"/>
  <c r="I975" i="3"/>
  <c r="I968" i="3"/>
  <c r="I960" i="3"/>
  <c r="I938" i="3"/>
  <c r="I930" i="3"/>
  <c r="I922" i="3"/>
  <c r="I914" i="3"/>
  <c r="I906" i="3"/>
  <c r="I898" i="3"/>
  <c r="I890" i="3"/>
  <c r="I882" i="3"/>
  <c r="I874" i="3"/>
  <c r="I866" i="3"/>
  <c r="I858" i="3"/>
  <c r="I850" i="3"/>
  <c r="I842" i="3"/>
  <c r="I835" i="3"/>
  <c r="I827" i="3"/>
  <c r="I819" i="3"/>
  <c r="I811" i="3"/>
  <c r="I803" i="3"/>
  <c r="I795" i="3"/>
  <c r="I787" i="3"/>
  <c r="I779" i="3"/>
  <c r="I771" i="3"/>
  <c r="I763" i="3"/>
  <c r="I755" i="3"/>
  <c r="I747" i="3"/>
  <c r="I739" i="3"/>
  <c r="I731" i="3"/>
  <c r="I717" i="3"/>
  <c r="I709" i="3"/>
  <c r="I701" i="3"/>
  <c r="I686" i="3"/>
  <c r="I678" i="3"/>
  <c r="I670" i="3"/>
  <c r="I662" i="3"/>
  <c r="I654" i="3"/>
  <c r="I647" i="3"/>
  <c r="I639" i="3"/>
  <c r="I631" i="3"/>
  <c r="I623" i="3"/>
  <c r="I615" i="3"/>
  <c r="I607" i="3"/>
  <c r="I599" i="3"/>
  <c r="I591" i="3"/>
  <c r="I583" i="3"/>
  <c r="I576" i="3"/>
  <c r="I568" i="3"/>
  <c r="I521" i="3"/>
  <c r="I506" i="3"/>
  <c r="I499" i="3"/>
  <c r="I491" i="3"/>
  <c r="I483" i="3"/>
  <c r="I475" i="3"/>
  <c r="I467" i="3"/>
  <c r="I459" i="3"/>
  <c r="I451" i="3"/>
  <c r="J1813" i="3"/>
  <c r="M1813" i="3" s="1"/>
  <c r="J1805" i="3"/>
  <c r="M1805" i="3" s="1"/>
  <c r="J1797" i="3"/>
  <c r="M1797" i="3"/>
  <c r="J1789" i="3"/>
  <c r="J1781" i="3"/>
  <c r="M1781" i="3"/>
  <c r="J1773" i="3"/>
  <c r="M1773" i="3"/>
  <c r="J1765" i="3"/>
  <c r="M1765" i="3" s="1"/>
  <c r="J1757" i="3"/>
  <c r="M1757" i="3"/>
  <c r="J1749" i="3"/>
  <c r="M1749" i="3" s="1"/>
  <c r="J1741" i="3"/>
  <c r="M1741" i="3" s="1"/>
  <c r="J1733" i="3"/>
  <c r="M1733" i="3" s="1"/>
  <c r="J1722" i="3"/>
  <c r="M1722" i="3" s="1"/>
  <c r="J1711" i="3"/>
  <c r="M1711" i="3" s="1"/>
  <c r="J1699" i="3"/>
  <c r="M1699" i="3"/>
  <c r="O1103" i="3"/>
  <c r="O1039" i="3"/>
  <c r="O1031" i="3"/>
  <c r="O1023" i="3"/>
  <c r="O975" i="3"/>
  <c r="O967" i="3"/>
  <c r="O887" i="3"/>
  <c r="O871" i="3"/>
  <c r="O855" i="3"/>
  <c r="O807" i="3"/>
  <c r="O775" i="3"/>
  <c r="O719" i="3"/>
  <c r="O711" i="3"/>
  <c r="O703" i="3"/>
  <c r="O639" i="3"/>
  <c r="O631" i="3"/>
  <c r="O487" i="3"/>
  <c r="I1519" i="3"/>
  <c r="I1513" i="3"/>
  <c r="I1505" i="3"/>
  <c r="I1497" i="3"/>
  <c r="I1489" i="3"/>
  <c r="I1481" i="3"/>
  <c r="I1473" i="3"/>
  <c r="I1465" i="3"/>
  <c r="I1457" i="3"/>
  <c r="I1449" i="3"/>
  <c r="I1441" i="3"/>
  <c r="I1433" i="3"/>
  <c r="I1425" i="3"/>
  <c r="I1417" i="3"/>
  <c r="I1409" i="3"/>
  <c r="I1401" i="3"/>
  <c r="I1387" i="3"/>
  <c r="I1379" i="3"/>
  <c r="I1371" i="3"/>
  <c r="I1363" i="3"/>
  <c r="I1356" i="3"/>
  <c r="I1348" i="3"/>
  <c r="I1341" i="3"/>
  <c r="I1333" i="3"/>
  <c r="I1325" i="3"/>
  <c r="I1317" i="3"/>
  <c r="I1309" i="3"/>
  <c r="I1301" i="3"/>
  <c r="I1293" i="3"/>
  <c r="I1285" i="3"/>
  <c r="I1278" i="3"/>
  <c r="I1270" i="3"/>
  <c r="I1262" i="3"/>
  <c r="I1254" i="3"/>
  <c r="I1246" i="3"/>
  <c r="I1238" i="3"/>
  <c r="I1230" i="3"/>
  <c r="I1223" i="3"/>
  <c r="I1215" i="3"/>
  <c r="I1208" i="3"/>
  <c r="I1200" i="3"/>
  <c r="I1192" i="3"/>
  <c r="I1184" i="3"/>
  <c r="I1176" i="3"/>
  <c r="I1162" i="3"/>
  <c r="I1155" i="3"/>
  <c r="I1147" i="3"/>
  <c r="I1139" i="3"/>
  <c r="I1131" i="3"/>
  <c r="I1123" i="3"/>
  <c r="I1115" i="3"/>
  <c r="I1107" i="3"/>
  <c r="I1099" i="3"/>
  <c r="I1061" i="3"/>
  <c r="I1053" i="3"/>
  <c r="I1046" i="3"/>
  <c r="I1038" i="3"/>
  <c r="I1030" i="3"/>
  <c r="I1022" i="3"/>
  <c r="I1014" i="3"/>
  <c r="I1006" i="3"/>
  <c r="I998" i="3"/>
  <c r="I990" i="3"/>
  <c r="I982" i="3"/>
  <c r="I974" i="3"/>
  <c r="I967" i="3"/>
  <c r="I959" i="3"/>
  <c r="I952" i="3"/>
  <c r="I944" i="3"/>
  <c r="I905" i="3"/>
  <c r="I841" i="3"/>
  <c r="I834" i="3"/>
  <c r="I826" i="3"/>
  <c r="I818" i="3"/>
  <c r="I810" i="3"/>
  <c r="I802" i="3"/>
  <c r="I794" i="3"/>
  <c r="I786" i="3"/>
  <c r="I778" i="3"/>
  <c r="I770" i="3"/>
  <c r="I762" i="3"/>
  <c r="I754" i="3"/>
  <c r="I746" i="3"/>
  <c r="I738" i="3"/>
  <c r="I730" i="3"/>
  <c r="I723" i="3"/>
  <c r="I693" i="3"/>
  <c r="I685" i="3"/>
  <c r="I677" i="3"/>
  <c r="I669" i="3"/>
  <c r="I661" i="3"/>
  <c r="I653" i="3"/>
  <c r="I646" i="3"/>
  <c r="I638" i="3"/>
  <c r="I630" i="3"/>
  <c r="I622" i="3"/>
  <c r="I614" i="3"/>
  <c r="I606" i="3"/>
  <c r="I598" i="3"/>
  <c r="I590" i="3"/>
  <c r="I582" i="3"/>
  <c r="I575" i="3"/>
  <c r="I560" i="3"/>
  <c r="I552" i="3"/>
  <c r="I544" i="3"/>
  <c r="I536" i="3"/>
  <c r="I528" i="3"/>
  <c r="I520" i="3"/>
  <c r="I512" i="3"/>
  <c r="I498" i="3"/>
  <c r="I490" i="3"/>
  <c r="I482" i="3"/>
  <c r="I474" i="3"/>
  <c r="I466" i="3"/>
  <c r="I458" i="3"/>
  <c r="I450" i="3"/>
  <c r="G1461" i="3"/>
  <c r="F1453" i="3"/>
  <c r="J1820" i="3"/>
  <c r="M1820" i="3" s="1"/>
  <c r="J1812" i="3"/>
  <c r="M1812" i="3" s="1"/>
  <c r="J1804" i="3"/>
  <c r="M1804" i="3"/>
  <c r="J1796" i="3"/>
  <c r="M1796" i="3" s="1"/>
  <c r="J1788" i="3"/>
  <c r="M1788" i="3" s="1"/>
  <c r="J1780" i="3"/>
  <c r="M1780" i="3" s="1"/>
  <c r="J1772" i="3"/>
  <c r="M1772" i="3"/>
  <c r="J1764" i="3"/>
  <c r="M1764" i="3" s="1"/>
  <c r="J1756" i="3"/>
  <c r="M1756" i="3" s="1"/>
  <c r="J1748" i="3"/>
  <c r="M1748" i="3"/>
  <c r="J1740" i="3"/>
  <c r="M1740" i="3" s="1"/>
  <c r="J1731" i="3"/>
  <c r="M1731" i="3" s="1"/>
  <c r="J1721" i="3"/>
  <c r="M1721" i="3"/>
  <c r="J1710" i="3"/>
  <c r="M1710" i="3"/>
  <c r="J1698" i="3"/>
  <c r="M1698" i="3" s="1"/>
  <c r="C29" i="3"/>
  <c r="D413" i="3"/>
  <c r="C677" i="3"/>
  <c r="C789" i="3"/>
  <c r="D1301" i="3"/>
  <c r="D1413" i="3"/>
  <c r="C69" i="3"/>
  <c r="C485" i="3"/>
  <c r="C749" i="3"/>
  <c r="D861" i="3"/>
  <c r="C1397" i="3"/>
  <c r="D117" i="3"/>
  <c r="C21" i="3"/>
  <c r="C149" i="3"/>
  <c r="C245" i="3"/>
  <c r="C309" i="3"/>
  <c r="D493" i="3"/>
  <c r="D573" i="3"/>
  <c r="C645" i="3"/>
  <c r="C717" i="3"/>
  <c r="C901" i="3"/>
  <c r="C1165" i="3"/>
  <c r="C997" i="3"/>
  <c r="D5" i="3"/>
  <c r="C341" i="3"/>
  <c r="D525" i="3"/>
  <c r="D605" i="3"/>
  <c r="C933" i="3"/>
  <c r="C85" i="3"/>
  <c r="C189" i="3"/>
  <c r="C277" i="3"/>
  <c r="D381" i="3"/>
  <c r="C453" i="3"/>
  <c r="C757" i="3"/>
  <c r="D829" i="3"/>
  <c r="D1149" i="3"/>
  <c r="D109" i="3"/>
  <c r="C421" i="3"/>
  <c r="D685" i="3"/>
  <c r="C941" i="3"/>
  <c r="D1181" i="3"/>
  <c r="C1005" i="3"/>
  <c r="D1501" i="3"/>
  <c r="D989" i="3"/>
  <c r="C157" i="3"/>
  <c r="D1517" i="3"/>
  <c r="I2" i="3"/>
  <c r="I51" i="3"/>
  <c r="I3" i="3"/>
  <c r="C357" i="3"/>
  <c r="D621" i="3"/>
  <c r="C661" i="3"/>
  <c r="C733" i="3"/>
  <c r="C805" i="3"/>
  <c r="C877" i="3"/>
  <c r="D917" i="3"/>
  <c r="C1221" i="3"/>
  <c r="C1285" i="3"/>
  <c r="C1093" i="3"/>
  <c r="D557" i="3"/>
  <c r="C197" i="3"/>
  <c r="D101" i="3"/>
  <c r="D1477" i="3"/>
  <c r="D1365" i="3"/>
  <c r="D589" i="3"/>
  <c r="C845" i="3"/>
  <c r="D1237" i="3"/>
  <c r="C1341" i="3"/>
  <c r="D1069" i="3"/>
  <c r="D1381" i="3"/>
  <c r="D1037" i="3"/>
  <c r="D1253" i="3"/>
  <c r="C1357" i="3"/>
  <c r="C1125" i="3"/>
  <c r="C1189" i="3"/>
  <c r="C1261" i="3"/>
  <c r="D1333" i="3"/>
  <c r="C1373" i="3"/>
  <c r="C1509" i="3"/>
  <c r="D1053" i="3"/>
  <c r="C1421" i="3"/>
  <c r="C1325" i="3"/>
  <c r="C1229" i="3"/>
  <c r="C1269" i="3"/>
  <c r="D1157" i="3"/>
  <c r="C1293" i="3"/>
  <c r="C1309" i="3"/>
  <c r="C1133" i="3"/>
  <c r="C1197" i="3"/>
  <c r="D1429" i="3"/>
  <c r="D1029" i="3"/>
  <c r="D221" i="3"/>
  <c r="C221" i="3"/>
  <c r="D77" i="3"/>
  <c r="C77" i="3"/>
  <c r="C45" i="3"/>
  <c r="D45" i="3"/>
  <c r="D37" i="3"/>
  <c r="C37" i="3"/>
  <c r="D1109" i="3"/>
  <c r="C1109" i="3"/>
  <c r="C1349" i="3"/>
  <c r="C1173" i="3"/>
  <c r="C1245" i="3"/>
  <c r="C1085" i="3"/>
  <c r="C1317" i="3"/>
  <c r="D1437" i="3"/>
  <c r="C1437" i="3"/>
  <c r="C1405" i="3"/>
  <c r="D1077" i="3"/>
  <c r="D1461" i="3"/>
  <c r="D13" i="3"/>
  <c r="D1485" i="3"/>
  <c r="C1213" i="3"/>
  <c r="C1101" i="3"/>
  <c r="D1445" i="3"/>
  <c r="D1141" i="3"/>
  <c r="D1117" i="3"/>
  <c r="D1389" i="3"/>
  <c r="C125" i="3"/>
  <c r="I131" i="3"/>
  <c r="I75" i="3"/>
  <c r="C7" i="3"/>
  <c r="C31" i="3"/>
  <c r="I369" i="3"/>
  <c r="I337" i="3"/>
  <c r="I145" i="3"/>
  <c r="I113" i="3"/>
  <c r="I89" i="3"/>
  <c r="I81" i="3"/>
  <c r="I49" i="3"/>
  <c r="I9" i="3"/>
  <c r="D191" i="3"/>
  <c r="I66" i="3"/>
  <c r="I50" i="3"/>
  <c r="I42" i="3"/>
  <c r="I34" i="3"/>
  <c r="I18" i="3"/>
  <c r="I10" i="3"/>
  <c r="I121" i="3"/>
  <c r="I65" i="3"/>
  <c r="I33" i="3"/>
  <c r="D1283" i="3"/>
  <c r="C1443" i="3"/>
  <c r="C483" i="3"/>
  <c r="C1379" i="3"/>
  <c r="C427" i="3"/>
  <c r="C603" i="3"/>
  <c r="C811" i="3"/>
  <c r="C875" i="3"/>
  <c r="C939" i="3"/>
  <c r="C971" i="3"/>
  <c r="C1219" i="3"/>
  <c r="D755" i="3"/>
  <c r="C1403" i="3"/>
  <c r="C1467" i="3"/>
  <c r="C987" i="3"/>
  <c r="D1019" i="3"/>
  <c r="C1051" i="3"/>
  <c r="D1083" i="3"/>
  <c r="C1115" i="3"/>
  <c r="C1147" i="3"/>
  <c r="C1355" i="3"/>
  <c r="C1483" i="3"/>
  <c r="C499" i="3"/>
  <c r="C1435" i="3"/>
  <c r="D1507" i="3"/>
  <c r="C635" i="3"/>
  <c r="D1411" i="3"/>
  <c r="D1491" i="3"/>
  <c r="D267" i="3"/>
  <c r="D299" i="3"/>
  <c r="D331" i="3"/>
  <c r="D363" i="3"/>
  <c r="D395" i="3"/>
  <c r="D459" i="3"/>
  <c r="D507" i="3"/>
  <c r="D539" i="3"/>
  <c r="D571" i="3"/>
  <c r="D675" i="3"/>
  <c r="D707" i="3"/>
  <c r="D739" i="3"/>
  <c r="D779" i="3"/>
  <c r="D843" i="3"/>
  <c r="D907" i="3"/>
  <c r="D1187" i="3"/>
  <c r="D1251" i="3"/>
  <c r="C1315" i="3"/>
  <c r="C643" i="3"/>
  <c r="C1451" i="3"/>
  <c r="D1291" i="3"/>
  <c r="C1331" i="3"/>
  <c r="C1339" i="3"/>
  <c r="C275" i="3"/>
  <c r="C339" i="3"/>
  <c r="C403" i="3"/>
  <c r="C467" i="3"/>
  <c r="C547" i="3"/>
  <c r="C611" i="3"/>
  <c r="C683" i="3"/>
  <c r="C747" i="3"/>
  <c r="D819" i="3"/>
  <c r="C883" i="3"/>
  <c r="C947" i="3"/>
  <c r="C1195" i="3"/>
  <c r="C1227" i="3"/>
  <c r="C1259" i="3"/>
  <c r="C1419" i="3"/>
  <c r="D1475" i="3"/>
  <c r="D995" i="3"/>
  <c r="C1027" i="3"/>
  <c r="C1059" i="3"/>
  <c r="C1091" i="3"/>
  <c r="C1123" i="3"/>
  <c r="C1155" i="3"/>
  <c r="D1163" i="3"/>
  <c r="C307" i="3"/>
  <c r="D371" i="3"/>
  <c r="D435" i="3"/>
  <c r="C515" i="3"/>
  <c r="D579" i="3"/>
  <c r="C651" i="3"/>
  <c r="C715" i="3"/>
  <c r="D787" i="3"/>
  <c r="C851" i="3"/>
  <c r="C915" i="3"/>
  <c r="C1323" i="3"/>
  <c r="C1459" i="3"/>
  <c r="C243" i="3"/>
  <c r="D1515" i="3"/>
  <c r="C1307" i="3"/>
  <c r="C1387" i="3"/>
  <c r="C1363" i="3"/>
  <c r="C283" i="3"/>
  <c r="C315" i="3"/>
  <c r="C347" i="3"/>
  <c r="C379" i="3"/>
  <c r="C411" i="3"/>
  <c r="C443" i="3"/>
  <c r="C475" i="3"/>
  <c r="C523" i="3"/>
  <c r="C555" i="3"/>
  <c r="C587" i="3"/>
  <c r="C619" i="3"/>
  <c r="C659" i="3"/>
  <c r="C691" i="3"/>
  <c r="C723" i="3"/>
  <c r="C763" i="3"/>
  <c r="D795" i="3"/>
  <c r="D827" i="3"/>
  <c r="C859" i="3"/>
  <c r="D891" i="3"/>
  <c r="D923" i="3"/>
  <c r="D955" i="3"/>
  <c r="C1171" i="3"/>
  <c r="C1203" i="3"/>
  <c r="C1235" i="3"/>
  <c r="C1267" i="3"/>
  <c r="C1003" i="3"/>
  <c r="D1035" i="3"/>
  <c r="D1067" i="3"/>
  <c r="C1099" i="3"/>
  <c r="C1131" i="3"/>
  <c r="C1347" i="3"/>
  <c r="C259" i="3"/>
  <c r="I1522" i="3"/>
  <c r="I1514" i="3"/>
  <c r="I1506" i="3"/>
  <c r="I1498" i="3"/>
  <c r="I1490" i="3"/>
  <c r="I1482" i="3"/>
  <c r="I1474" i="3"/>
  <c r="I1466" i="3"/>
  <c r="I1458" i="3"/>
  <c r="I1450" i="3"/>
  <c r="I1442" i="3"/>
  <c r="I1434" i="3"/>
  <c r="I1426" i="3"/>
  <c r="I1418" i="3"/>
  <c r="I1410" i="3"/>
  <c r="I1402" i="3"/>
  <c r="I1394" i="3"/>
  <c r="I1386" i="3"/>
  <c r="I1378" i="3"/>
  <c r="I1370" i="3"/>
  <c r="I1362" i="3"/>
  <c r="I1354" i="3"/>
  <c r="I1346" i="3"/>
  <c r="I1338" i="3"/>
  <c r="I1330" i="3"/>
  <c r="I1322" i="3"/>
  <c r="I1314" i="3"/>
  <c r="I1306" i="3"/>
  <c r="I1298" i="3"/>
  <c r="I1290" i="3"/>
  <c r="I1282" i="3"/>
  <c r="I1274" i="3"/>
  <c r="I1266" i="3"/>
  <c r="I1258" i="3"/>
  <c r="I1250" i="3"/>
  <c r="I1242" i="3"/>
  <c r="I1234" i="3"/>
  <c r="I1226" i="3"/>
  <c r="I1217" i="3"/>
  <c r="I1209" i="3"/>
  <c r="I1201" i="3"/>
  <c r="I1193" i="3"/>
  <c r="I1185" i="3"/>
  <c r="I1177" i="3"/>
  <c r="I1169" i="3"/>
  <c r="I1153" i="3"/>
  <c r="I1145" i="3"/>
  <c r="I1137" i="3"/>
  <c r="I1129" i="3"/>
  <c r="I1121" i="3"/>
  <c r="I1113" i="3"/>
  <c r="I1105" i="3"/>
  <c r="I1089" i="3"/>
  <c r="I1081" i="3"/>
  <c r="I1073" i="3"/>
  <c r="I1065" i="3"/>
  <c r="I1057" i="3"/>
  <c r="I1049" i="3"/>
  <c r="I1041" i="3"/>
  <c r="I1025" i="3"/>
  <c r="I1017" i="3"/>
  <c r="I1009" i="3"/>
  <c r="I1001" i="3"/>
  <c r="I993" i="3"/>
  <c r="I985" i="3"/>
  <c r="I977" i="3"/>
  <c r="I961" i="3"/>
  <c r="I953" i="3"/>
  <c r="I945" i="3"/>
  <c r="I937" i="3"/>
  <c r="I929" i="3"/>
  <c r="I921" i="3"/>
  <c r="I913" i="3"/>
  <c r="I897" i="3"/>
  <c r="I889" i="3"/>
  <c r="I881" i="3"/>
  <c r="I873" i="3"/>
  <c r="I865" i="3"/>
  <c r="I857" i="3"/>
  <c r="I849" i="3"/>
  <c r="I58" i="3"/>
  <c r="I26" i="3"/>
  <c r="C1615" i="3"/>
  <c r="C1559" i="3"/>
  <c r="I1543" i="3"/>
  <c r="C1527" i="3"/>
  <c r="I833" i="3"/>
  <c r="I825" i="3"/>
  <c r="I817" i="3"/>
  <c r="I809" i="3"/>
  <c r="I801" i="3"/>
  <c r="I793" i="3"/>
  <c r="I785" i="3"/>
  <c r="I769" i="3"/>
  <c r="I761" i="3"/>
  <c r="I753" i="3"/>
  <c r="I745" i="3"/>
  <c r="I737" i="3"/>
  <c r="I729" i="3"/>
  <c r="I721" i="3"/>
  <c r="I705" i="3"/>
  <c r="I697" i="3"/>
  <c r="I689" i="3"/>
  <c r="I681" i="3"/>
  <c r="I673" i="3"/>
  <c r="I665" i="3"/>
  <c r="I657" i="3"/>
  <c r="I641" i="3"/>
  <c r="I633" i="3"/>
  <c r="I625" i="3"/>
  <c r="I617" i="3"/>
  <c r="I609" i="3"/>
  <c r="I601" i="3"/>
  <c r="I593" i="3"/>
  <c r="I577" i="3"/>
  <c r="I569" i="3"/>
  <c r="I561" i="3"/>
  <c r="I553" i="3"/>
  <c r="I545" i="3"/>
  <c r="I537" i="3"/>
  <c r="I529" i="3"/>
  <c r="I513" i="3"/>
  <c r="I505" i="3"/>
  <c r="I497" i="3"/>
  <c r="I489" i="3"/>
  <c r="I481" i="3"/>
  <c r="I473" i="3"/>
  <c r="I465" i="3"/>
  <c r="I449" i="3"/>
  <c r="I441" i="3"/>
  <c r="I433" i="3"/>
  <c r="I425" i="3"/>
  <c r="I417" i="3"/>
  <c r="I409" i="3"/>
  <c r="I401" i="3"/>
  <c r="I385" i="3"/>
  <c r="I377" i="3"/>
  <c r="I361" i="3"/>
  <c r="I353" i="3"/>
  <c r="I345" i="3"/>
  <c r="I321" i="3"/>
  <c r="I313" i="3"/>
  <c r="I305" i="3"/>
  <c r="I297" i="3"/>
  <c r="I289" i="3"/>
  <c r="I281" i="3"/>
  <c r="I273" i="3"/>
  <c r="I257" i="3"/>
  <c r="I249" i="3"/>
  <c r="I241" i="3"/>
  <c r="I233" i="3"/>
  <c r="I225" i="3"/>
  <c r="I217" i="3"/>
  <c r="I209" i="3"/>
  <c r="I193" i="3"/>
  <c r="I185" i="3"/>
  <c r="I177" i="3"/>
  <c r="I169" i="3"/>
  <c r="I161" i="3"/>
  <c r="I153" i="3"/>
  <c r="I129" i="3"/>
  <c r="I105" i="3"/>
  <c r="I97" i="3"/>
  <c r="I73" i="3"/>
  <c r="I57" i="3"/>
  <c r="I41" i="3"/>
  <c r="I25" i="3"/>
  <c r="I17" i="3"/>
  <c r="C1590" i="3"/>
  <c r="I1550" i="3"/>
  <c r="O1534" i="3"/>
  <c r="D1645" i="3"/>
  <c r="O1581" i="3"/>
  <c r="I1565" i="3"/>
  <c r="C1549" i="3"/>
  <c r="C1525" i="3"/>
  <c r="O1556" i="3"/>
  <c r="D1579" i="3"/>
  <c r="C1555" i="3"/>
  <c r="O1293" i="3"/>
  <c r="I812" i="3"/>
  <c r="I508" i="3"/>
  <c r="I444" i="3"/>
  <c r="I396" i="3"/>
  <c r="I316" i="3"/>
  <c r="I268" i="3"/>
  <c r="O1569" i="3"/>
  <c r="O1529" i="3"/>
  <c r="I267" i="3"/>
  <c r="I203" i="3"/>
  <c r="I139" i="3"/>
  <c r="I123" i="3"/>
  <c r="I67" i="3"/>
  <c r="I43" i="3"/>
  <c r="I27" i="3"/>
  <c r="O1560" i="3"/>
  <c r="D1552" i="3"/>
  <c r="O1528" i="3"/>
  <c r="D1542" i="3"/>
  <c r="G1498" i="3"/>
  <c r="I1525" i="3"/>
  <c r="D1528" i="3"/>
  <c r="B1543" i="3"/>
  <c r="G1559" i="3"/>
  <c r="G729" i="3"/>
  <c r="G793" i="3"/>
  <c r="G857" i="3"/>
  <c r="G921" i="3"/>
  <c r="G985" i="3"/>
  <c r="G1049" i="3"/>
  <c r="G1113" i="3"/>
  <c r="G1177" i="3"/>
  <c r="G1242" i="3"/>
  <c r="G1306" i="3"/>
  <c r="G1378" i="3"/>
  <c r="G1442" i="3"/>
  <c r="G1506" i="3"/>
  <c r="O1543" i="3"/>
  <c r="F1560" i="3"/>
  <c r="G1514" i="3"/>
  <c r="B1524" i="3"/>
  <c r="D1527" i="3"/>
  <c r="G1528" i="3"/>
  <c r="C1524" i="3"/>
  <c r="O1525" i="3"/>
  <c r="F1527" i="3"/>
  <c r="I1528" i="3"/>
  <c r="B1550" i="3"/>
  <c r="D1524" i="3"/>
  <c r="B1526" i="3"/>
  <c r="G1527" i="3"/>
  <c r="G1534" i="3"/>
  <c r="G1526" i="3"/>
  <c r="I1527" i="3"/>
  <c r="D1535" i="3"/>
  <c r="I1526" i="3"/>
  <c r="C1536" i="3"/>
  <c r="I1552" i="3"/>
  <c r="F1517" i="3"/>
  <c r="G1517" i="3"/>
  <c r="O1517" i="3"/>
  <c r="O1509" i="3"/>
  <c r="G1509" i="3"/>
  <c r="F1509" i="3"/>
  <c r="G1501" i="3"/>
  <c r="O1501" i="3"/>
  <c r="B1501" i="3"/>
  <c r="G1493" i="3"/>
  <c r="B1493" i="3"/>
  <c r="G1485" i="3"/>
  <c r="F1485" i="3"/>
  <c r="B1485" i="3"/>
  <c r="F1477" i="3"/>
  <c r="G1477" i="3"/>
  <c r="O1477" i="3"/>
  <c r="B1477" i="3"/>
  <c r="G1469" i="3"/>
  <c r="F1469" i="3"/>
  <c r="B1469" i="3"/>
  <c r="G1445" i="3"/>
  <c r="O1445" i="3"/>
  <c r="G1437" i="3"/>
  <c r="O1429" i="3"/>
  <c r="G1421" i="3"/>
  <c r="O1421" i="3"/>
  <c r="B1421" i="3"/>
  <c r="B1413" i="3"/>
  <c r="G1413" i="3"/>
  <c r="F1413" i="3"/>
  <c r="G1405" i="3"/>
  <c r="O1405" i="3"/>
  <c r="O1397" i="3"/>
  <c r="G1397" i="3"/>
  <c r="G1389" i="3"/>
  <c r="O1389" i="3"/>
  <c r="G1381" i="3"/>
  <c r="O1381" i="3"/>
  <c r="G1373" i="3"/>
  <c r="G1365" i="3"/>
  <c r="O1365" i="3"/>
  <c r="B1365" i="3"/>
  <c r="G1357" i="3"/>
  <c r="O1357" i="3"/>
  <c r="G1349" i="3"/>
  <c r="B1349" i="3"/>
  <c r="F1349" i="3"/>
  <c r="G1341" i="3"/>
  <c r="G1333" i="3"/>
  <c r="F1333" i="3"/>
  <c r="B1333" i="3"/>
  <c r="G1325" i="3"/>
  <c r="O1325" i="3"/>
  <c r="F1325" i="3"/>
  <c r="G1317" i="3"/>
  <c r="B1317" i="3"/>
  <c r="O1317" i="3"/>
  <c r="B1309" i="3"/>
  <c r="G1309" i="3"/>
  <c r="O1309" i="3"/>
  <c r="F1309" i="3"/>
  <c r="G1301" i="3"/>
  <c r="O1301" i="3"/>
  <c r="G1285" i="3"/>
  <c r="O1285" i="3"/>
  <c r="G1277" i="3"/>
  <c r="O1277" i="3"/>
  <c r="G1269" i="3"/>
  <c r="G1253" i="3"/>
  <c r="O1253" i="3"/>
  <c r="G1245" i="3"/>
  <c r="O1245" i="3"/>
  <c r="G1237" i="3"/>
  <c r="G1229" i="3"/>
  <c r="O1229" i="3"/>
  <c r="G1221" i="3"/>
  <c r="F1221" i="3"/>
  <c r="G1212" i="3"/>
  <c r="O1212" i="3"/>
  <c r="O1204" i="3"/>
  <c r="G1204" i="3"/>
  <c r="F1204" i="3"/>
  <c r="I1196" i="3"/>
  <c r="O1196" i="3"/>
  <c r="I1188" i="3"/>
  <c r="G1188" i="3"/>
  <c r="I1180" i="3"/>
  <c r="G1180" i="3"/>
  <c r="O1180" i="3"/>
  <c r="F1180" i="3"/>
  <c r="I1172" i="3"/>
  <c r="O1172" i="3"/>
  <c r="G1172" i="3"/>
  <c r="G1164" i="3"/>
  <c r="I1164" i="3"/>
  <c r="F1164" i="3"/>
  <c r="O1164" i="3"/>
  <c r="I1156" i="3"/>
  <c r="G1156" i="3"/>
  <c r="F1156" i="3"/>
  <c r="I1148" i="3"/>
  <c r="G1148" i="3"/>
  <c r="I1140" i="3"/>
  <c r="G1140" i="3"/>
  <c r="I1132" i="3"/>
  <c r="G1132" i="3"/>
  <c r="I1124" i="3"/>
  <c r="F1124" i="3"/>
  <c r="I1116" i="3"/>
  <c r="G1116" i="3"/>
  <c r="O1116" i="3"/>
  <c r="I1108" i="3"/>
  <c r="G1108" i="3"/>
  <c r="O1108" i="3"/>
  <c r="F1108" i="3"/>
  <c r="G1100" i="3"/>
  <c r="I1100" i="3"/>
  <c r="O1100" i="3"/>
  <c r="I1092" i="3"/>
  <c r="I1084" i="3"/>
  <c r="G1084" i="3"/>
  <c r="I1076" i="3"/>
  <c r="G1076" i="3"/>
  <c r="I1068" i="3"/>
  <c r="G1068" i="3"/>
  <c r="I1060" i="3"/>
  <c r="G1060" i="3"/>
  <c r="I1052" i="3"/>
  <c r="G1052" i="3"/>
  <c r="B1052" i="3"/>
  <c r="I1044" i="3"/>
  <c r="G1044" i="3"/>
  <c r="O1044" i="3"/>
  <c r="G1036" i="3"/>
  <c r="I1036" i="3"/>
  <c r="B1036" i="3"/>
  <c r="O1036" i="3"/>
  <c r="I1028" i="3"/>
  <c r="G1028" i="3"/>
  <c r="I1020" i="3"/>
  <c r="G1020" i="3"/>
  <c r="O1020" i="3"/>
  <c r="I1012" i="3"/>
  <c r="B1012" i="3"/>
  <c r="I1004" i="3"/>
  <c r="G1004" i="3"/>
  <c r="O1004" i="3"/>
  <c r="F1004" i="3"/>
  <c r="I996" i="3"/>
  <c r="I988" i="3"/>
  <c r="G988" i="3"/>
  <c r="O988" i="3"/>
  <c r="I980" i="3"/>
  <c r="G980" i="3"/>
  <c r="O980" i="3"/>
  <c r="G972" i="3"/>
  <c r="I972" i="3"/>
  <c r="B972" i="3"/>
  <c r="O972" i="3"/>
  <c r="I964" i="3"/>
  <c r="O964" i="3"/>
  <c r="G964" i="3"/>
  <c r="I956" i="3"/>
  <c r="G956" i="3"/>
  <c r="I948" i="3"/>
  <c r="G948" i="3"/>
  <c r="I940" i="3"/>
  <c r="G940" i="3"/>
  <c r="I932" i="3"/>
  <c r="G932" i="3"/>
  <c r="O932" i="3"/>
  <c r="I924" i="3"/>
  <c r="G924" i="3"/>
  <c r="O924" i="3"/>
  <c r="I916" i="3"/>
  <c r="O916" i="3"/>
  <c r="F916" i="3"/>
  <c r="G908" i="3"/>
  <c r="I908" i="3"/>
  <c r="O908" i="3"/>
  <c r="I900" i="3"/>
  <c r="B900" i="3"/>
  <c r="O900" i="3"/>
  <c r="G900" i="3"/>
  <c r="F900" i="3"/>
  <c r="I892" i="3"/>
  <c r="G892" i="3"/>
  <c r="I884" i="3"/>
  <c r="O884" i="3"/>
  <c r="I876" i="3"/>
  <c r="G876" i="3"/>
  <c r="I868" i="3"/>
  <c r="O868" i="3"/>
  <c r="G868" i="3"/>
  <c r="I860" i="3"/>
  <c r="G860" i="3"/>
  <c r="I852" i="3"/>
  <c r="G852" i="3"/>
  <c r="O852" i="3"/>
  <c r="G844" i="3"/>
  <c r="I844" i="3"/>
  <c r="I836" i="3"/>
  <c r="G836" i="3"/>
  <c r="O836" i="3"/>
  <c r="I828" i="3"/>
  <c r="G828" i="3"/>
  <c r="I820" i="3"/>
  <c r="G820" i="3"/>
  <c r="I804" i="3"/>
  <c r="G804" i="3"/>
  <c r="I796" i="3"/>
  <c r="G796" i="3"/>
  <c r="B796" i="3"/>
  <c r="I788" i="3"/>
  <c r="O788" i="3"/>
  <c r="G780" i="3"/>
  <c r="I780" i="3"/>
  <c r="O780" i="3"/>
  <c r="I772" i="3"/>
  <c r="G772" i="3"/>
  <c r="O772" i="3"/>
  <c r="I764" i="3"/>
  <c r="G764" i="3"/>
  <c r="I756" i="3"/>
  <c r="O756" i="3"/>
  <c r="G756" i="3"/>
  <c r="I748" i="3"/>
  <c r="G748" i="3"/>
  <c r="O748" i="3"/>
  <c r="I740" i="3"/>
  <c r="G740" i="3"/>
  <c r="O740" i="3"/>
  <c r="I732" i="3"/>
  <c r="G732" i="3"/>
  <c r="O732" i="3"/>
  <c r="I724" i="3"/>
  <c r="G724" i="3"/>
  <c r="G716" i="3"/>
  <c r="I716" i="3"/>
  <c r="F716" i="3"/>
  <c r="O716" i="3"/>
  <c r="I708" i="3"/>
  <c r="I700" i="3"/>
  <c r="G700" i="3"/>
  <c r="B700" i="3"/>
  <c r="I692" i="3"/>
  <c r="F692" i="3"/>
  <c r="G692" i="3"/>
  <c r="B692" i="3"/>
  <c r="I684" i="3"/>
  <c r="I676" i="3"/>
  <c r="G676" i="3"/>
  <c r="O676" i="3"/>
  <c r="I668" i="3"/>
  <c r="G668" i="3"/>
  <c r="B668" i="3"/>
  <c r="I660" i="3"/>
  <c r="O660" i="3"/>
  <c r="G660" i="3"/>
  <c r="I652" i="3"/>
  <c r="O652" i="3"/>
  <c r="I644" i="3"/>
  <c r="O644" i="3"/>
  <c r="G644" i="3"/>
  <c r="I636" i="3"/>
  <c r="F636" i="3"/>
  <c r="I628" i="3"/>
  <c r="F628" i="3"/>
  <c r="G628" i="3"/>
  <c r="I620" i="3"/>
  <c r="G620" i="3"/>
  <c r="I612" i="3"/>
  <c r="G612" i="3"/>
  <c r="I604" i="3"/>
  <c r="O604" i="3"/>
  <c r="B604" i="3"/>
  <c r="G604" i="3"/>
  <c r="I596" i="3"/>
  <c r="G596" i="3"/>
  <c r="I588" i="3"/>
  <c r="O588" i="3"/>
  <c r="I580" i="3"/>
  <c r="G580" i="3"/>
  <c r="I572" i="3"/>
  <c r="O572" i="3"/>
  <c r="B572" i="3"/>
  <c r="I564" i="3"/>
  <c r="O564" i="3"/>
  <c r="F564" i="3"/>
  <c r="G564" i="3"/>
  <c r="I556" i="3"/>
  <c r="O556" i="3"/>
  <c r="G556" i="3"/>
  <c r="I548" i="3"/>
  <c r="G548" i="3"/>
  <c r="O548" i="3"/>
  <c r="I540" i="3"/>
  <c r="G540" i="3"/>
  <c r="I532" i="3"/>
  <c r="G532" i="3"/>
  <c r="I524" i="3"/>
  <c r="O524" i="3"/>
  <c r="I516" i="3"/>
  <c r="O516" i="3"/>
  <c r="G516" i="3"/>
  <c r="I500" i="3"/>
  <c r="D500" i="3"/>
  <c r="O500" i="3"/>
  <c r="G500" i="3"/>
  <c r="I492" i="3"/>
  <c r="O492" i="3"/>
  <c r="G492" i="3"/>
  <c r="I484" i="3"/>
  <c r="G484" i="3"/>
  <c r="F484" i="3"/>
  <c r="I476" i="3"/>
  <c r="G476" i="3"/>
  <c r="I468" i="3"/>
  <c r="G468" i="3"/>
  <c r="O468" i="3"/>
  <c r="I460" i="3"/>
  <c r="O460" i="3"/>
  <c r="B460" i="3"/>
  <c r="I452" i="3"/>
  <c r="O452" i="3"/>
  <c r="G452" i="3"/>
  <c r="I436" i="3"/>
  <c r="G436" i="3"/>
  <c r="I428" i="3"/>
  <c r="O428" i="3"/>
  <c r="G428" i="3"/>
  <c r="B428" i="3"/>
  <c r="I420" i="3"/>
  <c r="G420" i="3"/>
  <c r="O420" i="3"/>
  <c r="I412" i="3"/>
  <c r="G412" i="3"/>
  <c r="I404" i="3"/>
  <c r="G404" i="3"/>
  <c r="I388" i="3"/>
  <c r="G388" i="3"/>
  <c r="B388" i="3"/>
  <c r="O388" i="3"/>
  <c r="I380" i="3"/>
  <c r="C380" i="3"/>
  <c r="O380" i="3"/>
  <c r="I372" i="3"/>
  <c r="G372" i="3"/>
  <c r="I364" i="3"/>
  <c r="O364" i="3"/>
  <c r="G364" i="3"/>
  <c r="I356" i="3"/>
  <c r="G356" i="3"/>
  <c r="O356" i="3"/>
  <c r="I348" i="3"/>
  <c r="G348" i="3"/>
  <c r="I340" i="3"/>
  <c r="C340" i="3"/>
  <c r="G340" i="3"/>
  <c r="O340" i="3"/>
  <c r="I332" i="3"/>
  <c r="O332" i="3"/>
  <c r="I324" i="3"/>
  <c r="O324" i="3"/>
  <c r="G324" i="3"/>
  <c r="C324" i="3"/>
  <c r="I308" i="3"/>
  <c r="O308" i="3"/>
  <c r="C308" i="3"/>
  <c r="G308" i="3"/>
  <c r="I300" i="3"/>
  <c r="O300" i="3"/>
  <c r="G300" i="3"/>
  <c r="I292" i="3"/>
  <c r="G292" i="3"/>
  <c r="I284" i="3"/>
  <c r="G284" i="3"/>
  <c r="B284" i="3"/>
  <c r="I276" i="3"/>
  <c r="G276" i="3"/>
  <c r="O276" i="3"/>
  <c r="I260" i="3"/>
  <c r="G260" i="3"/>
  <c r="O260" i="3"/>
  <c r="D260" i="3"/>
  <c r="I252" i="3"/>
  <c r="O252" i="3"/>
  <c r="I244" i="3"/>
  <c r="O244" i="3"/>
  <c r="G244" i="3"/>
  <c r="I236" i="3"/>
  <c r="F236" i="3"/>
  <c r="G236" i="3"/>
  <c r="O236" i="3"/>
  <c r="I228" i="3"/>
  <c r="G228" i="3"/>
  <c r="O228" i="3"/>
  <c r="I220" i="3"/>
  <c r="G220" i="3"/>
  <c r="F220" i="3"/>
  <c r="I212" i="3"/>
  <c r="G212" i="3"/>
  <c r="B212" i="3"/>
  <c r="I204" i="3"/>
  <c r="B204" i="3"/>
  <c r="I196" i="3"/>
  <c r="G196" i="3"/>
  <c r="O196" i="3"/>
  <c r="I188" i="3"/>
  <c r="I180" i="3"/>
  <c r="O180" i="3"/>
  <c r="D180" i="3"/>
  <c r="G180" i="3"/>
  <c r="I172" i="3"/>
  <c r="B172" i="3"/>
  <c r="G172" i="3"/>
  <c r="I164" i="3"/>
  <c r="G164" i="3"/>
  <c r="B164" i="3"/>
  <c r="I156" i="3"/>
  <c r="G156" i="3"/>
  <c r="O156" i="3"/>
  <c r="I148" i="3"/>
  <c r="G148" i="3"/>
  <c r="O148" i="3"/>
  <c r="I140" i="3"/>
  <c r="O140" i="3"/>
  <c r="I132" i="3"/>
  <c r="G132" i="3"/>
  <c r="F132" i="3"/>
  <c r="I124" i="3"/>
  <c r="F124" i="3"/>
  <c r="B124" i="3"/>
  <c r="I116" i="3"/>
  <c r="O116" i="3"/>
  <c r="F116" i="3"/>
  <c r="G116" i="3"/>
  <c r="I108" i="3"/>
  <c r="F108" i="3"/>
  <c r="G108" i="3"/>
  <c r="B108" i="3"/>
  <c r="I100" i="3"/>
  <c r="G100" i="3"/>
  <c r="B100" i="3"/>
  <c r="F100" i="3"/>
  <c r="I92" i="3"/>
  <c r="G92" i="3"/>
  <c r="D92" i="3"/>
  <c r="B92" i="3"/>
  <c r="C92" i="3"/>
  <c r="I84" i="3"/>
  <c r="F84" i="3"/>
  <c r="O84" i="3"/>
  <c r="G84" i="3"/>
  <c r="D84" i="3"/>
  <c r="B84" i="3"/>
  <c r="I76" i="3"/>
  <c r="B76" i="3"/>
  <c r="F76" i="3"/>
  <c r="O76" i="3"/>
  <c r="I68" i="3"/>
  <c r="B68" i="3"/>
  <c r="G68" i="3"/>
  <c r="O68" i="3"/>
  <c r="F68" i="3"/>
  <c r="I60" i="3"/>
  <c r="F60" i="3"/>
  <c r="B60" i="3"/>
  <c r="O60" i="3"/>
  <c r="D60" i="3"/>
  <c r="I52" i="3"/>
  <c r="F52" i="3"/>
  <c r="O52" i="3"/>
  <c r="G52" i="3"/>
  <c r="B52" i="3"/>
  <c r="D52" i="3"/>
  <c r="I44" i="3"/>
  <c r="D44" i="3"/>
  <c r="G44" i="3"/>
  <c r="B44" i="3"/>
  <c r="I36" i="3"/>
  <c r="G36" i="3"/>
  <c r="D36" i="3"/>
  <c r="B36" i="3"/>
  <c r="O36" i="3"/>
  <c r="F36" i="3"/>
  <c r="I28" i="3"/>
  <c r="G28" i="3"/>
  <c r="B28" i="3"/>
  <c r="D28" i="3"/>
  <c r="I20" i="3"/>
  <c r="G20" i="3"/>
  <c r="D20" i="3"/>
  <c r="F20" i="3"/>
  <c r="O20" i="3"/>
  <c r="I12" i="3"/>
  <c r="O12" i="3"/>
  <c r="D12" i="3"/>
  <c r="B12" i="3"/>
  <c r="C12" i="3"/>
  <c r="I4" i="3"/>
  <c r="G4" i="3"/>
  <c r="F4" i="3"/>
  <c r="F1818" i="3"/>
  <c r="D1818" i="3"/>
  <c r="C1818" i="3"/>
  <c r="O1818" i="3"/>
  <c r="B1818" i="3"/>
  <c r="I1818" i="3"/>
  <c r="G1818" i="3"/>
  <c r="F1810" i="3"/>
  <c r="D1810" i="3"/>
  <c r="C1810" i="3"/>
  <c r="O1810" i="3"/>
  <c r="B1810" i="3"/>
  <c r="I1810" i="3"/>
  <c r="G1810" i="3"/>
  <c r="I1802" i="3"/>
  <c r="G1802" i="3"/>
  <c r="F1802" i="3"/>
  <c r="D1802" i="3"/>
  <c r="C1802" i="3"/>
  <c r="O1802" i="3"/>
  <c r="B1802" i="3"/>
  <c r="C1794" i="3"/>
  <c r="O1794" i="3"/>
  <c r="B1794" i="3"/>
  <c r="I1794" i="3"/>
  <c r="F1794" i="3"/>
  <c r="G1794" i="3"/>
  <c r="D1794" i="3"/>
  <c r="I1786" i="3"/>
  <c r="G1786" i="3"/>
  <c r="F1786" i="3"/>
  <c r="D1786" i="3"/>
  <c r="C1786" i="3"/>
  <c r="B1786" i="3"/>
  <c r="O1786" i="3"/>
  <c r="D1778" i="3"/>
  <c r="O1778" i="3"/>
  <c r="C1778" i="3"/>
  <c r="B1778" i="3"/>
  <c r="G1778" i="3"/>
  <c r="I1778" i="3"/>
  <c r="F1778" i="3"/>
  <c r="B1770" i="3"/>
  <c r="I1770" i="3"/>
  <c r="G1770" i="3"/>
  <c r="D1770" i="3"/>
  <c r="F1770" i="3"/>
  <c r="C1770" i="3"/>
  <c r="O1770" i="3"/>
  <c r="M1762" i="3"/>
  <c r="I1762" i="3"/>
  <c r="G1762" i="3"/>
  <c r="F1762" i="3"/>
  <c r="D1762" i="3"/>
  <c r="B1762" i="3"/>
  <c r="O1762" i="3"/>
  <c r="C1762" i="3"/>
  <c r="G1754" i="3"/>
  <c r="D1754" i="3"/>
  <c r="O1754" i="3"/>
  <c r="C1754" i="3"/>
  <c r="B1754" i="3"/>
  <c r="I1754" i="3"/>
  <c r="F1754" i="3"/>
  <c r="G1746" i="3"/>
  <c r="F1746" i="3"/>
  <c r="D1746" i="3"/>
  <c r="O1746" i="3"/>
  <c r="C1746" i="3"/>
  <c r="B1746" i="3"/>
  <c r="I1746" i="3"/>
  <c r="D1738" i="3"/>
  <c r="O1738" i="3"/>
  <c r="C1738" i="3"/>
  <c r="B1738" i="3"/>
  <c r="G1738" i="3"/>
  <c r="F1738" i="3"/>
  <c r="I1738" i="3"/>
  <c r="B1730" i="3"/>
  <c r="I1730" i="3"/>
  <c r="G1730" i="3"/>
  <c r="D1730" i="3"/>
  <c r="O1730" i="3"/>
  <c r="C1730" i="3"/>
  <c r="F1730" i="3"/>
  <c r="I1722" i="3"/>
  <c r="G1722" i="3"/>
  <c r="F1722" i="3"/>
  <c r="D1722" i="3"/>
  <c r="B1722" i="3"/>
  <c r="O1722" i="3"/>
  <c r="C1722" i="3"/>
  <c r="G1714" i="3"/>
  <c r="F1714" i="3"/>
  <c r="D1714" i="3"/>
  <c r="O1714" i="3"/>
  <c r="C1714" i="3"/>
  <c r="B1714" i="3"/>
  <c r="I1714" i="3"/>
  <c r="D1706" i="3"/>
  <c r="O1706" i="3"/>
  <c r="C1706" i="3"/>
  <c r="G1706" i="3"/>
  <c r="F1706" i="3"/>
  <c r="B1706" i="3"/>
  <c r="I1706" i="3"/>
  <c r="F1698" i="3"/>
  <c r="D1698" i="3"/>
  <c r="O1698" i="3"/>
  <c r="C1698" i="3"/>
  <c r="B1698" i="3"/>
  <c r="I1698" i="3"/>
  <c r="G1698" i="3"/>
  <c r="O1690" i="3"/>
  <c r="C1690" i="3"/>
  <c r="B1690" i="3"/>
  <c r="I1690" i="3"/>
  <c r="F1690" i="3"/>
  <c r="D1690" i="3"/>
  <c r="G1690" i="3"/>
  <c r="I1682" i="3"/>
  <c r="G1682" i="3"/>
  <c r="F1682" i="3"/>
  <c r="B1682" i="3"/>
  <c r="O1682" i="3"/>
  <c r="D1682" i="3"/>
  <c r="C1682" i="3"/>
  <c r="I1674" i="3"/>
  <c r="G1674" i="3"/>
  <c r="F1674" i="3"/>
  <c r="D1674" i="3"/>
  <c r="O1674" i="3"/>
  <c r="C1674" i="3"/>
  <c r="B1674" i="3"/>
  <c r="F1666" i="3"/>
  <c r="D1666" i="3"/>
  <c r="O1666" i="3"/>
  <c r="C1666" i="3"/>
  <c r="B1666" i="3"/>
  <c r="G1666" i="3"/>
  <c r="I1666" i="3"/>
  <c r="O1658" i="3"/>
  <c r="C1658" i="3"/>
  <c r="B1658" i="3"/>
  <c r="I1658" i="3"/>
  <c r="D1658" i="3"/>
  <c r="G1658" i="3"/>
  <c r="F1658" i="3"/>
  <c r="I1650" i="3"/>
  <c r="B1650" i="3"/>
  <c r="O1650" i="3"/>
  <c r="G1650" i="3"/>
  <c r="F1650" i="3"/>
  <c r="D1650" i="3"/>
  <c r="C1650" i="3"/>
  <c r="I1642" i="3"/>
  <c r="G1642" i="3"/>
  <c r="F1642" i="3"/>
  <c r="D1642" i="3"/>
  <c r="C1642" i="3"/>
  <c r="B1642" i="3"/>
  <c r="O1642" i="3"/>
  <c r="F1634" i="3"/>
  <c r="D1634" i="3"/>
  <c r="C1634" i="3"/>
  <c r="O1634" i="3"/>
  <c r="B1634" i="3"/>
  <c r="I1634" i="3"/>
  <c r="G1634" i="3"/>
  <c r="I1626" i="3"/>
  <c r="G1626" i="3"/>
  <c r="F1626" i="3"/>
  <c r="D1626" i="3"/>
  <c r="O1626" i="3"/>
  <c r="C1626" i="3"/>
  <c r="B1626" i="3"/>
  <c r="F1618" i="3"/>
  <c r="D1618" i="3"/>
  <c r="O1618" i="3"/>
  <c r="C1618" i="3"/>
  <c r="B1618" i="3"/>
  <c r="I1618" i="3"/>
  <c r="G1618" i="3"/>
  <c r="B1610" i="3"/>
  <c r="I1610" i="3"/>
  <c r="G1610" i="3"/>
  <c r="F1610" i="3"/>
  <c r="D1610" i="3"/>
  <c r="C1610" i="3"/>
  <c r="O1610" i="3"/>
  <c r="G1602" i="3"/>
  <c r="F1602" i="3"/>
  <c r="D1602" i="3"/>
  <c r="O1602" i="3"/>
  <c r="C1602" i="3"/>
  <c r="B1602" i="3"/>
  <c r="I1602" i="3"/>
  <c r="B1594" i="3"/>
  <c r="I1594" i="3"/>
  <c r="G1594" i="3"/>
  <c r="F1594" i="3"/>
  <c r="D1594" i="3"/>
  <c r="C1594" i="3"/>
  <c r="O1594" i="3"/>
  <c r="G1586" i="3"/>
  <c r="F1586" i="3"/>
  <c r="D1586" i="3"/>
  <c r="I1586" i="3"/>
  <c r="C1586" i="3"/>
  <c r="O1586" i="3"/>
  <c r="B1586" i="3"/>
  <c r="B1578" i="3"/>
  <c r="O1578" i="3"/>
  <c r="I1578" i="3"/>
  <c r="G1578" i="3"/>
  <c r="F1578" i="3"/>
  <c r="D1578" i="3"/>
  <c r="C1578" i="3"/>
  <c r="G1570" i="3"/>
  <c r="F1570" i="3"/>
  <c r="D1570" i="3"/>
  <c r="O1570" i="3"/>
  <c r="C1570" i="3"/>
  <c r="B1570" i="3"/>
  <c r="I1570" i="3"/>
  <c r="M1562" i="3"/>
  <c r="I1562" i="3"/>
  <c r="G1562" i="3"/>
  <c r="F1562" i="3"/>
  <c r="D1562" i="3"/>
  <c r="B1562" i="3"/>
  <c r="O1562" i="3"/>
  <c r="C1562" i="3"/>
  <c r="B1554" i="3"/>
  <c r="I1554" i="3"/>
  <c r="G1554" i="3"/>
  <c r="D1554" i="3"/>
  <c r="O1554" i="3"/>
  <c r="C1554" i="3"/>
  <c r="F1554" i="3"/>
  <c r="D1546" i="3"/>
  <c r="O1546" i="3"/>
  <c r="C1546" i="3"/>
  <c r="B1546" i="3"/>
  <c r="G1546" i="3"/>
  <c r="F1546" i="3"/>
  <c r="I1546" i="3"/>
  <c r="G1538" i="3"/>
  <c r="F1538" i="3"/>
  <c r="D1538" i="3"/>
  <c r="O1538" i="3"/>
  <c r="C1538" i="3"/>
  <c r="B1538" i="3"/>
  <c r="I1538" i="3"/>
  <c r="I1530" i="3"/>
  <c r="G1530" i="3"/>
  <c r="F1530" i="3"/>
  <c r="D1530" i="3"/>
  <c r="O1530" i="3"/>
  <c r="C1530" i="3"/>
  <c r="B1530" i="3"/>
  <c r="C1820" i="3"/>
  <c r="O1820" i="3"/>
  <c r="B1820" i="3"/>
  <c r="I1820" i="3"/>
  <c r="G1820" i="3"/>
  <c r="F1820" i="3"/>
  <c r="D1820" i="3"/>
  <c r="C1812" i="3"/>
  <c r="O1812" i="3"/>
  <c r="B1812" i="3"/>
  <c r="I1812" i="3"/>
  <c r="F1812" i="3"/>
  <c r="G1812" i="3"/>
  <c r="D1812" i="3"/>
  <c r="D1804" i="3"/>
  <c r="C1804" i="3"/>
  <c r="O1804" i="3"/>
  <c r="B1804" i="3"/>
  <c r="G1804" i="3"/>
  <c r="I1804" i="3"/>
  <c r="F1804" i="3"/>
  <c r="I1796" i="3"/>
  <c r="G1796" i="3"/>
  <c r="F1796" i="3"/>
  <c r="D1796" i="3"/>
  <c r="O1796" i="3"/>
  <c r="B1796" i="3"/>
  <c r="C1796" i="3"/>
  <c r="D1788" i="3"/>
  <c r="C1788" i="3"/>
  <c r="O1788" i="3"/>
  <c r="B1788" i="3"/>
  <c r="G1788" i="3"/>
  <c r="I1788" i="3"/>
  <c r="F1788" i="3"/>
  <c r="I1780" i="3"/>
  <c r="G1780" i="3"/>
  <c r="F1780" i="3"/>
  <c r="D1780" i="3"/>
  <c r="O1780" i="3"/>
  <c r="B1780" i="3"/>
  <c r="C1780" i="3"/>
  <c r="G1772" i="3"/>
  <c r="F1772" i="3"/>
  <c r="D1772" i="3"/>
  <c r="C1772" i="3"/>
  <c r="O1772" i="3"/>
  <c r="B1772" i="3"/>
  <c r="I1772" i="3"/>
  <c r="D1764" i="3"/>
  <c r="C1764" i="3"/>
  <c r="O1764" i="3"/>
  <c r="B1764" i="3"/>
  <c r="G1764" i="3"/>
  <c r="I1764" i="3"/>
  <c r="F1764" i="3"/>
  <c r="O1756" i="3"/>
  <c r="B1756" i="3"/>
  <c r="I1756" i="3"/>
  <c r="D1756" i="3"/>
  <c r="G1756" i="3"/>
  <c r="C1756" i="3"/>
  <c r="F1756" i="3"/>
  <c r="O1748" i="3"/>
  <c r="B1748" i="3"/>
  <c r="I1748" i="3"/>
  <c r="G1748" i="3"/>
  <c r="D1748" i="3"/>
  <c r="C1748" i="3"/>
  <c r="F1748" i="3"/>
  <c r="I1740" i="3"/>
  <c r="G1740" i="3"/>
  <c r="F1740" i="3"/>
  <c r="D1740" i="3"/>
  <c r="O1740" i="3"/>
  <c r="B1740" i="3"/>
  <c r="C1740" i="3"/>
  <c r="G1732" i="3"/>
  <c r="F1732" i="3"/>
  <c r="D1732" i="3"/>
  <c r="C1732" i="3"/>
  <c r="O1732" i="3"/>
  <c r="B1732" i="3"/>
  <c r="I1732" i="3"/>
  <c r="D1724" i="3"/>
  <c r="C1724" i="3"/>
  <c r="O1724" i="3"/>
  <c r="B1724" i="3"/>
  <c r="G1724" i="3"/>
  <c r="F1724" i="3"/>
  <c r="I1724" i="3"/>
  <c r="O1716" i="3"/>
  <c r="B1716" i="3"/>
  <c r="I1716" i="3"/>
  <c r="G1716" i="3"/>
  <c r="D1716" i="3"/>
  <c r="C1716" i="3"/>
  <c r="F1716" i="3"/>
  <c r="I1708" i="3"/>
  <c r="G1708" i="3"/>
  <c r="O1708" i="3"/>
  <c r="F1708" i="3"/>
  <c r="D1708" i="3"/>
  <c r="C1708" i="3"/>
  <c r="B1708" i="3"/>
  <c r="G1700" i="3"/>
  <c r="O1700" i="3"/>
  <c r="I1700" i="3"/>
  <c r="F1700" i="3"/>
  <c r="C1700" i="3"/>
  <c r="B1700" i="3"/>
  <c r="D1700" i="3"/>
  <c r="I1692" i="3"/>
  <c r="G1692" i="3"/>
  <c r="F1692" i="3"/>
  <c r="D1692" i="3"/>
  <c r="C1692" i="3"/>
  <c r="O1692" i="3"/>
  <c r="B1692" i="3"/>
  <c r="F1684" i="3"/>
  <c r="D1684" i="3"/>
  <c r="C1684" i="3"/>
  <c r="O1684" i="3"/>
  <c r="B1684" i="3"/>
  <c r="G1684" i="3"/>
  <c r="I1684" i="3"/>
  <c r="C1676" i="3"/>
  <c r="O1676" i="3"/>
  <c r="B1676" i="3"/>
  <c r="I1676" i="3"/>
  <c r="D1676" i="3"/>
  <c r="G1676" i="3"/>
  <c r="F1676" i="3"/>
  <c r="I1668" i="3"/>
  <c r="G1668" i="3"/>
  <c r="F1668" i="3"/>
  <c r="O1668" i="3"/>
  <c r="B1668" i="3"/>
  <c r="D1668" i="3"/>
  <c r="C1668" i="3"/>
  <c r="I1660" i="3"/>
  <c r="G1660" i="3"/>
  <c r="F1660" i="3"/>
  <c r="C1660" i="3"/>
  <c r="O1660" i="3"/>
  <c r="D1660" i="3"/>
  <c r="B1660" i="3"/>
  <c r="F1652" i="3"/>
  <c r="D1652" i="3"/>
  <c r="C1652" i="3"/>
  <c r="G1652" i="3"/>
  <c r="I1652" i="3"/>
  <c r="B1652" i="3"/>
  <c r="O1652" i="3"/>
  <c r="C1644" i="3"/>
  <c r="O1644" i="3"/>
  <c r="B1644" i="3"/>
  <c r="I1644" i="3"/>
  <c r="G1644" i="3"/>
  <c r="F1644" i="3"/>
  <c r="D1644" i="3"/>
  <c r="C1636" i="3"/>
  <c r="B1636" i="3"/>
  <c r="O1636" i="3"/>
  <c r="I1636" i="3"/>
  <c r="G1636" i="3"/>
  <c r="F1636" i="3"/>
  <c r="D1636" i="3"/>
  <c r="C1628" i="3"/>
  <c r="O1628" i="3"/>
  <c r="B1628" i="3"/>
  <c r="I1628" i="3"/>
  <c r="G1628" i="3"/>
  <c r="F1628" i="3"/>
  <c r="I1620" i="3"/>
  <c r="G1620" i="3"/>
  <c r="F1620" i="3"/>
  <c r="D1620" i="3"/>
  <c r="C1620" i="3"/>
  <c r="B1620" i="3"/>
  <c r="O1620" i="3"/>
  <c r="I1612" i="3"/>
  <c r="G1612" i="3"/>
  <c r="F1612" i="3"/>
  <c r="D1612" i="3"/>
  <c r="C1612" i="3"/>
  <c r="O1612" i="3"/>
  <c r="B1612" i="3"/>
  <c r="C1604" i="3"/>
  <c r="O1604" i="3"/>
  <c r="B1604" i="3"/>
  <c r="I1604" i="3"/>
  <c r="G1604" i="3"/>
  <c r="F1604" i="3"/>
  <c r="D1604" i="3"/>
  <c r="I1596" i="3"/>
  <c r="G1596" i="3"/>
  <c r="F1596" i="3"/>
  <c r="D1596" i="3"/>
  <c r="C1596" i="3"/>
  <c r="O1596" i="3"/>
  <c r="B1596" i="3"/>
  <c r="C1588" i="3"/>
  <c r="O1588" i="3"/>
  <c r="B1588" i="3"/>
  <c r="F1588" i="3"/>
  <c r="D1588" i="3"/>
  <c r="I1588" i="3"/>
  <c r="G1588" i="3"/>
  <c r="I1580" i="3"/>
  <c r="G1580" i="3"/>
  <c r="F1580" i="3"/>
  <c r="C1580" i="3"/>
  <c r="B1580" i="3"/>
  <c r="O1580" i="3"/>
  <c r="D1580" i="3"/>
  <c r="F1572" i="3"/>
  <c r="D1572" i="3"/>
  <c r="C1572" i="3"/>
  <c r="B1572" i="3"/>
  <c r="O1572" i="3"/>
  <c r="I1572" i="3"/>
  <c r="G1572" i="3"/>
  <c r="F1564" i="3"/>
  <c r="D1564" i="3"/>
  <c r="C1564" i="3"/>
  <c r="O1564" i="3"/>
  <c r="B1564" i="3"/>
  <c r="I1564" i="3"/>
  <c r="G1564" i="3"/>
  <c r="I1556" i="3"/>
  <c r="G1556" i="3"/>
  <c r="F1556" i="3"/>
  <c r="D1556" i="3"/>
  <c r="C1556" i="3"/>
  <c r="I1548" i="3"/>
  <c r="G1548" i="3"/>
  <c r="F1548" i="3"/>
  <c r="C1548" i="3"/>
  <c r="O1548" i="3"/>
  <c r="B1548" i="3"/>
  <c r="C1540" i="3"/>
  <c r="O1540" i="3"/>
  <c r="B1540" i="3"/>
  <c r="I1540" i="3"/>
  <c r="F1540" i="3"/>
  <c r="D1540" i="3"/>
  <c r="F1532" i="3"/>
  <c r="D1532" i="3"/>
  <c r="C1532" i="3"/>
  <c r="O1532" i="3"/>
  <c r="B1532" i="3"/>
  <c r="I1532" i="3"/>
  <c r="G1532" i="3"/>
  <c r="I1524" i="3"/>
  <c r="G1524" i="3"/>
  <c r="F1524" i="3"/>
  <c r="F1529" i="3"/>
  <c r="D1548" i="3"/>
  <c r="B1569" i="3"/>
  <c r="D1819" i="3"/>
  <c r="C1819" i="3"/>
  <c r="O1819" i="3"/>
  <c r="B1819" i="3"/>
  <c r="G1819" i="3"/>
  <c r="I1819" i="3"/>
  <c r="F1819" i="3"/>
  <c r="D1811" i="3"/>
  <c r="C1811" i="3"/>
  <c r="O1811" i="3"/>
  <c r="B1811" i="3"/>
  <c r="G1811" i="3"/>
  <c r="I1811" i="3"/>
  <c r="F1811" i="3"/>
  <c r="G1803" i="3"/>
  <c r="F1803" i="3"/>
  <c r="D1803" i="3"/>
  <c r="O1803" i="3"/>
  <c r="C1803" i="3"/>
  <c r="B1803" i="3"/>
  <c r="I1803" i="3"/>
  <c r="B1795" i="3"/>
  <c r="I1795" i="3"/>
  <c r="G1795" i="3"/>
  <c r="D1795" i="3"/>
  <c r="O1795" i="3"/>
  <c r="F1795" i="3"/>
  <c r="C1795" i="3"/>
  <c r="G1787" i="3"/>
  <c r="F1787" i="3"/>
  <c r="D1787" i="3"/>
  <c r="O1787" i="3"/>
  <c r="C1787" i="3"/>
  <c r="B1787" i="3"/>
  <c r="I1787" i="3"/>
  <c r="B1779" i="3"/>
  <c r="I1779" i="3"/>
  <c r="G1779" i="3"/>
  <c r="D1779" i="3"/>
  <c r="F1779" i="3"/>
  <c r="C1779" i="3"/>
  <c r="O1779" i="3"/>
  <c r="I1771" i="3"/>
  <c r="G1771" i="3"/>
  <c r="F1771" i="3"/>
  <c r="D1771" i="3"/>
  <c r="B1771" i="3"/>
  <c r="O1771" i="3"/>
  <c r="C1771" i="3"/>
  <c r="G1763" i="3"/>
  <c r="F1763" i="3"/>
  <c r="D1763" i="3"/>
  <c r="O1763" i="3"/>
  <c r="C1763" i="3"/>
  <c r="B1763" i="3"/>
  <c r="I1763" i="3"/>
  <c r="D1755" i="3"/>
  <c r="B1755" i="3"/>
  <c r="G1755" i="3"/>
  <c r="I1755" i="3"/>
  <c r="F1755" i="3"/>
  <c r="C1755" i="3"/>
  <c r="O1755" i="3"/>
  <c r="D1747" i="3"/>
  <c r="O1747" i="3"/>
  <c r="C1747" i="3"/>
  <c r="B1747" i="3"/>
  <c r="G1747" i="3"/>
  <c r="F1747" i="3"/>
  <c r="I1747" i="3"/>
  <c r="B1739" i="3"/>
  <c r="I1739" i="3"/>
  <c r="G1739" i="3"/>
  <c r="D1739" i="3"/>
  <c r="O1739" i="3"/>
  <c r="C1739" i="3"/>
  <c r="F1739" i="3"/>
  <c r="I1731" i="3"/>
  <c r="G1731" i="3"/>
  <c r="F1731" i="3"/>
  <c r="D1731" i="3"/>
  <c r="B1731" i="3"/>
  <c r="O1731" i="3"/>
  <c r="C1731" i="3"/>
  <c r="G1723" i="3"/>
  <c r="F1723" i="3"/>
  <c r="D1723" i="3"/>
  <c r="O1723" i="3"/>
  <c r="C1723" i="3"/>
  <c r="B1723" i="3"/>
  <c r="M1723" i="3"/>
  <c r="I1723" i="3"/>
  <c r="D1715" i="3"/>
  <c r="O1715" i="3"/>
  <c r="C1715" i="3"/>
  <c r="B1715" i="3"/>
  <c r="M1715" i="3"/>
  <c r="I1715" i="3"/>
  <c r="G1715" i="3"/>
  <c r="F1715" i="3"/>
  <c r="B1707" i="3"/>
  <c r="G1707" i="3"/>
  <c r="F1707" i="3"/>
  <c r="D1707" i="3"/>
  <c r="C1707" i="3"/>
  <c r="O1707" i="3"/>
  <c r="I1707" i="3"/>
  <c r="O1699" i="3"/>
  <c r="C1699" i="3"/>
  <c r="B1699" i="3"/>
  <c r="I1699" i="3"/>
  <c r="F1699" i="3"/>
  <c r="D1699" i="3"/>
  <c r="G1699" i="3"/>
  <c r="I1691" i="3"/>
  <c r="G1691" i="3"/>
  <c r="F1691" i="3"/>
  <c r="O1691" i="3"/>
  <c r="C1691" i="3"/>
  <c r="B1691" i="3"/>
  <c r="D1691" i="3"/>
  <c r="I1683" i="3"/>
  <c r="G1683" i="3"/>
  <c r="F1683" i="3"/>
  <c r="D1683" i="3"/>
  <c r="O1683" i="3"/>
  <c r="C1683" i="3"/>
  <c r="B1683" i="3"/>
  <c r="F1675" i="3"/>
  <c r="D1675" i="3"/>
  <c r="O1675" i="3"/>
  <c r="C1675" i="3"/>
  <c r="B1675" i="3"/>
  <c r="G1675" i="3"/>
  <c r="I1675" i="3"/>
  <c r="O1667" i="3"/>
  <c r="C1667" i="3"/>
  <c r="B1667" i="3"/>
  <c r="I1667" i="3"/>
  <c r="D1667" i="3"/>
  <c r="G1667" i="3"/>
  <c r="I1659" i="3"/>
  <c r="F1659" i="3"/>
  <c r="B1659" i="3"/>
  <c r="D1659" i="3"/>
  <c r="C1659" i="3"/>
  <c r="O1659" i="3"/>
  <c r="G1659" i="3"/>
  <c r="I1651" i="3"/>
  <c r="G1651" i="3"/>
  <c r="F1651" i="3"/>
  <c r="O1651" i="3"/>
  <c r="D1651" i="3"/>
  <c r="C1651" i="3"/>
  <c r="F1643" i="3"/>
  <c r="D1643" i="3"/>
  <c r="O1643" i="3"/>
  <c r="C1643" i="3"/>
  <c r="I1643" i="3"/>
  <c r="G1643" i="3"/>
  <c r="B1643" i="3"/>
  <c r="O1635" i="3"/>
  <c r="C1635" i="3"/>
  <c r="D1635" i="3"/>
  <c r="B1635" i="3"/>
  <c r="I1635" i="3"/>
  <c r="G1635" i="3"/>
  <c r="F1627" i="3"/>
  <c r="D1627" i="3"/>
  <c r="O1627" i="3"/>
  <c r="C1627" i="3"/>
  <c r="B1627" i="3"/>
  <c r="I1627" i="3"/>
  <c r="G1627" i="3"/>
  <c r="O1619" i="3"/>
  <c r="C1619" i="3"/>
  <c r="B1619" i="3"/>
  <c r="I1619" i="3"/>
  <c r="G1619" i="3"/>
  <c r="F1619" i="3"/>
  <c r="D1619" i="3"/>
  <c r="I1611" i="3"/>
  <c r="G1611" i="3"/>
  <c r="F1611" i="3"/>
  <c r="D1611" i="3"/>
  <c r="C1611" i="3"/>
  <c r="O1611" i="3"/>
  <c r="B1611" i="3"/>
  <c r="D1603" i="3"/>
  <c r="C1603" i="3"/>
  <c r="O1603" i="3"/>
  <c r="B1603" i="3"/>
  <c r="I1603" i="3"/>
  <c r="G1603" i="3"/>
  <c r="F1603" i="3"/>
  <c r="I1595" i="3"/>
  <c r="G1595" i="3"/>
  <c r="F1595" i="3"/>
  <c r="D1595" i="3"/>
  <c r="C1595" i="3"/>
  <c r="O1595" i="3"/>
  <c r="B1595" i="3"/>
  <c r="D1587" i="3"/>
  <c r="C1587" i="3"/>
  <c r="O1587" i="3"/>
  <c r="B1587" i="3"/>
  <c r="M1587" i="3"/>
  <c r="I1587" i="3"/>
  <c r="F1587" i="3"/>
  <c r="I1579" i="3"/>
  <c r="G1579" i="3"/>
  <c r="O1579" i="3"/>
  <c r="F1579" i="3"/>
  <c r="C1579" i="3"/>
  <c r="B1579" i="3"/>
  <c r="O1571" i="3"/>
  <c r="B1571" i="3"/>
  <c r="F1571" i="3"/>
  <c r="D1571" i="3"/>
  <c r="C1571" i="3"/>
  <c r="I1571" i="3"/>
  <c r="G1571" i="3"/>
  <c r="G1563" i="3"/>
  <c r="F1563" i="3"/>
  <c r="D1563" i="3"/>
  <c r="C1563" i="3"/>
  <c r="O1563" i="3"/>
  <c r="B1563" i="3"/>
  <c r="I1563" i="3"/>
  <c r="I1555" i="3"/>
  <c r="G1555" i="3"/>
  <c r="F1555" i="3"/>
  <c r="D1555" i="3"/>
  <c r="O1555" i="3"/>
  <c r="B1555" i="3"/>
  <c r="O1547" i="3"/>
  <c r="B1547" i="3"/>
  <c r="I1547" i="3"/>
  <c r="G1547" i="3"/>
  <c r="D1547" i="3"/>
  <c r="C1547" i="3"/>
  <c r="D1539" i="3"/>
  <c r="C1539" i="3"/>
  <c r="O1539" i="3"/>
  <c r="B1539" i="3"/>
  <c r="G1539" i="3"/>
  <c r="F1539" i="3"/>
  <c r="G1531" i="3"/>
  <c r="F1531" i="3"/>
  <c r="D1531" i="3"/>
  <c r="C1531" i="3"/>
  <c r="O1531" i="3"/>
  <c r="B1531" i="3"/>
  <c r="I1531" i="3"/>
  <c r="B1556" i="3"/>
  <c r="G1817" i="3"/>
  <c r="F1817" i="3"/>
  <c r="D1817" i="3"/>
  <c r="C1817" i="3"/>
  <c r="O1817" i="3"/>
  <c r="B1817" i="3"/>
  <c r="I1817" i="3"/>
  <c r="G1809" i="3"/>
  <c r="F1809" i="3"/>
  <c r="D1809" i="3"/>
  <c r="C1809" i="3"/>
  <c r="O1809" i="3"/>
  <c r="B1809" i="3"/>
  <c r="I1809" i="3"/>
  <c r="I1801" i="3"/>
  <c r="G1801" i="3"/>
  <c r="F1801" i="3"/>
  <c r="O1801" i="3"/>
  <c r="C1801" i="3"/>
  <c r="D1801" i="3"/>
  <c r="B1801" i="3"/>
  <c r="F1793" i="3"/>
  <c r="D1793" i="3"/>
  <c r="O1793" i="3"/>
  <c r="C1793" i="3"/>
  <c r="B1793" i="3"/>
  <c r="I1793" i="3"/>
  <c r="G1793" i="3"/>
  <c r="I1785" i="3"/>
  <c r="G1785" i="3"/>
  <c r="F1785" i="3"/>
  <c r="O1785" i="3"/>
  <c r="C1785" i="3"/>
  <c r="D1785" i="3"/>
  <c r="B1785" i="3"/>
  <c r="G1777" i="3"/>
  <c r="F1777" i="3"/>
  <c r="D1777" i="3"/>
  <c r="O1777" i="3"/>
  <c r="C1777" i="3"/>
  <c r="B1777" i="3"/>
  <c r="I1777" i="3"/>
  <c r="D1769" i="3"/>
  <c r="O1769" i="3"/>
  <c r="C1769" i="3"/>
  <c r="B1769" i="3"/>
  <c r="G1769" i="3"/>
  <c r="I1769" i="3"/>
  <c r="F1769" i="3"/>
  <c r="B1761" i="3"/>
  <c r="M1761" i="3"/>
  <c r="I1761" i="3"/>
  <c r="G1761" i="3"/>
  <c r="D1761" i="3"/>
  <c r="O1761" i="3"/>
  <c r="F1761" i="3"/>
  <c r="C1761" i="3"/>
  <c r="G1753" i="3"/>
  <c r="F1753" i="3"/>
  <c r="O1753" i="3"/>
  <c r="I1753" i="3"/>
  <c r="D1753" i="3"/>
  <c r="B1753" i="3"/>
  <c r="C1753" i="3"/>
  <c r="I1745" i="3"/>
  <c r="G1745" i="3"/>
  <c r="F1745" i="3"/>
  <c r="D1745" i="3"/>
  <c r="B1745" i="3"/>
  <c r="C1745" i="3"/>
  <c r="O1745" i="3"/>
  <c r="G1737" i="3"/>
  <c r="F1737" i="3"/>
  <c r="D1737" i="3"/>
  <c r="O1737" i="3"/>
  <c r="C1737" i="3"/>
  <c r="B1737" i="3"/>
  <c r="I1737" i="3"/>
  <c r="D1729" i="3"/>
  <c r="O1729" i="3"/>
  <c r="C1729" i="3"/>
  <c r="B1729" i="3"/>
  <c r="G1729" i="3"/>
  <c r="F1729" i="3"/>
  <c r="I1729" i="3"/>
  <c r="B1721" i="3"/>
  <c r="I1721" i="3"/>
  <c r="G1721" i="3"/>
  <c r="D1721" i="3"/>
  <c r="F1721" i="3"/>
  <c r="C1721" i="3"/>
  <c r="O1721" i="3"/>
  <c r="I1713" i="3"/>
  <c r="G1713" i="3"/>
  <c r="F1713" i="3"/>
  <c r="D1713" i="3"/>
  <c r="C1713" i="3"/>
  <c r="B1713" i="3"/>
  <c r="O1713" i="3"/>
  <c r="G1705" i="3"/>
  <c r="F1705" i="3"/>
  <c r="D1705" i="3"/>
  <c r="C1705" i="3"/>
  <c r="B1705" i="3"/>
  <c r="O1705" i="3"/>
  <c r="I1705" i="3"/>
  <c r="I1697" i="3"/>
  <c r="G1697" i="3"/>
  <c r="F1697" i="3"/>
  <c r="D1697" i="3"/>
  <c r="O1697" i="3"/>
  <c r="C1697" i="3"/>
  <c r="B1697" i="3"/>
  <c r="F1689" i="3"/>
  <c r="D1689" i="3"/>
  <c r="O1689" i="3"/>
  <c r="C1689" i="3"/>
  <c r="B1689" i="3"/>
  <c r="I1689" i="3"/>
  <c r="G1689" i="3"/>
  <c r="O1681" i="3"/>
  <c r="C1681" i="3"/>
  <c r="B1681" i="3"/>
  <c r="I1681" i="3"/>
  <c r="D1681" i="3"/>
  <c r="G1681" i="3"/>
  <c r="F1681" i="3"/>
  <c r="I1673" i="3"/>
  <c r="G1673" i="3"/>
  <c r="F1673" i="3"/>
  <c r="B1673" i="3"/>
  <c r="D1673" i="3"/>
  <c r="C1673" i="3"/>
  <c r="O1673" i="3"/>
  <c r="I1665" i="3"/>
  <c r="G1665" i="3"/>
  <c r="F1665" i="3"/>
  <c r="D1665" i="3"/>
  <c r="O1665" i="3"/>
  <c r="C1665" i="3"/>
  <c r="B1665" i="3"/>
  <c r="F1657" i="3"/>
  <c r="D1657" i="3"/>
  <c r="O1657" i="3"/>
  <c r="C1657" i="3"/>
  <c r="G1657" i="3"/>
  <c r="I1657" i="3"/>
  <c r="B1657" i="3"/>
  <c r="O1649" i="3"/>
  <c r="C1649" i="3"/>
  <c r="B1649" i="3"/>
  <c r="D1649" i="3"/>
  <c r="F1649" i="3"/>
  <c r="I1649" i="3"/>
  <c r="G1649" i="3"/>
  <c r="I1641" i="3"/>
  <c r="C1641" i="3"/>
  <c r="B1641" i="3"/>
  <c r="O1641" i="3"/>
  <c r="G1641" i="3"/>
  <c r="F1641" i="3"/>
  <c r="D1641" i="3"/>
  <c r="I1633" i="3"/>
  <c r="F1633" i="3"/>
  <c r="D1633" i="3"/>
  <c r="C1633" i="3"/>
  <c r="O1633" i="3"/>
  <c r="B1633" i="3"/>
  <c r="G1633" i="3"/>
  <c r="I1625" i="3"/>
  <c r="G1625" i="3"/>
  <c r="F1625" i="3"/>
  <c r="D1625" i="3"/>
  <c r="O1625" i="3"/>
  <c r="C1625" i="3"/>
  <c r="I1617" i="3"/>
  <c r="G1617" i="3"/>
  <c r="F1617" i="3"/>
  <c r="D1617" i="3"/>
  <c r="O1617" i="3"/>
  <c r="C1617" i="3"/>
  <c r="B1617" i="3"/>
  <c r="D1609" i="3"/>
  <c r="O1609" i="3"/>
  <c r="C1609" i="3"/>
  <c r="B1609" i="3"/>
  <c r="I1609" i="3"/>
  <c r="G1609" i="3"/>
  <c r="F1609" i="3"/>
  <c r="I1601" i="3"/>
  <c r="G1601" i="3"/>
  <c r="F1601" i="3"/>
  <c r="D1601" i="3"/>
  <c r="O1601" i="3"/>
  <c r="C1601" i="3"/>
  <c r="B1601" i="3"/>
  <c r="D1593" i="3"/>
  <c r="O1593" i="3"/>
  <c r="C1593" i="3"/>
  <c r="B1593" i="3"/>
  <c r="I1593" i="3"/>
  <c r="G1593" i="3"/>
  <c r="F1593" i="3"/>
  <c r="I1585" i="3"/>
  <c r="G1585" i="3"/>
  <c r="F1585" i="3"/>
  <c r="D1585" i="3"/>
  <c r="C1585" i="3"/>
  <c r="B1585" i="3"/>
  <c r="O1585" i="3"/>
  <c r="C1577" i="3"/>
  <c r="O1577" i="3"/>
  <c r="B1577" i="3"/>
  <c r="G1577" i="3"/>
  <c r="F1577" i="3"/>
  <c r="D1577" i="3"/>
  <c r="I1577" i="3"/>
  <c r="I1569" i="3"/>
  <c r="G1569" i="3"/>
  <c r="F1569" i="3"/>
  <c r="D1569" i="3"/>
  <c r="C1569" i="3"/>
  <c r="I1561" i="3"/>
  <c r="G1561" i="3"/>
  <c r="F1561" i="3"/>
  <c r="C1561" i="3"/>
  <c r="O1561" i="3"/>
  <c r="B1561" i="3"/>
  <c r="C1553" i="3"/>
  <c r="O1553" i="3"/>
  <c r="B1553" i="3"/>
  <c r="I1553" i="3"/>
  <c r="F1553" i="3"/>
  <c r="D1553" i="3"/>
  <c r="F1545" i="3"/>
  <c r="D1545" i="3"/>
  <c r="C1545" i="3"/>
  <c r="O1545" i="3"/>
  <c r="B1545" i="3"/>
  <c r="I1545" i="3"/>
  <c r="G1545" i="3"/>
  <c r="I1537" i="3"/>
  <c r="G1537" i="3"/>
  <c r="F1537" i="3"/>
  <c r="D1537" i="3"/>
  <c r="C1537" i="3"/>
  <c r="M1529" i="3"/>
  <c r="I1529" i="3"/>
  <c r="G1529" i="3"/>
  <c r="B1537" i="3"/>
  <c r="B1651" i="3"/>
  <c r="I1816" i="3"/>
  <c r="G1816" i="3"/>
  <c r="F1816" i="3"/>
  <c r="D1816" i="3"/>
  <c r="C1816" i="3"/>
  <c r="O1816" i="3"/>
  <c r="B1816" i="3"/>
  <c r="I1808" i="3"/>
  <c r="G1808" i="3"/>
  <c r="F1808" i="3"/>
  <c r="D1808" i="3"/>
  <c r="C1808" i="3"/>
  <c r="O1808" i="3"/>
  <c r="B1808" i="3"/>
  <c r="O1800" i="3"/>
  <c r="B1800" i="3"/>
  <c r="I1800" i="3"/>
  <c r="G1800" i="3"/>
  <c r="D1800" i="3"/>
  <c r="F1800" i="3"/>
  <c r="C1800" i="3"/>
  <c r="G1792" i="3"/>
  <c r="F1792" i="3"/>
  <c r="D1792" i="3"/>
  <c r="C1792" i="3"/>
  <c r="O1792" i="3"/>
  <c r="B1792" i="3"/>
  <c r="I1792" i="3"/>
  <c r="O1784" i="3"/>
  <c r="B1784" i="3"/>
  <c r="I1784" i="3"/>
  <c r="G1784" i="3"/>
  <c r="D1784" i="3"/>
  <c r="F1784" i="3"/>
  <c r="C1784" i="3"/>
  <c r="I1776" i="3"/>
  <c r="G1776" i="3"/>
  <c r="F1776" i="3"/>
  <c r="D1776" i="3"/>
  <c r="C1776" i="3"/>
  <c r="B1776" i="3"/>
  <c r="O1776" i="3"/>
  <c r="F1768" i="3"/>
  <c r="D1768" i="3"/>
  <c r="C1768" i="3"/>
  <c r="O1768" i="3"/>
  <c r="B1768" i="3"/>
  <c r="I1768" i="3"/>
  <c r="G1768" i="3"/>
  <c r="C1760" i="3"/>
  <c r="O1760" i="3"/>
  <c r="B1760" i="3"/>
  <c r="I1760" i="3"/>
  <c r="F1760" i="3"/>
  <c r="G1760" i="3"/>
  <c r="D1760" i="3"/>
  <c r="I1752" i="3"/>
  <c r="G1752" i="3"/>
  <c r="F1752" i="3"/>
  <c r="D1752" i="3"/>
  <c r="C1752" i="3"/>
  <c r="O1752" i="3"/>
  <c r="B1752" i="3"/>
  <c r="I1744" i="3"/>
  <c r="G1744" i="3"/>
  <c r="F1744" i="3"/>
  <c r="C1744" i="3"/>
  <c r="O1744" i="3"/>
  <c r="B1744" i="3"/>
  <c r="D1744" i="3"/>
  <c r="I1736" i="3"/>
  <c r="G1736" i="3"/>
  <c r="F1736" i="3"/>
  <c r="D1736" i="3"/>
  <c r="C1736" i="3"/>
  <c r="O1736" i="3"/>
  <c r="B1736" i="3"/>
  <c r="F1728" i="3"/>
  <c r="D1728" i="3"/>
  <c r="C1728" i="3"/>
  <c r="O1728" i="3"/>
  <c r="B1728" i="3"/>
  <c r="I1728" i="3"/>
  <c r="G1728" i="3"/>
  <c r="C1720" i="3"/>
  <c r="O1720" i="3"/>
  <c r="B1720" i="3"/>
  <c r="I1720" i="3"/>
  <c r="F1720" i="3"/>
  <c r="G1720" i="3"/>
  <c r="D1720" i="3"/>
  <c r="I1712" i="3"/>
  <c r="G1712" i="3"/>
  <c r="B1712" i="3"/>
  <c r="O1712" i="3"/>
  <c r="D1712" i="3"/>
  <c r="C1712" i="3"/>
  <c r="F1712" i="3"/>
  <c r="I1704" i="3"/>
  <c r="G1704" i="3"/>
  <c r="C1704" i="3"/>
  <c r="B1704" i="3"/>
  <c r="O1704" i="3"/>
  <c r="F1704" i="3"/>
  <c r="D1704" i="3"/>
  <c r="I1696" i="3"/>
  <c r="G1696" i="3"/>
  <c r="F1696" i="3"/>
  <c r="D1696" i="3"/>
  <c r="O1696" i="3"/>
  <c r="B1696" i="3"/>
  <c r="C1696" i="3"/>
  <c r="G1688" i="3"/>
  <c r="F1688" i="3"/>
  <c r="D1688" i="3"/>
  <c r="C1688" i="3"/>
  <c r="O1688" i="3"/>
  <c r="B1688" i="3"/>
  <c r="I1688" i="3"/>
  <c r="D1680" i="3"/>
  <c r="C1680" i="3"/>
  <c r="O1680" i="3"/>
  <c r="B1680" i="3"/>
  <c r="F1680" i="3"/>
  <c r="I1680" i="3"/>
  <c r="O1672" i="3"/>
  <c r="B1672" i="3"/>
  <c r="I1672" i="3"/>
  <c r="G1672" i="3"/>
  <c r="C1672" i="3"/>
  <c r="F1672" i="3"/>
  <c r="D1672" i="3"/>
  <c r="I1664" i="3"/>
  <c r="G1664" i="3"/>
  <c r="F1664" i="3"/>
  <c r="D1664" i="3"/>
  <c r="O1664" i="3"/>
  <c r="C1664" i="3"/>
  <c r="B1664" i="3"/>
  <c r="G1656" i="3"/>
  <c r="F1656" i="3"/>
  <c r="D1656" i="3"/>
  <c r="I1656" i="3"/>
  <c r="O1656" i="3"/>
  <c r="C1656" i="3"/>
  <c r="B1656" i="3"/>
  <c r="D1648" i="3"/>
  <c r="C1648" i="3"/>
  <c r="O1648" i="3"/>
  <c r="B1648" i="3"/>
  <c r="F1648" i="3"/>
  <c r="I1648" i="3"/>
  <c r="G1648" i="3"/>
  <c r="O1640" i="3"/>
  <c r="B1640" i="3"/>
  <c r="I1640" i="3"/>
  <c r="G1640" i="3"/>
  <c r="F1640" i="3"/>
  <c r="D1640" i="3"/>
  <c r="C1640" i="3"/>
  <c r="F1632" i="3"/>
  <c r="D1632" i="3"/>
  <c r="C1632" i="3"/>
  <c r="B1632" i="3"/>
  <c r="O1632" i="3"/>
  <c r="I1632" i="3"/>
  <c r="G1632" i="3"/>
  <c r="O1624" i="3"/>
  <c r="B1624" i="3"/>
  <c r="I1624" i="3"/>
  <c r="G1624" i="3"/>
  <c r="F1624" i="3"/>
  <c r="D1624" i="3"/>
  <c r="C1624" i="3"/>
  <c r="I1616" i="3"/>
  <c r="G1616" i="3"/>
  <c r="F1616" i="3"/>
  <c r="D1616" i="3"/>
  <c r="C1616" i="3"/>
  <c r="O1616" i="3"/>
  <c r="B1616" i="3"/>
  <c r="F1608" i="3"/>
  <c r="D1608" i="3"/>
  <c r="C1608" i="3"/>
  <c r="O1608" i="3"/>
  <c r="B1608" i="3"/>
  <c r="I1608" i="3"/>
  <c r="I1600" i="3"/>
  <c r="G1600" i="3"/>
  <c r="F1600" i="3"/>
  <c r="D1600" i="3"/>
  <c r="C1600" i="3"/>
  <c r="B1600" i="3"/>
  <c r="O1600" i="3"/>
  <c r="F1592" i="3"/>
  <c r="D1592" i="3"/>
  <c r="C1592" i="3"/>
  <c r="O1592" i="3"/>
  <c r="B1592" i="3"/>
  <c r="M1592" i="3"/>
  <c r="I1592" i="3"/>
  <c r="G1592" i="3"/>
  <c r="I1584" i="3"/>
  <c r="D1584" i="3"/>
  <c r="C1584" i="3"/>
  <c r="B1584" i="3"/>
  <c r="G1584" i="3"/>
  <c r="F1584" i="3"/>
  <c r="D1576" i="3"/>
  <c r="F1576" i="3"/>
  <c r="C1576" i="3"/>
  <c r="B1576" i="3"/>
  <c r="O1576" i="3"/>
  <c r="I1576" i="3"/>
  <c r="G1576" i="3"/>
  <c r="I1568" i="3"/>
  <c r="G1568" i="3"/>
  <c r="F1568" i="3"/>
  <c r="D1568" i="3"/>
  <c r="O1568" i="3"/>
  <c r="B1568" i="3"/>
  <c r="O1537" i="3"/>
  <c r="I1815" i="3"/>
  <c r="G1815" i="3"/>
  <c r="F1815" i="3"/>
  <c r="D1815" i="3"/>
  <c r="O1815" i="3"/>
  <c r="B1815" i="3"/>
  <c r="C1815" i="3"/>
  <c r="I1807" i="3"/>
  <c r="G1807" i="3"/>
  <c r="F1807" i="3"/>
  <c r="D1807" i="3"/>
  <c r="O1807" i="3"/>
  <c r="B1807" i="3"/>
  <c r="C1807" i="3"/>
  <c r="D1799" i="3"/>
  <c r="O1799" i="3"/>
  <c r="C1799" i="3"/>
  <c r="B1799" i="3"/>
  <c r="G1799" i="3"/>
  <c r="I1799" i="3"/>
  <c r="F1799" i="3"/>
  <c r="I1791" i="3"/>
  <c r="G1791" i="3"/>
  <c r="F1791" i="3"/>
  <c r="D1791" i="3"/>
  <c r="B1791" i="3"/>
  <c r="O1791" i="3"/>
  <c r="C1791" i="3"/>
  <c r="D1783" i="3"/>
  <c r="O1783" i="3"/>
  <c r="C1783" i="3"/>
  <c r="B1783" i="3"/>
  <c r="G1783" i="3"/>
  <c r="I1783" i="3"/>
  <c r="F1783" i="3"/>
  <c r="I1775" i="3"/>
  <c r="G1775" i="3"/>
  <c r="F1775" i="3"/>
  <c r="O1775" i="3"/>
  <c r="C1775" i="3"/>
  <c r="D1775" i="3"/>
  <c r="B1775" i="3"/>
  <c r="I1767" i="3"/>
  <c r="G1767" i="3"/>
  <c r="F1767" i="3"/>
  <c r="D1767" i="3"/>
  <c r="O1767" i="3"/>
  <c r="C1767" i="3"/>
  <c r="B1767" i="3"/>
  <c r="F1759" i="3"/>
  <c r="D1759" i="3"/>
  <c r="O1759" i="3"/>
  <c r="C1759" i="3"/>
  <c r="B1759" i="3"/>
  <c r="I1759" i="3"/>
  <c r="G1759" i="3"/>
  <c r="O1751" i="3"/>
  <c r="C1751" i="3"/>
  <c r="I1751" i="3"/>
  <c r="G1751" i="3"/>
  <c r="F1751" i="3"/>
  <c r="D1751" i="3"/>
  <c r="B1751" i="3"/>
  <c r="O1743" i="3"/>
  <c r="C1743" i="3"/>
  <c r="B1743" i="3"/>
  <c r="I1743" i="3"/>
  <c r="F1743" i="3"/>
  <c r="D1743" i="3"/>
  <c r="G1743" i="3"/>
  <c r="I1735" i="3"/>
  <c r="G1735" i="3"/>
  <c r="F1735" i="3"/>
  <c r="O1735" i="3"/>
  <c r="C1735" i="3"/>
  <c r="B1735" i="3"/>
  <c r="D1735" i="3"/>
  <c r="I1727" i="3"/>
  <c r="G1727" i="3"/>
  <c r="F1727" i="3"/>
  <c r="D1727" i="3"/>
  <c r="O1727" i="3"/>
  <c r="C1727" i="3"/>
  <c r="B1727" i="3"/>
  <c r="F1719" i="3"/>
  <c r="D1719" i="3"/>
  <c r="O1719" i="3"/>
  <c r="C1719" i="3"/>
  <c r="B1719" i="3"/>
  <c r="I1719" i="3"/>
  <c r="G1719" i="3"/>
  <c r="O1711" i="3"/>
  <c r="C1711" i="3"/>
  <c r="B1711" i="3"/>
  <c r="I1711" i="3"/>
  <c r="G1711" i="3"/>
  <c r="F1711" i="3"/>
  <c r="D1711" i="3"/>
  <c r="C1703" i="3"/>
  <c r="B1703" i="3"/>
  <c r="O1703" i="3"/>
  <c r="I1703" i="3"/>
  <c r="F1703" i="3"/>
  <c r="D1703" i="3"/>
  <c r="G1703" i="3"/>
  <c r="B1695" i="3"/>
  <c r="I1695" i="3"/>
  <c r="G1695" i="3"/>
  <c r="D1695" i="3"/>
  <c r="O1695" i="3"/>
  <c r="C1695" i="3"/>
  <c r="F1695" i="3"/>
  <c r="I1687" i="3"/>
  <c r="G1687" i="3"/>
  <c r="F1687" i="3"/>
  <c r="D1687" i="3"/>
  <c r="O1687" i="3"/>
  <c r="C1687" i="3"/>
  <c r="B1687" i="3"/>
  <c r="G1679" i="3"/>
  <c r="F1679" i="3"/>
  <c r="D1679" i="3"/>
  <c r="O1679" i="3"/>
  <c r="C1679" i="3"/>
  <c r="B1679" i="3"/>
  <c r="I1679" i="3"/>
  <c r="D1671" i="3"/>
  <c r="O1671" i="3"/>
  <c r="C1671" i="3"/>
  <c r="B1671" i="3"/>
  <c r="F1671" i="3"/>
  <c r="I1671" i="3"/>
  <c r="G1671" i="3"/>
  <c r="B1663" i="3"/>
  <c r="G1663" i="3"/>
  <c r="O1663" i="3"/>
  <c r="C1663" i="3"/>
  <c r="I1663" i="3"/>
  <c r="F1663" i="3"/>
  <c r="D1663" i="3"/>
  <c r="I1655" i="3"/>
  <c r="G1655" i="3"/>
  <c r="F1655" i="3"/>
  <c r="D1655" i="3"/>
  <c r="C1655" i="3"/>
  <c r="B1655" i="3"/>
  <c r="O1655" i="3"/>
  <c r="G1647" i="3"/>
  <c r="F1647" i="3"/>
  <c r="D1647" i="3"/>
  <c r="I1647" i="3"/>
  <c r="C1647" i="3"/>
  <c r="B1647" i="3"/>
  <c r="O1647" i="3"/>
  <c r="D1639" i="3"/>
  <c r="O1639" i="3"/>
  <c r="C1639" i="3"/>
  <c r="B1639" i="3"/>
  <c r="I1639" i="3"/>
  <c r="G1639" i="3"/>
  <c r="F1639" i="3"/>
  <c r="G1631" i="3"/>
  <c r="F1631" i="3"/>
  <c r="D1631" i="3"/>
  <c r="C1631" i="3"/>
  <c r="O1631" i="3"/>
  <c r="B1631" i="3"/>
  <c r="D1623" i="3"/>
  <c r="O1623" i="3"/>
  <c r="C1623" i="3"/>
  <c r="B1623" i="3"/>
  <c r="I1623" i="3"/>
  <c r="G1623" i="3"/>
  <c r="F1623" i="3"/>
  <c r="B1615" i="3"/>
  <c r="I1615" i="3"/>
  <c r="G1615" i="3"/>
  <c r="F1615" i="3"/>
  <c r="O1615" i="3"/>
  <c r="D1615" i="3"/>
  <c r="G1607" i="3"/>
  <c r="F1607" i="3"/>
  <c r="D1607" i="3"/>
  <c r="C1607" i="3"/>
  <c r="O1607" i="3"/>
  <c r="B1607" i="3"/>
  <c r="I1607" i="3"/>
  <c r="O1599" i="3"/>
  <c r="B1599" i="3"/>
  <c r="I1599" i="3"/>
  <c r="G1599" i="3"/>
  <c r="F1599" i="3"/>
  <c r="D1599" i="3"/>
  <c r="C1599" i="3"/>
  <c r="G1591" i="3"/>
  <c r="F1591" i="3"/>
  <c r="D1591" i="3"/>
  <c r="C1591" i="3"/>
  <c r="B1591" i="3"/>
  <c r="O1591" i="3"/>
  <c r="I1591" i="3"/>
  <c r="O1583" i="3"/>
  <c r="B1583" i="3"/>
  <c r="I1583" i="3"/>
  <c r="G1583" i="3"/>
  <c r="D1583" i="3"/>
  <c r="C1583" i="3"/>
  <c r="F1575" i="3"/>
  <c r="D1575" i="3"/>
  <c r="C1575" i="3"/>
  <c r="B1575" i="3"/>
  <c r="O1575" i="3"/>
  <c r="I1575" i="3"/>
  <c r="G1575" i="3"/>
  <c r="I1567" i="3"/>
  <c r="G1567" i="3"/>
  <c r="F1567" i="3"/>
  <c r="C1567" i="3"/>
  <c r="O1567" i="3"/>
  <c r="B1567" i="3"/>
  <c r="B1529" i="3"/>
  <c r="F1583" i="3"/>
  <c r="B1625" i="3"/>
  <c r="F1667" i="3"/>
  <c r="I1814" i="3"/>
  <c r="G1814" i="3"/>
  <c r="F1814" i="3"/>
  <c r="C1814" i="3"/>
  <c r="D1814" i="3"/>
  <c r="B1814" i="3"/>
  <c r="O1814" i="3"/>
  <c r="I1806" i="3"/>
  <c r="G1806" i="3"/>
  <c r="F1806" i="3"/>
  <c r="C1806" i="3"/>
  <c r="D1806" i="3"/>
  <c r="B1806" i="3"/>
  <c r="O1806" i="3"/>
  <c r="F1798" i="3"/>
  <c r="D1798" i="3"/>
  <c r="C1798" i="3"/>
  <c r="O1798" i="3"/>
  <c r="B1798" i="3"/>
  <c r="I1798" i="3"/>
  <c r="G1798" i="3"/>
  <c r="I1790" i="3"/>
  <c r="G1790" i="3"/>
  <c r="F1790" i="3"/>
  <c r="C1790" i="3"/>
  <c r="D1790" i="3"/>
  <c r="B1790" i="3"/>
  <c r="O1790" i="3"/>
  <c r="F1782" i="3"/>
  <c r="D1782" i="3"/>
  <c r="C1782" i="3"/>
  <c r="O1782" i="3"/>
  <c r="B1782" i="3"/>
  <c r="I1782" i="3"/>
  <c r="G1782" i="3"/>
  <c r="O1774" i="3"/>
  <c r="C1774" i="3"/>
  <c r="B1774" i="3"/>
  <c r="I1774" i="3"/>
  <c r="F1774" i="3"/>
  <c r="G1774" i="3"/>
  <c r="D1774" i="3"/>
  <c r="I1766" i="3"/>
  <c r="G1766" i="3"/>
  <c r="F1766" i="3"/>
  <c r="O1766" i="3"/>
  <c r="C1766" i="3"/>
  <c r="D1766" i="3"/>
  <c r="B1766" i="3"/>
  <c r="I1758" i="3"/>
  <c r="G1758" i="3"/>
  <c r="F1758" i="3"/>
  <c r="D1758" i="3"/>
  <c r="O1758" i="3"/>
  <c r="C1758" i="3"/>
  <c r="B1758" i="3"/>
  <c r="O1750" i="3"/>
  <c r="I1750" i="3"/>
  <c r="G1750" i="3"/>
  <c r="F1750" i="3"/>
  <c r="D1750" i="3"/>
  <c r="C1750" i="3"/>
  <c r="B1750" i="3"/>
  <c r="F1742" i="3"/>
  <c r="D1742" i="3"/>
  <c r="O1742" i="3"/>
  <c r="C1742" i="3"/>
  <c r="B1742" i="3"/>
  <c r="I1742" i="3"/>
  <c r="G1742" i="3"/>
  <c r="O1734" i="3"/>
  <c r="C1734" i="3"/>
  <c r="B1734" i="3"/>
  <c r="I1734" i="3"/>
  <c r="F1734" i="3"/>
  <c r="D1734" i="3"/>
  <c r="G1734" i="3"/>
  <c r="I1726" i="3"/>
  <c r="G1726" i="3"/>
  <c r="F1726" i="3"/>
  <c r="O1726" i="3"/>
  <c r="C1726" i="3"/>
  <c r="B1726" i="3"/>
  <c r="D1726" i="3"/>
  <c r="I1718" i="3"/>
  <c r="G1718" i="3"/>
  <c r="F1718" i="3"/>
  <c r="D1718" i="3"/>
  <c r="O1718" i="3"/>
  <c r="C1718" i="3"/>
  <c r="B1718" i="3"/>
  <c r="F1710" i="3"/>
  <c r="D1710" i="3"/>
  <c r="O1710" i="3"/>
  <c r="C1710" i="3"/>
  <c r="B1710" i="3"/>
  <c r="G1710" i="3"/>
  <c r="I1710" i="3"/>
  <c r="O1702" i="3"/>
  <c r="C1702" i="3"/>
  <c r="B1702" i="3"/>
  <c r="I1702" i="3"/>
  <c r="F1702" i="3"/>
  <c r="D1702" i="3"/>
  <c r="G1702" i="3"/>
  <c r="D1694" i="3"/>
  <c r="O1694" i="3"/>
  <c r="C1694" i="3"/>
  <c r="B1694" i="3"/>
  <c r="G1694" i="3"/>
  <c r="F1694" i="3"/>
  <c r="I1694" i="3"/>
  <c r="B1686" i="3"/>
  <c r="I1686" i="3"/>
  <c r="G1686" i="3"/>
  <c r="O1686" i="3"/>
  <c r="C1686" i="3"/>
  <c r="F1686" i="3"/>
  <c r="D1686" i="3"/>
  <c r="I1678" i="3"/>
  <c r="G1678" i="3"/>
  <c r="F1678" i="3"/>
  <c r="D1678" i="3"/>
  <c r="O1678" i="3"/>
  <c r="C1678" i="3"/>
  <c r="B1678" i="3"/>
  <c r="G1670" i="3"/>
  <c r="F1670" i="3"/>
  <c r="D1670" i="3"/>
  <c r="O1670" i="3"/>
  <c r="C1670" i="3"/>
  <c r="B1670" i="3"/>
  <c r="I1670" i="3"/>
  <c r="D1662" i="3"/>
  <c r="O1662" i="3"/>
  <c r="C1662" i="3"/>
  <c r="B1662" i="3"/>
  <c r="F1662" i="3"/>
  <c r="I1662" i="3"/>
  <c r="G1662" i="3"/>
  <c r="B1654" i="3"/>
  <c r="O1654" i="3"/>
  <c r="C1654" i="3"/>
  <c r="D1654" i="3"/>
  <c r="I1654" i="3"/>
  <c r="G1654" i="3"/>
  <c r="F1654" i="3"/>
  <c r="I1646" i="3"/>
  <c r="G1646" i="3"/>
  <c r="D1646" i="3"/>
  <c r="C1646" i="3"/>
  <c r="B1646" i="3"/>
  <c r="O1646" i="3"/>
  <c r="F1646" i="3"/>
  <c r="G1638" i="3"/>
  <c r="F1638" i="3"/>
  <c r="D1638" i="3"/>
  <c r="I1638" i="3"/>
  <c r="C1638" i="3"/>
  <c r="B1638" i="3"/>
  <c r="O1638" i="3"/>
  <c r="I1630" i="3"/>
  <c r="G1630" i="3"/>
  <c r="F1630" i="3"/>
  <c r="D1630" i="3"/>
  <c r="O1630" i="3"/>
  <c r="C1630" i="3"/>
  <c r="B1630" i="3"/>
  <c r="G1622" i="3"/>
  <c r="F1622" i="3"/>
  <c r="D1622" i="3"/>
  <c r="O1622" i="3"/>
  <c r="C1622" i="3"/>
  <c r="B1622" i="3"/>
  <c r="I1622" i="3"/>
  <c r="D1614" i="3"/>
  <c r="O1614" i="3"/>
  <c r="C1614" i="3"/>
  <c r="B1614" i="3"/>
  <c r="I1614" i="3"/>
  <c r="G1614" i="3"/>
  <c r="F1614" i="3"/>
  <c r="I1606" i="3"/>
  <c r="G1606" i="3"/>
  <c r="F1606" i="3"/>
  <c r="D1606" i="3"/>
  <c r="O1606" i="3"/>
  <c r="C1606" i="3"/>
  <c r="B1606" i="3"/>
  <c r="D1598" i="3"/>
  <c r="O1598" i="3"/>
  <c r="C1598" i="3"/>
  <c r="B1598" i="3"/>
  <c r="I1598" i="3"/>
  <c r="G1598" i="3"/>
  <c r="I1590" i="3"/>
  <c r="G1590" i="3"/>
  <c r="F1590" i="3"/>
  <c r="O1590" i="3"/>
  <c r="D1590" i="3"/>
  <c r="B1590" i="3"/>
  <c r="D1582" i="3"/>
  <c r="O1582" i="3"/>
  <c r="C1582" i="3"/>
  <c r="B1582" i="3"/>
  <c r="I1582" i="3"/>
  <c r="G1582" i="3"/>
  <c r="F1582" i="3"/>
  <c r="I1574" i="3"/>
  <c r="F1574" i="3"/>
  <c r="D1574" i="3"/>
  <c r="C1574" i="3"/>
  <c r="O1574" i="3"/>
  <c r="B1574" i="3"/>
  <c r="G1574" i="3"/>
  <c r="O1566" i="3"/>
  <c r="C1566" i="3"/>
  <c r="B1566" i="3"/>
  <c r="I1566" i="3"/>
  <c r="F1566" i="3"/>
  <c r="D1566" i="3"/>
  <c r="F1558" i="3"/>
  <c r="D1558" i="3"/>
  <c r="O1558" i="3"/>
  <c r="C1558" i="3"/>
  <c r="B1558" i="3"/>
  <c r="I1558" i="3"/>
  <c r="G1558" i="3"/>
  <c r="C1529" i="3"/>
  <c r="I1539" i="3"/>
  <c r="G1553" i="3"/>
  <c r="D1567" i="3"/>
  <c r="O1584" i="3"/>
  <c r="D1628" i="3"/>
  <c r="G1680" i="3"/>
  <c r="O1813" i="3"/>
  <c r="B1813" i="3"/>
  <c r="I1813" i="3"/>
  <c r="G1813" i="3"/>
  <c r="D1813" i="3"/>
  <c r="F1813" i="3"/>
  <c r="C1813" i="3"/>
  <c r="O1805" i="3"/>
  <c r="C1805" i="3"/>
  <c r="B1805" i="3"/>
  <c r="I1805" i="3"/>
  <c r="F1805" i="3"/>
  <c r="G1805" i="3"/>
  <c r="D1805" i="3"/>
  <c r="I1797" i="3"/>
  <c r="G1797" i="3"/>
  <c r="F1797" i="3"/>
  <c r="D1797" i="3"/>
  <c r="O1797" i="3"/>
  <c r="C1797" i="3"/>
  <c r="B1797" i="3"/>
  <c r="O1789" i="3"/>
  <c r="C1789" i="3"/>
  <c r="B1789" i="3"/>
  <c r="M1789" i="3"/>
  <c r="I1789" i="3"/>
  <c r="F1789" i="3"/>
  <c r="G1789" i="3"/>
  <c r="D1789" i="3"/>
  <c r="I1781" i="3"/>
  <c r="G1781" i="3"/>
  <c r="F1781" i="3"/>
  <c r="D1781" i="3"/>
  <c r="O1781" i="3"/>
  <c r="C1781" i="3"/>
  <c r="B1781" i="3"/>
  <c r="F1773" i="3"/>
  <c r="D1773" i="3"/>
  <c r="O1773" i="3"/>
  <c r="C1773" i="3"/>
  <c r="B1773" i="3"/>
  <c r="I1773" i="3"/>
  <c r="G1773" i="3"/>
  <c r="O1765" i="3"/>
  <c r="C1765" i="3"/>
  <c r="B1765" i="3"/>
  <c r="I1765" i="3"/>
  <c r="F1765" i="3"/>
  <c r="G1765" i="3"/>
  <c r="D1765" i="3"/>
  <c r="I1757" i="3"/>
  <c r="G1757" i="3"/>
  <c r="O1757" i="3"/>
  <c r="C1757" i="3"/>
  <c r="F1757" i="3"/>
  <c r="D1757" i="3"/>
  <c r="B1757" i="3"/>
  <c r="I1749" i="3"/>
  <c r="G1749" i="3"/>
  <c r="F1749" i="3"/>
  <c r="O1749" i="3"/>
  <c r="C1749" i="3"/>
  <c r="B1749" i="3"/>
  <c r="D1749" i="3"/>
  <c r="I1741" i="3"/>
  <c r="G1741" i="3"/>
  <c r="F1741" i="3"/>
  <c r="D1741" i="3"/>
  <c r="O1741" i="3"/>
  <c r="C1741" i="3"/>
  <c r="B1741" i="3"/>
  <c r="F1733" i="3"/>
  <c r="D1733" i="3"/>
  <c r="O1733" i="3"/>
  <c r="C1733" i="3"/>
  <c r="B1733" i="3"/>
  <c r="I1733" i="3"/>
  <c r="G1733" i="3"/>
  <c r="O1725" i="3"/>
  <c r="C1725" i="3"/>
  <c r="B1725" i="3"/>
  <c r="I1725" i="3"/>
  <c r="F1725" i="3"/>
  <c r="D1725" i="3"/>
  <c r="G1725" i="3"/>
  <c r="I1717" i="3"/>
  <c r="G1717" i="3"/>
  <c r="F1717" i="3"/>
  <c r="O1717" i="3"/>
  <c r="D1717" i="3"/>
  <c r="C1717" i="3"/>
  <c r="B1717" i="3"/>
  <c r="I1709" i="3"/>
  <c r="G1709" i="3"/>
  <c r="F1709" i="3"/>
  <c r="O1709" i="3"/>
  <c r="M1709" i="3"/>
  <c r="C1709" i="3"/>
  <c r="B1709" i="3"/>
  <c r="D1709" i="3"/>
  <c r="F1701" i="3"/>
  <c r="D1701" i="3"/>
  <c r="O1701" i="3"/>
  <c r="I1701" i="3"/>
  <c r="C1701" i="3"/>
  <c r="B1701" i="3"/>
  <c r="G1701" i="3"/>
  <c r="G1693" i="3"/>
  <c r="F1693" i="3"/>
  <c r="D1693" i="3"/>
  <c r="O1693" i="3"/>
  <c r="C1693" i="3"/>
  <c r="B1693" i="3"/>
  <c r="I1693" i="3"/>
  <c r="D1685" i="3"/>
  <c r="O1685" i="3"/>
  <c r="C1685" i="3"/>
  <c r="B1685" i="3"/>
  <c r="F1685" i="3"/>
  <c r="I1685" i="3"/>
  <c r="G1685" i="3"/>
  <c r="B1677" i="3"/>
  <c r="I1677" i="3"/>
  <c r="G1677" i="3"/>
  <c r="O1677" i="3"/>
  <c r="C1677" i="3"/>
  <c r="F1677" i="3"/>
  <c r="D1677" i="3"/>
  <c r="I1669" i="3"/>
  <c r="G1669" i="3"/>
  <c r="F1669" i="3"/>
  <c r="D1669" i="3"/>
  <c r="O1669" i="3"/>
  <c r="C1669" i="3"/>
  <c r="B1669" i="3"/>
  <c r="G1661" i="3"/>
  <c r="F1661" i="3"/>
  <c r="D1661" i="3"/>
  <c r="B1661" i="3"/>
  <c r="I1661" i="3"/>
  <c r="C1661" i="3"/>
  <c r="O1661" i="3"/>
  <c r="D1653" i="3"/>
  <c r="O1653" i="3"/>
  <c r="C1653" i="3"/>
  <c r="B1653" i="3"/>
  <c r="F1653" i="3"/>
  <c r="I1653" i="3"/>
  <c r="G1653" i="3"/>
  <c r="B1645" i="3"/>
  <c r="C1645" i="3"/>
  <c r="O1645" i="3"/>
  <c r="I1645" i="3"/>
  <c r="G1645" i="3"/>
  <c r="F1645" i="3"/>
  <c r="I1637" i="3"/>
  <c r="G1637" i="3"/>
  <c r="C1637" i="3"/>
  <c r="B1637" i="3"/>
  <c r="O1637" i="3"/>
  <c r="F1637" i="3"/>
  <c r="D1637" i="3"/>
  <c r="B1629" i="3"/>
  <c r="I1629" i="3"/>
  <c r="G1629" i="3"/>
  <c r="F1629" i="3"/>
  <c r="O1629" i="3"/>
  <c r="D1629" i="3"/>
  <c r="C1629" i="3"/>
  <c r="I1621" i="3"/>
  <c r="G1621" i="3"/>
  <c r="F1621" i="3"/>
  <c r="D1621" i="3"/>
  <c r="O1621" i="3"/>
  <c r="C1621" i="3"/>
  <c r="B1621" i="3"/>
  <c r="G1613" i="3"/>
  <c r="F1613" i="3"/>
  <c r="D1613" i="3"/>
  <c r="O1613" i="3"/>
  <c r="C1613" i="3"/>
  <c r="B1613" i="3"/>
  <c r="I1613" i="3"/>
  <c r="B1605" i="3"/>
  <c r="I1605" i="3"/>
  <c r="G1605" i="3"/>
  <c r="F1605" i="3"/>
  <c r="O1605" i="3"/>
  <c r="D1605" i="3"/>
  <c r="G1597" i="3"/>
  <c r="F1597" i="3"/>
  <c r="D1597" i="3"/>
  <c r="O1597" i="3"/>
  <c r="C1597" i="3"/>
  <c r="B1597" i="3"/>
  <c r="I1597" i="3"/>
  <c r="B1589" i="3"/>
  <c r="M1589" i="3"/>
  <c r="I1589" i="3"/>
  <c r="G1589" i="3"/>
  <c r="F1589" i="3"/>
  <c r="D1589" i="3"/>
  <c r="C1589" i="3"/>
  <c r="O1589" i="3"/>
  <c r="G1581" i="3"/>
  <c r="F1581" i="3"/>
  <c r="D1581" i="3"/>
  <c r="I1581" i="3"/>
  <c r="C1581" i="3"/>
  <c r="B1581" i="3"/>
  <c r="F1573" i="3"/>
  <c r="D1573" i="3"/>
  <c r="C1573" i="3"/>
  <c r="B1573" i="3"/>
  <c r="O1573" i="3"/>
  <c r="I1573" i="3"/>
  <c r="G1573" i="3"/>
  <c r="D1565" i="3"/>
  <c r="C1565" i="3"/>
  <c r="O1565" i="3"/>
  <c r="B1565" i="3"/>
  <c r="G1565" i="3"/>
  <c r="F1565" i="3"/>
  <c r="G1557" i="3"/>
  <c r="F1557" i="3"/>
  <c r="D1557" i="3"/>
  <c r="C1557" i="3"/>
  <c r="O1557" i="3"/>
  <c r="B1557" i="3"/>
  <c r="I1557" i="3"/>
  <c r="I1549" i="3"/>
  <c r="G1549" i="3"/>
  <c r="F1549" i="3"/>
  <c r="D1549" i="3"/>
  <c r="O1549" i="3"/>
  <c r="B1549" i="3"/>
  <c r="O1541" i="3"/>
  <c r="B1541" i="3"/>
  <c r="I1541" i="3"/>
  <c r="G1541" i="3"/>
  <c r="D1541" i="3"/>
  <c r="C1541" i="3"/>
  <c r="D1533" i="3"/>
  <c r="C1533" i="3"/>
  <c r="O1533" i="3"/>
  <c r="B1533" i="3"/>
  <c r="M1533" i="3"/>
  <c r="G1533" i="3"/>
  <c r="F1533" i="3"/>
  <c r="G1525" i="3"/>
  <c r="F1525" i="3"/>
  <c r="D1525" i="3"/>
  <c r="B1525" i="3"/>
  <c r="D1529" i="3"/>
  <c r="I1533" i="3"/>
  <c r="G1540" i="3"/>
  <c r="F1547" i="3"/>
  <c r="D1561" i="3"/>
  <c r="C1568" i="3"/>
  <c r="C1605" i="3"/>
  <c r="I1631" i="3"/>
  <c r="D1534" i="3"/>
  <c r="B1535" i="3"/>
  <c r="O1535" i="3"/>
  <c r="B1542" i="3"/>
  <c r="I1544" i="3"/>
  <c r="G1551" i="3"/>
  <c r="F1552" i="3"/>
  <c r="D1559" i="3"/>
  <c r="C1560" i="3"/>
  <c r="F1534" i="3"/>
  <c r="C1535" i="3"/>
  <c r="B1536" i="3"/>
  <c r="O1536" i="3"/>
  <c r="C1542" i="3"/>
  <c r="O1542" i="3"/>
  <c r="I1551" i="3"/>
  <c r="G1552" i="3"/>
  <c r="F1559" i="3"/>
  <c r="D1560" i="3"/>
  <c r="I1534" i="3"/>
  <c r="F1535" i="3"/>
  <c r="D1536" i="3"/>
  <c r="F1542" i="3"/>
  <c r="C1543" i="3"/>
  <c r="B1544" i="3"/>
  <c r="O1544" i="3"/>
  <c r="C1550" i="3"/>
  <c r="O1550" i="3"/>
  <c r="I1559" i="3"/>
  <c r="G1560" i="3"/>
  <c r="M1534" i="3"/>
  <c r="G1535" i="3"/>
  <c r="F1536" i="3"/>
  <c r="G1542" i="3"/>
  <c r="D1543" i="3"/>
  <c r="C1544" i="3"/>
  <c r="D1550" i="3"/>
  <c r="B1551" i="3"/>
  <c r="O1551" i="3"/>
  <c r="I1560" i="3"/>
  <c r="C1526" i="3"/>
  <c r="O1526" i="3"/>
  <c r="I1535" i="3"/>
  <c r="G1536" i="3"/>
  <c r="I1542" i="3"/>
  <c r="F1543" i="3"/>
  <c r="D1544" i="3"/>
  <c r="F1550" i="3"/>
  <c r="C1551" i="3"/>
  <c r="B1552" i="3"/>
  <c r="O1552" i="3"/>
  <c r="D1526" i="3"/>
  <c r="B1527" i="3"/>
  <c r="O1527" i="3"/>
  <c r="B1534" i="3"/>
  <c r="I1536" i="3"/>
  <c r="G1543" i="3"/>
  <c r="F1544" i="3"/>
  <c r="G1550" i="3"/>
  <c r="D1551" i="3"/>
  <c r="C1552" i="3"/>
  <c r="B1559" i="3"/>
  <c r="O1559" i="3"/>
  <c r="B1528" i="3"/>
  <c r="C1534" i="3"/>
  <c r="B1560" i="3"/>
  <c r="J683" i="6"/>
  <c r="M683" i="6"/>
  <c r="G683" i="6"/>
  <c r="F683" i="6"/>
  <c r="I683" i="6"/>
  <c r="D675" i="6"/>
  <c r="B675" i="6"/>
  <c r="N675" i="6"/>
  <c r="O675" i="6"/>
  <c r="J667" i="6"/>
  <c r="M667" i="6" s="1"/>
  <c r="F667" i="6"/>
  <c r="I667" i="6"/>
  <c r="G667" i="6"/>
  <c r="C659" i="6"/>
  <c r="B659" i="6"/>
  <c r="I651" i="6"/>
  <c r="G651" i="6"/>
  <c r="J595" i="6"/>
  <c r="M595" i="6"/>
  <c r="I595" i="6"/>
  <c r="I7" i="6"/>
  <c r="G8" i="6"/>
  <c r="F9" i="6"/>
  <c r="I15" i="6"/>
  <c r="G16" i="6"/>
  <c r="F17" i="6"/>
  <c r="D18" i="6"/>
  <c r="I23" i="6"/>
  <c r="G24" i="6"/>
  <c r="F25" i="6"/>
  <c r="D26" i="6"/>
  <c r="I573" i="6"/>
  <c r="F573" i="6"/>
  <c r="O573" i="6"/>
  <c r="N573" i="6"/>
  <c r="J573" i="6"/>
  <c r="M573" i="6" s="1"/>
  <c r="G573" i="6"/>
  <c r="C573" i="6"/>
  <c r="N565" i="6"/>
  <c r="I565" i="6"/>
  <c r="G565" i="6"/>
  <c r="F565" i="6"/>
  <c r="D565" i="6"/>
  <c r="C565" i="6"/>
  <c r="C557" i="6"/>
  <c r="N557" i="6"/>
  <c r="B557" i="6"/>
  <c r="O557" i="6"/>
  <c r="J557" i="6"/>
  <c r="M557" i="6"/>
  <c r="G557" i="6"/>
  <c r="C549" i="6"/>
  <c r="N549" i="6"/>
  <c r="D549" i="6"/>
  <c r="B549" i="6"/>
  <c r="O549" i="6"/>
  <c r="I549" i="6"/>
  <c r="F541" i="6"/>
  <c r="C541" i="6"/>
  <c r="I541" i="6"/>
  <c r="G541" i="6"/>
  <c r="D541" i="6"/>
  <c r="B541" i="6"/>
  <c r="O541" i="6"/>
  <c r="G533" i="6"/>
  <c r="I533" i="6"/>
  <c r="D533" i="6"/>
  <c r="C533" i="6"/>
  <c r="O533" i="6"/>
  <c r="J525" i="6"/>
  <c r="M525" i="6"/>
  <c r="O525" i="6"/>
  <c r="I525" i="6"/>
  <c r="G525" i="6"/>
  <c r="D525" i="6"/>
  <c r="J517" i="6"/>
  <c r="M517" i="6"/>
  <c r="C517" i="6"/>
  <c r="O517" i="6"/>
  <c r="N517" i="6"/>
  <c r="G517" i="6"/>
  <c r="N509" i="6"/>
  <c r="I509" i="6"/>
  <c r="G509" i="6"/>
  <c r="D509" i="6"/>
  <c r="O501" i="6"/>
  <c r="B501" i="6"/>
  <c r="J501" i="6"/>
  <c r="M501" i="6" s="1"/>
  <c r="I501" i="6"/>
  <c r="D493" i="6"/>
  <c r="O493" i="6"/>
  <c r="B493" i="6"/>
  <c r="N493" i="6"/>
  <c r="D485" i="6"/>
  <c r="O485" i="6"/>
  <c r="B485" i="6"/>
  <c r="N485" i="6"/>
  <c r="F477" i="6"/>
  <c r="C477" i="6"/>
  <c r="G469" i="6"/>
  <c r="D469" i="6"/>
  <c r="J583" i="6"/>
  <c r="M583" i="6"/>
  <c r="B583" i="6"/>
  <c r="N583" i="6"/>
  <c r="C583" i="6"/>
  <c r="O583" i="6"/>
  <c r="D583" i="6"/>
  <c r="G583" i="6"/>
  <c r="I583" i="6"/>
  <c r="D17" i="6"/>
  <c r="B603" i="6"/>
  <c r="J603" i="6"/>
  <c r="M603" i="6"/>
  <c r="J7" i="6"/>
  <c r="M7" i="6"/>
  <c r="G9" i="6"/>
  <c r="J15" i="6"/>
  <c r="M15" i="6"/>
  <c r="G17" i="6"/>
  <c r="J23" i="6"/>
  <c r="M23" i="6"/>
  <c r="G25" i="6"/>
  <c r="D25" i="6"/>
  <c r="G619" i="6"/>
  <c r="F619" i="6"/>
  <c r="D619" i="6"/>
  <c r="G2" i="6"/>
  <c r="F3" i="6"/>
  <c r="B6" i="6"/>
  <c r="O6" i="6"/>
  <c r="N7" i="6"/>
  <c r="J8" i="6"/>
  <c r="M8" i="6"/>
  <c r="I9" i="6"/>
  <c r="G10" i="6"/>
  <c r="F11" i="6"/>
  <c r="B14" i="6"/>
  <c r="O14" i="6"/>
  <c r="N15" i="6"/>
  <c r="J16" i="6"/>
  <c r="M16" i="6"/>
  <c r="I17" i="6"/>
  <c r="G18" i="6"/>
  <c r="F19" i="6"/>
  <c r="D20" i="6"/>
  <c r="C21" i="6"/>
  <c r="B22" i="6"/>
  <c r="O22" i="6"/>
  <c r="N23" i="6"/>
  <c r="J24" i="6"/>
  <c r="M24" i="6" s="1"/>
  <c r="I25" i="6"/>
  <c r="G26" i="6"/>
  <c r="F27" i="6"/>
  <c r="N503" i="6"/>
  <c r="G511" i="6"/>
  <c r="B536" i="6"/>
  <c r="D544" i="6"/>
  <c r="D557" i="6"/>
  <c r="G559" i="6"/>
  <c r="J565" i="6"/>
  <c r="M565" i="6" s="1"/>
  <c r="B568" i="6"/>
  <c r="F583" i="6"/>
  <c r="D9" i="6"/>
  <c r="J627" i="6"/>
  <c r="M627" i="6" s="1"/>
  <c r="G627" i="6"/>
  <c r="I627" i="6"/>
  <c r="I2" i="6"/>
  <c r="G3" i="6"/>
  <c r="F4" i="6"/>
  <c r="D5" i="6"/>
  <c r="C6" i="6"/>
  <c r="B7" i="6"/>
  <c r="O7" i="6"/>
  <c r="N8" i="6"/>
  <c r="J9" i="6"/>
  <c r="M9" i="6"/>
  <c r="I10" i="6"/>
  <c r="G11" i="6"/>
  <c r="F12" i="6"/>
  <c r="D13" i="6"/>
  <c r="C14" i="6"/>
  <c r="B15" i="6"/>
  <c r="O15" i="6"/>
  <c r="N16" i="6"/>
  <c r="J17" i="6"/>
  <c r="M17" i="6"/>
  <c r="I18" i="6"/>
  <c r="G19" i="6"/>
  <c r="F20" i="6"/>
  <c r="D21" i="6"/>
  <c r="C22" i="6"/>
  <c r="B23" i="6"/>
  <c r="O23" i="6"/>
  <c r="N24" i="6"/>
  <c r="J25" i="6"/>
  <c r="M25" i="6" s="1"/>
  <c r="I26" i="6"/>
  <c r="G27" i="6"/>
  <c r="J479" i="6"/>
  <c r="M479" i="6"/>
  <c r="D495" i="6"/>
  <c r="J511" i="6"/>
  <c r="M511" i="6"/>
  <c r="I517" i="6"/>
  <c r="B519" i="6"/>
  <c r="C525" i="6"/>
  <c r="G536" i="6"/>
  <c r="N541" i="6"/>
  <c r="F557" i="6"/>
  <c r="O565" i="6"/>
  <c r="C568" i="6"/>
  <c r="B573" i="6"/>
  <c r="C675" i="6"/>
  <c r="B635" i="6"/>
  <c r="J635" i="6"/>
  <c r="M635" i="6"/>
  <c r="J2" i="6"/>
  <c r="M2" i="6"/>
  <c r="I3" i="6"/>
  <c r="D6" i="6"/>
  <c r="C7" i="6"/>
  <c r="B8" i="6"/>
  <c r="O8" i="6"/>
  <c r="N9" i="6"/>
  <c r="J10" i="6"/>
  <c r="M10" i="6"/>
  <c r="I11" i="6"/>
  <c r="D14" i="6"/>
  <c r="C15" i="6"/>
  <c r="B16" i="6"/>
  <c r="O16" i="6"/>
  <c r="N17" i="6"/>
  <c r="J18" i="6"/>
  <c r="M18" i="6"/>
  <c r="I19" i="6"/>
  <c r="G20" i="6"/>
  <c r="F21" i="6"/>
  <c r="D22" i="6"/>
  <c r="C23" i="6"/>
  <c r="B24" i="6"/>
  <c r="O24" i="6"/>
  <c r="N25" i="6"/>
  <c r="J26" i="6"/>
  <c r="M26" i="6" s="1"/>
  <c r="I27" i="6"/>
  <c r="B509" i="6"/>
  <c r="F525" i="6"/>
  <c r="B527" i="6"/>
  <c r="B533" i="6"/>
  <c r="B551" i="6"/>
  <c r="I557" i="6"/>
  <c r="D573" i="6"/>
  <c r="N659" i="6"/>
  <c r="D643" i="6"/>
  <c r="C643" i="6"/>
  <c r="O643" i="6"/>
  <c r="B643" i="6"/>
  <c r="N643" i="6"/>
  <c r="D7" i="6"/>
  <c r="C8" i="6"/>
  <c r="B9" i="6"/>
  <c r="O9" i="6"/>
  <c r="N10" i="6"/>
  <c r="D15" i="6"/>
  <c r="C16" i="6"/>
  <c r="B17" i="6"/>
  <c r="O17" i="6"/>
  <c r="N18" i="6"/>
  <c r="D23" i="6"/>
  <c r="C24" i="6"/>
  <c r="B25" i="6"/>
  <c r="O25" i="6"/>
  <c r="N26" i="6"/>
  <c r="I576" i="6"/>
  <c r="J576" i="6"/>
  <c r="M576" i="6" s="1"/>
  <c r="N576" i="6"/>
  <c r="G576" i="6"/>
  <c r="F576" i="6"/>
  <c r="C576" i="6"/>
  <c r="G568" i="6"/>
  <c r="D568" i="6"/>
  <c r="O568" i="6"/>
  <c r="N568" i="6"/>
  <c r="J568" i="6"/>
  <c r="M568" i="6"/>
  <c r="F568" i="6"/>
  <c r="J560" i="6"/>
  <c r="M560" i="6" s="1"/>
  <c r="G560" i="6"/>
  <c r="I560" i="6"/>
  <c r="F560" i="6"/>
  <c r="D560" i="6"/>
  <c r="C560" i="6"/>
  <c r="O560" i="6"/>
  <c r="J552" i="6"/>
  <c r="M552" i="6" s="1"/>
  <c r="G552" i="6"/>
  <c r="N552" i="6"/>
  <c r="I552" i="6"/>
  <c r="F552" i="6"/>
  <c r="D552" i="6"/>
  <c r="B552" i="6"/>
  <c r="N544" i="6"/>
  <c r="B544" i="6"/>
  <c r="J544" i="6"/>
  <c r="M544" i="6"/>
  <c r="O544" i="6"/>
  <c r="I544" i="6"/>
  <c r="F544" i="6"/>
  <c r="C536" i="6"/>
  <c r="I536" i="6"/>
  <c r="F536" i="6"/>
  <c r="D536" i="6"/>
  <c r="O536" i="6"/>
  <c r="F528" i="6"/>
  <c r="N528" i="6"/>
  <c r="J528" i="6"/>
  <c r="M528" i="6" s="1"/>
  <c r="I528" i="6"/>
  <c r="D528" i="6"/>
  <c r="F520" i="6"/>
  <c r="C520" i="6"/>
  <c r="O520" i="6"/>
  <c r="N520" i="6"/>
  <c r="I520" i="6"/>
  <c r="G512" i="6"/>
  <c r="D512" i="6"/>
  <c r="C512" i="6"/>
  <c r="N512" i="6"/>
  <c r="I504" i="6"/>
  <c r="F504" i="6"/>
  <c r="D504" i="6"/>
  <c r="I496" i="6"/>
  <c r="G496" i="6"/>
  <c r="N488" i="6"/>
  <c r="I488" i="6"/>
  <c r="G488" i="6"/>
  <c r="O480" i="6"/>
  <c r="B480" i="6"/>
  <c r="J480" i="6"/>
  <c r="M480" i="6"/>
  <c r="C472" i="6"/>
  <c r="N472" i="6"/>
  <c r="O464" i="6"/>
  <c r="C464" i="6"/>
  <c r="D586" i="6"/>
  <c r="F586" i="6"/>
  <c r="G586" i="6"/>
  <c r="I586" i="6"/>
  <c r="J586" i="6"/>
  <c r="M586" i="6"/>
  <c r="B586" i="6"/>
  <c r="O586" i="6"/>
  <c r="C586" i="6"/>
  <c r="F651" i="6"/>
  <c r="D611" i="6"/>
  <c r="B611" i="6"/>
  <c r="C611" i="6"/>
  <c r="O611" i="6"/>
  <c r="N611" i="6"/>
  <c r="B10" i="6"/>
  <c r="B18" i="6"/>
  <c r="B26" i="6"/>
  <c r="J575" i="6"/>
  <c r="M575" i="6"/>
  <c r="N575" i="6"/>
  <c r="G575" i="6"/>
  <c r="F575" i="6"/>
  <c r="D575" i="6"/>
  <c r="B575" i="6"/>
  <c r="I567" i="6"/>
  <c r="F567" i="6"/>
  <c r="O567" i="6"/>
  <c r="N567" i="6"/>
  <c r="J567" i="6"/>
  <c r="M567" i="6" s="1"/>
  <c r="G567" i="6"/>
  <c r="C567" i="6"/>
  <c r="N559" i="6"/>
  <c r="I559" i="6"/>
  <c r="F559" i="6"/>
  <c r="D559" i="6"/>
  <c r="C559" i="6"/>
  <c r="B559" i="6"/>
  <c r="O559" i="6"/>
  <c r="N551" i="6"/>
  <c r="I551" i="6"/>
  <c r="G551" i="6"/>
  <c r="F551" i="6"/>
  <c r="D551" i="6"/>
  <c r="C551" i="6"/>
  <c r="C543" i="6"/>
  <c r="N543" i="6"/>
  <c r="O543" i="6"/>
  <c r="J543" i="6"/>
  <c r="M543" i="6"/>
  <c r="I543" i="6"/>
  <c r="G543" i="6"/>
  <c r="D543" i="6"/>
  <c r="D535" i="6"/>
  <c r="I535" i="6"/>
  <c r="F535" i="6"/>
  <c r="C535" i="6"/>
  <c r="O535" i="6"/>
  <c r="G527" i="6"/>
  <c r="O527" i="6"/>
  <c r="J527" i="6"/>
  <c r="M527" i="6" s="1"/>
  <c r="I527" i="6"/>
  <c r="D527" i="6"/>
  <c r="G519" i="6"/>
  <c r="C519" i="6"/>
  <c r="O519" i="6"/>
  <c r="N519" i="6"/>
  <c r="I519" i="6"/>
  <c r="I511" i="6"/>
  <c r="F511" i="6"/>
  <c r="D511" i="6"/>
  <c r="O511" i="6"/>
  <c r="B511" i="6"/>
  <c r="J503" i="6"/>
  <c r="M503" i="6" s="1"/>
  <c r="G503" i="6"/>
  <c r="F503" i="6"/>
  <c r="O495" i="6"/>
  <c r="B495" i="6"/>
  <c r="J495" i="6"/>
  <c r="M495" i="6"/>
  <c r="I495" i="6"/>
  <c r="O487" i="6"/>
  <c r="B487" i="6"/>
  <c r="J487" i="6"/>
  <c r="M487" i="6"/>
  <c r="I487" i="6"/>
  <c r="C479" i="6"/>
  <c r="N479" i="6"/>
  <c r="D471" i="6"/>
  <c r="O471" i="6"/>
  <c r="B471" i="6"/>
  <c r="N586" i="6"/>
  <c r="O538" i="6"/>
  <c r="D546" i="6"/>
  <c r="B554" i="6"/>
  <c r="O562" i="6"/>
  <c r="G570" i="6"/>
  <c r="N574" i="6"/>
  <c r="I574" i="6"/>
  <c r="F574" i="6"/>
  <c r="J566" i="6"/>
  <c r="M566" i="6"/>
  <c r="G566" i="6"/>
  <c r="O558" i="6"/>
  <c r="B558" i="6"/>
  <c r="J558" i="6"/>
  <c r="M558" i="6"/>
  <c r="O550" i="6"/>
  <c r="B550" i="6"/>
  <c r="J550" i="6"/>
  <c r="M550" i="6" s="1"/>
  <c r="D542" i="6"/>
  <c r="O542" i="6"/>
  <c r="B542" i="6"/>
  <c r="G584" i="6"/>
  <c r="I584" i="6"/>
  <c r="J584" i="6"/>
  <c r="M584" i="6"/>
  <c r="N584" i="6"/>
  <c r="B584" i="6"/>
  <c r="O584" i="6"/>
  <c r="D584" i="6"/>
  <c r="G681" i="6"/>
  <c r="J681" i="6"/>
  <c r="M681" i="6"/>
  <c r="C681" i="6"/>
  <c r="O681" i="6"/>
  <c r="B673" i="6"/>
  <c r="N673" i="6"/>
  <c r="D673" i="6"/>
  <c r="F673" i="6"/>
  <c r="I673" i="6"/>
  <c r="F665" i="6"/>
  <c r="I665" i="6"/>
  <c r="J665" i="6"/>
  <c r="M665" i="6"/>
  <c r="B665" i="6"/>
  <c r="N665" i="6"/>
  <c r="I657" i="6"/>
  <c r="B657" i="6"/>
  <c r="N657" i="6"/>
  <c r="D657" i="6"/>
  <c r="C649" i="6"/>
  <c r="O649" i="6"/>
  <c r="D649" i="6"/>
  <c r="G649" i="6"/>
  <c r="F641" i="6"/>
  <c r="I641" i="6"/>
  <c r="J641" i="6"/>
  <c r="M641" i="6"/>
  <c r="B641" i="6"/>
  <c r="O641" i="6"/>
  <c r="J633" i="6"/>
  <c r="M633" i="6" s="1"/>
  <c r="B633" i="6"/>
  <c r="O633" i="6"/>
  <c r="C633" i="6"/>
  <c r="F633" i="6"/>
  <c r="C625" i="6"/>
  <c r="O625" i="6"/>
  <c r="F625" i="6"/>
  <c r="G625" i="6"/>
  <c r="J625" i="6"/>
  <c r="M625" i="6" s="1"/>
  <c r="F617" i="6"/>
  <c r="I617" i="6"/>
  <c r="J617" i="6"/>
  <c r="M617" i="6"/>
  <c r="B617" i="6"/>
  <c r="O617" i="6"/>
  <c r="I609" i="6"/>
  <c r="N609" i="6"/>
  <c r="B609" i="6"/>
  <c r="O609" i="6"/>
  <c r="D609" i="6"/>
  <c r="C601" i="6"/>
  <c r="D601" i="6"/>
  <c r="F601" i="6"/>
  <c r="G601" i="6"/>
  <c r="J601" i="6"/>
  <c r="M601" i="6"/>
  <c r="O514" i="6"/>
  <c r="J522" i="6"/>
  <c r="M522" i="6"/>
  <c r="F530" i="6"/>
  <c r="B538" i="6"/>
  <c r="F542" i="6"/>
  <c r="J546" i="6"/>
  <c r="M546" i="6"/>
  <c r="F554" i="6"/>
  <c r="B562" i="6"/>
  <c r="D566" i="6"/>
  <c r="J570" i="6"/>
  <c r="M570" i="6" s="1"/>
  <c r="O574" i="6"/>
  <c r="O564" i="6"/>
  <c r="B564" i="6"/>
  <c r="J564" i="6"/>
  <c r="M564" i="6" s="1"/>
  <c r="D556" i="6"/>
  <c r="O556" i="6"/>
  <c r="B556" i="6"/>
  <c r="F548" i="6"/>
  <c r="O548" i="6"/>
  <c r="C548" i="6"/>
  <c r="I540" i="6"/>
  <c r="F540" i="6"/>
  <c r="N516" i="6"/>
  <c r="B516" i="6"/>
  <c r="B681" i="6"/>
  <c r="D665" i="6"/>
  <c r="I649" i="6"/>
  <c r="N633" i="6"/>
  <c r="N617" i="6"/>
  <c r="J609" i="6"/>
  <c r="M609" i="6"/>
  <c r="I601" i="6"/>
  <c r="D498" i="6"/>
  <c r="C506" i="6"/>
  <c r="B514" i="6"/>
  <c r="O518" i="6"/>
  <c r="N522" i="6"/>
  <c r="J526" i="6"/>
  <c r="M526" i="6"/>
  <c r="D534" i="6"/>
  <c r="C540" i="6"/>
  <c r="G542" i="6"/>
  <c r="N548" i="6"/>
  <c r="C550" i="6"/>
  <c r="J556" i="6"/>
  <c r="M556" i="6" s="1"/>
  <c r="C564" i="6"/>
  <c r="F566" i="6"/>
  <c r="B581" i="6"/>
  <c r="O581" i="6"/>
  <c r="C581" i="6"/>
  <c r="D581" i="6"/>
  <c r="F581" i="6"/>
  <c r="G581" i="6"/>
  <c r="J581" i="6"/>
  <c r="M581" i="6"/>
  <c r="O673" i="6"/>
  <c r="C665" i="6"/>
  <c r="F649" i="6"/>
  <c r="I633" i="6"/>
  <c r="G617" i="6"/>
  <c r="G609" i="6"/>
  <c r="B601" i="6"/>
  <c r="I581" i="6"/>
  <c r="D570" i="6"/>
  <c r="O570" i="6"/>
  <c r="B570" i="6"/>
  <c r="F562" i="6"/>
  <c r="C562" i="6"/>
  <c r="G554" i="6"/>
  <c r="D554" i="6"/>
  <c r="I546" i="6"/>
  <c r="F546" i="6"/>
  <c r="N538" i="6"/>
  <c r="I538" i="6"/>
  <c r="O530" i="6"/>
  <c r="B530" i="6"/>
  <c r="O657" i="6"/>
  <c r="B649" i="6"/>
  <c r="G633" i="6"/>
  <c r="D617" i="6"/>
  <c r="F609" i="6"/>
  <c r="F584" i="6"/>
  <c r="F514" i="6"/>
  <c r="B522" i="6"/>
  <c r="O526" i="6"/>
  <c r="J530" i="6"/>
  <c r="M530" i="6"/>
  <c r="I534" i="6"/>
  <c r="F538" i="6"/>
  <c r="J542" i="6"/>
  <c r="M542" i="6"/>
  <c r="B548" i="6"/>
  <c r="F550" i="6"/>
  <c r="N554" i="6"/>
  <c r="D558" i="6"/>
  <c r="I562" i="6"/>
  <c r="F564" i="6"/>
  <c r="N566" i="6"/>
  <c r="D572" i="6"/>
  <c r="C587" i="6"/>
  <c r="O587" i="6"/>
  <c r="D587" i="6"/>
  <c r="F587" i="6"/>
  <c r="G587" i="6"/>
  <c r="I587" i="6"/>
  <c r="F579" i="6"/>
  <c r="G579" i="6"/>
  <c r="I579" i="6"/>
  <c r="J579" i="6"/>
  <c r="M579" i="6"/>
  <c r="C579" i="6"/>
  <c r="O579" i="6"/>
  <c r="J673" i="6"/>
  <c r="M673" i="6" s="1"/>
  <c r="J657" i="6"/>
  <c r="M657" i="6"/>
  <c r="N641" i="6"/>
  <c r="D633" i="6"/>
  <c r="N625" i="6"/>
  <c r="C617" i="6"/>
  <c r="C609" i="6"/>
  <c r="J587" i="6"/>
  <c r="M587" i="6"/>
  <c r="C584" i="6"/>
  <c r="B587" i="6"/>
  <c r="O593" i="6"/>
  <c r="B593" i="6"/>
  <c r="C585" i="6"/>
  <c r="I582" i="6"/>
  <c r="N580" i="6"/>
  <c r="J593" i="6"/>
  <c r="M593" i="6"/>
  <c r="N585" i="6"/>
  <c r="F582" i="6"/>
  <c r="I580" i="6"/>
  <c r="I593" i="6"/>
  <c r="J585" i="6"/>
  <c r="M585" i="6" s="1"/>
  <c r="D582" i="6"/>
  <c r="G580" i="6"/>
  <c r="G593" i="6"/>
  <c r="I585" i="6"/>
  <c r="C582" i="6"/>
  <c r="F580" i="6"/>
  <c r="G571" i="6"/>
  <c r="I578" i="6"/>
  <c r="G585" i="6"/>
  <c r="O582" i="6"/>
  <c r="B582" i="6"/>
  <c r="D580" i="6"/>
  <c r="G595" i="6"/>
  <c r="D683" i="6"/>
  <c r="J675" i="6"/>
  <c r="M675" i="6" s="1"/>
  <c r="D667" i="6"/>
  <c r="J659" i="6"/>
  <c r="M659" i="6" s="1"/>
  <c r="D651" i="6"/>
  <c r="I635" i="6"/>
  <c r="F627" i="6"/>
  <c r="O619" i="6"/>
  <c r="C619" i="6"/>
  <c r="O610" i="6"/>
  <c r="B610" i="6"/>
  <c r="I603" i="6"/>
  <c r="J602" i="6"/>
  <c r="M602" i="6"/>
  <c r="F595" i="6"/>
  <c r="G594" i="6"/>
  <c r="O683" i="6"/>
  <c r="C683" i="6"/>
  <c r="I675" i="6"/>
  <c r="O667" i="6"/>
  <c r="C667" i="6"/>
  <c r="I659" i="6"/>
  <c r="O651" i="6"/>
  <c r="C651" i="6"/>
  <c r="J643" i="6"/>
  <c r="M643" i="6"/>
  <c r="G635" i="6"/>
  <c r="D627" i="6"/>
  <c r="N619" i="6"/>
  <c r="B619" i="6"/>
  <c r="J611" i="6"/>
  <c r="M611" i="6"/>
  <c r="G603" i="6"/>
  <c r="I602" i="6"/>
  <c r="D595" i="6"/>
  <c r="F594" i="6"/>
  <c r="N683" i="6"/>
  <c r="B683" i="6"/>
  <c r="G675" i="6"/>
  <c r="N667" i="6"/>
  <c r="B667" i="6"/>
  <c r="G659" i="6"/>
  <c r="N651" i="6"/>
  <c r="B651" i="6"/>
  <c r="I643" i="6"/>
  <c r="F635" i="6"/>
  <c r="O627" i="6"/>
  <c r="C627" i="6"/>
  <c r="I611" i="6"/>
  <c r="F603" i="6"/>
  <c r="G602" i="6"/>
  <c r="O595" i="6"/>
  <c r="C595" i="6"/>
  <c r="D594" i="6"/>
  <c r="F675" i="6"/>
  <c r="F659" i="6"/>
  <c r="G643" i="6"/>
  <c r="D635" i="6"/>
  <c r="N627" i="6"/>
  <c r="B627" i="6"/>
  <c r="J619" i="6"/>
  <c r="M619" i="6"/>
  <c r="G611" i="6"/>
  <c r="D603" i="6"/>
  <c r="F602" i="6"/>
  <c r="N595" i="6"/>
  <c r="B595" i="6"/>
  <c r="C594" i="6"/>
  <c r="D659" i="6"/>
  <c r="J651" i="6"/>
  <c r="M651" i="6" s="1"/>
  <c r="F643" i="6"/>
  <c r="O635" i="6"/>
  <c r="C635" i="6"/>
  <c r="I619" i="6"/>
  <c r="F611" i="6"/>
  <c r="O603" i="6"/>
  <c r="C603" i="6"/>
  <c r="D602" i="6"/>
  <c r="O594" i="6"/>
  <c r="B594" i="6"/>
  <c r="O659" i="6"/>
  <c r="N635" i="6"/>
  <c r="N603" i="6"/>
  <c r="D578" i="6"/>
  <c r="F578" i="6"/>
  <c r="J578" i="6"/>
  <c r="M578" i="6"/>
  <c r="B578" i="6"/>
  <c r="N578" i="6"/>
  <c r="C578" i="6"/>
  <c r="I563" i="6"/>
  <c r="I571" i="6"/>
  <c r="G572" i="6"/>
  <c r="D574" i="6"/>
  <c r="C575" i="6"/>
  <c r="B576" i="6"/>
  <c r="O576" i="6"/>
  <c r="J563" i="6"/>
  <c r="M563" i="6" s="1"/>
  <c r="J571" i="6"/>
  <c r="M571" i="6"/>
  <c r="I572" i="6"/>
  <c r="N563" i="6"/>
  <c r="N571" i="6"/>
  <c r="J572" i="6"/>
  <c r="M572" i="6"/>
  <c r="B563" i="6"/>
  <c r="O563" i="6"/>
  <c r="B571" i="6"/>
  <c r="O571" i="6"/>
  <c r="N572" i="6"/>
  <c r="C563" i="6"/>
  <c r="C571" i="6"/>
  <c r="B572" i="6"/>
  <c r="O572" i="6"/>
  <c r="B2" i="5"/>
  <c r="I5" i="5"/>
  <c r="F6" i="5" l="1"/>
  <c r="B6" i="5"/>
  <c r="C2" i="5"/>
  <c r="I6" i="5"/>
  <c r="F2" i="5"/>
  <c r="N6" i="5"/>
  <c r="O2" i="5"/>
  <c r="G5" i="5"/>
  <c r="D2" i="5"/>
  <c r="N4" i="5"/>
  <c r="G3" i="5"/>
  <c r="O6" i="5"/>
  <c r="J2" i="5"/>
  <c r="M2" i="5" s="1"/>
  <c r="J5" i="5"/>
  <c r="M5" i="5" s="1"/>
  <c r="I4" i="5"/>
  <c r="G2" i="5"/>
  <c r="G6" i="5"/>
  <c r="N3" i="5"/>
  <c r="J4" i="5"/>
  <c r="M4" i="5" s="1"/>
  <c r="D5" i="5"/>
  <c r="F1235" i="3"/>
  <c r="F423" i="3"/>
  <c r="F487" i="3"/>
  <c r="F641" i="3"/>
  <c r="F924" i="3"/>
  <c r="F1072" i="3"/>
  <c r="F171" i="3"/>
  <c r="F194" i="3"/>
  <c r="F223" i="3"/>
  <c r="B242" i="3"/>
  <c r="B264" i="3"/>
  <c r="F290" i="3"/>
  <c r="B332" i="3"/>
  <c r="F376" i="3"/>
  <c r="B408" i="3"/>
  <c r="B436" i="3"/>
  <c r="B562" i="3"/>
  <c r="B775" i="3"/>
  <c r="F915" i="3"/>
  <c r="F1269" i="3"/>
  <c r="F599" i="3"/>
  <c r="F654" i="3"/>
  <c r="B713" i="3"/>
  <c r="F756" i="3"/>
  <c r="B829" i="3"/>
  <c r="F948" i="3"/>
  <c r="F1136" i="3"/>
  <c r="B598" i="3"/>
  <c r="B941" i="3"/>
  <c r="B462" i="3"/>
  <c r="F514" i="3"/>
  <c r="B639" i="3"/>
  <c r="B1172" i="3"/>
  <c r="F494" i="3"/>
  <c r="B540" i="3"/>
  <c r="B1009" i="3"/>
  <c r="B452" i="3"/>
  <c r="F508" i="3"/>
  <c r="F554" i="3"/>
  <c r="B465" i="3"/>
  <c r="B530" i="3"/>
  <c r="F1018" i="3"/>
  <c r="F507" i="3"/>
  <c r="B1247" i="3"/>
  <c r="D209" i="3"/>
  <c r="O494" i="3"/>
  <c r="F543" i="3"/>
  <c r="B169" i="3"/>
  <c r="O190" i="3"/>
  <c r="F271" i="3"/>
  <c r="O422" i="3"/>
  <c r="C265" i="3"/>
  <c r="B182" i="3"/>
  <c r="C313" i="3"/>
  <c r="G191" i="3"/>
  <c r="G367" i="3"/>
  <c r="G527" i="3"/>
  <c r="G264" i="3"/>
  <c r="G424" i="3"/>
  <c r="G161" i="3"/>
  <c r="G321" i="3"/>
  <c r="G497" i="3"/>
  <c r="G210" i="3"/>
  <c r="G386" i="3"/>
  <c r="G554" i="3"/>
  <c r="G235" i="3"/>
  <c r="G411" i="3"/>
  <c r="G173" i="3"/>
  <c r="G341" i="3"/>
  <c r="G501" i="3"/>
  <c r="G214" i="3"/>
  <c r="G382" i="3"/>
  <c r="D1315" i="3"/>
  <c r="C1232" i="3"/>
  <c r="D494" i="3"/>
  <c r="B423" i="3"/>
  <c r="B510" i="3"/>
  <c r="F933" i="3"/>
  <c r="F141" i="3"/>
  <c r="B185" i="3"/>
  <c r="F278" i="3"/>
  <c r="F296" i="3"/>
  <c r="F319" i="3"/>
  <c r="F386" i="3"/>
  <c r="F405" i="3"/>
  <c r="F427" i="3"/>
  <c r="F490" i="3"/>
  <c r="F733" i="3"/>
  <c r="B991" i="3"/>
  <c r="B1093" i="3"/>
  <c r="B148" i="3"/>
  <c r="F198" i="3"/>
  <c r="B314" i="3"/>
  <c r="B336" i="3"/>
  <c r="B380" i="3"/>
  <c r="B439" i="3"/>
  <c r="B571" i="3"/>
  <c r="B785" i="3"/>
  <c r="F982" i="3"/>
  <c r="B566" i="3"/>
  <c r="B603" i="3"/>
  <c r="B658" i="3"/>
  <c r="B718" i="3"/>
  <c r="F761" i="3"/>
  <c r="B833" i="3"/>
  <c r="B971" i="3"/>
  <c r="F1155" i="3"/>
  <c r="F640" i="3"/>
  <c r="F966" i="3"/>
  <c r="B467" i="3"/>
  <c r="B518" i="3"/>
  <c r="F708" i="3"/>
  <c r="F1223" i="3"/>
  <c r="B499" i="3"/>
  <c r="F541" i="3"/>
  <c r="F1153" i="3"/>
  <c r="B456" i="3"/>
  <c r="F513" i="3"/>
  <c r="F670" i="3"/>
  <c r="F470" i="3"/>
  <c r="F531" i="3"/>
  <c r="B446" i="3"/>
  <c r="B516" i="3"/>
  <c r="F1370" i="3"/>
  <c r="B186" i="3"/>
  <c r="O262" i="3"/>
  <c r="B275" i="3"/>
  <c r="F548" i="3"/>
  <c r="F438" i="3"/>
  <c r="F143" i="3"/>
  <c r="O193" i="3"/>
  <c r="F240" i="3"/>
  <c r="B533" i="3"/>
  <c r="O462" i="3"/>
  <c r="O534" i="3"/>
  <c r="G231" i="3"/>
  <c r="G391" i="3"/>
  <c r="G272" i="3"/>
  <c r="G440" i="3"/>
  <c r="G177" i="3"/>
  <c r="G353" i="3"/>
  <c r="G513" i="3"/>
  <c r="G250" i="3"/>
  <c r="G410" i="3"/>
  <c r="G275" i="3"/>
  <c r="G443" i="3"/>
  <c r="G204" i="3"/>
  <c r="G181" i="3"/>
  <c r="G349" i="3"/>
  <c r="G509" i="3"/>
  <c r="G238" i="3"/>
  <c r="G398" i="3"/>
  <c r="D1490" i="3"/>
  <c r="O1432" i="3"/>
  <c r="C1430" i="3"/>
  <c r="D1378" i="3"/>
  <c r="D1376" i="3"/>
  <c r="D1371" i="3"/>
  <c r="C1322" i="3"/>
  <c r="C1242" i="3"/>
  <c r="D1034" i="3"/>
  <c r="D738" i="3"/>
  <c r="O399" i="3"/>
  <c r="O394" i="3"/>
  <c r="O389" i="3"/>
  <c r="C117" i="3"/>
  <c r="D112" i="3"/>
  <c r="C306" i="3"/>
  <c r="B761" i="3"/>
  <c r="F962" i="3"/>
  <c r="F1232" i="3"/>
  <c r="B265" i="3"/>
  <c r="F287" i="3"/>
  <c r="B333" i="3"/>
  <c r="F361" i="3"/>
  <c r="B386" i="3"/>
  <c r="B427" i="3"/>
  <c r="F459" i="3"/>
  <c r="B599" i="3"/>
  <c r="B1030" i="3"/>
  <c r="B149" i="3"/>
  <c r="F190" i="3"/>
  <c r="B234" i="3"/>
  <c r="B282" i="3"/>
  <c r="B300" i="3"/>
  <c r="B328" i="3"/>
  <c r="B350" i="3"/>
  <c r="B368" i="3"/>
  <c r="B430" i="3"/>
  <c r="F510" i="3"/>
  <c r="B844" i="3"/>
  <c r="B1011" i="3"/>
  <c r="F1163" i="3"/>
  <c r="F153" i="3"/>
  <c r="F206" i="3"/>
  <c r="F229" i="3"/>
  <c r="B272" i="3"/>
  <c r="F346" i="3"/>
  <c r="B463" i="3"/>
  <c r="F591" i="3"/>
  <c r="B815" i="3"/>
  <c r="B1084" i="3"/>
  <c r="F571" i="3"/>
  <c r="F617" i="3"/>
  <c r="F677" i="3"/>
  <c r="F724" i="3"/>
  <c r="F791" i="3"/>
  <c r="B859" i="3"/>
  <c r="F1021" i="3"/>
  <c r="B1212" i="3"/>
  <c r="B698" i="3"/>
  <c r="B1079" i="3"/>
  <c r="F481" i="3"/>
  <c r="B532" i="3"/>
  <c r="F838" i="3"/>
  <c r="F462" i="3"/>
  <c r="B508" i="3"/>
  <c r="B554" i="3"/>
  <c r="B429" i="3"/>
  <c r="B474" i="3"/>
  <c r="B521" i="3"/>
  <c r="B1048" i="3"/>
  <c r="B492" i="3"/>
  <c r="B544" i="3"/>
  <c r="F465" i="3"/>
  <c r="F539" i="3"/>
  <c r="F135" i="3"/>
  <c r="O361" i="3"/>
  <c r="B196" i="3"/>
  <c r="B366" i="3"/>
  <c r="O214" i="3"/>
  <c r="F313" i="3"/>
  <c r="C345" i="3"/>
  <c r="C203" i="3"/>
  <c r="F403" i="3"/>
  <c r="G255" i="3"/>
  <c r="G431" i="3"/>
  <c r="G144" i="3"/>
  <c r="G320" i="3"/>
  <c r="G480" i="3"/>
  <c r="G225" i="3"/>
  <c r="G385" i="3"/>
  <c r="G553" i="3"/>
  <c r="G274" i="3"/>
  <c r="G442" i="3"/>
  <c r="G139" i="3"/>
  <c r="G299" i="3"/>
  <c r="G467" i="3"/>
  <c r="G380" i="3"/>
  <c r="G221" i="3"/>
  <c r="G397" i="3"/>
  <c r="G294" i="3"/>
  <c r="G454" i="3"/>
  <c r="D1474" i="3"/>
  <c r="O1456" i="3"/>
  <c r="D1434" i="3"/>
  <c r="D1427" i="3"/>
  <c r="D1400" i="3"/>
  <c r="O1392" i="3"/>
  <c r="D1160" i="3"/>
  <c r="O328" i="3"/>
  <c r="B1259" i="3"/>
  <c r="F473" i="3"/>
  <c r="F609" i="3"/>
  <c r="F1060" i="3"/>
  <c r="B171" i="3"/>
  <c r="B210" i="3"/>
  <c r="F235" i="3"/>
  <c r="F261" i="3"/>
  <c r="B286" i="3"/>
  <c r="F305" i="3"/>
  <c r="B394" i="3"/>
  <c r="F414" i="3"/>
  <c r="B433" i="3"/>
  <c r="F524" i="3"/>
  <c r="B854" i="3"/>
  <c r="B1021" i="3"/>
  <c r="B1287" i="3"/>
  <c r="F157" i="3"/>
  <c r="B180" i="3"/>
  <c r="F210" i="3"/>
  <c r="F234" i="3"/>
  <c r="B250" i="3"/>
  <c r="F300" i="3"/>
  <c r="B322" i="3"/>
  <c r="F350" i="3"/>
  <c r="F390" i="3"/>
  <c r="B477" i="3"/>
  <c r="B663" i="3"/>
  <c r="F835" i="3"/>
  <c r="F1115" i="3"/>
  <c r="F581" i="3"/>
  <c r="F627" i="3"/>
  <c r="F681" i="3"/>
  <c r="F737" i="3"/>
  <c r="B800" i="3"/>
  <c r="F869" i="3"/>
  <c r="B1067" i="3"/>
  <c r="F542" i="3"/>
  <c r="F699" i="3"/>
  <c r="F1236" i="3"/>
  <c r="B489" i="3"/>
  <c r="B536" i="3"/>
  <c r="B936" i="3"/>
  <c r="F467" i="3"/>
  <c r="F509" i="3"/>
  <c r="B597" i="3"/>
  <c r="B438" i="3"/>
  <c r="F475" i="3"/>
  <c r="F527" i="3"/>
  <c r="F1157" i="3"/>
  <c r="F498" i="3"/>
  <c r="B549" i="3"/>
  <c r="B469" i="3"/>
  <c r="F544" i="3"/>
  <c r="B468" i="3"/>
  <c r="O473" i="3"/>
  <c r="F165" i="3"/>
  <c r="O166" i="3"/>
  <c r="F263" i="3"/>
  <c r="O238" i="3"/>
  <c r="B293" i="3"/>
  <c r="O453" i="3"/>
  <c r="F168" i="3"/>
  <c r="O294" i="3"/>
  <c r="F321" i="3"/>
  <c r="B392" i="3"/>
  <c r="G287" i="3"/>
  <c r="G447" i="3"/>
  <c r="G184" i="3"/>
  <c r="G344" i="3"/>
  <c r="G512" i="3"/>
  <c r="G241" i="3"/>
  <c r="G409" i="3"/>
  <c r="G298" i="3"/>
  <c r="G466" i="3"/>
  <c r="G155" i="3"/>
  <c r="G323" i="3"/>
  <c r="G491" i="3"/>
  <c r="G444" i="3"/>
  <c r="G253" i="3"/>
  <c r="G421" i="3"/>
  <c r="G134" i="3"/>
  <c r="G302" i="3"/>
  <c r="G462" i="3"/>
  <c r="C1522" i="3"/>
  <c r="D1512" i="3"/>
  <c r="D1469" i="3"/>
  <c r="D1446" i="3"/>
  <c r="C1402" i="3"/>
  <c r="O1384" i="3"/>
  <c r="C1382" i="3"/>
  <c r="D1355" i="3"/>
  <c r="D1262" i="3"/>
  <c r="C1170" i="3"/>
  <c r="D962" i="3"/>
  <c r="D957" i="3"/>
  <c r="O482" i="3"/>
  <c r="C435" i="3"/>
  <c r="O288" i="3"/>
  <c r="B556" i="3"/>
  <c r="B874" i="3"/>
  <c r="F1031" i="3"/>
  <c r="F181" i="3"/>
  <c r="B214" i="3"/>
  <c r="B277" i="3"/>
  <c r="B304" i="3"/>
  <c r="F323" i="3"/>
  <c r="F354" i="3"/>
  <c r="F394" i="3"/>
  <c r="B426" i="3"/>
  <c r="B491" i="3"/>
  <c r="F673" i="3"/>
  <c r="F855" i="3"/>
  <c r="B1136" i="3"/>
  <c r="F585" i="3"/>
  <c r="F631" i="3"/>
  <c r="F686" i="3"/>
  <c r="B741" i="3"/>
  <c r="F805" i="3"/>
  <c r="F874" i="3"/>
  <c r="B1071" i="3"/>
  <c r="B547" i="3"/>
  <c r="F718" i="3"/>
  <c r="F1297" i="3"/>
  <c r="B494" i="3"/>
  <c r="B541" i="3"/>
  <c r="B970" i="3"/>
  <c r="F471" i="3"/>
  <c r="B513" i="3"/>
  <c r="B661" i="3"/>
  <c r="B442" i="3"/>
  <c r="F480" i="3"/>
  <c r="B535" i="3"/>
  <c r="B1290" i="3"/>
  <c r="F503" i="3"/>
  <c r="F656" i="3"/>
  <c r="F479" i="3"/>
  <c r="F553" i="3"/>
  <c r="F379" i="3"/>
  <c r="O510" i="3"/>
  <c r="F139" i="3"/>
  <c r="O182" i="3"/>
  <c r="F216" i="3"/>
  <c r="O321" i="3"/>
  <c r="B231" i="3"/>
  <c r="O549" i="3"/>
  <c r="B163" i="3"/>
  <c r="O318" i="3"/>
  <c r="B258" i="3"/>
  <c r="O134" i="3"/>
  <c r="G143" i="3"/>
  <c r="G311" i="3"/>
  <c r="G479" i="3"/>
  <c r="G192" i="3"/>
  <c r="G352" i="3"/>
  <c r="G520" i="3"/>
  <c r="G257" i="3"/>
  <c r="G433" i="3"/>
  <c r="G170" i="3"/>
  <c r="G330" i="3"/>
  <c r="G498" i="3"/>
  <c r="G195" i="3"/>
  <c r="G355" i="3"/>
  <c r="G523" i="3"/>
  <c r="G524" i="3"/>
  <c r="G269" i="3"/>
  <c r="G429" i="3"/>
  <c r="G150" i="3"/>
  <c r="G318" i="3"/>
  <c r="G494" i="3"/>
  <c r="D1362" i="3"/>
  <c r="O1352" i="3"/>
  <c r="D1272" i="3"/>
  <c r="D1104" i="3"/>
  <c r="O432" i="3"/>
  <c r="O465" i="3"/>
  <c r="F454" i="3"/>
  <c r="F142" i="3"/>
  <c r="O342" i="3"/>
  <c r="F259" i="3"/>
  <c r="O184" i="3"/>
  <c r="C185" i="3"/>
  <c r="G159" i="3"/>
  <c r="G319" i="3"/>
  <c r="G487" i="3"/>
  <c r="G208" i="3"/>
  <c r="G376" i="3"/>
  <c r="G544" i="3"/>
  <c r="G297" i="3"/>
  <c r="G465" i="3"/>
  <c r="G178" i="3"/>
  <c r="G338" i="3"/>
  <c r="G506" i="3"/>
  <c r="G203" i="3"/>
  <c r="G363" i="3"/>
  <c r="G531" i="3"/>
  <c r="G285" i="3"/>
  <c r="G461" i="3"/>
  <c r="G174" i="3"/>
  <c r="G342" i="3"/>
  <c r="G510" i="3"/>
  <c r="D1504" i="3"/>
  <c r="D1453" i="3"/>
  <c r="D1443" i="3"/>
  <c r="C1438" i="3"/>
  <c r="C1416" i="3"/>
  <c r="C1411" i="3"/>
  <c r="O1406" i="3"/>
  <c r="O1359" i="3"/>
  <c r="D1318" i="3"/>
  <c r="D1298" i="3"/>
  <c r="D1130" i="3"/>
  <c r="C1096" i="3"/>
  <c r="C974" i="3"/>
  <c r="D914" i="3"/>
  <c r="O173" i="3"/>
  <c r="G549" i="3"/>
  <c r="G469" i="3"/>
  <c r="G381" i="3"/>
  <c r="G293" i="3"/>
  <c r="G213" i="3"/>
  <c r="G125" i="3"/>
  <c r="G396" i="3"/>
  <c r="G76" i="3"/>
  <c r="G483" i="3"/>
  <c r="G395" i="3"/>
  <c r="G315" i="3"/>
  <c r="G227" i="3"/>
  <c r="G147" i="3"/>
  <c r="G538" i="3"/>
  <c r="G458" i="3"/>
  <c r="G370" i="3"/>
  <c r="G282" i="3"/>
  <c r="G202" i="3"/>
  <c r="G122" i="3"/>
  <c r="G505" i="3"/>
  <c r="G425" i="3"/>
  <c r="G337" i="3"/>
  <c r="G249" i="3"/>
  <c r="G169" i="3"/>
  <c r="G89" i="3"/>
  <c r="G552" i="3"/>
  <c r="G472" i="3"/>
  <c r="G392" i="3"/>
  <c r="G296" i="3"/>
  <c r="G216" i="3"/>
  <c r="G136" i="3"/>
  <c r="G519" i="3"/>
  <c r="G439" i="3"/>
  <c r="G359" i="3"/>
  <c r="G263" i="3"/>
  <c r="G183" i="3"/>
  <c r="G103" i="3"/>
  <c r="O302" i="3"/>
  <c r="B88" i="3"/>
  <c r="B402" i="3"/>
  <c r="O222" i="3"/>
  <c r="F77" i="3"/>
  <c r="B121" i="3"/>
  <c r="F249" i="3"/>
  <c r="B435" i="3"/>
  <c r="O345" i="3"/>
  <c r="O176" i="3"/>
  <c r="F138" i="3"/>
  <c r="B199" i="3"/>
  <c r="O270" i="3"/>
  <c r="O104" i="3"/>
  <c r="F96" i="3"/>
  <c r="B458" i="3"/>
  <c r="C281" i="3"/>
  <c r="C97" i="3"/>
  <c r="F120" i="3"/>
  <c r="B253" i="3"/>
  <c r="O513" i="3"/>
  <c r="C179" i="3"/>
  <c r="F90" i="3"/>
  <c r="F119" i="3"/>
  <c r="B155" i="3"/>
  <c r="F326" i="3"/>
  <c r="O502" i="3"/>
  <c r="D249" i="3"/>
  <c r="O110" i="3"/>
  <c r="B110" i="3"/>
  <c r="B150" i="3"/>
  <c r="B348" i="3"/>
  <c r="F1343" i="3"/>
  <c r="B577" i="3"/>
  <c r="B520" i="3"/>
  <c r="B483" i="3"/>
  <c r="F447" i="3"/>
  <c r="F573" i="3"/>
  <c r="F521" i="3"/>
  <c r="F488" i="3"/>
  <c r="G327" i="3"/>
  <c r="G247" i="3"/>
  <c r="G167" i="3"/>
  <c r="G79" i="3"/>
  <c r="O208" i="3"/>
  <c r="B97" i="3"/>
  <c r="F122" i="3"/>
  <c r="B224" i="3"/>
  <c r="F502" i="3"/>
  <c r="O198" i="3"/>
  <c r="F88" i="3"/>
  <c r="B125" i="3"/>
  <c r="B280" i="3"/>
  <c r="F505" i="3"/>
  <c r="O334" i="3"/>
  <c r="D123" i="3"/>
  <c r="B87" i="3"/>
  <c r="B230" i="3"/>
  <c r="B482" i="3"/>
  <c r="C232" i="3"/>
  <c r="C91" i="3"/>
  <c r="B120" i="3"/>
  <c r="F174" i="3"/>
  <c r="F303" i="3"/>
  <c r="O497" i="3"/>
  <c r="O225" i="3"/>
  <c r="B139" i="3"/>
  <c r="F335" i="3"/>
  <c r="D489" i="3"/>
  <c r="O145" i="3"/>
  <c r="B94" i="3"/>
  <c r="B123" i="3"/>
  <c r="B357" i="3"/>
  <c r="O366" i="3"/>
  <c r="O192" i="3"/>
  <c r="O96" i="3"/>
  <c r="F1386" i="3"/>
  <c r="F549" i="3"/>
  <c r="F512" i="3"/>
  <c r="B478" i="3"/>
  <c r="B1133" i="3"/>
  <c r="F545" i="3"/>
  <c r="B512" i="3"/>
  <c r="F474" i="3"/>
  <c r="B1103" i="3"/>
  <c r="F540" i="3"/>
  <c r="B503" i="3"/>
  <c r="B461" i="3"/>
  <c r="F434" i="3"/>
  <c r="F764" i="3"/>
  <c r="F536" i="3"/>
  <c r="F500" i="3"/>
  <c r="B466" i="3"/>
  <c r="B1070" i="3"/>
  <c r="F575" i="3"/>
  <c r="B522" i="3"/>
  <c r="B485" i="3"/>
  <c r="F449" i="3"/>
  <c r="F922" i="3"/>
  <c r="B662" i="3"/>
  <c r="F537" i="3"/>
  <c r="F1093" i="3"/>
  <c r="F923" i="3"/>
  <c r="F844" i="3"/>
  <c r="F795" i="3"/>
  <c r="F746" i="3"/>
  <c r="F709" i="3"/>
  <c r="F663" i="3"/>
  <c r="F622" i="3"/>
  <c r="F590" i="3"/>
  <c r="F1242" i="3"/>
  <c r="F992" i="3"/>
  <c r="B825" i="3"/>
  <c r="B704" i="3"/>
  <c r="B557" i="3"/>
  <c r="B444" i="3"/>
  <c r="B422" i="3"/>
  <c r="F372" i="3"/>
  <c r="O85" i="3"/>
  <c r="O141" i="3"/>
  <c r="O256" i="3"/>
  <c r="C269" i="3"/>
  <c r="O293" i="3"/>
  <c r="C298" i="3"/>
  <c r="O309" i="3"/>
  <c r="O349" i="3"/>
  <c r="D367" i="3"/>
  <c r="O376" i="3"/>
  <c r="O378" i="3"/>
  <c r="O424" i="3"/>
  <c r="C440" i="3"/>
  <c r="D442" i="3"/>
  <c r="C498" i="3"/>
  <c r="O514" i="3"/>
  <c r="C526" i="3"/>
  <c r="C533" i="3"/>
  <c r="D718" i="3"/>
  <c r="C754" i="3"/>
  <c r="D797" i="3"/>
  <c r="D802" i="3"/>
  <c r="C902" i="3"/>
  <c r="C1136" i="3"/>
  <c r="C1205" i="3"/>
  <c r="D1210" i="3"/>
  <c r="O1288" i="3"/>
  <c r="G303" i="3"/>
  <c r="G223" i="3"/>
  <c r="G135" i="3"/>
  <c r="O475" i="3"/>
  <c r="O112" i="3"/>
  <c r="F78" i="3"/>
  <c r="B105" i="3"/>
  <c r="F134" i="3"/>
  <c r="B330" i="3"/>
  <c r="O353" i="3"/>
  <c r="O105" i="3"/>
  <c r="F105" i="3"/>
  <c r="B133" i="3"/>
  <c r="B352" i="3"/>
  <c r="O398" i="3"/>
  <c r="O278" i="3"/>
  <c r="B96" i="3"/>
  <c r="F129" i="3"/>
  <c r="F173" i="3"/>
  <c r="B302" i="3"/>
  <c r="O438" i="3"/>
  <c r="O158" i="3"/>
  <c r="F83" i="3"/>
  <c r="B200" i="3"/>
  <c r="B344" i="3"/>
  <c r="O414" i="3"/>
  <c r="O169" i="3"/>
  <c r="B90" i="3"/>
  <c r="B195" i="3"/>
  <c r="F407" i="3"/>
  <c r="O249" i="3"/>
  <c r="C83" i="3"/>
  <c r="B80" i="3"/>
  <c r="F103" i="3"/>
  <c r="B135" i="3"/>
  <c r="F232" i="3"/>
  <c r="O526" i="3"/>
  <c r="O310" i="3"/>
  <c r="O152" i="3"/>
  <c r="F127" i="3"/>
  <c r="B207" i="3"/>
  <c r="B495" i="3"/>
  <c r="F1262" i="3"/>
  <c r="B534" i="3"/>
  <c r="B497" i="3"/>
  <c r="F460" i="3"/>
  <c r="B821" i="3"/>
  <c r="F535" i="3"/>
  <c r="F499" i="3"/>
  <c r="F461" i="3"/>
  <c r="F735" i="3"/>
  <c r="B526" i="3"/>
  <c r="B484" i="3"/>
  <c r="F448" i="3"/>
  <c r="F1305" i="3"/>
  <c r="F569" i="3"/>
  <c r="F522" i="3"/>
  <c r="F485" i="3"/>
  <c r="B448" i="3"/>
  <c r="F868" i="3"/>
  <c r="B546" i="3"/>
  <c r="B509" i="3"/>
  <c r="B471" i="3"/>
  <c r="F1131" i="3"/>
  <c r="B754" i="3"/>
  <c r="B580" i="3"/>
  <c r="B1159" i="3"/>
  <c r="F1045" i="3"/>
  <c r="F889" i="3"/>
  <c r="F825" i="3"/>
  <c r="F775" i="3"/>
  <c r="F728" i="3"/>
  <c r="B690" i="3"/>
  <c r="F645" i="3"/>
  <c r="B608" i="3"/>
  <c r="F576" i="3"/>
  <c r="F1146" i="3"/>
  <c r="F895" i="3"/>
  <c r="B795" i="3"/>
  <c r="B622" i="3"/>
  <c r="B511" i="3"/>
  <c r="B413" i="3"/>
  <c r="B385" i="3"/>
  <c r="F360" i="3"/>
  <c r="G518" i="3"/>
  <c r="G438" i="3"/>
  <c r="G358" i="3"/>
  <c r="G270" i="3"/>
  <c r="G182" i="3"/>
  <c r="G102" i="3"/>
  <c r="G485" i="3"/>
  <c r="G405" i="3"/>
  <c r="G317" i="3"/>
  <c r="G237" i="3"/>
  <c r="G149" i="3"/>
  <c r="G460" i="3"/>
  <c r="G140" i="3"/>
  <c r="G507" i="3"/>
  <c r="G419" i="3"/>
  <c r="G339" i="3"/>
  <c r="G251" i="3"/>
  <c r="G163" i="3"/>
  <c r="G83" i="3"/>
  <c r="G474" i="3"/>
  <c r="G394" i="3"/>
  <c r="G314" i="3"/>
  <c r="G218" i="3"/>
  <c r="G138" i="3"/>
  <c r="G529" i="3"/>
  <c r="G441" i="3"/>
  <c r="G361" i="3"/>
  <c r="G281" i="3"/>
  <c r="G185" i="3"/>
  <c r="G105" i="3"/>
  <c r="G488" i="3"/>
  <c r="G408" i="3"/>
  <c r="G328" i="3"/>
  <c r="G248" i="3"/>
  <c r="G152" i="3"/>
  <c r="G543" i="3"/>
  <c r="G455" i="3"/>
  <c r="G375" i="3"/>
  <c r="G295" i="3"/>
  <c r="G207" i="3"/>
  <c r="G119" i="3"/>
  <c r="O350" i="3"/>
  <c r="O88" i="3"/>
  <c r="F79" i="3"/>
  <c r="D287" i="3"/>
  <c r="O78" i="3"/>
  <c r="F109" i="3"/>
  <c r="B183" i="3"/>
  <c r="B362" i="3"/>
  <c r="O382" i="3"/>
  <c r="O232" i="3"/>
  <c r="F133" i="3"/>
  <c r="F178" i="3"/>
  <c r="B374" i="3"/>
  <c r="O374" i="3"/>
  <c r="O153" i="3"/>
  <c r="F87" i="3"/>
  <c r="B132" i="3"/>
  <c r="C329" i="3"/>
  <c r="O150" i="3"/>
  <c r="B95" i="3"/>
  <c r="B115" i="3"/>
  <c r="B211" i="3"/>
  <c r="F515" i="3"/>
  <c r="O209" i="3"/>
  <c r="O80" i="3"/>
  <c r="B81" i="3"/>
  <c r="F111" i="3"/>
  <c r="F237" i="3"/>
  <c r="O518" i="3"/>
  <c r="C297" i="3"/>
  <c r="D145" i="3"/>
  <c r="B85" i="3"/>
  <c r="B106" i="3"/>
  <c r="F131" i="3"/>
  <c r="F245" i="3"/>
  <c r="B1141" i="3"/>
  <c r="F530" i="3"/>
  <c r="F492" i="3"/>
  <c r="B455" i="3"/>
  <c r="B649" i="3"/>
  <c r="B256" i="3"/>
  <c r="B273" i="3"/>
  <c r="F343" i="3"/>
  <c r="F377" i="3"/>
  <c r="B400" i="3"/>
  <c r="B419" i="3"/>
  <c r="F437" i="3"/>
  <c r="F486" i="3"/>
  <c r="F742" i="3"/>
  <c r="F1208" i="3"/>
  <c r="B157" i="3"/>
  <c r="B181" i="3"/>
  <c r="F247" i="3"/>
  <c r="F273" i="3"/>
  <c r="F291" i="3"/>
  <c r="F311" i="3"/>
  <c r="F400" i="3"/>
  <c r="F419" i="3"/>
  <c r="B449" i="3"/>
  <c r="B631" i="3"/>
  <c r="B914" i="3"/>
  <c r="F1051" i="3"/>
  <c r="B144" i="3"/>
  <c r="B189" i="3"/>
  <c r="B218" i="3"/>
  <c r="B260" i="3"/>
  <c r="F286" i="3"/>
  <c r="F310" i="3"/>
  <c r="F328" i="3"/>
  <c r="F368" i="3"/>
  <c r="B404" i="3"/>
  <c r="F433" i="3"/>
  <c r="B552" i="3"/>
  <c r="B724" i="3"/>
  <c r="F885" i="3"/>
  <c r="B1193" i="3"/>
  <c r="F595" i="3"/>
  <c r="B640" i="3"/>
  <c r="F704" i="3"/>
  <c r="B755" i="3"/>
  <c r="F820" i="3"/>
  <c r="B908" i="3"/>
  <c r="B1131" i="3"/>
  <c r="B575" i="3"/>
  <c r="F894" i="3"/>
  <c r="B457" i="3"/>
  <c r="B504" i="3"/>
  <c r="F551" i="3"/>
  <c r="F1135" i="3"/>
  <c r="B480" i="3"/>
  <c r="F532" i="3"/>
  <c r="B837" i="3"/>
  <c r="B493" i="3"/>
  <c r="F550" i="3"/>
  <c r="F452" i="3"/>
  <c r="F517" i="3"/>
  <c r="F906" i="3"/>
  <c r="B502" i="3"/>
  <c r="B1261" i="3"/>
  <c r="B307" i="3"/>
  <c r="O165" i="3"/>
  <c r="O486" i="3"/>
  <c r="B154" i="3"/>
  <c r="O489" i="3"/>
  <c r="F179" i="3"/>
  <c r="D139" i="3"/>
  <c r="F384" i="3"/>
  <c r="B136" i="3"/>
  <c r="O358" i="3"/>
  <c r="O216" i="3"/>
  <c r="B203" i="3"/>
  <c r="O212" i="3"/>
  <c r="G175" i="3"/>
  <c r="G335" i="3"/>
  <c r="G511" i="3"/>
  <c r="G224" i="3"/>
  <c r="G400" i="3"/>
  <c r="G145" i="3"/>
  <c r="G305" i="3"/>
  <c r="G473" i="3"/>
  <c r="G194" i="3"/>
  <c r="G362" i="3"/>
  <c r="G530" i="3"/>
  <c r="G219" i="3"/>
  <c r="G387" i="3"/>
  <c r="G141" i="3"/>
  <c r="G309" i="3"/>
  <c r="G477" i="3"/>
  <c r="G206" i="3"/>
  <c r="G550" i="3"/>
  <c r="D1506" i="3"/>
  <c r="D1483" i="3"/>
  <c r="D1418" i="3"/>
  <c r="O1408" i="3"/>
  <c r="O1376" i="3"/>
  <c r="D1222" i="3"/>
  <c r="D874" i="3"/>
  <c r="O850" i="3"/>
  <c r="O436" i="3"/>
  <c r="D1194" i="3"/>
  <c r="O1520" i="3"/>
  <c r="D1518" i="3"/>
  <c r="D1486" i="3"/>
  <c r="O1472" i="3"/>
  <c r="D1466" i="3"/>
  <c r="C1464" i="3"/>
  <c r="D1459" i="3"/>
  <c r="C1450" i="3"/>
  <c r="O1424" i="3"/>
  <c r="O1368" i="3"/>
  <c r="D1347" i="3"/>
  <c r="D1338" i="3"/>
  <c r="C1336" i="3"/>
  <c r="D1331" i="3"/>
  <c r="B1471" i="3"/>
  <c r="C1274" i="3"/>
  <c r="D1264" i="3"/>
  <c r="D1254" i="3"/>
  <c r="D1162" i="3"/>
  <c r="D1152" i="3"/>
  <c r="D1098" i="3"/>
  <c r="D1010" i="3"/>
  <c r="D934" i="3"/>
  <c r="D782" i="3"/>
  <c r="C770" i="3"/>
  <c r="C765" i="3"/>
  <c r="C658" i="3"/>
  <c r="D582" i="3"/>
  <c r="O551" i="3"/>
  <c r="D549" i="3"/>
  <c r="O531" i="3"/>
  <c r="O498" i="3"/>
  <c r="O442" i="3"/>
  <c r="O440" i="3"/>
  <c r="D418" i="3"/>
  <c r="O322" i="3"/>
  <c r="O298" i="3"/>
  <c r="O296" i="3"/>
  <c r="O221" i="3"/>
  <c r="O159" i="3"/>
  <c r="D71" i="3"/>
  <c r="D16" i="3"/>
  <c r="C18" i="3"/>
  <c r="D39" i="3"/>
  <c r="O45" i="3"/>
  <c r="O63" i="3"/>
  <c r="O67" i="3"/>
  <c r="D93" i="3"/>
  <c r="C95" i="3"/>
  <c r="D102" i="3"/>
  <c r="O106" i="3"/>
  <c r="C122" i="3"/>
  <c r="O133" i="3"/>
  <c r="O135" i="3"/>
  <c r="D149" i="3"/>
  <c r="O162" i="3"/>
  <c r="O171" i="3"/>
  <c r="O202" i="3"/>
  <c r="O204" i="3"/>
  <c r="O213" i="3"/>
  <c r="D222" i="3"/>
  <c r="O226" i="3"/>
  <c r="C242" i="3"/>
  <c r="D251" i="3"/>
  <c r="D253" i="3"/>
  <c r="D259" i="3"/>
  <c r="D261" i="3"/>
  <c r="O267" i="3"/>
  <c r="D271" i="3"/>
  <c r="D277" i="3"/>
  <c r="C290" i="3"/>
  <c r="O304" i="3"/>
  <c r="D310" i="3"/>
  <c r="O320" i="3"/>
  <c r="O330" i="3"/>
  <c r="O336" i="3"/>
  <c r="O338" i="3"/>
  <c r="O348" i="3"/>
  <c r="C370" i="3"/>
  <c r="C374" i="3"/>
  <c r="O391" i="3"/>
  <c r="O393" i="3"/>
  <c r="C395" i="3"/>
  <c r="D397" i="3"/>
  <c r="D403" i="3"/>
  <c r="O412" i="3"/>
  <c r="D427" i="3"/>
  <c r="C429" i="3"/>
  <c r="D437" i="3"/>
  <c r="D453" i="3"/>
  <c r="O455" i="3"/>
  <c r="O471" i="3"/>
  <c r="D538" i="3"/>
  <c r="C554" i="3"/>
  <c r="O597" i="3"/>
  <c r="D610" i="3"/>
  <c r="C654" i="3"/>
  <c r="C669" i="3"/>
  <c r="C674" i="3"/>
  <c r="C709" i="3"/>
  <c r="D814" i="3"/>
  <c r="C837" i="3"/>
  <c r="D882" i="3"/>
  <c r="C909" i="3"/>
  <c r="D978" i="3"/>
  <c r="D1008" i="3"/>
  <c r="D1048" i="3"/>
  <c r="D1058" i="3"/>
  <c r="C1266" i="3"/>
  <c r="D10" i="3"/>
  <c r="D23" i="3"/>
  <c r="D31" i="3"/>
  <c r="O37" i="3"/>
  <c r="O43" i="3"/>
  <c r="D76" i="3"/>
  <c r="C80" i="3"/>
  <c r="O82" i="3"/>
  <c r="C111" i="3"/>
  <c r="O124" i="3"/>
  <c r="O131" i="3"/>
  <c r="C154" i="3"/>
  <c r="D165" i="3"/>
  <c r="O167" i="3"/>
  <c r="O187" i="3"/>
  <c r="O189" i="3"/>
  <c r="O191" i="3"/>
  <c r="O211" i="3"/>
  <c r="D218" i="3"/>
  <c r="D229" i="3"/>
  <c r="O255" i="3"/>
  <c r="O257" i="3"/>
  <c r="O269" i="3"/>
  <c r="O273" i="3"/>
  <c r="D275" i="3"/>
  <c r="I151" i="3"/>
  <c r="I183" i="3"/>
  <c r="I194" i="3"/>
  <c r="I205" i="3"/>
  <c r="I210" i="3"/>
  <c r="I231" i="3"/>
  <c r="I251" i="3"/>
  <c r="I256" i="3"/>
  <c r="I262" i="3"/>
  <c r="I278" i="3"/>
  <c r="I283" i="3"/>
  <c r="I299" i="3"/>
  <c r="I304" i="3"/>
  <c r="I331" i="3"/>
  <c r="I342" i="3"/>
  <c r="I357" i="3"/>
  <c r="I381" i="3"/>
  <c r="I397" i="3"/>
  <c r="I407" i="3"/>
  <c r="I429" i="3"/>
  <c r="I434" i="3"/>
  <c r="O3" i="3"/>
  <c r="D21" i="3"/>
  <c r="O27" i="3"/>
  <c r="O29" i="3"/>
  <c r="O35" i="3"/>
  <c r="O39" i="3"/>
  <c r="O50" i="3"/>
  <c r="D66" i="3"/>
  <c r="C72" i="3"/>
  <c r="O74" i="3"/>
  <c r="O93" i="3"/>
  <c r="O95" i="3"/>
  <c r="C109" i="3"/>
  <c r="O122" i="3"/>
  <c r="O138" i="3"/>
  <c r="O147" i="3"/>
  <c r="D181" i="3"/>
  <c r="D194" i="3"/>
  <c r="D238" i="3"/>
  <c r="O240" i="3"/>
  <c r="O242" i="3"/>
  <c r="O251" i="3"/>
  <c r="O253" i="3"/>
  <c r="O259" i="3"/>
  <c r="O261" i="3"/>
  <c r="C266" i="3"/>
  <c r="O271" i="3"/>
  <c r="D282" i="3"/>
  <c r="O290" i="3"/>
  <c r="C317" i="3"/>
  <c r="D319" i="3"/>
  <c r="D323" i="3"/>
  <c r="D325" i="3"/>
  <c r="D333" i="3"/>
  <c r="D335" i="3"/>
  <c r="D347" i="3"/>
  <c r="D355" i="3"/>
  <c r="D357" i="3"/>
  <c r="O359" i="3"/>
  <c r="O368" i="3"/>
  <c r="O370" i="3"/>
  <c r="O387" i="3"/>
  <c r="O395" i="3"/>
  <c r="O397" i="3"/>
  <c r="O403" i="3"/>
  <c r="O409" i="3"/>
  <c r="D411" i="3"/>
  <c r="O421" i="3"/>
  <c r="O427" i="3"/>
  <c r="O429" i="3"/>
  <c r="O437" i="3"/>
  <c r="O439" i="3"/>
  <c r="D443" i="3"/>
  <c r="C445" i="3"/>
  <c r="O474" i="3"/>
  <c r="O481" i="3"/>
  <c r="O505" i="3"/>
  <c r="O521" i="3"/>
  <c r="O527" i="3"/>
  <c r="O538" i="3"/>
  <c r="O554" i="3"/>
  <c r="D566" i="3"/>
  <c r="D613" i="3"/>
  <c r="C690" i="3"/>
  <c r="C722" i="3"/>
  <c r="C810" i="3"/>
  <c r="C870" i="3"/>
  <c r="C885" i="3"/>
  <c r="C890" i="3"/>
  <c r="C1007" i="3"/>
  <c r="C981" i="3"/>
  <c r="C986" i="3"/>
  <c r="D1016" i="3"/>
  <c r="D1021" i="3"/>
  <c r="C1026" i="3"/>
  <c r="O10" i="3"/>
  <c r="D15" i="3"/>
  <c r="O23" i="3"/>
  <c r="O31" i="3"/>
  <c r="O59" i="3"/>
  <c r="C64" i="3"/>
  <c r="D68" i="3"/>
  <c r="D85" i="3"/>
  <c r="C118" i="3"/>
  <c r="D134" i="3"/>
  <c r="O154" i="3"/>
  <c r="O183" i="3"/>
  <c r="O201" i="3"/>
  <c r="D205" i="3"/>
  <c r="O207" i="3"/>
  <c r="D234" i="3"/>
  <c r="O292" i="3"/>
  <c r="D307" i="3"/>
  <c r="D309" i="3"/>
  <c r="O315" i="3"/>
  <c r="O327" i="3"/>
  <c r="O329" i="3"/>
  <c r="C331" i="3"/>
  <c r="O341" i="3"/>
  <c r="O343" i="3"/>
  <c r="D349" i="3"/>
  <c r="D351" i="3"/>
  <c r="D362" i="3"/>
  <c r="C394" i="3"/>
  <c r="C402" i="3"/>
  <c r="O405" i="3"/>
  <c r="O407" i="3"/>
  <c r="O415" i="3"/>
  <c r="O419" i="3"/>
  <c r="D470" i="3"/>
  <c r="C477" i="3"/>
  <c r="O479" i="3"/>
  <c r="O483" i="3"/>
  <c r="O490" i="3"/>
  <c r="D501" i="3"/>
  <c r="D517" i="3"/>
  <c r="O519" i="3"/>
  <c r="O523" i="3"/>
  <c r="C530" i="3"/>
  <c r="D534" i="3"/>
  <c r="D541" i="3"/>
  <c r="O543" i="3"/>
  <c r="C581" i="3"/>
  <c r="C626" i="3"/>
  <c r="D638" i="3"/>
  <c r="D634" i="3"/>
  <c r="D646" i="3"/>
  <c r="D653" i="3"/>
  <c r="C693" i="3"/>
  <c r="D698" i="3"/>
  <c r="D710" i="3"/>
  <c r="D725" i="3"/>
  <c r="D730" i="3"/>
  <c r="C750" i="3"/>
  <c r="C813" i="3"/>
  <c r="C838" i="3"/>
  <c r="D853" i="3"/>
  <c r="C858" i="3"/>
  <c r="D893" i="3"/>
  <c r="D898" i="3"/>
  <c r="D910" i="3"/>
  <c r="C925" i="3"/>
  <c r="D930" i="3"/>
  <c r="D1134" i="3"/>
  <c r="C1144" i="3"/>
  <c r="D1190" i="3"/>
  <c r="C1240" i="3"/>
  <c r="D1250" i="3"/>
  <c r="D1294" i="3"/>
  <c r="O1296" i="3"/>
  <c r="O1312" i="3"/>
  <c r="O1328" i="3"/>
  <c r="O1379" i="3"/>
  <c r="C1384" i="3"/>
  <c r="D1386" i="3"/>
  <c r="C1395" i="3"/>
  <c r="D1448" i="3"/>
  <c r="C1493" i="3"/>
  <c r="O1504" i="3"/>
  <c r="G486" i="3"/>
  <c r="G406" i="3"/>
  <c r="G334" i="3"/>
  <c r="G262" i="3"/>
  <c r="G190" i="3"/>
  <c r="G118" i="3"/>
  <c r="G46" i="3"/>
  <c r="G525" i="3"/>
  <c r="G445" i="3"/>
  <c r="G373" i="3"/>
  <c r="G301" i="3"/>
  <c r="G229" i="3"/>
  <c r="G157" i="3"/>
  <c r="G85" i="3"/>
  <c r="G13" i="3"/>
  <c r="G268" i="3"/>
  <c r="G547" i="3"/>
  <c r="G475" i="3"/>
  <c r="G403" i="3"/>
  <c r="G331" i="3"/>
  <c r="G259" i="3"/>
  <c r="G187" i="3"/>
  <c r="G107" i="3"/>
  <c r="G35" i="3"/>
  <c r="G522" i="3"/>
  <c r="G450" i="3"/>
  <c r="G378" i="3"/>
  <c r="G306" i="3"/>
  <c r="G234" i="3"/>
  <c r="G154" i="3"/>
  <c r="G82" i="3"/>
  <c r="G10" i="3"/>
  <c r="G489" i="3"/>
  <c r="G417" i="3"/>
  <c r="G345" i="3"/>
  <c r="G273" i="3"/>
  <c r="G193" i="3"/>
  <c r="G121" i="3"/>
  <c r="G49" i="3"/>
  <c r="G528" i="3"/>
  <c r="G456" i="3"/>
  <c r="G384" i="3"/>
  <c r="G312" i="3"/>
  <c r="G232" i="3"/>
  <c r="G160" i="3"/>
  <c r="G88" i="3"/>
  <c r="G16" i="3"/>
  <c r="G495" i="3"/>
  <c r="G423" i="3"/>
  <c r="G351" i="3"/>
  <c r="G271" i="3"/>
  <c r="G199" i="3"/>
  <c r="G127" i="3"/>
  <c r="G55" i="3"/>
  <c r="O542" i="3"/>
  <c r="C24" i="3"/>
  <c r="O26" i="3"/>
  <c r="O28" i="3"/>
  <c r="C32" i="3"/>
  <c r="O49" i="3"/>
  <c r="O51" i="3"/>
  <c r="D58" i="3"/>
  <c r="O75" i="3"/>
  <c r="O77" i="3"/>
  <c r="O79" i="3"/>
  <c r="C88" i="3"/>
  <c r="C106" i="3"/>
  <c r="O114" i="3"/>
  <c r="O139" i="3"/>
  <c r="O157" i="3"/>
  <c r="C162" i="3"/>
  <c r="O175" i="3"/>
  <c r="C202" i="3"/>
  <c r="O217" i="3"/>
  <c r="O219" i="3"/>
  <c r="D226" i="3"/>
  <c r="C237" i="3"/>
  <c r="O274" i="3"/>
  <c r="C314" i="3"/>
  <c r="D330" i="3"/>
  <c r="D334" i="3"/>
  <c r="D338" i="3"/>
  <c r="D342" i="3"/>
  <c r="C354" i="3"/>
  <c r="C365" i="3"/>
  <c r="O384" i="3"/>
  <c r="O386" i="3"/>
  <c r="O404" i="3"/>
  <c r="D406" i="3"/>
  <c r="O459" i="3"/>
  <c r="O495" i="3"/>
  <c r="O446" i="3"/>
  <c r="C565" i="3"/>
  <c r="D597" i="3"/>
  <c r="D614" i="3"/>
  <c r="O634" i="3"/>
  <c r="O651" i="3"/>
  <c r="D666" i="3"/>
  <c r="C701" i="3"/>
  <c r="D706" i="3"/>
  <c r="C821" i="3"/>
  <c r="D826" i="3"/>
  <c r="D869" i="3"/>
  <c r="D906" i="3"/>
  <c r="D938" i="3"/>
  <c r="D1000" i="3"/>
  <c r="C1040" i="3"/>
  <c r="D1045" i="3"/>
  <c r="D1070" i="3"/>
  <c r="D1080" i="3"/>
  <c r="D1090" i="3"/>
  <c r="D1102" i="3"/>
  <c r="D1112" i="3"/>
  <c r="D1122" i="3"/>
  <c r="I367" i="3"/>
  <c r="I295" i="3"/>
  <c r="I234" i="3"/>
  <c r="I192" i="3"/>
  <c r="I137" i="3"/>
  <c r="I114" i="3"/>
  <c r="I56" i="3"/>
  <c r="G383" i="3"/>
  <c r="G463" i="3"/>
  <c r="G551" i="3"/>
  <c r="G80" i="3"/>
  <c r="G168" i="3"/>
  <c r="G256" i="3"/>
  <c r="G336" i="3"/>
  <c r="G416" i="3"/>
  <c r="G504" i="3"/>
  <c r="G113" i="3"/>
  <c r="G209" i="3"/>
  <c r="G289" i="3"/>
  <c r="G369" i="3"/>
  <c r="G449" i="3"/>
  <c r="G537" i="3"/>
  <c r="G66" i="3"/>
  <c r="G146" i="3"/>
  <c r="G242" i="3"/>
  <c r="G322" i="3"/>
  <c r="G402" i="3"/>
  <c r="G490" i="3"/>
  <c r="G91" i="3"/>
  <c r="G171" i="3"/>
  <c r="G267" i="3"/>
  <c r="G347" i="3"/>
  <c r="G427" i="3"/>
  <c r="G515" i="3"/>
  <c r="G188" i="3"/>
  <c r="G508" i="3"/>
  <c r="G77" i="3"/>
  <c r="G165" i="3"/>
  <c r="G245" i="3"/>
  <c r="G333" i="3"/>
  <c r="G413" i="3"/>
  <c r="G493" i="3"/>
  <c r="G110" i="3"/>
  <c r="G198" i="3"/>
  <c r="G278" i="3"/>
  <c r="G366" i="3"/>
  <c r="G446" i="3"/>
  <c r="G526" i="3"/>
  <c r="C1502" i="3"/>
  <c r="C1488" i="3"/>
  <c r="C1470" i="3"/>
  <c r="O1440" i="3"/>
  <c r="D1419" i="3"/>
  <c r="D1410" i="3"/>
  <c r="D1408" i="3"/>
  <c r="D1394" i="3"/>
  <c r="C1392" i="3"/>
  <c r="D1387" i="3"/>
  <c r="D1363" i="3"/>
  <c r="C1354" i="3"/>
  <c r="D1198" i="3"/>
  <c r="C1002" i="3"/>
  <c r="D966" i="3"/>
  <c r="D954" i="3"/>
  <c r="D949" i="3"/>
  <c r="D842" i="3"/>
  <c r="C650" i="3"/>
  <c r="D637" i="3"/>
  <c r="C522" i="3"/>
  <c r="O491" i="3"/>
  <c r="C482" i="3"/>
  <c r="C469" i="3"/>
  <c r="O444" i="3"/>
  <c r="D438" i="3"/>
  <c r="O410" i="3"/>
  <c r="O372" i="3"/>
  <c r="O307" i="3"/>
  <c r="O291" i="3"/>
  <c r="O289" i="3"/>
  <c r="O287" i="3"/>
  <c r="C285" i="3"/>
  <c r="O223" i="3"/>
  <c r="O108" i="3"/>
  <c r="O83" i="3"/>
  <c r="D40" i="3"/>
  <c r="C30" i="3"/>
  <c r="D7" i="3"/>
  <c r="I254" i="3"/>
  <c r="I198" i="3"/>
  <c r="I142" i="3"/>
  <c r="I62" i="3"/>
  <c r="I438" i="3"/>
  <c r="I416" i="3"/>
  <c r="I366" i="3"/>
  <c r="I247" i="3"/>
  <c r="I191" i="3"/>
  <c r="I83" i="3"/>
  <c r="O1512" i="3"/>
  <c r="O1510" i="3"/>
  <c r="C1442" i="3"/>
  <c r="C1440" i="3"/>
  <c r="O1416" i="3"/>
  <c r="O1400" i="3"/>
  <c r="O1360" i="3"/>
  <c r="D1344" i="3"/>
  <c r="C1328" i="3"/>
  <c r="D1323" i="3"/>
  <c r="D1314" i="3"/>
  <c r="O1283" i="3"/>
  <c r="D1146" i="3"/>
  <c r="C1082" i="3"/>
  <c r="D973" i="3"/>
  <c r="D946" i="3"/>
  <c r="D746" i="3"/>
  <c r="C741" i="3"/>
  <c r="D678" i="3"/>
  <c r="D602" i="3"/>
  <c r="D558" i="3"/>
  <c r="D502" i="3"/>
  <c r="C493" i="3"/>
  <c r="C466" i="3"/>
  <c r="D922" i="3"/>
  <c r="O435" i="3"/>
  <c r="O433" i="3"/>
  <c r="O431" i="3"/>
  <c r="D410" i="3"/>
  <c r="C405" i="3"/>
  <c r="O400" i="3"/>
  <c r="O351" i="3"/>
  <c r="O316" i="3"/>
  <c r="O311" i="3"/>
  <c r="D302" i="3"/>
  <c r="D291" i="3"/>
  <c r="O258" i="3"/>
  <c r="D243" i="3"/>
  <c r="O215" i="3"/>
  <c r="O210" i="3"/>
  <c r="D151" i="3"/>
  <c r="C146" i="3"/>
  <c r="O125" i="3"/>
  <c r="O92" i="3"/>
  <c r="D90" i="3"/>
  <c r="D4" i="3"/>
  <c r="I14" i="3"/>
  <c r="I422" i="3"/>
  <c r="I379" i="3"/>
  <c r="I334" i="3"/>
  <c r="I328" i="3"/>
  <c r="I286" i="3"/>
  <c r="I253" i="3"/>
  <c r="I46" i="3"/>
  <c r="I40" i="3"/>
  <c r="I11" i="3"/>
  <c r="G415" i="3"/>
  <c r="G503" i="3"/>
  <c r="G120" i="3"/>
  <c r="G200" i="3"/>
  <c r="G280" i="3"/>
  <c r="G360" i="3"/>
  <c r="G448" i="3"/>
  <c r="G536" i="3"/>
  <c r="G65" i="3"/>
  <c r="G153" i="3"/>
  <c r="G233" i="3"/>
  <c r="G313" i="3"/>
  <c r="G401" i="3"/>
  <c r="G481" i="3"/>
  <c r="G106" i="3"/>
  <c r="G186" i="3"/>
  <c r="G266" i="3"/>
  <c r="G346" i="3"/>
  <c r="G434" i="3"/>
  <c r="G514" i="3"/>
  <c r="G131" i="3"/>
  <c r="G211" i="3"/>
  <c r="G291" i="3"/>
  <c r="G379" i="3"/>
  <c r="G459" i="3"/>
  <c r="G539" i="3"/>
  <c r="G332" i="3"/>
  <c r="G109" i="3"/>
  <c r="G189" i="3"/>
  <c r="G277" i="3"/>
  <c r="G357" i="3"/>
  <c r="G437" i="3"/>
  <c r="G533" i="3"/>
  <c r="G142" i="3"/>
  <c r="G230" i="3"/>
  <c r="G310" i="3"/>
  <c r="G390" i="3"/>
  <c r="G470" i="3"/>
  <c r="O1496" i="3"/>
  <c r="O1480" i="3"/>
  <c r="D1467" i="3"/>
  <c r="D1458" i="3"/>
  <c r="D1451" i="3"/>
  <c r="C1398" i="3"/>
  <c r="D1346" i="3"/>
  <c r="O1341" i="3"/>
  <c r="D1339" i="3"/>
  <c r="D1330" i="3"/>
  <c r="O1304" i="3"/>
  <c r="C1290" i="3"/>
  <c r="D1288" i="3"/>
  <c r="D1230" i="3"/>
  <c r="C1202" i="3"/>
  <c r="D1074" i="3"/>
  <c r="C1061" i="3"/>
  <c r="D1056" i="3"/>
  <c r="D781" i="3"/>
  <c r="O530" i="3"/>
  <c r="D514" i="3"/>
  <c r="O506" i="3"/>
  <c r="O499" i="3"/>
  <c r="O450" i="3"/>
  <c r="O402" i="3"/>
  <c r="C378" i="3"/>
  <c r="O346" i="3"/>
  <c r="O344" i="3"/>
  <c r="O299" i="3"/>
  <c r="C230" i="3"/>
  <c r="D189" i="3"/>
  <c r="D34" i="3"/>
  <c r="I415" i="3"/>
  <c r="I400" i="3"/>
  <c r="I393" i="3"/>
  <c r="I306" i="3"/>
  <c r="I265" i="3"/>
  <c r="I333" i="3"/>
  <c r="I319" i="3"/>
  <c r="I285" i="3"/>
  <c r="I270" i="3"/>
  <c r="I208" i="3"/>
  <c r="I181" i="3"/>
  <c r="I159" i="3"/>
  <c r="I110" i="3"/>
  <c r="G78" i="3"/>
  <c r="G166" i="3"/>
  <c r="G246" i="3"/>
  <c r="G326" i="3"/>
  <c r="G422" i="3"/>
  <c r="G502" i="3"/>
  <c r="D1523" i="3"/>
  <c r="C1507" i="3"/>
  <c r="C1505" i="3"/>
  <c r="D1498" i="3"/>
  <c r="D1496" i="3"/>
  <c r="C1491" i="3"/>
  <c r="C1482" i="3"/>
  <c r="C1480" i="3"/>
  <c r="C1475" i="3"/>
  <c r="O1464" i="3"/>
  <c r="O1336" i="3"/>
  <c r="C1320" i="3"/>
  <c r="D1306" i="3"/>
  <c r="D1304" i="3"/>
  <c r="C1299" i="3"/>
  <c r="C1234" i="3"/>
  <c r="D1114" i="3"/>
  <c r="C1094" i="3"/>
  <c r="D998" i="3"/>
  <c r="C778" i="3"/>
  <c r="D773" i="3"/>
  <c r="D570" i="3"/>
  <c r="O547" i="3"/>
  <c r="C525" i="3"/>
  <c r="O515" i="3"/>
  <c r="D506" i="3"/>
  <c r="C490" i="3"/>
  <c r="D485" i="3"/>
  <c r="O457" i="3"/>
  <c r="D450" i="3"/>
  <c r="O425" i="3"/>
  <c r="O423" i="3"/>
  <c r="O418" i="3"/>
  <c r="O416" i="3"/>
  <c r="O379" i="3"/>
  <c r="O375" i="3"/>
  <c r="D346" i="3"/>
  <c r="O234" i="3"/>
  <c r="C178" i="3"/>
  <c r="O71" i="3"/>
  <c r="D56" i="3"/>
  <c r="I290" i="3"/>
  <c r="I264" i="3"/>
  <c r="I229" i="3"/>
  <c r="I165" i="3"/>
  <c r="I138" i="3"/>
  <c r="I318" i="3"/>
  <c r="I269" i="3"/>
  <c r="I213" i="3"/>
  <c r="I207" i="3"/>
  <c r="I158" i="3"/>
  <c r="I143" i="3"/>
  <c r="I109" i="3"/>
  <c r="I442" i="3"/>
  <c r="I431" i="3"/>
  <c r="I426" i="3"/>
  <c r="I410" i="3"/>
  <c r="I405" i="3"/>
  <c r="I389" i="3"/>
  <c r="I384" i="3"/>
  <c r="I354" i="3"/>
  <c r="I349" i="3"/>
  <c r="I344" i="3"/>
  <c r="I339" i="3"/>
  <c r="I312" i="3"/>
  <c r="I302" i="3"/>
  <c r="I280" i="3"/>
  <c r="I275" i="3"/>
  <c r="I243" i="3"/>
  <c r="I238" i="3"/>
  <c r="I223" i="3"/>
  <c r="I202" i="3"/>
  <c r="I175" i="3"/>
  <c r="I133" i="3"/>
  <c r="I120" i="3"/>
  <c r="I104" i="3"/>
  <c r="I99" i="3"/>
  <c r="I94" i="3"/>
  <c r="I87" i="3"/>
  <c r="I77" i="3"/>
  <c r="I21" i="3"/>
  <c r="O1488" i="3"/>
  <c r="O1448" i="3"/>
  <c r="O1344" i="3"/>
  <c r="O1320" i="3"/>
  <c r="D1280" i="3"/>
  <c r="B607" i="3"/>
  <c r="O535" i="3"/>
  <c r="G535" i="3"/>
  <c r="O511" i="3"/>
  <c r="O503" i="3"/>
  <c r="F495" i="3"/>
  <c r="G471" i="3"/>
  <c r="F463" i="3"/>
  <c r="J439" i="3"/>
  <c r="M439" i="3" s="1"/>
  <c r="N439" i="3"/>
  <c r="N431" i="3"/>
  <c r="J431" i="3"/>
  <c r="M431" i="3" s="1"/>
  <c r="N423" i="3"/>
  <c r="J423" i="3"/>
  <c r="M423" i="3" s="1"/>
  <c r="N415" i="3"/>
  <c r="J415" i="3"/>
  <c r="M415" i="3" s="1"/>
  <c r="J407" i="3"/>
  <c r="M407" i="3" s="1"/>
  <c r="N407" i="3"/>
  <c r="G407" i="3"/>
  <c r="N399" i="3"/>
  <c r="J399" i="3"/>
  <c r="M399" i="3" s="1"/>
  <c r="I399" i="3"/>
  <c r="N391" i="3"/>
  <c r="J391" i="3"/>
  <c r="M391" i="3" s="1"/>
  <c r="I391" i="3"/>
  <c r="N383" i="3"/>
  <c r="J383" i="3"/>
  <c r="M383" i="3" s="1"/>
  <c r="I383" i="3"/>
  <c r="O383" i="3"/>
  <c r="N375" i="3"/>
  <c r="J375" i="3"/>
  <c r="M375" i="3" s="1"/>
  <c r="I375" i="3"/>
  <c r="J367" i="3"/>
  <c r="M367" i="3" s="1"/>
  <c r="N367" i="3"/>
  <c r="O367" i="3"/>
  <c r="J359" i="3"/>
  <c r="M359" i="3" s="1"/>
  <c r="N359" i="3"/>
  <c r="I359" i="3"/>
  <c r="N351" i="3"/>
  <c r="J351" i="3"/>
  <c r="M351" i="3" s="1"/>
  <c r="N343" i="3"/>
  <c r="J343" i="3"/>
  <c r="M343" i="3" s="1"/>
  <c r="G343" i="3"/>
  <c r="J335" i="3"/>
  <c r="M335" i="3" s="1"/>
  <c r="N335" i="3"/>
  <c r="I335" i="3"/>
  <c r="N327" i="3"/>
  <c r="J327" i="3"/>
  <c r="M327" i="3" s="1"/>
  <c r="N319" i="3"/>
  <c r="J319" i="3"/>
  <c r="M319" i="3" s="1"/>
  <c r="N311" i="3"/>
  <c r="J311" i="3"/>
  <c r="M311" i="3" s="1"/>
  <c r="N303" i="3"/>
  <c r="J303" i="3"/>
  <c r="M303" i="3" s="1"/>
  <c r="J295" i="3"/>
  <c r="M295" i="3" s="1"/>
  <c r="N295" i="3"/>
  <c r="O295" i="3"/>
  <c r="N287" i="3"/>
  <c r="J287" i="3"/>
  <c r="M287" i="3" s="1"/>
  <c r="N279" i="3"/>
  <c r="J279" i="3"/>
  <c r="M279" i="3" s="1"/>
  <c r="O279" i="3"/>
  <c r="G279" i="3"/>
  <c r="N271" i="3"/>
  <c r="J271" i="3"/>
  <c r="M271" i="3" s="1"/>
  <c r="J263" i="3"/>
  <c r="M263" i="3" s="1"/>
  <c r="N263" i="3"/>
  <c r="O263" i="3"/>
  <c r="I263" i="3"/>
  <c r="N255" i="3"/>
  <c r="J255" i="3"/>
  <c r="M255" i="3" s="1"/>
  <c r="I255" i="3"/>
  <c r="N247" i="3"/>
  <c r="J247" i="3"/>
  <c r="M247" i="3" s="1"/>
  <c r="N239" i="3"/>
  <c r="J239" i="3"/>
  <c r="M239" i="3" s="1"/>
  <c r="I239" i="3"/>
  <c r="O239" i="3"/>
  <c r="N231" i="3"/>
  <c r="J231" i="3"/>
  <c r="M231" i="3" s="1"/>
  <c r="O231" i="3"/>
  <c r="N223" i="3"/>
  <c r="J223" i="3"/>
  <c r="M223" i="3" s="1"/>
  <c r="N215" i="3"/>
  <c r="J215" i="3"/>
  <c r="M215" i="3" s="1"/>
  <c r="D215" i="3"/>
  <c r="I215" i="3"/>
  <c r="G215" i="3"/>
  <c r="N207" i="3"/>
  <c r="J207" i="3"/>
  <c r="M207" i="3" s="1"/>
  <c r="J199" i="3"/>
  <c r="M199" i="3" s="1"/>
  <c r="N199" i="3"/>
  <c r="N191" i="3"/>
  <c r="J191" i="3"/>
  <c r="M191" i="3" s="1"/>
  <c r="C191" i="3"/>
  <c r="N183" i="3"/>
  <c r="J183" i="3"/>
  <c r="M183" i="3" s="1"/>
  <c r="N175" i="3"/>
  <c r="J175" i="3"/>
  <c r="M175" i="3" s="1"/>
  <c r="N167" i="3"/>
  <c r="J167" i="3"/>
  <c r="M167" i="3" s="1"/>
  <c r="J159" i="3"/>
  <c r="M159" i="3" s="1"/>
  <c r="N159" i="3"/>
  <c r="B159" i="3"/>
  <c r="N151" i="3"/>
  <c r="J151" i="3"/>
  <c r="M151" i="3" s="1"/>
  <c r="G151" i="3"/>
  <c r="O151" i="3"/>
  <c r="N143" i="3"/>
  <c r="J143" i="3"/>
  <c r="M143" i="3" s="1"/>
  <c r="N135" i="3"/>
  <c r="J135" i="3"/>
  <c r="M135" i="3" s="1"/>
  <c r="I135" i="3"/>
  <c r="N127" i="3"/>
  <c r="J127" i="3"/>
  <c r="M127" i="3" s="1"/>
  <c r="O127" i="3"/>
  <c r="I127" i="3"/>
  <c r="N119" i="3"/>
  <c r="J119" i="3"/>
  <c r="M119" i="3" s="1"/>
  <c r="O119" i="3"/>
  <c r="J111" i="3"/>
  <c r="M111" i="3" s="1"/>
  <c r="N111" i="3"/>
  <c r="O111" i="3"/>
  <c r="N103" i="3"/>
  <c r="J103" i="3"/>
  <c r="M103" i="3" s="1"/>
  <c r="O103" i="3"/>
  <c r="N95" i="3"/>
  <c r="J95" i="3"/>
  <c r="M95" i="3" s="1"/>
  <c r="J87" i="3"/>
  <c r="M87" i="3" s="1"/>
  <c r="N87" i="3"/>
  <c r="O87" i="3"/>
  <c r="G87" i="3"/>
  <c r="N79" i="3"/>
  <c r="J79" i="3"/>
  <c r="M79" i="3" s="1"/>
  <c r="B79" i="3"/>
  <c r="I79" i="3"/>
  <c r="N71" i="3"/>
  <c r="J71" i="3"/>
  <c r="M71" i="3" s="1"/>
  <c r="I71" i="3"/>
  <c r="B71" i="3"/>
  <c r="F71" i="3"/>
  <c r="J63" i="3"/>
  <c r="M63" i="3" s="1"/>
  <c r="N63" i="3"/>
  <c r="N55" i="3"/>
  <c r="J55" i="3"/>
  <c r="M55" i="3" s="1"/>
  <c r="C55" i="3"/>
  <c r="N47" i="3"/>
  <c r="J47" i="3"/>
  <c r="M47" i="3" s="1"/>
  <c r="D47" i="3"/>
  <c r="B47" i="3"/>
  <c r="I47" i="3"/>
  <c r="J39" i="3"/>
  <c r="M39" i="3" s="1"/>
  <c r="N39" i="3"/>
  <c r="N31" i="3"/>
  <c r="J31" i="3"/>
  <c r="M31" i="3" s="1"/>
  <c r="B31" i="3"/>
  <c r="N23" i="3"/>
  <c r="J23" i="3"/>
  <c r="M23" i="3" s="1"/>
  <c r="I23" i="3"/>
  <c r="G23" i="3"/>
  <c r="J15" i="3"/>
  <c r="M15" i="3" s="1"/>
  <c r="N15" i="3"/>
  <c r="I15" i="3"/>
  <c r="J7" i="3"/>
  <c r="M7" i="3" s="1"/>
  <c r="N7" i="3"/>
  <c r="O7" i="3"/>
  <c r="O591" i="3"/>
  <c r="O571" i="3"/>
  <c r="C562" i="3"/>
  <c r="D546" i="3"/>
  <c r="O463" i="3"/>
  <c r="D461" i="3"/>
  <c r="O447" i="3"/>
  <c r="O445" i="3"/>
  <c r="C426" i="3"/>
  <c r="O413" i="3"/>
  <c r="O411" i="3"/>
  <c r="O392" i="3"/>
  <c r="C386" i="3"/>
  <c r="O381" i="3"/>
  <c r="O355" i="3"/>
  <c r="O347" i="3"/>
  <c r="O339" i="3"/>
  <c r="O335" i="3"/>
  <c r="O325" i="3"/>
  <c r="O323" i="3"/>
  <c r="O319" i="3"/>
  <c r="O317" i="3"/>
  <c r="O305" i="3"/>
  <c r="O303" i="3"/>
  <c r="O301" i="3"/>
  <c r="O282" i="3"/>
  <c r="O280" i="3"/>
  <c r="D278" i="3"/>
  <c r="C274" i="3"/>
  <c r="D270" i="3"/>
  <c r="O268" i="3"/>
  <c r="O266" i="3"/>
  <c r="O264" i="3"/>
  <c r="O247" i="3"/>
  <c r="D245" i="3"/>
  <c r="D232" i="3"/>
  <c r="O203" i="3"/>
  <c r="O199" i="3"/>
  <c r="D197" i="3"/>
  <c r="C190" i="3"/>
  <c r="C186" i="3"/>
  <c r="O181" i="3"/>
  <c r="O179" i="3"/>
  <c r="O170" i="3"/>
  <c r="C168" i="3"/>
  <c r="O143" i="3"/>
  <c r="D130" i="3"/>
  <c r="C114" i="3"/>
  <c r="O98" i="3"/>
  <c r="C79" i="3"/>
  <c r="O66" i="3"/>
  <c r="O55" i="3"/>
  <c r="D42" i="3"/>
  <c r="D38" i="3"/>
  <c r="C13" i="3"/>
  <c r="I430" i="3"/>
  <c r="I398" i="3"/>
  <c r="I371" i="3"/>
  <c r="I343" i="3"/>
  <c r="I338" i="3"/>
  <c r="I322" i="3"/>
  <c r="I311" i="3"/>
  <c r="I279" i="3"/>
  <c r="I242" i="3"/>
  <c r="I237" i="3"/>
  <c r="I232" i="3"/>
  <c r="I216" i="3"/>
  <c r="I211" i="3"/>
  <c r="I184" i="3"/>
  <c r="I174" i="3"/>
  <c r="I152" i="3"/>
  <c r="I147" i="3"/>
  <c r="I119" i="3"/>
  <c r="I103" i="3"/>
  <c r="I86" i="3"/>
  <c r="I32" i="3"/>
  <c r="I70" i="3"/>
  <c r="I126" i="3"/>
  <c r="I350" i="3"/>
  <c r="I382" i="3"/>
  <c r="D182" i="3"/>
  <c r="D366" i="3"/>
  <c r="D398" i="3"/>
  <c r="D462" i="3"/>
  <c r="D574" i="3"/>
  <c r="D686" i="3"/>
  <c r="D742" i="3"/>
  <c r="D774" i="3"/>
  <c r="D806" i="3"/>
  <c r="C1006" i="3"/>
  <c r="D1030" i="3"/>
  <c r="D1166" i="3"/>
  <c r="I22" i="3"/>
  <c r="I30" i="3"/>
  <c r="I61" i="3"/>
  <c r="I101" i="3"/>
  <c r="I125" i="3"/>
  <c r="I149" i="3"/>
  <c r="I173" i="3"/>
  <c r="I182" i="3"/>
  <c r="I197" i="3"/>
  <c r="I206" i="3"/>
  <c r="I230" i="3"/>
  <c r="I277" i="3"/>
  <c r="I301" i="3"/>
  <c r="I310" i="3"/>
  <c r="I325" i="3"/>
  <c r="I358" i="3"/>
  <c r="I421" i="3"/>
  <c r="C5" i="3"/>
  <c r="C22" i="3"/>
  <c r="D48" i="3"/>
  <c r="D125" i="3"/>
  <c r="D142" i="3"/>
  <c r="D157" i="3"/>
  <c r="C174" i="3"/>
  <c r="O197" i="3"/>
  <c r="O205" i="3"/>
  <c r="O237" i="3"/>
  <c r="D254" i="3"/>
  <c r="O277" i="3"/>
  <c r="C301" i="3"/>
  <c r="O365" i="3"/>
  <c r="C373" i="3"/>
  <c r="D389" i="3"/>
  <c r="O408" i="3"/>
  <c r="C430" i="3"/>
  <c r="C509" i="3"/>
  <c r="D606" i="3"/>
  <c r="C846" i="3"/>
  <c r="D878" i="3"/>
  <c r="D942" i="3"/>
  <c r="D976" i="3"/>
  <c r="D1038" i="3"/>
  <c r="C1062" i="3"/>
  <c r="D1072" i="3"/>
  <c r="D1126" i="3"/>
  <c r="D1158" i="3"/>
  <c r="O1383" i="3"/>
  <c r="C1462" i="3"/>
  <c r="C1497" i="3"/>
  <c r="G6" i="3"/>
  <c r="G478" i="3"/>
  <c r="G414" i="3"/>
  <c r="G350" i="3"/>
  <c r="G286" i="3"/>
  <c r="G222" i="3"/>
  <c r="G158" i="3"/>
  <c r="G94" i="3"/>
  <c r="G30" i="3"/>
  <c r="G517" i="3"/>
  <c r="G453" i="3"/>
  <c r="G389" i="3"/>
  <c r="G325" i="3"/>
  <c r="G261" i="3"/>
  <c r="G197" i="3"/>
  <c r="G133" i="3"/>
  <c r="G69" i="3"/>
  <c r="G5" i="3"/>
  <c r="G496" i="3"/>
  <c r="G432" i="3"/>
  <c r="G368" i="3"/>
  <c r="G304" i="3"/>
  <c r="G240" i="3"/>
  <c r="G176" i="3"/>
  <c r="G112" i="3"/>
  <c r="G48" i="3"/>
  <c r="D115" i="3"/>
  <c r="O16" i="3"/>
  <c r="O32" i="3"/>
  <c r="F59" i="3"/>
  <c r="O430" i="3"/>
  <c r="O126" i="3"/>
  <c r="O24" i="3"/>
  <c r="B53" i="3"/>
  <c r="F147" i="3"/>
  <c r="F331" i="3"/>
  <c r="O454" i="3"/>
  <c r="O326" i="3"/>
  <c r="O6" i="3"/>
  <c r="B158" i="3"/>
  <c r="O286" i="3"/>
  <c r="O142" i="3"/>
  <c r="F21" i="3"/>
  <c r="F112" i="3"/>
  <c r="B416" i="3"/>
  <c r="O406" i="3"/>
  <c r="O174" i="3"/>
  <c r="B13" i="3"/>
  <c r="B99" i="3"/>
  <c r="B397" i="3"/>
  <c r="O478" i="3"/>
  <c r="O128" i="3"/>
  <c r="B5" i="3"/>
  <c r="F107" i="3"/>
  <c r="B131" i="3"/>
  <c r="O390" i="3"/>
  <c r="O230" i="3"/>
  <c r="D51" i="3"/>
  <c r="F24" i="3"/>
  <c r="F56" i="3"/>
  <c r="F317" i="3"/>
  <c r="F1324" i="3"/>
  <c r="B1316" i="3"/>
  <c r="F526" i="3"/>
  <c r="F493" i="3"/>
  <c r="F456" i="3"/>
  <c r="B920" i="3"/>
  <c r="B531" i="3"/>
  <c r="B550" i="3"/>
  <c r="F518" i="3"/>
  <c r="F1000" i="3"/>
  <c r="F528" i="3"/>
  <c r="B814" i="3"/>
  <c r="B621" i="3"/>
  <c r="F533" i="3"/>
  <c r="F952" i="3"/>
  <c r="B864" i="3"/>
  <c r="B819" i="3"/>
  <c r="F771" i="3"/>
  <c r="B699" i="3"/>
  <c r="F659" i="3"/>
  <c r="I5" i="3"/>
  <c r="I37" i="3"/>
  <c r="I53" i="3"/>
  <c r="I69" i="3"/>
  <c r="I88" i="3"/>
  <c r="I93" i="3"/>
  <c r="I112" i="3"/>
  <c r="I117" i="3"/>
  <c r="I160" i="3"/>
  <c r="I189" i="3"/>
  <c r="I222" i="3"/>
  <c r="I288" i="3"/>
  <c r="I317" i="3"/>
  <c r="I360" i="3"/>
  <c r="I365" i="3"/>
  <c r="I408" i="3"/>
  <c r="I413" i="3"/>
  <c r="I432" i="3"/>
  <c r="I437" i="3"/>
  <c r="D8" i="3"/>
  <c r="O61" i="3"/>
  <c r="C101" i="3"/>
  <c r="O109" i="3"/>
  <c r="O117" i="3"/>
  <c r="D141" i="3"/>
  <c r="I445" i="3"/>
  <c r="I440" i="3"/>
  <c r="I424" i="3"/>
  <c r="I419" i="3"/>
  <c r="I414" i="3"/>
  <c r="I403" i="3"/>
  <c r="I392" i="3"/>
  <c r="I387" i="3"/>
  <c r="I376" i="3"/>
  <c r="I352" i="3"/>
  <c r="I347" i="3"/>
  <c r="I327" i="3"/>
  <c r="I294" i="3"/>
  <c r="I246" i="3"/>
  <c r="I226" i="3"/>
  <c r="I221" i="3"/>
  <c r="I200" i="3"/>
  <c r="I190" i="3"/>
  <c r="I178" i="3"/>
  <c r="I167" i="3"/>
  <c r="I162" i="3"/>
  <c r="I157" i="3"/>
  <c r="I141" i="3"/>
  <c r="I136" i="3"/>
  <c r="I80" i="3"/>
  <c r="I55" i="3"/>
  <c r="I38" i="3"/>
  <c r="I19" i="3"/>
  <c r="B964" i="3"/>
  <c r="B732" i="3"/>
  <c r="J444" i="3"/>
  <c r="M444" i="3" s="1"/>
  <c r="N444" i="3"/>
  <c r="J436" i="3"/>
  <c r="M436" i="3" s="1"/>
  <c r="N436" i="3"/>
  <c r="J428" i="3"/>
  <c r="M428" i="3" s="1"/>
  <c r="N428" i="3"/>
  <c r="N420" i="3"/>
  <c r="J420" i="3"/>
  <c r="M420" i="3" s="1"/>
  <c r="J412" i="3"/>
  <c r="M412" i="3" s="1"/>
  <c r="N412" i="3"/>
  <c r="J404" i="3"/>
  <c r="M404" i="3" s="1"/>
  <c r="N404" i="3"/>
  <c r="J396" i="3"/>
  <c r="M396" i="3" s="1"/>
  <c r="N396" i="3"/>
  <c r="O396" i="3"/>
  <c r="J388" i="3"/>
  <c r="M388" i="3" s="1"/>
  <c r="N388" i="3"/>
  <c r="N380" i="3"/>
  <c r="J380" i="3"/>
  <c r="M380" i="3" s="1"/>
  <c r="J372" i="3"/>
  <c r="M372" i="3" s="1"/>
  <c r="N372" i="3"/>
  <c r="N364" i="3"/>
  <c r="J364" i="3"/>
  <c r="M364" i="3" s="1"/>
  <c r="J356" i="3"/>
  <c r="M356" i="3" s="1"/>
  <c r="N356" i="3"/>
  <c r="C356" i="3"/>
  <c r="J348" i="3"/>
  <c r="M348" i="3" s="1"/>
  <c r="N348" i="3"/>
  <c r="J340" i="3"/>
  <c r="M340" i="3" s="1"/>
  <c r="N340" i="3"/>
  <c r="J332" i="3"/>
  <c r="M332" i="3" s="1"/>
  <c r="N332" i="3"/>
  <c r="J324" i="3"/>
  <c r="M324" i="3" s="1"/>
  <c r="N324" i="3"/>
  <c r="J316" i="3"/>
  <c r="M316" i="3" s="1"/>
  <c r="N316" i="3"/>
  <c r="G316" i="3"/>
  <c r="J308" i="3"/>
  <c r="M308" i="3" s="1"/>
  <c r="N308" i="3"/>
  <c r="N300" i="3"/>
  <c r="J300" i="3"/>
  <c r="M300" i="3" s="1"/>
  <c r="N292" i="3"/>
  <c r="J292" i="3"/>
  <c r="M292" i="3" s="1"/>
  <c r="J284" i="3"/>
  <c r="M284" i="3" s="1"/>
  <c r="N284" i="3"/>
  <c r="J276" i="3"/>
  <c r="M276" i="3" s="1"/>
  <c r="N276" i="3"/>
  <c r="J268" i="3"/>
  <c r="M268" i="3" s="1"/>
  <c r="N268" i="3"/>
  <c r="J260" i="3"/>
  <c r="M260" i="3" s="1"/>
  <c r="N260" i="3"/>
  <c r="J252" i="3"/>
  <c r="M252" i="3" s="1"/>
  <c r="N252" i="3"/>
  <c r="J244" i="3"/>
  <c r="M244" i="3" s="1"/>
  <c r="N244" i="3"/>
  <c r="J236" i="3"/>
  <c r="M236" i="3" s="1"/>
  <c r="N236" i="3"/>
  <c r="N228" i="3"/>
  <c r="J228" i="3"/>
  <c r="M228" i="3" s="1"/>
  <c r="J220" i="3"/>
  <c r="M220" i="3" s="1"/>
  <c r="N220" i="3"/>
  <c r="N212" i="3"/>
  <c r="J212" i="3"/>
  <c r="M212" i="3" s="1"/>
  <c r="J204" i="3"/>
  <c r="M204" i="3" s="1"/>
  <c r="N204" i="3"/>
  <c r="J196" i="3"/>
  <c r="M196" i="3" s="1"/>
  <c r="N196" i="3"/>
  <c r="J188" i="3"/>
  <c r="M188" i="3" s="1"/>
  <c r="N188" i="3"/>
  <c r="J180" i="3"/>
  <c r="M180" i="3" s="1"/>
  <c r="N180" i="3"/>
  <c r="J172" i="3"/>
  <c r="M172" i="3" s="1"/>
  <c r="N172" i="3"/>
  <c r="J164" i="3"/>
  <c r="M164" i="3" s="1"/>
  <c r="N164" i="3"/>
  <c r="J156" i="3"/>
  <c r="M156" i="3" s="1"/>
  <c r="N156" i="3"/>
  <c r="J148" i="3"/>
  <c r="M148" i="3" s="1"/>
  <c r="N148" i="3"/>
  <c r="J140" i="3"/>
  <c r="M140" i="3" s="1"/>
  <c r="N140" i="3"/>
  <c r="N132" i="3"/>
  <c r="J132" i="3"/>
  <c r="M132" i="3" s="1"/>
  <c r="O132" i="3"/>
  <c r="J124" i="3"/>
  <c r="M124" i="3" s="1"/>
  <c r="N124" i="3"/>
  <c r="N116" i="3"/>
  <c r="J116" i="3"/>
  <c r="M116" i="3" s="1"/>
  <c r="J108" i="3"/>
  <c r="M108" i="3" s="1"/>
  <c r="N108" i="3"/>
  <c r="J100" i="3"/>
  <c r="M100" i="3" s="1"/>
  <c r="N100" i="3"/>
  <c r="N92" i="3"/>
  <c r="J92" i="3"/>
  <c r="M92" i="3" s="1"/>
  <c r="F92" i="3"/>
  <c r="J84" i="3"/>
  <c r="M84" i="3" s="1"/>
  <c r="N84" i="3"/>
  <c r="J76" i="3"/>
  <c r="M76" i="3" s="1"/>
  <c r="N76" i="3"/>
  <c r="C76" i="3"/>
  <c r="J68" i="3"/>
  <c r="M68" i="3" s="1"/>
  <c r="N68" i="3"/>
  <c r="J60" i="3"/>
  <c r="M60" i="3" s="1"/>
  <c r="N60" i="3"/>
  <c r="G60" i="3"/>
  <c r="J52" i="3"/>
  <c r="M52" i="3" s="1"/>
  <c r="N52" i="3"/>
  <c r="N44" i="3"/>
  <c r="J44" i="3"/>
  <c r="M44" i="3" s="1"/>
  <c r="J36" i="3"/>
  <c r="M36" i="3" s="1"/>
  <c r="N36" i="3"/>
  <c r="J28" i="3"/>
  <c r="M28" i="3" s="1"/>
  <c r="N28" i="3"/>
  <c r="J20" i="3"/>
  <c r="M20" i="3" s="1"/>
  <c r="N20" i="3"/>
  <c r="N12" i="3"/>
  <c r="J12" i="3"/>
  <c r="M12" i="3" s="1"/>
  <c r="N4" i="3"/>
  <c r="J4" i="3"/>
  <c r="M4" i="3" s="1"/>
  <c r="I118" i="3"/>
  <c r="I102" i="3"/>
  <c r="I96" i="3"/>
  <c r="I85" i="3"/>
  <c r="I48" i="3"/>
  <c r="I31" i="3"/>
  <c r="I24" i="3"/>
  <c r="I13" i="3"/>
  <c r="I7" i="3"/>
  <c r="D2" i="3"/>
  <c r="O539" i="3"/>
  <c r="G499" i="3"/>
  <c r="O467" i="3"/>
  <c r="I435" i="3"/>
  <c r="I411" i="3"/>
  <c r="D387" i="3"/>
  <c r="C371" i="3"/>
  <c r="I363" i="3"/>
  <c r="I355" i="3"/>
  <c r="I315" i="3"/>
  <c r="G307" i="3"/>
  <c r="C299" i="3"/>
  <c r="D283" i="3"/>
  <c r="O275" i="3"/>
  <c r="G243" i="3"/>
  <c r="O235" i="3"/>
  <c r="O195" i="3"/>
  <c r="I187" i="3"/>
  <c r="G179" i="3"/>
  <c r="O163" i="3"/>
  <c r="I115" i="3"/>
  <c r="I91" i="3"/>
  <c r="G51" i="3"/>
  <c r="I35" i="3"/>
  <c r="I439" i="3"/>
  <c r="I423" i="3"/>
  <c r="I386" i="3"/>
  <c r="I351" i="3"/>
  <c r="I346" i="3"/>
  <c r="I326" i="3"/>
  <c r="I320" i="3"/>
  <c r="I309" i="3"/>
  <c r="I293" i="3"/>
  <c r="I287" i="3"/>
  <c r="I271" i="3"/>
  <c r="I266" i="3"/>
  <c r="I245" i="3"/>
  <c r="I240" i="3"/>
  <c r="I235" i="3"/>
  <c r="I214" i="3"/>
  <c r="I199" i="3"/>
  <c r="I166" i="3"/>
  <c r="I122" i="3"/>
  <c r="I111" i="3"/>
  <c r="I106" i="3"/>
  <c r="I59" i="3"/>
  <c r="I54" i="3"/>
  <c r="C1499" i="3"/>
  <c r="D1435" i="3"/>
  <c r="D1403" i="3"/>
  <c r="D1379" i="3"/>
  <c r="C1291" i="3"/>
  <c r="D1186" i="3"/>
  <c r="D1178" i="3"/>
  <c r="D1154" i="3"/>
  <c r="D1138" i="3"/>
  <c r="D1106" i="3"/>
  <c r="C1066" i="3"/>
  <c r="C1050" i="3"/>
  <c r="D1042" i="3"/>
  <c r="C1018" i="3"/>
  <c r="D994" i="3"/>
  <c r="D970" i="3"/>
  <c r="C866" i="3"/>
  <c r="C850" i="3"/>
  <c r="D834" i="3"/>
  <c r="D818" i="3"/>
  <c r="D794" i="3"/>
  <c r="D786" i="3"/>
  <c r="D762" i="3"/>
  <c r="O722" i="3"/>
  <c r="D714" i="3"/>
  <c r="C682" i="3"/>
  <c r="D642" i="3"/>
  <c r="B626" i="3"/>
  <c r="C618" i="3"/>
  <c r="C594" i="3"/>
  <c r="C586" i="3"/>
  <c r="O546" i="3"/>
  <c r="G546" i="3"/>
  <c r="B538" i="3"/>
  <c r="B506" i="3"/>
  <c r="B498" i="3"/>
  <c r="G482" i="3"/>
  <c r="D474" i="3"/>
  <c r="O466" i="3"/>
  <c r="F466" i="3"/>
  <c r="C458" i="3"/>
  <c r="O458" i="3"/>
  <c r="J442" i="3"/>
  <c r="M442" i="3" s="1"/>
  <c r="N442" i="3"/>
  <c r="J434" i="3"/>
  <c r="M434" i="3" s="1"/>
  <c r="N434" i="3"/>
  <c r="O434" i="3"/>
  <c r="C434" i="3"/>
  <c r="J426" i="3"/>
  <c r="M426" i="3" s="1"/>
  <c r="N426" i="3"/>
  <c r="O426" i="3"/>
  <c r="N418" i="3"/>
  <c r="I418" i="3"/>
  <c r="J418" i="3"/>
  <c r="M418" i="3" s="1"/>
  <c r="G418" i="3"/>
  <c r="J410" i="3"/>
  <c r="M410" i="3" s="1"/>
  <c r="N410" i="3"/>
  <c r="J402" i="3"/>
  <c r="M402" i="3" s="1"/>
  <c r="N402" i="3"/>
  <c r="I402" i="3"/>
  <c r="J394" i="3"/>
  <c r="M394" i="3" s="1"/>
  <c r="N394" i="3"/>
  <c r="I394" i="3"/>
  <c r="N386" i="3"/>
  <c r="J386" i="3"/>
  <c r="M386" i="3" s="1"/>
  <c r="N378" i="3"/>
  <c r="J378" i="3"/>
  <c r="M378" i="3" s="1"/>
  <c r="I378" i="3"/>
  <c r="B378" i="3"/>
  <c r="J370" i="3"/>
  <c r="M370" i="3" s="1"/>
  <c r="N370" i="3"/>
  <c r="I370" i="3"/>
  <c r="J362" i="3"/>
  <c r="M362" i="3" s="1"/>
  <c r="N362" i="3"/>
  <c r="O362" i="3"/>
  <c r="J354" i="3"/>
  <c r="M354" i="3" s="1"/>
  <c r="N354" i="3"/>
  <c r="O354" i="3"/>
  <c r="G354" i="3"/>
  <c r="N346" i="3"/>
  <c r="J346" i="3"/>
  <c r="M346" i="3" s="1"/>
  <c r="J338" i="3"/>
  <c r="M338" i="3" s="1"/>
  <c r="N338" i="3"/>
  <c r="J330" i="3"/>
  <c r="M330" i="3" s="1"/>
  <c r="N330" i="3"/>
  <c r="J322" i="3"/>
  <c r="M322" i="3" s="1"/>
  <c r="N322" i="3"/>
  <c r="D322" i="3"/>
  <c r="N314" i="3"/>
  <c r="J314" i="3"/>
  <c r="M314" i="3" s="1"/>
  <c r="I314" i="3"/>
  <c r="O314" i="3"/>
  <c r="N306" i="3"/>
  <c r="J306" i="3"/>
  <c r="M306" i="3" s="1"/>
  <c r="N298" i="3"/>
  <c r="J298" i="3"/>
  <c r="M298" i="3" s="1"/>
  <c r="I298" i="3"/>
  <c r="J290" i="3"/>
  <c r="M290" i="3" s="1"/>
  <c r="N290" i="3"/>
  <c r="G290" i="3"/>
  <c r="J282" i="3"/>
  <c r="M282" i="3" s="1"/>
  <c r="N282" i="3"/>
  <c r="I282" i="3"/>
  <c r="N274" i="3"/>
  <c r="J274" i="3"/>
  <c r="M274" i="3" s="1"/>
  <c r="I274" i="3"/>
  <c r="J266" i="3"/>
  <c r="M266" i="3" s="1"/>
  <c r="N266" i="3"/>
  <c r="J258" i="3"/>
  <c r="M258" i="3" s="1"/>
  <c r="N258" i="3"/>
  <c r="I258" i="3"/>
  <c r="C258" i="3"/>
  <c r="J250" i="3"/>
  <c r="M250" i="3" s="1"/>
  <c r="N250" i="3"/>
  <c r="I250" i="3"/>
  <c r="C250" i="3"/>
  <c r="O250" i="3"/>
  <c r="J242" i="3"/>
  <c r="M242" i="3" s="1"/>
  <c r="N242" i="3"/>
  <c r="N234" i="3"/>
  <c r="J234" i="3"/>
  <c r="M234" i="3" s="1"/>
  <c r="J226" i="3"/>
  <c r="M226" i="3" s="1"/>
  <c r="N226" i="3"/>
  <c r="G226" i="3"/>
  <c r="J218" i="3"/>
  <c r="M218" i="3" s="1"/>
  <c r="N218" i="3"/>
  <c r="I218" i="3"/>
  <c r="O218" i="3"/>
  <c r="N210" i="3"/>
  <c r="J210" i="3"/>
  <c r="M210" i="3" s="1"/>
  <c r="C210" i="3"/>
  <c r="J202" i="3"/>
  <c r="M202" i="3" s="1"/>
  <c r="N202" i="3"/>
  <c r="J194" i="3"/>
  <c r="M194" i="3" s="1"/>
  <c r="N194" i="3"/>
  <c r="O194" i="3"/>
  <c r="J186" i="3"/>
  <c r="M186" i="3" s="1"/>
  <c r="N186" i="3"/>
  <c r="I186" i="3"/>
  <c r="O186" i="3"/>
  <c r="J178" i="3"/>
  <c r="M178" i="3" s="1"/>
  <c r="N178" i="3"/>
  <c r="O178" i="3"/>
  <c r="N170" i="3"/>
  <c r="J170" i="3"/>
  <c r="M170" i="3" s="1"/>
  <c r="C170" i="3"/>
  <c r="I170" i="3"/>
  <c r="J162" i="3"/>
  <c r="M162" i="3" s="1"/>
  <c r="N162" i="3"/>
  <c r="G162" i="3"/>
  <c r="J154" i="3"/>
  <c r="M154" i="3" s="1"/>
  <c r="N154" i="3"/>
  <c r="I154" i="3"/>
  <c r="N146" i="3"/>
  <c r="J146" i="3"/>
  <c r="M146" i="3" s="1"/>
  <c r="O146" i="3"/>
  <c r="F146" i="3"/>
  <c r="I146" i="3"/>
  <c r="N138" i="3"/>
  <c r="J138" i="3"/>
  <c r="M138" i="3" s="1"/>
  <c r="C138" i="3"/>
  <c r="J130" i="3"/>
  <c r="M130" i="3" s="1"/>
  <c r="N130" i="3"/>
  <c r="I130" i="3"/>
  <c r="O130" i="3"/>
  <c r="N122" i="3"/>
  <c r="J122" i="3"/>
  <c r="M122" i="3" s="1"/>
  <c r="N114" i="3"/>
  <c r="J114" i="3"/>
  <c r="M114" i="3" s="1"/>
  <c r="B114" i="3"/>
  <c r="J106" i="3"/>
  <c r="M106" i="3" s="1"/>
  <c r="N106" i="3"/>
  <c r="J98" i="3"/>
  <c r="M98" i="3" s="1"/>
  <c r="N98" i="3"/>
  <c r="I98" i="3"/>
  <c r="C98" i="3"/>
  <c r="G98" i="3"/>
  <c r="B98" i="3"/>
  <c r="N90" i="3"/>
  <c r="J90" i="3"/>
  <c r="M90" i="3" s="1"/>
  <c r="I90" i="3"/>
  <c r="O90" i="3"/>
  <c r="J82" i="3"/>
  <c r="M82" i="3" s="1"/>
  <c r="N82" i="3"/>
  <c r="I82" i="3"/>
  <c r="F82" i="3"/>
  <c r="D82" i="3"/>
  <c r="J74" i="3"/>
  <c r="M74" i="3" s="1"/>
  <c r="N74" i="3"/>
  <c r="I74" i="3"/>
  <c r="D74" i="3"/>
  <c r="J66" i="3"/>
  <c r="M66" i="3" s="1"/>
  <c r="N66" i="3"/>
  <c r="J58" i="3"/>
  <c r="M58" i="3" s="1"/>
  <c r="N58" i="3"/>
  <c r="O58" i="3"/>
  <c r="J50" i="3"/>
  <c r="M50" i="3" s="1"/>
  <c r="N50" i="3"/>
  <c r="C50" i="3"/>
  <c r="N42" i="3"/>
  <c r="J42" i="3"/>
  <c r="M42" i="3" s="1"/>
  <c r="O42" i="3"/>
  <c r="J34" i="3"/>
  <c r="M34" i="3" s="1"/>
  <c r="N34" i="3"/>
  <c r="G34" i="3"/>
  <c r="O34" i="3"/>
  <c r="N26" i="3"/>
  <c r="J26" i="3"/>
  <c r="M26" i="3" s="1"/>
  <c r="D26" i="3"/>
  <c r="J18" i="3"/>
  <c r="M18" i="3" s="1"/>
  <c r="N18" i="3"/>
  <c r="O18" i="3"/>
  <c r="N10" i="3"/>
  <c r="J10" i="3"/>
  <c r="M10" i="3" s="1"/>
  <c r="I443" i="3"/>
  <c r="I406" i="3"/>
  <c r="I390" i="3"/>
  <c r="I374" i="3"/>
  <c r="I362" i="3"/>
  <c r="I330" i="3"/>
  <c r="I303" i="3"/>
  <c r="I261" i="3"/>
  <c r="I224" i="3"/>
  <c r="I219" i="3"/>
  <c r="I176" i="3"/>
  <c r="I171" i="3"/>
  <c r="I155" i="3"/>
  <c r="I150" i="3"/>
  <c r="I134" i="3"/>
  <c r="I128" i="3"/>
  <c r="I95" i="3"/>
  <c r="I78" i="3"/>
  <c r="I6" i="3"/>
  <c r="C1426" i="3"/>
  <c r="D1370" i="3"/>
  <c r="D1282" i="3"/>
  <c r="C1258" i="3"/>
  <c r="D1226" i="3"/>
  <c r="B1105" i="3"/>
  <c r="B1097" i="3"/>
  <c r="B553" i="3"/>
  <c r="G521" i="3"/>
  <c r="F489" i="3"/>
  <c r="B473" i="3"/>
  <c r="G457" i="3"/>
  <c r="F457" i="3"/>
  <c r="J441" i="3"/>
  <c r="M441" i="3" s="1"/>
  <c r="N441" i="3"/>
  <c r="B441" i="3"/>
  <c r="J433" i="3"/>
  <c r="M433" i="3" s="1"/>
  <c r="N433" i="3"/>
  <c r="N425" i="3"/>
  <c r="J425" i="3"/>
  <c r="M425" i="3" s="1"/>
  <c r="F425" i="3"/>
  <c r="N417" i="3"/>
  <c r="J417" i="3"/>
  <c r="M417" i="3" s="1"/>
  <c r="J409" i="3"/>
  <c r="M409" i="3" s="1"/>
  <c r="N409" i="3"/>
  <c r="J401" i="3"/>
  <c r="M401" i="3" s="1"/>
  <c r="N401" i="3"/>
  <c r="J393" i="3"/>
  <c r="M393" i="3" s="1"/>
  <c r="N393" i="3"/>
  <c r="G393" i="3"/>
  <c r="N385" i="3"/>
  <c r="J385" i="3"/>
  <c r="M385" i="3" s="1"/>
  <c r="O385" i="3"/>
  <c r="N377" i="3"/>
  <c r="J377" i="3"/>
  <c r="M377" i="3" s="1"/>
  <c r="O377" i="3"/>
  <c r="J369" i="3"/>
  <c r="M369" i="3" s="1"/>
  <c r="N369" i="3"/>
  <c r="O369" i="3"/>
  <c r="J361" i="3"/>
  <c r="M361" i="3" s="1"/>
  <c r="N361" i="3"/>
  <c r="J353" i="3"/>
  <c r="M353" i="3" s="1"/>
  <c r="N353" i="3"/>
  <c r="N345" i="3"/>
  <c r="J345" i="3"/>
  <c r="M345" i="3" s="1"/>
  <c r="J337" i="3"/>
  <c r="M337" i="3" s="1"/>
  <c r="N337" i="3"/>
  <c r="J329" i="3"/>
  <c r="M329" i="3" s="1"/>
  <c r="N329" i="3"/>
  <c r="I329" i="3"/>
  <c r="G329" i="3"/>
  <c r="J321" i="3"/>
  <c r="M321" i="3" s="1"/>
  <c r="N321" i="3"/>
  <c r="N313" i="3"/>
  <c r="J313" i="3"/>
  <c r="M313" i="3" s="1"/>
  <c r="N305" i="3"/>
  <c r="J305" i="3"/>
  <c r="M305" i="3" s="1"/>
  <c r="N297" i="3"/>
  <c r="J297" i="3"/>
  <c r="M297" i="3" s="1"/>
  <c r="O297" i="3"/>
  <c r="J289" i="3"/>
  <c r="M289" i="3" s="1"/>
  <c r="N289" i="3"/>
  <c r="N281" i="3"/>
  <c r="J281" i="3"/>
  <c r="M281" i="3" s="1"/>
  <c r="O281" i="3"/>
  <c r="N273" i="3"/>
  <c r="J273" i="3"/>
  <c r="M273" i="3" s="1"/>
  <c r="J265" i="3"/>
  <c r="M265" i="3" s="1"/>
  <c r="N265" i="3"/>
  <c r="O265" i="3"/>
  <c r="G265" i="3"/>
  <c r="J257" i="3"/>
  <c r="M257" i="3" s="1"/>
  <c r="N257" i="3"/>
  <c r="J249" i="3"/>
  <c r="M249" i="3" s="1"/>
  <c r="N249" i="3"/>
  <c r="N241" i="3"/>
  <c r="J241" i="3"/>
  <c r="M241" i="3" s="1"/>
  <c r="F241" i="3"/>
  <c r="N233" i="3"/>
  <c r="J233" i="3"/>
  <c r="M233" i="3" s="1"/>
  <c r="J225" i="3"/>
  <c r="M225" i="3" s="1"/>
  <c r="N225" i="3"/>
  <c r="F225" i="3"/>
  <c r="N217" i="3"/>
  <c r="J217" i="3"/>
  <c r="M217" i="3" s="1"/>
  <c r="F217" i="3"/>
  <c r="N209" i="3"/>
  <c r="J209" i="3"/>
  <c r="M209" i="3" s="1"/>
  <c r="J201" i="3"/>
  <c r="M201" i="3" s="1"/>
  <c r="N201" i="3"/>
  <c r="I201" i="3"/>
  <c r="G201" i="3"/>
  <c r="J193" i="3"/>
  <c r="M193" i="3" s="1"/>
  <c r="N193" i="3"/>
  <c r="J185" i="3"/>
  <c r="M185" i="3" s="1"/>
  <c r="N185" i="3"/>
  <c r="N177" i="3"/>
  <c r="J177" i="3"/>
  <c r="M177" i="3" s="1"/>
  <c r="N169" i="3"/>
  <c r="J169" i="3"/>
  <c r="M169" i="3" s="1"/>
  <c r="J161" i="3"/>
  <c r="M161" i="3" s="1"/>
  <c r="N161" i="3"/>
  <c r="J153" i="3"/>
  <c r="M153" i="3" s="1"/>
  <c r="N153" i="3"/>
  <c r="N145" i="3"/>
  <c r="J145" i="3"/>
  <c r="M145" i="3" s="1"/>
  <c r="N137" i="3"/>
  <c r="J137" i="3"/>
  <c r="M137" i="3" s="1"/>
  <c r="G137" i="3"/>
  <c r="J129" i="3"/>
  <c r="M129" i="3" s="1"/>
  <c r="N129" i="3"/>
  <c r="O129" i="3"/>
  <c r="N121" i="3"/>
  <c r="J121" i="3"/>
  <c r="M121" i="3" s="1"/>
  <c r="F121" i="3"/>
  <c r="O121" i="3"/>
  <c r="N113" i="3"/>
  <c r="J113" i="3"/>
  <c r="M113" i="3" s="1"/>
  <c r="B113" i="3"/>
  <c r="F113" i="3"/>
  <c r="J105" i="3"/>
  <c r="M105" i="3" s="1"/>
  <c r="N105" i="3"/>
  <c r="N97" i="3"/>
  <c r="J97" i="3"/>
  <c r="M97" i="3" s="1"/>
  <c r="N89" i="3"/>
  <c r="J89" i="3"/>
  <c r="M89" i="3" s="1"/>
  <c r="J81" i="3"/>
  <c r="M81" i="3" s="1"/>
  <c r="N81" i="3"/>
  <c r="N73" i="3"/>
  <c r="J73" i="3"/>
  <c r="M73" i="3" s="1"/>
  <c r="G73" i="3"/>
  <c r="J65" i="3"/>
  <c r="M65" i="3" s="1"/>
  <c r="N65" i="3"/>
  <c r="J57" i="3"/>
  <c r="M57" i="3" s="1"/>
  <c r="N57" i="3"/>
  <c r="N49" i="3"/>
  <c r="J49" i="3"/>
  <c r="M49" i="3" s="1"/>
  <c r="N41" i="3"/>
  <c r="J41" i="3"/>
  <c r="M41" i="3" s="1"/>
  <c r="J33" i="3"/>
  <c r="M33" i="3" s="1"/>
  <c r="N33" i="3"/>
  <c r="O33" i="3"/>
  <c r="D33" i="3"/>
  <c r="N25" i="3"/>
  <c r="J25" i="3"/>
  <c r="M25" i="3" s="1"/>
  <c r="J17" i="3"/>
  <c r="M17" i="3" s="1"/>
  <c r="N17" i="3"/>
  <c r="J9" i="3"/>
  <c r="M9" i="3" s="1"/>
  <c r="N9" i="3"/>
  <c r="G9" i="3"/>
  <c r="O115" i="3"/>
  <c r="I307" i="3"/>
  <c r="I179" i="3"/>
  <c r="C1176" i="3"/>
  <c r="D984" i="3"/>
  <c r="J440" i="3"/>
  <c r="M440" i="3" s="1"/>
  <c r="N440" i="3"/>
  <c r="N432" i="3"/>
  <c r="J432" i="3"/>
  <c r="M432" i="3" s="1"/>
  <c r="N424" i="3"/>
  <c r="J424" i="3"/>
  <c r="M424" i="3" s="1"/>
  <c r="N416" i="3"/>
  <c r="J416" i="3"/>
  <c r="M416" i="3" s="1"/>
  <c r="J408" i="3"/>
  <c r="M408" i="3" s="1"/>
  <c r="N408" i="3"/>
  <c r="J400" i="3"/>
  <c r="M400" i="3" s="1"/>
  <c r="N400" i="3"/>
  <c r="N392" i="3"/>
  <c r="J392" i="3"/>
  <c r="M392" i="3" s="1"/>
  <c r="N384" i="3"/>
  <c r="J384" i="3"/>
  <c r="M384" i="3" s="1"/>
  <c r="N376" i="3"/>
  <c r="J376" i="3"/>
  <c r="M376" i="3" s="1"/>
  <c r="J368" i="3"/>
  <c r="M368" i="3" s="1"/>
  <c r="N368" i="3"/>
  <c r="I368" i="3"/>
  <c r="J360" i="3"/>
  <c r="M360" i="3" s="1"/>
  <c r="N360" i="3"/>
  <c r="O360" i="3"/>
  <c r="N352" i="3"/>
  <c r="J352" i="3"/>
  <c r="M352" i="3" s="1"/>
  <c r="O352" i="3"/>
  <c r="N344" i="3"/>
  <c r="J344" i="3"/>
  <c r="M344" i="3" s="1"/>
  <c r="J336" i="3"/>
  <c r="M336" i="3" s="1"/>
  <c r="N336" i="3"/>
  <c r="I336" i="3"/>
  <c r="J328" i="3"/>
  <c r="M328" i="3" s="1"/>
  <c r="N328" i="3"/>
  <c r="N320" i="3"/>
  <c r="J320" i="3"/>
  <c r="M320" i="3" s="1"/>
  <c r="N312" i="3"/>
  <c r="O312" i="3"/>
  <c r="J312" i="3"/>
  <c r="M312" i="3" s="1"/>
  <c r="N304" i="3"/>
  <c r="J304" i="3"/>
  <c r="M304" i="3" s="1"/>
  <c r="N296" i="3"/>
  <c r="J296" i="3"/>
  <c r="M296" i="3" s="1"/>
  <c r="J288" i="3"/>
  <c r="M288" i="3" s="1"/>
  <c r="N288" i="3"/>
  <c r="N280" i="3"/>
  <c r="J280" i="3"/>
  <c r="M280" i="3" s="1"/>
  <c r="N272" i="3"/>
  <c r="J272" i="3"/>
  <c r="M272" i="3" s="1"/>
  <c r="O272" i="3"/>
  <c r="J264" i="3"/>
  <c r="M264" i="3" s="1"/>
  <c r="N264" i="3"/>
  <c r="J256" i="3"/>
  <c r="M256" i="3" s="1"/>
  <c r="N256" i="3"/>
  <c r="N248" i="3"/>
  <c r="J248" i="3"/>
  <c r="M248" i="3" s="1"/>
  <c r="N240" i="3"/>
  <c r="J240" i="3"/>
  <c r="M240" i="3" s="1"/>
  <c r="N232" i="3"/>
  <c r="J232" i="3"/>
  <c r="M232" i="3" s="1"/>
  <c r="J224" i="3"/>
  <c r="M224" i="3" s="1"/>
  <c r="N224" i="3"/>
  <c r="N216" i="3"/>
  <c r="J216" i="3"/>
  <c r="M216" i="3" s="1"/>
  <c r="N208" i="3"/>
  <c r="J208" i="3"/>
  <c r="M208" i="3" s="1"/>
  <c r="J200" i="3"/>
  <c r="M200" i="3" s="1"/>
  <c r="N200" i="3"/>
  <c r="J192" i="3"/>
  <c r="M192" i="3" s="1"/>
  <c r="N192" i="3"/>
  <c r="N184" i="3"/>
  <c r="J184" i="3"/>
  <c r="M184" i="3" s="1"/>
  <c r="N176" i="3"/>
  <c r="J176" i="3"/>
  <c r="M176" i="3" s="1"/>
  <c r="N168" i="3"/>
  <c r="J168" i="3"/>
  <c r="M168" i="3" s="1"/>
  <c r="J160" i="3"/>
  <c r="M160" i="3" s="1"/>
  <c r="N160" i="3"/>
  <c r="N152" i="3"/>
  <c r="J152" i="3"/>
  <c r="M152" i="3" s="1"/>
  <c r="N144" i="3"/>
  <c r="J144" i="3"/>
  <c r="M144" i="3" s="1"/>
  <c r="N136" i="3"/>
  <c r="J136" i="3"/>
  <c r="M136" i="3" s="1"/>
  <c r="J128" i="3"/>
  <c r="M128" i="3" s="1"/>
  <c r="N128" i="3"/>
  <c r="N120" i="3"/>
  <c r="J120" i="3"/>
  <c r="M120" i="3" s="1"/>
  <c r="N112" i="3"/>
  <c r="J112" i="3"/>
  <c r="M112" i="3" s="1"/>
  <c r="J104" i="3"/>
  <c r="M104" i="3" s="1"/>
  <c r="N104" i="3"/>
  <c r="N96" i="3"/>
  <c r="J96" i="3"/>
  <c r="M96" i="3" s="1"/>
  <c r="N88" i="3"/>
  <c r="J88" i="3"/>
  <c r="M88" i="3" s="1"/>
  <c r="J80" i="3"/>
  <c r="M80" i="3" s="1"/>
  <c r="N80" i="3"/>
  <c r="N72" i="3"/>
  <c r="J72" i="3"/>
  <c r="M72" i="3" s="1"/>
  <c r="J64" i="3"/>
  <c r="M64" i="3" s="1"/>
  <c r="N64" i="3"/>
  <c r="I64" i="3"/>
  <c r="J56" i="3"/>
  <c r="M56" i="3" s="1"/>
  <c r="N56" i="3"/>
  <c r="N48" i="3"/>
  <c r="J48" i="3"/>
  <c r="M48" i="3" s="1"/>
  <c r="N40" i="3"/>
  <c r="J40" i="3"/>
  <c r="M40" i="3" s="1"/>
  <c r="J32" i="3"/>
  <c r="M32" i="3" s="1"/>
  <c r="N32" i="3"/>
  <c r="N24" i="3"/>
  <c r="J24" i="3"/>
  <c r="M24" i="3" s="1"/>
  <c r="J16" i="3"/>
  <c r="M16" i="3" s="1"/>
  <c r="N16" i="3"/>
  <c r="J8" i="3"/>
  <c r="M8" i="3" s="1"/>
  <c r="N8" i="3"/>
  <c r="I8" i="3"/>
  <c r="N2" i="5"/>
  <c r="O3" i="5"/>
  <c r="O5" i="5"/>
  <c r="G115" i="3"/>
  <c r="G371" i="3"/>
  <c r="G435" i="3"/>
  <c r="O363" i="3"/>
  <c r="D315" i="3"/>
  <c r="I296" i="3"/>
  <c r="I272" i="3"/>
  <c r="I248" i="3"/>
  <c r="I168" i="3"/>
  <c r="I144" i="3"/>
  <c r="I72" i="3"/>
  <c r="C1013" i="3"/>
  <c r="N445" i="3"/>
  <c r="J445" i="3"/>
  <c r="M445" i="3" s="1"/>
  <c r="N437" i="3"/>
  <c r="J437" i="3"/>
  <c r="M437" i="3" s="1"/>
  <c r="N429" i="3"/>
  <c r="J429" i="3"/>
  <c r="M429" i="3" s="1"/>
  <c r="N421" i="3"/>
  <c r="J421" i="3"/>
  <c r="M421" i="3" s="1"/>
  <c r="D421" i="3"/>
  <c r="N413" i="3"/>
  <c r="J413" i="3"/>
  <c r="M413" i="3" s="1"/>
  <c r="C413" i="3"/>
  <c r="N405" i="3"/>
  <c r="J405" i="3"/>
  <c r="M405" i="3" s="1"/>
  <c r="N397" i="3"/>
  <c r="J397" i="3"/>
  <c r="M397" i="3" s="1"/>
  <c r="N389" i="3"/>
  <c r="J389" i="3"/>
  <c r="M389" i="3" s="1"/>
  <c r="N381" i="3"/>
  <c r="J381" i="3"/>
  <c r="M381" i="3" s="1"/>
  <c r="C381" i="3"/>
  <c r="N373" i="3"/>
  <c r="J373" i="3"/>
  <c r="M373" i="3" s="1"/>
  <c r="I373" i="3"/>
  <c r="N365" i="3"/>
  <c r="J365" i="3"/>
  <c r="M365" i="3" s="1"/>
  <c r="N357" i="3"/>
  <c r="J357" i="3"/>
  <c r="M357" i="3" s="1"/>
  <c r="N349" i="3"/>
  <c r="J349" i="3"/>
  <c r="M349" i="3" s="1"/>
  <c r="N341" i="3"/>
  <c r="J341" i="3"/>
  <c r="M341" i="3" s="1"/>
  <c r="I341" i="3"/>
  <c r="D341" i="3"/>
  <c r="N333" i="3"/>
  <c r="J333" i="3"/>
  <c r="M333" i="3" s="1"/>
  <c r="O333" i="3"/>
  <c r="N325" i="3"/>
  <c r="J325" i="3"/>
  <c r="M325" i="3" s="1"/>
  <c r="N317" i="3"/>
  <c r="J317" i="3"/>
  <c r="M317" i="3" s="1"/>
  <c r="N309" i="3"/>
  <c r="J309" i="3"/>
  <c r="M309" i="3" s="1"/>
  <c r="N301" i="3"/>
  <c r="J301" i="3"/>
  <c r="M301" i="3" s="1"/>
  <c r="N293" i="3"/>
  <c r="J293" i="3"/>
  <c r="M293" i="3" s="1"/>
  <c r="D293" i="3"/>
  <c r="N285" i="3"/>
  <c r="J285" i="3"/>
  <c r="M285" i="3" s="1"/>
  <c r="O285" i="3"/>
  <c r="N277" i="3"/>
  <c r="J277" i="3"/>
  <c r="M277" i="3" s="1"/>
  <c r="N269" i="3"/>
  <c r="J269" i="3"/>
  <c r="M269" i="3" s="1"/>
  <c r="N261" i="3"/>
  <c r="J261" i="3"/>
  <c r="M261" i="3" s="1"/>
  <c r="N253" i="3"/>
  <c r="J253" i="3"/>
  <c r="M253" i="3" s="1"/>
  <c r="N245" i="3"/>
  <c r="J245" i="3"/>
  <c r="M245" i="3" s="1"/>
  <c r="O245" i="3"/>
  <c r="N237" i="3"/>
  <c r="J237" i="3"/>
  <c r="M237" i="3" s="1"/>
  <c r="N229" i="3"/>
  <c r="J229" i="3"/>
  <c r="M229" i="3" s="1"/>
  <c r="N221" i="3"/>
  <c r="J221" i="3"/>
  <c r="M221" i="3" s="1"/>
  <c r="N213" i="3"/>
  <c r="J213" i="3"/>
  <c r="M213" i="3" s="1"/>
  <c r="D213" i="3"/>
  <c r="N205" i="3"/>
  <c r="J205" i="3"/>
  <c r="M205" i="3" s="1"/>
  <c r="N197" i="3"/>
  <c r="J197" i="3"/>
  <c r="M197" i="3" s="1"/>
  <c r="N189" i="3"/>
  <c r="J189" i="3"/>
  <c r="M189" i="3" s="1"/>
  <c r="N181" i="3"/>
  <c r="J181" i="3"/>
  <c r="M181" i="3" s="1"/>
  <c r="N173" i="3"/>
  <c r="J173" i="3"/>
  <c r="M173" i="3" s="1"/>
  <c r="N165" i="3"/>
  <c r="J165" i="3"/>
  <c r="M165" i="3" s="1"/>
  <c r="N157" i="3"/>
  <c r="J157" i="3"/>
  <c r="M157" i="3" s="1"/>
  <c r="N149" i="3"/>
  <c r="J149" i="3"/>
  <c r="M149" i="3" s="1"/>
  <c r="N141" i="3"/>
  <c r="J141" i="3"/>
  <c r="M141" i="3" s="1"/>
  <c r="N133" i="3"/>
  <c r="J133" i="3"/>
  <c r="M133" i="3" s="1"/>
  <c r="N125" i="3"/>
  <c r="J125" i="3"/>
  <c r="M125" i="3" s="1"/>
  <c r="N117" i="3"/>
  <c r="J117" i="3"/>
  <c r="M117" i="3" s="1"/>
  <c r="N109" i="3"/>
  <c r="J109" i="3"/>
  <c r="M109" i="3" s="1"/>
  <c r="N101" i="3"/>
  <c r="J101" i="3"/>
  <c r="M101" i="3" s="1"/>
  <c r="O101" i="3"/>
  <c r="N93" i="3"/>
  <c r="J93" i="3"/>
  <c r="M93" i="3" s="1"/>
  <c r="N85" i="3"/>
  <c r="J85" i="3"/>
  <c r="M85" i="3" s="1"/>
  <c r="N77" i="3"/>
  <c r="J77" i="3"/>
  <c r="M77" i="3" s="1"/>
  <c r="N69" i="3"/>
  <c r="J69" i="3"/>
  <c r="M69" i="3" s="1"/>
  <c r="D69" i="3"/>
  <c r="N61" i="3"/>
  <c r="D61" i="3"/>
  <c r="J61" i="3"/>
  <c r="M61" i="3" s="1"/>
  <c r="N53" i="3"/>
  <c r="J53" i="3"/>
  <c r="M53" i="3" s="1"/>
  <c r="N45" i="3"/>
  <c r="J45" i="3"/>
  <c r="M45" i="3" s="1"/>
  <c r="N37" i="3"/>
  <c r="J37" i="3"/>
  <c r="M37" i="3" s="1"/>
  <c r="N29" i="3"/>
  <c r="J29" i="3"/>
  <c r="M29" i="3" s="1"/>
  <c r="I29" i="3"/>
  <c r="D29" i="3"/>
  <c r="N21" i="3"/>
  <c r="J21" i="3"/>
  <c r="M21" i="3" s="1"/>
  <c r="O21" i="3"/>
  <c r="N13" i="3"/>
  <c r="J13" i="3"/>
  <c r="M13" i="3" s="1"/>
  <c r="N5" i="3"/>
  <c r="J5" i="3"/>
  <c r="M5" i="3" s="1"/>
  <c r="O5" i="3"/>
  <c r="D3" i="5"/>
  <c r="J2" i="3"/>
  <c r="M2" i="3" s="1"/>
  <c r="N2" i="3"/>
  <c r="C1276" i="3"/>
  <c r="O507" i="3"/>
  <c r="O451" i="3"/>
  <c r="N443" i="3"/>
  <c r="J443" i="3"/>
  <c r="M443" i="3" s="1"/>
  <c r="O443" i="3"/>
  <c r="J435" i="3"/>
  <c r="M435" i="3" s="1"/>
  <c r="N435" i="3"/>
  <c r="J427" i="3"/>
  <c r="M427" i="3" s="1"/>
  <c r="N427" i="3"/>
  <c r="I427" i="3"/>
  <c r="N419" i="3"/>
  <c r="J419" i="3"/>
  <c r="M419" i="3" s="1"/>
  <c r="D419" i="3"/>
  <c r="N411" i="3"/>
  <c r="J411" i="3"/>
  <c r="M411" i="3" s="1"/>
  <c r="J403" i="3"/>
  <c r="M403" i="3" s="1"/>
  <c r="N403" i="3"/>
  <c r="J395" i="3"/>
  <c r="M395" i="3" s="1"/>
  <c r="N395" i="3"/>
  <c r="I395" i="3"/>
  <c r="J387" i="3"/>
  <c r="M387" i="3" s="1"/>
  <c r="N387" i="3"/>
  <c r="N379" i="3"/>
  <c r="J379" i="3"/>
  <c r="M379" i="3" s="1"/>
  <c r="D379" i="3"/>
  <c r="N371" i="3"/>
  <c r="J371" i="3"/>
  <c r="M371" i="3" s="1"/>
  <c r="O371" i="3"/>
  <c r="J363" i="3"/>
  <c r="M363" i="3" s="1"/>
  <c r="N363" i="3"/>
  <c r="J355" i="3"/>
  <c r="M355" i="3" s="1"/>
  <c r="N355" i="3"/>
  <c r="N347" i="3"/>
  <c r="J347" i="3"/>
  <c r="M347" i="3" s="1"/>
  <c r="N339" i="3"/>
  <c r="J339" i="3"/>
  <c r="M339" i="3" s="1"/>
  <c r="D339" i="3"/>
  <c r="J331" i="3"/>
  <c r="M331" i="3" s="1"/>
  <c r="N331" i="3"/>
  <c r="O331" i="3"/>
  <c r="J323" i="3"/>
  <c r="M323" i="3" s="1"/>
  <c r="N323" i="3"/>
  <c r="I323" i="3"/>
  <c r="J315" i="3"/>
  <c r="M315" i="3" s="1"/>
  <c r="N315" i="3"/>
  <c r="N307" i="3"/>
  <c r="J307" i="3"/>
  <c r="M307" i="3" s="1"/>
  <c r="N299" i="3"/>
  <c r="J299" i="3"/>
  <c r="M299" i="3" s="1"/>
  <c r="J291" i="3"/>
  <c r="M291" i="3" s="1"/>
  <c r="N291" i="3"/>
  <c r="I291" i="3"/>
  <c r="J283" i="3"/>
  <c r="M283" i="3" s="1"/>
  <c r="N283" i="3"/>
  <c r="O283" i="3"/>
  <c r="N275" i="3"/>
  <c r="J275" i="3"/>
  <c r="M275" i="3" s="1"/>
  <c r="N267" i="3"/>
  <c r="J267" i="3"/>
  <c r="M267" i="3" s="1"/>
  <c r="C267" i="3"/>
  <c r="J259" i="3"/>
  <c r="M259" i="3" s="1"/>
  <c r="N259" i="3"/>
  <c r="I259" i="3"/>
  <c r="J251" i="3"/>
  <c r="M251" i="3" s="1"/>
  <c r="N251" i="3"/>
  <c r="J243" i="3"/>
  <c r="M243" i="3" s="1"/>
  <c r="N243" i="3"/>
  <c r="O243" i="3"/>
  <c r="J235" i="3"/>
  <c r="M235" i="3" s="1"/>
  <c r="N235" i="3"/>
  <c r="J227" i="3"/>
  <c r="M227" i="3" s="1"/>
  <c r="N227" i="3"/>
  <c r="I227" i="3"/>
  <c r="O227" i="3"/>
  <c r="J219" i="3"/>
  <c r="M219" i="3" s="1"/>
  <c r="N219" i="3"/>
  <c r="N211" i="3"/>
  <c r="J211" i="3"/>
  <c r="M211" i="3" s="1"/>
  <c r="N203" i="3"/>
  <c r="J203" i="3"/>
  <c r="M203" i="3" s="1"/>
  <c r="J195" i="3"/>
  <c r="M195" i="3" s="1"/>
  <c r="N195" i="3"/>
  <c r="I195" i="3"/>
  <c r="J187" i="3"/>
  <c r="M187" i="3" s="1"/>
  <c r="N187" i="3"/>
  <c r="J179" i="3"/>
  <c r="M179" i="3" s="1"/>
  <c r="N179" i="3"/>
  <c r="N171" i="3"/>
  <c r="J171" i="3"/>
  <c r="M171" i="3" s="1"/>
  <c r="N163" i="3"/>
  <c r="J163" i="3"/>
  <c r="M163" i="3" s="1"/>
  <c r="I163" i="3"/>
  <c r="J155" i="3"/>
  <c r="M155" i="3" s="1"/>
  <c r="N155" i="3"/>
  <c r="J147" i="3"/>
  <c r="M147" i="3" s="1"/>
  <c r="N147" i="3"/>
  <c r="N139" i="3"/>
  <c r="J139" i="3"/>
  <c r="M139" i="3" s="1"/>
  <c r="J131" i="3"/>
  <c r="M131" i="3" s="1"/>
  <c r="N131" i="3"/>
  <c r="J123" i="3"/>
  <c r="M123" i="3" s="1"/>
  <c r="N123" i="3"/>
  <c r="O123" i="3"/>
  <c r="N115" i="3"/>
  <c r="J115" i="3"/>
  <c r="M115" i="3" s="1"/>
  <c r="J107" i="3"/>
  <c r="M107" i="3" s="1"/>
  <c r="N107" i="3"/>
  <c r="I107" i="3"/>
  <c r="O107" i="3"/>
  <c r="J99" i="3"/>
  <c r="M99" i="3" s="1"/>
  <c r="N99" i="3"/>
  <c r="O99" i="3"/>
  <c r="N91" i="3"/>
  <c r="J91" i="3"/>
  <c r="M91" i="3" s="1"/>
  <c r="O91" i="3"/>
  <c r="J83" i="3"/>
  <c r="M83" i="3" s="1"/>
  <c r="N83" i="3"/>
  <c r="J75" i="3"/>
  <c r="M75" i="3" s="1"/>
  <c r="N75" i="3"/>
  <c r="N67" i="3"/>
  <c r="J67" i="3"/>
  <c r="M67" i="3" s="1"/>
  <c r="J59" i="3"/>
  <c r="M59" i="3" s="1"/>
  <c r="N59" i="3"/>
  <c r="J51" i="3"/>
  <c r="M51" i="3" s="1"/>
  <c r="N51" i="3"/>
  <c r="N43" i="3"/>
  <c r="J43" i="3"/>
  <c r="M43" i="3" s="1"/>
  <c r="J35" i="3"/>
  <c r="M35" i="3" s="1"/>
  <c r="N35" i="3"/>
  <c r="J27" i="3"/>
  <c r="M27" i="3" s="1"/>
  <c r="N27" i="3"/>
  <c r="N19" i="3"/>
  <c r="J19" i="3"/>
  <c r="M19" i="3" s="1"/>
  <c r="O19" i="3"/>
  <c r="J11" i="3"/>
  <c r="M11" i="3" s="1"/>
  <c r="N11" i="3"/>
  <c r="O11" i="3"/>
  <c r="J3" i="3"/>
  <c r="M3" i="3" s="1"/>
  <c r="N3" i="3"/>
  <c r="J588" i="6"/>
  <c r="M588" i="6" s="1"/>
  <c r="G589" i="6"/>
  <c r="D590" i="6"/>
  <c r="B591" i="6"/>
  <c r="N591" i="6"/>
  <c r="J592" i="6"/>
  <c r="M592" i="6" s="1"/>
  <c r="J594" i="6"/>
  <c r="M594" i="6" s="1"/>
  <c r="J596" i="6"/>
  <c r="M596" i="6" s="1"/>
  <c r="G597" i="6"/>
  <c r="D598" i="6"/>
  <c r="B599" i="6"/>
  <c r="N599" i="6"/>
  <c r="B604" i="6"/>
  <c r="N604" i="6"/>
  <c r="J605" i="6"/>
  <c r="M605" i="6" s="1"/>
  <c r="D607" i="6"/>
  <c r="B608" i="6"/>
  <c r="N608" i="6"/>
  <c r="N610" i="6"/>
  <c r="F614" i="6"/>
  <c r="C615" i="6"/>
  <c r="O615" i="6"/>
  <c r="I618" i="6"/>
  <c r="F620" i="6"/>
  <c r="I623" i="6"/>
  <c r="F624" i="6"/>
  <c r="I625" i="6"/>
  <c r="F629" i="6"/>
  <c r="C630" i="6"/>
  <c r="O630" i="6"/>
  <c r="I632" i="6"/>
  <c r="F634" i="6"/>
  <c r="I638" i="6"/>
  <c r="F639" i="6"/>
  <c r="C640" i="6"/>
  <c r="O640" i="6"/>
  <c r="I642" i="6"/>
  <c r="F644" i="6"/>
  <c r="C645" i="6"/>
  <c r="O645" i="6"/>
  <c r="I647" i="6"/>
  <c r="F648" i="6"/>
  <c r="I652" i="6"/>
  <c r="F653" i="6"/>
  <c r="C654" i="6"/>
  <c r="O654" i="6"/>
  <c r="I656" i="6"/>
  <c r="C658" i="6"/>
  <c r="O658" i="6"/>
  <c r="I661" i="6"/>
  <c r="F662" i="6"/>
  <c r="C663" i="6"/>
  <c r="O663" i="6"/>
  <c r="C602" i="6"/>
  <c r="I589" i="6"/>
  <c r="F590" i="6"/>
  <c r="C591" i="6"/>
  <c r="O591" i="6"/>
  <c r="I597" i="6"/>
  <c r="F598" i="6"/>
  <c r="C599" i="6"/>
  <c r="O599" i="6"/>
  <c r="C604" i="6"/>
  <c r="O604" i="6"/>
  <c r="F607" i="6"/>
  <c r="C608" i="6"/>
  <c r="O608" i="6"/>
  <c r="B612" i="6"/>
  <c r="N612" i="6"/>
  <c r="G614" i="6"/>
  <c r="D615" i="6"/>
  <c r="B616" i="6"/>
  <c r="N616" i="6"/>
  <c r="J618" i="6"/>
  <c r="M618" i="6" s="1"/>
  <c r="G620" i="6"/>
  <c r="B622" i="6"/>
  <c r="N622" i="6"/>
  <c r="J623" i="6"/>
  <c r="M623" i="6" s="1"/>
  <c r="G624" i="6"/>
  <c r="B626" i="6"/>
  <c r="N626" i="6"/>
  <c r="G629" i="6"/>
  <c r="D630" i="6"/>
  <c r="B631" i="6"/>
  <c r="N631" i="6"/>
  <c r="J632" i="6"/>
  <c r="M632" i="6" s="1"/>
  <c r="G634" i="6"/>
  <c r="B637" i="6"/>
  <c r="N637" i="6"/>
  <c r="J638" i="6"/>
  <c r="M638" i="6" s="1"/>
  <c r="G639" i="6"/>
  <c r="D640" i="6"/>
  <c r="D641" i="6"/>
  <c r="J642" i="6"/>
  <c r="M642" i="6" s="1"/>
  <c r="G644" i="6"/>
  <c r="D645" i="6"/>
  <c r="B646" i="6"/>
  <c r="N646" i="6"/>
  <c r="J647" i="6"/>
  <c r="M647" i="6" s="1"/>
  <c r="G648" i="6"/>
  <c r="J652" i="6"/>
  <c r="M652" i="6" s="1"/>
  <c r="G653" i="6"/>
  <c r="D654" i="6"/>
  <c r="B655" i="6"/>
  <c r="N655" i="6"/>
  <c r="J656" i="6"/>
  <c r="M656" i="6" s="1"/>
  <c r="B588" i="6"/>
  <c r="N588" i="6"/>
  <c r="J589" i="6"/>
  <c r="M589" i="6" s="1"/>
  <c r="G590" i="6"/>
  <c r="D591" i="6"/>
  <c r="B592" i="6"/>
  <c r="N592" i="6"/>
  <c r="B596" i="6"/>
  <c r="N596" i="6"/>
  <c r="J597" i="6"/>
  <c r="M597" i="6" s="1"/>
  <c r="G598" i="6"/>
  <c r="D599" i="6"/>
  <c r="D604" i="6"/>
  <c r="B605" i="6"/>
  <c r="N605" i="6"/>
  <c r="G607" i="6"/>
  <c r="D608" i="6"/>
  <c r="C610" i="6"/>
  <c r="C612" i="6"/>
  <c r="O612" i="6"/>
  <c r="I614" i="6"/>
  <c r="F615" i="6"/>
  <c r="C616" i="6"/>
  <c r="O616" i="6"/>
  <c r="I620" i="6"/>
  <c r="C622" i="6"/>
  <c r="O622" i="6"/>
  <c r="I624" i="6"/>
  <c r="C626" i="6"/>
  <c r="O626" i="6"/>
  <c r="I629" i="6"/>
  <c r="F630" i="6"/>
  <c r="C631" i="6"/>
  <c r="O631" i="6"/>
  <c r="I634" i="6"/>
  <c r="C637" i="6"/>
  <c r="O637" i="6"/>
  <c r="I639" i="6"/>
  <c r="F640" i="6"/>
  <c r="G641" i="6"/>
  <c r="I644" i="6"/>
  <c r="F645" i="6"/>
  <c r="C646" i="6"/>
  <c r="O646" i="6"/>
  <c r="I648" i="6"/>
  <c r="I653" i="6"/>
  <c r="F654" i="6"/>
  <c r="C655" i="6"/>
  <c r="O655" i="6"/>
  <c r="F658" i="6"/>
  <c r="C660" i="6"/>
  <c r="O660" i="6"/>
  <c r="I662" i="6"/>
  <c r="F663" i="6"/>
  <c r="C664" i="6"/>
  <c r="O664" i="6"/>
  <c r="I666" i="6"/>
  <c r="F668" i="6"/>
  <c r="C669" i="6"/>
  <c r="O669" i="6"/>
  <c r="I671" i="6"/>
  <c r="F672" i="6"/>
  <c r="C588" i="6"/>
  <c r="O588" i="6"/>
  <c r="I590" i="6"/>
  <c r="F591" i="6"/>
  <c r="C592" i="6"/>
  <c r="O592" i="6"/>
  <c r="C596" i="6"/>
  <c r="O596" i="6"/>
  <c r="I598" i="6"/>
  <c r="F599" i="6"/>
  <c r="F604" i="6"/>
  <c r="C605" i="6"/>
  <c r="O605" i="6"/>
  <c r="I607" i="6"/>
  <c r="F608" i="6"/>
  <c r="D610" i="6"/>
  <c r="D612" i="6"/>
  <c r="J614" i="6"/>
  <c r="M614" i="6" s="1"/>
  <c r="G615" i="6"/>
  <c r="D616" i="6"/>
  <c r="B618" i="6"/>
  <c r="N618" i="6"/>
  <c r="J620" i="6"/>
  <c r="M620" i="6" s="1"/>
  <c r="D622" i="6"/>
  <c r="B623" i="6"/>
  <c r="N623" i="6"/>
  <c r="J624" i="6"/>
  <c r="M624" i="6" s="1"/>
  <c r="D626" i="6"/>
  <c r="J629" i="6"/>
  <c r="M629" i="6" s="1"/>
  <c r="G630" i="6"/>
  <c r="D631" i="6"/>
  <c r="B632" i="6"/>
  <c r="N632" i="6"/>
  <c r="J634" i="6"/>
  <c r="M634" i="6" s="1"/>
  <c r="D637" i="6"/>
  <c r="B638" i="6"/>
  <c r="N638" i="6"/>
  <c r="J639" i="6"/>
  <c r="M639" i="6" s="1"/>
  <c r="G640" i="6"/>
  <c r="B642" i="6"/>
  <c r="N642" i="6"/>
  <c r="J644" i="6"/>
  <c r="M644" i="6" s="1"/>
  <c r="G645" i="6"/>
  <c r="D646" i="6"/>
  <c r="B647" i="6"/>
  <c r="N647" i="6"/>
  <c r="J648" i="6"/>
  <c r="M648" i="6" s="1"/>
  <c r="B652" i="6"/>
  <c r="N652" i="6"/>
  <c r="J653" i="6"/>
  <c r="M653" i="6" s="1"/>
  <c r="G654" i="6"/>
  <c r="D655" i="6"/>
  <c r="B656" i="6"/>
  <c r="N656" i="6"/>
  <c r="G658" i="6"/>
  <c r="D660" i="6"/>
  <c r="B661" i="6"/>
  <c r="N661" i="6"/>
  <c r="J662" i="6"/>
  <c r="M662" i="6" s="1"/>
  <c r="G663" i="6"/>
  <c r="D588" i="6"/>
  <c r="B589" i="6"/>
  <c r="N589" i="6"/>
  <c r="J590" i="6"/>
  <c r="M590" i="6" s="1"/>
  <c r="G591" i="6"/>
  <c r="D592" i="6"/>
  <c r="C593" i="6"/>
  <c r="D596" i="6"/>
  <c r="B597" i="6"/>
  <c r="N597" i="6"/>
  <c r="J598" i="6"/>
  <c r="M598" i="6" s="1"/>
  <c r="G599" i="6"/>
  <c r="N601" i="6"/>
  <c r="G604" i="6"/>
  <c r="D605" i="6"/>
  <c r="J607" i="6"/>
  <c r="M607" i="6" s="1"/>
  <c r="G608" i="6"/>
  <c r="F610" i="6"/>
  <c r="F612" i="6"/>
  <c r="I615" i="6"/>
  <c r="F616" i="6"/>
  <c r="C618" i="6"/>
  <c r="O618" i="6"/>
  <c r="F622" i="6"/>
  <c r="C623" i="6"/>
  <c r="O623" i="6"/>
  <c r="F626" i="6"/>
  <c r="I630" i="6"/>
  <c r="F631" i="6"/>
  <c r="C632" i="6"/>
  <c r="O632" i="6"/>
  <c r="F637" i="6"/>
  <c r="C638" i="6"/>
  <c r="O638" i="6"/>
  <c r="I640" i="6"/>
  <c r="C642" i="6"/>
  <c r="O642" i="6"/>
  <c r="I645" i="6"/>
  <c r="F646" i="6"/>
  <c r="C647" i="6"/>
  <c r="O647" i="6"/>
  <c r="C652" i="6"/>
  <c r="O652" i="6"/>
  <c r="I654" i="6"/>
  <c r="F655" i="6"/>
  <c r="C656" i="6"/>
  <c r="O656" i="6"/>
  <c r="I658" i="6"/>
  <c r="F660" i="6"/>
  <c r="C661" i="6"/>
  <c r="O661" i="6"/>
  <c r="I663" i="6"/>
  <c r="F664" i="6"/>
  <c r="I668" i="6"/>
  <c r="F669" i="6"/>
  <c r="C670" i="6"/>
  <c r="O670" i="6"/>
  <c r="F593" i="6"/>
  <c r="G588" i="6"/>
  <c r="D589" i="6"/>
  <c r="B590" i="6"/>
  <c r="N590" i="6"/>
  <c r="J591" i="6"/>
  <c r="M591" i="6" s="1"/>
  <c r="G592" i="6"/>
  <c r="N593" i="6"/>
  <c r="G596" i="6"/>
  <c r="D597" i="6"/>
  <c r="B598" i="6"/>
  <c r="N598" i="6"/>
  <c r="J599" i="6"/>
  <c r="M599" i="6" s="1"/>
  <c r="N602" i="6"/>
  <c r="J604" i="6"/>
  <c r="M604" i="6" s="1"/>
  <c r="G605" i="6"/>
  <c r="B607" i="6"/>
  <c r="N607" i="6"/>
  <c r="J608" i="6"/>
  <c r="M608" i="6" s="1"/>
  <c r="J610" i="6"/>
  <c r="M610" i="6" s="1"/>
  <c r="I612" i="6"/>
  <c r="C614" i="6"/>
  <c r="O614" i="6"/>
  <c r="I616" i="6"/>
  <c r="F618" i="6"/>
  <c r="C620" i="6"/>
  <c r="O620" i="6"/>
  <c r="I622" i="6"/>
  <c r="F623" i="6"/>
  <c r="C624" i="6"/>
  <c r="O624" i="6"/>
  <c r="I626" i="6"/>
  <c r="C629" i="6"/>
  <c r="O629" i="6"/>
  <c r="I631" i="6"/>
  <c r="F632" i="6"/>
  <c r="C634" i="6"/>
  <c r="O634" i="6"/>
  <c r="I637" i="6"/>
  <c r="F638" i="6"/>
  <c r="C639" i="6"/>
  <c r="O639" i="6"/>
  <c r="F642" i="6"/>
  <c r="C644" i="6"/>
  <c r="O644" i="6"/>
  <c r="I646" i="6"/>
  <c r="F647" i="6"/>
  <c r="C648" i="6"/>
  <c r="O648" i="6"/>
  <c r="F652" i="6"/>
  <c r="C653" i="6"/>
  <c r="O653" i="6"/>
  <c r="I655" i="6"/>
  <c r="F656" i="6"/>
  <c r="I588" i="6"/>
  <c r="F589" i="6"/>
  <c r="C590" i="6"/>
  <c r="O590" i="6"/>
  <c r="I592" i="6"/>
  <c r="I594" i="6"/>
  <c r="I596" i="6"/>
  <c r="F597" i="6"/>
  <c r="C598" i="6"/>
  <c r="O598" i="6"/>
  <c r="O602" i="6"/>
  <c r="I605" i="6"/>
  <c r="C607" i="6"/>
  <c r="O607" i="6"/>
  <c r="J612" i="6"/>
  <c r="M612" i="6" s="1"/>
  <c r="D614" i="6"/>
  <c r="B615" i="6"/>
  <c r="N615" i="6"/>
  <c r="J616" i="6"/>
  <c r="M616" i="6" s="1"/>
  <c r="G618" i="6"/>
  <c r="D620" i="6"/>
  <c r="J622" i="6"/>
  <c r="M622" i="6" s="1"/>
  <c r="G623" i="6"/>
  <c r="D624" i="6"/>
  <c r="B625" i="6"/>
  <c r="J626" i="6"/>
  <c r="M626" i="6" s="1"/>
  <c r="D629" i="6"/>
  <c r="B630" i="6"/>
  <c r="N630" i="6"/>
  <c r="J631" i="6"/>
  <c r="M631" i="6" s="1"/>
  <c r="G632" i="6"/>
  <c r="D634" i="6"/>
  <c r="J637" i="6"/>
  <c r="M637" i="6" s="1"/>
  <c r="G638" i="6"/>
  <c r="D639" i="6"/>
  <c r="B640" i="6"/>
  <c r="N640" i="6"/>
  <c r="G642" i="6"/>
  <c r="D644" i="6"/>
  <c r="B645" i="6"/>
  <c r="N645" i="6"/>
  <c r="J646" i="6"/>
  <c r="M646" i="6" s="1"/>
  <c r="G647" i="6"/>
  <c r="D648" i="6"/>
  <c r="J649" i="6"/>
  <c r="M649" i="6" s="1"/>
  <c r="G652" i="6"/>
  <c r="D653" i="6"/>
  <c r="B654" i="6"/>
  <c r="N654" i="6"/>
  <c r="J655" i="6"/>
  <c r="M655" i="6" s="1"/>
  <c r="G656" i="6"/>
  <c r="B658" i="6"/>
  <c r="N658" i="6"/>
  <c r="J660" i="6"/>
  <c r="M660" i="6" s="1"/>
  <c r="G661" i="6"/>
  <c r="D662" i="6"/>
  <c r="B663" i="6"/>
  <c r="N663" i="6"/>
  <c r="J664" i="6"/>
  <c r="M664" i="6" s="1"/>
  <c r="I599" i="6"/>
  <c r="I608" i="6"/>
  <c r="D618" i="6"/>
  <c r="G626" i="6"/>
  <c r="N634" i="6"/>
  <c r="B644" i="6"/>
  <c r="D652" i="6"/>
  <c r="D658" i="6"/>
  <c r="F661" i="6"/>
  <c r="J663" i="6"/>
  <c r="M663" i="6" s="1"/>
  <c r="G665" i="6"/>
  <c r="O666" i="6"/>
  <c r="O668" i="6"/>
  <c r="B670" i="6"/>
  <c r="C671" i="6"/>
  <c r="B672" i="6"/>
  <c r="O672" i="6"/>
  <c r="J674" i="6"/>
  <c r="M674" i="6" s="1"/>
  <c r="G676" i="6"/>
  <c r="D677" i="6"/>
  <c r="B678" i="6"/>
  <c r="N678" i="6"/>
  <c r="J679" i="6"/>
  <c r="M679" i="6" s="1"/>
  <c r="G680" i="6"/>
  <c r="N681" i="6"/>
  <c r="I684" i="6"/>
  <c r="F685" i="6"/>
  <c r="C686" i="6"/>
  <c r="O686" i="6"/>
  <c r="I688" i="6"/>
  <c r="G569" i="6"/>
  <c r="F563" i="6"/>
  <c r="N558" i="6"/>
  <c r="F556" i="6"/>
  <c r="D555" i="6"/>
  <c r="N553" i="6"/>
  <c r="B553" i="6"/>
  <c r="B543" i="6"/>
  <c r="G537" i="6"/>
  <c r="B535" i="6"/>
  <c r="N533" i="6"/>
  <c r="G532" i="6"/>
  <c r="I530" i="6"/>
  <c r="G529" i="6"/>
  <c r="N527" i="6"/>
  <c r="N525" i="6"/>
  <c r="I591" i="6"/>
  <c r="F600" i="6"/>
  <c r="G610" i="6"/>
  <c r="B620" i="6"/>
  <c r="D628" i="6"/>
  <c r="J636" i="6"/>
  <c r="M636" i="6" s="1"/>
  <c r="N644" i="6"/>
  <c r="B653" i="6"/>
  <c r="J658" i="6"/>
  <c r="M658" i="6" s="1"/>
  <c r="J661" i="6"/>
  <c r="M661" i="6" s="1"/>
  <c r="B666" i="6"/>
  <c r="B668" i="6"/>
  <c r="B669" i="6"/>
  <c r="D670" i="6"/>
  <c r="D671" i="6"/>
  <c r="C672" i="6"/>
  <c r="C673" i="6"/>
  <c r="I676" i="6"/>
  <c r="F677" i="6"/>
  <c r="C678" i="6"/>
  <c r="O678" i="6"/>
  <c r="I680" i="6"/>
  <c r="B682" i="6"/>
  <c r="N682" i="6"/>
  <c r="J684" i="6"/>
  <c r="M684" i="6" s="1"/>
  <c r="G685" i="6"/>
  <c r="D686" i="6"/>
  <c r="B687" i="6"/>
  <c r="N687" i="6"/>
  <c r="J688" i="6"/>
  <c r="M688" i="6" s="1"/>
  <c r="J574" i="6"/>
  <c r="M574" i="6" s="1"/>
  <c r="F570" i="6"/>
  <c r="F569" i="6"/>
  <c r="I561" i="6"/>
  <c r="I558" i="6"/>
  <c r="C556" i="6"/>
  <c r="C555" i="6"/>
  <c r="J553" i="6"/>
  <c r="M553" i="6" s="1"/>
  <c r="G549" i="6"/>
  <c r="I545" i="6"/>
  <c r="I539" i="6"/>
  <c r="G538" i="6"/>
  <c r="F537" i="6"/>
  <c r="O534" i="6"/>
  <c r="J533" i="6"/>
  <c r="M533" i="6" s="1"/>
  <c r="F532" i="6"/>
  <c r="D530" i="6"/>
  <c r="F529" i="6"/>
  <c r="F592" i="6"/>
  <c r="B602" i="6"/>
  <c r="G612" i="6"/>
  <c r="N620" i="6"/>
  <c r="B629" i="6"/>
  <c r="G637" i="6"/>
  <c r="J645" i="6"/>
  <c r="M645" i="6" s="1"/>
  <c r="N653" i="6"/>
  <c r="B662" i="6"/>
  <c r="B664" i="6"/>
  <c r="C666" i="6"/>
  <c r="C668" i="6"/>
  <c r="D669" i="6"/>
  <c r="F670" i="6"/>
  <c r="F671" i="6"/>
  <c r="D672" i="6"/>
  <c r="B674" i="6"/>
  <c r="N674" i="6"/>
  <c r="J676" i="6"/>
  <c r="M676" i="6" s="1"/>
  <c r="G677" i="6"/>
  <c r="D678" i="6"/>
  <c r="B679" i="6"/>
  <c r="N679" i="6"/>
  <c r="J680" i="6"/>
  <c r="M680" i="6" s="1"/>
  <c r="C682" i="6"/>
  <c r="O682" i="6"/>
  <c r="I685" i="6"/>
  <c r="F686" i="6"/>
  <c r="C687" i="6"/>
  <c r="O687" i="6"/>
  <c r="D569" i="6"/>
  <c r="G561" i="6"/>
  <c r="F549" i="6"/>
  <c r="D538" i="6"/>
  <c r="D537" i="6"/>
  <c r="N534" i="6"/>
  <c r="D532" i="6"/>
  <c r="C530" i="6"/>
  <c r="D529" i="6"/>
  <c r="N526" i="6"/>
  <c r="O524" i="6"/>
  <c r="B524" i="6"/>
  <c r="D523" i="6"/>
  <c r="C518" i="6"/>
  <c r="I516" i="6"/>
  <c r="J514" i="6"/>
  <c r="M514" i="6" s="1"/>
  <c r="J512" i="6"/>
  <c r="M512" i="6" s="1"/>
  <c r="J509" i="6"/>
  <c r="M509" i="6" s="1"/>
  <c r="I508" i="6"/>
  <c r="J507" i="6"/>
  <c r="M507" i="6" s="1"/>
  <c r="O506" i="6"/>
  <c r="D593" i="6"/>
  <c r="I604" i="6"/>
  <c r="N629" i="6"/>
  <c r="D638" i="6"/>
  <c r="G646" i="6"/>
  <c r="J654" i="6"/>
  <c r="M654" i="6" s="1"/>
  <c r="B660" i="6"/>
  <c r="C662" i="6"/>
  <c r="D664" i="6"/>
  <c r="D666" i="6"/>
  <c r="D668" i="6"/>
  <c r="G669" i="6"/>
  <c r="G670" i="6"/>
  <c r="G671" i="6"/>
  <c r="G672" i="6"/>
  <c r="C674" i="6"/>
  <c r="O674" i="6"/>
  <c r="I677" i="6"/>
  <c r="F678" i="6"/>
  <c r="C679" i="6"/>
  <c r="O679" i="6"/>
  <c r="D682" i="6"/>
  <c r="B684" i="6"/>
  <c r="N684" i="6"/>
  <c r="J685" i="6"/>
  <c r="M685" i="6" s="1"/>
  <c r="G686" i="6"/>
  <c r="D687" i="6"/>
  <c r="B688" i="6"/>
  <c r="N688" i="6"/>
  <c r="N587" i="6"/>
  <c r="D519" i="6"/>
  <c r="C538" i="6"/>
  <c r="G544" i="6"/>
  <c r="I554" i="6"/>
  <c r="G574" i="6"/>
  <c r="O569" i="6"/>
  <c r="C569" i="6"/>
  <c r="N564" i="6"/>
  <c r="F561" i="6"/>
  <c r="F558" i="6"/>
  <c r="N555" i="6"/>
  <c r="O554" i="6"/>
  <c r="I553" i="6"/>
  <c r="N550" i="6"/>
  <c r="J548" i="6"/>
  <c r="M548" i="6" s="1"/>
  <c r="F545" i="6"/>
  <c r="F539" i="6"/>
  <c r="O537" i="6"/>
  <c r="C537" i="6"/>
  <c r="J534" i="6"/>
  <c r="M534" i="6" s="1"/>
  <c r="F533" i="6"/>
  <c r="C532" i="6"/>
  <c r="O529" i="6"/>
  <c r="C657" i="6"/>
  <c r="F596" i="6"/>
  <c r="F605" i="6"/>
  <c r="B614" i="6"/>
  <c r="G622" i="6"/>
  <c r="J630" i="6"/>
  <c r="M630" i="6" s="1"/>
  <c r="B639" i="6"/>
  <c r="D647" i="6"/>
  <c r="G655" i="6"/>
  <c r="G660" i="6"/>
  <c r="G662" i="6"/>
  <c r="G664" i="6"/>
  <c r="F666" i="6"/>
  <c r="G668" i="6"/>
  <c r="I669" i="6"/>
  <c r="I670" i="6"/>
  <c r="J671" i="6"/>
  <c r="M671" i="6" s="1"/>
  <c r="I672" i="6"/>
  <c r="D674" i="6"/>
  <c r="B676" i="6"/>
  <c r="N676" i="6"/>
  <c r="J677" i="6"/>
  <c r="M677" i="6" s="1"/>
  <c r="G678" i="6"/>
  <c r="D679" i="6"/>
  <c r="B680" i="6"/>
  <c r="N680" i="6"/>
  <c r="F682" i="6"/>
  <c r="C684" i="6"/>
  <c r="O684" i="6"/>
  <c r="I686" i="6"/>
  <c r="F687" i="6"/>
  <c r="C688" i="6"/>
  <c r="O688" i="6"/>
  <c r="N582" i="6"/>
  <c r="D455" i="6"/>
  <c r="G461" i="6"/>
  <c r="F490" i="6"/>
  <c r="O503" i="6"/>
  <c r="D514" i="6"/>
  <c r="G530" i="6"/>
  <c r="J535" i="6"/>
  <c r="M535" i="6" s="1"/>
  <c r="N570" i="6"/>
  <c r="O575" i="6"/>
  <c r="C574" i="6"/>
  <c r="N569" i="6"/>
  <c r="B569" i="6"/>
  <c r="I564" i="6"/>
  <c r="D561" i="6"/>
  <c r="C558" i="6"/>
  <c r="J555" i="6"/>
  <c r="M555" i="6" s="1"/>
  <c r="J554" i="6"/>
  <c r="M554" i="6" s="1"/>
  <c r="G553" i="6"/>
  <c r="I550" i="6"/>
  <c r="D545" i="6"/>
  <c r="J541" i="6"/>
  <c r="M541" i="6" s="1"/>
  <c r="D539" i="6"/>
  <c r="N537" i="6"/>
  <c r="C589" i="6"/>
  <c r="O597" i="6"/>
  <c r="O606" i="6"/>
  <c r="J615" i="6"/>
  <c r="M615" i="6" s="1"/>
  <c r="B624" i="6"/>
  <c r="D632" i="6"/>
  <c r="J640" i="6"/>
  <c r="M640" i="6" s="1"/>
  <c r="N648" i="6"/>
  <c r="F657" i="6"/>
  <c r="N660" i="6"/>
  <c r="O662" i="6"/>
  <c r="J666" i="6"/>
  <c r="M666" i="6" s="1"/>
  <c r="N670" i="6"/>
  <c r="N671" i="6"/>
  <c r="G674" i="6"/>
  <c r="D676" i="6"/>
  <c r="B677" i="6"/>
  <c r="N677" i="6"/>
  <c r="J678" i="6"/>
  <c r="M678" i="6" s="1"/>
  <c r="G679" i="6"/>
  <c r="D680" i="6"/>
  <c r="D681" i="6"/>
  <c r="I682" i="6"/>
  <c r="F684" i="6"/>
  <c r="C685" i="6"/>
  <c r="O685" i="6"/>
  <c r="I687" i="6"/>
  <c r="F688" i="6"/>
  <c r="N561" i="6"/>
  <c r="B561" i="6"/>
  <c r="I556" i="6"/>
  <c r="C554" i="6"/>
  <c r="D553" i="6"/>
  <c r="D550" i="6"/>
  <c r="G548" i="6"/>
  <c r="B545" i="6"/>
  <c r="N539" i="6"/>
  <c r="B539" i="6"/>
  <c r="N535" i="6"/>
  <c r="C534" i="6"/>
  <c r="C528" i="6"/>
  <c r="C526" i="6"/>
  <c r="G524" i="6"/>
  <c r="I522" i="6"/>
  <c r="G520" i="6"/>
  <c r="C516" i="6"/>
  <c r="C514" i="6"/>
  <c r="D513" i="6"/>
  <c r="B512" i="6"/>
  <c r="O508" i="6"/>
  <c r="D642" i="6"/>
  <c r="D663" i="6"/>
  <c r="N669" i="6"/>
  <c r="I674" i="6"/>
  <c r="J682" i="6"/>
  <c r="M682" i="6" s="1"/>
  <c r="N686" i="6"/>
  <c r="B574" i="6"/>
  <c r="O561" i="6"/>
  <c r="O539" i="6"/>
  <c r="G535" i="6"/>
  <c r="O531" i="6"/>
  <c r="C529" i="6"/>
  <c r="B526" i="6"/>
  <c r="O523" i="6"/>
  <c r="O522" i="6"/>
  <c r="F519" i="6"/>
  <c r="D517" i="6"/>
  <c r="N515" i="6"/>
  <c r="F513" i="6"/>
  <c r="O510" i="6"/>
  <c r="D508" i="6"/>
  <c r="F507" i="6"/>
  <c r="G506" i="6"/>
  <c r="N502" i="6"/>
  <c r="B502" i="6"/>
  <c r="J500" i="6"/>
  <c r="M500" i="6" s="1"/>
  <c r="O499" i="6"/>
  <c r="C499" i="6"/>
  <c r="C498" i="6"/>
  <c r="F497" i="6"/>
  <c r="F496" i="6"/>
  <c r="N494" i="6"/>
  <c r="B494" i="6"/>
  <c r="N492" i="6"/>
  <c r="B492" i="6"/>
  <c r="D491" i="6"/>
  <c r="G490" i="6"/>
  <c r="I489" i="6"/>
  <c r="D487" i="6"/>
  <c r="F486" i="6"/>
  <c r="F485" i="6"/>
  <c r="F484" i="6"/>
  <c r="I483" i="6"/>
  <c r="J482" i="6"/>
  <c r="M482" i="6" s="1"/>
  <c r="O481" i="6"/>
  <c r="C481" i="6"/>
  <c r="I479" i="6"/>
  <c r="N477" i="6"/>
  <c r="N476" i="6"/>
  <c r="B476" i="6"/>
  <c r="D475" i="6"/>
  <c r="G474" i="6"/>
  <c r="J472" i="6"/>
  <c r="M472" i="6" s="1"/>
  <c r="J471" i="6"/>
  <c r="M471" i="6" s="1"/>
  <c r="J470" i="6"/>
  <c r="M470" i="6" s="1"/>
  <c r="O469" i="6"/>
  <c r="O468" i="6"/>
  <c r="N614" i="6"/>
  <c r="B648" i="6"/>
  <c r="I664" i="6"/>
  <c r="J670" i="6"/>
  <c r="M670" i="6" s="1"/>
  <c r="C676" i="6"/>
  <c r="F679" i="6"/>
  <c r="D684" i="6"/>
  <c r="G687" i="6"/>
  <c r="F571" i="6"/>
  <c r="J561" i="6"/>
  <c r="M561" i="6" s="1"/>
  <c r="O553" i="6"/>
  <c r="J539" i="6"/>
  <c r="M539" i="6" s="1"/>
  <c r="J531" i="6"/>
  <c r="M531" i="6" s="1"/>
  <c r="B529" i="6"/>
  <c r="B525" i="6"/>
  <c r="N523" i="6"/>
  <c r="G522" i="6"/>
  <c r="N518" i="6"/>
  <c r="O516" i="6"/>
  <c r="J515" i="6"/>
  <c r="M515" i="6" s="1"/>
  <c r="I514" i="6"/>
  <c r="C513" i="6"/>
  <c r="N510" i="6"/>
  <c r="F509" i="6"/>
  <c r="C508" i="6"/>
  <c r="D507" i="6"/>
  <c r="D506" i="6"/>
  <c r="J502" i="6"/>
  <c r="M502" i="6" s="1"/>
  <c r="N501" i="6"/>
  <c r="N499" i="6"/>
  <c r="B499" i="6"/>
  <c r="B498" i="6"/>
  <c r="D497" i="6"/>
  <c r="D496" i="6"/>
  <c r="J494" i="6"/>
  <c r="M494" i="6" s="1"/>
  <c r="J493" i="6"/>
  <c r="M493" i="6" s="1"/>
  <c r="J492" i="6"/>
  <c r="M492" i="6" s="1"/>
  <c r="O491" i="6"/>
  <c r="C491" i="6"/>
  <c r="D490" i="6"/>
  <c r="G489" i="6"/>
  <c r="F488" i="6"/>
  <c r="C487" i="6"/>
  <c r="D486" i="6"/>
  <c r="C485" i="6"/>
  <c r="D484" i="6"/>
  <c r="G483" i="6"/>
  <c r="N481" i="6"/>
  <c r="B481" i="6"/>
  <c r="G479" i="6"/>
  <c r="I478" i="6"/>
  <c r="J477" i="6"/>
  <c r="M477" i="6" s="1"/>
  <c r="J476" i="6"/>
  <c r="M476" i="6" s="1"/>
  <c r="O475" i="6"/>
  <c r="C475" i="6"/>
  <c r="F474" i="6"/>
  <c r="I473" i="6"/>
  <c r="N469" i="6"/>
  <c r="N468" i="6"/>
  <c r="B468" i="6"/>
  <c r="D467" i="6"/>
  <c r="G466" i="6"/>
  <c r="N463" i="6"/>
  <c r="O462" i="6"/>
  <c r="C462" i="6"/>
  <c r="D461" i="6"/>
  <c r="G460" i="6"/>
  <c r="G616" i="6"/>
  <c r="G650" i="6"/>
  <c r="N664" i="6"/>
  <c r="B671" i="6"/>
  <c r="F676" i="6"/>
  <c r="I679" i="6"/>
  <c r="G684" i="6"/>
  <c r="J687" i="6"/>
  <c r="M687" i="6" s="1"/>
  <c r="J536" i="6"/>
  <c r="M536" i="6" s="1"/>
  <c r="J551" i="6"/>
  <c r="M551" i="6" s="1"/>
  <c r="J569" i="6"/>
  <c r="M569" i="6" s="1"/>
  <c r="C561" i="6"/>
  <c r="F553" i="6"/>
  <c r="O545" i="6"/>
  <c r="C539" i="6"/>
  <c r="G534" i="6"/>
  <c r="D531" i="6"/>
  <c r="G528" i="6"/>
  <c r="J524" i="6"/>
  <c r="M524" i="6" s="1"/>
  <c r="J523" i="6"/>
  <c r="M523" i="6" s="1"/>
  <c r="F522" i="6"/>
  <c r="J518" i="6"/>
  <c r="M518" i="6" s="1"/>
  <c r="J516" i="6"/>
  <c r="M516" i="6" s="1"/>
  <c r="I515" i="6"/>
  <c r="G514" i="6"/>
  <c r="B513" i="6"/>
  <c r="C509" i="6"/>
  <c r="B508" i="6"/>
  <c r="C507" i="6"/>
  <c r="B506" i="6"/>
  <c r="G501" i="6"/>
  <c r="I500" i="6"/>
  <c r="J499" i="6"/>
  <c r="M499" i="6" s="1"/>
  <c r="O498" i="6"/>
  <c r="O497" i="6"/>
  <c r="C497" i="6"/>
  <c r="C496" i="6"/>
  <c r="N491" i="6"/>
  <c r="B491" i="6"/>
  <c r="C490" i="6"/>
  <c r="F489" i="6"/>
  <c r="D488" i="6"/>
  <c r="O486" i="6"/>
  <c r="C486" i="6"/>
  <c r="O484" i="6"/>
  <c r="C484" i="6"/>
  <c r="F483" i="6"/>
  <c r="I482" i="6"/>
  <c r="J481" i="6"/>
  <c r="M481" i="6" s="1"/>
  <c r="N480" i="6"/>
  <c r="F479" i="6"/>
  <c r="G478" i="6"/>
  <c r="N475" i="6"/>
  <c r="B475" i="6"/>
  <c r="D474" i="6"/>
  <c r="G473" i="6"/>
  <c r="I472" i="6"/>
  <c r="I471" i="6"/>
  <c r="I470" i="6"/>
  <c r="J469" i="6"/>
  <c r="M469" i="6" s="1"/>
  <c r="O467" i="6"/>
  <c r="C467" i="6"/>
  <c r="F466" i="6"/>
  <c r="F588" i="6"/>
  <c r="D623" i="6"/>
  <c r="D656" i="6"/>
  <c r="G666" i="6"/>
  <c r="O676" i="6"/>
  <c r="C680" i="6"/>
  <c r="B685" i="6"/>
  <c r="D688" i="6"/>
  <c r="D463" i="6"/>
  <c r="I569" i="6"/>
  <c r="N560" i="6"/>
  <c r="C553" i="6"/>
  <c r="J545" i="6"/>
  <c r="M545" i="6" s="1"/>
  <c r="J538" i="6"/>
  <c r="M538" i="6" s="1"/>
  <c r="B534" i="6"/>
  <c r="C531" i="6"/>
  <c r="B528" i="6"/>
  <c r="I523" i="6"/>
  <c r="D522" i="6"/>
  <c r="J520" i="6"/>
  <c r="M520" i="6" s="1"/>
  <c r="G518" i="6"/>
  <c r="G515" i="6"/>
  <c r="O513" i="6"/>
  <c r="O512" i="6"/>
  <c r="I510" i="6"/>
  <c r="N508" i="6"/>
  <c r="O507" i="6"/>
  <c r="B507" i="6"/>
  <c r="I503" i="6"/>
  <c r="I502" i="6"/>
  <c r="F501" i="6"/>
  <c r="G500" i="6"/>
  <c r="N498" i="6"/>
  <c r="N497" i="6"/>
  <c r="B497" i="6"/>
  <c r="B496" i="6"/>
  <c r="I494" i="6"/>
  <c r="I493" i="6"/>
  <c r="I492" i="6"/>
  <c r="J491" i="6"/>
  <c r="M491" i="6" s="1"/>
  <c r="O490" i="6"/>
  <c r="B490" i="6"/>
  <c r="D489" i="6"/>
  <c r="C488" i="6"/>
  <c r="N486" i="6"/>
  <c r="B486" i="6"/>
  <c r="N484" i="6"/>
  <c r="B484" i="6"/>
  <c r="D483" i="6"/>
  <c r="G482" i="6"/>
  <c r="I480" i="6"/>
  <c r="D479" i="6"/>
  <c r="F478" i="6"/>
  <c r="I477" i="6"/>
  <c r="I476" i="6"/>
  <c r="J475" i="6"/>
  <c r="M475" i="6" s="1"/>
  <c r="O474" i="6"/>
  <c r="C474" i="6"/>
  <c r="F473" i="6"/>
  <c r="G472" i="6"/>
  <c r="G471" i="6"/>
  <c r="G470" i="6"/>
  <c r="J468" i="6"/>
  <c r="M468" i="6" s="1"/>
  <c r="N467" i="6"/>
  <c r="B467" i="6"/>
  <c r="D466" i="6"/>
  <c r="G465" i="6"/>
  <c r="B634" i="6"/>
  <c r="D661" i="6"/>
  <c r="N668" i="6"/>
  <c r="N672" i="6"/>
  <c r="O677" i="6"/>
  <c r="I681" i="6"/>
  <c r="B686" i="6"/>
  <c r="C527" i="6"/>
  <c r="G564" i="6"/>
  <c r="I548" i="6"/>
  <c r="B537" i="6"/>
  <c r="I532" i="6"/>
  <c r="J529" i="6"/>
  <c r="M529" i="6" s="1"/>
  <c r="F526" i="6"/>
  <c r="D524" i="6"/>
  <c r="C523" i="6"/>
  <c r="B520" i="6"/>
  <c r="B518" i="6"/>
  <c r="D516" i="6"/>
  <c r="B515" i="6"/>
  <c r="I513" i="6"/>
  <c r="F512" i="6"/>
  <c r="B510" i="6"/>
  <c r="G508" i="6"/>
  <c r="I507" i="6"/>
  <c r="B503" i="6"/>
  <c r="D502" i="6"/>
  <c r="O500" i="6"/>
  <c r="C500" i="6"/>
  <c r="F499" i="6"/>
  <c r="I498" i="6"/>
  <c r="I497" i="6"/>
  <c r="J496" i="6"/>
  <c r="M496" i="6" s="1"/>
  <c r="C495" i="6"/>
  <c r="D494" i="6"/>
  <c r="C493" i="6"/>
  <c r="D492" i="6"/>
  <c r="G491" i="6"/>
  <c r="J489" i="6"/>
  <c r="M489" i="6" s="1"/>
  <c r="O488" i="6"/>
  <c r="G487" i="6"/>
  <c r="I486" i="6"/>
  <c r="I485" i="6"/>
  <c r="I484" i="6"/>
  <c r="J483" i="6"/>
  <c r="M483" i="6" s="1"/>
  <c r="O482" i="6"/>
  <c r="C482" i="6"/>
  <c r="F481" i="6"/>
  <c r="D480" i="6"/>
  <c r="N478" i="6"/>
  <c r="B478" i="6"/>
  <c r="B477" i="6"/>
  <c r="D476" i="6"/>
  <c r="G475" i="6"/>
  <c r="N473" i="6"/>
  <c r="B473" i="6"/>
  <c r="B472" i="6"/>
  <c r="O470" i="6"/>
  <c r="C470" i="6"/>
  <c r="C469" i="6"/>
  <c r="F468" i="6"/>
  <c r="I467" i="6"/>
  <c r="J466" i="6"/>
  <c r="M466" i="6" s="1"/>
  <c r="O465" i="6"/>
  <c r="C606" i="6"/>
  <c r="N639" i="6"/>
  <c r="N662" i="6"/>
  <c r="J669" i="6"/>
  <c r="M669" i="6" s="1"/>
  <c r="F674" i="6"/>
  <c r="I678" i="6"/>
  <c r="G682" i="6"/>
  <c r="J686" i="6"/>
  <c r="M686" i="6" s="1"/>
  <c r="C522" i="6"/>
  <c r="F555" i="6"/>
  <c r="G563" i="6"/>
  <c r="G555" i="6"/>
  <c r="D548" i="6"/>
  <c r="N540" i="6"/>
  <c r="N536" i="6"/>
  <c r="B532" i="6"/>
  <c r="I529" i="6"/>
  <c r="D526" i="6"/>
  <c r="C524" i="6"/>
  <c r="B523" i="6"/>
  <c r="J519" i="6"/>
  <c r="M519" i="6" s="1"/>
  <c r="F517" i="6"/>
  <c r="O515" i="6"/>
  <c r="N514" i="6"/>
  <c r="G513" i="6"/>
  <c r="C511" i="6"/>
  <c r="O509" i="6"/>
  <c r="F508" i="6"/>
  <c r="G507" i="6"/>
  <c r="I506" i="6"/>
  <c r="O502" i="6"/>
  <c r="C502" i="6"/>
  <c r="N500" i="6"/>
  <c r="B500" i="6"/>
  <c r="D499" i="6"/>
  <c r="F498" i="6"/>
  <c r="G497" i="6"/>
  <c r="O494" i="6"/>
  <c r="C494" i="6"/>
  <c r="O492" i="6"/>
  <c r="C492" i="6"/>
  <c r="F491" i="6"/>
  <c r="I490" i="6"/>
  <c r="J488" i="6"/>
  <c r="M488" i="6" s="1"/>
  <c r="F487" i="6"/>
  <c r="G486" i="6"/>
  <c r="G485" i="6"/>
  <c r="G484" i="6"/>
  <c r="N482" i="6"/>
  <c r="B482" i="6"/>
  <c r="D481" i="6"/>
  <c r="C480" i="6"/>
  <c r="J478" i="6"/>
  <c r="M478" i="6" s="1"/>
  <c r="O477" i="6"/>
  <c r="O476" i="6"/>
  <c r="C476" i="6"/>
  <c r="I660" i="6"/>
  <c r="O680" i="6"/>
  <c r="J532" i="6"/>
  <c r="M532" i="6" s="1"/>
  <c r="D567" i="6"/>
  <c r="J537" i="6"/>
  <c r="M537" i="6" s="1"/>
  <c r="I524" i="6"/>
  <c r="F518" i="6"/>
  <c r="N506" i="6"/>
  <c r="G502" i="6"/>
  <c r="J498" i="6"/>
  <c r="M498" i="6" s="1"/>
  <c r="G494" i="6"/>
  <c r="N490" i="6"/>
  <c r="J486" i="6"/>
  <c r="M486" i="6" s="1"/>
  <c r="C483" i="6"/>
  <c r="B479" i="6"/>
  <c r="J473" i="6"/>
  <c r="M473" i="6" s="1"/>
  <c r="C471" i="6"/>
  <c r="I468" i="6"/>
  <c r="O466" i="6"/>
  <c r="I465" i="6"/>
  <c r="G464" i="6"/>
  <c r="G463" i="6"/>
  <c r="G462" i="6"/>
  <c r="I461" i="6"/>
  <c r="I460" i="6"/>
  <c r="N458" i="6"/>
  <c r="B458" i="6"/>
  <c r="D457" i="6"/>
  <c r="G456" i="6"/>
  <c r="I455" i="6"/>
  <c r="N453" i="6"/>
  <c r="O452" i="6"/>
  <c r="C452" i="6"/>
  <c r="F451" i="6"/>
  <c r="I450" i="6"/>
  <c r="J449" i="6"/>
  <c r="M449" i="6" s="1"/>
  <c r="O448" i="6"/>
  <c r="C448" i="6"/>
  <c r="F447" i="6"/>
  <c r="I446" i="6"/>
  <c r="J445" i="6"/>
  <c r="M445" i="6" s="1"/>
  <c r="O444" i="6"/>
  <c r="C444" i="6"/>
  <c r="F443" i="6"/>
  <c r="I442" i="6"/>
  <c r="J441" i="6"/>
  <c r="M441" i="6" s="1"/>
  <c r="O440" i="6"/>
  <c r="C440" i="6"/>
  <c r="F439" i="6"/>
  <c r="I438" i="6"/>
  <c r="J437" i="6"/>
  <c r="M437" i="6" s="1"/>
  <c r="O436" i="6"/>
  <c r="C436" i="6"/>
  <c r="F435" i="6"/>
  <c r="I434" i="6"/>
  <c r="J433" i="6"/>
  <c r="M433" i="6" s="1"/>
  <c r="O432" i="6"/>
  <c r="C432" i="6"/>
  <c r="F431" i="6"/>
  <c r="I430" i="6"/>
  <c r="J429" i="6"/>
  <c r="M429" i="6" s="1"/>
  <c r="O428" i="6"/>
  <c r="C428" i="6"/>
  <c r="F427" i="6"/>
  <c r="I426" i="6"/>
  <c r="J425" i="6"/>
  <c r="M425" i="6" s="1"/>
  <c r="O424" i="6"/>
  <c r="C424" i="6"/>
  <c r="F423" i="6"/>
  <c r="I422" i="6"/>
  <c r="J421" i="6"/>
  <c r="M421" i="6" s="1"/>
  <c r="O420" i="6"/>
  <c r="C420" i="6"/>
  <c r="F419" i="6"/>
  <c r="N666" i="6"/>
  <c r="D685" i="6"/>
  <c r="I526" i="6"/>
  <c r="I566" i="6"/>
  <c r="I537" i="6"/>
  <c r="F524" i="6"/>
  <c r="D518" i="6"/>
  <c r="I512" i="6"/>
  <c r="J506" i="6"/>
  <c r="M506" i="6" s="1"/>
  <c r="F502" i="6"/>
  <c r="F494" i="6"/>
  <c r="J490" i="6"/>
  <c r="M490" i="6" s="1"/>
  <c r="B483" i="6"/>
  <c r="O478" i="6"/>
  <c r="I475" i="6"/>
  <c r="D473" i="6"/>
  <c r="N470" i="6"/>
  <c r="G468" i="6"/>
  <c r="N466" i="6"/>
  <c r="F465" i="6"/>
  <c r="F464" i="6"/>
  <c r="F463" i="6"/>
  <c r="F462" i="6"/>
  <c r="F461" i="6"/>
  <c r="F460" i="6"/>
  <c r="I459" i="6"/>
  <c r="J458" i="6"/>
  <c r="M458" i="6" s="1"/>
  <c r="O457" i="6"/>
  <c r="C457" i="6"/>
  <c r="F456" i="6"/>
  <c r="G455" i="6"/>
  <c r="I454" i="6"/>
  <c r="J453" i="6"/>
  <c r="M453" i="6" s="1"/>
  <c r="N452" i="6"/>
  <c r="B452" i="6"/>
  <c r="D451" i="6"/>
  <c r="G450" i="6"/>
  <c r="N448" i="6"/>
  <c r="B448" i="6"/>
  <c r="D447" i="6"/>
  <c r="G446" i="6"/>
  <c r="N444" i="6"/>
  <c r="B444" i="6"/>
  <c r="D443" i="6"/>
  <c r="G442" i="6"/>
  <c r="N440" i="6"/>
  <c r="B440" i="6"/>
  <c r="D439" i="6"/>
  <c r="G438" i="6"/>
  <c r="N436" i="6"/>
  <c r="B436" i="6"/>
  <c r="D435" i="6"/>
  <c r="G434" i="6"/>
  <c r="N432" i="6"/>
  <c r="B432" i="6"/>
  <c r="D431" i="6"/>
  <c r="G430" i="6"/>
  <c r="N428" i="6"/>
  <c r="B428" i="6"/>
  <c r="D427" i="6"/>
  <c r="G426" i="6"/>
  <c r="N424" i="6"/>
  <c r="B424" i="6"/>
  <c r="D423" i="6"/>
  <c r="G422" i="6"/>
  <c r="N420" i="6"/>
  <c r="B420" i="6"/>
  <c r="D419" i="6"/>
  <c r="G418" i="6"/>
  <c r="N416" i="6"/>
  <c r="B416" i="6"/>
  <c r="D415" i="6"/>
  <c r="G414" i="6"/>
  <c r="N412" i="6"/>
  <c r="B412" i="6"/>
  <c r="J668" i="6"/>
  <c r="M668" i="6" s="1"/>
  <c r="N685" i="6"/>
  <c r="N556" i="6"/>
  <c r="O532" i="6"/>
  <c r="G523" i="6"/>
  <c r="G516" i="6"/>
  <c r="F510" i="6"/>
  <c r="N505" i="6"/>
  <c r="D501" i="6"/>
  <c r="J497" i="6"/>
  <c r="M497" i="6" s="1"/>
  <c r="G493" i="6"/>
  <c r="O489" i="6"/>
  <c r="J485" i="6"/>
  <c r="M485" i="6" s="1"/>
  <c r="F482" i="6"/>
  <c r="D478" i="6"/>
  <c r="F475" i="6"/>
  <c r="C473" i="6"/>
  <c r="F470" i="6"/>
  <c r="D468" i="6"/>
  <c r="D465" i="6"/>
  <c r="D464" i="6"/>
  <c r="C463" i="6"/>
  <c r="D462" i="6"/>
  <c r="C461" i="6"/>
  <c r="D460" i="6"/>
  <c r="G459" i="6"/>
  <c r="N457" i="6"/>
  <c r="B457" i="6"/>
  <c r="D456" i="6"/>
  <c r="F455" i="6"/>
  <c r="G454" i="6"/>
  <c r="O451" i="6"/>
  <c r="C451" i="6"/>
  <c r="F450" i="6"/>
  <c r="I449" i="6"/>
  <c r="J448" i="6"/>
  <c r="M448" i="6" s="1"/>
  <c r="O447" i="6"/>
  <c r="C447" i="6"/>
  <c r="F446" i="6"/>
  <c r="I445" i="6"/>
  <c r="O443" i="6"/>
  <c r="C443" i="6"/>
  <c r="F442" i="6"/>
  <c r="I441" i="6"/>
  <c r="J440" i="6"/>
  <c r="M440" i="6" s="1"/>
  <c r="O439" i="6"/>
  <c r="C439" i="6"/>
  <c r="F438" i="6"/>
  <c r="I437" i="6"/>
  <c r="J436" i="6"/>
  <c r="M436" i="6" s="1"/>
  <c r="O435" i="6"/>
  <c r="C435" i="6"/>
  <c r="F434" i="6"/>
  <c r="I433" i="6"/>
  <c r="O431" i="6"/>
  <c r="C431" i="6"/>
  <c r="F430" i="6"/>
  <c r="I429" i="6"/>
  <c r="J428" i="6"/>
  <c r="M428" i="6" s="1"/>
  <c r="O427" i="6"/>
  <c r="C427" i="6"/>
  <c r="F426" i="6"/>
  <c r="I425" i="6"/>
  <c r="J424" i="6"/>
  <c r="M424" i="6" s="1"/>
  <c r="O423" i="6"/>
  <c r="C423" i="6"/>
  <c r="F422" i="6"/>
  <c r="I421" i="6"/>
  <c r="J420" i="6"/>
  <c r="M420" i="6" s="1"/>
  <c r="O419" i="6"/>
  <c r="C419" i="6"/>
  <c r="F418" i="6"/>
  <c r="I417" i="6"/>
  <c r="J416" i="6"/>
  <c r="M416" i="6" s="1"/>
  <c r="O415" i="6"/>
  <c r="C415" i="6"/>
  <c r="F414" i="6"/>
  <c r="O589" i="6"/>
  <c r="O671" i="6"/>
  <c r="G688" i="6"/>
  <c r="G556" i="6"/>
  <c r="N532" i="6"/>
  <c r="F523" i="6"/>
  <c r="F516" i="6"/>
  <c r="C510" i="6"/>
  <c r="J505" i="6"/>
  <c r="M505" i="6" s="1"/>
  <c r="C501" i="6"/>
  <c r="F493" i="6"/>
  <c r="N489" i="6"/>
  <c r="D482" i="6"/>
  <c r="C478" i="6"/>
  <c r="N474" i="6"/>
  <c r="O472" i="6"/>
  <c r="D470" i="6"/>
  <c r="C468" i="6"/>
  <c r="I466" i="6"/>
  <c r="C465" i="6"/>
  <c r="B464" i="6"/>
  <c r="B463" i="6"/>
  <c r="B462" i="6"/>
  <c r="B461" i="6"/>
  <c r="C460" i="6"/>
  <c r="F459" i="6"/>
  <c r="I458" i="6"/>
  <c r="J457" i="6"/>
  <c r="M457" i="6" s="1"/>
  <c r="O456" i="6"/>
  <c r="B456" i="6"/>
  <c r="C455" i="6"/>
  <c r="F454" i="6"/>
  <c r="I453" i="6"/>
  <c r="J452" i="6"/>
  <c r="M452" i="6" s="1"/>
  <c r="N451" i="6"/>
  <c r="B451" i="6"/>
  <c r="D450" i="6"/>
  <c r="G449" i="6"/>
  <c r="N447" i="6"/>
  <c r="B447" i="6"/>
  <c r="D446" i="6"/>
  <c r="G445" i="6"/>
  <c r="J444" i="6"/>
  <c r="M444" i="6" s="1"/>
  <c r="N443" i="6"/>
  <c r="B443" i="6"/>
  <c r="D442" i="6"/>
  <c r="G441" i="6"/>
  <c r="N439" i="6"/>
  <c r="B439" i="6"/>
  <c r="D438" i="6"/>
  <c r="G437" i="6"/>
  <c r="N435" i="6"/>
  <c r="B435" i="6"/>
  <c r="D434" i="6"/>
  <c r="G433" i="6"/>
  <c r="J432" i="6"/>
  <c r="M432" i="6" s="1"/>
  <c r="N431" i="6"/>
  <c r="B431" i="6"/>
  <c r="D430" i="6"/>
  <c r="G429" i="6"/>
  <c r="N427" i="6"/>
  <c r="B427" i="6"/>
  <c r="D426" i="6"/>
  <c r="G425" i="6"/>
  <c r="N423" i="6"/>
  <c r="B423" i="6"/>
  <c r="D422" i="6"/>
  <c r="G421" i="6"/>
  <c r="N419" i="6"/>
  <c r="B419" i="6"/>
  <c r="D418" i="6"/>
  <c r="G417" i="6"/>
  <c r="N415" i="6"/>
  <c r="B415" i="6"/>
  <c r="D414" i="6"/>
  <c r="C597" i="6"/>
  <c r="J672" i="6"/>
  <c r="M672" i="6" s="1"/>
  <c r="G550" i="6"/>
  <c r="N530" i="6"/>
  <c r="N521" i="6"/>
  <c r="F515" i="6"/>
  <c r="J508" i="6"/>
  <c r="M508" i="6" s="1"/>
  <c r="B505" i="6"/>
  <c r="F500" i="6"/>
  <c r="O496" i="6"/>
  <c r="G492" i="6"/>
  <c r="C489" i="6"/>
  <c r="I481" i="6"/>
  <c r="G477" i="6"/>
  <c r="J474" i="6"/>
  <c r="M474" i="6" s="1"/>
  <c r="F472" i="6"/>
  <c r="B470" i="6"/>
  <c r="J467" i="6"/>
  <c r="M467" i="6" s="1"/>
  <c r="C466" i="6"/>
  <c r="B465" i="6"/>
  <c r="O463" i="6"/>
  <c r="N462" i="6"/>
  <c r="O461" i="6"/>
  <c r="O460" i="6"/>
  <c r="B460" i="6"/>
  <c r="D459" i="6"/>
  <c r="G458" i="6"/>
  <c r="N456" i="6"/>
  <c r="O455" i="6"/>
  <c r="B455" i="6"/>
  <c r="D454" i="6"/>
  <c r="F453" i="6"/>
  <c r="I452" i="6"/>
  <c r="J451" i="6"/>
  <c r="M451" i="6" s="1"/>
  <c r="O450" i="6"/>
  <c r="C450" i="6"/>
  <c r="F449" i="6"/>
  <c r="I448" i="6"/>
  <c r="J447" i="6"/>
  <c r="M447" i="6" s="1"/>
  <c r="O446" i="6"/>
  <c r="C446" i="6"/>
  <c r="F445" i="6"/>
  <c r="I444" i="6"/>
  <c r="J443" i="6"/>
  <c r="M443" i="6" s="1"/>
  <c r="O442" i="6"/>
  <c r="C442" i="6"/>
  <c r="F441" i="6"/>
  <c r="I440" i="6"/>
  <c r="J439" i="6"/>
  <c r="M439" i="6" s="1"/>
  <c r="O438" i="6"/>
  <c r="C438" i="6"/>
  <c r="F437" i="6"/>
  <c r="I436" i="6"/>
  <c r="J435" i="6"/>
  <c r="M435" i="6" s="1"/>
  <c r="O434" i="6"/>
  <c r="C434" i="6"/>
  <c r="F433" i="6"/>
  <c r="I432" i="6"/>
  <c r="J431" i="6"/>
  <c r="M431" i="6" s="1"/>
  <c r="O430" i="6"/>
  <c r="C430" i="6"/>
  <c r="F429" i="6"/>
  <c r="I428" i="6"/>
  <c r="J427" i="6"/>
  <c r="M427" i="6" s="1"/>
  <c r="O426" i="6"/>
  <c r="C426" i="6"/>
  <c r="F425" i="6"/>
  <c r="G631" i="6"/>
  <c r="C545" i="6"/>
  <c r="F527" i="6"/>
  <c r="N513" i="6"/>
  <c r="N507" i="6"/>
  <c r="D503" i="6"/>
  <c r="I499" i="6"/>
  <c r="N495" i="6"/>
  <c r="B488" i="6"/>
  <c r="O483" i="6"/>
  <c r="G480" i="6"/>
  <c r="G476" i="6"/>
  <c r="B474" i="6"/>
  <c r="N471" i="6"/>
  <c r="F469" i="6"/>
  <c r="G467" i="6"/>
  <c r="N465" i="6"/>
  <c r="J464" i="6"/>
  <c r="M464" i="6" s="1"/>
  <c r="J461" i="6"/>
  <c r="M461" i="6" s="1"/>
  <c r="J460" i="6"/>
  <c r="M460" i="6" s="1"/>
  <c r="N459" i="6"/>
  <c r="B459" i="6"/>
  <c r="D458" i="6"/>
  <c r="G457" i="6"/>
  <c r="J455" i="6"/>
  <c r="M455" i="6" s="1"/>
  <c r="N454" i="6"/>
  <c r="B454" i="6"/>
  <c r="C453" i="6"/>
  <c r="F452" i="6"/>
  <c r="I451" i="6"/>
  <c r="J450" i="6"/>
  <c r="M450" i="6" s="1"/>
  <c r="O449" i="6"/>
  <c r="C449" i="6"/>
  <c r="F448" i="6"/>
  <c r="I447" i="6"/>
  <c r="J446" i="6"/>
  <c r="M446" i="6" s="1"/>
  <c r="O445" i="6"/>
  <c r="C445" i="6"/>
  <c r="F444" i="6"/>
  <c r="I443" i="6"/>
  <c r="J442" i="6"/>
  <c r="M442" i="6" s="1"/>
  <c r="O441" i="6"/>
  <c r="C441" i="6"/>
  <c r="F440" i="6"/>
  <c r="I439" i="6"/>
  <c r="J438" i="6"/>
  <c r="M438" i="6" s="1"/>
  <c r="O437" i="6"/>
  <c r="C437" i="6"/>
  <c r="F436" i="6"/>
  <c r="I435" i="6"/>
  <c r="J434" i="6"/>
  <c r="M434" i="6" s="1"/>
  <c r="O433" i="6"/>
  <c r="C433" i="6"/>
  <c r="F432" i="6"/>
  <c r="I431" i="6"/>
  <c r="J430" i="6"/>
  <c r="M430" i="6" s="1"/>
  <c r="O429" i="6"/>
  <c r="C429" i="6"/>
  <c r="F428" i="6"/>
  <c r="I427" i="6"/>
  <c r="J426" i="6"/>
  <c r="M426" i="6" s="1"/>
  <c r="O425" i="6"/>
  <c r="C425" i="6"/>
  <c r="F424" i="6"/>
  <c r="I423" i="6"/>
  <c r="J422" i="6"/>
  <c r="M422" i="6" s="1"/>
  <c r="O421" i="6"/>
  <c r="C421" i="6"/>
  <c r="F420" i="6"/>
  <c r="J513" i="6"/>
  <c r="M513" i="6" s="1"/>
  <c r="G495" i="6"/>
  <c r="F480" i="6"/>
  <c r="B469" i="6"/>
  <c r="I463" i="6"/>
  <c r="J459" i="6"/>
  <c r="M459" i="6" s="1"/>
  <c r="I456" i="6"/>
  <c r="B453" i="6"/>
  <c r="N449" i="6"/>
  <c r="G443" i="6"/>
  <c r="D440" i="6"/>
  <c r="B437" i="6"/>
  <c r="N433" i="6"/>
  <c r="G427" i="6"/>
  <c r="G424" i="6"/>
  <c r="C422" i="6"/>
  <c r="D420" i="6"/>
  <c r="D417" i="6"/>
  <c r="C416" i="6"/>
  <c r="J414" i="6"/>
  <c r="M414" i="6" s="1"/>
  <c r="I413" i="6"/>
  <c r="J411" i="6"/>
  <c r="M411" i="6" s="1"/>
  <c r="O410" i="6"/>
  <c r="C410" i="6"/>
  <c r="F409" i="6"/>
  <c r="I408" i="6"/>
  <c r="J407" i="6"/>
  <c r="M407" i="6" s="1"/>
  <c r="O406" i="6"/>
  <c r="C406" i="6"/>
  <c r="F405" i="6"/>
  <c r="I404" i="6"/>
  <c r="J403" i="6"/>
  <c r="M403" i="6" s="1"/>
  <c r="O402" i="6"/>
  <c r="C402" i="6"/>
  <c r="F401" i="6"/>
  <c r="I400" i="6"/>
  <c r="J399" i="6"/>
  <c r="M399" i="6" s="1"/>
  <c r="O398" i="6"/>
  <c r="C398" i="6"/>
  <c r="F397" i="6"/>
  <c r="I396" i="6"/>
  <c r="J395" i="6"/>
  <c r="M395" i="6" s="1"/>
  <c r="O394" i="6"/>
  <c r="C394" i="6"/>
  <c r="F393" i="6"/>
  <c r="I392" i="6"/>
  <c r="J391" i="6"/>
  <c r="M391" i="6" s="1"/>
  <c r="O390" i="6"/>
  <c r="C390" i="6"/>
  <c r="F389" i="6"/>
  <c r="I388" i="6"/>
  <c r="J387" i="6"/>
  <c r="M387" i="6" s="1"/>
  <c r="O386" i="6"/>
  <c r="C386" i="6"/>
  <c r="F385" i="6"/>
  <c r="I384" i="6"/>
  <c r="J383" i="6"/>
  <c r="M383" i="6" s="1"/>
  <c r="O382" i="6"/>
  <c r="C382" i="6"/>
  <c r="F381" i="6"/>
  <c r="I380" i="6"/>
  <c r="J549" i="6"/>
  <c r="M549" i="6" s="1"/>
  <c r="F492" i="6"/>
  <c r="D477" i="6"/>
  <c r="J462" i="6"/>
  <c r="M462" i="6" s="1"/>
  <c r="C459" i="6"/>
  <c r="N455" i="6"/>
  <c r="G452" i="6"/>
  <c r="D449" i="6"/>
  <c r="B446" i="6"/>
  <c r="N442" i="6"/>
  <c r="G436" i="6"/>
  <c r="D433" i="6"/>
  <c r="B430" i="6"/>
  <c r="N426" i="6"/>
  <c r="D424" i="6"/>
  <c r="B422" i="6"/>
  <c r="J419" i="6"/>
  <c r="M419" i="6" s="1"/>
  <c r="I418" i="6"/>
  <c r="C417" i="6"/>
  <c r="J415" i="6"/>
  <c r="M415" i="6" s="1"/>
  <c r="G413" i="6"/>
  <c r="I412" i="6"/>
  <c r="N410" i="6"/>
  <c r="B410" i="6"/>
  <c r="D409" i="6"/>
  <c r="G408" i="6"/>
  <c r="N406" i="6"/>
  <c r="B406" i="6"/>
  <c r="D405" i="6"/>
  <c r="G404" i="6"/>
  <c r="N402" i="6"/>
  <c r="B402" i="6"/>
  <c r="D401" i="6"/>
  <c r="G400" i="6"/>
  <c r="N398" i="6"/>
  <c r="B398" i="6"/>
  <c r="D397" i="6"/>
  <c r="G396" i="6"/>
  <c r="N394" i="6"/>
  <c r="B394" i="6"/>
  <c r="D393" i="6"/>
  <c r="G392" i="6"/>
  <c r="N390" i="6"/>
  <c r="B390" i="6"/>
  <c r="D389" i="6"/>
  <c r="G388" i="6"/>
  <c r="N386" i="6"/>
  <c r="B386" i="6"/>
  <c r="D385" i="6"/>
  <c r="G384" i="6"/>
  <c r="N382" i="6"/>
  <c r="B382" i="6"/>
  <c r="D381" i="6"/>
  <c r="G380" i="6"/>
  <c r="N378" i="6"/>
  <c r="B378" i="6"/>
  <c r="D377" i="6"/>
  <c r="G376" i="6"/>
  <c r="N374" i="6"/>
  <c r="B374" i="6"/>
  <c r="D373" i="6"/>
  <c r="G372" i="6"/>
  <c r="N370" i="6"/>
  <c r="B370" i="6"/>
  <c r="D369" i="6"/>
  <c r="G368" i="6"/>
  <c r="N366" i="6"/>
  <c r="B366" i="6"/>
  <c r="D365" i="6"/>
  <c r="G364" i="6"/>
  <c r="C544" i="6"/>
  <c r="I491" i="6"/>
  <c r="F476" i="6"/>
  <c r="F467" i="6"/>
  <c r="I462" i="6"/>
  <c r="O458" i="6"/>
  <c r="D452" i="6"/>
  <c r="B449" i="6"/>
  <c r="N445" i="6"/>
  <c r="G439" i="6"/>
  <c r="D436" i="6"/>
  <c r="B433" i="6"/>
  <c r="N429" i="6"/>
  <c r="J423" i="6"/>
  <c r="M423" i="6" s="1"/>
  <c r="N421" i="6"/>
  <c r="C418" i="6"/>
  <c r="B417" i="6"/>
  <c r="I414" i="6"/>
  <c r="F413" i="6"/>
  <c r="G412" i="6"/>
  <c r="I411" i="6"/>
  <c r="J410" i="6"/>
  <c r="M410" i="6" s="1"/>
  <c r="O409" i="6"/>
  <c r="C409" i="6"/>
  <c r="F408" i="6"/>
  <c r="I407" i="6"/>
  <c r="J406" i="6"/>
  <c r="M406" i="6" s="1"/>
  <c r="O405" i="6"/>
  <c r="C405" i="6"/>
  <c r="F404" i="6"/>
  <c r="I403" i="6"/>
  <c r="J402" i="6"/>
  <c r="M402" i="6" s="1"/>
  <c r="O401" i="6"/>
  <c r="C401" i="6"/>
  <c r="F400" i="6"/>
  <c r="I399" i="6"/>
  <c r="J398" i="6"/>
  <c r="M398" i="6" s="1"/>
  <c r="O397" i="6"/>
  <c r="C397" i="6"/>
  <c r="F396" i="6"/>
  <c r="I395" i="6"/>
  <c r="J394" i="6"/>
  <c r="M394" i="6" s="1"/>
  <c r="O393" i="6"/>
  <c r="C393" i="6"/>
  <c r="F392" i="6"/>
  <c r="I391" i="6"/>
  <c r="J390" i="6"/>
  <c r="M390" i="6" s="1"/>
  <c r="O389" i="6"/>
  <c r="C389" i="6"/>
  <c r="F388" i="6"/>
  <c r="I387" i="6"/>
  <c r="J386" i="6"/>
  <c r="M386" i="6" s="1"/>
  <c r="O385" i="6"/>
  <c r="C385" i="6"/>
  <c r="F384" i="6"/>
  <c r="I383" i="6"/>
  <c r="J382" i="6"/>
  <c r="M382" i="6" s="1"/>
  <c r="O381" i="6"/>
  <c r="C381" i="6"/>
  <c r="F380" i="6"/>
  <c r="I379" i="6"/>
  <c r="J378" i="6"/>
  <c r="M378" i="6" s="1"/>
  <c r="O377" i="6"/>
  <c r="N624" i="6"/>
  <c r="N529" i="6"/>
  <c r="O504" i="6"/>
  <c r="B489" i="6"/>
  <c r="I474" i="6"/>
  <c r="B466" i="6"/>
  <c r="N461" i="6"/>
  <c r="F458" i="6"/>
  <c r="O454" i="6"/>
  <c r="G448" i="6"/>
  <c r="D445" i="6"/>
  <c r="B442" i="6"/>
  <c r="N438" i="6"/>
  <c r="G432" i="6"/>
  <c r="D429" i="6"/>
  <c r="B426" i="6"/>
  <c r="F421" i="6"/>
  <c r="I419" i="6"/>
  <c r="B418" i="6"/>
  <c r="O416" i="6"/>
  <c r="I415" i="6"/>
  <c r="C414" i="6"/>
  <c r="D413" i="6"/>
  <c r="F412" i="6"/>
  <c r="G411" i="6"/>
  <c r="N409" i="6"/>
  <c r="B409" i="6"/>
  <c r="D408" i="6"/>
  <c r="G407" i="6"/>
  <c r="N405" i="6"/>
  <c r="B405" i="6"/>
  <c r="D404" i="6"/>
  <c r="G403" i="6"/>
  <c r="N401" i="6"/>
  <c r="B401" i="6"/>
  <c r="D400" i="6"/>
  <c r="G399" i="6"/>
  <c r="N397" i="6"/>
  <c r="B397" i="6"/>
  <c r="D396" i="6"/>
  <c r="G395" i="6"/>
  <c r="N393" i="6"/>
  <c r="B393" i="6"/>
  <c r="D392" i="6"/>
  <c r="G391" i="6"/>
  <c r="N389" i="6"/>
  <c r="B389" i="6"/>
  <c r="D388" i="6"/>
  <c r="G387" i="6"/>
  <c r="N385" i="6"/>
  <c r="B385" i="6"/>
  <c r="D384" i="6"/>
  <c r="G383" i="6"/>
  <c r="N381" i="6"/>
  <c r="B381" i="6"/>
  <c r="D380" i="6"/>
  <c r="G379" i="6"/>
  <c r="N377" i="6"/>
  <c r="B377" i="6"/>
  <c r="D376" i="6"/>
  <c r="G375" i="6"/>
  <c r="N373" i="6"/>
  <c r="B373" i="6"/>
  <c r="D372" i="6"/>
  <c r="G371" i="6"/>
  <c r="F680" i="6"/>
  <c r="B560" i="6"/>
  <c r="B567" i="6"/>
  <c r="D520" i="6"/>
  <c r="G499" i="6"/>
  <c r="N483" i="6"/>
  <c r="F471" i="6"/>
  <c r="I464" i="6"/>
  <c r="F457" i="6"/>
  <c r="O453" i="6"/>
  <c r="G447" i="6"/>
  <c r="D444" i="6"/>
  <c r="B441" i="6"/>
  <c r="N437" i="6"/>
  <c r="G431" i="6"/>
  <c r="D428" i="6"/>
  <c r="B425" i="6"/>
  <c r="N422" i="6"/>
  <c r="I420" i="6"/>
  <c r="N418" i="6"/>
  <c r="J417" i="6"/>
  <c r="M417" i="6" s="1"/>
  <c r="F416" i="6"/>
  <c r="O414" i="6"/>
  <c r="N413" i="6"/>
  <c r="O412" i="6"/>
  <c r="O411" i="6"/>
  <c r="C411" i="6"/>
  <c r="F410" i="6"/>
  <c r="I409" i="6"/>
  <c r="J408" i="6"/>
  <c r="M408" i="6" s="1"/>
  <c r="O407" i="6"/>
  <c r="C407" i="6"/>
  <c r="F406" i="6"/>
  <c r="I405" i="6"/>
  <c r="J404" i="6"/>
  <c r="M404" i="6" s="1"/>
  <c r="O403" i="6"/>
  <c r="C403" i="6"/>
  <c r="F402" i="6"/>
  <c r="I401" i="6"/>
  <c r="J400" i="6"/>
  <c r="M400" i="6" s="1"/>
  <c r="O399" i="6"/>
  <c r="C399" i="6"/>
  <c r="F398" i="6"/>
  <c r="I397" i="6"/>
  <c r="J396" i="6"/>
  <c r="M396" i="6" s="1"/>
  <c r="O395" i="6"/>
  <c r="C395" i="6"/>
  <c r="F394" i="6"/>
  <c r="I393" i="6"/>
  <c r="J392" i="6"/>
  <c r="M392" i="6" s="1"/>
  <c r="O391" i="6"/>
  <c r="C391" i="6"/>
  <c r="F390" i="6"/>
  <c r="I389" i="6"/>
  <c r="J388" i="6"/>
  <c r="M388" i="6" s="1"/>
  <c r="O387" i="6"/>
  <c r="C387" i="6"/>
  <c r="F386" i="6"/>
  <c r="I385" i="6"/>
  <c r="J384" i="6"/>
  <c r="M384" i="6" s="1"/>
  <c r="O383" i="6"/>
  <c r="C383" i="6"/>
  <c r="F382" i="6"/>
  <c r="I381" i="6"/>
  <c r="J380" i="6"/>
  <c r="M380" i="6" s="1"/>
  <c r="O379" i="6"/>
  <c r="C379" i="6"/>
  <c r="F378" i="6"/>
  <c r="I377" i="6"/>
  <c r="J376" i="6"/>
  <c r="M376" i="6" s="1"/>
  <c r="O375" i="6"/>
  <c r="C375" i="6"/>
  <c r="F374" i="6"/>
  <c r="C515" i="6"/>
  <c r="N496" i="6"/>
  <c r="G481" i="6"/>
  <c r="I469" i="6"/>
  <c r="J463" i="6"/>
  <c r="M463" i="6" s="1"/>
  <c r="O459" i="6"/>
  <c r="J456" i="6"/>
  <c r="M456" i="6" s="1"/>
  <c r="D453" i="6"/>
  <c r="B450" i="6"/>
  <c r="N446" i="6"/>
  <c r="G440" i="6"/>
  <c r="D437" i="6"/>
  <c r="B434" i="6"/>
  <c r="N430" i="6"/>
  <c r="I424" i="6"/>
  <c r="G420" i="6"/>
  <c r="J418" i="6"/>
  <c r="M418" i="6" s="1"/>
  <c r="F417" i="6"/>
  <c r="D416" i="6"/>
  <c r="N414" i="6"/>
  <c r="J413" i="6"/>
  <c r="M413" i="6" s="1"/>
  <c r="J412" i="6"/>
  <c r="M412" i="6" s="1"/>
  <c r="N411" i="6"/>
  <c r="B411" i="6"/>
  <c r="D410" i="6"/>
  <c r="G409" i="6"/>
  <c r="N407" i="6"/>
  <c r="B407" i="6"/>
  <c r="D406" i="6"/>
  <c r="G405" i="6"/>
  <c r="N403" i="6"/>
  <c r="B403" i="6"/>
  <c r="D402" i="6"/>
  <c r="G401" i="6"/>
  <c r="N399" i="6"/>
  <c r="B399" i="6"/>
  <c r="D398" i="6"/>
  <c r="G397" i="6"/>
  <c r="N395" i="6"/>
  <c r="B395" i="6"/>
  <c r="D394" i="6"/>
  <c r="G393" i="6"/>
  <c r="N391" i="6"/>
  <c r="B391" i="6"/>
  <c r="D390" i="6"/>
  <c r="G389" i="6"/>
  <c r="N387" i="6"/>
  <c r="B387" i="6"/>
  <c r="D386" i="6"/>
  <c r="G385" i="6"/>
  <c r="N383" i="6"/>
  <c r="B383" i="6"/>
  <c r="D382" i="6"/>
  <c r="G381" i="6"/>
  <c r="N379" i="6"/>
  <c r="B379" i="6"/>
  <c r="D378" i="6"/>
  <c r="G377" i="6"/>
  <c r="N375" i="6"/>
  <c r="B375" i="6"/>
  <c r="D374" i="6"/>
  <c r="G373" i="6"/>
  <c r="N371" i="6"/>
  <c r="B371" i="6"/>
  <c r="D370" i="6"/>
  <c r="G369" i="6"/>
  <c r="N367" i="6"/>
  <c r="B367" i="6"/>
  <c r="D366" i="6"/>
  <c r="G365" i="6"/>
  <c r="D500" i="6"/>
  <c r="N460" i="6"/>
  <c r="N434" i="6"/>
  <c r="O422" i="6"/>
  <c r="G416" i="6"/>
  <c r="C412" i="6"/>
  <c r="N408" i="6"/>
  <c r="G402" i="6"/>
  <c r="D399" i="6"/>
  <c r="B396" i="6"/>
  <c r="N392" i="6"/>
  <c r="G386" i="6"/>
  <c r="D383" i="6"/>
  <c r="B380" i="6"/>
  <c r="J377" i="6"/>
  <c r="M377" i="6" s="1"/>
  <c r="C376" i="6"/>
  <c r="I374" i="6"/>
  <c r="C373" i="6"/>
  <c r="O371" i="6"/>
  <c r="I370" i="6"/>
  <c r="I369" i="6"/>
  <c r="F368" i="6"/>
  <c r="F367" i="6"/>
  <c r="F366" i="6"/>
  <c r="C365" i="6"/>
  <c r="C364" i="6"/>
  <c r="D363" i="6"/>
  <c r="G362" i="6"/>
  <c r="N360" i="6"/>
  <c r="B360" i="6"/>
  <c r="D359" i="6"/>
  <c r="G358" i="6"/>
  <c r="N356" i="6"/>
  <c r="B356" i="6"/>
  <c r="D355" i="6"/>
  <c r="G354" i="6"/>
  <c r="N352" i="6"/>
  <c r="B352" i="6"/>
  <c r="D351" i="6"/>
  <c r="G350" i="6"/>
  <c r="N348" i="6"/>
  <c r="B348" i="6"/>
  <c r="D347" i="6"/>
  <c r="G346" i="6"/>
  <c r="N344" i="6"/>
  <c r="B344" i="6"/>
  <c r="D343" i="6"/>
  <c r="G342" i="6"/>
  <c r="N340" i="6"/>
  <c r="B340" i="6"/>
  <c r="D339" i="6"/>
  <c r="G338" i="6"/>
  <c r="N336" i="6"/>
  <c r="B336" i="6"/>
  <c r="D335" i="6"/>
  <c r="G334" i="6"/>
  <c r="N332" i="6"/>
  <c r="B332" i="6"/>
  <c r="D331" i="6"/>
  <c r="G330" i="6"/>
  <c r="N328" i="6"/>
  <c r="B328" i="6"/>
  <c r="D327" i="6"/>
  <c r="G326" i="6"/>
  <c r="N324" i="6"/>
  <c r="B324" i="6"/>
  <c r="D323" i="6"/>
  <c r="G322" i="6"/>
  <c r="N320" i="6"/>
  <c r="B320" i="6"/>
  <c r="D319" i="6"/>
  <c r="N487" i="6"/>
  <c r="C458" i="6"/>
  <c r="B445" i="6"/>
  <c r="D432" i="6"/>
  <c r="D421" i="6"/>
  <c r="G415" i="6"/>
  <c r="F411" i="6"/>
  <c r="C408" i="6"/>
  <c r="O404" i="6"/>
  <c r="J401" i="6"/>
  <c r="M401" i="6" s="1"/>
  <c r="I398" i="6"/>
  <c r="F395" i="6"/>
  <c r="C392" i="6"/>
  <c r="O388" i="6"/>
  <c r="J385" i="6"/>
  <c r="M385" i="6" s="1"/>
  <c r="I382" i="6"/>
  <c r="J379" i="6"/>
  <c r="M379" i="6" s="1"/>
  <c r="B376" i="6"/>
  <c r="G374" i="6"/>
  <c r="O372" i="6"/>
  <c r="J371" i="6"/>
  <c r="M371" i="6" s="1"/>
  <c r="G370" i="6"/>
  <c r="F369" i="6"/>
  <c r="D368" i="6"/>
  <c r="D367" i="6"/>
  <c r="C366" i="6"/>
  <c r="B365" i="6"/>
  <c r="B364" i="6"/>
  <c r="C363" i="6"/>
  <c r="F362" i="6"/>
  <c r="I361" i="6"/>
  <c r="J360" i="6"/>
  <c r="M360" i="6" s="1"/>
  <c r="O359" i="6"/>
  <c r="C359" i="6"/>
  <c r="F358" i="6"/>
  <c r="I357" i="6"/>
  <c r="J356" i="6"/>
  <c r="M356" i="6" s="1"/>
  <c r="O355" i="6"/>
  <c r="C355" i="6"/>
  <c r="F354" i="6"/>
  <c r="I353" i="6"/>
  <c r="J352" i="6"/>
  <c r="M352" i="6" s="1"/>
  <c r="O351" i="6"/>
  <c r="C351" i="6"/>
  <c r="F350" i="6"/>
  <c r="I349" i="6"/>
  <c r="J348" i="6"/>
  <c r="M348" i="6" s="1"/>
  <c r="O347" i="6"/>
  <c r="C347" i="6"/>
  <c r="F346" i="6"/>
  <c r="I345" i="6"/>
  <c r="J344" i="6"/>
  <c r="M344" i="6" s="1"/>
  <c r="O343" i="6"/>
  <c r="C343" i="6"/>
  <c r="F342" i="6"/>
  <c r="I341" i="6"/>
  <c r="J340" i="6"/>
  <c r="M340" i="6" s="1"/>
  <c r="O339" i="6"/>
  <c r="C339" i="6"/>
  <c r="F338" i="6"/>
  <c r="I337" i="6"/>
  <c r="J336" i="6"/>
  <c r="M336" i="6" s="1"/>
  <c r="O335" i="6"/>
  <c r="C335" i="6"/>
  <c r="F334" i="6"/>
  <c r="I333" i="6"/>
  <c r="J332" i="6"/>
  <c r="M332" i="6" s="1"/>
  <c r="O331" i="6"/>
  <c r="C331" i="6"/>
  <c r="F330" i="6"/>
  <c r="I329" i="6"/>
  <c r="J328" i="6"/>
  <c r="M328" i="6" s="1"/>
  <c r="O327" i="6"/>
  <c r="C327" i="6"/>
  <c r="F326" i="6"/>
  <c r="I325" i="6"/>
  <c r="J324" i="6"/>
  <c r="M324" i="6" s="1"/>
  <c r="O323" i="6"/>
  <c r="C323" i="6"/>
  <c r="F322" i="6"/>
  <c r="I321" i="6"/>
  <c r="J320" i="6"/>
  <c r="M320" i="6" s="1"/>
  <c r="O319" i="6"/>
  <c r="C319" i="6"/>
  <c r="F318" i="6"/>
  <c r="J484" i="6"/>
  <c r="M484" i="6" s="1"/>
  <c r="I457" i="6"/>
  <c r="G444" i="6"/>
  <c r="B421" i="6"/>
  <c r="F415" i="6"/>
  <c r="D411" i="6"/>
  <c r="B408" i="6"/>
  <c r="N404" i="6"/>
  <c r="G398" i="6"/>
  <c r="D395" i="6"/>
  <c r="B392" i="6"/>
  <c r="N388" i="6"/>
  <c r="G382" i="6"/>
  <c r="F379" i="6"/>
  <c r="F377" i="6"/>
  <c r="J375" i="6"/>
  <c r="M375" i="6" s="1"/>
  <c r="C374" i="6"/>
  <c r="N372" i="6"/>
  <c r="I371" i="6"/>
  <c r="F370" i="6"/>
  <c r="C369" i="6"/>
  <c r="C368" i="6"/>
  <c r="C367" i="6"/>
  <c r="O365" i="6"/>
  <c r="O364" i="6"/>
  <c r="O363" i="6"/>
  <c r="B363" i="6"/>
  <c r="D362" i="6"/>
  <c r="G361" i="6"/>
  <c r="N359" i="6"/>
  <c r="B359" i="6"/>
  <c r="D358" i="6"/>
  <c r="G357" i="6"/>
  <c r="N355" i="6"/>
  <c r="B355" i="6"/>
  <c r="D354" i="6"/>
  <c r="G353" i="6"/>
  <c r="N351" i="6"/>
  <c r="B351" i="6"/>
  <c r="D350" i="6"/>
  <c r="G349" i="6"/>
  <c r="N347" i="6"/>
  <c r="B347" i="6"/>
  <c r="D346" i="6"/>
  <c r="G345" i="6"/>
  <c r="N343" i="6"/>
  <c r="B343" i="6"/>
  <c r="D342" i="6"/>
  <c r="G341" i="6"/>
  <c r="N339" i="6"/>
  <c r="B339" i="6"/>
  <c r="D338" i="6"/>
  <c r="G337" i="6"/>
  <c r="N335" i="6"/>
  <c r="B335" i="6"/>
  <c r="D334" i="6"/>
  <c r="G333" i="6"/>
  <c r="N331" i="6"/>
  <c r="B331" i="6"/>
  <c r="D330" i="6"/>
  <c r="G329" i="6"/>
  <c r="N327" i="6"/>
  <c r="B327" i="6"/>
  <c r="D326" i="6"/>
  <c r="G325" i="6"/>
  <c r="N323" i="6"/>
  <c r="B323" i="6"/>
  <c r="D322" i="6"/>
  <c r="G321" i="6"/>
  <c r="N319" i="6"/>
  <c r="B319" i="6"/>
  <c r="D318" i="6"/>
  <c r="G317" i="6"/>
  <c r="N315" i="6"/>
  <c r="B315" i="6"/>
  <c r="D314" i="6"/>
  <c r="G313" i="6"/>
  <c r="G657" i="6"/>
  <c r="O473" i="6"/>
  <c r="J454" i="6"/>
  <c r="M454" i="6" s="1"/>
  <c r="N441" i="6"/>
  <c r="B429" i="6"/>
  <c r="G419" i="6"/>
  <c r="B414" i="6"/>
  <c r="I410" i="6"/>
  <c r="F407" i="6"/>
  <c r="C404" i="6"/>
  <c r="O400" i="6"/>
  <c r="J397" i="6"/>
  <c r="M397" i="6" s="1"/>
  <c r="I394" i="6"/>
  <c r="F391" i="6"/>
  <c r="C388" i="6"/>
  <c r="O384" i="6"/>
  <c r="J381" i="6"/>
  <c r="M381" i="6" s="1"/>
  <c r="D379" i="6"/>
  <c r="C377" i="6"/>
  <c r="I375" i="6"/>
  <c r="O373" i="6"/>
  <c r="J372" i="6"/>
  <c r="M372" i="6" s="1"/>
  <c r="F371" i="6"/>
  <c r="C370" i="6"/>
  <c r="B369" i="6"/>
  <c r="B368" i="6"/>
  <c r="O366" i="6"/>
  <c r="N365" i="6"/>
  <c r="N364" i="6"/>
  <c r="N363" i="6"/>
  <c r="O362" i="6"/>
  <c r="C362" i="6"/>
  <c r="F361" i="6"/>
  <c r="I360" i="6"/>
  <c r="J359" i="6"/>
  <c r="M359" i="6" s="1"/>
  <c r="O358" i="6"/>
  <c r="C358" i="6"/>
  <c r="F357" i="6"/>
  <c r="I356" i="6"/>
  <c r="J355" i="6"/>
  <c r="M355" i="6" s="1"/>
  <c r="O354" i="6"/>
  <c r="C354" i="6"/>
  <c r="F353" i="6"/>
  <c r="I352" i="6"/>
  <c r="J351" i="6"/>
  <c r="M351" i="6" s="1"/>
  <c r="O350" i="6"/>
  <c r="C350" i="6"/>
  <c r="F349" i="6"/>
  <c r="I348" i="6"/>
  <c r="J347" i="6"/>
  <c r="M347" i="6" s="1"/>
  <c r="O346" i="6"/>
  <c r="C346" i="6"/>
  <c r="F345" i="6"/>
  <c r="I344" i="6"/>
  <c r="J343" i="6"/>
  <c r="M343" i="6" s="1"/>
  <c r="O342" i="6"/>
  <c r="C342" i="6"/>
  <c r="F341" i="6"/>
  <c r="I340" i="6"/>
  <c r="J339" i="6"/>
  <c r="M339" i="6" s="1"/>
  <c r="O338" i="6"/>
  <c r="C338" i="6"/>
  <c r="F337" i="6"/>
  <c r="I336" i="6"/>
  <c r="J335" i="6"/>
  <c r="M335" i="6" s="1"/>
  <c r="O334" i="6"/>
  <c r="C334" i="6"/>
  <c r="F333" i="6"/>
  <c r="I332" i="6"/>
  <c r="J331" i="6"/>
  <c r="M331" i="6" s="1"/>
  <c r="O330" i="6"/>
  <c r="C330" i="6"/>
  <c r="F329" i="6"/>
  <c r="I328" i="6"/>
  <c r="J327" i="6"/>
  <c r="M327" i="6" s="1"/>
  <c r="O326" i="6"/>
  <c r="C326" i="6"/>
  <c r="F325" i="6"/>
  <c r="I324" i="6"/>
  <c r="J323" i="6"/>
  <c r="M323" i="6" s="1"/>
  <c r="O322" i="6"/>
  <c r="C322" i="6"/>
  <c r="F321" i="6"/>
  <c r="C677" i="6"/>
  <c r="D472" i="6"/>
  <c r="C454" i="6"/>
  <c r="D441" i="6"/>
  <c r="G428" i="6"/>
  <c r="O418" i="6"/>
  <c r="O413" i="6"/>
  <c r="G410" i="6"/>
  <c r="D407" i="6"/>
  <c r="B404" i="6"/>
  <c r="N400" i="6"/>
  <c r="G394" i="6"/>
  <c r="D391" i="6"/>
  <c r="B388" i="6"/>
  <c r="N384" i="6"/>
  <c r="O378" i="6"/>
  <c r="O376" i="6"/>
  <c r="F375" i="6"/>
  <c r="J373" i="6"/>
  <c r="M373" i="6" s="1"/>
  <c r="I372" i="6"/>
  <c r="D371" i="6"/>
  <c r="O369" i="6"/>
  <c r="O368" i="6"/>
  <c r="O367" i="6"/>
  <c r="J366" i="6"/>
  <c r="M366" i="6" s="1"/>
  <c r="J365" i="6"/>
  <c r="M365" i="6" s="1"/>
  <c r="J364" i="6"/>
  <c r="M364" i="6" s="1"/>
  <c r="J363" i="6"/>
  <c r="M363" i="6" s="1"/>
  <c r="N362" i="6"/>
  <c r="B362" i="6"/>
  <c r="D361" i="6"/>
  <c r="G360" i="6"/>
  <c r="N358" i="6"/>
  <c r="B358" i="6"/>
  <c r="D357" i="6"/>
  <c r="G356" i="6"/>
  <c r="N354" i="6"/>
  <c r="B354" i="6"/>
  <c r="D353" i="6"/>
  <c r="G352" i="6"/>
  <c r="N350" i="6"/>
  <c r="B350" i="6"/>
  <c r="D349" i="6"/>
  <c r="G348" i="6"/>
  <c r="N346" i="6"/>
  <c r="B346" i="6"/>
  <c r="D345" i="6"/>
  <c r="G344" i="6"/>
  <c r="N342" i="6"/>
  <c r="B342" i="6"/>
  <c r="D341" i="6"/>
  <c r="G340" i="6"/>
  <c r="N338" i="6"/>
  <c r="B338" i="6"/>
  <c r="D337" i="6"/>
  <c r="G336" i="6"/>
  <c r="N334" i="6"/>
  <c r="B334" i="6"/>
  <c r="D333" i="6"/>
  <c r="G332" i="6"/>
  <c r="N330" i="6"/>
  <c r="B330" i="6"/>
  <c r="D329" i="6"/>
  <c r="G328" i="6"/>
  <c r="N326" i="6"/>
  <c r="B326" i="6"/>
  <c r="D325" i="6"/>
  <c r="G324" i="6"/>
  <c r="N322" i="6"/>
  <c r="B322" i="6"/>
  <c r="D321" i="6"/>
  <c r="G320" i="6"/>
  <c r="J521" i="6"/>
  <c r="M521" i="6" s="1"/>
  <c r="N464" i="6"/>
  <c r="N450" i="6"/>
  <c r="B438" i="6"/>
  <c r="D425" i="6"/>
  <c r="N417" i="6"/>
  <c r="B413" i="6"/>
  <c r="G406" i="6"/>
  <c r="D403" i="6"/>
  <c r="B400" i="6"/>
  <c r="N396" i="6"/>
  <c r="G390" i="6"/>
  <c r="D387" i="6"/>
  <c r="B384" i="6"/>
  <c r="N380" i="6"/>
  <c r="G378" i="6"/>
  <c r="I376" i="6"/>
  <c r="O374" i="6"/>
  <c r="I373" i="6"/>
  <c r="C372" i="6"/>
  <c r="O370" i="6"/>
  <c r="J369" i="6"/>
  <c r="M369" i="6" s="1"/>
  <c r="J368" i="6"/>
  <c r="M368" i="6" s="1"/>
  <c r="I367" i="6"/>
  <c r="I366" i="6"/>
  <c r="I365" i="6"/>
  <c r="F364" i="6"/>
  <c r="G363" i="6"/>
  <c r="N361" i="6"/>
  <c r="B361" i="6"/>
  <c r="D360" i="6"/>
  <c r="G359" i="6"/>
  <c r="N357" i="6"/>
  <c r="B357" i="6"/>
  <c r="D356" i="6"/>
  <c r="G355" i="6"/>
  <c r="N353" i="6"/>
  <c r="B353" i="6"/>
  <c r="D352" i="6"/>
  <c r="G351" i="6"/>
  <c r="N349" i="6"/>
  <c r="B349" i="6"/>
  <c r="D348" i="6"/>
  <c r="G347" i="6"/>
  <c r="N345" i="6"/>
  <c r="B345" i="6"/>
  <c r="D344" i="6"/>
  <c r="G343" i="6"/>
  <c r="N341" i="6"/>
  <c r="B341" i="6"/>
  <c r="D340" i="6"/>
  <c r="G339" i="6"/>
  <c r="N337" i="6"/>
  <c r="B337" i="6"/>
  <c r="D336" i="6"/>
  <c r="G335" i="6"/>
  <c r="N333" i="6"/>
  <c r="B333" i="6"/>
  <c r="D332" i="6"/>
  <c r="G331" i="6"/>
  <c r="N329" i="6"/>
  <c r="B329" i="6"/>
  <c r="D328" i="6"/>
  <c r="G327" i="6"/>
  <c r="N325" i="6"/>
  <c r="B325" i="6"/>
  <c r="D324" i="6"/>
  <c r="G323" i="6"/>
  <c r="N321" i="6"/>
  <c r="B321" i="6"/>
  <c r="D320" i="6"/>
  <c r="G319" i="6"/>
  <c r="N317" i="6"/>
  <c r="B317" i="6"/>
  <c r="D316" i="6"/>
  <c r="G315" i="6"/>
  <c r="D448" i="6"/>
  <c r="D412" i="6"/>
  <c r="F399" i="6"/>
  <c r="I386" i="6"/>
  <c r="F376" i="6"/>
  <c r="J370" i="6"/>
  <c r="M370" i="6" s="1"/>
  <c r="G366" i="6"/>
  <c r="I362" i="6"/>
  <c r="F359" i="6"/>
  <c r="C356" i="6"/>
  <c r="O352" i="6"/>
  <c r="J349" i="6"/>
  <c r="M349" i="6" s="1"/>
  <c r="I346" i="6"/>
  <c r="F343" i="6"/>
  <c r="C340" i="6"/>
  <c r="O336" i="6"/>
  <c r="J333" i="6"/>
  <c r="M333" i="6" s="1"/>
  <c r="I330" i="6"/>
  <c r="F327" i="6"/>
  <c r="C324" i="6"/>
  <c r="O320" i="6"/>
  <c r="N318" i="6"/>
  <c r="I316" i="6"/>
  <c r="I315" i="6"/>
  <c r="I314" i="6"/>
  <c r="J312" i="6"/>
  <c r="M312" i="6" s="1"/>
  <c r="O311" i="6"/>
  <c r="C311" i="6"/>
  <c r="F310" i="6"/>
  <c r="I309" i="6"/>
  <c r="J308" i="6"/>
  <c r="M308" i="6" s="1"/>
  <c r="O307" i="6"/>
  <c r="C307" i="6"/>
  <c r="F306" i="6"/>
  <c r="I305" i="6"/>
  <c r="J304" i="6"/>
  <c r="M304" i="6" s="1"/>
  <c r="O303" i="6"/>
  <c r="C303" i="6"/>
  <c r="F302" i="6"/>
  <c r="I301" i="6"/>
  <c r="J300" i="6"/>
  <c r="M300" i="6" s="1"/>
  <c r="O299" i="6"/>
  <c r="C299" i="6"/>
  <c r="F298" i="6"/>
  <c r="I297" i="6"/>
  <c r="J296" i="6"/>
  <c r="M296" i="6" s="1"/>
  <c r="O295" i="6"/>
  <c r="C295" i="6"/>
  <c r="F294" i="6"/>
  <c r="I293" i="6"/>
  <c r="J292" i="6"/>
  <c r="M292" i="6" s="1"/>
  <c r="O291" i="6"/>
  <c r="C291" i="6"/>
  <c r="F290" i="6"/>
  <c r="I289" i="6"/>
  <c r="J288" i="6"/>
  <c r="M288" i="6" s="1"/>
  <c r="O287" i="6"/>
  <c r="C287" i="6"/>
  <c r="F286" i="6"/>
  <c r="I285" i="6"/>
  <c r="J284" i="6"/>
  <c r="M284" i="6" s="1"/>
  <c r="O283" i="6"/>
  <c r="C283" i="6"/>
  <c r="F282" i="6"/>
  <c r="I281" i="6"/>
  <c r="J280" i="6"/>
  <c r="M280" i="6" s="1"/>
  <c r="O279" i="6"/>
  <c r="C279" i="6"/>
  <c r="F278" i="6"/>
  <c r="I277" i="6"/>
  <c r="J276" i="6"/>
  <c r="M276" i="6" s="1"/>
  <c r="O275" i="6"/>
  <c r="C275" i="6"/>
  <c r="F274" i="6"/>
  <c r="I273" i="6"/>
  <c r="J272" i="6"/>
  <c r="M272" i="6" s="1"/>
  <c r="O271" i="6"/>
  <c r="C271" i="6"/>
  <c r="F270" i="6"/>
  <c r="I269" i="6"/>
  <c r="J268" i="6"/>
  <c r="M268" i="6" s="1"/>
  <c r="O267" i="6"/>
  <c r="C267" i="6"/>
  <c r="F266" i="6"/>
  <c r="I265" i="6"/>
  <c r="O263" i="6"/>
  <c r="C263" i="6"/>
  <c r="F262" i="6"/>
  <c r="I261" i="6"/>
  <c r="J260" i="6"/>
  <c r="M260" i="6" s="1"/>
  <c r="O259" i="6"/>
  <c r="C259" i="6"/>
  <c r="F258" i="6"/>
  <c r="I257" i="6"/>
  <c r="J256" i="6"/>
  <c r="M256" i="6" s="1"/>
  <c r="O255" i="6"/>
  <c r="C255" i="6"/>
  <c r="F254" i="6"/>
  <c r="I253" i="6"/>
  <c r="J252" i="6"/>
  <c r="M252" i="6" s="1"/>
  <c r="O251" i="6"/>
  <c r="C251" i="6"/>
  <c r="F250" i="6"/>
  <c r="I249" i="6"/>
  <c r="J248" i="6"/>
  <c r="M248" i="6" s="1"/>
  <c r="O247" i="6"/>
  <c r="C247" i="6"/>
  <c r="F246" i="6"/>
  <c r="I245" i="6"/>
  <c r="J244" i="6"/>
  <c r="M244" i="6" s="1"/>
  <c r="O243" i="6"/>
  <c r="C243" i="6"/>
  <c r="F242" i="6"/>
  <c r="I241" i="6"/>
  <c r="J240" i="6"/>
  <c r="M240" i="6" s="1"/>
  <c r="O239" i="6"/>
  <c r="C239" i="6"/>
  <c r="F238" i="6"/>
  <c r="I237" i="6"/>
  <c r="J236" i="6"/>
  <c r="M236" i="6" s="1"/>
  <c r="O235" i="6"/>
  <c r="C235" i="6"/>
  <c r="F234" i="6"/>
  <c r="I233" i="6"/>
  <c r="J232" i="6"/>
  <c r="M232" i="6" s="1"/>
  <c r="O231" i="6"/>
  <c r="C231" i="6"/>
  <c r="F230" i="6"/>
  <c r="I229" i="6"/>
  <c r="J228" i="6"/>
  <c r="M228" i="6" s="1"/>
  <c r="O227" i="6"/>
  <c r="C227" i="6"/>
  <c r="F226" i="6"/>
  <c r="I225" i="6"/>
  <c r="J224" i="6"/>
  <c r="M224" i="6" s="1"/>
  <c r="O223" i="6"/>
  <c r="C223" i="6"/>
  <c r="F222" i="6"/>
  <c r="I221" i="6"/>
  <c r="J220" i="6"/>
  <c r="M220" i="6" s="1"/>
  <c r="O219" i="6"/>
  <c r="J409" i="6"/>
  <c r="M409" i="6" s="1"/>
  <c r="O396" i="6"/>
  <c r="C384" i="6"/>
  <c r="D375" i="6"/>
  <c r="N369" i="6"/>
  <c r="O361" i="6"/>
  <c r="J358" i="6"/>
  <c r="M358" i="6" s="1"/>
  <c r="I355" i="6"/>
  <c r="F352" i="6"/>
  <c r="C349" i="6"/>
  <c r="O345" i="6"/>
  <c r="J342" i="6"/>
  <c r="M342" i="6" s="1"/>
  <c r="I339" i="6"/>
  <c r="F336" i="6"/>
  <c r="C333" i="6"/>
  <c r="O329" i="6"/>
  <c r="J326" i="6"/>
  <c r="M326" i="6" s="1"/>
  <c r="I323" i="6"/>
  <c r="I320" i="6"/>
  <c r="J318" i="6"/>
  <c r="M318" i="6" s="1"/>
  <c r="I317" i="6"/>
  <c r="G316" i="6"/>
  <c r="F315" i="6"/>
  <c r="G314" i="6"/>
  <c r="I313" i="6"/>
  <c r="N311" i="6"/>
  <c r="B311" i="6"/>
  <c r="D310" i="6"/>
  <c r="G309" i="6"/>
  <c r="N307" i="6"/>
  <c r="B307" i="6"/>
  <c r="D306" i="6"/>
  <c r="G305" i="6"/>
  <c r="N303" i="6"/>
  <c r="B303" i="6"/>
  <c r="D302" i="6"/>
  <c r="G301" i="6"/>
  <c r="N299" i="6"/>
  <c r="B299" i="6"/>
  <c r="D298" i="6"/>
  <c r="G297" i="6"/>
  <c r="N295" i="6"/>
  <c r="B295" i="6"/>
  <c r="D294" i="6"/>
  <c r="G293" i="6"/>
  <c r="N291" i="6"/>
  <c r="B291" i="6"/>
  <c r="D290" i="6"/>
  <c r="G289" i="6"/>
  <c r="N287" i="6"/>
  <c r="B287" i="6"/>
  <c r="D286" i="6"/>
  <c r="G285" i="6"/>
  <c r="N283" i="6"/>
  <c r="B283" i="6"/>
  <c r="D282" i="6"/>
  <c r="G281" i="6"/>
  <c r="N279" i="6"/>
  <c r="B279" i="6"/>
  <c r="D278" i="6"/>
  <c r="G277" i="6"/>
  <c r="N275" i="6"/>
  <c r="B275" i="6"/>
  <c r="D274" i="6"/>
  <c r="G273" i="6"/>
  <c r="N271" i="6"/>
  <c r="B271" i="6"/>
  <c r="D270" i="6"/>
  <c r="G269" i="6"/>
  <c r="N267" i="6"/>
  <c r="B267" i="6"/>
  <c r="D266" i="6"/>
  <c r="G265" i="6"/>
  <c r="J264" i="6"/>
  <c r="M264" i="6" s="1"/>
  <c r="N263" i="6"/>
  <c r="B263" i="6"/>
  <c r="D262" i="6"/>
  <c r="G261" i="6"/>
  <c r="N259" i="6"/>
  <c r="B259" i="6"/>
  <c r="D258" i="6"/>
  <c r="G257" i="6"/>
  <c r="N255" i="6"/>
  <c r="B255" i="6"/>
  <c r="D254" i="6"/>
  <c r="G253" i="6"/>
  <c r="N251" i="6"/>
  <c r="B251" i="6"/>
  <c r="D250" i="6"/>
  <c r="G249" i="6"/>
  <c r="N247" i="6"/>
  <c r="B247" i="6"/>
  <c r="D246" i="6"/>
  <c r="G245" i="6"/>
  <c r="N243" i="6"/>
  <c r="B243" i="6"/>
  <c r="D242" i="6"/>
  <c r="G241" i="6"/>
  <c r="N239" i="6"/>
  <c r="B239" i="6"/>
  <c r="D238" i="6"/>
  <c r="G237" i="6"/>
  <c r="N235" i="6"/>
  <c r="B235" i="6"/>
  <c r="D234" i="6"/>
  <c r="G233" i="6"/>
  <c r="N231" i="6"/>
  <c r="B231" i="6"/>
  <c r="D230" i="6"/>
  <c r="G229" i="6"/>
  <c r="N227" i="6"/>
  <c r="B227" i="6"/>
  <c r="D226" i="6"/>
  <c r="G225" i="6"/>
  <c r="N223" i="6"/>
  <c r="B223" i="6"/>
  <c r="D222" i="6"/>
  <c r="G221" i="6"/>
  <c r="N219" i="6"/>
  <c r="B219" i="6"/>
  <c r="D218" i="6"/>
  <c r="G217" i="6"/>
  <c r="N215" i="6"/>
  <c r="B215" i="6"/>
  <c r="D214" i="6"/>
  <c r="G213" i="6"/>
  <c r="N211" i="6"/>
  <c r="B211" i="6"/>
  <c r="D210" i="6"/>
  <c r="G209" i="6"/>
  <c r="N207" i="6"/>
  <c r="B207" i="6"/>
  <c r="D206" i="6"/>
  <c r="G205" i="6"/>
  <c r="N203" i="6"/>
  <c r="B203" i="6"/>
  <c r="D202" i="6"/>
  <c r="G201" i="6"/>
  <c r="N199" i="6"/>
  <c r="B199" i="6"/>
  <c r="G435" i="6"/>
  <c r="O408" i="6"/>
  <c r="C396" i="6"/>
  <c r="F383" i="6"/>
  <c r="J374" i="6"/>
  <c r="M374" i="6" s="1"/>
  <c r="F365" i="6"/>
  <c r="J361" i="6"/>
  <c r="M361" i="6" s="1"/>
  <c r="I358" i="6"/>
  <c r="F355" i="6"/>
  <c r="C352" i="6"/>
  <c r="O348" i="6"/>
  <c r="J345" i="6"/>
  <c r="M345" i="6" s="1"/>
  <c r="I342" i="6"/>
  <c r="F339" i="6"/>
  <c r="C336" i="6"/>
  <c r="O332" i="6"/>
  <c r="J329" i="6"/>
  <c r="M329" i="6" s="1"/>
  <c r="I326" i="6"/>
  <c r="F323" i="6"/>
  <c r="F320" i="6"/>
  <c r="I318" i="6"/>
  <c r="F317" i="6"/>
  <c r="F316" i="6"/>
  <c r="D315" i="6"/>
  <c r="F314" i="6"/>
  <c r="F313" i="6"/>
  <c r="I312" i="6"/>
  <c r="J311" i="6"/>
  <c r="M311" i="6" s="1"/>
  <c r="O310" i="6"/>
  <c r="C310" i="6"/>
  <c r="F309" i="6"/>
  <c r="I308" i="6"/>
  <c r="J307" i="6"/>
  <c r="M307" i="6" s="1"/>
  <c r="O306" i="6"/>
  <c r="C306" i="6"/>
  <c r="F305" i="6"/>
  <c r="I304" i="6"/>
  <c r="J303" i="6"/>
  <c r="M303" i="6" s="1"/>
  <c r="O302" i="6"/>
  <c r="C302" i="6"/>
  <c r="F301" i="6"/>
  <c r="I300" i="6"/>
  <c r="J299" i="6"/>
  <c r="M299" i="6" s="1"/>
  <c r="O298" i="6"/>
  <c r="C298" i="6"/>
  <c r="F297" i="6"/>
  <c r="I296" i="6"/>
  <c r="J295" i="6"/>
  <c r="M295" i="6" s="1"/>
  <c r="O294" i="6"/>
  <c r="C294" i="6"/>
  <c r="F293" i="6"/>
  <c r="I292" i="6"/>
  <c r="J291" i="6"/>
  <c r="M291" i="6" s="1"/>
  <c r="O290" i="6"/>
  <c r="C290" i="6"/>
  <c r="F289" i="6"/>
  <c r="I288" i="6"/>
  <c r="J287" i="6"/>
  <c r="M287" i="6" s="1"/>
  <c r="O286" i="6"/>
  <c r="C286" i="6"/>
  <c r="F285" i="6"/>
  <c r="I284" i="6"/>
  <c r="J283" i="6"/>
  <c r="M283" i="6" s="1"/>
  <c r="O282" i="6"/>
  <c r="C282" i="6"/>
  <c r="F281" i="6"/>
  <c r="I280" i="6"/>
  <c r="J279" i="6"/>
  <c r="M279" i="6" s="1"/>
  <c r="O278" i="6"/>
  <c r="C278" i="6"/>
  <c r="F277" i="6"/>
  <c r="I276" i="6"/>
  <c r="J275" i="6"/>
  <c r="M275" i="6" s="1"/>
  <c r="O274" i="6"/>
  <c r="C274" i="6"/>
  <c r="F273" i="6"/>
  <c r="I272" i="6"/>
  <c r="J271" i="6"/>
  <c r="M271" i="6" s="1"/>
  <c r="O270" i="6"/>
  <c r="C270" i="6"/>
  <c r="F269" i="6"/>
  <c r="I268" i="6"/>
  <c r="J267" i="6"/>
  <c r="M267" i="6" s="1"/>
  <c r="O266" i="6"/>
  <c r="C266" i="6"/>
  <c r="F265" i="6"/>
  <c r="I264" i="6"/>
  <c r="J263" i="6"/>
  <c r="M263" i="6" s="1"/>
  <c r="O262" i="6"/>
  <c r="C262" i="6"/>
  <c r="F261" i="6"/>
  <c r="I260" i="6"/>
  <c r="J259" i="6"/>
  <c r="M259" i="6" s="1"/>
  <c r="O258" i="6"/>
  <c r="C258" i="6"/>
  <c r="F257" i="6"/>
  <c r="I256" i="6"/>
  <c r="J255" i="6"/>
  <c r="M255" i="6" s="1"/>
  <c r="O254" i="6"/>
  <c r="C254" i="6"/>
  <c r="F253" i="6"/>
  <c r="I252" i="6"/>
  <c r="J251" i="6"/>
  <c r="M251" i="6" s="1"/>
  <c r="O250" i="6"/>
  <c r="C250" i="6"/>
  <c r="F249" i="6"/>
  <c r="I248" i="6"/>
  <c r="J247" i="6"/>
  <c r="M247" i="6" s="1"/>
  <c r="O246" i="6"/>
  <c r="C246" i="6"/>
  <c r="F245" i="6"/>
  <c r="I244" i="6"/>
  <c r="J243" i="6"/>
  <c r="M243" i="6" s="1"/>
  <c r="O242" i="6"/>
  <c r="C242" i="6"/>
  <c r="F241" i="6"/>
  <c r="I240" i="6"/>
  <c r="J239" i="6"/>
  <c r="M239" i="6" s="1"/>
  <c r="O238" i="6"/>
  <c r="C238" i="6"/>
  <c r="F237" i="6"/>
  <c r="I236" i="6"/>
  <c r="J235" i="6"/>
  <c r="M235" i="6" s="1"/>
  <c r="O234" i="6"/>
  <c r="C234" i="6"/>
  <c r="F233" i="6"/>
  <c r="I232" i="6"/>
  <c r="O230" i="6"/>
  <c r="C230" i="6"/>
  <c r="F229" i="6"/>
  <c r="I228" i="6"/>
  <c r="J227" i="6"/>
  <c r="M227" i="6" s="1"/>
  <c r="O226" i="6"/>
  <c r="C226" i="6"/>
  <c r="F225" i="6"/>
  <c r="I224" i="6"/>
  <c r="O222" i="6"/>
  <c r="C222" i="6"/>
  <c r="F221" i="6"/>
  <c r="I220" i="6"/>
  <c r="O218" i="6"/>
  <c r="C218" i="6"/>
  <c r="F217" i="6"/>
  <c r="I216" i="6"/>
  <c r="J215" i="6"/>
  <c r="M215" i="6" s="1"/>
  <c r="G526" i="6"/>
  <c r="N425" i="6"/>
  <c r="I406" i="6"/>
  <c r="J393" i="6"/>
  <c r="M393" i="6" s="1"/>
  <c r="O380" i="6"/>
  <c r="N368" i="6"/>
  <c r="I364" i="6"/>
  <c r="C361" i="6"/>
  <c r="O357" i="6"/>
  <c r="J354" i="6"/>
  <c r="M354" i="6" s="1"/>
  <c r="I351" i="6"/>
  <c r="F348" i="6"/>
  <c r="C345" i="6"/>
  <c r="O341" i="6"/>
  <c r="J338" i="6"/>
  <c r="M338" i="6" s="1"/>
  <c r="I335" i="6"/>
  <c r="F332" i="6"/>
  <c r="C329" i="6"/>
  <c r="O325" i="6"/>
  <c r="J322" i="6"/>
  <c r="M322" i="6" s="1"/>
  <c r="C320" i="6"/>
  <c r="G318" i="6"/>
  <c r="D317" i="6"/>
  <c r="C316" i="6"/>
  <c r="C315" i="6"/>
  <c r="C314" i="6"/>
  <c r="D313" i="6"/>
  <c r="G312" i="6"/>
  <c r="N310" i="6"/>
  <c r="B310" i="6"/>
  <c r="D309" i="6"/>
  <c r="G308" i="6"/>
  <c r="N306" i="6"/>
  <c r="B306" i="6"/>
  <c r="D305" i="6"/>
  <c r="G304" i="6"/>
  <c r="N302" i="6"/>
  <c r="B302" i="6"/>
  <c r="D301" i="6"/>
  <c r="G300" i="6"/>
  <c r="N298" i="6"/>
  <c r="B298" i="6"/>
  <c r="D297" i="6"/>
  <c r="G296" i="6"/>
  <c r="N294" i="6"/>
  <c r="B294" i="6"/>
  <c r="D293" i="6"/>
  <c r="G292" i="6"/>
  <c r="N290" i="6"/>
  <c r="B290" i="6"/>
  <c r="D289" i="6"/>
  <c r="G288" i="6"/>
  <c r="N286" i="6"/>
  <c r="B286" i="6"/>
  <c r="D285" i="6"/>
  <c r="G284" i="6"/>
  <c r="N282" i="6"/>
  <c r="B282" i="6"/>
  <c r="D281" i="6"/>
  <c r="G280" i="6"/>
  <c r="N278" i="6"/>
  <c r="B278" i="6"/>
  <c r="D277" i="6"/>
  <c r="G276" i="6"/>
  <c r="N274" i="6"/>
  <c r="B274" i="6"/>
  <c r="D273" i="6"/>
  <c r="G272" i="6"/>
  <c r="N270" i="6"/>
  <c r="B270" i="6"/>
  <c r="D269" i="6"/>
  <c r="G268" i="6"/>
  <c r="N266" i="6"/>
  <c r="B266" i="6"/>
  <c r="D265" i="6"/>
  <c r="G264" i="6"/>
  <c r="N262" i="6"/>
  <c r="B262" i="6"/>
  <c r="D261" i="6"/>
  <c r="G260" i="6"/>
  <c r="N258" i="6"/>
  <c r="B258" i="6"/>
  <c r="D257" i="6"/>
  <c r="G256" i="6"/>
  <c r="N254" i="6"/>
  <c r="B254" i="6"/>
  <c r="D253" i="6"/>
  <c r="G252" i="6"/>
  <c r="N250" i="6"/>
  <c r="B250" i="6"/>
  <c r="D249" i="6"/>
  <c r="G248" i="6"/>
  <c r="N246" i="6"/>
  <c r="B246" i="6"/>
  <c r="D245" i="6"/>
  <c r="G244" i="6"/>
  <c r="N242" i="6"/>
  <c r="B242" i="6"/>
  <c r="D241" i="6"/>
  <c r="G240" i="6"/>
  <c r="N238" i="6"/>
  <c r="B238" i="6"/>
  <c r="D237" i="6"/>
  <c r="G236" i="6"/>
  <c r="N234" i="6"/>
  <c r="B234" i="6"/>
  <c r="D233" i="6"/>
  <c r="G232" i="6"/>
  <c r="J231" i="6"/>
  <c r="M231" i="6" s="1"/>
  <c r="N230" i="6"/>
  <c r="B230" i="6"/>
  <c r="D229" i="6"/>
  <c r="G228" i="6"/>
  <c r="N226" i="6"/>
  <c r="B226" i="6"/>
  <c r="D225" i="6"/>
  <c r="G224" i="6"/>
  <c r="J223" i="6"/>
  <c r="M223" i="6" s="1"/>
  <c r="N222" i="6"/>
  <c r="B222" i="6"/>
  <c r="D221" i="6"/>
  <c r="G220" i="6"/>
  <c r="J219" i="6"/>
  <c r="M219" i="6" s="1"/>
  <c r="N218" i="6"/>
  <c r="B218" i="6"/>
  <c r="D217" i="6"/>
  <c r="G216" i="6"/>
  <c r="N214" i="6"/>
  <c r="B214" i="6"/>
  <c r="D213" i="6"/>
  <c r="G212" i="6"/>
  <c r="N210" i="6"/>
  <c r="B210" i="6"/>
  <c r="D209" i="6"/>
  <c r="G208" i="6"/>
  <c r="N206" i="6"/>
  <c r="B206" i="6"/>
  <c r="D205" i="6"/>
  <c r="G204" i="6"/>
  <c r="N202" i="6"/>
  <c r="B202" i="6"/>
  <c r="D201" i="6"/>
  <c r="C503" i="6"/>
  <c r="G423" i="6"/>
  <c r="J405" i="6"/>
  <c r="M405" i="6" s="1"/>
  <c r="O392" i="6"/>
  <c r="C380" i="6"/>
  <c r="F373" i="6"/>
  <c r="I368" i="6"/>
  <c r="D364" i="6"/>
  <c r="O360" i="6"/>
  <c r="J357" i="6"/>
  <c r="M357" i="6" s="1"/>
  <c r="I354" i="6"/>
  <c r="F351" i="6"/>
  <c r="C348" i="6"/>
  <c r="O344" i="6"/>
  <c r="J341" i="6"/>
  <c r="M341" i="6" s="1"/>
  <c r="I338" i="6"/>
  <c r="F335" i="6"/>
  <c r="C332" i="6"/>
  <c r="O328" i="6"/>
  <c r="J325" i="6"/>
  <c r="M325" i="6" s="1"/>
  <c r="I322" i="6"/>
  <c r="J319" i="6"/>
  <c r="M319" i="6" s="1"/>
  <c r="C318" i="6"/>
  <c r="C317" i="6"/>
  <c r="B316" i="6"/>
  <c r="O314" i="6"/>
  <c r="B314" i="6"/>
  <c r="C313" i="6"/>
  <c r="F312" i="6"/>
  <c r="I311" i="6"/>
  <c r="J310" i="6"/>
  <c r="M310" i="6" s="1"/>
  <c r="O309" i="6"/>
  <c r="C309" i="6"/>
  <c r="F308" i="6"/>
  <c r="I307" i="6"/>
  <c r="J306" i="6"/>
  <c r="M306" i="6" s="1"/>
  <c r="O305" i="6"/>
  <c r="C305" i="6"/>
  <c r="F304" i="6"/>
  <c r="I303" i="6"/>
  <c r="J302" i="6"/>
  <c r="M302" i="6" s="1"/>
  <c r="O301" i="6"/>
  <c r="C301" i="6"/>
  <c r="F300" i="6"/>
  <c r="I299" i="6"/>
  <c r="J298" i="6"/>
  <c r="M298" i="6" s="1"/>
  <c r="O297" i="6"/>
  <c r="C297" i="6"/>
  <c r="F296" i="6"/>
  <c r="I295" i="6"/>
  <c r="J294" i="6"/>
  <c r="M294" i="6" s="1"/>
  <c r="O293" i="6"/>
  <c r="C293" i="6"/>
  <c r="F292" i="6"/>
  <c r="I291" i="6"/>
  <c r="J290" i="6"/>
  <c r="M290" i="6" s="1"/>
  <c r="O289" i="6"/>
  <c r="C289" i="6"/>
  <c r="F288" i="6"/>
  <c r="I287" i="6"/>
  <c r="J286" i="6"/>
  <c r="M286" i="6" s="1"/>
  <c r="O285" i="6"/>
  <c r="C285" i="6"/>
  <c r="F284" i="6"/>
  <c r="I283" i="6"/>
  <c r="J282" i="6"/>
  <c r="M282" i="6" s="1"/>
  <c r="O281" i="6"/>
  <c r="C281" i="6"/>
  <c r="F280" i="6"/>
  <c r="I279" i="6"/>
  <c r="J278" i="6"/>
  <c r="M278" i="6" s="1"/>
  <c r="O277" i="6"/>
  <c r="C277" i="6"/>
  <c r="F276" i="6"/>
  <c r="I275" i="6"/>
  <c r="J274" i="6"/>
  <c r="M274" i="6" s="1"/>
  <c r="O273" i="6"/>
  <c r="C273" i="6"/>
  <c r="F272" i="6"/>
  <c r="I271" i="6"/>
  <c r="J270" i="6"/>
  <c r="M270" i="6" s="1"/>
  <c r="O269" i="6"/>
  <c r="C269" i="6"/>
  <c r="F268" i="6"/>
  <c r="I267" i="6"/>
  <c r="J266" i="6"/>
  <c r="M266" i="6" s="1"/>
  <c r="O265" i="6"/>
  <c r="C265" i="6"/>
  <c r="F264" i="6"/>
  <c r="I263" i="6"/>
  <c r="J262" i="6"/>
  <c r="M262" i="6" s="1"/>
  <c r="O261" i="6"/>
  <c r="C261" i="6"/>
  <c r="F260" i="6"/>
  <c r="I259" i="6"/>
  <c r="O257" i="6"/>
  <c r="C257" i="6"/>
  <c r="F256" i="6"/>
  <c r="I255" i="6"/>
  <c r="J254" i="6"/>
  <c r="M254" i="6" s="1"/>
  <c r="O253" i="6"/>
  <c r="C253" i="6"/>
  <c r="F252" i="6"/>
  <c r="I251" i="6"/>
  <c r="J250" i="6"/>
  <c r="M250" i="6" s="1"/>
  <c r="O249" i="6"/>
  <c r="C249" i="6"/>
  <c r="F248" i="6"/>
  <c r="I247" i="6"/>
  <c r="J246" i="6"/>
  <c r="M246" i="6" s="1"/>
  <c r="O245" i="6"/>
  <c r="C245" i="6"/>
  <c r="F244" i="6"/>
  <c r="I243" i="6"/>
  <c r="J242" i="6"/>
  <c r="M242" i="6" s="1"/>
  <c r="O241" i="6"/>
  <c r="C241" i="6"/>
  <c r="F240" i="6"/>
  <c r="I239" i="6"/>
  <c r="J238" i="6"/>
  <c r="M238" i="6" s="1"/>
  <c r="O237" i="6"/>
  <c r="C237" i="6"/>
  <c r="F236" i="6"/>
  <c r="I235" i="6"/>
  <c r="J234" i="6"/>
  <c r="M234" i="6" s="1"/>
  <c r="O233" i="6"/>
  <c r="C233" i="6"/>
  <c r="F232" i="6"/>
  <c r="I231" i="6"/>
  <c r="J230" i="6"/>
  <c r="M230" i="6" s="1"/>
  <c r="O229" i="6"/>
  <c r="C229" i="6"/>
  <c r="F228" i="6"/>
  <c r="I227" i="6"/>
  <c r="J226" i="6"/>
  <c r="M226" i="6" s="1"/>
  <c r="O225" i="6"/>
  <c r="C225" i="6"/>
  <c r="F224" i="6"/>
  <c r="I223" i="6"/>
  <c r="J222" i="6"/>
  <c r="M222" i="6" s="1"/>
  <c r="O221" i="6"/>
  <c r="C221" i="6"/>
  <c r="I416" i="6"/>
  <c r="I402" i="6"/>
  <c r="J389" i="6"/>
  <c r="M389" i="6" s="1"/>
  <c r="C378" i="6"/>
  <c r="B372" i="6"/>
  <c r="G367" i="6"/>
  <c r="F363" i="6"/>
  <c r="C360" i="6"/>
  <c r="O356" i="6"/>
  <c r="J353" i="6"/>
  <c r="M353" i="6" s="1"/>
  <c r="I350" i="6"/>
  <c r="F347" i="6"/>
  <c r="C344" i="6"/>
  <c r="O340" i="6"/>
  <c r="J337" i="6"/>
  <c r="M337" i="6" s="1"/>
  <c r="I334" i="6"/>
  <c r="F331" i="6"/>
  <c r="C328" i="6"/>
  <c r="O324" i="6"/>
  <c r="J321" i="6"/>
  <c r="M321" i="6" s="1"/>
  <c r="F319" i="6"/>
  <c r="O317" i="6"/>
  <c r="N316" i="6"/>
  <c r="J315" i="6"/>
  <c r="M315" i="6" s="1"/>
  <c r="J314" i="6"/>
  <c r="M314" i="6" s="1"/>
  <c r="N313" i="6"/>
  <c r="O312" i="6"/>
  <c r="C312" i="6"/>
  <c r="F311" i="6"/>
  <c r="I310" i="6"/>
  <c r="J309" i="6"/>
  <c r="M309" i="6" s="1"/>
  <c r="O308" i="6"/>
  <c r="C308" i="6"/>
  <c r="F307" i="6"/>
  <c r="I306" i="6"/>
  <c r="J305" i="6"/>
  <c r="M305" i="6" s="1"/>
  <c r="O304" i="6"/>
  <c r="C304" i="6"/>
  <c r="F303" i="6"/>
  <c r="I302" i="6"/>
  <c r="J301" i="6"/>
  <c r="M301" i="6" s="1"/>
  <c r="O300" i="6"/>
  <c r="C300" i="6"/>
  <c r="F299" i="6"/>
  <c r="I298" i="6"/>
  <c r="J297" i="6"/>
  <c r="M297" i="6" s="1"/>
  <c r="O296" i="6"/>
  <c r="C296" i="6"/>
  <c r="F295" i="6"/>
  <c r="I294" i="6"/>
  <c r="J293" i="6"/>
  <c r="M293" i="6" s="1"/>
  <c r="O292" i="6"/>
  <c r="C292" i="6"/>
  <c r="F291" i="6"/>
  <c r="I290" i="6"/>
  <c r="J289" i="6"/>
  <c r="M289" i="6" s="1"/>
  <c r="O288" i="6"/>
  <c r="C288" i="6"/>
  <c r="F287" i="6"/>
  <c r="I286" i="6"/>
  <c r="J285" i="6"/>
  <c r="M285" i="6" s="1"/>
  <c r="O284" i="6"/>
  <c r="C284" i="6"/>
  <c r="F283" i="6"/>
  <c r="I282" i="6"/>
  <c r="J281" i="6"/>
  <c r="M281" i="6" s="1"/>
  <c r="O280" i="6"/>
  <c r="C280" i="6"/>
  <c r="F279" i="6"/>
  <c r="I278" i="6"/>
  <c r="J277" i="6"/>
  <c r="M277" i="6" s="1"/>
  <c r="O276" i="6"/>
  <c r="C276" i="6"/>
  <c r="F275" i="6"/>
  <c r="I274" i="6"/>
  <c r="J273" i="6"/>
  <c r="M273" i="6" s="1"/>
  <c r="O272" i="6"/>
  <c r="C272" i="6"/>
  <c r="F271" i="6"/>
  <c r="I270" i="6"/>
  <c r="J269" i="6"/>
  <c r="M269" i="6" s="1"/>
  <c r="O268" i="6"/>
  <c r="C268" i="6"/>
  <c r="F267" i="6"/>
  <c r="I266" i="6"/>
  <c r="J265" i="6"/>
  <c r="M265" i="6" s="1"/>
  <c r="O264" i="6"/>
  <c r="C264" i="6"/>
  <c r="F263" i="6"/>
  <c r="I262" i="6"/>
  <c r="J261" i="6"/>
  <c r="M261" i="6" s="1"/>
  <c r="O260" i="6"/>
  <c r="C260" i="6"/>
  <c r="F259" i="6"/>
  <c r="I258" i="6"/>
  <c r="J257" i="6"/>
  <c r="M257" i="6" s="1"/>
  <c r="O256" i="6"/>
  <c r="C256" i="6"/>
  <c r="F255" i="6"/>
  <c r="I254" i="6"/>
  <c r="J253" i="6"/>
  <c r="M253" i="6" s="1"/>
  <c r="O252" i="6"/>
  <c r="C252" i="6"/>
  <c r="F251" i="6"/>
  <c r="I250" i="6"/>
  <c r="J249" i="6"/>
  <c r="M249" i="6" s="1"/>
  <c r="O248" i="6"/>
  <c r="C248" i="6"/>
  <c r="F247" i="6"/>
  <c r="I246" i="6"/>
  <c r="J245" i="6"/>
  <c r="M245" i="6" s="1"/>
  <c r="O244" i="6"/>
  <c r="C244" i="6"/>
  <c r="F243" i="6"/>
  <c r="I242" i="6"/>
  <c r="J241" i="6"/>
  <c r="M241" i="6" s="1"/>
  <c r="O240" i="6"/>
  <c r="C240" i="6"/>
  <c r="F239" i="6"/>
  <c r="I238" i="6"/>
  <c r="J237" i="6"/>
  <c r="M237" i="6" s="1"/>
  <c r="O236" i="6"/>
  <c r="C236" i="6"/>
  <c r="F235" i="6"/>
  <c r="I234" i="6"/>
  <c r="J233" i="6"/>
  <c r="M233" i="6" s="1"/>
  <c r="O232" i="6"/>
  <c r="C232" i="6"/>
  <c r="F231" i="6"/>
  <c r="I230" i="6"/>
  <c r="J229" i="6"/>
  <c r="M229" i="6" s="1"/>
  <c r="O228" i="6"/>
  <c r="C228" i="6"/>
  <c r="F227" i="6"/>
  <c r="I226" i="6"/>
  <c r="J225" i="6"/>
  <c r="M225" i="6" s="1"/>
  <c r="O224" i="6"/>
  <c r="C224" i="6"/>
  <c r="F223" i="6"/>
  <c r="I222" i="6"/>
  <c r="J221" i="6"/>
  <c r="M221" i="6" s="1"/>
  <c r="O220" i="6"/>
  <c r="C220" i="6"/>
  <c r="F219" i="6"/>
  <c r="C400" i="6"/>
  <c r="C353" i="6"/>
  <c r="F340" i="6"/>
  <c r="I327" i="6"/>
  <c r="J317" i="6"/>
  <c r="M317" i="6" s="1"/>
  <c r="J313" i="6"/>
  <c r="M313" i="6" s="1"/>
  <c r="G310" i="6"/>
  <c r="D307" i="6"/>
  <c r="B304" i="6"/>
  <c r="N300" i="6"/>
  <c r="G294" i="6"/>
  <c r="D291" i="6"/>
  <c r="B288" i="6"/>
  <c r="N284" i="6"/>
  <c r="G278" i="6"/>
  <c r="D275" i="6"/>
  <c r="B272" i="6"/>
  <c r="N268" i="6"/>
  <c r="G262" i="6"/>
  <c r="D259" i="6"/>
  <c r="B256" i="6"/>
  <c r="N252" i="6"/>
  <c r="G246" i="6"/>
  <c r="D243" i="6"/>
  <c r="B240" i="6"/>
  <c r="N236" i="6"/>
  <c r="G230" i="6"/>
  <c r="D227" i="6"/>
  <c r="B224" i="6"/>
  <c r="N220" i="6"/>
  <c r="J218" i="6"/>
  <c r="M218" i="6" s="1"/>
  <c r="D216" i="6"/>
  <c r="C215" i="6"/>
  <c r="O213" i="6"/>
  <c r="O212" i="6"/>
  <c r="O211" i="6"/>
  <c r="J210" i="6"/>
  <c r="M210" i="6" s="1"/>
  <c r="J209" i="6"/>
  <c r="M209" i="6" s="1"/>
  <c r="J208" i="6"/>
  <c r="M208" i="6" s="1"/>
  <c r="I207" i="6"/>
  <c r="I206" i="6"/>
  <c r="I205" i="6"/>
  <c r="F204" i="6"/>
  <c r="F203" i="6"/>
  <c r="F202" i="6"/>
  <c r="C201" i="6"/>
  <c r="D200" i="6"/>
  <c r="F199" i="6"/>
  <c r="G198" i="6"/>
  <c r="N196" i="6"/>
  <c r="B196" i="6"/>
  <c r="D195" i="6"/>
  <c r="G194" i="6"/>
  <c r="N192" i="6"/>
  <c r="B192" i="6"/>
  <c r="D191" i="6"/>
  <c r="G190" i="6"/>
  <c r="N188" i="6"/>
  <c r="B188" i="6"/>
  <c r="D187" i="6"/>
  <c r="G186" i="6"/>
  <c r="N184" i="6"/>
  <c r="B184" i="6"/>
  <c r="D183" i="6"/>
  <c r="G182" i="6"/>
  <c r="N180" i="6"/>
  <c r="B180" i="6"/>
  <c r="D179" i="6"/>
  <c r="G178" i="6"/>
  <c r="N176" i="6"/>
  <c r="B176" i="6"/>
  <c r="D175" i="6"/>
  <c r="G174" i="6"/>
  <c r="N172" i="6"/>
  <c r="B172" i="6"/>
  <c r="D171" i="6"/>
  <c r="G170" i="6"/>
  <c r="N168" i="6"/>
  <c r="B168" i="6"/>
  <c r="D167" i="6"/>
  <c r="G166" i="6"/>
  <c r="N164" i="6"/>
  <c r="B164" i="6"/>
  <c r="D163" i="6"/>
  <c r="G162" i="6"/>
  <c r="N160" i="6"/>
  <c r="B160" i="6"/>
  <c r="D159" i="6"/>
  <c r="G158" i="6"/>
  <c r="N156" i="6"/>
  <c r="B156" i="6"/>
  <c r="D155" i="6"/>
  <c r="G154" i="6"/>
  <c r="N152" i="6"/>
  <c r="B152" i="6"/>
  <c r="D151" i="6"/>
  <c r="G150" i="6"/>
  <c r="N148" i="6"/>
  <c r="B148" i="6"/>
  <c r="D147" i="6"/>
  <c r="G146" i="6"/>
  <c r="N144" i="6"/>
  <c r="B144" i="6"/>
  <c r="D143" i="6"/>
  <c r="G142" i="6"/>
  <c r="N140" i="6"/>
  <c r="B140" i="6"/>
  <c r="D139" i="6"/>
  <c r="G138" i="6"/>
  <c r="N136" i="6"/>
  <c r="B136" i="6"/>
  <c r="D135" i="6"/>
  <c r="G134" i="6"/>
  <c r="N132" i="6"/>
  <c r="B132" i="6"/>
  <c r="D131" i="6"/>
  <c r="G130" i="6"/>
  <c r="N128" i="6"/>
  <c r="B128" i="6"/>
  <c r="D127" i="6"/>
  <c r="G126" i="6"/>
  <c r="N124" i="6"/>
  <c r="B124" i="6"/>
  <c r="D123" i="6"/>
  <c r="G122" i="6"/>
  <c r="N120" i="6"/>
  <c r="B120" i="6"/>
  <c r="D119" i="6"/>
  <c r="G118" i="6"/>
  <c r="N116" i="6"/>
  <c r="B116" i="6"/>
  <c r="D115" i="6"/>
  <c r="G114" i="6"/>
  <c r="N112" i="6"/>
  <c r="B112" i="6"/>
  <c r="D111" i="6"/>
  <c r="G110" i="6"/>
  <c r="N108" i="6"/>
  <c r="B108" i="6"/>
  <c r="D107" i="6"/>
  <c r="I390" i="6"/>
  <c r="I363" i="6"/>
  <c r="J350" i="6"/>
  <c r="M350" i="6" s="1"/>
  <c r="O337" i="6"/>
  <c r="C325" i="6"/>
  <c r="O316" i="6"/>
  <c r="B313" i="6"/>
  <c r="N309" i="6"/>
  <c r="G303" i="6"/>
  <c r="D300" i="6"/>
  <c r="B297" i="6"/>
  <c r="N293" i="6"/>
  <c r="G287" i="6"/>
  <c r="D284" i="6"/>
  <c r="B281" i="6"/>
  <c r="N277" i="6"/>
  <c r="G271" i="6"/>
  <c r="D268" i="6"/>
  <c r="B265" i="6"/>
  <c r="N261" i="6"/>
  <c r="J258" i="6"/>
  <c r="M258" i="6" s="1"/>
  <c r="G255" i="6"/>
  <c r="D252" i="6"/>
  <c r="B249" i="6"/>
  <c r="N245" i="6"/>
  <c r="G239" i="6"/>
  <c r="D236" i="6"/>
  <c r="B233" i="6"/>
  <c r="N229" i="6"/>
  <c r="G223" i="6"/>
  <c r="F220" i="6"/>
  <c r="I217" i="6"/>
  <c r="C216" i="6"/>
  <c r="O214" i="6"/>
  <c r="N213" i="6"/>
  <c r="N212" i="6"/>
  <c r="J211" i="6"/>
  <c r="M211" i="6" s="1"/>
  <c r="I208" i="6"/>
  <c r="G207" i="6"/>
  <c r="G206" i="6"/>
  <c r="F205" i="6"/>
  <c r="D204" i="6"/>
  <c r="D203" i="6"/>
  <c r="C202" i="6"/>
  <c r="B201" i="6"/>
  <c r="C200" i="6"/>
  <c r="D199" i="6"/>
  <c r="F198" i="6"/>
  <c r="I197" i="6"/>
  <c r="J196" i="6"/>
  <c r="M196" i="6" s="1"/>
  <c r="O195" i="6"/>
  <c r="C195" i="6"/>
  <c r="F194" i="6"/>
  <c r="I193" i="6"/>
  <c r="J192" i="6"/>
  <c r="M192" i="6" s="1"/>
  <c r="O191" i="6"/>
  <c r="C191" i="6"/>
  <c r="F190" i="6"/>
  <c r="I189" i="6"/>
  <c r="J188" i="6"/>
  <c r="M188" i="6" s="1"/>
  <c r="O187" i="6"/>
  <c r="C187" i="6"/>
  <c r="F186" i="6"/>
  <c r="I185" i="6"/>
  <c r="J184" i="6"/>
  <c r="M184" i="6" s="1"/>
  <c r="O183" i="6"/>
  <c r="C183" i="6"/>
  <c r="F182" i="6"/>
  <c r="I181" i="6"/>
  <c r="J180" i="6"/>
  <c r="M180" i="6" s="1"/>
  <c r="O179" i="6"/>
  <c r="C179" i="6"/>
  <c r="F178" i="6"/>
  <c r="I177" i="6"/>
  <c r="J176" i="6"/>
  <c r="M176" i="6" s="1"/>
  <c r="O175" i="6"/>
  <c r="C175" i="6"/>
  <c r="F174" i="6"/>
  <c r="I173" i="6"/>
  <c r="J172" i="6"/>
  <c r="M172" i="6" s="1"/>
  <c r="O171" i="6"/>
  <c r="C171" i="6"/>
  <c r="F170" i="6"/>
  <c r="I169" i="6"/>
  <c r="J168" i="6"/>
  <c r="M168" i="6" s="1"/>
  <c r="O167" i="6"/>
  <c r="C167" i="6"/>
  <c r="F166" i="6"/>
  <c r="I165" i="6"/>
  <c r="J164" i="6"/>
  <c r="M164" i="6" s="1"/>
  <c r="O163" i="6"/>
  <c r="C163" i="6"/>
  <c r="F162" i="6"/>
  <c r="I161" i="6"/>
  <c r="J160" i="6"/>
  <c r="M160" i="6" s="1"/>
  <c r="O159" i="6"/>
  <c r="C159" i="6"/>
  <c r="F158" i="6"/>
  <c r="I157" i="6"/>
  <c r="J156" i="6"/>
  <c r="M156" i="6" s="1"/>
  <c r="O155" i="6"/>
  <c r="C155" i="6"/>
  <c r="F154" i="6"/>
  <c r="I153" i="6"/>
  <c r="J152" i="6"/>
  <c r="M152" i="6" s="1"/>
  <c r="O151" i="6"/>
  <c r="C151" i="6"/>
  <c r="F150" i="6"/>
  <c r="I149" i="6"/>
  <c r="J148" i="6"/>
  <c r="M148" i="6" s="1"/>
  <c r="O147" i="6"/>
  <c r="C147" i="6"/>
  <c r="F146" i="6"/>
  <c r="I145" i="6"/>
  <c r="J144" i="6"/>
  <c r="M144" i="6" s="1"/>
  <c r="O143" i="6"/>
  <c r="C143" i="6"/>
  <c r="F142" i="6"/>
  <c r="I141" i="6"/>
  <c r="J140" i="6"/>
  <c r="M140" i="6" s="1"/>
  <c r="O139" i="6"/>
  <c r="C139" i="6"/>
  <c r="F138" i="6"/>
  <c r="I137" i="6"/>
  <c r="J136" i="6"/>
  <c r="M136" i="6" s="1"/>
  <c r="O135" i="6"/>
  <c r="C135" i="6"/>
  <c r="F134" i="6"/>
  <c r="I133" i="6"/>
  <c r="J132" i="6"/>
  <c r="M132" i="6" s="1"/>
  <c r="O131" i="6"/>
  <c r="C131" i="6"/>
  <c r="F387" i="6"/>
  <c r="J362" i="6"/>
  <c r="M362" i="6" s="1"/>
  <c r="O349" i="6"/>
  <c r="C337" i="6"/>
  <c r="F324" i="6"/>
  <c r="J316" i="6"/>
  <c r="M316" i="6" s="1"/>
  <c r="N312" i="6"/>
  <c r="G306" i="6"/>
  <c r="D303" i="6"/>
  <c r="B300" i="6"/>
  <c r="N296" i="6"/>
  <c r="G290" i="6"/>
  <c r="D287" i="6"/>
  <c r="B284" i="6"/>
  <c r="N280" i="6"/>
  <c r="G274" i="6"/>
  <c r="D271" i="6"/>
  <c r="B268" i="6"/>
  <c r="N264" i="6"/>
  <c r="G258" i="6"/>
  <c r="D255" i="6"/>
  <c r="B252" i="6"/>
  <c r="N248" i="6"/>
  <c r="G242" i="6"/>
  <c r="D239" i="6"/>
  <c r="B236" i="6"/>
  <c r="N232" i="6"/>
  <c r="G226" i="6"/>
  <c r="D223" i="6"/>
  <c r="D220" i="6"/>
  <c r="I218" i="6"/>
  <c r="C217" i="6"/>
  <c r="B216" i="6"/>
  <c r="J214" i="6"/>
  <c r="M214" i="6" s="1"/>
  <c r="J213" i="6"/>
  <c r="M213" i="6" s="1"/>
  <c r="J212" i="6"/>
  <c r="M212" i="6" s="1"/>
  <c r="I211" i="6"/>
  <c r="I210" i="6"/>
  <c r="I209" i="6"/>
  <c r="F208" i="6"/>
  <c r="F207" i="6"/>
  <c r="F206" i="6"/>
  <c r="C205" i="6"/>
  <c r="C204" i="6"/>
  <c r="C203" i="6"/>
  <c r="O201" i="6"/>
  <c r="O200" i="6"/>
  <c r="B200" i="6"/>
  <c r="C199" i="6"/>
  <c r="D198" i="6"/>
  <c r="G197" i="6"/>
  <c r="N195" i="6"/>
  <c r="B195" i="6"/>
  <c r="D194" i="6"/>
  <c r="G193" i="6"/>
  <c r="N191" i="6"/>
  <c r="B191" i="6"/>
  <c r="D190" i="6"/>
  <c r="G189" i="6"/>
  <c r="N187" i="6"/>
  <c r="B187" i="6"/>
  <c r="D186" i="6"/>
  <c r="G185" i="6"/>
  <c r="N183" i="6"/>
  <c r="B183" i="6"/>
  <c r="D182" i="6"/>
  <c r="G181" i="6"/>
  <c r="N179" i="6"/>
  <c r="B179" i="6"/>
  <c r="D178" i="6"/>
  <c r="G177" i="6"/>
  <c r="N175" i="6"/>
  <c r="B175" i="6"/>
  <c r="D174" i="6"/>
  <c r="G173" i="6"/>
  <c r="N171" i="6"/>
  <c r="B171" i="6"/>
  <c r="D170" i="6"/>
  <c r="G169" i="6"/>
  <c r="N167" i="6"/>
  <c r="B167" i="6"/>
  <c r="D166" i="6"/>
  <c r="G165" i="6"/>
  <c r="N163" i="6"/>
  <c r="B163" i="6"/>
  <c r="D162" i="6"/>
  <c r="G161" i="6"/>
  <c r="N159" i="6"/>
  <c r="B159" i="6"/>
  <c r="D158" i="6"/>
  <c r="G157" i="6"/>
  <c r="N155" i="6"/>
  <c r="B155" i="6"/>
  <c r="D154" i="6"/>
  <c r="G153" i="6"/>
  <c r="N151" i="6"/>
  <c r="B151" i="6"/>
  <c r="D150" i="6"/>
  <c r="G149" i="6"/>
  <c r="N147" i="6"/>
  <c r="B147" i="6"/>
  <c r="D146" i="6"/>
  <c r="G145" i="6"/>
  <c r="N143" i="6"/>
  <c r="B143" i="6"/>
  <c r="D142" i="6"/>
  <c r="G141" i="6"/>
  <c r="N139" i="6"/>
  <c r="B139" i="6"/>
  <c r="D138" i="6"/>
  <c r="G137" i="6"/>
  <c r="N135" i="6"/>
  <c r="B135" i="6"/>
  <c r="D134" i="6"/>
  <c r="G133" i="6"/>
  <c r="N131" i="6"/>
  <c r="B131" i="6"/>
  <c r="D130" i="6"/>
  <c r="G129" i="6"/>
  <c r="N127" i="6"/>
  <c r="B127" i="6"/>
  <c r="D126" i="6"/>
  <c r="G125" i="6"/>
  <c r="N123" i="6"/>
  <c r="B123" i="6"/>
  <c r="D122" i="6"/>
  <c r="G121" i="6"/>
  <c r="N119" i="6"/>
  <c r="B119" i="6"/>
  <c r="D118" i="6"/>
  <c r="G117" i="6"/>
  <c r="N115" i="6"/>
  <c r="B115" i="6"/>
  <c r="D114" i="6"/>
  <c r="G113" i="6"/>
  <c r="N111" i="6"/>
  <c r="J465" i="6"/>
  <c r="M465" i="6" s="1"/>
  <c r="I378" i="6"/>
  <c r="F360" i="6"/>
  <c r="I347" i="6"/>
  <c r="J334" i="6"/>
  <c r="M334" i="6" s="1"/>
  <c r="O321" i="6"/>
  <c r="O315" i="6"/>
  <c r="D312" i="6"/>
  <c r="B309" i="6"/>
  <c r="N305" i="6"/>
  <c r="G299" i="6"/>
  <c r="D296" i="6"/>
  <c r="B293" i="6"/>
  <c r="N289" i="6"/>
  <c r="G283" i="6"/>
  <c r="D280" i="6"/>
  <c r="B277" i="6"/>
  <c r="N273" i="6"/>
  <c r="G267" i="6"/>
  <c r="D264" i="6"/>
  <c r="B261" i="6"/>
  <c r="N257" i="6"/>
  <c r="G251" i="6"/>
  <c r="D248" i="6"/>
  <c r="B245" i="6"/>
  <c r="N241" i="6"/>
  <c r="G235" i="6"/>
  <c r="D232" i="6"/>
  <c r="B229" i="6"/>
  <c r="N225" i="6"/>
  <c r="B220" i="6"/>
  <c r="G218" i="6"/>
  <c r="B217" i="6"/>
  <c r="O215" i="6"/>
  <c r="I212" i="6"/>
  <c r="G211" i="6"/>
  <c r="G210" i="6"/>
  <c r="F209" i="6"/>
  <c r="D208" i="6"/>
  <c r="D207" i="6"/>
  <c r="C206" i="6"/>
  <c r="B205" i="6"/>
  <c r="B204" i="6"/>
  <c r="O202" i="6"/>
  <c r="N201" i="6"/>
  <c r="N200" i="6"/>
  <c r="O199" i="6"/>
  <c r="O198" i="6"/>
  <c r="C198" i="6"/>
  <c r="F197" i="6"/>
  <c r="I196" i="6"/>
  <c r="J195" i="6"/>
  <c r="M195" i="6" s="1"/>
  <c r="O194" i="6"/>
  <c r="C194" i="6"/>
  <c r="F193" i="6"/>
  <c r="I192" i="6"/>
  <c r="J191" i="6"/>
  <c r="M191" i="6" s="1"/>
  <c r="O190" i="6"/>
  <c r="C190" i="6"/>
  <c r="F189" i="6"/>
  <c r="I188" i="6"/>
  <c r="O186" i="6"/>
  <c r="C186" i="6"/>
  <c r="F185" i="6"/>
  <c r="I184" i="6"/>
  <c r="J183" i="6"/>
  <c r="M183" i="6" s="1"/>
  <c r="O182" i="6"/>
  <c r="C182" i="6"/>
  <c r="F181" i="6"/>
  <c r="I180" i="6"/>
  <c r="J179" i="6"/>
  <c r="M179" i="6" s="1"/>
  <c r="O178" i="6"/>
  <c r="C178" i="6"/>
  <c r="F177" i="6"/>
  <c r="I176" i="6"/>
  <c r="J175" i="6"/>
  <c r="M175" i="6" s="1"/>
  <c r="O174" i="6"/>
  <c r="C174" i="6"/>
  <c r="F173" i="6"/>
  <c r="I172" i="6"/>
  <c r="J171" i="6"/>
  <c r="M171" i="6" s="1"/>
  <c r="O170" i="6"/>
  <c r="C170" i="6"/>
  <c r="F169" i="6"/>
  <c r="I168" i="6"/>
  <c r="J167" i="6"/>
  <c r="M167" i="6" s="1"/>
  <c r="O166" i="6"/>
  <c r="C166" i="6"/>
  <c r="F165" i="6"/>
  <c r="I164" i="6"/>
  <c r="J163" i="6"/>
  <c r="M163" i="6" s="1"/>
  <c r="O162" i="6"/>
  <c r="C162" i="6"/>
  <c r="F161" i="6"/>
  <c r="I160" i="6"/>
  <c r="J159" i="6"/>
  <c r="M159" i="6" s="1"/>
  <c r="O158" i="6"/>
  <c r="C158" i="6"/>
  <c r="F157" i="6"/>
  <c r="I156" i="6"/>
  <c r="J155" i="6"/>
  <c r="M155" i="6" s="1"/>
  <c r="O154" i="6"/>
  <c r="C154" i="6"/>
  <c r="F153" i="6"/>
  <c r="I152" i="6"/>
  <c r="J151" i="6"/>
  <c r="M151" i="6" s="1"/>
  <c r="O150" i="6"/>
  <c r="C150" i="6"/>
  <c r="F149" i="6"/>
  <c r="I148" i="6"/>
  <c r="J147" i="6"/>
  <c r="M147" i="6" s="1"/>
  <c r="O146" i="6"/>
  <c r="C146" i="6"/>
  <c r="F145" i="6"/>
  <c r="I144" i="6"/>
  <c r="J143" i="6"/>
  <c r="M143" i="6" s="1"/>
  <c r="O142" i="6"/>
  <c r="C142" i="6"/>
  <c r="F141" i="6"/>
  <c r="I140" i="6"/>
  <c r="J139" i="6"/>
  <c r="M139" i="6" s="1"/>
  <c r="O138" i="6"/>
  <c r="C138" i="6"/>
  <c r="F137" i="6"/>
  <c r="I136" i="6"/>
  <c r="J135" i="6"/>
  <c r="M135" i="6" s="1"/>
  <c r="O134" i="6"/>
  <c r="C134" i="6"/>
  <c r="F133" i="6"/>
  <c r="I132" i="6"/>
  <c r="J131" i="6"/>
  <c r="M131" i="6" s="1"/>
  <c r="O130" i="6"/>
  <c r="G451" i="6"/>
  <c r="N376" i="6"/>
  <c r="I359" i="6"/>
  <c r="J346" i="6"/>
  <c r="M346" i="6" s="1"/>
  <c r="O333" i="6"/>
  <c r="C321" i="6"/>
  <c r="B312" i="6"/>
  <c r="N308" i="6"/>
  <c r="G302" i="6"/>
  <c r="D299" i="6"/>
  <c r="B296" i="6"/>
  <c r="N292" i="6"/>
  <c r="G286" i="6"/>
  <c r="D283" i="6"/>
  <c r="B280" i="6"/>
  <c r="N276" i="6"/>
  <c r="G270" i="6"/>
  <c r="D267" i="6"/>
  <c r="B264" i="6"/>
  <c r="N260" i="6"/>
  <c r="G254" i="6"/>
  <c r="D251" i="6"/>
  <c r="B248" i="6"/>
  <c r="N244" i="6"/>
  <c r="G238" i="6"/>
  <c r="D235" i="6"/>
  <c r="B232" i="6"/>
  <c r="N228" i="6"/>
  <c r="G222" i="6"/>
  <c r="I219" i="6"/>
  <c r="F218" i="6"/>
  <c r="O216" i="6"/>
  <c r="I215" i="6"/>
  <c r="I214" i="6"/>
  <c r="I213" i="6"/>
  <c r="F212" i="6"/>
  <c r="F211" i="6"/>
  <c r="F210" i="6"/>
  <c r="C209" i="6"/>
  <c r="C208" i="6"/>
  <c r="C207" i="6"/>
  <c r="O205" i="6"/>
  <c r="O204" i="6"/>
  <c r="O203" i="6"/>
  <c r="J202" i="6"/>
  <c r="M202" i="6" s="1"/>
  <c r="J201" i="6"/>
  <c r="M201" i="6" s="1"/>
  <c r="J200" i="6"/>
  <c r="M200" i="6" s="1"/>
  <c r="J199" i="6"/>
  <c r="M199" i="6" s="1"/>
  <c r="N198" i="6"/>
  <c r="B198" i="6"/>
  <c r="D197" i="6"/>
  <c r="G196" i="6"/>
  <c r="N194" i="6"/>
  <c r="B194" i="6"/>
  <c r="D193" i="6"/>
  <c r="G192" i="6"/>
  <c r="N190" i="6"/>
  <c r="B190" i="6"/>
  <c r="D189" i="6"/>
  <c r="G188" i="6"/>
  <c r="J187" i="6"/>
  <c r="M187" i="6" s="1"/>
  <c r="N186" i="6"/>
  <c r="B186" i="6"/>
  <c r="D185" i="6"/>
  <c r="G184" i="6"/>
  <c r="N182" i="6"/>
  <c r="B182" i="6"/>
  <c r="D181" i="6"/>
  <c r="G180" i="6"/>
  <c r="N178" i="6"/>
  <c r="B178" i="6"/>
  <c r="D177" i="6"/>
  <c r="G176" i="6"/>
  <c r="N174" i="6"/>
  <c r="B174" i="6"/>
  <c r="D173" i="6"/>
  <c r="G172" i="6"/>
  <c r="N170" i="6"/>
  <c r="B170" i="6"/>
  <c r="D169" i="6"/>
  <c r="G168" i="6"/>
  <c r="N166" i="6"/>
  <c r="B166" i="6"/>
  <c r="D165" i="6"/>
  <c r="G164" i="6"/>
  <c r="N162" i="6"/>
  <c r="B162" i="6"/>
  <c r="D161" i="6"/>
  <c r="G160" i="6"/>
  <c r="N158" i="6"/>
  <c r="B158" i="6"/>
  <c r="D157" i="6"/>
  <c r="G156" i="6"/>
  <c r="N154" i="6"/>
  <c r="B154" i="6"/>
  <c r="D153" i="6"/>
  <c r="G152" i="6"/>
  <c r="N150" i="6"/>
  <c r="B150" i="6"/>
  <c r="D149" i="6"/>
  <c r="G148" i="6"/>
  <c r="N146" i="6"/>
  <c r="B146" i="6"/>
  <c r="D145" i="6"/>
  <c r="G144" i="6"/>
  <c r="N142" i="6"/>
  <c r="B142" i="6"/>
  <c r="D141" i="6"/>
  <c r="G140" i="6"/>
  <c r="N138" i="6"/>
  <c r="B138" i="6"/>
  <c r="D137" i="6"/>
  <c r="G136" i="6"/>
  <c r="N134" i="6"/>
  <c r="B134" i="6"/>
  <c r="D133" i="6"/>
  <c r="G132" i="6"/>
  <c r="N130" i="6"/>
  <c r="B130" i="6"/>
  <c r="D129" i="6"/>
  <c r="G128" i="6"/>
  <c r="N126" i="6"/>
  <c r="B126" i="6"/>
  <c r="D125" i="6"/>
  <c r="G124" i="6"/>
  <c r="N122" i="6"/>
  <c r="B122" i="6"/>
  <c r="D121" i="6"/>
  <c r="G120" i="6"/>
  <c r="N118" i="6"/>
  <c r="B118" i="6"/>
  <c r="D117" i="6"/>
  <c r="G116" i="6"/>
  <c r="N114" i="6"/>
  <c r="B114" i="6"/>
  <c r="D113" i="6"/>
  <c r="G112" i="6"/>
  <c r="N110" i="6"/>
  <c r="B110" i="6"/>
  <c r="D109" i="6"/>
  <c r="G108" i="6"/>
  <c r="C413" i="6"/>
  <c r="C371" i="6"/>
  <c r="F356" i="6"/>
  <c r="I343" i="6"/>
  <c r="J330" i="6"/>
  <c r="M330" i="6" s="1"/>
  <c r="O318" i="6"/>
  <c r="D311" i="6"/>
  <c r="B308" i="6"/>
  <c r="N304" i="6"/>
  <c r="G298" i="6"/>
  <c r="D295" i="6"/>
  <c r="B292" i="6"/>
  <c r="N288" i="6"/>
  <c r="G282" i="6"/>
  <c r="D279" i="6"/>
  <c r="B276" i="6"/>
  <c r="N272" i="6"/>
  <c r="G266" i="6"/>
  <c r="D263" i="6"/>
  <c r="B260" i="6"/>
  <c r="N256" i="6"/>
  <c r="G250" i="6"/>
  <c r="D247" i="6"/>
  <c r="B244" i="6"/>
  <c r="N240" i="6"/>
  <c r="G234" i="6"/>
  <c r="D231" i="6"/>
  <c r="B228" i="6"/>
  <c r="N224" i="6"/>
  <c r="D219" i="6"/>
  <c r="N217" i="6"/>
  <c r="J216" i="6"/>
  <c r="M216" i="6" s="1"/>
  <c r="F215" i="6"/>
  <c r="F214" i="6"/>
  <c r="C213" i="6"/>
  <c r="C212" i="6"/>
  <c r="C211" i="6"/>
  <c r="O209" i="6"/>
  <c r="O208" i="6"/>
  <c r="O207" i="6"/>
  <c r="J206" i="6"/>
  <c r="M206" i="6" s="1"/>
  <c r="J205" i="6"/>
  <c r="M205" i="6" s="1"/>
  <c r="J204" i="6"/>
  <c r="M204" i="6" s="1"/>
  <c r="I203" i="6"/>
  <c r="I202" i="6"/>
  <c r="I201" i="6"/>
  <c r="G200" i="6"/>
  <c r="I199" i="6"/>
  <c r="N197" i="6"/>
  <c r="B197" i="6"/>
  <c r="D196" i="6"/>
  <c r="G195" i="6"/>
  <c r="N193" i="6"/>
  <c r="B193" i="6"/>
  <c r="D192" i="6"/>
  <c r="G191" i="6"/>
  <c r="N189" i="6"/>
  <c r="B189" i="6"/>
  <c r="D188" i="6"/>
  <c r="G187" i="6"/>
  <c r="N185" i="6"/>
  <c r="B185" i="6"/>
  <c r="D184" i="6"/>
  <c r="G183" i="6"/>
  <c r="N181" i="6"/>
  <c r="B181" i="6"/>
  <c r="D180" i="6"/>
  <c r="G179" i="6"/>
  <c r="N177" i="6"/>
  <c r="B177" i="6"/>
  <c r="D176" i="6"/>
  <c r="G175" i="6"/>
  <c r="N173" i="6"/>
  <c r="B173" i="6"/>
  <c r="D172" i="6"/>
  <c r="G171" i="6"/>
  <c r="N169" i="6"/>
  <c r="B169" i="6"/>
  <c r="D168" i="6"/>
  <c r="G167" i="6"/>
  <c r="N165" i="6"/>
  <c r="B165" i="6"/>
  <c r="D164" i="6"/>
  <c r="G163" i="6"/>
  <c r="N161" i="6"/>
  <c r="B161" i="6"/>
  <c r="D160" i="6"/>
  <c r="G159" i="6"/>
  <c r="N157" i="6"/>
  <c r="B157" i="6"/>
  <c r="D156" i="6"/>
  <c r="G155" i="6"/>
  <c r="N153" i="6"/>
  <c r="B153" i="6"/>
  <c r="D152" i="6"/>
  <c r="G151" i="6"/>
  <c r="N149" i="6"/>
  <c r="B149" i="6"/>
  <c r="D148" i="6"/>
  <c r="G147" i="6"/>
  <c r="N145" i="6"/>
  <c r="B145" i="6"/>
  <c r="D144" i="6"/>
  <c r="G143" i="6"/>
  <c r="N141" i="6"/>
  <c r="B141" i="6"/>
  <c r="D140" i="6"/>
  <c r="G139" i="6"/>
  <c r="N137" i="6"/>
  <c r="B137" i="6"/>
  <c r="D136" i="6"/>
  <c r="G135" i="6"/>
  <c r="N133" i="6"/>
  <c r="B133" i="6"/>
  <c r="D132" i="6"/>
  <c r="G131" i="6"/>
  <c r="N129" i="6"/>
  <c r="B129" i="6"/>
  <c r="D128" i="6"/>
  <c r="G127" i="6"/>
  <c r="N125" i="6"/>
  <c r="B125" i="6"/>
  <c r="D124" i="6"/>
  <c r="G123" i="6"/>
  <c r="N121" i="6"/>
  <c r="B121" i="6"/>
  <c r="D120" i="6"/>
  <c r="G119" i="6"/>
  <c r="N117" i="6"/>
  <c r="B117" i="6"/>
  <c r="D116" i="6"/>
  <c r="G115" i="6"/>
  <c r="O353" i="6"/>
  <c r="O313" i="6"/>
  <c r="B301" i="6"/>
  <c r="D288" i="6"/>
  <c r="G275" i="6"/>
  <c r="N249" i="6"/>
  <c r="B237" i="6"/>
  <c r="D224" i="6"/>
  <c r="F216" i="6"/>
  <c r="B212" i="6"/>
  <c r="J207" i="6"/>
  <c r="M207" i="6" s="1"/>
  <c r="G203" i="6"/>
  <c r="G199" i="6"/>
  <c r="C196" i="6"/>
  <c r="O192" i="6"/>
  <c r="J189" i="6"/>
  <c r="M189" i="6" s="1"/>
  <c r="I186" i="6"/>
  <c r="F183" i="6"/>
  <c r="C180" i="6"/>
  <c r="O176" i="6"/>
  <c r="J173" i="6"/>
  <c r="M173" i="6" s="1"/>
  <c r="I170" i="6"/>
  <c r="F167" i="6"/>
  <c r="C164" i="6"/>
  <c r="O160" i="6"/>
  <c r="J157" i="6"/>
  <c r="M157" i="6" s="1"/>
  <c r="I154" i="6"/>
  <c r="F151" i="6"/>
  <c r="C148" i="6"/>
  <c r="O144" i="6"/>
  <c r="J141" i="6"/>
  <c r="M141" i="6" s="1"/>
  <c r="I138" i="6"/>
  <c r="F135" i="6"/>
  <c r="C132" i="6"/>
  <c r="J129" i="6"/>
  <c r="M129" i="6" s="1"/>
  <c r="C128" i="6"/>
  <c r="I126" i="6"/>
  <c r="O124" i="6"/>
  <c r="F123" i="6"/>
  <c r="J121" i="6"/>
  <c r="M121" i="6" s="1"/>
  <c r="C120" i="6"/>
  <c r="I118" i="6"/>
  <c r="O116" i="6"/>
  <c r="F115" i="6"/>
  <c r="N113" i="6"/>
  <c r="I112" i="6"/>
  <c r="F111" i="6"/>
  <c r="D110" i="6"/>
  <c r="C109" i="6"/>
  <c r="C108" i="6"/>
  <c r="B107" i="6"/>
  <c r="D106" i="6"/>
  <c r="G105" i="6"/>
  <c r="N103" i="6"/>
  <c r="B103" i="6"/>
  <c r="D102" i="6"/>
  <c r="G101" i="6"/>
  <c r="N99" i="6"/>
  <c r="B99" i="6"/>
  <c r="D98" i="6"/>
  <c r="G97" i="6"/>
  <c r="N95" i="6"/>
  <c r="B95" i="6"/>
  <c r="D94" i="6"/>
  <c r="G93" i="6"/>
  <c r="N91" i="6"/>
  <c r="B91" i="6"/>
  <c r="D90" i="6"/>
  <c r="G89" i="6"/>
  <c r="N87" i="6"/>
  <c r="B87" i="6"/>
  <c r="D86" i="6"/>
  <c r="G85" i="6"/>
  <c r="N83" i="6"/>
  <c r="B83" i="6"/>
  <c r="D82" i="6"/>
  <c r="G81" i="6"/>
  <c r="N79" i="6"/>
  <c r="B79" i="6"/>
  <c r="D78" i="6"/>
  <c r="G77" i="6"/>
  <c r="N75" i="6"/>
  <c r="B75" i="6"/>
  <c r="D74" i="6"/>
  <c r="G73" i="6"/>
  <c r="N71" i="6"/>
  <c r="B71" i="6"/>
  <c r="D70" i="6"/>
  <c r="G69" i="6"/>
  <c r="N67" i="6"/>
  <c r="B67" i="6"/>
  <c r="D66" i="6"/>
  <c r="G65" i="6"/>
  <c r="N63" i="6"/>
  <c r="B63" i="6"/>
  <c r="D62" i="6"/>
  <c r="G61" i="6"/>
  <c r="N59" i="6"/>
  <c r="B59" i="6"/>
  <c r="D58" i="6"/>
  <c r="G57" i="6"/>
  <c r="N55" i="6"/>
  <c r="B55" i="6"/>
  <c r="D54" i="6"/>
  <c r="G53" i="6"/>
  <c r="N51" i="6"/>
  <c r="B51" i="6"/>
  <c r="D50" i="6"/>
  <c r="G49" i="6"/>
  <c r="N47" i="6"/>
  <c r="B47" i="6"/>
  <c r="D46" i="6"/>
  <c r="G45" i="6"/>
  <c r="N43" i="6"/>
  <c r="B43" i="6"/>
  <c r="D42" i="6"/>
  <c r="G41" i="6"/>
  <c r="N39" i="6"/>
  <c r="B39" i="6"/>
  <c r="D38" i="6"/>
  <c r="G37" i="6"/>
  <c r="N35" i="6"/>
  <c r="B35" i="6"/>
  <c r="D34" i="6"/>
  <c r="G33" i="6"/>
  <c r="N31" i="6"/>
  <c r="B31" i="6"/>
  <c r="D30" i="6"/>
  <c r="G29" i="6"/>
  <c r="G577" i="6"/>
  <c r="F344" i="6"/>
  <c r="G311" i="6"/>
  <c r="N285" i="6"/>
  <c r="B273" i="6"/>
  <c r="D260" i="6"/>
  <c r="G247" i="6"/>
  <c r="N221" i="6"/>
  <c r="G215" i="6"/>
  <c r="D211" i="6"/>
  <c r="O206" i="6"/>
  <c r="J198" i="6"/>
  <c r="M198" i="6" s="1"/>
  <c r="I195" i="6"/>
  <c r="F192" i="6"/>
  <c r="C189" i="6"/>
  <c r="O185" i="6"/>
  <c r="J182" i="6"/>
  <c r="M182" i="6" s="1"/>
  <c r="I179" i="6"/>
  <c r="F176" i="6"/>
  <c r="C173" i="6"/>
  <c r="O169" i="6"/>
  <c r="J166" i="6"/>
  <c r="M166" i="6" s="1"/>
  <c r="I163" i="6"/>
  <c r="F160" i="6"/>
  <c r="C157" i="6"/>
  <c r="O153" i="6"/>
  <c r="J150" i="6"/>
  <c r="M150" i="6" s="1"/>
  <c r="I147" i="6"/>
  <c r="F144" i="6"/>
  <c r="C141" i="6"/>
  <c r="O137" i="6"/>
  <c r="J134" i="6"/>
  <c r="M134" i="6" s="1"/>
  <c r="I131" i="6"/>
  <c r="I129" i="6"/>
  <c r="O127" i="6"/>
  <c r="F126" i="6"/>
  <c r="J124" i="6"/>
  <c r="M124" i="6" s="1"/>
  <c r="C123" i="6"/>
  <c r="I121" i="6"/>
  <c r="O119" i="6"/>
  <c r="F118" i="6"/>
  <c r="J116" i="6"/>
  <c r="M116" i="6" s="1"/>
  <c r="C115" i="6"/>
  <c r="J113" i="6"/>
  <c r="M113" i="6" s="1"/>
  <c r="F112" i="6"/>
  <c r="C111" i="6"/>
  <c r="C110" i="6"/>
  <c r="B109" i="6"/>
  <c r="O107" i="6"/>
  <c r="O106" i="6"/>
  <c r="C106" i="6"/>
  <c r="F105" i="6"/>
  <c r="I104" i="6"/>
  <c r="J103" i="6"/>
  <c r="M103" i="6" s="1"/>
  <c r="O102" i="6"/>
  <c r="C102" i="6"/>
  <c r="F101" i="6"/>
  <c r="I100" i="6"/>
  <c r="J99" i="6"/>
  <c r="M99" i="6" s="1"/>
  <c r="O98" i="6"/>
  <c r="C98" i="6"/>
  <c r="F97" i="6"/>
  <c r="I96" i="6"/>
  <c r="J95" i="6"/>
  <c r="M95" i="6" s="1"/>
  <c r="O94" i="6"/>
  <c r="C94" i="6"/>
  <c r="F93" i="6"/>
  <c r="I92" i="6"/>
  <c r="J91" i="6"/>
  <c r="M91" i="6" s="1"/>
  <c r="O90" i="6"/>
  <c r="C90" i="6"/>
  <c r="F89" i="6"/>
  <c r="I88" i="6"/>
  <c r="J87" i="6"/>
  <c r="M87" i="6" s="1"/>
  <c r="O86" i="6"/>
  <c r="C86" i="6"/>
  <c r="F85" i="6"/>
  <c r="I84" i="6"/>
  <c r="J83" i="6"/>
  <c r="M83" i="6" s="1"/>
  <c r="O82" i="6"/>
  <c r="C82" i="6"/>
  <c r="F81" i="6"/>
  <c r="I80" i="6"/>
  <c r="J79" i="6"/>
  <c r="M79" i="6" s="1"/>
  <c r="O78" i="6"/>
  <c r="C78" i="6"/>
  <c r="F77" i="6"/>
  <c r="I76" i="6"/>
  <c r="J75" i="6"/>
  <c r="M75" i="6" s="1"/>
  <c r="O74" i="6"/>
  <c r="C74" i="6"/>
  <c r="F73" i="6"/>
  <c r="I72" i="6"/>
  <c r="J71" i="6"/>
  <c r="M71" i="6" s="1"/>
  <c r="O70" i="6"/>
  <c r="C70" i="6"/>
  <c r="F69" i="6"/>
  <c r="I68" i="6"/>
  <c r="J67" i="6"/>
  <c r="M67" i="6" s="1"/>
  <c r="O66" i="6"/>
  <c r="C66" i="6"/>
  <c r="F65" i="6"/>
  <c r="I64" i="6"/>
  <c r="J63" i="6"/>
  <c r="M63" i="6" s="1"/>
  <c r="O62" i="6"/>
  <c r="C62" i="6"/>
  <c r="F61" i="6"/>
  <c r="I60" i="6"/>
  <c r="J59" i="6"/>
  <c r="M59" i="6" s="1"/>
  <c r="O58" i="6"/>
  <c r="C58" i="6"/>
  <c r="F57" i="6"/>
  <c r="I56" i="6"/>
  <c r="J55" i="6"/>
  <c r="M55" i="6" s="1"/>
  <c r="O54" i="6"/>
  <c r="C54" i="6"/>
  <c r="F53" i="6"/>
  <c r="I52" i="6"/>
  <c r="J51" i="6"/>
  <c r="M51" i="6" s="1"/>
  <c r="O50" i="6"/>
  <c r="C50" i="6"/>
  <c r="F49" i="6"/>
  <c r="I48" i="6"/>
  <c r="J47" i="6"/>
  <c r="M47" i="6" s="1"/>
  <c r="O46" i="6"/>
  <c r="C46" i="6"/>
  <c r="F45" i="6"/>
  <c r="I44" i="6"/>
  <c r="J43" i="6"/>
  <c r="M43" i="6" s="1"/>
  <c r="O42" i="6"/>
  <c r="C42" i="6"/>
  <c r="F41" i="6"/>
  <c r="I40" i="6"/>
  <c r="J39" i="6"/>
  <c r="M39" i="6" s="1"/>
  <c r="O38" i="6"/>
  <c r="C38" i="6"/>
  <c r="F37" i="6"/>
  <c r="I36" i="6"/>
  <c r="J35" i="6"/>
  <c r="M35" i="6" s="1"/>
  <c r="O34" i="6"/>
  <c r="C34" i="6"/>
  <c r="F33" i="6"/>
  <c r="I32" i="6"/>
  <c r="J31" i="6"/>
  <c r="M31" i="6" s="1"/>
  <c r="O30" i="6"/>
  <c r="C30" i="6"/>
  <c r="F29" i="6"/>
  <c r="I28" i="6"/>
  <c r="F577" i="6"/>
  <c r="C341" i="6"/>
  <c r="N297" i="6"/>
  <c r="B285" i="6"/>
  <c r="D272" i="6"/>
  <c r="G259" i="6"/>
  <c r="N233" i="6"/>
  <c r="B221" i="6"/>
  <c r="D215" i="6"/>
  <c r="O210" i="6"/>
  <c r="G202" i="6"/>
  <c r="I198" i="6"/>
  <c r="F195" i="6"/>
  <c r="C192" i="6"/>
  <c r="O188" i="6"/>
  <c r="J185" i="6"/>
  <c r="M185" i="6" s="1"/>
  <c r="I182" i="6"/>
  <c r="F179" i="6"/>
  <c r="C176" i="6"/>
  <c r="O172" i="6"/>
  <c r="J169" i="6"/>
  <c r="M169" i="6" s="1"/>
  <c r="I166" i="6"/>
  <c r="F163" i="6"/>
  <c r="C160" i="6"/>
  <c r="O156" i="6"/>
  <c r="J153" i="6"/>
  <c r="M153" i="6" s="1"/>
  <c r="I150" i="6"/>
  <c r="F147" i="6"/>
  <c r="C144" i="6"/>
  <c r="O140" i="6"/>
  <c r="J137" i="6"/>
  <c r="M137" i="6" s="1"/>
  <c r="I134" i="6"/>
  <c r="F131" i="6"/>
  <c r="F129" i="6"/>
  <c r="J127" i="6"/>
  <c r="M127" i="6" s="1"/>
  <c r="C126" i="6"/>
  <c r="I124" i="6"/>
  <c r="O122" i="6"/>
  <c r="F121" i="6"/>
  <c r="J119" i="6"/>
  <c r="M119" i="6" s="1"/>
  <c r="C118" i="6"/>
  <c r="I116" i="6"/>
  <c r="O114" i="6"/>
  <c r="I113" i="6"/>
  <c r="D112" i="6"/>
  <c r="B111" i="6"/>
  <c r="O109" i="6"/>
  <c r="O108" i="6"/>
  <c r="N107" i="6"/>
  <c r="N106" i="6"/>
  <c r="B106" i="6"/>
  <c r="D105" i="6"/>
  <c r="G104" i="6"/>
  <c r="N102" i="6"/>
  <c r="B102" i="6"/>
  <c r="D101" i="6"/>
  <c r="G100" i="6"/>
  <c r="N98" i="6"/>
  <c r="B98" i="6"/>
  <c r="D97" i="6"/>
  <c r="G96" i="6"/>
  <c r="N94" i="6"/>
  <c r="B94" i="6"/>
  <c r="D93" i="6"/>
  <c r="G92" i="6"/>
  <c r="N90" i="6"/>
  <c r="B90" i="6"/>
  <c r="D89" i="6"/>
  <c r="G88" i="6"/>
  <c r="N86" i="6"/>
  <c r="B86" i="6"/>
  <c r="D85" i="6"/>
  <c r="G84" i="6"/>
  <c r="N82" i="6"/>
  <c r="B82" i="6"/>
  <c r="D81" i="6"/>
  <c r="G80" i="6"/>
  <c r="N78" i="6"/>
  <c r="B78" i="6"/>
  <c r="D77" i="6"/>
  <c r="G76" i="6"/>
  <c r="N74" i="6"/>
  <c r="B74" i="6"/>
  <c r="D73" i="6"/>
  <c r="G72" i="6"/>
  <c r="N70" i="6"/>
  <c r="B70" i="6"/>
  <c r="D69" i="6"/>
  <c r="G68" i="6"/>
  <c r="N66" i="6"/>
  <c r="B66" i="6"/>
  <c r="D65" i="6"/>
  <c r="G64" i="6"/>
  <c r="N62" i="6"/>
  <c r="B62" i="6"/>
  <c r="D61" i="6"/>
  <c r="G60" i="6"/>
  <c r="N58" i="6"/>
  <c r="B58" i="6"/>
  <c r="D57" i="6"/>
  <c r="G56" i="6"/>
  <c r="N54" i="6"/>
  <c r="B54" i="6"/>
  <c r="D53" i="6"/>
  <c r="G52" i="6"/>
  <c r="N50" i="6"/>
  <c r="B50" i="6"/>
  <c r="D49" i="6"/>
  <c r="G48" i="6"/>
  <c r="N46" i="6"/>
  <c r="B46" i="6"/>
  <c r="D45" i="6"/>
  <c r="G44" i="6"/>
  <c r="N42" i="6"/>
  <c r="B42" i="6"/>
  <c r="D41" i="6"/>
  <c r="G40" i="6"/>
  <c r="N38" i="6"/>
  <c r="B38" i="6"/>
  <c r="D37" i="6"/>
  <c r="G36" i="6"/>
  <c r="N34" i="6"/>
  <c r="B34" i="6"/>
  <c r="D33" i="6"/>
  <c r="G32" i="6"/>
  <c r="N30" i="6"/>
  <c r="B30" i="6"/>
  <c r="D29" i="6"/>
  <c r="G28" i="6"/>
  <c r="D577" i="6"/>
  <c r="O417" i="6"/>
  <c r="I331" i="6"/>
  <c r="D308" i="6"/>
  <c r="G295" i="6"/>
  <c r="N269" i="6"/>
  <c r="B257" i="6"/>
  <c r="D244" i="6"/>
  <c r="G231" i="6"/>
  <c r="G219" i="6"/>
  <c r="G214" i="6"/>
  <c r="C210" i="6"/>
  <c r="N205" i="6"/>
  <c r="O197" i="6"/>
  <c r="J194" i="6"/>
  <c r="M194" i="6" s="1"/>
  <c r="I191" i="6"/>
  <c r="F188" i="6"/>
  <c r="C185" i="6"/>
  <c r="O181" i="6"/>
  <c r="J178" i="6"/>
  <c r="M178" i="6" s="1"/>
  <c r="I175" i="6"/>
  <c r="F172" i="6"/>
  <c r="C169" i="6"/>
  <c r="O165" i="6"/>
  <c r="J162" i="6"/>
  <c r="M162" i="6" s="1"/>
  <c r="I159" i="6"/>
  <c r="F156" i="6"/>
  <c r="C153" i="6"/>
  <c r="O149" i="6"/>
  <c r="J146" i="6"/>
  <c r="M146" i="6" s="1"/>
  <c r="I143" i="6"/>
  <c r="F140" i="6"/>
  <c r="C137" i="6"/>
  <c r="O133" i="6"/>
  <c r="J130" i="6"/>
  <c r="M130" i="6" s="1"/>
  <c r="C129" i="6"/>
  <c r="I127" i="6"/>
  <c r="O125" i="6"/>
  <c r="F124" i="6"/>
  <c r="J122" i="6"/>
  <c r="M122" i="6" s="1"/>
  <c r="C121" i="6"/>
  <c r="I119" i="6"/>
  <c r="O117" i="6"/>
  <c r="F116" i="6"/>
  <c r="J114" i="6"/>
  <c r="M114" i="6" s="1"/>
  <c r="F113" i="6"/>
  <c r="C112" i="6"/>
  <c r="O110" i="6"/>
  <c r="N109" i="6"/>
  <c r="J108" i="6"/>
  <c r="M108" i="6" s="1"/>
  <c r="J107" i="6"/>
  <c r="M107" i="6" s="1"/>
  <c r="J106" i="6"/>
  <c r="M106" i="6" s="1"/>
  <c r="O105" i="6"/>
  <c r="C105" i="6"/>
  <c r="F104" i="6"/>
  <c r="I103" i="6"/>
  <c r="J102" i="6"/>
  <c r="M102" i="6" s="1"/>
  <c r="O101" i="6"/>
  <c r="C101" i="6"/>
  <c r="F100" i="6"/>
  <c r="I99" i="6"/>
  <c r="J98" i="6"/>
  <c r="M98" i="6" s="1"/>
  <c r="O97" i="6"/>
  <c r="C97" i="6"/>
  <c r="F96" i="6"/>
  <c r="I95" i="6"/>
  <c r="J94" i="6"/>
  <c r="M94" i="6" s="1"/>
  <c r="O93" i="6"/>
  <c r="C93" i="6"/>
  <c r="F92" i="6"/>
  <c r="I91" i="6"/>
  <c r="J90" i="6"/>
  <c r="M90" i="6" s="1"/>
  <c r="O89" i="6"/>
  <c r="C89" i="6"/>
  <c r="F88" i="6"/>
  <c r="I87" i="6"/>
  <c r="J86" i="6"/>
  <c r="M86" i="6" s="1"/>
  <c r="O85" i="6"/>
  <c r="C85" i="6"/>
  <c r="F84" i="6"/>
  <c r="I83" i="6"/>
  <c r="J82" i="6"/>
  <c r="M82" i="6" s="1"/>
  <c r="O81" i="6"/>
  <c r="C81" i="6"/>
  <c r="F80" i="6"/>
  <c r="I79" i="6"/>
  <c r="J78" i="6"/>
  <c r="M78" i="6" s="1"/>
  <c r="O77" i="6"/>
  <c r="C77" i="6"/>
  <c r="F76" i="6"/>
  <c r="I75" i="6"/>
  <c r="J74" i="6"/>
  <c r="M74" i="6" s="1"/>
  <c r="O73" i="6"/>
  <c r="C73" i="6"/>
  <c r="F72" i="6"/>
  <c r="I71" i="6"/>
  <c r="J70" i="6"/>
  <c r="M70" i="6" s="1"/>
  <c r="O69" i="6"/>
  <c r="C69" i="6"/>
  <c r="F68" i="6"/>
  <c r="I67" i="6"/>
  <c r="J66" i="6"/>
  <c r="M66" i="6" s="1"/>
  <c r="O65" i="6"/>
  <c r="C65" i="6"/>
  <c r="F64" i="6"/>
  <c r="I63" i="6"/>
  <c r="J62" i="6"/>
  <c r="M62" i="6" s="1"/>
  <c r="O61" i="6"/>
  <c r="C61" i="6"/>
  <c r="F60" i="6"/>
  <c r="I59" i="6"/>
  <c r="J58" i="6"/>
  <c r="M58" i="6" s="1"/>
  <c r="O57" i="6"/>
  <c r="C57" i="6"/>
  <c r="F56" i="6"/>
  <c r="I55" i="6"/>
  <c r="J54" i="6"/>
  <c r="M54" i="6" s="1"/>
  <c r="O53" i="6"/>
  <c r="C53" i="6"/>
  <c r="F52" i="6"/>
  <c r="I51" i="6"/>
  <c r="J50" i="6"/>
  <c r="M50" i="6" s="1"/>
  <c r="O49" i="6"/>
  <c r="C49" i="6"/>
  <c r="F48" i="6"/>
  <c r="I47" i="6"/>
  <c r="J46" i="6"/>
  <c r="M46" i="6" s="1"/>
  <c r="O45" i="6"/>
  <c r="C45" i="6"/>
  <c r="F44" i="6"/>
  <c r="I43" i="6"/>
  <c r="J42" i="6"/>
  <c r="M42" i="6" s="1"/>
  <c r="O41" i="6"/>
  <c r="C41" i="6"/>
  <c r="F40" i="6"/>
  <c r="I39" i="6"/>
  <c r="J38" i="6"/>
  <c r="M38" i="6" s="1"/>
  <c r="O37" i="6"/>
  <c r="C37" i="6"/>
  <c r="F36" i="6"/>
  <c r="I35" i="6"/>
  <c r="J34" i="6"/>
  <c r="M34" i="6" s="1"/>
  <c r="O33" i="6"/>
  <c r="C33" i="6"/>
  <c r="F32" i="6"/>
  <c r="I31" i="6"/>
  <c r="J30" i="6"/>
  <c r="M30" i="6" s="1"/>
  <c r="O29" i="6"/>
  <c r="C29" i="6"/>
  <c r="F28" i="6"/>
  <c r="O577" i="6"/>
  <c r="C577" i="6"/>
  <c r="F403" i="6"/>
  <c r="F328" i="6"/>
  <c r="G307" i="6"/>
  <c r="N281" i="6"/>
  <c r="B269" i="6"/>
  <c r="D256" i="6"/>
  <c r="G243" i="6"/>
  <c r="C219" i="6"/>
  <c r="C214" i="6"/>
  <c r="N209" i="6"/>
  <c r="F201" i="6"/>
  <c r="J197" i="6"/>
  <c r="M197" i="6" s="1"/>
  <c r="I194" i="6"/>
  <c r="F191" i="6"/>
  <c r="C188" i="6"/>
  <c r="O184" i="6"/>
  <c r="J181" i="6"/>
  <c r="M181" i="6" s="1"/>
  <c r="I178" i="6"/>
  <c r="F175" i="6"/>
  <c r="C172" i="6"/>
  <c r="O168" i="6"/>
  <c r="J165" i="6"/>
  <c r="M165" i="6" s="1"/>
  <c r="I162" i="6"/>
  <c r="F159" i="6"/>
  <c r="C156" i="6"/>
  <c r="O152" i="6"/>
  <c r="J149" i="6"/>
  <c r="M149" i="6" s="1"/>
  <c r="I146" i="6"/>
  <c r="F143" i="6"/>
  <c r="C140" i="6"/>
  <c r="O136" i="6"/>
  <c r="J133" i="6"/>
  <c r="M133" i="6" s="1"/>
  <c r="I130" i="6"/>
  <c r="O128" i="6"/>
  <c r="F127" i="6"/>
  <c r="J125" i="6"/>
  <c r="M125" i="6" s="1"/>
  <c r="C124" i="6"/>
  <c r="I122" i="6"/>
  <c r="O120" i="6"/>
  <c r="F119" i="6"/>
  <c r="J117" i="6"/>
  <c r="M117" i="6" s="1"/>
  <c r="C116" i="6"/>
  <c r="I114" i="6"/>
  <c r="C113" i="6"/>
  <c r="O111" i="6"/>
  <c r="J110" i="6"/>
  <c r="M110" i="6" s="1"/>
  <c r="J109" i="6"/>
  <c r="M109" i="6" s="1"/>
  <c r="I107" i="6"/>
  <c r="N105" i="6"/>
  <c r="B105" i="6"/>
  <c r="D104" i="6"/>
  <c r="G103" i="6"/>
  <c r="N101" i="6"/>
  <c r="B101" i="6"/>
  <c r="D100" i="6"/>
  <c r="G99" i="6"/>
  <c r="N97" i="6"/>
  <c r="B97" i="6"/>
  <c r="D96" i="6"/>
  <c r="G95" i="6"/>
  <c r="N93" i="6"/>
  <c r="B93" i="6"/>
  <c r="D92" i="6"/>
  <c r="G91" i="6"/>
  <c r="N89" i="6"/>
  <c r="B89" i="6"/>
  <c r="D88" i="6"/>
  <c r="G87" i="6"/>
  <c r="N85" i="6"/>
  <c r="B85" i="6"/>
  <c r="D84" i="6"/>
  <c r="G83" i="6"/>
  <c r="N81" i="6"/>
  <c r="B81" i="6"/>
  <c r="D80" i="6"/>
  <c r="G79" i="6"/>
  <c r="N77" i="6"/>
  <c r="B77" i="6"/>
  <c r="D76" i="6"/>
  <c r="G75" i="6"/>
  <c r="N73" i="6"/>
  <c r="B73" i="6"/>
  <c r="D72" i="6"/>
  <c r="G71" i="6"/>
  <c r="N69" i="6"/>
  <c r="B69" i="6"/>
  <c r="D68" i="6"/>
  <c r="G67" i="6"/>
  <c r="N65" i="6"/>
  <c r="B65" i="6"/>
  <c r="D64" i="6"/>
  <c r="G63" i="6"/>
  <c r="N61" i="6"/>
  <c r="B61" i="6"/>
  <c r="D60" i="6"/>
  <c r="G59" i="6"/>
  <c r="N57" i="6"/>
  <c r="B57" i="6"/>
  <c r="D56" i="6"/>
  <c r="G55" i="6"/>
  <c r="N53" i="6"/>
  <c r="B53" i="6"/>
  <c r="D52" i="6"/>
  <c r="G51" i="6"/>
  <c r="N49" i="6"/>
  <c r="B49" i="6"/>
  <c r="D48" i="6"/>
  <c r="G47" i="6"/>
  <c r="N45" i="6"/>
  <c r="B45" i="6"/>
  <c r="D44" i="6"/>
  <c r="G43" i="6"/>
  <c r="N41" i="6"/>
  <c r="B41" i="6"/>
  <c r="D40" i="6"/>
  <c r="G39" i="6"/>
  <c r="N37" i="6"/>
  <c r="B37" i="6"/>
  <c r="D36" i="6"/>
  <c r="G35" i="6"/>
  <c r="N33" i="6"/>
  <c r="B33" i="6"/>
  <c r="D32" i="6"/>
  <c r="G31" i="6"/>
  <c r="N29" i="6"/>
  <c r="B29" i="6"/>
  <c r="D28" i="6"/>
  <c r="N577" i="6"/>
  <c r="B577" i="6"/>
  <c r="F372" i="6"/>
  <c r="I319" i="6"/>
  <c r="B305" i="6"/>
  <c r="D292" i="6"/>
  <c r="G279" i="6"/>
  <c r="N253" i="6"/>
  <c r="B241" i="6"/>
  <c r="D228" i="6"/>
  <c r="O217" i="6"/>
  <c r="F213" i="6"/>
  <c r="B209" i="6"/>
  <c r="N204" i="6"/>
  <c r="I200" i="6"/>
  <c r="C197" i="6"/>
  <c r="O193" i="6"/>
  <c r="J190" i="6"/>
  <c r="M190" i="6" s="1"/>
  <c r="I187" i="6"/>
  <c r="F184" i="6"/>
  <c r="C181" i="6"/>
  <c r="O177" i="6"/>
  <c r="J174" i="6"/>
  <c r="M174" i="6" s="1"/>
  <c r="I171" i="6"/>
  <c r="F168" i="6"/>
  <c r="C165" i="6"/>
  <c r="O161" i="6"/>
  <c r="J158" i="6"/>
  <c r="M158" i="6" s="1"/>
  <c r="I155" i="6"/>
  <c r="F152" i="6"/>
  <c r="C149" i="6"/>
  <c r="J367" i="6"/>
  <c r="M367" i="6" s="1"/>
  <c r="B318" i="6"/>
  <c r="D304" i="6"/>
  <c r="G291" i="6"/>
  <c r="N265" i="6"/>
  <c r="B253" i="6"/>
  <c r="D240" i="6"/>
  <c r="G227" i="6"/>
  <c r="J217" i="6"/>
  <c r="M217" i="6" s="1"/>
  <c r="B213" i="6"/>
  <c r="N208" i="6"/>
  <c r="I204" i="6"/>
  <c r="F200" i="6"/>
  <c r="O196" i="6"/>
  <c r="J193" i="6"/>
  <c r="M193" i="6" s="1"/>
  <c r="I190" i="6"/>
  <c r="F187" i="6"/>
  <c r="C184" i="6"/>
  <c r="O180" i="6"/>
  <c r="J177" i="6"/>
  <c r="M177" i="6" s="1"/>
  <c r="I174" i="6"/>
  <c r="F171" i="6"/>
  <c r="C168" i="6"/>
  <c r="O164" i="6"/>
  <c r="J161" i="6"/>
  <c r="M161" i="6" s="1"/>
  <c r="I158" i="6"/>
  <c r="F155" i="6"/>
  <c r="C152" i="6"/>
  <c r="O148" i="6"/>
  <c r="J145" i="6"/>
  <c r="M145" i="6" s="1"/>
  <c r="I142" i="6"/>
  <c r="F139" i="6"/>
  <c r="C136" i="6"/>
  <c r="O132" i="6"/>
  <c r="C130" i="6"/>
  <c r="I128" i="6"/>
  <c r="O126" i="6"/>
  <c r="F125" i="6"/>
  <c r="J123" i="6"/>
  <c r="M123" i="6" s="1"/>
  <c r="C122" i="6"/>
  <c r="I120" i="6"/>
  <c r="O118" i="6"/>
  <c r="F117" i="6"/>
  <c r="J115" i="6"/>
  <c r="M115" i="6" s="1"/>
  <c r="C114" i="6"/>
  <c r="O112" i="6"/>
  <c r="I111" i="6"/>
  <c r="I110" i="6"/>
  <c r="G109" i="6"/>
  <c r="F108" i="6"/>
  <c r="F107" i="6"/>
  <c r="G106" i="6"/>
  <c r="N104" i="6"/>
  <c r="B104" i="6"/>
  <c r="D103" i="6"/>
  <c r="G102" i="6"/>
  <c r="N100" i="6"/>
  <c r="B100" i="6"/>
  <c r="D99" i="6"/>
  <c r="G98" i="6"/>
  <c r="N96" i="6"/>
  <c r="B96" i="6"/>
  <c r="D95" i="6"/>
  <c r="G94" i="6"/>
  <c r="N92" i="6"/>
  <c r="B92" i="6"/>
  <c r="D91" i="6"/>
  <c r="G90" i="6"/>
  <c r="N88" i="6"/>
  <c r="B88" i="6"/>
  <c r="D87" i="6"/>
  <c r="G86" i="6"/>
  <c r="N84" i="6"/>
  <c r="B84" i="6"/>
  <c r="D83" i="6"/>
  <c r="G82" i="6"/>
  <c r="N80" i="6"/>
  <c r="B80" i="6"/>
  <c r="D79" i="6"/>
  <c r="G78" i="6"/>
  <c r="N76" i="6"/>
  <c r="B76" i="6"/>
  <c r="D75" i="6"/>
  <c r="G74" i="6"/>
  <c r="N72" i="6"/>
  <c r="B72" i="6"/>
  <c r="D71" i="6"/>
  <c r="G70" i="6"/>
  <c r="N68" i="6"/>
  <c r="B68" i="6"/>
  <c r="D67" i="6"/>
  <c r="G66" i="6"/>
  <c r="N64" i="6"/>
  <c r="B64" i="6"/>
  <c r="D63" i="6"/>
  <c r="G62" i="6"/>
  <c r="N60" i="6"/>
  <c r="B60" i="6"/>
  <c r="D59" i="6"/>
  <c r="G58" i="6"/>
  <c r="N56" i="6"/>
  <c r="B56" i="6"/>
  <c r="D55" i="6"/>
  <c r="G54" i="6"/>
  <c r="N52" i="6"/>
  <c r="B52" i="6"/>
  <c r="D51" i="6"/>
  <c r="G50" i="6"/>
  <c r="N48" i="6"/>
  <c r="B48" i="6"/>
  <c r="D47" i="6"/>
  <c r="G46" i="6"/>
  <c r="N44" i="6"/>
  <c r="B44" i="6"/>
  <c r="D43" i="6"/>
  <c r="G42" i="6"/>
  <c r="N40" i="6"/>
  <c r="B40" i="6"/>
  <c r="D39" i="6"/>
  <c r="G38" i="6"/>
  <c r="N36" i="6"/>
  <c r="B36" i="6"/>
  <c r="D35" i="6"/>
  <c r="G34" i="6"/>
  <c r="N32" i="6"/>
  <c r="B32" i="6"/>
  <c r="D31" i="6"/>
  <c r="G30" i="6"/>
  <c r="N28" i="6"/>
  <c r="B28" i="6"/>
  <c r="C357" i="6"/>
  <c r="N314" i="6"/>
  <c r="N301" i="6"/>
  <c r="B289" i="6"/>
  <c r="D276" i="6"/>
  <c r="G263" i="6"/>
  <c r="N237" i="6"/>
  <c r="B225" i="6"/>
  <c r="N216" i="6"/>
  <c r="D212" i="6"/>
  <c r="B208" i="6"/>
  <c r="J203" i="6"/>
  <c r="M203" i="6" s="1"/>
  <c r="F196" i="6"/>
  <c r="C193" i="6"/>
  <c r="O189" i="6"/>
  <c r="J186" i="6"/>
  <c r="M186" i="6" s="1"/>
  <c r="I183" i="6"/>
  <c r="F180" i="6"/>
  <c r="C177" i="6"/>
  <c r="O173" i="6"/>
  <c r="J170" i="6"/>
  <c r="M170" i="6" s="1"/>
  <c r="I167" i="6"/>
  <c r="F164" i="6"/>
  <c r="C161" i="6"/>
  <c r="O157" i="6"/>
  <c r="J154" i="6"/>
  <c r="M154" i="6" s="1"/>
  <c r="I151" i="6"/>
  <c r="F148" i="6"/>
  <c r="C145" i="6"/>
  <c r="O141" i="6"/>
  <c r="J138" i="6"/>
  <c r="M138" i="6" s="1"/>
  <c r="I135" i="6"/>
  <c r="F132" i="6"/>
  <c r="O129" i="6"/>
  <c r="F128" i="6"/>
  <c r="J126" i="6"/>
  <c r="M126" i="6" s="1"/>
  <c r="C125" i="6"/>
  <c r="I123" i="6"/>
  <c r="O121" i="6"/>
  <c r="F120" i="6"/>
  <c r="J118" i="6"/>
  <c r="M118" i="6" s="1"/>
  <c r="C117" i="6"/>
  <c r="I115" i="6"/>
  <c r="O113" i="6"/>
  <c r="J112" i="6"/>
  <c r="M112" i="6" s="1"/>
  <c r="G111" i="6"/>
  <c r="F110" i="6"/>
  <c r="F109" i="6"/>
  <c r="D108" i="6"/>
  <c r="C107" i="6"/>
  <c r="F106" i="6"/>
  <c r="I105" i="6"/>
  <c r="J104" i="6"/>
  <c r="M104" i="6" s="1"/>
  <c r="O103" i="6"/>
  <c r="C103" i="6"/>
  <c r="F102" i="6"/>
  <c r="I101" i="6"/>
  <c r="J100" i="6"/>
  <c r="M100" i="6" s="1"/>
  <c r="O99" i="6"/>
  <c r="F130" i="6"/>
  <c r="I117" i="6"/>
  <c r="G107" i="6"/>
  <c r="O100" i="6"/>
  <c r="O96" i="6"/>
  <c r="J93" i="6"/>
  <c r="M93" i="6" s="1"/>
  <c r="I90" i="6"/>
  <c r="F87" i="6"/>
  <c r="C84" i="6"/>
  <c r="O80" i="6"/>
  <c r="J77" i="6"/>
  <c r="M77" i="6" s="1"/>
  <c r="I74" i="6"/>
  <c r="F71" i="6"/>
  <c r="C68" i="6"/>
  <c r="O64" i="6"/>
  <c r="J61" i="6"/>
  <c r="M61" i="6" s="1"/>
  <c r="I58" i="6"/>
  <c r="F55" i="6"/>
  <c r="C52" i="6"/>
  <c r="O48" i="6"/>
  <c r="J45" i="6"/>
  <c r="M45" i="6" s="1"/>
  <c r="I42" i="6"/>
  <c r="F39" i="6"/>
  <c r="C36" i="6"/>
  <c r="O32" i="6"/>
  <c r="J29" i="6"/>
  <c r="M29" i="6" s="1"/>
  <c r="I13" i="6"/>
  <c r="J128" i="6"/>
  <c r="M128" i="6" s="1"/>
  <c r="O115" i="6"/>
  <c r="I106" i="6"/>
  <c r="C100" i="6"/>
  <c r="J96" i="6"/>
  <c r="M96" i="6" s="1"/>
  <c r="I93" i="6"/>
  <c r="F90" i="6"/>
  <c r="C87" i="6"/>
  <c r="O83" i="6"/>
  <c r="J80" i="6"/>
  <c r="M80" i="6" s="1"/>
  <c r="I77" i="6"/>
  <c r="F74" i="6"/>
  <c r="C71" i="6"/>
  <c r="O67" i="6"/>
  <c r="J64" i="6"/>
  <c r="M64" i="6" s="1"/>
  <c r="I61" i="6"/>
  <c r="F58" i="6"/>
  <c r="C55" i="6"/>
  <c r="O51" i="6"/>
  <c r="J48" i="6"/>
  <c r="M48" i="6" s="1"/>
  <c r="I45" i="6"/>
  <c r="F42" i="6"/>
  <c r="C39" i="6"/>
  <c r="O35" i="6"/>
  <c r="J32" i="6"/>
  <c r="M32" i="6" s="1"/>
  <c r="I29" i="6"/>
  <c r="C13" i="6"/>
  <c r="C127" i="6"/>
  <c r="F114" i="6"/>
  <c r="J105" i="6"/>
  <c r="M105" i="6" s="1"/>
  <c r="F99" i="6"/>
  <c r="C96" i="6"/>
  <c r="O92" i="6"/>
  <c r="J89" i="6"/>
  <c r="M89" i="6" s="1"/>
  <c r="I86" i="6"/>
  <c r="F83" i="6"/>
  <c r="C80" i="6"/>
  <c r="O76" i="6"/>
  <c r="J73" i="6"/>
  <c r="M73" i="6" s="1"/>
  <c r="I70" i="6"/>
  <c r="F67" i="6"/>
  <c r="C64" i="6"/>
  <c r="O60" i="6"/>
  <c r="J57" i="6"/>
  <c r="M57" i="6" s="1"/>
  <c r="I54" i="6"/>
  <c r="F51" i="6"/>
  <c r="C48" i="6"/>
  <c r="O44" i="6"/>
  <c r="J41" i="6"/>
  <c r="M41" i="6" s="1"/>
  <c r="I38" i="6"/>
  <c r="F35" i="6"/>
  <c r="C32" i="6"/>
  <c r="O28" i="6"/>
  <c r="I12" i="6"/>
  <c r="O145" i="6"/>
  <c r="I125" i="6"/>
  <c r="B113" i="6"/>
  <c r="O104" i="6"/>
  <c r="C99" i="6"/>
  <c r="O95" i="6"/>
  <c r="J92" i="6"/>
  <c r="M92" i="6" s="1"/>
  <c r="I89" i="6"/>
  <c r="F86" i="6"/>
  <c r="C83" i="6"/>
  <c r="O79" i="6"/>
  <c r="J76" i="6"/>
  <c r="M76" i="6" s="1"/>
  <c r="I73" i="6"/>
  <c r="F70" i="6"/>
  <c r="C67" i="6"/>
  <c r="O63" i="6"/>
  <c r="J60" i="6"/>
  <c r="M60" i="6" s="1"/>
  <c r="I57" i="6"/>
  <c r="F54" i="6"/>
  <c r="C51" i="6"/>
  <c r="O47" i="6"/>
  <c r="J44" i="6"/>
  <c r="M44" i="6" s="1"/>
  <c r="I41" i="6"/>
  <c r="F38" i="6"/>
  <c r="C35" i="6"/>
  <c r="O31" i="6"/>
  <c r="J28" i="6"/>
  <c r="M28" i="6" s="1"/>
  <c r="C12" i="6"/>
  <c r="F15" i="6"/>
  <c r="J19" i="6"/>
  <c r="M19" i="6" s="1"/>
  <c r="J142" i="6"/>
  <c r="M142" i="6" s="1"/>
  <c r="O123" i="6"/>
  <c r="J111" i="6"/>
  <c r="M111" i="6" s="1"/>
  <c r="C104" i="6"/>
  <c r="I98" i="6"/>
  <c r="F95" i="6"/>
  <c r="C92" i="6"/>
  <c r="O88" i="6"/>
  <c r="J85" i="6"/>
  <c r="M85" i="6" s="1"/>
  <c r="I82" i="6"/>
  <c r="F79" i="6"/>
  <c r="C76" i="6"/>
  <c r="O72" i="6"/>
  <c r="J69" i="6"/>
  <c r="M69" i="6" s="1"/>
  <c r="I66" i="6"/>
  <c r="F63" i="6"/>
  <c r="C60" i="6"/>
  <c r="O56" i="6"/>
  <c r="J53" i="6"/>
  <c r="M53" i="6" s="1"/>
  <c r="I50" i="6"/>
  <c r="F47" i="6"/>
  <c r="C44" i="6"/>
  <c r="O40" i="6"/>
  <c r="J37" i="6"/>
  <c r="M37" i="6" s="1"/>
  <c r="I34" i="6"/>
  <c r="F31" i="6"/>
  <c r="C28" i="6"/>
  <c r="C19" i="6"/>
  <c r="F6" i="6"/>
  <c r="I139" i="6"/>
  <c r="F122" i="6"/>
  <c r="F103" i="6"/>
  <c r="F98" i="6"/>
  <c r="C95" i="6"/>
  <c r="O91" i="6"/>
  <c r="J88" i="6"/>
  <c r="M88" i="6" s="1"/>
  <c r="I85" i="6"/>
  <c r="F82" i="6"/>
  <c r="C79" i="6"/>
  <c r="O75" i="6"/>
  <c r="J72" i="6"/>
  <c r="M72" i="6" s="1"/>
  <c r="I69" i="6"/>
  <c r="F66" i="6"/>
  <c r="C63" i="6"/>
  <c r="O59" i="6"/>
  <c r="J56" i="6"/>
  <c r="M56" i="6" s="1"/>
  <c r="I53" i="6"/>
  <c r="F50" i="6"/>
  <c r="C47" i="6"/>
  <c r="O43" i="6"/>
  <c r="J40" i="6"/>
  <c r="M40" i="6" s="1"/>
  <c r="I37" i="6"/>
  <c r="F34" i="6"/>
  <c r="C31" i="6"/>
  <c r="F18" i="6"/>
  <c r="D10" i="6"/>
  <c r="F2" i="6"/>
  <c r="G12" i="6"/>
  <c r="D16" i="6"/>
  <c r="F136" i="6"/>
  <c r="J120" i="6"/>
  <c r="M120" i="6" s="1"/>
  <c r="I109" i="6"/>
  <c r="I102" i="6"/>
  <c r="J97" i="6"/>
  <c r="M97" i="6" s="1"/>
  <c r="I94" i="6"/>
  <c r="F91" i="6"/>
  <c r="C88" i="6"/>
  <c r="O84" i="6"/>
  <c r="J81" i="6"/>
  <c r="M81" i="6" s="1"/>
  <c r="I78" i="6"/>
  <c r="F75" i="6"/>
  <c r="C72" i="6"/>
  <c r="O68" i="6"/>
  <c r="J65" i="6"/>
  <c r="M65" i="6" s="1"/>
  <c r="I62" i="6"/>
  <c r="F59" i="6"/>
  <c r="C56" i="6"/>
  <c r="O52" i="6"/>
  <c r="J49" i="6"/>
  <c r="M49" i="6" s="1"/>
  <c r="I46" i="6"/>
  <c r="F43" i="6"/>
  <c r="C40" i="6"/>
  <c r="O36" i="6"/>
  <c r="J33" i="6"/>
  <c r="M33" i="6" s="1"/>
  <c r="I30" i="6"/>
  <c r="J577" i="6"/>
  <c r="M577" i="6" s="1"/>
  <c r="C133" i="6"/>
  <c r="C119" i="6"/>
  <c r="I108" i="6"/>
  <c r="J101" i="6"/>
  <c r="M101" i="6" s="1"/>
  <c r="I97" i="6"/>
  <c r="F94" i="6"/>
  <c r="C91" i="6"/>
  <c r="O87" i="6"/>
  <c r="J84" i="6"/>
  <c r="M84" i="6" s="1"/>
  <c r="I81" i="6"/>
  <c r="F78" i="6"/>
  <c r="C75" i="6"/>
  <c r="O71" i="6"/>
  <c r="J68" i="6"/>
  <c r="M68" i="6" s="1"/>
  <c r="I65" i="6"/>
  <c r="F62" i="6"/>
  <c r="C59" i="6"/>
  <c r="O55" i="6"/>
  <c r="J52" i="6"/>
  <c r="M52" i="6" s="1"/>
  <c r="I49" i="6"/>
  <c r="F46" i="6"/>
  <c r="C43" i="6"/>
  <c r="O39" i="6"/>
  <c r="J36" i="6"/>
  <c r="M36" i="6" s="1"/>
  <c r="I33" i="6"/>
  <c r="F30" i="6"/>
  <c r="F24" i="6"/>
  <c r="I14" i="6"/>
  <c r="I6" i="6"/>
  <c r="I577" i="6"/>
  <c r="F13" i="6"/>
  <c r="C17" i="6"/>
  <c r="N438" i="3"/>
  <c r="J438" i="3"/>
  <c r="M438" i="3" s="1"/>
  <c r="N430" i="3"/>
  <c r="J430" i="3"/>
  <c r="M430" i="3" s="1"/>
  <c r="N422" i="3"/>
  <c r="J422" i="3"/>
  <c r="M422" i="3" s="1"/>
  <c r="J414" i="3"/>
  <c r="M414" i="3" s="1"/>
  <c r="N414" i="3"/>
  <c r="N406" i="3"/>
  <c r="J406" i="3"/>
  <c r="M406" i="3" s="1"/>
  <c r="N398" i="3"/>
  <c r="N390" i="3"/>
  <c r="J390" i="3"/>
  <c r="M390" i="3" s="1"/>
  <c r="N382" i="3"/>
  <c r="J382" i="3"/>
  <c r="M382" i="3" s="1"/>
  <c r="J374" i="3"/>
  <c r="M374" i="3" s="1"/>
  <c r="N374" i="3"/>
  <c r="N366" i="3"/>
  <c r="J366" i="3"/>
  <c r="M366" i="3" s="1"/>
  <c r="N358" i="3"/>
  <c r="J358" i="3"/>
  <c r="M358" i="3" s="1"/>
  <c r="N350" i="3"/>
  <c r="J350" i="3"/>
  <c r="M350" i="3" s="1"/>
  <c r="N342" i="3"/>
  <c r="J342" i="3"/>
  <c r="M342" i="3" s="1"/>
  <c r="N334" i="3"/>
  <c r="J334" i="3"/>
  <c r="M334" i="3" s="1"/>
  <c r="N326" i="3"/>
  <c r="N318" i="3"/>
  <c r="J318" i="3"/>
  <c r="M318" i="3" s="1"/>
  <c r="N310" i="3"/>
  <c r="J310" i="3"/>
  <c r="M310" i="3" s="1"/>
  <c r="N302" i="3"/>
  <c r="J302" i="3"/>
  <c r="M302" i="3" s="1"/>
  <c r="N294" i="3"/>
  <c r="J294" i="3"/>
  <c r="M294" i="3" s="1"/>
  <c r="N286" i="3"/>
  <c r="N278" i="3"/>
  <c r="J278" i="3"/>
  <c r="M278" i="3" s="1"/>
  <c r="N270" i="3"/>
  <c r="J270" i="3"/>
  <c r="M270" i="3" s="1"/>
  <c r="N262" i="3"/>
  <c r="J262" i="3"/>
  <c r="M262" i="3" s="1"/>
  <c r="N254" i="3"/>
  <c r="N246" i="3"/>
  <c r="J246" i="3"/>
  <c r="M246" i="3" s="1"/>
  <c r="N238" i="3"/>
  <c r="J238" i="3"/>
  <c r="M238" i="3" s="1"/>
  <c r="N230" i="3"/>
  <c r="J230" i="3"/>
  <c r="M230" i="3" s="1"/>
  <c r="N222" i="3"/>
  <c r="N214" i="3"/>
  <c r="J214" i="3"/>
  <c r="M214" i="3" s="1"/>
  <c r="J206" i="3"/>
  <c r="M206" i="3" s="1"/>
  <c r="N206" i="3"/>
  <c r="N198" i="3"/>
  <c r="J198" i="3"/>
  <c r="M198" i="3" s="1"/>
  <c r="N190" i="3"/>
  <c r="N182" i="3"/>
  <c r="J182" i="3"/>
  <c r="M182" i="3" s="1"/>
  <c r="N174" i="3"/>
  <c r="J174" i="3"/>
  <c r="M174" i="3" s="1"/>
  <c r="J166" i="3"/>
  <c r="M166" i="3" s="1"/>
  <c r="N166" i="3"/>
  <c r="N158" i="3"/>
  <c r="J158" i="3"/>
  <c r="M158" i="3" s="1"/>
  <c r="N150" i="3"/>
  <c r="J150" i="3"/>
  <c r="M150" i="3" s="1"/>
  <c r="N142" i="3"/>
  <c r="J142" i="3"/>
  <c r="M142" i="3" s="1"/>
  <c r="J134" i="3"/>
  <c r="M134" i="3" s="1"/>
  <c r="N134" i="3"/>
  <c r="N126" i="3"/>
  <c r="N118" i="3"/>
  <c r="J118" i="3"/>
  <c r="M118" i="3" s="1"/>
  <c r="N110" i="3"/>
  <c r="J110" i="3"/>
  <c r="M110" i="3" s="1"/>
  <c r="N102" i="3"/>
  <c r="J102" i="3"/>
  <c r="M102" i="3" s="1"/>
  <c r="N94" i="3"/>
  <c r="J94" i="3"/>
  <c r="M94" i="3" s="1"/>
  <c r="N86" i="3"/>
  <c r="J86" i="3"/>
  <c r="M86" i="3" s="1"/>
  <c r="N78" i="3"/>
  <c r="J78" i="3"/>
  <c r="M78" i="3" s="1"/>
  <c r="N70" i="3"/>
  <c r="J70" i="3"/>
  <c r="M70" i="3" s="1"/>
  <c r="N62" i="3"/>
  <c r="J62" i="3"/>
  <c r="M62" i="3" s="1"/>
  <c r="N54" i="3"/>
  <c r="N46" i="3"/>
  <c r="J46" i="3"/>
  <c r="M46" i="3" s="1"/>
  <c r="N38" i="3"/>
  <c r="J38" i="3"/>
  <c r="M38" i="3" s="1"/>
  <c r="N30" i="3"/>
  <c r="J30" i="3"/>
  <c r="M30" i="3" s="1"/>
  <c r="N22" i="3"/>
  <c r="J22" i="3"/>
  <c r="M22" i="3" s="1"/>
  <c r="N14" i="3"/>
  <c r="J14" i="3"/>
  <c r="M14" i="3" s="1"/>
  <c r="N6" i="3"/>
  <c r="J6" i="3"/>
  <c r="M6" i="3" s="1"/>
  <c r="D8" i="5"/>
  <c r="J254" i="3"/>
  <c r="M254" i="3" s="1"/>
  <c r="J54" i="3"/>
  <c r="M54" i="3" s="1"/>
  <c r="F14" i="6"/>
  <c r="J6" i="6"/>
  <c r="M6" i="6" s="1"/>
  <c r="J398" i="3"/>
  <c r="M398" i="3" s="1"/>
  <c r="J190" i="3"/>
  <c r="M190" i="3" s="1"/>
  <c r="G21" i="6"/>
  <c r="J286" i="3"/>
  <c r="M286" i="3" s="1"/>
  <c r="I4" i="6"/>
  <c r="J126" i="3"/>
  <c r="M126" i="3" s="1"/>
  <c r="B11" i="6"/>
  <c r="J326" i="3"/>
  <c r="M326" i="3" s="1"/>
  <c r="J222" i="3"/>
  <c r="M222" i="3" s="1"/>
  <c r="C26" i="6"/>
  <c r="O18" i="6"/>
  <c r="O10" i="6"/>
  <c r="C25" i="6"/>
  <c r="N22" i="6"/>
  <c r="J22" i="6"/>
  <c r="M22" i="6" s="1"/>
  <c r="I22" i="6"/>
  <c r="F22" i="6"/>
  <c r="C9" i="6"/>
  <c r="O3" i="6"/>
  <c r="N3" i="6"/>
  <c r="D3" i="6"/>
  <c r="C3" i="6"/>
  <c r="D2" i="6"/>
  <c r="C2" i="6"/>
  <c r="B2" i="6"/>
  <c r="N2" i="6"/>
  <c r="O2" i="6"/>
  <c r="B13" i="6"/>
  <c r="D8" i="6"/>
  <c r="I8" i="6"/>
  <c r="F8" i="6"/>
  <c r="J14" i="6"/>
  <c r="M14" i="6" s="1"/>
  <c r="N27" i="6"/>
  <c r="J27" i="6"/>
  <c r="M27" i="6" s="1"/>
  <c r="D27" i="6"/>
  <c r="C27" i="6"/>
  <c r="B27" i="6"/>
  <c r="J21" i="6"/>
  <c r="M21" i="6" s="1"/>
  <c r="I21" i="6"/>
  <c r="B21" i="6"/>
  <c r="O21" i="6"/>
  <c r="G7" i="6"/>
  <c r="F7" i="6"/>
  <c r="O27" i="6"/>
  <c r="F26" i="6"/>
  <c r="O26" i="6"/>
  <c r="C20" i="6"/>
  <c r="B20" i="6"/>
  <c r="I20" i="6"/>
  <c r="O20" i="6"/>
  <c r="J20" i="6"/>
  <c r="M20" i="6" s="1"/>
  <c r="I16" i="6"/>
  <c r="B12" i="6"/>
  <c r="B3" i="6"/>
  <c r="G6" i="6"/>
  <c r="N6" i="6"/>
  <c r="C4" i="6"/>
  <c r="O19" i="6"/>
  <c r="G15" i="6"/>
  <c r="O11" i="6"/>
  <c r="N11" i="6"/>
  <c r="D11" i="6"/>
  <c r="C11" i="6"/>
  <c r="J11" i="6"/>
  <c r="M11" i="6" s="1"/>
  <c r="B5" i="6"/>
  <c r="O5" i="6"/>
  <c r="N5" i="6"/>
  <c r="F5" i="6"/>
  <c r="J5" i="6"/>
  <c r="M5" i="6" s="1"/>
  <c r="G5" i="6"/>
  <c r="N20" i="6"/>
  <c r="D24" i="6"/>
  <c r="I24" i="6"/>
  <c r="B4" i="6"/>
  <c r="G4" i="6"/>
  <c r="O4" i="6"/>
  <c r="N4" i="6"/>
  <c r="J4" i="6"/>
  <c r="M4" i="6" s="1"/>
  <c r="D4" i="6"/>
  <c r="C5" i="6"/>
  <c r="N21" i="6"/>
  <c r="G23" i="6"/>
  <c r="F23" i="6"/>
  <c r="C18" i="6"/>
  <c r="G14" i="6"/>
  <c r="N14" i="6"/>
  <c r="C10" i="6"/>
  <c r="F10" i="6"/>
  <c r="J3" i="6"/>
  <c r="M3" i="6" s="1"/>
  <c r="I5" i="6"/>
  <c r="G22" i="6"/>
  <c r="D12" i="6"/>
  <c r="G13" i="6"/>
  <c r="B19" i="6"/>
  <c r="D19" i="6"/>
  <c r="J12" i="6"/>
  <c r="M12" i="6" s="1"/>
  <c r="J13" i="6"/>
  <c r="M13" i="6" s="1"/>
  <c r="N19" i="6"/>
  <c r="N12" i="6"/>
  <c r="N13" i="6"/>
  <c r="F16" i="6"/>
  <c r="O12" i="6"/>
  <c r="O13" i="6"/>
  <c r="I575" i="6"/>
  <c r="G547" i="6"/>
  <c r="O547" i="6"/>
  <c r="B547" i="6"/>
  <c r="N547" i="6"/>
  <c r="J547" i="6"/>
  <c r="M547" i="6" s="1"/>
  <c r="I547" i="6"/>
  <c r="D547" i="6"/>
  <c r="F547" i="6"/>
  <c r="C547" i="6"/>
  <c r="G539" i="6"/>
  <c r="O546" i="6"/>
  <c r="G546" i="6"/>
  <c r="C546" i="6"/>
  <c r="B546" i="6"/>
  <c r="N546" i="6"/>
  <c r="B579" i="6"/>
  <c r="N579" i="6"/>
  <c r="D579" i="6"/>
  <c r="O521" i="6"/>
  <c r="C521" i="6"/>
  <c r="I521" i="6"/>
  <c r="F521" i="6"/>
  <c r="D521" i="6"/>
  <c r="B521" i="6"/>
  <c r="G521" i="6"/>
  <c r="G505" i="6"/>
  <c r="F505" i="6"/>
  <c r="D505" i="6"/>
  <c r="O505" i="6"/>
  <c r="C505" i="6"/>
  <c r="I505" i="6"/>
  <c r="B504" i="6"/>
  <c r="G504" i="6"/>
  <c r="C504" i="6"/>
  <c r="N504" i="6"/>
  <c r="J504" i="6"/>
  <c r="M504" i="6" s="1"/>
  <c r="D562" i="6"/>
  <c r="N562" i="6"/>
  <c r="J562" i="6"/>
  <c r="M562" i="6" s="1"/>
  <c r="G562" i="6"/>
  <c r="O528" i="6"/>
  <c r="D515" i="6"/>
  <c r="N581" i="6"/>
  <c r="C621" i="6"/>
  <c r="O621" i="6"/>
  <c r="D621" i="6"/>
  <c r="F621" i="6"/>
  <c r="G621" i="6"/>
  <c r="I621" i="6"/>
  <c r="B621" i="6"/>
  <c r="N621" i="6"/>
  <c r="J621" i="6"/>
  <c r="M621" i="6" s="1"/>
  <c r="I613" i="6"/>
  <c r="J613" i="6"/>
  <c r="M613" i="6" s="1"/>
  <c r="B613" i="6"/>
  <c r="N613" i="6"/>
  <c r="C613" i="6"/>
  <c r="O613" i="6"/>
  <c r="F613" i="6"/>
  <c r="G613" i="6"/>
  <c r="D613" i="6"/>
  <c r="D576" i="6"/>
  <c r="I568" i="6"/>
  <c r="O555" i="6"/>
  <c r="J540" i="6"/>
  <c r="M540" i="6" s="1"/>
  <c r="G540" i="6"/>
  <c r="D540" i="6"/>
  <c r="B540" i="6"/>
  <c r="O540" i="6"/>
  <c r="F534" i="6"/>
  <c r="F506" i="6"/>
  <c r="G498" i="6"/>
  <c r="G578" i="6"/>
  <c r="O578" i="6"/>
  <c r="B580" i="6"/>
  <c r="J580" i="6"/>
  <c r="M580" i="6" s="1"/>
  <c r="O580" i="6"/>
  <c r="C580" i="6"/>
  <c r="C566" i="6"/>
  <c r="B566" i="6"/>
  <c r="O566" i="6"/>
  <c r="J559" i="6"/>
  <c r="M559" i="6" s="1"/>
  <c r="O552" i="6"/>
  <c r="C552" i="6"/>
  <c r="G545" i="6"/>
  <c r="N511" i="6"/>
  <c r="F495" i="6"/>
  <c r="O479" i="6"/>
  <c r="C456" i="6"/>
  <c r="D585" i="6"/>
  <c r="O585" i="6"/>
  <c r="B585" i="6"/>
  <c r="F585" i="6"/>
  <c r="C572" i="6"/>
  <c r="F572" i="6"/>
  <c r="B565" i="6"/>
  <c r="G558" i="6"/>
  <c r="I531" i="6"/>
  <c r="G531" i="6"/>
  <c r="F531" i="6"/>
  <c r="N531" i="6"/>
  <c r="B531" i="6"/>
  <c r="I518" i="6"/>
  <c r="J510" i="6"/>
  <c r="M510" i="6" s="1"/>
  <c r="G510" i="6"/>
  <c r="D510" i="6"/>
  <c r="D571" i="6"/>
  <c r="D564" i="6"/>
  <c r="O551" i="6"/>
  <c r="F543" i="6"/>
  <c r="N524" i="6"/>
  <c r="B517" i="6"/>
  <c r="I570" i="6"/>
  <c r="D563" i="6"/>
  <c r="N542" i="6"/>
  <c r="I542" i="6"/>
  <c r="C542" i="6"/>
  <c r="G453" i="6"/>
  <c r="J582" i="6"/>
  <c r="M582" i="6" s="1"/>
  <c r="N545" i="6"/>
  <c r="I555" i="6"/>
  <c r="C636" i="6"/>
  <c r="O636" i="6"/>
  <c r="D636" i="6"/>
  <c r="F636" i="6"/>
  <c r="G636" i="6"/>
  <c r="I636" i="6"/>
  <c r="B636" i="6"/>
  <c r="N636" i="6"/>
  <c r="I628" i="6"/>
  <c r="J628" i="6"/>
  <c r="M628" i="6" s="1"/>
  <c r="B628" i="6"/>
  <c r="N628" i="6"/>
  <c r="C628" i="6"/>
  <c r="O628" i="6"/>
  <c r="F628" i="6"/>
  <c r="G628" i="6"/>
  <c r="F681" i="6"/>
  <c r="G673" i="6"/>
  <c r="O665" i="6"/>
  <c r="B650" i="6"/>
  <c r="N650" i="6"/>
  <c r="C650" i="6"/>
  <c r="O650" i="6"/>
  <c r="D650" i="6"/>
  <c r="F650" i="6"/>
  <c r="I650" i="6"/>
  <c r="J650" i="6"/>
  <c r="M650" i="6" s="1"/>
  <c r="I610" i="6"/>
  <c r="N594" i="6"/>
  <c r="G582" i="6"/>
  <c r="N649" i="6"/>
  <c r="C641" i="6"/>
  <c r="D625" i="6"/>
  <c r="O601" i="6"/>
  <c r="B555" i="6"/>
  <c r="C570" i="6"/>
  <c r="J600" i="6"/>
  <c r="M600" i="6" s="1"/>
  <c r="B600" i="6"/>
  <c r="N600" i="6"/>
  <c r="C600" i="6"/>
  <c r="O600" i="6"/>
  <c r="D600" i="6"/>
  <c r="G600" i="6"/>
  <c r="I600" i="6"/>
  <c r="G606" i="6"/>
  <c r="I606" i="6"/>
  <c r="J606" i="6"/>
  <c r="M606" i="6" s="1"/>
  <c r="B606" i="6"/>
  <c r="N606" i="6"/>
  <c r="D606" i="6"/>
  <c r="F606" i="6"/>
  <c r="B9" i="5"/>
  <c r="C8" i="5"/>
  <c r="N9" i="5"/>
  <c r="O8" i="5"/>
  <c r="J8" i="5"/>
  <c r="M8" i="5" s="1"/>
  <c r="B8" i="5"/>
  <c r="G9" i="5"/>
  <c r="B7" i="5"/>
  <c r="F8" i="5"/>
  <c r="J6" i="5"/>
  <c r="M6" i="5" s="1"/>
  <c r="C9" i="5"/>
  <c r="F5" i="5"/>
  <c r="D9" i="5"/>
  <c r="B4" i="5"/>
  <c r="O9" i="5"/>
  <c r="F3" i="5"/>
  <c r="I8" i="5"/>
  <c r="I9" i="5"/>
  <c r="I3" i="5"/>
  <c r="D4" i="5"/>
  <c r="O4" i="5"/>
  <c r="C6" i="5"/>
  <c r="G7" i="5"/>
  <c r="J7" i="5"/>
  <c r="M7" i="5" s="1"/>
  <c r="F7" i="5"/>
  <c r="I7" i="5"/>
  <c r="N5" i="5"/>
  <c r="B5" i="5"/>
  <c r="D7" i="5"/>
  <c r="J9" i="5"/>
  <c r="M9" i="5" s="1"/>
  <c r="G4" i="5"/>
  <c r="F9" i="5"/>
  <c r="F4" i="5"/>
  <c r="C7" i="5"/>
  <c r="N7" i="5"/>
  <c r="O7" i="5"/>
  <c r="N8" i="5"/>
  <c r="G8" i="5"/>
  <c r="J3" i="5"/>
  <c r="M3" i="5" s="1"/>
  <c r="B3" i="5"/>
  <c r="C3" i="5"/>
  <c r="D6" i="5"/>
  <c r="C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B1" authorId="0" shapeId="0" xr:uid="{85BA267C-DB04-4388-AECD-2615C15B7D7D}">
      <text>
        <r>
          <rPr>
            <sz val="11"/>
            <color indexed="8"/>
            <rFont val="Aptos Narrow"/>
            <family val="2"/>
          </rPr>
          <t>======
ID#AAAAbmXWKdM
Ganemo    (2022-06-23 21:34:31)
Texto Libre.</t>
        </r>
      </text>
    </comment>
    <comment ref="C1" authorId="0" shapeId="0" xr:uid="{4F878EE8-A1CA-4F7A-B38D-E29D05271723}">
      <text>
        <r>
          <rPr>
            <sz val="11"/>
            <color indexed="8"/>
            <rFont val="Aptos Narrow"/>
            <family val="2"/>
          </rPr>
          <t>======
ID#AAAAbmXWKdQ
Ganemo    (2022-06-23 21:34:31)
Campo Obligatorio
Fecha contable del registro.</t>
        </r>
      </text>
    </comment>
    <comment ref="E1" authorId="0" shapeId="0" xr:uid="{BC49F020-39E8-4B54-979A-71437C848520}">
      <text>
        <r>
          <rPr>
            <sz val="11"/>
            <color indexed="8"/>
            <rFont val="Aptos Narrow"/>
            <family val="2"/>
          </rPr>
          <t>======
ID#AAAAbmXWKc0
Ganemo    (2022-06-23 21:34:31)
Campo Obligatorio
Debe coincidir con algún Diario creado en Odoo.</t>
        </r>
      </text>
    </comment>
    <comment ref="F1" authorId="0" shapeId="0" xr:uid="{CBAD1DD9-9D0C-4F99-B504-E1B707567D1C}">
      <text>
        <r>
          <rPr>
            <sz val="11"/>
            <color indexed="8"/>
            <rFont val="Aptos Narrow"/>
            <family val="2"/>
          </rPr>
          <t>======
ID#AAAAbmXWKdc
Ganemo    (2022-06-23 21:34:31)
Campo Obligatorio
Debe coincidir con alguna cuenta contable existente en Odoo - usar cuenta puente</t>
        </r>
      </text>
    </comment>
    <comment ref="G1" authorId="0" shapeId="0" xr:uid="{90A01738-1B7A-4546-95E6-9967243D0041}">
      <text>
        <r>
          <rPr>
            <sz val="11"/>
            <color indexed="8"/>
            <rFont val="Aptos Narrow"/>
            <family val="2"/>
          </rPr>
          <t>======
ID#AAAAbmXWKcc
Ganemo    (2022-06-23 21:34:31)
El Socio debe coincidir con el socio creado en Odoo.</t>
        </r>
      </text>
    </comment>
    <comment ref="H1" authorId="0" shapeId="0" xr:uid="{5823EB94-4FC7-457C-B9A2-13E51AB9DE7C}">
      <text>
        <r>
          <rPr>
            <sz val="11"/>
            <color indexed="8"/>
            <rFont val="Aptos Narrow"/>
            <family val="2"/>
          </rPr>
          <t>======
ID#AAAAbmXWKc4
Ganemo    (2022-06-23 21:34:31)
Texto libre.</t>
        </r>
      </text>
    </comment>
    <comment ref="I1" authorId="0" shapeId="0" xr:uid="{6F3C3B4A-8CAD-44E0-A08B-72656A8B5B30}">
      <text>
        <r>
          <rPr>
            <sz val="11"/>
            <color indexed="8"/>
            <rFont val="Aptos Narrow"/>
            <family val="2"/>
          </rPr>
          <t>======
ID#AAAAbmXWKdA
Ganemo    (2022-06-23 21:34:31)
Campo Obligatorio
Importe deudor en soles.</t>
        </r>
      </text>
    </comment>
    <comment ref="J1" authorId="0" shapeId="0" xr:uid="{F071E33A-C143-4857-954C-63BA98AF69DD}">
      <text>
        <r>
          <rPr>
            <sz val="11"/>
            <color indexed="8"/>
            <rFont val="Aptos Narrow"/>
            <family val="2"/>
          </rPr>
          <t>======
ID#AAAAbmXWKc8
Ganemo    (2022-06-23 21:34:31)
Campo Obligatorio
Importe acreedor en soles.</t>
        </r>
      </text>
    </comment>
    <comment ref="K1" authorId="0" shapeId="0" xr:uid="{7B3E119C-566B-43AA-9944-ABF79B83CA6B}">
      <text>
        <r>
          <rPr>
            <sz val="11"/>
            <color indexed="8"/>
            <rFont val="Aptos Narrow"/>
            <family val="2"/>
          </rPr>
          <t>======
ID#AAAAbmXWKck
Ganemo    (2022-06-23 21:34:31)
Sólo se completa si el registro que se importará corresponde a una moneda distinta a la compañía (Ejm. para Perú, sería distinta a soles).
Tener cuidado que si se consigna aquí una Moneda, la cuenta contable también debe tener configurada dicha Moneda.</t>
        </r>
      </text>
    </comment>
    <comment ref="L1" authorId="0" shapeId="0" xr:uid="{A91B3C78-9FB0-4551-A319-0DF9460CF1BE}">
      <text>
        <r>
          <rPr>
            <sz val="11"/>
            <color indexed="8"/>
            <rFont val="Aptos Narrow"/>
            <family val="2"/>
          </rPr>
          <t>======
ID#AAAAbmXWKdE
Ganemo    (2022-06-23 21:34:31)
Si el importe en soles está en el Haber (Columna J) entonces el importe en esta otra moneda deberá ser negativo "-"
La suma total de esta columna debe ser 0</t>
        </r>
      </text>
    </comment>
  </commentList>
</comments>
</file>

<file path=xl/sharedStrings.xml><?xml version="1.0" encoding="utf-8"?>
<sst xmlns="http://schemas.openxmlformats.org/spreadsheetml/2006/main" count="114429" uniqueCount="17536">
  <si>
    <t>F. Contabilizacion</t>
  </si>
  <si>
    <t>Tip Doc</t>
  </si>
  <si>
    <t>Num Doc</t>
  </si>
  <si>
    <t>Cuenta</t>
  </si>
  <si>
    <t>Denominacion Cuenta</t>
  </si>
  <si>
    <t>Codigo Identidad</t>
  </si>
  <si>
    <t>Numero Identidad</t>
  </si>
  <si>
    <t>Razon Social Cliente</t>
  </si>
  <si>
    <t>Responsable Crédito</t>
  </si>
  <si>
    <t>Monto Soles</t>
  </si>
  <si>
    <t>Monto dolares</t>
  </si>
  <si>
    <t>FEmi Letra</t>
  </si>
  <si>
    <t>F. Documento</t>
  </si>
  <si>
    <t>F. de embarque</t>
  </si>
  <si>
    <t>Fechavencimiento</t>
  </si>
  <si>
    <t>Condicion de Pago</t>
  </si>
  <si>
    <t>Nro. Transaccion</t>
  </si>
  <si>
    <t>Numero</t>
  </si>
  <si>
    <t>Trans Type</t>
  </si>
  <si>
    <t>contracuenta</t>
  </si>
  <si>
    <t>vendedor</t>
  </si>
  <si>
    <t>Info Detallada</t>
  </si>
  <si>
    <t>Dirección</t>
  </si>
  <si>
    <t>Distrito</t>
  </si>
  <si>
    <t>Provincia</t>
  </si>
  <si>
    <t>Pais</t>
  </si>
  <si>
    <t>Canal</t>
  </si>
  <si>
    <t>00</t>
  </si>
  <si>
    <t>ABONO</t>
  </si>
  <si>
    <t>1220000002</t>
  </si>
  <si>
    <t>ANTICIPOS CLIENTES DEL EXTERIOR</t>
  </si>
  <si>
    <t>CEX000000112</t>
  </si>
  <si>
    <t>INVERSIONES MONTECO DE CARTAGO S.A.</t>
  </si>
  <si>
    <t>BARCENA BRAGA KATTYA</t>
  </si>
  <si>
    <t>COBRANZA DOC. 60 DIAS  / DA 60 DAYS</t>
  </si>
  <si>
    <t>24</t>
  </si>
  <si>
    <t>1041100003</t>
  </si>
  <si>
    <t>SANDRA MENESES</t>
  </si>
  <si>
    <t>PF VARIAS</t>
  </si>
  <si>
    <t>Cartago, Tejar, El Guarco 100 mtrs Sur y 350 mtrs Oeste del Servicentro El Guarco</t>
  </si>
  <si>
    <t>CARTAGO</t>
  </si>
  <si>
    <t>Prov. Const. del Callao</t>
  </si>
  <si>
    <t>CR</t>
  </si>
  <si>
    <t>RECLASIFICACION DE CUENTAS - SALDOS PASIVOS</t>
  </si>
  <si>
    <t>1212000001</t>
  </si>
  <si>
    <t>FACTURAS POR COBRAR NACIONALES</t>
  </si>
  <si>
    <t>C00022222222</t>
  </si>
  <si>
    <t>22222222</t>
  </si>
  <si>
    <t>VARIOS</t>
  </si>
  <si>
    <t>CONTADO / CASH</t>
  </si>
  <si>
    <t>30</t>
  </si>
  <si>
    <t>9458000009</t>
  </si>
  <si>
    <t>OFICINA</t>
  </si>
  <si>
    <t>AV. CANADA 3792</t>
  </si>
  <si>
    <t>San Luis</t>
  </si>
  <si>
    <t>SAN LUIS</t>
  </si>
  <si>
    <t>PE</t>
  </si>
  <si>
    <t>1312500002</t>
  </si>
  <si>
    <t>FACTURAS POR COBRAR DEL EXTERIOR - EMITIDAS</t>
  </si>
  <si>
    <t>CEX100867027</t>
  </si>
  <si>
    <t>AGROVET MARKET ANIMAL HEALTH NICARAGUA S.A</t>
  </si>
  <si>
    <t>COBRANZA DOC. 105 DIAS  / DA 105 DAYS</t>
  </si>
  <si>
    <t>9760000001</t>
  </si>
  <si>
    <t>Dif. en cambio</t>
  </si>
  <si>
    <t>Km. 6.5 CARRETERA NORTE CONTIGUO A LAS BODEGAS DE POLLO ESTRELLA</t>
  </si>
  <si>
    <t>MANAGUA</t>
  </si>
  <si>
    <t>-</t>
  </si>
  <si>
    <t>NI</t>
  </si>
  <si>
    <t>CEX000000201</t>
  </si>
  <si>
    <t>METROPOLITAN VETERINARY MARKETING CO.L.L.C.</t>
  </si>
  <si>
    <t>CONTADO ADELANTADO / CASH IN ADVANCE</t>
  </si>
  <si>
    <t>PF 107 - 165 / 2024</t>
  </si>
  <si>
    <t>OFFICE # 201, FALCON HOUSE GREEN COMMUNITY (DIP 1)</t>
  </si>
  <si>
    <t>AE</t>
  </si>
  <si>
    <t>CEX100867054</t>
  </si>
  <si>
    <t>VETPLUS S.R.L.</t>
  </si>
  <si>
    <t>PF 097-2024</t>
  </si>
  <si>
    <t>calle URUGUAY Nº 0720 entre Antezana y 16 de Julio</t>
  </si>
  <si>
    <t>BO</t>
  </si>
  <si>
    <t>PF 165-2024</t>
  </si>
  <si>
    <t>1212000002</t>
  </si>
  <si>
    <t>FACTURAS POR COBRAR DEL EXTERIOR</t>
  </si>
  <si>
    <t>CEX000000123</t>
  </si>
  <si>
    <t>GRUPO GRANDES ROMAN S.A.</t>
  </si>
  <si>
    <t>COBRANZA DOC. 90; 120; 150 DÍAS</t>
  </si>
  <si>
    <t>Calle N74C Lote E4-08 / Frente al terminal terrestre de Carcelén QUITO</t>
  </si>
  <si>
    <t>EC</t>
  </si>
  <si>
    <t>CEX000000153</t>
  </si>
  <si>
    <t>VETERMEX ANIMAL HEALTH S.A. DE C.V.</t>
  </si>
  <si>
    <t>PROLONGACION 5 DE MAYO Nº 253</t>
  </si>
  <si>
    <t>ZAPOPAN</t>
  </si>
  <si>
    <t>MX</t>
  </si>
  <si>
    <t>CEX100867039</t>
  </si>
  <si>
    <t>QUALITY CO. FOR VET.MED. TRADE</t>
  </si>
  <si>
    <t>PF 253-2023 B</t>
  </si>
  <si>
    <t>P.O.BOX 426 - POST CODE AMMAN 11623 ALMUGABALIN, ALHUREH STREET, BUILDING N7 NEAR ALHAMAYDEH ROUNDA</t>
  </si>
  <si>
    <t>JO</t>
  </si>
  <si>
    <t>PF 175-2024</t>
  </si>
  <si>
    <t>PF 129-2</t>
  </si>
  <si>
    <t>PF 129-2024</t>
  </si>
  <si>
    <t>PF 253 - 2023</t>
  </si>
  <si>
    <t>CEX100867020</t>
  </si>
  <si>
    <t>UNIVET S.R.L.</t>
  </si>
  <si>
    <t>Pago adelantado - Saldo Cob. Doc. 90 Días</t>
  </si>
  <si>
    <t>CARRETERA AL NORTE / AV. BANZER , ENTRE 7MO Y 8VO ANILLO UV : 076-MZ : U</t>
  </si>
  <si>
    <t>PF 179 - 2024</t>
  </si>
  <si>
    <t>CEX000000128</t>
  </si>
  <si>
    <t>MILIFAR SHPK</t>
  </si>
  <si>
    <t>PF 087 - 2024 A &amp; B</t>
  </si>
  <si>
    <t>RR. XHORXHI MARTINI</t>
  </si>
  <si>
    <t>TIRANA</t>
  </si>
  <si>
    <t>AL</t>
  </si>
  <si>
    <t>CEX100867003</t>
  </si>
  <si>
    <t>GANESHA AGROFARMA</t>
  </si>
  <si>
    <t>50% ADELANTADO – 50% ANTES DEL ENVIO / 50% IN ADVANCE – 50% BEFORE SHIPMENT</t>
  </si>
  <si>
    <t>PF 226-2024</t>
  </si>
  <si>
    <t>Pulomas Satu Office Complex, 2no building, 1st floor, room 04-A, JL. A. Yani No 2 Jakarta 13210</t>
  </si>
  <si>
    <t>ID</t>
  </si>
  <si>
    <t>PF 192</t>
  </si>
  <si>
    <t>PF 192-2024</t>
  </si>
  <si>
    <t>1220000001</t>
  </si>
  <si>
    <t>ANTICIPOS CLIENTES NACIONAL</t>
  </si>
  <si>
    <t>C20600835506</t>
  </si>
  <si>
    <t>20600835506</t>
  </si>
  <si>
    <t>AGRIVET E INVERSIONES S.A.C.</t>
  </si>
  <si>
    <t>LUNA TELLO SHENNESY HESED</t>
  </si>
  <si>
    <t>LETRA 75 DIAS / DRAFT 75 DAYS</t>
  </si>
  <si>
    <t>1041100001</t>
  </si>
  <si>
    <t>ALAN TAUCA</t>
  </si>
  <si>
    <t>ABONO PROXIMO PEDIDO POR FABRICACION</t>
  </si>
  <si>
    <t>MZA. B LOTE. 15 ASC. SUMA PACHA LIMA - LURIN</t>
  </si>
  <si>
    <t>Lurin</t>
  </si>
  <si>
    <t>LURIN</t>
  </si>
  <si>
    <t>CEX100866995</t>
  </si>
  <si>
    <t>TECNOLOGIA AGRICOLA S. DE R.L. DE C.V.</t>
  </si>
  <si>
    <t>COBRANZA DOC. 90 DIAS  / DA 90 DAYS</t>
  </si>
  <si>
    <t>Km. 4 Boulevard Del Sur frente a Tabacalera Hondureña San Pedro de Sula, Honduras</t>
  </si>
  <si>
    <t>HN</t>
  </si>
  <si>
    <t>PF 090 - 2023</t>
  </si>
  <si>
    <t>ABON</t>
  </si>
  <si>
    <t>PF 124-2024</t>
  </si>
  <si>
    <t>CEX100867028</t>
  </si>
  <si>
    <t>ISV - INSUMOS Y SANIDAD VETERINARIA SRL</t>
  </si>
  <si>
    <t>20% Pago Adelantado para Confirmar - 80% Antes de Embarque</t>
  </si>
  <si>
    <t>PF 190 - 2024</t>
  </si>
  <si>
    <t>Av. Khakerama; No S/N</t>
  </si>
  <si>
    <t>Zona Esmeralda Norte- Sacaba</t>
  </si>
  <si>
    <t>CEX000000135</t>
  </si>
  <si>
    <t>ASTEC CORPORATION</t>
  </si>
  <si>
    <t>PF 196-2024</t>
  </si>
  <si>
    <t>93, DOKSAN-RO 108-GIL, GEUMCHEONGU, SEOUL, KOREA</t>
  </si>
  <si>
    <t>SEOUL</t>
  </si>
  <si>
    <t>KR</t>
  </si>
  <si>
    <t>CEX100867103</t>
  </si>
  <si>
    <t>MY PETS VETERINARY CENTER W.L.L</t>
  </si>
  <si>
    <t>PF 130-2024</t>
  </si>
  <si>
    <t>Building 3541, Road 4563, Block 645, Hawrat Sanad</t>
  </si>
  <si>
    <t>MANAMA</t>
  </si>
  <si>
    <t>BH</t>
  </si>
  <si>
    <t>PF 107-2024</t>
  </si>
  <si>
    <t>PE 4946</t>
  </si>
  <si>
    <t>C20524795338</t>
  </si>
  <si>
    <t>20524795338</t>
  </si>
  <si>
    <t>VETANIS SOCIEDAD ANONIMA CERRADA - VETANIS S.A.C.</t>
  </si>
  <si>
    <t>CREDITO 60 DÍAS / CREDIT 60 DAYS</t>
  </si>
  <si>
    <t>PJE. LAS COLLAS NRO. 127 URB. SALAMANCA DE MONTERRICO</t>
  </si>
  <si>
    <t>Chorrillos</t>
  </si>
  <si>
    <t>Lima</t>
  </si>
  <si>
    <t>CEX000000120</t>
  </si>
  <si>
    <t>EMPRESA MELO S.A.</t>
  </si>
  <si>
    <t>VIA ESPAÑA, RIO ABAJO 2313</t>
  </si>
  <si>
    <t>CIUDAD DE PANAMA</t>
  </si>
  <si>
    <t>PA</t>
  </si>
  <si>
    <t>CEX100867096</t>
  </si>
  <si>
    <t>GLOBALVET S.A</t>
  </si>
  <si>
    <t>GT</t>
  </si>
  <si>
    <t>MP</t>
  </si>
  <si>
    <t>CMKTAG000001</t>
  </si>
  <si>
    <t>99999999</t>
  </si>
  <si>
    <t>VARIOS-ECOMMERCE</t>
  </si>
  <si>
    <t>1041200001</t>
  </si>
  <si>
    <t>MERCADO PAGO</t>
  </si>
  <si>
    <t>ZO121570</t>
  </si>
  <si>
    <t>CEX100867081</t>
  </si>
  <si>
    <t>THREE STAR LIMITED</t>
  </si>
  <si>
    <t>1041100002</t>
  </si>
  <si>
    <t>PF 006 - 2021 ?</t>
  </si>
  <si>
    <t>SHIPYARD CAMP 4, ORANGE WALK DISTRICT, ORANGE WALK TOWN</t>
  </si>
  <si>
    <t>BZ</t>
  </si>
  <si>
    <t>BCP - ZG236269</t>
  </si>
  <si>
    <t>CEX000000152</t>
  </si>
  <si>
    <t>SPIROCO S.A.R.L (PHARMACY BIKFAYA)</t>
  </si>
  <si>
    <t>9910300000</t>
  </si>
  <si>
    <t>CANCELACIÓN PROF. 058-2016 - SPIROCO</t>
  </si>
  <si>
    <t>KARANTINA REGION, SENEGAL STREET, GHASSAN EL MURR BLDG. Nº 61</t>
  </si>
  <si>
    <t>BEIRUT</t>
  </si>
  <si>
    <t>LB</t>
  </si>
  <si>
    <t>CEX100867085</t>
  </si>
  <si>
    <t>MONTECO S.A</t>
  </si>
  <si>
    <t>50% PAGO ADELANTADO - 50% COBRANZA DOCUMENTARIA 75 DIAS</t>
  </si>
  <si>
    <t>10 calle 12-56 Zona 8 Colonia Granjas de San Cristóbal (A-10)</t>
  </si>
  <si>
    <t>MIXCO</t>
  </si>
  <si>
    <t>GUATEMALA</t>
  </si>
  <si>
    <t>07</t>
  </si>
  <si>
    <t>CEX100867049</t>
  </si>
  <si>
    <t>BEIJING YI LONG XIANG TECHNOLOGY CO.LTD</t>
  </si>
  <si>
    <t>14</t>
  </si>
  <si>
    <t>7599000006</t>
  </si>
  <si>
    <t>FLETE REF F050-00405 F 16.06.2021</t>
  </si>
  <si>
    <t>404 JIA, JIA N° 4 BUILDING, LIXI GARDEN</t>
  </si>
  <si>
    <t>CN</t>
  </si>
  <si>
    <t>ISV</t>
  </si>
  <si>
    <t>PF 115-2024</t>
  </si>
  <si>
    <t>ZL953304</t>
  </si>
  <si>
    <t>CEX000000185</t>
  </si>
  <si>
    <t>ANICHEM PHARMACY</t>
  </si>
  <si>
    <t>ANT - PF 146 -2019 ANICHEM</t>
  </si>
  <si>
    <t>ADRESS 46 SIR VIRGIL NAZ STREET - PORT LOUIS</t>
  </si>
  <si>
    <t>MU</t>
  </si>
  <si>
    <t>ZN439645</t>
  </si>
  <si>
    <t>CEX100867045</t>
  </si>
  <si>
    <t>DISTRIBUIDORA REGIONAL SALVADOREÑA S.A. DE C.V.</t>
  </si>
  <si>
    <t>PF - 061-2020</t>
  </si>
  <si>
    <t>Residencial Monte Cielo</t>
  </si>
  <si>
    <t>QUEZALTEPEQUE</t>
  </si>
  <si>
    <t>SV</t>
  </si>
  <si>
    <t>FPAY</t>
  </si>
  <si>
    <t>CEX000000144</t>
  </si>
  <si>
    <t>VYPHAVET CO., LTD.</t>
  </si>
  <si>
    <t>COBRANZA DOC. 45 DIAS / DA 45 DAYS</t>
  </si>
  <si>
    <t>NO. 83 STREET 1, PHOUM PREK TOCH, SANGKAT KBAL KOS, KHAN MEAN CHHEY - PHNOM PENH -  CAMBODIA</t>
  </si>
  <si>
    <t>PHNOM PENH</t>
  </si>
  <si>
    <t>KH</t>
  </si>
  <si>
    <t>CEX100867050</t>
  </si>
  <si>
    <t>AMCOVET-UKRAINE LLC</t>
  </si>
  <si>
    <t>45, Chornovola Street, Vyshneve, 08132</t>
  </si>
  <si>
    <t>UA</t>
  </si>
  <si>
    <t>CEX000000203</t>
  </si>
  <si>
    <t>INNOVACIONES PECUARIAS S.A. DE C.V.</t>
  </si>
  <si>
    <t>PF 007-2024</t>
  </si>
  <si>
    <t>CARRETERA AL PUERTO DE LA LIBERTAD, KM 22.5, CANTÓN SAN FRANCISCO ZARAGOZA</t>
  </si>
  <si>
    <t>C20480431511</t>
  </si>
  <si>
    <t>20480431511</t>
  </si>
  <si>
    <t>AGRO VETERINARIA MI BUEN PASTOR S.R.L.</t>
  </si>
  <si>
    <t>7411000001</t>
  </si>
  <si>
    <t>ROMMEL CHINCHAY</t>
  </si>
  <si>
    <t>AJUSTE DE PRECIO</t>
  </si>
  <si>
    <t>AV. BOLIVAR N° 563 URB. EL PORVENIR</t>
  </si>
  <si>
    <t>Chiclayo</t>
  </si>
  <si>
    <t>ZN118054</t>
  </si>
  <si>
    <t>CEX100867029</t>
  </si>
  <si>
    <t>CORPORACION FESA S.A.</t>
  </si>
  <si>
    <t>50% PAGO ADELANTADO - 50% COBRANZA DOCUMENTARIA 90 DÍAS</t>
  </si>
  <si>
    <t>PF - 059 -2020</t>
  </si>
  <si>
    <t>CALZADA RAUL AGUILAR BATRES 44-70 ZONA11 CENTRO COMERCIAL PLAZA AZUL, LOCAL 3</t>
  </si>
  <si>
    <t>COLONIA MONTE MARIA</t>
  </si>
  <si>
    <t>VILLA NUEVA GUATEMALA</t>
  </si>
  <si>
    <t>CEX100867109</t>
  </si>
  <si>
    <t>STICHTING ANIMAL HEALTH MISSION SURINAME (S.A.H.M.S)</t>
  </si>
  <si>
    <t>PF 102-2024</t>
  </si>
  <si>
    <t>Miguelitastraat 18, Paramaribo</t>
  </si>
  <si>
    <t>SR</t>
  </si>
  <si>
    <t>PE 93</t>
  </si>
  <si>
    <t>C20602470882</t>
  </si>
  <si>
    <t>20602470882</t>
  </si>
  <si>
    <t>GRUPO PHARMAX VETERINARIA S.A.C.</t>
  </si>
  <si>
    <t>LETRA 45-60-75 DIAS / DRAFT 45-60-75 DAYS</t>
  </si>
  <si>
    <t>STEFANNY RIOS</t>
  </si>
  <si>
    <t>ABONO PE 93 ECOMM</t>
  </si>
  <si>
    <t>CAL.CARLOS AUGUSTO SALAVERRY NRO. 3810 URB. PANAMERICANA NORTE (A UNA CUADRA DE LA PANAMERICANA NORT</t>
  </si>
  <si>
    <t>San Borja</t>
  </si>
  <si>
    <t>09-9999-00038014</t>
  </si>
  <si>
    <t>CEX100867055</t>
  </si>
  <si>
    <t>SADIN INTERNATIONAL TRADING CO. L.L.C.</t>
  </si>
  <si>
    <t>7012100001</t>
  </si>
  <si>
    <t>Notas de crédito clientes - CEX100867055</t>
  </si>
  <si>
    <t>P.O.Box: 1046 - P.Code: 130 Barka - Sultanate of Oman</t>
  </si>
  <si>
    <t>Barka</t>
  </si>
  <si>
    <t>OM</t>
  </si>
  <si>
    <t>New Worlf Estate, #77, Str 28. Pum Trapang Thleung. Sangkat Chom Chao, Khan Posenchey-Phnom Penh</t>
  </si>
  <si>
    <t>SB</t>
  </si>
  <si>
    <t>1220000003</t>
  </si>
  <si>
    <t>ANTICIPOS VENTA DE DEPARTAMENTO PROY SB</t>
  </si>
  <si>
    <t>1041300001</t>
  </si>
  <si>
    <t>ZL813896</t>
  </si>
  <si>
    <t>CEX100867019</t>
  </si>
  <si>
    <t>SUPERIORVET, INC.</t>
  </si>
  <si>
    <t>ANT 1 - PF 126 - 2019</t>
  </si>
  <si>
    <t>3/FLOOR THE PIA CENTER BUILDING, 65 EAST CAPITAL DRIVE, BRGY.KAPITOLYO</t>
  </si>
  <si>
    <t>KAPITOLYO</t>
  </si>
  <si>
    <t>BRGY.KAPITOLYO</t>
  </si>
  <si>
    <t>PH</t>
  </si>
  <si>
    <t>CEX000000149</t>
  </si>
  <si>
    <t>BREMER LANKA (PVT) LTD.</t>
  </si>
  <si>
    <t>PF 049-2024</t>
  </si>
  <si>
    <t>Nº 102, CENTRAL PLAZA, KANDY ROAD</t>
  </si>
  <si>
    <t>PASYALA</t>
  </si>
  <si>
    <t>LK</t>
  </si>
  <si>
    <t>CEX100867087</t>
  </si>
  <si>
    <t>AFVET S.A.</t>
  </si>
  <si>
    <t>20 Calle 25-55, Zona 12 Empresarial El Cortijo 3, Bodega # 921, Ciudad de Guatemala, Guatemala</t>
  </si>
  <si>
    <t>09-9999-00045292</t>
  </si>
  <si>
    <t>C20491686759</t>
  </si>
  <si>
    <t>20491686759</t>
  </si>
  <si>
    <t>AGROVET Y DISTRIBUCIONES GRANDEZ S.R.L</t>
  </si>
  <si>
    <t>7022100001</t>
  </si>
  <si>
    <t>VERONICA CAMPOS</t>
  </si>
  <si>
    <t>Notas de crédito clientes - C20491686759</t>
  </si>
  <si>
    <t>JR. REVILLA PEREZ NRO. 112 BR PUEBLO NUEVO CAJAMARCA</t>
  </si>
  <si>
    <t>Cajamarca</t>
  </si>
  <si>
    <t>CEX000000116</t>
  </si>
  <si>
    <t>LABORATORIOS QUIMIO-VET, C.A.</t>
  </si>
  <si>
    <t>AV. PRINCIPAL PARALELA A LA AUTOPISTA REGIONAL DEL CENTRO, GALPON Nº 05, URB. CIUDAD INDUSTRIAL LA U</t>
  </si>
  <si>
    <t>VALENCIA</t>
  </si>
  <si>
    <t>.</t>
  </si>
  <si>
    <t>VE</t>
  </si>
  <si>
    <t>ZI542698</t>
  </si>
  <si>
    <t>CEX000000184</t>
  </si>
  <si>
    <t>ANIMAL HOSPITAL</t>
  </si>
  <si>
    <t>ANTICIPO PF</t>
  </si>
  <si>
    <t>Units 4&amp; 5 Crowne Plaza, Union Road Cole Bay- St Maarten</t>
  </si>
  <si>
    <t>NL</t>
  </si>
  <si>
    <t>1312500001</t>
  </si>
  <si>
    <t>FACTURAS POR COBRAR NACIONALES - EMITIDAS</t>
  </si>
  <si>
    <t>C20418628741</t>
  </si>
  <si>
    <t>20418628741</t>
  </si>
  <si>
    <t>PHARMADIX CORP. S.A.C.</t>
  </si>
  <si>
    <t>CALLE STA. LUCIA 218 - URB. AURORA</t>
  </si>
  <si>
    <t>Ate</t>
  </si>
  <si>
    <t>09-9999-22000367</t>
  </si>
  <si>
    <t>C20110651121</t>
  </si>
  <si>
    <t>20110651121</t>
  </si>
  <si>
    <t>REPRESENTACIONES DURAND S.A.C.</t>
  </si>
  <si>
    <t>PEDRO CALDERON</t>
  </si>
  <si>
    <t>Notas de crédito clientes - C20110651121</t>
  </si>
  <si>
    <t>JR. FRAILES 123 URB. SANTA FELICIA</t>
  </si>
  <si>
    <t>Villa El Salvador</t>
  </si>
  <si>
    <t>Trujillo</t>
  </si>
  <si>
    <t>PE 4460</t>
  </si>
  <si>
    <t>C20495132677</t>
  </si>
  <si>
    <t>20495132677</t>
  </si>
  <si>
    <t>FUMIGACIONES DEL SUR E.I.R.L.</t>
  </si>
  <si>
    <t>PEE 4460</t>
  </si>
  <si>
    <t>AV. GRAU NRO. 460</t>
  </si>
  <si>
    <t>Ica</t>
  </si>
  <si>
    <t>CEX000000118</t>
  </si>
  <si>
    <t>CYCLOVET - SARL.</t>
  </si>
  <si>
    <t>CARTA DE CRÉDITO 60 DIAS / L/C 60 DAYS</t>
  </si>
  <si>
    <t>351, CITE BOUSSOUF, 4EME TRANCHE</t>
  </si>
  <si>
    <t>DZ</t>
  </si>
  <si>
    <t>ERCAGV0002</t>
  </si>
  <si>
    <t>09310906</t>
  </si>
  <si>
    <t>CALDERON OJEDA, UMBERTO</t>
  </si>
  <si>
    <t>AV. CANADA NRO. 3792 INT. 3798 URB. VILLA JARDIN</t>
  </si>
  <si>
    <t>CEX100867042</t>
  </si>
  <si>
    <t>DERIBAL SOCIEDAD ANONIMA</t>
  </si>
  <si>
    <t>ISLA DE GASPAR 2282 MONTEVIDEO URUGUAY</t>
  </si>
  <si>
    <t>UY</t>
  </si>
  <si>
    <t>CEX100867000</t>
  </si>
  <si>
    <t>MINH HUNG AGRICULTURAL MATERIALS TRADING AND SERVICE CO., LTD.</t>
  </si>
  <si>
    <t>COBRANZA DOC. 90 DÍAS A PARTIR DE FECHA DEL B/L</t>
  </si>
  <si>
    <t>PF 079-2024</t>
  </si>
  <si>
    <t>FL.6, MASTER BUILDING, 41-43 TRAN CAO VAN ST., DIST.3, HO CHI MINH CITY, VN</t>
  </si>
  <si>
    <t>VN</t>
  </si>
  <si>
    <t>CEX100867056</t>
  </si>
  <si>
    <t>MULTIPLE CHOICE FOR GENERAL TRADING</t>
  </si>
  <si>
    <t>DJ</t>
  </si>
  <si>
    <t>RIPLEY</t>
  </si>
  <si>
    <t>PE 5180</t>
  </si>
  <si>
    <t>C000196077381</t>
  </si>
  <si>
    <t>000196077381</t>
  </si>
  <si>
    <t>SAIB MILOUD</t>
  </si>
  <si>
    <t>OFICINA AV CANADÁ 3792</t>
  </si>
  <si>
    <t>C20601325617</t>
  </si>
  <si>
    <t>20601325617</t>
  </si>
  <si>
    <t>TOP VETERINARIA S.A.C.</t>
  </si>
  <si>
    <t>Notas de crédito clientes - C20601325617</t>
  </si>
  <si>
    <t>VXCH+GFG, Trujillo 13007</t>
  </si>
  <si>
    <t>09-9999-23000294</t>
  </si>
  <si>
    <t>C20481460159</t>
  </si>
  <si>
    <t>20481460159</t>
  </si>
  <si>
    <t>NOVAFARMA S.A.C.</t>
  </si>
  <si>
    <t>LETRA 60 DIAS / DRAFT 60 DAYS</t>
  </si>
  <si>
    <t>Notas de crédito clientes - C20481460159</t>
  </si>
  <si>
    <t>URB. LOS CEDROS MZ. "C" INT. T-6 LOTE 3</t>
  </si>
  <si>
    <t>PE 3100</t>
  </si>
  <si>
    <t>C20605045279</t>
  </si>
  <si>
    <t>20605045279</t>
  </si>
  <si>
    <t>CONSTRUCTORA Y MULTISERVICIOS AGROVET J&amp;S SOCIEDAD ANONIMA CERRADA</t>
  </si>
  <si>
    <t>MZA. B LOTE. 14 URB. PRADERAS DE NARANJAL LIMA - LIMA - LIMA</t>
  </si>
  <si>
    <t>Puente Piedra</t>
  </si>
  <si>
    <t>C20606449811</t>
  </si>
  <si>
    <t>20606449811</t>
  </si>
  <si>
    <t>SANIDAD AGROPECUARIA &amp; ASOCIADOS S.A.C.</t>
  </si>
  <si>
    <t>Notas de crédito clientes - C20606449811</t>
  </si>
  <si>
    <t>CAL. FRANCISCO CABRERA NRO. 112 CERCADO</t>
  </si>
  <si>
    <t>ERCAGV0001</t>
  </si>
  <si>
    <t>06605348</t>
  </si>
  <si>
    <t>CALDERON OJEDA,JESUS WILFREDO</t>
  </si>
  <si>
    <t>PE 4648</t>
  </si>
  <si>
    <t>C20603268190</t>
  </si>
  <si>
    <t>20603268190</t>
  </si>
  <si>
    <t>DISTRIBUCIONES AGROCOMERCIO MAKIVET EMPRESA INDIVIDUAL DE RESPONSABILIDAD LIMITADA</t>
  </si>
  <si>
    <t>LETRAS 45-50-55-60-65-70-75 DAYS</t>
  </si>
  <si>
    <t>JEFE SUR ORIENTE</t>
  </si>
  <si>
    <t>JR. MARIANO NUÑEZ NRO. 754B OTR. CERCADO (GALERIA SEIJAS)</t>
  </si>
  <si>
    <t>Juliaca</t>
  </si>
  <si>
    <t>San Román</t>
  </si>
  <si>
    <t>PE 4335</t>
  </si>
  <si>
    <t>C20600955994</t>
  </si>
  <si>
    <t>20600955994</t>
  </si>
  <si>
    <t>INVERSIONES PET CENTER S.A.C.</t>
  </si>
  <si>
    <t>PEDRO GAVINO</t>
  </si>
  <si>
    <t>JR. VIRREY TOLEDO NRO. 342 CERCADO (FRENTE A BANCO DE CREDITO) HUANCAVELICA - HUANCAVELICA - HUANCAV</t>
  </si>
  <si>
    <t>Huancavelica</t>
  </si>
  <si>
    <t>Huancayo</t>
  </si>
  <si>
    <t>007-2014 ZC746795</t>
  </si>
  <si>
    <t>CEX100867011</t>
  </si>
  <si>
    <t>IRELAND BLYTH LIMITED(HEALTHACTIV)</t>
  </si>
  <si>
    <t>ANT PROF 007-2014 HEALTACTIVE ZC746795</t>
  </si>
  <si>
    <t>15 RESERVES STREET, LES SALINES P.O. BOX 540 PORT LOUIS MAURITIUS</t>
  </si>
  <si>
    <t>LES SALINES</t>
  </si>
  <si>
    <t>PE 5547</t>
  </si>
  <si>
    <t>C20526557736</t>
  </si>
  <si>
    <t>20526557736</t>
  </si>
  <si>
    <t>VETERINARIA SULLANA S.R.L</t>
  </si>
  <si>
    <t>ABONO PE 5547 - VETERINARIA SULLANA</t>
  </si>
  <si>
    <t>CALLE PUNO 317 BELLAVISTA SULLANA</t>
  </si>
  <si>
    <t>Bellavista</t>
  </si>
  <si>
    <t>Sullana</t>
  </si>
  <si>
    <t>09-9999-22000120</t>
  </si>
  <si>
    <t>C20514564087</t>
  </si>
  <si>
    <t>20514564087</t>
  </si>
  <si>
    <t>H &amp; P DISTRIBUCIONES Y REPRESENTACIONES</t>
  </si>
  <si>
    <t>Notas de crédito clientes - C20514564087</t>
  </si>
  <si>
    <t>JR. PACHACUTEC NRO. 1328 (ALT. CUADRA 9 DE AV. CUBA)</t>
  </si>
  <si>
    <t>Jesús María</t>
  </si>
  <si>
    <t>PE 4477</t>
  </si>
  <si>
    <t>C20601861772</t>
  </si>
  <si>
    <t>20601861772</t>
  </si>
  <si>
    <t>AGRIMEC VETERINARIA E.I.R.L.</t>
  </si>
  <si>
    <t>MZ A LOTE 12 A.H RAMOS LARREA (FRTE PTA 2 MERC VIRG DEL CARMEN)</t>
  </si>
  <si>
    <t>PE 5152</t>
  </si>
  <si>
    <t>C10469200693</t>
  </si>
  <si>
    <t>10469200693</t>
  </si>
  <si>
    <t>NOBLEJAS FLORIDO,WENDY GISSELA</t>
  </si>
  <si>
    <t>RICARDO GUEVARA</t>
  </si>
  <si>
    <t>ABONO PE  5152 - WENDY NOBLEJAS</t>
  </si>
  <si>
    <t>AV. JUAN FRANTZEN S/N ISCOZACIN PALCAZU</t>
  </si>
  <si>
    <t>Palcazu</t>
  </si>
  <si>
    <t>Oxapampa</t>
  </si>
  <si>
    <t>09-9999-24000269</t>
  </si>
  <si>
    <t>ERCAGV000362</t>
  </si>
  <si>
    <t>40238779</t>
  </si>
  <si>
    <t>DEL RISCO SOTIL,JIMENA MARÍA</t>
  </si>
  <si>
    <t>7012100003</t>
  </si>
  <si>
    <t>Notas de crédito clientes - ERCAGV000362</t>
  </si>
  <si>
    <t>Oficina Canadá - Lima</t>
  </si>
  <si>
    <t>PE 0506</t>
  </si>
  <si>
    <t>C00040528763</t>
  </si>
  <si>
    <t>40528763</t>
  </si>
  <si>
    <t>QUILCA AMAO,EDGAR JULIAN</t>
  </si>
  <si>
    <t>1041700002</t>
  </si>
  <si>
    <t>ABONO PE 0506 EDGAR QUILCA (VENTA ASISTIDA)</t>
  </si>
  <si>
    <t>JR comercio 509</t>
  </si>
  <si>
    <t>Coracora</t>
  </si>
  <si>
    <t>Parinacochas</t>
  </si>
  <si>
    <t>PE 3186</t>
  </si>
  <si>
    <t>SB - JUN</t>
  </si>
  <si>
    <t>SB-JUN</t>
  </si>
  <si>
    <t>PLAZA VE</t>
  </si>
  <si>
    <t>PLAZA VEA</t>
  </si>
  <si>
    <t>PE 0404</t>
  </si>
  <si>
    <t>C20511169331</t>
  </si>
  <si>
    <t>20511169331</t>
  </si>
  <si>
    <t>VETER PERU SOCIEDAD ANONIMA CERRADA</t>
  </si>
  <si>
    <t>ABONO PE  0404 - VETER PERU</t>
  </si>
  <si>
    <t>JR. GRAL JOSE A. VIDAL NRO. 1158</t>
  </si>
  <si>
    <t>Breña</t>
  </si>
  <si>
    <t>MERCADO</t>
  </si>
  <si>
    <t>PE 4806</t>
  </si>
  <si>
    <t>C00044428539</t>
  </si>
  <si>
    <t>44428539</t>
  </si>
  <si>
    <t>ALAYO ANGULO,MARCOS MIGUEL</t>
  </si>
  <si>
    <t>AGENCIA TRUJILLO</t>
  </si>
  <si>
    <t>JUNTOZ</t>
  </si>
  <si>
    <t>C20482510052</t>
  </si>
  <si>
    <t>20482510052</t>
  </si>
  <si>
    <t>ANIMASCOTAS INVERSIONES E.I.R.L.</t>
  </si>
  <si>
    <t>MANUEL VILLAVICENCIO</t>
  </si>
  <si>
    <t>Notas de crédito clientes - C20482510052</t>
  </si>
  <si>
    <t>JR. LOS GRANADOS NRO. 404 INT. 1ÂºPI URB. SANTA EDELMIRA</t>
  </si>
  <si>
    <t>Victor Larco Herrera</t>
  </si>
  <si>
    <t>SB - JUNIO</t>
  </si>
  <si>
    <t>07-F010-00001253</t>
  </si>
  <si>
    <t>AV. TUPAC AMARU N° 687 - URB. LAS QUINTANAS-TRUJILLO</t>
  </si>
  <si>
    <t>09-9999-00005124</t>
  </si>
  <si>
    <t>C20606169273</t>
  </si>
  <si>
    <t>20606169273</t>
  </si>
  <si>
    <t>AGRODISTRIBUCIONES Y MULTISERVICIOS EL NORTEÑO S.A.C.</t>
  </si>
  <si>
    <t>Notas de crédito clientes - C20606169273</t>
  </si>
  <si>
    <t>AV. ANDRES A. CACERES-JOSE LUIS BUSTAMANTE Y RIVERO MZA. D LOTE. 47</t>
  </si>
  <si>
    <t>Arequipa</t>
  </si>
  <si>
    <t>09-9999-00049738</t>
  </si>
  <si>
    <t>PF OMAN</t>
  </si>
  <si>
    <t>CEX100867098</t>
  </si>
  <si>
    <t>AL FIAFY FOR VETERINARY CARE</t>
  </si>
  <si>
    <t>PF 265-2023</t>
  </si>
  <si>
    <t>P.O. BOX 6691</t>
  </si>
  <si>
    <t>DOHA</t>
  </si>
  <si>
    <t>PE 3808</t>
  </si>
  <si>
    <t>C15556245425</t>
  </si>
  <si>
    <t>15556245425</t>
  </si>
  <si>
    <t>ITALVETT</t>
  </si>
  <si>
    <t>ABONO PE 3808  STEFANO CONTU (SHOP AGROVET</t>
  </si>
  <si>
    <t>Calle los palmitos 467</t>
  </si>
  <si>
    <t>DET CMK</t>
  </si>
  <si>
    <t>C20213503384</t>
  </si>
  <si>
    <t>20213503384</t>
  </si>
  <si>
    <t>CKM S.A.C.</t>
  </si>
  <si>
    <t>1071000001</t>
  </si>
  <si>
    <t>DT FT 16928 (ANULADA)</t>
  </si>
  <si>
    <t>Cal. Horacio Cachay Nro. 328 (N.330)</t>
  </si>
  <si>
    <t>La Victoria</t>
  </si>
  <si>
    <t>Zl70368</t>
  </si>
  <si>
    <t>ANTICIPO PF 084-2019</t>
  </si>
  <si>
    <t>ZK313300</t>
  </si>
  <si>
    <t>CEX100867048</t>
  </si>
  <si>
    <t>SARAH AL SHARQ AL ASRIYA COMPANY</t>
  </si>
  <si>
    <t>PF 101-2018</t>
  </si>
  <si>
    <t>MUSCAT SOHER AREA</t>
  </si>
  <si>
    <t>PE 3105</t>
  </si>
  <si>
    <t>ABONO PE 3105 GRUPO PHARMAX</t>
  </si>
  <si>
    <t>CEX100867086</t>
  </si>
  <si>
    <t>VETLINE</t>
  </si>
  <si>
    <t>Zalka-Metn-Lebanon</t>
  </si>
  <si>
    <t>DIFERENCIA DE CAMBIO JUN-2023</t>
  </si>
  <si>
    <t>AGORA</t>
  </si>
  <si>
    <t>PE 2351</t>
  </si>
  <si>
    <t>CEX00000407022</t>
  </si>
  <si>
    <t>000407022</t>
  </si>
  <si>
    <t>CARBALLO X,CLAUDIO ANIBAL</t>
  </si>
  <si>
    <t>PE 2351 CARBALLO X,CLAUDIO ANIBAL</t>
  </si>
  <si>
    <t>Malecon de la reserva 505</t>
  </si>
  <si>
    <t>Miraflores</t>
  </si>
  <si>
    <t>CEX000000199</t>
  </si>
  <si>
    <t>BILI AGRO BUSINESS PLC</t>
  </si>
  <si>
    <t>Piassa Sebarababur Area, Anania Business Center. First floor Addis Ababa, Ethiopia</t>
  </si>
  <si>
    <t>Addis Ababa</t>
  </si>
  <si>
    <t>ET</t>
  </si>
  <si>
    <t>Dif. en cambio TC activo</t>
  </si>
  <si>
    <t>SB IMPUE</t>
  </si>
  <si>
    <t>SB IMPUESTO</t>
  </si>
  <si>
    <t>09-9999-24000226</t>
  </si>
  <si>
    <t>Notas de crédito clientes - ERCAGV0002</t>
  </si>
  <si>
    <t>Dif. en cambio ACTIVO</t>
  </si>
  <si>
    <t>07-F010-00001337</t>
  </si>
  <si>
    <t>09-9999-23000232</t>
  </si>
  <si>
    <t>CEX000000200</t>
  </si>
  <si>
    <t>AL MASEELA PHARMACEUTICAL COMPANY W.L.L.</t>
  </si>
  <si>
    <t>P.O.BOX 26596 SAFAT 13126</t>
  </si>
  <si>
    <t>KW</t>
  </si>
  <si>
    <t>PV</t>
  </si>
  <si>
    <t>PLZA VEA</t>
  </si>
  <si>
    <t>C10105455629</t>
  </si>
  <si>
    <t>10105455629</t>
  </si>
  <si>
    <t>GARCIA FIESTAS JOSE AURELIO</t>
  </si>
  <si>
    <t>-Ningún empleado del departamento de ventas-</t>
  </si>
  <si>
    <t>AV. CANADA NRO. 3792 INT URB. VILLA JARDIN</t>
  </si>
  <si>
    <t>PE 4730</t>
  </si>
  <si>
    <t>ABONO PE  4730- AGRIMEC SALAMANCA</t>
  </si>
  <si>
    <t>PE 4086</t>
  </si>
  <si>
    <t>C20453665969</t>
  </si>
  <si>
    <t>20453665969</t>
  </si>
  <si>
    <t>AGRO QUIMICA SILVA S.A.C.</t>
  </si>
  <si>
    <t>AV. ALFREDO MENDIOLA NRO. 6050 URB. INDUSTRIAL MOLITALIA</t>
  </si>
  <si>
    <t>Los Olivos</t>
  </si>
  <si>
    <t>DIFERENCIA DE CAMBIO MAYO 2023</t>
  </si>
  <si>
    <t>ABONO NO IDENTIFICADO</t>
  </si>
  <si>
    <t>ABONO POR IDENTIFICAR</t>
  </si>
  <si>
    <t>07-F010-00001236</t>
  </si>
  <si>
    <t>CEX100867013</t>
  </si>
  <si>
    <t>COBRANZA DOC. 75 DIAS  / DA 75 DAYS</t>
  </si>
  <si>
    <t>QA</t>
  </si>
  <si>
    <t>09-9999-23000380</t>
  </si>
  <si>
    <t>PE 4371</t>
  </si>
  <si>
    <t>ABONO PE 4371</t>
  </si>
  <si>
    <t>PE 4788</t>
  </si>
  <si>
    <t>C20604170461</t>
  </si>
  <si>
    <t>20604170461</t>
  </si>
  <si>
    <t>ARCA SERVICIOS GENERALES SRL</t>
  </si>
  <si>
    <t>LUIS ENRIQUE ORTEGA GARCÍA</t>
  </si>
  <si>
    <t>JR PASEO DEL BOSQUE 1104 DPTO 102 SAN BORJA-SAN BORJA-LIMA</t>
  </si>
  <si>
    <t>PE 2934</t>
  </si>
  <si>
    <t>C20564146065</t>
  </si>
  <si>
    <t>20564146065</t>
  </si>
  <si>
    <t>AGRONEGOCIOS MUNDO RURAL EMPRESA INDIVIDUAL DE RESPONSABILIDAD LIMITADA</t>
  </si>
  <si>
    <t>PE 2934 AGRONEGOCIOS MUNDO RURAL EMPRESA INDIVIDUA</t>
  </si>
  <si>
    <t>AV. CESAR VALLEJO NRO. 102B (COSTADO DE PTE POSTENSADO ESQ CENTENARIO)</t>
  </si>
  <si>
    <t>Sicuani</t>
  </si>
  <si>
    <t>Canchis</t>
  </si>
  <si>
    <t>PE 4698</t>
  </si>
  <si>
    <t>ABONO PE  4698 - PHARMAX</t>
  </si>
  <si>
    <t>Gasto en el tratamiento por 2 UND del producto ADE</t>
  </si>
  <si>
    <t>DIFERENCIA DE CAMBIO JULIO-23</t>
  </si>
  <si>
    <t>PE 4973</t>
  </si>
  <si>
    <t>C20487130843</t>
  </si>
  <si>
    <t>20487130843</t>
  </si>
  <si>
    <t>LA CASA DEL AGRICULTOR E.I.R.L.</t>
  </si>
  <si>
    <t>JR. MULLEMBRUCK NRO. SN (A 70 MTS IZQ MERCAD SANTA ROSA M87005250)</t>
  </si>
  <si>
    <t>C20447758084</t>
  </si>
  <si>
    <t>20447758084</t>
  </si>
  <si>
    <t>ECIPAT S.R.L.</t>
  </si>
  <si>
    <t>DESCUENTO DE PRECIO</t>
  </si>
  <si>
    <t>JR. MARIANO NUÑEZ Nº 808</t>
  </si>
  <si>
    <t>PAY</t>
  </si>
  <si>
    <t>DIGITAL PAYMENTS PERU S A C</t>
  </si>
  <si>
    <t>PE 5045</t>
  </si>
  <si>
    <t>C20605795880</t>
  </si>
  <si>
    <t>20605795880</t>
  </si>
  <si>
    <t>AGROVET TOTAL EMPRESA INDIVIDUAL DE RESPONSABILIDAD LIMITADA</t>
  </si>
  <si>
    <t>ABONO PE 5045 - AGROVET TOTAL</t>
  </si>
  <si>
    <t>JR. MARIANO NUÑEZ NRO. 831 ND CERCADO (ESQUINA CON JR. LAMBAYEQUE)</t>
  </si>
  <si>
    <t>DEVO</t>
  </si>
  <si>
    <t>DEV. POR INDENTIFICAR</t>
  </si>
  <si>
    <t>09-9999-24000202</t>
  </si>
  <si>
    <t>ERCAGV001017</t>
  </si>
  <si>
    <t>46865074</t>
  </si>
  <si>
    <t>CUEVA ESPINOZA,GERALDINE ELIZABETH</t>
  </si>
  <si>
    <t>Notas de crédito clientes - ERCAGV001017</t>
  </si>
  <si>
    <t>OFICINA CANADA - LIMA</t>
  </si>
  <si>
    <t>ABONO NO</t>
  </si>
  <si>
    <t>ABONO JUNTOZ</t>
  </si>
  <si>
    <t>09-9999-24000192</t>
  </si>
  <si>
    <t>C20453660908</t>
  </si>
  <si>
    <t>20453660908</t>
  </si>
  <si>
    <t>AGROVETERINARIA MEVELIN S.R.L.</t>
  </si>
  <si>
    <t>Notas de crédito clientes - C20453660908</t>
  </si>
  <si>
    <t>AV. ATAHUALPA NRO. 804 URB. VILLA UNIVERSITARIA REF. CARRETERA BAÑOS DEL INCA</t>
  </si>
  <si>
    <t>09-9999-24000198</t>
  </si>
  <si>
    <t>ERCAGV000001006</t>
  </si>
  <si>
    <t>41516202</t>
  </si>
  <si>
    <t>GERALDINE CUEVA ESPINOZA</t>
  </si>
  <si>
    <t>CREDITO 30 DIAS / CREDIT 30 DAYS</t>
  </si>
  <si>
    <t>Notas de crédito clientes - ERCAGV000001006</t>
  </si>
  <si>
    <t>Almacén Villa El Salvador</t>
  </si>
  <si>
    <t>ABO NO</t>
  </si>
  <si>
    <t>C20498074732</t>
  </si>
  <si>
    <t>20498074732</t>
  </si>
  <si>
    <t>AGROCOMERCIO S.A.C</t>
  </si>
  <si>
    <t>DEVOLUCIÓN 4 UND   del producto ULTRAMETRIN 600 X</t>
  </si>
  <si>
    <t>AV. FERROCARRIL 131-135 NRO. -- TINGO (FRENTE AL CUARTEL DE TINGO)</t>
  </si>
  <si>
    <t>PE 3006</t>
  </si>
  <si>
    <t>C20606102837</t>
  </si>
  <si>
    <t>20606102837</t>
  </si>
  <si>
    <t>DISTRIBUCIONES VETERINARIAS LA TORRE S.A.C</t>
  </si>
  <si>
    <t>SHARON FRANCISCO PEREZ</t>
  </si>
  <si>
    <t>ENRIQUE PASTOR NRO 124 URB JAVIER PRADO</t>
  </si>
  <si>
    <t>09-9999-00053429</t>
  </si>
  <si>
    <t>CMK006545407</t>
  </si>
  <si>
    <t>06545407</t>
  </si>
  <si>
    <t>TOYAMA KOBASHIGAWA,NANCY MERCEDES</t>
  </si>
  <si>
    <t>Notas de crédito clientes - CMK006545407</t>
  </si>
  <si>
    <t>Av. Canevaro 1202 - Lince, LIMA</t>
  </si>
  <si>
    <t>Lince</t>
  </si>
  <si>
    <t>MERCADO?</t>
  </si>
  <si>
    <t>07-F010-00001355</t>
  </si>
  <si>
    <t>PE 4557</t>
  </si>
  <si>
    <t>ABONO PE  4557 - AGRIMEC CAÑETE</t>
  </si>
  <si>
    <t>PE 5108</t>
  </si>
  <si>
    <t>1041300002</t>
  </si>
  <si>
    <t>PE 5089</t>
  </si>
  <si>
    <t>C00006776294</t>
  </si>
  <si>
    <t>06776294</t>
  </si>
  <si>
    <t>ANGULO GARCIA,SARA PATRICIA</t>
  </si>
  <si>
    <t>ABONO - FLETE PROAVET</t>
  </si>
  <si>
    <t>09-9999-00054943</t>
  </si>
  <si>
    <t>CMK041476941</t>
  </si>
  <si>
    <t>41476941</t>
  </si>
  <si>
    <t>DELGADO ORELLANO,FERNANDO X</t>
  </si>
  <si>
    <t>Notas de crédito clientes - CMK041476941</t>
  </si>
  <si>
    <t>Av. Tupac Amaru, COMAS</t>
  </si>
  <si>
    <t>Comas</t>
  </si>
  <si>
    <t>09-9999-00057507</t>
  </si>
  <si>
    <t>C00072505637</t>
  </si>
  <si>
    <t>72505637</t>
  </si>
  <si>
    <t>QUIROZ ANA</t>
  </si>
  <si>
    <t>Notas de crédito clientes - C00072505637</t>
  </si>
  <si>
    <t>Perpetuo socorro 353, Urb. Palomino</t>
  </si>
  <si>
    <t>LIMA</t>
  </si>
  <si>
    <t>PF 076-2024</t>
  </si>
  <si>
    <t>PE 2131</t>
  </si>
  <si>
    <t>C20607622427</t>
  </si>
  <si>
    <t>20607622427</t>
  </si>
  <si>
    <t>AGUIVET S.A.C.</t>
  </si>
  <si>
    <t>PE 2131 AGUIVET S.A.C.</t>
  </si>
  <si>
    <t>CLLE. ANTONIO DE SUCRE M2 E</t>
  </si>
  <si>
    <t>C20564330079</t>
  </si>
  <si>
    <t>20564330079</t>
  </si>
  <si>
    <t>AGROVET SEÑOR DE HUANCA EMPRESA INDIVIDUAL DE RESPONSABILIDAD LIMITADA</t>
  </si>
  <si>
    <t>ABONO PE 1761</t>
  </si>
  <si>
    <t>JR. PICHIHUA NRO. 102 (FRENTE AL MERCADO FAM. ALCCAMAR)</t>
  </si>
  <si>
    <t>Espinar</t>
  </si>
  <si>
    <t>PE 3187</t>
  </si>
  <si>
    <t>C20603280751</t>
  </si>
  <si>
    <t>20603280751</t>
  </si>
  <si>
    <t>INVERSIONES COMERCIALES CANADA S.A.C.</t>
  </si>
  <si>
    <t>PE 3187 INVERSIONES COMERCIALES CANADA S.A.C.</t>
  </si>
  <si>
    <t>AVENIDA CANADA 1539</t>
  </si>
  <si>
    <t>ZK589179</t>
  </si>
  <si>
    <t>CEX100867043</t>
  </si>
  <si>
    <t>PETLINE ANIMALCARE LTD.</t>
  </si>
  <si>
    <t>ANTICIPO PF 007-19 1er pago</t>
  </si>
  <si>
    <t>KYRENIA - MERSIN 10 TURKEY (NORTHEN CYPRUS)</t>
  </si>
  <si>
    <t>CY</t>
  </si>
  <si>
    <t>DC ACTIVO JUNIO</t>
  </si>
  <si>
    <t>CEX100867001</t>
  </si>
  <si>
    <t>ARMSTRONG HEALTH CARE INC.</t>
  </si>
  <si>
    <t>One Armstrong Place, Lot 13 Resilience Way. Lower Estate, St. Michael, Barbados, BB11024</t>
  </si>
  <si>
    <t>BB</t>
  </si>
  <si>
    <t>09-9999-00042475</t>
  </si>
  <si>
    <t>C20569314144</t>
  </si>
  <si>
    <t>20569314144</t>
  </si>
  <si>
    <t>INVERSIONES Y SERVICIOS VETERINARIO COTOS S.A.C.</t>
  </si>
  <si>
    <t>Notas de crédito clientes - C20569314144</t>
  </si>
  <si>
    <t>JR. JOSE OLAYA NRO. 778 CASCO URBANO</t>
  </si>
  <si>
    <t>Chimbote</t>
  </si>
  <si>
    <t>Santa</t>
  </si>
  <si>
    <t>ABONO ND MAUTINO RENGIFO JUAN CARLOS</t>
  </si>
  <si>
    <t>CEX100867023</t>
  </si>
  <si>
    <t>SEUMEDS LIMITED</t>
  </si>
  <si>
    <t>7 CITRUS DRIVE, ENTERPRISE, CHAGUANAS 502216 TRINI</t>
  </si>
  <si>
    <t>TT</t>
  </si>
  <si>
    <t>PE 2898</t>
  </si>
  <si>
    <t>C10443500842</t>
  </si>
  <si>
    <t>10443500842</t>
  </si>
  <si>
    <t>HUAMANI CONSA YOLANDA</t>
  </si>
  <si>
    <t>GUILLERMO MARCOS</t>
  </si>
  <si>
    <t>PE 2898 HUAMANI CONSA YOLANDA</t>
  </si>
  <si>
    <t>Prolong. Calle Lima S/N</t>
  </si>
  <si>
    <t>San Jerónimo</t>
  </si>
  <si>
    <t>Cusco</t>
  </si>
  <si>
    <t>DT</t>
  </si>
  <si>
    <t>DT POR IDE</t>
  </si>
  <si>
    <t>09-9999-24000377</t>
  </si>
  <si>
    <t>C00073612883</t>
  </si>
  <si>
    <t>73612883</t>
  </si>
  <si>
    <t>QUISPE CARBAJAL,LAURA LISBETH</t>
  </si>
  <si>
    <t>Notas de crédito clientes - C00073612883</t>
  </si>
  <si>
    <t>C20221084684</t>
  </si>
  <si>
    <t>20221084684</t>
  </si>
  <si>
    <t>REDONDOS S A</t>
  </si>
  <si>
    <t>CREDITO 75 DÍAS / CREDIT 75 DAYS</t>
  </si>
  <si>
    <t>AVES Y CERDOS 2</t>
  </si>
  <si>
    <t>ABONO FT 19019, FT 19085</t>
  </si>
  <si>
    <t>PROLONGACION NICOLAS DE PIEROLA MZA A LOTE 130 ATE-LIMA-LIMA</t>
  </si>
  <si>
    <t>San Martín de Porres</t>
  </si>
  <si>
    <t>C20507205781</t>
  </si>
  <si>
    <t>20507205781</t>
  </si>
  <si>
    <t>INTERNATIONAL FREIGHT SHIPPING S.A.C.</t>
  </si>
  <si>
    <t>AV. 2 DE MAYO NRO. 420 (ALT CDA 4 PARDO) LIMA - LIMA - MIRAFLORES</t>
  </si>
  <si>
    <t>PE 3745</t>
  </si>
  <si>
    <t>ABONO PE 3745 - CONSTRUCTORA AGROVET BARRANC</t>
  </si>
  <si>
    <t>C20517583155</t>
  </si>
  <si>
    <t>20517583155</t>
  </si>
  <si>
    <t>CENTRO DE APOYO A LA INDUSTRIA FARMACEUTICA S.A.C</t>
  </si>
  <si>
    <t>ABONO 04/05/2021</t>
  </si>
  <si>
    <t>Jr. Felipe Pardo NRO 216 (Cuadra 3 de Av. Huaylas - Bomberos)</t>
  </si>
  <si>
    <t>09-9999-23000124</t>
  </si>
  <si>
    <t>CEX100867057</t>
  </si>
  <si>
    <t>GHAZI BROTHERS</t>
  </si>
  <si>
    <t>KARACHI 75350</t>
  </si>
  <si>
    <t>PK</t>
  </si>
  <si>
    <t>09-9999-00050561</t>
  </si>
  <si>
    <t>Notas de crédito clientes - C20600835506</t>
  </si>
  <si>
    <t>ABONO NI</t>
  </si>
  <si>
    <t>ABONO NO ID</t>
  </si>
  <si>
    <t>ZO185443</t>
  </si>
  <si>
    <t>CEX100867030</t>
  </si>
  <si>
    <t>AZVET</t>
  </si>
  <si>
    <t>PF - 011 - 2021</t>
  </si>
  <si>
    <t>Moscow Avenue 75A, App. 73 Baku</t>
  </si>
  <si>
    <t>AZ</t>
  </si>
  <si>
    <t>Notas de crédito clientes - C20602470882</t>
  </si>
  <si>
    <t>C20555772859</t>
  </si>
  <si>
    <t>20555772859</t>
  </si>
  <si>
    <t>PUBLIRUTS 78 S.A.C.</t>
  </si>
  <si>
    <t>ABONO DE LA FT 21462</t>
  </si>
  <si>
    <t>T.CACONCON TOPARA DENTRO DEL MZA. R LOTE. 5 FND KM 170 PAN. SUR-ANTES DE CHINCHA</t>
  </si>
  <si>
    <t>Santiago de Surco</t>
  </si>
  <si>
    <t>09-9999-00045304</t>
  </si>
  <si>
    <t>PF 264 - 133-2024</t>
  </si>
  <si>
    <t>ABONO PE 0389</t>
  </si>
  <si>
    <t>09-9999-24000207</t>
  </si>
  <si>
    <t>1239000001</t>
  </si>
  <si>
    <t>PAGO POR CANJE A LETRAS</t>
  </si>
  <si>
    <t>PE 4079</t>
  </si>
  <si>
    <t>C20605775129</t>
  </si>
  <si>
    <t>20605775129</t>
  </si>
  <si>
    <t>AGROVET Y DISTRIBUCIONES EL SEMBRADOR S.R.L.</t>
  </si>
  <si>
    <t>JR. SAN MARTIN NRO. 125 (FRENTE LA COLEGIO SANTA RAFAELA)</t>
  </si>
  <si>
    <t>CHOTA</t>
  </si>
  <si>
    <t>PE 3717</t>
  </si>
  <si>
    <t>ABONO PE  3717 - CONSTRUCTORA AGROVET L</t>
  </si>
  <si>
    <t>PE 2743</t>
  </si>
  <si>
    <t>CMK072519316</t>
  </si>
  <si>
    <t>72519316</t>
  </si>
  <si>
    <t>PERALTA VERGARAY,MARIA NOEMI DEL ROCIO</t>
  </si>
  <si>
    <t>OFICINA CANADÁ 3792</t>
  </si>
  <si>
    <t>CEXEX100867062</t>
  </si>
  <si>
    <t>CEX100867062</t>
  </si>
  <si>
    <t>BIO-SOLUCIONES SA DE CV</t>
  </si>
  <si>
    <t>CENTRO COMERCIAL LOS SUEÑOS , LOCAL 23</t>
  </si>
  <si>
    <t>NUEVO CUSCATLAN</t>
  </si>
  <si>
    <t>C00040760708</t>
  </si>
  <si>
    <t>40760708</t>
  </si>
  <si>
    <t>BENDEZU PORRAS JOHN</t>
  </si>
  <si>
    <t>ABONO PE 2164</t>
  </si>
  <si>
    <t>Quillabamba</t>
  </si>
  <si>
    <t>09-9999-00044619</t>
  </si>
  <si>
    <t>--</t>
  </si>
  <si>
    <t>09-9999-00050393</t>
  </si>
  <si>
    <t>Notas de crédito clientes - C20498074732</t>
  </si>
  <si>
    <t>CEX100867058</t>
  </si>
  <si>
    <t>MALAFARM</t>
  </si>
  <si>
    <t>Str. Dardania p.n - Fushe Kosova</t>
  </si>
  <si>
    <t>RK</t>
  </si>
  <si>
    <t>REDONDEO</t>
  </si>
  <si>
    <t>C00076184332</t>
  </si>
  <si>
    <t>76184332</t>
  </si>
  <si>
    <t>SANTOS MUNGUÍA,OSCAR JUAN</t>
  </si>
  <si>
    <t>9558000004</t>
  </si>
  <si>
    <t>AGENCIA OXAPAMPA</t>
  </si>
  <si>
    <t>AJUSTE</t>
  </si>
  <si>
    <t>7599000004</t>
  </si>
  <si>
    <t>C00070545068</t>
  </si>
  <si>
    <t>70545068</t>
  </si>
  <si>
    <t>SEBILIE PAREDES,MANUEL ALEJANDRO</t>
  </si>
  <si>
    <t>Redondeo</t>
  </si>
  <si>
    <t>Urb. Guardia Civil J-12 Paucarpata</t>
  </si>
  <si>
    <t>Paucarpata</t>
  </si>
  <si>
    <t>7760000001</t>
  </si>
  <si>
    <t>03</t>
  </si>
  <si>
    <t>03-B010-00018567</t>
  </si>
  <si>
    <t>ERCAGV000788</t>
  </si>
  <si>
    <t>75771493</t>
  </si>
  <si>
    <t>CASTAÑEDA ALVARADO,ALEJANDRA DANIELA</t>
  </si>
  <si>
    <t>13</t>
  </si>
  <si>
    <t>7012100006</t>
  </si>
  <si>
    <t>NO DESPACHAR Basado en Entregas 09-0013-00003804.</t>
  </si>
  <si>
    <t>Oficina Canada-Lima</t>
  </si>
  <si>
    <t>Juntoz</t>
  </si>
  <si>
    <t>03-B010-00018566</t>
  </si>
  <si>
    <t>NO DESPACHAR Basado en Entregas 09-0013-00003803.</t>
  </si>
  <si>
    <t>03-B010-00018553</t>
  </si>
  <si>
    <t>NO DESPACHAR Basado en Entregas 09-0013-00003809.</t>
  </si>
  <si>
    <t>03-B010-00018554</t>
  </si>
  <si>
    <t>NO DESPACHAR Basado en Entregas 09-0013-00003808.</t>
  </si>
  <si>
    <t>03-B010-00020474</t>
  </si>
  <si>
    <t>C00040891675</t>
  </si>
  <si>
    <t>40891675</t>
  </si>
  <si>
    <t>ARAGON MIGUEL</t>
  </si>
  <si>
    <t>PE 4961 TEL: 965620701 RECOJO Basado en Pedidos de</t>
  </si>
  <si>
    <t>SANTIAGO DE SURCO</t>
  </si>
  <si>
    <t>Ecom</t>
  </si>
  <si>
    <t>03-B010-00018546</t>
  </si>
  <si>
    <t>C00072001439</t>
  </si>
  <si>
    <t>72001439</t>
  </si>
  <si>
    <t>GARAY HUAMANI ANA CLAUDIA</t>
  </si>
  <si>
    <t>PE 1793 TEL: 941480266 Basado en Pedidos de client</t>
  </si>
  <si>
    <t>JIRÓN CAILLOMA 170</t>
  </si>
  <si>
    <t>03-B010-00018115</t>
  </si>
  <si>
    <t>C00070315298</t>
  </si>
  <si>
    <t>70315298</t>
  </si>
  <si>
    <t>QUINTO R. SANDRA</t>
  </si>
  <si>
    <t>PE 1027 TEL: 943958271 Basado en Pedidos de client</t>
  </si>
  <si>
    <t>Av Guardia civil sur 865 torre B dpto 405</t>
  </si>
  <si>
    <t>CHORRILLOS</t>
  </si>
  <si>
    <t>03-B010-00020502</t>
  </si>
  <si>
    <t>C00044112739</t>
  </si>
  <si>
    <t>44112739</t>
  </si>
  <si>
    <t>MUÑOZ RODRIGRUEZ DIEGO</t>
  </si>
  <si>
    <t>PE 5023 TEL: 978420087 RECOJO Basado en Entregas 0</t>
  </si>
  <si>
    <t>03-B010-00018586</t>
  </si>
  <si>
    <t>CMK071342942</t>
  </si>
  <si>
    <t>71342942</t>
  </si>
  <si>
    <t>BURGA HINOSTROZA,ROBERTO ANTONIO</t>
  </si>
  <si>
    <t>PE 1866 TEL: 997525619 Basado en Entregas 09-0010-</t>
  </si>
  <si>
    <t>03-B010-00020516</t>
  </si>
  <si>
    <t>C00040888885</t>
  </si>
  <si>
    <t>40888885</t>
  </si>
  <si>
    <t>GRILLO CAVERO,GISELLA X</t>
  </si>
  <si>
    <t>PE 5061 TEL: 995743837 RECOJO Basado en Pedidos de</t>
  </si>
  <si>
    <t>03-B010-00018579</t>
  </si>
  <si>
    <t>C00076263261</t>
  </si>
  <si>
    <t>76263261</t>
  </si>
  <si>
    <t>VENTURA CALDERÓN  VICTOR MANUEL</t>
  </si>
  <si>
    <t>PE 1847 TEL: 902059059 Basado en Pedidos de client</t>
  </si>
  <si>
    <t>Calle los naranjos mz d lt19</t>
  </si>
  <si>
    <t>SAN MARTIN DE PORRES</t>
  </si>
  <si>
    <t>03-B010-00018593</t>
  </si>
  <si>
    <t>C00007864671</t>
  </si>
  <si>
    <t>07864671</t>
  </si>
  <si>
    <t>SÁNCHEZ VILLAR  JOSÉ</t>
  </si>
  <si>
    <t>PE 1861 TEL: 995947922 Basado en Pedidos de client</t>
  </si>
  <si>
    <t>Los Nogales 101 -Int 2</t>
  </si>
  <si>
    <t>03-B010-00018702</t>
  </si>
  <si>
    <t>C00048151071</t>
  </si>
  <si>
    <t>48151071</t>
  </si>
  <si>
    <t>ONO JORGE</t>
  </si>
  <si>
    <t>PE 2073 TEL: 966393679 Basado en Entregas 09-0007-</t>
  </si>
  <si>
    <t>Calle ignacio la puente 262 dpto 302</t>
  </si>
  <si>
    <t>MIRAFLORES</t>
  </si>
  <si>
    <t>03-B010-00019467</t>
  </si>
  <si>
    <t>C00044989573</t>
  </si>
  <si>
    <t>44989573</t>
  </si>
  <si>
    <t>LOSTAUNAU GABRIELA</t>
  </si>
  <si>
    <t>7599000008</t>
  </si>
  <si>
    <t>PE 3336 TEL: 954188612 Basado en Pedidos de client</t>
  </si>
  <si>
    <t>03-B010-00019281</t>
  </si>
  <si>
    <t>C00009879307</t>
  </si>
  <si>
    <t>09879307</t>
  </si>
  <si>
    <t>ESCUADRA SANHEZ,MARTHA ELENA</t>
  </si>
  <si>
    <t>PE 2955 TEL: 994693744 Basado en Entregas 09-0007-</t>
  </si>
  <si>
    <t>ESCUADRA SANCHEZ MARTHA ELIANA</t>
  </si>
  <si>
    <t>03-B010-00019182</t>
  </si>
  <si>
    <t>C00043220097</t>
  </si>
  <si>
    <t>43220097</t>
  </si>
  <si>
    <t>DEL AGUILA TALIA MARTIN DE ROSSI</t>
  </si>
  <si>
    <t>PE 2760 TEL: 999662640 Basado en Entregas 09-0007-</t>
  </si>
  <si>
    <t>Av Alejandro Velasco Astete 1331</t>
  </si>
  <si>
    <t>03-B010-00020524</t>
  </si>
  <si>
    <t>C00073303639</t>
  </si>
  <si>
    <t>73303639</t>
  </si>
  <si>
    <t>VARGAS LEYTON ALEJANDRO</t>
  </si>
  <si>
    <t>PE 5069 TEL: 940 164 358 ENVÍO Basado en Pedidos d</t>
  </si>
  <si>
    <t>03-B010-00018892</t>
  </si>
  <si>
    <t>C00071060851</t>
  </si>
  <si>
    <t>71060851</t>
  </si>
  <si>
    <t>ROQUE FARFAN YOMIRA ELOISA</t>
  </si>
  <si>
    <t>PE 2408 TEL: 947111866 Basado en Pedidos de client</t>
  </si>
  <si>
    <t>Urb. Salamanca, calle los abetos, Mz i Lt39</t>
  </si>
  <si>
    <t>ATE</t>
  </si>
  <si>
    <t>03-B010-00019250</t>
  </si>
  <si>
    <t>C00042452008</t>
  </si>
  <si>
    <t>42452008</t>
  </si>
  <si>
    <t>DE LAS CASAS  VALERIE</t>
  </si>
  <si>
    <t>PE 2887 TEL: 994002050 Basado en Pedidos de client</t>
  </si>
  <si>
    <t>Alameda Picaflores 212 San Borja</t>
  </si>
  <si>
    <t>SAN BORJA</t>
  </si>
  <si>
    <t>03-B010-00019027</t>
  </si>
  <si>
    <t>C00046514637</t>
  </si>
  <si>
    <t>46514637</t>
  </si>
  <si>
    <t>CANO MORI EDUARDO</t>
  </si>
  <si>
    <t>PE 2608 TEL: 950274333 Basado en Entregas 09-0007-</t>
  </si>
  <si>
    <t>AVENIDA RAFAEL ESCARDÓ 945</t>
  </si>
  <si>
    <t>SAN MIGUEL</t>
  </si>
  <si>
    <t>03-B010-00018790</t>
  </si>
  <si>
    <t>C00075496208</t>
  </si>
  <si>
    <t>75496208</t>
  </si>
  <si>
    <t>POZO OCAÑA YAJAIRA</t>
  </si>
  <si>
    <t>PE 2179 TEL: 974523532 Basado en Pedidos de client</t>
  </si>
  <si>
    <t>Jr Almirante guisse 2091-2099 Cruce con julio c tello 498</t>
  </si>
  <si>
    <t>LINCE</t>
  </si>
  <si>
    <t>03-B010-00019521</t>
  </si>
  <si>
    <t>C00041650080</t>
  </si>
  <si>
    <t>41650080</t>
  </si>
  <si>
    <t>QUIÑONES ANDREA</t>
  </si>
  <si>
    <t>PE 3431 TEL: 999199660 ENVÍO Basado en Entregas 09</t>
  </si>
  <si>
    <t>03-B010-00019010</t>
  </si>
  <si>
    <t>C00015863189</t>
  </si>
  <si>
    <t>15863189</t>
  </si>
  <si>
    <t>DIAZ GARCIA  ISABEL</t>
  </si>
  <si>
    <t>PE 2580 TEL: 947671475 Basado en Pedidos de client</t>
  </si>
  <si>
    <t>Manzana F Lote 32/ Urbanización 7 de Junio</t>
  </si>
  <si>
    <t>PARAMONGA</t>
  </si>
  <si>
    <t>BARRANCA</t>
  </si>
  <si>
    <t>03-B010-00020449</t>
  </si>
  <si>
    <t>C00016769574</t>
  </si>
  <si>
    <t>16769574</t>
  </si>
  <si>
    <t>VILLEGAS LAINAS,ALEX JAVIER</t>
  </si>
  <si>
    <t>PE 4909 SHALOM PARA: ALEX JAVIER VILLEGAS LAINAS D</t>
  </si>
  <si>
    <t>AGENCIA CHICLAYO CO</t>
  </si>
  <si>
    <t>Venta Asistida</t>
  </si>
  <si>
    <t>03-B010-00018931</t>
  </si>
  <si>
    <t>C00070135231</t>
  </si>
  <si>
    <t>70135231</t>
  </si>
  <si>
    <t>CONTRERAS JESUS</t>
  </si>
  <si>
    <t>PE 2486 TEL: 917667985 Basado en Pedidos de client</t>
  </si>
  <si>
    <t>MZ G Lt 16 3er sector izquierdo urb Antonio Moreno de Cáceres ciudad Deporte</t>
  </si>
  <si>
    <t>VENTANILLA</t>
  </si>
  <si>
    <t>CALLAO</t>
  </si>
  <si>
    <t>03-B010-00016186</t>
  </si>
  <si>
    <t>CMK008716816</t>
  </si>
  <si>
    <t>08716816</t>
  </si>
  <si>
    <t>KAFKA KIENER,WIELEND KNUD</t>
  </si>
  <si>
    <t>230003816 Basado en Entregas 09-0010-00056578.</t>
  </si>
  <si>
    <t>Avenida 15 de Enero 571</t>
  </si>
  <si>
    <t>03-B010-00020218</t>
  </si>
  <si>
    <t>PE 4504 TEL: 978420087 RECOJO Basado en Entregas 0</t>
  </si>
  <si>
    <t>LA LUNA 276</t>
  </si>
  <si>
    <t>01</t>
  </si>
  <si>
    <t>01-F010-00025252</t>
  </si>
  <si>
    <t>C20607053287</t>
  </si>
  <si>
    <t>20607053287</t>
  </si>
  <si>
    <t>ANIMAL GARDEN SAC</t>
  </si>
  <si>
    <t>Facturas clientes - C20607053287</t>
  </si>
  <si>
    <t>AVENIDA HORACIO URTEAGA 1137</t>
  </si>
  <si>
    <t>03-B010-00020123</t>
  </si>
  <si>
    <t>C00007623990</t>
  </si>
  <si>
    <t>07623990</t>
  </si>
  <si>
    <t>GALVEZ CHUNGA,JOSE LUIS</t>
  </si>
  <si>
    <t>Pedidos de cliente - C00007623990 Basado en Entreg</t>
  </si>
  <si>
    <t>EVENTO JOCKEY</t>
  </si>
  <si>
    <t>Nacional</t>
  </si>
  <si>
    <t>03-B010-00020137</t>
  </si>
  <si>
    <t>C00040883932</t>
  </si>
  <si>
    <t>40883932</t>
  </si>
  <si>
    <t>CECILIA FERNANDEZ</t>
  </si>
  <si>
    <t>Pedidos de cliente - C00040883932 Basado en Entreg</t>
  </si>
  <si>
    <t>03-B010-00017962</t>
  </si>
  <si>
    <t>PE 0818 RECOGE: Manuel Alejandro Sbeilie Paredes D</t>
  </si>
  <si>
    <t>03-B010-00018013</t>
  </si>
  <si>
    <t>C00072972239</t>
  </si>
  <si>
    <t>72972239</t>
  </si>
  <si>
    <t>DIEZ CANSECO OLGA</t>
  </si>
  <si>
    <t>PE 0942 TEL: 947242546 Basado en Pedidos de client</t>
  </si>
  <si>
    <t>Calle torres matos 141 dpto 1409</t>
  </si>
  <si>
    <t>MAGDALENA DEL MAR</t>
  </si>
  <si>
    <t>03-B010-00018626</t>
  </si>
  <si>
    <t>C00044229890</t>
  </si>
  <si>
    <t>44229890</t>
  </si>
  <si>
    <t>UMBERT SARMIENTO ELIANA</t>
  </si>
  <si>
    <t>PE 2015 TEL: 947763046 Basado en Pedidos de client</t>
  </si>
  <si>
    <t>Calle Bolognesi 351 dpto 804</t>
  </si>
  <si>
    <t>03-B010-00018540</t>
  </si>
  <si>
    <t>C00025830750</t>
  </si>
  <si>
    <t>25830750</t>
  </si>
  <si>
    <t>CANALES URSULA</t>
  </si>
  <si>
    <t>PE 1787 TEL: 923208130 Basado en Pedidos de client</t>
  </si>
  <si>
    <t>Los romances 178</t>
  </si>
  <si>
    <t>LA MOLINA</t>
  </si>
  <si>
    <t>03-B010-00018817</t>
  </si>
  <si>
    <t>C00047833956</t>
  </si>
  <si>
    <t>47833956</t>
  </si>
  <si>
    <t>VASQUEZ CECILIA</t>
  </si>
  <si>
    <t>PE 2243 TEL: 980081935 Basado en Pedidos de client</t>
  </si>
  <si>
    <t>calle condoroma 242 dpto 403</t>
  </si>
  <si>
    <t>03-B010-00020182</t>
  </si>
  <si>
    <t>C00070886664</t>
  </si>
  <si>
    <t>70886664</t>
  </si>
  <si>
    <t>BOTTO SHIRLEY</t>
  </si>
  <si>
    <t>PE 4423 TEL: 976719196 RECOJO Basado en Pedidos de</t>
  </si>
  <si>
    <t>Mz J lote 15 caja de agua</t>
  </si>
  <si>
    <t>SAN JUAN DE LURIGANCHO</t>
  </si>
  <si>
    <t>03-B010-00018813</t>
  </si>
  <si>
    <t>C00070567443</t>
  </si>
  <si>
    <t>70567443</t>
  </si>
  <si>
    <t>FRANCO FARIAS KEVIN EDUARDO</t>
  </si>
  <si>
    <t>PE 2237 TEL: 977541976 Basado en Pedidos de client</t>
  </si>
  <si>
    <t>Pasaje A Manzana B Lote 6 Urb. San Mateo - Ref. Jiron los nevados 100- Cruce Jirón Solimana con Jiró</t>
  </si>
  <si>
    <t>03-B010-00020512</t>
  </si>
  <si>
    <t>C00041380775</t>
  </si>
  <si>
    <t>41380775</t>
  </si>
  <si>
    <t>RUIZ TORRES ZOILA VERONIKA</t>
  </si>
  <si>
    <t>PE 5043 TEL: 987594333 ENVÍO Basado en Pedidos de</t>
  </si>
  <si>
    <t>Urbanización La Cruceta 3ra etapa block 27 dpto 102</t>
  </si>
  <si>
    <t>03-B010-00019045</t>
  </si>
  <si>
    <t>C00044804864</t>
  </si>
  <si>
    <t>44804864</t>
  </si>
  <si>
    <t>CORDOVA CHAMBI DANIEL</t>
  </si>
  <si>
    <t>PE 2672 TEL: 953204269 Basado en Pedidos de client</t>
  </si>
  <si>
    <t>Niza 106</t>
  </si>
  <si>
    <t>SANTA ANITA</t>
  </si>
  <si>
    <t>03-B010-00020163</t>
  </si>
  <si>
    <t>C00009336255</t>
  </si>
  <si>
    <t>09336255</t>
  </si>
  <si>
    <t>GAMARRA VIDAL,EDLA DORILA</t>
  </si>
  <si>
    <t>PE 4357 CANI-TABS TEL: 981277934 ENVÍO Basado en E</t>
  </si>
  <si>
    <t>San Borja Sur 863</t>
  </si>
  <si>
    <t>03-B010-00020196</t>
  </si>
  <si>
    <t>C00073060951</t>
  </si>
  <si>
    <t>73060951</t>
  </si>
  <si>
    <t>ZEGARRA CHAVEZ DANA</t>
  </si>
  <si>
    <t>PE 4445 TEL: 987713198 RECOJO Basado en Pedidos de</t>
  </si>
  <si>
    <t>Calle Coronel Inclan 750</t>
  </si>
  <si>
    <t>03-B010-00018849</t>
  </si>
  <si>
    <t>C00046944074</t>
  </si>
  <si>
    <t>46944074</t>
  </si>
  <si>
    <t>PAREDES MORALES EDINSON</t>
  </si>
  <si>
    <t>PE 2326 TEL: 994338359 Basado en Pedidos de client</t>
  </si>
  <si>
    <t>AV. MANUEL GONZALES PRADA 379</t>
  </si>
  <si>
    <t>03-B010-00020432</t>
  </si>
  <si>
    <t>C00040683129</t>
  </si>
  <si>
    <t>40683129</t>
  </si>
  <si>
    <t>GUZMÁN ZORRILLA BEATRIZ ELVIA</t>
  </si>
  <si>
    <t>PE 4825 TEL: 993148166 RECOJO Basado en Pedidos de</t>
  </si>
  <si>
    <t>01-F010-00024033</t>
  </si>
  <si>
    <t>C20521439425</t>
  </si>
  <si>
    <t>20521439425</t>
  </si>
  <si>
    <t>renalmedic sac</t>
  </si>
  <si>
    <t>Facturas clientes - C20521439425</t>
  </si>
  <si>
    <t>av universitaria 491 san miguel</t>
  </si>
  <si>
    <t>03-B010-00020148</t>
  </si>
  <si>
    <t>C00046567191</t>
  </si>
  <si>
    <t>46567191</t>
  </si>
  <si>
    <t>JAVIER ESCOBEDO</t>
  </si>
  <si>
    <t>PE 4389 Basado en Entregas 09-T010-00000964.</t>
  </si>
  <si>
    <t>03-B010-00019334</t>
  </si>
  <si>
    <t>C00007637984</t>
  </si>
  <si>
    <t>07637984</t>
  </si>
  <si>
    <t>VARGAS MACHUCA,SANDRA YANETH</t>
  </si>
  <si>
    <t>PE 3045 TEL: 948119046 CANI-TABS Basado en Entrega</t>
  </si>
  <si>
    <t>Jiron Independencia 292 Block F dpto 502</t>
  </si>
  <si>
    <t>Barranco</t>
  </si>
  <si>
    <t>03-B010-00020324</t>
  </si>
  <si>
    <t>C00007290679</t>
  </si>
  <si>
    <t>07290679</t>
  </si>
  <si>
    <t>PLASENCIA CAMPOS  VICTOR</t>
  </si>
  <si>
    <t>PE 4670 TEL: 995312627 RECOJO Basado en Pedidos de</t>
  </si>
  <si>
    <t>03-B010-00019053</t>
  </si>
  <si>
    <t>C00071842866</t>
  </si>
  <si>
    <t>71842866</t>
  </si>
  <si>
    <t>NEYRA JULIO</t>
  </si>
  <si>
    <t>PE 2696 TEL: 987283583 Basado en Pedidos de client</t>
  </si>
  <si>
    <t>Sector 2 grupo 25a Mz i lote 1</t>
  </si>
  <si>
    <t>VILLA EL SALVADOR</t>
  </si>
  <si>
    <t>03-B010-00019463</t>
  </si>
  <si>
    <t>C00044998632</t>
  </si>
  <si>
    <t>44998632</t>
  </si>
  <si>
    <t>GUTIERREZ MENDOZA,VARINHIA ARLET</t>
  </si>
  <si>
    <t>PE 3337 TEL: 956774725 Basado en Entregas 09-T010-</t>
  </si>
  <si>
    <t>03-B010-00020246</t>
  </si>
  <si>
    <t>C00071231574</t>
  </si>
  <si>
    <t>71231574</t>
  </si>
  <si>
    <t>CARLES BRIOLO JEREMY</t>
  </si>
  <si>
    <t>PE 4542 TEL: 998740017 ENVÍO Basado en Pedidos de</t>
  </si>
  <si>
    <t>01-F010-00024050</t>
  </si>
  <si>
    <t>03-B010-00019307</t>
  </si>
  <si>
    <t>C00040136704</t>
  </si>
  <si>
    <t>40136704</t>
  </si>
  <si>
    <t>VALENZUELA KELLY</t>
  </si>
  <si>
    <t>PE 2975 TEL: 957536979 Basado en Pedidos de client</t>
  </si>
  <si>
    <t>Nicolás de Pierola 269</t>
  </si>
  <si>
    <t>BELLAVISTA</t>
  </si>
  <si>
    <t>03-B010-00018824</t>
  </si>
  <si>
    <t>C00020023469</t>
  </si>
  <si>
    <t>20023469</t>
  </si>
  <si>
    <t>PÉREZ CÁRDENAS  ALYS</t>
  </si>
  <si>
    <t>PE 2256 TEL: 954836131 Basado en Pedidos de client</t>
  </si>
  <si>
    <t>Calle Andalucia n°150-  mzE lote 27 urbanización la Capilla-La molina</t>
  </si>
  <si>
    <t>03-B010-00020059</t>
  </si>
  <si>
    <t>C00041060642</t>
  </si>
  <si>
    <t>41060642</t>
  </si>
  <si>
    <t>PONCE RODRIGUEZ,JOHN JACKSON</t>
  </si>
  <si>
    <t>PE 4216 TEL: 959258052 ENVÍO Basado en Entregas 09</t>
  </si>
  <si>
    <t>Av jose Antonio taboada 116-B</t>
  </si>
  <si>
    <t>Sachaca</t>
  </si>
  <si>
    <t>03-B010-00018635</t>
  </si>
  <si>
    <t>C00040973040</t>
  </si>
  <si>
    <t>40973040</t>
  </si>
  <si>
    <t>MOLINA RODRIGUEZ,ELENA NARCISA</t>
  </si>
  <si>
    <t>PE 2024 TEL: 959391415 Basado en Entregas 09-0007-</t>
  </si>
  <si>
    <t>03-B010-00020320</t>
  </si>
  <si>
    <t>C00025572570</t>
  </si>
  <si>
    <t>25572570</t>
  </si>
  <si>
    <t>MARTINEZ ALBURQUEQUE PAOLA MARIA</t>
  </si>
  <si>
    <t>PE 4655 TEL: 997971357 ENVÍO Basado en Pedidos de</t>
  </si>
  <si>
    <t>SURQUILLO</t>
  </si>
  <si>
    <t>03-B010-00019197</t>
  </si>
  <si>
    <t>C00002402226</t>
  </si>
  <si>
    <t>002402226</t>
  </si>
  <si>
    <t>SALAZAR MARIANNY</t>
  </si>
  <si>
    <t>PE 2786 TEL: 931407663 Basado en Pedidos de client</t>
  </si>
  <si>
    <t>03-B010-00017895</t>
  </si>
  <si>
    <t>C00048316140</t>
  </si>
  <si>
    <t>48316140</t>
  </si>
  <si>
    <t>RAMOS ANTONIO BRENDA</t>
  </si>
  <si>
    <t>PE 0648 TEL: 947313017 Basado en Pedidos de client</t>
  </si>
  <si>
    <t>Jirón Apurimac 3816</t>
  </si>
  <si>
    <t>03-B010-00020165</t>
  </si>
  <si>
    <t>ERCAGV000359</t>
  </si>
  <si>
    <t>42166202</t>
  </si>
  <si>
    <t>MORALES TARAZONA,CARMEN JOHANA</t>
  </si>
  <si>
    <t>PE 4406 Basado en Entregas 09-T010-00000994.</t>
  </si>
  <si>
    <t>03-B010-00019472</t>
  </si>
  <si>
    <t>C00045325386</t>
  </si>
  <si>
    <t>45325386</t>
  </si>
  <si>
    <t>DEL CASTILLO VERA,PAOLA ANDRE</t>
  </si>
  <si>
    <t>PE 3343 TEL: 986911838 Basado en Entregas 09-T010-</t>
  </si>
  <si>
    <t>03-B010-00018760</t>
  </si>
  <si>
    <t>C00071223592</t>
  </si>
  <si>
    <t>71223592</t>
  </si>
  <si>
    <t>SEDANO ROMANI  MARIA ALEXANDRA</t>
  </si>
  <si>
    <t>PE 2108 TEL: 956272416 Basado en Entregas 09-0007-</t>
  </si>
  <si>
    <t>AV. TAHUANTINSUYO N 821</t>
  </si>
  <si>
    <t>EL TAMBO</t>
  </si>
  <si>
    <t>HUANCAYO</t>
  </si>
  <si>
    <t>03-B010-00019315</t>
  </si>
  <si>
    <t>C00047027410</t>
  </si>
  <si>
    <t>47027410</t>
  </si>
  <si>
    <t>FELMAN THAISS</t>
  </si>
  <si>
    <t>PE 2997 TEL: 973923655 Basado en Pedidos de client</t>
  </si>
  <si>
    <t>Av. Cerros de Camacho 660 dpto 402 Surco</t>
  </si>
  <si>
    <t>03-B010-00019189</t>
  </si>
  <si>
    <t>CMK070035587</t>
  </si>
  <si>
    <t>70035587</t>
  </si>
  <si>
    <t>HUAMANI CUSTODIO,WHENG JOHNSON</t>
  </si>
  <si>
    <t>PE 2774 TEL: 947850312 (OLVA) Basado en Pedidos de</t>
  </si>
  <si>
    <t>Villa Aeropuerto MZ B Lote 2</t>
  </si>
  <si>
    <t>Huanchaco</t>
  </si>
  <si>
    <t>03-B010-00020181</t>
  </si>
  <si>
    <t>C00070817888</t>
  </si>
  <si>
    <t>70817888</t>
  </si>
  <si>
    <t>PADILLA GABRIELA</t>
  </si>
  <si>
    <t>PE 4419 TEL: 965805555 ENVÍO Basado en Entregas 09</t>
  </si>
  <si>
    <t>AVENIDA GENERAL TRINIDAD MORAN 722 DPTO 401</t>
  </si>
  <si>
    <t>03-B010-00018589</t>
  </si>
  <si>
    <t>C00006966024</t>
  </si>
  <si>
    <t>06966024</t>
  </si>
  <si>
    <t>SCHREIER ANNEMARIE</t>
  </si>
  <si>
    <t>PE 1893 TEL: 999369889 Basado en Entregas 09-0010-</t>
  </si>
  <si>
    <t>03-B010-00019357</t>
  </si>
  <si>
    <t>PE 3091 TEL: 987594333 Basado en Pedidos de client</t>
  </si>
  <si>
    <t>03-B010-00020167</t>
  </si>
  <si>
    <t>ERCAGV000825</t>
  </si>
  <si>
    <t>71329473</t>
  </si>
  <si>
    <t>ARIAS OTOYA,ERICK RONALDO</t>
  </si>
  <si>
    <t>PE 4408 Basado en Entregas 09-T010-00000996.</t>
  </si>
  <si>
    <t>01-F010-00025824</t>
  </si>
  <si>
    <t>C20610758542</t>
  </si>
  <si>
    <t>20610758542</t>
  </si>
  <si>
    <t>GENETICA Y REPRODUCCION ANIMAL ASISTIDA S.A.C.</t>
  </si>
  <si>
    <t>Facturas clientes - C20610758542</t>
  </si>
  <si>
    <t>03-B010-00020250</t>
  </si>
  <si>
    <t>C00046250517</t>
  </si>
  <si>
    <t>46250517</t>
  </si>
  <si>
    <t>GAGO MARIA</t>
  </si>
  <si>
    <t>PE 4547 TEL: 960218629 ENVÍO Basado en Pedidos de</t>
  </si>
  <si>
    <t>03-B010-00020192</t>
  </si>
  <si>
    <t>C00075950692</t>
  </si>
  <si>
    <t>75950692</t>
  </si>
  <si>
    <t>MARCHAN OROZCO IMER YAMPIER</t>
  </si>
  <si>
    <t>PE 4438 TEL: 936292562 ENVÍO Basado en Pedidos de</t>
  </si>
  <si>
    <t>Jirón tambopata 408</t>
  </si>
  <si>
    <t>TAMBOPATA</t>
  </si>
  <si>
    <t>03-B010-00017958</t>
  </si>
  <si>
    <t>C00007264470</t>
  </si>
  <si>
    <t>07264470</t>
  </si>
  <si>
    <t>REINOSO GIOVANNA</t>
  </si>
  <si>
    <t>PE 0805 TEL: 987422663 Basado en Entregas 09-0010-</t>
  </si>
  <si>
    <t>JIRÓN JACARANDÁ 765 DPTO. 301 (A UNA CUADRA DE PLAZA VEA VALLE HERMOSO)</t>
  </si>
  <si>
    <t>03-B010-00018917</t>
  </si>
  <si>
    <t>C00040112013</t>
  </si>
  <si>
    <t>40112013</t>
  </si>
  <si>
    <t>RADA YADHIRA</t>
  </si>
  <si>
    <t>PE 2465 TEL: 990903959 Basado en Pedidos de client</t>
  </si>
  <si>
    <t>calle general murillo 354, la campiña -chorrillos</t>
  </si>
  <si>
    <t>03-B010-00018408</t>
  </si>
  <si>
    <t>C00040306083</t>
  </si>
  <si>
    <t>40306083</t>
  </si>
  <si>
    <t>PASETA JESUS</t>
  </si>
  <si>
    <t>PE 1544 TEL: 998257145 Basado en Pedidos de client</t>
  </si>
  <si>
    <t>JIRÓN BATALLÓN TARMA 143</t>
  </si>
  <si>
    <t>03-B010-00018004</t>
  </si>
  <si>
    <t>C00049077291</t>
  </si>
  <si>
    <t>49077291</t>
  </si>
  <si>
    <t>ROMERO SALVADOR DANGELY</t>
  </si>
  <si>
    <t>PE 0924 TEL: 923528149 Basado en Pedidos de client</t>
  </si>
  <si>
    <t>Jr Turin 409</t>
  </si>
  <si>
    <t>03-B010-00019482</t>
  </si>
  <si>
    <t>C00046674722</t>
  </si>
  <si>
    <t>46674722</t>
  </si>
  <si>
    <t>MORENO SALCEDO,MARIO ALFONSO</t>
  </si>
  <si>
    <t>PE 3349 TEL: 931630738  + PE 3316 Basado en Entre</t>
  </si>
  <si>
    <t>Conquista 140 Jose Leonardo Ortiz</t>
  </si>
  <si>
    <t>03-B010-00020504</t>
  </si>
  <si>
    <t>C00076146586</t>
  </si>
  <si>
    <t>76146586</t>
  </si>
  <si>
    <t>GONGORA CASTILLO BETTINA</t>
  </si>
  <si>
    <t>PE 5021 TE: 980682059 RECOJO Basado en Entregas 09</t>
  </si>
  <si>
    <t>03-B010-00020381</t>
  </si>
  <si>
    <t>C00045074164</t>
  </si>
  <si>
    <t>45074164</t>
  </si>
  <si>
    <t>GAMEZ RAMOS JOEL</t>
  </si>
  <si>
    <t>PE 4773 TEL: 985372392 RECOJO Basado en Entregas 0</t>
  </si>
  <si>
    <t>01-F010-00024619</t>
  </si>
  <si>
    <t>C20454306423</t>
  </si>
  <si>
    <t>20454306423</t>
  </si>
  <si>
    <t>Aye contratistas generales s.a.c.</t>
  </si>
  <si>
    <t>Facturas clientes - C20454306423</t>
  </si>
  <si>
    <t>Urb. Los portales A8, cayma</t>
  </si>
  <si>
    <t>01-F010-00018119</t>
  </si>
  <si>
    <t>C20600304985</t>
  </si>
  <si>
    <t>20600304985</t>
  </si>
  <si>
    <t>CONSORCIO DISTRIBUIDOR VETERINARIO S.A.C.</t>
  </si>
  <si>
    <t>7722000001</t>
  </si>
  <si>
    <t>INTERESES L 2022-00446REF F010-017491 FE 17/02/20</t>
  </si>
  <si>
    <t>AV. CIRCUNVALACION NRO. 2875 URB. RECAUDADORES</t>
  </si>
  <si>
    <t>03-B010-00019348</t>
  </si>
  <si>
    <t>C00071122974</t>
  </si>
  <si>
    <t>71122974</t>
  </si>
  <si>
    <t>YOSHIDA CINTHIA</t>
  </si>
  <si>
    <t>PE 3071 TEL: 999097818 Basado en Pedidos de client</t>
  </si>
  <si>
    <t>CALLE ALBERTO ALEXANDER 2378 - 202</t>
  </si>
  <si>
    <t>01-F010-00025869</t>
  </si>
  <si>
    <t>C10713077246</t>
  </si>
  <si>
    <t>10713077246</t>
  </si>
  <si>
    <t>BLANCO MUÑOZ RONALD ALBERTO</t>
  </si>
  <si>
    <t>Facturas clientes - C10713077246</t>
  </si>
  <si>
    <t>03-B010-00020353</t>
  </si>
  <si>
    <t>C00041836947</t>
  </si>
  <si>
    <t>41836947</t>
  </si>
  <si>
    <t>ROMERO YEPEZ NELSON JAVIER</t>
  </si>
  <si>
    <t>PE 4724 TEL: 997421916 RECOJO Basado en Entregas 0</t>
  </si>
  <si>
    <t>03-B010-00020312</t>
  </si>
  <si>
    <t>C00070296705</t>
  </si>
  <si>
    <t>70296705</t>
  </si>
  <si>
    <t>DIAZ COSTA,CAROLINA FIORELLA</t>
  </si>
  <si>
    <t>PE 4653 TEL: 941944692 ENVÍO Basado en Entregas 09</t>
  </si>
  <si>
    <t>03-B010-00019180</t>
  </si>
  <si>
    <t>C00041906607</t>
  </si>
  <si>
    <t>41906607</t>
  </si>
  <si>
    <t>QUISTAN RAMOS  GERARDO</t>
  </si>
  <si>
    <t>PE 2738 TEL: 971800616 Basado en Pedidos de client</t>
  </si>
  <si>
    <t>CA. ALFONZO UGARTE MZ U LOTE 1 ASOC. JAVIER HERAUD FRENTE A LA LOZA DEPORTIVA  SE ENTRA X ATRÁS DE</t>
  </si>
  <si>
    <t>03-B010-00020427</t>
  </si>
  <si>
    <t>C00071440857</t>
  </si>
  <si>
    <t>71440857</t>
  </si>
  <si>
    <t>BARUA  MAURICIO</t>
  </si>
  <si>
    <t>PE 4857 TEL: 982323111 RECOJO Basado en Pedidos de</t>
  </si>
  <si>
    <t>03-B010-00020046</t>
  </si>
  <si>
    <t>C00010471766</t>
  </si>
  <si>
    <t>10471766</t>
  </si>
  <si>
    <t>GONZALES GILDEMEISTER,JULIA MARGARITA</t>
  </si>
  <si>
    <t>PE 4224 TEL: 991142942 ENVÍO Basado en Entregas 09</t>
  </si>
  <si>
    <t>av san felipe 915 dpto 1303</t>
  </si>
  <si>
    <t>03-B010-00018614</t>
  </si>
  <si>
    <t>C00022309104</t>
  </si>
  <si>
    <t>22309104</t>
  </si>
  <si>
    <t>ACEVEDO VASQUEZ CAROLA</t>
  </si>
  <si>
    <t>PE 1932 TEL: 960115838 (OLVA) Basado en Pedidos de</t>
  </si>
  <si>
    <t>CALLE MÁRQUEZ DE MANCERA 304-A  REF POR EL COLEGIO SIMÓN BOLÍVAR</t>
  </si>
  <si>
    <t>PISCO</t>
  </si>
  <si>
    <t>03-B010-00019464</t>
  </si>
  <si>
    <t>C00008677077</t>
  </si>
  <si>
    <t>08677077</t>
  </si>
  <si>
    <t>HUACO LUIS</t>
  </si>
  <si>
    <t>PE 3260 TEL: 999708203 Basado en Pedidos de client</t>
  </si>
  <si>
    <t>03-B010-00019398</t>
  </si>
  <si>
    <t>C00028306398</t>
  </si>
  <si>
    <t>28306398</t>
  </si>
  <si>
    <t>SANCHEZ FLORENTINO</t>
  </si>
  <si>
    <t>PE 3221 TEL: 994644966 Basado en Pedidos de client</t>
  </si>
  <si>
    <t>av. mariano condorcanqui 2706</t>
  </si>
  <si>
    <t>COMAS</t>
  </si>
  <si>
    <t>03-B010-00018109</t>
  </si>
  <si>
    <t>C00010802380</t>
  </si>
  <si>
    <t>10802380</t>
  </si>
  <si>
    <t>LIVIA ALBA ROCÍO</t>
  </si>
  <si>
    <t>PE 1040 TEL: 975417103 Basado en Pedidos de client</t>
  </si>
  <si>
    <t>JR. JOSÉ DE SAN MARTÍN 831, URB. EL TRÉBOL 3RA. ETAPA</t>
  </si>
  <si>
    <t>LOS OLIVOS</t>
  </si>
  <si>
    <t>03-B010-00017964</t>
  </si>
  <si>
    <t>C00070858803</t>
  </si>
  <si>
    <t>70858803</t>
  </si>
  <si>
    <t>FLORES GALARZA PRYSCILA</t>
  </si>
  <si>
    <t>PE 0824 TEL: 955532484 Basado en Pedidos de client</t>
  </si>
  <si>
    <t>Rio Purus Mz J Lt 19 - AAHH Jesus Oropeza Chonta - San Juan de Lurigancho</t>
  </si>
  <si>
    <t>03-B010-00020084</t>
  </si>
  <si>
    <t>C00073322369</t>
  </si>
  <si>
    <t>73322369</t>
  </si>
  <si>
    <t>ROMERO ESCRIBA,LIZBETH ALESSANDRA</t>
  </si>
  <si>
    <t>PE 4273 CANI-TABS TEL: 930520029 ENVÍO Basado en E</t>
  </si>
  <si>
    <t>Av. Manuel Olguín 373</t>
  </si>
  <si>
    <t>03-B010-00018000</t>
  </si>
  <si>
    <t>C00012345679</t>
  </si>
  <si>
    <t>12345679</t>
  </si>
  <si>
    <t>VASQUEZ X,EDI X</t>
  </si>
  <si>
    <t>PE 0890 SHOP Basado en Entregas 09-0010-00059042.</t>
  </si>
  <si>
    <t>03-B010-00020176</t>
  </si>
  <si>
    <t>C00006673593</t>
  </si>
  <si>
    <t>06673593</t>
  </si>
  <si>
    <t>FLORES QUINTANA LUI</t>
  </si>
  <si>
    <t>PE 4410 TEL: 997950666 RECOJO Basado en Entregas 0</t>
  </si>
  <si>
    <t>03-B010-00018856</t>
  </si>
  <si>
    <t>C00047565712</t>
  </si>
  <si>
    <t>47565712</t>
  </si>
  <si>
    <t>ALJOVIN RODRIGO INES</t>
  </si>
  <si>
    <t>PE 2304 TEL: 947028574 Basado en Pedidos de client</t>
  </si>
  <si>
    <t>AV EL SOL OESTE 335, DPTO 804</t>
  </si>
  <si>
    <t>BARRANCO</t>
  </si>
  <si>
    <t>03-B010-00020489</t>
  </si>
  <si>
    <t>PE 4979 TEL: 997525619 RECOJO Basado en Entregas 0</t>
  </si>
  <si>
    <t>03-B010-00017978</t>
  </si>
  <si>
    <t>C00071612983</t>
  </si>
  <si>
    <t>71612983</t>
  </si>
  <si>
    <t>BARRIENTOS DAPHNE</t>
  </si>
  <si>
    <t>PE 0853 TEL: 923043813 Basado en Entregas 09-0010-</t>
  </si>
  <si>
    <t>CALLE FRANCISCO DE ZELA 2665</t>
  </si>
  <si>
    <t>03-B010-00017952</t>
  </si>
  <si>
    <t>C00044636696</t>
  </si>
  <si>
    <t>44636696</t>
  </si>
  <si>
    <t>SANTUR ABAD DARWING MANUEL</t>
  </si>
  <si>
    <t>PE 0802 RECOGE: Darwing Manuel Santur Abad DNI: 44</t>
  </si>
  <si>
    <t>Calle Máncora N° 406 Santa Teresita</t>
  </si>
  <si>
    <t>SULLANA</t>
  </si>
  <si>
    <t>03-B010-00020295</t>
  </si>
  <si>
    <t>C00007860625</t>
  </si>
  <si>
    <t>07860625</t>
  </si>
  <si>
    <t>CALDERON MELENDEZ,ANA MARIA</t>
  </si>
  <si>
    <t>PE 4569 TEL: 995550455 ENVÍO Basado en Entregas 09</t>
  </si>
  <si>
    <t>Avda Dos de Mayo 1320 dpto 101</t>
  </si>
  <si>
    <t>San Isidro</t>
  </si>
  <si>
    <t>03-B010-00019202</t>
  </si>
  <si>
    <t>C00072737260</t>
  </si>
  <si>
    <t>72737260</t>
  </si>
  <si>
    <t>VILLOSLADA SALAZAR MILTON</t>
  </si>
  <si>
    <t>PE 2785 RECOGE: Milton Villoslada Salazar DNI: 727</t>
  </si>
  <si>
    <t>MANUEL CEDEÑO 1395, LA ESPERANZA</t>
  </si>
  <si>
    <t>LA ESPERANZA</t>
  </si>
  <si>
    <t>TRUJILLO</t>
  </si>
  <si>
    <t>03-B010-00019453</t>
  </si>
  <si>
    <t>C00009339750</t>
  </si>
  <si>
    <t>09339750</t>
  </si>
  <si>
    <t>MEYER MAGALI</t>
  </si>
  <si>
    <t>PE 3315 TEL: 981505444 Basado en Pedidos de client</t>
  </si>
  <si>
    <t>Malecón Souza 587 dpto 201</t>
  </si>
  <si>
    <t>03-B010-00020370</t>
  </si>
  <si>
    <t>C00044705195</t>
  </si>
  <si>
    <t>44705195</t>
  </si>
  <si>
    <t>LA ROSA BONIFACIO JULIAN</t>
  </si>
  <si>
    <t>PE 4756 RECOJO Basado en Entregas 09-T010-00001318</t>
  </si>
  <si>
    <t>03-B010-00018843</t>
  </si>
  <si>
    <t>C00045320468</t>
  </si>
  <si>
    <t>45320468</t>
  </si>
  <si>
    <t>MAROCHO VALDEZ,KAREM MARLEN</t>
  </si>
  <si>
    <t>PE 2285 TEL: 949501188 Basado en Entregas 09-0007-</t>
  </si>
  <si>
    <t>03-B010-00020448</t>
  </si>
  <si>
    <t>C00005117380</t>
  </si>
  <si>
    <t>005117380</t>
  </si>
  <si>
    <t>Roso X,Silky X</t>
  </si>
  <si>
    <t>PE 4904 TEL: 969034460 ENVÍO Basado en Pedidos de</t>
  </si>
  <si>
    <t>San Carlos 711</t>
  </si>
  <si>
    <t>03-B010-00018551</t>
  </si>
  <si>
    <t>C00075131900</t>
  </si>
  <si>
    <t>10751319008</t>
  </si>
  <si>
    <t>HUAMAN CORDOVA,SAMIRE ANDREA</t>
  </si>
  <si>
    <t>NO DESPACHAR Basado en Entregas 09-0013-00003810.</t>
  </si>
  <si>
    <t>AV CANADÁ 3792</t>
  </si>
  <si>
    <t>03-B010-00020522</t>
  </si>
  <si>
    <t>C00025846591</t>
  </si>
  <si>
    <t>25846591</t>
  </si>
  <si>
    <t>FARFAN VALDERRAMA JUAN FRANCISCO</t>
  </si>
  <si>
    <t>PE 5070 TEL: 967140980 ENVÍO Basado en Pedidos de</t>
  </si>
  <si>
    <t>AV LA PAZ 811 APTO 207</t>
  </si>
  <si>
    <t>03-B010-00019368</t>
  </si>
  <si>
    <t>C00073619950</t>
  </si>
  <si>
    <t>73619950</t>
  </si>
  <si>
    <t>VALERIANI ALDO</t>
  </si>
  <si>
    <t>PE 3139 TEL: 966745629 Basado en Pedidos de client</t>
  </si>
  <si>
    <t>LA CASCADA 225</t>
  </si>
  <si>
    <t>03-B010-00019188</t>
  </si>
  <si>
    <t>C00001776936</t>
  </si>
  <si>
    <t>001776936</t>
  </si>
  <si>
    <t>BELFORT AILEEN</t>
  </si>
  <si>
    <t>PE 2772 TEL: 994229230 Basado en Pedidos de client</t>
  </si>
  <si>
    <t>CALLE SAN MARTÍN 896</t>
  </si>
  <si>
    <t>03-B010-00018107</t>
  </si>
  <si>
    <t>C00077568543</t>
  </si>
  <si>
    <t>77568543</t>
  </si>
  <si>
    <t>MEJIA KIARA</t>
  </si>
  <si>
    <t>PE 1047 TEL: 981425929 Basado en Pedidos de client</t>
  </si>
  <si>
    <t>Av. Miguel iglesias 623</t>
  </si>
  <si>
    <t>SAN JUAN DE MIRAFLORES</t>
  </si>
  <si>
    <t>03-B010-00020079</t>
  </si>
  <si>
    <t>C00009862662</t>
  </si>
  <si>
    <t>09862662</t>
  </si>
  <si>
    <t>HERNANDEZ QUIROZ FATIMA</t>
  </si>
  <si>
    <t>PE 4267 TEL: 975598744 ENVÍO Basado en Entregas 09</t>
  </si>
  <si>
    <t>03-B010-00018094</t>
  </si>
  <si>
    <t>C00045158458</t>
  </si>
  <si>
    <t>45158458</t>
  </si>
  <si>
    <t>BALCAZAR VANESSA</t>
  </si>
  <si>
    <t>PE 1000 TEL: 94990275 Basado en Pedidos de cliente</t>
  </si>
  <si>
    <t>Pedro Martinto 296 dpto 303</t>
  </si>
  <si>
    <t>01-F010-00025823</t>
  </si>
  <si>
    <t>C20503321794</t>
  </si>
  <si>
    <t>20503321794</t>
  </si>
  <si>
    <t>Datanet Systems SAC</t>
  </si>
  <si>
    <t>Facturas clientes - C20503321794</t>
  </si>
  <si>
    <t>Calle Los Olivos 154, Comas</t>
  </si>
  <si>
    <t>01-F010-00025660</t>
  </si>
  <si>
    <t>03-B010-00018775</t>
  </si>
  <si>
    <t>PE 2155 TEL: 960115838 Basado en Pedidos de client</t>
  </si>
  <si>
    <t>03-B010-00020525</t>
  </si>
  <si>
    <t>PE 5071 TEL: 960115838 ENVÍO Basado en Pedidos de</t>
  </si>
  <si>
    <t>03-B010-00020296</t>
  </si>
  <si>
    <t>C00041714365</t>
  </si>
  <si>
    <t>41714365</t>
  </si>
  <si>
    <t>PEÑA ANDIA  CINTHIA</t>
  </si>
  <si>
    <t>PE 4604 TEL: 980971389 ENVÍO Basado en Pedidos de</t>
  </si>
  <si>
    <t>03-B010-00020307</t>
  </si>
  <si>
    <t>ERCAGV717376</t>
  </si>
  <si>
    <t>71737640</t>
  </si>
  <si>
    <t>CASTILLO BARRERA JULISSA ANDREA</t>
  </si>
  <si>
    <t>PE 4646 RECOJO Basado en Entregas 09-T010-00001215</t>
  </si>
  <si>
    <t>CANADÁ</t>
  </si>
  <si>
    <t>03-B010-00019303</t>
  </si>
  <si>
    <t>C00042757937</t>
  </si>
  <si>
    <t>42757937</t>
  </si>
  <si>
    <t>VIDAL DE LA TORRE ORIANA</t>
  </si>
  <si>
    <t>PE 2971 TEL: 940525996/997737934 Basado en Entrega</t>
  </si>
  <si>
    <t>Av. Arnaldo Márquez 642 dpto. 806</t>
  </si>
  <si>
    <t>03-B010-00020379</t>
  </si>
  <si>
    <t>C00074136894</t>
  </si>
  <si>
    <t>74136894</t>
  </si>
  <si>
    <t>GARCIA ODAR CARLA</t>
  </si>
  <si>
    <t>PE 4769 TEL: 960577729 ENVÍO Basado en Pedidos de</t>
  </si>
  <si>
    <t>03-B010-00017929</t>
  </si>
  <si>
    <t>PE 0722 TEL: 967140980 Basado en Entregas 09-0010-</t>
  </si>
  <si>
    <t>03-B010-00020254</t>
  </si>
  <si>
    <t>C00074199766</t>
  </si>
  <si>
    <t>74199766</t>
  </si>
  <si>
    <t>CABEL YOSELYN</t>
  </si>
  <si>
    <t>PE 4575 TEL: 981307544 ENVÍO Basado en Pedidos de</t>
  </si>
  <si>
    <t>03-B010-00019248</t>
  </si>
  <si>
    <t>PE 2877 TEL: 971800616 Basado en Entregas 09-0007-</t>
  </si>
  <si>
    <t>03-B010-00019052</t>
  </si>
  <si>
    <t>C00047879760</t>
  </si>
  <si>
    <t>47879760</t>
  </si>
  <si>
    <t>EGUES CORBETTO RENATTO</t>
  </si>
  <si>
    <t>PE 2697 RECOGE: renatto egues Corbetto DNI 4787976</t>
  </si>
  <si>
    <t>Jirón Francisco Bolognesi MZ 3 Lt7-Los álamos/ a la espalda de la posta medica</t>
  </si>
  <si>
    <t>PUEBLO NUEVO</t>
  </si>
  <si>
    <t>CHINCHA</t>
  </si>
  <si>
    <t>03-B010-00020047</t>
  </si>
  <si>
    <t>C00074289915</t>
  </si>
  <si>
    <t>74289915</t>
  </si>
  <si>
    <t>ZUÑIGA UGARTECHE CAMILA</t>
  </si>
  <si>
    <t>PE 4217 TEL: 933000525 ENVÍO Basado en Entregas 09</t>
  </si>
  <si>
    <t>Javier prado oeste 2158</t>
  </si>
  <si>
    <t>03-B010-00020097</t>
  </si>
  <si>
    <t>C00046838695</t>
  </si>
  <si>
    <t>46838695</t>
  </si>
  <si>
    <t>ALCANTARA SEGURA,MILAGROS LIDBET</t>
  </si>
  <si>
    <t>PE 4311 TEL: 941801835 ENVÍO Basado en Pedidos de</t>
  </si>
  <si>
    <t>Calle Los Girasoles 1004 Urb. Primavera</t>
  </si>
  <si>
    <t>03-B010-00018851</t>
  </si>
  <si>
    <t>C00076056905</t>
  </si>
  <si>
    <t>76056905</t>
  </si>
  <si>
    <t>PIQUERAS CAROZZI ISABELLA</t>
  </si>
  <si>
    <t>PE 2335 TEL: 949093013 Basado en Pedidos de client</t>
  </si>
  <si>
    <t>Calle Paul de Beaudiez 246</t>
  </si>
  <si>
    <t>SAN ISIDRO</t>
  </si>
  <si>
    <t>03-B010-00019286</t>
  </si>
  <si>
    <t>C00070750541</t>
  </si>
  <si>
    <t>70750541</t>
  </si>
  <si>
    <t>GARCIA CALDERÓN JORGE</t>
  </si>
  <si>
    <t>PE 2950 TEL: 923066437 Basado en Pedidos de client</t>
  </si>
  <si>
    <t>Edificio 1 Departamento 404 Condominio Las Palmeras</t>
  </si>
  <si>
    <t>EL AGUSTINO</t>
  </si>
  <si>
    <t>03-B010-00018577</t>
  </si>
  <si>
    <t>C00045614146</t>
  </si>
  <si>
    <t>45614146</t>
  </si>
  <si>
    <t>VALLE BOLAÑOS GRECIA</t>
  </si>
  <si>
    <t>PE 1845 TEL: 991712819 Basado en Pedidos de client</t>
  </si>
  <si>
    <t>Ca. San Lorenzo 224, Dpto. 903</t>
  </si>
  <si>
    <t>03-B010-00020457</t>
  </si>
  <si>
    <t>PE 4905 SHALOM PARA: ALEX JAVIER VILLEGAS LAINAS D</t>
  </si>
  <si>
    <t>03-B010-00020509</t>
  </si>
  <si>
    <t>CMK070445256</t>
  </si>
  <si>
    <t>70445256</t>
  </si>
  <si>
    <t>GARCIA CORDOVA,LUCIA X</t>
  </si>
  <si>
    <t>PE 5033 TEL: 942667055 RECOJO Basado en Entregas 0</t>
  </si>
  <si>
    <t>03-B010-00020407</t>
  </si>
  <si>
    <t>C00072677491</t>
  </si>
  <si>
    <t>72677491</t>
  </si>
  <si>
    <t>RODRIGUEZ RAMOS CRISTIAN</t>
  </si>
  <si>
    <t>PE 4817 TEL: 983205939 RECOJO Basado en Pedidos de</t>
  </si>
  <si>
    <t>03-B010-00020396</t>
  </si>
  <si>
    <t>C00040015159</t>
  </si>
  <si>
    <t>40015159</t>
  </si>
  <si>
    <t>KAMIDA NAKAO,KARINA SILVIA</t>
  </si>
  <si>
    <t>PE 4798 TEL: 958826658 ENVÍO Basado en Entregas 09</t>
  </si>
  <si>
    <t>03-B010-00019318</t>
  </si>
  <si>
    <t>PE 2998 TEL: 931407663 Basado en Pedidos de client</t>
  </si>
  <si>
    <t>03-B010-00020458</t>
  </si>
  <si>
    <t>C00060861293</t>
  </si>
  <si>
    <t>60861293</t>
  </si>
  <si>
    <t>Isasi Huaquisto Angie</t>
  </si>
  <si>
    <t>PE 4895 TEL: 990824281 RECOJO Basado en Entregas 0</t>
  </si>
  <si>
    <t>03-B010-00020240</t>
  </si>
  <si>
    <t>ERCAGV000653</t>
  </si>
  <si>
    <t>48138936</t>
  </si>
  <si>
    <t>MALCA CARPIO BRAYAN</t>
  </si>
  <si>
    <t>PE 4531 Basado en Entregas 09-T010-00001114.</t>
  </si>
  <si>
    <t>CAR.PANAMERICANA SUR KM. 21.5 ASC. AGROP. VILLA RICA UNIDAD CATASTRAL 10067 ALDEA LOGÍSTICA GLOBAL 8</t>
  </si>
  <si>
    <t>03-B010-00018708</t>
  </si>
  <si>
    <t>C00009996190</t>
  </si>
  <si>
    <t>09996190</t>
  </si>
  <si>
    <t>YEP LUCIA</t>
  </si>
  <si>
    <t>PE 20245 TEL: 999244681 Basado en Pedidos de clien</t>
  </si>
  <si>
    <t>03-B010-00020193</t>
  </si>
  <si>
    <t>C00076163353</t>
  </si>
  <si>
    <t>76163353</t>
  </si>
  <si>
    <t>MENDOZA FLAVIA</t>
  </si>
  <si>
    <t>PE 4439 RECOJO Basado en Entregas 09-T010-00001031</t>
  </si>
  <si>
    <t>JUAN DEL MAR Y BERNEDO 1262</t>
  </si>
  <si>
    <t>03-B010-00018575</t>
  </si>
  <si>
    <t>C00047519170</t>
  </si>
  <si>
    <t>47519170</t>
  </si>
  <si>
    <t>VILLANUEVA SOTOMAYOR KEVIN</t>
  </si>
  <si>
    <t>PE 1850 TEL:941874578 Basado en Pedidos de cliente</t>
  </si>
  <si>
    <t>jiron castilla 241</t>
  </si>
  <si>
    <t>03-B010-00018630</t>
  </si>
  <si>
    <t>PE 2008 TEL: 997950666 Basado en Pedidos de client</t>
  </si>
  <si>
    <t>03-B010-00017908</t>
  </si>
  <si>
    <t>C00073322426</t>
  </si>
  <si>
    <t>73322426</t>
  </si>
  <si>
    <t>SANCHEZ NADIA</t>
  </si>
  <si>
    <t>PE 0681 TEL: 955753555 Basado en Pedidos de client</t>
  </si>
  <si>
    <t>LEON VELARDE 1160</t>
  </si>
  <si>
    <t>03-B010-00020243</t>
  </si>
  <si>
    <t>C00071579739</t>
  </si>
  <si>
    <t>71579739</t>
  </si>
  <si>
    <t>ARRIOLA GIL SERGIO</t>
  </si>
  <si>
    <t>PE 4539 TEL: 975541659 ENVÍO Basado en Pedidos de</t>
  </si>
  <si>
    <t>Residencial Karl Weiss E-101 Puerta #2</t>
  </si>
  <si>
    <t>CHICLAYO</t>
  </si>
  <si>
    <t>01-F010-00025963</t>
  </si>
  <si>
    <t>C20613131583</t>
  </si>
  <si>
    <t>20613131583</t>
  </si>
  <si>
    <t>Negociaciones A &amp; A S.A.C.</t>
  </si>
  <si>
    <t>Facturas clientes - C20613131583</t>
  </si>
  <si>
    <t>03-B010-00020200</t>
  </si>
  <si>
    <t>C00006645302</t>
  </si>
  <si>
    <t>06645302</t>
  </si>
  <si>
    <t>SEGURA VASQUEZ DE VIZCARRA,SILVIA ROSARIO</t>
  </si>
  <si>
    <t>PE 4451 TEL: 953686269 ENVÍO Basado en Entregas 09</t>
  </si>
  <si>
    <t>San antonio 253</t>
  </si>
  <si>
    <t>03-B010-00020143</t>
  </si>
  <si>
    <t>C00009880648</t>
  </si>
  <si>
    <t>09880648</t>
  </si>
  <si>
    <t>ESCALANTE VIOLETA</t>
  </si>
  <si>
    <t>PE 4392 Basado en Entregas 09-T010-00000967.</t>
  </si>
  <si>
    <t>03-B010-00020065</t>
  </si>
  <si>
    <t>C00070367048</t>
  </si>
  <si>
    <t>70367048</t>
  </si>
  <si>
    <t>Giron Garcia Genesis</t>
  </si>
  <si>
    <t>PE 4240 TEL: 928498265 Basado en Entregas 09-T010-</t>
  </si>
  <si>
    <t>Jr. San cristobal 1580</t>
  </si>
  <si>
    <t>03-B010-00019347</t>
  </si>
  <si>
    <t>C00046836235</t>
  </si>
  <si>
    <t>46836235</t>
  </si>
  <si>
    <t>Rojas .,Ethel</t>
  </si>
  <si>
    <t>PE 3069 TEL: 987607334 Basado en Pedidos de client</t>
  </si>
  <si>
    <t>Jirón Coronel Eudocio rabines MzA lt 20 los portales de surco</t>
  </si>
  <si>
    <t>03-B010-00018785</t>
  </si>
  <si>
    <t>CMK071104371</t>
  </si>
  <si>
    <t>71104371</t>
  </si>
  <si>
    <t>BOCCHIO ZERECEDA,SOFIA MARIA</t>
  </si>
  <si>
    <t>PE 2156 TEL: 959080871 Basado en Pedidos de client</t>
  </si>
  <si>
    <t>Tacna</t>
  </si>
  <si>
    <t>03-B010-00018897</t>
  </si>
  <si>
    <t>C00070180062</t>
  </si>
  <si>
    <t>70180062</t>
  </si>
  <si>
    <t>CASAS PAITAN PIERR JESÚS</t>
  </si>
  <si>
    <t>PE 2432 Basado en Pedidos de cliente DBHLHHRLN. Ba</t>
  </si>
  <si>
    <t>RIO SANTA 299</t>
  </si>
  <si>
    <t>PUEBLO LIBRE</t>
  </si>
  <si>
    <t>03-B010-00020523</t>
  </si>
  <si>
    <t>C00045893759</t>
  </si>
  <si>
    <t>45893759</t>
  </si>
  <si>
    <t>ROSENDO ZARATE,HUARHUA X</t>
  </si>
  <si>
    <t>PE 5072 WARI CARGO PARA: ROSENDO ZARATE,HUARHUA DN</t>
  </si>
  <si>
    <t>CORACORA</t>
  </si>
  <si>
    <t>03-B010-00019185</t>
  </si>
  <si>
    <t>C00075354922</t>
  </si>
  <si>
    <t>75354922</t>
  </si>
  <si>
    <t>GOMEZ PERFECTO GRACE KELLY</t>
  </si>
  <si>
    <t>PE 2768 TEL: 960793262 Basado en Pedidos de client</t>
  </si>
  <si>
    <t>Avenida manuel olguin 325</t>
  </si>
  <si>
    <t>03-B010-00020417</t>
  </si>
  <si>
    <t>C00045478821</t>
  </si>
  <si>
    <t>45478821</t>
  </si>
  <si>
    <t>BAZO DEVILLE  SEBASTIAN</t>
  </si>
  <si>
    <t>PE 4838 TEL: 990884730 ENVÍO Basado en Entregas 09</t>
  </si>
  <si>
    <t>03-B010-00019211</t>
  </si>
  <si>
    <t>C00021299790</t>
  </si>
  <si>
    <t>21299790</t>
  </si>
  <si>
    <t>SANTOS ARIAS IVONNE</t>
  </si>
  <si>
    <t>PE 2820 TEL: 972738280 Basado en Entregas 09-0007-</t>
  </si>
  <si>
    <t>CALLE LAS DALIAS 161 URB LA RIBERA</t>
  </si>
  <si>
    <t>03-B010-00019386</t>
  </si>
  <si>
    <t>C00073755881</t>
  </si>
  <si>
    <t>73755881</t>
  </si>
  <si>
    <t>PIEROLA CHAVARRIA,LESLY ANGELICA</t>
  </si>
  <si>
    <t>PE 3169 TEL: 941717951 Basado en Pedidos de client</t>
  </si>
  <si>
    <t>Calle Johann Strauss 260</t>
  </si>
  <si>
    <t>03-B010-00020359</t>
  </si>
  <si>
    <t>C00040882538</t>
  </si>
  <si>
    <t>40882538</t>
  </si>
  <si>
    <t>COSMOPOLIS BARRIENTOS,NICOLAS X</t>
  </si>
  <si>
    <t>PE 4736 TEL: 964366461 ENVÍO Basado en Entregas 09</t>
  </si>
  <si>
    <t>03-B010-00018890</t>
  </si>
  <si>
    <t>C00048024958</t>
  </si>
  <si>
    <t>48024958</t>
  </si>
  <si>
    <t>MOSTACCERO DIEGO</t>
  </si>
  <si>
    <t>PE 2416 TEL: 948059004 Basado en Pedidos de client</t>
  </si>
  <si>
    <t>Avenida Javier Prado Oeste 1266</t>
  </si>
  <si>
    <t>03-B010-00017898</t>
  </si>
  <si>
    <t>CMK008221993</t>
  </si>
  <si>
    <t>08221993</t>
  </si>
  <si>
    <t>PIAGGUIO TORRE,TAGLE GIANNINA MARIA</t>
  </si>
  <si>
    <t>PE 0654 TEL: 998331550 Basado en Pedidos de client</t>
  </si>
  <si>
    <t>LINMA</t>
  </si>
  <si>
    <t>03-B010-00019372</t>
  </si>
  <si>
    <t>C00040980857</t>
  </si>
  <si>
    <t>40980857</t>
  </si>
  <si>
    <t>ABAD VILLALTA EVELYN</t>
  </si>
  <si>
    <t>PE 3137 TEL: 922397851 Basado en Pedidos de client</t>
  </si>
  <si>
    <t>AV. SERGIO BERNALES 528 - DPTO 502</t>
  </si>
  <si>
    <t>03-B010-00019394</t>
  </si>
  <si>
    <t>C00009073809</t>
  </si>
  <si>
    <t>09073809</t>
  </si>
  <si>
    <t>ZEVALLOS VALVERDE,PATRICIA CECILIA</t>
  </si>
  <si>
    <t>PE 3209 TEL: 992364928 Basado en Pedidos de client</t>
  </si>
  <si>
    <t>Los Montoneros 345 dept 101 Santa Constanza</t>
  </si>
  <si>
    <t>03-B010-00019165</t>
  </si>
  <si>
    <t>C00040522680</t>
  </si>
  <si>
    <t>40522680</t>
  </si>
  <si>
    <t>PINASCO ESPINOSA SANDRA</t>
  </si>
  <si>
    <t>PE 2742 TEL: 999858654 Basado en Entregas 09-0007-</t>
  </si>
  <si>
    <t>Los Recuerdos 201</t>
  </si>
  <si>
    <t>01-F010-00025797</t>
  </si>
  <si>
    <t>C20611069112</t>
  </si>
  <si>
    <t>20611069112</t>
  </si>
  <si>
    <t>PET HOME VET EIRL</t>
  </si>
  <si>
    <t>Facturas clientes - C20611069112</t>
  </si>
  <si>
    <t>03-B010-00017926</t>
  </si>
  <si>
    <t>C40223168951</t>
  </si>
  <si>
    <t>40223168951</t>
  </si>
  <si>
    <t>VARGAS JEARI</t>
  </si>
  <si>
    <t>PE 0725 TEL: 8299275580 Basado en Pedidos de clien</t>
  </si>
  <si>
    <t>Avenida Arequipa 2571, Lince. Apartamento 1005, Lima, Perú</t>
  </si>
  <si>
    <t>03-B010-00018544</t>
  </si>
  <si>
    <t>C00071079799</t>
  </si>
  <si>
    <t>71079799</t>
  </si>
  <si>
    <t>POLO RODRÍGUEZ IVAN SMITH</t>
  </si>
  <si>
    <t>PE 1788 TEL: 958762785 Basado en Pedidos de client</t>
  </si>
  <si>
    <t>JR JUAN DE DIOS PALMA S/N CAJABAMBA</t>
  </si>
  <si>
    <t>CAJABAMBA</t>
  </si>
  <si>
    <t>03-B010-00020237</t>
  </si>
  <si>
    <t>PE 4517 TEL: 975417103 RECOJO Basado en Pedidos de</t>
  </si>
  <si>
    <t>03-B010-00019217</t>
  </si>
  <si>
    <t>C00075118379</t>
  </si>
  <si>
    <t>75118379</t>
  </si>
  <si>
    <t>VALDIVIA PAULO</t>
  </si>
  <si>
    <t>PE 2829 TEL: 955766027 Basado en Pedidos de client</t>
  </si>
  <si>
    <t>Urb. Juan Pablo Vizcardo y Guzmán. Lt O. Mnz 11, II Etapa</t>
  </si>
  <si>
    <t>JOSE LUIS BUSTAMANTE Y RIVERO</t>
  </si>
  <si>
    <t>AREQUIPA</t>
  </si>
  <si>
    <t>03-B010-00020270</t>
  </si>
  <si>
    <t>C00046184055</t>
  </si>
  <si>
    <t>46184055</t>
  </si>
  <si>
    <t>BAZALAR CHAVARRIA MARCIA MIRELLA</t>
  </si>
  <si>
    <t>PE 4562 TEL: 924962656 ENVÍO Basado en Entregas 09</t>
  </si>
  <si>
    <t>JR. SAENZ PENA 316</t>
  </si>
  <si>
    <t>CARABAYLLO</t>
  </si>
  <si>
    <t>03-B010-00019452</t>
  </si>
  <si>
    <t>PE 3316 Basado en Pedidos de cliente JQQZNNSSK. Ba</t>
  </si>
  <si>
    <t>03-B010-00020078</t>
  </si>
  <si>
    <t>C00041704802</t>
  </si>
  <si>
    <t>41704802</t>
  </si>
  <si>
    <t>GOICOCHEA AVILA,SARA LULIANA</t>
  </si>
  <si>
    <t>PE 4264 TEL: 995008790 ENVÍO Basado en Entregas 09</t>
  </si>
  <si>
    <t>Av. Arequipa 3235 - Dpto 410</t>
  </si>
  <si>
    <t>03-B010-00018564</t>
  </si>
  <si>
    <t>NO DESPACHAR Basado en Entregas 09-0013-00003806.</t>
  </si>
  <si>
    <t>03-B010-00018099</t>
  </si>
  <si>
    <t>C00045519361</t>
  </si>
  <si>
    <t>45519361</t>
  </si>
  <si>
    <t>TAIRA MONICA</t>
  </si>
  <si>
    <t>PE 1010 TEL: 952329816 Basado en Pedidos de client</t>
  </si>
  <si>
    <t>Av. Santa Catalina 674</t>
  </si>
  <si>
    <t>LA VICTORIA</t>
  </si>
  <si>
    <t>03-B010-00020052</t>
  </si>
  <si>
    <t>PE 4214 TEL: 941801835 ENVÍO Basado en Entregas 09</t>
  </si>
  <si>
    <t>03-B010-00019283</t>
  </si>
  <si>
    <t>C00075214827</t>
  </si>
  <si>
    <t>75214827</t>
  </si>
  <si>
    <t>TORRES ASCURRA GIANELLA ZORAYA</t>
  </si>
  <si>
    <t>PE 2954 TEL: 941090254 Basado en Pedidos de client</t>
  </si>
  <si>
    <t>JR AMAZONAS 339 DPTO 406</t>
  </si>
  <si>
    <t>03-B010-00019061</t>
  </si>
  <si>
    <t>C00005038565</t>
  </si>
  <si>
    <t>005038565</t>
  </si>
  <si>
    <t>CHAPARRO ESCALONA  LETNY</t>
  </si>
  <si>
    <t>PE 2702 TEL: 910377540 Basado en Pedidos de client</t>
  </si>
  <si>
    <t>Mz j lote 23 jirón Juana Isabel urbanización Ayacucho</t>
  </si>
  <si>
    <t>03-B010-00017917</t>
  </si>
  <si>
    <t>C00040740677</t>
  </si>
  <si>
    <t>40740677</t>
  </si>
  <si>
    <t>ALZAMORA SOLIS HERNAN</t>
  </si>
  <si>
    <t>PE 0705 TEL: 998880383 Basado en Pedidos de client</t>
  </si>
  <si>
    <t>Parque Florida 181</t>
  </si>
  <si>
    <t>03-B010-00020247</t>
  </si>
  <si>
    <t>C00046977360</t>
  </si>
  <si>
    <t>46977360</t>
  </si>
  <si>
    <t>SALDARRIAGA MIMBELA FABIAN</t>
  </si>
  <si>
    <t>PE 4544 TEL: 993687783 ENVÍO Basado en Pedidos de</t>
  </si>
  <si>
    <t>03-B010-00019273</t>
  </si>
  <si>
    <t>PE 2928 TEL: 983205939 Basado en Pedidos de client</t>
  </si>
  <si>
    <t>CALLE LAS BRISAS MZ P LOTE 13 ASOC. LAS CASCADAS DE JAVIER PRADO</t>
  </si>
  <si>
    <t>03-B010-00017957</t>
  </si>
  <si>
    <t>C00042114091</t>
  </si>
  <si>
    <t>42114091</t>
  </si>
  <si>
    <t>ARENAS PRUDENCIO LAURA</t>
  </si>
  <si>
    <t>PE 0812 TEL: 977176653 Basado en Pedidos de client</t>
  </si>
  <si>
    <t>Jirón González Prada 880</t>
  </si>
  <si>
    <t>03-B010-00020093</t>
  </si>
  <si>
    <t>C00074356311</t>
  </si>
  <si>
    <t>74356311</t>
  </si>
  <si>
    <t>FLORES SANCHEZ SAMUEL</t>
  </si>
  <si>
    <t>PE 4303 TEL: 975613383 RECOJO Basado en Entregas 0</t>
  </si>
  <si>
    <t>03-B010-00019329</t>
  </si>
  <si>
    <t>C00042229013</t>
  </si>
  <si>
    <t>42229013</t>
  </si>
  <si>
    <t>MURO PAZ VICTOR</t>
  </si>
  <si>
    <t>PE 3021 TEL: 908863916 Basado en Pedidos de client</t>
  </si>
  <si>
    <t>Calle chiara Mz F1 Lt5 Cooperativa Umamarca</t>
  </si>
  <si>
    <t>03-B010-00015806</t>
  </si>
  <si>
    <t>CMK0070349810</t>
  </si>
  <si>
    <t>70349810</t>
  </si>
  <si>
    <t>FUENTES OSCCO ANDREA VICTORIA</t>
  </si>
  <si>
    <t>230003141 Basado en Entregas 09-0010-00055944.</t>
  </si>
  <si>
    <t>los angeles de saraja</t>
  </si>
  <si>
    <t>Falabella</t>
  </si>
  <si>
    <t>03-B010-00020333</t>
  </si>
  <si>
    <t>C00009444809</t>
  </si>
  <si>
    <t>09444809</t>
  </si>
  <si>
    <t>DEL MAR LUZ SELENA</t>
  </si>
  <si>
    <t>PE 4684 TEL: 992126800 RECOJO Basado en Pedidos de</t>
  </si>
  <si>
    <t>03-B010-00020350</t>
  </si>
  <si>
    <t>C00047579454</t>
  </si>
  <si>
    <t>47579454</t>
  </si>
  <si>
    <t>SANTIAGO STEFANY</t>
  </si>
  <si>
    <t>PE 4719 TEL: 994349205 ENVÍO Basado en Entregas 09</t>
  </si>
  <si>
    <t>03-B010-00018603</t>
  </si>
  <si>
    <t>C00047447936</t>
  </si>
  <si>
    <t>47447936</t>
  </si>
  <si>
    <t>SILVA DANITXA</t>
  </si>
  <si>
    <t>PE 1902 TEL: 952636686 Basado en Pedidos de client</t>
  </si>
  <si>
    <t>CALLE FRANZ LISZT 124 Dpto. 302</t>
  </si>
  <si>
    <t>03-B010-00020405</t>
  </si>
  <si>
    <t>C00046759906</t>
  </si>
  <si>
    <t>46759906</t>
  </si>
  <si>
    <t>DAVELOUIS STEPHANIE</t>
  </si>
  <si>
    <t>PE 4813 TEL: 903453254 ENVÍO Basado en Pedidos de</t>
  </si>
  <si>
    <t>03-B010-00020471</t>
  </si>
  <si>
    <t>C00040768536</t>
  </si>
  <si>
    <t>40768536</t>
  </si>
  <si>
    <t>REYNOSO JELEN</t>
  </si>
  <si>
    <t>PE 4951 TEL: 934149006 ENVÍO Basado en Pedidos de</t>
  </si>
  <si>
    <t>03-B010-00020280</t>
  </si>
  <si>
    <t>C00045484618</t>
  </si>
  <si>
    <t>45484618</t>
  </si>
  <si>
    <t>MARTINEZ CONDOR,MARIA REBECA</t>
  </si>
  <si>
    <t>PE 4582 TEL: 940983439 ENVÍO Basado en Entregas 09</t>
  </si>
  <si>
    <t>03-B010-00020451</t>
  </si>
  <si>
    <t>C00010813324</t>
  </si>
  <si>
    <t>10813324</t>
  </si>
  <si>
    <t>ALFONSO MARTINI,PATRICIA DIANA</t>
  </si>
  <si>
    <t>PE 4910 TEL: 987765562 ENVÍO Basado en Entregas 09</t>
  </si>
  <si>
    <t>03-B010-00020418</t>
  </si>
  <si>
    <t>C00042765654</t>
  </si>
  <si>
    <t>42765654</t>
  </si>
  <si>
    <t>LEGUA DIAZ MILAGROS</t>
  </si>
  <si>
    <t>PE 4840 TEL: 994633856 ENVÍO Basado en Pedidos de</t>
  </si>
  <si>
    <t>03-B010-00019018</t>
  </si>
  <si>
    <t>CMK047747085</t>
  </si>
  <si>
    <t>47747085</t>
  </si>
  <si>
    <t>BENAVIDES ALVARADO,DIANA CAROLINA</t>
  </si>
  <si>
    <t>PE 2579 TEL: 923287431 Basado en Pedidos de client</t>
  </si>
  <si>
    <t>03-B010-00019174</t>
  </si>
  <si>
    <t>CMK002094387</t>
  </si>
  <si>
    <t>002094387</t>
  </si>
  <si>
    <t>BARRASA DEMIAN,ALEXIS AMARU</t>
  </si>
  <si>
    <t>PE 2755 CANITABS TEL: 948067531 Basado en Entregas</t>
  </si>
  <si>
    <t>03-B010-00020362</t>
  </si>
  <si>
    <t>PE 4741 TEL: 943958271 ENVÍO Basado en Entregas 09</t>
  </si>
  <si>
    <t>03-B010-00020487</t>
  </si>
  <si>
    <t>C00009158331</t>
  </si>
  <si>
    <t>09158331</t>
  </si>
  <si>
    <t>ESCOBAR COTILLO  ANA GLADYS</t>
  </si>
  <si>
    <t>PE 4960 TEL: 996063300 ENVÍO Basado en Pedidos de</t>
  </si>
  <si>
    <t>03-B010-00020342</t>
  </si>
  <si>
    <t>C00072710532</t>
  </si>
  <si>
    <t>72710532</t>
  </si>
  <si>
    <t>SARMIENTO ZAGAL ALEJANDRA</t>
  </si>
  <si>
    <t>PE 4706 TEL: 906323185 RECOJO Basado en Entregas 0</t>
  </si>
  <si>
    <t>03-B010-00019383</t>
  </si>
  <si>
    <t>C00046421396</t>
  </si>
  <si>
    <t>46421396</t>
  </si>
  <si>
    <t>COX FIORELLA</t>
  </si>
  <si>
    <t>PE 3152 TEL: 989953210 Basado en Pedidos de client</t>
  </si>
  <si>
    <t>PROLONGACIÓN AYACUCHO 463 DPTO 4D</t>
  </si>
  <si>
    <t>03-B010-00015903</t>
  </si>
  <si>
    <t>CMK045647818</t>
  </si>
  <si>
    <t>45647818</t>
  </si>
  <si>
    <t>LINARES RODRIGUEZ,GABRIELA MARILU</t>
  </si>
  <si>
    <t>230003383 Basado en Entregas 09-0010-00056151.</t>
  </si>
  <si>
    <t>Av Canta Callao Mz A Lt 11- 2 piso-SAN MARTIN DE PORRES</t>
  </si>
  <si>
    <t>SAN MARTIN DE PORRRES</t>
  </si>
  <si>
    <t>03-B010-00015906</t>
  </si>
  <si>
    <t>CMK072607677</t>
  </si>
  <si>
    <t>72607677</t>
  </si>
  <si>
    <t>VALLE X VALERIA X</t>
  </si>
  <si>
    <t>230003382 Basado en Entregas 09-0010-00056153.</t>
  </si>
  <si>
    <t>URB Pedro Ruiz Gallo D 16</t>
  </si>
  <si>
    <t>03-B010-00018703</t>
  </si>
  <si>
    <t>C00042297314</t>
  </si>
  <si>
    <t>42297314</t>
  </si>
  <si>
    <t>ALVA SANDOVAL,NELIDA MILAGROS</t>
  </si>
  <si>
    <t>PE 2039 TEL: 980491256 Basado en Entregas 09-0007-</t>
  </si>
  <si>
    <t>Jr. Supe 211 Dpto A</t>
  </si>
  <si>
    <t>Callao</t>
  </si>
  <si>
    <t>03-B010-00020138</t>
  </si>
  <si>
    <t>03-B010-00020126</t>
  </si>
  <si>
    <t>C00076227862</t>
  </si>
  <si>
    <t>76227862</t>
  </si>
  <si>
    <t>PAUL MORALES</t>
  </si>
  <si>
    <t>Pedidos de cliente - C00076227862 Basado en Entreg</t>
  </si>
  <si>
    <t>01-F010-00025871</t>
  </si>
  <si>
    <t>01-F010-00023865</t>
  </si>
  <si>
    <t>C20609371952</t>
  </si>
  <si>
    <t>20609371952</t>
  </si>
  <si>
    <t>REYNAS ON TU DANCE ACADEMY E.I.R.L.</t>
  </si>
  <si>
    <t>Facturas clientes - C20609371952</t>
  </si>
  <si>
    <t>AV. JOSE LARCO 1150 URB. ARMENDARIZ</t>
  </si>
  <si>
    <t>01-F010-00024634</t>
  </si>
  <si>
    <t>C10081749910</t>
  </si>
  <si>
    <t>10081749910</t>
  </si>
  <si>
    <t>VETERINARIA EL TAMBO</t>
  </si>
  <si>
    <t>Facturas clientes - C10081749910</t>
  </si>
  <si>
    <t>Jr. Trujillo 237 El Tambo - Huancayo</t>
  </si>
  <si>
    <t>03-B010-00020445</t>
  </si>
  <si>
    <t>C00046077892</t>
  </si>
  <si>
    <t>46077892</t>
  </si>
  <si>
    <t>RUIZ SILVA  EDWIN</t>
  </si>
  <si>
    <t>PE 4885 TEL: 979824296 ENVÍO Basado en Pedidos de</t>
  </si>
  <si>
    <t>San Diego De Carabayllo Mz B Lt 2 , Paradero SEDAPAL - Referencia , Pasando Cerro Partido</t>
  </si>
  <si>
    <t>01-F010-00025057</t>
  </si>
  <si>
    <t>C20604660786</t>
  </si>
  <si>
    <t>20604660786</t>
  </si>
  <si>
    <t>AGROINVERSIONES CAV E.I.R.L.</t>
  </si>
  <si>
    <t>Facturas clientes - C20604660786</t>
  </si>
  <si>
    <t>MZA. D LOTE. 8 ASOCIACION DE VIVIENDA LAS FLORES</t>
  </si>
  <si>
    <t>Barranca</t>
  </si>
  <si>
    <t>03-B010-00018631</t>
  </si>
  <si>
    <t>PE 1999 TEL: 958762785 Basado en Pedidos de client</t>
  </si>
  <si>
    <t>03-B010-00020382</t>
  </si>
  <si>
    <t>C00040781984</t>
  </si>
  <si>
    <t>40781984</t>
  </si>
  <si>
    <t>VERTIZ ASQUI MARITZA</t>
  </si>
  <si>
    <t>PE 4774 TEL: 998731358 ENVÍO Basado en Pedidos de</t>
  </si>
  <si>
    <t>Pasaje Ricardo Grau 217 Torres de Limatambo</t>
  </si>
  <si>
    <t>03-B010-00020074</t>
  </si>
  <si>
    <t>C00040250258</t>
  </si>
  <si>
    <t>40250258</t>
  </si>
  <si>
    <t>DEZA SANTIBAÑEZ FIORELLA</t>
  </si>
  <si>
    <t>PE 4259 TEL: 958826349 ENVÍO Basado en Entregas 09</t>
  </si>
  <si>
    <t>AV. DEL PARQUE SUR 510 DPTO. 403</t>
  </si>
  <si>
    <t>03-B010-00018574</t>
  </si>
  <si>
    <t>C00002851101</t>
  </si>
  <si>
    <t>02851101</t>
  </si>
  <si>
    <t>OLAZABAL CAROLINA</t>
  </si>
  <si>
    <t>PE 1855 TEL: 946221937 Basado en Pedidos de client</t>
  </si>
  <si>
    <t>El polo 620. Casa 17</t>
  </si>
  <si>
    <t>03-B010-00020134</t>
  </si>
  <si>
    <t>C00071053990</t>
  </si>
  <si>
    <t>71053990</t>
  </si>
  <si>
    <t>TRACY MORALES ESPINOZA</t>
  </si>
  <si>
    <t>Pedidos de cliente - C00071053990 Basado en Entreg</t>
  </si>
  <si>
    <t>03-B010-00020131</t>
  </si>
  <si>
    <t>C00041037131</t>
  </si>
  <si>
    <t>41037131</t>
  </si>
  <si>
    <t>KARLA UGAZ VASQUEZ</t>
  </si>
  <si>
    <t>Pedidos de cliente - C00041037131 Basado en Entreg</t>
  </si>
  <si>
    <t>03-B010-00020125</t>
  </si>
  <si>
    <t>C00007635465</t>
  </si>
  <si>
    <t>07635465</t>
  </si>
  <si>
    <t>SUSAN CUELLAR</t>
  </si>
  <si>
    <t>Pedidos de cliente - C00007635465 Basado en Entreg</t>
  </si>
  <si>
    <t>03-B010-00019419</t>
  </si>
  <si>
    <t>C00073749803</t>
  </si>
  <si>
    <t>73749803</t>
  </si>
  <si>
    <t>HARBAUM NICOLE</t>
  </si>
  <si>
    <t>PE 3263 TEL: 965965551 Basado en Pedidos de client</t>
  </si>
  <si>
    <t>LA CASCADA 225, LA MOLINA</t>
  </si>
  <si>
    <t>03-B010-00018545</t>
  </si>
  <si>
    <t>C00041044370</t>
  </si>
  <si>
    <t>41044370</t>
  </si>
  <si>
    <t>HUAYAS MONICA</t>
  </si>
  <si>
    <t>PE 1796 TEL: 998442632 Basado en Pedidos de client</t>
  </si>
  <si>
    <t>LOS DAMASCOS 155 LA MOLINA</t>
  </si>
  <si>
    <t>03-B010-00020422</t>
  </si>
  <si>
    <t>C00019327837</t>
  </si>
  <si>
    <t>19327837</t>
  </si>
  <si>
    <t>ORTIZ HUERTAS  SEGUNDO FELIPE</t>
  </si>
  <si>
    <t>PE 4753 SHALOM PARA: Segundo Felipe Ortiz Huertas</t>
  </si>
  <si>
    <t>GUADALUP</t>
  </si>
  <si>
    <t>Guadalupe</t>
  </si>
  <si>
    <t>Pacasmayo</t>
  </si>
  <si>
    <t>03-B010-00018573</t>
  </si>
  <si>
    <t>PE 1854 TEL: 999708203 Basado en Entregas 09-0010-</t>
  </si>
  <si>
    <t>03-B010-00019009</t>
  </si>
  <si>
    <t>PE 2587 TEL: 967140980 Basado en Pedidos de client</t>
  </si>
  <si>
    <t>03-B010-00020511</t>
  </si>
  <si>
    <t>C00043878362</t>
  </si>
  <si>
    <t>43878362</t>
  </si>
  <si>
    <t>MAYTA ROJAS ANGELICA</t>
  </si>
  <si>
    <t>PE 5048 TEL: 952982203 ENVÍO Basado en Entregas 09</t>
  </si>
  <si>
    <t>TACNA</t>
  </si>
  <si>
    <t>03-B010-00019282</t>
  </si>
  <si>
    <t>C00045311332</t>
  </si>
  <si>
    <t>45311332</t>
  </si>
  <si>
    <t>TUPAYACHI ALVIS CECILIA</t>
  </si>
  <si>
    <t>PE 2956 RECOGE: Cecilia Tupayachi Alvis DNI: 45311</t>
  </si>
  <si>
    <t>CALLE RAMON CASTILLA J-3   / URB. BANCOPATA (CERCA A LAS OFICINAS DE ELCTRO SUR ESTE)</t>
  </si>
  <si>
    <t>SANTIAGO</t>
  </si>
  <si>
    <t>CUSCO</t>
  </si>
  <si>
    <t>03-B010-00020387</t>
  </si>
  <si>
    <t>PE 4782 TEL: 947028574 ENVÍO Basado en Entregas 09</t>
  </si>
  <si>
    <t>03-B010-00018568</t>
  </si>
  <si>
    <t>C00042333030</t>
  </si>
  <si>
    <t>42333030</t>
  </si>
  <si>
    <t>SALAS CRUZADO,OSCAR MIGUEL</t>
  </si>
  <si>
    <t>pe 1840 tel: 924343145 Basado en Entregas 09-0010-</t>
  </si>
  <si>
    <t>03-B010-00020068</t>
  </si>
  <si>
    <t>C00006599812</t>
  </si>
  <si>
    <t>06599812</t>
  </si>
  <si>
    <t>PEREZ ONCE,RAUL HERNAN</t>
  </si>
  <si>
    <t>PE 4252 TEL: 997438868 RECOJO Basado en Entregas 0</t>
  </si>
  <si>
    <t>AV LOS QUECHUAS 334 SALAMANCA</t>
  </si>
  <si>
    <t>03-B010-00020175</t>
  </si>
  <si>
    <t>C00043247540</t>
  </si>
  <si>
    <t>43247540</t>
  </si>
  <si>
    <t>GAMARRA ZOILA DIONICIO</t>
  </si>
  <si>
    <t>PE 4409 TEL: 943104321 ENVÍO Basado en Pedidos de</t>
  </si>
  <si>
    <t>FRANCISCO LEO QUIROZ 421</t>
  </si>
  <si>
    <t>03-B010-00020331</t>
  </si>
  <si>
    <t>C00007613331</t>
  </si>
  <si>
    <t>07613331</t>
  </si>
  <si>
    <t>CRESTANI CLAUDIO</t>
  </si>
  <si>
    <t>PE 4689 TEL: 998114061 ENVÍO Basado en Pedidos de</t>
  </si>
  <si>
    <t>03-B010-00020531</t>
  </si>
  <si>
    <t>C00010783227</t>
  </si>
  <si>
    <t>10783227</t>
  </si>
  <si>
    <t>SALAZAR HUAMAN,ANY ROSARIO</t>
  </si>
  <si>
    <t>PE 5095 TEL: 951067889 RECOJO PET NUTRISCIENCE Bas</t>
  </si>
  <si>
    <t>03-B010-00018852</t>
  </si>
  <si>
    <t>C00072547201</t>
  </si>
  <si>
    <t>72547201</t>
  </si>
  <si>
    <t>RIOS SOLAR MICAELA VICTORIA</t>
  </si>
  <si>
    <t>PE 2336 TEL: 944365887 Basado en Pedidos de client</t>
  </si>
  <si>
    <t>CALLE GENERAL VIDAL 363, DPTO 703</t>
  </si>
  <si>
    <t>03-B010-00019222</t>
  </si>
  <si>
    <t>C00074911947</t>
  </si>
  <si>
    <t>74911947</t>
  </si>
  <si>
    <t>NIETO CUICAPUZA BARBARA</t>
  </si>
  <si>
    <t>PE 2828 TEL: 972167110 Basado en Pedidos de client</t>
  </si>
  <si>
    <t>Calle Braulio Sancho Davila 168 Urb. El Bosque</t>
  </si>
  <si>
    <t>RIMAC</t>
  </si>
  <si>
    <t>03-B010-00019028</t>
  </si>
  <si>
    <t>C00044669122</t>
  </si>
  <si>
    <t>44669122</t>
  </si>
  <si>
    <t>CARDENAS ORTIZ,DIANA LORENA</t>
  </si>
  <si>
    <t>PE 2629 TEL: 994338009 Basado en Entregas 09-0007-</t>
  </si>
  <si>
    <t>Calle santo domingo. Mz C2 lote 23. Santa Patricia 1ra etapa. La molina</t>
  </si>
  <si>
    <t>03-B010-00020245</t>
  </si>
  <si>
    <t>C00043547986</t>
  </si>
  <si>
    <t>43547986</t>
  </si>
  <si>
    <t>MANRIQUE VERA JONATHAN</t>
  </si>
  <si>
    <t>PE 4543 TEL: 973629670 ENVÍO Basado en Pedidos de</t>
  </si>
  <si>
    <t>OTORONGO 165</t>
  </si>
  <si>
    <t>03-B010-00019520</t>
  </si>
  <si>
    <t>C00010714439</t>
  </si>
  <si>
    <t>10714439</t>
  </si>
  <si>
    <t>MORALES CARMEN</t>
  </si>
  <si>
    <t>PE 3429 TEL: 997561614 ENVÍO Basado en Pedidos de</t>
  </si>
  <si>
    <t>03-B010-00020444</t>
  </si>
  <si>
    <t>C00041364903</t>
  </si>
  <si>
    <t>41364903</t>
  </si>
  <si>
    <t>BALVIN ARIAS,PAOLA MARILU</t>
  </si>
  <si>
    <t>PE 4884 TEL: 971090676 ATREVIA RECOJO Basado en En</t>
  </si>
  <si>
    <t>01-F010-00025745</t>
  </si>
  <si>
    <t>C10755954719</t>
  </si>
  <si>
    <t>10755954719</t>
  </si>
  <si>
    <t>Bressia Karola Bellido Flores</t>
  </si>
  <si>
    <t>Facturas clientes - C10755954719</t>
  </si>
  <si>
    <t>Jr Pacasmayo 457</t>
  </si>
  <si>
    <t>03-B010-00018898</t>
  </si>
  <si>
    <t>C00016006676</t>
  </si>
  <si>
    <t>16006676</t>
  </si>
  <si>
    <t>BANDA  NADIA</t>
  </si>
  <si>
    <t>PE 2433 TEL: 995895910 Basado en Pedidos de client</t>
  </si>
  <si>
    <t>Calle Mercedes gallagher de parks 181. Dpto 201.</t>
  </si>
  <si>
    <t>03-B010-00020162</t>
  </si>
  <si>
    <t>C00046403893</t>
  </si>
  <si>
    <t>46403893</t>
  </si>
  <si>
    <t>VELAZCO MADRID,ALONSO ANTONIO</t>
  </si>
  <si>
    <t>PE 4354 TEL: 993023834 ENVÍO Basado en Pedidos de</t>
  </si>
  <si>
    <t>Urb La Arboleda de Challapampa F-14</t>
  </si>
  <si>
    <t>Cerro Colorado</t>
  </si>
  <si>
    <t>03-B010-00018628</t>
  </si>
  <si>
    <t>PE 1998 TEL: 967140980 Basado en Pedidos de client</t>
  </si>
  <si>
    <t>03-B010-00018922</t>
  </si>
  <si>
    <t>PE 2479 TEL: 997950666 Basado en Pedidos de client</t>
  </si>
  <si>
    <t>03-B010-00018759</t>
  </si>
  <si>
    <t>C00010285890</t>
  </si>
  <si>
    <t>10285890</t>
  </si>
  <si>
    <t>FLORES ISABEL</t>
  </si>
  <si>
    <t>PE 2114 TEL: 997924207 (CANI-TABS) Basado en Entre</t>
  </si>
  <si>
    <t>Alfonso de Silva 405 dpto 301, Surco</t>
  </si>
  <si>
    <t>03-B010-00017893</t>
  </si>
  <si>
    <t>C00007757737</t>
  </si>
  <si>
    <t>07757737</t>
  </si>
  <si>
    <t>MARTINEZ ZEVALLOS JOSE ANTONIO</t>
  </si>
  <si>
    <t>PE 0645 TEL: 995488207 Basado en Pedidos de client</t>
  </si>
  <si>
    <t>CALLE MARIO FLORIAN 130</t>
  </si>
  <si>
    <t>03-B010-00020166</t>
  </si>
  <si>
    <t>C00045084200</t>
  </si>
  <si>
    <t>45084200</t>
  </si>
  <si>
    <t>HUACUC FRISSELL</t>
  </si>
  <si>
    <t>PE 4407 Basado en Entregas 09-T010-00000995.</t>
  </si>
  <si>
    <t>03-B010-00020145</t>
  </si>
  <si>
    <t>C00007943832</t>
  </si>
  <si>
    <t>07943832</t>
  </si>
  <si>
    <t>HAROS CARMEN</t>
  </si>
  <si>
    <t>PE4394 Basado en Entregas 09-T010-00000969.</t>
  </si>
  <si>
    <t>C01900449313</t>
  </si>
  <si>
    <t>1900449313</t>
  </si>
  <si>
    <t>GONZA JIMA,WILMER FREDDY</t>
  </si>
  <si>
    <t>46</t>
  </si>
  <si>
    <t>DEVOLUCION PE 2316</t>
  </si>
  <si>
    <t>AV CANADA 3792</t>
  </si>
  <si>
    <t>03-B010-00018918</t>
  </si>
  <si>
    <t>PE 2469 TEL: 980491256 Basado en Entregas 09-0007-</t>
  </si>
  <si>
    <t>03-B010-00020153</t>
  </si>
  <si>
    <t>C00073957918</t>
  </si>
  <si>
    <t>73957918</t>
  </si>
  <si>
    <t>CHAVEZ ANTONELLA</t>
  </si>
  <si>
    <t>PE 4403 Basado en Entregas 09-T010-00000976.</t>
  </si>
  <si>
    <t>03-B010-00020130</t>
  </si>
  <si>
    <t>C00071756581</t>
  </si>
  <si>
    <t>71756581</t>
  </si>
  <si>
    <t>KEISSI CHAVARRIA</t>
  </si>
  <si>
    <t>Pedidos de cliente - C00071756581 Basado en Entreg</t>
  </si>
  <si>
    <t>03-B010-00020113</t>
  </si>
  <si>
    <t>Pedidos de cliente - C00075131900 Basado en Entreg</t>
  </si>
  <si>
    <t>03-B010-00020112</t>
  </si>
  <si>
    <t>C00072639731</t>
  </si>
  <si>
    <t>72639731</t>
  </si>
  <si>
    <t>SAMIT CAMACHO</t>
  </si>
  <si>
    <t>Pedidos de cliente - C00072639731 Basado en Entreg</t>
  </si>
  <si>
    <t>JOCKEY</t>
  </si>
  <si>
    <t>03-B010-00018895</t>
  </si>
  <si>
    <t>C00043111063</t>
  </si>
  <si>
    <t>43111063</t>
  </si>
  <si>
    <t>FUENTES RIVERA,REYES GISELA</t>
  </si>
  <si>
    <t>PE 2422 TEL: 994136951 Basado en Entregas 09-0007-</t>
  </si>
  <si>
    <t>Jirón veracidad 7824 urb pro</t>
  </si>
  <si>
    <t>03-B010-00018017</t>
  </si>
  <si>
    <t>CMK071470000</t>
  </si>
  <si>
    <t>71470000</t>
  </si>
  <si>
    <t>CARRILLO BENAVIDES,MARIA DEL CIELO X</t>
  </si>
  <si>
    <t>PE 0953 JUNTOZ Basado en Entregas 09-0010-00059070</t>
  </si>
  <si>
    <t>Av. Rodolfo Espinar 241</t>
  </si>
  <si>
    <t>01-F010-00024656</t>
  </si>
  <si>
    <t>C20609703955</t>
  </si>
  <si>
    <t>20609703955</t>
  </si>
  <si>
    <t>MISTER CAN VETERINARIAS</t>
  </si>
  <si>
    <t>Facturas clientes - C20609703955</t>
  </si>
  <si>
    <t>01-F010-00024521</t>
  </si>
  <si>
    <t>C10224987621</t>
  </si>
  <si>
    <t>10224987621</t>
  </si>
  <si>
    <t>Elvis Ubaldo Palacin Vega</t>
  </si>
  <si>
    <t>Facturas clientes - C10224987621</t>
  </si>
  <si>
    <t>Cooperativa de vivienda La Floresta MZ: K LTE 1</t>
  </si>
  <si>
    <t>03-B010-00018582</t>
  </si>
  <si>
    <t>C20607796620</t>
  </si>
  <si>
    <t>20607796620</t>
  </si>
  <si>
    <t>Clinica veterinaria Maskovet E.I.R.L E</t>
  </si>
  <si>
    <t>PE 1886 TEL: 927869705 Basado en Pedidos de client</t>
  </si>
  <si>
    <t>Av. Av. BLAS DE ATIENZA MZ B LOTE 4</t>
  </si>
  <si>
    <t>03-B010-00020372</t>
  </si>
  <si>
    <t>C00070361639</t>
  </si>
  <si>
    <t>70361639</t>
  </si>
  <si>
    <t>POBLETE MARIANO</t>
  </si>
  <si>
    <t>PE 4758 TEL: 907305093 RECOJO Basado en Entregas 0</t>
  </si>
  <si>
    <t>03-B010-00017999</t>
  </si>
  <si>
    <t>CMK008270484</t>
  </si>
  <si>
    <t>08270484</t>
  </si>
  <si>
    <t>FLETCHER ZEGARRA,CONNIE ELIZABETH</t>
  </si>
  <si>
    <t>PE 0921 TEL: 992767677 Basado en Pedidos de client</t>
  </si>
  <si>
    <t>Avenida Grau 355 dpto 504</t>
  </si>
  <si>
    <t>03-B010-00020409</t>
  </si>
  <si>
    <t>C00072740157</t>
  </si>
  <si>
    <t>72740157</t>
  </si>
  <si>
    <t>Rojas X,Karesly X</t>
  </si>
  <si>
    <t>PE 4827 TEL: 927003123 ENVÍO Basado en Pedidos de</t>
  </si>
  <si>
    <t>03-B010-00018782</t>
  </si>
  <si>
    <t>PE 2169 TEL: 979707684 Basado en Pedidos de client</t>
  </si>
  <si>
    <t>03-B010-00020201</t>
  </si>
  <si>
    <t>C00048397898</t>
  </si>
  <si>
    <t>48397898</t>
  </si>
  <si>
    <t>CRUZADO ANDREA</t>
  </si>
  <si>
    <t>PE 4454 TEL: 989867913 ENVÍO Basado en Entregas 09</t>
  </si>
  <si>
    <t>Jr Rodolfo Rutte 590 dpto 201</t>
  </si>
  <si>
    <t>03-B010-00017961</t>
  </si>
  <si>
    <t>C00073224827</t>
  </si>
  <si>
    <t>73224827</t>
  </si>
  <si>
    <t>ARIANA GALARRETA,VINCES X</t>
  </si>
  <si>
    <t>PE 0792 JUNTOZ Basado en Entregas 09-0010-00058951</t>
  </si>
  <si>
    <t>Av.Progreso 300 - Tres Compuertas</t>
  </si>
  <si>
    <t>San Juan de Lurigancho</t>
  </si>
  <si>
    <t>03-B010-00018508</t>
  </si>
  <si>
    <t>C00010263648</t>
  </si>
  <si>
    <t>10263648</t>
  </si>
  <si>
    <t>NEGRI BECERRA,PAOLA FRANCESCA</t>
  </si>
  <si>
    <t>PE 1725 JUNTOZ Basado en Entregas 09-0010-00059802</t>
  </si>
  <si>
    <t>maria isabel granda 136 dpto 401</t>
  </si>
  <si>
    <t>03-B010-00018598</t>
  </si>
  <si>
    <t>C00006471227</t>
  </si>
  <si>
    <t>06471227</t>
  </si>
  <si>
    <t>FARAGO DEL CARPIO ROSA MARÍA DEL CARMEN</t>
  </si>
  <si>
    <t>PE 1912 TEL: 945182137 Basado en Entregas 09-0010-</t>
  </si>
  <si>
    <t>AV.GUARDIA CIVIL 176</t>
  </si>
  <si>
    <t>01-F010-00025004</t>
  </si>
  <si>
    <t>Facturas clientes - C20607796620</t>
  </si>
  <si>
    <t>03-B010-00017946</t>
  </si>
  <si>
    <t>C00010719517</t>
  </si>
  <si>
    <t>10719517</t>
  </si>
  <si>
    <t>AYALA ENRIQUE</t>
  </si>
  <si>
    <t>PE 0773 TEL: 939819888 Basado en Pedidos de client</t>
  </si>
  <si>
    <t>Av surco 441 dpto 203</t>
  </si>
  <si>
    <t>03-B010-00020244</t>
  </si>
  <si>
    <t>PE 4540 TEL: 965965551 ENVÍO Basado en Pedidos de</t>
  </si>
  <si>
    <t>03-B010-00020069</t>
  </si>
  <si>
    <t>C00071256213</t>
  </si>
  <si>
    <t>71256213</t>
  </si>
  <si>
    <t>SILVA GUERRERO,LUIS ROGER</t>
  </si>
  <si>
    <t>PE 4253 TEL: 970976548 ENVÍO Basado en Entregas 09</t>
  </si>
  <si>
    <t>jr. aguaytia Mz. N LT. 22</t>
  </si>
  <si>
    <t>Padre Abad</t>
  </si>
  <si>
    <t>03-B010-00017944</t>
  </si>
  <si>
    <t>PE 0787 TEL: 955753555 Basado en Entregas 09-0010-</t>
  </si>
  <si>
    <t>03-B010-00019041</t>
  </si>
  <si>
    <t>C00070007198</t>
  </si>
  <si>
    <t>70007198</t>
  </si>
  <si>
    <t>HERMOZA PAOLA</t>
  </si>
  <si>
    <t>PE 2665 TEL: 959965544 Basado en Pedidos de client</t>
  </si>
  <si>
    <t>Calle libertadores 584 dpto 1304</t>
  </si>
  <si>
    <t>03-B010-00018707</t>
  </si>
  <si>
    <t>C00044817293</t>
  </si>
  <si>
    <t>44817293</t>
  </si>
  <si>
    <t>DIAZ GRANADOS  MIRIAM ROCIO</t>
  </si>
  <si>
    <t>PE 2036 TEL: 925787141 Basado en Pedidos de client</t>
  </si>
  <si>
    <t>P 65#143</t>
  </si>
  <si>
    <t>MARCONA</t>
  </si>
  <si>
    <t>NAZCA</t>
  </si>
  <si>
    <t>03-B010-00019159</t>
  </si>
  <si>
    <t>C00072886552</t>
  </si>
  <si>
    <t>72886552</t>
  </si>
  <si>
    <t>TORRES ROSA</t>
  </si>
  <si>
    <t>PE 2739 TEL: 986858196 Basado en Pedidos de client</t>
  </si>
  <si>
    <t>calle carlos gonzales 203 dpto 1207 dejar en recepcion</t>
  </si>
  <si>
    <t>03-B010-00020486</t>
  </si>
  <si>
    <t>C00010225128</t>
  </si>
  <si>
    <t>10225128</t>
  </si>
  <si>
    <t>GUTIERREZ RAMIREZ,CARLA PATRICIA</t>
  </si>
  <si>
    <t>PE 4975 TEL: 999488704 ENVÍO Basado en Entregas 09</t>
  </si>
  <si>
    <t>03-B010-00020141</t>
  </si>
  <si>
    <t>C00076174692</t>
  </si>
  <si>
    <t>76174692</t>
  </si>
  <si>
    <t>BEATRIZ RIOS</t>
  </si>
  <si>
    <t>PE4390 Basado en Entregas 09-T010-00000965.</t>
  </si>
  <si>
    <t>03-B010-00020258</t>
  </si>
  <si>
    <t>C00072299574</t>
  </si>
  <si>
    <t>72299574</t>
  </si>
  <si>
    <t>ALDAVE OVANDO CHRISTOPHER</t>
  </si>
  <si>
    <t>PE 4566 TEL: 970465265 RECOJO Basado en Entregas 0</t>
  </si>
  <si>
    <t>Avenida costanera 1690</t>
  </si>
  <si>
    <t>03-B010-00019207</t>
  </si>
  <si>
    <t>C00010741310</t>
  </si>
  <si>
    <t>10741310</t>
  </si>
  <si>
    <t>DAMAS GUITIERREZ,ANA MELBA</t>
  </si>
  <si>
    <t>PE 2799 TEL: 949209257 Basado en Entregas 09-0007-</t>
  </si>
  <si>
    <t>Av.paseo la Castellana 783</t>
  </si>
  <si>
    <t>03-B010-00019169</t>
  </si>
  <si>
    <t>C00070912133</t>
  </si>
  <si>
    <t>70912133</t>
  </si>
  <si>
    <t>SÁNCHEZ GONZALES DAVID</t>
  </si>
  <si>
    <t>PE 2745 RECOGE: SÁNCHEZ GONZALES DAVID DNI: 709121</t>
  </si>
  <si>
    <t>Lo recojo de la of. Móvil bus</t>
  </si>
  <si>
    <t>BAGUA GRANDE</t>
  </si>
  <si>
    <t>UTCUBAMBA</t>
  </si>
  <si>
    <t>03-B010-00019356</t>
  </si>
  <si>
    <t>PE 3090 TEL: 967140980 Basado en Pedidos de client</t>
  </si>
  <si>
    <t>03-B010-00020468</t>
  </si>
  <si>
    <t>C00072630033</t>
  </si>
  <si>
    <t>72630033</t>
  </si>
  <si>
    <t>ROSALES GAVIDIA PIERO</t>
  </si>
  <si>
    <t>PE 4950 TEL: 940148538 CANI-TABS ENVÍO Basado en E</t>
  </si>
  <si>
    <t>01-F010-00025661</t>
  </si>
  <si>
    <t>C10449272680</t>
  </si>
  <si>
    <t>10449272680</t>
  </si>
  <si>
    <t>CALLE SACO,JAIME PHILIPS</t>
  </si>
  <si>
    <t>Facturas clientes - C10449272680</t>
  </si>
  <si>
    <t>Av. Andrés Tinoco 270</t>
  </si>
  <si>
    <t>03-B010-00020021</t>
  </si>
  <si>
    <t>PE 4171 TEL: 970465265 ENVÍO Basado en Entregas 09</t>
  </si>
  <si>
    <t>03-B010-00020443</t>
  </si>
  <si>
    <t>C00007547027</t>
  </si>
  <si>
    <t>007547027</t>
  </si>
  <si>
    <t>GUNN ANDREA</t>
  </si>
  <si>
    <t>PE 4916 TEL: 974410676 RECOJO Basado en Entregas 0</t>
  </si>
  <si>
    <t>03-B010-00017619</t>
  </si>
  <si>
    <t>CMK008162102</t>
  </si>
  <si>
    <t>08162102</t>
  </si>
  <si>
    <t>LOPEZ X,IVAN X</t>
  </si>
  <si>
    <t>PE 0120 JUNTOZ Basado en Entregas 09-0010-00058341</t>
  </si>
  <si>
    <t>Las tapadas 145 dto 2 Urb El Manzano</t>
  </si>
  <si>
    <t>Rímac</t>
  </si>
  <si>
    <t>01-F010-00024535</t>
  </si>
  <si>
    <t>C20609487861</t>
  </si>
  <si>
    <t>20609487861</t>
  </si>
  <si>
    <t>DISTRIBUIDORA XIOSA EMPRESA INDIVIDUAL DE RESPONSABILIDAD LIMITADA</t>
  </si>
  <si>
    <t>Facturas clientes - C20609487861</t>
  </si>
  <si>
    <t>JR. AYACUCHO URB. BARRIOS ALTOS Nro : 1181</t>
  </si>
  <si>
    <t>03-B010-00015872</t>
  </si>
  <si>
    <t>CMK076182170</t>
  </si>
  <si>
    <t>76182170</t>
  </si>
  <si>
    <t>MORALES GALLUPE,ROLANDO BENJAMIN</t>
  </si>
  <si>
    <t>230003341 Pedidos de cliente - CMK076182170 Basado</t>
  </si>
  <si>
    <t>Calle 5 mz B lt 8 Urb Santa Eliza</t>
  </si>
  <si>
    <t>03-B010-00020151</t>
  </si>
  <si>
    <t>C00042939832</t>
  </si>
  <si>
    <t>42939832</t>
  </si>
  <si>
    <t>HUAYTALLA SARA</t>
  </si>
  <si>
    <t>PE 4401 Basado en Entregas 09-T010-00000974.</t>
  </si>
  <si>
    <t>03-B010-00018118</t>
  </si>
  <si>
    <t>C00070107125</t>
  </si>
  <si>
    <t>70107125</t>
  </si>
  <si>
    <t>GALINDO ERIKA</t>
  </si>
  <si>
    <t>PE 1036 TEL: 992748412 Basado en Entregas 09-0010-</t>
  </si>
  <si>
    <t>Jirón Domingo Casanova 186 dpto 702</t>
  </si>
  <si>
    <t>03-B010-00018565</t>
  </si>
  <si>
    <t>NO DESPACHAR Basado en Entregas 09-0013-00003805.</t>
  </si>
  <si>
    <t>03-B010-00020147</t>
  </si>
  <si>
    <t>C00072964842</t>
  </si>
  <si>
    <t>72964842</t>
  </si>
  <si>
    <t>MIRTHA QUISPE</t>
  </si>
  <si>
    <t>PE 4396 Basado en Entregas 09-T010-00000971.</t>
  </si>
  <si>
    <t>03-B010-00020080</t>
  </si>
  <si>
    <t>C00047094838</t>
  </si>
  <si>
    <t>47094838</t>
  </si>
  <si>
    <t>MONTOYA JARA,EDISON FRANCHESCO</t>
  </si>
  <si>
    <t>PE 4246 COMITE 4 RECOGE:MONTOYA JARA,EDISON FRANCH</t>
  </si>
  <si>
    <t>AGENCIA OCOÑA</t>
  </si>
  <si>
    <t>Ocoña</t>
  </si>
  <si>
    <t>Camaná</t>
  </si>
  <si>
    <t>01-F010-00025920</t>
  </si>
  <si>
    <t>C20523044231</t>
  </si>
  <si>
    <t>20523044231</t>
  </si>
  <si>
    <t>PLASTICOS SANTO CRISTO SAC</t>
  </si>
  <si>
    <t>Facturas clientes - C20523044231</t>
  </si>
  <si>
    <t>OFICINA CANADA 3792</t>
  </si>
  <si>
    <t>03-B010-00020499</t>
  </si>
  <si>
    <t>C00070315221</t>
  </si>
  <si>
    <t>70315221</t>
  </si>
  <si>
    <t>TAIPE X,ZULY X</t>
  </si>
  <si>
    <t>PE 5019 TEL: 945308392 RECOJO Basado en Entregas 0</t>
  </si>
  <si>
    <t>03-B010-00019381</t>
  </si>
  <si>
    <t>C00047787527</t>
  </si>
  <si>
    <t>47787527</t>
  </si>
  <si>
    <t>ESCALANTERIOS CYNTHIA STHEFANNY</t>
  </si>
  <si>
    <t>PE 3177 TEL: 998868057 Basado en Pedidos de client</t>
  </si>
  <si>
    <t>JR. LOS PINOS 430, URB. CANTO REY - SAN JUAN DE LURIGANCHO</t>
  </si>
  <si>
    <t>03-B010-00020484</t>
  </si>
  <si>
    <t>C00010271274</t>
  </si>
  <si>
    <t>10271274</t>
  </si>
  <si>
    <t>LACHY PEREZ NANCY</t>
  </si>
  <si>
    <t>PE 4974 TEL: 985775330 ENVÍO Basado en Entregas 09</t>
  </si>
  <si>
    <t>03-B010-00018556</t>
  </si>
  <si>
    <t>PE 1829 JUNTOZ Basado en Entregas 09-0010-00059889</t>
  </si>
  <si>
    <t>03-B010-00018600</t>
  </si>
  <si>
    <t>C00049005510</t>
  </si>
  <si>
    <t>49005510</t>
  </si>
  <si>
    <t>Estrada Mata Luis</t>
  </si>
  <si>
    <t>PE 1903 JUNTOZ Basado en Entregas 09-0010-00059946</t>
  </si>
  <si>
    <t>Ciudad sol de retablo Mz E block 33 dpto 802</t>
  </si>
  <si>
    <t>03-B010-00018570</t>
  </si>
  <si>
    <t>C00046668977</t>
  </si>
  <si>
    <t>46668977</t>
  </si>
  <si>
    <t>ABUSTO PERALTA,ROCIO ARLETTE</t>
  </si>
  <si>
    <t>PE 1859 JUNTOZ Basado en Entregas 09-0010-00059907</t>
  </si>
  <si>
    <t>Pasaje Julio raffo 129</t>
  </si>
  <si>
    <t>03-B010-00018829</t>
  </si>
  <si>
    <t>C00048716916</t>
  </si>
  <si>
    <t>48716916</t>
  </si>
  <si>
    <t>OBANDO PLASENCIA,JOSE ESMILDOR</t>
  </si>
  <si>
    <t>PE 2263 RECOGE: José Esmildor Obando Plasencia DNI</t>
  </si>
  <si>
    <t>Av;Armando Revoredo iglesia 265</t>
  </si>
  <si>
    <t>03-B010-00020345</t>
  </si>
  <si>
    <t>CMK041159447</t>
  </si>
  <si>
    <t>41159447</t>
  </si>
  <si>
    <t>CARRERA JUAREZ,GONZALO RUBEN</t>
  </si>
  <si>
    <t>PE 4712 TEL: 958210990 ENVÍO Basado en Entregas 09</t>
  </si>
  <si>
    <t>Mariscal Nieto</t>
  </si>
  <si>
    <t>03-B010-00019247</t>
  </si>
  <si>
    <t>C00044654413</t>
  </si>
  <si>
    <t>44654413</t>
  </si>
  <si>
    <t>QUIROZ SOTO RUBEN ABRAHAM</t>
  </si>
  <si>
    <t>PE 2876 TEL: 931837252 Basado en Pedidos de client</t>
  </si>
  <si>
    <t>AV. A 230 CONDOMINIO ALTOS DEL RIMAC TORRE 01 DPTO 406</t>
  </si>
  <si>
    <t>03-B010-00017897</t>
  </si>
  <si>
    <t>C00074159258</t>
  </si>
  <si>
    <t>74159258</t>
  </si>
  <si>
    <t>MARÍN FLORES YAZMÍN RAQUEL</t>
  </si>
  <si>
    <t>PE 0651 TEL: 998806654 Basado en Pedidos de client</t>
  </si>
  <si>
    <t>JR. LOS ENELDOS N° 206. URB. SAN HILARIÓN, SAN JUAN DE LURIGANCHO. REFERENCIA: ALT. PARADERO LA FLEC</t>
  </si>
  <si>
    <t>01-F010-00024690</t>
  </si>
  <si>
    <t>C20536155032</t>
  </si>
  <si>
    <t>20536155032</t>
  </si>
  <si>
    <t>ASAMRE SAC</t>
  </si>
  <si>
    <t>Facturas clientes - C20536155032</t>
  </si>
  <si>
    <t>AV. DEL EJERCITO 1635 IQUITOS, MAYNAS, LORETO</t>
  </si>
  <si>
    <t>03-B010-00017106</t>
  </si>
  <si>
    <t>CMK006798886</t>
  </si>
  <si>
    <t>06798886</t>
  </si>
  <si>
    <t>FLEMING ISHIKI,MILAGROS MARINA</t>
  </si>
  <si>
    <t>230005477 JUNTOZ Basado en Entregas 09-0010-000580</t>
  </si>
  <si>
    <t>Calle Hipolito Unanue 209 Urb. Las Leyendas</t>
  </si>
  <si>
    <t>San Miguel</t>
  </si>
  <si>
    <t>03-B010-00018236</t>
  </si>
  <si>
    <t>CMK040581275</t>
  </si>
  <si>
    <t>40581275</t>
  </si>
  <si>
    <t>URBINA TINEDO,ELIZABETH VANESSA</t>
  </si>
  <si>
    <t>PE 1290 JUNTOZ Basado en Entregas 09-0010-00059380</t>
  </si>
  <si>
    <t>Urb. Ciudad del Pescador Mz. E lote 11</t>
  </si>
  <si>
    <t>03-B010-00017924</t>
  </si>
  <si>
    <t>CMK073896480</t>
  </si>
  <si>
    <t>73896480</t>
  </si>
  <si>
    <t>GUTIERREZ LARA,DANTE JUNIOR</t>
  </si>
  <si>
    <t>PE 0723 JUNTOZ Basado en Entregas 09-0010-00058856</t>
  </si>
  <si>
    <t>Calle los cedros 450</t>
  </si>
  <si>
    <t>03-B010-00018294</t>
  </si>
  <si>
    <t>CMK076880764</t>
  </si>
  <si>
    <t>76880764</t>
  </si>
  <si>
    <t>CATERIANO X,NICOLAS X</t>
  </si>
  <si>
    <t>PE 1441 JUNTOZ Basado en Entregas 09-0010-00059525</t>
  </si>
  <si>
    <t>Coronel inclan 877</t>
  </si>
  <si>
    <t>01-F010-00025749</t>
  </si>
  <si>
    <t>C10469782056</t>
  </si>
  <si>
    <t>10469782056</t>
  </si>
  <si>
    <t>Renato Barezzi Mejía Inoñán</t>
  </si>
  <si>
    <t>Facturas clientes - C10469782056</t>
  </si>
  <si>
    <t>Calle Alfonso Ugarte 1375</t>
  </si>
  <si>
    <t>03-B010-00016993</t>
  </si>
  <si>
    <t>CMKT46855602</t>
  </si>
  <si>
    <t>46855602</t>
  </si>
  <si>
    <t>NALVARTE CUZCANO,DESSIRE RAPHAELLA</t>
  </si>
  <si>
    <t>PE 5212 JUNTOZ Basado en Entregas 09-0010-00057810</t>
  </si>
  <si>
    <t>Jirón quilca 250</t>
  </si>
  <si>
    <t>03-B010-00018563</t>
  </si>
  <si>
    <t>C00042945102</t>
  </si>
  <si>
    <t>42945102</t>
  </si>
  <si>
    <t>MUÑOZ NAOLA,ELIZABETH ROCIO</t>
  </si>
  <si>
    <t>NO DESPACHAR Basado en Entregas 09-0013-00003807.</t>
  </si>
  <si>
    <t>Av El Derby 254</t>
  </si>
  <si>
    <t>03-B010-00018552</t>
  </si>
  <si>
    <t>C00009758482</t>
  </si>
  <si>
    <t>09758482</t>
  </si>
  <si>
    <t>PERALTA CASANOVA,MIGUEL ANGEL</t>
  </si>
  <si>
    <t>NO DESPACHAR Basado en Entregas 09-0013-00003812.</t>
  </si>
  <si>
    <t>Av. El Derby 254</t>
  </si>
  <si>
    <t>03-B010-00016991</t>
  </si>
  <si>
    <t>CMKT76427156</t>
  </si>
  <si>
    <t>76427156</t>
  </si>
  <si>
    <t>JARA ROBLES,HELEN MARJORIE</t>
  </si>
  <si>
    <t>PE 5210 PLAZA VEA Basado en Entregas 09-0010-00057</t>
  </si>
  <si>
    <t>Plaza Vea - Intercorp</t>
  </si>
  <si>
    <t>03-B010-00016955</t>
  </si>
  <si>
    <t>CMK044529508</t>
  </si>
  <si>
    <t>44529508</t>
  </si>
  <si>
    <t>ODA CALLE,LOURDES ISABEL</t>
  </si>
  <si>
    <t>PE 5102 JUNTOZ Basado en Entregas 09-0010-00057718</t>
  </si>
  <si>
    <t>Av. Sergio Bernales 585, dpto 1502</t>
  </si>
  <si>
    <t>Surquillo</t>
  </si>
  <si>
    <t>03-B010-00016771</t>
  </si>
  <si>
    <t>CMK078013533</t>
  </si>
  <si>
    <t>78013533</t>
  </si>
  <si>
    <t>DAVILA LLATA,ANGIE LUCERO</t>
  </si>
  <si>
    <t>PE 4840 JUNTOZ Basado en Entregas 09-0010-00057462</t>
  </si>
  <si>
    <t>MZ A 25 LOTE 13 Cultura Peruana Moderna</t>
  </si>
  <si>
    <t>Santa Anita</t>
  </si>
  <si>
    <t>03-B010-00018814</t>
  </si>
  <si>
    <t>C00025859075</t>
  </si>
  <si>
    <t>25859075</t>
  </si>
  <si>
    <t>CALDERON  MARTHA</t>
  </si>
  <si>
    <t>PE 2238 TEL: 999960386 Basado en Pedidos de client</t>
  </si>
  <si>
    <t>Av. Guardia Chalaca 594</t>
  </si>
  <si>
    <t>03-B010-00015054</t>
  </si>
  <si>
    <t>230001891 Basado en Entregas 09-0010-00054800.</t>
  </si>
  <si>
    <t>01-F010-00025680</t>
  </si>
  <si>
    <t>Facturas clientes - C20602470882</t>
  </si>
  <si>
    <t>03-B010-00016718</t>
  </si>
  <si>
    <t>C00009386060</t>
  </si>
  <si>
    <t>09386060</t>
  </si>
  <si>
    <t>VILLANUEVA LI,MARIA ROXANA</t>
  </si>
  <si>
    <t>PE 4737 JUNTOZ Basado en Entregas 09-0010-00057362</t>
  </si>
  <si>
    <t>Avenida Paseo La Castellana 127</t>
  </si>
  <si>
    <t>03-B010-00017085</t>
  </si>
  <si>
    <t>CMK074301772</t>
  </si>
  <si>
    <t>74301772</t>
  </si>
  <si>
    <t>MAGALLANES CALDERON,JOEL MARTIN SEBASTIAN</t>
  </si>
  <si>
    <t>PE 5421 JUNTOZ Basado en Entregas 09-0010-00057987</t>
  </si>
  <si>
    <t>Jirón el chaco 2260</t>
  </si>
  <si>
    <t>03-B010-00016763</t>
  </si>
  <si>
    <t>CMK046032751</t>
  </si>
  <si>
    <t>46032751</t>
  </si>
  <si>
    <t>BASURTO GUTIERREZ,LUCIANA X</t>
  </si>
  <si>
    <t>PE 4825 JUNTOZ Basado en Entregas 09-0010-00057452</t>
  </si>
  <si>
    <t>Calle Lord Nelson 240, Dpto 201</t>
  </si>
  <si>
    <t>03-B010-00017029</t>
  </si>
  <si>
    <t>CMK045520764</t>
  </si>
  <si>
    <t>45520764</t>
  </si>
  <si>
    <t>ESPINOZA CHINGA,ALEXIS X</t>
  </si>
  <si>
    <t>PE 5308 JUNTOZ Basado en Entregas 09-0010-00057884</t>
  </si>
  <si>
    <t>Calle San Gonzalo MZ B lt 20</t>
  </si>
  <si>
    <t>03-B010-00018735</t>
  </si>
  <si>
    <t>PE 2096 JUNTOZ Basado en Entregas 09-0007-00000132</t>
  </si>
  <si>
    <t>03-B010-00018870</t>
  </si>
  <si>
    <t>C00047323060</t>
  </si>
  <si>
    <t>47323060</t>
  </si>
  <si>
    <t>FUENTES PALOMINO BRIAND</t>
  </si>
  <si>
    <t>PE 2357 TEL: 994855828 Basado en Pedidos de client</t>
  </si>
  <si>
    <t>Asoc. Vivienda Israel MZ K LT 31, frente al parque el cometa31</t>
  </si>
  <si>
    <t>01-F010-00024613</t>
  </si>
  <si>
    <t>C20606602031</t>
  </si>
  <si>
    <t>20606602031</t>
  </si>
  <si>
    <t>INDUSTRIAS Y SERVICIOS GENERALES AGROTEX P &amp; J DEL PERU E.I.R.L.</t>
  </si>
  <si>
    <t>Facturas clientes - C20606602031</t>
  </si>
  <si>
    <t>CAR.PANAMERICANA NORTE KM. 39.5 MZA. T LOTE. 1 A.H. CARLOS MANUEL COX</t>
  </si>
  <si>
    <t>Ancón</t>
  </si>
  <si>
    <t>03-B010-00019639</t>
  </si>
  <si>
    <t>C00047881817</t>
  </si>
  <si>
    <t>47881817</t>
  </si>
  <si>
    <t>SALDARRIAGA STEPHANY</t>
  </si>
  <si>
    <t>PE 3642 TEL: 971948114 RECOJO Basado en Pedidos de</t>
  </si>
  <si>
    <t>03-B010-00018096</t>
  </si>
  <si>
    <t>CMK070434918</t>
  </si>
  <si>
    <t>70434918</t>
  </si>
  <si>
    <t>QUISPE MONTES,JOSE ALBERTO</t>
  </si>
  <si>
    <t>PE 1011 JUNTOZ Basado en Entregas 09-0010-00059129</t>
  </si>
  <si>
    <t>Francisco Masias 370</t>
  </si>
  <si>
    <t>03-B010-00018435</t>
  </si>
  <si>
    <t>C00072403589</t>
  </si>
  <si>
    <t>72403589</t>
  </si>
  <si>
    <t>MAYORCA MUNIVE,GONZALO ORLANDO</t>
  </si>
  <si>
    <t>PE 1591 RIPLEY Basado en Entregas 09-0010-00059670</t>
  </si>
  <si>
    <t>Ripley</t>
  </si>
  <si>
    <t>03-B010-00020091</t>
  </si>
  <si>
    <t>C00070482167</t>
  </si>
  <si>
    <t>70482167</t>
  </si>
  <si>
    <t>SCHULER CAVERO XIOMARA TAIS</t>
  </si>
  <si>
    <t>PE 4294 TEL: 961775149 ENVÍO Basado en Pedidos de</t>
  </si>
  <si>
    <t>Av 28 julio 2199</t>
  </si>
  <si>
    <t>01-F010-00025011</t>
  </si>
  <si>
    <t>C10463866533</t>
  </si>
  <si>
    <t>10463866533</t>
  </si>
  <si>
    <t>PACHAS HERRERA SINDY LIZETH</t>
  </si>
  <si>
    <t>Facturas clientes - C10463866533</t>
  </si>
  <si>
    <t>av.mauro mina 139</t>
  </si>
  <si>
    <t>Chincha Alta</t>
  </si>
  <si>
    <t>Chincha</t>
  </si>
  <si>
    <t>03-B010-00018205</t>
  </si>
  <si>
    <t>PE 1231 JUNTOZ Basado en Entregas 09-0010-00059333</t>
  </si>
  <si>
    <t>03-B010-00017700</t>
  </si>
  <si>
    <t>CMK048303631</t>
  </si>
  <si>
    <t>48303631</t>
  </si>
  <si>
    <t>SOTO PALACIOS,ELIZABEHT DEL ROSARIO</t>
  </si>
  <si>
    <t>PE 0302 PROMART Basado en Entregas 09-0010-0005851</t>
  </si>
  <si>
    <t>Promart - Intercorp</t>
  </si>
  <si>
    <t>03-B010-00017884</t>
  </si>
  <si>
    <t>CMK047040196</t>
  </si>
  <si>
    <t>47040196</t>
  </si>
  <si>
    <t>SIMEON HENOSTROZA,NOHELY ELVA</t>
  </si>
  <si>
    <t>PE 0608 JUNTOZ Basado en Entregas 09-0010-00058752</t>
  </si>
  <si>
    <t>Mz h lt 21 las casuarinas tercera etapa</t>
  </si>
  <si>
    <t>Carabayllo</t>
  </si>
  <si>
    <t>03-B010-00018091</t>
  </si>
  <si>
    <t>CMK008775316</t>
  </si>
  <si>
    <t>08775316</t>
  </si>
  <si>
    <t>RUBINI AIRALDI,GUILLERMO ALDO JOSE</t>
  </si>
  <si>
    <t>PE 0908 JUTOZ Basado en Entregas 09-0010-00059045.</t>
  </si>
  <si>
    <t>Casimiro Ulloa 361 dpto 502</t>
  </si>
  <si>
    <t>03-B010-00018580</t>
  </si>
  <si>
    <t>C00045967243</t>
  </si>
  <si>
    <t>45967243</t>
  </si>
  <si>
    <t>ALAVE ALICIA</t>
  </si>
  <si>
    <t>PE 1846 TEL:944821977 Basado en Pedidos de cliente</t>
  </si>
  <si>
    <t>Calle Victor Andres Belaunde 1946</t>
  </si>
  <si>
    <t>03-B010-00020057</t>
  </si>
  <si>
    <t>C00046974729</t>
  </si>
  <si>
    <t>46974729</t>
  </si>
  <si>
    <t>CHACMANI MARCA,ANGELA KARINA</t>
  </si>
  <si>
    <t>PE 4231 MARVISUR ENVÍO DOMICILIO PARA:CHACMANI MAR</t>
  </si>
  <si>
    <t>C. sr ecce homo a-6 (5° paradero de san sebastián) calle frente a la sunat</t>
  </si>
  <si>
    <t>San Sebastian</t>
  </si>
  <si>
    <t>03-B010-00016745</t>
  </si>
  <si>
    <t>PE 4783 JUNTOZ Basado en Entregas 09-0010-00057416</t>
  </si>
  <si>
    <t>03-B010-00020168</t>
  </si>
  <si>
    <t>C00074810639</t>
  </si>
  <si>
    <t>74810639</t>
  </si>
  <si>
    <t>MENIZ</t>
  </si>
  <si>
    <t>PE 4399 Basado en Entregas 09-T010-00000997.</t>
  </si>
  <si>
    <t>03-B010-00019060</t>
  </si>
  <si>
    <t>C00074746299</t>
  </si>
  <si>
    <t>74746299</t>
  </si>
  <si>
    <t>VILCA DANIEL</t>
  </si>
  <si>
    <t>PE 2701 TEL: 939891135 Basado en Entregas 09-0007-</t>
  </si>
  <si>
    <t>03-B010-00020128</t>
  </si>
  <si>
    <t>C00009487804</t>
  </si>
  <si>
    <t>09487804</t>
  </si>
  <si>
    <t>ELSA VILLAVICENCIO</t>
  </si>
  <si>
    <t>Pedidos de cliente - C00009487804 Basado en Entreg</t>
  </si>
  <si>
    <t>03-B010-00020116</t>
  </si>
  <si>
    <t>C00071458272</t>
  </si>
  <si>
    <t>71458272</t>
  </si>
  <si>
    <t>GIANINA BEVENUTTO</t>
  </si>
  <si>
    <t>Pedidos de cliente - C00071458272 Basado en Entreg</t>
  </si>
  <si>
    <t>03-B010-00020111</t>
  </si>
  <si>
    <t>03-B010-00019385</t>
  </si>
  <si>
    <t>C00042986444</t>
  </si>
  <si>
    <t>42986444</t>
  </si>
  <si>
    <t>SALINAS HUAMAN RICHARD</t>
  </si>
  <si>
    <t>PE 3174 TEL: 976742692 Basado en Pedidos de client</t>
  </si>
  <si>
    <t>AV. FLOR DE AMANCAES MZ LT 46 TERMINANDO EL PARQUE ZONAL DEL RÍMAC</t>
  </si>
  <si>
    <t>03-B010-00019272</t>
  </si>
  <si>
    <t>C00010269254</t>
  </si>
  <si>
    <t>10269254</t>
  </si>
  <si>
    <t>KAHAN NOVOA,MARIA LILIANA</t>
  </si>
  <si>
    <t>PE 2927 JUNTOZ Basado en Entregas 09-0007-00000915</t>
  </si>
  <si>
    <t>Bruno Moll 192</t>
  </si>
  <si>
    <t>03-B010-00016736</t>
  </si>
  <si>
    <t>PE 4765 JUNTOZ Basado en Entregas 09-0010-00057400</t>
  </si>
  <si>
    <t>03-B010-00019168</t>
  </si>
  <si>
    <t>C00041432805</t>
  </si>
  <si>
    <t>41432805</t>
  </si>
  <si>
    <t>CALDERON RUIZ,TANIA ISABEL</t>
  </si>
  <si>
    <t>PE 2747 RIPLEY Basado en Entregas 09-0007-00000748</t>
  </si>
  <si>
    <t>AV ARICA 432</t>
  </si>
  <si>
    <t>03-B010-00015820</t>
  </si>
  <si>
    <t>CMK046033720</t>
  </si>
  <si>
    <t>46033720</t>
  </si>
  <si>
    <t>MADRID X MILAGROS X</t>
  </si>
  <si>
    <t>230003205 Basado en Entregas 09-0010-00055998.</t>
  </si>
  <si>
    <t>Piura</t>
  </si>
  <si>
    <t>03-B010-00016834</t>
  </si>
  <si>
    <t>CMK008714601</t>
  </si>
  <si>
    <t>08714601</t>
  </si>
  <si>
    <t>TUESTA AYESTA,DORIAN PATRICIA</t>
  </si>
  <si>
    <t>PE 4963 JUNTOZ Basado en Entregas 09-0010-00057583</t>
  </si>
  <si>
    <t>Calle Mariano Valdarragó 148</t>
  </si>
  <si>
    <t>03-B010-00016755</t>
  </si>
  <si>
    <t>C00043653726</t>
  </si>
  <si>
    <t>43653726</t>
  </si>
  <si>
    <t>CARRILLO NAHIL</t>
  </si>
  <si>
    <t>PE 4804 JUNTOZ Basado en Entregas 09-0010-00057435</t>
  </si>
  <si>
    <t>El Cerrillo 265</t>
  </si>
  <si>
    <t>03-B010-00016808</t>
  </si>
  <si>
    <t>CMK073087589</t>
  </si>
  <si>
    <t>73087589</t>
  </si>
  <si>
    <t>PAREDES RODRIGUEZ,ROSA STEPHANIE</t>
  </si>
  <si>
    <t>PE 4920 JUNTOZ Basado en Entregas 09-0010-00057539</t>
  </si>
  <si>
    <t>Av. Enrique Meiggs 2352</t>
  </si>
  <si>
    <t>03-B010-00015832</t>
  </si>
  <si>
    <t>CMK045145302</t>
  </si>
  <si>
    <t>45145302</t>
  </si>
  <si>
    <t>ALVA SALVA,JULIANA LILIBETH</t>
  </si>
  <si>
    <t>230003240 Basado en Entregas 09-0010-00056026.</t>
  </si>
  <si>
    <t>av progreso 359</t>
  </si>
  <si>
    <t>El Tambo</t>
  </si>
  <si>
    <t>03-B010-00019656</t>
  </si>
  <si>
    <t>C00077299755</t>
  </si>
  <si>
    <t>77299755</t>
  </si>
  <si>
    <t>BUSTAMANTE GABRIELA</t>
  </si>
  <si>
    <t>PE 3680 TEL: 955027532 RECOJO Basado en Entregas 0</t>
  </si>
  <si>
    <t>03-B010-00018012</t>
  </si>
  <si>
    <t>CMK074020649</t>
  </si>
  <si>
    <t>74020649</t>
  </si>
  <si>
    <t>GALVEZ X,MARICIELO X</t>
  </si>
  <si>
    <t>PE 0938 JUNTOZ Basado en Entregas 09-0010-00059058</t>
  </si>
  <si>
    <t>Calle Real 500</t>
  </si>
  <si>
    <t>03-B010-00019510</t>
  </si>
  <si>
    <t>C00007859428</t>
  </si>
  <si>
    <t>07859428</t>
  </si>
  <si>
    <t>HERRERA ARAUJO ALVAREZ MARIELLA</t>
  </si>
  <si>
    <t>PE 3409 TEL: 998131644 ENVÍO Basado en Entregas 09</t>
  </si>
  <si>
    <t>03-B010-00019378</t>
  </si>
  <si>
    <t>C00009414637</t>
  </si>
  <si>
    <t>09414637</t>
  </si>
  <si>
    <t>MENDOZA LACA,MARTHA ELIZABETH</t>
  </si>
  <si>
    <t>PE 3159 RIPLEY n.º 6684300301-A Basado en Entregas</t>
  </si>
  <si>
    <t>03-B010-00019393</t>
  </si>
  <si>
    <t>C00048016487</t>
  </si>
  <si>
    <t>48016487</t>
  </si>
  <si>
    <t>Meza Caravantes Mónica</t>
  </si>
  <si>
    <t>PE 3214 RIPLEY n.º 6685956601-A Basado en Entregas</t>
  </si>
  <si>
    <t>03-B010-00019160</t>
  </si>
  <si>
    <t>C00072030584</t>
  </si>
  <si>
    <t>72030584</t>
  </si>
  <si>
    <t>Espinoza Abarca Analucia</t>
  </si>
  <si>
    <t>PE 2741 RIPLEY Basado en Entregas 09-0007-00000739</t>
  </si>
  <si>
    <t>Calle Ruy Díaz 325</t>
  </si>
  <si>
    <t>03-B010-00019328</t>
  </si>
  <si>
    <t>C00073690451</t>
  </si>
  <si>
    <t>73690451</t>
  </si>
  <si>
    <t>QUISPE HUAMAN,CECILIA ROXAN</t>
  </si>
  <si>
    <t>PE 3022 RIPLEY Basado en Entregas 09-0007-00000994</t>
  </si>
  <si>
    <t>Calle Las Begonias 545</t>
  </si>
  <si>
    <t>03-B010-00019179</t>
  </si>
  <si>
    <t>C00016000307</t>
  </si>
  <si>
    <t>16000307</t>
  </si>
  <si>
    <t>OCHOA VELIZ,HENRY WILLIAM</t>
  </si>
  <si>
    <t>PE 2763 RIPLEY Basado en Entregas 09-0007-00000762</t>
  </si>
  <si>
    <t>Avenida Alberto Alexander 2229</t>
  </si>
  <si>
    <t>03-B010-00020211</t>
  </si>
  <si>
    <t>C00042258796</t>
  </si>
  <si>
    <t>42258796</t>
  </si>
  <si>
    <t>JULISSA YAMANI</t>
  </si>
  <si>
    <t>Pedidos de cliente - C00042258796 Basado en Entreg</t>
  </si>
  <si>
    <t>03-B010-00019343</t>
  </si>
  <si>
    <t>C00007903395</t>
  </si>
  <si>
    <t>07903395</t>
  </si>
  <si>
    <t>VILLENA ROZAS,MARIA ZULEMA</t>
  </si>
  <si>
    <t>Pedidos de cliente - C00007903395 Basado en Entreg</t>
  </si>
  <si>
    <t>Pasaje Benjamín Cisneros 133</t>
  </si>
  <si>
    <t>03-B010-00019942</t>
  </si>
  <si>
    <t>C00048055273</t>
  </si>
  <si>
    <t>48055273</t>
  </si>
  <si>
    <t>HUAMAN CHANTA,MARIA MARLENY</t>
  </si>
  <si>
    <t>PE 4015 TRANS. SULLANA EXPRESS RECOGE: HUAMAN CHAN</t>
  </si>
  <si>
    <t>AGENCIA TAMBOGRANDE</t>
  </si>
  <si>
    <t>Tambo Grande</t>
  </si>
  <si>
    <t>03-B010-00016979</t>
  </si>
  <si>
    <t>C00073904912</t>
  </si>
  <si>
    <t>73904912</t>
  </si>
  <si>
    <t>VINDROLA PORTUGAL,MARIA ALESSANDRA</t>
  </si>
  <si>
    <t>PE 5190 PLAZA VEA Basado en Entregas 09-0010-00057</t>
  </si>
  <si>
    <t>03-B010-00019259</t>
  </si>
  <si>
    <t>C00046289644</t>
  </si>
  <si>
    <t>46289644</t>
  </si>
  <si>
    <t>BENDEZU CAYLLIHUA,ROGER ALBINO</t>
  </si>
  <si>
    <t>PE 2904 JUNTOZ Basado en Entregas 09-0007-00000888</t>
  </si>
  <si>
    <t>Calle Manco Capac Mz N6 Lt 8</t>
  </si>
  <si>
    <t>Parcona</t>
  </si>
  <si>
    <t>03-B010-00018861</t>
  </si>
  <si>
    <t>C00076052033</t>
  </si>
  <si>
    <t>76052033</t>
  </si>
  <si>
    <t>RAICO TAMBO,JORGE LUIS</t>
  </si>
  <si>
    <t>PE 2319 JUNTOZ Basado en Entregas 09-0007-00000379</t>
  </si>
  <si>
    <t>Av Ezequiel G Caceda Nº 720 Chepen (E020)</t>
  </si>
  <si>
    <t>Chepen</t>
  </si>
  <si>
    <t>Chepén</t>
  </si>
  <si>
    <t>03-B010-00020038</t>
  </si>
  <si>
    <t>C00009646057</t>
  </si>
  <si>
    <t>09646057</t>
  </si>
  <si>
    <t>ROCA RODRIGUEZ,MARIA NINAVET</t>
  </si>
  <si>
    <t>PE 4209 PLAZA VEA  v13257911plzv-02 Basado en Entr</t>
  </si>
  <si>
    <t>03-B010-00020188</t>
  </si>
  <si>
    <t>C00075834729</t>
  </si>
  <si>
    <t>75834729</t>
  </si>
  <si>
    <t>CORNEJO CLEVER</t>
  </si>
  <si>
    <t>PE 4429 TEL: 932132808 ENVÍO Basado en Pedidos de</t>
  </si>
  <si>
    <t>av.general garzon 603- PRIMER PISO</t>
  </si>
  <si>
    <t>JESUS MARIA</t>
  </si>
  <si>
    <t>03-B010-00020221</t>
  </si>
  <si>
    <t>ERCAGV000076</t>
  </si>
  <si>
    <t>10545562</t>
  </si>
  <si>
    <t>GARCIA FIESTAS,JOSE AURELIO</t>
  </si>
  <si>
    <t>7599000009</t>
  </si>
  <si>
    <t>ENTEL AGOSTO 2024</t>
  </si>
  <si>
    <t>03-B010-00015853</t>
  </si>
  <si>
    <t>CMK046294298</t>
  </si>
  <si>
    <t>46294298</t>
  </si>
  <si>
    <t>GUTIERREZ X,GLORIA ALESSANDRA</t>
  </si>
  <si>
    <t>230003306 Basado en Entregas 09-0010-00056085.</t>
  </si>
  <si>
    <t>Calle piura 389</t>
  </si>
  <si>
    <t>03-B010-00020441</t>
  </si>
  <si>
    <t>C00024717653</t>
  </si>
  <si>
    <t>24717653</t>
  </si>
  <si>
    <t>CAHUASCANCO SANTA CRUZ EVA</t>
  </si>
  <si>
    <t>PE 4915 TEL: 959123270 ENVÍO Basado en Entregas 09</t>
  </si>
  <si>
    <t>03-B010-00018011</t>
  </si>
  <si>
    <t>CMK047599186</t>
  </si>
  <si>
    <t>47599186</t>
  </si>
  <si>
    <t>CONTO MARIN,LINDSAY YASMIN</t>
  </si>
  <si>
    <t>PE 0929 JUNTOZ Basado en Entregas 09-0010-00059056</t>
  </si>
  <si>
    <t>Calle William Gilbert 191 dpto 405</t>
  </si>
  <si>
    <t>03-B010-00018998</t>
  </si>
  <si>
    <t>CMK047157220</t>
  </si>
  <si>
    <t>47157220</t>
  </si>
  <si>
    <t>SEGURA ORELLANO,KARLA NALLERY</t>
  </si>
  <si>
    <t>PE 2553 RIPLEY Basado en Entregas 09-0007-00000560</t>
  </si>
  <si>
    <t>03-B010-00019426</t>
  </si>
  <si>
    <t>C00040958708</t>
  </si>
  <si>
    <t>40958708</t>
  </si>
  <si>
    <t>FERNANDEZ DEL RIO,GISELLE GABRIELA</t>
  </si>
  <si>
    <t>PE 3282 RIPLEY  n.º 6694336901-A Basado en Entrega</t>
  </si>
  <si>
    <t>03-B010-00020464</t>
  </si>
  <si>
    <t>C00077338231</t>
  </si>
  <si>
    <t>77338231</t>
  </si>
  <si>
    <t>CONTRERAS MIRANDA JAVIER</t>
  </si>
  <si>
    <t>PE 4917 TEL: 989714890 ENVÍO Basado en Pedidos de</t>
  </si>
  <si>
    <t>03-B010-00020300</t>
  </si>
  <si>
    <t>ERCAGV000801</t>
  </si>
  <si>
    <t>45682368</t>
  </si>
  <si>
    <t>RIOS GERMAN,STEFANNY MARIANELLA</t>
  </si>
  <si>
    <t>Ofertas de ventas - ERCAGV000801. PE: 4617 Basado</t>
  </si>
  <si>
    <t>03-B010-00016992</t>
  </si>
  <si>
    <t>CMKT09137219</t>
  </si>
  <si>
    <t>09137219</t>
  </si>
  <si>
    <t>RODRIGUEZ BUENO MONICA</t>
  </si>
  <si>
    <t>PE 5211 JUNTOZ Basado en Entregas 09-0010-00057809</t>
  </si>
  <si>
    <t>Calle Cañón del Pato 114 Dpto 101</t>
  </si>
  <si>
    <t>03-B010-00019355</t>
  </si>
  <si>
    <t>C00072868882</t>
  </si>
  <si>
    <t>72868882</t>
  </si>
  <si>
    <t>Zamora Wong Salvador</t>
  </si>
  <si>
    <t>PE 3089 JUNTOZ Basado en Entregas 09-0007-00001079</t>
  </si>
  <si>
    <t>03-B010-00020058</t>
  </si>
  <si>
    <t>C00073691019</t>
  </si>
  <si>
    <t>73691019</t>
  </si>
  <si>
    <t>BECERRA HERNANDEZ YENER</t>
  </si>
  <si>
    <t>PE 4222 SHALOM RECOGE:SMITH CHARLY RAMIREZ MALCA D</t>
  </si>
  <si>
    <t>AGENCIA CAJAMARCA CO</t>
  </si>
  <si>
    <t>03-B010-00015973</t>
  </si>
  <si>
    <t>CMK046820772</t>
  </si>
  <si>
    <t>46820772</t>
  </si>
  <si>
    <t>SIANCAS COLUMBOS,YESENIA MINERVA</t>
  </si>
  <si>
    <t>230003457 Basado en Entregas 09-0010-00056218.</t>
  </si>
  <si>
    <t>Calle San Ramon 242</t>
  </si>
  <si>
    <t>03-B010-00015870</t>
  </si>
  <si>
    <t>CMK046766472</t>
  </si>
  <si>
    <t>46766472</t>
  </si>
  <si>
    <t>RAIMUNDO LARREA KATHERINE PAMELA</t>
  </si>
  <si>
    <t>230003334 Pedidos de cliente - CMK046766472 Basado</t>
  </si>
  <si>
    <t>Jr. Los Ceibos 3952 Urb. las Palmeras</t>
  </si>
  <si>
    <t>03-B010-00015977</t>
  </si>
  <si>
    <t>CMK048211729</t>
  </si>
  <si>
    <t>48211729</t>
  </si>
  <si>
    <t>TORRES LOLI,SANDRA PAMELA</t>
  </si>
  <si>
    <t>230003464 Basado en Entregas 09-0010-00056224.</t>
  </si>
  <si>
    <t>Av. Paseo de la Republica, 3220</t>
  </si>
  <si>
    <t>03-B010-00015893</t>
  </si>
  <si>
    <t>CMK041076416</t>
  </si>
  <si>
    <t>41076416</t>
  </si>
  <si>
    <t>RUIZ CABRERA LADY DIANA</t>
  </si>
  <si>
    <t>230003362 Basado en Entregas 09-0010-00056135.</t>
  </si>
  <si>
    <t>Av pablo carriquirry 115</t>
  </si>
  <si>
    <t>03-B010-00020234</t>
  </si>
  <si>
    <t>C00042751038</t>
  </si>
  <si>
    <t>42751038</t>
  </si>
  <si>
    <t>SAAVEDRA TISNADO,EDWIN X</t>
  </si>
  <si>
    <t>PE 4523 TEL: 958029294 RECOJO Basado en Entregas 0</t>
  </si>
  <si>
    <t>jr los esmeriles 255 - urb. san carlos</t>
  </si>
  <si>
    <t>03-B010-00020236</t>
  </si>
  <si>
    <t>C00046390212</t>
  </si>
  <si>
    <t>46390212</t>
  </si>
  <si>
    <t>CARUAJULCA QUISPE,LISSET WENDY</t>
  </si>
  <si>
    <t>PE 4525 RIPLEY n.º 6788305001-A Basado en Entregas</t>
  </si>
  <si>
    <t>01-F010-00025262</t>
  </si>
  <si>
    <t>C10103014471</t>
  </si>
  <si>
    <t>10103014471</t>
  </si>
  <si>
    <t>TAMO FERNANDEZ AMANDA</t>
  </si>
  <si>
    <t>Facturas clientes - C10103014471</t>
  </si>
  <si>
    <t>CAL. MANCO INCA MZ F2 LOTE 04 - URB. LOS PROCERES</t>
  </si>
  <si>
    <t>03-B010-00019335</t>
  </si>
  <si>
    <t>C00009596866</t>
  </si>
  <si>
    <t>09596866</t>
  </si>
  <si>
    <t>DELGADO PRADO JENNY ROXANA</t>
  </si>
  <si>
    <t>PE 3050 TEL: 993018514 Basado en Entregas 09-0007-</t>
  </si>
  <si>
    <t>JAMES STORM A7</t>
  </si>
  <si>
    <t>PARIÑAS</t>
  </si>
  <si>
    <t>TALARA</t>
  </si>
  <si>
    <t>03-B010-00020248</t>
  </si>
  <si>
    <t>C00070451440</t>
  </si>
  <si>
    <t>70451440</t>
  </si>
  <si>
    <t>VILLANUEVA  DANIEL</t>
  </si>
  <si>
    <t>PE 4545 TEL: 938889632 RECOJO Basado en Pedidos de</t>
  </si>
  <si>
    <t>Unidad vecinal #3 chalet 29 D</t>
  </si>
  <si>
    <t>03-B010-00020119</t>
  </si>
  <si>
    <t>C00072030782</t>
  </si>
  <si>
    <t>72030782</t>
  </si>
  <si>
    <t>LOPEZ RUTH</t>
  </si>
  <si>
    <t>Pedidos de cliente - C00072030782 Basado en Entreg</t>
  </si>
  <si>
    <t>03-B010-00020118</t>
  </si>
  <si>
    <t>C00073687228</t>
  </si>
  <si>
    <t>73687228</t>
  </si>
  <si>
    <t>SEPERAK CESAR</t>
  </si>
  <si>
    <t>Pedidos de cliente - C00073687228 Basado en Entreg</t>
  </si>
  <si>
    <t>03-B010-00020114</t>
  </si>
  <si>
    <t>C00073013557</t>
  </si>
  <si>
    <t>73013557</t>
  </si>
  <si>
    <t>TAPIA LLANOS ANDRE</t>
  </si>
  <si>
    <t>Pedidos de cliente - C00073013557 Basado en Entreg</t>
  </si>
  <si>
    <t>03-B010-00020127</t>
  </si>
  <si>
    <t>C00007760667</t>
  </si>
  <si>
    <t>07760667</t>
  </si>
  <si>
    <t>RONALD BELTRAN</t>
  </si>
  <si>
    <t>Pedidos de cliente - C00007760667 Basado en Entreg</t>
  </si>
  <si>
    <t>03-B010-00020115</t>
  </si>
  <si>
    <t>C00043916659</t>
  </si>
  <si>
    <t>43916659</t>
  </si>
  <si>
    <t>JHON ESPINAL</t>
  </si>
  <si>
    <t>Pedidos de cliente - C00043916659 Basado en Entreg</t>
  </si>
  <si>
    <t>03-B010-00020150</t>
  </si>
  <si>
    <t>C00070544269</t>
  </si>
  <si>
    <t>70544269</t>
  </si>
  <si>
    <t>RAMOS CINDY</t>
  </si>
  <si>
    <t>PE 400 Basado en Entregas 09-T010-00000973.</t>
  </si>
  <si>
    <t>01-F010-00024543</t>
  </si>
  <si>
    <t>C10472826366</t>
  </si>
  <si>
    <t>10472826366</t>
  </si>
  <si>
    <t>CANDELARIO CASTILLO JHOEL ENRIQUE</t>
  </si>
  <si>
    <t>Facturas clientes - C10472826366</t>
  </si>
  <si>
    <t>Av. 28 de Julio 540</t>
  </si>
  <si>
    <t>Huacho</t>
  </si>
  <si>
    <t>Huaura</t>
  </si>
  <si>
    <t>03-B010-00018706</t>
  </si>
  <si>
    <t>C00071879818</t>
  </si>
  <si>
    <t>71879818</t>
  </si>
  <si>
    <t>HUACHILLO TERRONES,HELIO JHAIR</t>
  </si>
  <si>
    <t>PE 2049 JUNTOZ Basado en Entregas 09-0007-00000105</t>
  </si>
  <si>
    <t>calle los Andes 1955</t>
  </si>
  <si>
    <t>03-B010-00018699</t>
  </si>
  <si>
    <t>PE 2050 JUNTOZ Basado en Entregas 09-0007-00000097</t>
  </si>
  <si>
    <t>03-B010-00018838</t>
  </si>
  <si>
    <t>C00042042293</t>
  </si>
  <si>
    <t>42042293</t>
  </si>
  <si>
    <t>GIL TORRES,CHRISTIAN JOSE</t>
  </si>
  <si>
    <t>PE 2282 JUNTOZ Basado en Entregas 09-0007-00000311</t>
  </si>
  <si>
    <t>03-B010-00017100</t>
  </si>
  <si>
    <t>CMK075650801</t>
  </si>
  <si>
    <t>75650801</t>
  </si>
  <si>
    <t>MEZA GONZALES,ANDREA LORENA</t>
  </si>
  <si>
    <t>PE 5390 JUNTOZ Basado en Entregas 09-0010-00057959</t>
  </si>
  <si>
    <t>los inkas Mz Y lote 45</t>
  </si>
  <si>
    <t>03-B010-00019960</t>
  </si>
  <si>
    <t>C00041231866</t>
  </si>
  <si>
    <t>41231866</t>
  </si>
  <si>
    <t>LOPEZ PARDO,JOHN PETER</t>
  </si>
  <si>
    <t>PE 4057 RIPLEY n.º 6769214201-A Basado en Entregas</t>
  </si>
  <si>
    <t>03-B010-00020090</t>
  </si>
  <si>
    <t>C00070634909</t>
  </si>
  <si>
    <t>70634909</t>
  </si>
  <si>
    <t>CARDENAS CHAVEZ SILVANA</t>
  </si>
  <si>
    <t>PE 4289 RIPLEY n.º 6780171601-A Basado en Entregas</t>
  </si>
  <si>
    <t>03-B010-00018719</t>
  </si>
  <si>
    <t>C00072919899</t>
  </si>
  <si>
    <t>72919899</t>
  </si>
  <si>
    <t>Tacuchi Antonella</t>
  </si>
  <si>
    <t>PE 2047 RIPLEY Basado en Entregas 09-0007-00000120</t>
  </si>
  <si>
    <t>Av. Agustin De La Rosa Toro Nro. 1013 Urb. Villa Jardin</t>
  </si>
  <si>
    <t>03-B010-00019084</t>
  </si>
  <si>
    <t>PE 2721 RIPLEY Basado en Entregas 09-0007-00000729</t>
  </si>
  <si>
    <t>03-B010-00017004</t>
  </si>
  <si>
    <t>CMK008572815</t>
  </si>
  <si>
    <t>08572815</t>
  </si>
  <si>
    <t>SOLANO VASQUEZ,MARIA DEL PILAR</t>
  </si>
  <si>
    <t>PE 5228 PLAZA VEA Basado en Entregas 09-0010-00057</t>
  </si>
  <si>
    <t>Av. Los Proceres Mza. G1 Lote. 41</t>
  </si>
  <si>
    <t>03-B010-00020056</t>
  </si>
  <si>
    <t>PE 4230 TEL: 958029294 RECOJO Basado en Entregas 0</t>
  </si>
  <si>
    <t>03-B010-00019991</t>
  </si>
  <si>
    <t>ERCAGV000867</t>
  </si>
  <si>
    <t>46434409</t>
  </si>
  <si>
    <t>CAMPOS DRAGO,JUAN CARLOS</t>
  </si>
  <si>
    <t>PE 4114 Basado en Entregas 09-T010-00000750.</t>
  </si>
  <si>
    <t>AV. CANADA NRO. 3792 INT. 3798 URB. VILLA JARDIN LIMA - LIMA - SAN LUIS-SAN LUIS-LIMA LIMA</t>
  </si>
  <si>
    <t>03-B010-00019551</t>
  </si>
  <si>
    <t>PE 3481 Basado en Entregas 09-T010-00000191.</t>
  </si>
  <si>
    <t>03-B010-00020398</t>
  </si>
  <si>
    <t>PE 4794 Basado en Entregas 09-T010-00001360.</t>
  </si>
  <si>
    <t>03-B010-00015882</t>
  </si>
  <si>
    <t>CMK042138537</t>
  </si>
  <si>
    <t>42138537</t>
  </si>
  <si>
    <t>URTEAGA AGUILAR,HORACIO HUMBER</t>
  </si>
  <si>
    <t>230003350 Pedidos de cliente - CMK042138537 Basado</t>
  </si>
  <si>
    <t>URB. San Carlos A-4, 2do piso / 060101 - CAJAMARCA</t>
  </si>
  <si>
    <t>CAJAMARCA</t>
  </si>
  <si>
    <t>03-B010-00018578</t>
  </si>
  <si>
    <t>C00072363505</t>
  </si>
  <si>
    <t>72363505</t>
  </si>
  <si>
    <t>PLASENCIA CAVERO,GRECIA LORENA</t>
  </si>
  <si>
    <t>PE 1860 JUNTOZ Basado en Entregas 09-0010-00059917</t>
  </si>
  <si>
    <t>Calle Dinamarca 244 Urbanizacion Monserrate</t>
  </si>
  <si>
    <t>03-B010-00019943</t>
  </si>
  <si>
    <t>PE 4019 TEL: 980491256 ENVÍO Basado en Entregas 09</t>
  </si>
  <si>
    <t>03-B010-00019642</t>
  </si>
  <si>
    <t>PE 3655 RIPLEY n.º 6747534801-A Basado en Entregas</t>
  </si>
  <si>
    <t>03-B010-00016917</t>
  </si>
  <si>
    <t>CMK042939633</t>
  </si>
  <si>
    <t>42939633</t>
  </si>
  <si>
    <t>HERNANDEZ GUERRA,GINA MARJORIE</t>
  </si>
  <si>
    <t>PE 5031 JUNTOZ Basado en Entregas 09-0010-00057643</t>
  </si>
  <si>
    <t>Av. Haya de la torre 685</t>
  </si>
  <si>
    <t>La Perla</t>
  </si>
  <si>
    <t>01-F010-00025228</t>
  </si>
  <si>
    <t>C20610364943</t>
  </si>
  <si>
    <t>20610364943</t>
  </si>
  <si>
    <t>SANSEVIERIA S.A.C.S.</t>
  </si>
  <si>
    <t>Facturas clientes - C20610364943</t>
  </si>
  <si>
    <t>CAR. CARRETERA CIUDAD DE DÍOS C.P. SILIMAYO      112</t>
  </si>
  <si>
    <t>03-B010-00018204</t>
  </si>
  <si>
    <t>PE 1225 TEL: 980491256 Basado en Entregas 09-0010-</t>
  </si>
  <si>
    <t>03-B010-00015851</t>
  </si>
  <si>
    <t>CMK046767087</t>
  </si>
  <si>
    <t>46767087</t>
  </si>
  <si>
    <t>ABARCA CARRASCO,ANDREA LUCIA</t>
  </si>
  <si>
    <t>230003304 Basado en Entregas 09-0010-00056083.</t>
  </si>
  <si>
    <t>Jirón Jose Cossio Tudela 108</t>
  </si>
  <si>
    <t>03-B010-00019164</t>
  </si>
  <si>
    <t>C00017632706</t>
  </si>
  <si>
    <t>17632706</t>
  </si>
  <si>
    <t>VARGAS RUIZ SHEYLA</t>
  </si>
  <si>
    <t>PE 2737 TEL: 949563430 Basado en Pedidos de client</t>
  </si>
  <si>
    <t>URB.EL AMAUTA MZ A LT 34</t>
  </si>
  <si>
    <t>03-B010-00019652</t>
  </si>
  <si>
    <t>ERCAGV000963</t>
  </si>
  <si>
    <t>75131900</t>
  </si>
  <si>
    <t>PE 3684 Basado en Entregas 09-T010-00000365.</t>
  </si>
  <si>
    <t>03-B010-00017187</t>
  </si>
  <si>
    <t>C00045072960</t>
  </si>
  <si>
    <t>45072960</t>
  </si>
  <si>
    <t>Ramirez Cuba,Franchescoli Bernic</t>
  </si>
  <si>
    <t>PE 5550 JUNTOZ Basado en Entregas 09-0010-00058093</t>
  </si>
  <si>
    <t>03-B010-00017095</t>
  </si>
  <si>
    <t>CMK070175014</t>
  </si>
  <si>
    <t>70175014</t>
  </si>
  <si>
    <t>CASTILLO MENDOZA,URIELI LUCIA</t>
  </si>
  <si>
    <t>PE 5451 OESCHLE Basado en Entregas 09-0010-0005802</t>
  </si>
  <si>
    <t>Oechsle - Intercorp</t>
  </si>
  <si>
    <t>03-B010-00019461</t>
  </si>
  <si>
    <t>CMK045173037</t>
  </si>
  <si>
    <t>45173037</t>
  </si>
  <si>
    <t>MEDINA LOPEZ,WALTER EDUARDO</t>
  </si>
  <si>
    <t>PE 3318 JUNTOZ 240707000113-001 Basado en Entregas</t>
  </si>
  <si>
    <t>Jr. Cantuta 682-Cerca Parque San Jose, El agustino</t>
  </si>
  <si>
    <t>El Agustino</t>
  </si>
  <si>
    <t>03-B010-00018445</t>
  </si>
  <si>
    <t>C00072141699</t>
  </si>
  <si>
    <t>72141699</t>
  </si>
  <si>
    <t>PANDURO PALAZUELOS HEBER</t>
  </si>
  <si>
    <t>PE 1621 TEL: 989859054 Basado en Entregas 09-0010-</t>
  </si>
  <si>
    <t>calle Andrés Guzmán 512 -514 zona C1</t>
  </si>
  <si>
    <t>03-B010-00019701</t>
  </si>
  <si>
    <t>PE 3777 RIPLEY n.º 6758705902-A Basado en Entregas</t>
  </si>
  <si>
    <t>03-B010-00019924</t>
  </si>
  <si>
    <t>CMK072566333</t>
  </si>
  <si>
    <t>72566333</t>
  </si>
  <si>
    <t>PANTALEON DIONICIO,YAELLA LIZ</t>
  </si>
  <si>
    <t>PE 3989 RIPLEY n.º 6766945701-A Basado en Entregas</t>
  </si>
  <si>
    <t>03-B010-00015868</t>
  </si>
  <si>
    <t>CMK076086473</t>
  </si>
  <si>
    <t>76086473</t>
  </si>
  <si>
    <t>ÑAUPAS ORTEGA,ALBA MARINA</t>
  </si>
  <si>
    <t>230003331 Pedidos de cliente - CMK076086473 Basado</t>
  </si>
  <si>
    <t>03-B010-00016761</t>
  </si>
  <si>
    <t>PE 4816 JUNTOZ Basado en Entregas 09-0010-00057449</t>
  </si>
  <si>
    <t>03-B010-00015833</t>
  </si>
  <si>
    <t>CMK070380649</t>
  </si>
  <si>
    <t>70380649</t>
  </si>
  <si>
    <t>ZAPATA PALACIOS,ANGIE MARIA CLAUDIA</t>
  </si>
  <si>
    <t>230003242 Basado en Entregas 09-0010-00056027.</t>
  </si>
  <si>
    <t>Urb. Ignacio Merino Mz G lote 29 I etapa G 29</t>
  </si>
  <si>
    <t>03-B010-00019515</t>
  </si>
  <si>
    <t>C00046477451</t>
  </si>
  <si>
    <t>46477451</t>
  </si>
  <si>
    <t>BRUDERER VEGA,RAMON SIMON</t>
  </si>
  <si>
    <t>PE 3421 RIPLEY n.º 6708729701-A Basado en Entregas</t>
  </si>
  <si>
    <t>03-B010-00019613</t>
  </si>
  <si>
    <t>C00070082681</t>
  </si>
  <si>
    <t>70082681</t>
  </si>
  <si>
    <t>VERA CARDENAS,MARIBEL ROXANA</t>
  </si>
  <si>
    <t>PE 3608 RIPLEY n.º 6739898001-A Basado en Entregas</t>
  </si>
  <si>
    <t>03-B010-00018572</t>
  </si>
  <si>
    <t>C00047983763</t>
  </si>
  <si>
    <t>47983763</t>
  </si>
  <si>
    <t>VASQUEZ MARIA</t>
  </si>
  <si>
    <t>PE 1856 OESCHLE Basado en Entregas 09-0010-0005991</t>
  </si>
  <si>
    <t>03-B010-00015834</t>
  </si>
  <si>
    <t>CMK009535421</t>
  </si>
  <si>
    <t>09535421</t>
  </si>
  <si>
    <t>OLIVARES NOVOA,CLAUDIA SOFIA</t>
  </si>
  <si>
    <t>230003241 Basado en Entregas 09-0010-00056028.</t>
  </si>
  <si>
    <t>Pietro Mascagni 208</t>
  </si>
  <si>
    <t>03-B010-00020152</t>
  </si>
  <si>
    <t>C00072927245</t>
  </si>
  <si>
    <t>72927245</t>
  </si>
  <si>
    <t>BONELLI VICTORIA</t>
  </si>
  <si>
    <t>PE4402 Basado en Entregas 09-T010-00000975.</t>
  </si>
  <si>
    <t>03-B010-00020121</t>
  </si>
  <si>
    <t>C00041783986</t>
  </si>
  <si>
    <t>41783986</t>
  </si>
  <si>
    <t>DURAN X,NATALIA X</t>
  </si>
  <si>
    <t>Pedidos de cliente - C00041783986 Basado en Entreg</t>
  </si>
  <si>
    <t>EVENTO JOKEY</t>
  </si>
  <si>
    <t>03-B010-00020135</t>
  </si>
  <si>
    <t>C00077337253</t>
  </si>
  <si>
    <t>77337253</t>
  </si>
  <si>
    <t>JHON UMAN ASENCIOS</t>
  </si>
  <si>
    <t>Pedidos de cliente - C00077337253 Basado en Entreg</t>
  </si>
  <si>
    <t>03-B010-00019589</t>
  </si>
  <si>
    <t>C00044898613</t>
  </si>
  <si>
    <t>44898613</t>
  </si>
  <si>
    <t>CARRANZA VALERY</t>
  </si>
  <si>
    <t>PE 3566 TEL: 987652885 ENVÍO Basado en Entregas 09</t>
  </si>
  <si>
    <t>03-B010-00020139</t>
  </si>
  <si>
    <t>C00070578957</t>
  </si>
  <si>
    <t>70578957</t>
  </si>
  <si>
    <t>ENCARNACION YESENIA</t>
  </si>
  <si>
    <t>PE4386 Basado en Entregas 09-T010-00000962.</t>
  </si>
  <si>
    <t>03-B010-00020129</t>
  </si>
  <si>
    <t>C00042888647</t>
  </si>
  <si>
    <t>42888647</t>
  </si>
  <si>
    <t>ANGELA SALVADOR</t>
  </si>
  <si>
    <t>Pedidos de cliente - C00042888647 Basado en Entreg</t>
  </si>
  <si>
    <t>03-B010-00020571</t>
  </si>
  <si>
    <t>C00009571159</t>
  </si>
  <si>
    <t>09571159</t>
  </si>
  <si>
    <t>ASPAJO GRANDEZ JOSE</t>
  </si>
  <si>
    <t>PE 5179 TEL: 964539170 RECOJO Basado en Entregas 0</t>
  </si>
  <si>
    <t>OFICINA AV CANADA 3792</t>
  </si>
  <si>
    <t>03-B010-00017987</t>
  </si>
  <si>
    <t>CMK040804916</t>
  </si>
  <si>
    <t>40804916</t>
  </si>
  <si>
    <t>CENTURION VERA,ESTHER X</t>
  </si>
  <si>
    <t>PE 0885 JUNTOZ Basado en Entregas 09-0010-00059017</t>
  </si>
  <si>
    <t>Juan Benítez 224,torres de limatambo</t>
  </si>
  <si>
    <t>01-F010-00024491</t>
  </si>
  <si>
    <t>03-B010-00016890</t>
  </si>
  <si>
    <t>CMK044038218</t>
  </si>
  <si>
    <t>44038218</t>
  </si>
  <si>
    <t>OBREGON AGUILAR MICAELA MARIBEL</t>
  </si>
  <si>
    <t>PE 4970 JUNTOZ Basado en Entregas 09-0010-00057599</t>
  </si>
  <si>
    <t>ZONA F UCV 102 LOTE 35 AAHH HUAYCAN</t>
  </si>
  <si>
    <t>03-B010-00019672</t>
  </si>
  <si>
    <t>C0000004397738</t>
  </si>
  <si>
    <t>000004397738</t>
  </si>
  <si>
    <t>BARRIOS VELASQUEZ,CARLOS JOSE</t>
  </si>
  <si>
    <t>PE 3714 PROMART 1449587750277-01 Basado en Entrega</t>
  </si>
  <si>
    <t>03-B010-00018828</t>
  </si>
  <si>
    <t>PE 2262 JUNTOZ Basado en Entregas 09-0007-00000300</t>
  </si>
  <si>
    <t>03-B010-00018434</t>
  </si>
  <si>
    <t>pe 1587 juntoz Basado en Entregas 09-0010-00059669</t>
  </si>
  <si>
    <t>03-B010-00020014</t>
  </si>
  <si>
    <t>C00042348293</t>
  </si>
  <si>
    <t>42348293</t>
  </si>
  <si>
    <t>VASQUEZ YAP,SAM AIDA DE FATIMA</t>
  </si>
  <si>
    <t>PE 4153 TEL: 990968982 ENVÍO Basado en Entregas 09</t>
  </si>
  <si>
    <t>Jr. Severini 252. Dpto 102</t>
  </si>
  <si>
    <t>03-B010-00020140</t>
  </si>
  <si>
    <t>C00073354517</t>
  </si>
  <si>
    <t>73354517</t>
  </si>
  <si>
    <t>NICOL BARRERA</t>
  </si>
  <si>
    <t>PE 4388 Basado en Entregas 09-T010-00000963.</t>
  </si>
  <si>
    <t>03-B010-00020027</t>
  </si>
  <si>
    <t>C00009910323</t>
  </si>
  <si>
    <t>09910323</t>
  </si>
  <si>
    <t>MEJIA SANTA CRUZ,SEGUNDO Raul</t>
  </si>
  <si>
    <t>PE 4185 FALABELLA No 2552750289 Basado en Entregas</t>
  </si>
  <si>
    <t>03-B010-00019907</t>
  </si>
  <si>
    <t>C00009376673</t>
  </si>
  <si>
    <t>09376673</t>
  </si>
  <si>
    <t>AREVALO MONTALVAN,ROLANDO HOMERO</t>
  </si>
  <si>
    <t>PE 3962 TEL: 999907624 RECOJO Basado en Entregas 0</t>
  </si>
  <si>
    <t>Calle Tarata 160 piso 12</t>
  </si>
  <si>
    <t>03-B010-00020503</t>
  </si>
  <si>
    <t>C00046778480</t>
  </si>
  <si>
    <t>46778480</t>
  </si>
  <si>
    <t>PANCCA QUIROZ,JANNYNA ESTHER</t>
  </si>
  <si>
    <t>PE 5022 FALABELLA No 2582131374 Basado en Entregas</t>
  </si>
  <si>
    <t>03-B010-00015985</t>
  </si>
  <si>
    <t>CMK071325653</t>
  </si>
  <si>
    <t>71325653</t>
  </si>
  <si>
    <t>REATEGUI PRIETO LUCERO NICOLL</t>
  </si>
  <si>
    <t>230003496 Basado en Entregas 09-0010-00056245.</t>
  </si>
  <si>
    <t>Av. Los Angeles, Urb. Comas</t>
  </si>
  <si>
    <t>03-B010-00017060</t>
  </si>
  <si>
    <t>CMK029617372</t>
  </si>
  <si>
    <t>29617372</t>
  </si>
  <si>
    <t>LOAYZA SALAS,MARIBEL ROMELIA</t>
  </si>
  <si>
    <t>PE 5357 FALABELLA Basado en Entregas 09-0010-00057</t>
  </si>
  <si>
    <t>javier prado este 8436</t>
  </si>
  <si>
    <t>03-B010-00018559</t>
  </si>
  <si>
    <t>C00045079195</t>
  </si>
  <si>
    <t>45079195</t>
  </si>
  <si>
    <t>ALVARADO LOPEZ GIANNINA</t>
  </si>
  <si>
    <t>PE 1827 JUNTOZ Basado en Entregas 09-0010-00059893</t>
  </si>
  <si>
    <t>av el sol este 638</t>
  </si>
  <si>
    <t>03-B010-00019525</t>
  </si>
  <si>
    <t>ERCAGV000850</t>
  </si>
  <si>
    <t>44824879</t>
  </si>
  <si>
    <t>MIGUEL SOLIS,JENNYFER PATRICIA</t>
  </si>
  <si>
    <t>PE 3455 Basado en Entregas 09-T010-00000155.</t>
  </si>
  <si>
    <t>AV. CANADA NRO. 3792 INT. 3798 URB. VILLA JARDIN LIMA - LIMA - SAN LUIS</t>
  </si>
  <si>
    <t>03-B010-00020408</t>
  </si>
  <si>
    <t>C00072156548</t>
  </si>
  <si>
    <t>72156548</t>
  </si>
  <si>
    <t>Huaman X,Herbert X</t>
  </si>
  <si>
    <t>PE 4826 TEL: 966629280 RECOJO Basado en Pedidos de</t>
  </si>
  <si>
    <t>Av. Son Bolivar 282 Mz.7 Lt.12</t>
  </si>
  <si>
    <t>CHOSICA</t>
  </si>
  <si>
    <t>01-F010-00025788</t>
  </si>
  <si>
    <t>C20514340995</t>
  </si>
  <si>
    <t>20514340995</t>
  </si>
  <si>
    <t>Clínica Odontologica Los Pinos S.A.C</t>
  </si>
  <si>
    <t>Facturas clientes - C20514340995</t>
  </si>
  <si>
    <t>Av La Marina 2236 of 301 San miguel</t>
  </si>
  <si>
    <t>08</t>
  </si>
  <si>
    <t>08-F010-00000852</t>
  </si>
  <si>
    <t>Facturas clientes - CEX100867001</t>
  </si>
  <si>
    <t>03-B010-00019831</t>
  </si>
  <si>
    <t>ERCAGV000650</t>
  </si>
  <si>
    <t>46481506</t>
  </si>
  <si>
    <t>DIAZ VELASQUEZ,CENIT PABLO</t>
  </si>
  <si>
    <t>PE 3825 Basado en Entregas 09-T010-00000497.</t>
  </si>
  <si>
    <t>03-B010-00018186</t>
  </si>
  <si>
    <t>C00045244357</t>
  </si>
  <si>
    <t>45244357</t>
  </si>
  <si>
    <t>HUASHUAYO BEJAR,RAYSA ASTRID</t>
  </si>
  <si>
    <t>PE 1185 TEL: 999020545 Basado en Entregas 09-0010-</t>
  </si>
  <si>
    <t>AV. PETIT THOUARS 4655 – OFICINA 503</t>
  </si>
  <si>
    <t>03-B010-00018458</t>
  </si>
  <si>
    <t>C00040490245</t>
  </si>
  <si>
    <t>40490245</t>
  </si>
  <si>
    <t>JAIME OJEDA  PATRICIA ROXANA</t>
  </si>
  <si>
    <t>PE 1632 TEL: 950096398 Basado en Entregas 09-0010-</t>
  </si>
  <si>
    <t>Calle de las letras 224 san borja</t>
  </si>
  <si>
    <t>03-B010-00020132</t>
  </si>
  <si>
    <t>C00074543359</t>
  </si>
  <si>
    <t>74543359</t>
  </si>
  <si>
    <t>SILVANA RAMIREZ</t>
  </si>
  <si>
    <t>Pedidos de cliente - C00074543359 Basado en Entreg</t>
  </si>
  <si>
    <t>03-B010-00019285</t>
  </si>
  <si>
    <t>C00070272269</t>
  </si>
  <si>
    <t>70272269</t>
  </si>
  <si>
    <t>CHUMPITAZ MENDOZA,BERTHA STEPHANIE</t>
  </si>
  <si>
    <t>PE 2951 RIPLEY Basado en Entregas 09-0007-00000929</t>
  </si>
  <si>
    <t>Urb. Bancarias II Etapa Mz B Lt-21</t>
  </si>
  <si>
    <t>03-B010-00020002</t>
  </si>
  <si>
    <t>CMK001354683</t>
  </si>
  <si>
    <t>001354683</t>
  </si>
  <si>
    <t>ABADIE X,MELISA X</t>
  </si>
  <si>
    <t>PE 4141 PLAZA VEA v13229730plzv-01 Basado en Entre</t>
  </si>
  <si>
    <t>03-B010-00018175</t>
  </si>
  <si>
    <t>C00070268109</t>
  </si>
  <si>
    <t>70268109</t>
  </si>
  <si>
    <t>CAMPOS ACUÑA GRETTY</t>
  </si>
  <si>
    <t>PE 1174 TEL: 924172574 Basado en Pedidos de client</t>
  </si>
  <si>
    <t>Ca. Los paltos s/n, al frente de la asociación sagrado corazón de Jesús. Pasadizo al fondo</t>
  </si>
  <si>
    <t>MALA</t>
  </si>
  <si>
    <t>CAÑETE</t>
  </si>
  <si>
    <t>03-B010-00020488</t>
  </si>
  <si>
    <t>PE 4977 TEL: 949563430 ENVÍO Basado en Entregas 09</t>
  </si>
  <si>
    <t>01-F010-00025063</t>
  </si>
  <si>
    <t>C10452666231</t>
  </si>
  <si>
    <t>10452666231</t>
  </si>
  <si>
    <t>Cinthya Leida Enco Juarez</t>
  </si>
  <si>
    <t>Facturas clientes - C10452666231</t>
  </si>
  <si>
    <t>Jr . Los Olivos 490</t>
  </si>
  <si>
    <t>03-B010-00018889</t>
  </si>
  <si>
    <t>C00046246326</t>
  </si>
  <si>
    <t>46246326</t>
  </si>
  <si>
    <t>FREYRE ROSALES,KATHERINE IVETTE</t>
  </si>
  <si>
    <t>PE 2420 RIPLEY Basado en Entregas 09-0007-00000444</t>
  </si>
  <si>
    <t>av san felipe 530</t>
  </si>
  <si>
    <t>03-B010-00018901</t>
  </si>
  <si>
    <t>C00071893600</t>
  </si>
  <si>
    <t>71893600</t>
  </si>
  <si>
    <t>Rozas Fabio</t>
  </si>
  <si>
    <t>PE 2436 RIPLEY Basado en Entregas 09-0007-00000461</t>
  </si>
  <si>
    <t>Jr. Comandante Pedro Canga 149</t>
  </si>
  <si>
    <t>03-B010-00020144</t>
  </si>
  <si>
    <t>PE 4393 Basado en Entregas 09-T010-00000968.</t>
  </si>
  <si>
    <t>03-B010-00020174</t>
  </si>
  <si>
    <t>C00074085095</t>
  </si>
  <si>
    <t>74085095</t>
  </si>
  <si>
    <t>SAL Y ROSAS RODRIGO</t>
  </si>
  <si>
    <t>PE 4387 TEL: 906155475 ENVÍO Basado en Pedidos de</t>
  </si>
  <si>
    <t>Jirón Parque Alto 542</t>
  </si>
  <si>
    <t>03-B010-00020421</t>
  </si>
  <si>
    <t>C00044912546</t>
  </si>
  <si>
    <t>44912546</t>
  </si>
  <si>
    <t>PONCE HUACHO LENY</t>
  </si>
  <si>
    <t>PE 4841 TEL: 945762643 ENVÍO Basado en Pedidos de</t>
  </si>
  <si>
    <t>sector 6 grupo 3 manzana k lote 16 av arriba peru</t>
  </si>
  <si>
    <t>ANCON</t>
  </si>
  <si>
    <t>01-F010-00024006</t>
  </si>
  <si>
    <t>C20564178005</t>
  </si>
  <si>
    <t>20564178005</t>
  </si>
  <si>
    <t>apolo c&amp;c sac</t>
  </si>
  <si>
    <t>Facturas clientes - C20564178005</t>
  </si>
  <si>
    <t>Av. Arcopata N° 449</t>
  </si>
  <si>
    <t>03-B010-00019980</t>
  </si>
  <si>
    <t>C00076511424</t>
  </si>
  <si>
    <t>76511424</t>
  </si>
  <si>
    <t>OVIEDO DURAND,DANIELA BELEN</t>
  </si>
  <si>
    <t>PE 4100 TEL: 934891558 RECOJO Basado en Entregas 0</t>
  </si>
  <si>
    <t>Calle Alberto Hidalgo 183 urb Valdiviezo</t>
  </si>
  <si>
    <t>03-B010-00019517</t>
  </si>
  <si>
    <t>C00045876464</t>
  </si>
  <si>
    <t>45876464</t>
  </si>
  <si>
    <t>MAGUIÑA RAMIREZ,MARIA PAULA</t>
  </si>
  <si>
    <t>PE 3418 TEL: 946992190 ENVÍO Basado en Pedidos de</t>
  </si>
  <si>
    <t>03-B010-00020018</t>
  </si>
  <si>
    <t>C00007528330</t>
  </si>
  <si>
    <t>07528330</t>
  </si>
  <si>
    <t>MARIANO GARCIA,ELIZABETH EDITH</t>
  </si>
  <si>
    <t>PE 4160 TEL: 933516301 RECOJO Basado en Entregas 0</t>
  </si>
  <si>
    <t>Av luna Pizarro 482</t>
  </si>
  <si>
    <t>03-B010-00018777</t>
  </si>
  <si>
    <t>C00010005658</t>
  </si>
  <si>
    <t>10005658</t>
  </si>
  <si>
    <t>VILLAR GUTIERREZ,JESSICA REGINA</t>
  </si>
  <si>
    <t>PE 2161 JUNTOZ Basado en Entregas 09-0007-00000191</t>
  </si>
  <si>
    <t>Calle John Hassinger 124</t>
  </si>
  <si>
    <t>03-B010-00020229</t>
  </si>
  <si>
    <t>C00045615169</t>
  </si>
  <si>
    <t>45615169</t>
  </si>
  <si>
    <t>PEJERREY VERA,OSCAR ANDRES</t>
  </si>
  <si>
    <t>PE 4511 RIPLEY n.º 6787639701-A Basado en Entregas</t>
  </si>
  <si>
    <t>03-B010-00020051</t>
  </si>
  <si>
    <t>C00041202148</t>
  </si>
  <si>
    <t>41202148</t>
  </si>
  <si>
    <t>CAstro X,Calr X</t>
  </si>
  <si>
    <t>PE 4219 RIPLEY n.º 6776853701-A Basado en Entregas</t>
  </si>
  <si>
    <t>03-B010-00015909</t>
  </si>
  <si>
    <t>CMK010632249</t>
  </si>
  <si>
    <t>10632249</t>
  </si>
  <si>
    <t>SALAZAR CONCHA ROCIO DEL PILAR X</t>
  </si>
  <si>
    <t>230003386 Basado en Entregas 09-0010-00056156.</t>
  </si>
  <si>
    <t>calle haiti 123</t>
  </si>
  <si>
    <t>03-B010-00020534</t>
  </si>
  <si>
    <t>C00044315589</t>
  </si>
  <si>
    <t>44315589</t>
  </si>
  <si>
    <t>PALACIOS CRUZADO,JHONATAN CARLOS</t>
  </si>
  <si>
    <t>PE 5102 FALABELLA No 2583099981 Basado en Entregas</t>
  </si>
  <si>
    <t>03-B010-00020261</t>
  </si>
  <si>
    <t>C00072918801</t>
  </si>
  <si>
    <t>72918801</t>
  </si>
  <si>
    <t>VERONA BALCAZAR LUCERO DEL MILAGRO</t>
  </si>
  <si>
    <t>PE 4552 FALABELLA No 2565765001 Basado en Entregas</t>
  </si>
  <si>
    <t>03-B010-00019615</t>
  </si>
  <si>
    <t>C00070447167</t>
  </si>
  <si>
    <t>70447167</t>
  </si>
  <si>
    <t>Raffo Noriega Ariadna</t>
  </si>
  <si>
    <t>PE 3610 FLABELLA  No 2526840889 Basado en Entregas</t>
  </si>
  <si>
    <t>03-B010-00016960</t>
  </si>
  <si>
    <t>C00073246896</t>
  </si>
  <si>
    <t>73246896</t>
  </si>
  <si>
    <t>GARCIA PAZ,ADRIANA PAMELA</t>
  </si>
  <si>
    <t>PE 5125 FALABELLA Basado en Entregas 09-0010-00057</t>
  </si>
  <si>
    <t>Jirón Cerro Prieto 277</t>
  </si>
  <si>
    <t>03-B010-00017087</t>
  </si>
  <si>
    <t>CMK072005383</t>
  </si>
  <si>
    <t>72005383</t>
  </si>
  <si>
    <t>FERNANDEZ BAUTISTA,KEVIN DE LAZARO</t>
  </si>
  <si>
    <t>PE 5431 FALABELLA Basado en Entregas 09-0010-00058</t>
  </si>
  <si>
    <t>Av huaroc 125, Int 101</t>
  </si>
  <si>
    <t>03-B010-00020017</t>
  </si>
  <si>
    <t>PE 4156 FALABELLA No 2551576855 Basado en Entregas</t>
  </si>
  <si>
    <t>03-B010-00016170</t>
  </si>
  <si>
    <t>CMK046266670</t>
  </si>
  <si>
    <t>46266670</t>
  </si>
  <si>
    <t>PEÑA SANTILLAN,ANGIESABEL X</t>
  </si>
  <si>
    <t>230003756 Basado en Entregas 09-0010-00056523.</t>
  </si>
  <si>
    <t>Pasaje espinelas 129</t>
  </si>
  <si>
    <t>03-B010-00017635</t>
  </si>
  <si>
    <t>C00070677760</t>
  </si>
  <si>
    <t>70677760</t>
  </si>
  <si>
    <t>LUISA ESCALANTE,X X</t>
  </si>
  <si>
    <t>PE 0146 FALABELLA Basado en Entregas 09-0010-00058</t>
  </si>
  <si>
    <t>jr saqsayhuamana</t>
  </si>
  <si>
    <t>03-B010-00020149</t>
  </si>
  <si>
    <t>C00040092250</t>
  </si>
  <si>
    <t>40092250</t>
  </si>
  <si>
    <t>FERNANDEZ ANGELICA</t>
  </si>
  <si>
    <t>PE 4397 Basado en Entregas 09-T010-00000972.</t>
  </si>
  <si>
    <t>03-B010-00018232</t>
  </si>
  <si>
    <t>CMK010237508</t>
  </si>
  <si>
    <t>10237508</t>
  </si>
  <si>
    <t>OBREGON PADILLA,ANY JOSEFINA</t>
  </si>
  <si>
    <t>PE 1287 PLAZA VEA Basado en Entregas 09-0010-00059</t>
  </si>
  <si>
    <t>03-B010-00020205</t>
  </si>
  <si>
    <t>C00072206453</t>
  </si>
  <si>
    <t>72206453</t>
  </si>
  <si>
    <t>ESPINOZA ESCOBAR,MARIA PAULA</t>
  </si>
  <si>
    <t>PE 4461 RIPLEY n.º 6709827701-A Basado en Entregas</t>
  </si>
  <si>
    <t>03-B010-00020124</t>
  </si>
  <si>
    <t>C00075336737</t>
  </si>
  <si>
    <t>75336737</t>
  </si>
  <si>
    <t>FABRIZIO ARAGON SOSA</t>
  </si>
  <si>
    <t>Pedidos de cliente - C00075336737 Basado en Entreg</t>
  </si>
  <si>
    <t>03-B010-00020339</t>
  </si>
  <si>
    <t>C00072747120</t>
  </si>
  <si>
    <t>72747120</t>
  </si>
  <si>
    <t>CHUCHON VASQUEZ,ALEXANDRA SOFIA</t>
  </si>
  <si>
    <t>PE 4703 RIPLEY n.º 6797918801-A Basado en Entregas</t>
  </si>
  <si>
    <t>03-B010-00020423</t>
  </si>
  <si>
    <t>C00010693959</t>
  </si>
  <si>
    <t>10693959</t>
  </si>
  <si>
    <t>JULCA RIVERA,ZULMA YRENE</t>
  </si>
  <si>
    <t>PE 4862 RIPLEY n.º 6806967601-A Basado en Entregas</t>
  </si>
  <si>
    <t>03-B010-00019400</t>
  </si>
  <si>
    <t>C00047152974</t>
  </si>
  <si>
    <t>47152974</t>
  </si>
  <si>
    <t>CRUZ NUNJA,ERICK JOSSIMAR</t>
  </si>
  <si>
    <t>PE 3224 FALABELLA No 2501743649 Basado en Entregas</t>
  </si>
  <si>
    <t>03-B010-00020185</t>
  </si>
  <si>
    <t>C00070580653</t>
  </si>
  <si>
    <t>70580653</t>
  </si>
  <si>
    <t>Ramos Rivadeneyra Angeles</t>
  </si>
  <si>
    <t>PE 4433 RIPLEY n.º 6785561701-A Basado en Entregas</t>
  </si>
  <si>
    <t>03-B010-00019511</t>
  </si>
  <si>
    <t>C00072886513</t>
  </si>
  <si>
    <t>72886513</t>
  </si>
  <si>
    <t>CESPEDES BAUTISTA,NALHAYNA MARLENE</t>
  </si>
  <si>
    <t>PE 3415 FALABELLA No 2516760310 Basado en Entregas</t>
  </si>
  <si>
    <t>03-B010-00019553</t>
  </si>
  <si>
    <t>C00016768371</t>
  </si>
  <si>
    <t>16768371</t>
  </si>
  <si>
    <t>RODRIGUEZ DOMINGUEZ,JUAN MANUEL</t>
  </si>
  <si>
    <t>PE 3488 RIPLEY n.º 6714536901-A Basado en Entregas</t>
  </si>
  <si>
    <t>03-B010-00018776</t>
  </si>
  <si>
    <t>CMK046210711</t>
  </si>
  <si>
    <t>46210711</t>
  </si>
  <si>
    <t>PEREZ ROJAS,VICTOR ALONSO</t>
  </si>
  <si>
    <t>PE 2158 RIPLEY Basado en Entregas 09-0007-00000190</t>
  </si>
  <si>
    <t>Av. Flora Tristan 508</t>
  </si>
  <si>
    <t>La Molina</t>
  </si>
  <si>
    <t>03-B010-00019562</t>
  </si>
  <si>
    <t>C00070653216</t>
  </si>
  <si>
    <t>70653216</t>
  </si>
  <si>
    <t>Chacon Monteagudo Adriana</t>
  </si>
  <si>
    <t>PE 3518 RIPLEY n.º 6721564001-A Basado en Entregas</t>
  </si>
  <si>
    <t>03-B010-00019238</t>
  </si>
  <si>
    <t>C00044004827</t>
  </si>
  <si>
    <t>44004827</t>
  </si>
  <si>
    <t>BOBADILLA COTRINA,ROMINA LILIANA</t>
  </si>
  <si>
    <t>PE 2857 RIPLEY Basado en Entregas 09-0007-00000851</t>
  </si>
  <si>
    <t>03-B010-00020505</t>
  </si>
  <si>
    <t>C00041283131</t>
  </si>
  <si>
    <t>41283131</t>
  </si>
  <si>
    <t>KIKUYAMA ARAKAKI,ANA SOFIA</t>
  </si>
  <si>
    <t>PE 5013 FALABELLA No 2581879077 Basado en Entregas</t>
  </si>
  <si>
    <t>03-B010-00020000</t>
  </si>
  <si>
    <t>CMK047345869</t>
  </si>
  <si>
    <t>47345869</t>
  </si>
  <si>
    <t>NEIRA TTURUCO,JUDITH VIVIANA</t>
  </si>
  <si>
    <t>PE 4131 FALABELLA No 2551063886 Basado en Entregas</t>
  </si>
  <si>
    <t>03-B010-00020060</t>
  </si>
  <si>
    <t>ERCAGV000384</t>
  </si>
  <si>
    <t>47881508</t>
  </si>
  <si>
    <t>MUNDACA DÍAZ,NEXAR LENY</t>
  </si>
  <si>
    <t>PE 4242 Basado en Entregas 09-T010-00000848.</t>
  </si>
  <si>
    <t>03-B010-00017932</t>
  </si>
  <si>
    <t>CMK072931641</t>
  </si>
  <si>
    <t>72931641</t>
  </si>
  <si>
    <t>TUMBALOBOS CUBAS,BRENDA JACKELINE</t>
  </si>
  <si>
    <t>PE 0740 JUNTOZ Basado en Entregas 09-0010-00058872</t>
  </si>
  <si>
    <t>Av. La Marina 2679 - San Miguel</t>
  </si>
  <si>
    <t>03-B010-00020294</t>
  </si>
  <si>
    <t>C00073573201</t>
  </si>
  <si>
    <t>73573201</t>
  </si>
  <si>
    <t>PEÑA RAMIREZ,MARIO DAVID</t>
  </si>
  <si>
    <t>PE 4601 FALABELLA No 2567403410 Basado en Entregas</t>
  </si>
  <si>
    <t>03-B010-00020369</t>
  </si>
  <si>
    <t>C00045523172</t>
  </si>
  <si>
    <t>45523172</t>
  </si>
  <si>
    <t>SAMANEZ OCHOA,ERIKA GIULIANA</t>
  </si>
  <si>
    <t>PE 4751 FALABELLA No 2573382531 Basado en Entregas</t>
  </si>
  <si>
    <t>03-B010-00018826</t>
  </si>
  <si>
    <t>C00072307142</t>
  </si>
  <si>
    <t>72307142</t>
  </si>
  <si>
    <t>MENDOZA RONQUILLO,ASTRID MILAGROS</t>
  </si>
  <si>
    <t>PE 2261 FALABELLA Basado en Entregas 09-0007-00000</t>
  </si>
  <si>
    <t>Arona 830</t>
  </si>
  <si>
    <t>03-B010-00019619</t>
  </si>
  <si>
    <t>PE 3631 TEL: 999369889 ENVÍO Basado en Entregas 09</t>
  </si>
  <si>
    <t>03-B010-00019308</t>
  </si>
  <si>
    <t>C00077335452</t>
  </si>
  <si>
    <t>77335452</t>
  </si>
  <si>
    <t>CALIXTO SALAZAR ELIAS</t>
  </si>
  <si>
    <t>PE 2981 FALABELLA Basado en Entregas 09-0007-00000</t>
  </si>
  <si>
    <t>AAHH CESAR VALLEJO MZ E LT 1</t>
  </si>
  <si>
    <t>03-B010-00020142</t>
  </si>
  <si>
    <t>C00070673221</t>
  </si>
  <si>
    <t>70673221</t>
  </si>
  <si>
    <t>YANELA RICALDE</t>
  </si>
  <si>
    <t>PE 4391 Basado en Entregas 09-T010-00000966.</t>
  </si>
  <si>
    <t>03-B010-00016939</t>
  </si>
  <si>
    <t>PE 5085 TEL: 960991673 Basado en Entregas 09-0010-</t>
  </si>
  <si>
    <t>03-B010-00019900</t>
  </si>
  <si>
    <t>C00041011145</t>
  </si>
  <si>
    <t>41011145</t>
  </si>
  <si>
    <t>NIETO BURGOS,ANN KRUSHESKA</t>
  </si>
  <si>
    <t>PE 3956 TEL: 954639595 ENVÍO Basado en Entregas 09</t>
  </si>
  <si>
    <t>Av los Ingenieros 974 dpto 501</t>
  </si>
  <si>
    <t>03-B010-00019325</t>
  </si>
  <si>
    <t>C00076536781</t>
  </si>
  <si>
    <t>76536781</t>
  </si>
  <si>
    <t>DIAZ SALAS,FLOR DE MARIA FERNANDA</t>
  </si>
  <si>
    <t>PE 3018 FALABELLA Basado en Entregas 09-0007-00000</t>
  </si>
  <si>
    <t>Tupac Amaru, Arica 368</t>
  </si>
  <si>
    <t>01-F010-00023926</t>
  </si>
  <si>
    <t>C20337564373</t>
  </si>
  <si>
    <t>20337564373</t>
  </si>
  <si>
    <t>TIENDAS POR DEPARTAMENTO RIPLEY S.A.C.</t>
  </si>
  <si>
    <t>Regularización de precio por la venta de bienes –</t>
  </si>
  <si>
    <t>AV. LAS BEGONIAS NRO. 545 URB. JARDIN</t>
  </si>
  <si>
    <t>03-B010-00020299</t>
  </si>
  <si>
    <t>PE 4608 Basado en Entregas 09-T010-00001188.</t>
  </si>
  <si>
    <t>03-B010-00018601</t>
  </si>
  <si>
    <t>C00025859559</t>
  </si>
  <si>
    <t>25859559</t>
  </si>
  <si>
    <t>RAMIREZ FLORES,PATRICIA SUSANA</t>
  </si>
  <si>
    <t>PE 1904 PLAZA VEA Basado en Entregas 09-0010-00059</t>
  </si>
  <si>
    <t>03-B010-00017873</t>
  </si>
  <si>
    <t>CMK043574957</t>
  </si>
  <si>
    <t>43574957</t>
  </si>
  <si>
    <t>RUIZ GRIMALDI,ANDREA ELIZABETH</t>
  </si>
  <si>
    <t>FALABELLA Basado en Entregas 09-0010-00058723.</t>
  </si>
  <si>
    <t>03-B010-00019622</t>
  </si>
  <si>
    <t>PE 3624 JUNTOZ 240719000413-001 Basado en Entregas</t>
  </si>
  <si>
    <t>03-B010-00020322</t>
  </si>
  <si>
    <t>C00045444849</t>
  </si>
  <si>
    <t>45444849</t>
  </si>
  <si>
    <t>Romani Reynalde Ricardo</t>
  </si>
  <si>
    <t>PE 4675 FALABELLA No 2570048614 Basado en Entregas</t>
  </si>
  <si>
    <t>03-B010-00017699</t>
  </si>
  <si>
    <t>CMK045697061</t>
  </si>
  <si>
    <t>45697061</t>
  </si>
  <si>
    <t>OLANO CEBALLOS,MARICRUZ GABRIELA</t>
  </si>
  <si>
    <t>PE 0301 JUNTOZ Basado en Entregas 09-0010-00058513</t>
  </si>
  <si>
    <t>Calle Río Blanco 225</t>
  </si>
  <si>
    <t>03-B010-00020178</t>
  </si>
  <si>
    <t>C00040982979</t>
  </si>
  <si>
    <t>40982979</t>
  </si>
  <si>
    <t>RICALDI NUÑEZ IVAN</t>
  </si>
  <si>
    <t>PE 4414 FALABELLA No 2558700814 Basado en Entregas</t>
  </si>
  <si>
    <t>03-B010-00017565</t>
  </si>
  <si>
    <t>CMK075389504</t>
  </si>
  <si>
    <t>75389504</t>
  </si>
  <si>
    <t>RODRIGUEZ ANICAMA,MIGUEL JHONATAN</t>
  </si>
  <si>
    <t>PE 0045 FALABELLA Basado en Entregas 09-0010-00058</t>
  </si>
  <si>
    <t>Jiron Victor Velez 305</t>
  </si>
  <si>
    <t>Huaraz</t>
  </si>
  <si>
    <t>03-B010-00019680</t>
  </si>
  <si>
    <t>C00009941493</t>
  </si>
  <si>
    <t>09941493</t>
  </si>
  <si>
    <t>HUISA ESCUDERO,CARLA PATRICIA</t>
  </si>
  <si>
    <t>PE 3738 FALABELLA No 2533353799 Basado en Entregas</t>
  </si>
  <si>
    <t>03-B010-00020108</t>
  </si>
  <si>
    <t>CMKT47610378</t>
  </si>
  <si>
    <t>47610378</t>
  </si>
  <si>
    <t>BARRIOS AGURTO,JUAN MANUEL</t>
  </si>
  <si>
    <t>PE 4331 FALABELLA No 2557752816 Basado en Entregas</t>
  </si>
  <si>
    <t>OFICINA AV CANADÁ 379</t>
  </si>
  <si>
    <t>03-B010-00020179</t>
  </si>
  <si>
    <t>C00041208933</t>
  </si>
  <si>
    <t>41208933</t>
  </si>
  <si>
    <t>TOVAR MOLINA,MEILY LISBETH</t>
  </si>
  <si>
    <t>PE 4415 RIPLEY n.º 6784807402-A Basado en Entregas</t>
  </si>
  <si>
    <t>03-B010-00020265</t>
  </si>
  <si>
    <t>CMK046062985</t>
  </si>
  <si>
    <t>46062985</t>
  </si>
  <si>
    <t>FERNANDEZ VARGAS,NADIA MAGALY</t>
  </si>
  <si>
    <t>PE 4556 FALABELLA No 2565211524 Basado en Entregas</t>
  </si>
  <si>
    <t>03-B010-00020470</t>
  </si>
  <si>
    <t>C00070896028</t>
  </si>
  <si>
    <t>70896028</t>
  </si>
  <si>
    <t>SALINAS ARAYA,JOHN JAIRO</t>
  </si>
  <si>
    <t>PE 4944 FALABELLA No 2579665755 Basado en Entregas</t>
  </si>
  <si>
    <t>03-B010-00019196</t>
  </si>
  <si>
    <t>C00070974301</t>
  </si>
  <si>
    <t>70974301</t>
  </si>
  <si>
    <t>LOPEZ ADANAQUE,DARIO ALONSO</t>
  </si>
  <si>
    <t>PE 2783 FALABELLA Basado en Entregas 09-0007-00000</t>
  </si>
  <si>
    <t>calle manuel dieguez</t>
  </si>
  <si>
    <t>03-B010-00016461</t>
  </si>
  <si>
    <t>CMK044866174</t>
  </si>
  <si>
    <t>44866174</t>
  </si>
  <si>
    <t>MENDOZA JUAREZ,CYNTHIA JULISSA</t>
  </si>
  <si>
    <t>230004234 Basado en Entregas 09-0010-00056944.</t>
  </si>
  <si>
    <t>Mz. F Lt 13 Urb El Asesor</t>
  </si>
  <si>
    <t>03-B010-00015446</t>
  </si>
  <si>
    <t>CMK046431970</t>
  </si>
  <si>
    <t>46431970</t>
  </si>
  <si>
    <t>LOPEZ CRUZ,ESTEFANY CATHERINE</t>
  </si>
  <si>
    <t>230002541 Basado en Entregas 09-0010-00055410.</t>
  </si>
  <si>
    <t>Av. Andres Avelino Caceres,147</t>
  </si>
  <si>
    <t>CASTILLA</t>
  </si>
  <si>
    <t>PIURA</t>
  </si>
  <si>
    <t>03-B010-00017680</t>
  </si>
  <si>
    <t>CMK071066130</t>
  </si>
  <si>
    <t>71066130</t>
  </si>
  <si>
    <t>GARCIA JIBAJA,JEFFREY JHOAN</t>
  </si>
  <si>
    <t>PE 0268 FALABELLA Basado en Entregas 09-0010-00058</t>
  </si>
  <si>
    <t>Condominio los parques de San Gabriel Torre 37</t>
  </si>
  <si>
    <t>03-B010-00018142</t>
  </si>
  <si>
    <t>CMK073060400</t>
  </si>
  <si>
    <t>73060400</t>
  </si>
  <si>
    <t>SANCHEZ SECLEN,GABY DEL MILAGRO</t>
  </si>
  <si>
    <t>Entregas - CMK073060400 Basado en Entregas 09-0010</t>
  </si>
  <si>
    <t>natasha alta Mz A Lote 2</t>
  </si>
  <si>
    <t>03-B010-00019929</t>
  </si>
  <si>
    <t>CMK025773545</t>
  </si>
  <si>
    <t>25773545</t>
  </si>
  <si>
    <t>AREVALO CHUJANDAMA,CONY X</t>
  </si>
  <si>
    <t>PE 3998 FALABELLA No 2546611572 Basado en Entregas</t>
  </si>
  <si>
    <t>03-B010-00019630</t>
  </si>
  <si>
    <t>C00077053564</t>
  </si>
  <si>
    <t>77053564</t>
  </si>
  <si>
    <t>Flores Cruz Geraldine</t>
  </si>
  <si>
    <t>PE 3644 FALABELLA No 2528395430 Basado en Entregas</t>
  </si>
  <si>
    <t>03-B010-00019073</t>
  </si>
  <si>
    <t>ERCAGV000691</t>
  </si>
  <si>
    <t>09599599</t>
  </si>
  <si>
    <t>HUAMANCAJA CARDENAS,URSULA</t>
  </si>
  <si>
    <t>Facturas clientes - ERCAGV000691</t>
  </si>
  <si>
    <t>03-B010-00019858</t>
  </si>
  <si>
    <t>C00010886128</t>
  </si>
  <si>
    <t>10886128</t>
  </si>
  <si>
    <t>ORTEGA HUANÉ SOLEDAD</t>
  </si>
  <si>
    <t>PE 3883 TEL: 966687146 RECOJO Basado en Pedidos de</t>
  </si>
  <si>
    <t>Av. Indoamerica 727</t>
  </si>
  <si>
    <t>INDEPENDENCIA</t>
  </si>
  <si>
    <t>03-B010-00019380</t>
  </si>
  <si>
    <t>C15353790371</t>
  </si>
  <si>
    <t>15353790371</t>
  </si>
  <si>
    <t>GIL BECERRA JOSE LUIS</t>
  </si>
  <si>
    <t>PE 3171 TEL: 959521795 Basado en Entregas 09-0007-</t>
  </si>
  <si>
    <t>Avenida Venezuela Nro 5197 E-605 Condominio Alto San Miguel</t>
  </si>
  <si>
    <t>03-B010-00020412</t>
  </si>
  <si>
    <t>CMK072319441</t>
  </si>
  <si>
    <t>72319441</t>
  </si>
  <si>
    <t>YALI ZURITA,JIMENA REGINA</t>
  </si>
  <si>
    <t>PE 4830 RIPLEYn.º 6806503001-A Basado en Entregas</t>
  </si>
  <si>
    <t>03-B010-00020465</t>
  </si>
  <si>
    <t>C00070198552</t>
  </si>
  <si>
    <t>70198552</t>
  </si>
  <si>
    <t>DIAZ RIVERO FABIAN</t>
  </si>
  <si>
    <t>PE 4928 RIPLEY n.º 6809279001-A Basado en Entregas</t>
  </si>
  <si>
    <t>03-B010-00020442</t>
  </si>
  <si>
    <t>Ofertas de ventas - ERCAGV000359PEDIDO 4886 Basad</t>
  </si>
  <si>
    <t>03-B010-00020555</t>
  </si>
  <si>
    <t>C00077287842</t>
  </si>
  <si>
    <t>77287842</t>
  </si>
  <si>
    <t>Guia Ventura Nicole</t>
  </si>
  <si>
    <t>PE 5165 PROMART 1465587990692-01 Basado en Entrega</t>
  </si>
  <si>
    <t>03-B010-00018924</t>
  </si>
  <si>
    <t>PE 2480 RECOGE: José Esmildor Obando Plasencia DNI</t>
  </si>
  <si>
    <t>03-B010-00020198</t>
  </si>
  <si>
    <t>C00071909916</t>
  </si>
  <si>
    <t>71909916</t>
  </si>
  <si>
    <t>COCHACHIN HUANEY,LIIA VIOLETA</t>
  </si>
  <si>
    <t>PE 4450 RIPLEY n.º 6786104901-A Basado en Entregas</t>
  </si>
  <si>
    <t>03-B010-00019698</t>
  </si>
  <si>
    <t>C00080168210</t>
  </si>
  <si>
    <t>80168210</t>
  </si>
  <si>
    <t>CASTRO CHUICA JIMMY</t>
  </si>
  <si>
    <t>PE 3776 RIPLEY n.º 6756742001-A Basado en Entregas</t>
  </si>
  <si>
    <t>03-B010-00018241</t>
  </si>
  <si>
    <t>PE 1299 TEL: 987831324 Basado en Pedidos de client</t>
  </si>
  <si>
    <t>Jirón huayna capac 1439 1439</t>
  </si>
  <si>
    <t>03-B010-00019236</t>
  </si>
  <si>
    <t>C00040243646</t>
  </si>
  <si>
    <t>40243646</t>
  </si>
  <si>
    <t>ORDOÑEZ HUAQUITEMPLO,VICTOR ANDRES</t>
  </si>
  <si>
    <t>PE 2862 RIPLEY Basado en Entregas 09-0007-00000849</t>
  </si>
  <si>
    <t>03-B010-00018592</t>
  </si>
  <si>
    <t>CMK043982771</t>
  </si>
  <si>
    <t>43982771</t>
  </si>
  <si>
    <t>ABERASTURI MASSUCCO,FIORELLA SOFIA</t>
  </si>
  <si>
    <t>PE 1853 FALABELLA Basado en Entregas 09-0010-00059</t>
  </si>
  <si>
    <t>Acapulco 330 Sol</t>
  </si>
  <si>
    <t>03-B010-00019284</t>
  </si>
  <si>
    <t>C00040371863</t>
  </si>
  <si>
    <t>40371863</t>
  </si>
  <si>
    <t>CARPIO ANGULO,ROSA MARIA</t>
  </si>
  <si>
    <t>PE 2952 RIPLEY Basado en Entregas 09-0007-00000928</t>
  </si>
  <si>
    <t>Urb. Pachacamac Mz A lote 4</t>
  </si>
  <si>
    <t>01-F010-00021960</t>
  </si>
  <si>
    <t>C20547836473</t>
  </si>
  <si>
    <t>20547836473</t>
  </si>
  <si>
    <t>FALABELLA.COM S.A.C.</t>
  </si>
  <si>
    <t>Facturas clientes - C20547836473</t>
  </si>
  <si>
    <t>AV. PASEO DE LA REPUBLICA NRO. 3220 URB. SANTA ANA</t>
  </si>
  <si>
    <t>03-B010-00019213</t>
  </si>
  <si>
    <t>C00045536912</t>
  </si>
  <si>
    <t>45536912</t>
  </si>
  <si>
    <t>GOMEZ GARCIA GIOVANA</t>
  </si>
  <si>
    <t>PE 2826 FALABELLA Basado en Entregas 09-0007-00000</t>
  </si>
  <si>
    <t>Fonavi Mz E lote 07</t>
  </si>
  <si>
    <t>Morales</t>
  </si>
  <si>
    <t>San Martín</t>
  </si>
  <si>
    <t>03-B010-00018521</t>
  </si>
  <si>
    <t>C00072677487</t>
  </si>
  <si>
    <t>72677487</t>
  </si>
  <si>
    <t>LIMO ESCOBAR CLAUDIA ANDREA</t>
  </si>
  <si>
    <t>PE 1746 TEL: 994553491 Basado en Pedidos de client</t>
  </si>
  <si>
    <t>Calle Alberto Barton 110, Departamento 301, Urbanización Las Leyendas</t>
  </si>
  <si>
    <t>03-B010-00019536</t>
  </si>
  <si>
    <t>C00078664801</t>
  </si>
  <si>
    <t>78664801</t>
  </si>
  <si>
    <t>FLORES SALVATIERRA,ANA BRIGUITH</t>
  </si>
  <si>
    <t>PE 3462 RIPLEY n.º 6710099001-A Basado en Entregas</t>
  </si>
  <si>
    <t>03-B010-00019697</t>
  </si>
  <si>
    <t>C00070870159</t>
  </si>
  <si>
    <t>70870159</t>
  </si>
  <si>
    <t>VERA OBREGON,JASSTYN ARIANA</t>
  </si>
  <si>
    <t>PE 3775 RIPLEY n.º 6756380801-A Basado en Entregas</t>
  </si>
  <si>
    <t>03-B010-00018993</t>
  </si>
  <si>
    <t>PE 2544 RIPLEY Basado en Entregas 09-0007-00000551</t>
  </si>
  <si>
    <t>03-B010-00019857</t>
  </si>
  <si>
    <t>C00043300681</t>
  </si>
  <si>
    <t>43300681</t>
  </si>
  <si>
    <t>Arteaga X,Jessica X</t>
  </si>
  <si>
    <t>PE 3880 TEL: 986883633 ENVÍO Basado en Pedidos de</t>
  </si>
  <si>
    <t>Pasaje Alexander Ritter 124, urb las camelias</t>
  </si>
  <si>
    <t>03-B010-00019408</t>
  </si>
  <si>
    <t>PE 3250 Basado en Entregas 09-0007-00001208.</t>
  </si>
  <si>
    <t>03-B010-00019681</t>
  </si>
  <si>
    <t>C00075355625</t>
  </si>
  <si>
    <t>75355625</t>
  </si>
  <si>
    <t>TRUJILLO TUESTA,LINDA XIOMARA</t>
  </si>
  <si>
    <t>PE 3741 FALABELLA No 2533406760 Basado en Entregas</t>
  </si>
  <si>
    <t>03-B010-00020049</t>
  </si>
  <si>
    <t>C00072886491</t>
  </si>
  <si>
    <t>72886491</t>
  </si>
  <si>
    <t>UBILLUS PONTE,MERCDES GISELLA</t>
  </si>
  <si>
    <t>PE 4228 FALABELLA No 2555006914 Basado en Entregas</t>
  </si>
  <si>
    <t>03-B010-00020298</t>
  </si>
  <si>
    <t>C00040958038</t>
  </si>
  <si>
    <t>40958038</t>
  </si>
  <si>
    <t>OLAYA YSUSQUI,SILVANA ANGHELA</t>
  </si>
  <si>
    <t>PE 4606 FALABELLA No 2567984168 Basado en Entregas</t>
  </si>
  <si>
    <t>03-B010-00019331</t>
  </si>
  <si>
    <t>CMK010665798</t>
  </si>
  <si>
    <t>10665798</t>
  </si>
  <si>
    <t>ARBAÑIL BARRIENTOS,MIRYAM X</t>
  </si>
  <si>
    <t>PE 3028 FALABELLA Basado en Entregas 09-0007-00001</t>
  </si>
  <si>
    <t>Calle puquina 115, 1105-San Miguel, Lima</t>
  </si>
  <si>
    <t>03-B010-00018511</t>
  </si>
  <si>
    <t>C00047616753</t>
  </si>
  <si>
    <t>47616753</t>
  </si>
  <si>
    <t>CARPIO ALEJANDRA</t>
  </si>
  <si>
    <t>PE 1736 FALABELLA Basado en Entregas 09-0010-00059</t>
  </si>
  <si>
    <t>Vittore Carpaccio Mz H Lt 3. Urb. Casablanca.</t>
  </si>
  <si>
    <t>03-B010-00016259</t>
  </si>
  <si>
    <t>CMK025791708</t>
  </si>
  <si>
    <t>25791708</t>
  </si>
  <si>
    <t>HERNANDEZ ANDIA,JULIO ANGEL</t>
  </si>
  <si>
    <t>230003961 Basado en Entregas 09-0010-00056708.</t>
  </si>
  <si>
    <t>Av. Venezuela 2097</t>
  </si>
  <si>
    <t>03-B010-00016015</t>
  </si>
  <si>
    <t>CMK046147079</t>
  </si>
  <si>
    <t>46147079</t>
  </si>
  <si>
    <t>ROSALES HUAMANCHUMO,ESTEPFAN MILAGROS</t>
  </si>
  <si>
    <t>230003528 Basado en Entregas 09-0010-00056297.</t>
  </si>
  <si>
    <t>jiron daniel carrion 671</t>
  </si>
  <si>
    <t>Magdalena del Mar</t>
  </si>
  <si>
    <t>03-B010-00016222</t>
  </si>
  <si>
    <t>230003879 Basado en Entregas 09-0010-00056637.</t>
  </si>
  <si>
    <t>03-B010-00019239</t>
  </si>
  <si>
    <t>C00071396602</t>
  </si>
  <si>
    <t>71396602</t>
  </si>
  <si>
    <t>BECERRA SALDAÑA,EDUARDO ANDREE</t>
  </si>
  <si>
    <t>PE 2854 FALABELLA Basado en Entregas 09-0007-00000</t>
  </si>
  <si>
    <t>Jr los dogos 321</t>
  </si>
  <si>
    <t>03-B010-00019305</t>
  </si>
  <si>
    <t>CEX003374017</t>
  </si>
  <si>
    <t>000003374017</t>
  </si>
  <si>
    <t>CARRERÑO X,JOSUE X</t>
  </si>
  <si>
    <t>PE 2973 FALABELLA Basado en Entregas 09-0007-00000</t>
  </si>
  <si>
    <t>Av. canada 1290</t>
  </si>
  <si>
    <t>03-B010-00018629</t>
  </si>
  <si>
    <t>C00010722646</t>
  </si>
  <si>
    <t>10722646</t>
  </si>
  <si>
    <t>SANDOVAL ROMERO,JESICA MARIA</t>
  </si>
  <si>
    <t>PE 2006 PLAZA VEA Basado en Entregas 09-0007-00000</t>
  </si>
  <si>
    <t>03-B010-00019906</t>
  </si>
  <si>
    <t>CMKT15855501</t>
  </si>
  <si>
    <t>15855501</t>
  </si>
  <si>
    <t>DAVILA TORERO,DIANA GIANINA ROCIO</t>
  </si>
  <si>
    <t>PE 3942 FALABELLA No 2544290584 Basado en Entregas</t>
  </si>
  <si>
    <t>03-B010-00019908</t>
  </si>
  <si>
    <t>C00044432417</t>
  </si>
  <si>
    <t>44432417</t>
  </si>
  <si>
    <t>HUERTA DELGADO,MARY ANN</t>
  </si>
  <si>
    <t>PE 3961 FALABELLA No 2545724678 Basado en Entregas</t>
  </si>
  <si>
    <t>03-B010-00020050</t>
  </si>
  <si>
    <t>C00043186869</t>
  </si>
  <si>
    <t>43186869</t>
  </si>
  <si>
    <t>ACUÑA SANTIAGO,PAUL DENNIS</t>
  </si>
  <si>
    <t>PE 4215 FALABELLA No 2554828349 Basado en Entregas</t>
  </si>
  <si>
    <t>03-B010-00019173</t>
  </si>
  <si>
    <t>C00010473114</t>
  </si>
  <si>
    <t>10473114</t>
  </si>
  <si>
    <t>PAREDES ESPINAL,CHRISTIAN EDGARDO</t>
  </si>
  <si>
    <t>PE 2746 PROMART Basado en Entregas 09-0007-0000074</t>
  </si>
  <si>
    <t>03-B010-00019882</t>
  </si>
  <si>
    <t>C00003030245</t>
  </si>
  <si>
    <t>003030245</t>
  </si>
  <si>
    <t>Malpica X,Florangel X</t>
  </si>
  <si>
    <t>PE 3911 TEL: 927699361 ENVÍO Basado en Pedidos de</t>
  </si>
  <si>
    <t>Av Arequipa 3383</t>
  </si>
  <si>
    <t>03-B010-00019941</t>
  </si>
  <si>
    <t>C00043014621</t>
  </si>
  <si>
    <t>43014621</t>
  </si>
  <si>
    <t>PEREZ PEREZ,ANTONIO CONFESOR</t>
  </si>
  <si>
    <t>PE 4033 SHALOM RECOGE: PEREZ PEREZ,ANTONIO CONFESO</t>
  </si>
  <si>
    <t>AGENCIA OVALO DE LA FAMILIA</t>
  </si>
  <si>
    <t>Nuevo Chimbote</t>
  </si>
  <si>
    <t>03-B010-00019967</t>
  </si>
  <si>
    <t>C00008770166</t>
  </si>
  <si>
    <t>08770166</t>
  </si>
  <si>
    <t>FLOREZ MARIA DEL ROSARIO</t>
  </si>
  <si>
    <t>PE 4063 TEL: 949350854 ENVÍO Basado en Entregas 09</t>
  </si>
  <si>
    <t>TENIENTE ROMANET 171 DPTO 302</t>
  </si>
  <si>
    <t>03-B010-00019530</t>
  </si>
  <si>
    <t>C00073006221</t>
  </si>
  <si>
    <t>73006221</t>
  </si>
  <si>
    <t>JOVE ESTHEFANY</t>
  </si>
  <si>
    <t>PE 3457 TEL: 989595772 ENVÍO Basado en Pedidos de</t>
  </si>
  <si>
    <t>03-B010-00019582</t>
  </si>
  <si>
    <t>C00043881278</t>
  </si>
  <si>
    <t>43881278</t>
  </si>
  <si>
    <t>ALBARRAN MEDINA ELVIA</t>
  </si>
  <si>
    <t>PE 3552 FALABELLA No 2522592177 Basado en Entregas</t>
  </si>
  <si>
    <t>03-B010-00019257</t>
  </si>
  <si>
    <t>CMK070832532</t>
  </si>
  <si>
    <t>70832532</t>
  </si>
  <si>
    <t>LLASHAG GUIA,SANDRA MILAGROS</t>
  </si>
  <si>
    <t>PE 2902 FALABELLA Basado en Entregas 09-0007-00000</t>
  </si>
  <si>
    <t>Asoc. Los Portales Mz A7 Lote 25</t>
  </si>
  <si>
    <t>03-B010-00018994</t>
  </si>
  <si>
    <t>C00078014155</t>
  </si>
  <si>
    <t>78014155</t>
  </si>
  <si>
    <t>CHUQUE SANCHEZ CIELO</t>
  </si>
  <si>
    <t>PE 2540 FALABELLA Basado en Entregas 09-0007-00000</t>
  </si>
  <si>
    <t>Pj jorge basadre mz b lt 17</t>
  </si>
  <si>
    <t>03-B010-00018272</t>
  </si>
  <si>
    <t>CMK074391650</t>
  </si>
  <si>
    <t>74391650</t>
  </si>
  <si>
    <t>CHUMBILE DAVILA,SOLANGE MARIACARMEN</t>
  </si>
  <si>
    <t>PE 1373 FALABELLA Basado en Entregas 09-0010-00059</t>
  </si>
  <si>
    <t>Mz F2 Lt6</t>
  </si>
  <si>
    <t>03-B010-00018533</t>
  </si>
  <si>
    <t>C00071264263</t>
  </si>
  <si>
    <t>71264263</t>
  </si>
  <si>
    <t>LEON HUAMAN,KATHERINE LUCIA</t>
  </si>
  <si>
    <t>PE 1775 FALABELLA Basado en Entregas 09-0010-00059</t>
  </si>
  <si>
    <t>Los Arandanos 574 Dpto 202</t>
  </si>
  <si>
    <t>03-B010-00019366</t>
  </si>
  <si>
    <t>C00009863429</t>
  </si>
  <si>
    <t>09863429</t>
  </si>
  <si>
    <t>TOMITA NAKAMOTO,GISELA JESSICA</t>
  </si>
  <si>
    <t>PE 3128 FALABELLA Basado en Entregas 09-0007-00001</t>
  </si>
  <si>
    <t>cipriano dulanto 2021</t>
  </si>
  <si>
    <t>03-B010-00019559</t>
  </si>
  <si>
    <t>C00045196576</t>
  </si>
  <si>
    <t>45196576</t>
  </si>
  <si>
    <t>ROJAS CARBAJAL,JAVIER SANTIAGO</t>
  </si>
  <si>
    <t>PE 3515 FALABELLA No 2520694454 Basado en Entregas</t>
  </si>
  <si>
    <t>03-B010-00019884</t>
  </si>
  <si>
    <t>C00071229140</t>
  </si>
  <si>
    <t>71229140</t>
  </si>
  <si>
    <t>MUNICO VASQUEZ ADRIANA</t>
  </si>
  <si>
    <t>PE 3918 TEL: 920674097 ENVÍO Basado en Pedidos de</t>
  </si>
  <si>
    <t>Jiron Rebeca Oquendo 409</t>
  </si>
  <si>
    <t>BREÑA</t>
  </si>
  <si>
    <t>03-B010-00016893</t>
  </si>
  <si>
    <t>CMK071015371</t>
  </si>
  <si>
    <t>71015371</t>
  </si>
  <si>
    <t>TELLO DAVILA,SONIA X</t>
  </si>
  <si>
    <t>PE 4989 FALABELLA Basado en Entregas 09-0010-00057</t>
  </si>
  <si>
    <t>Jr. Bernardo monteagudo 221</t>
  </si>
  <si>
    <t>03-B010-00017605</t>
  </si>
  <si>
    <t>CMK071395823</t>
  </si>
  <si>
    <t>71395823</t>
  </si>
  <si>
    <t>BARRANTES MARTINEZ,MARIA X</t>
  </si>
  <si>
    <t>PE 0093 PROMART Basado en Entregas 09-0010-0005831</t>
  </si>
  <si>
    <t>03-B010-00020538</t>
  </si>
  <si>
    <t>CMK007636547</t>
  </si>
  <si>
    <t>07636547</t>
  </si>
  <si>
    <t>URQUIZA BARRANTES,JESSICA</t>
  </si>
  <si>
    <t>PE 5124 RIPLEY n.º 6817566701-A Basado en Entregas</t>
  </si>
  <si>
    <t>03-B010-00018784</t>
  </si>
  <si>
    <t>PE 2154 RECOGE: Milton Villoslada Salazar DNI: 727</t>
  </si>
  <si>
    <t>03-B010-00019945</t>
  </si>
  <si>
    <t>C00046638529</t>
  </si>
  <si>
    <t>46638529</t>
  </si>
  <si>
    <t>CAMPOS ESTEVES,ANA LUCINDA</t>
  </si>
  <si>
    <t>PE 4026 RIPLEY n.º 6768023302-A Basado en Entregas</t>
  </si>
  <si>
    <t>03-B010-00019409</t>
  </si>
  <si>
    <t>C00041019044</t>
  </si>
  <si>
    <t>41019044</t>
  </si>
  <si>
    <t>DEL VALLE MANDAMIENTO,JANSY JAENETTE</t>
  </si>
  <si>
    <t>PE 3252 RIPLEY n.º 6690959801-A Basado en Entregas</t>
  </si>
  <si>
    <t>03-B010-00016942</t>
  </si>
  <si>
    <t>CMK071198451</t>
  </si>
  <si>
    <t>71198451</t>
  </si>
  <si>
    <t>YABAR ,JOSE MARIA</t>
  </si>
  <si>
    <t>PE 5087 RIPLEY Basado en Entregas 09-0010-00057703</t>
  </si>
  <si>
    <t>Av. Constructores 107</t>
  </si>
  <si>
    <t>03-B010-00018224</t>
  </si>
  <si>
    <t>C00010269567</t>
  </si>
  <si>
    <t>10269567</t>
  </si>
  <si>
    <t>CARRERA MONICA</t>
  </si>
  <si>
    <t>PE 1267 TEL: 996882426 Basado en Pedidos de client</t>
  </si>
  <si>
    <t>LORD COCHRANE 446 DPT 602B</t>
  </si>
  <si>
    <t>03-B010-00019922</t>
  </si>
  <si>
    <t>C00044616789</t>
  </si>
  <si>
    <t>44616789</t>
  </si>
  <si>
    <t>DELGADO NIETO,NATALY MERCEDES</t>
  </si>
  <si>
    <t>PE 3983 TEL: 965268290 RECOJO Basado en Entregas 0</t>
  </si>
  <si>
    <t>Manco capac 866 dpto 801</t>
  </si>
  <si>
    <t>03-B010-00019828</t>
  </si>
  <si>
    <t>C00070883560</t>
  </si>
  <si>
    <t>70883560</t>
  </si>
  <si>
    <t>SAGASTIZABAL PEÑA JOSSELINE</t>
  </si>
  <si>
    <t>PE 3821 TEL: 991833214 ENVÍO Basado en Pedidos de</t>
  </si>
  <si>
    <t>Calle Simón Condori 106 dpto 4</t>
  </si>
  <si>
    <t>03-B010-00017547</t>
  </si>
  <si>
    <t>CMK072437360</t>
  </si>
  <si>
    <t>72437360</t>
  </si>
  <si>
    <t>GONZALES FAJARDO,GRACIA X</t>
  </si>
  <si>
    <t>PE 0021 PROMART Basado en Entregas 09-0010-0005825</t>
  </si>
  <si>
    <t>03-B010-00020508</t>
  </si>
  <si>
    <t>ERCAGV000999</t>
  </si>
  <si>
    <t>70993751</t>
  </si>
  <si>
    <t>CAMPO VALVERDE,DEYSI MARICIELO</t>
  </si>
  <si>
    <t>Ofertas de ventas - ERCAGV000999  PE:  5029 Basado</t>
  </si>
  <si>
    <t>OFICINA CANADA-LIMA</t>
  </si>
  <si>
    <t>03-B010-00018287</t>
  </si>
  <si>
    <t>C00005873211</t>
  </si>
  <si>
    <t>005873211</t>
  </si>
  <si>
    <t>SANDOVAL TRIANA  JUAN DAVID</t>
  </si>
  <si>
    <t>PE 1370 TEL: 998581769 Basado en Pedidos de client</t>
  </si>
  <si>
    <t>Carlos Tenaud 175</t>
  </si>
  <si>
    <t>03-B010-00017653</t>
  </si>
  <si>
    <t>PE 0185 FALABELLA Basado en Entregas 09-0010-00058</t>
  </si>
  <si>
    <t>03-B010-00016910</t>
  </si>
  <si>
    <t>CMK076528487</t>
  </si>
  <si>
    <t>76528487</t>
  </si>
  <si>
    <t>BAUTISTA HUAYNA,GISELA X</t>
  </si>
  <si>
    <t>PE 5018 FALABELLA Basado en Entregas 09-0010-00057</t>
  </si>
  <si>
    <t>Jr. Santa Leonor 6316 Urb. Santa Luisa</t>
  </si>
  <si>
    <t>03-B010-00018485</t>
  </si>
  <si>
    <t>PE 1697 FALABELLA Basado en Entregas 09-0010-00059</t>
  </si>
  <si>
    <t>03-B010-00017101</t>
  </si>
  <si>
    <t>CMK040317105</t>
  </si>
  <si>
    <t>40317105</t>
  </si>
  <si>
    <t>CESPEDES PUCA,JULIO ENRIQUE</t>
  </si>
  <si>
    <t>PE 5459 FALABELLA Basado en Entregas 09-0010-00058</t>
  </si>
  <si>
    <t>pacioli 157</t>
  </si>
  <si>
    <t>03-B010-00020088</t>
  </si>
  <si>
    <t>C00075278828</t>
  </si>
  <si>
    <t>75278828</t>
  </si>
  <si>
    <t>CUROTTO FERNANDEZ,ANDREA ESTEFANIA</t>
  </si>
  <si>
    <t>PE 4282 FALABELLA No 2556484538 Basado en Entregas</t>
  </si>
  <si>
    <t>03-B010-00016077</t>
  </si>
  <si>
    <t>C00044191361</t>
  </si>
  <si>
    <t>44191361</t>
  </si>
  <si>
    <t>ARANA MONTEZA CARLOS ADRIANO</t>
  </si>
  <si>
    <t>230003653 Basado en Entregas 09-0010-00056411.</t>
  </si>
  <si>
    <t>Av Carlos Villaran 121</t>
  </si>
  <si>
    <t>01-F010-00024187</t>
  </si>
  <si>
    <t>41000PER00286 PRECINTO DE ALUMINIO FLIP OFF N32 CA</t>
  </si>
  <si>
    <t>03-B010-00019616</t>
  </si>
  <si>
    <t>C00040831502</t>
  </si>
  <si>
    <t>40831502</t>
  </si>
  <si>
    <t>MENDOZA CONTRERAS JENIFER</t>
  </si>
  <si>
    <t>PE 3617 RIPLEY n.º 6744451601-A Basado en Entregas</t>
  </si>
  <si>
    <t>03-B010-00019975</t>
  </si>
  <si>
    <t>PE 4077 RIPLEY n.º 6771285701-A Basado en Entregas</t>
  </si>
  <si>
    <t>03-B010-00019660</t>
  </si>
  <si>
    <t>PE 3693 TEL: 959391415 RECOJO Basado en Entregas 0</t>
  </si>
  <si>
    <t>03-B010-00018484</t>
  </si>
  <si>
    <t>C00074133830</t>
  </si>
  <si>
    <t>74133830</t>
  </si>
  <si>
    <t>AYMARA JIMMY</t>
  </si>
  <si>
    <t>PE 1696 TEL: 954046954 Basado en Pedidos de client</t>
  </si>
  <si>
    <t>Jr tizano 301</t>
  </si>
  <si>
    <t>03-B010-00019190</t>
  </si>
  <si>
    <t>C00073187670</t>
  </si>
  <si>
    <t>73187670</t>
  </si>
  <si>
    <t>SANTIN CASASSA ALEJANDRA</t>
  </si>
  <si>
    <t>PE 2777 RIPLEY Basado en Entregas 09-0007-00000770</t>
  </si>
  <si>
    <t>av 28 de julio 559</t>
  </si>
  <si>
    <t>03-B010-00018874</t>
  </si>
  <si>
    <t>C00007975557</t>
  </si>
  <si>
    <t>07975557</t>
  </si>
  <si>
    <t>LOPEZ SALINAS,ANA CECILIA</t>
  </si>
  <si>
    <t>PE 2377 RIPLEY Basado en Entregas 09-0007-00000411</t>
  </si>
  <si>
    <t>Conde de la Vega del Ren 421 dpto. 201</t>
  </si>
  <si>
    <t>03-B010-00019512</t>
  </si>
  <si>
    <t>C00071721809</t>
  </si>
  <si>
    <t>71721809</t>
  </si>
  <si>
    <t>BARCENA HUAMANI,HAREN ADELIA</t>
  </si>
  <si>
    <t>PE 3414 RIPLEY n.º 6708316501-A Basado en Entregas</t>
  </si>
  <si>
    <t>03-B010-00019623</t>
  </si>
  <si>
    <t>PE 3623 JUNTOZ 240719000409-001 Basado en Entregas</t>
  </si>
  <si>
    <t>03-B010-00018279</t>
  </si>
  <si>
    <t>CMK071608643</t>
  </si>
  <si>
    <t>71608643</t>
  </si>
  <si>
    <t>AYALA ARACELI,COLLANTES X</t>
  </si>
  <si>
    <t>PE 1385 FALABELLA Basado en Entregas 09-0010-00059</t>
  </si>
  <si>
    <t>Av. 28 Julio 448 - Miraflores</t>
  </si>
  <si>
    <t>03-B010-00017954</t>
  </si>
  <si>
    <t>C00008176243</t>
  </si>
  <si>
    <t>08176243</t>
  </si>
  <si>
    <t>BASALDUA OLIVARES,SONIA X</t>
  </si>
  <si>
    <t>PE 0793 FALABELLA Basado en Entregas 09-0010-00058</t>
  </si>
  <si>
    <t>Urb. PRO, Jirón La Honestidad 784</t>
  </si>
  <si>
    <t>03-B010-00016202</t>
  </si>
  <si>
    <t>CMK002756290</t>
  </si>
  <si>
    <t>002756290</t>
  </si>
  <si>
    <t>DELGADO ARAUJO,MIGUEL ANGEL</t>
  </si>
  <si>
    <t>230003860 Basado en Entregas 09-0010-00056616.</t>
  </si>
  <si>
    <t>Calle Padre Luis Tezza 109</t>
  </si>
  <si>
    <t>03-B010-00019844</t>
  </si>
  <si>
    <t>C00007349782</t>
  </si>
  <si>
    <t>07349782</t>
  </si>
  <si>
    <t>AGUILAR HUAMAN LILIANNA ELENA</t>
  </si>
  <si>
    <t>PE 3859 TEL: 951837566 ENVÍO Basado en Entregas 09</t>
  </si>
  <si>
    <t>U.V. MATUTE BLOCK  57 B - 4</t>
  </si>
  <si>
    <t>03-B010-00019827</t>
  </si>
  <si>
    <t>PE 3848 TEL: 985372392 RECOJO Basado en Pedidos de</t>
  </si>
  <si>
    <t>AV. REPUBLICA DE PANAMA 3030</t>
  </si>
  <si>
    <t>03-B010-00019319</t>
  </si>
  <si>
    <t>C00033260633</t>
  </si>
  <si>
    <t>33260633</t>
  </si>
  <si>
    <t>CABOS NARVAEZ,CARIM MONICA</t>
  </si>
  <si>
    <t>PE 3002 RIPLEY Basado en Entregas 09-0007-00000976</t>
  </si>
  <si>
    <t>URB. BRUCES MZ. F LOTE 89</t>
  </si>
  <si>
    <t>03-B010-00018773</t>
  </si>
  <si>
    <t>C00070545937</t>
  </si>
  <si>
    <t>70545937</t>
  </si>
  <si>
    <t>VALLQUI BERAUN,HILLARY KARLINE</t>
  </si>
  <si>
    <t>PE 2146 RIPLEY Basado en Entregas 09-0007-00000184</t>
  </si>
  <si>
    <t>03-B010-00018129</t>
  </si>
  <si>
    <t>PE 1076 TEL: 992126800 Basado en Entregas 09-0010-</t>
  </si>
  <si>
    <t>AV. ANDRES TINOCO 270 DPTO. J301 URB. PROLONGACIÓN BENAVIDES 15039</t>
  </si>
  <si>
    <t>03-B010-00020338</t>
  </si>
  <si>
    <t>C00043518688</t>
  </si>
  <si>
    <t>43518688</t>
  </si>
  <si>
    <t>ELIAS GADEA,WENDY ELIZABETH</t>
  </si>
  <si>
    <t>OLENKA ORTEGA</t>
  </si>
  <si>
    <t>PE 4701 FALABELLA No 2571872877 Basado en Entregas</t>
  </si>
  <si>
    <t>03-B010-00019412</t>
  </si>
  <si>
    <t>C00025573323</t>
  </si>
  <si>
    <t>25573323</t>
  </si>
  <si>
    <t>FUENTES MORALES,EDUARDO GRGORIO</t>
  </si>
  <si>
    <t>PE 3256 FALABELLA No 2505993325 Basado en Entregas</t>
  </si>
  <si>
    <t>03-B010-00018421</t>
  </si>
  <si>
    <t>C00071930045</t>
  </si>
  <si>
    <t>71930045</t>
  </si>
  <si>
    <t>GARCIA OLAYA DIANA DIANIRA</t>
  </si>
  <si>
    <t>RECOGE: GARCIA OLAYA DIANA DIANIRA DNI: 71930045 T</t>
  </si>
  <si>
    <t>AV. SÁNCHEZ CERRO 456, PIURA 20001 OFIINA OLVA COURIER</t>
  </si>
  <si>
    <t>03-B010-00018617</t>
  </si>
  <si>
    <t>C00007740476</t>
  </si>
  <si>
    <t>07740476</t>
  </si>
  <si>
    <t>CRUZ FALCON,SUSANA CELIA</t>
  </si>
  <si>
    <t>PE 1965 RIPLEY Basado en Entregas 09-0007-00000024</t>
  </si>
  <si>
    <t>Av. Oscar Benavides 4595</t>
  </si>
  <si>
    <t>03-B010-00020541</t>
  </si>
  <si>
    <t>C00072325693</t>
  </si>
  <si>
    <t>72325693</t>
  </si>
  <si>
    <t>ORMEÑO SANDRA</t>
  </si>
  <si>
    <t>PE 5135 TEL: 993762374 ENVÍO Basado en Pedidos de</t>
  </si>
  <si>
    <t>CALLE MORRO DE ARICA 181, LA PERLA</t>
  </si>
  <si>
    <t>LA PERLA</t>
  </si>
  <si>
    <t>03-B010-00019251</t>
  </si>
  <si>
    <t>C00041704281</t>
  </si>
  <si>
    <t>41704281</t>
  </si>
  <si>
    <t>SALAS CUEVA MARCO</t>
  </si>
  <si>
    <t>PE 2881 RECOGE: Marco Antonio Salas Cueva DNI: 417</t>
  </si>
  <si>
    <t>JIRON LOS INCAS 280 CERCADO</t>
  </si>
  <si>
    <t>SATIPO</t>
  </si>
  <si>
    <t>03-B010-00020288</t>
  </si>
  <si>
    <t>C00072706331</t>
  </si>
  <si>
    <t>72706331</t>
  </si>
  <si>
    <t>RAMOS SUAREZ,LIZETH EMLIA</t>
  </si>
  <si>
    <t>PE 4597 FALABELLA No 2567282698 Basado en Entregas</t>
  </si>
  <si>
    <t>03-B010-00019614</t>
  </si>
  <si>
    <t>CMK073262586</t>
  </si>
  <si>
    <t>73262586</t>
  </si>
  <si>
    <t>SILVA ACUÑA,MARCE X</t>
  </si>
  <si>
    <t>PE 3609 FALABELLA No 2527032067 Basado en Entregas</t>
  </si>
  <si>
    <t>AV. CANADA NRO. 3792 INT. 3798 URB. VILLA JARDIN LIMA - SAN LUIS</t>
  </si>
  <si>
    <t>03-B010-00020297</t>
  </si>
  <si>
    <t>C00042796126</t>
  </si>
  <si>
    <t>42796126</t>
  </si>
  <si>
    <t>NALVARTE MONTOYA,ODETTE JEZZABEL</t>
  </si>
  <si>
    <t>PE 4605 RIPLEY n.º 6793967301-A Basado en Entregas</t>
  </si>
  <si>
    <t>03-B010-00019012</t>
  </si>
  <si>
    <t>C00047397075</t>
  </si>
  <si>
    <t>47397075</t>
  </si>
  <si>
    <t>GUERRERO RAMIREZ,KATHERINE HAYDEE HAYDEE</t>
  </si>
  <si>
    <t>PE 2583 FALABELLA Basado en Entregas 09-0007-00000</t>
  </si>
  <si>
    <t>amapolas 104</t>
  </si>
  <si>
    <t>03-B010-00018705</t>
  </si>
  <si>
    <t>C00008004611</t>
  </si>
  <si>
    <t>08004611</t>
  </si>
  <si>
    <t>REVOLLEDO NOVOA,PEDRO ADRIAN</t>
  </si>
  <si>
    <t>PE 2044 FALABELLA Basado en Entregas 09-0007-00000</t>
  </si>
  <si>
    <t>Federico Villarreal 653</t>
  </si>
  <si>
    <t>03-B010-00019011</t>
  </si>
  <si>
    <t>C00045477459</t>
  </si>
  <si>
    <t>45477459</t>
  </si>
  <si>
    <t>AZAÑERO CERDAN,KAROL NINFA</t>
  </si>
  <si>
    <t>PE 2582 FALABELLA Basado en Entregas 09-0007-00000</t>
  </si>
  <si>
    <t>calle 5 mz b lt 9</t>
  </si>
  <si>
    <t>03-B010-00016034</t>
  </si>
  <si>
    <t>CMK046568609</t>
  </si>
  <si>
    <t>46568609</t>
  </si>
  <si>
    <t>VILCA OCOÑA FABIOLA X</t>
  </si>
  <si>
    <t>230003565 Basado en Entregas 09-0010-00056331.</t>
  </si>
  <si>
    <t>Calle Hualcan 1239</t>
  </si>
  <si>
    <t>03-B010-00016775</t>
  </si>
  <si>
    <t>CMK073830730</t>
  </si>
  <si>
    <t>73830730</t>
  </si>
  <si>
    <t>GUERRERO OCHARAN,EITZELL DEL CARMEN X</t>
  </si>
  <si>
    <t>PE 4837 FALABELLA Basado en Entregas 09-0010-00057</t>
  </si>
  <si>
    <t>Av Mariscal Benavides</t>
  </si>
  <si>
    <t>San Vicente de Cañete</t>
  </si>
  <si>
    <t>Cañete</t>
  </si>
  <si>
    <t>03-B010-00016199</t>
  </si>
  <si>
    <t>CMK074177147</t>
  </si>
  <si>
    <t>74177147</t>
  </si>
  <si>
    <t>RIVERA PAREDES,JORGE JEREMY</t>
  </si>
  <si>
    <t>230003846 Basado en Entregas 09-0010-00056613.</t>
  </si>
  <si>
    <t>jiron arhua 196</t>
  </si>
  <si>
    <t>Independencia</t>
  </si>
  <si>
    <t>03-B010-00019249</t>
  </si>
  <si>
    <t>C00070928647</t>
  </si>
  <si>
    <t>70928647</t>
  </si>
  <si>
    <t>GEANINI SALDAÑA,ANTONELLA YAZMIN</t>
  </si>
  <si>
    <t>PE 2878 FALABELLA Basado en Entregas 09-0007-00000</t>
  </si>
  <si>
    <t>03-B010-00018088</t>
  </si>
  <si>
    <t>CMK041912505</t>
  </si>
  <si>
    <t>41912505</t>
  </si>
  <si>
    <t>SANCHEZ EGUSQUIZA,ROSALYN ESPERANZA</t>
  </si>
  <si>
    <t>PE 0979 FALABELLA Basado en Entregas 09-0010-00059</t>
  </si>
  <si>
    <t>Av. San Borja Norte 1057</t>
  </si>
  <si>
    <t>03-B010-00017951</t>
  </si>
  <si>
    <t>C00010060862</t>
  </si>
  <si>
    <t>10060862</t>
  </si>
  <si>
    <t>Pasco X,Karla X</t>
  </si>
  <si>
    <t>PE 0804 TEL: 987715874 Basado en Pedidos de client</t>
  </si>
  <si>
    <t>Calle Loreto 152 dpto 301</t>
  </si>
  <si>
    <t>03-B010-00019932</t>
  </si>
  <si>
    <t>PE 4001 TEL: 987715874 RECOJO Basado en Entregas 0</t>
  </si>
  <si>
    <t>03-B010-00018557</t>
  </si>
  <si>
    <t>C00045876371</t>
  </si>
  <si>
    <t>45876371</t>
  </si>
  <si>
    <t>ESCALANTE CHUCURI,IVONNE NOHELY</t>
  </si>
  <si>
    <t>PE 1830 FALABELLA Basado en Entregas 09-0010-00059</t>
  </si>
  <si>
    <t>jiron Alberto Villanueva 260</t>
  </si>
  <si>
    <t>03-B010-00019226</t>
  </si>
  <si>
    <t>C00071142743</t>
  </si>
  <si>
    <t>71142743</t>
  </si>
  <si>
    <t>HANCCO URBANO,KENY ALBERT</t>
  </si>
  <si>
    <t>PE 2833 RIPLEY Basado en Entregas 09-0007-00000825</t>
  </si>
  <si>
    <t>Mz. 16 LT 5. CPME LA ARENITA 1605</t>
  </si>
  <si>
    <t>03-B010-00019598</t>
  </si>
  <si>
    <t>C00072880654</t>
  </si>
  <si>
    <t>72880654</t>
  </si>
  <si>
    <t>URDANIVIA KOZIMA DENISSE</t>
  </si>
  <si>
    <t>PE 3577 RIPLEY n.º 6733608001-A Basado en Entregas</t>
  </si>
  <si>
    <t>03-B010-00019851</t>
  </si>
  <si>
    <t>PE 3878 TEL: 945308392 RECOJO Basado en Entregas 0</t>
  </si>
  <si>
    <t>MZ j 1 lt 16 san Genaro calle 13</t>
  </si>
  <si>
    <t>03-B010-00015992</t>
  </si>
  <si>
    <t>CMK018032271</t>
  </si>
  <si>
    <t>18032271</t>
  </si>
  <si>
    <t>RODRIGUEZ ABRAHAM SILVIA ELIANA</t>
  </si>
  <si>
    <t>230003494 Basado en Entregas 09-0010-00056252.</t>
  </si>
  <si>
    <t>Los Robles 776</t>
  </si>
  <si>
    <t>03-B010-00018227</t>
  </si>
  <si>
    <t>PE 1275 TEL: 947850312 Basado en Pedidos de client</t>
  </si>
  <si>
    <t>03-B010-00018089</t>
  </si>
  <si>
    <t>C00075715948</t>
  </si>
  <si>
    <t>75715948</t>
  </si>
  <si>
    <t>SUEMATSU CANZIO  MISHELLE</t>
  </si>
  <si>
    <t>PE 0981 TEL: 930754015 Basado en Entregas 09-0010-</t>
  </si>
  <si>
    <t>calle Doña Delia 136- dos cuadras antes de llegar a plaza vea de ayacucho SURCO</t>
  </si>
  <si>
    <t>03-B010-00018537</t>
  </si>
  <si>
    <t>PE 1778 PLAZA VEA Basado en Entregas 09-0010-00059</t>
  </si>
  <si>
    <t>03-B010-00019358</t>
  </si>
  <si>
    <t>C00043075855</t>
  </si>
  <si>
    <t>43075855</t>
  </si>
  <si>
    <t>MELGAR CAMARENA,NORIE LUZ</t>
  </si>
  <si>
    <t>PE 3097 JUNTOZ Basado en Entregas 09-0007-00001082</t>
  </si>
  <si>
    <t>JR. Augusto B. Leguia Nº 686</t>
  </si>
  <si>
    <t>Satipo</t>
  </si>
  <si>
    <t>03-B010-00020239</t>
  </si>
  <si>
    <t>C00072325368</t>
  </si>
  <si>
    <t>72325368</t>
  </si>
  <si>
    <t>MUNDACA HURTADO,FERNANDO RAUL</t>
  </si>
  <si>
    <t>PE 4526 FALABELLA No 2563292112 Basado en Entregas</t>
  </si>
  <si>
    <t>03-B010-00017016</t>
  </si>
  <si>
    <t>CMK043461927</t>
  </si>
  <si>
    <t>43461927</t>
  </si>
  <si>
    <t>ACUÑA CERVANTES,CAROLINA DAYSI</t>
  </si>
  <si>
    <t>PE 5264 FALABELLA Basado en Entregas 09-0010-00057</t>
  </si>
  <si>
    <t>Av. Aviacion 3462 C.H.Limatambo</t>
  </si>
  <si>
    <t>03-B010-00018254</t>
  </si>
  <si>
    <t>CMK008671091</t>
  </si>
  <si>
    <t>08671091</t>
  </si>
  <si>
    <t>VASQUEZ CASTILLO,LILIANA TERESA</t>
  </si>
  <si>
    <t>PE 1336 FALABELLA Basado en Entregas 09-0010-00059</t>
  </si>
  <si>
    <t>jr ica 3374</t>
  </si>
  <si>
    <t>03-B010-00016104</t>
  </si>
  <si>
    <t>CMK007511378</t>
  </si>
  <si>
    <t>07511378</t>
  </si>
  <si>
    <t>CHAVEZ GONZALES DEL VALLE,SARA AURORA</t>
  </si>
  <si>
    <t>230003737 Basado en Entregas 09-0010-00056489.</t>
  </si>
  <si>
    <t>av. del pacifico 180</t>
  </si>
  <si>
    <t>03-B010-00016964</t>
  </si>
  <si>
    <t>PE 5153 FALABELLA Basado en Entregas 09-0010-00057</t>
  </si>
  <si>
    <t>03-B010-00019014</t>
  </si>
  <si>
    <t>PE 2572 TEL: 971800616 Basado en Pedidos de client</t>
  </si>
  <si>
    <t>01-F010-00025265</t>
  </si>
  <si>
    <t>O.C: 4510319687 - N.R.: 5002392325</t>
  </si>
  <si>
    <t>03-B010-00016933</t>
  </si>
  <si>
    <t>CMK046087637</t>
  </si>
  <si>
    <t>46087637</t>
  </si>
  <si>
    <t>ROMERO VALENCIA,NATALY LILIANA</t>
  </si>
  <si>
    <t>PE 5071 FALABELLA Basado en Entregas 09-0010-00057</t>
  </si>
  <si>
    <t>avenida olavegoya 2026</t>
  </si>
  <si>
    <t>03-B010-00018468</t>
  </si>
  <si>
    <t>C00041171688</t>
  </si>
  <si>
    <t>41171688</t>
  </si>
  <si>
    <t>LINDO PATRICIA</t>
  </si>
  <si>
    <t>PE 1659 TEL: 955730987 Basado en Entregas 09-0010-</t>
  </si>
  <si>
    <t>calle luis arias schereiber 163 dpt 202 Miraflores</t>
  </si>
  <si>
    <t>03-B010-00018368</t>
  </si>
  <si>
    <t>C00072491100</t>
  </si>
  <si>
    <t>72491100</t>
  </si>
  <si>
    <t>TAMATA PÉREZ GABRIELA</t>
  </si>
  <si>
    <t>PE 1477 TEL: 974997128 Basado en Pedidos de client</t>
  </si>
  <si>
    <t>AVENIDA COLOMBIA 255 DPTO 302</t>
  </si>
  <si>
    <t>03-B010-00019640</t>
  </si>
  <si>
    <t>C00029636164</t>
  </si>
  <si>
    <t>29636164</t>
  </si>
  <si>
    <t>Pérez Chavez Oscar</t>
  </si>
  <si>
    <t>PE 3653 JUNTOZ 240722000104-001 Basado en Entregas</t>
  </si>
  <si>
    <t>AV. CANADÁ 3792</t>
  </si>
  <si>
    <t>03-B010-00019346</t>
  </si>
  <si>
    <t>CMK076980700</t>
  </si>
  <si>
    <t>76980700</t>
  </si>
  <si>
    <t>MORALES QUISPE,BRAYAN RENATO</t>
  </si>
  <si>
    <t>PE 3067 RIPLEY Basado en Entregas 09-0007-00001033</t>
  </si>
  <si>
    <t>OFICINA AV CANADÁ 3792 SAN LUIS LIMA</t>
  </si>
  <si>
    <t>03-B010-00019436</t>
  </si>
  <si>
    <t>C00074450830</t>
  </si>
  <si>
    <t>74450830</t>
  </si>
  <si>
    <t>DIAZ FLORES,JORGE LUIS</t>
  </si>
  <si>
    <t>PE 3297 RIPLEY n.º 6697056301-A Basado en Entregas</t>
  </si>
  <si>
    <t>Jirón Cuzco 456, Dpto. 703</t>
  </si>
  <si>
    <t>03-B010-00019219</t>
  </si>
  <si>
    <t>PE 2835 RIPLEY Basado en Entregas 09-0007-00000817</t>
  </si>
  <si>
    <t>03-B010-00020009</t>
  </si>
  <si>
    <t>C00007862856</t>
  </si>
  <si>
    <t>07862856</t>
  </si>
  <si>
    <t>SÁNCHEZ ARAGÓN  ROCÍO VERÓNICA</t>
  </si>
  <si>
    <t>PE 4149 TEL: 998518056 ENVÍO Basado en Entregas 09</t>
  </si>
  <si>
    <t>CALLE CHICLAYO 661</t>
  </si>
  <si>
    <t>03-B010-00018193</t>
  </si>
  <si>
    <t>PE 1218 TEL: 980491256 Basado en Entregas 09-0010-</t>
  </si>
  <si>
    <t>03-B010-00018767</t>
  </si>
  <si>
    <t>C00072905407</t>
  </si>
  <si>
    <t>72905407</t>
  </si>
  <si>
    <t>LARA RAMOS,LESLYE SHIARA</t>
  </si>
  <si>
    <t>PE 2125 FALABELLA Basado en Entregas 09-0007-00000</t>
  </si>
  <si>
    <t>Calle maximo velandro 507</t>
  </si>
  <si>
    <t>03-B010-00018378</t>
  </si>
  <si>
    <t>CMK043054971</t>
  </si>
  <si>
    <t>43054971</t>
  </si>
  <si>
    <t>DEL SANTE PINILLOS,SEBASTIAN X</t>
  </si>
  <si>
    <t>PE 1494 FALABELLA Basado en Entregas 09-0010-00059</t>
  </si>
  <si>
    <t>Av. Paseo de la República 6190</t>
  </si>
  <si>
    <t>03-B010-00019457</t>
  </si>
  <si>
    <t>PE 3325 FALABELLA No 2510162660 Basado en Entregas</t>
  </si>
  <si>
    <t>03-B010-00017590</t>
  </si>
  <si>
    <t>CMK008261504</t>
  </si>
  <si>
    <t>08261504</t>
  </si>
  <si>
    <t>TABOADA CORDOVA,LEANDRA DALY</t>
  </si>
  <si>
    <t>PE 0068 PROMART Basado en Entregas 09-0010-0005829</t>
  </si>
  <si>
    <t>03-B010-00019954</t>
  </si>
  <si>
    <t>CMK007809278</t>
  </si>
  <si>
    <t>07809278</t>
  </si>
  <si>
    <t>ROBINSON TANGUIS,JAVIER ERNESTO</t>
  </si>
  <si>
    <t>PE 4045 RIPLEY n.º 6768740501-A Basado en Entregas</t>
  </si>
  <si>
    <t>03-B010-00020552</t>
  </si>
  <si>
    <t>C00043061320</t>
  </si>
  <si>
    <t>43061320</t>
  </si>
  <si>
    <t>LAU IBARGÜEN,PEDRO ALFREDO</t>
  </si>
  <si>
    <t>PE 5161 JUNTOZ 240928000051-001 Basado en Entregas</t>
  </si>
  <si>
    <t>03-B010-00018737</t>
  </si>
  <si>
    <t>PE 2098 TEL: 998257145 Basado en Pedidos de client</t>
  </si>
  <si>
    <t>03-B010-00018704</t>
  </si>
  <si>
    <t>CMK018180592</t>
  </si>
  <si>
    <t>18180592</t>
  </si>
  <si>
    <t>PALMADERA ITURRIZAGA,LITA</t>
  </si>
  <si>
    <t>PE 2041 RIPLEY Basado en Entregas 09-0007-00000102</t>
  </si>
  <si>
    <t>Av. Canadá 3792</t>
  </si>
  <si>
    <t>03-B010-00018909</t>
  </si>
  <si>
    <t>C00075520846</t>
  </si>
  <si>
    <t>75520846</t>
  </si>
  <si>
    <t>Diaz Garcia Lidia</t>
  </si>
  <si>
    <t>PE 2446 RIPLEY Basado en Entregas 09-0007-00000469</t>
  </si>
  <si>
    <t>Calle Santa Catalina 346</t>
  </si>
  <si>
    <t>03-B010-00018881</t>
  </si>
  <si>
    <t>C00044004849</t>
  </si>
  <si>
    <t>44004849</t>
  </si>
  <si>
    <t>MONTOYA HINOJOSA,CARMEN YADIRA</t>
  </si>
  <si>
    <t>PE 2401 RIPLEY Basado en Entregas 09-0007-00000425</t>
  </si>
  <si>
    <t>Jirón José de Sucre 740</t>
  </si>
  <si>
    <t>03-B010-00018214</t>
  </si>
  <si>
    <t>C00045024849</t>
  </si>
  <si>
    <t>45024849</t>
  </si>
  <si>
    <t>APAZA CHIPANA NELY MARIBEL</t>
  </si>
  <si>
    <t>PE 1254 TEL: 942794152 Basado en Pedidos de client</t>
  </si>
  <si>
    <t>Calle Francisco de zela, 2454, lince</t>
  </si>
  <si>
    <t>03-B010-00019965</t>
  </si>
  <si>
    <t>C00073329325</t>
  </si>
  <si>
    <t>73329325</t>
  </si>
  <si>
    <t>CAHUA DE LA CRUZ,ALEXA X</t>
  </si>
  <si>
    <t>PE 4061 TEL: 948624563 ENVÍO Basado en Entregas 09</t>
  </si>
  <si>
    <t>Kennedy 109</t>
  </si>
  <si>
    <t>Pueblo Libre</t>
  </si>
  <si>
    <t>03-B010-00017096</t>
  </si>
  <si>
    <t>CMK045568730</t>
  </si>
  <si>
    <t>45568730</t>
  </si>
  <si>
    <t>ZAMORA BORRERO,CAROLINA NORKA</t>
  </si>
  <si>
    <t>PE 5452 FALABELLA Basado en Entregas 09-0010-00058</t>
  </si>
  <si>
    <t>Miraflores contry club mz BA lote 18</t>
  </si>
  <si>
    <t>Castilla</t>
  </si>
  <si>
    <t>03-B010-00019634</t>
  </si>
  <si>
    <t>PE 3639 TEL: 997525619 RECOJO Basado en Pedidos de</t>
  </si>
  <si>
    <t>03-B010-00018920</t>
  </si>
  <si>
    <t>CMK072431405</t>
  </si>
  <si>
    <t>72431405</t>
  </si>
  <si>
    <t>CARNERO VILLANTOY,MARI MERCEDES</t>
  </si>
  <si>
    <t>PE 2478 FALABELLA Basado en Entregas 09-0007-00000</t>
  </si>
  <si>
    <t>avenida ricardo palma mzDlt2</t>
  </si>
  <si>
    <t>03-B010-00018837</t>
  </si>
  <si>
    <t>C00010322650</t>
  </si>
  <si>
    <t>10322650</t>
  </si>
  <si>
    <t>MASSUCCO DE ABERASTURI,SOFI JULIA</t>
  </si>
  <si>
    <t>PE 2280 FALABELLA Basado en Entregas 09-0007-00000</t>
  </si>
  <si>
    <t>Jiron Acapulco 330</t>
  </si>
  <si>
    <t>03-B010-00016998</t>
  </si>
  <si>
    <t>CMKT70895664</t>
  </si>
  <si>
    <t>70895664</t>
  </si>
  <si>
    <t>LEONCIO X,LANFRANCO X</t>
  </si>
  <si>
    <t>PE 5216 FALABELLA Basado en Entregas 09-0010-00057</t>
  </si>
  <si>
    <t>pje paraiso fundo columbito</t>
  </si>
  <si>
    <t>03-B010-00019279</t>
  </si>
  <si>
    <t>C00073939395</t>
  </si>
  <si>
    <t>73939395</t>
  </si>
  <si>
    <t>CARDENAS SANTOS YENIFER</t>
  </si>
  <si>
    <t>PE 2953 FALABELLA Basado en Entregas 09-0007-00000</t>
  </si>
  <si>
    <t>urb amadeo repeto k-13</t>
  </si>
  <si>
    <t>Santiago</t>
  </si>
  <si>
    <t>03-B010-00019365</t>
  </si>
  <si>
    <t>C00077278497</t>
  </si>
  <si>
    <t>77278497</t>
  </si>
  <si>
    <t>AMAUT GARCIA,ALFREDO ISMAEL</t>
  </si>
  <si>
    <t>PE 3129 FALABELLA Basado en Entregas 09-0007-00001</t>
  </si>
  <si>
    <t>Calle Hermanos Quintero 248</t>
  </si>
  <si>
    <t>03-B010-00019872</t>
  </si>
  <si>
    <t>CMKT73460996</t>
  </si>
  <si>
    <t>73460996</t>
  </si>
  <si>
    <t>VASQUEZ SAAVEDRA,WILLFRIDO VINICIUS</t>
  </si>
  <si>
    <t>WILLY CALDERÓN</t>
  </si>
  <si>
    <t>PE 3916 FALABELLA No 2543917078 Basado en Entregas</t>
  </si>
  <si>
    <t>03-B010-00017965</t>
  </si>
  <si>
    <t>C00046748778</t>
  </si>
  <si>
    <t>46748778</t>
  </si>
  <si>
    <t>PAREDES HUERTA  PABLO</t>
  </si>
  <si>
    <t>PE 0820 TEL: 935388244 Basado en Pedidos de client</t>
  </si>
  <si>
    <t>Villa María - Jr.28 de Julio Mz.J" Lt.09</t>
  </si>
  <si>
    <t>NUEVO CHIMBOTE</t>
  </si>
  <si>
    <t>SANTA</t>
  </si>
  <si>
    <t>01-F010-00024406</t>
  </si>
  <si>
    <t>C10086928197</t>
  </si>
  <si>
    <t>10086928197</t>
  </si>
  <si>
    <t>Porfirio Ichaccaya Huaman</t>
  </si>
  <si>
    <t>Facturas clientes - C10086928197</t>
  </si>
  <si>
    <t>Urb. Faucett MZ H LOTE 20 - CALLAO - CALLAO</t>
  </si>
  <si>
    <t>03-B010-00019342</t>
  </si>
  <si>
    <t>C00006766279</t>
  </si>
  <si>
    <t>06766279</t>
  </si>
  <si>
    <t>MINEY SHIMABUKURO ROBERTO</t>
  </si>
  <si>
    <t>PE 3063 RIPLEY Basado en Entregas 09-0007-00001029</t>
  </si>
  <si>
    <t>Jr. Teodoro Cardenas 282</t>
  </si>
  <si>
    <t>03-B010-00018257</t>
  </si>
  <si>
    <t>C00073992802</t>
  </si>
  <si>
    <t>73992802</t>
  </si>
  <si>
    <t>VIVES GONZALO</t>
  </si>
  <si>
    <t>PE 1328 TEL: 954688805 Basado en Pedidos de client</t>
  </si>
  <si>
    <t>LAS VERONICAS 155</t>
  </si>
  <si>
    <t>03-B010-00020262</t>
  </si>
  <si>
    <t>C00043518560</t>
  </si>
  <si>
    <t>43518560</t>
  </si>
  <si>
    <t>SOTOMAYOR GAMERO,ARTURO EDUARDO</t>
  </si>
  <si>
    <t>PE 4553 FALABELLA No 2565675674 Basado en Entregas</t>
  </si>
  <si>
    <t>03-B010-00018618</t>
  </si>
  <si>
    <t>CMK001335917</t>
  </si>
  <si>
    <t>01335917</t>
  </si>
  <si>
    <t>AZURIN PILARES MARIA DEL PILAR</t>
  </si>
  <si>
    <t>PE 1968 FALABELLA Basado en Entregas 09-0007-00000</t>
  </si>
  <si>
    <t>urb. Residencial Asis Mz BLt 2 Dto 302</t>
  </si>
  <si>
    <t>03-B010-00018571</t>
  </si>
  <si>
    <t>C00072667619</t>
  </si>
  <si>
    <t>72667619</t>
  </si>
  <si>
    <t>SILVA HUAMAN ROCIO DEL PILAR</t>
  </si>
  <si>
    <t>PE 1858 FALABELLA Basado en Entregas 09-0010-00059</t>
  </si>
  <si>
    <t>calle victor alzamora 340</t>
  </si>
  <si>
    <t>01-F010-00017979</t>
  </si>
  <si>
    <t>INTERESES L2022-0242 REF F010-0017346 F 27.01.2022</t>
  </si>
  <si>
    <t>01-F010-00018139</t>
  </si>
  <si>
    <t>INTERESES L 2022-00243  FE 27/01/2022</t>
  </si>
  <si>
    <t>03-B010-00019391</t>
  </si>
  <si>
    <t>C00043305873</t>
  </si>
  <si>
    <t>43305873</t>
  </si>
  <si>
    <t>ARIAS MARIELA</t>
  </si>
  <si>
    <t>PE 3220 TEL: 957235207 Basado en Pedidos de client</t>
  </si>
  <si>
    <t>Jiron El Refugio 625, casa 2</t>
  </si>
  <si>
    <t>03-B010-00019568</t>
  </si>
  <si>
    <t>C00040941131</t>
  </si>
  <si>
    <t>40941131</t>
  </si>
  <si>
    <t>ROJAS VASQUEZ,FRANK WILLIAM</t>
  </si>
  <si>
    <t>PE 3507 TEL: 957078992 Basado en Entregas 09-T010-</t>
  </si>
  <si>
    <t>03-B010-00019233</t>
  </si>
  <si>
    <t>C00007621217</t>
  </si>
  <si>
    <t>07621217</t>
  </si>
  <si>
    <t>CHAVEZ ANGELES,JOSE ANTONIO</t>
  </si>
  <si>
    <t>PE 2867 TEL: 995732132 Basado en Entregas 09-0007-</t>
  </si>
  <si>
    <t>Alberto Alexander 2754</t>
  </si>
  <si>
    <t>03-B010-00016790</t>
  </si>
  <si>
    <t>CMK041320820</t>
  </si>
  <si>
    <t>41320820</t>
  </si>
  <si>
    <t>ZENTENO ORTIZ,YUDIG ELOISA</t>
  </si>
  <si>
    <t>PE 4881 FALABELLA Basado en Entregas 09-0010-00057</t>
  </si>
  <si>
    <t>José Balta</t>
  </si>
  <si>
    <t>03-B010-00016050</t>
  </si>
  <si>
    <t>CMK010476284</t>
  </si>
  <si>
    <t>10476284</t>
  </si>
  <si>
    <t>DIAZ BOTTON,MONICA X</t>
  </si>
  <si>
    <t>230003597 Basado en Entregas 09-0010-00056363.</t>
  </si>
  <si>
    <t>zurbaran 160</t>
  </si>
  <si>
    <t>03-B010-00015993</t>
  </si>
  <si>
    <t>CMK046837905</t>
  </si>
  <si>
    <t>46837905</t>
  </si>
  <si>
    <t>CAMPOS REYES JESUS ANDRES</t>
  </si>
  <si>
    <t>230003495 Basado en Entregas 09-0010-00056253.</t>
  </si>
  <si>
    <t>Calle Manuel Mesones Muro 519</t>
  </si>
  <si>
    <t>03-B010-00016018</t>
  </si>
  <si>
    <t>CMK040602425</t>
  </si>
  <si>
    <t>40602425</t>
  </si>
  <si>
    <t>CUETO X ROSA X</t>
  </si>
  <si>
    <t>230003539 Basado en Entregas 09-0010-00056300.</t>
  </si>
  <si>
    <t>AV.LIMA 252 DTO 203</t>
  </si>
  <si>
    <t>03-B010-00018550</t>
  </si>
  <si>
    <t>C00007570193</t>
  </si>
  <si>
    <t>07570193</t>
  </si>
  <si>
    <t>BARRERA SYLVIA</t>
  </si>
  <si>
    <t>NO DESPACHAR Basado en Pedidos de cliente DEHNZNFJ</t>
  </si>
  <si>
    <t>GENERAL CÓRDOVA 2281</t>
  </si>
  <si>
    <t>03-B010-00019470</t>
  </si>
  <si>
    <t>PE 3358 Basado en Entregas 09-T010-00000070.</t>
  </si>
  <si>
    <t>03-B010-00019927</t>
  </si>
  <si>
    <t>PE 3993 CANI-TABS TEL: 941944692 ENVÍO Basado en E</t>
  </si>
  <si>
    <t>Av Ernesto diez canseco 655</t>
  </si>
  <si>
    <t>L001 9975</t>
  </si>
  <si>
    <t>1332500001</t>
  </si>
  <si>
    <t>LETRAS EN COBRANZA NACIONAL</t>
  </si>
  <si>
    <t>C20519170907</t>
  </si>
  <si>
    <t>20519170907</t>
  </si>
  <si>
    <t>AGRICARE S.A.C.</t>
  </si>
  <si>
    <t>SALDO LETRAS SOLES</t>
  </si>
  <si>
    <t>PJE. LAS COLLAS NRO. 127 URB. SALAMANCA DE MONTERRICO-ATE-LIMA</t>
  </si>
  <si>
    <t>03-B010-00019995</t>
  </si>
  <si>
    <t>C00073446811</t>
  </si>
  <si>
    <t>73446811</t>
  </si>
  <si>
    <t>PERCOVICH CHATE,LUCERO MATSUE</t>
  </si>
  <si>
    <t>PE 4135 TEL: 989810050 ENVÍO Basado en Entregas 09</t>
  </si>
  <si>
    <t>Calle Ántero Aspíllaga 199</t>
  </si>
  <si>
    <t>03-B010-00019695</t>
  </si>
  <si>
    <t>PE 3773 RIPLEY n.º 6755730401-A Basado en Entregas</t>
  </si>
  <si>
    <t>03-B010-00019610</t>
  </si>
  <si>
    <t>C00041514301</t>
  </si>
  <si>
    <t>41514301</t>
  </si>
  <si>
    <t>Farfan Espinoza Madeleine</t>
  </si>
  <si>
    <t>PE 3394 RIPLEY n.º 6706908801-A Basado en Entregas</t>
  </si>
  <si>
    <t>03-B010-00017864</t>
  </si>
  <si>
    <t>CMK010540212</t>
  </si>
  <si>
    <t>10540212</t>
  </si>
  <si>
    <t>BOLAÑOS ESPINOZA,MONICA ISELA</t>
  </si>
  <si>
    <t>JUNTOZ Basado en Entregas 09-0010-00058704.</t>
  </si>
  <si>
    <t>Calle Las Flores 360 Dpto 203</t>
  </si>
  <si>
    <t>03-B010-00018388</t>
  </si>
  <si>
    <t>PE 1512 TEL: 997924207 Basado en Pedidos de client</t>
  </si>
  <si>
    <t>03-B010-00020033</t>
  </si>
  <si>
    <t>CMK046402024</t>
  </si>
  <si>
    <t>46402024</t>
  </si>
  <si>
    <t>VILLEGAS SANCHEZ,JHONATHAN APARICIO</t>
  </si>
  <si>
    <t>PE 4204 RIPLEY n.º 6775600001-A Basado en Entregas</t>
  </si>
  <si>
    <t>03-B010-00020269</t>
  </si>
  <si>
    <t>C00045594687</t>
  </si>
  <si>
    <t>45594687</t>
  </si>
  <si>
    <t>QUISPE GUADALUPE,WILLIAM JESUS</t>
  </si>
  <si>
    <t>PE 4561 RIPLEY n.º 6789834401-A Basado en Entregas</t>
  </si>
  <si>
    <t>03-B010-00019986</t>
  </si>
  <si>
    <t>C00042995203</t>
  </si>
  <si>
    <t>42995203</t>
  </si>
  <si>
    <t>LEON CASTRO,JILL ISABEL</t>
  </si>
  <si>
    <t>PE 4106 TEL: 999535946 ENVÍO Basado en Entregas 09</t>
  </si>
  <si>
    <t>Av. Juan Bertolotto 180 dpto 1201</t>
  </si>
  <si>
    <t>03-B010-00020380</t>
  </si>
  <si>
    <t>CMK002402226</t>
  </si>
  <si>
    <t>SALAZAR MUJICA,MARIANNY CLARET</t>
  </si>
  <si>
    <t>PE 4772 JUNTOZ 240912000026-001 Basado en Entregas</t>
  </si>
  <si>
    <t>03-B010-00019228</t>
  </si>
  <si>
    <t>C00073145470</t>
  </si>
  <si>
    <t>73145470</t>
  </si>
  <si>
    <t>JIMENEZ SOTO ISABEL</t>
  </si>
  <si>
    <t>PE 2849 FALABELLA Basado en Entregas 09-0007-00000</t>
  </si>
  <si>
    <t>AV. LIMA 4208 - URB. BOCANEGRA</t>
  </si>
  <si>
    <t>03-B010-00016773</t>
  </si>
  <si>
    <t>CMK048434675</t>
  </si>
  <si>
    <t>48434675</t>
  </si>
  <si>
    <t>PRIETO FALLAR,RENEE DE LOS ANGELES X</t>
  </si>
  <si>
    <t>PE 4839 FALABELLA Basado en Entregas 09-0010-00057</t>
  </si>
  <si>
    <t>Jirón Pedro Ruiz 285</t>
  </si>
  <si>
    <t>03-B010-00017681</t>
  </si>
  <si>
    <t>CMK073817181</t>
  </si>
  <si>
    <t>73817181</t>
  </si>
  <si>
    <t>INGA BURGA,DEBORAH FERNANDA</t>
  </si>
  <si>
    <t>PE 0269 JUNTOZ Basado en Entregas 09-0010-00058488</t>
  </si>
  <si>
    <t>Calle Delfín 170</t>
  </si>
  <si>
    <t>03-B010-00019888</t>
  </si>
  <si>
    <t>C00001344491</t>
  </si>
  <si>
    <t>01344491</t>
  </si>
  <si>
    <t>VILA MENESES,MARIANO ANTONIO</t>
  </si>
  <si>
    <t>PE 3931 TEL: 962583474 ENVÍO Basado en Entregas 09</t>
  </si>
  <si>
    <t>Jr. Davalos 362-C</t>
  </si>
  <si>
    <t>03-B010-00020328</t>
  </si>
  <si>
    <t>ERCAGV000946</t>
  </si>
  <si>
    <t>46594683</t>
  </si>
  <si>
    <t>HINOSTROZA VILLANUEVA,ALIMAO</t>
  </si>
  <si>
    <t>Ofertas de ventas - ERCAGV000946. PE:  4681 Basado</t>
  </si>
  <si>
    <t>03-B010-00019856</t>
  </si>
  <si>
    <t>ERCAGV000844</t>
  </si>
  <si>
    <t>74905223</t>
  </si>
  <si>
    <t>Pariona Campos,Esteban Carlos</t>
  </si>
  <si>
    <t>PE 3879 Basado en Entregas 09-T010-00000543.</t>
  </si>
  <si>
    <t>CAR.PANAMERICANA SUR KM. 21.5 ASC. AGROP. VILLA RICA UNIDAD CATASTRAL 10067 (ALDEA LOGÍSTICA GLOBAL</t>
  </si>
  <si>
    <t>03-B010-00019449</t>
  </si>
  <si>
    <t>ERCAGV0010</t>
  </si>
  <si>
    <t>09849767</t>
  </si>
  <si>
    <t>VARGAS LEON, ALEJANDRO VICTOR</t>
  </si>
  <si>
    <t>PE 3354 Basado en Entregas 09-T010-00000065.</t>
  </si>
  <si>
    <t>JR. LA PAZ 107 - SICUANI -  ATE - LIMA</t>
  </si>
  <si>
    <t>03-B010-00020098</t>
  </si>
  <si>
    <t>ERCAGV000319</t>
  </si>
  <si>
    <t>44671261</t>
  </si>
  <si>
    <t>CERDA PIACA,JORGE LUIS JONATHAN</t>
  </si>
  <si>
    <t>PE 4321 Basado en Entregas 09-T010-00000914.</t>
  </si>
  <si>
    <t>03-B010-00019593</t>
  </si>
  <si>
    <t>C00042252539</t>
  </si>
  <si>
    <t>42252539</t>
  </si>
  <si>
    <t>HALIRE ALBERTO DANIEL</t>
  </si>
  <si>
    <t>PE 3569 TEL: 989439789 ENVÍO Basado en Entregas 09</t>
  </si>
  <si>
    <t>AV. san Hilarion oeste 121 asoc. San Hilario</t>
  </si>
  <si>
    <t>01-F010-00018720</t>
  </si>
  <si>
    <t>INTERESES 2022-1171 REF F010-0017900 F 07.04.2022</t>
  </si>
  <si>
    <t>01-F010-00018416</t>
  </si>
  <si>
    <t>INTERESE L2022-1167 REF F010-0017900 F 07.04.2022</t>
  </si>
  <si>
    <t>01-F010-00018448</t>
  </si>
  <si>
    <t>INTERESES L2022-1168 REF F010-0017900 F 07.04.2022</t>
  </si>
  <si>
    <t>03-B010-00017992</t>
  </si>
  <si>
    <t>C00072953878</t>
  </si>
  <si>
    <t>72953878</t>
  </si>
  <si>
    <t>ARIAS GONZALEZ,FIORELLA NOEMI</t>
  </si>
  <si>
    <t>PE 0893 TEL: 961754148 Basado en Entregas 09-0010-</t>
  </si>
  <si>
    <t>Urb Los Cipreses mz.D lt.1</t>
  </si>
  <si>
    <t>03-B010-00018180</t>
  </si>
  <si>
    <t>C00048296560</t>
  </si>
  <si>
    <t>48296560</t>
  </si>
  <si>
    <t>HIDALGO TARAZONA MARIA GRACIA</t>
  </si>
  <si>
    <t>PE 1173 TEL: 962600242 Basado en Pedidos de client</t>
  </si>
  <si>
    <t>Prolongación Ayacucho 517 Dpto 4I</t>
  </si>
  <si>
    <t>03-B010-00018278</t>
  </si>
  <si>
    <t>PE 1386 FALABELLA Basado en Entregas 09-0010-00059</t>
  </si>
  <si>
    <t>03-B010-00018619</t>
  </si>
  <si>
    <t>PE 1970 RIPLEY Basado en Entregas 09-0007-00000026</t>
  </si>
  <si>
    <t>03-B010-00019379</t>
  </si>
  <si>
    <t>C00047393906</t>
  </si>
  <si>
    <t>47393906</t>
  </si>
  <si>
    <t>CHAVEZ VALDIVIEZO,LINDA ISABEL</t>
  </si>
  <si>
    <t>PE 3170 RIPLEY n.º 6685090002-A Basado en Entregas</t>
  </si>
  <si>
    <t>03-B010-00016374</t>
  </si>
  <si>
    <t>C00048022006</t>
  </si>
  <si>
    <t>48022006</t>
  </si>
  <si>
    <t>SALINAS LLAURY,DIANA TERESA</t>
  </si>
  <si>
    <t>230004149 Basado en Entregas 09-0010-00056870.</t>
  </si>
  <si>
    <t>Hermilio Valdizan 1205</t>
  </si>
  <si>
    <t>03-B010-00019384</t>
  </si>
  <si>
    <t>C00047409080</t>
  </si>
  <si>
    <t>47409080</t>
  </si>
  <si>
    <t>REQUE DELGADO,SANDY GERALDINE</t>
  </si>
  <si>
    <t>PE 3200 JUNTOZ 240627000193-001 Basado en Entregas</t>
  </si>
  <si>
    <t>Calle 22 Mz. F1 lote 4 Urb. Sta. Rosa</t>
  </si>
  <si>
    <t>03-B010-00016341</t>
  </si>
  <si>
    <t>C00040293040</t>
  </si>
  <si>
    <t>40293040</t>
  </si>
  <si>
    <t>MARTINEZ GUTIERREZ,JUAN CARLO</t>
  </si>
  <si>
    <t>230004053 Basado en Entregas 09-0010-00056787.</t>
  </si>
  <si>
    <t>Libertad 226- CARMEN DE LA LEGUA REYNOSO</t>
  </si>
  <si>
    <t>Carmen de la Legua Reynoso</t>
  </si>
  <si>
    <t>03-B010-00016243</t>
  </si>
  <si>
    <t>230003935 Basado en Entregas 09-0010-00056688.</t>
  </si>
  <si>
    <t>03-B010-00016267</t>
  </si>
  <si>
    <t>CMK049020188</t>
  </si>
  <si>
    <t>49020188</t>
  </si>
  <si>
    <t>FRANCO GARCA,DYLAN X</t>
  </si>
  <si>
    <t>230003975 Basado en Entregas 09-0010-00056718.</t>
  </si>
  <si>
    <t>Jiron Pasco 3418</t>
  </si>
  <si>
    <t>03-B010-00020532</t>
  </si>
  <si>
    <t>CMK071523229</t>
  </si>
  <si>
    <t>71523229</t>
  </si>
  <si>
    <t>YMAN MATEU,VALERIA ANDREA</t>
  </si>
  <si>
    <t>PE 5096 TEL: 934737126 RECOJO Basado en Pedidos de</t>
  </si>
  <si>
    <t>01-F010-00024668</t>
  </si>
  <si>
    <t>C20606347503</t>
  </si>
  <si>
    <t>20606347503</t>
  </si>
  <si>
    <t>CONTRERAS VEY E.I.R.L.</t>
  </si>
  <si>
    <t>Facturas clientes - C20606347503</t>
  </si>
  <si>
    <t>OTR. PRIMERO DE MAYO C.P. PRIMERO DE MAYO Nro : S/N</t>
  </si>
  <si>
    <t>Ocobamba</t>
  </si>
  <si>
    <t>Chincheros</t>
  </si>
  <si>
    <t>03-B010-00018502</t>
  </si>
  <si>
    <t>PE 1710 JUNTOZ Basado en Entregas 09-0010-00059796</t>
  </si>
  <si>
    <t>03-B010-00019580</t>
  </si>
  <si>
    <t>C00007762692</t>
  </si>
  <si>
    <t>07762692</t>
  </si>
  <si>
    <t>FEIJOO FABIOLA</t>
  </si>
  <si>
    <t>PE 3537 TEL: 987926806 RECOJO Basado en Pedidos de</t>
  </si>
  <si>
    <t>Ca. John Neper 160 - Dpto. 201</t>
  </si>
  <si>
    <t>03-B010-00019984</t>
  </si>
  <si>
    <t>C00047140451</t>
  </si>
  <si>
    <t>47140451</t>
  </si>
  <si>
    <t>CUADROS DEL RIO,JEFFREY MICHAEL</t>
  </si>
  <si>
    <t>PE 4099 TEL: 957616513 ENVÍO Basado en Entregas 09</t>
  </si>
  <si>
    <t>Calle Porcel 203 Urb María Isabel</t>
  </si>
  <si>
    <t>01-F010-00018630</t>
  </si>
  <si>
    <t>INTERESES L2022-1170 REF F010-0017900 F 07.04.2022</t>
  </si>
  <si>
    <t>03-B010-00020054</t>
  </si>
  <si>
    <t>ERCAGV000885</t>
  </si>
  <si>
    <t>47832678</t>
  </si>
  <si>
    <t>CORDOVA CARHUAMACA,GIOVANA KATHEDRY</t>
  </si>
  <si>
    <t>PE 4225 Basado en Entregas 09-T010-00000841.</t>
  </si>
  <si>
    <t>Of. Chorrillos</t>
  </si>
  <si>
    <t>03-B010-00020416</t>
  </si>
  <si>
    <t>C00005412527</t>
  </si>
  <si>
    <t>05412527</t>
  </si>
  <si>
    <t>TORRES MONGE  DIANDRA</t>
  </si>
  <si>
    <t>Orden de Venta generada desde el e-commerce Basado</t>
  </si>
  <si>
    <t>03-B010-00019934</t>
  </si>
  <si>
    <t>PE 4002 RIPLEY n.º 6767334801-A Basado en Entregas</t>
  </si>
  <si>
    <t>03-B010-00020326</t>
  </si>
  <si>
    <t>PE 4671 RIPLEY n.º 6795880101-A Basado en Entregas</t>
  </si>
  <si>
    <t>03-B010-00018130</t>
  </si>
  <si>
    <t>C00040066838</t>
  </si>
  <si>
    <t>40066838</t>
  </si>
  <si>
    <t>FERNANDEZ HINOSTROZA DANIEL</t>
  </si>
  <si>
    <t>PE 1074 TEL: 971151285 Basado en Pedidos de client</t>
  </si>
  <si>
    <t>Calle Santa Liberata 168 Urb. Pando 3ra etapa</t>
  </si>
  <si>
    <t>03-B010-00019696</t>
  </si>
  <si>
    <t>CMK047403438</t>
  </si>
  <si>
    <t>47403438</t>
  </si>
  <si>
    <t>QUISPE RODRIGUEZ,LUZ ANDREA</t>
  </si>
  <si>
    <t>PE 3774 RIPLEY n.º 6755982301-A Basado en Entregas</t>
  </si>
  <si>
    <t>03-B010-00020346</t>
  </si>
  <si>
    <t>CMK047907795</t>
  </si>
  <si>
    <t>47907795</t>
  </si>
  <si>
    <t>VILLANUEVA CARBONEL,KATHERINE LORENA</t>
  </si>
  <si>
    <t>PE 4713 FALABELLA No 2571021519 Basado en Entregas</t>
  </si>
  <si>
    <t>03-B010-00020266</t>
  </si>
  <si>
    <t>CMK010002615</t>
  </si>
  <si>
    <t>10002615</t>
  </si>
  <si>
    <t>ROJAS BENAVENTE,CLAUDIO RANIER</t>
  </si>
  <si>
    <t>PE 4557 FALABELLA No 2564229807 Basado en Entregas</t>
  </si>
  <si>
    <t>03-B010-00020197</t>
  </si>
  <si>
    <t>C00041035999</t>
  </si>
  <si>
    <t>41035999</t>
  </si>
  <si>
    <t>LUYO NUÑEZ,LUZ MARIANA</t>
  </si>
  <si>
    <t>PE 4449 FALABELLA No 2560545211 Basado en Entregas</t>
  </si>
  <si>
    <t>03-B010-00018282</t>
  </si>
  <si>
    <t>C00010809388</t>
  </si>
  <si>
    <t>10809388</t>
  </si>
  <si>
    <t>GALVEZ RODRIGUEZ LEWIS</t>
  </si>
  <si>
    <t>PE 1379 TEL: 997903338 Basado en Entregas 09-0010-</t>
  </si>
  <si>
    <t>Av jorge Chávez 1805</t>
  </si>
  <si>
    <t>03-B010-00016825</t>
  </si>
  <si>
    <t>CMK045516921</t>
  </si>
  <si>
    <t>45516921</t>
  </si>
  <si>
    <t>ARENALES BALDOCEDA,HUGO LUIS</t>
  </si>
  <si>
    <t>PE 4950 FALABELLA Basado en Entregas 09-0010-00057</t>
  </si>
  <si>
    <t>Calle Las Retamas 400</t>
  </si>
  <si>
    <t>03-B010-00016273</t>
  </si>
  <si>
    <t>CMK047530887</t>
  </si>
  <si>
    <t>47530887</t>
  </si>
  <si>
    <t>PEREZ X,ROSANA X</t>
  </si>
  <si>
    <t>230003995 Basado en Entregas 09-0010-00056744.</t>
  </si>
  <si>
    <t>Av la marina 2681</t>
  </si>
  <si>
    <t>03-B010-00017662</t>
  </si>
  <si>
    <t>CMK076040122</t>
  </si>
  <si>
    <t>76040122</t>
  </si>
  <si>
    <t>QUIROZ MAMANI,BREYSON BRAD</t>
  </si>
  <si>
    <t>PE 0201 FALABELLA Basado en Entregas 09-0010-00058</t>
  </si>
  <si>
    <t>Calle alcanfores 250</t>
  </si>
  <si>
    <t>03-B010-00020347</t>
  </si>
  <si>
    <t>C00044345310</t>
  </si>
  <si>
    <t>44345310</t>
  </si>
  <si>
    <t>RAYMUNDO ALBORNOZ,IAN PAULO</t>
  </si>
  <si>
    <t>PE 4714 FALABELLA No 2571768368 Basado en Entregas</t>
  </si>
  <si>
    <t>03-B010-00019626</t>
  </si>
  <si>
    <t>C00072896580</t>
  </si>
  <si>
    <t>72896580</t>
  </si>
  <si>
    <t>ZAMBRANO SAAVEDRA,ALEXANDRA MIDEY</t>
  </si>
  <si>
    <t>PE 3651 FALABELLA No 2528531911 Basado en Entregas</t>
  </si>
  <si>
    <t>03-B010-00020095</t>
  </si>
  <si>
    <t>C00009550544</t>
  </si>
  <si>
    <t>09550544</t>
  </si>
  <si>
    <t>RUIZ REATEGUI,MARITZA RAQUEL</t>
  </si>
  <si>
    <t>PE 4304 FALABELLA No 2556793349 Basado en Entregas</t>
  </si>
  <si>
    <t>03-B010-00018483</t>
  </si>
  <si>
    <t>C00009916606</t>
  </si>
  <si>
    <t>09916606</t>
  </si>
  <si>
    <t>SORIA PILAR</t>
  </si>
  <si>
    <t>PE 1695 TEL: 985074551 Basado en Pedidos de client</t>
  </si>
  <si>
    <t>AV BOULEVARD DE SURCO 416 DPTO 401 401 SAN BORJA</t>
  </si>
  <si>
    <t>01-F010-00018661</t>
  </si>
  <si>
    <t>INTERESES L2022-1228 REF F010-0017925 F 12.05.2022</t>
  </si>
  <si>
    <t>01-F010-00018449</t>
  </si>
  <si>
    <t>INTERESES L2022-1226 REF F010-0017925 F 12.04.2022</t>
  </si>
  <si>
    <t>01-F010-00017980</t>
  </si>
  <si>
    <t>INTERESES L2022-0444 REF F010-0017941 F 17.02.2022</t>
  </si>
  <si>
    <t>01-F010-00018171</t>
  </si>
  <si>
    <t>INTERESES L 2022-00447FE 17/02/2022</t>
  </si>
  <si>
    <t>03-B010-00019441</t>
  </si>
  <si>
    <t>ERCAGV000935</t>
  </si>
  <si>
    <t>47566082</t>
  </si>
  <si>
    <t>RODRIGUEZ CARMONA,MARIA ESTHER</t>
  </si>
  <si>
    <t>PE 3258 Basado en Entregas 09-T010-00000039.</t>
  </si>
  <si>
    <t>03-B010-00019547</t>
  </si>
  <si>
    <t>PE 3497 Basado en Entregas 09-T010-00000188.</t>
  </si>
  <si>
    <t>03-B010-00019956</t>
  </si>
  <si>
    <t>ERCAGV000240</t>
  </si>
  <si>
    <t>41866820</t>
  </si>
  <si>
    <t>HURTADO CANDENAS,JOHANNA</t>
  </si>
  <si>
    <t>PE 4053 Basado en Entregas 09-T010-00000694.</t>
  </si>
  <si>
    <t>03-B010-00019332</t>
  </si>
  <si>
    <t>C00042624971</t>
  </si>
  <si>
    <t>42624971</t>
  </si>
  <si>
    <t>QUISPE PAREDES,SARITA MORAYMA</t>
  </si>
  <si>
    <t>PE 3038 RIPLEY Basado en Entregas 09-0007-00001004</t>
  </si>
  <si>
    <t>Av Belaunde Oeste 1303</t>
  </si>
  <si>
    <t>03-B010-00019369</t>
  </si>
  <si>
    <t>C00010623099</t>
  </si>
  <si>
    <t>10623099</t>
  </si>
  <si>
    <t>SALAZAR POLICARPO FERNANDO</t>
  </si>
  <si>
    <t>PE 3143 RIPLEY n.º 6683944901-A Basado en Entregas</t>
  </si>
  <si>
    <t>Jr alejandro deustua 3846</t>
  </si>
  <si>
    <t>03-B010-00018613</t>
  </si>
  <si>
    <t>C00009981537</t>
  </si>
  <si>
    <t>09981537</t>
  </si>
  <si>
    <t>ALVA QUIROZ,ERMILA GENOVEVA</t>
  </si>
  <si>
    <t>PE 1933 RIPLEY Basado en Entregas 09-0010-00059996</t>
  </si>
  <si>
    <t>Baltazar La Torre 150</t>
  </si>
  <si>
    <t>03-B010-00018710</t>
  </si>
  <si>
    <t>PE 2056 RIPLEY Basado en Entregas 09-0007-00000109</t>
  </si>
  <si>
    <t>03-B010-00019519</t>
  </si>
  <si>
    <t>C00046568643</t>
  </si>
  <si>
    <t>46568643</t>
  </si>
  <si>
    <t>CASTRO CARDENAS,EMYLY JEAN</t>
  </si>
  <si>
    <t>PE 3428 RIPLEY n.º 6705750801-A Basado en Entregas</t>
  </si>
  <si>
    <t>03-B010-00019476</t>
  </si>
  <si>
    <t>C00072360108</t>
  </si>
  <si>
    <t>72360108</t>
  </si>
  <si>
    <t>MUÑOZ ALVAREZ PIERO FERNANDO</t>
  </si>
  <si>
    <t>PE 3366 RIPLEY n.º 6701631601-A Basado en Entregas</t>
  </si>
  <si>
    <t>OFICINA CANADÁ 3792 (SAN LUIS- LIMA-LIMA)</t>
  </si>
  <si>
    <t>03-B010-00019162</t>
  </si>
  <si>
    <t>C00045760488</t>
  </si>
  <si>
    <t>45760488</t>
  </si>
  <si>
    <t>Jaimes Bazan Lizeth</t>
  </si>
  <si>
    <t>PE 2736 RIPLEY Basado en Entregas 09-0007-00000741</t>
  </si>
  <si>
    <t>Jirón igualdad 7779</t>
  </si>
  <si>
    <t>01-F010-00023428</t>
  </si>
  <si>
    <t>C20486256657</t>
  </si>
  <si>
    <t>20486256657</t>
  </si>
  <si>
    <t>AGROVETERINARIA MARKET MATEO`S S.C.R.L</t>
  </si>
  <si>
    <t>Facturas clientes - C20486256657</t>
  </si>
  <si>
    <t>JR. CALIXTO NRO. 313</t>
  </si>
  <si>
    <t>03-B010-00019607</t>
  </si>
  <si>
    <t>ERCAGV000878</t>
  </si>
  <si>
    <t>72477744</t>
  </si>
  <si>
    <t>PARKER MENDOZA,VANESSA ALEXANDRA</t>
  </si>
  <si>
    <t>PE 3601 Basado en Entregas 09-T010-00000288.</t>
  </si>
  <si>
    <t>Oficina Canada - Lima</t>
  </si>
  <si>
    <t>01-F010-00018396</t>
  </si>
  <si>
    <t>INTERESES L2022-1166 REF F010-0017900 F 07.04.2022</t>
  </si>
  <si>
    <t>03-B010-00018588</t>
  </si>
  <si>
    <t>CMK048253625</t>
  </si>
  <si>
    <t>48253625</t>
  </si>
  <si>
    <t>CHUNGA HERRERA,KAREN SARAI</t>
  </si>
  <si>
    <t>PE 1892 FALABELLA Basado en Entregas 09-0010-00059</t>
  </si>
  <si>
    <t>jr zajon 361 parte baja 361</t>
  </si>
  <si>
    <t>Paita</t>
  </si>
  <si>
    <t>03-B010-00019667</t>
  </si>
  <si>
    <t>C00072746940</t>
  </si>
  <si>
    <t>72746940</t>
  </si>
  <si>
    <t>ZEVALLOS RAMOS,LUCERO MIYOMI</t>
  </si>
  <si>
    <t>PE 3711 RIPLEY n.º 6753645501-A Basado en Entregas</t>
  </si>
  <si>
    <t>03-B010-00019921</t>
  </si>
  <si>
    <t>CMK040941823</t>
  </si>
  <si>
    <t>40941823</t>
  </si>
  <si>
    <t>CALDERON HIJUMA,ANA RUTH</t>
  </si>
  <si>
    <t>PE 3988 RIPLEY n.º 6766671101-A Basado en Entregas</t>
  </si>
  <si>
    <t>03-B010-00019951</t>
  </si>
  <si>
    <t>CMK070435008</t>
  </si>
  <si>
    <t>70435008</t>
  </si>
  <si>
    <t>JARAMA MONSERRATE,RUTH ARACELI</t>
  </si>
  <si>
    <t>PE 4034 RIPLEY n.º 6768330401-A Basado en Entregas</t>
  </si>
  <si>
    <t>03-B010-00020231</t>
  </si>
  <si>
    <t>C00047198890</t>
  </si>
  <si>
    <t>47198890</t>
  </si>
  <si>
    <t>QUIROZ PAREDES,ANDRE MOISES</t>
  </si>
  <si>
    <t>PE 4514 RIPLEY n.º 6787656401-A Basado en Entregas</t>
  </si>
  <si>
    <t>03-B010-00020332</t>
  </si>
  <si>
    <t>C00048270789</t>
  </si>
  <si>
    <t>48270789</t>
  </si>
  <si>
    <t>RODRIGUEZ CORTIJO,EVELYN DANAE</t>
  </si>
  <si>
    <t>PE 4687 RIPLEY n.º 6796162704-A Basado en Entregas</t>
  </si>
  <si>
    <t>03-B010-00020478</t>
  </si>
  <si>
    <t>C00070414091</t>
  </si>
  <si>
    <t>70414091</t>
  </si>
  <si>
    <t>MORE ORE,CLAUDIA MACIEL</t>
  </si>
  <si>
    <t>PE 4966 RIPLEY n.º 6811155801-A Basado en Entregas</t>
  </si>
  <si>
    <t>03-B010-00018996</t>
  </si>
  <si>
    <t>PE 2538 TEL: 998114061 Basado en Pedidos de client</t>
  </si>
  <si>
    <t>03-B010-00019985</t>
  </si>
  <si>
    <t>C00046141897</t>
  </si>
  <si>
    <t>46141897</t>
  </si>
  <si>
    <t>Retuerto ,Ricardo X</t>
  </si>
  <si>
    <t>PE 4101 TEL: 951593635 ENVÍO Basado en Entregas 09</t>
  </si>
  <si>
    <t>avenida paseo de la republica 5181</t>
  </si>
  <si>
    <t>03-B010-00019323</t>
  </si>
  <si>
    <t>PE 3015 TEL: 951593635 Basado en Pedidos de client</t>
  </si>
  <si>
    <t>03-B010-00020310</t>
  </si>
  <si>
    <t>C00074649836</t>
  </si>
  <si>
    <t>74649836</t>
  </si>
  <si>
    <t>INGA MERMA NURY DE LOS ANGELES</t>
  </si>
  <si>
    <t>PE 4650 RIPLEY n.º 6794508001-A Basado en Entregas</t>
  </si>
  <si>
    <t>03-B010-00019609</t>
  </si>
  <si>
    <t>PE 3586 RECOGE: GARCIA OLAYA DIANA DIANIRA DNI: 71</t>
  </si>
  <si>
    <t>01-F010-00017963</t>
  </si>
  <si>
    <t>INTERESES L2022-0286 REF F010-0017375 F 31.01.2022</t>
  </si>
  <si>
    <t>03-B010-00020110</t>
  </si>
  <si>
    <t>CMK006207898</t>
  </si>
  <si>
    <t>06207898</t>
  </si>
  <si>
    <t>ZARATE COLLADO,BENJAMIN ROLANDO</t>
  </si>
  <si>
    <t>PE 4334 FALABELLA No 2557542208 Basado en Entregas</t>
  </si>
  <si>
    <t>03-B010-00020253</t>
  </si>
  <si>
    <t>C00047425031</t>
  </si>
  <si>
    <t>47425031</t>
  </si>
  <si>
    <t>ARAUJO AGUIRRE,LUIS ALFREDO</t>
  </si>
  <si>
    <t>PE 4551 FALABELLA No 2566130177 Basado en Entregas</t>
  </si>
  <si>
    <t>03-B010-00018532</t>
  </si>
  <si>
    <t>C00073812617</t>
  </si>
  <si>
    <t>73812617</t>
  </si>
  <si>
    <t>BEJARANO FLORES,ALEJANDRA DANIELA</t>
  </si>
  <si>
    <t>PE 1776 REAL PLAZA Basado en Entregas 09-0010-0005</t>
  </si>
  <si>
    <t>Real Plaza - Intercorp</t>
  </si>
  <si>
    <t>03-B010-00018885</t>
  </si>
  <si>
    <t>C00006238389</t>
  </si>
  <si>
    <t>06238389</t>
  </si>
  <si>
    <t>ALVARADO MANRIQUE CARMEN DEL PILAR</t>
  </si>
  <si>
    <t>PE 2404 FALABELLA Basado en Entregas 09-0007-00000</t>
  </si>
  <si>
    <t>AV REPUBLICA DE PORTUGAL 247</t>
  </si>
  <si>
    <t>03-B010-00017061</t>
  </si>
  <si>
    <t>CMK008681670</t>
  </si>
  <si>
    <t>08681670</t>
  </si>
  <si>
    <t>VALDERA BERNILLA,ROSA IRAIDA</t>
  </si>
  <si>
    <t>PE 5358 FALABELLA Basado en Entregas 09-0010-00057</t>
  </si>
  <si>
    <t>Calle las prensas  133</t>
  </si>
  <si>
    <t>03-B010-00017643</t>
  </si>
  <si>
    <t>CMK041162772</t>
  </si>
  <si>
    <t>41162772</t>
  </si>
  <si>
    <t>CABEZAS WESTPHALEN,KATHERINE INES</t>
  </si>
  <si>
    <t>PE 0162 FALABELLA Basado en Entregas 09-0010-00058</t>
  </si>
  <si>
    <t>Av. La Paz 839</t>
  </si>
  <si>
    <t>03-B010-00019237</t>
  </si>
  <si>
    <t>PE 2852 FALABELLA Basado en Entregas 09-0007-00000</t>
  </si>
  <si>
    <t>03-B010-00018916</t>
  </si>
  <si>
    <t>PE 2461 RIPLEY Basado en Entregas 09-0007-00000480</t>
  </si>
  <si>
    <t>03-B010-00018536</t>
  </si>
  <si>
    <t>C00070939269</t>
  </si>
  <si>
    <t>70939269</t>
  </si>
  <si>
    <t>SANCHEZ ONCOY LOREDANA</t>
  </si>
  <si>
    <t>PE 1777 PLAZA VEA Basado en Entregas 09-0010-00059</t>
  </si>
  <si>
    <t>03-B010-00020311</t>
  </si>
  <si>
    <t>C00075315609</t>
  </si>
  <si>
    <t>75315609</t>
  </si>
  <si>
    <t>VILLA JURADO,DANIELA GRACIELA</t>
  </si>
  <si>
    <t>PE 4651 RIPLEY n.º 6795263201-A Basado en Entregas</t>
  </si>
  <si>
    <t>03-B010-00018426</t>
  </si>
  <si>
    <t>C00003366822</t>
  </si>
  <si>
    <t>03366822</t>
  </si>
  <si>
    <t>ESPINOZA  REYNA</t>
  </si>
  <si>
    <t>PE 1571 TEL: 934463964 Basado en Pedidos de client</t>
  </si>
  <si>
    <t>Av Arquitecto Mz E lote 3 aahh Chavín de Huántar</t>
  </si>
  <si>
    <t>03-B010-00018456</t>
  </si>
  <si>
    <t>C00041444696</t>
  </si>
  <si>
    <t>41444696</t>
  </si>
  <si>
    <t>AGUILAR CANALES DE ROSSEL JOVITA</t>
  </si>
  <si>
    <t>PE 1635 TEL: 991306107 Basado en Entregas 09-0010-</t>
  </si>
  <si>
    <t>CARLOS KRUMDIECK 247. SANTA CATALINA</t>
  </si>
  <si>
    <t>03-B010-00016934</t>
  </si>
  <si>
    <t>CMK044144431</t>
  </si>
  <si>
    <t>44144431</t>
  </si>
  <si>
    <t>RODRIGUEZ RAMIREZ,BRUCE KARLOS</t>
  </si>
  <si>
    <t>PE 5070 FALABELLA Basado en Entregas 09-0010-00057</t>
  </si>
  <si>
    <t>CALLE JUAN DE LA FUENTE 668</t>
  </si>
  <si>
    <t>03-B010-00016740</t>
  </si>
  <si>
    <t>CMK016717880</t>
  </si>
  <si>
    <t>16717880</t>
  </si>
  <si>
    <t>NORIEGA GUTIERREZ,CLAUDIA MELYSSA</t>
  </si>
  <si>
    <t>PE 4774 FALABELLA Basado en Entregas 09-0010-00057</t>
  </si>
  <si>
    <t>Conde de la Vega 270 DTO 502</t>
  </si>
  <si>
    <t>03-B010-00019655</t>
  </si>
  <si>
    <t>C00070127902</t>
  </si>
  <si>
    <t>70127902</t>
  </si>
  <si>
    <t>CAQUI YAÑEZ,SHAMILA MARIA CLARA</t>
  </si>
  <si>
    <t>PE 3679 RIPLEY n.º 6750838901-A Basado en Entregas</t>
  </si>
  <si>
    <t>03-B010-00020562</t>
  </si>
  <si>
    <t>C00073945611</t>
  </si>
  <si>
    <t>73945611</t>
  </si>
  <si>
    <t>GONZALES ESTELA,LUIS ALBERTO</t>
  </si>
  <si>
    <t>PE 5170 FALABELLA No 2584792711 Basado en Entregas</t>
  </si>
  <si>
    <t>03-B010-00020554</t>
  </si>
  <si>
    <t>C00070672809</t>
  </si>
  <si>
    <t>70672809</t>
  </si>
  <si>
    <t>ALVA ALVA,MARIA FERNANDA</t>
  </si>
  <si>
    <t>PE 5163 FALABELLA No 2585331359 Basado en Entregas</t>
  </si>
  <si>
    <t>03-B010-00020020</t>
  </si>
  <si>
    <t>CMK070254670</t>
  </si>
  <si>
    <t>70254670</t>
  </si>
  <si>
    <t>OBREGON SEGURA,KRISTY KATHERINNE</t>
  </si>
  <si>
    <t>PE 4170 FALABELLA No 2552079368 Basado en Entregas</t>
  </si>
  <si>
    <t>03-B010-00019999</t>
  </si>
  <si>
    <t>CMK076363885</t>
  </si>
  <si>
    <t>76363885</t>
  </si>
  <si>
    <t>OLAYA CRUZ,LUIS ALEXANDER</t>
  </si>
  <si>
    <t>PE 4130 FALABELLA No 2551080004 Basado en Entregas</t>
  </si>
  <si>
    <t>03-B010-00018161</t>
  </si>
  <si>
    <t>CMK046788915</t>
  </si>
  <si>
    <t>46788915</t>
  </si>
  <si>
    <t>Laguna x,Stephanie x</t>
  </si>
  <si>
    <t>PE 1150 JUNTOZ Basado en Entregas 09-0010-00059250</t>
  </si>
  <si>
    <t>Calle 33 101</t>
  </si>
  <si>
    <t>03-B010-00018143</t>
  </si>
  <si>
    <t>CMK007464163</t>
  </si>
  <si>
    <t>07464163</t>
  </si>
  <si>
    <t>FERNANDO MUR,X X</t>
  </si>
  <si>
    <t>PE 1119 JUNTOZ Basado en Entregas 09-0010-00059225</t>
  </si>
  <si>
    <t>Calle Santa Catalina de Siena 10</t>
  </si>
  <si>
    <t>03-B010-00018158</t>
  </si>
  <si>
    <t>CMK040860699</t>
  </si>
  <si>
    <t>40860699</t>
  </si>
  <si>
    <t>ALAMO X,ALDO X</t>
  </si>
  <si>
    <t>PE 1123 JUNTOZ Basado en Entregas 09-0010-00059240</t>
  </si>
  <si>
    <t>Av. Camino Real 1281 Of. 901</t>
  </si>
  <si>
    <t>03-B010-00019322</t>
  </si>
  <si>
    <t>C00040857425</t>
  </si>
  <si>
    <t>40857425</t>
  </si>
  <si>
    <t>ALFARO AZNARAN,LUIS ALBERTO</t>
  </si>
  <si>
    <t>PE 3013 FALABELLA Basado en Entregas 09-0007-00000</t>
  </si>
  <si>
    <t>Jazmines 234</t>
  </si>
  <si>
    <t>03-B010-00019973</t>
  </si>
  <si>
    <t>CMK040151481</t>
  </si>
  <si>
    <t>40151481</t>
  </si>
  <si>
    <t>VARGAS MOYA,PATRICIA X</t>
  </si>
  <si>
    <t>PE 4074 JUNTOZ  240812000092-001 Basado en Entrega</t>
  </si>
  <si>
    <t>03-B010-00019220</t>
  </si>
  <si>
    <t>C00042859068</t>
  </si>
  <si>
    <t>42859068</t>
  </si>
  <si>
    <t>MENDEZ LEZAMETA,PIER ANGELI</t>
  </si>
  <si>
    <t>PE 2839 FALABELLA Basado en Entregas 09-0007-00000</t>
  </si>
  <si>
    <t>Las galaxias 290</t>
  </si>
  <si>
    <t>03-B010-00017534</t>
  </si>
  <si>
    <t>CMK019332895</t>
  </si>
  <si>
    <t>19332895</t>
  </si>
  <si>
    <t>ARROYO VERGARA,OMAR ALAIN</t>
  </si>
  <si>
    <t>PE 0010 FALABELLA Basado en Entregas 09-0010-00058</t>
  </si>
  <si>
    <t>Av Hipólito Unanue Cda 3 Villa Bonita 2</t>
  </si>
  <si>
    <t>03-B010-00019830</t>
  </si>
  <si>
    <t>C00072206313</t>
  </si>
  <si>
    <t>72206313</t>
  </si>
  <si>
    <t>DEXTRE VILCHEZ,SERGIO ARMANDO</t>
  </si>
  <si>
    <t>PE 3823 FALABELLA No 2538212769 Basado en Entregas</t>
  </si>
  <si>
    <t>03-B010-00019522</t>
  </si>
  <si>
    <t>C00044295241</t>
  </si>
  <si>
    <t>44295241</t>
  </si>
  <si>
    <t>GAMARRA ZORRILLA,JOHNNY ROGER</t>
  </si>
  <si>
    <t>PE 3433 FALABELLA No 2517391042 Basado en Entregas</t>
  </si>
  <si>
    <t>03-B010-00020251</t>
  </si>
  <si>
    <t>CMK043526408</t>
  </si>
  <si>
    <t>43526408</t>
  </si>
  <si>
    <t>CARRION ALVAREZ,CALDERON MELISSA</t>
  </si>
  <si>
    <t>PE 4548 JUNTOZ 240831000070-001 Basado en Entregas</t>
  </si>
  <si>
    <t>03-B010-00019983</t>
  </si>
  <si>
    <t>CMK072293019</t>
  </si>
  <si>
    <t>72293019</t>
  </si>
  <si>
    <t>LAURENCIO X,YANET X</t>
  </si>
  <si>
    <t>PE 4118 FALABELLA No 2550691640 Basado en Entregas</t>
  </si>
  <si>
    <t>03-B010-00020252</t>
  </si>
  <si>
    <t>CMK044875037</t>
  </si>
  <si>
    <t>44875037</t>
  </si>
  <si>
    <t>GUEVARA CASTILLO,KIRSA ROSALINN</t>
  </si>
  <si>
    <t>PE 4549 PLAZA VEA v13326847plzv-01 Basado en Entre</t>
  </si>
  <si>
    <t>03-B010-00019704</t>
  </si>
  <si>
    <t>C00042202850</t>
  </si>
  <si>
    <t>42202850</t>
  </si>
  <si>
    <t>FAJARDO SARMIENTO,CLAUDIA GISELL</t>
  </si>
  <si>
    <t>PE 3780 PLAZA VEA v13136926plzv-01 Basado en Entre</t>
  </si>
  <si>
    <t>03-B010-00019483</t>
  </si>
  <si>
    <t>CMK075425454</t>
  </si>
  <si>
    <t>75425454</t>
  </si>
  <si>
    <t>MIRANDA SAENZ,MARY CLAUDIA</t>
  </si>
  <si>
    <t>PE 3364 FALABELLA No 2514258838 Basado en Entregas</t>
  </si>
  <si>
    <t>03-B010-00020045</t>
  </si>
  <si>
    <t>C00047285021</t>
  </si>
  <si>
    <t>47285021</t>
  </si>
  <si>
    <t>PEROCHENA Y RUBIO JORGE LUIS</t>
  </si>
  <si>
    <t>PE 4212 FALABELLA No 2554499101 Basado en Entregas</t>
  </si>
  <si>
    <t>03-B010-00020303</t>
  </si>
  <si>
    <t>C00048578452</t>
  </si>
  <si>
    <t>48578452</t>
  </si>
  <si>
    <t>RUDAS VALDIVIA,CRISTHIAN ALFREDO</t>
  </si>
  <si>
    <t>PE 4635 FALABELLA  No 2568234148 Basado en Entrega</t>
  </si>
  <si>
    <t>03-B010-00020044</t>
  </si>
  <si>
    <t>C00009391909</t>
  </si>
  <si>
    <t>09391909</t>
  </si>
  <si>
    <t>PALTI ORTEGA,RUTH MARIE</t>
  </si>
  <si>
    <t>PE 4211 FALABELLA No 2554632696 Basado en Entregas</t>
  </si>
  <si>
    <t>03-B010-00019225</t>
  </si>
  <si>
    <t>C00074500850</t>
  </si>
  <si>
    <t>74500850</t>
  </si>
  <si>
    <t>Nolly Loyaga Kimberley</t>
  </si>
  <si>
    <t>PE 2837 RIPLEY Basado en Entregas 09-0007-00000824</t>
  </si>
  <si>
    <t>Av. Los faisanes 357</t>
  </si>
  <si>
    <t>03-B010-00018797</t>
  </si>
  <si>
    <t>C00010391883</t>
  </si>
  <si>
    <t>10391883</t>
  </si>
  <si>
    <t>TORRES PINEDA,ROBERTO CARLOS</t>
  </si>
  <si>
    <t>PE 2207 RIPLEY Basado en Entregas 09-0007-00000250</t>
  </si>
  <si>
    <t>Jr Bolognesi 150</t>
  </si>
  <si>
    <t>03-B010-00018718</t>
  </si>
  <si>
    <t>CMK010875770</t>
  </si>
  <si>
    <t>10875770</t>
  </si>
  <si>
    <t>MOGOLLÓN ESPINOZA,LOURDES</t>
  </si>
  <si>
    <t>PE 2083 RIPLEY Basado en Entregas 09-0007-00000119</t>
  </si>
  <si>
    <t>03-B010-00019465</t>
  </si>
  <si>
    <t>CMK072701521</t>
  </si>
  <si>
    <t>72701521</t>
  </si>
  <si>
    <t>RODRIGUEZ ROBLES,CINTHIA FLOR</t>
  </si>
  <si>
    <t>PE 3346 RIPLEY n.º 6704230301-A Basado en Entregas</t>
  </si>
  <si>
    <t>03-B010-00019224</t>
  </si>
  <si>
    <t>C00073318700</t>
  </si>
  <si>
    <t>73318700</t>
  </si>
  <si>
    <t>DE LA CRUZ APARICIO,JHOSSELYN PAULINA</t>
  </si>
  <si>
    <t>PE 2836 RIPLEY Basado en Entregas 09-0007-00000823</t>
  </si>
  <si>
    <t>Blasco Núñez de vela 620</t>
  </si>
  <si>
    <t>03-B010-00019671</t>
  </si>
  <si>
    <t>C00010217400</t>
  </si>
  <si>
    <t>10217400</t>
  </si>
  <si>
    <t>CARDENAS HUAMAN MABEL DE LOURDES</t>
  </si>
  <si>
    <t>PE 3713 CANI-TABS TEL: 944056367 ENVÍO Basado en E</t>
  </si>
  <si>
    <t>Calle Benjamin Franklin Mz. E lote 26</t>
  </si>
  <si>
    <t>03-B010-00020549</t>
  </si>
  <si>
    <t>C00041853135</t>
  </si>
  <si>
    <t>41853135</t>
  </si>
  <si>
    <t>CARPIO LARA,PAOLA MIRIAM</t>
  </si>
  <si>
    <t>PE 5157 TEL: 987828268 CANI TABS 1116 ENVÍO Basado</t>
  </si>
  <si>
    <t>Jirón Pachacutec 1219 dpto 405</t>
  </si>
  <si>
    <t>03-B010-00020570</t>
  </si>
  <si>
    <t>C00048075430</t>
  </si>
  <si>
    <t>48075430</t>
  </si>
  <si>
    <t>SANCHEZ SEGUNDO</t>
  </si>
  <si>
    <t>PE 5183 TEL: 902905252 RECOJO Basado en Entregas 0</t>
  </si>
  <si>
    <t>Villa santa anita mz c lt13</t>
  </si>
  <si>
    <t>03-B010-00019657</t>
  </si>
  <si>
    <t>C00042398526</t>
  </si>
  <si>
    <t>42398526</t>
  </si>
  <si>
    <t>MOSCOSO CARMEN</t>
  </si>
  <si>
    <t>PE 3682 TEL: 997898070 ENVÍO Basado en Entregas 09</t>
  </si>
  <si>
    <t>03-B010-00019874</t>
  </si>
  <si>
    <t>CMKT71831366</t>
  </si>
  <si>
    <t>71831366</t>
  </si>
  <si>
    <t>DIAZ HUERTA,STEPHANIE SHARON</t>
  </si>
  <si>
    <t>PE 3919 FALABELLA No 2541488252 Basado en Entregas</t>
  </si>
  <si>
    <t>03-B010-00016806</t>
  </si>
  <si>
    <t>CMK048357383</t>
  </si>
  <si>
    <t>48357383</t>
  </si>
  <si>
    <t>CASTRO JARA,MARGARAT MURIELL</t>
  </si>
  <si>
    <t>PE 4913 FALABELLA Basado en Entregas 09-0010-00057</t>
  </si>
  <si>
    <t>Av. Independencia 449</t>
  </si>
  <si>
    <t>03-B010-00019500</t>
  </si>
  <si>
    <t>PE 3396 TEL: 949501188 Basado en Pedidos de client</t>
  </si>
  <si>
    <t>03-B010-00018612</t>
  </si>
  <si>
    <t>C00070435873</t>
  </si>
  <si>
    <t>70435873</t>
  </si>
  <si>
    <t>ARISMENDIZ NOLE,MILAGROS X</t>
  </si>
  <si>
    <t>PE 1936 FALABELLA Basado en Entregas 09-0010-00059</t>
  </si>
  <si>
    <t>Calle los industriales Mz H lt6 Dpto 101</t>
  </si>
  <si>
    <t>01-F010-00026055</t>
  </si>
  <si>
    <t>C20520601768</t>
  </si>
  <si>
    <t>20520601768</t>
  </si>
  <si>
    <t>TRANSCOBER S.A.C</t>
  </si>
  <si>
    <t>Facturas clientes - C20520601768</t>
  </si>
  <si>
    <t>AV.ANGELICA GAMARRA 661 - LOS OLIVOS</t>
  </si>
  <si>
    <t>03-B010-00020376</t>
  </si>
  <si>
    <t>ERCAGV0001034</t>
  </si>
  <si>
    <t>41812888</t>
  </si>
  <si>
    <t>RIOJA SALDIVAR,DIANA CECILIA LUCIA</t>
  </si>
  <si>
    <t>PE 4770 Basado en Entregas 09-T010-00001329.</t>
  </si>
  <si>
    <t>AV. CANADA NRO. 3792 INT. 3798 URB. VILLA JARDIN LIMA</t>
  </si>
  <si>
    <t>03-B010-00020212</t>
  </si>
  <si>
    <t>C00007572200</t>
  </si>
  <si>
    <t>07572200</t>
  </si>
  <si>
    <t>CATERIANO CABEZAS,MARIA PATRICIA</t>
  </si>
  <si>
    <t>PE 4480 PROMART 1457617878055-01 Basado en Entrega</t>
  </si>
  <si>
    <t>03-B010-00018243</t>
  </si>
  <si>
    <t>C00042297649</t>
  </si>
  <si>
    <t>42297649</t>
  </si>
  <si>
    <t>RIVERA ZEVALLOS JOHANA LISBETH</t>
  </si>
  <si>
    <t>PE 1296 TEL: 964298771 Basado en Pedidos de client</t>
  </si>
  <si>
    <t>AV. 26 DE NOVIEMBRE 830 NUEVA ESPERANZA PARADERO 4</t>
  </si>
  <si>
    <t>VILLA MARIA DEL TRIUNFO</t>
  </si>
  <si>
    <t>03-B010-00016756</t>
  </si>
  <si>
    <t>PE 4814 FALABELLA Basado en Entregas 09-0010-00057</t>
  </si>
  <si>
    <t>03-B010-00018587</t>
  </si>
  <si>
    <t>CMKT76214146</t>
  </si>
  <si>
    <t>76214146</t>
  </si>
  <si>
    <t>DEL RIO CHILLCCE,ANGIE MAITE</t>
  </si>
  <si>
    <t>PE 1865 OESCHLE Basado en Entregas 09-0010-0005992</t>
  </si>
  <si>
    <t>AV SANTA ROSA 190 PISO 2</t>
  </si>
  <si>
    <t>03-B010-00016772</t>
  </si>
  <si>
    <t>PE 4836 FALABELLA Basado en Entregas 09-0010-00057</t>
  </si>
  <si>
    <t>03-B010-00019309</t>
  </si>
  <si>
    <t>PE 2983 TEL: 920186556 Basado en Pedidos de client</t>
  </si>
  <si>
    <t>03-B010-00019618</t>
  </si>
  <si>
    <t>PE 3619 TEL: 997950666 RECOJO Basado en Entregas 0</t>
  </si>
  <si>
    <t>03-B010-00019895</t>
  </si>
  <si>
    <t>C00040022604</t>
  </si>
  <si>
    <t>40022604</t>
  </si>
  <si>
    <t>MACIAS ARDITTO,ALVARO ANDRES</t>
  </si>
  <si>
    <t>PE 3948 TEL: 999119910 ENVÍO Basado en Entregas 09</t>
  </si>
  <si>
    <t>Jirón Coronel Enrique Campos 211, dpto 302, Urb Las Gardenias</t>
  </si>
  <si>
    <t>03-B010-00018380</t>
  </si>
  <si>
    <t>CMK043813890</t>
  </si>
  <si>
    <t>43813890</t>
  </si>
  <si>
    <t>PONCE CARVO,GLADYS CECILIA</t>
  </si>
  <si>
    <t>PE 1498 TEL: 995267800 Basado en Entregas 09-0010-</t>
  </si>
  <si>
    <t>Calle De la Técnica 138, San Borja</t>
  </si>
  <si>
    <t>03-B010-00020183</t>
  </si>
  <si>
    <t>ERCAGV000763</t>
  </si>
  <si>
    <t>72913966</t>
  </si>
  <si>
    <t>VASQUEZ GONZALES,ENRIQUE</t>
  </si>
  <si>
    <t>PE 4425 Basado en Entregas 09-T010-00001016.</t>
  </si>
  <si>
    <t>03-B010-00020233</t>
  </si>
  <si>
    <t>C00043486700</t>
  </si>
  <si>
    <t>43486700</t>
  </si>
  <si>
    <t>CACERES CABRERA,ADRIAN MARTIN</t>
  </si>
  <si>
    <t>PE 4520 RIPLEY n.º 6787770701-A Basado en Entregas</t>
  </si>
  <si>
    <t>03-B010-00020550</t>
  </si>
  <si>
    <t>C00072672483</t>
  </si>
  <si>
    <t>72672483</t>
  </si>
  <si>
    <t>SALDARRIAGA RHOR,MARCIA ANDREA</t>
  </si>
  <si>
    <t>PE 5158 FALABELLA No 2585246881 Basado en Entregas</t>
  </si>
  <si>
    <t>03-B010-00019540</t>
  </si>
  <si>
    <t>C00072477785</t>
  </si>
  <si>
    <t>72477785</t>
  </si>
  <si>
    <t>QUIROZ HERRERA JOSELYN</t>
  </si>
  <si>
    <t>PE 3456 TEL: 936639543 ENVÍO Basado en Pedidos de</t>
  </si>
  <si>
    <t>03-B010-00019664</t>
  </si>
  <si>
    <t>C00007494314</t>
  </si>
  <si>
    <t>07494314</t>
  </si>
  <si>
    <t>CUBAS JESSICA</t>
  </si>
  <si>
    <t>PE 3698 TEL: 999199460 ENVÍO Basado en Pedidos de</t>
  </si>
  <si>
    <t>Calle 9 N° 150, San Borja</t>
  </si>
  <si>
    <t>03-B010-00019548</t>
  </si>
  <si>
    <t>C00040390657</t>
  </si>
  <si>
    <t>40390657</t>
  </si>
  <si>
    <t>MIRANDA JOSE</t>
  </si>
  <si>
    <t>PE 3498 TEL: 993590998 RECOJO Basado en Pedidos de</t>
  </si>
  <si>
    <t>03-B010-00020354</t>
  </si>
  <si>
    <t>C00072642239</t>
  </si>
  <si>
    <t>72642239</t>
  </si>
  <si>
    <t>VIDAURRE FOX CECILIA</t>
  </si>
  <si>
    <t>PE 4702 JUNTOZ 240908000092-002 Basado en Entregas</t>
  </si>
  <si>
    <t>03-B010-00020327</t>
  </si>
  <si>
    <t>C00073034566</t>
  </si>
  <si>
    <t>73034566</t>
  </si>
  <si>
    <t>ROJAS LUCAS,ANA JANIRA</t>
  </si>
  <si>
    <t>PE 4679 JUNTOZ 240906000091-002 Basado en Entregas</t>
  </si>
  <si>
    <t>03-B010-00016954</t>
  </si>
  <si>
    <t>CMK040067167</t>
  </si>
  <si>
    <t>40067167</t>
  </si>
  <si>
    <t>LARA STUCCHI,ROSA PATRICIA</t>
  </si>
  <si>
    <t>PE 5103 FALABELLA Basado en Entregas 09-0010-00057</t>
  </si>
  <si>
    <t>Pasaje 63 mz f lote 8</t>
  </si>
  <si>
    <t>03-B010-00019979</t>
  </si>
  <si>
    <t>CMK010670913</t>
  </si>
  <si>
    <t>10670913</t>
  </si>
  <si>
    <t>LEON SALDANA,EDUARDO X</t>
  </si>
  <si>
    <t>PE 4092 JUNTOZ 240812000187-001 Basado en Entregas</t>
  </si>
  <si>
    <t>03-B010-00019423</t>
  </si>
  <si>
    <t>C00009391091</t>
  </si>
  <si>
    <t>09391091</t>
  </si>
  <si>
    <t>COLETTI DAVILA,CINO IVAN</t>
  </si>
  <si>
    <t>PE 3272 FALABELLA No 2507436477 Basado en Entregas</t>
  </si>
  <si>
    <t>03-B010-00019583</t>
  </si>
  <si>
    <t>C00010017694</t>
  </si>
  <si>
    <t>10017694</t>
  </si>
  <si>
    <t>QUISPE HALLASI GRACIANO</t>
  </si>
  <si>
    <t>PE 3553 RIPLEYn.º 6727760501-A Basado en Entregas</t>
  </si>
  <si>
    <t>03-B010-00020483</t>
  </si>
  <si>
    <t>C00074157550</t>
  </si>
  <si>
    <t>74157550</t>
  </si>
  <si>
    <t>PINARES ECHAVARRIA,SEBASTIAN RODRIGO</t>
  </si>
  <si>
    <t>PE 4972 FALABELLA No 2580807021 Basado en Entregas</t>
  </si>
  <si>
    <t>03-B010-00019694</t>
  </si>
  <si>
    <t>C00025431926</t>
  </si>
  <si>
    <t>25431926</t>
  </si>
  <si>
    <t>FLORES MENDOZA,GLICEWRIA ISADORA</t>
  </si>
  <si>
    <t>PE 3772 FALABELLA No 2534863594 Basado en Entregas</t>
  </si>
  <si>
    <t>03-B010-00019970</t>
  </si>
  <si>
    <t>C00041298013</t>
  </si>
  <si>
    <t>41298013</t>
  </si>
  <si>
    <t>RIVA CARRANZA,LISETTE ARACELLI</t>
  </si>
  <si>
    <t>PE 4067 FALABELLA No 2549757124 Basado en Entregas</t>
  </si>
  <si>
    <t>03-B010-00020109</t>
  </si>
  <si>
    <t>CMKT45665350</t>
  </si>
  <si>
    <t>45665350</t>
  </si>
  <si>
    <t>AGUILAR VALLE DANIELLA</t>
  </si>
  <si>
    <t>PE 4333 FALABELLA No 2557542566 Basado en Entregas</t>
  </si>
  <si>
    <t>03-B010-00019957</t>
  </si>
  <si>
    <t>CMK071231701</t>
  </si>
  <si>
    <t>71231701</t>
  </si>
  <si>
    <t>MENDOZA CALDERON,KARIN AMBAR</t>
  </si>
  <si>
    <t>PE 4055 FALABELLA No 2549400810 Basado en Entregas</t>
  </si>
  <si>
    <t>03-B010-00020323</t>
  </si>
  <si>
    <t>C00047178023</t>
  </si>
  <si>
    <t>47178023</t>
  </si>
  <si>
    <t>CHUQUIHUARA LOPEZ AMARANTA</t>
  </si>
  <si>
    <t>PE 4676 PLAZA VEA v13362000plzv-01 Basado en Entre</t>
  </si>
  <si>
    <t>03-B010-00019665</t>
  </si>
  <si>
    <t>ERCAGV000831</t>
  </si>
  <si>
    <t>74066436</t>
  </si>
  <si>
    <t>VEGA RAMOS,ALEJANDRA MARÍA</t>
  </si>
  <si>
    <t>PE 3702 Basado en Entregas 09-T010-00000381.</t>
  </si>
  <si>
    <t>01-F010-00017962</t>
  </si>
  <si>
    <t>INTERESES L2022-0178 REF F010-0017296 F 24.01.2022</t>
  </si>
  <si>
    <t>01-F010-00024186</t>
  </si>
  <si>
    <t>C20571474159</t>
  </si>
  <si>
    <t>20571474159</t>
  </si>
  <si>
    <t>FARMACIA VETERINARIA EL ESTABLO S.A.C.</t>
  </si>
  <si>
    <t>INTERES L 202400208</t>
  </si>
  <si>
    <t>CAL. ADAN ACEVEDO NRO. 109</t>
  </si>
  <si>
    <t>01-F010-00024207</t>
  </si>
  <si>
    <t>INTERESES L 202400209</t>
  </si>
  <si>
    <t>01-F010-00024242</t>
  </si>
  <si>
    <t>INTERES L 202400215</t>
  </si>
  <si>
    <t>01-F010-00024284</t>
  </si>
  <si>
    <t>INTERES L  202400218</t>
  </si>
  <si>
    <t>01-F010-00024286</t>
  </si>
  <si>
    <t>INTERES L 202400217</t>
  </si>
  <si>
    <t>03-B010-00015899</t>
  </si>
  <si>
    <t>CMK071951317</t>
  </si>
  <si>
    <t>71951317</t>
  </si>
  <si>
    <t>LAVI INGA,YESAMIN X</t>
  </si>
  <si>
    <t>230003375 Basado en Entregas 09-0010-00056147.</t>
  </si>
  <si>
    <t>Mz C lote 9 - Programa La Basilia</t>
  </si>
  <si>
    <t>03-B010-00019458</t>
  </si>
  <si>
    <t>C00074921118</t>
  </si>
  <si>
    <t>74921118</t>
  </si>
  <si>
    <t>Damas Amanca Valeria</t>
  </si>
  <si>
    <t>PE 3324 RIPLEY n.º 6700559001-A Basado en Entregas</t>
  </si>
  <si>
    <t>03-B010-00020264</t>
  </si>
  <si>
    <t>CMK010104468</t>
  </si>
  <si>
    <t>10104468</t>
  </si>
  <si>
    <t>QUISPE NINA MARIA ANGELICA</t>
  </si>
  <si>
    <t>PE 4555 FALABELLA No 2565262806 Basado en Entregas</t>
  </si>
  <si>
    <t>03-B010-00020527</t>
  </si>
  <si>
    <t>C00046051301</t>
  </si>
  <si>
    <t>46051301</t>
  </si>
  <si>
    <t>LAZO EGUILETA,MARIA CATALINA</t>
  </si>
  <si>
    <t>PE 5085 FALABELLA No 2583911639 Basado en Entregas</t>
  </si>
  <si>
    <t>03-B010-00020319</t>
  </si>
  <si>
    <t>C00046800854</t>
  </si>
  <si>
    <t>46800854</t>
  </si>
  <si>
    <t>SANCHEZ PEREZ,ROSMERY LISSET</t>
  </si>
  <si>
    <t>PE 4638 FALABELLA No 2568449136 Basado en Entregas</t>
  </si>
  <si>
    <t>03-B010-00020453</t>
  </si>
  <si>
    <t>PE 4906 FALABELLA No 2578827114 Basado en Entregas</t>
  </si>
  <si>
    <t>03-B010-00017712</t>
  </si>
  <si>
    <t>CMK080376905</t>
  </si>
  <si>
    <t>80376905</t>
  </si>
  <si>
    <t>AGUIRRE BECERRA,RICARDO JOSE</t>
  </si>
  <si>
    <t>PE 0331 FALABELLA Basado en Entregas 09-0010-00058</t>
  </si>
  <si>
    <t>Jr. San Juan Bautista 258</t>
  </si>
  <si>
    <t>03-B010-00016765</t>
  </si>
  <si>
    <t>CMK070209827</t>
  </si>
  <si>
    <t>70209827</t>
  </si>
  <si>
    <t>GUILLEN X,JELITZA X</t>
  </si>
  <si>
    <t>PE 4834 FALABELLA Basado en Entregas 09-0010-00057</t>
  </si>
  <si>
    <t>Jr Unión, Miramar Bajo,</t>
  </si>
  <si>
    <t>03-B010-00016006</t>
  </si>
  <si>
    <t>230003508 Basado en Entregas 09-0010-00056273.</t>
  </si>
  <si>
    <t>03-B010-00016827</t>
  </si>
  <si>
    <t>CMK040597072</t>
  </si>
  <si>
    <t>40597072</t>
  </si>
  <si>
    <t>LIVIA ODRIA,CLAUDIA MERCEDES</t>
  </si>
  <si>
    <t>PE 4949 FALABELLA Basado en Entregas 09-0010-00057</t>
  </si>
  <si>
    <t>av tupac amaru 4049</t>
  </si>
  <si>
    <t>03-B010-00016070</t>
  </si>
  <si>
    <t>230003640 Basado en Entregas 09-0010-00056400.</t>
  </si>
  <si>
    <t>03-B010-00016951</t>
  </si>
  <si>
    <t>CMK047415643</t>
  </si>
  <si>
    <t>47415643</t>
  </si>
  <si>
    <t>YNGA LEON,MARIA FERNANDA</t>
  </si>
  <si>
    <t>PE 5100 FALABELLA Basado en Entregas 09-0010-00057</t>
  </si>
  <si>
    <t>Calle Buen retiro - Urb Monterrico 140</t>
  </si>
  <si>
    <t>03-B010-00016723</t>
  </si>
  <si>
    <t>CMK045073295</t>
  </si>
  <si>
    <t>45073295</t>
  </si>
  <si>
    <t>ASCONA X,MARILYN X</t>
  </si>
  <si>
    <t>PE 4748 FALABELLA Basado en Entregas 09-0010-00057</t>
  </si>
  <si>
    <t>Calle 25 mz 7 lt 19 2da zona bayovar</t>
  </si>
  <si>
    <t>03-B010-00016750</t>
  </si>
  <si>
    <t>CMK041004304</t>
  </si>
  <si>
    <t>41004304</t>
  </si>
  <si>
    <t>WESTON OLAECHEA,CARLA MAGDA</t>
  </si>
  <si>
    <t>PE 4788 FALABELLA Basado en Entregas 09-0010-00057</t>
  </si>
  <si>
    <t>Calle Los Amarillis 177</t>
  </si>
  <si>
    <t>03-B010-00018256</t>
  </si>
  <si>
    <t>PE 1332 FALABELLA Basado en Entregas 09-0010-00059</t>
  </si>
  <si>
    <t>03-B010-00018449</t>
  </si>
  <si>
    <t>PE 1627 FALABELLA Basado en Entregas 09-0010-00059</t>
  </si>
  <si>
    <t>03-B010-00019161</t>
  </si>
  <si>
    <t>PE 2740 FALABELLA Basado en Entregas 09-0007-00000</t>
  </si>
  <si>
    <t>03-B010-00018845</t>
  </si>
  <si>
    <t>PE 2288 FALABELLA Basado en Entregas 09-0007-00000</t>
  </si>
  <si>
    <t>03-B010-00019499</t>
  </si>
  <si>
    <t>C00041099870</t>
  </si>
  <si>
    <t>41099870</t>
  </si>
  <si>
    <t>HUAMAN ENRIQUEZ,GEORGINA ANGELICA</t>
  </si>
  <si>
    <t>PE 3397 FALABELLA No 2515608645 Basado en Entregas</t>
  </si>
  <si>
    <t>03-B010-00019501</t>
  </si>
  <si>
    <t>PE 3393 FALABELLA No 2515606684 Basado en Entregas</t>
  </si>
  <si>
    <t>01-F010-00024208</t>
  </si>
  <si>
    <t>INTERESES L 202400213</t>
  </si>
  <si>
    <t>01-F010-00024225</t>
  </si>
  <si>
    <t>INTERES L 202400214</t>
  </si>
  <si>
    <t>01-F010-00024166</t>
  </si>
  <si>
    <t>INTERES L 202400211</t>
  </si>
  <si>
    <t>03-B010-00020477</t>
  </si>
  <si>
    <t>C00044266198</t>
  </si>
  <si>
    <t>44266198</t>
  </si>
  <si>
    <t>ARTEAGA OBREGON,ADAN ALEXANDER</t>
  </si>
  <si>
    <t>PE 4965 RIPLEY n.º 6811743502-A Basado en Entregas</t>
  </si>
  <si>
    <t>03-B010-00018097</t>
  </si>
  <si>
    <t>PE 1012 JUNTOZ Basado en Entregas 09-0010-00059130</t>
  </si>
  <si>
    <t>03-B010-00017546</t>
  </si>
  <si>
    <t>CMK071560363</t>
  </si>
  <si>
    <t>71560363</t>
  </si>
  <si>
    <t>CONTRERAS EGO AGUIRRE,ANDREA FIORELLA</t>
  </si>
  <si>
    <t>PE 0019 PROMART Basado en Entregas 09-0010-0005825</t>
  </si>
  <si>
    <t>Av La Molina Cdra. 3</t>
  </si>
  <si>
    <t>03-B010-00019430</t>
  </si>
  <si>
    <t>C00047523771</t>
  </si>
  <si>
    <t>47523771</t>
  </si>
  <si>
    <t>MANRIQUEDE LARA SALINAS,MELISSA LUCERO</t>
  </si>
  <si>
    <t>PE 3291 JUNTOZ 240704000240-001 Basado en Entregas</t>
  </si>
  <si>
    <t>03-B010-00018137</t>
  </si>
  <si>
    <t>C00006127509</t>
  </si>
  <si>
    <t>06127509</t>
  </si>
  <si>
    <t>OHIGGINS YCHIYANAGUI MARCO</t>
  </si>
  <si>
    <t>PE 1100 TEL: 954976028 Basado en Pedidos de client</t>
  </si>
  <si>
    <t>Av. Prolongación Ayacucho 1072</t>
  </si>
  <si>
    <t>03-B010-00019175</t>
  </si>
  <si>
    <t>C00005367682</t>
  </si>
  <si>
    <t>005367682</t>
  </si>
  <si>
    <t>LYU YONGXIN,X X</t>
  </si>
  <si>
    <t>PE 2756 RIPLEY Basado en Entregas 09-0007-00000757</t>
  </si>
  <si>
    <t>Calle Isaac Albeniz 272</t>
  </si>
  <si>
    <t>03-B010-00020424</t>
  </si>
  <si>
    <t>C00070310119</t>
  </si>
  <si>
    <t>70310119</t>
  </si>
  <si>
    <t>URETA SERRATO,KAREN GUIANINA</t>
  </si>
  <si>
    <t>PE 4861 JUNTOZ 240917000074-001 Basado en Entregas</t>
  </si>
  <si>
    <t>03-B010-00019859</t>
  </si>
  <si>
    <t>CMK009967017</t>
  </si>
  <si>
    <t>09967017</t>
  </si>
  <si>
    <t>DELGADO ESPINOZA,MARTIN ANTONIO</t>
  </si>
  <si>
    <t>PE 3885 TEL: 934033408 ENVÍO Basado en Entregas 09</t>
  </si>
  <si>
    <t>03-B010-00019586</t>
  </si>
  <si>
    <t>C00046040080</t>
  </si>
  <si>
    <t>46040080</t>
  </si>
  <si>
    <t>CARCAUSTO GAMARRA,BRENDA BERENISSE</t>
  </si>
  <si>
    <t>PE 3550 FALABELLA No 2523147631 Basado en Entregas</t>
  </si>
  <si>
    <t>03-B010-00020413</t>
  </si>
  <si>
    <t>C00025856991</t>
  </si>
  <si>
    <t>25856991</t>
  </si>
  <si>
    <t>BALAREZO CABRERA,ROSA LUISA</t>
  </si>
  <si>
    <t>PE 4832 PROMART 1461907937651-01 Basado en Entrega</t>
  </si>
  <si>
    <t>03-B010-00018138</t>
  </si>
  <si>
    <t>C00043489639</t>
  </si>
  <si>
    <t>43489639</t>
  </si>
  <si>
    <t>LUKIS SÁNCHEZ KARLA</t>
  </si>
  <si>
    <t>PE 1099 TEL: 996845189 Basado en Pedidos de client</t>
  </si>
  <si>
    <t>Avenida Brasil 3059, Dpto 401, Dpto 401</t>
  </si>
  <si>
    <t>03-B010-00018202</t>
  </si>
  <si>
    <t>C00041566840</t>
  </si>
  <si>
    <t>41566840</t>
  </si>
  <si>
    <t>COZ TACURI,SOLANGE LUCIA</t>
  </si>
  <si>
    <t>PE 1239 TEL: 943510977 Basado en Entregas 09-0010-</t>
  </si>
  <si>
    <t>Juan Pablo Vizcardo Y Guzman 317 Urb. Precursores</t>
  </si>
  <si>
    <t>03-B010-00019891</t>
  </si>
  <si>
    <t>PE 3936 Basado en Entregas 09-T010-00000590.</t>
  </si>
  <si>
    <t>03-B010-00019668</t>
  </si>
  <si>
    <t>ERCAGV000959</t>
  </si>
  <si>
    <t>70438614</t>
  </si>
  <si>
    <t>ARELLANO BASTIDAS,RAQUEL CONSUELO</t>
  </si>
  <si>
    <t>PE 3705 Basado en Entregas 09-T010-00000391.</t>
  </si>
  <si>
    <t>03-B010-00019592</t>
  </si>
  <si>
    <t>ERCAGV000898</t>
  </si>
  <si>
    <t>42933766</t>
  </si>
  <si>
    <t>BARBOZA CASTRO,CARLOS ALFREDO</t>
  </si>
  <si>
    <t>PE 3602 Basado en Entregas 09-T010-00000273.</t>
  </si>
  <si>
    <t>03-B010-00020219</t>
  </si>
  <si>
    <t>ERCAGV000465540</t>
  </si>
  <si>
    <t>46554068</t>
  </si>
  <si>
    <t>JEAN CARLO,ROMANI GARCIA</t>
  </si>
  <si>
    <t>Ofertas de ventas - ERCAGV000465540. PE:   4505 Ba</t>
  </si>
  <si>
    <t>OFICINA-CANADA SAN LUIS</t>
  </si>
  <si>
    <t>03-B010-00019673</t>
  </si>
  <si>
    <t>CMK076379221</t>
  </si>
  <si>
    <t>76379221</t>
  </si>
  <si>
    <t>WONG X,MARIA FE</t>
  </si>
  <si>
    <t>PE 3710 FALABELLA No 2532412075 Basado en Entregas</t>
  </si>
  <si>
    <t>San juan de buena vista 200</t>
  </si>
  <si>
    <t>03-B010-00020012</t>
  </si>
  <si>
    <t>C00010001936</t>
  </si>
  <si>
    <t>10001936</t>
  </si>
  <si>
    <t>GALDOS NOVOA,ALICIA MARGARITA</t>
  </si>
  <si>
    <t>PE 4132 FALABELLA No 2551224777 Basado en Entregas</t>
  </si>
  <si>
    <t>03-B010-00020551</t>
  </si>
  <si>
    <t>C00047598655</t>
  </si>
  <si>
    <t>47598655</t>
  </si>
  <si>
    <t>CHUMBIPUMA DEL CASTILLO,CRISTIAN ARNALDO</t>
  </si>
  <si>
    <t>PE 5159 FALABELLA No 2586408384 Basado en Entregas</t>
  </si>
  <si>
    <t>03-B010-00018110</t>
  </si>
  <si>
    <t>C00044905636</t>
  </si>
  <si>
    <t>44905636</t>
  </si>
  <si>
    <t>ROSSINI  LUIGI</t>
  </si>
  <si>
    <t>PE 1022 TEL: 933295490 Basado en Pedidos de client</t>
  </si>
  <si>
    <t>AVENIDA PASEO DE LA REPÚBLICA 6385, 1601</t>
  </si>
  <si>
    <t>03-B010-00017968</t>
  </si>
  <si>
    <t>CMK072780269</t>
  </si>
  <si>
    <t>72780269</t>
  </si>
  <si>
    <t>YALICO IBAÑEZ,GIULIANA MILAGROS DE JESUS</t>
  </si>
  <si>
    <t>PE 0840 FALABELLA Basado en Entregas 09-0010-00058</t>
  </si>
  <si>
    <t>Avenida Nicolas Ayllon 2230</t>
  </si>
  <si>
    <t>03-B010-00016785</t>
  </si>
  <si>
    <t>CMKT10490873</t>
  </si>
  <si>
    <t>10490873</t>
  </si>
  <si>
    <t>CASTELLANOS USQUIANO,JESSILU MELISSA</t>
  </si>
  <si>
    <t>PE 4868 FALABELLA Basado en Entregas 09-0010-00057</t>
  </si>
  <si>
    <t>Calle El Naranjal 127</t>
  </si>
  <si>
    <t>03-B010-00019918</t>
  </si>
  <si>
    <t>PE 3973 TEL: 964366461 RECOJO Basado en Entregas 0</t>
  </si>
  <si>
    <t>Edificio Las Moreras Dpto 404 Residencial San Felipe</t>
  </si>
  <si>
    <t>03-B010-00020082</t>
  </si>
  <si>
    <t>PE 4268 RIPLEY n.º 6779264801-A Basado en Entregas</t>
  </si>
  <si>
    <t>03-B010-00019878</t>
  </si>
  <si>
    <t>C00071013233</t>
  </si>
  <si>
    <t>71013233</t>
  </si>
  <si>
    <t>ARGANDOÑA VILLAVICENCIO,HILMER ROSA PILAR</t>
  </si>
  <si>
    <t>PE 3924 RIPLEY n.º 6763031501-A Basado en Entregas</t>
  </si>
  <si>
    <t>03-B010-00019685</t>
  </si>
  <si>
    <t>C00045366451</t>
  </si>
  <si>
    <t>45366451</t>
  </si>
  <si>
    <t>GUERRERO MERINO,EDWIN ROBERTO</t>
  </si>
  <si>
    <t>PE 3744 RIPLEY n.º 6755308001-A Basado en Entregas</t>
  </si>
  <si>
    <t>Calle Vicente Ángulo 225</t>
  </si>
  <si>
    <t>03-B010-00016822</t>
  </si>
  <si>
    <t>CMK049048305</t>
  </si>
  <si>
    <t>49048305</t>
  </si>
  <si>
    <t>CARABALLO FERNANDEZ,JOSE ANTONIO</t>
  </si>
  <si>
    <t>PE 4946 FALABELLA Basado en Entregas 09-0010-00057</t>
  </si>
  <si>
    <t>jiron tarapaca 650- MAGDALENA DEL MAR</t>
  </si>
  <si>
    <t>03-B010-00016179</t>
  </si>
  <si>
    <t>230003779 Basado en Entregas 09-0010-00056538.</t>
  </si>
  <si>
    <t>03-B010-00018022</t>
  </si>
  <si>
    <t>PE 0954 FALABELLA Basado en Entregas 09-0010-00059</t>
  </si>
  <si>
    <t>03-B010-00019498</t>
  </si>
  <si>
    <t>PE 3400 TEL: 999097818 Basado en Pedidos de client</t>
  </si>
  <si>
    <t>03-B010-00019835</t>
  </si>
  <si>
    <t>C00070484406</t>
  </si>
  <si>
    <t>70484406</t>
  </si>
  <si>
    <t>ASENCIO CARHUAS MERCEDES</t>
  </si>
  <si>
    <t>PE 3828 TEL: 954768501 RECOJO Basado en Entregas 0</t>
  </si>
  <si>
    <t>Prolongacion las Lomas 190</t>
  </si>
  <si>
    <t>03-B010-00018855</t>
  </si>
  <si>
    <t>PE 2305 FALABELLA Basado en Entregas 09-0007-00000</t>
  </si>
  <si>
    <t>03-B010-00019877</t>
  </si>
  <si>
    <t>PE 3923 JUNTOZ 240803000083-001 Basado en Entregas</t>
  </si>
  <si>
    <t>03-B010-00019705</t>
  </si>
  <si>
    <t>PE 3785 TEL: 999097818 RECOJO Basado en Pedidos de</t>
  </si>
  <si>
    <t>03-B010-00019240</t>
  </si>
  <si>
    <t>CMK040127840</t>
  </si>
  <si>
    <t>40127840</t>
  </si>
  <si>
    <t>CHAVEZ VALDIVIA,LAZARTE VIRGINIA</t>
  </si>
  <si>
    <t>PE 2858 RIPLEY Basado en Entregas 09-0007-00000853</t>
  </si>
  <si>
    <t>Av. Simon Bolivar 1171</t>
  </si>
  <si>
    <t>03-B010-00017624</t>
  </si>
  <si>
    <t>C00006343283</t>
  </si>
  <si>
    <t>06343283</t>
  </si>
  <si>
    <t>ABANTO X,MARIELLA X</t>
  </si>
  <si>
    <t>PE 0126 FALABELLA Basado en Entregas 09-0010-00058</t>
  </si>
  <si>
    <t>Psj Islas Marquezas Mz 9E 9 Lote 8</t>
  </si>
  <si>
    <t>03-B010-00018908</t>
  </si>
  <si>
    <t>C00046532973</t>
  </si>
  <si>
    <t>46532973</t>
  </si>
  <si>
    <t>PISCONTE GONZALES,ELSA VICTORIA</t>
  </si>
  <si>
    <t>PE 2449 FALABELLA Basado en Entregas 09-0007-00000</t>
  </si>
  <si>
    <t>lote 15 virgen del Rosario</t>
  </si>
  <si>
    <t>03-B010-00019204</t>
  </si>
  <si>
    <t>PE 2810 FALABELLA Basado en Entregas 09-0007-00000</t>
  </si>
  <si>
    <t>calle mercaderes 410</t>
  </si>
  <si>
    <t>01-F050-00001513</t>
  </si>
  <si>
    <t>7021100001</t>
  </si>
  <si>
    <t>044-2024</t>
  </si>
  <si>
    <t>Internacional</t>
  </si>
  <si>
    <t>03-B010-00020480</t>
  </si>
  <si>
    <t>C00076670388</t>
  </si>
  <si>
    <t>76670388</t>
  </si>
  <si>
    <t>RIVERA MARTINEZ JORGE</t>
  </si>
  <si>
    <t>PE 4968 FALABELLA No 2580123457 Basado en Entregas</t>
  </si>
  <si>
    <t>03-B010-00019344</t>
  </si>
  <si>
    <t>C00008175060</t>
  </si>
  <si>
    <t>08175060</t>
  </si>
  <si>
    <t>SANCHEZ NARVAEZ ROXANA YAQUELIN</t>
  </si>
  <si>
    <t>PE 3065 RIPLEY Basado en Entregas 09-0007-00001031</t>
  </si>
  <si>
    <t>03-B010-00018713</t>
  </si>
  <si>
    <t>C00048066941</t>
  </si>
  <si>
    <t>48066941</t>
  </si>
  <si>
    <t>Gutierrez Espadin Erick</t>
  </si>
  <si>
    <t>PE 2069 RIPLEY Basado en Entregas 09-0007-00000112</t>
  </si>
  <si>
    <t>Av. Condorcanqui 909</t>
  </si>
  <si>
    <t>03-B010-00018715</t>
  </si>
  <si>
    <t>C00072005688</t>
  </si>
  <si>
    <t>72005688</t>
  </si>
  <si>
    <t>HUAMAN CASTILLA,VANESSA ALEJANDRA</t>
  </si>
  <si>
    <t>PE 2046 RIPLEY Basado en Entregas 09-0007-00000113</t>
  </si>
  <si>
    <t>St 3- Gp 20- Mz G- Lt 24 24</t>
  </si>
  <si>
    <t>03-B010-00019339</t>
  </si>
  <si>
    <t>PE 3062 RIPLEY Basado en Entregas 09-0007-00001025</t>
  </si>
  <si>
    <t>03-B010-00019471</t>
  </si>
  <si>
    <t>CMK074992248</t>
  </si>
  <si>
    <t>74992248</t>
  </si>
  <si>
    <t>FIDEL X,KATIA X</t>
  </si>
  <si>
    <t>PE 3345 RIPLEY n.º 6704254501-A Basado en Entregas</t>
  </si>
  <si>
    <t>03-B010-00015348</t>
  </si>
  <si>
    <t>230002335 Basado en Entregas 09-0010-00055215.</t>
  </si>
  <si>
    <t>03-B010-00018893</t>
  </si>
  <si>
    <t>C00040603013</t>
  </si>
  <si>
    <t>40603013</t>
  </si>
  <si>
    <t>MARIO MARITZA</t>
  </si>
  <si>
    <t>PE 2423 RIPLEY Basado en Entregas 09-0007-00000453</t>
  </si>
  <si>
    <t>Calle FLORA TRISTAN 565</t>
  </si>
  <si>
    <t>03-B010-00020357</t>
  </si>
  <si>
    <t>C00074211713</t>
  </si>
  <si>
    <t>74211713</t>
  </si>
  <si>
    <t>LEON VEGA,CARLA ADRIANA</t>
  </si>
  <si>
    <t>PE 4733 FALABELLA No 2572701950 Basado en Entregas</t>
  </si>
  <si>
    <t>03-B010-00018623</t>
  </si>
  <si>
    <t>CMK077576334</t>
  </si>
  <si>
    <t>77576334</t>
  </si>
  <si>
    <t>LENGUA SALCINE,FABRIZIO SEBASTIAN</t>
  </si>
  <si>
    <t>PE 1988 FALABELLA Basado en Entregas 09-0007-00000</t>
  </si>
  <si>
    <t>av. Dintilhac 271</t>
  </si>
  <si>
    <t>03-B010-00019848</t>
  </si>
  <si>
    <t>CMKT46090632</t>
  </si>
  <si>
    <t>46090632</t>
  </si>
  <si>
    <t>CORDOVA COTRINA,PAOLA NOHELY</t>
  </si>
  <si>
    <t>PE 3865 FALABELLA No 2539223571 Basado en Entregas</t>
  </si>
  <si>
    <t>03-B010-00016207</t>
  </si>
  <si>
    <t>CMK040270615</t>
  </si>
  <si>
    <t>40270615</t>
  </si>
  <si>
    <t>GONZALES GUERRA,OSCAR ALFREDO</t>
  </si>
  <si>
    <t>230003866 Basado en Entregas 09-0010-00056621.</t>
  </si>
  <si>
    <t>separadora industrial Mz L6</t>
  </si>
  <si>
    <t>03-B010-00016696</t>
  </si>
  <si>
    <t>230004678 Basado en Entregas 09-0010-00057315.</t>
  </si>
  <si>
    <t>03-B010-00019016</t>
  </si>
  <si>
    <t>C00073204664</t>
  </si>
  <si>
    <t>73204664</t>
  </si>
  <si>
    <t>VITON TAPIA DANIELA</t>
  </si>
  <si>
    <t>PE 2603 FALABELLA Basado en Entregas 09-0007-00000</t>
  </si>
  <si>
    <t>Av Santa Rosa</t>
  </si>
  <si>
    <t>03-B010-00019270</t>
  </si>
  <si>
    <t>C00045452941</t>
  </si>
  <si>
    <t>45452941</t>
  </si>
  <si>
    <t>PALACIOS BONIFAZ,MARIO ERNESTO</t>
  </si>
  <si>
    <t>PE 2920 FALABELLA Basado en Entregas 09-0007-00000</t>
  </si>
  <si>
    <t>Urb Las Mercedes</t>
  </si>
  <si>
    <t>03-B010-00016987</t>
  </si>
  <si>
    <t>CMK070779296</t>
  </si>
  <si>
    <t>70779296</t>
  </si>
  <si>
    <t>VILCA LAOS,FLOR DE MARIA CRISTINA</t>
  </si>
  <si>
    <t>PE 5206 FALABELLA Basado en Entregas 09-0010-00057</t>
  </si>
  <si>
    <t>uciano Codina Mz G lote 14, Int 1 Vista Hermosa</t>
  </si>
  <si>
    <t>03-B010-00018217</t>
  </si>
  <si>
    <t>PE 1257 FALABELLA Basado en Entregas 09-0010-00059</t>
  </si>
  <si>
    <t>03-B010-00016258</t>
  </si>
  <si>
    <t>CMK008889675</t>
  </si>
  <si>
    <t>08889675</t>
  </si>
  <si>
    <t>VARES MUÑOZ,CARLA TEREZA</t>
  </si>
  <si>
    <t>230003960 Basado en Entregas 09-0010-00056707.</t>
  </si>
  <si>
    <t>Calle 8 De Octubre 288</t>
  </si>
  <si>
    <t>03-B010-00016739</t>
  </si>
  <si>
    <t>CMK002612733</t>
  </si>
  <si>
    <t>02612733</t>
  </si>
  <si>
    <t>ROJAS MOGOLLON,ROSA ALBANIA</t>
  </si>
  <si>
    <t>PE 4773 FALABELLA Basado en Entregas 09-0010-00057</t>
  </si>
  <si>
    <t>calle miguel cortes 149</t>
  </si>
  <si>
    <t>03-B010-00017102</t>
  </si>
  <si>
    <t>PE 5458 FALABELLA Basado en Entregas 09-0010-00058</t>
  </si>
  <si>
    <t>03-B010-00018793</t>
  </si>
  <si>
    <t>C00074921221</t>
  </si>
  <si>
    <t>74921221</t>
  </si>
  <si>
    <t>Artadi Marcelo</t>
  </si>
  <si>
    <t>PE 2190 FALABELLA Basado en Entregas 09-0007-00000</t>
  </si>
  <si>
    <t>Jiron industrial 309</t>
  </si>
  <si>
    <t>03-B010-00019625</t>
  </si>
  <si>
    <t>C00029411952</t>
  </si>
  <si>
    <t>29411952</t>
  </si>
  <si>
    <t>SALAZAR CARRILLO,ELOY MARIANO</t>
  </si>
  <si>
    <t>PE 3652 FALABELLA No 2527883145 Basado en Entregas</t>
  </si>
  <si>
    <t>03-B010-00019865</t>
  </si>
  <si>
    <t>CMKT30960697</t>
  </si>
  <si>
    <t>30960697</t>
  </si>
  <si>
    <t>RAMOS MERA,LUZ MARINA</t>
  </si>
  <si>
    <t>PE 3899 RIPLEY n.º 6761811601-A Basado en Entregas</t>
  </si>
  <si>
    <t>03-B010-00018407</t>
  </si>
  <si>
    <t>C00070385330</t>
  </si>
  <si>
    <t>70385330</t>
  </si>
  <si>
    <t>EDER MARTINEZ,X X</t>
  </si>
  <si>
    <t>PE 1545 FALABELLA Basado en Entregas 09-0010-00059</t>
  </si>
  <si>
    <t>Nueva union Mz L</t>
  </si>
  <si>
    <t>Vista Alegre</t>
  </si>
  <si>
    <t>Nazca</t>
  </si>
  <si>
    <t>03-B010-00015731</t>
  </si>
  <si>
    <t>CMK043174423</t>
  </si>
  <si>
    <t>43174423</t>
  </si>
  <si>
    <t>MAURICIO DIAZ,ANDY X</t>
  </si>
  <si>
    <t>230002975 Basado en Entregas 09-0010-00055790.</t>
  </si>
  <si>
    <t>URB GENERAL CLEMENT</t>
  </si>
  <si>
    <t>03-B010-00020356</t>
  </si>
  <si>
    <t>C00007829054</t>
  </si>
  <si>
    <t>07829054</t>
  </si>
  <si>
    <t>COSSIO BATANERO DE LEON PRADO,LETICIA YOLANDA</t>
  </si>
  <si>
    <t>PE 4737 FALABELLA No 2573157232 Basado en Entregas</t>
  </si>
  <si>
    <t>03-B010-00020447</t>
  </si>
  <si>
    <t>CMK075912565</t>
  </si>
  <si>
    <t>75912565</t>
  </si>
  <si>
    <t>MONTALVO NAVARRO,ISABEL PAOLA</t>
  </si>
  <si>
    <t>PE 4896 FALABELLA No 2578843240 Basado en Entregas</t>
  </si>
  <si>
    <t>03-B010-00016180</t>
  </si>
  <si>
    <t>CMK077272630</t>
  </si>
  <si>
    <t>77272630</t>
  </si>
  <si>
    <t>VELASQUE ESPINOZA,ELVIS RUPER</t>
  </si>
  <si>
    <t>230003776 Basado en Entregas 09-0010-00056540.</t>
  </si>
  <si>
    <t>Mz A2 Lt 16 Alameda ciudad de los constr</t>
  </si>
  <si>
    <t>03-B010-00016049</t>
  </si>
  <si>
    <t>CMK072744081</t>
  </si>
  <si>
    <t>72744081</t>
  </si>
  <si>
    <t>CANEVARO LOMPARTE,RENZO ANEGLO</t>
  </si>
  <si>
    <t>230003598 Pedidos de cliente - CMK072744081 Basado</t>
  </si>
  <si>
    <t>Jirón Las Aguilas 230</t>
  </si>
  <si>
    <t>03-B010-00016996</t>
  </si>
  <si>
    <t>PE 5215 FALABELLA Basado en Entregas 09-0010-00057</t>
  </si>
  <si>
    <t>03-B010-00017857</t>
  </si>
  <si>
    <t>C00043682773</t>
  </si>
  <si>
    <t>43682773</t>
  </si>
  <si>
    <t>CHAVEZ SAUCEDO,KELLY YOLANDA</t>
  </si>
  <si>
    <t>PE 0542 JUNTOZ Basado en Entregas 09-0010-00058697</t>
  </si>
  <si>
    <t>Miguel Seminario 320, Piso 14</t>
  </si>
  <si>
    <t>03-B010-00018488</t>
  </si>
  <si>
    <t>PE 1701 FALABELLA Basado en Entregas 09-0010-00059</t>
  </si>
  <si>
    <t>03-B010-00018125</t>
  </si>
  <si>
    <t>C00072672495</t>
  </si>
  <si>
    <t>72672495</t>
  </si>
  <si>
    <t>HIDALGO GUDIEL ARIANA</t>
  </si>
  <si>
    <t>PE 1053 TEL: 936271123 Basado en Pedidos de client</t>
  </si>
  <si>
    <t>Av.Nicolas Arriola 2396</t>
  </si>
  <si>
    <t>03-B010-00017693</t>
  </si>
  <si>
    <t>CMK047474758</t>
  </si>
  <si>
    <t>47474758</t>
  </si>
  <si>
    <t>CAYRO RAFAEL,ELENA CAROLINA</t>
  </si>
  <si>
    <t>PE 0309 FALABELLA Basado en Entregas 09-0010-00058</t>
  </si>
  <si>
    <t>JR. NAPO 865 DPTO. 701</t>
  </si>
  <si>
    <t>03-B010-00019455</t>
  </si>
  <si>
    <t>CMK045189261</t>
  </si>
  <si>
    <t>45189261</t>
  </si>
  <si>
    <t>CORONADO QUINTEROS,ALEJANDRA JERY</t>
  </si>
  <si>
    <t>PE 3327 FALABELLA No 2512147851 Basado en Entregas</t>
  </si>
  <si>
    <t>Avenida Los Constructores 1307</t>
  </si>
  <si>
    <t>03-B010-00019316</t>
  </si>
  <si>
    <t>PE 2999 FALABELLA Basado en Entregas 09-0007-00000</t>
  </si>
  <si>
    <t>03-B010-00019561</t>
  </si>
  <si>
    <t>PE 3508 TEL: 923287431 ENVÍO Basado en Pedidos de</t>
  </si>
  <si>
    <t>03-B010-00020513</t>
  </si>
  <si>
    <t>ERCAGV000800</t>
  </si>
  <si>
    <t>47146124</t>
  </si>
  <si>
    <t>CORNEJO CORNEJO,DIANA MAYTHE</t>
  </si>
  <si>
    <t>Ofertas de ventas - ERCAGV000800. PE:  5049 Basado</t>
  </si>
  <si>
    <t>03-B010-00019873</t>
  </si>
  <si>
    <t>PE 3917 FALABELLA No 2542523499 Basado en Entregas</t>
  </si>
  <si>
    <t>03-B010-00019602</t>
  </si>
  <si>
    <t>C00005642179</t>
  </si>
  <si>
    <t>05642179</t>
  </si>
  <si>
    <t>LOPEZ VILELA,MAXIMINA MARYLENA DEL JESUS</t>
  </si>
  <si>
    <t>PE 3583 FALABELLA No 2525269556 Basado en Entregas</t>
  </si>
  <si>
    <t>03-B010-00019666</t>
  </si>
  <si>
    <t>PE 3701 RECOGE: EGUES CORBETTO RENATTO DNI: 478797</t>
  </si>
  <si>
    <t>03-B010-00018207</t>
  </si>
  <si>
    <t>CMK044015639</t>
  </si>
  <si>
    <t>44015639</t>
  </si>
  <si>
    <t>OBREGON CACERES,ELIZABETH VANESSA</t>
  </si>
  <si>
    <t>PE 1224 FALABELLA Basado en Entregas 09-0010-00059</t>
  </si>
  <si>
    <t>Calle Jose Olaya 180</t>
  </si>
  <si>
    <t>Chancay</t>
  </si>
  <si>
    <t>Huaral</t>
  </si>
  <si>
    <t>03-B010-00019518</t>
  </si>
  <si>
    <t>PE 3423 TEL: 931407663 ENVÍO Basado en Pedidos de</t>
  </si>
  <si>
    <t>03-B010-00020260</t>
  </si>
  <si>
    <t>Ofertas de ventas - ERCAGV000878 Basado en Entrega</t>
  </si>
  <si>
    <t>03-B010-00018213</t>
  </si>
  <si>
    <t>PE 1253 TEL: 924962656 Basado en Pedidos de client</t>
  </si>
  <si>
    <t>03-B010-00018429</t>
  </si>
  <si>
    <t>PE 1581 TEL: 989953210 Basado en Pedidos de client</t>
  </si>
  <si>
    <t>03-B010-00019429</t>
  </si>
  <si>
    <t>C00015865406</t>
  </si>
  <si>
    <t>15865406</t>
  </si>
  <si>
    <t>CASTILLO RODRIGUEZ,CARLOS FABRICIO</t>
  </si>
  <si>
    <t>PE 3289 FALABELLA No 2508540591 Basado en Entregas</t>
  </si>
  <si>
    <t>03-B010-00018425</t>
  </si>
  <si>
    <t>C00040463005</t>
  </si>
  <si>
    <t>40463005</t>
  </si>
  <si>
    <t>NALDOS  CRISTINA</t>
  </si>
  <si>
    <t>PE 1567 TEL: 942777408 Basado en Entregas 09-0010-</t>
  </si>
  <si>
    <t>Av.circunvalacion mz.NEA lote 12 los girasoles de huampani</t>
  </si>
  <si>
    <t>CHACLACAYO</t>
  </si>
  <si>
    <t>03-B010-00019475</t>
  </si>
  <si>
    <t>CMK010304241</t>
  </si>
  <si>
    <t>10304241</t>
  </si>
  <si>
    <t>ORDONEZ VALLADARES,PAOLA AMPARO</t>
  </si>
  <si>
    <t>PE 3360 FALABELLA No 2513240667 Basado en Entregas</t>
  </si>
  <si>
    <t>03-B010-00018298</t>
  </si>
  <si>
    <t>C00041949441</t>
  </si>
  <si>
    <t>41949441</t>
  </si>
  <si>
    <t>Bernal X,Silvia X</t>
  </si>
  <si>
    <t>PE 1464 TEL: 990999441 Basado en Pedidos de client</t>
  </si>
  <si>
    <t>Marginal de la Selva 548</t>
  </si>
  <si>
    <t>01-010-0019159</t>
  </si>
  <si>
    <t>Facturas clientes -C20519170907</t>
  </si>
  <si>
    <t>03-B010-00018250</t>
  </si>
  <si>
    <t>CMK075978747</t>
  </si>
  <si>
    <t>75978747</t>
  </si>
  <si>
    <t>PEREZ QUISPE,EDDY RANDY</t>
  </si>
  <si>
    <t>PE 1331 FALABELLA Basado en Entregas 09-0010-00059</t>
  </si>
  <si>
    <t>Blasco nuñez de vela 308</t>
  </si>
  <si>
    <t>03-B010-00018899</t>
  </si>
  <si>
    <t>C00076829841</t>
  </si>
  <si>
    <t>76829841</t>
  </si>
  <si>
    <t>PALOMINO ARTICA YESSENIA DE FATIMA</t>
  </si>
  <si>
    <t>PE 2435 RIPLEY Basado en Entregas 09-0007-00000459</t>
  </si>
  <si>
    <t>03-B010-00019046</t>
  </si>
  <si>
    <t>C00043982225</t>
  </si>
  <si>
    <t>43982225</t>
  </si>
  <si>
    <t>AYALA PINGO,ALDO JONATHAN</t>
  </si>
  <si>
    <t>PE 2666 FALABELLA Basado en Entregas 09-0007-00000</t>
  </si>
  <si>
    <t>ciro alegria barrio san jose 200</t>
  </si>
  <si>
    <t>La Unión</t>
  </si>
  <si>
    <t>03-B010-00017715</t>
  </si>
  <si>
    <t>PE 0338 FALABELA Basado en Entregas 09-0010-000585</t>
  </si>
  <si>
    <t>03-B010-00016819</t>
  </si>
  <si>
    <t>CMK077476759</t>
  </si>
  <si>
    <t>77476759</t>
  </si>
  <si>
    <t>PUELLES SAMANIEGO,OLENKA ISABEL</t>
  </si>
  <si>
    <t>PE 4951 FALABELLA Basado en Entregas 09-0010-00057</t>
  </si>
  <si>
    <t>Jr las gardenias, urb San Antonio Mz G4</t>
  </si>
  <si>
    <t>03-B010-00018274</t>
  </si>
  <si>
    <t>PE 1369 TEL: 999244681 Basado en Pedidos de client</t>
  </si>
  <si>
    <t>01-F010-00025528</t>
  </si>
  <si>
    <t>C10703120810</t>
  </si>
  <si>
    <t>10703120810</t>
  </si>
  <si>
    <t>MERINO DE LA CRUZ KATTIA DESIRED</t>
  </si>
  <si>
    <t>Facturas clientes - C10703120810</t>
  </si>
  <si>
    <t>Urb los viñedos de Santa María i-25</t>
  </si>
  <si>
    <t>03-B010-00017543</t>
  </si>
  <si>
    <t>PE 0011 FALABELLA Basado en Entregas 09-0010-00058</t>
  </si>
  <si>
    <t>03-B010-00019403</t>
  </si>
  <si>
    <t>ERCAGV000662</t>
  </si>
  <si>
    <t>41487544</t>
  </si>
  <si>
    <t>MONDRAGON DOMINGUEZ,PERCI</t>
  </si>
  <si>
    <t>PE 3235 Basado en Entregas 09-0007-00001200.</t>
  </si>
  <si>
    <t>03-B010-00020475</t>
  </si>
  <si>
    <t>C00071233656</t>
  </si>
  <si>
    <t>71233656</t>
  </si>
  <si>
    <t>NUÑEZ ESPINOZA,JOSE ELIAS</t>
  </si>
  <si>
    <t>PE 4963 PLAZA VEA v13441648plzv-01 Basado en Entre</t>
  </si>
  <si>
    <t>03-B010-00020177</t>
  </si>
  <si>
    <t>PE 4413 FALABELLA No 2559052997 Basado en Entregas</t>
  </si>
  <si>
    <t>03-B010-00019693</t>
  </si>
  <si>
    <t>PE 3770 FALABELLA No 2535640134 Basado en Entregas</t>
  </si>
  <si>
    <t>03-B010-00017575</t>
  </si>
  <si>
    <t>PE 0058 PLAZA VEA Basado en Entregas 09-0010-00058</t>
  </si>
  <si>
    <t>03-B010-00019676</t>
  </si>
  <si>
    <t>ERCAGV000668</t>
  </si>
  <si>
    <t>45434771</t>
  </si>
  <si>
    <t>BARCENA BRAGA,KATTYA ADELAIDA</t>
  </si>
  <si>
    <t>PE 3721 Basado en Entregas 09-T010-00000400.</t>
  </si>
  <si>
    <t>03-B010-00018482</t>
  </si>
  <si>
    <t>PE 1694 TEL: 985074551 Basado en Pedidos de client</t>
  </si>
  <si>
    <t>03-B010-00019376</t>
  </si>
  <si>
    <t>ERCAGV000685</t>
  </si>
  <si>
    <t>09372197</t>
  </si>
  <si>
    <t>MARROQUIN CABEZUDO,RAUL RAFAEL</t>
  </si>
  <si>
    <t>PE 3163 Basado en Entregas 09-0007-00001161.</t>
  </si>
  <si>
    <t>03-B010-00019635</t>
  </si>
  <si>
    <t>ERCAGV000852</t>
  </si>
  <si>
    <t>47525376</t>
  </si>
  <si>
    <t>GUERRA SOTO,KAREN DALILA</t>
  </si>
  <si>
    <t>PE 3649 Basado en Entregas 09-T010-00000337.</t>
  </si>
  <si>
    <t>03-B010-00019019</t>
  </si>
  <si>
    <t>CMK007827954</t>
  </si>
  <si>
    <t>07827954</t>
  </si>
  <si>
    <t>ENDERS ZAMORA,NORKA CECILIA</t>
  </si>
  <si>
    <t>PE 2581 FALABELLA Basado en Entregas 09-0007-00000</t>
  </si>
  <si>
    <t>calle Las Moras 538 Urb El Remanso</t>
  </si>
  <si>
    <t>03-B010-00018277</t>
  </si>
  <si>
    <t>PE 1383 TEL: 987422663 Basado en Entregas 09-0010-</t>
  </si>
  <si>
    <t>03-B010-00018370</t>
  </si>
  <si>
    <t>PE 1482 FALABELLA Basado en Entregas 09-0010-00059</t>
  </si>
  <si>
    <t>03-B010-00020517</t>
  </si>
  <si>
    <t>C00007867908</t>
  </si>
  <si>
    <t>07867908</t>
  </si>
  <si>
    <t>SALEM ABUFOM,PATRICIA VERONICA</t>
  </si>
  <si>
    <t>PE 5062 PLAZA VEA v13461111plzv-01 Basado en Entre</t>
  </si>
  <si>
    <t>03-B010-00019998</t>
  </si>
  <si>
    <t>PE 4144 Basado en Entregas 09-T010-00000762.</t>
  </si>
  <si>
    <t>03-B010-00018124</t>
  </si>
  <si>
    <t>PE 1058 TEL: 971330357 Basado en Pedidos de client</t>
  </si>
  <si>
    <t>03-B010-00018369</t>
  </si>
  <si>
    <t>C00070877535</t>
  </si>
  <si>
    <t>70877535</t>
  </si>
  <si>
    <t>GENOVEZ FLORES NICOLLS</t>
  </si>
  <si>
    <t>PE 1478 TEL 942437963 Basado en Pedidos de cliente</t>
  </si>
  <si>
    <t>Calle Cobre Mz C lote 8 Urb. San Isidro</t>
  </si>
  <si>
    <t>03-B010-00018255</t>
  </si>
  <si>
    <t>PE 1337 TEL: 987242077 Basado en Pedidos de client</t>
  </si>
  <si>
    <t>03-B010-00019899</t>
  </si>
  <si>
    <t>PE 3955 TEL: 977176653 ENVÍO Basado en Entregas 09</t>
  </si>
  <si>
    <t>03-B010-00019928</t>
  </si>
  <si>
    <t>C00020536672</t>
  </si>
  <si>
    <t>20536672</t>
  </si>
  <si>
    <t>VELARDE DE TREMOLADA,CARMEN JULIA</t>
  </si>
  <si>
    <t>PE 3994 RIPLEY n.º 6766812201-A Basado en Entregas</t>
  </si>
  <si>
    <t>03-B010-00019532</t>
  </si>
  <si>
    <t>C00041775729</t>
  </si>
  <si>
    <t>41775729</t>
  </si>
  <si>
    <t>CASTILLO CABRERA,AMANDA MERCEDES</t>
  </si>
  <si>
    <t>PE 3464 OECHSLE 1446830058082-01 Basado en Entrega</t>
  </si>
  <si>
    <t>01-F010-00024287</t>
  </si>
  <si>
    <t>03-B010-00020272</t>
  </si>
  <si>
    <t>C00048196336</t>
  </si>
  <si>
    <t>48196336</t>
  </si>
  <si>
    <t>FOLLEGATI BENAVENTE ANDREA</t>
  </si>
  <si>
    <t>PE 4563 FALABELLA No 2566466560 Basado en Entregas</t>
  </si>
  <si>
    <t>03-B010-00018720</t>
  </si>
  <si>
    <t>CMK074427819</t>
  </si>
  <si>
    <t>74427819</t>
  </si>
  <si>
    <t>DURAND VEGA,MICHAEL X</t>
  </si>
  <si>
    <t>PE 2079 RIPLEY Basado en Entregas 09-0007-00000123</t>
  </si>
  <si>
    <t>Fundo La Estrella Lote 100, ATE</t>
  </si>
  <si>
    <t>03-B010-00019935</t>
  </si>
  <si>
    <t>PE 4005 TRANS. SULLANA EXPRESS RECOGE: HUAMAN CHAN</t>
  </si>
  <si>
    <t>03-B010-00020213</t>
  </si>
  <si>
    <t>ERCAGV000124</t>
  </si>
  <si>
    <t>07097049</t>
  </si>
  <si>
    <t>PIÑEYROS GONZALES,ANA MARÍA</t>
  </si>
  <si>
    <t>Ofertas de ventas - ERCAGV000124. PE:  4488 Basado</t>
  </si>
  <si>
    <t>03-B010-00019495</t>
  </si>
  <si>
    <t>PE 3392 Basado en Entregas 09-T010-00000104.</t>
  </si>
  <si>
    <t>01-F050-00001348</t>
  </si>
  <si>
    <t>7011100001</t>
  </si>
  <si>
    <t>151-2023 Basado en Entregas 09-0010-00058225.</t>
  </si>
  <si>
    <t>03-B010-00016390</t>
  </si>
  <si>
    <t>CMK042799712</t>
  </si>
  <si>
    <t>42799712</t>
  </si>
  <si>
    <t>ROJAS ZUÑIGA,YUDIT ROCIO</t>
  </si>
  <si>
    <t>230004172 Basado en Entregas 09-0010-00056894.</t>
  </si>
  <si>
    <t>Jirón asuncion 254 coop el parra</t>
  </si>
  <si>
    <t>03-B010-00019564</t>
  </si>
  <si>
    <t>CMK075368727</t>
  </si>
  <si>
    <t>75368727</t>
  </si>
  <si>
    <t>SANCA ANCO,KATHERINE MARYCIELO</t>
  </si>
  <si>
    <t>PE 3520 FALABELLA No 2521078268 Basado en Entregas</t>
  </si>
  <si>
    <t>03-B010-00020083</t>
  </si>
  <si>
    <t>C00016750275</t>
  </si>
  <si>
    <t>16750275</t>
  </si>
  <si>
    <t>QUIROZ RICO,ELSA MARIA</t>
  </si>
  <si>
    <t>PE 4272 FALABELLA No 2555956830 Basado en Entregas</t>
  </si>
  <si>
    <t>03-B010-00019833</t>
  </si>
  <si>
    <t>ERCAGV0001210</t>
  </si>
  <si>
    <t>40214605</t>
  </si>
  <si>
    <t>RIQUEZ ALVARO,IVONNE KATTY</t>
  </si>
  <si>
    <t>PE 3827 Basado en Entregas 09-T010-00000500.</t>
  </si>
  <si>
    <t>CAL.SANTA LUCIA NRO. 218 URB. LA AURORA (ALT. PARADERO 22 DE LA CARRETERA CENTRAL) LIMA - LIMA - ATE</t>
  </si>
  <si>
    <t>03-B010-00018875</t>
  </si>
  <si>
    <t>CMK0071710420</t>
  </si>
  <si>
    <t>71710420</t>
  </si>
  <si>
    <t>CARRASCO YASUDA,CARLOS RENATO</t>
  </si>
  <si>
    <t>PE 2380 RIPLEY Basado en Entregas 09-0007-00000419</t>
  </si>
  <si>
    <t>Calle Shell 202</t>
  </si>
  <si>
    <t>03-B010-00020479</t>
  </si>
  <si>
    <t>PE 4967 FALABELLA No 2581068081 Basado en Entregas</t>
  </si>
  <si>
    <t>03-B010-00017113</t>
  </si>
  <si>
    <t>CMK025681593</t>
  </si>
  <si>
    <t>25681593</t>
  </si>
  <si>
    <t>SALAVARRIA MORENO,JULISSA ADA</t>
  </si>
  <si>
    <t>PE 5489 FALABELLA Basado en Entregas 09-0010-00058</t>
  </si>
  <si>
    <t>Jr La Cordillera 411 Urb La Ensenada</t>
  </si>
  <si>
    <t>03-B010-00019590</t>
  </si>
  <si>
    <t>C00072179065</t>
  </si>
  <si>
    <t>72179065</t>
  </si>
  <si>
    <t>LLANOS LIMAS,LILIANA LUCERO</t>
  </si>
  <si>
    <t>PE 3567 RIPLEY n.º 6730583701-A Basado en Entregas</t>
  </si>
  <si>
    <t>03-B010-00019627</t>
  </si>
  <si>
    <t>C00070002596</t>
  </si>
  <si>
    <t>70002596</t>
  </si>
  <si>
    <t>CAVALIE SARAVIA,AMANDA GRECIA</t>
  </si>
  <si>
    <t>PE 3650 RIPLEY n.º 6746880301-A Basado en Entregas</t>
  </si>
  <si>
    <t>03-B010-00019855</t>
  </si>
  <si>
    <t>C00080632975</t>
  </si>
  <si>
    <t>80632975</t>
  </si>
  <si>
    <t>BROCOS PEREZ,ALBERTO OCTAVIO</t>
  </si>
  <si>
    <t>PE 3864 FALABELLA No 2539245178 Basado en Entregas</t>
  </si>
  <si>
    <t>03-B010-00019971</t>
  </si>
  <si>
    <t>PE 4071 JUNTOZ 240812000078-001 Basado en Entregas</t>
  </si>
  <si>
    <t>03-B010-00019849</t>
  </si>
  <si>
    <t>PE 3866 FALABELLA No 2539244076 Basado en Entregas</t>
  </si>
  <si>
    <t>03-B010-00019341</t>
  </si>
  <si>
    <t>C00076347296</t>
  </si>
  <si>
    <t>76347296</t>
  </si>
  <si>
    <t>PACHECO SERNAQUE,EDWIN JAVIER</t>
  </si>
  <si>
    <t>PE 3060 FALABELLA Basado en Entregas 09-0007-00001</t>
  </si>
  <si>
    <t>AV CANADÁ 3792 SAN LUIS LIMA</t>
  </si>
  <si>
    <t>03-B010-00019601</t>
  </si>
  <si>
    <t>PE 3582 FALABELLA No 2525259548 Basado en Entregas</t>
  </si>
  <si>
    <t>03-B010-00020268</t>
  </si>
  <si>
    <t>C00008275543</t>
  </si>
  <si>
    <t>08275543</t>
  </si>
  <si>
    <t>TERRY NUÑEZ,NELLY DIANA</t>
  </si>
  <si>
    <t>PE 4560 RIPLEY n.º 6789980602-A Basado en Entregas</t>
  </si>
  <si>
    <t>03-B010-00019566</t>
  </si>
  <si>
    <t>PE 3526 FALABELLA No 2521739197 Basado en Entregas</t>
  </si>
  <si>
    <t>03-B010-00019456</t>
  </si>
  <si>
    <t>PE 3326 FALABELLA  No 2510518522 Basado en Entrega</t>
  </si>
  <si>
    <t>03-B010-00020015</t>
  </si>
  <si>
    <t>PE 4155 FALABELLA No 2551568762 Basado en Entregas</t>
  </si>
  <si>
    <t>03-B010-00020227</t>
  </si>
  <si>
    <t>ERCAGV000922</t>
  </si>
  <si>
    <t>40252256</t>
  </si>
  <si>
    <t>CHINCHAY MAYORIA,ROMMEL</t>
  </si>
  <si>
    <t>CAPACITACION POR CONVENIO DE ESTUDIOS-AGOSTO 2024</t>
  </si>
  <si>
    <t>03-B010-00018123</t>
  </si>
  <si>
    <t>C00072152240</t>
  </si>
  <si>
    <t>72152240</t>
  </si>
  <si>
    <t>IRIARTE RANDY</t>
  </si>
  <si>
    <t>PE 1059 TEL: 996999872 Basado en Pedidos de client</t>
  </si>
  <si>
    <t>Jr Carlos Alayza 1914 dpto 1503</t>
  </si>
  <si>
    <t>03-B010-00016995</t>
  </si>
  <si>
    <t>CMKT72534783</t>
  </si>
  <si>
    <t>72534783</t>
  </si>
  <si>
    <t>FERNANDEZ CHINCHAY,CARLOS ENRIQUE</t>
  </si>
  <si>
    <t>PE 5214 FALABELLA Basado en Entregas 09-0010-00057</t>
  </si>
  <si>
    <t>Jose De La Mar 430</t>
  </si>
  <si>
    <t>03-B010-00019538</t>
  </si>
  <si>
    <t>PE 3460 RIPLEY n.º 6710620601-A Basado en Entregas</t>
  </si>
  <si>
    <t>03-B010-00018562</t>
  </si>
  <si>
    <t>CMK047155552</t>
  </si>
  <si>
    <t>47155552</t>
  </si>
  <si>
    <t>VEGA ASMA,KATHERINE GIULIANA</t>
  </si>
  <si>
    <t>PE 1836 RIPLEY Basado en Entregas 09-0010-00059896</t>
  </si>
  <si>
    <t>03-B010-00019223</t>
  </si>
  <si>
    <t>C00016805042</t>
  </si>
  <si>
    <t>16805042</t>
  </si>
  <si>
    <t>CERVANTES DAVILA MARIBEL</t>
  </si>
  <si>
    <t>PE 2834 RIPLEY Basado en Entregas 09-0007-00000822</t>
  </si>
  <si>
    <t>Av. San Jose 787</t>
  </si>
  <si>
    <t>03-B010-00019035</t>
  </si>
  <si>
    <t>C00043518192</t>
  </si>
  <si>
    <t>43518192</t>
  </si>
  <si>
    <t>PAZ ARCE,SUSSY GABRIELA</t>
  </si>
  <si>
    <t>PE 2641 RIPLEY Basado en Entregas 09-0007-00000640</t>
  </si>
  <si>
    <t>Calle Las Begonias 54</t>
  </si>
  <si>
    <t>03-B010-00018900</t>
  </si>
  <si>
    <t>C00040676480</t>
  </si>
  <si>
    <t>40676480</t>
  </si>
  <si>
    <t>SAMANEZ RUIZ JESICA</t>
  </si>
  <si>
    <t>PE 2438 RIPLEY Basado en Entregas 09-0007-00000460</t>
  </si>
  <si>
    <t>Avenida Petit thouars 385</t>
  </si>
  <si>
    <t>03-B010-00019621</t>
  </si>
  <si>
    <t>C00046752242</t>
  </si>
  <si>
    <t>46752242</t>
  </si>
  <si>
    <t>ACUÑA MENDOZA,ANTONHY PAOLO</t>
  </si>
  <si>
    <t>PE 3625 RIPLEY n.º 6744705401-A Basado en Entregas</t>
  </si>
  <si>
    <t>03-B010-00016764</t>
  </si>
  <si>
    <t>PE 4833 FALABELLA Basado en Entregas 09-0010-00057</t>
  </si>
  <si>
    <t>03-B010-00018184</t>
  </si>
  <si>
    <t>C00074482794</t>
  </si>
  <si>
    <t>74482794</t>
  </si>
  <si>
    <t>GONZALES QUIROZ SEBASTIAN</t>
  </si>
  <si>
    <t>PE 1193 TEL: 987449247 Basado en Entregas 09-0010-</t>
  </si>
  <si>
    <t>Almirante Manuel Villavicencio 1083 - Edificio Liberty</t>
  </si>
  <si>
    <t>03-B010-00018187</t>
  </si>
  <si>
    <t>C00072319507</t>
  </si>
  <si>
    <t>72319507</t>
  </si>
  <si>
    <t>GARCIA SALAS ORIANA VALERIA</t>
  </si>
  <si>
    <t>PE 1196 TEL: 990372210 Basado en Pedidos de client</t>
  </si>
  <si>
    <t>AVENIDA JUAN PARDO DE ZELA 708</t>
  </si>
  <si>
    <t>03-B010-00019897</t>
  </si>
  <si>
    <t>CMKT70841383</t>
  </si>
  <si>
    <t>70841383</t>
  </si>
  <si>
    <t>VILCA TITO,MIRIAN YADIRA</t>
  </si>
  <si>
    <t>PE 3954 FALABELLA No 2545096413 Basado en Entregas</t>
  </si>
  <si>
    <t>03-B010-00019692</t>
  </si>
  <si>
    <t>C00046912716</t>
  </si>
  <si>
    <t>46912716</t>
  </si>
  <si>
    <t>PEÑA CANDIA,FLOR MILAGROS</t>
  </si>
  <si>
    <t>PE 3769 FALABELLA No 2536234674 Basado en Entregas</t>
  </si>
  <si>
    <t>03-B010-00019962</t>
  </si>
  <si>
    <t>CMK046917982</t>
  </si>
  <si>
    <t>46917982</t>
  </si>
  <si>
    <t>AGUILAR MARIN,JOSE FERNANDO</t>
  </si>
  <si>
    <t>PE 4058 RIPLEY  n.º 6769985601-A Basado en Entrega</t>
  </si>
  <si>
    <t>01-F010-00024285</t>
  </si>
  <si>
    <t>INTERES L 202400352</t>
  </si>
  <si>
    <t>01-F010-00024396</t>
  </si>
  <si>
    <t>INTERES L 202400354</t>
  </si>
  <si>
    <t>03-B010-00018541</t>
  </si>
  <si>
    <t>C00074203608</t>
  </si>
  <si>
    <t>74203608</t>
  </si>
  <si>
    <t>ARANA DIONISIO,JANIS KAREN</t>
  </si>
  <si>
    <t>PE 1772 RIPLEY Basado en Entregas 09-0010-00059854</t>
  </si>
  <si>
    <t>Jr cinco Esquinas 661-b</t>
  </si>
  <si>
    <t>03-B010-00020256</t>
  </si>
  <si>
    <t>CMK075181001</t>
  </si>
  <si>
    <t>75181001</t>
  </si>
  <si>
    <t>SOCOLA CHAVEZ,SOL GABRIELA</t>
  </si>
  <si>
    <t>PE 4559 RIPLEY n.º 6791586901-A Basado en Entregas</t>
  </si>
  <si>
    <t>03-B010-00020208</t>
  </si>
  <si>
    <t>C00009967724</t>
  </si>
  <si>
    <t>09967724</t>
  </si>
  <si>
    <t>ARCOS ORDAYA,YNES ESMERALDA</t>
  </si>
  <si>
    <t>PE 4466 RIPLEY  n.º 6786491701-A Basado en Entrega</t>
  </si>
  <si>
    <t>03-B010-00020004</t>
  </si>
  <si>
    <t>CMK042115357</t>
  </si>
  <si>
    <t>42115357</t>
  </si>
  <si>
    <t>PANIAGUA CHACON,CECILIA</t>
  </si>
  <si>
    <t>PE 4143 RIPLEY n.º 6773232901-A Basado en Entregas</t>
  </si>
  <si>
    <t>03-B010-00019558</t>
  </si>
  <si>
    <t>C00046307134</t>
  </si>
  <si>
    <t>46307134</t>
  </si>
  <si>
    <t>CENTURION RUIZ,DEYSI MARIANELA</t>
  </si>
  <si>
    <t>PE 3514 RIPLEY n.º 6720377601-A Basado en Entregas</t>
  </si>
  <si>
    <t>03-B010-00019964</t>
  </si>
  <si>
    <t>PE 4059 RIPLEY n.º 6770305601-A Basado en Entregas</t>
  </si>
  <si>
    <t>03-B010-00020536</t>
  </si>
  <si>
    <t>PE 5115 RIPLEY n.º 6817425201-A Basado en Entregas</t>
  </si>
  <si>
    <t>03-B010-00020392</t>
  </si>
  <si>
    <t>PE 4803 RIPLEY n.º 6802684701-A Basado en Entregas</t>
  </si>
  <si>
    <t>03-B010-00019509</t>
  </si>
  <si>
    <t>PE 3408 JUNTOZ 240711000174-001 Basado en Entregas</t>
  </si>
  <si>
    <t>03-B010-00016274</t>
  </si>
  <si>
    <t>CMK074614048</t>
  </si>
  <si>
    <t>74614048</t>
  </si>
  <si>
    <t>ZUBIA GONZALES,JOSE DIEGO</t>
  </si>
  <si>
    <t>230003998 Basado en Entregas 09-0010-00056745.</t>
  </si>
  <si>
    <t>Residencial Huancaro, Avenida Asociación H20</t>
  </si>
  <si>
    <t>03-B010-00020414</t>
  </si>
  <si>
    <t>C00041359162</t>
  </si>
  <si>
    <t>41359162</t>
  </si>
  <si>
    <t>TORRES CADILLO,ROSA ISABEL</t>
  </si>
  <si>
    <t>PE 4833 FALABELLA No 2576475295 Basado en Entregas</t>
  </si>
  <si>
    <t>03-B010-00019421</t>
  </si>
  <si>
    <t>C00070112384</t>
  </si>
  <si>
    <t>70112384</t>
  </si>
  <si>
    <t>TURRIATE RENATA</t>
  </si>
  <si>
    <t>PE 3259 TEL: 984929942 Basado en Pedidos de client</t>
  </si>
  <si>
    <t>Calle Sanzio 341-Surquillo</t>
  </si>
  <si>
    <t>03-B010-00019402</t>
  </si>
  <si>
    <t>C00009852624</t>
  </si>
  <si>
    <t>09852624</t>
  </si>
  <si>
    <t>CAVERO DIAZ,HUMBERTO CESAR</t>
  </si>
  <si>
    <t>PE 3226 RIPLEY n.º 6687048201-A Basado en Entregas</t>
  </si>
  <si>
    <t>03-B010-00018930</t>
  </si>
  <si>
    <t>C00046666955</t>
  </si>
  <si>
    <t>46666955</t>
  </si>
  <si>
    <t>ZORRILLA VILA,FRANZ JOSHUA</t>
  </si>
  <si>
    <t>PE 2485 RIPLEY Basado en Entregas 09-0007-00000513</t>
  </si>
  <si>
    <t>Calle Coropuna 164</t>
  </si>
  <si>
    <t>03-B010-00018518</t>
  </si>
  <si>
    <t>C00046250933</t>
  </si>
  <si>
    <t>46250933</t>
  </si>
  <si>
    <t>Hoyos Vasquez Mariana</t>
  </si>
  <si>
    <t>PE 1751 FALABELLA Basado en Entregas 09-0010-00059</t>
  </si>
  <si>
    <t>jiron jose antonio 270</t>
  </si>
  <si>
    <t>03-B010-00020063</t>
  </si>
  <si>
    <t>PE 4243 Basado en Entregas 09-T010-00000859.</t>
  </si>
  <si>
    <t>03-B010-00019631</t>
  </si>
  <si>
    <t>PE 3641 RIPLEY n.º 6747914201-A Basado en Entregas</t>
  </si>
  <si>
    <t>03-B010-00019340</t>
  </si>
  <si>
    <t>C00048138789</t>
  </si>
  <si>
    <t>48138789</t>
  </si>
  <si>
    <t>Bocangel Sanchez Andrea</t>
  </si>
  <si>
    <t>PE 3058 FALABELLA Basado en Entregas 09-0007-00001</t>
  </si>
  <si>
    <t>Mz e lt 10 nueva granada</t>
  </si>
  <si>
    <t>03-B010-00018995</t>
  </si>
  <si>
    <t>PE 2539 FALABELLA Basado en Entregas 09-0007-00000</t>
  </si>
  <si>
    <t>03-B010-00019454</t>
  </si>
  <si>
    <t>PE 3328 FALABELLA No 2512348974 Basado en Entregas</t>
  </si>
  <si>
    <t>03-B010-00016344</t>
  </si>
  <si>
    <t>230004056 Basado en Entregas 09-0010-00056790.</t>
  </si>
  <si>
    <t>03-B010-00017848</t>
  </si>
  <si>
    <t>PE 0532 JUNTOZ Basado en Entregas 09-0010-00058682</t>
  </si>
  <si>
    <t>03-B010-00018262</t>
  </si>
  <si>
    <t>C00070572992</t>
  </si>
  <si>
    <t>70572992</t>
  </si>
  <si>
    <t>RAZURI LOZADA,SUSAN ELIANA</t>
  </si>
  <si>
    <t>PE 1338 TEL: 922764991 Basado en Entregas 09-0010-</t>
  </si>
  <si>
    <t>av doña delmira 365</t>
  </si>
  <si>
    <t>03-B010-00019958</t>
  </si>
  <si>
    <t>PE 4067 Basado en Entregas 09-T010-00000698.</t>
  </si>
  <si>
    <t>03-B010-00020184</t>
  </si>
  <si>
    <t>C00043222010</t>
  </si>
  <si>
    <t>43222010</t>
  </si>
  <si>
    <t>OLIVARES AYALA,MARIA CELESTE</t>
  </si>
  <si>
    <t>PE 4430 FALABELLA No 2560220173 Basado en Entregas</t>
  </si>
  <si>
    <t>03-B010-00018894</t>
  </si>
  <si>
    <t>C00046327953</t>
  </si>
  <si>
    <t>46327953</t>
  </si>
  <si>
    <t>ROJAS ALVARADO,PAMELA NAJHOMY</t>
  </si>
  <si>
    <t>PE 2429 FALABELLA Basado en Entregas 09-0007-00000</t>
  </si>
  <si>
    <t>Avenida el sol 345</t>
  </si>
  <si>
    <t>03-B010-00019275</t>
  </si>
  <si>
    <t>C00048069963</t>
  </si>
  <si>
    <t>48069963</t>
  </si>
  <si>
    <t>ROCA HUAMANI,KAREN ROSA</t>
  </si>
  <si>
    <t>PE 2931 FALABELLA Basado en Entregas 09-0007-00000</t>
  </si>
  <si>
    <t>03-B010-00018230</t>
  </si>
  <si>
    <t>CMK072119973</t>
  </si>
  <si>
    <t>72119973</t>
  </si>
  <si>
    <t>HUAMANCHUMO RUA,KEVIN ALEXANDER</t>
  </si>
  <si>
    <t>PE 1286 FALABELLA Basado en Entregas 09-0010-00059</t>
  </si>
  <si>
    <t>Sanchez Cerro Mz 2w lote 12</t>
  </si>
  <si>
    <t>Villa María del Triunfo</t>
  </si>
  <si>
    <t>03-B010-00016967</t>
  </si>
  <si>
    <t>CMK002627370</t>
  </si>
  <si>
    <t>02627370</t>
  </si>
  <si>
    <t>ALVIRENA CRUZ,LUISA GRACIELA</t>
  </si>
  <si>
    <t>PE 5160 FALABELLA Basado en Entregas 09-0010-00057</t>
  </si>
  <si>
    <t>Calle Austria, AAHH Fátima mz e lot 24-1</t>
  </si>
  <si>
    <t>03-B010-00016256</t>
  </si>
  <si>
    <t>CMK040732090</t>
  </si>
  <si>
    <t>40732090</t>
  </si>
  <si>
    <t>GONZALEZ ROMERO,MARIA ELENA</t>
  </si>
  <si>
    <t>230003956 Basado en Entregas 09-0010-00056704.</t>
  </si>
  <si>
    <t>megr2314@gmail.com</t>
  </si>
  <si>
    <t>03-B010-00018387</t>
  </si>
  <si>
    <t>CMK042795270</t>
  </si>
  <si>
    <t>42795270</t>
  </si>
  <si>
    <t>QUIROZ GUERRA,ALEXANDER IVAN</t>
  </si>
  <si>
    <t>PE 1505 FALABELLA Basado en Entregas 09-0010-00059</t>
  </si>
  <si>
    <t>Jorge Chávez 580</t>
  </si>
  <si>
    <t>03-B010-00018008</t>
  </si>
  <si>
    <t>CMKT46591847</t>
  </si>
  <si>
    <t>46591847</t>
  </si>
  <si>
    <t>DIAZ MAZABEL,JORGE MANUEL</t>
  </si>
  <si>
    <t>PE 0934 FALABELLA Basado en Entregas 09-0010-00059</t>
  </si>
  <si>
    <t>Calle Bernardo Monteagudo 222</t>
  </si>
  <si>
    <t>03-B010-00016254</t>
  </si>
  <si>
    <t>230003946 Basado en Entregas 09-0010-00056696.</t>
  </si>
  <si>
    <t>03-B010-00017526</t>
  </si>
  <si>
    <t>PE 5624 FALABELLA Basado en Entregas 09-0010-00058</t>
  </si>
  <si>
    <t>03-B010-00015591</t>
  </si>
  <si>
    <t>230002788 Basado en Entregas 09-0010-00055627.</t>
  </si>
  <si>
    <t>03-B010-00014740</t>
  </si>
  <si>
    <t>C00045508139</t>
  </si>
  <si>
    <t>45508139</t>
  </si>
  <si>
    <t>BARRIENTOS SULCA ARTURO PABLO</t>
  </si>
  <si>
    <t>230001382 Basado en Entregas 09-0010-00054333.</t>
  </si>
  <si>
    <t>01-F010-00024200</t>
  </si>
  <si>
    <t>C10188454599</t>
  </si>
  <si>
    <t>10188454599</t>
  </si>
  <si>
    <t>TAFUR ARANA LUCIO ANANIAS</t>
  </si>
  <si>
    <t>Facturas clientes - C10188454599</t>
  </si>
  <si>
    <t>Jr Pinar del Río 1830 San Martín de Porres</t>
  </si>
  <si>
    <t>03-B010-00017086</t>
  </si>
  <si>
    <t>CMK070945816</t>
  </si>
  <si>
    <t>70945816</t>
  </si>
  <si>
    <t>CAMARGO PALOMINO,DAVNA X</t>
  </si>
  <si>
    <t>PE 5422 PLAZA VEA Basado en Entregas 09-0010-00057</t>
  </si>
  <si>
    <t>03-B010-00018152</t>
  </si>
  <si>
    <t>C00009664936</t>
  </si>
  <si>
    <t>09664936</t>
  </si>
  <si>
    <t>OSCANOA MIGUEL</t>
  </si>
  <si>
    <t>PE 1111 TEL: 901734128 Basado en Pedidos de client</t>
  </si>
  <si>
    <t>Jr huamanpoma n298 urb zarate</t>
  </si>
  <si>
    <t>03-B010-00019969</t>
  </si>
  <si>
    <t>C00046515492</t>
  </si>
  <si>
    <t>46515492</t>
  </si>
  <si>
    <t>HINOSTROZA DIAZ,DORIS RAQUEL</t>
  </si>
  <si>
    <t>PE 4065 TEL: 942803974 ENVÍO Basado en Entregas 09</t>
  </si>
  <si>
    <t>Av. 1ro de Mayo Manzana G1 Lote 4 Villa Esperanza</t>
  </si>
  <si>
    <t>03-B010-00019940</t>
  </si>
  <si>
    <t>PE 4008 TEL: 980491256 ENVÍO Basado en Entregas 09</t>
  </si>
  <si>
    <t>03-B010-00018373</t>
  </si>
  <si>
    <t>C00072214190</t>
  </si>
  <si>
    <t>72214190</t>
  </si>
  <si>
    <t>BERNAL JAIR</t>
  </si>
  <si>
    <t>PE 1479 TEL: 966782010 Basado en Pedidos de client</t>
  </si>
  <si>
    <t>av Brasil 2475 dep 1007 (edificio amarelo, dejar en recepcion)</t>
  </si>
  <si>
    <t>03-B010-00020048</t>
  </si>
  <si>
    <t>ERCAGV000470</t>
  </si>
  <si>
    <t>09881789</t>
  </si>
  <si>
    <t>SANCHEZ HIDALGO,LELIA ANDREA</t>
  </si>
  <si>
    <t>PE 4227 Basado en Entregas 09-T010-00000835.</t>
  </si>
  <si>
    <t>03-B010-00018447</t>
  </si>
  <si>
    <t>PE 1622 TEL: 942667055 Basado en Pedidos de client</t>
  </si>
  <si>
    <t>08-F010-00000873</t>
  </si>
  <si>
    <t>7599000001</t>
  </si>
  <si>
    <t>GASTOS DE EXPORTACION</t>
  </si>
  <si>
    <t>03-B010-00019629</t>
  </si>
  <si>
    <t>C00074356448</t>
  </si>
  <si>
    <t>74356448</t>
  </si>
  <si>
    <t>PAREDES HERNANDEZ,STEFANNY VALERIA</t>
  </si>
  <si>
    <t>PE 3645 RIPLEY n.º 6746554701-A Basado en Entregas</t>
  </si>
  <si>
    <t>03-B010-00020026</t>
  </si>
  <si>
    <t>C00040421864</t>
  </si>
  <si>
    <t>40421864</t>
  </si>
  <si>
    <t>CAÑARI SALAZAR LILIANA</t>
  </si>
  <si>
    <t>PE 4182 RIPLEY n.º 6774545101-A Basado en Entregas</t>
  </si>
  <si>
    <t>03-B010-00020043</t>
  </si>
  <si>
    <t>C00071461389</t>
  </si>
  <si>
    <t>71461389</t>
  </si>
  <si>
    <t>AYALA HUAMANI,KATHERINE FIORELLA</t>
  </si>
  <si>
    <t>PE 4210 RIPLEY n.º 6776969201-A Basado en Entregas</t>
  </si>
  <si>
    <t>03-B010-00018273</t>
  </si>
  <si>
    <t>PE 1376 TEL: 945182137 Basado en Entregas 09-0010-</t>
  </si>
  <si>
    <t>03-B010-00017108</t>
  </si>
  <si>
    <t>C00072897522</t>
  </si>
  <si>
    <t>72897522</t>
  </si>
  <si>
    <t>CASTILLO SIU,VIRGINIA PAOLA</t>
  </si>
  <si>
    <t>PE 5475 FALABELLA Basado en Entregas 09-0010-00058</t>
  </si>
  <si>
    <t>Buena vista condominio haras</t>
  </si>
  <si>
    <t>03-B010-00018386</t>
  </si>
  <si>
    <t>C00074225437</t>
  </si>
  <si>
    <t>74225437</t>
  </si>
  <si>
    <t>CARMIN VIÑAS KARINA MILAGROS</t>
  </si>
  <si>
    <t>PE 1503 TEL: 966328375 Basado en Pedidos de client</t>
  </si>
  <si>
    <t>jr los almendros mz O3 lt 33</t>
  </si>
  <si>
    <t>03-B010-00018701</t>
  </si>
  <si>
    <t>C00046795559</t>
  </si>
  <si>
    <t>46795559</t>
  </si>
  <si>
    <t>CRUZ PORTUGAL,NYDIA KATHERINE</t>
  </si>
  <si>
    <t>PE 2057 FALABELLA Basado en Entregas 09-0007-00000</t>
  </si>
  <si>
    <t>avenida san martin 331</t>
  </si>
  <si>
    <t>03-B010-00017960</t>
  </si>
  <si>
    <t>CMK010354182</t>
  </si>
  <si>
    <t>10354182</t>
  </si>
  <si>
    <t>RIVAS OTAIZA,CORA ANGELICA</t>
  </si>
  <si>
    <t>PE 0787 FALABELLA Basado en Entregas 09-0010-00058</t>
  </si>
  <si>
    <t>AV PIEDRA LUNA MZV LT1 URB SAN CARLOS</t>
  </si>
  <si>
    <t>03-B010-00016754</t>
  </si>
  <si>
    <t>PE 4798 FALABELLA Basado en Entregas 09-0010-00057</t>
  </si>
  <si>
    <t>03-B010-00018496</t>
  </si>
  <si>
    <t>PE 1715 Basado en Entregas 09-0010-00059791.</t>
  </si>
  <si>
    <t>03-B010-00018215</t>
  </si>
  <si>
    <t>PE 1255 FALABELLA Basado en Entregas 09-0010-00059</t>
  </si>
  <si>
    <t>03-B010-00018431</t>
  </si>
  <si>
    <t>PE 1601 TEL: 997950666 Basado en Entregas 09-0010-</t>
  </si>
  <si>
    <t>03-B010-00019684</t>
  </si>
  <si>
    <t>C00073511545</t>
  </si>
  <si>
    <t>73511545</t>
  </si>
  <si>
    <t>BASILIO DE LA PEÑA,LESLIE JANETH</t>
  </si>
  <si>
    <t>PE 3742 TEL: 968875298 ENVÍO Basado en Entregas 09</t>
  </si>
  <si>
    <t>Calle general vargas machuca 160</t>
  </si>
  <si>
    <t>03-B010-00019825</t>
  </si>
  <si>
    <t>PE 3850 TEL: 966745629 ENVÍO Basado en Entregas 09</t>
  </si>
  <si>
    <t>03-B010-00019959</t>
  </si>
  <si>
    <t>CMK044456257</t>
  </si>
  <si>
    <t>44456257</t>
  </si>
  <si>
    <t>VIDALON RIOS,JUAN CARLOS X</t>
  </si>
  <si>
    <t>PE 4056 FALABELLA No 2548953828 Basado en Entregas</t>
  </si>
  <si>
    <t>03-B010-00019599</t>
  </si>
  <si>
    <t>CMK010549139</t>
  </si>
  <si>
    <t>10549139</t>
  </si>
  <si>
    <t>LOBRANO JUNCO, FRANCISCO</t>
  </si>
  <si>
    <t>PE 3578 FALABELLA No 2525176144 Basado en Entregas</t>
  </si>
  <si>
    <t>03-B010-00020099</t>
  </si>
  <si>
    <t>ERCAGV000427</t>
  </si>
  <si>
    <t>41361328</t>
  </si>
  <si>
    <t>RETUERTO PEREZ,URSULA MARIA</t>
  </si>
  <si>
    <t>PE 4306 Basado en Entregas 09-T010-00000919.</t>
  </si>
  <si>
    <t>03-B010-00020329</t>
  </si>
  <si>
    <t>Ofertas de ventas - ERCAGV000427. PE:  4682 Basado</t>
  </si>
  <si>
    <t>03-B010-00020446</t>
  </si>
  <si>
    <t>Ofertas de ventas - ERCAGV0001210PE: 4894 Basado</t>
  </si>
  <si>
    <t>03-B010-00020160</t>
  </si>
  <si>
    <t>PEDIDO 4350 Basado en Entregas 09-T010-00000990.</t>
  </si>
  <si>
    <t>03-B010-00019444</t>
  </si>
  <si>
    <t>ERCAGV000640</t>
  </si>
  <si>
    <t>72611115</t>
  </si>
  <si>
    <t>ALHUAY PEREZ,ESPERANZA VICTORIA</t>
  </si>
  <si>
    <t>PE 3313 Basado en Entregas 09-T010-00000042.</t>
  </si>
  <si>
    <t>03-B010-00019876</t>
  </si>
  <si>
    <t>CMKT45892498</t>
  </si>
  <si>
    <t>45892498</t>
  </si>
  <si>
    <t>ROMAINVILLE LA TORRE,FABRIZIO ENRIQUE</t>
  </si>
  <si>
    <t>PE 3922 PROMART 1451857793116-01 Basado en Entrega</t>
  </si>
  <si>
    <t>03-B010-00018450</t>
  </si>
  <si>
    <t>C00018194010</t>
  </si>
  <si>
    <t>18194010</t>
  </si>
  <si>
    <t>GOICOCHEA FRANCES</t>
  </si>
  <si>
    <t>PE 1629 TEL: 902646269 Basado en Entregas 09-0010-</t>
  </si>
  <si>
    <t>JR REAL 205 DPTO 401</t>
  </si>
  <si>
    <t>03-B010-00017007</t>
  </si>
  <si>
    <t>C00007564002</t>
  </si>
  <si>
    <t>07564002</t>
  </si>
  <si>
    <t>ALVARIÑO APONTE,MARIA DEL CARMEN</t>
  </si>
  <si>
    <t>PE 5232 FALABELLA Basado en Entregas 09-0010-00057</t>
  </si>
  <si>
    <t>Jirón Jose Mariano Arce 269</t>
  </si>
  <si>
    <t>03-B010-00019245</t>
  </si>
  <si>
    <t>C00040226336</t>
  </si>
  <si>
    <t>40226336</t>
  </si>
  <si>
    <t>SANCHEZ LOPEZ,MILTON JAVIER</t>
  </si>
  <si>
    <t>PE 2873 FALABELLA Basado en Entregas 09-0007-00000</t>
  </si>
  <si>
    <t>Av Comandante Espinar 451</t>
  </si>
  <si>
    <t>03-B010-00019836</t>
  </si>
  <si>
    <t>C00070251010</t>
  </si>
  <si>
    <t>70251010</t>
  </si>
  <si>
    <t>ZAMORA CHAVEZ FERNANDO AUGUSTO</t>
  </si>
  <si>
    <t>PE 3844 TEL: 981488411 ENVÍO Basado en Pedidos de</t>
  </si>
  <si>
    <t>CALLE LAS LILAS 400, BLOQUE G, DPTO 202</t>
  </si>
  <si>
    <t>03-B010-00019304</t>
  </si>
  <si>
    <t>PE 2972 TEL: 994633856 Basado en Pedidos de client</t>
  </si>
  <si>
    <t>CALLE CANTUARIAS 355 DPTO. 204</t>
  </si>
  <si>
    <t>03-B010-00020495</t>
  </si>
  <si>
    <t>CMK048820565</t>
  </si>
  <si>
    <t>48820565</t>
  </si>
  <si>
    <t>ARCE NAJARRO,MOISES X</t>
  </si>
  <si>
    <t>PE 4998 RIPLEY n.º 6813058601-A Basado en Entregas</t>
  </si>
  <si>
    <t>03-B010-00019612</t>
  </si>
  <si>
    <t>PE 3607 RIPLEY n.º 6740747601-A Basado en Entregas</t>
  </si>
  <si>
    <t>03-B010-00017890</t>
  </si>
  <si>
    <t>CMK046690126</t>
  </si>
  <si>
    <t>46690126</t>
  </si>
  <si>
    <t>UCEDA X,NILTON X</t>
  </si>
  <si>
    <t>PE 0627 FALABELLA Basado en Entregas 09-0010-00058</t>
  </si>
  <si>
    <t>Av. Canada 1090</t>
  </si>
  <si>
    <t>03-B010-00020482</t>
  </si>
  <si>
    <t>C00077239593</t>
  </si>
  <si>
    <t>77239593</t>
  </si>
  <si>
    <t>FLORES DOMINGUEZ RITA MARISOL</t>
  </si>
  <si>
    <t>PE 4971 FALABELLA No 2580506343 Basado en Entregas</t>
  </si>
  <si>
    <t>Psje. Diego Ferrer #333-Soledad Alta a una cdra de la EPS CHAVIN SA</t>
  </si>
  <si>
    <t>03-B010-00019491</t>
  </si>
  <si>
    <t>C00043976533</t>
  </si>
  <si>
    <t>43976533</t>
  </si>
  <si>
    <t>HUAPAYA MUÑOZ DAVID</t>
  </si>
  <si>
    <t>PE 3387 TEL: 931666558 Basado en Pedidos de client</t>
  </si>
  <si>
    <t>03-B010-00019894</t>
  </si>
  <si>
    <t>C00043207136</t>
  </si>
  <si>
    <t>43207136</t>
  </si>
  <si>
    <t>REYES CHAVEZ,ABEL GERARDO</t>
  </si>
  <si>
    <t>PE 3950 TEL: 933078476 ENVÍO Basado en Entregas 09</t>
  </si>
  <si>
    <t>Avenida Palermo 498</t>
  </si>
  <si>
    <t>03-B010-00019401</t>
  </si>
  <si>
    <t>C00046914076</t>
  </si>
  <si>
    <t>46914076</t>
  </si>
  <si>
    <t>Carlos Delgado Salazar</t>
  </si>
  <si>
    <t>PE 3225 RIPLEY n.º 6687736201-A Basado en Entregas</t>
  </si>
  <si>
    <t>Calle Parque Echenique 714 Dpto 101</t>
  </si>
  <si>
    <t>03-B010-00018794</t>
  </si>
  <si>
    <t>PE 2205 RIPLEY Basado en Entregas 09-0007-00000247</t>
  </si>
  <si>
    <t>03-B010-00017636</t>
  </si>
  <si>
    <t>CMK047365540</t>
  </si>
  <si>
    <t>47365540</t>
  </si>
  <si>
    <t>CARRION BARBOZA,KATHERINE X</t>
  </si>
  <si>
    <t>PE 0148 FALABELLA Basado en Entregas 09-0010-00058</t>
  </si>
  <si>
    <t>Jr Inca Roca 305</t>
  </si>
  <si>
    <t>03-B010-00019606</t>
  </si>
  <si>
    <t>PE 3598 TEL: 975613383 RECOJO Basado en Pedidos de</t>
  </si>
  <si>
    <t>03-B010-00017053</t>
  </si>
  <si>
    <t>PE 5349 FALABELLA Basado en Entregas 09-0010-00057</t>
  </si>
  <si>
    <t>01-F010-00022747</t>
  </si>
  <si>
    <t>Facturas clientes - C20517583155</t>
  </si>
  <si>
    <t>03-B010-00020216</t>
  </si>
  <si>
    <t>Ofertas de ventas - ERCAGV000691.  PEDIDO 4495 Bas</t>
  </si>
  <si>
    <t>03-B010-00020558</t>
  </si>
  <si>
    <t>Ofertas de ventas - ERCAGV000691 PE:  5167 Basado</t>
  </si>
  <si>
    <t>03-B010-00019650</t>
  </si>
  <si>
    <t>PE 3680 Basado en Entregas 09-T010-00000364.</t>
  </si>
  <si>
    <t>03-B010-00019996</t>
  </si>
  <si>
    <t>ERCAGV000065</t>
  </si>
  <si>
    <t>10184621</t>
  </si>
  <si>
    <t>CALDERON OJEDA,RICARDO MARTÍN</t>
  </si>
  <si>
    <t>7012100002</t>
  </si>
  <si>
    <t>PE 4134 Basado en Entregas 09-T012-00000144.</t>
  </si>
  <si>
    <t>03-B010-00019600</t>
  </si>
  <si>
    <t>PE 3579 FALABELLA No 2525091166 Basado en Entregas</t>
  </si>
  <si>
    <t>03-B010-00018405</t>
  </si>
  <si>
    <t>PE 1529 FALABELLA Basado en Entregas 09-0010-00059</t>
  </si>
  <si>
    <t>03-B010-00019230</t>
  </si>
  <si>
    <t>PE 2851 FALABELLA Basado en Entregas 09-0007-00000</t>
  </si>
  <si>
    <t>03-B010-00019075</t>
  </si>
  <si>
    <t>ERCAGV000865</t>
  </si>
  <si>
    <t>41701168</t>
  </si>
  <si>
    <t>MOGOLLON CORNEJO,PITTER</t>
  </si>
  <si>
    <t>Facturas clientes - ERCAGV000865</t>
  </si>
  <si>
    <t>R001 59301</t>
  </si>
  <si>
    <t>1334500001</t>
  </si>
  <si>
    <t>LETRAS PROTESTADAS NACIONAL</t>
  </si>
  <si>
    <t>03-B010-00018384</t>
  </si>
  <si>
    <t>C00070676138</t>
  </si>
  <si>
    <t>70676138</t>
  </si>
  <si>
    <t>ALBA MARIA</t>
  </si>
  <si>
    <t>PE 1502 TEL: 991264961 Basado en Pedidos de client</t>
  </si>
  <si>
    <t>Calle Regoyos 104 dpto 301A San Borja</t>
  </si>
  <si>
    <t>03-B010-00019546</t>
  </si>
  <si>
    <t>C00046409291</t>
  </si>
  <si>
    <t>46409291</t>
  </si>
  <si>
    <t>AUCALLANCHI DAVILA,ROCIO GERMAINE</t>
  </si>
  <si>
    <t>PE 3494 TEL: 959095151 CANI-TABS Basado en Entrega</t>
  </si>
  <si>
    <t>03-B010-00017995</t>
  </si>
  <si>
    <t>C00040086247</t>
  </si>
  <si>
    <t>40086247</t>
  </si>
  <si>
    <t>BRIONES TORRES  PAOLA MILAGROS</t>
  </si>
  <si>
    <t>PE 0903 TEL: 926876936 Basado en Pedidos de client</t>
  </si>
  <si>
    <t>AVENIDA AREQUIPA 2080 OF 402 LINCE</t>
  </si>
  <si>
    <t>03-B010-00018401</t>
  </si>
  <si>
    <t>C00041575053</t>
  </si>
  <si>
    <t>41575053</t>
  </si>
  <si>
    <t>MANTURANO ARTEAGA  FREDY</t>
  </si>
  <si>
    <t>PE 1522 RECOGE: Karem Laura Rodriguez Ascona DNI:</t>
  </si>
  <si>
    <t>Av san martín #161</t>
  </si>
  <si>
    <t>03-B010-00020136</t>
  </si>
  <si>
    <t>C00044043068</t>
  </si>
  <si>
    <t>44043068</t>
  </si>
  <si>
    <t>ENRIQUE OSTERLING</t>
  </si>
  <si>
    <t>Pedidos de cliente - C00044043068 Basado en Entreg</t>
  </si>
  <si>
    <t>03-B010-00020117</t>
  </si>
  <si>
    <t>C00071936763</t>
  </si>
  <si>
    <t>71936763</t>
  </si>
  <si>
    <t>LINARES MIRIAM</t>
  </si>
  <si>
    <t>Pedidos de cliente - C00071936763 Basado en Entreg</t>
  </si>
  <si>
    <t>03-B010-00020199</t>
  </si>
  <si>
    <t>C00040299694</t>
  </si>
  <si>
    <t>40299694</t>
  </si>
  <si>
    <t>MARIA GANOZA</t>
  </si>
  <si>
    <t>Pedidos de cliente - C00040299694 Basado en Entreg</t>
  </si>
  <si>
    <t>03-B010-00020133</t>
  </si>
  <si>
    <t>C00000979298</t>
  </si>
  <si>
    <t>000979298</t>
  </si>
  <si>
    <t>DIANA FARIAS</t>
  </si>
  <si>
    <t>Pedidos de cliente - C00000979298 Basado en Entreg</t>
  </si>
  <si>
    <t>03-B010-00020146</t>
  </si>
  <si>
    <t>C00074076031</t>
  </si>
  <si>
    <t>74076031</t>
  </si>
  <si>
    <t>VARA NAYUMI</t>
  </si>
  <si>
    <t>PE 4395 Basado en Entregas 09-T010-00000970.</t>
  </si>
  <si>
    <t>03-B010-00019981</t>
  </si>
  <si>
    <t>C00074175738</t>
  </si>
  <si>
    <t>74175738</t>
  </si>
  <si>
    <t>BASILIO DE LA PEÑA,JOHAN JAVIER</t>
  </si>
  <si>
    <t>PE 4105 TEL: 945097100 ENVÍO Basado en Entregas 09</t>
  </si>
  <si>
    <t>CALLE GENERAL VARGAS MUCHA 160</t>
  </si>
  <si>
    <t>03-B010-00019603</t>
  </si>
  <si>
    <t>PE 3584 TEL:  998114061 ENVÍO Basado en Entregas 0</t>
  </si>
  <si>
    <t>03-B010-00017977</t>
  </si>
  <si>
    <t>C00075107562</t>
  </si>
  <si>
    <t>75107562</t>
  </si>
  <si>
    <t>MONTES CABRERA,ANDREA ISABEL</t>
  </si>
  <si>
    <t>PE 0858 FALABELLA Basado en Entregas 09-0010-00058</t>
  </si>
  <si>
    <t>Rio Perene 274</t>
  </si>
  <si>
    <t>03-B010-00017030</t>
  </si>
  <si>
    <t>CMK002852288</t>
  </si>
  <si>
    <t>02852288</t>
  </si>
  <si>
    <t>CAMPOS CHIYON,DIANA TERESA</t>
  </si>
  <si>
    <t>PE 5309 FALABELLA Basado en Entregas 09-0010-00057</t>
  </si>
  <si>
    <t>Las Begonias 126</t>
  </si>
  <si>
    <t>03-B010-00017374</t>
  </si>
  <si>
    <t>CMK046264040</t>
  </si>
  <si>
    <t>46264040</t>
  </si>
  <si>
    <t>CHURA CASTILLO,GIAN CARLO</t>
  </si>
  <si>
    <t>PE 5594 FALABELLA Basado en Entregas 09-0010-00058</t>
  </si>
  <si>
    <t>Pasaje Santo Toribio 191 Urb. Valles Rosados</t>
  </si>
  <si>
    <t>03-B010-00017863</t>
  </si>
  <si>
    <t>JUNTOZ Basado en Entregas 09-0010-00058703.</t>
  </si>
  <si>
    <t>03-B010-00018095</t>
  </si>
  <si>
    <t>CMK040032058</t>
  </si>
  <si>
    <t>40032058</t>
  </si>
  <si>
    <t>RODRIGUEZ RODRIGUEZ,ANA CRISTINA</t>
  </si>
  <si>
    <t>PE 0989 FALABELLA Basado en Entregas 09-0010-00059</t>
  </si>
  <si>
    <t>CALLE ARGENTINA 131</t>
  </si>
  <si>
    <t>03-B010-00019972</t>
  </si>
  <si>
    <t>PE 4073 JUNTOZ 240812000130-001 Basado en Entregas</t>
  </si>
  <si>
    <t>03-B010-00020242</t>
  </si>
  <si>
    <t>ERCAGV0001015</t>
  </si>
  <si>
    <t>48340724</t>
  </si>
  <si>
    <t>CUPE PARDO,BRENDA NOEMI</t>
  </si>
  <si>
    <t>PE 4537 Basado en Entregas 09-T010-00001122.</t>
  </si>
  <si>
    <t>03-B010-00018854</t>
  </si>
  <si>
    <t>C00076875773</t>
  </si>
  <si>
    <t>76875773</t>
  </si>
  <si>
    <t>HURTADO REATEGUI,GIANELLA ALESSANDRA</t>
  </si>
  <si>
    <t>PE 2310 RIPLEY Basado en Entregas 09-0007-00000372</t>
  </si>
  <si>
    <t>Larco herrera 270</t>
  </si>
  <si>
    <t>03-B010-00019338</t>
  </si>
  <si>
    <t>ERCAGV000968</t>
  </si>
  <si>
    <t>48248365</t>
  </si>
  <si>
    <t>CALDERON ASCONA NATHALY ELENA</t>
  </si>
  <si>
    <t>PE 3055 Basado en Entregas 09-0007-00001024.</t>
  </si>
  <si>
    <t>03-B010-00018141</t>
  </si>
  <si>
    <t>CMK074301405</t>
  </si>
  <si>
    <t>74301405</t>
  </si>
  <si>
    <t>FERNANDEZ RUEDA,MILANGELA LUYMAR</t>
  </si>
  <si>
    <t>PE 1117 JUNTOZ Basado en Entregas 09-0010-00059223</t>
  </si>
  <si>
    <t>Jirón Domingo Ponte 525</t>
  </si>
  <si>
    <t>03-B010-00017532</t>
  </si>
  <si>
    <t>PE 0008 FALABELLA Basado en Entregas 09-0010-00058</t>
  </si>
  <si>
    <t>03-B010-00019354</t>
  </si>
  <si>
    <t>CMK070011596</t>
  </si>
  <si>
    <t>70011596</t>
  </si>
  <si>
    <t>EGUILUZ ALTAMIRANO,MATIAS ALEJADRO</t>
  </si>
  <si>
    <t>PE 3088 FALABELLA Basado en Entregas 09-0007-00001</t>
  </si>
  <si>
    <t>Av José Gabriel cosio 106</t>
  </si>
  <si>
    <t>03-B010-00019632</t>
  </si>
  <si>
    <t>C00046466144</t>
  </si>
  <si>
    <t>46466144</t>
  </si>
  <si>
    <t>MARQUEZ MONTES JHONNATAN ISAAC</t>
  </si>
  <si>
    <t>PE 3640 TEL: 959445565 ENVÍO Basado en Entregas 09</t>
  </si>
  <si>
    <t>CAMANA</t>
  </si>
  <si>
    <t>03-B010-00019496</t>
  </si>
  <si>
    <t>Pedidos de cliente - ERCAGV000801 Basado en Entreg</t>
  </si>
  <si>
    <t>03-B010-00019407</t>
  </si>
  <si>
    <t>ERCAGV000403801</t>
  </si>
  <si>
    <t>40380123</t>
  </si>
  <si>
    <t>QUISPE TURIN,RUDY X</t>
  </si>
  <si>
    <t>PE 3248 Basado en Entregas 09-0007-00001207.</t>
  </si>
  <si>
    <t>OFICINA CANADA-SAN LUIS</t>
  </si>
  <si>
    <t>03-B010-00018218</t>
  </si>
  <si>
    <t>CMK071937872</t>
  </si>
  <si>
    <t>71937872</t>
  </si>
  <si>
    <t>ESPINOZA FLORES,KIMBERLY AMBAR</t>
  </si>
  <si>
    <t>PE 1258 PLAZA VEA Basado en Entregas 09-0010-00059</t>
  </si>
  <si>
    <t>03-B010-00019703</t>
  </si>
  <si>
    <t>C00041714551</t>
  </si>
  <si>
    <t>41714551</t>
  </si>
  <si>
    <t>MEDINA RIOS,MONICA ANTUANETTE</t>
  </si>
  <si>
    <t>PE 3779 JUNTOZ 240730000076-001 Basado en Entregas</t>
  </si>
  <si>
    <t>01-F010-00023327</t>
  </si>
  <si>
    <t>7599000016</t>
  </si>
  <si>
    <t>03-B010-00019990</t>
  </si>
  <si>
    <t>PE 4115 Basado en Entregas 09-T010-00000749.</t>
  </si>
  <si>
    <t>01-F010-00005425</t>
  </si>
  <si>
    <t>Facturas clientes - C20519170907</t>
  </si>
  <si>
    <t>03-B010-00019539</t>
  </si>
  <si>
    <t>ERCAGV000931</t>
  </si>
  <si>
    <t>48517948</t>
  </si>
  <si>
    <t>LOVATON RAMIREZ,JUANA</t>
  </si>
  <si>
    <t>PE 3458 Basado en Entregas 09-T010-00000179.</t>
  </si>
  <si>
    <t>03-B010-00019651</t>
  </si>
  <si>
    <t>PE 3678 TEL: 967140980 ENVÍO Basado en Pedidos de</t>
  </si>
  <si>
    <t>03-B010-00018189</t>
  </si>
  <si>
    <t>C00040639304</t>
  </si>
  <si>
    <t>40639304</t>
  </si>
  <si>
    <t>SAN ROMAN REBECA</t>
  </si>
  <si>
    <t>PE 1207 TEL: 997500316 Basado en Pedidos de client</t>
  </si>
  <si>
    <t>Ca. Machaypuito 160 dept 702</t>
  </si>
  <si>
    <t>03-B010-00019570</t>
  </si>
  <si>
    <t>C00049086735</t>
  </si>
  <si>
    <t>49086735</t>
  </si>
  <si>
    <t>MEJIAS TARANCON CRISTINA</t>
  </si>
  <si>
    <t>PE 3516 TEL: 942902818 ENVÍO Basado en Pedidos de</t>
  </si>
  <si>
    <t>01-F010-00024454</t>
  </si>
  <si>
    <t>2810000005</t>
  </si>
  <si>
    <t>ADICIONAL DE TAPAS ABZ 12.5% CON MINERALES</t>
  </si>
  <si>
    <t>03-B010-00020157</t>
  </si>
  <si>
    <t>C00009751871</t>
  </si>
  <si>
    <t>09751871</t>
  </si>
  <si>
    <t>PATOW KURZ DE DERTEANO,SANDRA MANUELA</t>
  </si>
  <si>
    <t>PE 4343 PROMART 1456537863178-01 Basado en Entrega</t>
  </si>
  <si>
    <t>03-B010-00019567</t>
  </si>
  <si>
    <t>C00040433636</t>
  </si>
  <si>
    <t>40433636</t>
  </si>
  <si>
    <t>GAVIDIA MEDRANO  SUNYTA LEYLA</t>
  </si>
  <si>
    <t>PE 3531 TEL: 994442430 ENVÍO Basado en Entregas 09</t>
  </si>
  <si>
    <t>03-B010-00018216</t>
  </si>
  <si>
    <t>CMK070373848</t>
  </si>
  <si>
    <t>70373848</t>
  </si>
  <si>
    <t>CANDELA OLIVERA,ALLISON CAROLINA</t>
  </si>
  <si>
    <t>PE 1256 FALABELLA Basado en Entregas 09-0010-00059</t>
  </si>
  <si>
    <t>Avenida Miguel Grau 146</t>
  </si>
  <si>
    <t>03-B010-00016800</t>
  </si>
  <si>
    <t>PE 4897 FALABELLA Basado en Entregas 09-0010-00057</t>
  </si>
  <si>
    <t>03-B010-00017533</t>
  </si>
  <si>
    <t>PE 0009 FALABELLA Basado en Entregas 09-0010-00058</t>
  </si>
  <si>
    <t>03-B010-00018728</t>
  </si>
  <si>
    <t>ERCAGV000868</t>
  </si>
  <si>
    <t>43978070</t>
  </si>
  <si>
    <t>ARIAS BAZAN,PAOLA YANINA</t>
  </si>
  <si>
    <t>REC VALES TAI LOY - ABRIL 2024</t>
  </si>
  <si>
    <t>03-B010-00019076</t>
  </si>
  <si>
    <t>Facturas clientes - ERCAGV000868</t>
  </si>
  <si>
    <t>03-B010-00019418</t>
  </si>
  <si>
    <t>C00070269953</t>
  </si>
  <si>
    <t>70269953</t>
  </si>
  <si>
    <t>VILLANUEVA PIERINA</t>
  </si>
  <si>
    <t>PE 3265 TEL: 980291270 Basado en Pedidos de client</t>
  </si>
  <si>
    <t>CLLE BOULEVARD 182 INT 702 URB HOGARES DE MONTERRICO CHICO</t>
  </si>
  <si>
    <t>03-B010-00020187</t>
  </si>
  <si>
    <t>ERCAGV000018</t>
  </si>
  <si>
    <t>09314068</t>
  </si>
  <si>
    <t>CALDERON OJEDA,PEDRO ALEJANDRO</t>
  </si>
  <si>
    <t>PE 4422 Basado en Entregas 09-T010-00001021.</t>
  </si>
  <si>
    <t>03-B010-00020439</t>
  </si>
  <si>
    <t>PE 4897 Basado en Entregas 09-T010-00001451.</t>
  </si>
  <si>
    <t>03-B010-00019425</t>
  </si>
  <si>
    <t>PE 3284 Basado en Entregas 09-T010-00000016.</t>
  </si>
  <si>
    <t>03-B010-00017947</t>
  </si>
  <si>
    <t>CMK074703570</t>
  </si>
  <si>
    <t>74703570</t>
  </si>
  <si>
    <t>BECERRA PACHECO,GIANELLY JINMEI</t>
  </si>
  <si>
    <t>PE 0766 FALABELLA Basado en Entregas 09-0010-00058</t>
  </si>
  <si>
    <t>Av. Alfredo Mendiola Nº 7026</t>
  </si>
  <si>
    <t>03-B010-00018436</t>
  </si>
  <si>
    <t>PE 1595 TEL: 940525996/997737934 Basado en Entrega</t>
  </si>
  <si>
    <t>03-B010-00018607</t>
  </si>
  <si>
    <t>PE 1927 RIPLEY Basado en Entregas 09-0010-00059961</t>
  </si>
  <si>
    <t>03-B010-00019875</t>
  </si>
  <si>
    <t>CMK008827518</t>
  </si>
  <si>
    <t>08827518</t>
  </si>
  <si>
    <t>SANCHEZ MEDINA,MARTHA LUCIA</t>
  </si>
  <si>
    <t>PE 3821 PLAZA VEA v13177535plzv-01 Basado en Entre</t>
  </si>
  <si>
    <t>03-B010-00019563</t>
  </si>
  <si>
    <t>C00076749304</t>
  </si>
  <si>
    <t>76749304</t>
  </si>
  <si>
    <t>ALVA APARCANA ANTONELLA</t>
  </si>
  <si>
    <t>PE 3519 TEL: 953890154 ENVÍO Basado en Entregas 09</t>
  </si>
  <si>
    <t>03-B010-00019925</t>
  </si>
  <si>
    <t>C00074076134</t>
  </si>
  <si>
    <t>74076134</t>
  </si>
  <si>
    <t>SOLIS GOMEZ,PALOMA X</t>
  </si>
  <si>
    <t>PE 3991 TEL: 950895265 ENVÍO Basado en Entregas 09</t>
  </si>
  <si>
    <t>Calle El Condado 181, Portada del Sol I Etapa</t>
  </si>
  <si>
    <t>03-B010-00018520</t>
  </si>
  <si>
    <t>C00077165007</t>
  </si>
  <si>
    <t>77165007</t>
  </si>
  <si>
    <t>PEDEMONTE CORDOVA,HILDE ALBERTH</t>
  </si>
  <si>
    <t>PE 1750 TEL: 931719208 Basado en Entregas 09-0010-</t>
  </si>
  <si>
    <t>CP Quebrada verde N° 110</t>
  </si>
  <si>
    <t>Pachacamac</t>
  </si>
  <si>
    <t>03-B010-00020072</t>
  </si>
  <si>
    <t>ERCAGV000930</t>
  </si>
  <si>
    <t>77074294</t>
  </si>
  <si>
    <t>SAAVEDRA IBAÑEZ,JOB DAVID</t>
  </si>
  <si>
    <t>PE 4257 Basado en Entregas 09-T010-00000871.</t>
  </si>
  <si>
    <t>03-B010-00019218</t>
  </si>
  <si>
    <t>PE 2832 FALABELLA Basado en Entregas 09-0007-00000</t>
  </si>
  <si>
    <t>03-B010-00020314</t>
  </si>
  <si>
    <t>PE 4656 RIPLEY n.º 6795331901-A Basado en Entregas</t>
  </si>
  <si>
    <t>03-B010-00020180</t>
  </si>
  <si>
    <t>CMK009802050</t>
  </si>
  <si>
    <t>09802050</t>
  </si>
  <si>
    <t>URTECHO NORIEGA,OLGA LIVIA</t>
  </si>
  <si>
    <t>PE 4416 RIPLEY n.º 6784246201-A Basado en Entregas</t>
  </si>
  <si>
    <t>Urb Santa Patricia MZ D lote 20 SN, 1</t>
  </si>
  <si>
    <t>03-B010-00020317</t>
  </si>
  <si>
    <t>ERCAGV000881</t>
  </si>
  <si>
    <t>47700102</t>
  </si>
  <si>
    <t>FRANCISCO PEREZ,SHARON CAROLYN</t>
  </si>
  <si>
    <t>PE 4662 Basado en Entregas 09-T010-00001226.</t>
  </si>
  <si>
    <t>03-B010-00020096</t>
  </si>
  <si>
    <t>ERCAGV000315</t>
  </si>
  <si>
    <t>08459479</t>
  </si>
  <si>
    <t>CACERES SALCEDO,ELVIS LUCIO</t>
  </si>
  <si>
    <t>PE 4310 Basado en Entregas 09-T010-00000912.</t>
  </si>
  <si>
    <t>03-B010-00016795</t>
  </si>
  <si>
    <t>CMK073066177</t>
  </si>
  <si>
    <t>73066177</t>
  </si>
  <si>
    <t>AGUILAR VALDIVIA,MIYOSHI LUZ</t>
  </si>
  <si>
    <t>PE 4892 FALABELLA Basado en Entregas 09-0010-00057</t>
  </si>
  <si>
    <t>Cesar Vallejo Mz. P lote 6, Islay</t>
  </si>
  <si>
    <t>03-B010-00018430</t>
  </si>
  <si>
    <t>PE 1583 RECOGE: José Esmildor Obando Plasencia DNI</t>
  </si>
  <si>
    <t>03-B010-00017650</t>
  </si>
  <si>
    <t>PE 0197 FALABELLA Basado en Entregas 09-0010-00058</t>
  </si>
  <si>
    <t>03-B010-00018201</t>
  </si>
  <si>
    <t>C00025782764</t>
  </si>
  <si>
    <t>25782764</t>
  </si>
  <si>
    <t>QUISPE ARATA  YOLANDA</t>
  </si>
  <si>
    <t>PE 1228 TEL: 955215062 Basado en Pedidos de client</t>
  </si>
  <si>
    <t>Calle 5 . Número 156. Casablanca</t>
  </si>
  <si>
    <t>PACHACAMAC</t>
  </si>
  <si>
    <t>03-B010-00017110</t>
  </si>
  <si>
    <t>PE 5485 PROMART Basado en Entregas 09-0010-0005804</t>
  </si>
  <si>
    <t>03-B010-00020321</t>
  </si>
  <si>
    <t>PE 4673 Basado en Entregas 09-T010-00001234.</t>
  </si>
  <si>
    <t>03-B010-00018394</t>
  </si>
  <si>
    <t>PE 1517 TEL: 967140980 Basado en Pedidos de client</t>
  </si>
  <si>
    <t>01-F010-00023607</t>
  </si>
  <si>
    <t>OXANTEL GEL LT: 2125683 OC:231000779</t>
  </si>
  <si>
    <t>03-B010-00016774</t>
  </si>
  <si>
    <t>PE 4838 FALABELLA Basado en Entregas 09-0010-00057</t>
  </si>
  <si>
    <t>03-B010-00020340</t>
  </si>
  <si>
    <t>CMK010062109</t>
  </si>
  <si>
    <t>10062109</t>
  </si>
  <si>
    <t>ZARATE SOTO ELIZABETH FABIOLA</t>
  </si>
  <si>
    <t>PE 4704 RIPLEY n.º 6797654701-A Basado en Entregas</t>
  </si>
  <si>
    <t>03-B010-00020341</t>
  </si>
  <si>
    <t>C00044065795</t>
  </si>
  <si>
    <t>44065795</t>
  </si>
  <si>
    <t>DOLORES BUSTAMANTE,MILY GANDY</t>
  </si>
  <si>
    <t>PE 4705 RIPLEY n.º 6796582901-A Basado en Entregas</t>
  </si>
  <si>
    <t>03-B010-00017918</t>
  </si>
  <si>
    <t>CMK046408533</t>
  </si>
  <si>
    <t>46408533</t>
  </si>
  <si>
    <t>TELLO ROJAS,DIANA CLARA</t>
  </si>
  <si>
    <t>PE 0717 FALABELLA Basado en Entregas 09-0010-00058</t>
  </si>
  <si>
    <t>Avenida Gonzalez Prada 1453 Dpto. 301</t>
  </si>
  <si>
    <t>03-B010-00019987</t>
  </si>
  <si>
    <t>ERCAGV001006</t>
  </si>
  <si>
    <t>PEÑA ARAMAYO,AURA GIANNINA</t>
  </si>
  <si>
    <t>PE 4098 Basado en Entregas 09-T010-00000746.</t>
  </si>
  <si>
    <t>Sede Villa - Lima</t>
  </si>
  <si>
    <t>03-B010-00020263</t>
  </si>
  <si>
    <t>C00045554995</t>
  </si>
  <si>
    <t>45554995</t>
  </si>
  <si>
    <t>FERNANDEZ TORRES,MAIRA ELIZABETH</t>
  </si>
  <si>
    <t>PE 4554 FALABELLA No 2565279096 Basado en Entregas</t>
  </si>
  <si>
    <t>03-B010-00019524</t>
  </si>
  <si>
    <t>PE 3448 Basado en Entregas 09-T010-00000154.</t>
  </si>
  <si>
    <t>01-F050-00000640</t>
  </si>
  <si>
    <t>209-2021 Basado en Entregas 09-0010-00049414.</t>
  </si>
  <si>
    <t>03-B010-00018197</t>
  </si>
  <si>
    <t>PE 1208 TEL: 983205939 Basado en Pedidos de client</t>
  </si>
  <si>
    <t>03-B010-00020481</t>
  </si>
  <si>
    <t>PE 4970 FALABELLA No 2580141737 Basado en Entregas</t>
  </si>
  <si>
    <t>03-B010-00019832</t>
  </si>
  <si>
    <t>PE 3826 TEL: 970465265 ENVÍO Basado en Entregas 09</t>
  </si>
  <si>
    <t>03-B010-00020572</t>
  </si>
  <si>
    <t>PE 5100 Basado en Entregas 09-T010-00001618.</t>
  </si>
  <si>
    <t>03-B010-00020490</t>
  </si>
  <si>
    <t>C00019096045</t>
  </si>
  <si>
    <t>19096045</t>
  </si>
  <si>
    <t>NORIEGA VARGAS JANNETTE DEL CARMEN</t>
  </si>
  <si>
    <t>PE 4984 FALABELLA No 2581500044 Basado en Entregas</t>
  </si>
  <si>
    <t>03-B010-00020001</t>
  </si>
  <si>
    <t>CMK000514154</t>
  </si>
  <si>
    <t>00514154</t>
  </si>
  <si>
    <t>RODRIGUEZ PARIA,GIOVANNA MILAGROS</t>
  </si>
  <si>
    <t>PE 4133 FALABELLA No 2551151781 Basado en Entregas</t>
  </si>
  <si>
    <t>03-B010-00016902</t>
  </si>
  <si>
    <t>PE 5008 FALABELLA Basado en Entregas 09-0010-00057</t>
  </si>
  <si>
    <t>Av Olavegoya 1879</t>
  </si>
  <si>
    <t>03-B010-00017566</t>
  </si>
  <si>
    <t>CMK071490278</t>
  </si>
  <si>
    <t>71490278</t>
  </si>
  <si>
    <t>VELEZMORO VALERIA,X X</t>
  </si>
  <si>
    <t>PE 0046 FALABELLA Basado en Entregas 09-0010-00058</t>
  </si>
  <si>
    <t>Franz Liszt 145</t>
  </si>
  <si>
    <t>03-B010-00020228</t>
  </si>
  <si>
    <t>C20454405324</t>
  </si>
  <si>
    <t>20454405324</t>
  </si>
  <si>
    <t>VETCOM S.R.L.</t>
  </si>
  <si>
    <t>MARISOL ALVAREZ</t>
  </si>
  <si>
    <t>A/R Invoices - C20454405324</t>
  </si>
  <si>
    <t>AV. PERU C.P. SEMI RURAL PACHACUTEC   LT : 2A Mz : 30</t>
  </si>
  <si>
    <t>03-B010-00018119</t>
  </si>
  <si>
    <t>C00046004749</t>
  </si>
  <si>
    <t>46004749</t>
  </si>
  <si>
    <t>ROQUE JANINA</t>
  </si>
  <si>
    <t>PE 1025 TEL: 926151012 Basado en Pedidos de client</t>
  </si>
  <si>
    <t>CALLE SANCHEZ MÁLAGA D16 URBANIZACIÓN MOCHICA</t>
  </si>
  <si>
    <t>03-B010-00020553</t>
  </si>
  <si>
    <t>C00025716373</t>
  </si>
  <si>
    <t>25716373</t>
  </si>
  <si>
    <t>PORTUGAL ELEJALDE,MARI JULIA</t>
  </si>
  <si>
    <t>PE 5162 TEL: 997374209 ENVÍO Basado en Entregas 09</t>
  </si>
  <si>
    <t>Av. Pacasmayo 155 Dpto. 102 Conjunto Habitacional Sta. Rosa</t>
  </si>
  <si>
    <t>01-F010-00023529</t>
  </si>
  <si>
    <t>Reproceso de Doramec</t>
  </si>
  <si>
    <t>03-B010-00018772</t>
  </si>
  <si>
    <t>PE 2151 FALABELLA Basado en Entregas 09-0007-00000</t>
  </si>
  <si>
    <t>03-B010-00019413</t>
  </si>
  <si>
    <t>PE 3257 Basado en Entregas 09-0007-00001214.</t>
  </si>
  <si>
    <t>L001 12200</t>
  </si>
  <si>
    <t>03-B010-00019336</t>
  </si>
  <si>
    <t>PE 3053 Basado en Entregas 09-0007-00001017.</t>
  </si>
  <si>
    <t>03-B010-00019416</t>
  </si>
  <si>
    <t>PE 3249 FALABELLA No 2505716435 Basado en Entregas</t>
  </si>
  <si>
    <t>03-B010-00018295</t>
  </si>
  <si>
    <t>PE 1442 RIPLEY Basado en Entregas 09-0010-00059526</t>
  </si>
  <si>
    <t>Av. Las Magnolias 345</t>
  </si>
  <si>
    <t>03-B010-00018866</t>
  </si>
  <si>
    <t>C00006776898</t>
  </si>
  <si>
    <t>06776898</t>
  </si>
  <si>
    <t>MILLA BOCA ALBERT ALEXANDER</t>
  </si>
  <si>
    <t>PE 2389 RIPLEY Basado en Entregas 09-0007-00000404</t>
  </si>
  <si>
    <t>JAMAICA 302</t>
  </si>
  <si>
    <t>L001 7897</t>
  </si>
  <si>
    <t>01-F010-00024218</t>
  </si>
  <si>
    <t>03-B010-00020450</t>
  </si>
  <si>
    <t>C00075367921</t>
  </si>
  <si>
    <t>75367921</t>
  </si>
  <si>
    <t>ROJAS BARBOZA,CARMEN MARLENE</t>
  </si>
  <si>
    <t>PE 4873 RIPLEY n.º 6807665501-A Basado en Entregas</t>
  </si>
  <si>
    <t>03-B010-00020226</t>
  </si>
  <si>
    <t>ERCAGV000872</t>
  </si>
  <si>
    <t>46974645</t>
  </si>
  <si>
    <t>HUAMANI CARRASCO,ESTEFANI MILAGROS</t>
  </si>
  <si>
    <t>03-B010-00020011</t>
  </si>
  <si>
    <t>C00044968940</t>
  </si>
  <si>
    <t>44968940</t>
  </si>
  <si>
    <t>CHAVEZ FERNANDEZ,MARCOS X</t>
  </si>
  <si>
    <t>PE 4150 TEL: 988584113 ENVÍO Basado en Entregas 09</t>
  </si>
  <si>
    <t>Prolongación Huaylas Mz J Lt 2 Indoamerica</t>
  </si>
  <si>
    <t>03-B010-00019820</t>
  </si>
  <si>
    <t>ERCAGV001009</t>
  </si>
  <si>
    <t>40954920</t>
  </si>
  <si>
    <t>PACHECO CORES,MARIO ARTURO</t>
  </si>
  <si>
    <t>EPS 2024</t>
  </si>
  <si>
    <t>03-B010-00019808</t>
  </si>
  <si>
    <t>EPS MES DE JULIO 2024</t>
  </si>
  <si>
    <t>03-B010-00020476</t>
  </si>
  <si>
    <t>CMK042129672</t>
  </si>
  <si>
    <t>42129672</t>
  </si>
  <si>
    <t>MENDOZA CALCINE,HELEN ROSSELBUT</t>
  </si>
  <si>
    <t>PE 4964 RIPLEY n.º 6811900201-A Basado en Entregas</t>
  </si>
  <si>
    <t>L001 7595</t>
  </si>
  <si>
    <t>L001 5741</t>
  </si>
  <si>
    <t>03-B010-00020217</t>
  </si>
  <si>
    <t>ERCAGV000572</t>
  </si>
  <si>
    <t>06812394</t>
  </si>
  <si>
    <t>HUEZA MATENCIO,JANET BEATRIZ</t>
  </si>
  <si>
    <t>PE 4497 Basado en Entregas 09-T010-00001080.</t>
  </si>
  <si>
    <t>03-B010-00017670</t>
  </si>
  <si>
    <t>CMK044008277</t>
  </si>
  <si>
    <t>44008277</t>
  </si>
  <si>
    <t>LOPEZ YATACO,GLORIA VICTORIA</t>
  </si>
  <si>
    <t>PE 0240 FALABELLA Basado en Entregas 09-0010-00058</t>
  </si>
  <si>
    <t>Pasaje santa rosa 139, casa - CALLAO - CARMEN DE LA LEGUA REYNOSO</t>
  </si>
  <si>
    <t>L001 12304</t>
  </si>
  <si>
    <t>L001 12923</t>
  </si>
  <si>
    <t>03-B010-00016340</t>
  </si>
  <si>
    <t>230004052 Basado en Entregas 09-0010-00056786.</t>
  </si>
  <si>
    <t>03-B010-00020225</t>
  </si>
  <si>
    <t>ERCAGV000958</t>
  </si>
  <si>
    <t>42894816</t>
  </si>
  <si>
    <t>SILVA DEL HIERRO,JOSE LUIS</t>
  </si>
  <si>
    <t>01-F010-00023329</t>
  </si>
  <si>
    <t>03-B010-00019689</t>
  </si>
  <si>
    <t>PE 3754 Basado en Entregas 09-T010-00000430.</t>
  </si>
  <si>
    <t>03-B010-00019497</t>
  </si>
  <si>
    <t>PE 3399 Basado en Entregas 09-T010-00000108.</t>
  </si>
  <si>
    <t>03-B010-00018477</t>
  </si>
  <si>
    <t>CMK071283499</t>
  </si>
  <si>
    <t>71283499</t>
  </si>
  <si>
    <t>NOLASCO UCAÑAN,CLAUDIA PAOLA</t>
  </si>
  <si>
    <t>PE 1682 TEL: 989906068 Basado en Pedidos de client</t>
  </si>
  <si>
    <t>P.J. César Vallejo S/N</t>
  </si>
  <si>
    <t>L001 6165</t>
  </si>
  <si>
    <t>03-B010-00019000</t>
  </si>
  <si>
    <t>C00007860649</t>
  </si>
  <si>
    <t>07860649</t>
  </si>
  <si>
    <t>FARINA MERINO,GIULIANA MARIA</t>
  </si>
  <si>
    <t>PE 2557 FALABELLA Basado en Entregas 09-0007-00000</t>
  </si>
  <si>
    <t>villaran 375</t>
  </si>
  <si>
    <t>03-B010-00020390</t>
  </si>
  <si>
    <t>ERCAGV000298</t>
  </si>
  <si>
    <t>43997960</t>
  </si>
  <si>
    <t>VIERA MOSCOL,ERICK WILFREDO</t>
  </si>
  <si>
    <t>Ofertas de ventas - ERCAGV000298. PE:  4787 Basado</t>
  </si>
  <si>
    <t>03-B010-00019479</t>
  </si>
  <si>
    <t>PE 3353 Basado en Entregas 09-0007-00001226.</t>
  </si>
  <si>
    <t>01-F010-00023528</t>
  </si>
  <si>
    <t>OC 231007271 RESPIBIOTIC 48HRS</t>
  </si>
  <si>
    <t>03-B010-00019013</t>
  </si>
  <si>
    <t>C00044470912</t>
  </si>
  <si>
    <t>44470912</t>
  </si>
  <si>
    <t>BUSTAMANTE CARRION,CINTHYA FIORELLA</t>
  </si>
  <si>
    <t>PE 2586 RIPLEY Basado en Entregas 09-0007-00000606</t>
  </si>
  <si>
    <t>Av. Cuba 1145</t>
  </si>
  <si>
    <t>03-B010-00019200</t>
  </si>
  <si>
    <t>C10421554078</t>
  </si>
  <si>
    <t>10421554078</t>
  </si>
  <si>
    <t>MINA ARIAS JHONATAN EDUARDO</t>
  </si>
  <si>
    <t>Venta de chatarra (Sillas, puertas,ventiladores, a</t>
  </si>
  <si>
    <t>L001 12376</t>
  </si>
  <si>
    <t>01-F010-00025714</t>
  </si>
  <si>
    <t>C20611176385</t>
  </si>
  <si>
    <t>20611176385</t>
  </si>
  <si>
    <t>CARDIOCHECK PERU E.I.R.L.</t>
  </si>
  <si>
    <t>Facturas clientes - C20611176385</t>
  </si>
  <si>
    <t>AV. ALEJANDRO VELASCO ASTETE NRO. 833 URB. CHACARILLA DEL ESTANQUE LIMA - LIMA - SAN BORJA</t>
  </si>
  <si>
    <t>L001 8068</t>
  </si>
  <si>
    <t>03-B010-00020568</t>
  </si>
  <si>
    <t>C00070428905</t>
  </si>
  <si>
    <t>70428905</t>
  </si>
  <si>
    <t>RAMIRES VALLE LEYLA SUSANA</t>
  </si>
  <si>
    <t>PE 5178 TEL: 999177201 ENVÍO Basado en Entregas 09</t>
  </si>
  <si>
    <t>JIRON PUMALLAYI 101 EL TREBOL 1 ETAPA</t>
  </si>
  <si>
    <t>01-F010-00025989</t>
  </si>
  <si>
    <t>Plan Renova</t>
  </si>
  <si>
    <t>Facturas clientes - C20569314144</t>
  </si>
  <si>
    <t>03-B010-00016968</t>
  </si>
  <si>
    <t>PE 5161 FALABELLA Basado en Entregas 09-0010-00057</t>
  </si>
  <si>
    <t>03-B010-00019861</t>
  </si>
  <si>
    <t>PE 3887 Basado en Entregas 09-T010-00000553.</t>
  </si>
  <si>
    <t>03-B010-00019708</t>
  </si>
  <si>
    <t>C00010007174</t>
  </si>
  <si>
    <t>10007174</t>
  </si>
  <si>
    <t>TENGAN IZENA NATALIA</t>
  </si>
  <si>
    <t>PE 3799 TEL: 942302127 RECOJO Basado en Pedidos de</t>
  </si>
  <si>
    <t>AV. FLORA TRISTAN 471., URB, SANTA PATRICIA. LA MOLINA. ARRIBA DE RESTAURANTE SHIMAYA</t>
  </si>
  <si>
    <t>03-B010-00019337</t>
  </si>
  <si>
    <t>PE 3054 FALABELLA Basado en Entregas 09-0007-00001</t>
  </si>
  <si>
    <t>03-B010-00016699</t>
  </si>
  <si>
    <t>PE 4687 FALABELLA Basado en Entregas 09-0010-00057</t>
  </si>
  <si>
    <t>03-B010-00019633</t>
  </si>
  <si>
    <t>C00040172373</t>
  </si>
  <si>
    <t>40172373</t>
  </si>
  <si>
    <t>YZQUIETA FARAH</t>
  </si>
  <si>
    <t>PE 3638 TEL: 975601720 ENVÍO Basado en Pedidos de</t>
  </si>
  <si>
    <t>L001 10967</t>
  </si>
  <si>
    <t>R001 26309</t>
  </si>
  <si>
    <t>R001 36096</t>
  </si>
  <si>
    <t>03-B010-00020393</t>
  </si>
  <si>
    <t>CMK072939954</t>
  </si>
  <si>
    <t>72939954</t>
  </si>
  <si>
    <t>LARCO MADUEÑO,JIMMY ALFREDO</t>
  </si>
  <si>
    <t>PE 4802 PLAZA VEA v13396963plzv-01 Basado en Entre</t>
  </si>
  <si>
    <t>03-B010-00020235</t>
  </si>
  <si>
    <t>PE 4524 FALABELLA No 2561460768 Basado en Entregas</t>
  </si>
  <si>
    <t>Ca. Miguel de Cervantes, (Real Plaza), 300</t>
  </si>
  <si>
    <t>L001 12303</t>
  </si>
  <si>
    <t>01-F010-00025953</t>
  </si>
  <si>
    <t>INTERESES DEL PRÉSTAMO FIRMADO EL 30.05.2024 Cuota</t>
  </si>
  <si>
    <t>03-B010-00019937</t>
  </si>
  <si>
    <t>PE 3990 Basado en Entregas 09-T010-00000647.</t>
  </si>
  <si>
    <t>03-B010-00020336</t>
  </si>
  <si>
    <t>PE 4699 RIPLEY n.º 6797441801-A Basado en Entregas</t>
  </si>
  <si>
    <t>03-B010-00020267</t>
  </si>
  <si>
    <t>CMK071817067</t>
  </si>
  <si>
    <t>71817067</t>
  </si>
  <si>
    <t>HUAMANI GRANDA,PEDRO LUIS</t>
  </si>
  <si>
    <t>PE 4558 RIPLEY n.º 6791612001-A Basado en Entregas</t>
  </si>
  <si>
    <t>01-F010-00025951</t>
  </si>
  <si>
    <t>INTERESES DEL PRÉSTAMO FIRMADO EL 01.04.2024 Cuota</t>
  </si>
  <si>
    <t>01-F010-00021799</t>
  </si>
  <si>
    <t>C10478346331</t>
  </si>
  <si>
    <t>10478346331</t>
  </si>
  <si>
    <t>JIMENEZ LUNA VICTORIA,KEVIN EDMUNDO</t>
  </si>
  <si>
    <t>Facturas clientes - C10478346331</t>
  </si>
  <si>
    <t>03-B010-00016270</t>
  </si>
  <si>
    <t>CMK047586979</t>
  </si>
  <si>
    <t>47586979</t>
  </si>
  <si>
    <t>CACERES HIJAR,ALISON ROSSMERY</t>
  </si>
  <si>
    <t>230003978 Basado en Entregas 09-0010-00056722.</t>
  </si>
  <si>
    <t>Avenida Arequipa 2450 Edificio El Dorado 301</t>
  </si>
  <si>
    <t>01-F010-00025905</t>
  </si>
  <si>
    <t>C20100154308</t>
  </si>
  <si>
    <t>20100154308</t>
  </si>
  <si>
    <t>SAN FERNANDO S.A.</t>
  </si>
  <si>
    <t>CREDITO 45 DIAS / CREDIT 45 DAYS</t>
  </si>
  <si>
    <t>AVES Y CERDOS</t>
  </si>
  <si>
    <t>Facturas clientes - C20100154308</t>
  </si>
  <si>
    <t>JR. PORTOCARRERO NRO. 333</t>
  </si>
  <si>
    <t>L001 12274</t>
  </si>
  <si>
    <t>01-F010-00025384</t>
  </si>
  <si>
    <t>L001 12177</t>
  </si>
  <si>
    <t>03-B010-00019963</t>
  </si>
  <si>
    <t>CMK070435943</t>
  </si>
  <si>
    <t>70435943</t>
  </si>
  <si>
    <t>OSTOS TORIBIO,LIZBETH JUDITH</t>
  </si>
  <si>
    <t>PE 4060 JUNTOZ 240811000021-003 Basado en Entregas</t>
  </si>
  <si>
    <t>Casa, Águila Real 185-Águila Real 185, El Agustino 15006</t>
  </si>
  <si>
    <t>03-B010-00019560</t>
  </si>
  <si>
    <t>C00047278911</t>
  </si>
  <si>
    <t>47278911</t>
  </si>
  <si>
    <t>VARAS UEHARA MANUEL</t>
  </si>
  <si>
    <t>PE 3517 TEL: 990517856 ENVÍO Basado en Entregas 09</t>
  </si>
  <si>
    <t>01-F010-00024997</t>
  </si>
  <si>
    <t>INTERESES DEL PRÉSTAMO DÓLARES FIRMADO EL 13.12.20</t>
  </si>
  <si>
    <t>03-B010-00019581</t>
  </si>
  <si>
    <t>PE 3551 FALABELLA No 2522871437 Basado en Entregas</t>
  </si>
  <si>
    <t>03-B010-00020394</t>
  </si>
  <si>
    <t>C00041455273</t>
  </si>
  <si>
    <t>41455273</t>
  </si>
  <si>
    <t>THORNBERRY PEREZ GIRALDEZ KAREN</t>
  </si>
  <si>
    <t>PE 4796 FALABELLA No 2575177588 Basado en Entregas</t>
  </si>
  <si>
    <t>03-B010-00016780</t>
  </si>
  <si>
    <t>C00075060971</t>
  </si>
  <si>
    <t>75060971</t>
  </si>
  <si>
    <t>SANCHEZ GARCIA JULIAN ALONSO</t>
  </si>
  <si>
    <t>PE 4850 FALABELLA Basado en Entregas 09-0010-00057</t>
  </si>
  <si>
    <t>Av. Alameda del Corregidor 124</t>
  </si>
  <si>
    <t>03-B010-00018021</t>
  </si>
  <si>
    <t>C00020902726</t>
  </si>
  <si>
    <t>20902726</t>
  </si>
  <si>
    <t>CORDOVA ARZAPALO,EDITH ISABEL</t>
  </si>
  <si>
    <t>PE 0961 TEL: 979585356 Basado en Entregas 09-0010-</t>
  </si>
  <si>
    <t>03-B010-00017868</t>
  </si>
  <si>
    <t>JUNTOZ Basado en Entregas 09-0010-00058718.</t>
  </si>
  <si>
    <t>08-F010-00000894</t>
  </si>
  <si>
    <t>gastos de transporte internoReferencia factura: F</t>
  </si>
  <si>
    <t>08-F010-00000881</t>
  </si>
  <si>
    <t>gastos de transporte interno</t>
  </si>
  <si>
    <t>03-B010-00019480</t>
  </si>
  <si>
    <t>C0000017274426</t>
  </si>
  <si>
    <t>000017274426</t>
  </si>
  <si>
    <t>RINCON X,ERIKA X</t>
  </si>
  <si>
    <t>PE 3347 TEL: 937079339 Basado en Entregas 09-T010-</t>
  </si>
  <si>
    <t>01-F010-00025906</t>
  </si>
  <si>
    <t>L001 12275</t>
  </si>
  <si>
    <t>01-F050-00001523</t>
  </si>
  <si>
    <t>CEX100867017</t>
  </si>
  <si>
    <t>VETERINARY MATERIALS COMPANY LLS</t>
  </si>
  <si>
    <t>Intereses moratorios a la ND 08-F010-00000865 / 01</t>
  </si>
  <si>
    <t>24, Krapivy Street, Minsk, 220117</t>
  </si>
  <si>
    <t>MINSK</t>
  </si>
  <si>
    <t>BY</t>
  </si>
  <si>
    <t>R001 36120</t>
  </si>
  <si>
    <t>03-B010-00020223</t>
  </si>
  <si>
    <t>ERCAGV000603</t>
  </si>
  <si>
    <t>44510264</t>
  </si>
  <si>
    <t>ROMAN SULCA, CLAUDIA</t>
  </si>
  <si>
    <t>Almacén Chorillos - Lima</t>
  </si>
  <si>
    <t>01-F010-00025459</t>
  </si>
  <si>
    <t>C20612154067</t>
  </si>
  <si>
    <t>20612154067</t>
  </si>
  <si>
    <t>GRUPO MARAY S.A.C.</t>
  </si>
  <si>
    <t>Facturas clientes - C20612154067</t>
  </si>
  <si>
    <t>ETAPA 1 MZA. J LOTE. 29 A.H. SAN LUIS</t>
  </si>
  <si>
    <t>03-B010-00020224</t>
  </si>
  <si>
    <t>ERCAGV000618</t>
  </si>
  <si>
    <t>70538548</t>
  </si>
  <si>
    <t>AMAO CANCHARI,YANINA</t>
  </si>
  <si>
    <t>L001 12232</t>
  </si>
  <si>
    <t>03-B010-00019597</t>
  </si>
  <si>
    <t>PE 3575 TEL: 999244681 ENVÍO Basado en Pedidos de</t>
  </si>
  <si>
    <t>L001 13155</t>
  </si>
  <si>
    <t>03-B010-00020222</t>
  </si>
  <si>
    <t>03-B010-00018873</t>
  </si>
  <si>
    <t>PE 2351 RECOGE: ELMER OSCCO QUISPE DNI: 47760094 T</t>
  </si>
  <si>
    <t>03-B010-00018166</t>
  </si>
  <si>
    <t>C00047193270</t>
  </si>
  <si>
    <t>47193270</t>
  </si>
  <si>
    <t>GONZALES VASQUEZ,SAHADAN AGUSTIN</t>
  </si>
  <si>
    <t>PE 1164 RECOGE: Sahadan Agustín González Vasquez D</t>
  </si>
  <si>
    <t>TARAPOTO</t>
  </si>
  <si>
    <t>Tarapoto</t>
  </si>
  <si>
    <t>01-010-0019237</t>
  </si>
  <si>
    <t>L001 13145</t>
  </si>
  <si>
    <t>03-B010-00019862</t>
  </si>
  <si>
    <t>C00044416446</t>
  </si>
  <si>
    <t>44416446</t>
  </si>
  <si>
    <t>CHU SION CINTHIA</t>
  </si>
  <si>
    <t>PE 3889 TEL: 992075212 ENVÍO Basado en Entregas 09</t>
  </si>
  <si>
    <t>Calle capitán Belisario Cáceres y Osma, Mz. P,Lt. 9, timbre 500 (2 cuadras espaldas de Makro, frente</t>
  </si>
  <si>
    <t>03-B010-00019850</t>
  </si>
  <si>
    <t>C00043090708</t>
  </si>
  <si>
    <t>43090708</t>
  </si>
  <si>
    <t>BARRANCA PEREZ LUIS MIGUEL</t>
  </si>
  <si>
    <t>PE 3868 TEL: 974632464 ENVÍO Basado en Pedidos de</t>
  </si>
  <si>
    <t>URB EL HARÁS MZ J LOTE 7</t>
  </si>
  <si>
    <t>ICA</t>
  </si>
  <si>
    <t>L001 13298</t>
  </si>
  <si>
    <t>L001 12375</t>
  </si>
  <si>
    <t>03-B010-00019860</t>
  </si>
  <si>
    <t>CMK041822224</t>
  </si>
  <si>
    <t>41822224</t>
  </si>
  <si>
    <t>GARCIA RODRIGUEZ,MARUJA ISABEL</t>
  </si>
  <si>
    <t>PE 3886 RIPLEY n.º 6761471101-A Basado en Entregas</t>
  </si>
  <si>
    <t>01-010-0018998</t>
  </si>
  <si>
    <t>01-F010-00025576</t>
  </si>
  <si>
    <t>L001 13342</t>
  </si>
  <si>
    <t>L001 11615</t>
  </si>
  <si>
    <t>03-B010-00018252</t>
  </si>
  <si>
    <t>C00002627370</t>
  </si>
  <si>
    <t>PE 1329 FALABELLA Basado en Entregas 09-0010-00059</t>
  </si>
  <si>
    <t>L001 8058</t>
  </si>
  <si>
    <t>L001 12972</t>
  </si>
  <si>
    <t>L001 12233</t>
  </si>
  <si>
    <t>01-010-0018596</t>
  </si>
  <si>
    <t>L001 12949</t>
  </si>
  <si>
    <t>L001 11334</t>
  </si>
  <si>
    <t>08-F010-00000880</t>
  </si>
  <si>
    <t>GASTOS DE EXPORTACIÓN</t>
  </si>
  <si>
    <t>01-F010-00025577</t>
  </si>
  <si>
    <t>L001 13216</t>
  </si>
  <si>
    <t>03-B010-00019702</t>
  </si>
  <si>
    <t>C00072765460</t>
  </si>
  <si>
    <t>72765460</t>
  </si>
  <si>
    <t>VERA HINOSTROZA FABRIZIO</t>
  </si>
  <si>
    <t>PE 3778 TEL: 962255347 ENVÍO Basado en Pedidos de</t>
  </si>
  <si>
    <t>Av. Mariscal Antonio Jose de Sucre 720, Primer Piso</t>
  </si>
  <si>
    <t>01-010-0019563</t>
  </si>
  <si>
    <t>DC ACTIVO ENERO 2020</t>
  </si>
  <si>
    <t>L001 12309</t>
  </si>
  <si>
    <t>03-B010-00019883</t>
  </si>
  <si>
    <t>C00047407724</t>
  </si>
  <si>
    <t>47407724</t>
  </si>
  <si>
    <t>ZAPATA OTAROLA,ABIGAIL PRISCILA</t>
  </si>
  <si>
    <t>PE 3912 TEL: 929934110 ENVÍO Basado en Pedidos de</t>
  </si>
  <si>
    <t>Av. micaela bastidas 512</t>
  </si>
  <si>
    <t>08-F010-00000780</t>
  </si>
  <si>
    <t>03-B010-00018372</t>
  </si>
  <si>
    <t>C00045661135</t>
  </si>
  <si>
    <t>45661135</t>
  </si>
  <si>
    <t>BELTRAN ANTHONY</t>
  </si>
  <si>
    <t>PE 1475 TEL: 989553735 Basado en Pedidos de client</t>
  </si>
  <si>
    <t>PSJ JULIO GUERRERO 207 - DPTO 202 - URB. CAJAMARCA</t>
  </si>
  <si>
    <t>01-F010-00025361</t>
  </si>
  <si>
    <t>INTERESES DEL PRÉSTAMO SOLES FIRMADO EL 30.05.2024</t>
  </si>
  <si>
    <t>L001 12305</t>
  </si>
  <si>
    <t>03-B010-00019892</t>
  </si>
  <si>
    <t>C00041565978</t>
  </si>
  <si>
    <t>41565978</t>
  </si>
  <si>
    <t>Loja Arroyo,Lisbeth x</t>
  </si>
  <si>
    <t>PE 3903 TEL: 988334029 ENVÍO Basado en Pedidos de</t>
  </si>
  <si>
    <t>Avenida Reducto 816 dpto 1103, Miraflores</t>
  </si>
  <si>
    <t>03-B010-00019042</t>
  </si>
  <si>
    <t>C00077563574</t>
  </si>
  <si>
    <t>77563574</t>
  </si>
  <si>
    <t>FLORIÁN LOZANO JESSICA</t>
  </si>
  <si>
    <t>PE 2660 TEL: 925957332 Basado en Pedidos de client</t>
  </si>
  <si>
    <t>Calle Pucallpa 167, Dpto 8</t>
  </si>
  <si>
    <t>IQUITOS</t>
  </si>
  <si>
    <t>MAYNAS</t>
  </si>
  <si>
    <t>L001 13224</t>
  </si>
  <si>
    <t>01-010-0018705</t>
  </si>
  <si>
    <t>L001 12245</t>
  </si>
  <si>
    <t>L001 13019</t>
  </si>
  <si>
    <t>03-B010-00016197</t>
  </si>
  <si>
    <t>C00000827609</t>
  </si>
  <si>
    <t>000827609</t>
  </si>
  <si>
    <t>CONTU STEFANO,X X</t>
  </si>
  <si>
    <t>230003833 TEL: 942761057 Basado en Entregas 09-001</t>
  </si>
  <si>
    <t>Calle los Palmitos 467</t>
  </si>
  <si>
    <t>L001 12192</t>
  </si>
  <si>
    <t>03-B010-00020561</t>
  </si>
  <si>
    <t>C00018011652</t>
  </si>
  <si>
    <t>18011652</t>
  </si>
  <si>
    <t>CESIAS LOPEZ JULIO CESAR</t>
  </si>
  <si>
    <t>PE 5169 TEL: 922406858 ENVÍO Basado en Pedidos de</t>
  </si>
  <si>
    <t>fonavi I manzana F lte 4 Moyobamba, referencia frente a coliseo cerrado Ayaymama</t>
  </si>
  <si>
    <t>MOYOBAMBA</t>
  </si>
  <si>
    <t>01-010-0018883</t>
  </si>
  <si>
    <t>01-F010-00024005</t>
  </si>
  <si>
    <t>C20606722606</t>
  </si>
  <si>
    <t>20606722606</t>
  </si>
  <si>
    <t>DISTRIBUCIONES AGROVET GRANDEZ TARAPOTO S.R.L.</t>
  </si>
  <si>
    <t>A/R Invoices - C20606722606</t>
  </si>
  <si>
    <t>JR. ANTONIO RAYMONDI NRO. 236</t>
  </si>
  <si>
    <t>01-F010-00025948</t>
  </si>
  <si>
    <t>INTERESES DEL PRÉSTAMO SOLES FIRMADO EL 30.01.2024</t>
  </si>
  <si>
    <t>03-B010-00018288</t>
  </si>
  <si>
    <t>C00076531588</t>
  </si>
  <si>
    <t>76531588</t>
  </si>
  <si>
    <t>PANIORA RONDINEL,JAIME EDISON</t>
  </si>
  <si>
    <t>PE 1389 RECOGE: Jaime paniora rondinel Dni:7653158</t>
  </si>
  <si>
    <t>SEPAHUA</t>
  </si>
  <si>
    <t>Sepahua</t>
  </si>
  <si>
    <t>Atalaya</t>
  </si>
  <si>
    <t>01-010-0019043</t>
  </si>
  <si>
    <t>01-010-0019048</t>
  </si>
  <si>
    <t>01-010-0019016</t>
  </si>
  <si>
    <t>L001 13176</t>
  </si>
  <si>
    <t>01-010-0018835</t>
  </si>
  <si>
    <t>L001 13150</t>
  </si>
  <si>
    <t>01-010-0018923</t>
  </si>
  <si>
    <t>01-010-0019449</t>
  </si>
  <si>
    <t>01-010-0019498</t>
  </si>
  <si>
    <t>L001 13182</t>
  </si>
  <si>
    <t>01-F050-00001489</t>
  </si>
  <si>
    <t>Interest FT 01-F050-00001355 for the payment of Ju</t>
  </si>
  <si>
    <t>01-010-0019709</t>
  </si>
  <si>
    <t>01-010-0019118</t>
  </si>
  <si>
    <t>03-B010-00020092</t>
  </si>
  <si>
    <t>C000007805550</t>
  </si>
  <si>
    <t>000007805550</t>
  </si>
  <si>
    <t>Salgado Vera Estefania</t>
  </si>
  <si>
    <t>PE 4302 PLAZA VEA v13276037plzv-01 Basado en Entre</t>
  </si>
  <si>
    <t>01-010-0019035</t>
  </si>
  <si>
    <t>01-F010-00024993</t>
  </si>
  <si>
    <t>01-010-0018920</t>
  </si>
  <si>
    <t>01-010-0018808</t>
  </si>
  <si>
    <t>01-F010-00025362</t>
  </si>
  <si>
    <t>L001 11593</t>
  </si>
  <si>
    <t>L001 11592</t>
  </si>
  <si>
    <t>L001 13132</t>
  </si>
  <si>
    <t>01-010-0018105</t>
  </si>
  <si>
    <t>L001 9034</t>
  </si>
  <si>
    <t>L001 13030</t>
  </si>
  <si>
    <t>01-010-0018851</t>
  </si>
  <si>
    <t>01-F010-00005998</t>
  </si>
  <si>
    <t>PE 1800001083</t>
  </si>
  <si>
    <t>01-010-0019297</t>
  </si>
  <si>
    <t>01-F010-00025578</t>
  </si>
  <si>
    <t>01-010-0019009</t>
  </si>
  <si>
    <t>01-010-0019361</t>
  </si>
  <si>
    <t>L001 13096</t>
  </si>
  <si>
    <t>L001 7040</t>
  </si>
  <si>
    <t>01-F010-00024994</t>
  </si>
  <si>
    <t>INTERESES DEL PRÉSTAMO SOLES FIRMADO EL 01.04.2024</t>
  </si>
  <si>
    <t>03-B010-00020171</t>
  </si>
  <si>
    <t>C00043981389</t>
  </si>
  <si>
    <t>43981389</t>
  </si>
  <si>
    <t>RODRIGUEZ ORTIZ SOFIA</t>
  </si>
  <si>
    <t>7599000017</t>
  </si>
  <si>
    <t>Alquiler de departamento N° 401 del 16 - 18 MAY</t>
  </si>
  <si>
    <t>01-F010-00025904</t>
  </si>
  <si>
    <t>01-010-0019339</t>
  </si>
  <si>
    <t>L001 12283</t>
  </si>
  <si>
    <t>L001 12282</t>
  </si>
  <si>
    <t>01-010-0018818</t>
  </si>
  <si>
    <t>L001 13196</t>
  </si>
  <si>
    <t>03-B010-00019527</t>
  </si>
  <si>
    <t>C00040502246</t>
  </si>
  <si>
    <t>40502246</t>
  </si>
  <si>
    <t>Santa Cruz Lopez Carla</t>
  </si>
  <si>
    <t>PE 3489 TEL: 979750415 ENVÍO OLVA Basado en Entreg</t>
  </si>
  <si>
    <t>01-F010-00025984</t>
  </si>
  <si>
    <t>INTERESES DEL PRÉSTAMO FIRMADO EL 14.11.2023 Cuota</t>
  </si>
  <si>
    <t>01-010-0019315</t>
  </si>
  <si>
    <t>01-010-0019032</t>
  </si>
  <si>
    <t>01-010-0019674</t>
  </si>
  <si>
    <t>L001 13225</t>
  </si>
  <si>
    <t>01-010-0018916</t>
  </si>
  <si>
    <t>03-B010-00017836</t>
  </si>
  <si>
    <t>PE 0506 RECOGE: Edgar Julián Quilca Amao DNI 40528</t>
  </si>
  <si>
    <t>01-F010-00026033</t>
  </si>
  <si>
    <t>C20606165472</t>
  </si>
  <si>
    <t>20606165472</t>
  </si>
  <si>
    <t>MI MEJOR PATA SOCIEDAD ANONIMA CERRADA - MI MEJOR PATA S.A.C.</t>
  </si>
  <si>
    <t>Facturas clientes - C20606165472</t>
  </si>
  <si>
    <t>MLC.ANDRES A. CACERES MZA. C-2 LOTE. 16 PROV. CONST. DEL CALLAO - PROV. CONST. DEL CALLAO - VENTANIL</t>
  </si>
  <si>
    <t>Ventanilla</t>
  </si>
  <si>
    <t>01-F010-00025363</t>
  </si>
  <si>
    <t>01-F010-00005761</t>
  </si>
  <si>
    <t>LETRA 45 DIAS / DRAFT 45 DAYS</t>
  </si>
  <si>
    <t>PE 1800000826 LETRA 45 DR. PET</t>
  </si>
  <si>
    <t>01-F010-00024995</t>
  </si>
  <si>
    <t>L001 13233</t>
  </si>
  <si>
    <t>01-010-0018748</t>
  </si>
  <si>
    <t>L001 7057</t>
  </si>
  <si>
    <t>01-010-0018681</t>
  </si>
  <si>
    <t>L001 13862</t>
  </si>
  <si>
    <t>L001 13863</t>
  </si>
  <si>
    <t>L001 13865</t>
  </si>
  <si>
    <t>L001 13864</t>
  </si>
  <si>
    <t>01-010-0018585</t>
  </si>
  <si>
    <t>01-010-0019696</t>
  </si>
  <si>
    <t>03-B010-00020170</t>
  </si>
  <si>
    <t>C00046783144</t>
  </si>
  <si>
    <t>46783144</t>
  </si>
  <si>
    <t>MALAGA MARTINEZ JAIME</t>
  </si>
  <si>
    <t>L001 13017</t>
  </si>
  <si>
    <t>01-010-0019618</t>
  </si>
  <si>
    <t>01-010-0024432</t>
  </si>
  <si>
    <t>01-010-0019374</t>
  </si>
  <si>
    <t>01-010-0018848</t>
  </si>
  <si>
    <t>01-F010-00020489</t>
  </si>
  <si>
    <t>Reembolso del extravío de 100 LIQUAMOX-C X 100 ML</t>
  </si>
  <si>
    <t>01-F010-00025952</t>
  </si>
  <si>
    <t>INTERESES DEL PRÉSTAMO SOLES FIRMADO EL 13.12.2023</t>
  </si>
  <si>
    <t>L001 11716</t>
  </si>
  <si>
    <t>01-010-0019219</t>
  </si>
  <si>
    <t>01-010-0019166</t>
  </si>
  <si>
    <t>01-010-0018672</t>
  </si>
  <si>
    <t>01-010-0018928</t>
  </si>
  <si>
    <t>01-010-0018215</t>
  </si>
  <si>
    <t>01-010-0018771</t>
  </si>
  <si>
    <t>L001 11653</t>
  </si>
  <si>
    <t>01-010-0019232</t>
  </si>
  <si>
    <t>01-010-0019140</t>
  </si>
  <si>
    <t>L001 11400</t>
  </si>
  <si>
    <t>L001 11510</t>
  </si>
  <si>
    <t>01-F010-00025580</t>
  </si>
  <si>
    <t>L001 9054</t>
  </si>
  <si>
    <t>01-010-0018942</t>
  </si>
  <si>
    <t>01-010-0018895</t>
  </si>
  <si>
    <t>L001 11529</t>
  </si>
  <si>
    <t>L001 10952</t>
  </si>
  <si>
    <t>01-010-0019434</t>
  </si>
  <si>
    <t>01-010-0018194</t>
  </si>
  <si>
    <t>L001 11171</t>
  </si>
  <si>
    <t>L001 13839</t>
  </si>
  <si>
    <t>01-010-0019483</t>
  </si>
  <si>
    <t>L001 7024</t>
  </si>
  <si>
    <t>01-010-0019640</t>
  </si>
  <si>
    <t>01-F010-00024368</t>
  </si>
  <si>
    <t>C10754707041</t>
  </si>
  <si>
    <t>10754707041</t>
  </si>
  <si>
    <t>Grupo Ravines</t>
  </si>
  <si>
    <t>Facturas clientes - C10754707041</t>
  </si>
  <si>
    <t>Jose Lopez 396, Comas</t>
  </si>
  <si>
    <t>01-F010-00025579</t>
  </si>
  <si>
    <t>01-010-0018129</t>
  </si>
  <si>
    <t>01-010-0019473</t>
  </si>
  <si>
    <t>L001 13108</t>
  </si>
  <si>
    <t>01-F010-00026003</t>
  </si>
  <si>
    <t>LETRAS 45-52-59-66-73-90 DAYS</t>
  </si>
  <si>
    <t>Facturas clientes - C20601325617</t>
  </si>
  <si>
    <t>AV. HUAYLAS NRO. 5173 URB. LOS NARANJOS</t>
  </si>
  <si>
    <t>L001 11536</t>
  </si>
  <si>
    <t>01-010-0018629</t>
  </si>
  <si>
    <t>01-010-0018704</t>
  </si>
  <si>
    <t>01-010-0019278</t>
  </si>
  <si>
    <t>01-F010-00025999</t>
  </si>
  <si>
    <t>C20602313906</t>
  </si>
  <si>
    <t>20602313906</t>
  </si>
  <si>
    <t>CORPORACION FARMACEUTICA VETERINARIA SOCIEDAD ANONIMA CERRADA</t>
  </si>
  <si>
    <t>LETRA 45-52-66-73-90-105-120 DIAS / DRAFT 45-52-66-73-90-105-120 DAYS</t>
  </si>
  <si>
    <t>Facturas clientes - C20602313906</t>
  </si>
  <si>
    <t>AV. CIRCUNVALACION NRO. 2667 INT. 201 URB. LOS RECAUDADORES (COSTADO PLAZA VEA SALAMANCA)</t>
  </si>
  <si>
    <t>2024-03117</t>
  </si>
  <si>
    <t>1234100001</t>
  </si>
  <si>
    <t>LETRAS EN DESCUENTO NACIONAL</t>
  </si>
  <si>
    <t>Cambio de Situación</t>
  </si>
  <si>
    <t>2024-03118</t>
  </si>
  <si>
    <t>2024-03116</t>
  </si>
  <si>
    <t>2024-03115</t>
  </si>
  <si>
    <t>2024-03119</t>
  </si>
  <si>
    <t>L001 13077</t>
  </si>
  <si>
    <t>L001 13089</t>
  </si>
  <si>
    <t>R001 16561</t>
  </si>
  <si>
    <t>01-010-0018994</t>
  </si>
  <si>
    <t>01-F010-00025364</t>
  </si>
  <si>
    <t>L001 10915</t>
  </si>
  <si>
    <t>01-010-0019018</t>
  </si>
  <si>
    <t>L001 11479</t>
  </si>
  <si>
    <t>01-010-0019670</t>
  </si>
  <si>
    <t>01-010-0019753</t>
  </si>
  <si>
    <t>01-F010-00024998</t>
  </si>
  <si>
    <t>01-F010-00025365</t>
  </si>
  <si>
    <t>01-010-0018642</t>
  </si>
  <si>
    <t>01-010-0019141</t>
  </si>
  <si>
    <t>L001 9990</t>
  </si>
  <si>
    <t>L001 10892</t>
  </si>
  <si>
    <t>01-F010-00024996</t>
  </si>
  <si>
    <t>L001 10057</t>
  </si>
  <si>
    <t>2024-00211</t>
  </si>
  <si>
    <t>1234000001</t>
  </si>
  <si>
    <t>01-010-0018151</t>
  </si>
  <si>
    <t>L001 10875</t>
  </si>
  <si>
    <t>01-010-0019754</t>
  </si>
  <si>
    <t>01-010-0018197</t>
  </si>
  <si>
    <t>L001 11454</t>
  </si>
  <si>
    <t>010100004034</t>
  </si>
  <si>
    <t>SI- FV No 104034 Ven. Oficina Cd. Pgo Crd 90 días</t>
  </si>
  <si>
    <t>01-010-0019722</t>
  </si>
  <si>
    <t>2024-03321</t>
  </si>
  <si>
    <t>2024-03318</t>
  </si>
  <si>
    <t>AV. MANUEL OLGUIN NRO. 501 INT. 604 URB. HARAS TYBER</t>
  </si>
  <si>
    <t>2024-03319</t>
  </si>
  <si>
    <t>2024-03320</t>
  </si>
  <si>
    <t>01-010-0018726</t>
  </si>
  <si>
    <t>L001 6171</t>
  </si>
  <si>
    <t>01-010-0024510</t>
  </si>
  <si>
    <t>L001 7420</t>
  </si>
  <si>
    <t>01-010-0019156</t>
  </si>
  <si>
    <t>01-F010-00025858</t>
  </si>
  <si>
    <t>C20602908837</t>
  </si>
  <si>
    <t>20602908837</t>
  </si>
  <si>
    <t>AGROVET MANANTIAL S.A.C.</t>
  </si>
  <si>
    <t>LETRAS A 45-55-65-75 DIAS / DRAFT  45-55-65-75 DAYS</t>
  </si>
  <si>
    <t>Facturas clientes - C20602908837</t>
  </si>
  <si>
    <t>Av. Ramon castilla 242. San Juan Bautista, Ayacucho</t>
  </si>
  <si>
    <t>Ayacucho</t>
  </si>
  <si>
    <t>Huamanga</t>
  </si>
  <si>
    <t>L001 13133</t>
  </si>
  <si>
    <t>01-010-0019410</t>
  </si>
  <si>
    <t>L001 13900</t>
  </si>
  <si>
    <t>01-F010-00025902</t>
  </si>
  <si>
    <t>Facturas clientes - C20481460159</t>
  </si>
  <si>
    <t>Mz "C" Lote N° 3 Int. T3 - Urb. Los Cedros - Trujillo</t>
  </si>
  <si>
    <t>01-010-0019641</t>
  </si>
  <si>
    <t>010100004863</t>
  </si>
  <si>
    <t>SI- FV No 104863 Ven. Oficina Cd. Pgo Lt 60 días</t>
  </si>
  <si>
    <t>010100003784</t>
  </si>
  <si>
    <t>SI- FV No 103784 Ven. Oficina Cd. Pgo ContEntrega</t>
  </si>
  <si>
    <t>2024-03217</t>
  </si>
  <si>
    <t>C20603684142</t>
  </si>
  <si>
    <t>20603684142</t>
  </si>
  <si>
    <t>CORPORACION VETLAND S.R.L</t>
  </si>
  <si>
    <t>CAL.VITOR MZA. Q LOTE. 4A</t>
  </si>
  <si>
    <t>Caylloma</t>
  </si>
  <si>
    <t>2024-03220</t>
  </si>
  <si>
    <t>OTR.TIENDA 103 MZA. R LOTE. 1 EL PEDREGAL AREQUIPA - CAYLLOMA - MAJES</t>
  </si>
  <si>
    <t>Majes</t>
  </si>
  <si>
    <t>2024-03218</t>
  </si>
  <si>
    <t>2024-03219</t>
  </si>
  <si>
    <t>01-010-0018886</t>
  </si>
  <si>
    <t>01-010-0018896</t>
  </si>
  <si>
    <t>01-010-0019611</t>
  </si>
  <si>
    <t>2024-03335</t>
  </si>
  <si>
    <t>2024-03332</t>
  </si>
  <si>
    <t>2024-03334</t>
  </si>
  <si>
    <t>2024-03333</t>
  </si>
  <si>
    <t>L001 10893</t>
  </si>
  <si>
    <t>01-F010-00025210</t>
  </si>
  <si>
    <t>Facturas clientes - C20606722606</t>
  </si>
  <si>
    <t>01-010-0019269</t>
  </si>
  <si>
    <t>2024-03270</t>
  </si>
  <si>
    <t>C20602952640</t>
  </si>
  <si>
    <t>20602952640</t>
  </si>
  <si>
    <t>AGRICOTRAMG LL&amp;C E.I.R.L.</t>
  </si>
  <si>
    <t>AV. PARRA NRO. 347 INT. 2</t>
  </si>
  <si>
    <t>2024-03268</t>
  </si>
  <si>
    <t>2024-03269</t>
  </si>
  <si>
    <t>2024-03267</t>
  </si>
  <si>
    <t>1233100001</t>
  </si>
  <si>
    <t>010100003999</t>
  </si>
  <si>
    <t>SI- FV No 103999 Ven. Oficina Cd. Pgo Lt 60 días</t>
  </si>
  <si>
    <t>01-F010-00005760</t>
  </si>
  <si>
    <t>2024-03675</t>
  </si>
  <si>
    <t>2024-03672</t>
  </si>
  <si>
    <t>2024-03673</t>
  </si>
  <si>
    <t>2024-03674</t>
  </si>
  <si>
    <t>2024-03285</t>
  </si>
  <si>
    <t>2024-03283</t>
  </si>
  <si>
    <t>2024-03282</t>
  </si>
  <si>
    <t>2024-03284</t>
  </si>
  <si>
    <t>L001 13380</t>
  </si>
  <si>
    <t>Mercurio alto MZ K lote 7</t>
  </si>
  <si>
    <t>01-010-0018720</t>
  </si>
  <si>
    <t>2024-03413</t>
  </si>
  <si>
    <t>2024-03412</t>
  </si>
  <si>
    <t>2024-03410</t>
  </si>
  <si>
    <t>2024-03411</t>
  </si>
  <si>
    <t>2024-03260</t>
  </si>
  <si>
    <t>C10104994178</t>
  </si>
  <si>
    <t>10104994178</t>
  </si>
  <si>
    <t>LESCANO VALENCIA AMANDA ANGELICA</t>
  </si>
  <si>
    <t>V. MAJES MZA. 3E LOTE. A12 EL PEDREGAL (A 1/2 CUADRA DE DIPROCON PURINA)</t>
  </si>
  <si>
    <t>2024-03257</t>
  </si>
  <si>
    <t>2024-03259</t>
  </si>
  <si>
    <t>2024-03258</t>
  </si>
  <si>
    <t>2024-03256</t>
  </si>
  <si>
    <t>AV. MAJES MZA. 3E LOTE. A12 EL PEDREGAL (A 1/2 CUADRA DE DIPROCON PURINA)</t>
  </si>
  <si>
    <t>2024-03255</t>
  </si>
  <si>
    <t>01-F010-00025415</t>
  </si>
  <si>
    <t>Facturas clientes - C20110651121</t>
  </si>
  <si>
    <t>2024-02824</t>
  </si>
  <si>
    <t>2024-03204</t>
  </si>
  <si>
    <t>2024-03203</t>
  </si>
  <si>
    <t>2024-03202</t>
  </si>
  <si>
    <t>01-010-0018648</t>
  </si>
  <si>
    <t>2024-03009</t>
  </si>
  <si>
    <t>2024-03008</t>
  </si>
  <si>
    <t>01-010-0019115</t>
  </si>
  <si>
    <t>2024-02033</t>
  </si>
  <si>
    <t>2024-02032</t>
  </si>
  <si>
    <t>2024-03110</t>
  </si>
  <si>
    <t>01-F010-00005911</t>
  </si>
  <si>
    <t>PE 1800000994</t>
  </si>
  <si>
    <t>01-F010-00025838</t>
  </si>
  <si>
    <t>LETRA 45-60 DIAS / DRAFT 45-60 DAYS</t>
  </si>
  <si>
    <t>01-F010-00026042</t>
  </si>
  <si>
    <t>LETRAS A 45-60 DIAS / DRAFT 45-60 DAYS</t>
  </si>
  <si>
    <t>Facturas clientes - C20454405324</t>
  </si>
  <si>
    <t>010100008131</t>
  </si>
  <si>
    <t>311223</t>
  </si>
  <si>
    <t>RECLASIFICACIÓN PHARMADIX</t>
  </si>
  <si>
    <t>01-F050-00001214</t>
  </si>
  <si>
    <t>INTERESES F050-00950</t>
  </si>
  <si>
    <t>2024-03357</t>
  </si>
  <si>
    <t>2024-03355</t>
  </si>
  <si>
    <t>2024-03356</t>
  </si>
  <si>
    <t>2024-03354</t>
  </si>
  <si>
    <t>L001 10852</t>
  </si>
  <si>
    <t>01-F010-00025955</t>
  </si>
  <si>
    <t>2024-02948</t>
  </si>
  <si>
    <t>2024-02947</t>
  </si>
  <si>
    <t>2024-03070</t>
  </si>
  <si>
    <t>C20601052921</t>
  </si>
  <si>
    <t>20601052921</t>
  </si>
  <si>
    <t>INVERSIONES PROAVET E.I.R.L.</t>
  </si>
  <si>
    <t>CAL.TRES CRUCES DE ORO NRO. 493 (FRENTE AL CENTRO COMERCIAL LA FRONTERA) CUSCO</t>
  </si>
  <si>
    <t>2024-03068</t>
  </si>
  <si>
    <t>2024-03067</t>
  </si>
  <si>
    <t>2024-03069</t>
  </si>
  <si>
    <t>2024-03071</t>
  </si>
  <si>
    <t>2024-03383</t>
  </si>
  <si>
    <t>2024-03382</t>
  </si>
  <si>
    <t>01-F010-00026041</t>
  </si>
  <si>
    <t>01-F010-00025990</t>
  </si>
  <si>
    <t>01-F010-00026083</t>
  </si>
  <si>
    <t>01-F010-00025806</t>
  </si>
  <si>
    <t>01-F010-00025836</t>
  </si>
  <si>
    <t>Facturas clientes - C20601052921</t>
  </si>
  <si>
    <t>01-F010-00025867</t>
  </si>
  <si>
    <t>01-F010-00026084</t>
  </si>
  <si>
    <t>Facturas clientes - C20491686759</t>
  </si>
  <si>
    <t>2024-02407</t>
  </si>
  <si>
    <t>01-010-0024453</t>
  </si>
  <si>
    <t>01-010-0019628</t>
  </si>
  <si>
    <t>2024-02645</t>
  </si>
  <si>
    <t>2024-03341</t>
  </si>
  <si>
    <t>2024-03336</t>
  </si>
  <si>
    <t>2024-03337</t>
  </si>
  <si>
    <t>2024-03340</t>
  </si>
  <si>
    <t>2024-03339</t>
  </si>
  <si>
    <t>2024-03338</t>
  </si>
  <si>
    <t>01-F010-00025859</t>
  </si>
  <si>
    <t>Facturas clientes - C20498074732</t>
  </si>
  <si>
    <t>2024-03185</t>
  </si>
  <si>
    <t>2024-03186</t>
  </si>
  <si>
    <t>2024-03183</t>
  </si>
  <si>
    <t>2024-03184</t>
  </si>
  <si>
    <t>2024-03187</t>
  </si>
  <si>
    <t>2024-03331</t>
  </si>
  <si>
    <t>2024-03329</t>
  </si>
  <si>
    <t>2024-03330</t>
  </si>
  <si>
    <t>2024-03328</t>
  </si>
  <si>
    <t>2024-02957</t>
  </si>
  <si>
    <t>2024-02956</t>
  </si>
  <si>
    <t>2024-02955</t>
  </si>
  <si>
    <t>01-F010-00025974</t>
  </si>
  <si>
    <t>2024-02996</t>
  </si>
  <si>
    <t>2024-02998</t>
  </si>
  <si>
    <t>2024-02999</t>
  </si>
  <si>
    <t>2024-02997</t>
  </si>
  <si>
    <t>2024-02995</t>
  </si>
  <si>
    <t>2024-03394</t>
  </si>
  <si>
    <t>2024-03395</t>
  </si>
  <si>
    <t>2024-03393</t>
  </si>
  <si>
    <t>2024-03396</t>
  </si>
  <si>
    <t>59468</t>
  </si>
  <si>
    <t>1331500001</t>
  </si>
  <si>
    <t>LETRAS EN CARTERA NACIONAL</t>
  </si>
  <si>
    <t>RECLASIFICACION LETRAS VINCULADAS</t>
  </si>
  <si>
    <t>01-F010-00026020</t>
  </si>
  <si>
    <t>Facturas clientes - C10104994178</t>
  </si>
  <si>
    <t>01-F010-00026044</t>
  </si>
  <si>
    <t>2024-00209</t>
  </si>
  <si>
    <t>2024-00208</t>
  </si>
  <si>
    <t>2024-02704</t>
  </si>
  <si>
    <t>01-F010-00026066</t>
  </si>
  <si>
    <t>AV. ANGAMOS ESTE 2589</t>
  </si>
  <si>
    <t>2024-03381</t>
  </si>
  <si>
    <t>C20449182341</t>
  </si>
  <si>
    <t>20449182341</t>
  </si>
  <si>
    <t>UNIVERSO VETERINARIO S.A.C.</t>
  </si>
  <si>
    <t>SUCURSAL PEDREGAL.  AV. MAJES Mz. Q Lote 4 El Pedregal</t>
  </si>
  <si>
    <t>2024-03379</t>
  </si>
  <si>
    <t>2024-03380</t>
  </si>
  <si>
    <t>2024-03378</t>
  </si>
  <si>
    <t>JR. LOS PATOS 04 NRO. 10 P.J. PACHACAMAC (ESQUINA 31)</t>
  </si>
  <si>
    <t>2024-00217</t>
  </si>
  <si>
    <t>2024-00215</t>
  </si>
  <si>
    <t>2024-00218</t>
  </si>
  <si>
    <t>01-010-0019518</t>
  </si>
  <si>
    <t>2024-02967</t>
  </si>
  <si>
    <t>2024-02965</t>
  </si>
  <si>
    <t>2024-02966</t>
  </si>
  <si>
    <t>01-F010-00025898</t>
  </si>
  <si>
    <t>03-B010-00019931</t>
  </si>
  <si>
    <t>ERCAGV000111</t>
  </si>
  <si>
    <t>41300244</t>
  </si>
  <si>
    <t>ANCHORENA ARIAS,GIOVANNA DEL PILAR</t>
  </si>
  <si>
    <t>PE 4000 Basado en Entregas 09-T010-00000636.</t>
  </si>
  <si>
    <t>2024-02888</t>
  </si>
  <si>
    <t>2024-02889</t>
  </si>
  <si>
    <t>2022-01166</t>
  </si>
  <si>
    <t>2022-01170</t>
  </si>
  <si>
    <t>2022-01171</t>
  </si>
  <si>
    <t>2022-01167</t>
  </si>
  <si>
    <t>2022-01168</t>
  </si>
  <si>
    <t>01-F010-00025982</t>
  </si>
  <si>
    <t>01-F010-00006793</t>
  </si>
  <si>
    <t>CREDITO 15 DIAS / CREDIT 15 DAYS</t>
  </si>
  <si>
    <t>PE 1800001996</t>
  </si>
  <si>
    <t>01-F010-00025923</t>
  </si>
  <si>
    <t>2024-02830</t>
  </si>
  <si>
    <t>2024-02828</t>
  </si>
  <si>
    <t>2024-02829</t>
  </si>
  <si>
    <t>01-F010-00025895</t>
  </si>
  <si>
    <t>2024-02540</t>
  </si>
  <si>
    <t>2024-03158</t>
  </si>
  <si>
    <t>2024-03100</t>
  </si>
  <si>
    <t>2024-03098</t>
  </si>
  <si>
    <t>2024-03099</t>
  </si>
  <si>
    <t>2024-03097</t>
  </si>
  <si>
    <t>2024-03065</t>
  </si>
  <si>
    <t>01-F010-00026035</t>
  </si>
  <si>
    <t>01-F010-00025866</t>
  </si>
  <si>
    <t>C20124019495</t>
  </si>
  <si>
    <t>20124019495</t>
  </si>
  <si>
    <t>ANIMAL SPORTS S.A.</t>
  </si>
  <si>
    <t>Facturas clientes - C20124019495</t>
  </si>
  <si>
    <t>AV. MANUEL OLGUIN - CDRA. 2 S/N NRO. S/N (HIPODR.MONTERRICO PTA 5 FRENTE CAB 7)</t>
  </si>
  <si>
    <t>2024-03135</t>
  </si>
  <si>
    <t>2024-03134</t>
  </si>
  <si>
    <t>2024-03133</t>
  </si>
  <si>
    <t>2024-03347</t>
  </si>
  <si>
    <t>2024-03342</t>
  </si>
  <si>
    <t>2024-03346</t>
  </si>
  <si>
    <t>2024-03345</t>
  </si>
  <si>
    <t>2024-03344</t>
  </si>
  <si>
    <t>2024-03343</t>
  </si>
  <si>
    <t>01-F010-00025903</t>
  </si>
  <si>
    <t>2024-02809</t>
  </si>
  <si>
    <t>01-F010-00025763</t>
  </si>
  <si>
    <t>01-F010-00026005</t>
  </si>
  <si>
    <t>2024-03014</t>
  </si>
  <si>
    <t>2024-03013</t>
  </si>
  <si>
    <t>2024-03012</t>
  </si>
  <si>
    <t>2024-03015</t>
  </si>
  <si>
    <t>01-F010-00026073</t>
  </si>
  <si>
    <t>2024-02507</t>
  </si>
  <si>
    <t>1232100001</t>
  </si>
  <si>
    <t>Asiento de Letras</t>
  </si>
  <si>
    <t>2024-02506</t>
  </si>
  <si>
    <t>2024-02508</t>
  </si>
  <si>
    <t>01-F010-00025933</t>
  </si>
  <si>
    <t>C20534068582</t>
  </si>
  <si>
    <t>20534068582</t>
  </si>
  <si>
    <t>AGROPECUARIA LA PROVIDENCIA SAC</t>
  </si>
  <si>
    <t>Facturas clientes - C20534068582</t>
  </si>
  <si>
    <t>NRO. S/N FND. LA QUINCHA (LOTE 10402)</t>
  </si>
  <si>
    <t>01-F010-00025983</t>
  </si>
  <si>
    <t>Facturas clientes - C20480431511</t>
  </si>
  <si>
    <t>AV. ARICA NRO. 936 INT. B CENTRO</t>
  </si>
  <si>
    <t>01-F010-00025928</t>
  </si>
  <si>
    <t>01-F010-00026001</t>
  </si>
  <si>
    <t>01-010-0019145</t>
  </si>
  <si>
    <t>2024-03206</t>
  </si>
  <si>
    <t>2024-03208</t>
  </si>
  <si>
    <t>2024-03209</t>
  </si>
  <si>
    <t>2024-03207</t>
  </si>
  <si>
    <t>2024-03210</t>
  </si>
  <si>
    <t>2024-03031</t>
  </si>
  <si>
    <t>2024-02924</t>
  </si>
  <si>
    <t>2024-02923</t>
  </si>
  <si>
    <t>2024-00213</t>
  </si>
  <si>
    <t>2024-00214</t>
  </si>
  <si>
    <t>2024-03060</t>
  </si>
  <si>
    <t>2024-03061</t>
  </si>
  <si>
    <t>2024-03062</t>
  </si>
  <si>
    <t>2024-02927</t>
  </si>
  <si>
    <t>2024-02929</t>
  </si>
  <si>
    <t>2024-02928</t>
  </si>
  <si>
    <t>2024-02930</t>
  </si>
  <si>
    <t>2024-02710</t>
  </si>
  <si>
    <t>01-F010-00026027</t>
  </si>
  <si>
    <t>Facturas clientes - C20603684142</t>
  </si>
  <si>
    <t>2024-02546</t>
  </si>
  <si>
    <t>2024-01238</t>
  </si>
  <si>
    <t>C20600760611</t>
  </si>
  <si>
    <t>20600760611</t>
  </si>
  <si>
    <t>AGROVET LOS ANDES SOCIEDAD COMERCIAL DE RESPONSABILIDAD LIMITADA</t>
  </si>
  <si>
    <t>CAL.TRES CRUCES DE ORO NRO. 500 (50 MTROS ABAJO DEL GRIFO REPSOL) CUSCO</t>
  </si>
  <si>
    <t>2024-03087</t>
  </si>
  <si>
    <t>2024-03085</t>
  </si>
  <si>
    <t>2024-03086</t>
  </si>
  <si>
    <t>2024-03084</t>
  </si>
  <si>
    <t>2024-03005</t>
  </si>
  <si>
    <t>2024-03001</t>
  </si>
  <si>
    <t>2024-03003</t>
  </si>
  <si>
    <t>2024-03002</t>
  </si>
  <si>
    <t>2024-03004</t>
  </si>
  <si>
    <t>L001 10897</t>
  </si>
  <si>
    <t>L001 10898</t>
  </si>
  <si>
    <t>2024-03286</t>
  </si>
  <si>
    <t>2024-03287</t>
  </si>
  <si>
    <t>2024-03288</t>
  </si>
  <si>
    <t>2024-03289</t>
  </si>
  <si>
    <t>01-F010-00025971</t>
  </si>
  <si>
    <t>2024-03513</t>
  </si>
  <si>
    <t>2024-03509</t>
  </si>
  <si>
    <t>2024-03510</t>
  </si>
  <si>
    <t>2024-03508</t>
  </si>
  <si>
    <t>2024-03512</t>
  </si>
  <si>
    <t>2024-03511</t>
  </si>
  <si>
    <t>01-F010-00026037</t>
  </si>
  <si>
    <t>2024-03489</t>
  </si>
  <si>
    <t>2024-03484</t>
  </si>
  <si>
    <t>2024-03487</t>
  </si>
  <si>
    <t>2024-03485</t>
  </si>
  <si>
    <t>2024-03486</t>
  </si>
  <si>
    <t>2024-03488</t>
  </si>
  <si>
    <t>01-F010-00026021</t>
  </si>
  <si>
    <t>Facturas clientes - C20449182341</t>
  </si>
  <si>
    <t>01-F010-00026075</t>
  </si>
  <si>
    <t>2024-03150</t>
  </si>
  <si>
    <t>2024-03189</t>
  </si>
  <si>
    <t>2024-03191</t>
  </si>
  <si>
    <t>2024-03190</t>
  </si>
  <si>
    <t>2024-03192</t>
  </si>
  <si>
    <t>2024-03193</t>
  </si>
  <si>
    <t>2024-02723</t>
  </si>
  <si>
    <t>2022-01228</t>
  </si>
  <si>
    <t>2022-01226</t>
  </si>
  <si>
    <t>2022-00447</t>
  </si>
  <si>
    <t>2024-03147</t>
  </si>
  <si>
    <t>2024-03148</t>
  </si>
  <si>
    <t>2024-03145</t>
  </si>
  <si>
    <t>2024-03146</t>
  </si>
  <si>
    <t>2024-02836</t>
  </si>
  <si>
    <t>01-F010-00005975</t>
  </si>
  <si>
    <t>PE 1800001053</t>
  </si>
  <si>
    <t>01-F010-00025997</t>
  </si>
  <si>
    <t>2024-03238</t>
  </si>
  <si>
    <t>2024-03237</t>
  </si>
  <si>
    <t>2024-03236</t>
  </si>
  <si>
    <t>2024-02813</t>
  </si>
  <si>
    <t>01-F010-00026004</t>
  </si>
  <si>
    <t>2024-03273</t>
  </si>
  <si>
    <t>2024-03272</t>
  </si>
  <si>
    <t>2024-03274</t>
  </si>
  <si>
    <t>2024-02917</t>
  </si>
  <si>
    <t>2024-02918</t>
  </si>
  <si>
    <t>2024-03422</t>
  </si>
  <si>
    <t>2024-03421</t>
  </si>
  <si>
    <t>2024-01229</t>
  </si>
  <si>
    <t>01-F010-00025781</t>
  </si>
  <si>
    <t>03-B010-00006448</t>
  </si>
  <si>
    <t>INTERESES POR PRESTAMO SEGUN CONTRATO 30/10/2019</t>
  </si>
  <si>
    <t>03-B010-00006307</t>
  </si>
  <si>
    <t>INTERESES POR PRESTAMO SEGUN CONTRATO 31/10/2019</t>
  </si>
  <si>
    <t>010100003602</t>
  </si>
  <si>
    <t>SI- FV No 103602 Ven. Oficina Cd. Pgo Lt 75 días</t>
  </si>
  <si>
    <t>01-F010-00025908</t>
  </si>
  <si>
    <t>Facturas clientes - C20602952640</t>
  </si>
  <si>
    <t>2024-03198</t>
  </si>
  <si>
    <t>2024-03197</t>
  </si>
  <si>
    <t>2024-03195</t>
  </si>
  <si>
    <t>2024-03196</t>
  </si>
  <si>
    <t>2024-03199</t>
  </si>
  <si>
    <t>2024-03520</t>
  </si>
  <si>
    <t>2024-03519</t>
  </si>
  <si>
    <t>2024-03517</t>
  </si>
  <si>
    <t>2024-03518</t>
  </si>
  <si>
    <t>2024-02518</t>
  </si>
  <si>
    <t>2024-02520</t>
  </si>
  <si>
    <t>2024-02521</t>
  </si>
  <si>
    <t>2024-02519</t>
  </si>
  <si>
    <t>03-B010-00006157</t>
  </si>
  <si>
    <t>INTERESES POR PRESTAMO SEGUN CONTRATO 30/09/2019</t>
  </si>
  <si>
    <t>03-B010-00005856</t>
  </si>
  <si>
    <t>INTERESES POR PRESTAMO SEGUN CONTRATO 31/07/2019</t>
  </si>
  <si>
    <t>01-F010-00024738</t>
  </si>
  <si>
    <t>ADICIONAL OXYTO-SYNT 10 OC 241000119</t>
  </si>
  <si>
    <t>2024-03074</t>
  </si>
  <si>
    <t>2024-02817</t>
  </si>
  <si>
    <t>03-B010-00005997</t>
  </si>
  <si>
    <t>INTERESES POR PRESTAMO SEGUN CONTRATO 31/08/2019</t>
  </si>
  <si>
    <t>03-B010-00005625</t>
  </si>
  <si>
    <t>INTERESES POR PRESTAMO SEGUN CONTRATO 28/06/2019</t>
  </si>
  <si>
    <t>2024-02209</t>
  </si>
  <si>
    <t>01-F010-00025776</t>
  </si>
  <si>
    <t>Facturas clientes - C20524795338</t>
  </si>
  <si>
    <t>PJ. LOS COLLAS NRO. 127 URB. SALAMANCA DE MONTERRICO</t>
  </si>
  <si>
    <t>2024-02804</t>
  </si>
  <si>
    <t>2024-03507</t>
  </si>
  <si>
    <t>2024-03503</t>
  </si>
  <si>
    <t>2024-03506</t>
  </si>
  <si>
    <t>2024-03504</t>
  </si>
  <si>
    <t>2024-03505</t>
  </si>
  <si>
    <t>2024-03502</t>
  </si>
  <si>
    <t>2024-02951</t>
  </si>
  <si>
    <t>03-B010-00005577</t>
  </si>
  <si>
    <t>INTERESES POR PRESTAMO SEGUN CONTRATO 31/05/2019</t>
  </si>
  <si>
    <t>03-B010-00005384</t>
  </si>
  <si>
    <t>INTERESES POR PRESTAMO SEGUN CONTRATO 30/04/2019</t>
  </si>
  <si>
    <t>2024-03114</t>
  </si>
  <si>
    <t>2024-03113</t>
  </si>
  <si>
    <t>2024-03626</t>
  </si>
  <si>
    <t>2024-03625</t>
  </si>
  <si>
    <t>2024-03627</t>
  </si>
  <si>
    <t>2024-03629</t>
  </si>
  <si>
    <t>2024-03628</t>
  </si>
  <si>
    <t>2024-03630</t>
  </si>
  <si>
    <t>03-B010-00005138</t>
  </si>
  <si>
    <t>INTERESES POR PRESTAMO SEGUN CONTRATO 29/03/2019</t>
  </si>
  <si>
    <t>01-F010-00025516</t>
  </si>
  <si>
    <t>2024-03364</t>
  </si>
  <si>
    <t>2024-03360</t>
  </si>
  <si>
    <t>2024-03363</t>
  </si>
  <si>
    <t>2024-03361</t>
  </si>
  <si>
    <t>2024-03362</t>
  </si>
  <si>
    <t>2024-03359</t>
  </si>
  <si>
    <t>03-B010-00005016</t>
  </si>
  <si>
    <t>INTERESES POR PRESTAMO SEGUN CONTRATO 28/02/2019</t>
  </si>
  <si>
    <t>2024-03122</t>
  </si>
  <si>
    <t>2024-03123</t>
  </si>
  <si>
    <t>2024-03124</t>
  </si>
  <si>
    <t>01-F010-00025630</t>
  </si>
  <si>
    <t>Facturas clientes - C20221084684</t>
  </si>
  <si>
    <t>2024-02631</t>
  </si>
  <si>
    <t>08-010-0000886</t>
  </si>
  <si>
    <t>2024-03054</t>
  </si>
  <si>
    <t>2024-03055</t>
  </si>
  <si>
    <t>2024-03053</t>
  </si>
  <si>
    <t>2024-03056</t>
  </si>
  <si>
    <t>01-F010-00005803</t>
  </si>
  <si>
    <t>PE 1800000878 LETRA 45; 60</t>
  </si>
  <si>
    <t>2024-03161</t>
  </si>
  <si>
    <t>2024-03160</t>
  </si>
  <si>
    <t>2024-03162</t>
  </si>
  <si>
    <t>01-F010-00025465</t>
  </si>
  <si>
    <t>7599000019</t>
  </si>
  <si>
    <t>ALQUILER DE INMUEBLE CALLE LOS GORRIONES  DPTO. 20</t>
  </si>
  <si>
    <t>01-F010-00025774</t>
  </si>
  <si>
    <t>01-F010-00024954</t>
  </si>
  <si>
    <t>01-F010-00024582</t>
  </si>
  <si>
    <t>01-F010-00025200</t>
  </si>
  <si>
    <t>2024-00352</t>
  </si>
  <si>
    <t>2024-00354</t>
  </si>
  <si>
    <t>2024-00356</t>
  </si>
  <si>
    <t>2024-03435</t>
  </si>
  <si>
    <t>2024-03434</t>
  </si>
  <si>
    <t>2024-03436</t>
  </si>
  <si>
    <t>2024-03433</t>
  </si>
  <si>
    <t>2024-03432</t>
  </si>
  <si>
    <t>2024-03431</t>
  </si>
  <si>
    <t>01-F050-00001395</t>
  </si>
  <si>
    <t>Materia de mktAcuerdo de mkt 50%1 toldo AMAH1 t</t>
  </si>
  <si>
    <t>57505</t>
  </si>
  <si>
    <t>2024-03327</t>
  </si>
  <si>
    <t>2024-03323</t>
  </si>
  <si>
    <t>2024-03322</t>
  </si>
  <si>
    <t>2024-03326</t>
  </si>
  <si>
    <t>2024-03325</t>
  </si>
  <si>
    <t>2024-03324</t>
  </si>
  <si>
    <t>01-F010-00025986</t>
  </si>
  <si>
    <t>2024-02912</t>
  </si>
  <si>
    <t>2024-02911</t>
  </si>
  <si>
    <t>2024-02910</t>
  </si>
  <si>
    <t>01-F050-00001455</t>
  </si>
  <si>
    <t>Intereses moratorios a la FT 01-F050-00001390 por</t>
  </si>
  <si>
    <t>01-F010-00025857</t>
  </si>
  <si>
    <t>2024-03179</t>
  </si>
  <si>
    <t>2024-03178</t>
  </si>
  <si>
    <t>2024-03180</t>
  </si>
  <si>
    <t>2024-03177</t>
  </si>
  <si>
    <t>2024-03181</t>
  </si>
  <si>
    <t>01-010-0018289</t>
  </si>
  <si>
    <t>2024-02515</t>
  </si>
  <si>
    <t>2024-02514</t>
  </si>
  <si>
    <t>2024-03365</t>
  </si>
  <si>
    <t>2024-03368</t>
  </si>
  <si>
    <t>2024-03370</t>
  </si>
  <si>
    <t>2024-03366</t>
  </si>
  <si>
    <t>2024-03369</t>
  </si>
  <si>
    <t>2024-03367</t>
  </si>
  <si>
    <t>01-F010-00026053</t>
  </si>
  <si>
    <t>2024-03308</t>
  </si>
  <si>
    <t>2024-03309</t>
  </si>
  <si>
    <t>2024-03307</t>
  </si>
  <si>
    <t>2024-03305</t>
  </si>
  <si>
    <t>2024-03306</t>
  </si>
  <si>
    <t>2024-03310</t>
  </si>
  <si>
    <t>03-B010-00020169</t>
  </si>
  <si>
    <t>C00042815454</t>
  </si>
  <si>
    <t>42815454</t>
  </si>
  <si>
    <t>MARROQUIN CARBAJAL,ALEJANDRA</t>
  </si>
  <si>
    <t>Alquiler de departamento N° 401 del 20 - 30 ABR</t>
  </si>
  <si>
    <t>01-F010-00025868</t>
  </si>
  <si>
    <t>C20607299944</t>
  </si>
  <si>
    <t>20607299944</t>
  </si>
  <si>
    <t>GRUPO CONSORCIO VETERINARIO S.A.C.</t>
  </si>
  <si>
    <t>Facturas clientes - C20607299944</t>
  </si>
  <si>
    <t>Av.puente piedra 447</t>
  </si>
  <si>
    <t>01-010-0019187</t>
  </si>
  <si>
    <t>01-F010-00025733</t>
  </si>
  <si>
    <t>2024-03047</t>
  </si>
  <si>
    <t>2024-03048</t>
  </si>
  <si>
    <t>2024-03049</t>
  </si>
  <si>
    <t>2024-03050</t>
  </si>
  <si>
    <t>2024-03669</t>
  </si>
  <si>
    <t>2024-03670</t>
  </si>
  <si>
    <t>2024-03668</t>
  </si>
  <si>
    <t>2024-03667</t>
  </si>
  <si>
    <t>2024-03666</t>
  </si>
  <si>
    <t>2024-03671</t>
  </si>
  <si>
    <t>01-F010-00025900</t>
  </si>
  <si>
    <t>01-F010-00005806</t>
  </si>
  <si>
    <t>PE 1800000882 LETRA 30; 45</t>
  </si>
  <si>
    <t>01-F010-00025954</t>
  </si>
  <si>
    <t>Facturas clientes - C20606449811</t>
  </si>
  <si>
    <t>01-F010-00025792</t>
  </si>
  <si>
    <t>Facturas clientes - C20555772859</t>
  </si>
  <si>
    <t>CAL. BOULEVARD 161 Dpt 602 - URB. LOS HOGARES DE MONTERRICO</t>
  </si>
  <si>
    <t>2024-03301</t>
  </si>
  <si>
    <t>2024-03303</t>
  </si>
  <si>
    <t>2024-03302</t>
  </si>
  <si>
    <t>2024-03299</t>
  </si>
  <si>
    <t>2024-03300</t>
  </si>
  <si>
    <t>2024-03304</t>
  </si>
  <si>
    <t>2024-03385</t>
  </si>
  <si>
    <t>2024-03169</t>
  </si>
  <si>
    <t>2024-03166</t>
  </si>
  <si>
    <t>2024-03167</t>
  </si>
  <si>
    <t>2024-03168</t>
  </si>
  <si>
    <t>2024-03165</t>
  </si>
  <si>
    <t>2024-02699</t>
  </si>
  <si>
    <t>2024-03044</t>
  </si>
  <si>
    <t>2024-03043</t>
  </si>
  <si>
    <t>2024-03039</t>
  </si>
  <si>
    <t>2024-03042</t>
  </si>
  <si>
    <t>2024-03040</t>
  </si>
  <si>
    <t>2024-03041</t>
  </si>
  <si>
    <t>01-F050-00001560</t>
  </si>
  <si>
    <t>Intereses moratorios a la FT 01-F050-00001323 por</t>
  </si>
  <si>
    <t>2024-02877</t>
  </si>
  <si>
    <t>01-F010-00025632</t>
  </si>
  <si>
    <t>2024-03463</t>
  </si>
  <si>
    <t>2024-03459</t>
  </si>
  <si>
    <t>2024-03460</t>
  </si>
  <si>
    <t>2024-03462</t>
  </si>
  <si>
    <t>2024-03461</t>
  </si>
  <si>
    <t>2024-03458</t>
  </si>
  <si>
    <t>L001 2015-36</t>
  </si>
  <si>
    <t>01-F010-00025835</t>
  </si>
  <si>
    <t>C20100269113</t>
  </si>
  <si>
    <t>20100269113</t>
  </si>
  <si>
    <t>AGROPEC S.R.L.</t>
  </si>
  <si>
    <t>Facturas clientes - C20100269113</t>
  </si>
  <si>
    <t>AV. NICOLAS DE PIEROLA NRO. 1635</t>
  </si>
  <si>
    <t>2024-02463</t>
  </si>
  <si>
    <t>01-F010-00025807</t>
  </si>
  <si>
    <t>C20136241789</t>
  </si>
  <si>
    <t>20136241789</t>
  </si>
  <si>
    <t>GRANJAS AMAZONICAS S.A.</t>
  </si>
  <si>
    <t>Facturas clientes - C20136241789</t>
  </si>
  <si>
    <t>AV. FITZCARRALD NRO. 677 - PUERTO MALDONADO</t>
  </si>
  <si>
    <t>Tambopata</t>
  </si>
  <si>
    <t>01-F010-00026089</t>
  </si>
  <si>
    <t>2024-03579</t>
  </si>
  <si>
    <t>2024-03575</t>
  </si>
  <si>
    <t>2024-03578</t>
  </si>
  <si>
    <t>2024-03577</t>
  </si>
  <si>
    <t>2024-03580</t>
  </si>
  <si>
    <t>2024-03576</t>
  </si>
  <si>
    <t>01-F050-00001583</t>
  </si>
  <si>
    <t>Intereses moratorios a la FT 01-F050-00001221 por</t>
  </si>
  <si>
    <t>01-F010-00026059</t>
  </si>
  <si>
    <t>Facturas clientes - C20603268190</t>
  </si>
  <si>
    <t>2024-03252</t>
  </si>
  <si>
    <t>2024-03253</t>
  </si>
  <si>
    <t>2024-03250</t>
  </si>
  <si>
    <t>2024-03251</t>
  </si>
  <si>
    <t>2024-03254</t>
  </si>
  <si>
    <t>2024-03526</t>
  </si>
  <si>
    <t>2024-03586</t>
  </si>
  <si>
    <t>2024-03584</t>
  </si>
  <si>
    <t>2024-03585</t>
  </si>
  <si>
    <t>2024-03582</t>
  </si>
  <si>
    <t>2024-03583</t>
  </si>
  <si>
    <t>2024-03581</t>
  </si>
  <si>
    <t>2024-02625</t>
  </si>
  <si>
    <t>01-F010-00026088</t>
  </si>
  <si>
    <t>LETRAS 75 DIAS / DRAFT 75 DIAS</t>
  </si>
  <si>
    <t>2024-03405</t>
  </si>
  <si>
    <t>2024-03408</t>
  </si>
  <si>
    <t>2024-03406</t>
  </si>
  <si>
    <t>2024-03407</t>
  </si>
  <si>
    <t>2024-03404</t>
  </si>
  <si>
    <t>2024-03409</t>
  </si>
  <si>
    <t>2024-02987</t>
  </si>
  <si>
    <t>2024-02988</t>
  </si>
  <si>
    <t>2024-02989</t>
  </si>
  <si>
    <t>08-F010-00000895</t>
  </si>
  <si>
    <t>CEX000000138</t>
  </si>
  <si>
    <t>SOCIEDAD NACIONAL PECUARIA S.A.</t>
  </si>
  <si>
    <t>CALLE BOHECHIO 37, ENSANCHE QUISQUEYA</t>
  </si>
  <si>
    <t>SANTO DOMINGO</t>
  </si>
  <si>
    <t>DO</t>
  </si>
  <si>
    <t>01-F010-00026008</t>
  </si>
  <si>
    <t>Facturas clientes - C20453660908</t>
  </si>
  <si>
    <t>2024-03131</t>
  </si>
  <si>
    <t>2024-03130</t>
  </si>
  <si>
    <t>2024-03129</t>
  </si>
  <si>
    <t>2024-03127</t>
  </si>
  <si>
    <t>2024-03128</t>
  </si>
  <si>
    <t>01-F010-00025939</t>
  </si>
  <si>
    <t>2024-03645</t>
  </si>
  <si>
    <t>2024-03643</t>
  </si>
  <si>
    <t>2024-03646</t>
  </si>
  <si>
    <t>2024-03644</t>
  </si>
  <si>
    <t>2024-03641</t>
  </si>
  <si>
    <t>2024-03642</t>
  </si>
  <si>
    <t>2024-03037</t>
  </si>
  <si>
    <t>2024-03036</t>
  </si>
  <si>
    <t>2024-03035</t>
  </si>
  <si>
    <t>2024-03034</t>
  </si>
  <si>
    <t>2024-03174</t>
  </si>
  <si>
    <t>2024-03175</t>
  </si>
  <si>
    <t>2024-03450</t>
  </si>
  <si>
    <t>2024-03358</t>
  </si>
  <si>
    <t>01-F010-00025996</t>
  </si>
  <si>
    <t>2024-02484</t>
  </si>
  <si>
    <t>2024-02968</t>
  </si>
  <si>
    <t>2024-03243</t>
  </si>
  <si>
    <t>2024-03241</t>
  </si>
  <si>
    <t>2024-03244</t>
  </si>
  <si>
    <t>2024-03242</t>
  </si>
  <si>
    <t>2024-03240</t>
  </si>
  <si>
    <t>2024-03239</t>
  </si>
  <si>
    <t>01-F010-00023365</t>
  </si>
  <si>
    <t>C20606514086</t>
  </si>
  <si>
    <t>20606514086</t>
  </si>
  <si>
    <t>AGRO PERU COMUNICACIONES SRL</t>
  </si>
  <si>
    <t>CANJE POR PUBLICIDAD</t>
  </si>
  <si>
    <t>Facturas clientes - C20606514086</t>
  </si>
  <si>
    <t>JR. PABLO BERMUDEZ NRO. 285 DPTO. 205 URB. SANTA BEATRIZ</t>
  </si>
  <si>
    <t>2024-02882</t>
  </si>
  <si>
    <t>2024-02883</t>
  </si>
  <si>
    <t>01-F010-00026012</t>
  </si>
  <si>
    <t>LETRAS 45-52-59-66-73-80-90 DAYS</t>
  </si>
  <si>
    <t>2024-03093</t>
  </si>
  <si>
    <t>2024-03094</t>
  </si>
  <si>
    <t>2024-03088</t>
  </si>
  <si>
    <t>2024-03092</t>
  </si>
  <si>
    <t>2024-03025</t>
  </si>
  <si>
    <t>2024-03027</t>
  </si>
  <si>
    <t>2024-03026</t>
  </si>
  <si>
    <t>2024-03028</t>
  </si>
  <si>
    <t>2024-03353</t>
  </si>
  <si>
    <t>2024-03348</t>
  </si>
  <si>
    <t>2024-03349</t>
  </si>
  <si>
    <t>2024-03352</t>
  </si>
  <si>
    <t>2024-03351</t>
  </si>
  <si>
    <t>2024-03350</t>
  </si>
  <si>
    <t>01-F050-00001005</t>
  </si>
  <si>
    <t>REF F050-00730 F 24.08.2022</t>
  </si>
  <si>
    <t>01-F010-00025829</t>
  </si>
  <si>
    <t>C20602674488</t>
  </si>
  <si>
    <t>20602674488</t>
  </si>
  <si>
    <t>GRUPO ISAMISA S.A.C.</t>
  </si>
  <si>
    <t>Facturas clientes - C20602674488</t>
  </si>
  <si>
    <t>AV. SAN CARLOS MZ B LOTE 07 URB. SANTA MARTHA</t>
  </si>
  <si>
    <t>01-F010-00025674</t>
  </si>
  <si>
    <t>01-F010-00026048</t>
  </si>
  <si>
    <t>2024-02638</t>
  </si>
  <si>
    <t>2024-02639</t>
  </si>
  <si>
    <t>2024-03228</t>
  </si>
  <si>
    <t>2024-03229</t>
  </si>
  <si>
    <t>2024-03233</t>
  </si>
  <si>
    <t>2024-03230</t>
  </si>
  <si>
    <t>2024-03232</t>
  </si>
  <si>
    <t>2024-03231</t>
  </si>
  <si>
    <t>2024-03234</t>
  </si>
  <si>
    <t>01-F010-00025848</t>
  </si>
  <si>
    <t>01-F010-00026077</t>
  </si>
  <si>
    <t>Facturas clientes - C20514564087</t>
  </si>
  <si>
    <t>01-F010-00026028</t>
  </si>
  <si>
    <t>2024-03442</t>
  </si>
  <si>
    <t>2024-03437</t>
  </si>
  <si>
    <t>2024-03439</t>
  </si>
  <si>
    <t>2024-03440</t>
  </si>
  <si>
    <t>2024-03438</t>
  </si>
  <si>
    <t>2024-03441</t>
  </si>
  <si>
    <t>2024-03029</t>
  </si>
  <si>
    <t>2024-02936</t>
  </si>
  <si>
    <t>2024-02934</t>
  </si>
  <si>
    <t>2024-02935</t>
  </si>
  <si>
    <t>2024-03414</t>
  </si>
  <si>
    <t>2024-03418</t>
  </si>
  <si>
    <t>2024-03417</t>
  </si>
  <si>
    <t>2024-03415</t>
  </si>
  <si>
    <t>2024-03419</t>
  </si>
  <si>
    <t>2024-03416</t>
  </si>
  <si>
    <t>2024-03420</t>
  </si>
  <si>
    <t>01-F010-00025862</t>
  </si>
  <si>
    <t>2024-03632</t>
  </si>
  <si>
    <t>01-F010-00025901</t>
  </si>
  <si>
    <t>2024-03263</t>
  </si>
  <si>
    <t>2024-03265</t>
  </si>
  <si>
    <t>2024-03264</t>
  </si>
  <si>
    <t>2024-03262</t>
  </si>
  <si>
    <t>2024-03266</t>
  </si>
  <si>
    <t>2024-03223</t>
  </si>
  <si>
    <t>2024-03226</t>
  </si>
  <si>
    <t>2024-03225</t>
  </si>
  <si>
    <t>2024-03224</t>
  </si>
  <si>
    <t>2024-03227</t>
  </si>
  <si>
    <t>2024-02689</t>
  </si>
  <si>
    <t>01-F010-00025451</t>
  </si>
  <si>
    <t>CREDITO 90 DÍAS / CREDIT 90 DAYS</t>
  </si>
  <si>
    <t>2024-03297</t>
  </si>
  <si>
    <t>2024-03290</t>
  </si>
  <si>
    <t>2024-03293</t>
  </si>
  <si>
    <t>2024-03292</t>
  </si>
  <si>
    <t>2024-03295</t>
  </si>
  <si>
    <t>2024-03294</t>
  </si>
  <si>
    <t>2024-03291</t>
  </si>
  <si>
    <t>2024-03296</t>
  </si>
  <si>
    <t>01-F010-00026050</t>
  </si>
  <si>
    <t>01-F010-00026000</t>
  </si>
  <si>
    <t>2024-02716</t>
  </si>
  <si>
    <t>2024-02717</t>
  </si>
  <si>
    <t>03-B010-00006447</t>
  </si>
  <si>
    <t>INTERESES POR PRESTAMO SEGUN CONTRATO 30/11/2019</t>
  </si>
  <si>
    <t>2024-02871</t>
  </si>
  <si>
    <t>03-B010-00006308</t>
  </si>
  <si>
    <t>2024-02842</t>
  </si>
  <si>
    <t>03-B010-00006158</t>
  </si>
  <si>
    <t>03-B010-00005857</t>
  </si>
  <si>
    <t>03-B010-00005998</t>
  </si>
  <si>
    <t>03-B010-00005624</t>
  </si>
  <si>
    <t>2024-02793</t>
  </si>
  <si>
    <t>2024-02791</t>
  </si>
  <si>
    <t>2024-02792</t>
  </si>
  <si>
    <t>2024-03516</t>
  </si>
  <si>
    <t>2024-03063</t>
  </si>
  <si>
    <t>2024-03277</t>
  </si>
  <si>
    <t>2024-03280</t>
  </si>
  <si>
    <t>2024-03278</t>
  </si>
  <si>
    <t>2024-03279</t>
  </si>
  <si>
    <t>2024-03275</t>
  </si>
  <si>
    <t>2024-03276</t>
  </si>
  <si>
    <t>2024-03281</t>
  </si>
  <si>
    <t>03-B010-00005578</t>
  </si>
  <si>
    <t>2024-02057</t>
  </si>
  <si>
    <t>03-B010-00005383</t>
  </si>
  <si>
    <t>2024-03376</t>
  </si>
  <si>
    <t>2024-03374</t>
  </si>
  <si>
    <t>2024-03371</t>
  </si>
  <si>
    <t>2024-03372</t>
  </si>
  <si>
    <t>2024-03373</t>
  </si>
  <si>
    <t>2024-03375</t>
  </si>
  <si>
    <t>2024-03377</t>
  </si>
  <si>
    <t>2024-02975</t>
  </si>
  <si>
    <t>2024-02973</t>
  </si>
  <si>
    <t>2024-02974</t>
  </si>
  <si>
    <t>2024-02972</t>
  </si>
  <si>
    <t>2024-02976</t>
  </si>
  <si>
    <t>01-F010-00025740</t>
  </si>
  <si>
    <t>03-B010-00005137</t>
  </si>
  <si>
    <t>01-F010-00026082</t>
  </si>
  <si>
    <t>2024-02255</t>
  </si>
  <si>
    <t>01-F010-00026076</t>
  </si>
  <si>
    <t>2024-03022</t>
  </si>
  <si>
    <t>2024-03021</t>
  </si>
  <si>
    <t>2024-03020</t>
  </si>
  <si>
    <t>2024-03019</t>
  </si>
  <si>
    <t>03-B010-00005017</t>
  </si>
  <si>
    <t>2024-02749</t>
  </si>
  <si>
    <t>2024-02748</t>
  </si>
  <si>
    <t>01-F050-00001525</t>
  </si>
  <si>
    <t>169-2024 B</t>
  </si>
  <si>
    <t>2024-03494</t>
  </si>
  <si>
    <t>2024-03491</t>
  </si>
  <si>
    <t>2024-03496</t>
  </si>
  <si>
    <t>2024-03492</t>
  </si>
  <si>
    <t>2024-03493</t>
  </si>
  <si>
    <t>2024-03495</t>
  </si>
  <si>
    <t>2024-03490</t>
  </si>
  <si>
    <t>01-F010-00026043</t>
  </si>
  <si>
    <t>01-F010-00026085</t>
  </si>
  <si>
    <t>2024-03423</t>
  </si>
  <si>
    <t>2024-01239</t>
  </si>
  <si>
    <t>01-F010-00026060</t>
  </si>
  <si>
    <t>2024-02850</t>
  </si>
  <si>
    <t>2024-01764</t>
  </si>
  <si>
    <t>01-F010-00025799</t>
  </si>
  <si>
    <t>C20452614767</t>
  </si>
  <si>
    <t>20452614767</t>
  </si>
  <si>
    <t>LA CALERA S.A.C.</t>
  </si>
  <si>
    <t>RICARDO HORNA</t>
  </si>
  <si>
    <t>Facturas clientes - C20452614767</t>
  </si>
  <si>
    <t>NRO. SN FND. LA CALERA (EN SECTOR LA CALERA)</t>
  </si>
  <si>
    <t>2024-02937</t>
  </si>
  <si>
    <t>01-F010-00025840</t>
  </si>
  <si>
    <t>2024-03514</t>
  </si>
  <si>
    <t>2024-03221</t>
  </si>
  <si>
    <t>01-F010-00025987</t>
  </si>
  <si>
    <t>INTERESES AL PRESTAMO 22.09.24</t>
  </si>
  <si>
    <t>01-F010-00026056</t>
  </si>
  <si>
    <t>LETRAS 45-52-59-66-73-90-105 DÍAS</t>
  </si>
  <si>
    <t>2024-02579</t>
  </si>
  <si>
    <t>2024-02580</t>
  </si>
  <si>
    <t>2024-03298</t>
  </si>
  <si>
    <t>01-F010-00025689</t>
  </si>
  <si>
    <t>INTERESES AL PRESTAMO 22.08.24</t>
  </si>
  <si>
    <t>2024-02983</t>
  </si>
  <si>
    <t>2024-02980</t>
  </si>
  <si>
    <t>2024-02982</t>
  </si>
  <si>
    <t>2024-02981</t>
  </si>
  <si>
    <t>2024-02979</t>
  </si>
  <si>
    <t>01-F010-00024824</t>
  </si>
  <si>
    <t>INTERESES AL PRESTAMO 22.05.24</t>
  </si>
  <si>
    <t>01-F010-00025910</t>
  </si>
  <si>
    <t>LETRA 90 DIAS / DRAFT 90 DAYS</t>
  </si>
  <si>
    <t>2024-02799</t>
  </si>
  <si>
    <t>2024-02797</t>
  </si>
  <si>
    <t>2024-02798</t>
  </si>
  <si>
    <t>2024-02800</t>
  </si>
  <si>
    <t>2024-02674</t>
  </si>
  <si>
    <t>2024-02675</t>
  </si>
  <si>
    <t>2024-03401</t>
  </si>
  <si>
    <t>2024-03402</t>
  </si>
  <si>
    <t>2024-03398</t>
  </si>
  <si>
    <t>2024-03400</t>
  </si>
  <si>
    <t>2024-03399</t>
  </si>
  <si>
    <t>2024-03397</t>
  </si>
  <si>
    <t>2024-03403</t>
  </si>
  <si>
    <t>2024-02769</t>
  </si>
  <si>
    <t>2024-02768</t>
  </si>
  <si>
    <t>2024-02770</t>
  </si>
  <si>
    <t>2024-02903</t>
  </si>
  <si>
    <t>2024-02904</t>
  </si>
  <si>
    <t>2024-02905</t>
  </si>
  <si>
    <t>2024-02848</t>
  </si>
  <si>
    <t>2024-02849</t>
  </si>
  <si>
    <t>01-F010-00024489</t>
  </si>
  <si>
    <t>INTERESES AL PRESTAMO 22.04.24</t>
  </si>
  <si>
    <t>01-F010-00025376</t>
  </si>
  <si>
    <t>INTERESES AL PRESTAMO 22.06.24</t>
  </si>
  <si>
    <t>2024-03163</t>
  </si>
  <si>
    <t>01-F010-00024243</t>
  </si>
  <si>
    <t>INTERESES AL PRESTAMO 22.03.24</t>
  </si>
  <si>
    <t>2024-03482</t>
  </si>
  <si>
    <t>2024-03480</t>
  </si>
  <si>
    <t>2024-03477</t>
  </si>
  <si>
    <t>2024-03476</t>
  </si>
  <si>
    <t>2024-03479</t>
  </si>
  <si>
    <t>2024-03481</t>
  </si>
  <si>
    <t>2024-03478</t>
  </si>
  <si>
    <t>01-F010-00025095</t>
  </si>
  <si>
    <t>2024-02868</t>
  </si>
  <si>
    <t>2024-02866</t>
  </si>
  <si>
    <t>2024-02867</t>
  </si>
  <si>
    <t>2024-02869</t>
  </si>
  <si>
    <t>2024-03200</t>
  </si>
  <si>
    <t>2024-02724</t>
  </si>
  <si>
    <t>01-F010-00023949</t>
  </si>
  <si>
    <t>INTERESES AL PRESTAMO AL 22.2.24</t>
  </si>
  <si>
    <t>2024-03137</t>
  </si>
  <si>
    <t>2024-03139</t>
  </si>
  <si>
    <t>2024-03140</t>
  </si>
  <si>
    <t>2024-03141</t>
  </si>
  <si>
    <t>2024-03142</t>
  </si>
  <si>
    <t>2024-03138</t>
  </si>
  <si>
    <t>2024-03081</t>
  </si>
  <si>
    <t>2024-03079</t>
  </si>
  <si>
    <t>2024-03077</t>
  </si>
  <si>
    <t>2024-03078</t>
  </si>
  <si>
    <t>2024-03080</t>
  </si>
  <si>
    <t>2024-03108</t>
  </si>
  <si>
    <t>01-F010-00023634</t>
  </si>
  <si>
    <t>INTERESES AL PRESTAMO AL 22.01.2024</t>
  </si>
  <si>
    <t>01-F010-00025330</t>
  </si>
  <si>
    <t>01-F050-00001577</t>
  </si>
  <si>
    <t>Intereses moratorios proformas 209-2023 / 254-2023</t>
  </si>
  <si>
    <t>QUITO</t>
  </si>
  <si>
    <t>01-F010-00026097</t>
  </si>
  <si>
    <t>C20506421781</t>
  </si>
  <si>
    <t>20506421781</t>
  </si>
  <si>
    <t>CORPORACIÓN RICO S.A.C.</t>
  </si>
  <si>
    <t>Facturas clientes - C20506421781</t>
  </si>
  <si>
    <t>CAR. PANAMERICANA SUR MZA. B LOTE. 12 Z.I. ASOC. AGRICOLA CONCORDIA LIMA - VILLA EL SALVADOR - LIMA-</t>
  </si>
  <si>
    <t>01-F010-00023391</t>
  </si>
  <si>
    <t>INTERESES AL PRESTAMO AL 22.12.2023</t>
  </si>
  <si>
    <t>2024-03072</t>
  </si>
  <si>
    <t>01-F010-00025945</t>
  </si>
  <si>
    <t>01-F010-00026010</t>
  </si>
  <si>
    <t>01-F010-00025402</t>
  </si>
  <si>
    <t>Av. Conquistadores 1118 Int.501</t>
  </si>
  <si>
    <t>01-F050-00001584</t>
  </si>
  <si>
    <t>Intereses moratorios a la FT 01-F050-00001290 por</t>
  </si>
  <si>
    <t>01-F050-00001524</t>
  </si>
  <si>
    <t>01-F010-00025935</t>
  </si>
  <si>
    <t>2024-02805</t>
  </si>
  <si>
    <t>2024-03444</t>
  </si>
  <si>
    <t>2024-03446</t>
  </si>
  <si>
    <t>2024-03448</t>
  </si>
  <si>
    <t>2024-03447</t>
  </si>
  <si>
    <t>2024-03445</t>
  </si>
  <si>
    <t>2024-03443</t>
  </si>
  <si>
    <t>2024-03449</t>
  </si>
  <si>
    <t>2024-02940</t>
  </si>
  <si>
    <t>2024-02943</t>
  </si>
  <si>
    <t>2024-02941</t>
  </si>
  <si>
    <t>2024-02944</t>
  </si>
  <si>
    <t>2024-02942</t>
  </si>
  <si>
    <t>01-F010-00023863</t>
  </si>
  <si>
    <t>2024-02661</t>
  </si>
  <si>
    <t>01-F010-00026074</t>
  </si>
  <si>
    <t>LETRA 45-52-59-66-73-80-90-105-120 DIAS / DRAFT 45-52-59-66-73-80-90-105-120 DAYS</t>
  </si>
  <si>
    <t>01-F010-00025886</t>
  </si>
  <si>
    <t>01-F010-00026099</t>
  </si>
  <si>
    <t>01-F050-00001581</t>
  </si>
  <si>
    <t>01-F010-00025995</t>
  </si>
  <si>
    <t>2024-03317</t>
  </si>
  <si>
    <t>2024-03311</t>
  </si>
  <si>
    <t>2024-03312</t>
  </si>
  <si>
    <t>2024-03316</t>
  </si>
  <si>
    <t>2024-03314</t>
  </si>
  <si>
    <t>2024-03315</t>
  </si>
  <si>
    <t>2024-03313</t>
  </si>
  <si>
    <t>2024-02668</t>
  </si>
  <si>
    <t>01-F010-00025944</t>
  </si>
  <si>
    <t>01-F010-00026051</t>
  </si>
  <si>
    <t>2024-02603</t>
  </si>
  <si>
    <t>2024-02602</t>
  </si>
  <si>
    <t>2024-02277</t>
  </si>
  <si>
    <t>2024-02449</t>
  </si>
  <si>
    <t>2024-02450</t>
  </si>
  <si>
    <t>2024-03457</t>
  </si>
  <si>
    <t>2024-03453</t>
  </si>
  <si>
    <t>2024-03452</t>
  </si>
  <si>
    <t>2024-03454</t>
  </si>
  <si>
    <t>2024-03456</t>
  </si>
  <si>
    <t>2024-03451</t>
  </si>
  <si>
    <t>2024-03455</t>
  </si>
  <si>
    <t>01-F010-00025712</t>
  </si>
  <si>
    <t>2024-03103</t>
  </si>
  <si>
    <t>2024-03102</t>
  </si>
  <si>
    <t>2024-03104</t>
  </si>
  <si>
    <t>2024-03107</t>
  </si>
  <si>
    <t>01-F010-00025961</t>
  </si>
  <si>
    <t>01-F010-00025985</t>
  </si>
  <si>
    <t>01-F050-00001568</t>
  </si>
  <si>
    <t>Intereses moratorios proformas varias por el abono</t>
  </si>
  <si>
    <t>01-F010-00025998</t>
  </si>
  <si>
    <t>01-F010-00026040</t>
  </si>
  <si>
    <t>01-F010-00025942</t>
  </si>
  <si>
    <t>01-F010-00025934</t>
  </si>
  <si>
    <t>01-F050-00001432</t>
  </si>
  <si>
    <t>254-2023 A Basado en Entregas 09-0007-00000077.</t>
  </si>
  <si>
    <t>01-F050-00001290</t>
  </si>
  <si>
    <t>CREDITO 75 DIAS DESPUÉS DE B/L O AWB / CREDIT 75 DAYS  B/L OR AWB</t>
  </si>
  <si>
    <t>211-2023 Basado en Entregas 09-0010-00057968.</t>
  </si>
  <si>
    <t>01-F010-00025450</t>
  </si>
  <si>
    <t>01-F050-00000950</t>
  </si>
  <si>
    <t>Cobranza Doc. 105 dìas / 120 dìas</t>
  </si>
  <si>
    <t>187-2022 Basado en Entregas 09-0010-00053532.</t>
  </si>
  <si>
    <t>01-F050-00001552</t>
  </si>
  <si>
    <t>109-2024</t>
  </si>
  <si>
    <t>01-F050-00001563</t>
  </si>
  <si>
    <t>186-2024USD 74,869.60 Pago Adelantado</t>
  </si>
  <si>
    <t>01-F010-00026049</t>
  </si>
  <si>
    <t>01-F050-00001558</t>
  </si>
  <si>
    <t>037-2024</t>
  </si>
  <si>
    <t>01-F050-00001541</t>
  </si>
  <si>
    <t>Cash against Documents 45 Days from B/L Date</t>
  </si>
  <si>
    <t>095-2024</t>
  </si>
  <si>
    <t>01-F050-00001491</t>
  </si>
  <si>
    <t>036-2024 A Basado en Entregas 09-0007-00000966.</t>
  </si>
  <si>
    <t>01-E001-00000124</t>
  </si>
  <si>
    <t>Basado en Entregas 09-0010-00057060. 09-0010-00057</t>
  </si>
  <si>
    <t>01-F050-00001499</t>
  </si>
  <si>
    <t>PAGO ADELANTADO - SALDO COBRANZA DOCUMENTARIA 105 Y 120 DÍAS</t>
  </si>
  <si>
    <t>155-2024 153,755.20 Pago Adelantado</t>
  </si>
  <si>
    <t>01-F050-00001323</t>
  </si>
  <si>
    <t>COBRANZA DOCUMENTARIA 105, 120 Y 150 DIAS</t>
  </si>
  <si>
    <t>144-2023 Basado en Entregas 09-0010-00058156.</t>
  </si>
  <si>
    <t>01-F050-00001355</t>
  </si>
  <si>
    <t>206-2023 Basado en Entregas 09-0010-00058239.</t>
  </si>
  <si>
    <t>01-E001-00000121</t>
  </si>
  <si>
    <t>195-2023 Basado en Entregas 09-0010-00057060.</t>
  </si>
  <si>
    <t>01-E001-00000122</t>
  </si>
  <si>
    <t>195-2023 Basado en Entregas 09-0010-00057061.</t>
  </si>
  <si>
    <t>01-E001-00000123</t>
  </si>
  <si>
    <t>195-2023 Basado en Entregas 09-0010-00057062.</t>
  </si>
  <si>
    <t>01-F050-00001550</t>
  </si>
  <si>
    <t>PAGO ADELANTADO - SALDO COBRANZA DOCUMENTARIA 75 DÍAS</t>
  </si>
  <si>
    <t>053-2024 A50% Pago Adelantado (USD 67,500.58)</t>
  </si>
  <si>
    <t>01-F050-00001174</t>
  </si>
  <si>
    <t>PF 180 - 2023 Basado en Entregas 09-0010-00056861.</t>
  </si>
  <si>
    <t>01-F050-00001578</t>
  </si>
  <si>
    <t>030-2024</t>
  </si>
  <si>
    <t>01-F050-00001473</t>
  </si>
  <si>
    <t>118-2024 Basado en Entregas 09-0007-00000754.</t>
  </si>
  <si>
    <t>01-F050-00001507</t>
  </si>
  <si>
    <t>166-2024</t>
  </si>
  <si>
    <t>01-F050-00001479</t>
  </si>
  <si>
    <t>PI 131-2024 Basado en Entregas 09-0007-00000794. 0</t>
  </si>
  <si>
    <t>01-F050-00001481</t>
  </si>
  <si>
    <t>PI 045-2024 A - PANAMA Basado en Entregas 09-0007-</t>
  </si>
  <si>
    <t>01-F050-00001566</t>
  </si>
  <si>
    <t>187-2024</t>
  </si>
  <si>
    <t>01-F050-00001231</t>
  </si>
  <si>
    <t>233 - 2023 Basado en Entregas 09-0010-00057779. 09</t>
  </si>
  <si>
    <t>01-F050-00001554</t>
  </si>
  <si>
    <t>CEX100867105</t>
  </si>
  <si>
    <t>REVETSA ANIMAL HEALTH S.A.</t>
  </si>
  <si>
    <t>164-2024</t>
  </si>
  <si>
    <t>Calle Via Interamericana, casa SN, Urbanización Los Angeles, Edificio Monteco</t>
  </si>
  <si>
    <t>BUGABA</t>
  </si>
  <si>
    <t>Panamá</t>
  </si>
  <si>
    <t>01-F050-00001572</t>
  </si>
  <si>
    <t>263-2023</t>
  </si>
  <si>
    <t>01-F050-00001430</t>
  </si>
  <si>
    <t>Basado en Entregas 09-0007-00000072. 09-0007-00000</t>
  </si>
  <si>
    <t>01-F050-00001349</t>
  </si>
  <si>
    <t>282-2023 Basado en Entregas 09-0010-00058226. 09-0</t>
  </si>
  <si>
    <t>01-F050-00001398</t>
  </si>
  <si>
    <t>Basado en Entregas 09-0010-00059313. 09-0010-00059</t>
  </si>
  <si>
    <t>2011</t>
  </si>
  <si>
    <t>CIERRE DE SALDOS PASIVO</t>
  </si>
  <si>
    <t>01-F050-00001555</t>
  </si>
  <si>
    <t>045-2024 B</t>
  </si>
  <si>
    <t>01-F050-00001443</t>
  </si>
  <si>
    <t>Basado en Entregas 09-0007-00000275. 09-0007-00000</t>
  </si>
  <si>
    <t>01-F050-00001571</t>
  </si>
  <si>
    <t>182-2024</t>
  </si>
  <si>
    <t>Referencia</t>
  </si>
  <si>
    <t>Fecha</t>
  </si>
  <si>
    <t>Moneda</t>
  </si>
  <si>
    <t>Diario</t>
  </si>
  <si>
    <t>Apuntes Contables / Cuenta</t>
  </si>
  <si>
    <t>Apuntes Contables / Etiqueta</t>
  </si>
  <si>
    <t>Apuntes Contables / Débito</t>
  </si>
  <si>
    <t>Apuntes Contables / Crédito</t>
  </si>
  <si>
    <t>Apuntes Contables / Moneda</t>
  </si>
  <si>
    <t>Apuntes Contables / Importe en moneda</t>
  </si>
  <si>
    <t>SALDOS INICIALES</t>
  </si>
  <si>
    <t>PEN</t>
  </si>
  <si>
    <t>APERTURA</t>
  </si>
  <si>
    <t>Socio</t>
  </si>
  <si>
    <t>Número</t>
  </si>
  <si>
    <t>Referencia de pago</t>
  </si>
  <si>
    <t>Fecha de vencimiento</t>
  </si>
  <si>
    <t>Tipo de Documento</t>
  </si>
  <si>
    <t>Líneas de factura/Producto</t>
  </si>
  <si>
    <t>Líneas de factura/Cantidad</t>
  </si>
  <si>
    <t>Líneas de factura/Precio unitario</t>
  </si>
  <si>
    <t>Líneas de factura/Moneda</t>
  </si>
  <si>
    <t>Narration</t>
  </si>
  <si>
    <t>Saldos iniciales por cobrar</t>
  </si>
  <si>
    <t>Factura</t>
  </si>
  <si>
    <t>Boleta</t>
  </si>
  <si>
    <t>Fecha de Factura</t>
  </si>
  <si>
    <t>Nota de Débito</t>
  </si>
  <si>
    <t>id</t>
  </si>
  <si>
    <t>name</t>
  </si>
  <si>
    <t>__export__.res_partner_38956_3e61c89c</t>
  </si>
  <si>
    <t>ACUÑA RAMIREZ, CARMEN ELEYDE</t>
  </si>
  <si>
    <t>__export__.res_partner_17344_b4e2049d</t>
  </si>
  <si>
    <t>__export__.res_partner_17345_bf7f773c</t>
  </si>
  <si>
    <t>__export__.res_partner_17346_bc2fc8bc</t>
  </si>
  <si>
    <t>__export__.res_partner_17347_af798a67</t>
  </si>
  <si>
    <t>__export__.res_partner_17348_529a26cc</t>
  </si>
  <si>
    <t>__export__.res_partner_17349_ba129350</t>
  </si>
  <si>
    <t>__export__.res_partner_17350_0c25d589</t>
  </si>
  <si>
    <t>AGROCORPORACION SAN DIEGO S.A.C.</t>
  </si>
  <si>
    <t>__export__.res_partner_17351_bf23cd92</t>
  </si>
  <si>
    <t>AGROINVERSIONES CHALLHUA EIRL</t>
  </si>
  <si>
    <t>__export__.res_partner_17352_bc36e7e0</t>
  </si>
  <si>
    <t>__export__.res_partner_17353_cfda43b4</t>
  </si>
  <si>
    <t>__export__.res_partner_17354_f99349c7</t>
  </si>
  <si>
    <t>AGROPECUARIA BUJIRO YONEZAWA S.A.C.</t>
  </si>
  <si>
    <t>__export__.res_partner_17355_1723f71b</t>
  </si>
  <si>
    <t>__export__.res_partner_17356_8a471b05</t>
  </si>
  <si>
    <t>AGROPECUARIA PAMPA FLORES S.A.</t>
  </si>
  <si>
    <t>__export__.res_partner_17357_8ae43d6f</t>
  </si>
  <si>
    <t>AGROVET EL NORTEÑO E.I.R.L.</t>
  </si>
  <si>
    <t>__export__.res_partner_17358_26cb25d5</t>
  </si>
  <si>
    <t>__export__.res_partner_17359_2c9a20f8</t>
  </si>
  <si>
    <t>__export__.res_partner_17360_624fe543</t>
  </si>
  <si>
    <t>AGROVET SCHAUS E.I.R.L.</t>
  </si>
  <si>
    <t>__export__.res_partner_17361_d5a2a912</t>
  </si>
  <si>
    <t>__export__.res_partner_17362_95b699b2</t>
  </si>
  <si>
    <t>__export__.res_partner_17363_e67363c8</t>
  </si>
  <si>
    <t>__export__.res_partner_17364_1583749e</t>
  </si>
  <si>
    <t>AGROVETERINARIA CENTRAL NITSUGA S.R.L.</t>
  </si>
  <si>
    <t>__export__.res_partner_17365_4ff8a63f</t>
  </si>
  <si>
    <t>AGROVETERINARIA GAMARRA E.I.R.L.</t>
  </si>
  <si>
    <t>__export__.res_partner_17366_e66b5b02</t>
  </si>
  <si>
    <t>__export__.res_partner_17367_27ebe21f</t>
  </si>
  <si>
    <t>__export__.res_partner_17368_8720cc9b</t>
  </si>
  <si>
    <t>AGROVETERINARIA Y MULTISERVICIOS DEL GRANJERO SOCIEDAD COMERCIAL DE RESPONSABILIDAD LIMITADA</t>
  </si>
  <si>
    <t>__export__.res_partner_17369_601c9319</t>
  </si>
  <si>
    <t>AGROVETERINARIA Y NUTRIMENTOS SAN ANTONIO S.R.L</t>
  </si>
  <si>
    <t>__export__.res_partner_17370_61bdb6e4</t>
  </si>
  <si>
    <t>AGUILA PECUARIA DEL PERU E.I.R.L.</t>
  </si>
  <si>
    <t>__export__.res_partner_17371_8c07b76e</t>
  </si>
  <si>
    <t>__export__.res_partner_17449_cbad1086</t>
  </si>
  <si>
    <t>ANBER'S DISTRIBUCIONES E.I.R.L.</t>
  </si>
  <si>
    <t>__export__.res_partner_17372_2aaf2b7d</t>
  </si>
  <si>
    <t>__export__.res_partner_17373_5c9fc331</t>
  </si>
  <si>
    <t>ANIMASCOTAS E.I.R.L.</t>
  </si>
  <si>
    <t>__export__.res_partner_17374_3e0201a0</t>
  </si>
  <si>
    <t>__export__.res_partner_17375_e413e058</t>
  </si>
  <si>
    <t>AQUINO QUISPE ROBERTO</t>
  </si>
  <si>
    <t>__export__.res_partner_17376_1a5d36ca</t>
  </si>
  <si>
    <t>__export__.res_partner_17377_0cc5dcf7</t>
  </si>
  <si>
    <t>ASOCIACION BENEFICA PRISMA</t>
  </si>
  <si>
    <t>__export__.res_partner_17378_8569bc25</t>
  </si>
  <si>
    <t>AVICOLA YUGOSLAVIA S.A.C.</t>
  </si>
  <si>
    <t>__export__.res_partner_17379_54a5bc9b</t>
  </si>
  <si>
    <t>BIOGENESIS PERU E.I.R.L</t>
  </si>
  <si>
    <t>__export__.res_partner_17380_21e37093</t>
  </si>
  <si>
    <t>CASA DEL BUEN CRIADOR E.I.R.L.</t>
  </si>
  <si>
    <t>__export__.res_partner_17459_dc3602ed</t>
  </si>
  <si>
    <t>CASTILLA YATACO,MARITZA ROSARIO</t>
  </si>
  <si>
    <t>__export__.res_partner_17381_b85ed90f</t>
  </si>
  <si>
    <t>CENTRO MEDICO Y FARMACIA VETERINARIA SIN PULGAS E.I.R.L.</t>
  </si>
  <si>
    <t>__export__.res_partner_17450_1ee64632</t>
  </si>
  <si>
    <t>CERNA FLORES JESUS</t>
  </si>
  <si>
    <t>__export__.res_partner_17457_3097daff</t>
  </si>
  <si>
    <t>CHAVEZ ALANIA EFRAIN ORLANDO</t>
  </si>
  <si>
    <t>__export__.res_partner_17382_a8e42f26</t>
  </si>
  <si>
    <t>CIENAGA INVERSIONES S.A.C.</t>
  </si>
  <si>
    <t>__export__.res_partner_17458_51fe8e66</t>
  </si>
  <si>
    <t>CLINICA VETERINARIA SAN JUAN MACIAS S.R.L.</t>
  </si>
  <si>
    <t>__export__.res_partner_17383_3f393ed0</t>
  </si>
  <si>
    <t>__export__.res_partner_17384_6ffaa516</t>
  </si>
  <si>
    <t>CORPORACION AGROINDUSTRIAL SAN BERNARDO SAC</t>
  </si>
  <si>
    <t>__export__.res_partner_17385_db910d71</t>
  </si>
  <si>
    <t>CORPORACION DE GRANJAS DEL PERU SAC</t>
  </si>
  <si>
    <t>__export__.res_partner_17386_f5f1ec3d</t>
  </si>
  <si>
    <t>__export__.res_partner_17387_c766b4d8</t>
  </si>
  <si>
    <t>__export__.res_partner_17388_701a8573</t>
  </si>
  <si>
    <t>__export__.res_partner_17389_9448dc4c</t>
  </si>
  <si>
    <t>DELGADO PALACIOS BANEZA</t>
  </si>
  <si>
    <t>__export__.res_partner_17390_7d61ab26</t>
  </si>
  <si>
    <t>__export__.res_partner_17391_46dcc7c9</t>
  </si>
  <si>
    <t>__export__.res_partner_17392_e3716c53</t>
  </si>
  <si>
    <t>__export__.res_partner_17393_74e15b6d</t>
  </si>
  <si>
    <t>DISTRIBUIDORA AGROSUNI DEL PERU SAC</t>
  </si>
  <si>
    <t>__export__.res_partner_17394_8d376c96</t>
  </si>
  <si>
    <t>DISTRIBUIDORA EL ESTABLO E. I. R. L.</t>
  </si>
  <si>
    <t>__export__.res_partner_17395_6b49d9a4</t>
  </si>
  <si>
    <t>DON POLLO TROPICAL S.A.C.</t>
  </si>
  <si>
    <t>__export__.res_partner_17396_1d57f0dc</t>
  </si>
  <si>
    <t>DR. POL CLINICA VETERINARIA E.I.R.L.</t>
  </si>
  <si>
    <t>__export__.res_partner_17397_26605164</t>
  </si>
  <si>
    <t>__export__.res_partner_17398_16f61bde</t>
  </si>
  <si>
    <t>EL COMEDERO S.R.L.</t>
  </si>
  <si>
    <t>__export__.res_partner_17399_beb18af8</t>
  </si>
  <si>
    <t>__export__.res_partner_17400_69336826</t>
  </si>
  <si>
    <t>FARMACIAS VETERINARIAS DEL PERU S.A.C.</t>
  </si>
  <si>
    <t>__export__.res_partner_17401_f2c819f3</t>
  </si>
  <si>
    <t>FARMACOS Y SERVICIOS AGRO VETERINARIOS E.I.R.L. - FASAVET E.I.R.L.</t>
  </si>
  <si>
    <t>__export__.res_partner_17402_9157e8fd</t>
  </si>
  <si>
    <t>__export__.res_partner_17451_300d6df9</t>
  </si>
  <si>
    <t>GRANEROS DEL SUR SOCIEDAD ANONIMA CERRADA</t>
  </si>
  <si>
    <t>__export__.res_partner_17403_41550867</t>
  </si>
  <si>
    <t>__export__.res_partner_17404_e39c39ba</t>
  </si>
  <si>
    <t>GRUPO CONSORCIO VET E.I.R.L.</t>
  </si>
  <si>
    <t>__export__.res_partner_17405_e2745672</t>
  </si>
  <si>
    <t>__export__.res_partner_17460_f70dbb92</t>
  </si>
  <si>
    <t>GRUPO EMPRESARIAL CORINA SOCIEDAD ANONIMA CERRADA - G.E. CORINA S.A.C.</t>
  </si>
  <si>
    <t>__export__.res_partner_17406_a39e7748</t>
  </si>
  <si>
    <t>__export__.res_partner_17407_16f6ea6a</t>
  </si>
  <si>
    <t>__export__.res_partner_17408_3d424bb2</t>
  </si>
  <si>
    <t>__export__.res_partner_17448_658500ee</t>
  </si>
  <si>
    <t>__export__.res_partner_17453_2f8aeb6e</t>
  </si>
  <si>
    <t>IC MEDICOS VETERINARIOS E.I.R.L.</t>
  </si>
  <si>
    <t>__export__.res_partner_17409_bdc088d0</t>
  </si>
  <si>
    <t>IDROGO MEDINA JUAN CARLOS</t>
  </si>
  <si>
    <t>__export__.res_partner_17410_8f1dc10b</t>
  </si>
  <si>
    <t>IMPORTADORA MACHUPICCHU GENETICS SOCIEDAD COMERCIAL DE RESPONSABILIDAD LIMITADA</t>
  </si>
  <si>
    <t>__export__.res_partner_17411_6d0377ea</t>
  </si>
  <si>
    <t>__export__.res_partner_17412_f42a56a4</t>
  </si>
  <si>
    <t>__export__.res_partner_17413_d0430f7f</t>
  </si>
  <si>
    <t>__export__.res_partner_17414_640bfacb</t>
  </si>
  <si>
    <t>INVERSIONES Y SERVICIOS AGROPECUARIOS S.R.L.</t>
  </si>
  <si>
    <t>__export__.res_partner_17415_68123554</t>
  </si>
  <si>
    <t>__export__.res_partner_17416_23d7f9bb</t>
  </si>
  <si>
    <t>__export__.res_partner_17417_08da175f</t>
  </si>
  <si>
    <t>__export__.res_partner_17418_215c5885</t>
  </si>
  <si>
    <t>__export__.res_partner_17455_eb1781ce</t>
  </si>
  <si>
    <t>MAPEVAS SOCIEDAD ANONIMA CERRADA - MAPEVAS S.A.C.</t>
  </si>
  <si>
    <t>__export__.res_partner_17452_25cc8070</t>
  </si>
  <si>
    <t>MISTER PET S.A.C.</t>
  </si>
  <si>
    <t>__export__.res_partner_17419_0ff1aa6c</t>
  </si>
  <si>
    <t>MOLINOS EL PUENTE S.A.C</t>
  </si>
  <si>
    <t>__export__.res_partner_17420_da8eb00e</t>
  </si>
  <si>
    <t>NEGOCIACION PECUARIA SANTA PATRICIA S.A.</t>
  </si>
  <si>
    <t>__export__.res_partner_17421_8b35ccf6</t>
  </si>
  <si>
    <t>__export__.res_partner_17422_88bee296</t>
  </si>
  <si>
    <t>PACHECO NAVEROS,RICHARD</t>
  </si>
  <si>
    <t>__export__.res_partner_17423_4b07d60d</t>
  </si>
  <si>
    <t>PAVETSUR S.A.C.</t>
  </si>
  <si>
    <t>__export__.res_partner_17424_888cd04c</t>
  </si>
  <si>
    <t>PETS SHOP LA MOLINA SOCIEDAD ANONIMA CERRADA</t>
  </si>
  <si>
    <t>__export__.res_partner_17425_c4758ffe</t>
  </si>
  <si>
    <t>PROGRAMA DE DESARROLLO  PRODUCTIVO AGRARIO RURAL - AGRO RURAL</t>
  </si>
  <si>
    <t>__export__.res_partner_17426_44eb6de3</t>
  </si>
  <si>
    <t>PROTEIN GROUP SOCIEDAD ANONIMA CERRADA - PROTEIN GROUP S.A.C.</t>
  </si>
  <si>
    <t>__export__.res_partner_17427_fd08c60e</t>
  </si>
  <si>
    <t>__export__.res_partner_17428_f46e0981</t>
  </si>
  <si>
    <t>__export__.res_partner_17429_bf2c133e</t>
  </si>
  <si>
    <t>__export__.res_partner_17430_369ac901</t>
  </si>
  <si>
    <t>SALAZAR ORTIZ DE EDUARDO DANITZA C.</t>
  </si>
  <si>
    <t>__export__.res_partner_17431_8c336de9</t>
  </si>
  <si>
    <t>__export__.res_partner_17432_8756d9ec</t>
  </si>
  <si>
    <t>__export__.res_partner_17433_233811e8</t>
  </si>
  <si>
    <t>SANTO MARTIN S.A.C.</t>
  </si>
  <si>
    <t>__export__.res_partner_17434_80f3118b</t>
  </si>
  <si>
    <t>SERVISVETS EL MINISTERIO DE GANADERIA E.I.R.L.</t>
  </si>
  <si>
    <t>__export__.res_partner_17435_c4b6ec9f</t>
  </si>
  <si>
    <t>SOLUCIONES VETERINARIAS EL CHINO S.A.C.</t>
  </si>
  <si>
    <t>__export__.res_partner_17436_44ea0748</t>
  </si>
  <si>
    <t>SOLUTION WASI E.I.R.L.</t>
  </si>
  <si>
    <t>__export__.res_partner_17437_edc3f6ab</t>
  </si>
  <si>
    <t>SUPER PIG'S S.A.C.</t>
  </si>
  <si>
    <t>__export__.res_partner_17438_1a319ba8</t>
  </si>
  <si>
    <t>TECNICA AVICOLA S.A.</t>
  </si>
  <si>
    <t>__export__.res_partner_17439_a242552b</t>
  </si>
  <si>
    <t>__export__.res_partner_17440_6d74ebb0</t>
  </si>
  <si>
    <t>__export__.res_partner_17441_b2418260</t>
  </si>
  <si>
    <t>V &amp; V PETS AND FOODS S.A.C.</t>
  </si>
  <si>
    <t>__export__.res_partner_17442_39d1e85d</t>
  </si>
  <si>
    <t>__export__.res_partner_17443_3cf013c0</t>
  </si>
  <si>
    <t>__export__.res_partner_17444_de00dfa0</t>
  </si>
  <si>
    <t>__export__.res_partner_17456_377171ba</t>
  </si>
  <si>
    <t>VETERINARIA MUNDO ANIMAL S.A.C.</t>
  </si>
  <si>
    <t>__export__.res_partner_17445_5b252d30</t>
  </si>
  <si>
    <t>VETERINARIA PIURA SOCIEDAD ANONIMA CERRADA</t>
  </si>
  <si>
    <t>__export__.res_partner_17446_3fd71c78</t>
  </si>
  <si>
    <t>VETERINARIA SAN PABLO E.I.R.L.</t>
  </si>
  <si>
    <t>__export__.res_partner_17447_754fbf88</t>
  </si>
  <si>
    <t>VETLAB MEDIC E.I.R.L.</t>
  </si>
  <si>
    <t>__export__.res_partner_17454_f32f7042</t>
  </si>
  <si>
    <t>WORLD ENTERPRICE PETS &amp; VETS S.A.C.</t>
  </si>
  <si>
    <t>__export__.res_partner_24862_464872f2</t>
  </si>
  <si>
    <t>'GRIFO EL PIONERO' SCRL</t>
  </si>
  <si>
    <t>__export__.res_partner_26249_fb4664f0</t>
  </si>
  <si>
    <t>13 MONJAS S.A.C.</t>
  </si>
  <si>
    <t>__export__.res_partner_18577_967a63cb</t>
  </si>
  <si>
    <t>201 OFICIAL S.A. DE C.V.</t>
  </si>
  <si>
    <t>__export__.res_partner_26685_4a6edb1e</t>
  </si>
  <si>
    <t>28 FOOD MANAGEMENT S.A.C.</t>
  </si>
  <si>
    <t>__export__.res_partner_26287_98235a04</t>
  </si>
  <si>
    <t>2M &amp; N SERVICIOS S.A.C.</t>
  </si>
  <si>
    <t>__export__.res_partner_26362_1b9b9d96</t>
  </si>
  <si>
    <t>3 REGIONES HOSPEDAJE SAC</t>
  </si>
  <si>
    <t>__export__.res_partner_26707_95df1727</t>
  </si>
  <si>
    <t>360 PLUS S.A.C.</t>
  </si>
  <si>
    <t>__export__.res_partner_25998_58618fe5</t>
  </si>
  <si>
    <t>3B SALUD E.I.R.L.</t>
  </si>
  <si>
    <t>__export__.res_partner_25471_297a2498</t>
  </si>
  <si>
    <t>3STARS WORLDWIDE LOGISTICS S.A.</t>
  </si>
  <si>
    <t>__export__.res_partner_25387_2fd57d55</t>
  </si>
  <si>
    <t>A &amp; O LOGISTICA S.A.C.</t>
  </si>
  <si>
    <t>__export__.res_partner_24767_2b5248bb</t>
  </si>
  <si>
    <t>A C INVERSIONES INTERNACIONALES S.A.C.</t>
  </si>
  <si>
    <t>__export__.res_partner_24525_042cf8df</t>
  </si>
  <si>
    <t>A Y G RICO'S E.I.R.L.</t>
  </si>
  <si>
    <t>__export__.res_partner_26404_dd97c1cf</t>
  </si>
  <si>
    <t>A&amp;B INVERSIONES Y SERVICIOS EN GENERAL S.R.L.</t>
  </si>
  <si>
    <t>__export__.res_partner_25383_70cfa40d</t>
  </si>
  <si>
    <t>A&amp;O TECH E.I.R.L</t>
  </si>
  <si>
    <t>__export__.res_partner_26753_87b7242a</t>
  </si>
  <si>
    <t>A&amp;R CONSORCIO GENERAL S.A.C.</t>
  </si>
  <si>
    <t>__export__.res_partner_25953_de209b5e</t>
  </si>
  <si>
    <t>A&amp;X DECORMAS S.A.C.</t>
  </si>
  <si>
    <t>__export__.res_partner_24486_091fc871</t>
  </si>
  <si>
    <t>A-1 PREMIUM E.I.R.L.</t>
  </si>
  <si>
    <t>__export__.res_partner_18446_7a71165e</t>
  </si>
  <si>
    <t>A.H.A INTERNATIONAL CO LTD</t>
  </si>
  <si>
    <t>__export__.res_partner_26416_4df4329b</t>
  </si>
  <si>
    <t>A1PERU E.I.R.L.</t>
  </si>
  <si>
    <t>__export__.res_partner_24536_c62b85b8</t>
  </si>
  <si>
    <t>AAMIN S.A.C.</t>
  </si>
  <si>
    <t>__export__.res_partner_18420_e762adcd</t>
  </si>
  <si>
    <t>AB MARK SOCIEDAD LIMITADA</t>
  </si>
  <si>
    <t>__export__.res_partner_36099_0576fdba</t>
  </si>
  <si>
    <t>ABANTO JARA MARIA MAGNA</t>
  </si>
  <si>
    <t>__export__.res_partner_35799_08d4365b</t>
  </si>
  <si>
    <t>ABANTO JIMENEZ FRANCISCO REBELINO</t>
  </si>
  <si>
    <t>__export__.res_partner_35742_bcecb15d</t>
  </si>
  <si>
    <t>ABARCA PHOCCO EMMA</t>
  </si>
  <si>
    <t>__export__.res_partner_26472_4e5949e0</t>
  </si>
  <si>
    <t>ABBAMI E.I.R.L</t>
  </si>
  <si>
    <t>__export__.res_partner_26641_9407934f</t>
  </si>
  <si>
    <t>ABBY MARKET S.A.C.</t>
  </si>
  <si>
    <t>__export__.res_partner_18484_9bf0bf9b</t>
  </si>
  <si>
    <t>ABC GOTUPLAS S.A.S.</t>
  </si>
  <si>
    <t>__export__.res_partner_37885_3d88d557</t>
  </si>
  <si>
    <t>ABDULHAMEED ALMUTAWA SONS GROUP GEN. TRAD AND CONT.</t>
  </si>
  <si>
    <t>__export__.res_partner_18585_b1944eb2</t>
  </si>
  <si>
    <t>ABOGADOS ERREGUERENA PROPIEDAD INTELECTUAL, S.C.</t>
  </si>
  <si>
    <t>__export__.res_partner_18608_e3ff2c21</t>
  </si>
  <si>
    <t>ABSAMI COMBUSTIBLES EIRL</t>
  </si>
  <si>
    <t>__export__.res_partner_26057_880290a9</t>
  </si>
  <si>
    <t>ABSIU INVERSIONES E.I.R.L.</t>
  </si>
  <si>
    <t>__export__.res_partner_26344_d9b1c061</t>
  </si>
  <si>
    <t>AC INDUSTRIALES KR S.A.C.</t>
  </si>
  <si>
    <t>__export__.res_partner_24818_483393a3</t>
  </si>
  <si>
    <t>AC SERVICENTRO AEDO S.A.C.</t>
  </si>
  <si>
    <t>__export__.res_partner_36057_57d34f44</t>
  </si>
  <si>
    <t>ACHAS VIVANCO OCHIN AUREA</t>
  </si>
  <si>
    <t>__export__.res_partner_36269_39a5a942</t>
  </si>
  <si>
    <t>ACOSTA LOPEZ SANDRA BEATRIZ</t>
  </si>
  <si>
    <t>__export__.res_partner_35462_bf7f783c</t>
  </si>
  <si>
    <t>ACOSTA VIDAURRE DE PAZ,JOSEFA</t>
  </si>
  <si>
    <t>__export__.res_partner_26764_10d25c50</t>
  </si>
  <si>
    <t>ACRILAST E.I.R.L.</t>
  </si>
  <si>
    <t>__export__.res_partner_26204_0826a3f2</t>
  </si>
  <si>
    <t>ACRILICOS R &amp; A S.A.C.</t>
  </si>
  <si>
    <t>__export__.res_partner_26523_52c14a9f</t>
  </si>
  <si>
    <t>ACTIVE CLOUD S.A.</t>
  </si>
  <si>
    <t>__export__.res_partner_37886_8d4c537e</t>
  </si>
  <si>
    <t>ACUMER BIO CHEM CO., LTD.</t>
  </si>
  <si>
    <t>__export__.res_partner_36238_425dbd3b</t>
  </si>
  <si>
    <t>ACURIO GUTSCHE,KIARA LILIANA</t>
  </si>
  <si>
    <t>__export__.res_partner_35284_a2dd3d03</t>
  </si>
  <si>
    <t>ACUÑA TERRONES EDILBERTO</t>
  </si>
  <si>
    <t>__export__.res_partner_35329_561c4b85</t>
  </si>
  <si>
    <t>ACUÑA TORERO VIOLETA ESTHER</t>
  </si>
  <si>
    <t>__export__.res_partner_26364_4a1da5ad</t>
  </si>
  <si>
    <t>AD STUDIO MOQUEGUA E.I.R.L.</t>
  </si>
  <si>
    <t>__export__.res_partner_25324_c53d2354</t>
  </si>
  <si>
    <t>ADAMA TOURS E.I.R.L.</t>
  </si>
  <si>
    <t>__export__.res_partner_24395_36b2ca69</t>
  </si>
  <si>
    <t>ADEXUS PERU SA</t>
  </si>
  <si>
    <t>__export__.res_partner_24466_beefa278</t>
  </si>
  <si>
    <t>ADIDAS PERU S.A.C.</t>
  </si>
  <si>
    <t>__export__.res_partner_18582_350147e4</t>
  </si>
  <si>
    <t>ADIMAX INDUSTRIA E COMERCIO DE ALIMENTOS LTDA</t>
  </si>
  <si>
    <t>__export__.res_partner_26181_70f80b7f</t>
  </si>
  <si>
    <t>ADMINISTRACION DE GRIFOS L&amp;L ONE S.A.C.</t>
  </si>
  <si>
    <t>__export__.res_partner_26070_e58109c3</t>
  </si>
  <si>
    <t>ADVANCED DISTRIBUTION LOGISTICS S.A.C.</t>
  </si>
  <si>
    <t>__export__.res_partner_24661_093c0d7b</t>
  </si>
  <si>
    <t>AERO GAS DEL NORTE SOCIEDAD ANONIMA CERRADA</t>
  </si>
  <si>
    <t>__export__.res_partner_24370_41a0bcb4</t>
  </si>
  <si>
    <t>AERO SERVICIOS S.A.C.</t>
  </si>
  <si>
    <t>__export__.res_partner_18453_b0ad5c42</t>
  </si>
  <si>
    <t>AETHER CENTRE (BEIJING) BIOLOGY C.O LTD</t>
  </si>
  <si>
    <t>__export__.res_partner_37887_a09c92e5</t>
  </si>
  <si>
    <t>__export__.res_partner_25727_1a7ab38b</t>
  </si>
  <si>
    <t>AG INTERNATIONAL FREIGHT FORWARDER SOCIEDAD ANONIMA CERRADA - AG-IFF S.A.C.</t>
  </si>
  <si>
    <t>__export__.res_partner_26419_6a5dd18e</t>
  </si>
  <si>
    <t>AG LOGISTIC GROUP PERU S.A.C.</t>
  </si>
  <si>
    <t>__export__.res_partner_24388_be834849</t>
  </si>
  <si>
    <t>AGENCIA DE ADUANA MACROMAR S.A.</t>
  </si>
  <si>
    <t>__export__.res_partner_24789_88ecb144</t>
  </si>
  <si>
    <t>AGENCIA OPERADORA DE VIAJES Y TURISMO RAPTRAVEL SOCIEDAD COMERCIAL DE RESPONASBILIDAD LIMITADA</t>
  </si>
  <si>
    <t>__export__.res_partner_37888_50e84b23</t>
  </si>
  <si>
    <t>AGR VETMARKET Bolivia S.R.L.</t>
  </si>
  <si>
    <t>__export__.res_partner_37889_263f43e8</t>
  </si>
  <si>
    <t>AGRIMATCO-SERVICE SRL</t>
  </si>
  <si>
    <t>__export__.res_partner_24294_eeddc724</t>
  </si>
  <si>
    <t>AGRO COSTA S.A.C.</t>
  </si>
  <si>
    <t>__export__.res_partner_25637_a5bbf947</t>
  </si>
  <si>
    <t>AGRO NAYENICO S.A.C.</t>
  </si>
  <si>
    <t>__export__.res_partner_37890_8f96679c</t>
  </si>
  <si>
    <t>AGRODISTRIBUCIONES YEMANI LTDA</t>
  </si>
  <si>
    <t>__export__.res_partner_25240_cb503fe3</t>
  </si>
  <si>
    <t>AGROINDUSTRIA LA GRANADA RUSTICA EMPRESA INDIVIDUAL DE RESPONSABILIDAD LIMITADA</t>
  </si>
  <si>
    <t>__export__.res_partner_25228_26bb843e</t>
  </si>
  <si>
    <t>AGROINDUSTRIAS NICOLLE E.I.R.L.</t>
  </si>
  <si>
    <t>__export__.res_partner_25583_be9baa76</t>
  </si>
  <si>
    <t>AGROVET LA FORTALEZA S.R.L.</t>
  </si>
  <si>
    <t>__export__.res_partner_18488_c76b078c</t>
  </si>
  <si>
    <t>AGROVET MARKET ANIMAL HEALTH NICARAGUA, SOCIEDAD ANONIMA</t>
  </si>
  <si>
    <t>__export__.res_partner_37891_b516e0ce</t>
  </si>
  <si>
    <t>AGROVET MARKET ANIMAL HEALTH Nicaragua S.A</t>
  </si>
  <si>
    <t>base.main_partner</t>
  </si>
  <si>
    <t>AGROVET MARKET S.A</t>
  </si>
  <si>
    <t>__export__.res_partner_17462_130da023</t>
  </si>
  <si>
    <t>ALDEAS</t>
  </si>
  <si>
    <t>__export__.res_partner_37892_d9423e6d</t>
  </si>
  <si>
    <t>AGROVET MARKET VENEZUELA</t>
  </si>
  <si>
    <t>__export__.res_partner_37893_f322cc26</t>
  </si>
  <si>
    <t>AGROVET ORIENTAL</t>
  </si>
  <si>
    <t>__export__.res_partner_25152_f99f8c38</t>
  </si>
  <si>
    <t>AGRUPACION DE LIMITADOS FISICOS UNIDOS DE SAN JUAN DE DIOS</t>
  </si>
  <si>
    <t>__export__.res_partner_26060_e4125a24</t>
  </si>
  <si>
    <t>AGUCHO SOCIEDAD ANONIMA CERRADA - AGUCHO S.A.C.</t>
  </si>
  <si>
    <t>__export__.res_partner_35909_53d7acb2</t>
  </si>
  <si>
    <t>AGUILAR ALMONACID YESABELLA BETTY</t>
  </si>
  <si>
    <t>__export__.res_partner_35717_9c336400</t>
  </si>
  <si>
    <t>AGUILAR BONIFAZ DE GAVILANO,AILY YUZELMA</t>
  </si>
  <si>
    <t>__export__.res_partner_36325_e6b12d41</t>
  </si>
  <si>
    <t>AGUILAR CCAMA VICTOR FRANCISCO</t>
  </si>
  <si>
    <t>__export__.res_partner_35938_30eb27ba</t>
  </si>
  <si>
    <t>AGUILAR HURICAYO, ZENAIDA</t>
  </si>
  <si>
    <t>__export__.res_partner_36194_1de6793c</t>
  </si>
  <si>
    <t>AGUILAR JAUREGUI,CARLA YAMIRA</t>
  </si>
  <si>
    <t>__export__.res_partner_35548_499c3364</t>
  </si>
  <si>
    <t>AGUILAR LINARES GLADYS</t>
  </si>
  <si>
    <t>__export__.res_partner_35874_16d0356c</t>
  </si>
  <si>
    <t>AGUILAR MARCA MARCO ANTONIO</t>
  </si>
  <si>
    <t>__export__.res_partner_35355_013a9ea3</t>
  </si>
  <si>
    <t>AGUILAR PIO GIOVANNA EDITH</t>
  </si>
  <si>
    <t>__export__.res_partner_25343_e1bd82e5</t>
  </si>
  <si>
    <t>AGUKI COMBUSTIBLES LIQUIDOS S.A. - AGUKI CL S.A.</t>
  </si>
  <si>
    <t>__export__.res_partner_26740_1ab83614</t>
  </si>
  <si>
    <t>AGV SIN FRONTERAS S.A.C.</t>
  </si>
  <si>
    <t>__export__.res_partner_25472_0e0c1bcd</t>
  </si>
  <si>
    <t>AHORRO Y EFICIENCIA DE ENERGIA SOCIEDAD ANONIMA CERRADA - AEENERGY S.A.C.</t>
  </si>
  <si>
    <t>__export__.res_partner_36158_f4fe889d</t>
  </si>
  <si>
    <t>AJALCRIÑA CABRERA WENDY ROSMERY</t>
  </si>
  <si>
    <t>__export__.res_partner_37895_de6cbbab</t>
  </si>
  <si>
    <t>__export__.res_partner_37894_61150bc2</t>
  </si>
  <si>
    <t>__export__.res_partner_37896_f416ed69</t>
  </si>
  <si>
    <t>AL HEKMA VETERINARY CENTER</t>
  </si>
  <si>
    <t>__export__.res_partner_37898_b5eb8f32</t>
  </si>
  <si>
    <t>__export__.res_partner_37897_3b77ecd8</t>
  </si>
  <si>
    <t>__export__.res_partner_37899_bdd79c6b</t>
  </si>
  <si>
    <t>AL ZAJEL CENTER, import &amp; Export.</t>
  </si>
  <si>
    <t>__export__.res_partner_37900_8ca52c89</t>
  </si>
  <si>
    <t>ALADEIAT CO.</t>
  </si>
  <si>
    <t>__export__.res_partner_24440_d8e9e2b1</t>
  </si>
  <si>
    <t>ALAMEDA S.R.L.</t>
  </si>
  <si>
    <t>__export__.res_partner_26709_2473408b</t>
  </si>
  <si>
    <t>ALAMERCH E.I.R.L.</t>
  </si>
  <si>
    <t>__export__.res_partner_37901_c21033c1</t>
  </si>
  <si>
    <t>ALAN BRINCAT</t>
  </si>
  <si>
    <t>__export__.res_partner_36066_f8ed6426</t>
  </si>
  <si>
    <t>ALARCON ALARCON TANIA MAGALI</t>
  </si>
  <si>
    <t>__export__.res_partner_35639_8747c91d</t>
  </si>
  <si>
    <t>ALARCON HUAMANI ,AZUCENA MAGALY</t>
  </si>
  <si>
    <t>__export__.res_partner_35812_ab495dca</t>
  </si>
  <si>
    <t>ALARCON TAPIA NELSON</t>
  </si>
  <si>
    <t>__export__.res_partner_35931_a8cd92e9</t>
  </si>
  <si>
    <t>ALAVE CONDORI LUZ DELIANA</t>
  </si>
  <si>
    <t>__export__.res_partner_24324_7209e3f2</t>
  </si>
  <si>
    <t>ALBEMARCO S.A.C.</t>
  </si>
  <si>
    <t>__export__.res_partner_35982_67dae2b0</t>
  </si>
  <si>
    <t>ALCANTARA ALARCON LESLIE BEATRIZ</t>
  </si>
  <si>
    <t>__export__.res_partner_35596_9b8b6c02</t>
  </si>
  <si>
    <t>ALCANTARA DIAZ JUDITH</t>
  </si>
  <si>
    <t>__export__.res_partner_35694_830f944a</t>
  </si>
  <si>
    <t>ALCANTARA TINCO OTILIA</t>
  </si>
  <si>
    <t>__export__.res_partner_38883_b1ba3523</t>
  </si>
  <si>
    <t>ALCIMAR OPERADOR LOGISTICO E.I.R.L.</t>
  </si>
  <si>
    <t>__export__.res_partner_25520_2d78e3cd</t>
  </si>
  <si>
    <t>ALCIMARS FARM E.I.R.L.</t>
  </si>
  <si>
    <t>__export__.res_partner_26384_3201b26b</t>
  </si>
  <si>
    <t>ALDA EDITORIAL EMPRESA INDIVIDUAL DE RESPONSABILIDAD LIMITADA</t>
  </si>
  <si>
    <t>__export__.res_partner_35753_caf9b82c</t>
  </si>
  <si>
    <t>ALDANA DOMINGUEZ DE GRISLIS,YENNY MARIBEL</t>
  </si>
  <si>
    <t>__export__.res_partner_25258_60365d30</t>
  </si>
  <si>
    <t>ALDEA LOGISTICA GLOBAL SOCIEDAD ANONIMA CERRADA</t>
  </si>
  <si>
    <t>__export__.res_partner_35670_6c4341e4</t>
  </si>
  <si>
    <t>ALEJOS BOBADILLA ENRIQUE ANGEL</t>
  </si>
  <si>
    <t>__export__.res_partner_24687_370346af</t>
  </si>
  <si>
    <t>ALENI S.A.C.</t>
  </si>
  <si>
    <t>__export__.res_partner_24205_6f770d59</t>
  </si>
  <si>
    <t>ALERT DEL PERU S.A.</t>
  </si>
  <si>
    <t>__export__.res_partner_24419_caa4e55a</t>
  </si>
  <si>
    <t>ALESE S.A.C.</t>
  </si>
  <si>
    <t>__export__.res_partner_26712_1cad7bb2</t>
  </si>
  <si>
    <t>ALEXANDER JD IMPORT PERU E.I.R.L.</t>
  </si>
  <si>
    <t>__export__.res_partner_24986_f6bb7f3f</t>
  </si>
  <si>
    <t>ALFA BIOL S.A.C.</t>
  </si>
  <si>
    <t>__export__.res_partner_36077_9081b73a</t>
  </si>
  <si>
    <t>ALFARO MENDOZA JORGE ARMANDO</t>
  </si>
  <si>
    <t>__export__.res_partner_35488_ac88412f</t>
  </si>
  <si>
    <t>ALFARO VILLEGAS JULIA NILA</t>
  </si>
  <si>
    <t>__export__.res_partner_24107_88437393</t>
  </si>
  <si>
    <t>ALFREDO PIMENTEL SEVILLA S A</t>
  </si>
  <si>
    <t>__export__.res_partner_25995_b61aea4b</t>
  </si>
  <si>
    <t>ALG CHEMICALS S.A.C.</t>
  </si>
  <si>
    <t>__export__.res_partner_26502_6ec2c466</t>
  </si>
  <si>
    <t>ALGORITMODIGITAL PERU SAC</t>
  </si>
  <si>
    <t>__export__.res_partner_38061_550a1d53</t>
  </si>
  <si>
    <t>ALHUAY PEREZ, ESPERANZA VICTORIA</t>
  </si>
  <si>
    <t>__export__.res_partner_36301_0751f46b</t>
  </si>
  <si>
    <t>ALIAGA LODTMANN CESAR FRANCISCO</t>
  </si>
  <si>
    <t>__export__.res_partner_35290_3dc698ee</t>
  </si>
  <si>
    <t>ALIAGA PORTOCARRERO ANITA MARIA</t>
  </si>
  <si>
    <t>__export__.res_partner_35475_a49a28eb</t>
  </si>
  <si>
    <t>ALIAGA RODRIGUEZ LUIS ANTONIO</t>
  </si>
  <si>
    <t>__export__.res_partner_18430_410cafb4</t>
  </si>
  <si>
    <t>ALIANZA LEGAL SOCIEDAD CIVIL</t>
  </si>
  <si>
    <t>__export__.res_partner_24119_f7cd2a61</t>
  </si>
  <si>
    <t>ALICORP SAA</t>
  </si>
  <si>
    <t>__export__.res_partner_26166_b8cdb241</t>
  </si>
  <si>
    <t>ALIMENTACIONES DEL SUR SOCIEDAD ANONIMA CERRADA</t>
  </si>
  <si>
    <t>__export__.res_partner_25883_52bcbb4c</t>
  </si>
  <si>
    <t>ALIMENTOS PANIFICADOS EL ARTESANO S.A.C</t>
  </si>
  <si>
    <t>__export__.res_partner_25515_0d9cafa4</t>
  </si>
  <si>
    <t>ALIMENTOS Y BEBIDAS EL MINI E.I.R.L.</t>
  </si>
  <si>
    <t>__export__.res_partner_18469_b33e3c9f</t>
  </si>
  <si>
    <t>ALIVIRA ANIMAL HEALTH LIMITED</t>
  </si>
  <si>
    <t>__export__.res_partner_25366_3898a90e</t>
  </si>
  <si>
    <t>ALJEX S.A.C.</t>
  </si>
  <si>
    <t>__export__.res_partner_35385_09a1f792</t>
  </si>
  <si>
    <t>ALLAUCA RIVERA BERTHA FLORINDA</t>
  </si>
  <si>
    <t>__export__.res_partner_26652_4de1578b</t>
  </si>
  <si>
    <t>ALLIN ELECTRIC MOTORS E.I.R.L.</t>
  </si>
  <si>
    <t>__export__.res_partner_26637_2b17f91d</t>
  </si>
  <si>
    <t>ALLMAAY SOCIEDAD ANONIMA CERRADA</t>
  </si>
  <si>
    <t>__export__.res_partner_26791_9391d5c5</t>
  </si>
  <si>
    <t>ALLPA RESTO-BAR E.I.R.L.</t>
  </si>
  <si>
    <t>__export__.res_partner_25448_740db0b7</t>
  </si>
  <si>
    <t>ALLYKU S.A.C.</t>
  </si>
  <si>
    <t>__export__.res_partner_26760_4ee9bb7d</t>
  </si>
  <si>
    <t>ALMA DEL MAR S.A.C.</t>
  </si>
  <si>
    <t>__export__.res_partner_25031_4b660403</t>
  </si>
  <si>
    <t>ALMACENERA EL PACIFICO S.A.C.</t>
  </si>
  <si>
    <t>__export__.res_partner_26051_83f0012a</t>
  </si>
  <si>
    <t>ALMACENERA SAN BARTOLO E.I.R.L.</t>
  </si>
  <si>
    <t>__export__.res_partner_26373_f2fb3219</t>
  </si>
  <si>
    <t>ALMACENES FORWARDER S.A.C.</t>
  </si>
  <si>
    <t>__export__.res_partner_25479_1b6366ae</t>
  </si>
  <si>
    <t>ALMACENES MEDICOS PERUANOS E.I.R.L.</t>
  </si>
  <si>
    <t>__export__.res_partner_36322_b782d752</t>
  </si>
  <si>
    <t>ALMADA BENITEZ,ALEX JUNIOR</t>
  </si>
  <si>
    <t>__export__.res_partner_26135_f1096976</t>
  </si>
  <si>
    <t>ALQUILER COPY SOLUTIONS E.I.R.L.</t>
  </si>
  <si>
    <t>__export__.res_partner_26088_4b1fa94c</t>
  </si>
  <si>
    <t>ALS AUTOMOTRIZ S.R.L.</t>
  </si>
  <si>
    <t>__export__.res_partner_26080_a4cc8f23</t>
  </si>
  <si>
    <t>ALSA TOURS PERU S.A.</t>
  </si>
  <si>
    <t>__export__.res_partner_35599_212d2009</t>
  </si>
  <si>
    <t>ALTAMIRANO MENDOZA FIDEL ERMITANIO</t>
  </si>
  <si>
    <t>__export__.res_partner_25444_342d3c7f</t>
  </si>
  <si>
    <t>ALUM-PLAST S.A.C.</t>
  </si>
  <si>
    <t>__export__.res_partner_35672_823f3398</t>
  </si>
  <si>
    <t>ALVA BELTRAN YOVANA ZOILA</t>
  </si>
  <si>
    <t>__export__.res_partner_36276_9cc766e0</t>
  </si>
  <si>
    <t>ALVA CASTREJON CRISTHIAN JUNIOR</t>
  </si>
  <si>
    <t>__export__.res_partner_35861_6f4e8625</t>
  </si>
  <si>
    <t>ALVA MEJIA SANDRA NATALIA</t>
  </si>
  <si>
    <t>__export__.res_partner_36208_a322ef65</t>
  </si>
  <si>
    <t>ALVA QUISPE,YANELI MEILI</t>
  </si>
  <si>
    <t>__export__.res_partner_35676_88c8f9de</t>
  </si>
  <si>
    <t>ALVA REYES,AMPARITO</t>
  </si>
  <si>
    <t>__export__.res_partner_36105_5e4bd134</t>
  </si>
  <si>
    <t>ALVA SALDAÑA BRENDA GIOVANNA</t>
  </si>
  <si>
    <t>__export__.res_partner_36161_fbb343c4</t>
  </si>
  <si>
    <t>ALVARADO LUNA,LISCE MILAGROS</t>
  </si>
  <si>
    <t>__export__.res_partner_36233_db380d68</t>
  </si>
  <si>
    <t>ALVARADO MENDOZA DAVID ALEJANDRO</t>
  </si>
  <si>
    <t>__export__.res_partner_35524_3288cc64</t>
  </si>
  <si>
    <t>ALVARADO PASTRANA BEATRIZ IBETTE</t>
  </si>
  <si>
    <t>__export__.res_partner_35793_a103d307</t>
  </si>
  <si>
    <t>ALVARADO SANTILLAN ANDRES</t>
  </si>
  <si>
    <t>__export__.res_partner_35481_de4673ed</t>
  </si>
  <si>
    <t>ALVARADO SERVAN GEAN HENRRY</t>
  </si>
  <si>
    <t>__export__.res_partner_36336_7d7446c1</t>
  </si>
  <si>
    <t>ALVAREZ BUSTINZA, MARISOL ROCIO</t>
  </si>
  <si>
    <t>__export__.res_partner_35356_c3012b35</t>
  </si>
  <si>
    <t>ALVAREZ DE SIESQUEN ROSA MERCEDES</t>
  </si>
  <si>
    <t>__export__.res_partner_35725_c9265398</t>
  </si>
  <si>
    <t>ALVAREZ ROJAS CRISTIAN ANDY</t>
  </si>
  <si>
    <t>__export__.res_partner_26503_8004ff54</t>
  </si>
  <si>
    <t>ALVAS INVERSIONES TAMBO DE ORO RESTAURANT S.R.L.</t>
  </si>
  <si>
    <t>__export__.res_partner_24634_cd1c03c4</t>
  </si>
  <si>
    <t>ALVEN S.A.C.</t>
  </si>
  <si>
    <t>__export__.res_partner_35966_46ce404c</t>
  </si>
  <si>
    <t>ALVITES VEGA ALBERTO</t>
  </si>
  <si>
    <t>__export__.res_partner_25145_fe9f6c9d</t>
  </si>
  <si>
    <t>AM CONCEPTOS SAC</t>
  </si>
  <si>
    <t>__export__.res_partner_36258_3815ce3f</t>
  </si>
  <si>
    <t>AMARO MEZA,DEYVIS JHORDY</t>
  </si>
  <si>
    <t>__export__.res_partner_35787_fdade9d4</t>
  </si>
  <si>
    <t>AMAU CUPARA MARIA LUZ</t>
  </si>
  <si>
    <t>__export__.res_partner_26438_7c4e2c4d</t>
  </si>
  <si>
    <t>AMAZON COUSINE BY DON HAROLD S.R.L.</t>
  </si>
  <si>
    <t>__export__.res_partner_37902_a6f29636</t>
  </si>
  <si>
    <t>__export__.res_partner_24255_726fa370</t>
  </si>
  <si>
    <t>AMERICA EXPRESS S.A.</t>
  </si>
  <si>
    <t>__export__.res_partner_26195_a6f87c9d</t>
  </si>
  <si>
    <t>AMERICA GENERAL PRISMA S.A.C.</t>
  </si>
  <si>
    <t>__export__.res_partner_24307_1bf0755d</t>
  </si>
  <si>
    <t>AMERICA S.A.C.</t>
  </si>
  <si>
    <t>__export__.res_partner_25554_e880eed0</t>
  </si>
  <si>
    <t>AMERICA XINGLONG ZHAN S.A.C.</t>
  </si>
  <si>
    <t>__export__.res_partner_26333_2e414395</t>
  </si>
  <si>
    <t>AMERICAN CJN CORPORATION S.A.C.</t>
  </si>
  <si>
    <t>__export__.res_partner_18407_038044d2</t>
  </si>
  <si>
    <t>AMERICAN LABORATORIES</t>
  </si>
  <si>
    <t>__export__.res_partner_24490_184e589c</t>
  </si>
  <si>
    <t>AMFA VITRUM S.A.</t>
  </si>
  <si>
    <t>__export__.res_partner_26838_20cdd831</t>
  </si>
  <si>
    <t>AMOD PARTNERS E.I.R.L.</t>
  </si>
  <si>
    <t>__export__.res_partner_24455_19c915c4</t>
  </si>
  <si>
    <t>AMTEX  S.A.C</t>
  </si>
  <si>
    <t>__export__.res_partner_26490_2d5e450b</t>
  </si>
  <si>
    <t>AMUSEMENT PARKS S.A.C.</t>
  </si>
  <si>
    <t>__export__.res_partner_37903_f4538642</t>
  </si>
  <si>
    <t>ANA MARIA MARTINEZ MUNERA</t>
  </si>
  <si>
    <t>__export__.res_partner_293_12b17f98</t>
  </si>
  <si>
    <t>ANALISIS DISEÑO Y CONSTRUCCION DE SOLUCIONES INFORMATICAS S.A.C.</t>
  </si>
  <si>
    <t>__export__.res_partner_25577_3dcdbb33</t>
  </si>
  <si>
    <t>ANDARPA INVERSIONES S.A.C.</t>
  </si>
  <si>
    <t>__export__.res_partner_25627_117ff0c5</t>
  </si>
  <si>
    <t>ANDEAN PLASTIC PERU E.I.R.L</t>
  </si>
  <si>
    <t>__export__.res_partner_24156_5a85dba9</t>
  </si>
  <si>
    <t>ANDERS PERU S.A.C.</t>
  </si>
  <si>
    <t>__export__.res_partner_25044_a886482d</t>
  </si>
  <si>
    <t>ANDES LOGISTICS DEL PERU S.A.C</t>
  </si>
  <si>
    <t>__export__.res_partner_36229_49c0ab87</t>
  </si>
  <si>
    <t>ANDIA GUTIERREZ DIEGO</t>
  </si>
  <si>
    <t>__export__.res_partner_26741_a93a8585</t>
  </si>
  <si>
    <t>ANDIAFUENTES SERVICIOS GENERALES S.R.L</t>
  </si>
  <si>
    <t>__export__.res_partner_18525_98eebbc5</t>
  </si>
  <si>
    <t>ANDREA MININI</t>
  </si>
  <si>
    <t>__export__.res_partner_25706_d6a63e9c</t>
  </si>
  <si>
    <t>ANDREE G &amp; C SOCIEDAD ANONIMA CERRADA- ANDREE G &amp; C S.A.C.</t>
  </si>
  <si>
    <t>__export__.res_partner_24233_1c9a698f</t>
  </si>
  <si>
    <t>ANEGADA S.A.C.</t>
  </si>
  <si>
    <t>__export__.res_partner_36236_50b60e7f</t>
  </si>
  <si>
    <t>ANGELES VARGAS YERRY GERARDO</t>
  </si>
  <si>
    <t>__export__.res_partner_35898_f8379907</t>
  </si>
  <si>
    <t>ANGELINO BUENDIA YOVANA</t>
  </si>
  <si>
    <t>__export__.res_partner_37904_9aa9f36a</t>
  </si>
  <si>
    <t>__export__.res_partner_37905_a12610df</t>
  </si>
  <si>
    <t>ANIMAL CARE SERVICES KONSULT (NIGERIA) LIMITED</t>
  </si>
  <si>
    <t>__export__.res_partner_37906_3da13951</t>
  </si>
  <si>
    <t>__export__.res_partner_37907_95e3a0dd</t>
  </si>
  <si>
    <t>ANIMAL SERVICES LATINA S.A.</t>
  </si>
  <si>
    <t>__export__.res_partner_18566_9ff16996</t>
  </si>
  <si>
    <t>ANISH CHEMICALS</t>
  </si>
  <si>
    <t>__export__.res_partner_24391_ccf29117</t>
  </si>
  <si>
    <t>ANTALIS PERU SA</t>
  </si>
  <si>
    <t>__export__.res_partner_24210_6e19d12a</t>
  </si>
  <si>
    <t>ANTALIS TFM S.A.</t>
  </si>
  <si>
    <t>__export__.res_partner_26315_9063d682</t>
  </si>
  <si>
    <t>ANTEZANA CARGO S.A.C.</t>
  </si>
  <si>
    <t>__export__.res_partner_18501_2728e67f</t>
  </si>
  <si>
    <t>ANTHEM BIOSCIENCES PVT.LTD.</t>
  </si>
  <si>
    <t>__export__.res_partner_35515_1181f76a</t>
  </si>
  <si>
    <t>ANTHOLVEG SUAREZ ALFONSO HUGO</t>
  </si>
  <si>
    <t>__export__.res_partner_25065_f2134eaa</t>
  </si>
  <si>
    <t>ANTICUCHOS DEL PERU S.A.C.</t>
  </si>
  <si>
    <t>__export__.res_partner_24179_323d446f</t>
  </si>
  <si>
    <t>ANTIGUA TABERNA QUEIROLO SAC</t>
  </si>
  <si>
    <t>__export__.res_partner_35912_61e001b0</t>
  </si>
  <si>
    <t>ANTIVO GONZALES PILAR LILIANA</t>
  </si>
  <si>
    <t>__export__.res_partner_37908_ca553655</t>
  </si>
  <si>
    <t>ANTONIO REDONDO AGUILERA</t>
  </si>
  <si>
    <t>__export__.res_partner_26435_92ec30aa</t>
  </si>
  <si>
    <t>AO TRANSPORTE DE CARGA S.R.L</t>
  </si>
  <si>
    <t>__export__.res_partner_35760_4e0e3bf1</t>
  </si>
  <si>
    <t>APARICIO HUISA DINA</t>
  </si>
  <si>
    <t>__export__.res_partner_35575_e6e7de4f</t>
  </si>
  <si>
    <t>APAZA CASA JULIA EUDES</t>
  </si>
  <si>
    <t>__export__.res_partner_18581_8f709fcb</t>
  </si>
  <si>
    <t>APITORIA PHARMA PRIVATE LIMITED</t>
  </si>
  <si>
    <t>__export__.res_partner_26242_8df1494a</t>
  </si>
  <si>
    <t>APLICACION TECNOLOGICA DEL AUTOMOVIL IRH S.A.C.</t>
  </si>
  <si>
    <t>__export__.res_partner_25320_94c6abb5</t>
  </si>
  <si>
    <t>APM TERMINALS CALLAO SOCIEDAD ANONIMA</t>
  </si>
  <si>
    <t>__export__.res_partner_35818_219cc607</t>
  </si>
  <si>
    <t>APOLINARIO SOLIS MICHAEL ADAMS</t>
  </si>
  <si>
    <t>__export__.res_partner_24970_5dffee7e</t>
  </si>
  <si>
    <t>APOLLO'S MARKET SAC.</t>
  </si>
  <si>
    <t>__export__.res_partner_26191_a859ac36</t>
  </si>
  <si>
    <t>APOYO 360 EMPRESA INDIVIDUAL DE RESPONSABILIDAD LIMITADA</t>
  </si>
  <si>
    <t>__export__.res_partner_25289_dc8dc036</t>
  </si>
  <si>
    <t>APPRAISALS &amp; CONSULTING CORPORATE S.A.C</t>
  </si>
  <si>
    <t>__export__.res_partner_25388_87864ca2</t>
  </si>
  <si>
    <t>APSAPER S.A.C.</t>
  </si>
  <si>
    <t>__export__.res_partner_26824_6a196b02</t>
  </si>
  <si>
    <t>APU MISKY S.A.C</t>
  </si>
  <si>
    <t>__export__.res_partner_25300_84a186f8</t>
  </si>
  <si>
    <t>AQP CHOCOLATE S.A.C.</t>
  </si>
  <si>
    <t>__export__.res_partner_24431_324be670</t>
  </si>
  <si>
    <t>AQP EXPRESS CARGO S.A.C</t>
  </si>
  <si>
    <t>__export__.res_partner_25647_84a0faa0</t>
  </si>
  <si>
    <t>AQP SAN FRANCISCO S.A.C.</t>
  </si>
  <si>
    <t>__export__.res_partner_26532_43ea396a</t>
  </si>
  <si>
    <t>AQUA MANANTAY SAC</t>
  </si>
  <si>
    <t>__export__.res_partner_25070_613bbf89</t>
  </si>
  <si>
    <t>AQUA SOFT S.A.C.</t>
  </si>
  <si>
    <t>__export__.res_partner_26023_0e8bf67e</t>
  </si>
  <si>
    <t>AQUAMAS E.I.R.L.</t>
  </si>
  <si>
    <t>__export__.res_partner_36060_65079b1e</t>
  </si>
  <si>
    <t>AQUINO ESPEJO ANYELA ELIZABETH</t>
  </si>
  <si>
    <t>__export__.res_partner_26613_3646b099</t>
  </si>
  <si>
    <t>AR REPRESENTACIONES GASTRONÓMICAS S.A.C .</t>
  </si>
  <si>
    <t>__export__.res_partner_24518_5c3fdbf3</t>
  </si>
  <si>
    <t>ARAL EDITORES EIRL</t>
  </si>
  <si>
    <t>__export__.res_partner_35530_8237d5d7</t>
  </si>
  <si>
    <t>ARANDA FLORES MIGUEL AQUILES</t>
  </si>
  <si>
    <t>__export__.res_partner_36067_11dd8613</t>
  </si>
  <si>
    <t>ARAUJO CHAVEZ,STEFANI</t>
  </si>
  <si>
    <t>__export__.res_partner_35891_b6df1320</t>
  </si>
  <si>
    <t>ARAUJO SAUCEDO WILFREDO</t>
  </si>
  <si>
    <t>__export__.res_partner_35470_7017a23c</t>
  </si>
  <si>
    <t>ARAUJO SOLANO, YOLANDA</t>
  </si>
  <si>
    <t>__export__.res_partner_35414_b0c2802e</t>
  </si>
  <si>
    <t>ARBULU DESCALZI LUIS ROBERTO</t>
  </si>
  <si>
    <t>__export__.res_partner_35820_3ff5eba6</t>
  </si>
  <si>
    <t>ARCCE MIZARI NORA</t>
  </si>
  <si>
    <t>__export__.res_partner_36095_7ede5393</t>
  </si>
  <si>
    <t>ARELA GUTIERREZ VERENIT YAMILET</t>
  </si>
  <si>
    <t>__export__.res_partner_36026_d6d07321</t>
  </si>
  <si>
    <t>ARENAS CHAHUAYO MARITSA</t>
  </si>
  <si>
    <t>__export__.res_partner_36124_5f1db347</t>
  </si>
  <si>
    <t>ARENAZA YUPANQUI RONY</t>
  </si>
  <si>
    <t>__export__.res_partner_24873_4d469907</t>
  </si>
  <si>
    <t>AREQUIPA EXPRESO MARVISUR EIRL</t>
  </si>
  <si>
    <t>__export__.res_partner_24329_144d48dc</t>
  </si>
  <si>
    <t>AREQUIPA EXPRESS COMITE 4 SRL</t>
  </si>
  <si>
    <t>__export__.res_partner_38884_939c69d1</t>
  </si>
  <si>
    <t>AREQUIPA VIA EXPRESS S.A.C.</t>
  </si>
  <si>
    <t>__export__.res_partner_35896_dca6d99a</t>
  </si>
  <si>
    <t>AREVALO VALLEJOS LUSLINDA</t>
  </si>
  <si>
    <t>__export__.res_partner_25182_e1cfb32d</t>
  </si>
  <si>
    <t>ARGENSA EXPRESS E.I.R.L.</t>
  </si>
  <si>
    <t>__export__.res_partner_24981_44bc1d4a</t>
  </si>
  <si>
    <t>ARGENTARIA S.A.C.</t>
  </si>
  <si>
    <t>__export__.res_partner_35862_908c92a6</t>
  </si>
  <si>
    <t>ARIAS GUTIERREZ REBELINO</t>
  </si>
  <si>
    <t>__export__.res_partner_36335_8f75f8c3</t>
  </si>
  <si>
    <t>ARIAS OTOYA, ERICK RONALDO</t>
  </si>
  <si>
    <t>__export__.res_partner_35403_559a96c9</t>
  </si>
  <si>
    <t>ARIAS RODRIGUEZ DE ANCHORENA,ANA MARIA DEL PILAR</t>
  </si>
  <si>
    <t>__export__.res_partner_36114_e7131f32</t>
  </si>
  <si>
    <t>ARMAS ROJAS GINA ELIZABETH</t>
  </si>
  <si>
    <t>__export__.res_partner_37909_4f87ac6e</t>
  </si>
  <si>
    <t>__export__.res_partner_26268_fda593b5</t>
  </si>
  <si>
    <t>AROLAB EQUIPOS DE ENSAYO S.A.C.</t>
  </si>
  <si>
    <t>__export__.res_partner_24167_39be38fc</t>
  </si>
  <si>
    <t>AROMAS DEL PERU SA</t>
  </si>
  <si>
    <t>__export__.res_partner_25983_0997729a</t>
  </si>
  <si>
    <t>AROMAS DEL SUR SOCIEDAD ANONIMA CERRADA - AROMAS DEL SUR S.A.C.</t>
  </si>
  <si>
    <t>__export__.res_partner_35637_3eb5b2b6</t>
  </si>
  <si>
    <t>ARPI DE RODRIGUEZ,ELVA MAGDA</t>
  </si>
  <si>
    <t>__export__.res_partner_26766_07e08ade</t>
  </si>
  <si>
    <t>ARQUESA S.A.C.</t>
  </si>
  <si>
    <t>__export__.res_partner_25671_fca338b4</t>
  </si>
  <si>
    <t>ARQUIDECOR PROYECTOS EMPRESA INDIVIDUAL DE RESPONSABILIDAD LIMITADA - ARQUIDECOR PROYECTOS EIRL</t>
  </si>
  <si>
    <t>__export__.res_partner_35429_bedcde5b</t>
  </si>
  <si>
    <t>ARRIAGA SANCHEZ MARIA CATHERINE</t>
  </si>
  <si>
    <t>__export__.res_partner_35480_453c3499</t>
  </si>
  <si>
    <t>ARROYO DE VELA CARMEN MARIA</t>
  </si>
  <si>
    <t>__export__.res_partner_25656_f2934528</t>
  </si>
  <si>
    <t>ARSEGUIN PERU SOCIEDAD ANONIMA CERRADA - ARSEGUIN PERU S.A.C.</t>
  </si>
  <si>
    <t>__export__.res_partner_25675_18d00bc3</t>
  </si>
  <si>
    <t>ART INSIGHT S.A.C.</t>
  </si>
  <si>
    <t>__export__.res_partner_36203_449d5a8f</t>
  </si>
  <si>
    <t>ARTEAGA GUANILO VIVIANA LUCERO</t>
  </si>
  <si>
    <t>__export__.res_partner_35974_78a8f9c1</t>
  </si>
  <si>
    <t>ARTEAGA RODRIGO YOJAIRA YUDITH</t>
  </si>
  <si>
    <t>__export__.res_partner_36176_9cf1c875</t>
  </si>
  <si>
    <t>ARZAPALO JIMENEZ KATLYN VICTORIA</t>
  </si>
  <si>
    <t>__export__.res_partner_24508_87bc1121</t>
  </si>
  <si>
    <t>ASDELAB S.A.C</t>
  </si>
  <si>
    <t>__export__.res_partner_25045_a29d51d1</t>
  </si>
  <si>
    <t>ASIA GRIFOS Y SERVICIOS GENERALES SOCIEDAD ANONIMA CERRADA</t>
  </si>
  <si>
    <t>__export__.res_partner_35248_1c04451a</t>
  </si>
  <si>
    <t>ASLLA DE COYA JUANA</t>
  </si>
  <si>
    <t>__export__.res_partner_25961_096f82b7</t>
  </si>
  <si>
    <t>ASOCIACION CULTURAL DE LA LENGUA PORTUGUESA</t>
  </si>
  <si>
    <t>__export__.res_partner_24249_c6bf1800</t>
  </si>
  <si>
    <t>ASOCIACION CULTURAL PERUANO BRITANICA</t>
  </si>
  <si>
    <t>__export__.res_partner_25237_f8826179</t>
  </si>
  <si>
    <t>ASOCIACION DE CHOFERES COSTANERA SUR ASC. - D' CHOFERES COSTANERA SUR</t>
  </si>
  <si>
    <t>__export__.res_partner_24580_39ccd048</t>
  </si>
  <si>
    <t>ASOCIACION DE CRIADORES DE GANADO REGISTRADO DEL PERU</t>
  </si>
  <si>
    <t>__export__.res_partner_24164_ccb896a8</t>
  </si>
  <si>
    <t>ASOCIACION DE EXPORTADORES</t>
  </si>
  <si>
    <t>__export__.res_partner_24917_b3a35f83</t>
  </si>
  <si>
    <t>ASOCIACION DE MEDICOS VETERINARIOS ESPECIALISTAS EN AVES</t>
  </si>
  <si>
    <t>__export__.res_partner_25053_7a2ceecd</t>
  </si>
  <si>
    <t>ASOCIACION DE PINTORES CON LA BOCA Y CON EL PIE S.R.L. - A.P.B.P. S.R.L.</t>
  </si>
  <si>
    <t>__export__.res_partner_24369_46d4e3b5</t>
  </si>
  <si>
    <t>ASOCIACION DEL COLEGIO MEDICO VETERINARIO DE LA LIBERTAD</t>
  </si>
  <si>
    <t>__export__.res_partner_24368_4cf9ca2f</t>
  </si>
  <si>
    <t>ASOCIACION EMPRESARIAL CERRO JULI</t>
  </si>
  <si>
    <t>__export__.res_partner_26726_26517981</t>
  </si>
  <si>
    <t>ASOCIACION EQUAL BY KOONSULT</t>
  </si>
  <si>
    <t>__export__.res_partner_24225_2fddb12d</t>
  </si>
  <si>
    <t>ASOCIACION HOLSTEIN DEL PERU</t>
  </si>
  <si>
    <t>__export__.res_partner_24241_ce4473fd</t>
  </si>
  <si>
    <t>ASOCIACION PERUANA DE AVICULTURA</t>
  </si>
  <si>
    <t>__export__.res_partner_24191_f745ab8b</t>
  </si>
  <si>
    <t>ASOCIACION PERUANA DE PORCICULTORES</t>
  </si>
  <si>
    <t>__export__.res_partner_24328_5f716fe1</t>
  </si>
  <si>
    <t>ASOCIACION PERUANA DE RECURSOS HUMANOS - APERHU</t>
  </si>
  <si>
    <t>__export__.res_partner_18578_b248eac1</t>
  </si>
  <si>
    <t>ASOCIACIÓN DE EMPRESAS DE NUTRICIÓN Y SALUD ANIMAL (AENSA)</t>
  </si>
  <si>
    <t>__export__.res_partner_26306_469d34e9</t>
  </si>
  <si>
    <t>ASOCIADOS JL &amp; L SOCIEDAD ANONIMA CERRADA</t>
  </si>
  <si>
    <t>__export__.res_partner_26528_4aef381c</t>
  </si>
  <si>
    <t>ASOCIADOS POLLOS Y PARRILLAS E.I.R.L.</t>
  </si>
  <si>
    <t>__export__.res_partner_25748_72de98c7</t>
  </si>
  <si>
    <t>ASOCIADOS VIKEDAL SOCIEDAD COMERCIAL DE RESPONSABILIDAD LIMITADA - ASOCIADOS VIKEDAL S.R.L.</t>
  </si>
  <si>
    <t>__export__.res_partner_35471_0fb0fd1a</t>
  </si>
  <si>
    <t>ASPILCUETA RODRIGUEZ MARCO ANTONIO</t>
  </si>
  <si>
    <t>__export__.res_partner_24181_ee8d0bad</t>
  </si>
  <si>
    <t>ASSIST CARD PERU SAC</t>
  </si>
  <si>
    <t>__export__.res_partner_37910_741d5f95</t>
  </si>
  <si>
    <t>__export__.res_partner_35658_b475e3df</t>
  </si>
  <si>
    <t>ASTETE BOLIVAR AGUSTINA VICTORIA</t>
  </si>
  <si>
    <t>__export__.res_partner_35583_bf179d3c</t>
  </si>
  <si>
    <t>ASTETE DIAZ VIOLETA</t>
  </si>
  <si>
    <t>__export__.res_partner_25077_6077ed6e</t>
  </si>
  <si>
    <t>ASTOLFI S.A.C.</t>
  </si>
  <si>
    <t>__export__.res_partner_36174_7b0e0f17</t>
  </si>
  <si>
    <t>ASTRINSKY GHEILER ORIT</t>
  </si>
  <si>
    <t>__export__.res_partner_36063_91eb66ba</t>
  </si>
  <si>
    <t>ASTUDILLO GARCIA ROSA LUZ</t>
  </si>
  <si>
    <t>__export__.res_partner_36265_7f1a3005</t>
  </si>
  <si>
    <t>ASTUHUAMAN LLANA MARIA CLAUDIA</t>
  </si>
  <si>
    <t>__export__.res_partner_36286_22cad307</t>
  </si>
  <si>
    <t>ATALAYA GUEVARA SEGUNDO LEOCADIO</t>
  </si>
  <si>
    <t>__export__.res_partner_35968_231de320</t>
  </si>
  <si>
    <t>ATALAYA MARIN JUAN FILADELFO</t>
  </si>
  <si>
    <t>__export__.res_partner_35558_eac2b27e</t>
  </si>
  <si>
    <t>ATAU SUAREZ LUISA</t>
  </si>
  <si>
    <t>__export__.res_partner_35623_f4c8a49d</t>
  </si>
  <si>
    <t>ATAUCUSI TORRES FLOR DIONISIA</t>
  </si>
  <si>
    <t>__export__.res_partner_35553_0d05cd12</t>
  </si>
  <si>
    <t>ATAYUPANQUI TITO YESICA</t>
  </si>
  <si>
    <t>__export__.res_partner_36056_bcf281b8</t>
  </si>
  <si>
    <t>ATENCIO AGUILAR KEVIN HARRY</t>
  </si>
  <si>
    <t>__export__.res_partner_36370_06b0fc7c</t>
  </si>
  <si>
    <t>ATENCIO MATEO, JUDITH CECILIA</t>
  </si>
  <si>
    <t>__export__.res_partner_38885_bf7f152c</t>
  </si>
  <si>
    <t>ATIQ LOGISTICS S.A.C.</t>
  </si>
  <si>
    <t>__export__.res_partner_25054_15892d26</t>
  </si>
  <si>
    <t>ATLANTA INVERSIONES &amp; SERVICIOS S.A.C.</t>
  </si>
  <si>
    <t>__export__.res_partner_25811_0de0d8aa</t>
  </si>
  <si>
    <t>ATLANTIC OVERSEAS EXPRESS PERU S.A.C.</t>
  </si>
  <si>
    <t>__export__.res_partner_26586_69a1be3c</t>
  </si>
  <si>
    <t>ATLANTIS AUTOMOTRIZ S.A.C.</t>
  </si>
  <si>
    <t>__export__.res_partner_25674_f2806091</t>
  </si>
  <si>
    <t>ATLANTIS PB &amp; MF S.A.C.</t>
  </si>
  <si>
    <t>__export__.res_partner_18563_a3c65a22</t>
  </si>
  <si>
    <t>ATLAS GOVERNANCE</t>
  </si>
  <si>
    <t>__export__.res_partner_25050_f32e43bf</t>
  </si>
  <si>
    <t>ATO AUDIOVISUALES TRADUCCION SIMULTANEA S.A.C.</t>
  </si>
  <si>
    <t>__export__.res_partner_25285_2bbbc8d6</t>
  </si>
  <si>
    <t>ATTON SAN ISIDRO S.A.C.</t>
  </si>
  <si>
    <t>__export__.res_partner_18500_00d61bef</t>
  </si>
  <si>
    <t>AUDENTIA VENEZUELA, S.A.</t>
  </si>
  <si>
    <t>__export__.res_partner_24824_bbbfe9ef</t>
  </si>
  <si>
    <t>AUDIOCAST EIRL</t>
  </si>
  <si>
    <t>__export__.res_partner_26784_849c93e4</t>
  </si>
  <si>
    <t>AUDIOLOG PERU S.A.C.</t>
  </si>
  <si>
    <t>__export__.res_partner_18470_a8b855e7</t>
  </si>
  <si>
    <t>AUROBINDO PHARMA LTD.</t>
  </si>
  <si>
    <t>__export__.res_partner_24244_e12fa5e5</t>
  </si>
  <si>
    <t>AUROCO PUBLICIDAD S A</t>
  </si>
  <si>
    <t>__export__.res_partner_25526_a3a2a3d4</t>
  </si>
  <si>
    <t>AURORA DEL TRIUNFO S.A.C.</t>
  </si>
  <si>
    <t>__export__.res_partner_25893_38ff76a2</t>
  </si>
  <si>
    <t>AUTO FINTECH LATAM S.A.C.</t>
  </si>
  <si>
    <t>__export__.res_partner_24103_21dd6e0b</t>
  </si>
  <si>
    <t>AUTO SERVICIO LA PERLA S A</t>
  </si>
  <si>
    <t>__export__.res_partner_25473_60fef209</t>
  </si>
  <si>
    <t>AUTOBODY E.I.R.L.</t>
  </si>
  <si>
    <t>__export__.res_partner_25696_5986adfe</t>
  </si>
  <si>
    <t>AUTOFIELD E.I.R.L.</t>
  </si>
  <si>
    <t>__export__.res_partner_25293_3b866991</t>
  </si>
  <si>
    <t>AUTOMOTORES PAKATNAMU SOCIEDAD ANONIMA CERRADA</t>
  </si>
  <si>
    <t>__export__.res_partner_25059_7580cff1</t>
  </si>
  <si>
    <t>AUTOMOTRIZ LEON E HIJOS S.A.C.</t>
  </si>
  <si>
    <t>__export__.res_partner_24815_0689d67b</t>
  </si>
  <si>
    <t>AUTOPASA E.I.R.L.</t>
  </si>
  <si>
    <t>__export__.res_partner_25124_427193d2</t>
  </si>
  <si>
    <t>AUTOPISTA DEL NORTE S.A.C.</t>
  </si>
  <si>
    <t>__export__.res_partner_24922_e1f1f2cf</t>
  </si>
  <si>
    <t>AUTOSAFE S.A.C.</t>
  </si>
  <si>
    <t>__export__.res_partner_26682_39790c93</t>
  </si>
  <si>
    <t>AUTOSAM PERU PRODUCTOS Y SERVICIOS S.A.C.</t>
  </si>
  <si>
    <t>__export__.res_partner_24234_8922b0fb</t>
  </si>
  <si>
    <t>AUTOSERVICIOS SAN ISIDRO S.R.LTDA.</t>
  </si>
  <si>
    <t>__export__.res_partner_26465_a2a04de1</t>
  </si>
  <si>
    <t>AVADARO INVERSIONES E.I.R.L.</t>
  </si>
  <si>
    <t>__export__.res_partner_25561_ba6b9889</t>
  </si>
  <si>
    <t>AVENTURA AREQUIPEÑA S.A.C.</t>
  </si>
  <si>
    <t>__export__.res_partner_24202_ece60b7e</t>
  </si>
  <si>
    <t>AVICOLA DON BRUNO S C R LTDA</t>
  </si>
  <si>
    <t>__export__.res_partner_26339_d1aac0fb</t>
  </si>
  <si>
    <t>AVICOLA PERUANA CHICKENBABY S.A.C.</t>
  </si>
  <si>
    <t>__export__.res_partner_35827_293ab3da</t>
  </si>
  <si>
    <t>AVILES RIVERA GUSTAVO ADOLFO</t>
  </si>
  <si>
    <t>__export__.res_partner_26405_15e9fb59</t>
  </si>
  <si>
    <t>AVP INDUSTRIA ELECTRIC E.I.R.L.</t>
  </si>
  <si>
    <t>__export__.res_partner_26291_67bbdcaf</t>
  </si>
  <si>
    <t>AW MULTISERVICES PERU S.A.C.</t>
  </si>
  <si>
    <t>__export__.res_partner_25562_aec163c1</t>
  </si>
  <si>
    <t>AWEXPRESS PERU E.I.R.L.</t>
  </si>
  <si>
    <t>__export__.res_partner_26460_c80ef518</t>
  </si>
  <si>
    <t>AXEL ENERGY S.A.C.</t>
  </si>
  <si>
    <t>__export__.res_partner_35580_cd972d31</t>
  </si>
  <si>
    <t>AYALA FLOREZ ROLANDO</t>
  </si>
  <si>
    <t>__export__.res_partner_35870_6ecf6cb8</t>
  </si>
  <si>
    <t>AYALA HUARCA OSCAR CALIXTO</t>
  </si>
  <si>
    <t>__export__.res_partner_35937_1153d6ba</t>
  </si>
  <si>
    <t>AYLAS LAZARO,ANGEL JESUS</t>
  </si>
  <si>
    <t>__export__.res_partner_36064_8cfee6bb</t>
  </si>
  <si>
    <t>AYLAS TORRES,VANNYA YADIRA</t>
  </si>
  <si>
    <t>__export__.res_partner_37911_e3be9b87</t>
  </si>
  <si>
    <t>__export__.res_partner_35878_890dc556</t>
  </si>
  <si>
    <t>AZULA CORONEL DEICY</t>
  </si>
  <si>
    <t>__export__.res_partner_37912_9454236e</t>
  </si>
  <si>
    <t>__export__.res_partner_7_d5d4c54b</t>
  </si>
  <si>
    <t>Administrador AMAHO</t>
  </si>
  <si>
    <t>hr.res_partner_admin_private_address</t>
  </si>
  <si>
    <t>Administrator</t>
  </si>
  <si>
    <t>base.partner_admin</t>
  </si>
  <si>
    <t>__export__.res_partner_38110_2b80c0c5</t>
  </si>
  <si>
    <t>Administrator Ganemo</t>
  </si>
  <si>
    <t>__export__.res_partner_17463_1f808649</t>
  </si>
  <si>
    <t>Administrator_calidad</t>
  </si>
  <si>
    <t>__export__.res_partner_26311_955e64ba</t>
  </si>
  <si>
    <t>Asesori Soluciones SAC</t>
  </si>
  <si>
    <t>__export__.res_partner_26639_35e14226</t>
  </si>
  <si>
    <t>B &amp; G CASTOPE RESTAURANT E.I.R.L.</t>
  </si>
  <si>
    <t>__export__.res_partner_25746_3a510acd</t>
  </si>
  <si>
    <t>B.C.S DONA-DONY E.I.R.L.</t>
  </si>
  <si>
    <t>__export__.res_partner_36008_78a27c7c</t>
  </si>
  <si>
    <t>BACA CALDERON ROGGER WILLAMS</t>
  </si>
  <si>
    <t>__export__.res_partner_35266_0d23a6c7</t>
  </si>
  <si>
    <t>BACA LAZARO,MARTIN OMAR</t>
  </si>
  <si>
    <t>__export__.res_partner_37913_aeb52c1e</t>
  </si>
  <si>
    <t>BAJUTA INTERNATIONAL LTDA</t>
  </si>
  <si>
    <t>__export__.res_partner_35493_9e77bbf9</t>
  </si>
  <si>
    <t>BALAREZO BALAREZO, RUBE ALBERTO</t>
  </si>
  <si>
    <t>__export__.res_partner_26811_5664d6e1</t>
  </si>
  <si>
    <t>BALBOA MOTORS S.A.C.</t>
  </si>
  <si>
    <t>__export__.res_partner_35361_4fc04172</t>
  </si>
  <si>
    <t>BALDERA COBEÑAS JUAN CARLOS</t>
  </si>
  <si>
    <t>__export__.res_partner_36072_dc271053</t>
  </si>
  <si>
    <t>BALLON CERVANTES LUCERO KIMBERLY</t>
  </si>
  <si>
    <t>__export__.res_partner_26552_7357a352</t>
  </si>
  <si>
    <t>BAMBINO PIZZERIA DELIVERY E.I.R.L.</t>
  </si>
  <si>
    <t>__export__.res_partner_24136_638c15f8</t>
  </si>
  <si>
    <t>BANCO CONTINENTAL</t>
  </si>
  <si>
    <t>__export__.res_partner_24116_cd777597</t>
  </si>
  <si>
    <t>BANCO DE CREDITO DEL PERU</t>
  </si>
  <si>
    <t>__export__.res_partner_24183_7bae3bbc</t>
  </si>
  <si>
    <t>BANCO INTERAMERICANO DE FINANZAS</t>
  </si>
  <si>
    <t>__export__.res_partner_24118_a01617d0</t>
  </si>
  <si>
    <t>BANCO INTERNACIONAL DEL PERU-INTERBANK</t>
  </si>
  <si>
    <t>__export__.res_partner_24130_6d54664f</t>
  </si>
  <si>
    <t>BANCO PICHINCHA</t>
  </si>
  <si>
    <t>__export__.res_partner_26236_8f3e25af</t>
  </si>
  <si>
    <t>BAR CANTERAS S.R.L.</t>
  </si>
  <si>
    <t>__export__.res_partner_25219_6c727131</t>
  </si>
  <si>
    <t>BAR RESTAURANT EL CONDOR EIRL</t>
  </si>
  <si>
    <t>__export__.res_partner_24713_5167a87e</t>
  </si>
  <si>
    <t>BAR RESTAURANT TURISTICO CHACHA E.I.R.L.</t>
  </si>
  <si>
    <t>__export__.res_partner_25178_518f8b62</t>
  </si>
  <si>
    <t>BAR RESTAURANTE PICANTERIA LA SANTITOS S.R.L.</t>
  </si>
  <si>
    <t>__export__.res_partner_25634_d25f10e3</t>
  </si>
  <si>
    <t>BARBA AGENCIA S.A.C.</t>
  </si>
  <si>
    <t>__export__.res_partner_37184_33aab891</t>
  </si>
  <si>
    <t>BARBOZA CASTRO, CARLOS ALFREDO</t>
  </si>
  <si>
    <t>__export__.res_partner_36358_a27a0140</t>
  </si>
  <si>
    <t>BARCENA BRAGA, KATTYA ADELAIDA</t>
  </si>
  <si>
    <t>__export__.res_partner_35337_22bcd25c</t>
  </si>
  <si>
    <t>BARCENA DURAND JESUS</t>
  </si>
  <si>
    <t>__export__.res_partner_26085_2894c54b</t>
  </si>
  <si>
    <t>BARRA CEVICHERA LAMBAYEQUE</t>
  </si>
  <si>
    <t>__export__.res_partner_36079_df38be98</t>
  </si>
  <si>
    <t>BARRANTES TICONA HUMBERTO</t>
  </si>
  <si>
    <t>__export__.res_partner_26232_2a156245</t>
  </si>
  <si>
    <t>BARRAS CRIOLLAS S.A.C.</t>
  </si>
  <si>
    <t>__export__.res_partner_35662_0d22b76d</t>
  </si>
  <si>
    <t>BARRETO CUISANO ANA MARIA</t>
  </si>
  <si>
    <t>__export__.res_partner_35866_ea916ec5</t>
  </si>
  <si>
    <t>BARRIENTOS CARHUAYO JUAN JOSE</t>
  </si>
  <si>
    <t>__export__.res_partner_35642_2c2d137b</t>
  </si>
  <si>
    <t>BARRIOS FLORES PAULO CESAR</t>
  </si>
  <si>
    <t>__export__.res_partner_24904_8b6a9be9</t>
  </si>
  <si>
    <t>BARRON VIEYRA INTERNATIONAL PERU S.A.C.</t>
  </si>
  <si>
    <t>__export__.res_partner_26217_46f3e7df</t>
  </si>
  <si>
    <t>BASILIKA-PERU EMPRESA INDIVIDUAL DE RESPONSABILIDAD LIMITADA</t>
  </si>
  <si>
    <t>__export__.res_partner_35425_adc9ddbd</t>
  </si>
  <si>
    <t>BASILIO HUAMAN ELEUTERIO</t>
  </si>
  <si>
    <t>__export__.res_partner_38951_3318afbd</t>
  </si>
  <si>
    <t>BASSO FEDELE &amp; FIGLI S.R.L</t>
  </si>
  <si>
    <t>__export__.res_partner_35394_a8e39b8e</t>
  </si>
  <si>
    <t>BAZAN TELLO OBDULIA</t>
  </si>
  <si>
    <t>__export__.res_partner_26500_9edd1916</t>
  </si>
  <si>
    <t>BC SOLUCIONES GASTRONOMICAS E.I.R.L.</t>
  </si>
  <si>
    <t>__export__.res_partner_24665_27759a07</t>
  </si>
  <si>
    <t>BDO OUTSOURCING S.A.C.</t>
  </si>
  <si>
    <t>__export__.res_partner_35491_954170c6</t>
  </si>
  <si>
    <t>BECERRA DE TERRONES, BELLA AZUCENA</t>
  </si>
  <si>
    <t>__export__.res_partner_35594_c0491eab</t>
  </si>
  <si>
    <t>BECERRA DIAZ ESMILA</t>
  </si>
  <si>
    <t>__export__.res_partner_35922_c649ceb7</t>
  </si>
  <si>
    <t>BEDON CARRERA ANGEL IVAN</t>
  </si>
  <si>
    <t>__export__.res_partner_18522_bb3dabd6</t>
  </si>
  <si>
    <t>BEDOYA CRUZ FABIAN</t>
  </si>
  <si>
    <t>__export__.res_partner_37914_96b8426f</t>
  </si>
  <si>
    <t>__export__.res_partner_24158_89b62442</t>
  </si>
  <si>
    <t>BELGRAVIA S A</t>
  </si>
  <si>
    <t>__export__.res_partner_24452_e5f7dce7</t>
  </si>
  <si>
    <t>BELMOND PERU S.A.</t>
  </si>
  <si>
    <t>__export__.res_partner_24186_b37b32d1</t>
  </si>
  <si>
    <t>BEMBOS S.A.C.</t>
  </si>
  <si>
    <t>__export__.res_partner_25316_90a3333b</t>
  </si>
  <si>
    <t>BEMBOS SUPER LUCHOS EMPRESA INDIVIDUAL DE RESPONSABILIDAD LIMITADA</t>
  </si>
  <si>
    <t>__export__.res_partner_25148_3b8159ca</t>
  </si>
  <si>
    <t>BEMCHO S.A.C.</t>
  </si>
  <si>
    <t>__export__.res_partner_36239_a0ff2b9a</t>
  </si>
  <si>
    <t>BENAVIDES PORTOCARRERO KAREN LISSET</t>
  </si>
  <si>
    <t>__export__.res_partner_35803_aae7dcd4</t>
  </si>
  <si>
    <t>BENDEZU PORRAS GLADIS GLORIA</t>
  </si>
  <si>
    <t>__export__.res_partner_24945_7acab8ca</t>
  </si>
  <si>
    <t>BENEDEK &amp; ZAPATA ARQUITECTOS Y CONSTRUCTORES S.A.C.</t>
  </si>
  <si>
    <t>__export__.res_partner_35316_04e73c4c</t>
  </si>
  <si>
    <t>BENVENUTO MURGUIA MARIO GINO</t>
  </si>
  <si>
    <t>__export__.res_partner_24856_5d51a2e3</t>
  </si>
  <si>
    <t>BENYKENT S.A.C.</t>
  </si>
  <si>
    <t>__export__.res_partner_18447_a4b8b85e</t>
  </si>
  <si>
    <t>BERKEMEYER ATTORNEYS AND COUNSELORS</t>
  </si>
  <si>
    <t>__export__.res_partner_35451_556b3d12</t>
  </si>
  <si>
    <t>BERNABE SANTOS MARITZA</t>
  </si>
  <si>
    <t>__export__.res_partner_35298_765eb948</t>
  </si>
  <si>
    <t>BERNABEL VARGAS OSCAR JULIO</t>
  </si>
  <si>
    <t>__export__.res_partner_35302_8eba5416</t>
  </si>
  <si>
    <t>BERNAL RAMIREZ JOSE LUIS</t>
  </si>
  <si>
    <t>__export__.res_partner_36088_6d531314</t>
  </si>
  <si>
    <t>BERNEDO CORNEJO JESUS ANTONIO</t>
  </si>
  <si>
    <t>__export__.res_partner_36102_5c480edc</t>
  </si>
  <si>
    <t>BERROCAL ZAPATA DARIO</t>
  </si>
  <si>
    <t>__export__.res_partner_35745_077b1c86</t>
  </si>
  <si>
    <t>BERROSPI ESPINOZA, NANCY YOLITA</t>
  </si>
  <si>
    <t>__export__.res_partner_35666_7c215f5b</t>
  </si>
  <si>
    <t>BERROSPI MARTIN, MAURO CECILIO</t>
  </si>
  <si>
    <t>__export__.res_partner_26539_55da7869</t>
  </si>
  <si>
    <t>BG SERVICIOS Y ALIMENTOS S.A.C.</t>
  </si>
  <si>
    <t>__export__.res_partner_25474_4d867c71</t>
  </si>
  <si>
    <t>BGG COSTA S.A.C.</t>
  </si>
  <si>
    <t>__export__.res_partner_37915_6ed5c484</t>
  </si>
  <si>
    <t>BGMP CO. LTD/ AVETECH CO. LTD.</t>
  </si>
  <si>
    <t>__export__.res_partner_26789_0b40547a</t>
  </si>
  <si>
    <t>BIENES &amp; SERVICIOS TJR AGUILAR S.A.C.</t>
  </si>
  <si>
    <t>__export__.res_partner_25776_44d28e42</t>
  </si>
  <si>
    <t>BIG BRO FOOD TRUKS PERU</t>
  </si>
  <si>
    <t>__export__.res_partner_25460_5b542845</t>
  </si>
  <si>
    <t>BIGBOX PERU S.A.C.</t>
  </si>
  <si>
    <t>__export__.res_partner_25463_6fdce7af</t>
  </si>
  <si>
    <t>BILCON GAS SOL SOCIEDAD ANONIMA CERRADA - BILCON GAS SOL S.A.C.</t>
  </si>
  <si>
    <t>__export__.res_partner_37916_d70752e7</t>
  </si>
  <si>
    <t>__export__.res_partner_37917_2b17f251</t>
  </si>
  <si>
    <t>__export__.res_partner_18431_fae982df</t>
  </si>
  <si>
    <t>BIOCAXIS CHEMICALS CO., LTD</t>
  </si>
  <si>
    <t>__export__.res_partner_26160_77de3c81</t>
  </si>
  <si>
    <t>BIOCOMBUSTIBLES H2O S.A.C.</t>
  </si>
  <si>
    <t>__export__.res_partner_37918_a36e7ae8</t>
  </si>
  <si>
    <t>BIOGENES BAGO</t>
  </si>
  <si>
    <t>__export__.res_partner_37919_e3e886fe</t>
  </si>
  <si>
    <t>BIOLOGICAL INTERNATIONAL S.A. DE C.V.</t>
  </si>
  <si>
    <t>__export__.res_partner_18583_3468d6c6</t>
  </si>
  <si>
    <t>BIOLOGICAL INTERNATIONAL, S.A DE C.V.</t>
  </si>
  <si>
    <t>__export__.res_partner_25717_711ffd61</t>
  </si>
  <si>
    <t>BIOTECNOLOGY LATINA S.R.L.</t>
  </si>
  <si>
    <t>__export__.res_partner_18400_34da1cf6</t>
  </si>
  <si>
    <t>BIOVETA A.S.</t>
  </si>
  <si>
    <t>__export__.res_partner_37920_328f7d3a</t>
  </si>
  <si>
    <t>BITA ARMAN TRADING COMPANY</t>
  </si>
  <si>
    <t>__export__.res_partner_25739_d2f7e8e5</t>
  </si>
  <si>
    <t>BITRIX LATAM S.A.C</t>
  </si>
  <si>
    <t>__export__.res_partner_26713_fbabb5f6</t>
  </si>
  <si>
    <t>BLACK JACK BUSINESS S.A.C.</t>
  </si>
  <si>
    <t>__export__.res_partner_25489_886dc07c</t>
  </si>
  <si>
    <t>BLIND BOX STUDIO SOCIEDAD ANONIMA CERRADA</t>
  </si>
  <si>
    <t>__export__.res_partner_25726_74f7d810</t>
  </si>
  <si>
    <t>BLINDER PERU S.A.C.</t>
  </si>
  <si>
    <t>__export__.res_partner_37921_533953b9</t>
  </si>
  <si>
    <t>BLUE DAWN VETERINARY SUPPLIES</t>
  </si>
  <si>
    <t>__export__.res_partner_24350_1c972a6d</t>
  </si>
  <si>
    <t>BLUE MARLIN BEACH CLUB S.A</t>
  </si>
  <si>
    <t>__export__.res_partner_25371_7bda08e5</t>
  </si>
  <si>
    <t>BOBEPRINT S.A.C.</t>
  </si>
  <si>
    <t>__export__.res_partner_25501_5e2978f9</t>
  </si>
  <si>
    <t>BOCADITOS AREQUIPEÑOS SAC</t>
  </si>
  <si>
    <t>__export__.res_partner_36243_00d412a9</t>
  </si>
  <si>
    <t>BOCANGEL ALVAREZ,JHOSELYN GIULIANA</t>
  </si>
  <si>
    <t>__export__.res_partner_25251_dc6322a5</t>
  </si>
  <si>
    <t>BODEGA EL HUARANGO S.A.C.</t>
  </si>
  <si>
    <t>__export__.res_partner_25962_0b8b47a9</t>
  </si>
  <si>
    <t>BODEGON MARKET S.A.C.</t>
  </si>
  <si>
    <t>__export__.res_partner_36083_d3545d85</t>
  </si>
  <si>
    <t>BOGARIN SALDAÑA JAN ARTHUR</t>
  </si>
  <si>
    <t>__export__.res_partner_26826_6132a649</t>
  </si>
  <si>
    <t>BOHEMIA CAFE E.I.R.L.</t>
  </si>
  <si>
    <t>__export__.res_partner_35713_0dd07ccf</t>
  </si>
  <si>
    <t>BOMBILLA COLQUE NATALY VIOSKA</t>
  </si>
  <si>
    <t>__export__.res_partner_25704_c6bfea32</t>
  </si>
  <si>
    <t>BON VOYAGE LOGISTICS PERU S.A.C. - BVL PERU S.A.C.</t>
  </si>
  <si>
    <t>__export__.res_partner_36185_c6f0b200</t>
  </si>
  <si>
    <t>BORDA DERTEANO,MANUEL IGNACIO</t>
  </si>
  <si>
    <t>__export__.res_partner_24925_8d0a92af</t>
  </si>
  <si>
    <t>BORDAMANIA S.A.C</t>
  </si>
  <si>
    <t>__export__.res_partner_37922_7f83d40a</t>
  </si>
  <si>
    <t>BORQUEZ MARCHANT RODRIGO ANTONIO</t>
  </si>
  <si>
    <t>__export__.res_partner_24588_7d025d4e</t>
  </si>
  <si>
    <t>BOTICAS HAMPIFARMA S.A.C.</t>
  </si>
  <si>
    <t>__export__.res_partner_26496_54c682a9</t>
  </si>
  <si>
    <t>BOTICAS IP S.A.C.</t>
  </si>
  <si>
    <t>__export__.res_partner_24499_c18773c8</t>
  </si>
  <si>
    <t>BOTICAS Y SALUD S.A.C.</t>
  </si>
  <si>
    <t>__export__.res_partner_25929_11d337bb</t>
  </si>
  <si>
    <t>BOULEVARD DEL CARMEN S.A.C.</t>
  </si>
  <si>
    <t>__export__.res_partner_24782_435c9d6c</t>
  </si>
  <si>
    <t>BOUTIQUE ELEN LA CASA DE LAS NOVIAS E.I.R.L.</t>
  </si>
  <si>
    <t>__export__.res_partner_36260_43b65a3f</t>
  </si>
  <si>
    <t>BOZA CASTILLO ROSSELA</t>
  </si>
  <si>
    <t>__export__.res_partner_26255_faf74457</t>
  </si>
  <si>
    <t>BRANDYS PERU E.I.R.L.</t>
  </si>
  <si>
    <t>__export__.res_partner_25086_4b0b3457</t>
  </si>
  <si>
    <t>BRASCHI TASACIONES SOCIEDAD ANONIMA CERRADA</t>
  </si>
  <si>
    <t>__export__.res_partner_36350_b8b672eb</t>
  </si>
  <si>
    <t>BRAVO PEREZ, MANUEL FEDERICO</t>
  </si>
  <si>
    <t>__export__.res_partner_36346_85310ef3</t>
  </si>
  <si>
    <t>__export__.res_partner_37923_e232b460</t>
  </si>
  <si>
    <t>__export__.res_partner_26445_2b7a5e8c</t>
  </si>
  <si>
    <t>BREZEL S.A.C.</t>
  </si>
  <si>
    <t>__export__.res_partner_35495_d7d83328</t>
  </si>
  <si>
    <t>BREÑA PACHECO, LUIS EDMUNDO</t>
  </si>
  <si>
    <t>__export__.res_partner_26646_3e95cc32</t>
  </si>
  <si>
    <t>BRISAS DEL MANTARO PIURA II E.I.R.L.</t>
  </si>
  <si>
    <t>__export__.res_partner_24980_8eed4fdf</t>
  </si>
  <si>
    <t>BRITT PERU S.A.C.</t>
  </si>
  <si>
    <t>__export__.res_partner_24638_5f0ae321</t>
  </si>
  <si>
    <t>BS GRUPO S.A.C.</t>
  </si>
  <si>
    <t>__export__.res_partner_37924_70624ff3</t>
  </si>
  <si>
    <t>BTS INTRADE LABORATORIOS S.A.</t>
  </si>
  <si>
    <t>__export__.res_partner_25747_6a28b3f6</t>
  </si>
  <si>
    <t>BUILT SERVICE SAC</t>
  </si>
  <si>
    <t>__export__.res_partner_26352_216a71a0</t>
  </si>
  <si>
    <t>BUK SAC</t>
  </si>
  <si>
    <t>__export__.res_partner_26511_2074572b</t>
  </si>
  <si>
    <t>BUKOVAC S.A.C</t>
  </si>
  <si>
    <t>__export__.res_partner_25115_ca06020e</t>
  </si>
  <si>
    <t>BUMERAN.COM PERU S.A.C</t>
  </si>
  <si>
    <t>__export__.res_partner_37925_166deeb1</t>
  </si>
  <si>
    <t>BUREAU OF VET SERVICES</t>
  </si>
  <si>
    <t>__export__.res_partner_35382_31c8ee88</t>
  </si>
  <si>
    <t>BURGA CACHAY RICHAR DANY</t>
  </si>
  <si>
    <t>__export__.res_partner_35476_aaf51e27</t>
  </si>
  <si>
    <t>BURGOS TOMAS JOSE DIGMAR</t>
  </si>
  <si>
    <t>__export__.res_partner_26030_5fd12a54</t>
  </si>
  <si>
    <t>BURGOS'S RESTAURANT S.A.C.</t>
  </si>
  <si>
    <t>__export__.res_partner_25639_83f06bc6</t>
  </si>
  <si>
    <t>BUSINESS RUTAS DEL PERU SOCIEDAD ANONIMA CERRADA</t>
  </si>
  <si>
    <t>__export__.res_partner_25129_edfcdfe4</t>
  </si>
  <si>
    <t>BUSINESS TECHNOLOGY SOCIEDAD ANONIMA</t>
  </si>
  <si>
    <t>__export__.res_partner_35970_13b21f8c</t>
  </si>
  <si>
    <t>BUSTAMANTE ALVARADO SHEYDA LISSETH</t>
  </si>
  <si>
    <t>__export__.res_partner_26451_b9840061</t>
  </si>
  <si>
    <t>BUTACAPRO S.A.C.</t>
  </si>
  <si>
    <t>__export__.res_partner_18610_1e7f524c</t>
  </si>
  <si>
    <t>Belize Agricultural Health Authority</t>
  </si>
  <si>
    <t>__export__.res_partner_25165_e020faf0</t>
  </si>
  <si>
    <t>C &amp; E GRIFOS S.A.C.</t>
  </si>
  <si>
    <t>__export__.res_partner_24674_b2e943aa</t>
  </si>
  <si>
    <t>C &amp; F ELECTROMECANICA S.A.C.</t>
  </si>
  <si>
    <t>__export__.res_partner_25407_be694c62</t>
  </si>
  <si>
    <t>C &amp; G ECOLOGIC PERU E.I.R.L.</t>
  </si>
  <si>
    <t>__export__.res_partner_25062_3d80d03a</t>
  </si>
  <si>
    <t>C &amp; M SERVICENTROS SOCIEDAD ANONIMA CERRADA</t>
  </si>
  <si>
    <t>__export__.res_partner_26711_5a974504</t>
  </si>
  <si>
    <t>C AL CUADRADO E.I.R.L.</t>
  </si>
  <si>
    <t>__export__.res_partner_25908_9d4606ba</t>
  </si>
  <si>
    <t>C ZAVALA ADUANERA SOCIEDAD ANONIMA CERRADA - C ZAVALA ADUANERA S.A.C.</t>
  </si>
  <si>
    <t>__export__.res_partner_24985_4ccd1c40</t>
  </si>
  <si>
    <t>C&amp;J MECHANIC’ S.A.C</t>
  </si>
  <si>
    <t>__export__.res_partner_25244_e842729a</t>
  </si>
  <si>
    <t>C. ARANA INVERSIONES E.I.R.L.</t>
  </si>
  <si>
    <t>__export__.res_partner_24299_e63dd9c6</t>
  </si>
  <si>
    <t>C.A.LOAYZA S.R.LTDA.</t>
  </si>
  <si>
    <t>__export__.res_partner_26392_9e3565c5</t>
  </si>
  <si>
    <t>C.H. RETAIL S.A.C.</t>
  </si>
  <si>
    <t>__export__.res_partner_25109_5557aa20</t>
  </si>
  <si>
    <t>C.H. ROBINSON WORLDWIDE PERU, S.A.</t>
  </si>
  <si>
    <t>__export__.res_partner_24416_add67600</t>
  </si>
  <si>
    <t>C.M.V. SERVICIO EJECUTIVO S.A.</t>
  </si>
  <si>
    <t>__export__.res_partner_38103_f97f1816</t>
  </si>
  <si>
    <t>CABALLERO PALOMINO, MIGUEL ANGEL</t>
  </si>
  <si>
    <t>__export__.res_partner_35856_12e03edb</t>
  </si>
  <si>
    <t>CABANA VALDIVIA, ALICIA</t>
  </si>
  <si>
    <t>__export__.res_partner_35708_5f34884e</t>
  </si>
  <si>
    <t>CABELLO INCHI VILMA JULGENCIA</t>
  </si>
  <si>
    <t>__export__.res_partner_35674_0215bca1</t>
  </si>
  <si>
    <t>CABREDO DE SANCHEZ,ROSA ISABEL</t>
  </si>
  <si>
    <t>__export__.res_partner_35349_a35caaa6</t>
  </si>
  <si>
    <t>CABREJO TERRONES DE AVELLANEDA,DEMETRIA</t>
  </si>
  <si>
    <t>__export__.res_partner_36055_fa8aa2a3</t>
  </si>
  <si>
    <t>CABRERA GIRON JACKELYNE</t>
  </si>
  <si>
    <t>__export__.res_partner_35853_a1ac1a5e</t>
  </si>
  <si>
    <t>CABRERA PAREDES IDO</t>
  </si>
  <si>
    <t>__export__.res_partner_36015_4672bc20</t>
  </si>
  <si>
    <t>CACERES ANDREUN JOSE ALFREDO</t>
  </si>
  <si>
    <t>__export__.res_partner_35550_a632b612</t>
  </si>
  <si>
    <t>CACERES HERRERA HERMELINDA</t>
  </si>
  <si>
    <t>__export__.res_partner_35705_3c37fef4</t>
  </si>
  <si>
    <t>CACERES QUISPE GIOVANNA</t>
  </si>
  <si>
    <t>__export__.res_partner_35661_adb84bcf</t>
  </si>
  <si>
    <t>CACHA CORDOVA TEODORO</t>
  </si>
  <si>
    <t>__export__.res_partner_26006_04d825fa</t>
  </si>
  <si>
    <t>CADENA DE COMERCIO PERU S.A.C.</t>
  </si>
  <si>
    <t>__export__.res_partner_24414_106875ff</t>
  </si>
  <si>
    <t>CADENA HOTELERA TURISTICA JULIACA S.A.</t>
  </si>
  <si>
    <t>__export__.res_partner_25252_84f9248b</t>
  </si>
  <si>
    <t>CADENA MINORISTA DE ABARROTES &amp; ARTICULOS AL DETALLE SOCIEDAD COMERCIAL DE RESPONSABILIDAD LIMITADA</t>
  </si>
  <si>
    <t>__export__.res_partner_26381_13fcd34d</t>
  </si>
  <si>
    <t>CADENA PARA PECAR E.I.R.L.</t>
  </si>
  <si>
    <t>__export__.res_partner_26273_bf794e02</t>
  </si>
  <si>
    <t>CAFE BAR SANTA FE EMPRESA INDIVIDUAL DE RESPONSABILIDAD LIMITADA - CAFE BAR SANTA FE E.I.R.L.</t>
  </si>
  <si>
    <t>__export__.res_partner_25970_4eb7073e</t>
  </si>
  <si>
    <t>CAFE DEL FUNDO S.A.C.</t>
  </si>
  <si>
    <t>__export__.res_partner_26314_25274d65</t>
  </si>
  <si>
    <t>CAFE DORADO SERVICIOS DE PASTELERIA Y CAFETERIA SOCIEDAD COMERCIAL DE RESPONSABILIDAD LIMITADA</t>
  </si>
  <si>
    <t>__export__.res_partner_26671_c2a77eb8</t>
  </si>
  <si>
    <t>CAFE HELADERIA FRUTOS DEL MAYO E.I.R.L.</t>
  </si>
  <si>
    <t>__export__.res_partner_24596_94bbb88a</t>
  </si>
  <si>
    <t>CAFE PLAZA E.I.R.L.</t>
  </si>
  <si>
    <t>__export__.res_partner_24802_522ef68a</t>
  </si>
  <si>
    <t>CAFE POVEA EMPRESA INDIVIDUAL DE RESPONSABILIDAD LIMITADA - CAFE POVEA E.I.R.L.</t>
  </si>
  <si>
    <t>__export__.res_partner_24731_9b43b388</t>
  </si>
  <si>
    <t>CAFE RESTAURANT EL RINCON DE VALLEJO S.A.C.</t>
  </si>
  <si>
    <t>__export__.res_partner_26377_c758ab95</t>
  </si>
  <si>
    <t>CAFE RESTAURANTE D'SELVA S.A.C.</t>
  </si>
  <si>
    <t>__export__.res_partner_24738_8350467c</t>
  </si>
  <si>
    <t>CAFE, CENA FONSECA EIRL</t>
  </si>
  <si>
    <t>__export__.res_partner_25880_81a8700a</t>
  </si>
  <si>
    <t>CAFETERIA CUBANA DE ACHE S.A..C.</t>
  </si>
  <si>
    <t>__export__.res_partner_35569_e91f6d53</t>
  </si>
  <si>
    <t>CAHUANA VELASQUEZ PIO</t>
  </si>
  <si>
    <t>__export__.res_partner_26063_8298c883</t>
  </si>
  <si>
    <t>CAJA CHINA CRIOLLA E.I.R.L.</t>
  </si>
  <si>
    <t>__export__.res_partner_35759_e9eff43c</t>
  </si>
  <si>
    <t>CALDERON BALTAZAR ROSA CRISTINA</t>
  </si>
  <si>
    <t>__export__.res_partner_35784_9dff90ca</t>
  </si>
  <si>
    <t>CALDERON JACINTO, LILIANA</t>
  </si>
  <si>
    <t>__export__.res_partner_36039_a403c0d1</t>
  </si>
  <si>
    <t>CALDERON MORENO,NATALI MICHELL</t>
  </si>
  <si>
    <t>__export__.res_partner_17465_2133cad2</t>
  </si>
  <si>
    <t>CALDERON OJEDA, JESUS WILFREDO</t>
  </si>
  <si>
    <t>__export__.res_partner_38113_cf2a80f2</t>
  </si>
  <si>
    <t>CALDERON OJEDA, JORGE UMBERTO</t>
  </si>
  <si>
    <t>__export__.res_partner_36342_a07a86a4</t>
  </si>
  <si>
    <t>CALDERON OJEDA, PEDRO ALEJANDRO</t>
  </si>
  <si>
    <t>__export__.res_partner_38096_4c5e26c6</t>
  </si>
  <si>
    <t>CALDERON OJEDA, RICARDO MARTIN</t>
  </si>
  <si>
    <t>__export__.res_partner_38105_7124384c</t>
  </si>
  <si>
    <t>CALDERÓN ASCONA, NATHALY ELENA</t>
  </si>
  <si>
    <t>__export__.res_partner_35960_e3339eec</t>
  </si>
  <si>
    <t>CALERO PERALES MILAGRITOS</t>
  </si>
  <si>
    <t>__export__.res_partner_25782_49a53327</t>
  </si>
  <si>
    <t>CALIDAD GARANTIZADA S.A.C.</t>
  </si>
  <si>
    <t>__export__.res_partner_25150_99491a75</t>
  </si>
  <si>
    <t>CALIDENT S.A.C.</t>
  </si>
  <si>
    <t>__export__.res_partner_35262_c7dd6697</t>
  </si>
  <si>
    <t>CALLE DE CHUMACERO YANET GRIMANEZA</t>
  </si>
  <si>
    <t>__export__.res_partner_35948_b54cbb0f</t>
  </si>
  <si>
    <t>CALLE GONZA BENITO</t>
  </si>
  <si>
    <t>__export__.res_partner_25842_4b631c14</t>
  </si>
  <si>
    <t>CALLETANA FT S.A.C.</t>
  </si>
  <si>
    <t>__export__.res_partner_35299_6ee12a6e</t>
  </si>
  <si>
    <t>CAMA GARCIA MARGARITA</t>
  </si>
  <si>
    <t>__export__.res_partner_38102_17a60cd6</t>
  </si>
  <si>
    <t>CAMAC DELGADO, KATHERINE AMERICA</t>
  </si>
  <si>
    <t>__export__.res_partner_35380_db8fbf1b</t>
  </si>
  <si>
    <t>CAMACHO CAMPANA,KARIN</t>
  </si>
  <si>
    <t>__export__.res_partner_36085_a23381c7</t>
  </si>
  <si>
    <t>CAMACHO MARALLANO ROBERTO MARIO</t>
  </si>
  <si>
    <t>__export__.res_partner_35669_8168fad2</t>
  </si>
  <si>
    <t>CAMACHO MARIN,SARITA</t>
  </si>
  <si>
    <t>__export__.res_partner_35590_bd744cf8</t>
  </si>
  <si>
    <t>CAMACHO PALOMINO, GLORIA CARMELA</t>
  </si>
  <si>
    <t>__export__.res_partner_24193_20ed2710</t>
  </si>
  <si>
    <t>CAMARA DE COMERCIO DE LIMA</t>
  </si>
  <si>
    <t>__export__.res_partner_24910_e8973d38</t>
  </si>
  <si>
    <t>CAMARA DE COMERCIO PERUANO CHINA</t>
  </si>
  <si>
    <t>__export__.res_partner_38075_ed009544</t>
  </si>
  <si>
    <t>CAMARGO ALVINO, JULIO CESAR</t>
  </si>
  <si>
    <t>__export__.res_partner_36120_71bb7f10</t>
  </si>
  <si>
    <t>CAMAVILCA URETA ENGELS WILLARD</t>
  </si>
  <si>
    <t>__export__.res_partner_36119_b85461bc</t>
  </si>
  <si>
    <t>CAMAVILCA URETA IDA SHEYLA</t>
  </si>
  <si>
    <t>__export__.res_partner_35426_8b98a5ff</t>
  </si>
  <si>
    <t>CAMBILLO MOYANO,LUIS ROY</t>
  </si>
  <si>
    <t>__export__.res_partner_24578_b84ec6dc</t>
  </si>
  <si>
    <t>CAMI S.R.L.</t>
  </si>
  <si>
    <t>__export__.res_partner_35378_e748b1d6</t>
  </si>
  <si>
    <t>CAMONES CARO MAURA MANUELA</t>
  </si>
  <si>
    <t>__export__.res_partner_38101_29bb9dbe</t>
  </si>
  <si>
    <t>CAMPOS DRAGO, JUAN CARLOS</t>
  </si>
  <si>
    <t>__export__.res_partner_36334_b9ab5bcd</t>
  </si>
  <si>
    <t>CAMPOS FACUNDO, VERONICA</t>
  </si>
  <si>
    <t>__export__.res_partner_36030_46537b0e</t>
  </si>
  <si>
    <t>CAMPOS MONTALVAN KAREN STEFANNY</t>
  </si>
  <si>
    <t>__export__.res_partner_35700_ddac12d1</t>
  </si>
  <si>
    <t>CAMPOS PRINCIPE MELTON</t>
  </si>
  <si>
    <t>__export__.res_partner_36002_78fa539a</t>
  </si>
  <si>
    <t>CANALES ZANABRIA,DIANA SOLEDAD</t>
  </si>
  <si>
    <t>__export__.res_partner_35216_8cdcd3b2</t>
  </si>
  <si>
    <t>CANARIO TELLO LICETH MARLENY</t>
  </si>
  <si>
    <t>__export__.res_partner_35507_56233b8b</t>
  </si>
  <si>
    <t>CANCHARI CORDOVA DORIS</t>
  </si>
  <si>
    <t>__export__.res_partner_35779_becb785a</t>
  </si>
  <si>
    <t>CANDELA GUERRA ELVIS JESUS</t>
  </si>
  <si>
    <t>__export__.res_partner_35684_1d358b78</t>
  </si>
  <si>
    <t>CANO SALVADOR RUBEN ARILDE</t>
  </si>
  <si>
    <t>__export__.res_partner_24403_eae92623</t>
  </si>
  <si>
    <t>CANTO ANDINO PRODUCCIONES SOCIEDAD ANONIMA CERRADA - CANTO ANDINO PRODUCCIONES S.A.C.</t>
  </si>
  <si>
    <t>__export__.res_partner_36168_9bea1989</t>
  </si>
  <si>
    <t>CANTURIN BRIONES JOSSELYN YSSEL</t>
  </si>
  <si>
    <t>__export__.res_partner_36319_b6b7f2a9</t>
  </si>
  <si>
    <t>CAO HAOYING</t>
  </si>
  <si>
    <t>__export__.res_partner_24923_05ad3fd3</t>
  </si>
  <si>
    <t>CAPACITACION Y DESARROLLO DE NUEVA TECNOLOGIA S.A.C.</t>
  </si>
  <si>
    <t>__export__.res_partner_24842_04d7a787</t>
  </si>
  <si>
    <t>CAPYBARA SEO SOCIEDAD ANONIMA CERRADA</t>
  </si>
  <si>
    <t>__export__.res_partner_26257_355728be</t>
  </si>
  <si>
    <t>CAR WASH CENTER LURIN S.A.C. - CAWAC S.A.C.</t>
  </si>
  <si>
    <t>__export__.res_partner_26696_f6376802</t>
  </si>
  <si>
    <t>CAR WASH GRUPO CELAY S.A.C.</t>
  </si>
  <si>
    <t>__export__.res_partner_26535_73a99544</t>
  </si>
  <si>
    <t>CAR WASH MASTER J &amp; A SOCIEDAD ANONIMA CERRADA - CAR WASH MASTER J &amp; A S.A.C.</t>
  </si>
  <si>
    <t>__export__.res_partner_25243_710b0bb2</t>
  </si>
  <si>
    <t>CARAMBITA EMPRESA INDIVIDUAL DE RESPONSABILIDAD LIMITADA - CARAMBITA E.I.R.L.</t>
  </si>
  <si>
    <t>__export__.res_partner_36019_bb0527fa</t>
  </si>
  <si>
    <t>CARBAJAL TORRES ROGER</t>
  </si>
  <si>
    <t>__export__.res_partner_35952_0c24e424</t>
  </si>
  <si>
    <t>CARDENAS KONG DIANA NELLY</t>
  </si>
  <si>
    <t>__export__.res_partner_36109_2ad64ed9</t>
  </si>
  <si>
    <t>CARDENAS SANCHEZ YOLANDA MILAGROS</t>
  </si>
  <si>
    <t>__export__.res_partner_35465_c3049ab3</t>
  </si>
  <si>
    <t>CARDOZA VILCHEZ CLARA LUZ</t>
  </si>
  <si>
    <t>__export__.res_partner_35988_7f5ec1a1</t>
  </si>
  <si>
    <t>CARDOZA VISE JOSE LUIS</t>
  </si>
  <si>
    <t>__export__.res_partner_25133_7fca667e</t>
  </si>
  <si>
    <t>CARESNY'S SOLUTIONS IN INDUSTRIAL &amp; MECHANICAL PERU S.A.C - CARESNY PERU S.A.C.</t>
  </si>
  <si>
    <t>__export__.res_partner_25824_c5ac2c17</t>
  </si>
  <si>
    <t>CARGAS Y MANIOBRAS S.A.C. - CARYMA S.A.C.</t>
  </si>
  <si>
    <t>__export__.res_partner_26296_297885c5</t>
  </si>
  <si>
    <t>CARGO CARRASOS SOCIEDAD COMERCIAL DE RESPONSABILIDAD LIMITADA - CARGO CARRASOS S.R.L.</t>
  </si>
  <si>
    <t>__export__.res_partner_25234_b2f8830b</t>
  </si>
  <si>
    <t>CARGO EXPRESS AMERICANO S.A.C.</t>
  </si>
  <si>
    <t>__export__.res_partner_25589_44c640ae</t>
  </si>
  <si>
    <t>CARGUEROS TERRESTRES Y SERVICIOS GENERALES HURACAN S.A.C.</t>
  </si>
  <si>
    <t>__export__.res_partner_35276_4c4d90df</t>
  </si>
  <si>
    <t>CARHUA LEON LUISA YOLANDA</t>
  </si>
  <si>
    <t>__export__.res_partner_35826_dc2cd232</t>
  </si>
  <si>
    <t>CARHUAS ORE SONIA ELIZABETH</t>
  </si>
  <si>
    <t>__export__.res_partner_35439_0dcdd97a</t>
  </si>
  <si>
    <t>CARLOS SIFUENTES, EUGENIA VICTORIA</t>
  </si>
  <si>
    <t>__export__.res_partner_25910_b15ca2aa</t>
  </si>
  <si>
    <t>CARNES Y JAMONES GITANILLO E.I.R.L</t>
  </si>
  <si>
    <t>__export__.res_partner_24784_24bf6734</t>
  </si>
  <si>
    <t>CARNES Y PARRILLADAS EL CARBON E.I.R.L.</t>
  </si>
  <si>
    <t>__export__.res_partner_35770_37d8fc0d</t>
  </si>
  <si>
    <t>CARPIO CONTRERAS LUIS FELIPE</t>
  </si>
  <si>
    <t>__export__.res_partner_35747_c7c83bec</t>
  </si>
  <si>
    <t>CARPIO TORRES GERMAN ORLANDO</t>
  </si>
  <si>
    <t>__export__.res_partner_35446_bc93408d</t>
  </si>
  <si>
    <t>CARRANZA CARRANZA BLANCA IRENE</t>
  </si>
  <si>
    <t>__export__.res_partner_35740_72d62525</t>
  </si>
  <si>
    <t>CARRASCO CHAVEZ AURORA</t>
  </si>
  <si>
    <t>__export__.res_partner_35809_d385e2e1</t>
  </si>
  <si>
    <t>CARRASCO MUÑOZ MAYRA MAGALI</t>
  </si>
  <si>
    <t>__export__.res_partner_35494_d2c0e9e4</t>
  </si>
  <si>
    <t>CARRASCO ZAPATA LUISA</t>
  </si>
  <si>
    <t>__export__.res_partner_24685_cd9811e3</t>
  </si>
  <si>
    <t>CARRASOS S.A.C.</t>
  </si>
  <si>
    <t>__export__.res_partner_36282_fbf8771f</t>
  </si>
  <si>
    <t>CARRERA SUAREZ LADY KINVERLY</t>
  </si>
  <si>
    <t>__export__.res_partner_35386_e1658800</t>
  </si>
  <si>
    <t>CARRILLO ALTAMIRANO MARCELA</t>
  </si>
  <si>
    <t>__export__.res_partner_35339_6235f3cf</t>
  </si>
  <si>
    <t>CARRILLO DIAZ, MANUEL ANTONIO</t>
  </si>
  <si>
    <t>__export__.res_partner_36104_b8966be7</t>
  </si>
  <si>
    <t>CARRILLO MALDONADO HELBERT MICHAEL</t>
  </si>
  <si>
    <t>__export__.res_partner_25006_51c6e679</t>
  </si>
  <si>
    <t>CARRIMAX SOCIEDAD ANONIMA CERRADA CARRIMAX S.A.C.</t>
  </si>
  <si>
    <t>__export__.res_partner_35502_1b88e7da</t>
  </si>
  <si>
    <t>CARRION BENITES LEEWARD NORBERTH</t>
  </si>
  <si>
    <t>__export__.res_partner_35496_d7597f75</t>
  </si>
  <si>
    <t>CARRION CARRERA, LUCIO ARTURO</t>
  </si>
  <si>
    <t>__export__.res_partner_25299_64962748</t>
  </si>
  <si>
    <t>CARRITO AREQUIPA SOCIEDAD ANONIMA CERRADA</t>
  </si>
  <si>
    <t>__export__.res_partner_26635_0588e569</t>
  </si>
  <si>
    <t>CARS CLUB E.I.R.L.</t>
  </si>
  <si>
    <t>__export__.res_partner_25505_e29ffa08</t>
  </si>
  <si>
    <t>CASA HACIENDA INVESTMENT PRIMAVERA S.A.C.</t>
  </si>
  <si>
    <t>__export__.res_partner_25393_3e0b5e75</t>
  </si>
  <si>
    <t>CASA MIA RESTAURANT-BAR S.A.C.</t>
  </si>
  <si>
    <t>__export__.res_partner_26371_9cfd498e</t>
  </si>
  <si>
    <t>CASAPESCA E.I.R.L.</t>
  </si>
  <si>
    <t>__export__.res_partner_35958_12471bd4</t>
  </si>
  <si>
    <t>CASAVERDE HIDALGO,STEFANY VICTORIA</t>
  </si>
  <si>
    <t>__export__.res_partner_24564_e0cd132b</t>
  </si>
  <si>
    <t>CASITA DEL PAN S.R.L.</t>
  </si>
  <si>
    <t>__export__.res_partner_35754_3a037dc5</t>
  </si>
  <si>
    <t>CASTELLANOS ESCOBAR ENMA MARYLUZ</t>
  </si>
  <si>
    <t>__export__.res_partner_35629_b23fc42e</t>
  </si>
  <si>
    <t>CASTELO JIMENEZ,NORMA GREGORIA</t>
  </si>
  <si>
    <t>__export__.res_partner_35876_97db84ee</t>
  </si>
  <si>
    <t>CASTELO QUISPE MAIRA MAGALY</t>
  </si>
  <si>
    <t>__export__.res_partner_36090_3f57441a</t>
  </si>
  <si>
    <t>CASTILLO RAMOS RAFAEL ANTONIO</t>
  </si>
  <si>
    <t>__export__.res_partner_35591_1c5e599d</t>
  </si>
  <si>
    <t>CASTILLO RODRIGUEZ RAQUEL EROTILA</t>
  </si>
  <si>
    <t>__export__.res_partner_35795_965ff928</t>
  </si>
  <si>
    <t>CASTILLO SERQUEN, FELIX</t>
  </si>
  <si>
    <t>__export__.res_partner_36037_f84efad0</t>
  </si>
  <si>
    <t>CASTRO ROLDAN STEPHANY YOSILU</t>
  </si>
  <si>
    <t>__export__.res_partner_35400_7f952e6c</t>
  </si>
  <si>
    <t>CAVANI QUEVEDO CARLA</t>
  </si>
  <si>
    <t>__export__.res_partner_36110_6d60d403</t>
  </si>
  <si>
    <t>CAVERO MIRANDA DANIELA MARIA GUADALUPE</t>
  </si>
  <si>
    <t>__export__.res_partner_35905_49ef5956</t>
  </si>
  <si>
    <t>CAVIEDES USCAMAYTA JORGE</t>
  </si>
  <si>
    <t>__export__.res_partner_26427_9e03d52f</t>
  </si>
  <si>
    <t>CAWAL SUITE Y SERVICIOS GENERALES E.I.R.L.</t>
  </si>
  <si>
    <t>__export__.res_partner_38081_6fede6e9</t>
  </si>
  <si>
    <t>CAYCHO GONZALES, MIGUEL ANTONIO</t>
  </si>
  <si>
    <t>__export__.res_partner_18423_50832214</t>
  </si>
  <si>
    <t>CAYMAN PHARMA S.R.O.</t>
  </si>
  <si>
    <t>__export__.res_partner_26350_2a8492af</t>
  </si>
  <si>
    <t>CB GRAPHIC PERU S.A.C.</t>
  </si>
  <si>
    <t>__export__.res_partner_25951_ce1f1630</t>
  </si>
  <si>
    <t>CBC IMPORPLAST E.I.R.L.</t>
  </si>
  <si>
    <t>__export__.res_partner_36196_c72c0a80</t>
  </si>
  <si>
    <t>CCAHUANA MAYO CESAR HUGO</t>
  </si>
  <si>
    <t>__export__.res_partner_36054_8299adcc</t>
  </si>
  <si>
    <t>CCASA YANQUI,BRENDA MISHELL</t>
  </si>
  <si>
    <t>__export__.res_partner_35949_74a89734</t>
  </si>
  <si>
    <t>CCOICCA QUINTANA YESENIA</t>
  </si>
  <si>
    <t>__export__.res_partner_35720_42b58292</t>
  </si>
  <si>
    <t>CCOLCCA CUADROS DAVID JAVIER</t>
  </si>
  <si>
    <t>__export__.res_partner_35775_b0f74e5b</t>
  </si>
  <si>
    <t>CCOLLA OHA MARIZOL</t>
  </si>
  <si>
    <t>__export__.res_partner_35568_7b5909ee</t>
  </si>
  <si>
    <t>CCOTOHUANCA CCAPA CLAUDIA VICTORIANA</t>
  </si>
  <si>
    <t>__export__.res_partner_35846_1b11ba4d</t>
  </si>
  <si>
    <t>CCOYLLULLE MIRANDA JHONY</t>
  </si>
  <si>
    <t>__export__.res_partner_36005_12b0f299</t>
  </si>
  <si>
    <t>CCOYO HUAMAN ALEJANDRINO</t>
  </si>
  <si>
    <t>__export__.res_partner_36013_442da731</t>
  </si>
  <si>
    <t>CEDANO HUACHILLO GUSTAVO ALONSO</t>
  </si>
  <si>
    <t>__export__.res_partner_35359_f65a09cb</t>
  </si>
  <si>
    <t>CEDANO SAAVEDRA EDWIN YHONNY</t>
  </si>
  <si>
    <t>__export__.res_partner_25969_11193125</t>
  </si>
  <si>
    <t>CEHTUR S.A.C.</t>
  </si>
  <si>
    <t>__export__.res_partner_25959_8c1586eb</t>
  </si>
  <si>
    <t>CELESTE STOP S.A.C.</t>
  </si>
  <si>
    <t>__export__.res_partner_24827_d170a67d</t>
  </si>
  <si>
    <t>CELULA FORESTAL E.I.R.L.</t>
  </si>
  <si>
    <t>__export__.res_partner_24230_5e35704b</t>
  </si>
  <si>
    <t>CENCOSUD RETAIL PERU S.A.</t>
  </si>
  <si>
    <t>__export__.res_partner_35217_0d363998</t>
  </si>
  <si>
    <t>CENEPO SANGAMA LIBRADA</t>
  </si>
  <si>
    <t>__export__.res_partner_25822_16538998</t>
  </si>
  <si>
    <t>CENTRAL HOTELERIA Y TURISMO S.A.C.</t>
  </si>
  <si>
    <t>__export__.res_partner_26541_7a3f17c2</t>
  </si>
  <si>
    <t>CENTRAL LI YU E.I.R.L.</t>
  </si>
  <si>
    <t>__export__.res_partner_24929_d27427c7</t>
  </si>
  <si>
    <t>CENTRAL PARKING SYSTEM PERU S.A.</t>
  </si>
  <si>
    <t>__export__.res_partner_24961_763b0443</t>
  </si>
  <si>
    <t>CENTRO COMERCIAL MALL DEL SUR S.A.C.</t>
  </si>
  <si>
    <t>__export__.res_partner_25858_ef39aea5</t>
  </si>
  <si>
    <t>CENTRO DE INSPECCIONES TECNICAS VEHICULARES LEON SOCIEDAD COMERCIAL DE RESPONSABILIDAD LIMITADA</t>
  </si>
  <si>
    <t>__export__.res_partner_25750_d47efeb5</t>
  </si>
  <si>
    <t>CENTRO DE INSPECCIONES TECNICAS VEHICULARES VIRGEN DE CHAPI E.I.R.L. - C.I.T.V. VIRGEN DE CHAPI EIRL</t>
  </si>
  <si>
    <t>__export__.res_partner_25936_a80c722a</t>
  </si>
  <si>
    <t>CENTRO DE INSPECCIONES TECNICO VEHICULARES GRUPO J &amp; J SOCIEDAD ANONIMA CERRADA</t>
  </si>
  <si>
    <t>__export__.res_partner_26781_3fa2e034</t>
  </si>
  <si>
    <t>CENTRO DE INVESTIGACIÓN E INNOVACIÓN FARMACEUTICA S.A.C.</t>
  </si>
  <si>
    <t>__export__.res_partner_24684_5a8a8076</t>
  </si>
  <si>
    <t>CENTRO DE SERV,PRODUCC,Y ORIENT FAMILIAR</t>
  </si>
  <si>
    <t>__export__.res_partner_24742_5311f234</t>
  </si>
  <si>
    <t>CENTRO EXPERIMENTAL DE FORMACION PROFESIONAL PUBLICO DE GESTION PRIVADA LA LIBERTAD</t>
  </si>
  <si>
    <t>__export__.res_partner_24572_d275588d</t>
  </si>
  <si>
    <t>CENTRO IMPORTADOR EXPORTADOR PERU S.A.C.</t>
  </si>
  <si>
    <t>__export__.res_partner_25513_8da5be01</t>
  </si>
  <si>
    <t>CENTRO MEDICO DE SALUD OCUPACIONAL SALUD Y BIENESTAR SOCIEDAD ANONIMA CERRADA</t>
  </si>
  <si>
    <t>__export__.res_partner_24943_516499a2</t>
  </si>
  <si>
    <t>CENTRO TOXICOLOGICO S.A.C.</t>
  </si>
  <si>
    <t>__export__.res_partner_24705_e1bbdf81</t>
  </si>
  <si>
    <t>CENTRO TURISTICO EL HORNO S.R.L.</t>
  </si>
  <si>
    <t>__export__.res_partner_37926_ba59e1b0</t>
  </si>
  <si>
    <t>CENTROAMERICA AGROPECUARIA S.A.</t>
  </si>
  <si>
    <t>__export__.res_partner_35993_d835d591</t>
  </si>
  <si>
    <t>CENTURION ABANTO DENISSE JHANETH</t>
  </si>
  <si>
    <t>__export__.res_partner_38068_3715f744</t>
  </si>
  <si>
    <t>CERDA PIACA, JORGE LUIS JONATHAN</t>
  </si>
  <si>
    <t>__export__.res_partner_35463_cf9b7415</t>
  </si>
  <si>
    <t>CERDAN BARRUETO,GRIMANESA NICOLASA</t>
  </si>
  <si>
    <t>__export__.res_partner_35490_2a96403b</t>
  </si>
  <si>
    <t>CERNA CORSIO AGUSTIN</t>
  </si>
  <si>
    <t>__export__.res_partner_25400_98271b1d</t>
  </si>
  <si>
    <t>CERTIFICACION TECNIMOTORS S.R.L.</t>
  </si>
  <si>
    <t>__export__.res_partner_25068_c9adee95</t>
  </si>
  <si>
    <t>CEVA INVERSIONES SOCIEDAD COMERCIAL DE RESPONSABILIDAD LIMITADA</t>
  </si>
  <si>
    <t>__export__.res_partner_26768_a060169f</t>
  </si>
  <si>
    <t>CEVICHERIA CAMARON Q' SE DUERME S.R.L.</t>
  </si>
  <si>
    <t>__export__.res_partner_25666_9e7ac83b</t>
  </si>
  <si>
    <t>CEVICHERIA CARAJITO PICANTE E.I.R.L.</t>
  </si>
  <si>
    <t>__export__.res_partner_25207_1643be55</t>
  </si>
  <si>
    <t>CEVICHERIA DON LUCHO'S E.I.R.L.</t>
  </si>
  <si>
    <t>__export__.res_partner_25565_525dd0ca</t>
  </si>
  <si>
    <t>CEVICHERIA PUERTO DE CHALA S.A.C.</t>
  </si>
  <si>
    <t>__export__.res_partner_26198_94029ba3</t>
  </si>
  <si>
    <t>CEVICHERIA PUERTO MORI S.A.C.</t>
  </si>
  <si>
    <t>__export__.res_partner_26164_6ebfc293</t>
  </si>
  <si>
    <t>CEVICHERIAS DEL NORTE CHICO E.I.R.L.</t>
  </si>
  <si>
    <t>__export__.res_partner_25218_6289ba6d</t>
  </si>
  <si>
    <t>CEVIVE E.I.R.L.</t>
  </si>
  <si>
    <t>__export__.res_partner_25172_dc526324</t>
  </si>
  <si>
    <t>CGS  DIGITAL  E.I.R.L.</t>
  </si>
  <si>
    <t>__export__.res_partner_36188_a238ab6f</t>
  </si>
  <si>
    <t>CHACALIAZA SANTA CRUZ LUIS ANGEL</t>
  </si>
  <si>
    <t>__export__.res_partner_35773_d202ca67</t>
  </si>
  <si>
    <t>CHACMANI CALLAPIÑA RUTH MERY</t>
  </si>
  <si>
    <t>__export__.res_partner_36251_a43bbd1c</t>
  </si>
  <si>
    <t>CHACON CRUZ LINA</t>
  </si>
  <si>
    <t>__export__.res_partner_35466_0d251292</t>
  </si>
  <si>
    <t>CHAFLOQUE CARRILLO,ROSA VICTORIA</t>
  </si>
  <si>
    <t>__export__.res_partner_35819_784d46f7</t>
  </si>
  <si>
    <t>CHAGUA FELIX RICHARD SAUL</t>
  </si>
  <si>
    <t>__export__.res_partner_35863_f412664b</t>
  </si>
  <si>
    <t>CHAGUAYO LEON EDITHA</t>
  </si>
  <si>
    <t>__export__.res_partner_35537_62becb19</t>
  </si>
  <si>
    <t>CHALLCO ALEJOS VDA. DE ACURIO PLACIDA</t>
  </si>
  <si>
    <t>__export__.res_partner_24387_ad7dd519</t>
  </si>
  <si>
    <t>CHAMACO SA</t>
  </si>
  <si>
    <t>__export__.res_partner_35859_65c2810c</t>
  </si>
  <si>
    <t>CHAMORRO HERRERA JHONATAN PREALE</t>
  </si>
  <si>
    <t>__export__.res_partner_18593_00cc77b4</t>
  </si>
  <si>
    <t>CHAMUNDA PHARMA MACHINERY PVT. LTD</t>
  </si>
  <si>
    <t>__export__.res_partner_35442_f55c881d</t>
  </si>
  <si>
    <t>CHANGANAQUI TOLEDO,GLADYS ELIZABETH</t>
  </si>
  <si>
    <t>__export__.res_partner_35383_e1cbd055</t>
  </si>
  <si>
    <t>CHAPARRO LEYVA AZUCENA BLANCA</t>
  </si>
  <si>
    <t>__export__.res_partner_35848_0bdfbc40</t>
  </si>
  <si>
    <t>CHAPPA DIAZ JHOHANY JANERDITH</t>
  </si>
  <si>
    <t>__export__.res_partner_24816_7771c471</t>
  </si>
  <si>
    <t>CHARAPITO EIRL</t>
  </si>
  <si>
    <t>__export__.res_partner_24190_ddd0adb2</t>
  </si>
  <si>
    <t>CHARLOTTE S.A.</t>
  </si>
  <si>
    <t>__export__.res_partner_35693_37d064a5</t>
  </si>
  <si>
    <t>CHAUCA BOCANEGRA WALTER</t>
  </si>
  <si>
    <t>__export__.res_partner_35430_881073fb</t>
  </si>
  <si>
    <t>CHAVARRI CARAHUATAY LUIS TOMAS</t>
  </si>
  <si>
    <t>__export__.res_partner_36076_66c699ed</t>
  </si>
  <si>
    <t>CHAVARRY HERNANDEZ,BRUNA MARIVI</t>
  </si>
  <si>
    <t>__export__.res_partner_35509_d140fea6</t>
  </si>
  <si>
    <t>CHAVEZ ARCE JULIO JUAN</t>
  </si>
  <si>
    <t>__export__.res_partner_35854_037908c6</t>
  </si>
  <si>
    <t>CHAVEZ CORTEGANA ROCIO MARDELI</t>
  </si>
  <si>
    <t>__export__.res_partner_36246_fc69a38c</t>
  </si>
  <si>
    <t>CHAVEZ QUISPE JEYME GIANELLA</t>
  </si>
  <si>
    <t>__export__.res_partner_35980_ef963107</t>
  </si>
  <si>
    <t>CHAVEZ SEGUNDO IRIS DIANA</t>
  </si>
  <si>
    <t>__export__.res_partner_35625_2187d7b1</t>
  </si>
  <si>
    <t>CHAVEZ TORRES RUSO FERNANDO</t>
  </si>
  <si>
    <t>__export__.res_partner_36133_982e1f13</t>
  </si>
  <si>
    <t>CHAVEZ VALVERDE RENZO JESUS</t>
  </si>
  <si>
    <t>__export__.res_partner_35711_47a44b12</t>
  </si>
  <si>
    <t>CHAVEZ VENEGAS,JUAN PERCY</t>
  </si>
  <si>
    <t>__export__.res_partner_35570_35c3f74d</t>
  </si>
  <si>
    <t>CHECYA SOTTA VALENTIN</t>
  </si>
  <si>
    <t>__export__.res_partner_38950_c3347f18</t>
  </si>
  <si>
    <t>CHEMICEA PHARMACEUTICALS PVT LTD</t>
  </si>
  <si>
    <t>__export__.res_partner_18429_797cdb65</t>
  </si>
  <si>
    <t>CHEMISCHE FABRIK BERG GMBH</t>
  </si>
  <si>
    <t>__export__.res_partner_36292_e75e2c0c</t>
  </si>
  <si>
    <t>CHEMPEN PUELLES MARIA CANDELARIA</t>
  </si>
  <si>
    <t>__export__.res_partner_36316_9baaf6de</t>
  </si>
  <si>
    <t>CHEN  JINWANG</t>
  </si>
  <si>
    <t>__export__.res_partner_25091_6bccf7b2</t>
  </si>
  <si>
    <t>CHEN WANG S.A.C.</t>
  </si>
  <si>
    <t>__export__.res_partner_36309_b0c8ab1d</t>
  </si>
  <si>
    <t>CHEN XIAOHUA</t>
  </si>
  <si>
    <t>__export__.res_partner_18552_a934ae26</t>
  </si>
  <si>
    <t>CHENGDU SCIPRO BIOTECHNOLOGY CO. LTD.</t>
  </si>
  <si>
    <t>__export__.res_partner_25381_2390578b</t>
  </si>
  <si>
    <t>CHICHARRONERIA LUPITA S.A.C.</t>
  </si>
  <si>
    <t>__export__.res_partner_25477_f6abfc99</t>
  </si>
  <si>
    <t>CHICKEN HOUSE GRILL E.I.R.L.</t>
  </si>
  <si>
    <t>__export__.res_partner_24839_6ffd583d</t>
  </si>
  <si>
    <t>CHIE S.A.C.</t>
  </si>
  <si>
    <t>__export__.res_partner_24477_fc3365aa</t>
  </si>
  <si>
    <t>CHIFA CHUNG HENG SRLTDA</t>
  </si>
  <si>
    <t>__export__.res_partner_24745_a5f92a56</t>
  </si>
  <si>
    <t>CHIFA CHUY ZHEN E.I.R.L.</t>
  </si>
  <si>
    <t>__export__.res_partner_24609_da0c8775</t>
  </si>
  <si>
    <t>CHIFA CONTINENTAL S.R.L.</t>
  </si>
  <si>
    <t>__export__.res_partner_26681_f5899f6d</t>
  </si>
  <si>
    <t>CHIFA DELICIA CANTONES E.I.R.L.</t>
  </si>
  <si>
    <t>__export__.res_partner_24427_eb8bdc31</t>
  </si>
  <si>
    <t>CHIFA KONG SANG SRL</t>
  </si>
  <si>
    <t>__export__.res_partner_25943_1c250e69</t>
  </si>
  <si>
    <t>CHIFA LIMON E.I.R.L.</t>
  </si>
  <si>
    <t>__export__.res_partner_25081_ebf8885e</t>
  </si>
  <si>
    <t>CHIFA MONTEORO SOCIEDAD ANONIMA CERRADA - CHIFA MONTEORO S.A.C.</t>
  </si>
  <si>
    <t>__export__.res_partner_25303_009bc0ab</t>
  </si>
  <si>
    <t>CHIFA RESTAURANT HONG WAN ...T ' ENCANTALA E.I.R.L</t>
  </si>
  <si>
    <t>__export__.res_partner_24208_c847eb5d</t>
  </si>
  <si>
    <t>CHIFA RESTAURANT PONG SEM S.R.LTDA</t>
  </si>
  <si>
    <t>__export__.res_partner_26262_ea3a613f</t>
  </si>
  <si>
    <t>CHIFA SHANG  HAI HONG E.I.R.L.</t>
  </si>
  <si>
    <t>__export__.res_partner_25752_2cc9cdcb</t>
  </si>
  <si>
    <t>CHIFA TAY TAY E.I.R.L.</t>
  </si>
  <si>
    <t>__export__.res_partner_25308_4986469c</t>
  </si>
  <si>
    <t>CHIFA YEMHENG S.R.L.</t>
  </si>
  <si>
    <t>__export__.res_partner_25233_60d692d1</t>
  </si>
  <si>
    <t>CHIFA YONGFU E.I.R.L.</t>
  </si>
  <si>
    <t>__export__.res_partner_25434_ab65caba</t>
  </si>
  <si>
    <t>CHIFAS DEL PERU SAC</t>
  </si>
  <si>
    <t>__export__.res_partner_35821_8de3801f</t>
  </si>
  <si>
    <t>CHILE CHILLIHUANI, ROGER ANTONIO</t>
  </si>
  <si>
    <t>__export__.res_partner_26560_dab12b4f</t>
  </si>
  <si>
    <t>CHINA DEPOT PERU S.A.C.</t>
  </si>
  <si>
    <t>__export__.res_partner_25019_cf88b169</t>
  </si>
  <si>
    <t>CHINA PRIME S.A.C.</t>
  </si>
  <si>
    <t>__export__.res_partner_36341_3f286087</t>
  </si>
  <si>
    <t>CHINCHAY MAYORIA, ROMMEL</t>
  </si>
  <si>
    <t>__export__.res_partner_24852_11032b77</t>
  </si>
  <si>
    <t>CHINO TANG E.I.R.L.</t>
  </si>
  <si>
    <t>__export__.res_partner_35292_ab6885b6</t>
  </si>
  <si>
    <t>CHIPANA CONDOR MARIA CECILIA</t>
  </si>
  <si>
    <t>__export__.res_partner_36182_e62b7fc2</t>
  </si>
  <si>
    <t>CHIRINOS AYAMAMANI,LIZBETH CAROLINA</t>
  </si>
  <si>
    <t>__export__.res_partner_35418_4db820f4</t>
  </si>
  <si>
    <t>CHOCANO ROUILLON LUIS</t>
  </si>
  <si>
    <t>__export__.res_partner_25517_131ca69f</t>
  </si>
  <si>
    <t>CHOCOMANIA E.I.R.L</t>
  </si>
  <si>
    <t>__export__.res_partner_18588_c8cec1ec</t>
  </si>
  <si>
    <t>CHONGQING SENIOR CO., LTD</t>
  </si>
  <si>
    <t>__export__.res_partner_36180_339c07fc</t>
  </si>
  <si>
    <t>CHONON MUJICA MUJICA,LAURA DIANA</t>
  </si>
  <si>
    <t>__export__.res_partner_24655_e69f5d63</t>
  </si>
  <si>
    <t>CHOPERS DISTRIBUCIONES E.I.R.L.</t>
  </si>
  <si>
    <t>__export__.res_partner_35246_a1b797ba</t>
  </si>
  <si>
    <t>CHOQUE ARQUE,ELSA</t>
  </si>
  <si>
    <t>__export__.res_partner_35962_70c2a551</t>
  </si>
  <si>
    <t>CHOQUE CONDORI JUAN CARLOS</t>
  </si>
  <si>
    <t>__export__.res_partner_35561_54364e70</t>
  </si>
  <si>
    <t>CHOQUE PALOMINO JOVITA</t>
  </si>
  <si>
    <t>__export__.res_partner_36006_e1aa376a</t>
  </si>
  <si>
    <t>CHOQUEHUANCA RIVERA LIZBETH MARGOT</t>
  </si>
  <si>
    <t>__export__.res_partner_35579_0b681559</t>
  </si>
  <si>
    <t>CHOQUEPUMA CCAPA CARLOS</t>
  </si>
  <si>
    <t>__export__.res_partner_25996_e55ce89c</t>
  </si>
  <si>
    <t>CHOTA NILO´S POLLOS Y PARRILLAS EIRL</t>
  </si>
  <si>
    <t>__export__.res_partner_36308_f6293485</t>
  </si>
  <si>
    <t>CHOU PAN SING</t>
  </si>
  <si>
    <t>__export__.res_partner_26672_6730c84a</t>
  </si>
  <si>
    <t>CHOZA AVENTURA PARK S.A.C</t>
  </si>
  <si>
    <t>__export__.res_partner_26665_0ffd1c5d</t>
  </si>
  <si>
    <t>CHULLS PERU S.A.C.</t>
  </si>
  <si>
    <t>__export__.res_partner_35695_3458e64c</t>
  </si>
  <si>
    <t>CHUMBIPUMA PONCE MONICA JUDITH</t>
  </si>
  <si>
    <t>__export__.res_partner_25194_63e13a59</t>
  </si>
  <si>
    <t>CHUN YON SEN EMPRESA INDIVIDUAL DE RESPONSABILIDAD LIMITADA</t>
  </si>
  <si>
    <t>__export__.res_partner_35315_c85cc470</t>
  </si>
  <si>
    <t>CHUQUIRAY ESCOBAR FILOMENA ZUZANA</t>
  </si>
  <si>
    <t>__export__.res_partner_35882_f7dcfa7d</t>
  </si>
  <si>
    <t>CHURA QUICAÑA,DAYGORO ALI</t>
  </si>
  <si>
    <t>__export__.res_partner_26690_04de23d7</t>
  </si>
  <si>
    <t>CHURRASQUERIA ISIS E.I.R.L.</t>
  </si>
  <si>
    <t>__export__.res_partner_25741_56c7c9a4</t>
  </si>
  <si>
    <t>CHURRASQUERIA VR D&amp;J S.A.C.</t>
  </si>
  <si>
    <t>__export__.res_partner_35946_63a4f05c</t>
  </si>
  <si>
    <t>CHUYEN CARRION CARMEN ADRIANA</t>
  </si>
  <si>
    <t>__export__.res_partner_24195_d53ced35</t>
  </si>
  <si>
    <t>CIA INDUSTRIAL CONTINENTAL S.A.C.</t>
  </si>
  <si>
    <t>__export__.res_partner_25245_7c419577</t>
  </si>
  <si>
    <t>CIA LUCHITA S.A.C.</t>
  </si>
  <si>
    <t>__export__.res_partner_26177_cbddd236</t>
  </si>
  <si>
    <t>CIA VIZA'S SOCIEDAD ANONIMA CERRADA</t>
  </si>
  <si>
    <t>__export__.res_partner_24110_ff428116</t>
  </si>
  <si>
    <t>CIA. MINERA AGREGADOS CALCAREOS S.A.</t>
  </si>
  <si>
    <t>__export__.res_partner_35521_f55dbfa1</t>
  </si>
  <si>
    <t>CIERTO ROJAS, BERLINA</t>
  </si>
  <si>
    <t>__export__.res_partner_36023_f82a7982</t>
  </si>
  <si>
    <t>CIEZA AGIP ROCIO LIZBETH</t>
  </si>
  <si>
    <t>__export__.res_partner_35761_ebf345b5</t>
  </si>
  <si>
    <t>CIEZA DIAZ, CLAUDIA ROSMERI</t>
  </si>
  <si>
    <t>__export__.res_partner_36091_ec6f3fee</t>
  </si>
  <si>
    <t>CIEZA SILVA LARRY ORLANDO</t>
  </si>
  <si>
    <t>__export__.res_partner_24973_e7f2cf58</t>
  </si>
  <si>
    <t>CINCO MILLAS SAC</t>
  </si>
  <si>
    <t>__export__.res_partner_25325_530a8b4c</t>
  </si>
  <si>
    <t>CINDEL S.A.</t>
  </si>
  <si>
    <t>__export__.res_partner_24559_eb5e57e4</t>
  </si>
  <si>
    <t>CINEPLEX S.A</t>
  </si>
  <si>
    <t>__export__.res_partner_26020_8b56682e</t>
  </si>
  <si>
    <t>CIP SERVICIOS GENERALES E.I.R.L.</t>
  </si>
  <si>
    <t>__export__.res_partner_24223_5721c964</t>
  </si>
  <si>
    <t>CIPLAST PERU S.A.C.</t>
  </si>
  <si>
    <t>__export__.res_partner_26545_6c9cb641</t>
  </si>
  <si>
    <t>CIPRE Y AMARTE S.A.C.</t>
  </si>
  <si>
    <t>__export__.res_partner_35450_ec77cde3</t>
  </si>
  <si>
    <t>CIPRIANO BELLON CLAUDIO ROBERTO</t>
  </si>
  <si>
    <t>__export__.res_partner_25733_a1a081c5</t>
  </si>
  <si>
    <t>CIRCUITS TECHNOLOGY S.A.C.</t>
  </si>
  <si>
    <t>__export__.res_partner_25922_3c0e98a4</t>
  </si>
  <si>
    <t>CITV PERU E.I.R.L.</t>
  </si>
  <si>
    <t>__export__.res_partner_26422_cce6be42</t>
  </si>
  <si>
    <t>CITV REVISIONES TECNICAS VEHICULARES AUTOMAX SOCIEDAD ANONIMA CERRADA</t>
  </si>
  <si>
    <t>__export__.res_partner_25132_631a878b</t>
  </si>
  <si>
    <t>CLARIGO S.A.C.</t>
  </si>
  <si>
    <t>__export__.res_partner_24447_aec64591</t>
  </si>
  <si>
    <t>CLASS COMPLEMENTS SAC</t>
  </si>
  <si>
    <t>__export__.res_partner_24218_9e8a343f</t>
  </si>
  <si>
    <t>CLASS POINT S.A.</t>
  </si>
  <si>
    <t>__export__.res_partner_35456_65e08049</t>
  </si>
  <si>
    <t>CLEMENTE CUEVA,CRISTINA CARMEN</t>
  </si>
  <si>
    <t>__export__.res_partner_26103_d2373e6b</t>
  </si>
  <si>
    <t>CLIMA 26 INGENIEROS E.I.R.L.</t>
  </si>
  <si>
    <t>__export__.res_partner_24222_5e6c54d0</t>
  </si>
  <si>
    <t>CLINICA SAN PABLO S.A.C.</t>
  </si>
  <si>
    <t>__export__.res_partner_37927_07c37a6a</t>
  </si>
  <si>
    <t>CLOVIS SILVA</t>
  </si>
  <si>
    <t>__export__.res_partner_26394_91f4f6b7</t>
  </si>
  <si>
    <t>CLUB KIO E.I.R.L.</t>
  </si>
  <si>
    <t>__export__.res_partner_24356_701ff31b</t>
  </si>
  <si>
    <t>CLUB SPORT BOYS ASSOCIATION</t>
  </si>
  <si>
    <t>__export__.res_partner_24320_f8492db1</t>
  </si>
  <si>
    <t>CLUB UNION ARABE PALESTINO</t>
  </si>
  <si>
    <t>__export__.res_partner_18435_8e4ed186</t>
  </si>
  <si>
    <t>CMA CGM</t>
  </si>
  <si>
    <t>__export__.res_partner_26010_5e026992</t>
  </si>
  <si>
    <t>COALBE E.I.R.L.</t>
  </si>
  <si>
    <t>__export__.res_partner_24178_d76907aa</t>
  </si>
  <si>
    <t>COANDINA S.R.LTDA.</t>
  </si>
  <si>
    <t>__export__.res_partner_36367_a2f670cf</t>
  </si>
  <si>
    <t>COCHACHIN LUCAR, MELINA YESSENIA</t>
  </si>
  <si>
    <t>__export__.res_partner_24551_d0541060</t>
  </si>
  <si>
    <t>COEMSUD S.A</t>
  </si>
  <si>
    <t>__export__.res_partner_24292_cbc48db3</t>
  </si>
  <si>
    <t>COESTI SA</t>
  </si>
  <si>
    <t>__export__.res_partner_24280_426639d5</t>
  </si>
  <si>
    <t>COLEGIO DE NOTARIOS DE LIMA</t>
  </si>
  <si>
    <t>__export__.res_partner_24318_5cf90757</t>
  </si>
  <si>
    <t>COLEGIO MEDICO VETERINARIO DEL PERU</t>
  </si>
  <si>
    <t>__export__.res_partner_24321_1f40bf4b</t>
  </si>
  <si>
    <t>COLEGIO MEDICO VETERINARIO DEPARTAMENTAL DE LIMA</t>
  </si>
  <si>
    <t>__export__.res_partner_25677_a8804417</t>
  </si>
  <si>
    <t>COLIGASS S.A.C.</t>
  </si>
  <si>
    <t>__export__.res_partner_25762_318e338d</t>
  </si>
  <si>
    <t>COLOMBA PAS S.A.C.</t>
  </si>
  <si>
    <t>__export__.res_partner_26065_9e425007</t>
  </si>
  <si>
    <t>COLOR GRAFICO SOCIEDAD ANONIMA CERRADA - COLOR GRAFICO SAC</t>
  </si>
  <si>
    <t>__export__.res_partner_35253_2dd9b3c7</t>
  </si>
  <si>
    <t>COLQUEHUANCA BORDA HECTOR OBDULIO</t>
  </si>
  <si>
    <t>__export__.res_partner_25980_09aea97f</t>
  </si>
  <si>
    <t>COM.POSTURA S.A.C.</t>
  </si>
  <si>
    <t>__export__.res_partner_24771_95d618bd</t>
  </si>
  <si>
    <t>COMBUSTIBLES SAN MIGUEL E.I.R.L</t>
  </si>
  <si>
    <t>__export__.res_partner_24293_60368bb3</t>
  </si>
  <si>
    <t>COMERC.DE COMB. FERNANDEZ HNOS. SRL</t>
  </si>
  <si>
    <t>__export__.res_partner_25154_589819b6</t>
  </si>
  <si>
    <t>COMERCIAL CORDOVA &amp; CORDOVA SOCIEDAD ANONIMA CERRADA-COMERCIAL CORDOVA &amp; CORDOVA S.A.C.</t>
  </si>
  <si>
    <t>__export__.res_partner_24628_18a5cd4a</t>
  </si>
  <si>
    <t>COMERCIAL DARSON S.R.L.</t>
  </si>
  <si>
    <t>__export__.res_partner_24912_86b3fd2c</t>
  </si>
  <si>
    <t>COMERCIAL DISTRIBUIDORA BRYAN S.R.L.</t>
  </si>
  <si>
    <t>__export__.res_partner_26396_e3b3d251</t>
  </si>
  <si>
    <t>COMERCIAL JUDITH ALVAREZ SEGURA E.I.R.L.</t>
  </si>
  <si>
    <t>__export__.res_partner_24126_d3a01d53</t>
  </si>
  <si>
    <t>COMERCIAL LAZO ROMO S.R.L</t>
  </si>
  <si>
    <t>__export__.res_partner_25582_31a4db3f</t>
  </si>
  <si>
    <t>COMERCIAL LUCERO HERMANOS E.I.R.L</t>
  </si>
  <si>
    <t>__export__.res_partner_24200_4e0508af</t>
  </si>
  <si>
    <t>COMERCIAL MEZA E.I.R.L.</t>
  </si>
  <si>
    <t>__export__.res_partner_24198_0e5823a1</t>
  </si>
  <si>
    <t>COMERCIAL SAN BORJA S.A.</t>
  </si>
  <si>
    <t>__export__.res_partner_25213_0fbf6439</t>
  </si>
  <si>
    <t>COMERCIALIZADORA DEL NORTE S.R.L.</t>
  </si>
  <si>
    <t>__export__.res_partner_25264_e3f7d3be</t>
  </si>
  <si>
    <t>COMERCIALIZADORA DOÑA ELSA E.I.R.L.</t>
  </si>
  <si>
    <t>__export__.res_partner_24332_c906af5d</t>
  </si>
  <si>
    <t>COMERCIALIZADORA INDUSTRIAL LA MOLINA S.A.C.</t>
  </si>
  <si>
    <t>__export__.res_partner_24264_b98ae38f</t>
  </si>
  <si>
    <t>COMERCIALIZADORA UNIDAS S R L</t>
  </si>
  <si>
    <t>__export__.res_partner_26213_0538c693</t>
  </si>
  <si>
    <t>COMERCIOS RUSTIKA E.I.R.L.</t>
  </si>
  <si>
    <t>__export__.res_partner_36052_06940dc2</t>
  </si>
  <si>
    <t>COMETTANT TERAN TANIA YAZMIN</t>
  </si>
  <si>
    <t>__export__.res_partner_26013_cb1791b8</t>
  </si>
  <si>
    <t>COMIDA CON CALLE EMPRESA INDIVIDUAL DE RESPONSABILIDAD LIMITADA - COMIDA CON CALLE E.I.R.L.</t>
  </si>
  <si>
    <t>__export__.res_partner_26202_d5c9afa6</t>
  </si>
  <si>
    <t>COMIDA DE LA SELVA SU SABOR E.I.R.L.</t>
  </si>
  <si>
    <t>__export__.res_partner_26379_8de76070</t>
  </si>
  <si>
    <t>COMIDAS PREPARADAS LA BARCA EMPRESA INDIVIDUAL DE RESPONSABILIDAD LIMITADA</t>
  </si>
  <si>
    <t>__export__.res_partner_26003_cdbaaeff</t>
  </si>
  <si>
    <t>COMPAÑIA DE EVENTOS KVC S.A.C.</t>
  </si>
  <si>
    <t>__export__.res_partner_25600_f1107747</t>
  </si>
  <si>
    <t>COMPAÑIA DE RESTAURANTES Y ALIMENTOS S.A.C</t>
  </si>
  <si>
    <t>__export__.res_partner_26488_8564494f</t>
  </si>
  <si>
    <t>COMPAÑIA FOOD RETAIL S.A.C.</t>
  </si>
  <si>
    <t>__export__.res_partner_26372_225097d8</t>
  </si>
  <si>
    <t>COMPAÑIA FRESCOS MIRAMAR S.A.C.</t>
  </si>
  <si>
    <t>__export__.res_partner_26484_cb0c4ee1</t>
  </si>
  <si>
    <t>COMPAÑIA HARD DISCOUNT S.A.C.</t>
  </si>
  <si>
    <t>__export__.res_partner_25005_0725c38e</t>
  </si>
  <si>
    <t>COMPAÑIA INMOBILIARIA LARCO SOCIEDAD ANONIMA</t>
  </si>
  <si>
    <t>__export__.res_partner_26171_21681dc3</t>
  </si>
  <si>
    <t>COMPAÑIA PERUANA DE PETROLEO GAS Y GASOLINA S.A.C.</t>
  </si>
  <si>
    <t>__export__.res_partner_24159_e7a9afaf</t>
  </si>
  <si>
    <t>COMPAÑIA TIP TOP SOCIEDAD ANONIMA</t>
  </si>
  <si>
    <t>__export__.res_partner_24519_6b77d5f4</t>
  </si>
  <si>
    <t>COMPAÑÍA DE TRANSPORTES MILAGROS SOCIEDAD ANÓNIMA CERRADA - COMPAÑÍA DE TRANSPORTES MILAGROS S.A.C.</t>
  </si>
  <si>
    <t>__export__.res_partner_24907_1ed0873a</t>
  </si>
  <si>
    <t>COMPAñIA MONTERRICO DE MOVILIDAD Y MENSAJERIA S.A.C.</t>
  </si>
  <si>
    <t>__export__.res_partner_25658_eab22a65</t>
  </si>
  <si>
    <t>COMPUTRABAJO PERÚ S.A.C.</t>
  </si>
  <si>
    <t>__export__.res_partner_24968_0efcd8cf</t>
  </si>
  <si>
    <t>COMUNICA-2 S.A.C.</t>
  </si>
  <si>
    <t>__export__.res_partner_25135_81f545b9</t>
  </si>
  <si>
    <t>CONCESION VALLE DEL ZAÑA S.A.</t>
  </si>
  <si>
    <t>__export__.res_partner_25004_c1ecab81</t>
  </si>
  <si>
    <t>CONCESIONARIA IIRSA NORTE S.A.</t>
  </si>
  <si>
    <t>__export__.res_partner_25385_e80ce7dc</t>
  </si>
  <si>
    <t>CONCESIONARIA PERUANA DE VIAS-COVINCA S.A.</t>
  </si>
  <si>
    <t>__export__.res_partner_25015_f4c8c270</t>
  </si>
  <si>
    <t>CONCESIONARIA VIAL DEL PERU S.A.</t>
  </si>
  <si>
    <t>__export__.res_partner_25097_6b9b086d</t>
  </si>
  <si>
    <t>CONCESIONARIA VIAL DEL SUR S.A.- COVISUR S.A.</t>
  </si>
  <si>
    <t>__export__.res_partner_25486_3cd7f231</t>
  </si>
  <si>
    <t>CONCESIONARIA VIAL SIERRA NORTE S.A.</t>
  </si>
  <si>
    <t>__export__.res_partner_25141_cabc1590</t>
  </si>
  <si>
    <t>CONCESIONARIO VIAL DEL SOL S.A.</t>
  </si>
  <si>
    <t>__export__.res_partner_35559_a6c6b2d0</t>
  </si>
  <si>
    <t>CONCHA RUPA YOLANDA</t>
  </si>
  <si>
    <t>__export__.res_partner_26091_1481d783</t>
  </si>
  <si>
    <t>CONDE DE LEMOS AREQUIPA E.I.R.L.</t>
  </si>
  <si>
    <t>__export__.res_partner_35431_aeb5e253</t>
  </si>
  <si>
    <t>CONDOLI AYLAS,HILARIO</t>
  </si>
  <si>
    <t>__export__.res_partner_38087_b0374622</t>
  </si>
  <si>
    <t>CONDOR ESPINOZA, DIANA CRISTINA</t>
  </si>
  <si>
    <t>__export__.res_partner_35214_050f05b4</t>
  </si>
  <si>
    <t>CONDORI DE CANI ADELA</t>
  </si>
  <si>
    <t>__export__.res_partner_35252_aa6aa2b5</t>
  </si>
  <si>
    <t>CONDORI MAMANI, CECILIA</t>
  </si>
  <si>
    <t>__export__.res_partner_36035_c4d47465</t>
  </si>
  <si>
    <t>CONDORI MORENO,CLAUDIA</t>
  </si>
  <si>
    <t>__export__.res_partner_36264_fcf90ab2</t>
  </si>
  <si>
    <t>CONDORI MORENO,SERGIO JESUS</t>
  </si>
  <si>
    <t>__export__.res_partner_35764_f743f292</t>
  </si>
  <si>
    <t>CONDORI SALAS RICHARD SABINO</t>
  </si>
  <si>
    <t>__export__.res_partner_35996_bd3b7799</t>
  </si>
  <si>
    <t>CONDORI VENTURA ALFREDO NICOMEDES</t>
  </si>
  <si>
    <t>__export__.res_partner_26579_78bbfd7b</t>
  </si>
  <si>
    <t>CONECTA MARKET PLACE S.A.C.</t>
  </si>
  <si>
    <t>__export__.res_partner_24315_93416b83</t>
  </si>
  <si>
    <t>CONECTA RETAIL S.A.</t>
  </si>
  <si>
    <t>__export__.res_partner_26812_400352bd</t>
  </si>
  <si>
    <t>CONFECCIONES OLIMPIA E.I.R.L.</t>
  </si>
  <si>
    <t>__export__.res_partner_26733_f112416f</t>
  </si>
  <si>
    <t>CONFEDERMA E.I.R.L.</t>
  </si>
  <si>
    <t>__export__.res_partner_25927_510531d1</t>
  </si>
  <si>
    <t>CONFEMAR PERU S.A.C.</t>
  </si>
  <si>
    <t>__export__.res_partner_24656_74ff6667</t>
  </si>
  <si>
    <t>CONGLOMERADO J C L S.A.C.</t>
  </si>
  <si>
    <t>__export__.res_partner_26196_4f14da2e</t>
  </si>
  <si>
    <t>CONSECIONARIO DE ALIMENTOS CASTOPE E.I.R.L.</t>
  </si>
  <si>
    <t>__export__.res_partner_25885_3abfabb7</t>
  </si>
  <si>
    <t>CONSORCIO AGRO VETERINARIO E.I.R.L. - CONAGROVET E.I.R.L.</t>
  </si>
  <si>
    <t>__export__.res_partner_24724_2950a176</t>
  </si>
  <si>
    <t>CONSORCIO B Y C SAC.</t>
  </si>
  <si>
    <t>__export__.res_partner_26321_d15f0f62</t>
  </si>
  <si>
    <t>CONSORCIO BRASAS Y PARRILLAS SAUCE E.I.R.L.</t>
  </si>
  <si>
    <t>__export__.res_partner_24786_79df889a</t>
  </si>
  <si>
    <t>CONSORCIO CORASMA SOCIEDAD COMERCIAL DE RESPONSABILIDAD LIMITADA</t>
  </si>
  <si>
    <t>__export__.res_partner_26623_3f059ce8</t>
  </si>
  <si>
    <t>CONSORCIO DE ALIMENTOS PERUANOS S.A.C.</t>
  </si>
  <si>
    <t>__export__.res_partner_26224_31127f30</t>
  </si>
  <si>
    <t>CONSORCIO DEL CENTRO VALERO E.I.R.L.</t>
  </si>
  <si>
    <t>__export__.res_partner_24741_de89ff32</t>
  </si>
  <si>
    <t>CONSORCIO EMPRESARIAL DON RULO SAC</t>
  </si>
  <si>
    <t>__export__.res_partner_26529_3f8a1b2f</t>
  </si>
  <si>
    <t>CONSORCIO HOTELERO &amp; TURISTICO AMAZONICO S.A.C.</t>
  </si>
  <si>
    <t>__export__.res_partner_25899_0d1bfbb2</t>
  </si>
  <si>
    <t>CONSORCIO HUANG SHENG E.I.R.L.</t>
  </si>
  <si>
    <t>__export__.res_partner_24891_00c59cbb</t>
  </si>
  <si>
    <t>CONSORCIO KINZUKO SAC</t>
  </si>
  <si>
    <t>__export__.res_partner_26802_80cec626</t>
  </si>
  <si>
    <t>CONSORCIO MARYORIE S.A.C.</t>
  </si>
  <si>
    <t>__export__.res_partner_25079_ed6f5a3a</t>
  </si>
  <si>
    <t>CONSORCIO MAURICIO SOCIEDAD ANONIMA CERRADA - CONSORCIO MAURICIO SAC</t>
  </si>
  <si>
    <t>__export__.res_partner_25430_039d50ae</t>
  </si>
  <si>
    <t>CONSORCIO MEDITERRANEO S.A.C.</t>
  </si>
  <si>
    <t>__export__.res_partner_24737_114faa14</t>
  </si>
  <si>
    <t>CONSORCIO TURISTICO LOS CONQUISTADORES E.I.R.L.</t>
  </si>
  <si>
    <t>__export__.res_partner_24885_2482e342</t>
  </si>
  <si>
    <t>CONSORCIO VIP S.A.C.</t>
  </si>
  <si>
    <t>__export__.res_partner_24231_a2ed96f1</t>
  </si>
  <si>
    <t>CONSTRUCTORA CONCEPCION S.A.C.</t>
  </si>
  <si>
    <t>__export__.res_partner_24785_f8917512</t>
  </si>
  <si>
    <t>CONSTRUCTORA E INMOBILIARIA BALDEON Y SALYNOVA SOCIEDAD ANONIMA CERRADA B &amp; S SAC</t>
  </si>
  <si>
    <t>__export__.res_partner_18403_0d04fd92</t>
  </si>
  <si>
    <t>CONTINENTAL PLASTIC CORP</t>
  </si>
  <si>
    <t>__export__.res_partner_24284_228651d0</t>
  </si>
  <si>
    <t>CONTOMETROS ESPECIALES SOCIEDAD ANONIMA CERRADA COESSAC</t>
  </si>
  <si>
    <t>__export__.res_partner_24509_d6f901b3</t>
  </si>
  <si>
    <t>CONTRANS S.A.C</t>
  </si>
  <si>
    <t>__export__.res_partner_35934_39083c7a</t>
  </si>
  <si>
    <t>CONTRERAS APOLINARIO JOVITA</t>
  </si>
  <si>
    <t>__export__.res_partner_35871_64ff468b</t>
  </si>
  <si>
    <t>CONTRERAS APOLINARIO RODOLFO</t>
  </si>
  <si>
    <t>__export__.res_partner_36193_65a45d4b</t>
  </si>
  <si>
    <t>CONTRERAS COLLINS ERICK JEAN PIERRE</t>
  </si>
  <si>
    <t>__export__.res_partner_35651_4a78485f</t>
  </si>
  <si>
    <t>CONTRERAS MOLERO GABRIELA</t>
  </si>
  <si>
    <t>__export__.res_partner_26343_a5d5632b</t>
  </si>
  <si>
    <t>CONTROL DE SANEAMIENTO AMBIENTAL MHF S.A.C.</t>
  </si>
  <si>
    <t>__export__.res_partner_25305_8e05a921</t>
  </si>
  <si>
    <t>CONTROL SALUD S.A.C.</t>
  </si>
  <si>
    <t>__export__.res_partner_35722_e972e18c</t>
  </si>
  <si>
    <t>CONZA OCHOA REYNA</t>
  </si>
  <si>
    <t>__export__.res_partner_26428_0e1fceaf</t>
  </si>
  <si>
    <t>COOKLAB S.A.C.</t>
  </si>
  <si>
    <t>__export__.res_partner_24809_921384ae</t>
  </si>
  <si>
    <t>COOPERATIVA AGROINDUSTRIAL VALLE SAGRADO LTDA - AGROVAS</t>
  </si>
  <si>
    <t>__export__.res_partner_24285_db1eb0e5</t>
  </si>
  <si>
    <t>COOPERATIVA DE AHORRO Y CREDITO CORONEL FRANCISCO BOLOGNESI LTDA</t>
  </si>
  <si>
    <t>__export__.res_partner_24565_203ce116</t>
  </si>
  <si>
    <t>COOPERATIVA DE SERVICIOS MULTIPLES CENFROCAFE PERU</t>
  </si>
  <si>
    <t>__export__.res_partner_24710_6a1ce481</t>
  </si>
  <si>
    <t>COOPERATIVA DE SERVICIOS MULTIPLES SOL&amp;CAFE LTDA.</t>
  </si>
  <si>
    <t>__export__.res_partner_26550_c4b483bc</t>
  </si>
  <si>
    <t>COORPORACION CACERES GUIBOVICH S.A.C.</t>
  </si>
  <si>
    <t>__export__.res_partner_26361_ef4bec95</t>
  </si>
  <si>
    <t>COORPORACION GRILL EXPRESS PERU E.I.R.L.</t>
  </si>
  <si>
    <t>__export__.res_partner_25596_ba08c2cf</t>
  </si>
  <si>
    <t>COORPORACION VILLA RICA PUQUIO EMPRESA INDIVIDUAL DE RESPONSABILIDAD LIMITADA</t>
  </si>
  <si>
    <t>__export__.res_partner_24543_5ed965ea</t>
  </si>
  <si>
    <t>CORATTSA</t>
  </si>
  <si>
    <t>__export__.res_partner_26054_31e145c8</t>
  </si>
  <si>
    <t>CORAZON PANDA S.A.C</t>
  </si>
  <si>
    <t>__export__.res_partner_38088_06ade385</t>
  </si>
  <si>
    <t>CORDOVA CARHUAMACA, GIOVANA KATHEDRY</t>
  </si>
  <si>
    <t>__export__.res_partner_35925_a2c2309c</t>
  </si>
  <si>
    <t>CORDOVA FERNANDEZ GLORIA FANY</t>
  </si>
  <si>
    <t>__export__.res_partner_35433_af9928fe</t>
  </si>
  <si>
    <t>CORDOVA JARAMILLO VERONICA ISABEL</t>
  </si>
  <si>
    <t>__export__.res_partner_35965_b07fdbd4</t>
  </si>
  <si>
    <t>CORDOVA MORI YOLANDA</t>
  </si>
  <si>
    <t>__export__.res_partner_35989_432059f1</t>
  </si>
  <si>
    <t>CORDOVA PIANA LUCIANA MARIA</t>
  </si>
  <si>
    <t>__export__.res_partner_36126_a81b353d</t>
  </si>
  <si>
    <t>CORDOVA VILCA FLOR ESPERANZA</t>
  </si>
  <si>
    <t>__export__.res_partner_25367_cad7dc1f</t>
  </si>
  <si>
    <t>CORGAS S.A.C.</t>
  </si>
  <si>
    <t>__export__.res_partner_35405_5133b70f</t>
  </si>
  <si>
    <t>CORIGLIANO ASATO,MARIO GUIDO</t>
  </si>
  <si>
    <t>__export__.res_partner_35296_be5dd650</t>
  </si>
  <si>
    <t>CORNEJO BEDON YLIANA GRACIELA</t>
  </si>
  <si>
    <t>__export__.res_partner_35445_261ca431</t>
  </si>
  <si>
    <t>CORNEJO BUENDIA PATRICIA OLGA</t>
  </si>
  <si>
    <t>__export__.res_partner_36112_ff1e38fb</t>
  </si>
  <si>
    <t>CORNEJO NOLASCO KARINA ELISA</t>
  </si>
  <si>
    <t>__export__.res_partner_35338_1c335e5f</t>
  </si>
  <si>
    <t>CORNELIO HUAYTAN NARCO ESTEBAN</t>
  </si>
  <si>
    <t>__export__.res_partner_24666_1ef5b77a</t>
  </si>
  <si>
    <t>COROIMPORT S.A.C.</t>
  </si>
  <si>
    <t>__export__.res_partner_35627_2b114ccd</t>
  </si>
  <si>
    <t>CORONADO LLERENA YANET MAURA</t>
  </si>
  <si>
    <t>__export__.res_partner_37928_1be538f4</t>
  </si>
  <si>
    <t>CORONADO S.A. (Biolinus Paraguay)</t>
  </si>
  <si>
    <t>__export__.res_partner_26575_d0e8d073</t>
  </si>
  <si>
    <t>CORPAX S.A.C.</t>
  </si>
  <si>
    <t>__export__.res_partner_25973_9aad4e8c</t>
  </si>
  <si>
    <t>CORPORACION  MRG E.I.R.L</t>
  </si>
  <si>
    <t>__export__.res_partner_25987_4fcd81aa</t>
  </si>
  <si>
    <t>CORPORACION A Y R TORRES S.A.C.</t>
  </si>
  <si>
    <t>__export__.res_partner_26716_71c5e176</t>
  </si>
  <si>
    <t>CORPORACION AMPUERO E.I.R.L.</t>
  </si>
  <si>
    <t>__export__.res_partner_24996_12d80cc8</t>
  </si>
  <si>
    <t>CORPORACION ANGO S.A.C.</t>
  </si>
  <si>
    <t>__export__.res_partner_25310_7b33762b</t>
  </si>
  <si>
    <t>CORPORACION AS &amp; J S.A.C.</t>
  </si>
  <si>
    <t>__export__.res_partner_26547_366ca2a2</t>
  </si>
  <si>
    <t>CORPORACION BAZOE E.I.R.L.</t>
  </si>
  <si>
    <t>__export__.res_partner_26327_1aeb6c2e</t>
  </si>
  <si>
    <t>CORPORACION BES ASOCIADOS S.A.C.</t>
  </si>
  <si>
    <t>__export__.res_partner_24928_27e90db6</t>
  </si>
  <si>
    <t>CORPORACION BLUE GAS S.A.C.</t>
  </si>
  <si>
    <t>__export__.res_partner_24903_56b38638</t>
  </si>
  <si>
    <t>CORPORACION BOLSIPOL S.A.C.</t>
  </si>
  <si>
    <t>__export__.res_partner_25787_97dc9809</t>
  </si>
  <si>
    <t>CORPORACION BUENAVENTURA S.A.C.</t>
  </si>
  <si>
    <t>__export__.res_partner_26563_44526b29</t>
  </si>
  <si>
    <t>CORPORACION CADENA DE RESTAURANTES DORIS S.A.C.</t>
  </si>
  <si>
    <t>__export__.res_partner_26743_9d74377f</t>
  </si>
  <si>
    <t>CORPORACION CADILLOZAVALA S.A.C.</t>
  </si>
  <si>
    <t>__export__.res_partner_25292_d575ffe9</t>
  </si>
  <si>
    <t>CORPORACION CARPE DIEM S.A.C.</t>
  </si>
  <si>
    <t>__export__.res_partner_25125_ccaeda06</t>
  </si>
  <si>
    <t>CORPORACION CDECORA SOCIEDAD ANONIMA CERRADA</t>
  </si>
  <si>
    <t>__export__.res_partner_24663_55f63c9e</t>
  </si>
  <si>
    <t>CORPORACION CEMOA S.A.C</t>
  </si>
  <si>
    <t>__export__.res_partner_26279_d36bbb07</t>
  </si>
  <si>
    <t>CORPORACION CENTRAL EXPRESS S.R.L.</t>
  </si>
  <si>
    <t>__export__.res_partner_26633_0454ad03</t>
  </si>
  <si>
    <t>CORPORACION CJA SOCIEDAD ANONIMA CERRADA</t>
  </si>
  <si>
    <t>__export__.res_partner_25071_315d3a04</t>
  </si>
  <si>
    <t>CORPORACION DARUCHI S.A.C.</t>
  </si>
  <si>
    <t>__export__.res_partner_26300_5e7ab71e</t>
  </si>
  <si>
    <t>CORPORACION DE EMPAQUES DEL PERU S.A.C.</t>
  </si>
  <si>
    <t>__export__.res_partner_24169_2999bb15</t>
  </si>
  <si>
    <t>CORPORACION DE INDUSTRIAS PLASTICAS S.A.</t>
  </si>
  <si>
    <t>__export__.res_partner_25997_13d4ae7c</t>
  </si>
  <si>
    <t>CORPORACION DE MEDIOS PARAISO S.A.C.</t>
  </si>
  <si>
    <t>__export__.res_partner_26274_223389da</t>
  </si>
  <si>
    <t>CORPORACION DE RESTAURANTES MIKA E.I.R.L.</t>
  </si>
  <si>
    <t>__export__.res_partner_26573_c2cf4fec</t>
  </si>
  <si>
    <t>CORPORACION DJEZ E.I.R.L.</t>
  </si>
  <si>
    <t>__export__.res_partner_26365_06810e95</t>
  </si>
  <si>
    <t>CORPORACION DON SHALO E.I.R.L.</t>
  </si>
  <si>
    <t>__export__.res_partner_25416_4968124d</t>
  </si>
  <si>
    <t>CORPORACION E &amp; K E.I.R.L.</t>
  </si>
  <si>
    <t>__export__.res_partner_25835_53ae2814</t>
  </si>
  <si>
    <t>CORPORACION E INVERSIONES BUENA VISTA S.A.C</t>
  </si>
  <si>
    <t>__export__.res_partner_25514_db09f4c2</t>
  </si>
  <si>
    <t>CORPORACION E INVERSIONES MY TRIUNFO E.I.R.L.</t>
  </si>
  <si>
    <t>__export__.res_partner_26621_db7722b0</t>
  </si>
  <si>
    <t>CORPORACION EDXXON FUEL E.I.R.L.</t>
  </si>
  <si>
    <t>__export__.res_partner_25488_b981e438</t>
  </si>
  <si>
    <t>CORPORACION EL CANTARO DE ORO SOCIEDAD ANONIMA CERRADA - CORPORACION EL CANTARO DE ORO S.A.C.</t>
  </si>
  <si>
    <t>__export__.res_partner_25892_ac72a12d</t>
  </si>
  <si>
    <t>CORPORACION EL ORIENTE Y SERVICIOS S.R.L.</t>
  </si>
  <si>
    <t>__export__.res_partner_26691_8f7e3c79</t>
  </si>
  <si>
    <t>CORPORACION EL ROBLE R.M. S.A.C.</t>
  </si>
  <si>
    <t>__export__.res_partner_24936_149a2bc6</t>
  </si>
  <si>
    <t>CORPORACION EMACIN S.A.C</t>
  </si>
  <si>
    <t>__export__.res_partner_26485_124312c7</t>
  </si>
  <si>
    <t>CORPORACION FALCONI OIL E.I.R.L.</t>
  </si>
  <si>
    <t>__export__.res_partner_26024_52812747</t>
  </si>
  <si>
    <t>CORPORACION FALHER S.A.C.</t>
  </si>
  <si>
    <t>__export__.res_partner_26742_c8d1731e</t>
  </si>
  <si>
    <t>CORPORACION FAMILIAR INKA E.I.R.L.</t>
  </si>
  <si>
    <t>__export__.res_partner_24995_c0d2a082</t>
  </si>
  <si>
    <t>CORPORACION FAVI S.A</t>
  </si>
  <si>
    <t>__export__.res_partner_37929_5c2ac7b0</t>
  </si>
  <si>
    <t>__export__.res_partner_26334_e5b6f658</t>
  </si>
  <si>
    <t>CORPORACION FURINKAZAN SOCIEDAD ANONIMA CERRADA</t>
  </si>
  <si>
    <t>__export__.res_partner_26244_d9bf7c39</t>
  </si>
  <si>
    <t>CORPORACION GASTROPE SOCIEDAD ANONIMA CERRADA</t>
  </si>
  <si>
    <t>__export__.res_partner_24546_56c5e35e</t>
  </si>
  <si>
    <t>CORPORACION GEAMAR S.A.C.</t>
  </si>
  <si>
    <t>__export__.res_partner_26638_c8f4fde0</t>
  </si>
  <si>
    <t>CORPORACION GLOBAL CARS E.I.R.L.</t>
  </si>
  <si>
    <t>__export__.res_partner_24669_b30151d9</t>
  </si>
  <si>
    <t>CORPORACION GRAFICA BEYLOURDES SAC</t>
  </si>
  <si>
    <t>__export__.res_partner_25333_c2601d93</t>
  </si>
  <si>
    <t>CORPORACION GRAFICA UNIVERSAL S.A.C.</t>
  </si>
  <si>
    <t>__export__.res_partner_25944_568779bb</t>
  </si>
  <si>
    <t>CORPORACION GRIFERA SAN JUAN S.A.C</t>
  </si>
  <si>
    <t>__export__.res_partner_24673_47b4bc6c</t>
  </si>
  <si>
    <t>CORPORACION GTM DEL PERU S.A.</t>
  </si>
  <si>
    <t>__export__.res_partner_26410_7bfedff6</t>
  </si>
  <si>
    <t>CORPORACION H &amp; C PRODUCTS S.A.C.</t>
  </si>
  <si>
    <t>__export__.res_partner_25861_c3cfee95</t>
  </si>
  <si>
    <t>CORPORACION HA SOCIEDAD ANONIMA CERRADA</t>
  </si>
  <si>
    <t>__export__.res_partner_26340_b7821906</t>
  </si>
  <si>
    <t>CORPORACION HOTELERA D'P S.A.C.</t>
  </si>
  <si>
    <t>__export__.res_partner_25633_2fef3963</t>
  </si>
  <si>
    <t>CORPORACION IBEROAMERICANA DE SALUD Y SEGURIDAD E.I.R.L</t>
  </si>
  <si>
    <t>__export__.res_partner_25574_4db312a4</t>
  </si>
  <si>
    <t>CORPORACION IDEA S.A.C.</t>
  </si>
  <si>
    <t>__export__.res_partner_25548_aa7c1e47</t>
  </si>
  <si>
    <t>CORPORACION INDUSEGUR PERU S.A.C</t>
  </si>
  <si>
    <t>__export__.res_partner_26374_ff5b4bda</t>
  </si>
  <si>
    <t>CORPORACION INDUSTRIAL SOLCAR S.A.C.</t>
  </si>
  <si>
    <t>__export__.res_partner_26105_44c22617</t>
  </si>
  <si>
    <t>CORPORACION INDUSTRIAL W&amp;A E.I.R.L.</t>
  </si>
  <si>
    <t>__export__.res_partner_26299_861e83d1</t>
  </si>
  <si>
    <t>CORPORACION JAVICHO S.A.C.</t>
  </si>
  <si>
    <t>__export__.res_partner_25667_e4627471</t>
  </si>
  <si>
    <t>CORPORACION KALE PERU S.A.C.</t>
  </si>
  <si>
    <t>__export__.res_partner_24576_fb4193ef</t>
  </si>
  <si>
    <t>CORPORACION L&amp;L CATERING SERVICE S.C.R.L.</t>
  </si>
  <si>
    <t>__export__.res_partner_25607_a2994295</t>
  </si>
  <si>
    <t>CORPORACION LINFERPLAS SOCIEDAD COMERCIAL DE RESPONSABILIDAD LIMITADA -  LINFERPLAS S.R.L.</t>
  </si>
  <si>
    <t>__export__.res_partner_24667_4f7c313b</t>
  </si>
  <si>
    <t>CORPORACION LUMBER S.A.C.</t>
  </si>
  <si>
    <t>__export__.res_partner_24462_bfe61e7f</t>
  </si>
  <si>
    <t>CORPORACION MENDOZA S.A.C.</t>
  </si>
  <si>
    <t>__export__.res_partner_24534_da102430</t>
  </si>
  <si>
    <t>CORPORACION MOKKA E.I.R.L</t>
  </si>
  <si>
    <t>__export__.res_partner_26468_6aeba143</t>
  </si>
  <si>
    <t>CORPORACION MORRO YACU S.A.C.</t>
  </si>
  <si>
    <t>__export__.res_partner_26252_7b7d386a</t>
  </si>
  <si>
    <t>CORPORACION NAKATO SOCIEDAD COMERCIAL DE RESPONSABILIDAD LIMITADA - CORPORACION NAKATO S.R.L.</t>
  </si>
  <si>
    <t>__export__.res_partner_26193_def96e4d</t>
  </si>
  <si>
    <t>CORPORACION OIL GEMS SOCIEDAD ANONIMA CERRADA - CORPORACION OIL GEMS S.A.C.</t>
  </si>
  <si>
    <t>__export__.res_partner_25531_82b1dd09</t>
  </si>
  <si>
    <t>CORPORACION OTOÑO SOCIEDAD ANONIMA CERRADA - CORPORACION OTOÑO S.A.C.</t>
  </si>
  <si>
    <t>__export__.res_partner_24695_6e255ece</t>
  </si>
  <si>
    <t>CORPORACION P.C E.I.R.L</t>
  </si>
  <si>
    <t>__export__.res_partner_24939_6c100b4b</t>
  </si>
  <si>
    <t>CORPORACION PERUANA DE RESTAURANTES S.A.</t>
  </si>
  <si>
    <t>__export__.res_partner_25375_03e1f64a</t>
  </si>
  <si>
    <t>CORPORACION PERUANA LUNAK S.A.C.</t>
  </si>
  <si>
    <t>__export__.res_partner_25279_26a39fb1</t>
  </si>
  <si>
    <t>CORPORACION PYX S.A.C. - CORP PYX S.A.C.</t>
  </si>
  <si>
    <t>__export__.res_partner_24934_1616eb60</t>
  </si>
  <si>
    <t>CORPORACION QUIMICA YOHISA SAC</t>
  </si>
  <si>
    <t>__export__.res_partner_26238_a3e12f64</t>
  </si>
  <si>
    <t>CORPORACION RESTAURANT TAKESHI S.A.C.</t>
  </si>
  <si>
    <t>__export__.res_partner_24761_da6dd493</t>
  </si>
  <si>
    <t>CORPORACION RIO BRANCO S A</t>
  </si>
  <si>
    <t>__export__.res_partner_26475_4753b00a</t>
  </si>
  <si>
    <t>CORPORACION ROCAFE E.I.R.L.</t>
  </si>
  <si>
    <t>__export__.res_partner_25898_fd6c2c75</t>
  </si>
  <si>
    <t>CORPORACION ROMER'S S.A.C.</t>
  </si>
  <si>
    <t>__export__.res_partner_26245_e06db60e</t>
  </si>
  <si>
    <t>CORPORACION S&amp;M CAMPOS EMPRESA INDIVIDUAL DE RESPONSABILIDAD LIMITADA</t>
  </si>
  <si>
    <t>__export__.res_partner_26218_bd09f1f5</t>
  </si>
  <si>
    <t>CORPORACION SAMAME CENTURION S.R.L.</t>
  </si>
  <si>
    <t>__export__.res_partner_24235_fcff68de</t>
  </si>
  <si>
    <t>CORPORACION SEALERS S.A.</t>
  </si>
  <si>
    <t>__export__.res_partner_25712_de5af1d5</t>
  </si>
  <si>
    <t>CORPORACION TECHING SOCIEDAD ANONIMA CERRADA - CORP TECHING S.A.C.</t>
  </si>
  <si>
    <t>__export__.res_partner_25723_dabfc43b</t>
  </si>
  <si>
    <t>CORPORACION UNIVERSAL LATINA SOCIEDAD COMERCIAL DE RESPONSABILIDAD LIMITADA</t>
  </si>
  <si>
    <t>__export__.res_partner_25057_eef6704b</t>
  </si>
  <si>
    <t>CORPORACION UNO S.A.</t>
  </si>
  <si>
    <t>__export__.res_partner_24894_d43045d5</t>
  </si>
  <si>
    <t>CORPORACION VEGA S.A.C.</t>
  </si>
  <si>
    <t>__export__.res_partner_24965_eb12753a</t>
  </si>
  <si>
    <t>CORPORACION VETERINARIA DEL PERU SAC</t>
  </si>
  <si>
    <t>__export__.res_partner_26351_73130cbf</t>
  </si>
  <si>
    <t>CORPORACION VIALES S.A.C.</t>
  </si>
  <si>
    <t>__export__.res_partner_25151_4539d31d</t>
  </si>
  <si>
    <t>CORPORACIÓN ARRIBA PERU S.A.C</t>
  </si>
  <si>
    <t>__export__.res_partner_38886_fbdd8262</t>
  </si>
  <si>
    <t>CORPORACIÓN LOGÍSTICO BRAYAN BRUHS E.I.R.LTDA.</t>
  </si>
  <si>
    <t>__export__.res_partner_26583_09af7d5c</t>
  </si>
  <si>
    <t>CORPORATE EVENTS S.A.C.</t>
  </si>
  <si>
    <t>__export__.res_partner_26461_9da61a67</t>
  </si>
  <si>
    <t>CORPORATION WILCARDIE S.A.C.</t>
  </si>
  <si>
    <t>__export__.res_partner_26604_b0694d6e</t>
  </si>
  <si>
    <t>CORPORATIVO IMPULSO S.A.C.</t>
  </si>
  <si>
    <t>__export__.res_partner_36012_b06b09cf</t>
  </si>
  <si>
    <t>CORREA CORREA ANIBAL FERNANDO</t>
  </si>
  <si>
    <t>__export__.res_partner_36053_304efb60</t>
  </si>
  <si>
    <t>CORREA RIOS ROXANA ELIZETH</t>
  </si>
  <si>
    <t>__export__.res_partner_36141_840cfaeb</t>
  </si>
  <si>
    <t>CORRIDO RONDAN ANTHUANE</t>
  </si>
  <si>
    <t>__export__.res_partner_35850_b92cb59a</t>
  </si>
  <si>
    <t>CORTEZ DE LA CRUZ,MARIELA MERCEDES</t>
  </si>
  <si>
    <t>__export__.res_partner_35377_139a82ca</t>
  </si>
  <si>
    <t>CORTEZ RIVERA MICHAEL</t>
  </si>
  <si>
    <t>__export__.res_partner_35822_0c87b0cc</t>
  </si>
  <si>
    <t>CORTEZ TAPIA,JUAN RODOLFO</t>
  </si>
  <si>
    <t>__export__.res_partner_24454_f0d28abf</t>
  </si>
  <si>
    <t>COSCO SHIPPING LINES  PERU S.A</t>
  </si>
  <si>
    <t>__export__.res_partner_18540_37d955db</t>
  </si>
  <si>
    <t>COSCO SHIPPING LINES CO LTD</t>
  </si>
  <si>
    <t>__export__.res_partner_24101_ce3b9b93</t>
  </si>
  <si>
    <t>COSMOS AGENCIA MARITIMA S.A.C.</t>
  </si>
  <si>
    <t>__export__.res_partner_26369_5e21d87c</t>
  </si>
  <si>
    <t>COSTA BRAVA TERRA EMPRESA INDIVIDUAL DE RESPONSABILIDAD LIMITADA</t>
  </si>
  <si>
    <t>__export__.res_partner_24377_9bcdca33</t>
  </si>
  <si>
    <t>COSTA DEL SOL S.A.</t>
  </si>
  <si>
    <t>__export__.res_partner_24841_19d4bf87</t>
  </si>
  <si>
    <t>COSTUMBRES ARGENTINAS SOCIEDAD ANONIMA CERRADA-COSTUMBRES ARGENTINAS S.A.C.</t>
  </si>
  <si>
    <t>__export__.res_partner_36153_47892284</t>
  </si>
  <si>
    <t>COTACALLAPA CHAMPI NELA MELANI</t>
  </si>
  <si>
    <t>__export__.res_partner_25767_b49d86b3</t>
  </si>
  <si>
    <t>COTEXBLUE SAC</t>
  </si>
  <si>
    <t>__export__.res_partner_25693_fc09ee96</t>
  </si>
  <si>
    <t>COUNTRY GROUP S.A.C.</t>
  </si>
  <si>
    <t>__export__.res_partner_26778_a29b4304</t>
  </si>
  <si>
    <t>COURIER DEL NORTE EXPRESS SOCIEDAD ANONIMA CERRADA</t>
  </si>
  <si>
    <t>__export__.res_partner_26395_d8dd27a5</t>
  </si>
  <si>
    <t>CPMAQ S.A.C.</t>
  </si>
  <si>
    <t>__export__.res_partner_24237_4fc8e825</t>
  </si>
  <si>
    <t>CRAMER PERU S.A.C.</t>
  </si>
  <si>
    <t>__export__.res_partner_25134_30b11a8a</t>
  </si>
  <si>
    <t>CREAKTIVO S.A.C.</t>
  </si>
  <si>
    <t>__export__.res_partner_26222_3ba74843</t>
  </si>
  <si>
    <t>CREATIVIDAD PERU S.A.C</t>
  </si>
  <si>
    <t>__export__.res_partner_25060_75937da5</t>
  </si>
  <si>
    <t>CREDIT REPORT LATIN AMERICAN S.A.C.</t>
  </si>
  <si>
    <t>__export__.res_partner_24969_c2c58cd6</t>
  </si>
  <si>
    <t>CRISAN MEDIC E.I.R.L.</t>
  </si>
  <si>
    <t>__export__.res_partner_35387_94c93bb6</t>
  </si>
  <si>
    <t>CRISOSTOMO ESPINO JORGE</t>
  </si>
  <si>
    <t>__export__.res_partner_25369_a35ee70f</t>
  </si>
  <si>
    <t>CRITERIA PRODUCCIONES S.A.C.</t>
  </si>
  <si>
    <t>__export__.res_partner_24825_7a6e2bd4</t>
  </si>
  <si>
    <t>CRODA PERUANA S.A.C.</t>
  </si>
  <si>
    <t>__export__.res_partner_24496_02a4d95f</t>
  </si>
  <si>
    <t>CRP MEDIOS Y ENTRETENIMIENTO S.A.C.</t>
  </si>
  <si>
    <t>__export__.res_partner_36134_d4d01321</t>
  </si>
  <si>
    <t>CRUZ CRUZ GIANCARLO WILLIS</t>
  </si>
  <si>
    <t>__export__.res_partner_35280_ddb83450</t>
  </si>
  <si>
    <t>CRUZ DELGADO MARITZA GUILLERMINA</t>
  </si>
  <si>
    <t>__export__.res_partner_35869_369d6792</t>
  </si>
  <si>
    <t>CRUZ HANCCO MARIBEL</t>
  </si>
  <si>
    <t>__export__.res_partner_36235_b69b4ca3</t>
  </si>
  <si>
    <t>CRUZ MIRAVAL ZENAIDA DINA</t>
  </si>
  <si>
    <t>__export__.res_partner_35366_bd5abfe2</t>
  </si>
  <si>
    <t>CRUZ RODRIGUEZ,EUGENIO</t>
  </si>
  <si>
    <t>__export__.res_partner_35478_34c82415</t>
  </si>
  <si>
    <t>CRUZADO PAZ ESPERANZA</t>
  </si>
  <si>
    <t>__export__.res_partner_25978_bfd5bffa</t>
  </si>
  <si>
    <t>CRV IMPORT S.A.C.</t>
  </si>
  <si>
    <t>__export__.res_partner_26505_c3a46c9b</t>
  </si>
  <si>
    <t>CSX SSGG SUPPORT E.I.R.L.</t>
  </si>
  <si>
    <t>__export__.res_partner_25701_5d1efd1a</t>
  </si>
  <si>
    <t>CT-GAS E.I.R.L.</t>
  </si>
  <si>
    <t>__export__.res_partner_35517_f0cb6d6e</t>
  </si>
  <si>
    <t>CUADROS AGAPITO,MARIA ROSARIO</t>
  </si>
  <si>
    <t>__export__.res_partner_36213_c818bb4f</t>
  </si>
  <si>
    <t>CUBA CONDORI IVETTE KAROLINE</t>
  </si>
  <si>
    <t>__export__.res_partner_36148_1dabbf89</t>
  </si>
  <si>
    <t>CUBAS CACHY,CARLOS ANTONIO</t>
  </si>
  <si>
    <t>__export__.res_partner_35997_df979e34</t>
  </si>
  <si>
    <t>CUBAS GAMBOA JORGE LUIS</t>
  </si>
  <si>
    <t>__export__.res_partner_18579_280ddb06</t>
  </si>
  <si>
    <t>CUCKOS PHARMACEUTICAL PVT LTD</t>
  </si>
  <si>
    <t>__export__.res_partner_36058_794b1fcb</t>
  </si>
  <si>
    <t>CUENCA CHACCA,JOEL JEFFERSON</t>
  </si>
  <si>
    <t>__export__.res_partner_35834_601ffb8f</t>
  </si>
  <si>
    <t>CUEVA TERAN GILBERTO</t>
  </si>
  <si>
    <t>__export__.res_partner_26025_da84b6e5</t>
  </si>
  <si>
    <t>CULINARIA DEL NORTE S.A.C.</t>
  </si>
  <si>
    <t>__export__.res_partner_26715_7d7bcf36</t>
  </si>
  <si>
    <t>CULTURAL ICON E.I.R.L.</t>
  </si>
  <si>
    <t>__export__.res_partner_26767_e94eed75</t>
  </si>
  <si>
    <t>CULTURE COFFEE S.A.C.</t>
  </si>
  <si>
    <t>__export__.res_partner_35313_59d0dea3</t>
  </si>
  <si>
    <t>CUNYA CHUQUIHUANGA LIBORIO</t>
  </si>
  <si>
    <t>__export__.res_partner_36376_d837a1b3</t>
  </si>
  <si>
    <t>CUPE PARDO, BRENDA NOEMI</t>
  </si>
  <si>
    <t>__export__.res_partner_25196_4d473dfb</t>
  </si>
  <si>
    <t>CUSCO RESTAURANTS SOCIEDAD ANONIMA CERRADA - CUSCO RESTAURANTS S.A.C.</t>
  </si>
  <si>
    <t>__export__.res_partner_36108_fffdb902</t>
  </si>
  <si>
    <t>CUSI QUISPE JHON AMADEO</t>
  </si>
  <si>
    <t>__export__.res_partner_35563_cc6b47b8</t>
  </si>
  <si>
    <t>CUSIPAUCCAR ACCOSTTUPA SABINO</t>
  </si>
  <si>
    <t>__export__.res_partner_25629_52787926</t>
  </si>
  <si>
    <t>CUSTOM GARAGE S.A.C.</t>
  </si>
  <si>
    <t>__export__.res_partner_35408_cbd04c61</t>
  </si>
  <si>
    <t>CUZCANO QUISPE LUIS MIGUEL</t>
  </si>
  <si>
    <t>__export__.res_partner_26731_7f4d4d35</t>
  </si>
  <si>
    <t>CVDL-CONGRESO VETERINARIO DE LEON - PERU SAC</t>
  </si>
  <si>
    <t>__export__.res_partner_37930_b2606603</t>
  </si>
  <si>
    <t>__export__.res_partner_38083_66805b5f</t>
  </si>
  <si>
    <t>Carlos Navarro Price</t>
  </si>
  <si>
    <t>__export__.res_partner_25784_20a158d0</t>
  </si>
  <si>
    <t>D &amp; F CELL E.I.R.L.</t>
  </si>
  <si>
    <t>__export__.res_partner_24798_6a630e0e</t>
  </si>
  <si>
    <t>D &amp; P TECNILLANTAS PACIFICO SOCIEDAD COMERCIAL DE RESPONSABILIDAD LIMITADA</t>
  </si>
  <si>
    <t>__export__.res_partner_24207_0e533e31</t>
  </si>
  <si>
    <t>D L V ASOCIADOS S A</t>
  </si>
  <si>
    <t>__export__.res_partner_26234_991c97c6</t>
  </si>
  <si>
    <t>D LEON DE JUDA E.I.R.L.</t>
  </si>
  <si>
    <t>__export__.res_partner_26302_8d527c70</t>
  </si>
  <si>
    <t>D PALETAS E.I.R.L.</t>
  </si>
  <si>
    <t>__export__.res_partner_24651_33b67d81</t>
  </si>
  <si>
    <t>D Y M NEGOCIOS S.A.C.</t>
  </si>
  <si>
    <t>__export__.res_partner_26402_8ebb94d0</t>
  </si>
  <si>
    <t>D' CARBON DEL VALLE S.A.C</t>
  </si>
  <si>
    <t>__export__.res_partner_26536_63fbf528</t>
  </si>
  <si>
    <t>D'CASTILLO CONSULTORIA Y CONSTRUCCION E.I.R.L.</t>
  </si>
  <si>
    <t>__export__.res_partner_25798_d211ef7c</t>
  </si>
  <si>
    <t>D-TALLES BEBES E.I.R.L.</t>
  </si>
  <si>
    <t>__export__.res_partner_38887_5d79bfed</t>
  </si>
  <si>
    <t>DACHSER PERU S.A.C.</t>
  </si>
  <si>
    <t>__export__.res_partner_25710_9666b250</t>
  </si>
  <si>
    <t>DAI TONG SOCIEDAD COMERCIAL DE RESPONSABILIDAD LIMITADA</t>
  </si>
  <si>
    <t>__export__.res_partner_38888_00d1ec45</t>
  </si>
  <si>
    <t>DAIVES TRUCK S.A.C.</t>
  </si>
  <si>
    <t>__export__.res_partner_37931_9d0d2a32</t>
  </si>
  <si>
    <t>DAL MEDICAL SERVICE COMPANY</t>
  </si>
  <si>
    <t>__export__.res_partner_18515_bb2f16bb</t>
  </si>
  <si>
    <t>DALIAN LAUNCHER FINE CHEMICAL CO.,LTD.</t>
  </si>
  <si>
    <t>__export__.res_partner_18600_776da7dd</t>
  </si>
  <si>
    <t>DALIAN LAUNCHER TRADING CO.,LTD.</t>
  </si>
  <si>
    <t>__export__.res_partner_25085_189d2fa9</t>
  </si>
  <si>
    <t>DANA MERCHANDISING PERU SOCIEDAD COMERCIAL DE RESPONSABILIDAD LIMITADA DAMERPE S.R.L.</t>
  </si>
  <si>
    <t>__export__.res_partner_25713_46a4f42a</t>
  </si>
  <si>
    <t>DANAE &amp; EROS INVERCIONES S.A.C.</t>
  </si>
  <si>
    <t>__export__.res_partner_24914_c01dc768</t>
  </si>
  <si>
    <t>DANI MED IMPORT S.A.C</t>
  </si>
  <si>
    <t>__export__.res_partner_35321_c3103530</t>
  </si>
  <si>
    <t>DANNON BRENDER, LUIS</t>
  </si>
  <si>
    <t>__export__.res_partner_25843_97bc9dcb</t>
  </si>
  <si>
    <t>DANOBA HOTEL S.R.L.</t>
  </si>
  <si>
    <t>__export__.res_partner_24704_7ff3438f</t>
  </si>
  <si>
    <t>DANUBIO HOTEL E.I.R.L.</t>
  </si>
  <si>
    <t>__export__.res_partner_18543_18d6c770</t>
  </si>
  <si>
    <t>DAVALOS SANCHEZ MARIA DOLORES</t>
  </si>
  <si>
    <t>__export__.res_partner_37932_343541f0</t>
  </si>
  <si>
    <t>DAVID ARROYO MEDINA</t>
  </si>
  <si>
    <t>__export__.res_partner_36220_e1883d79</t>
  </si>
  <si>
    <t>DAVILA ESPINOZA,FELIPE SANTIAGO</t>
  </si>
  <si>
    <t>__export__.res_partner_26152_a2efa01b</t>
  </si>
  <si>
    <t>DAZACRIL E.I.R.L.</t>
  </si>
  <si>
    <t>__export__.res_partner_25496_d360720f</t>
  </si>
  <si>
    <t>DBM &amp; M SOCIEDAD ANONIMA CERRADA</t>
  </si>
  <si>
    <t>__export__.res_partner_24691_9f9eb7f3</t>
  </si>
  <si>
    <t>DE BANDERA RESTAURANT S.A.C.</t>
  </si>
  <si>
    <t>__export__.res_partner_35920_49a91dc2</t>
  </si>
  <si>
    <t>DE LA CRUZ CAMARENA YOSSELY SANDY</t>
  </si>
  <si>
    <t>__export__.res_partner_35336_6563b990</t>
  </si>
  <si>
    <t>DE LA CRUZ GUTIERREZ TEODORA SOFIA</t>
  </si>
  <si>
    <t>__export__.res_partner_36116_cfeb6133</t>
  </si>
  <si>
    <t>DE LA CRUZ MAYTA JULIANA CAMILA</t>
  </si>
  <si>
    <t>__export__.res_partner_26797_ec9ed259</t>
  </si>
  <si>
    <t>DE TINTO'S Y MADERO E.I.R.L.</t>
  </si>
  <si>
    <t>__export__.res_partner_25144_77aef4f2</t>
  </si>
  <si>
    <t>DECORACIONES ADEMAR S.A.C.</t>
  </si>
  <si>
    <t>__export__.res_partner_26185_9aeb5e3e</t>
  </si>
  <si>
    <t>DECORPOL S.A.C.</t>
  </si>
  <si>
    <t>__export__.res_partner_18612_b0cd3fd2</t>
  </si>
  <si>
    <t>DEEPL SE</t>
  </si>
  <si>
    <t>__export__.res_partner_25789_e7d7d5d2</t>
  </si>
  <si>
    <t>DEKAFER S.A.C.</t>
  </si>
  <si>
    <t>__export__.res_partner_36170_a3f74cfd</t>
  </si>
  <si>
    <t>DEL POZO GARCIA GIANFRANCO</t>
  </si>
  <si>
    <t>__export__.res_partner_36351_5b94f62d</t>
  </si>
  <si>
    <t>DEL RISCO SOTIL, JIMENA MARIA</t>
  </si>
  <si>
    <t>__export__.res_partner_26611_b953ca5e</t>
  </si>
  <si>
    <t>DELA CORP S.A.C.</t>
  </si>
  <si>
    <t>__export__.res_partner_35767_335a417a</t>
  </si>
  <si>
    <t>DELGADO ASCENZO EDUARDO ALONSO</t>
  </si>
  <si>
    <t>__export__.res_partner_35358_cf6cde4a</t>
  </si>
  <si>
    <t>DELGADO CAMBURSANO, JOSE LUIS</t>
  </si>
  <si>
    <t>__export__.res_partner_36074_d36baace</t>
  </si>
  <si>
    <t>DELGADO CHAVEZ GABRIELA DEL CARMEN</t>
  </si>
  <si>
    <t>__export__.res_partner_38109_c2af03a2</t>
  </si>
  <si>
    <t>DELGADO CRISPIN, KAREN MELISSA</t>
  </si>
  <si>
    <t>__export__.res_partner_35612_aad958da</t>
  </si>
  <si>
    <t>DELGADO CRUZ ELSER</t>
  </si>
  <si>
    <t>__export__.res_partner_36323_f87d6d63</t>
  </si>
  <si>
    <t>DELGADO DE CHIRINOS, SONIA</t>
  </si>
  <si>
    <t>__export__.res_partner_36122_b03cc060</t>
  </si>
  <si>
    <t>DELGADO DE LOS RIOS,ANTHUANET YADIRA</t>
  </si>
  <si>
    <t>__export__.res_partner_35247_e0ae1008</t>
  </si>
  <si>
    <t>DELGADO GURBILLON, AVILIO SALOMON</t>
  </si>
  <si>
    <t>__export__.res_partner_35605_1e111148</t>
  </si>
  <si>
    <t>DELGADO MONTEZA, HECTOR N.</t>
  </si>
  <si>
    <t>__export__.res_partner_35540_43d8ceba</t>
  </si>
  <si>
    <t>DELGADO PEREZ LUIS ERNESTO</t>
  </si>
  <si>
    <t>__export__.res_partner_26455_5896766f</t>
  </si>
  <si>
    <t>DELIBAKERY PERU SOCIEDAD ANONIMA CERRADA - DELIBAKERY PERU S.A.C.</t>
  </si>
  <si>
    <t>__export__.res_partner_25462_0d61c8cd</t>
  </si>
  <si>
    <t>DELICIAS ROSITA S.A.C.</t>
  </si>
  <si>
    <t>__export__.res_partner_25655_cf516bb5</t>
  </si>
  <si>
    <t>DELIFREE CUSCO S.A.C.</t>
  </si>
  <si>
    <t>__export__.res_partner_25408_67b64857</t>
  </si>
  <si>
    <t>DELIVERY HERO PERU S.A.C.</t>
  </si>
  <si>
    <t>__export__.res_partner_18463_142ca343</t>
  </si>
  <si>
    <t>DELIVERY TECHNOLOGIES S.A.S.</t>
  </si>
  <si>
    <t>__export__.res_partner_24134_05dd403a</t>
  </si>
  <si>
    <t>DELOSI S.A.</t>
  </si>
  <si>
    <t>__export__.res_partner_25590_f8d3af03</t>
  </si>
  <si>
    <t>DELPINO RESTAURANTE SOCIEDAD ANONIMA CERRADA</t>
  </si>
  <si>
    <t>__export__.res_partner_25459_446fe8d0</t>
  </si>
  <si>
    <t>DELTA ATE E.I.R.L.</t>
  </si>
  <si>
    <t>__export__.res_partner_25742_c27750bc</t>
  </si>
  <si>
    <t>DELTA CHOCAS E.I.R.L.</t>
  </si>
  <si>
    <t>__export__.res_partner_24353_66aa051a</t>
  </si>
  <si>
    <t>DELTAGEN DEL PERU S.A.</t>
  </si>
  <si>
    <t>__export__.res_partner_25355_93658037</t>
  </si>
  <si>
    <t>DENNIS S.A.C.</t>
  </si>
  <si>
    <t>__export__.res_partner_37933_1bc24f72</t>
  </si>
  <si>
    <t>DEONARINE RAMGOBIN</t>
  </si>
  <si>
    <t>__export__.res_partner_24987_907de6e2</t>
  </si>
  <si>
    <t>DEPOSITO DE OXIGENO SANTA ANA  S.A.C.</t>
  </si>
  <si>
    <t>__export__.res_partner_18450_1b0e6bd6</t>
  </si>
  <si>
    <t>DEPOSITPHOTOS INC,</t>
  </si>
  <si>
    <t>__export__.res_partner_24461_5c94c5e7</t>
  </si>
  <si>
    <t>DERCO PERU S.A.</t>
  </si>
  <si>
    <t>__export__.res_partner_37934_3210f87e</t>
  </si>
  <si>
    <t>__export__.res_partner_18587_062b9ad8</t>
  </si>
  <si>
    <t>DERMALATAM SAS</t>
  </si>
  <si>
    <t>__export__.res_partner_24930_50ff78e4</t>
  </si>
  <si>
    <t>DESANA S.A.C.</t>
  </si>
  <si>
    <t>__export__.res_partner_26137_6ce7cccd</t>
  </si>
  <si>
    <t>DESARROLLO EDUCATIVO S.A.</t>
  </si>
  <si>
    <t>__export__.res_partner_25277_31999617</t>
  </si>
  <si>
    <t>DESARROLLO VIAL DE LOS ANDES S.A.C.</t>
  </si>
  <si>
    <t>__export__.res_partner_25814_71a07d6a</t>
  </si>
  <si>
    <t>DETERGENTES ESPECIALES S.A.C.</t>
  </si>
  <si>
    <t>__export__.res_partner_18532_01bb1aa2</t>
  </si>
  <si>
    <t>DETSA LLC</t>
  </si>
  <si>
    <t>__export__.res_partner_24992_f72f9110</t>
  </si>
  <si>
    <t>DH EMPRESAS PERU S.A</t>
  </si>
  <si>
    <t>__export__.res_partner_24189_c2d6363a</t>
  </si>
  <si>
    <t>DHL EXPRESS PERU S.A.C</t>
  </si>
  <si>
    <t>__export__.res_partner_24426_367640e9</t>
  </si>
  <si>
    <t>DHL GLOBAL FORWARDING PERU S.A.</t>
  </si>
  <si>
    <t>__export__.res_partner_25441_f78daeb2</t>
  </si>
  <si>
    <t>DHS DECORACION DE INTERIORES S.A.C.</t>
  </si>
  <si>
    <t>__export__.res_partner_35772_12158e84</t>
  </si>
  <si>
    <t>DIAZ CASTIGLIONI FABIOLA GRETTA</t>
  </si>
  <si>
    <t>__export__.res_partner_35238_d83afed1</t>
  </si>
  <si>
    <t>DIAZ DELGADO ELFRY KARIN</t>
  </si>
  <si>
    <t>__export__.res_partner_36300_19dc5d8e</t>
  </si>
  <si>
    <t>DIAZ GARCIA,JUAN FRANCISCO</t>
  </si>
  <si>
    <t>__export__.res_partner_36001_fe09c5a2</t>
  </si>
  <si>
    <t>DIAZ HERRERA ROXANI MARILYN</t>
  </si>
  <si>
    <t>__export__.res_partner_35346_19c779ac</t>
  </si>
  <si>
    <t>DIAZ MAMANI,JOSE MAURO</t>
  </si>
  <si>
    <t>__export__.res_partner_35607_2d615a34</t>
  </si>
  <si>
    <t>DIAZ MOLLAN EDUARDO</t>
  </si>
  <si>
    <t>__export__.res_partner_35860_7bf6fa89</t>
  </si>
  <si>
    <t>DIAZ NUÑEZ CRISTIAN</t>
  </si>
  <si>
    <t>__export__.res_partner_35309_ed76560d</t>
  </si>
  <si>
    <t>DIAZ PINEDO ANTONIA</t>
  </si>
  <si>
    <t>__export__.res_partner_35638_063aafb1</t>
  </si>
  <si>
    <t>DIAZ SAENZ ELIZABETH MARITZA</t>
  </si>
  <si>
    <t>__export__.res_partner_35917_c94d20ec</t>
  </si>
  <si>
    <t>DIAZ SILVA JOSE EDILMER</t>
  </si>
  <si>
    <t>__export__.res_partner_35766_54477e6f</t>
  </si>
  <si>
    <t>DIAZ VARGAS CARMEN FABIOLA</t>
  </si>
  <si>
    <t>__export__.res_partner_36144_a748d563</t>
  </si>
  <si>
    <t>DIAZ VERA GIOVANA PATRICIA</t>
  </si>
  <si>
    <t>__export__.res_partner_25215_33870cbe</t>
  </si>
  <si>
    <t>DIESEL MAX SRL</t>
  </si>
  <si>
    <t>__export__.res_partner_25511_3c75807d</t>
  </si>
  <si>
    <t>DIEZ ASES EXPRESS S.A.C.</t>
  </si>
  <si>
    <t>__export__.res_partner_26022_f1976b6a</t>
  </si>
  <si>
    <t>DIGITALZ PERU S.A.C.</t>
  </si>
  <si>
    <t>__export__.res_partner_26211_1f53dfbf</t>
  </si>
  <si>
    <t>DIGITO PERU S.A.C.</t>
  </si>
  <si>
    <t>__export__.res_partner_25568_bc42124f</t>
  </si>
  <si>
    <t>DIKARS S.R.L</t>
  </si>
  <si>
    <t>__export__.res_partner_24751_8c1504e0</t>
  </si>
  <si>
    <t>DIMARA GOURMET E.I.R.L.</t>
  </si>
  <si>
    <t>__export__.res_partner_25276_ecd3e5ae</t>
  </si>
  <si>
    <t>DIMERC PERU S.A.C.</t>
  </si>
  <si>
    <t>__export__.res_partner_25235_65bf707a</t>
  </si>
  <si>
    <t>DINAIN S.A.C.</t>
  </si>
  <si>
    <t>__export__.res_partner_24133_ea75ef99</t>
  </si>
  <si>
    <t>DINERS CLUB PERU S A</t>
  </si>
  <si>
    <t>__export__.res_partner_35489_4efad2b0</t>
  </si>
  <si>
    <t>DIONICIO ROJAS ROMAN</t>
  </si>
  <si>
    <t>__export__.res_partner_26515_a8786329</t>
  </si>
  <si>
    <t>DISA SRC CORP SOCIEDAD COMERCIAL DE RESPONSABILIDAD LIMITADA</t>
  </si>
  <si>
    <t>__export__.res_partner_24951_7d15ac63</t>
  </si>
  <si>
    <t>DISAN PERU S.A.</t>
  </si>
  <si>
    <t>__export__.res_partner_37935_00e8748c</t>
  </si>
  <si>
    <t>DISPROVET MAINUMBY S.R.L.</t>
  </si>
  <si>
    <t>__export__.res_partner_26011_cf076ce7</t>
  </si>
  <si>
    <t>DISTRIBUCIONES DKARS E.I.R.L.</t>
  </si>
  <si>
    <t>__export__.res_partner_24874_1d69f096</t>
  </si>
  <si>
    <t>DISTRIBUCIONES Y SERVICIOS SAN GABRIEL E.I.R.L.</t>
  </si>
  <si>
    <t>__export__.res_partner_24766_75ce35b1</t>
  </si>
  <si>
    <t>DISTRIBUIDORA CARRION SOCIEDAD ANONIMA CERRADA</t>
  </si>
  <si>
    <t>__export__.res_partner_26837_a4df8e6a</t>
  </si>
  <si>
    <t>DISTRIBUIDORA IDAL S.A.C.</t>
  </si>
  <si>
    <t>__export__.res_partner_24898_f9bf649f</t>
  </si>
  <si>
    <t>DISTRIBUIDORA J.J. E.I.R.L.</t>
  </si>
  <si>
    <t>__export__.res_partner_26608_af2226dd</t>
  </si>
  <si>
    <t>DISTRIBUIDORA LLANTERIA ISAAC E.I.R.L.</t>
  </si>
  <si>
    <t>__export__.res_partner_24405_b16b215c</t>
  </si>
  <si>
    <t>DISTRIBUIDORA MESAJIL HNOS S.A.C.</t>
  </si>
  <si>
    <t>__export__.res_partner_24108_83be43f7</t>
  </si>
  <si>
    <t>DISTRIBUIDORA NAVARRETE S A</t>
  </si>
  <si>
    <t>__export__.res_partner_25649_92c0a2f9</t>
  </si>
  <si>
    <t>DISTRIBUIDORA PAULITA S.A.C.</t>
  </si>
  <si>
    <t>__export__.res_partner_37936_de124c2c</t>
  </si>
  <si>
    <t>__export__.res_partner_24278_de9450c1</t>
  </si>
  <si>
    <t>DISTRIBUIDORA SUMON S.R.L.</t>
  </si>
  <si>
    <t>__export__.res_partner_25853_ab54188f</t>
  </si>
  <si>
    <t>DISTRIBUIDORA Y COMERCIALIZADORA LISOL P &amp; M E.I.R.L.</t>
  </si>
  <si>
    <t>__export__.res_partner_26616_844ad465</t>
  </si>
  <si>
    <t>DISTRIBUIDORA Y COMERCIO ROBLES S.A.C.</t>
  </si>
  <si>
    <t>__export__.res_partner_25122_0b266e96</t>
  </si>
  <si>
    <t>DIVECENTER S.A.C.</t>
  </si>
  <si>
    <t>__export__.res_partner_24905_e8604081</t>
  </si>
  <si>
    <t>DIVEIMPORT S.A.</t>
  </si>
  <si>
    <t>__export__.res_partner_25989_5cdbf9fa</t>
  </si>
  <si>
    <t>DIVIKA S.A.C</t>
  </si>
  <si>
    <t>__export__.res_partner_37937_db47c9bc</t>
  </si>
  <si>
    <t>DOBRO HRYMAVNE</t>
  </si>
  <si>
    <t>__export__.res_partner_26380_08f6d694</t>
  </si>
  <si>
    <t>DOJO GRAFICO E.I.R.L.</t>
  </si>
  <si>
    <t>__export__.res_partner_25363_2b0478e0</t>
  </si>
  <si>
    <t>DOLCE MELA S.A.C.</t>
  </si>
  <si>
    <t>__export__.res_partner_26594_758826f4</t>
  </si>
  <si>
    <t>DOLCHE FRUTA S.R.L.</t>
  </si>
  <si>
    <t>__export__.res_partner_26762_441bd1ae</t>
  </si>
  <si>
    <t>DOMCANGH E.I.R.L.</t>
  </si>
  <si>
    <t>__export__.res_partner_36164_19cfd744</t>
  </si>
  <si>
    <t>DOMINGUEZ MOLEROS RONALD JESUS</t>
  </si>
  <si>
    <t>__export__.res_partner_26498_abd2e942</t>
  </si>
  <si>
    <t>DON ISAAC CORPORATION E.I.R.L.</t>
  </si>
  <si>
    <t>__export__.res_partner_26763_7f3b2ac9</t>
  </si>
  <si>
    <t>DON JUAN CORPORATION E.I.R.L.</t>
  </si>
  <si>
    <t>__export__.res_partner_25543_0982d363</t>
  </si>
  <si>
    <t>DON VICTOR EMPRESA INDIVIDUAL DE RESPONSABILIDAD LIMITADA - DON VICTOR E.I.R.L.</t>
  </si>
  <si>
    <t>__export__.res_partner_24832_9abcc3b5</t>
  </si>
  <si>
    <t>DONDE WALTER S.A.C.</t>
  </si>
  <si>
    <t>__export__.res_partner_24258_9abd67de</t>
  </si>
  <si>
    <t>DORADO EXPRESS S.C.R.L.</t>
  </si>
  <si>
    <t>__export__.res_partner_25799_7036ff38</t>
  </si>
  <si>
    <t>DOS SABORES SOCIEDAD ANONIMA CERRADA</t>
  </si>
  <si>
    <t>__export__.res_partner_26773_792726b5</t>
  </si>
  <si>
    <t>DOUCEUR EMPRESA INDIVIDUAL DE RESPONSABILIDAD LIMITADA</t>
  </si>
  <si>
    <t>__export__.res_partner_25042_ee8db3e9</t>
  </si>
  <si>
    <t>DP WORLD CALLAO S.R.L.</t>
  </si>
  <si>
    <t>__export__.res_partner_24102_b1d573fb</t>
  </si>
  <si>
    <t>DP WORLD LOGISTICTS S.R.L</t>
  </si>
  <si>
    <t>__export__.res_partner_25694_3e10bafa</t>
  </si>
  <si>
    <t>DPP CORP S.A.</t>
  </si>
  <si>
    <t>__export__.res_partner_18541_cf127845</t>
  </si>
  <si>
    <t>DR&amp;R Abogados y Consultores Fiscales, SRL</t>
  </si>
  <si>
    <t>__export__.res_partner_37938_950d68cb</t>
  </si>
  <si>
    <t>DR. BAHIA PHARMACY</t>
  </si>
  <si>
    <t>__export__.res_partner_18436_340918da</t>
  </si>
  <si>
    <t>DR. JUAN DAVID GUTIERREZ OROZCO</t>
  </si>
  <si>
    <t>__export__.res_partner_18454_a8c3e9b0</t>
  </si>
  <si>
    <t>DR. PAUL LOHMANN GMBH KG</t>
  </si>
  <si>
    <t>__export__.res_partner_26450_8e4318b8</t>
  </si>
  <si>
    <t>DR. PEZ RESTAURANTE S.A.C.</t>
  </si>
  <si>
    <t>__export__.res_partner_18459_9d9804da</t>
  </si>
  <si>
    <t>DRA. CELIA FRIAS CORTES DE VILLARREAL</t>
  </si>
  <si>
    <t>__export__.res_partner_26277_52427ebc</t>
  </si>
  <si>
    <t>DREAM.FC HOTEL E.I.R.L.</t>
  </si>
  <si>
    <t>__export__.res_partner_24952_31a27dbd</t>
  </si>
  <si>
    <t>DRESDEN S.A</t>
  </si>
  <si>
    <t>__export__.res_partner_24176_f46f9d06</t>
  </si>
  <si>
    <t>DROCERSA S.A.</t>
  </si>
  <si>
    <t>__export__.res_partner_26581_c9bb5497</t>
  </si>
  <si>
    <t>DROGUERIA SUPPLIES CAPISHE S.A.C.</t>
  </si>
  <si>
    <t>__export__.res_partner_24397_fcc1b620</t>
  </si>
  <si>
    <t>DROKASA PERU S.A.</t>
  </si>
  <si>
    <t>__export__.res_partner_37939_9f3415e5</t>
  </si>
  <si>
    <t>DUCRAY-LENOIR LTD.</t>
  </si>
  <si>
    <t>__export__.res_partner_26383_27017d7a</t>
  </si>
  <si>
    <t>DUKA GROUP S.A.C.</t>
  </si>
  <si>
    <t>__export__.res_partner_25967_47f2ce79</t>
  </si>
  <si>
    <t>DULCE CAFETI SOCIEDAD ANÓNIMA CERRADA</t>
  </si>
  <si>
    <t>__export__.res_partner_25373_6a87cf76</t>
  </si>
  <si>
    <t>DULCE DENISSE S.A.C.</t>
  </si>
  <si>
    <t>__export__.res_partner_25177_ea567235</t>
  </si>
  <si>
    <t>DULCE PECADO S.R.L</t>
  </si>
  <si>
    <t>__export__.res_partner_24779_9a705e7c</t>
  </si>
  <si>
    <t>DULCERIA Y CAFETERIA DMELA CHICLAYO E.I.R.L.</t>
  </si>
  <si>
    <t>__export__.res_partner_24650_16629ba0</t>
  </si>
  <si>
    <t>DULIO RENZO VILLA AZA EIRL</t>
  </si>
  <si>
    <t>__export__.res_partner_35283_4ef000fe</t>
  </si>
  <si>
    <t>DURAN GOSALVEZ LARRY</t>
  </si>
  <si>
    <t>__export__.res_partner_36225_699657e4</t>
  </si>
  <si>
    <t>DURAN LEON BELCLINTON ROUSSEL</t>
  </si>
  <si>
    <t>__export__.res_partner_35780_76e46586</t>
  </si>
  <si>
    <t>DURAND CORDOVA LUCILA</t>
  </si>
  <si>
    <t>__export__.res_partner_36261_cf954216</t>
  </si>
  <si>
    <t>DURAND DAVILA BRYAN KEYLER</t>
  </si>
  <si>
    <t>__export__.res_partner_35511_f630eb64</t>
  </si>
  <si>
    <t>DURAND QUIQUIA GLORIA NORMA</t>
  </si>
  <si>
    <t>__export__.res_partner_26677_2a61aa21</t>
  </si>
  <si>
    <t>DURANGO PERU S.A.C.</t>
  </si>
  <si>
    <t>__export__.res_partner_25840_3ddaee82</t>
  </si>
  <si>
    <t>DVA HEALTH &amp; NUTRITION PERU S.A.C.</t>
  </si>
  <si>
    <t>__export__.res_partner_18614_8fa199d7</t>
  </si>
  <si>
    <t>Dra. Wendy Cobar</t>
  </si>
  <si>
    <t>__export__.res_partner_24380_ab5622a2</t>
  </si>
  <si>
    <t>E &amp; M S.R.L.</t>
  </si>
  <si>
    <t>__export__.res_partner_24404_fdd37421</t>
  </si>
  <si>
    <t>E.G.A.EMPRESARIAL S.A.C.</t>
  </si>
  <si>
    <t>__export__.res_partner_24362_1c5327bc</t>
  </si>
  <si>
    <t>E.T. EXPRESO NACIONAL CERRO DE PASCO S.R.L.</t>
  </si>
  <si>
    <t>__export__.res_partner_24274_956deb5f</t>
  </si>
  <si>
    <t>E.T. FLORES HNOS. SRL</t>
  </si>
  <si>
    <t>__export__.res_partner_24272_5921e6b7</t>
  </si>
  <si>
    <t>E.T. SAN MARTIN DE PORRES S.A.</t>
  </si>
  <si>
    <t>__export__.res_partner_25283_d5c266ea</t>
  </si>
  <si>
    <t>EAC CONSULTING S.A.C.</t>
  </si>
  <si>
    <t>__export__.res_partner_25882_ce3bc10e</t>
  </si>
  <si>
    <t>EADEC PERU S.A.C.</t>
  </si>
  <si>
    <t>__export__.res_partner_35806_d8db46fa</t>
  </si>
  <si>
    <t>ECHEGARAY GAMARRA AUGUSTO SEBASTIAN</t>
  </si>
  <si>
    <t>__export__.res_partner_18509_892d0b6f</t>
  </si>
  <si>
    <t>ECO HEALTH USA CO., LTD.</t>
  </si>
  <si>
    <t>__export__.res_partner_26543_e04e9c16</t>
  </si>
  <si>
    <t>ECO SUR CUSCO SOCIEDAD ANONIMA CERRADA</t>
  </si>
  <si>
    <t>__export__.res_partner_38889_d7df0e94</t>
  </si>
  <si>
    <t>ECOGLOBO S.A.C.</t>
  </si>
  <si>
    <t>__export__.res_partner_38890_1053cf4b</t>
  </si>
  <si>
    <t>ECOIL S.A.C.</t>
  </si>
  <si>
    <t>__export__.res_partner_38891_8d928bfc</t>
  </si>
  <si>
    <t>ECOMPASA SRL</t>
  </si>
  <si>
    <t>__export__.res_partner_25475_19580f0f</t>
  </si>
  <si>
    <t>ECU WORLDWIDE PERU S.A.C.</t>
  </si>
  <si>
    <t>__export__.res_partner_26286_84091f91</t>
  </si>
  <si>
    <t>EDICION VISUAL GRAFICA S.A.C.</t>
  </si>
  <si>
    <t>__export__.res_partner_24309_1fa0e865</t>
  </si>
  <si>
    <t>EDITORA &amp; COMERCILZ. CARTOLAN E.I.R.L.</t>
  </si>
  <si>
    <t>__export__.res_partner_26134_8e9afe9a</t>
  </si>
  <si>
    <t>EDITORIAL GLOBAL MULTIPRINT E.I.R.L</t>
  </si>
  <si>
    <t>__export__.res_partner_18439_4df99f11</t>
  </si>
  <si>
    <t>EDQM COUNCIL OF EUROPE</t>
  </si>
  <si>
    <t>__export__.res_partner_35737_4818b440</t>
  </si>
  <si>
    <t>EDQUEN DELGADO LUZ MARIBEL</t>
  </si>
  <si>
    <t>__export__.res_partner_24398_9a7d7ef9</t>
  </si>
  <si>
    <t>EDUARDO LUIS FERNANDO SOCIEDAD ANONIMA - EDLUFE SA</t>
  </si>
  <si>
    <t>__export__.res_partner_26147_3884d6ea</t>
  </si>
  <si>
    <t>EDUCAVANZA IZZUI EMPRESA INDIVIDUAL DE RESPONSABILIDAD LIMITADA</t>
  </si>
  <si>
    <t>__export__.res_partner_35415_ffc4d62f</t>
  </si>
  <si>
    <t>EGG RUIZ, HILDA ODILA</t>
  </si>
  <si>
    <t>__export__.res_partner_37940_d9ae0eb4</t>
  </si>
  <si>
    <t>EGY-KUWAIT TRADING COMPANY</t>
  </si>
  <si>
    <t>__export__.res_partner_25384_dea69b21</t>
  </si>
  <si>
    <t>EHM IMPORTACIONES SAC</t>
  </si>
  <si>
    <t>__export__.res_partner_24386_99090744</t>
  </si>
  <si>
    <t>EINSTEIN SAC</t>
  </si>
  <si>
    <t>__export__.res_partner_25275_2c810683</t>
  </si>
  <si>
    <t>EL ABU E.I.R.L.</t>
  </si>
  <si>
    <t>__export__.res_partner_38892_2c829620</t>
  </si>
  <si>
    <t>EL AGUILA CARGO EXPRESS S.A.C.</t>
  </si>
  <si>
    <t>__export__.res_partner_26212_459d6938</t>
  </si>
  <si>
    <t>EL ALGARROBO IN HOTELERIA RESTAURANT EVENTOS EMPRESA INDIVUAL DE RESPONSABILIDAD LIMITADA</t>
  </si>
  <si>
    <t>__export__.res_partner_25203_47bfeaa5</t>
  </si>
  <si>
    <t>EL ANGEL HOTEL CONFORT S.A.C</t>
  </si>
  <si>
    <t>__export__.res_partner_25775_8dc8fefe</t>
  </si>
  <si>
    <t>EL ASADOR CARNES AL CILINDRO S.R.L.</t>
  </si>
  <si>
    <t>__export__.res_partner_26417_a0ee5a7c</t>
  </si>
  <si>
    <t>EL ASADOR JAEN S.R.L.</t>
  </si>
  <si>
    <t>__export__.res_partner_26829_6f438aab</t>
  </si>
  <si>
    <t>EL BALCON DE ORO RESTAURANTE S.A.C.</t>
  </si>
  <si>
    <t>__export__.res_partner_25760_187a06de</t>
  </si>
  <si>
    <t>EL BUEN GUSTO ANCKY E.I.R.L</t>
  </si>
  <si>
    <t>__export__.res_partner_26231_c89a728e</t>
  </si>
  <si>
    <t>EL BUEY GRILL &amp; BAR S.R.L.</t>
  </si>
  <si>
    <t>__export__.res_partner_26793_725ac127</t>
  </si>
  <si>
    <t>EL BUNKER SERVICIOS GASTRONOMICOS E.I.R.L.</t>
  </si>
  <si>
    <t>__export__.res_partner_25616_66f9dee2</t>
  </si>
  <si>
    <t>EL CALAMAR E.I.R.L.</t>
  </si>
  <si>
    <t>__export__.res_partner_25449_974bc7ab</t>
  </si>
  <si>
    <t>EL CANTARO DE JUANITA S.A.C.</t>
  </si>
  <si>
    <t>__export__.res_partner_24211_e8192805</t>
  </si>
  <si>
    <t>EL CHALAN S.A.C.</t>
  </si>
  <si>
    <t>__export__.res_partner_25947_88fb16ae</t>
  </si>
  <si>
    <t>EL CRIOLLAZO E.I.R.L.</t>
  </si>
  <si>
    <t>__export__.res_partner_26810_5dd12394</t>
  </si>
  <si>
    <t>EL CUBIL RESTOBAR E.I.R.L.</t>
  </si>
  <si>
    <t>__export__.res_partner_25294_0acd7861</t>
  </si>
  <si>
    <t>EL MENU DE GUSTAVO EIRL</t>
  </si>
  <si>
    <t>__export__.res_partner_25975_bf2e8c0a</t>
  </si>
  <si>
    <t>EL MESSON A &amp; E S. R. L.</t>
  </si>
  <si>
    <t>__export__.res_partner_24538_e2807b95</t>
  </si>
  <si>
    <t>EL OASIS DE ICA S.A.C.</t>
  </si>
  <si>
    <t>__export__.res_partner_24803_a0c48d30</t>
  </si>
  <si>
    <t>EL OFERTON PAPELERIA Y SUMINISTROS EMPRESA INDIVIDUAL DE RESPONSABILIDAD LIMITADA - EL OFERTON PAPEL</t>
  </si>
  <si>
    <t>__export__.res_partner_26407_aa8edf8c</t>
  </si>
  <si>
    <t>EL PEROLITO TRADICION CULINARIA E.I.R.L.</t>
  </si>
  <si>
    <t>__export__.res_partner_26634_2b6a13fc</t>
  </si>
  <si>
    <t>EL PIBE RESTAURANT &amp; PARRILLAS S.A.C</t>
  </si>
  <si>
    <t>__export__.res_partner_25839_8d47adff</t>
  </si>
  <si>
    <t>EL PICHITO SOCIEDAD ANONIMA CERRADA</t>
  </si>
  <si>
    <t>__export__.res_partner_24147_c972965f</t>
  </si>
  <si>
    <t>EL POLLO REAL S.A.C</t>
  </si>
  <si>
    <t>__export__.res_partner_26441_d5133b88</t>
  </si>
  <si>
    <t>EL PORTON AZUL GASTRONOMIA Y AFINES E.I.R.L.</t>
  </si>
  <si>
    <t>__export__.res_partner_26571_a4761121</t>
  </si>
  <si>
    <t>EL PRINCIPADO PASTELERIA CAFE S.A.C.</t>
  </si>
  <si>
    <t>__export__.res_partner_25766_e201e7f2</t>
  </si>
  <si>
    <t>EL PUNTO DEL PAISA EMPRESA INDIVIDUAL DE RESPONSABILIDAD LIMITADA - EL PUNTO DEL PAISA E.I.R.L.</t>
  </si>
  <si>
    <t>__export__.res_partner_25082_41259070</t>
  </si>
  <si>
    <t>EL REY DEL SABOR SOCIEDAD ANONIMA CERRADA - EL REY DEL SABOR S.A.C.</t>
  </si>
  <si>
    <t>__export__.res_partner_25931_bdcf95c0</t>
  </si>
  <si>
    <t>EL SABOR DE ENCANTOS DEL MAR E.I.R.L.</t>
  </si>
  <si>
    <t>__export__.res_partner_25770_d4d87528</t>
  </si>
  <si>
    <t>EL SEÑORIAL PERUREST E.I.R.L.</t>
  </si>
  <si>
    <t>__export__.res_partner_24632_a572eaec</t>
  </si>
  <si>
    <t>EL TABLON CUSCO E.I.R.L.</t>
  </si>
  <si>
    <t>__export__.res_partner_24631_9f901975</t>
  </si>
  <si>
    <t>EL TABLON FOOD CENTER TURISMO E INVERSIONES S.R.L.</t>
  </si>
  <si>
    <t>__export__.res_partner_24627_244507e1</t>
  </si>
  <si>
    <t>EL TABLON SERVICIOS E INVERSIONES S.A.C.</t>
  </si>
  <si>
    <t>__export__.res_partner_26077_18d51755</t>
  </si>
  <si>
    <t>EL TANQUE CORP S.A.C.</t>
  </si>
  <si>
    <t>__export__.res_partner_26258_5cd756cd</t>
  </si>
  <si>
    <t>EL WARIQUE DE CHELO E.I.R.L.</t>
  </si>
  <si>
    <t>__export__.res_partner_24540_08d8b407</t>
  </si>
  <si>
    <t>EL ZARCO S.R.L.</t>
  </si>
  <si>
    <t>__export__.res_partner_24975_a135d476</t>
  </si>
  <si>
    <t>ELECTRO REBOBINADOS INDUSTRIALES Y MINEROS RIOS E.I.R.L.</t>
  </si>
  <si>
    <t>__export__.res_partner_25555_cfac15ec</t>
  </si>
  <si>
    <t>ELECTRODOMESTICOS.COM E.I.R.L</t>
  </si>
  <si>
    <t>__export__.res_partner_25619_23bfc694</t>
  </si>
  <si>
    <t>ELEVADORES SUDAMERICANOS S.A.C. - ELESUD S.A.C.</t>
  </si>
  <si>
    <t>__export__.res_partner_26048_3b69fd7f</t>
  </si>
  <si>
    <t>ELICROM PERU S.A.C.</t>
  </si>
  <si>
    <t>__export__.res_partner_25818_f9f95da3</t>
  </si>
  <si>
    <t>ELLATIN SOCIEDAD ANONIMA CERRADA - ELLATIN S.A.C.</t>
  </si>
  <si>
    <t>__export__.res_partner_18486_8736e9a7</t>
  </si>
  <si>
    <t>ELM-PLASTIC GMBH</t>
  </si>
  <si>
    <t>__export__.res_partner_25807_7988a3d8</t>
  </si>
  <si>
    <t>EMCOMER DE SERVICIOS DE ALIMENTACION GENERAL S.A.C.</t>
  </si>
  <si>
    <t>__export__.res_partner_24151_236b963a</t>
  </si>
  <si>
    <t>EMP DE TRANSP DEL CARPIO S C R L</t>
  </si>
  <si>
    <t>__export__.res_partner_24432_ca9ef6f9</t>
  </si>
  <si>
    <t>EMP DE TRANSP EXPRESO LOS HUSARES SRLTDA</t>
  </si>
  <si>
    <t>__export__.res_partner_24340_43b5addb</t>
  </si>
  <si>
    <t>EMP DE TRANSP TRUJILLO EXPRESS SRLTDA</t>
  </si>
  <si>
    <t>__export__.res_partner_24528_5b1f9fd0</t>
  </si>
  <si>
    <t>EMP DE TRANSPORTES ALLINCCAPAC CARABAYA S.C.R.L.</t>
  </si>
  <si>
    <t>__export__.res_partner_24259_51aa3d54</t>
  </si>
  <si>
    <t>EMP TRANSP LOS ANGELES S.C.R.LTDA.</t>
  </si>
  <si>
    <t>__export__.res_partner_24295_21bc3a97</t>
  </si>
  <si>
    <t>EMP. COMUNAL SERVICIOS MULTIPLES RANCAS</t>
  </si>
  <si>
    <t>__export__.res_partner_24880_d768e258</t>
  </si>
  <si>
    <t>EMP. DE TRANS. Y SERVICIOS GENERALES TRANSMOTAR</t>
  </si>
  <si>
    <t>__export__.res_partner_38893_cd0ab5c0</t>
  </si>
  <si>
    <t>EMP. DE TRANSP. MARIN HERMANOS S.A.C</t>
  </si>
  <si>
    <t>__export__.res_partner_24351_09bd5726</t>
  </si>
  <si>
    <t>EMP.DE TRAN.DE PASAJ.Y CARGA CAVASSA SAC</t>
  </si>
  <si>
    <t>__export__.res_partner_24472_a41f8b74</t>
  </si>
  <si>
    <t>EMP.DE TRANSPORTES TODO PODEROSO S.R LTD</t>
  </si>
  <si>
    <t>__export__.res_partner_24569_070b2f4b</t>
  </si>
  <si>
    <t>EMP.TRANSP.PASJ. VIRGEN DE LA PAZ EIRL</t>
  </si>
  <si>
    <t>__export__.res_partner_24614_c9bb893e</t>
  </si>
  <si>
    <t>EMPAQUETADURAS GENERALES ICA SOCIEDAD COMERCIAL DE RESPONSABILIDAD LIMITADA</t>
  </si>
  <si>
    <t>__export__.res_partner_26078_0226e4d1</t>
  </si>
  <si>
    <t>EMPRESA CIA EXPRESS AREQUIPA SOCIEDAD ANONIMA CERRADA - EMPRESA CIA EXPRESS AREQUIPA S.A.C.</t>
  </si>
  <si>
    <t>__export__.res_partner_25594_ee2e1c04</t>
  </si>
  <si>
    <t>EMPRESA COMUNAL SOCIO EMPRESARIO S.A.</t>
  </si>
  <si>
    <t>__export__.res_partner_26423_708a26c9</t>
  </si>
  <si>
    <t>EMPRESA CONDORITO SOCIEDAD COMERCIAL DE RESPONSABILIDAD LIMITADA</t>
  </si>
  <si>
    <t>__export__.res_partner_26169_5ccff255</t>
  </si>
  <si>
    <t>EMPRESA DE CONSULTORIA SEGURIDAD SERVICIOS MULTIPLES TURISMO TRANSPORTES Y CONSTRUCTORA UNION MICAEL</t>
  </si>
  <si>
    <t>__export__.res_partner_24515_37675ecb</t>
  </si>
  <si>
    <t>EMPRESA DE SERVICIOS CHAN CHAN S.A.</t>
  </si>
  <si>
    <t>__export__.res_partner_24817_ed46997f</t>
  </si>
  <si>
    <t>EMPRESA DE SERVICIOS GENERALES R.F.R.</t>
  </si>
  <si>
    <t>__export__.res_partner_24823_c4bfa558</t>
  </si>
  <si>
    <t>EMPRESA DE SERVICIOS LA CENA E.I.R.L</t>
  </si>
  <si>
    <t>__export__.res_partner_25189_870bdb83</t>
  </si>
  <si>
    <t>EMPRESA DE SERVICIOS SAN VICENTE S.R.L.</t>
  </si>
  <si>
    <t>__export__.res_partner_24703_171a0fea</t>
  </si>
  <si>
    <t>EMPRESA DE SERVICIOS SUNEC E.I.R.L.</t>
  </si>
  <si>
    <t>__export__.res_partner_24954_2e89c2ea</t>
  </si>
  <si>
    <t>EMPRESA DE SERVICIOS Y TRANSPORTES EL NEGRO E.I.R.L.</t>
  </si>
  <si>
    <t>__export__.res_partner_24857_d9b9700e</t>
  </si>
  <si>
    <t>EMPRESA DE T. DE PASAJEROS Y CARGA DIVINO PATRON SAN MARCOS S.R.L.</t>
  </si>
  <si>
    <t>__export__.res_partner_26765_47d88b41</t>
  </si>
  <si>
    <t>EMPRESA DE TAXI REMISSE W Y W Y R TUPSI S.A.C.</t>
  </si>
  <si>
    <t>__export__.res_partner_25223_de7c40c1</t>
  </si>
  <si>
    <t>EMPRESA DE TRANSP. Y TURISMOS CAJAMARCA S.A.</t>
  </si>
  <si>
    <t>__export__.res_partner_24625_d8acf180</t>
  </si>
  <si>
    <t>EMPRESA DE TRANSPORTE CAMANA EL ALTO S.A.</t>
  </si>
  <si>
    <t>__export__.res_partner_26250_4d903b2c</t>
  </si>
  <si>
    <t>EMPRESA DE TRANSPORTE ECOTURISMO NACIONAL S.R.L.</t>
  </si>
  <si>
    <t>__export__.res_partner_24772_ad806111</t>
  </si>
  <si>
    <t>EMPRESA DE TRANSPORTE EVANGELIO PODER DE DIOS EMPRESA INDIVIDUAL DE RESPONSABILIDAD LIMITADA</t>
  </si>
  <si>
    <t>__export__.res_partner_25771_4565c6e0</t>
  </si>
  <si>
    <t>EMPRESA DE TRANSPORTE INTERNACIONAL CORAZON ABANQUINO TOURS SOCIEDAD ANONIMA</t>
  </si>
  <si>
    <t>__export__.res_partner_24305_7e157545</t>
  </si>
  <si>
    <t>EMPRESA DE TRANSPORTE TURISTICO OLANO S.A.</t>
  </si>
  <si>
    <t>__export__.res_partner_24482_cb044966</t>
  </si>
  <si>
    <t>EMPRESA DE TRANSPORTE TURISTICO ROSY TOURS EMPRESA INDIVIDUAL DE RESPONSABILIDAD LIMITADA</t>
  </si>
  <si>
    <t>__export__.res_partner_38894_9a581697</t>
  </si>
  <si>
    <t>EMPRESA DE TRANSPORTE VISION SERVICE CUSCO S.R.L</t>
  </si>
  <si>
    <t>__export__.res_partner_24599_ec3501b9</t>
  </si>
  <si>
    <t>EMPRESA DE TRANSPORTE Y SERVICIOS GENERALES HUALLAGA S.A.C.</t>
  </si>
  <si>
    <t>__export__.res_partner_26153_260b1af7</t>
  </si>
  <si>
    <t>EMPRESA DE TRANSPORTE Y TURISMO PERU LATINO S.R.L.</t>
  </si>
  <si>
    <t>__export__.res_partner_25749_e4cff8a8</t>
  </si>
  <si>
    <t>EMPRESA DE TRANSPORTES &amp; MULTISERVICIOS SEFRONOR SOCIEDAD ANONIMA</t>
  </si>
  <si>
    <t>__export__.res_partner_24755_f9169f38</t>
  </si>
  <si>
    <t>EMPRESA DE TRANSPORTES 'TRANS VIZETA' S.A.C</t>
  </si>
  <si>
    <t>__export__.res_partner_25660_b15b9dd6</t>
  </si>
  <si>
    <t>EMPRESA DE TRANSPORTES ADNER E.I.R.L.</t>
  </si>
  <si>
    <t>__export__.res_partner_24303_73b07d9a</t>
  </si>
  <si>
    <t>EMPRESA DE TRANSPORTES AVE FENIX S.A.C.</t>
  </si>
  <si>
    <t>__export__.res_partner_24697_3cb1327c</t>
  </si>
  <si>
    <t>EMPRESA DE TRANSPORTES BAGUA GRANDE SRL</t>
  </si>
  <si>
    <t>__export__.res_partner_24277_9d61fff8</t>
  </si>
  <si>
    <t>EMPRESA DE TRANSPORTES CALIFORNIA S.A.</t>
  </si>
  <si>
    <t>__export__.res_partner_24485_5efce65e</t>
  </si>
  <si>
    <t>EMPRESA DE TRANSPORTES CASFER SOCIEDAD ANONIMA</t>
  </si>
  <si>
    <t>__export__.res_partner_24214_854bc74c</t>
  </si>
  <si>
    <t>EMPRESA DE TRANSPORTES CHICLAYO S.A.</t>
  </si>
  <si>
    <t>__export__.res_partner_24699_fa148455</t>
  </si>
  <si>
    <t>EMPRESA DE TRANSPORTES CRUZ DEL NORTE S.R.L</t>
  </si>
  <si>
    <t>__export__.res_partner_38639_5b4af035</t>
  </si>
  <si>
    <t>EMPRESA DE TRANSPORTES DE CARGA PEPITO E.I.R.L.</t>
  </si>
  <si>
    <t>__export__.res_partner_24722_e2b4dcb6</t>
  </si>
  <si>
    <t>EMPRESA DE TRANSPORTES DE SERVICIO ESPECIAL SEÑOR DE SIPAN S.A.</t>
  </si>
  <si>
    <t>__export__.res_partner_24429_98c50460</t>
  </si>
  <si>
    <t>EMPRESA DE TRANSPORTES DE SERVICIOS MULTIPLES 3M S.A.</t>
  </si>
  <si>
    <t>__export__.res_partner_24861_4d081575</t>
  </si>
  <si>
    <t>EMPRESA DE TRANSPORTES EL ABUELO SRL</t>
  </si>
  <si>
    <t>__export__.res_partner_24216_25c8054d</t>
  </si>
  <si>
    <t>EMPRESA DE TRANSPORTES EL CUMBE S.A.C.</t>
  </si>
  <si>
    <t>__export__.res_partner_24302_250420f2</t>
  </si>
  <si>
    <t>EMPRESA DE TRANSPORTES EL DORADO SAC</t>
  </si>
  <si>
    <t>__export__.res_partner_24517_dfa5cb77</t>
  </si>
  <si>
    <t>EMPRESA DE TRANSPORTES EL MAR SRLTDA</t>
  </si>
  <si>
    <t>__export__.res_partner_38895_c7b10724</t>
  </si>
  <si>
    <t>EMPRESA DE TRANSPORTES EXPRESO LOBATO S.A.C.</t>
  </si>
  <si>
    <t>__export__.res_partner_24598_d2a30cfe</t>
  </si>
  <si>
    <t>EMPRESA DE TRANSPORTES HUALLAGA EXPRESS S.A.</t>
  </si>
  <si>
    <t>__export__.res_partner_24807_ecbdf33d</t>
  </si>
  <si>
    <t>EMPRESA DE TRANSPORTES INTERNACIONAL ELIM PERU SOCIEDAD COMERCIAL DE RESPONSABILIDAD LIMITADA</t>
  </si>
  <si>
    <t>__export__.res_partner_24582_6f62bb74</t>
  </si>
  <si>
    <t>EMPRESA DE TRANSPORTES INTERPROVINCIAL DE PASAJEROS Y TURISTICO LOS CHASQUIS S.C.R.L.</t>
  </si>
  <si>
    <t>__export__.res_partner_24260_9032d38a</t>
  </si>
  <si>
    <t>EMPRESA DE TRANSPORTES LIBERTAD S.C.R.LT</t>
  </si>
  <si>
    <t>__export__.res_partner_24821_c8abc3fb</t>
  </si>
  <si>
    <t>EMPRESA DE TRANSPORTES MI ESPERANZA TURS S.R.L.</t>
  </si>
  <si>
    <t>__export__.res_partner_25256_849fd389</t>
  </si>
  <si>
    <t>EMPRESA DE TRANSPORTES MOQUEGUA TURISMO SOCIEDAD DE RESPONSABILIDAD LIMITADA</t>
  </si>
  <si>
    <t>__export__.res_partner_25857_422d540f</t>
  </si>
  <si>
    <t>EMPRESA DE TRANSPORTES MOVILES S.R.L.</t>
  </si>
  <si>
    <t>__export__.res_partner_26626_fa82ed8b</t>
  </si>
  <si>
    <t>EMPRESA DE TRANSPORTES PANAMERICANA SUR MOTAC SOCIEDAD ANONIMA</t>
  </si>
  <si>
    <t>__export__.res_partner_25298_7ac53253</t>
  </si>
  <si>
    <t>EMPRESA DE TRANSPORTES PERU BUS KLEY S.A.C.</t>
  </si>
  <si>
    <t>__export__.res_partner_24217_8fbbc18f</t>
  </si>
  <si>
    <t>EMPRESA DE TRANSPORTES PERU BUS S.A.</t>
  </si>
  <si>
    <t>__export__.res_partner_24437_8d8db218</t>
  </si>
  <si>
    <t>EMPRESA DE TRANSPORTES SAN VALENTIN DE KUNTURKANKI SOCIEDAD COMERCIAL DE RESPONSABILIDAD LIMITADA</t>
  </si>
  <si>
    <t>__export__.res_partner_38896_40e88fd2</t>
  </si>
  <si>
    <t>EMPRESA DE TRANSPORTES SANKY S.C.R.L.</t>
  </si>
  <si>
    <t>__export__.res_partner_25785_286583da</t>
  </si>
  <si>
    <t>EMPRESA DE TRANSPORTES SOL AMAZONENSE S.A.</t>
  </si>
  <si>
    <t>__export__.res_partner_24739_222f411d</t>
  </si>
  <si>
    <t>EMPRESA DE TRANSPORTES TURISMO AEROPUERTO SA</t>
  </si>
  <si>
    <t>__export__.res_partner_26601_bbf2014a</t>
  </si>
  <si>
    <t>EMPRESA DE TRANSPORTES TURISMO TAYTACHA QUEBRADA HONDA SOCIEDAD ANONIMA</t>
  </si>
  <si>
    <t>__export__.res_partner_24698_1ae33a08</t>
  </si>
  <si>
    <t>EMPRESA DE TRANSPORTES UTCUBAMBA TOURS SOCIEDAD COMERCIAL DE RESPONSABILIDAD LIMITADA</t>
  </si>
  <si>
    <t>__export__.res_partner_25906_33c72439</t>
  </si>
  <si>
    <t>EMPRESA DE TRANSPORTES VIA COSTA EXPRESS S.R.L.</t>
  </si>
  <si>
    <t>__export__.res_partner_25376_23078297</t>
  </si>
  <si>
    <t>EMPRESA DE TRANSPORTES Y SERVICIOS BEA S.A.C.</t>
  </si>
  <si>
    <t>__export__.res_partner_24946_c968f302</t>
  </si>
  <si>
    <t>EMPRESA DE TRANSPORTES Y SERVICIOS EL KAZMEÑO E.I.R.L.</t>
  </si>
  <si>
    <t>__export__.res_partner_26131_27f4646c</t>
  </si>
  <si>
    <t>EMPRESA DE TRANSPORTES Y SERVICIOS GENERALES LOS PROFESIONALES VIP S.A.C.</t>
  </si>
  <si>
    <t>__export__.res_partner_24864_b58a38e7</t>
  </si>
  <si>
    <t>EMPRESA DE TRANSPORTES Y SERVICIOS LLACANORA S.A.C.</t>
  </si>
  <si>
    <t>__export__.res_partner_25224_1212bf01</t>
  </si>
  <si>
    <t>EMPRESA DE TRANSPORTES Y SERVICIOS TURISTICOS SELVA S.A</t>
  </si>
  <si>
    <t>__export__.res_partner_24797_5db4c594</t>
  </si>
  <si>
    <t>EMPRESA DE TRANSPORTES Y TURISMO HUAYNA RIMAQ S.R.L.</t>
  </si>
  <si>
    <t>__export__.res_partner_24481_0c996d90</t>
  </si>
  <si>
    <t>EMPRESA DE TRANSPORTES Y TURISMO JUDITH E.I.R.L.</t>
  </si>
  <si>
    <t>__export__.res_partner_25894_920834fb</t>
  </si>
  <si>
    <t>EMPRESA DE TRANSPORTES Y TURISMO MKJ SOCIEDAD ANONIMA CERRADA - TRANSPORTES &amp; TURISMO MKJ S.A.C.</t>
  </si>
  <si>
    <t>__export__.res_partner_26382_5cb8a597</t>
  </si>
  <si>
    <t>EMPRESA DE TURISMO Y EXPERIENCIA  FYCSUR E.I.R.L.- ETEFYC E.I.R.L.</t>
  </si>
  <si>
    <t>__export__.res_partner_24316_422326e9</t>
  </si>
  <si>
    <t>EMPRESA EDITORA EL COMERCIO S.A</t>
  </si>
  <si>
    <t>__export__.res_partner_25721_5e1fbd58</t>
  </si>
  <si>
    <t>EMPRESA EL GRAN PAJONAL E.I.R.L.</t>
  </si>
  <si>
    <t>__export__.res_partner_25193_3d6a5a06</t>
  </si>
  <si>
    <t>EMPRESA EXPRESO LOS CHANKAS S.A.C</t>
  </si>
  <si>
    <t>__export__.res_partner_24304_b6e8ed8e</t>
  </si>
  <si>
    <t>EMPRESA GRUPO QUINTO S.A.</t>
  </si>
  <si>
    <t>__export__.res_partner_37941_c4ccc695</t>
  </si>
  <si>
    <t>__export__.res_partner_24619_e2dcffe6</t>
  </si>
  <si>
    <t>EMPRESA MILAGRO DE DIOS S.A.C.</t>
  </si>
  <si>
    <t>__export__.res_partner_25887_4f3d74d8</t>
  </si>
  <si>
    <t>EMPRESA MULTISERVICIOS GENERALES DUQUE JAN EL MAGNATE E.I.R.L</t>
  </si>
  <si>
    <t>__export__.res_partner_24122_edac4501</t>
  </si>
  <si>
    <t>EMPRESA PERUANA DE SERVICIOS EDITORIALES S.A</t>
  </si>
  <si>
    <t>__export__.res_partner_24542_261b20f4</t>
  </si>
  <si>
    <t>EMPRESA RINCONCITO JAENO E.I.R.L.</t>
  </si>
  <si>
    <t>__export__.res_partner_25225_f79c843b</t>
  </si>
  <si>
    <t>EMPRESA SAN MARTIN SA</t>
  </si>
  <si>
    <t>__export__.res_partner_25935_778ee29a</t>
  </si>
  <si>
    <t>EMPRESA TURISMO BACILIO S.R.L</t>
  </si>
  <si>
    <t>__export__.res_partner_26039_095e0cfa</t>
  </si>
  <si>
    <t>EMTRALLAC SG S.A.C.</t>
  </si>
  <si>
    <t>__export__.res_partner_26530_88af8376</t>
  </si>
  <si>
    <t>ENCALADA MS SOCIEDAD ANONIMA CERRADA</t>
  </si>
  <si>
    <t>__export__.res_partner_35249_8e09ec74</t>
  </si>
  <si>
    <t>ENCISO CHIRINOS, GEORGINA ALEJANDRINA</t>
  </si>
  <si>
    <t>__export__.res_partner_35654_3d0fc62b</t>
  </si>
  <si>
    <t>ENCISO FLORES MARIO</t>
  </si>
  <si>
    <t>__export__.res_partner_24273_fef9f0ef</t>
  </si>
  <si>
    <t>ENERGIAS EL CENTENARIO S.A.C.</t>
  </si>
  <si>
    <t>__export__.res_partner_24942_7fcdd153</t>
  </si>
  <si>
    <t>ENERGIGAS S.A.C.</t>
  </si>
  <si>
    <t>__export__.res_partner_24944_a5c5fb1b</t>
  </si>
  <si>
    <t>ENERGY OIL COMPANY S.A.C.</t>
  </si>
  <si>
    <t>__export__.res_partner_26602_b704baa5</t>
  </si>
  <si>
    <t>ENESEC S.A.C.</t>
  </si>
  <si>
    <t>__export__.res_partner_25618_c4bdeef0</t>
  </si>
  <si>
    <t>ENGLOBADOS E.I.R.L.</t>
  </si>
  <si>
    <t>__export__.res_partner_18410_6a010a74</t>
  </si>
  <si>
    <t>ENGORMIX S.A.</t>
  </si>
  <si>
    <t>__export__.res_partner_26376_cf9aa13a</t>
  </si>
  <si>
    <t>ENKASA HOGAR S.A.C.</t>
  </si>
  <si>
    <t>__export__.res_partner_24132_d8240782</t>
  </si>
  <si>
    <t>ENOTRIA S.A.</t>
  </si>
  <si>
    <t>__export__.res_partner_37942_e4e8446b</t>
  </si>
  <si>
    <t>ENRIQUE SEVILLANO MOREJON</t>
  </si>
  <si>
    <t>__export__.res_partner_35959_359cabd1</t>
  </si>
  <si>
    <t>ENRIQUEZ CONDORI WILLIAMS</t>
  </si>
  <si>
    <t>__export__.res_partner_24219_b4ffb95c</t>
  </si>
  <si>
    <t>ENTEL PERU S.A.</t>
  </si>
  <si>
    <t>__export__.res_partner_26285_9dd24fe6</t>
  </si>
  <si>
    <t>ENTRE BRASAS Y GRILL S.A.C.</t>
  </si>
  <si>
    <t>__export__.res_partner_38897_a32d5df3</t>
  </si>
  <si>
    <t>ENVASADOS INDUSTRIALES S.A.C.</t>
  </si>
  <si>
    <t>__export__.res_partner_38898_ebb8558a</t>
  </si>
  <si>
    <t>ENVASES CAROLINA S.A.C.</t>
  </si>
  <si>
    <t>__export__.res_partner_24143_4bf22bf2</t>
  </si>
  <si>
    <t>ENVASES Y ENVOLTURAS S.A.</t>
  </si>
  <si>
    <t>__export__.res_partner_18466_64568508</t>
  </si>
  <si>
    <t>ENVATO PTY LTD</t>
  </si>
  <si>
    <t>__export__.res_partner_26518_f90a5294</t>
  </si>
  <si>
    <t>ENVIAME PERU S.A.C.</t>
  </si>
  <si>
    <t>__export__.res_partner_24545_fe651361</t>
  </si>
  <si>
    <t>ENVIRONMENTAL S.A.</t>
  </si>
  <si>
    <t>__export__.res_partner_25340_8422eaa4</t>
  </si>
  <si>
    <t>EP DE FRANQUICIAS SAC</t>
  </si>
  <si>
    <t>__export__.res_partner_25341_f7e15341</t>
  </si>
  <si>
    <t>EP DE RESTAURANTES S.A.C.</t>
  </si>
  <si>
    <t>__export__.res_partner_26796_561f78fe</t>
  </si>
  <si>
    <t>EPC HUACHO S.A.C.</t>
  </si>
  <si>
    <t>__export__.res_partner_26833_deea0b63</t>
  </si>
  <si>
    <t>EPE GASTRONOMIA Y EVENTOS S.A.C.</t>
  </si>
  <si>
    <t>__export__.res_partner_24400_82954144</t>
  </si>
  <si>
    <t>EQUIFAX PERU S.A.</t>
  </si>
  <si>
    <t>__export__.res_partner_26067_f6c22446</t>
  </si>
  <si>
    <t>EQUIPOS ANALITICOS Y TECNOLOGIA DE INFORMACION S.A.C. - EQUANTI S.A.C.</t>
  </si>
  <si>
    <t>__export__.res_partner_25458_f82e56f6</t>
  </si>
  <si>
    <t>EQUIPOS PROIN S.A.C.</t>
  </si>
  <si>
    <t>__export__.res_partner_18526_d0cf45df</t>
  </si>
  <si>
    <t>ERIKA PATRICIA CAMACHO GARCÍA</t>
  </si>
  <si>
    <t>__export__.res_partner_26208_3e446efc</t>
  </si>
  <si>
    <t>ERNST &amp; YOUNG CONSULTORES S. CIVIL DE R.L</t>
  </si>
  <si>
    <t>__export__.res_partner_35552_5a9f747c</t>
  </si>
  <si>
    <t>ESCALANTE ALARCON VDA DE FLORES CORINA MYRIAM</t>
  </si>
  <si>
    <t>__export__.res_partner_35512_da99c81a</t>
  </si>
  <si>
    <t>ESCANDON CHAVEZ POMPEYO</t>
  </si>
  <si>
    <t>__export__.res_partner_24635_aa017199</t>
  </si>
  <si>
    <t>ESCEN S.A.C.</t>
  </si>
  <si>
    <t>__export__.res_partner_36270_faf92610</t>
  </si>
  <si>
    <t>ESCOBAR CCAHUA,MARIBEL LUCY</t>
  </si>
  <si>
    <t>__export__.res_partner_36263_9385221b</t>
  </si>
  <si>
    <t>ESCOBAR QUISPE JORDY</t>
  </si>
  <si>
    <t>__export__.res_partner_35752_f2d6e501</t>
  </si>
  <si>
    <t>ESCOBAR TAPIA SANDY EMANUEL</t>
  </si>
  <si>
    <t>__export__.res_partner_35243_9d260f76</t>
  </si>
  <si>
    <t>ESCOBEDO ARIZACA ROSA LUZ</t>
  </si>
  <si>
    <t>__export__.res_partner_26228_cb67f43b</t>
  </si>
  <si>
    <t>ESCUELA DE FORMACION PROFESIONAL INGENIUM S.A.C.</t>
  </si>
  <si>
    <t>__export__.res_partner_24399_4514a212</t>
  </si>
  <si>
    <t>ESPECIALIDADES MEDICAS UNIVERSAL S.A.</t>
  </si>
  <si>
    <t>__export__.res_partner_18514_f1aab4c8</t>
  </si>
  <si>
    <t>ESPEE PHARMA CHEM PVT LTD</t>
  </si>
  <si>
    <t>__export__.res_partner_35762_fb03d1c2</t>
  </si>
  <si>
    <t>ESPEJO PADILLA DE GOMEZ,ROSA KARINA</t>
  </si>
  <si>
    <t>__export__.res_partner_35231_a9bc875d</t>
  </si>
  <si>
    <t>ESPINOZA AVENDAÑO EPIFANIA</t>
  </si>
  <si>
    <t>__export__.res_partner_35734_81f6b2b0</t>
  </si>
  <si>
    <t>ESPINOZA CUSMA OSCAR</t>
  </si>
  <si>
    <t>__export__.res_partner_36156_2bc6e810</t>
  </si>
  <si>
    <t>ESPINOZA DE LA CRUZ,LUCERO ZORAIDA</t>
  </si>
  <si>
    <t>__export__.res_partner_35272_6f697fa1</t>
  </si>
  <si>
    <t>ESPINOZA DE PALACIOS ANTONIETA LUZ</t>
  </si>
  <si>
    <t>__export__.res_partner_36237_d7d382f5</t>
  </si>
  <si>
    <t>ESPINOZA RIVAS,XIOMARA SARAHI</t>
  </si>
  <si>
    <t>__export__.res_partner_35435_e6a07f4c</t>
  </si>
  <si>
    <t>ESPINOZA SANCHEZ,MARIA ROSA</t>
  </si>
  <si>
    <t>__export__.res_partner_36154_95e720ed</t>
  </si>
  <si>
    <t>ESPINOZA VALLEJOS LENY ROXANA</t>
  </si>
  <si>
    <t>__export__.res_partner_25030_81325ece</t>
  </si>
  <si>
    <t>ESTACION CERRO AZUL S.A.C</t>
  </si>
  <si>
    <t>__export__.res_partner_24268_4117878e</t>
  </si>
  <si>
    <t>ESTACION CORMAR S.A.</t>
  </si>
  <si>
    <t>__export__.res_partner_25612_0ad2a0f4</t>
  </si>
  <si>
    <t>ESTACION DE COMBUSTIBLE SMART S.A.C.</t>
  </si>
  <si>
    <t>__export__.res_partner_24820_2d39cdae</t>
  </si>
  <si>
    <t>ESTACION DE GASOLINA JESUS DE NAZARETH S.R.L</t>
  </si>
  <si>
    <t>__export__.res_partner_24124_7fd73e20</t>
  </si>
  <si>
    <t>ESTACION DE SERV BOLIVAR S A</t>
  </si>
  <si>
    <t>__export__.res_partner_24721_b35f6a0b</t>
  </si>
  <si>
    <t>ESTACION DE SERVICIO GGOCTA S.R.L.</t>
  </si>
  <si>
    <t>__export__.res_partner_26143_a85c8bb1</t>
  </si>
  <si>
    <t>ESTACION DE SERVICIO JJ AMERICANO E.I.R.L.</t>
  </si>
  <si>
    <t>__export__.res_partner_24434_d13fbbd6</t>
  </si>
  <si>
    <t>ESTACION DE SERVICIO PACIFICO S.R.L.</t>
  </si>
  <si>
    <t>__export__.res_partner_26215_e9220e3f</t>
  </si>
  <si>
    <t>ESTACION DE SERVICIO SALAMANCA II S.A.C.</t>
  </si>
  <si>
    <t>__export__.res_partner_25781_be29e8d8</t>
  </si>
  <si>
    <t>ESTACION DE SERVICIOS ABAFI S.A.C.</t>
  </si>
  <si>
    <t>__export__.res_partner_24664_ab957143</t>
  </si>
  <si>
    <t>ESTACION DE SERVICIOS AEROPUERTO SRL</t>
  </si>
  <si>
    <t>__export__.res_partner_24384_51ccb675</t>
  </si>
  <si>
    <t>ESTACION DE SERVICIOS ANCON SOCIEDAD ANONIMA</t>
  </si>
  <si>
    <t>__export__.res_partner_26226_cda0fe87</t>
  </si>
  <si>
    <t>ESTACION DE SERVICIOS ANDERS E.I.R.L.</t>
  </si>
  <si>
    <t>__export__.res_partner_24876_7133c155</t>
  </si>
  <si>
    <t>ESTACION DE SERVICIOS B.C. COMBUSTIBLES E.I.R.L.</t>
  </si>
  <si>
    <t>__export__.res_partner_24760_aaa4b544</t>
  </si>
  <si>
    <t>ESTACION DE SERVICIOS BELLAVISTA S.A.C.</t>
  </si>
  <si>
    <t>__export__.res_partner_26489_3f065ae3</t>
  </si>
  <si>
    <t>ESTACION DE SERVICIOS C &amp; T E.I.R.L.</t>
  </si>
  <si>
    <t>__export__.res_partner_24587_cfaef06c</t>
  </si>
  <si>
    <t>ESTACION DE SERVICIOS CARRETERO SAN JUAN SOCIEDAD COMERCIAL DE RESPONSABILIDAD LIMITADA</t>
  </si>
  <si>
    <t>__export__.res_partner_25295_5d154aed</t>
  </si>
  <si>
    <t>ESTACION DE SERVICIOS CON GASOCENTRO DE GLP S.A.C.</t>
  </si>
  <si>
    <t>__export__.res_partner_24421_42b1fd46</t>
  </si>
  <si>
    <t>ESTACION DE SERVICIOS CORPAC S.A.</t>
  </si>
  <si>
    <t>__export__.res_partner_24620_eb2ea4c7</t>
  </si>
  <si>
    <t>ESTACION DE SERVICIOS EL AVENTURERO SRL</t>
  </si>
  <si>
    <t>__export__.res_partner_24537_e89008fd</t>
  </si>
  <si>
    <t>ESTACION DE SERVICIOS EL GIRASOL EMPRESA INDIVIDUAL DE RESPONSABILIDAD LIMITADA</t>
  </si>
  <si>
    <t>__export__.res_partner_24729_1011181a</t>
  </si>
  <si>
    <t>ESTACION DE SERVICIOS EL MILAGRO S.A.C.</t>
  </si>
  <si>
    <t>__export__.res_partner_24464_62d13f12</t>
  </si>
  <si>
    <t>ESTACION DE SERVICIOS EL PINO E.I.R.L.</t>
  </si>
  <si>
    <t>__export__.res_partner_24435_e41c7d70</t>
  </si>
  <si>
    <t>ESTACION DE SERVICIOS EL TRANSPORTISTA E.I.R.L.</t>
  </si>
  <si>
    <t>__export__.res_partner_25888_abc03850</t>
  </si>
  <si>
    <t>ESTACION DE SERVICIOS EL TRANSPORTISTA II E.I.R.L.</t>
  </si>
  <si>
    <t>__export__.res_partner_24555_781f38f1</t>
  </si>
  <si>
    <t>ESTACION DE SERVICIOS ESTEL SOCIEDAD ANONIMA CERRADA</t>
  </si>
  <si>
    <t>__export__.res_partner_25146_c250eab0</t>
  </si>
  <si>
    <t>ESTACION DE SERVICIOS FECASA S.A.C.</t>
  </si>
  <si>
    <t>__export__.res_partner_25212_186737bc</t>
  </si>
  <si>
    <t>ESTACION DE SERVICIOS GRIFO SANTA EULALIA S.R.L.</t>
  </si>
  <si>
    <t>__export__.res_partner_24603_bb1227c7</t>
  </si>
  <si>
    <t>ESTACION DE SERVICIOS GRUPO A &amp; T PERU S.A.C.</t>
  </si>
  <si>
    <t>__export__.res_partner_24470_4ebdb12f</t>
  </si>
  <si>
    <t>ESTACION DE SERVICIOS HERCO S.A.C.</t>
  </si>
  <si>
    <t>__export__.res_partner_25249_097b82f3</t>
  </si>
  <si>
    <t>ESTACION DE SERVICIOS HUAURA SOCIEDAD ANONIMA CERRADA</t>
  </si>
  <si>
    <t>__export__.res_partner_25286_a9a6812d</t>
  </si>
  <si>
    <t>ESTACION DE SERVICIOS LA MARINA S.A.C.</t>
  </si>
  <si>
    <t>__export__.res_partner_25026_503d48e1</t>
  </si>
  <si>
    <t>ESTACION DE SERVICIOS LA PUNTA E.I.R.L.</t>
  </si>
  <si>
    <t>__export__.res_partner_26727_a6808a47</t>
  </si>
  <si>
    <t>ESTACION DE SERVICIOS LEO RUIZ S.R.L.</t>
  </si>
  <si>
    <t>__export__.res_partner_25587_99bd6f51</t>
  </si>
  <si>
    <t>ESTACION DE SERVICIOS LI S.A.C.</t>
  </si>
  <si>
    <t>__export__.res_partner_25093_35629345</t>
  </si>
  <si>
    <t>ESTACION DE SERVICIOS LOS NORTEÑOS SAC</t>
  </si>
  <si>
    <t>__export__.res_partner_25895_97a41686</t>
  </si>
  <si>
    <t>ESTACION DE SERVICIOS LOS PINOS DEL NORTE SRL</t>
  </si>
  <si>
    <t>__export__.res_partner_24851_db8d9543</t>
  </si>
  <si>
    <t>ESTACION DE SERVICIOS MADRID S.A.C</t>
  </si>
  <si>
    <t>__export__.res_partner_24719_411f3667</t>
  </si>
  <si>
    <t>ESTACION DE SERVICIOS MAX PETROLL S.R.L.</t>
  </si>
  <si>
    <t>__export__.res_partner_26035_7951574d</t>
  </si>
  <si>
    <t>ESTACION DE SERVICIOS MI GRIFO S.R.L</t>
  </si>
  <si>
    <t>__export__.res_partner_25007_eeb70995</t>
  </si>
  <si>
    <t>ESTACION DE SERVICIOS MONTE EVEREST SAC</t>
  </si>
  <si>
    <t>__export__.res_partner_26210_9d65a58f</t>
  </si>
  <si>
    <t>ESTACION DE SERVICIOS MONTECRUZ S.A.C.</t>
  </si>
  <si>
    <t>__export__.res_partner_26176_2e1a0bd3</t>
  </si>
  <si>
    <t>ESTACION DE SERVICIOS MULTIPLES AMAZONAS E.I.R.L.</t>
  </si>
  <si>
    <t>__export__.res_partner_25682_2828d6d7</t>
  </si>
  <si>
    <t>ESTACION DE SERVICIOS MY FRIEND S.A.C.</t>
  </si>
  <si>
    <t>__export__.res_partner_24701_93ee95db</t>
  </si>
  <si>
    <t>ESTACION DE SERVICIOS NECOLI EIRL</t>
  </si>
  <si>
    <t>__export__.res_partner_24595_95a50ade</t>
  </si>
  <si>
    <t>ESTACION DE SERVICIOS NORDALEX E.I.R.L.</t>
  </si>
  <si>
    <t>__export__.res_partner_25527_1f49bcf7</t>
  </si>
  <si>
    <t>ESTACION DE SERVICIOS PACHACAMAC S.A.C.</t>
  </si>
  <si>
    <t>__export__.res_partner_25450_d132ca4a</t>
  </si>
  <si>
    <t>ESTACION DE SERVICIOS PACHATUSAN SOCIEDAD ANONIMA CERRADA - PACHATUSAN S.A.C.</t>
  </si>
  <si>
    <t>__export__.res_partner_25008_91806d81</t>
  </si>
  <si>
    <t>ESTACION DE SERVICIOS PASO DE LOS ANDES SAC</t>
  </si>
  <si>
    <t>__export__.res_partner_25302_52ce094e</t>
  </si>
  <si>
    <t>ESTACION DE SERVICIOS PEDREGAL SUR S.R.L.</t>
  </si>
  <si>
    <t>__export__.res_partner_26095_e775984f</t>
  </si>
  <si>
    <t>ESTACION DE SERVICIOS PERCY CAR PARACAS S.A.C.</t>
  </si>
  <si>
    <t>__export__.res_partner_26123_585d77f4</t>
  </si>
  <si>
    <t>ESTACION DE SERVICIOS PETRO MAPI S.A.C.</t>
  </si>
  <si>
    <t>__export__.res_partner_25064_0399e023</t>
  </si>
  <si>
    <t>ESTACION DE SERVICIOS PETRO WORLD S.A.C.</t>
  </si>
  <si>
    <t>__export__.res_partner_24775_39efee71</t>
  </si>
  <si>
    <t>ESTACION DE SERVICIOS PICORITO E.I.R.L</t>
  </si>
  <si>
    <t>__export__.res_partner_26358_5913e158</t>
  </si>
  <si>
    <t>ESTACION DE SERVICIOS PLAZA E.I.R.L.</t>
  </si>
  <si>
    <t>__export__.res_partner_26068_e0333d23</t>
  </si>
  <si>
    <t>ESTACION DE SERVICIOS PRISMAX SAC</t>
  </si>
  <si>
    <t>__export__.res_partner_26463_25477a29</t>
  </si>
  <si>
    <t>ESTACION DE SERVICIOS PUNTA SAL S.A.C.</t>
  </si>
  <si>
    <t>__export__.res_partner_25210_2a294957</t>
  </si>
  <si>
    <t>ESTACION DE SERVICIOS RIMEER E.I.R.L.</t>
  </si>
  <si>
    <t>__export__.res_partner_26052_b6152834</t>
  </si>
  <si>
    <t>ESTACION DE SERVICIOS RIO VIEJO II S.R.L.</t>
  </si>
  <si>
    <t>__export__.res_partner_26037_bed83c18</t>
  </si>
  <si>
    <t>ESTACION DE SERVICIOS RODAS S.A.C.</t>
  </si>
  <si>
    <t>__export__.res_partner_24712_1f48a31f</t>
  </si>
  <si>
    <t>ESTACION DE SERVICIOS ROMAR S.A.C.</t>
  </si>
  <si>
    <t>__export__.res_partner_26114_7f695474</t>
  </si>
  <si>
    <t>ESTACION DE SERVICIOS ROMERO EMPRESA INDIVIDUAL DE RESPONSABILIDAD LIMITADA</t>
  </si>
  <si>
    <t>__export__.res_partner_25621_1f822f12</t>
  </si>
  <si>
    <t>ESTACION DE SERVICIOS RURAL ALIANZA SOCIEDAD ANONIMA CERRADA</t>
  </si>
  <si>
    <t>__export__.res_partner_25795_8aa3393f</t>
  </si>
  <si>
    <t>ESTACION DE SERVICIOS SACRAMENTO S.A.C</t>
  </si>
  <si>
    <t>__export__.res_partner_24754_90c43cbf</t>
  </si>
  <si>
    <t>ESTACION DE SERVICIOS SALAZAR EMPRESA INDIVIDUAL DE RESPONSABILIDAD LIMITADA</t>
  </si>
  <si>
    <t>__export__.res_partner_24372_9a81b601</t>
  </si>
  <si>
    <t>ESTACION DE SERVICIOS SAN JOSE ESPINAR-CUSCO SRL</t>
  </si>
  <si>
    <t>__export__.res_partner_24339_124f6590</t>
  </si>
  <si>
    <t>ESTACION DE SERVICIOS SAN JOSE S.A.C.</t>
  </si>
  <si>
    <t>__export__.res_partner_24473_6c6f05da</t>
  </si>
  <si>
    <t>ESTACION DE SERVICIOS SAN LUIS EIRL.</t>
  </si>
  <si>
    <t>__export__.res_partner_24714_111063aa</t>
  </si>
  <si>
    <t>ESTACION DE SERVICIOS SAN MARTIN E.I.R.L.</t>
  </si>
  <si>
    <t>__export__.res_partner_24700_ed0ba3d9</t>
  </si>
  <si>
    <t>ESTACION DE SERVICIOS SAN ROQUE SOCIEDAD ANONIMA CERRADA</t>
  </si>
  <si>
    <t>__export__.res_partner_25048_7b38bbf2</t>
  </si>
  <si>
    <t>ESTACION DE SERVICIOS SANTA MARGARITA SRL</t>
  </si>
  <si>
    <t>__export__.res_partner_25542_3e9a57da</t>
  </si>
  <si>
    <t>ESTACION DE SERVICIOS SARA S.R.L.</t>
  </si>
  <si>
    <t>__export__.res_partner_24746_50c5e3cd</t>
  </si>
  <si>
    <t>ESTACION DE SERVICIOS SEBASTIAN S.A.C.</t>
  </si>
  <si>
    <t>__export__.res_partner_25073_f4d6bec3</t>
  </si>
  <si>
    <t>ESTACION DE SERVICIOS SERVIKYA SOCIEDAD ANONIMA CERRADA-ESTACION DE SERVICIOS SERVIKYA S.A.C.</t>
  </si>
  <si>
    <t>__export__.res_partner_24696_6f1fea98</t>
  </si>
  <si>
    <t>ESTACION DE SERVICIOS SEÑOR DE LA MONTAÑA E.I.R.L.</t>
  </si>
  <si>
    <t>__export__.res_partner_25232_c3e5dc92</t>
  </si>
  <si>
    <t>ESTACION DE SERVICIOS VALENCIA S.A</t>
  </si>
  <si>
    <t>__export__.res_partner_24764_de7145e2</t>
  </si>
  <si>
    <t>ESTACION DE SERVICIOS VICTORIA S SOCIEDAD COMERCIAL DE RESPONSABILIDAD LIMITADA</t>
  </si>
  <si>
    <t>__export__.res_partner_24532_9cbb990f</t>
  </si>
  <si>
    <t>ESTACION DE SERVICIOS YOLITA S.A.C.</t>
  </si>
  <si>
    <t>__export__.res_partner_24366_05155b00</t>
  </si>
  <si>
    <t>ESTACION LOS JARDINES EIRL</t>
  </si>
  <si>
    <t>__export__.res_partner_24686_e0698e86</t>
  </si>
  <si>
    <t>ESTACION VALLE CHICAMA S.A.C.</t>
  </si>
  <si>
    <t>__export__.res_partner_25257_09750f8e</t>
  </si>
  <si>
    <t>ESTACIONES ALEJANDRO SOCIEDAD ANONIMA CERRADA</t>
  </si>
  <si>
    <t>__export__.res_partner_25311_5646210d</t>
  </si>
  <si>
    <t>ESTACIONES DE SERVICIO ORTIZ S.A.C.</t>
  </si>
  <si>
    <t>__export__.res_partner_25698_eb9dfa4c</t>
  </si>
  <si>
    <t>ESTACIONES Y SERVICIOS MHT EIRL</t>
  </si>
  <si>
    <t>__export__.res_partner_25536_dd271c6b</t>
  </si>
  <si>
    <t>ESTACIÓN DE SERVICIOS ATLANTICO EMPRESA INDIVIDUAL DE RESPONSABILIDAD LIMITADA</t>
  </si>
  <si>
    <t>__export__.res_partner_25403_11f4ea92</t>
  </si>
  <si>
    <t>ESTAGAS ANCO S.A.C.</t>
  </si>
  <si>
    <t>__export__.res_partner_35224_6bfe78c1</t>
  </si>
  <si>
    <t>ESTELA BERNAL, JULIO ULICES</t>
  </si>
  <si>
    <t>__export__.res_partner_35492_de881166</t>
  </si>
  <si>
    <t>ESTEVES PAIRAZAMAN ALEJANDRO SINDULFO</t>
  </si>
  <si>
    <t>__export__.res_partner_35410_b49a1343</t>
  </si>
  <si>
    <t>ESTEVEZ ROMERO LLANE AIDE</t>
  </si>
  <si>
    <t>__export__.res_partner_25921_9e526d2d</t>
  </si>
  <si>
    <t>ESTILOS BANNER S.A.C.</t>
  </si>
  <si>
    <t>__export__.res_partner_24144_8a9ea416</t>
  </si>
  <si>
    <t>ESTILOS S.R.L.</t>
  </si>
  <si>
    <t>__export__.res_partner_24430_887dcb4c</t>
  </si>
  <si>
    <t>ESTTIA S.A.</t>
  </si>
  <si>
    <t>__export__.res_partner_24238_de595b3a</t>
  </si>
  <si>
    <t>ESTUDIO ANTUNEZ ABOGADOS S.A.C.</t>
  </si>
  <si>
    <t>__export__.res_partner_25451_cf816b8b</t>
  </si>
  <si>
    <t>ESTUDIO JALVO SOCIEDAD ANONIMA CERRADA</t>
  </si>
  <si>
    <t>__export__.res_partner_25389_76280a2c</t>
  </si>
  <si>
    <t>ESTUDIO MUÑIZ S.A.C.</t>
  </si>
  <si>
    <t>__export__.res_partner_25130_0bc40c20</t>
  </si>
  <si>
    <t>ETERNO RETORNO S.A.C.</t>
  </si>
  <si>
    <t>__export__.res_partner_26104_e7c7d18e</t>
  </si>
  <si>
    <t>ETTOM S.A</t>
  </si>
  <si>
    <t>__export__.res_partner_36021_35b22fae</t>
  </si>
  <si>
    <t>EUGENIO RUBIO DAVID</t>
  </si>
  <si>
    <t>__export__.res_partner_24884_da31a98a</t>
  </si>
  <si>
    <t>EURO PASTAS S.R.L.</t>
  </si>
  <si>
    <t>__export__.res_partner_24155_5647329b</t>
  </si>
  <si>
    <t>EUROPLAST S.A.C.</t>
  </si>
  <si>
    <t>__export__.res_partner_24471_a9696af8</t>
  </si>
  <si>
    <t>EUROSHOP S.A</t>
  </si>
  <si>
    <t>__export__.res_partner_26516_0ac5c981</t>
  </si>
  <si>
    <t>EUROTECH ELEVADORES S.A.C.</t>
  </si>
  <si>
    <t>__export__.res_partner_38899_78c5e7b5</t>
  </si>
  <si>
    <t>EVANS CARGO SA.C.</t>
  </si>
  <si>
    <t>__export__.res_partner_35525_66d908df</t>
  </si>
  <si>
    <t>EVARISTO RAMOS CLARIZA FLORA</t>
  </si>
  <si>
    <t>__export__.res_partner_26698_a1452210</t>
  </si>
  <si>
    <t>EVAS PERU S.A.C.</t>
  </si>
  <si>
    <t>__export__.res_partner_26437_7fc235fc</t>
  </si>
  <si>
    <t>EVENTOS Y PRODUCCIONES GABADRI E.I.R.L.</t>
  </si>
  <si>
    <t>__export__.res_partner_18448_7655526a</t>
  </si>
  <si>
    <t>EVERGREEN CROP SCIENCE CO.,LIMITED</t>
  </si>
  <si>
    <t>__export__.res_partner_26093_47444593</t>
  </si>
  <si>
    <t>EVERGREEN SHIPPING AGENCY PERU S.AC</t>
  </si>
  <si>
    <t>__export__.res_partner_18449_df3ca3cd</t>
  </si>
  <si>
    <t>EVERISE DEVELOPMENT CO., LIMITED</t>
  </si>
  <si>
    <t>__export__.res_partner_24593_23415ecd</t>
  </si>
  <si>
    <t>EVOLUTION CAR SERVICE E.I.R.L.</t>
  </si>
  <si>
    <t>__export__.res_partner_26053_6e564e7c</t>
  </si>
  <si>
    <t>EVVG ABOGADOS S.A.C.</t>
  </si>
  <si>
    <t>__export__.res_partner_25116_ec3c5161</t>
  </si>
  <si>
    <t>EX SQUARED SOLUTIONS PERU SAC</t>
  </si>
  <si>
    <t>__export__.res_partner_24886_5c3e3803</t>
  </si>
  <si>
    <t>EXIT MAX S.A.C.</t>
  </si>
  <si>
    <t>__export__.res_partner_25897_a149c036</t>
  </si>
  <si>
    <t>EXORIAM E.I.R.L.</t>
  </si>
  <si>
    <t>__export__.res_partner_25174_3dea6534</t>
  </si>
  <si>
    <t>EXPERIAN PERU S.A.C</t>
  </si>
  <si>
    <t>__export__.res_partner_38900_f72377b3</t>
  </si>
  <si>
    <t>EXPRESO ANTEZANA HNOS S A</t>
  </si>
  <si>
    <t>__export__.res_partner_38901_a79a2319</t>
  </si>
  <si>
    <t>EXPRESO EL ALTIPLANO S.R.L.</t>
  </si>
  <si>
    <t>__export__.res_partner_24341_89247e12</t>
  </si>
  <si>
    <t>EXPRESO EL ZORRO SOC DE RESP LTDA</t>
  </si>
  <si>
    <t>__export__.res_partner_24962_f5dae675</t>
  </si>
  <si>
    <t>EXPRESO GRAEL S.A.C.</t>
  </si>
  <si>
    <t>__export__.res_partner_26017_c9904434</t>
  </si>
  <si>
    <t>EXPRESO INTERNACIONAL MOLINA S.A.C.</t>
  </si>
  <si>
    <t>__export__.res_partner_24412_5a6ffc21</t>
  </si>
  <si>
    <t>EXPRESO ORIENTAL S.C.R.L.</t>
  </si>
  <si>
    <t>__export__.res_partner_24196_e2546f51</t>
  </si>
  <si>
    <t>EXTRUPLAST SRL</t>
  </si>
  <si>
    <t>__export__.res_partner_18616_679c6eb8</t>
  </si>
  <si>
    <t>Edra Publishing US LLC</t>
  </si>
  <si>
    <t>__export__.res_partner_18558_5d9f45ca</t>
  </si>
  <si>
    <t>Egestures LLC</t>
  </si>
  <si>
    <t>__export__.res_partner_24605_0e0e1998</t>
  </si>
  <si>
    <t>F &amp; J LA CANASTA SOCIEDAD COMERCIAL DE RESPONSABILIDAD LIMITADA - LA CANASTA S.R.L.</t>
  </si>
  <si>
    <t>__export__.res_partner_25875_3629d3fa</t>
  </si>
  <si>
    <t>F Y C GLOBAL S.A.C.</t>
  </si>
  <si>
    <t>__export__.res_partner_26458_550e30ba</t>
  </si>
  <si>
    <t>F&amp;P Analytical SAC</t>
  </si>
  <si>
    <t>__export__.res_partner_35792_9d6c935d</t>
  </si>
  <si>
    <t>FABIAN CATUNTA RUBEN</t>
  </si>
  <si>
    <t>__export__.res_partner_24152_f2c44d3b</t>
  </si>
  <si>
    <t>FABRICA DE EMBUTIDOS LA ALEMANA S.A.C.</t>
  </si>
  <si>
    <t>__export__.res_partner_24918_e286cf8c</t>
  </si>
  <si>
    <t>FABRICACION Y COMERCIALIZACION INDUSTRIAL SAC</t>
  </si>
  <si>
    <t>__export__.res_partner_25756_114db48f</t>
  </si>
  <si>
    <t>FACELE S.A.C.</t>
  </si>
  <si>
    <t>__export__.res_partner_26434_5bb67481</t>
  </si>
  <si>
    <t>FACTORIA LEON EMPRESA INDIVIDUAL DE RESPONSABILIDAD LIMITADA</t>
  </si>
  <si>
    <t>__export__.res_partner_25361_81600d8b</t>
  </si>
  <si>
    <t>__export__.res_partner_37943_b85e7ff5</t>
  </si>
  <si>
    <t>FALUS BIOTECH INTERNATIONAL NIGERIA LIMITED</t>
  </si>
  <si>
    <t>__export__.res_partner_25604_a5cc817e</t>
  </si>
  <si>
    <t>FAMHORA SERVICIOS GENERALES S.A.C.</t>
  </si>
  <si>
    <t>__export__.res_partner_26801_c9ff4b0e</t>
  </si>
  <si>
    <t>FAMIGLIA S.A.C.</t>
  </si>
  <si>
    <t>__export__.res_partner_35633_91d1d5ce</t>
  </si>
  <si>
    <t>FARFAN HUACAC EINER</t>
  </si>
  <si>
    <t>__export__.res_partner_24106_8bb6dba5</t>
  </si>
  <si>
    <t>FARMACIA UNIVERSAL S.A.C.</t>
  </si>
  <si>
    <t>__export__.res_partner_24138_7ac77f06</t>
  </si>
  <si>
    <t>FARMEX SA</t>
  </si>
  <si>
    <t>__export__.res_partner_35940_17a52a75</t>
  </si>
  <si>
    <t>FASANANDO GOMEZ GIRLIS</t>
  </si>
  <si>
    <t>__export__.res_partner_25952_72fe9072</t>
  </si>
  <si>
    <t>FAVESTO S.A.C.</t>
  </si>
  <si>
    <t>__export__.res_partner_26108_8ddc13b3</t>
  </si>
  <si>
    <t>FC DISTRIBUIDORA S.A.C.</t>
  </si>
  <si>
    <t>__export__.res_partner_35645_37e32261</t>
  </si>
  <si>
    <t>FEBRES ROSAS DE RIVERA,ZOILA LUZ</t>
  </si>
  <si>
    <t>__export__.res_partner_25650_747d0a19</t>
  </si>
  <si>
    <t>FEDE EIRL</t>
  </si>
  <si>
    <t>__export__.res_partner_18520_0401ae68</t>
  </si>
  <si>
    <t>FEDERICO R. SARLABOS REISSIG</t>
  </si>
  <si>
    <t>__export__.res_partner_25791_357d4823</t>
  </si>
  <si>
    <t>FEL IMPRESIONES SOCIEDAD ANONIMA CERRADA</t>
  </si>
  <si>
    <t>__export__.res_partner_35423_a7c7c0d9</t>
  </si>
  <si>
    <t>FELIX CANCHARI NESTOR ALFREDO</t>
  </si>
  <si>
    <t>__export__.res_partner_38072_fc6478d3</t>
  </si>
  <si>
    <t>FELIX RIVERA, JUAN CATALINO</t>
  </si>
  <si>
    <t>__export__.res_partner_26141_82ab766f</t>
  </si>
  <si>
    <t>FENIX IMPORT PERU E.I.R.L.</t>
  </si>
  <si>
    <t>__export__.res_partner_24988_adf31338</t>
  </si>
  <si>
    <t>FEQUI INVERSIONES SOCIEDAD ANONIMA CERRADA - FEQUI INVERSIONES S.A.C.</t>
  </si>
  <si>
    <t>__export__.res_partner_26729_6b4d7421</t>
  </si>
  <si>
    <t>FERIAR S.A.C.</t>
  </si>
  <si>
    <t>__export__.res_partner_18480_88847ef1</t>
  </si>
  <si>
    <t>FERMENTA BIOTECH LTD.</t>
  </si>
  <si>
    <t>__export__.res_partner_18602_5000de99</t>
  </si>
  <si>
    <t>FERNANDEZ FERNANDEZ BRIGIDA OLGA</t>
  </si>
  <si>
    <t>__export__.res_partner_35468_87eb26d9</t>
  </si>
  <si>
    <t>FERNANDEZ JARA LILIA MAGDALENA</t>
  </si>
  <si>
    <t>__export__.res_partner_35242_ee872a0c</t>
  </si>
  <si>
    <t>FERNANDEZ MAMANI, SILVERIA FLORENTINA</t>
  </si>
  <si>
    <t>__export__.res_partner_35691_a9576373</t>
  </si>
  <si>
    <t>FERNANDEZ MONTES ALEJANDRO ALFREDO</t>
  </si>
  <si>
    <t>__export__.res_partner_17472_742b6097</t>
  </si>
  <si>
    <t>FERNANDEZ MORA VICTOR HUGO</t>
  </si>
  <si>
    <t>__export__.res_partner_35804_a83bf55c</t>
  </si>
  <si>
    <t>FERNANDEZ MORALES YESENIA</t>
  </si>
  <si>
    <t>__export__.res_partner_35421_1e603562</t>
  </si>
  <si>
    <t>FERNANDEZ PULCHS, MANUEL GREGORIO</t>
  </si>
  <si>
    <t>__export__.res_partner_35218_e3e3122c</t>
  </si>
  <si>
    <t>FERNANDEZ VARGAS, GERARDO</t>
  </si>
  <si>
    <t>__export__.res_partner_35324_684d0661</t>
  </si>
  <si>
    <t>FERNANDINI BARREDA RICARDO FEDERICO</t>
  </si>
  <si>
    <t>__export__.res_partner_25139_e5ea3009</t>
  </si>
  <si>
    <t>FERREMATCO REY ZUNI SOCIEDAD ANONIMA CERRADA</t>
  </si>
  <si>
    <t>__export__.res_partner_24442_108f9ed7</t>
  </si>
  <si>
    <t>FERRETERIA COLORADO EIRL</t>
  </si>
  <si>
    <t>__export__.res_partner_26443_c6e2b136</t>
  </si>
  <si>
    <t>FERRETERIA Y SERVICIO SUAREZ S.A.C.</t>
  </si>
  <si>
    <t>__export__.res_partner_24676_fe35a243</t>
  </si>
  <si>
    <t>FERROSALT S.A.</t>
  </si>
  <si>
    <t>__export__.res_partner_25761_a30400f5</t>
  </si>
  <si>
    <t>FERULACK EIRL</t>
  </si>
  <si>
    <t>__export__.res_partner_26629_bc992511</t>
  </si>
  <si>
    <t>FESTA RESTAURANTES E.I.R.L.</t>
  </si>
  <si>
    <t>__export__.res_partner_26116_72a774db</t>
  </si>
  <si>
    <t>FESTY MARKET S.R.L.</t>
  </si>
  <si>
    <t>__export__.res_partner_26328_b1b104fb</t>
  </si>
  <si>
    <t>FETMAT S.A.C.</t>
  </si>
  <si>
    <t>__export__.res_partner_35935_ad997ec9</t>
  </si>
  <si>
    <t>FHON SOLARI ALEC AURELIO</t>
  </si>
  <si>
    <t>__export__.res_partner_35756_69ca35f5</t>
  </si>
  <si>
    <t>FIERRO ARCE JUAN JESUS</t>
  </si>
  <si>
    <t>__export__.res_partner_24423_0bb91c1e</t>
  </si>
  <si>
    <t>FIGTUR S.A.</t>
  </si>
  <si>
    <t>__export__.res_partner_35257_34f4cfb5</t>
  </si>
  <si>
    <t>FIGUEROA MARRON ARMANDO</t>
  </si>
  <si>
    <t>__export__.res_partner_26830_7e52a71f</t>
  </si>
  <si>
    <t>FILIAL BUNNU E.I.R.L.</t>
  </si>
  <si>
    <t>__export__.res_partner_25528_bbaa8d68</t>
  </si>
  <si>
    <t>FILTER LAB PERU E.I.R.L</t>
  </si>
  <si>
    <t>__export__.res_partner_18460_38e7f224</t>
  </si>
  <si>
    <t>FINECURE PHARMACEUTICALS LTD.</t>
  </si>
  <si>
    <t>__export__.res_partner_18564_c9bf0aef</t>
  </si>
  <si>
    <t>FLATWORK TECHNOLOGIES, LLC</t>
  </si>
  <si>
    <t>__export__.res_partner_25736_5b37f668</t>
  </si>
  <si>
    <t>FLEXXOONE S.A.C.</t>
  </si>
  <si>
    <t>__export__.res_partner_35796_fc00c8d2</t>
  </si>
  <si>
    <t>FLORES ARENAS, ZENAIDA SOLEDAD</t>
  </si>
  <si>
    <t>__export__.res_partner_36232_59400523</t>
  </si>
  <si>
    <t>FLORES GARAYAR NATALIA AYLIN</t>
  </si>
  <si>
    <t>__export__.res_partner_35933_6290e26c</t>
  </si>
  <si>
    <t>FLORES IPARRAGUIRRE MITCHEL ANDERSON</t>
  </si>
  <si>
    <t>__export__.res_partner_35454_a505d119</t>
  </si>
  <si>
    <t>FLORES MORANTE DAVID FERNANDO</t>
  </si>
  <si>
    <t>__export__.res_partner_38115_b3f6f6c6</t>
  </si>
  <si>
    <t>FLORES QUINTANA, LUIS ANGEL</t>
  </si>
  <si>
    <t>__export__.res_partner_38116_4fd7f624</t>
  </si>
  <si>
    <t>OFICINA SAN LUIS</t>
  </si>
  <si>
    <t>__export__.res_partner_36198_a662b794</t>
  </si>
  <si>
    <t>FLORES SANCHEZ,LESLYE GIULIANA</t>
  </si>
  <si>
    <t>__export__.res_partner_36014_bae8b2ba</t>
  </si>
  <si>
    <t>FLORES SEMINARIO LADY DIANA</t>
  </si>
  <si>
    <t>__export__.res_partner_36365_da667727</t>
  </si>
  <si>
    <t>FLORES SILVA, ANA CECILIA</t>
  </si>
  <si>
    <t>__export__.res_partner_36069_5be9c183</t>
  </si>
  <si>
    <t>FLORES TINEO DIEGO ALEJANDRO</t>
  </si>
  <si>
    <t>__export__.res_partner_35811_4e8f41e1</t>
  </si>
  <si>
    <t>FLORES URBANO GLORIA SILMIRA</t>
  </si>
  <si>
    <t>__export__.res_partner_25779_abb2eef1</t>
  </si>
  <si>
    <t>FLORICORP E.I.R.L.</t>
  </si>
  <si>
    <t>__export__.res_partner_25149_fb35bfaa</t>
  </si>
  <si>
    <t>FLOW TRADING SOCIEDAD ANONIMA CERRADA</t>
  </si>
  <si>
    <t>__export__.res_partner_24829_9e345f9b</t>
  </si>
  <si>
    <t>FOBUS S.A.C</t>
  </si>
  <si>
    <t>__export__.res_partner_24282_93f715e4</t>
  </si>
  <si>
    <t>FONDGICARV PERU</t>
  </si>
  <si>
    <t>__export__.res_partner_24262_c52fa1d6</t>
  </si>
  <si>
    <t>FONGAL CAJAMARCA</t>
  </si>
  <si>
    <t>__export__.res_partner_35692_cc9bab3e</t>
  </si>
  <si>
    <t>FONSECA SANCHEZ MARIA ZULEMA</t>
  </si>
  <si>
    <t>__export__.res_partner_26047_d75f478c</t>
  </si>
  <si>
    <t>FOOD TRAILERS ASOCIADOS S.A.C</t>
  </si>
  <si>
    <t>__export__.res_partner_25981_4a759823</t>
  </si>
  <si>
    <t>FORCE BUSINESS S.A.C.</t>
  </si>
  <si>
    <t>__export__.res_partner_25262_d33e1335</t>
  </si>
  <si>
    <t>FORMAR PERU S.A.C</t>
  </si>
  <si>
    <t>__export__.res_partner_25796_5e1c5957</t>
  </si>
  <si>
    <t>FORMULA 1 GRIFOS SOCIEDAD ANONIMA CERRADA</t>
  </si>
  <si>
    <t>__export__.res_partner_26174_bdb4836f</t>
  </si>
  <si>
    <t>FORTISA PERU S.A.</t>
  </si>
  <si>
    <t>__export__.res_partner_25439_8ede8f38</t>
  </si>
  <si>
    <t>FOSBURY S.A.C.</t>
  </si>
  <si>
    <t>__export__.res_partner_18571_dc723f24</t>
  </si>
  <si>
    <t>FOSHAN SAMFULL PACKAGING MACHINE CO. LTD</t>
  </si>
  <si>
    <t>__export__.res_partner_26111_1609b500</t>
  </si>
  <si>
    <t>FOTOMARCA S.A.C.</t>
  </si>
  <si>
    <t>__export__.res_partner_18467_b9dd5ca2</t>
  </si>
  <si>
    <t>FOUNDATION FOR THE GLOBAL COMPACT</t>
  </si>
  <si>
    <t>__export__.res_partner_26432_9a15ad47</t>
  </si>
  <si>
    <t>FRALE FOOD S.A.C.</t>
  </si>
  <si>
    <t>__export__.res_partner_26693_43241cf5</t>
  </si>
  <si>
    <t>FRANCHESCO &amp; SALVATORE E.I.R.L.</t>
  </si>
  <si>
    <t>__export__.res_partner_37944_c8a9fd61</t>
  </si>
  <si>
    <t>FRANCISCO ANTONIO SANCHEZ MIQUEL</t>
  </si>
  <si>
    <t>__export__.res_partner_37945_8ff6d9ef</t>
  </si>
  <si>
    <t>FRANCISCO ENRIQUE LOPEZ RAMIREZ</t>
  </si>
  <si>
    <t>__export__.res_partner_36333_92d12473</t>
  </si>
  <si>
    <t>FRANCISCO PEREZ, SHARON</t>
  </si>
  <si>
    <t>__export__.res_partner_35825_38fa8cfb</t>
  </si>
  <si>
    <t>FRANCO ARROSPIDE MARISOL</t>
  </si>
  <si>
    <t>__export__.res_partner_35735_25f7629b</t>
  </si>
  <si>
    <t>FRANCO BERGELUND MARTHA</t>
  </si>
  <si>
    <t>__export__.res_partner_35924_787904b8</t>
  </si>
  <si>
    <t>FRANCO OLIVERA ROGER</t>
  </si>
  <si>
    <t>__export__.res_partner_35587_49844382</t>
  </si>
  <si>
    <t>FRANCO OLIVERA SONIA</t>
  </si>
  <si>
    <t>__export__.res_partner_25786_9778d160</t>
  </si>
  <si>
    <t>FRANKING E.I.R.L.</t>
  </si>
  <si>
    <t>__export__.res_partner_25924_3812093b</t>
  </si>
  <si>
    <t>FRANQUICIAS LA MOLINA S.A.C.</t>
  </si>
  <si>
    <t>__export__.res_partner_35901_2d9d6e27</t>
  </si>
  <si>
    <t>FRETEL AVILA RONEL GILBERTO</t>
  </si>
  <si>
    <t>__export__.res_partner_24888_ee8f6e5c</t>
  </si>
  <si>
    <t>FRI DEL PERU S.A.C.</t>
  </si>
  <si>
    <t>__export__.res_partner_26821_af5eff6e</t>
  </si>
  <si>
    <t>FRIOMETAL REFRIGERACION S.A.C.</t>
  </si>
  <si>
    <t>__export__.res_partner_35549_0e1e753f</t>
  </si>
  <si>
    <t>FRISANCHO VARGAS BENEDICTA</t>
  </si>
  <si>
    <t>__export__.res_partner_25848_74e6b323</t>
  </si>
  <si>
    <t>FROM CHIMBOTE E.I.R.L.</t>
  </si>
  <si>
    <t>__export__.res_partner_25087_98d6ced7</t>
  </si>
  <si>
    <t>FROSTYPAST &amp; PAN SOCIEDAD ANONIMA CERRADA</t>
  </si>
  <si>
    <t>__export__.res_partner_24683_c83fcaad</t>
  </si>
  <si>
    <t>FRUCTUS TERRUM S.A.</t>
  </si>
  <si>
    <t>__export__.res_partner_26398_54ab3747</t>
  </si>
  <si>
    <t>FT CHINA SOCIEDAD ANONIMA CERRADA</t>
  </si>
  <si>
    <t>__export__.res_partner_35444_3cf8e467</t>
  </si>
  <si>
    <t>FU VONG KIN SEONG</t>
  </si>
  <si>
    <t>__export__.res_partner_36209_20e5ae32</t>
  </si>
  <si>
    <t>FUDRINI PAJUELO EMANUEL</t>
  </si>
  <si>
    <t>__export__.res_partner_26556_4802ed27</t>
  </si>
  <si>
    <t>FUENTE DE SODA DONDE JAIME E.I.R.L.</t>
  </si>
  <si>
    <t>__export__.res_partner_35532_0ef6fbf9</t>
  </si>
  <si>
    <t>FUENTES LARRAURI, MONICA MARCELINA</t>
  </si>
  <si>
    <t>__export__.res_partner_35479_8e37b2c6</t>
  </si>
  <si>
    <t>FUKUMOTO HORIOKA, MARIA LAUREANA</t>
  </si>
  <si>
    <t>__export__.res_partner_24575_d2f173c4</t>
  </si>
  <si>
    <t>FULL GRAF LA TECNOLOGIA SCRL.</t>
  </si>
  <si>
    <t>__export__.res_partner_24972_c9292c38</t>
  </si>
  <si>
    <t>FULL SERVICE LA MOLINA SAC</t>
  </si>
  <si>
    <t>__export__.res_partner_26096_d328f23e</t>
  </si>
  <si>
    <t>FULLSTACK S.A.C.</t>
  </si>
  <si>
    <t>__export__.res_partner_24381_400196c5</t>
  </si>
  <si>
    <t>FULLTRONICS S.A.C.</t>
  </si>
  <si>
    <t>__export__.res_partner_26289_6acf6104</t>
  </si>
  <si>
    <t>FULONG ROJO E.I.R.L.</t>
  </si>
  <si>
    <t>__export__.res_partner_25452_0fd4c007</t>
  </si>
  <si>
    <t>FUMIGACIONES Y EXTINTORES EXPRESS E.I.R.L.</t>
  </si>
  <si>
    <t>__export__.res_partner_24192_4bac1b57</t>
  </si>
  <si>
    <t>FUNDACION PARA EL DESARROLLO AGRARIO</t>
  </si>
  <si>
    <t>__export__.res_partner_25356_e82f5586</t>
  </si>
  <si>
    <t>FUNDESCOPERU E.I.R.L.</t>
  </si>
  <si>
    <t>__export__.res_partner_25881_c49804c3</t>
  </si>
  <si>
    <t>FUNDOS ZEVALLOS S.A.C.</t>
  </si>
  <si>
    <t>__export__.res_partner_35455_b7722011</t>
  </si>
  <si>
    <t>FUNG GOMERO DENNYS ALFREDO</t>
  </si>
  <si>
    <t>__export__.res_partner_35440_8a8b3abb</t>
  </si>
  <si>
    <t>FUNG HENRIQUEZ ANTONIO RIGOBERTO</t>
  </si>
  <si>
    <t>__export__.res_partner_25028_f2a1703a</t>
  </si>
  <si>
    <t>FUTBOL PLAZA S.A.</t>
  </si>
  <si>
    <t>__export__.res_partner_25657_4064e7d8</t>
  </si>
  <si>
    <t>FUTURE LAB S.A.C.</t>
  </si>
  <si>
    <t>__export__.res_partner_25161_218ebcce</t>
  </si>
  <si>
    <t>FUTURE LIGHT EMPRESA INDIVIDUAL DE RESPONSABILIDAD LIMITADA</t>
  </si>
  <si>
    <t>__export__.res_partner_24833_bd1c60da</t>
  </si>
  <si>
    <t>G &amp; N GRIFOS SOCIEDAD ANONIMA - G &amp; N GRIFOS S.A.</t>
  </si>
  <si>
    <t>__export__.res_partner_25640_86700a4e</t>
  </si>
  <si>
    <t>G &amp; N NEGOCIOS INMOBILIARIOS S.A.</t>
  </si>
  <si>
    <t>__export__.res_partner_26040_679a6c15</t>
  </si>
  <si>
    <t>G &amp; V ENGINES S.A.C.</t>
  </si>
  <si>
    <t>__export__.res_partner_25960_8ed00abd</t>
  </si>
  <si>
    <t>G CELESTE S.A.C.</t>
  </si>
  <si>
    <t>__export__.res_partner_25986_ef16626b</t>
  </si>
  <si>
    <t>G3A GRIFOS S.A.C.</t>
  </si>
  <si>
    <t>__export__.res_partner_24989_b1eabe18</t>
  </si>
  <si>
    <t>GACETA COMERCIAL S.A.</t>
  </si>
  <si>
    <t>__export__.res_partner_25991_4508280a</t>
  </si>
  <si>
    <t>GACSA PERU S.A.C.</t>
  </si>
  <si>
    <t>__export__.res_partner_25730_711a7369</t>
  </si>
  <si>
    <t>GADECA E.I.R.L.</t>
  </si>
  <si>
    <t>__export__.res_partner_26254_6ecb152d</t>
  </si>
  <si>
    <t>GAJUTI EMPRESA INDIVIDUAL DE RESPONSABILIDAD LIMITADA</t>
  </si>
  <si>
    <t>__export__.res_partner_35345_4cb454b7</t>
  </si>
  <si>
    <t>GALARZA PIZARRO,YENY YVONN</t>
  </si>
  <si>
    <t>__export__.res_partner_26469_63064af0</t>
  </si>
  <si>
    <t>GALAX CORPORATION E.I.R.L.</t>
  </si>
  <si>
    <t>__export__.res_partner_35304_44343e3c</t>
  </si>
  <si>
    <t>GALLEGOS SALAZAR JESUS ENRIQUE</t>
  </si>
  <si>
    <t>__export__.res_partner_35483_6793dbe0</t>
  </si>
  <si>
    <t>GALVEZ ALVA SANTIAGO ELEAZAR</t>
  </si>
  <si>
    <t>__export__.res_partner_26827_ac016593</t>
  </si>
  <si>
    <t>GAMA PUBLICITARIA E.I.R.L.</t>
  </si>
  <si>
    <t>__export__.res_partner_36214_55e81695</t>
  </si>
  <si>
    <t>GAMARRA RIVEROS ANGIE VALERIA</t>
  </si>
  <si>
    <t>__export__.res_partner_26598_75559b27</t>
  </si>
  <si>
    <t>GAMBATTE ASIAN FOOD S.A.C.</t>
  </si>
  <si>
    <t>__export__.res_partner_36294_7c00d507</t>
  </si>
  <si>
    <t>GAMBOA BACON VERONICA ALICIA</t>
  </si>
  <si>
    <t>__export__.res_partner_36274_cfe76b10</t>
  </si>
  <si>
    <t>GAMBOA LAZARO DIANA YANELA</t>
  </si>
  <si>
    <t>__export__.res_partner_24226_28d2ef16</t>
  </si>
  <si>
    <t>GAMMA CARGO S.A.C</t>
  </si>
  <si>
    <t>__export__.res_partner_35409_e2ccd7e4</t>
  </si>
  <si>
    <t>GAMONAL BERGHUSEN, GERMAN GERARDO</t>
  </si>
  <si>
    <t>__export__.res_partner_25377_453cabbc</t>
  </si>
  <si>
    <t>GANATHOR SPORT SOCIEDAD ANONIMA CERRADA</t>
  </si>
  <si>
    <t>__export__.res_partner_25412_45f6fdf7</t>
  </si>
  <si>
    <t>GANEMO CORPORATION SOCIEDAD ANONIMA CERRADA - GANEMO S.A.C.</t>
  </si>
  <si>
    <t>__export__.res_partner_37946_23dea328</t>
  </si>
  <si>
    <t>__export__.res_partner_35743_0d9de352</t>
  </si>
  <si>
    <t>GARCIA AQUISE MELQUIADES</t>
  </si>
  <si>
    <t>__export__.res_partner_36293_0a083767</t>
  </si>
  <si>
    <t>GARCIA ARANGUREN JOSE LUIS</t>
  </si>
  <si>
    <t>__export__.res_partner_36118_09f248a4</t>
  </si>
  <si>
    <t>GARCIA BECERRA JUNIOR ALEXANDER</t>
  </si>
  <si>
    <t>__export__.res_partner_38111_d15e3565</t>
  </si>
  <si>
    <t>GARCIA CARRASCO, CARLOS ALBERTO</t>
  </si>
  <si>
    <t>__export__.res_partner_36155_a47265e3</t>
  </si>
  <si>
    <t>GARCIA DIAZ JOSE LUIS</t>
  </si>
  <si>
    <t>__export__.res_partner_35221_c05bd1a3</t>
  </si>
  <si>
    <t>GARCIA FLORES,SEGUNDA ROGELIA</t>
  </si>
  <si>
    <t>__export__.res_partner_35582_24e24f5d</t>
  </si>
  <si>
    <t>GARCIA GUERRERO FRANCISCA ALEJANDRA</t>
  </si>
  <si>
    <t>__export__.res_partner_35486_a6faa994</t>
  </si>
  <si>
    <t>GARCIA HORNA JOSE LUIS</t>
  </si>
  <si>
    <t>__export__.res_partner_35508_296d36c7</t>
  </si>
  <si>
    <t>GARCIA HUAMALIES,CARLOS GABRIEL</t>
  </si>
  <si>
    <t>__export__.res_partner_35718_3d20af1e</t>
  </si>
  <si>
    <t>GARCIA HUAMANI MARIA DEL PILAR</t>
  </si>
  <si>
    <t>__export__.res_partner_36029_e8e924e4</t>
  </si>
  <si>
    <t>GARCIA PALIZA KARINA JOSEFINA</t>
  </si>
  <si>
    <t>__export__.res_partner_35879_c3fee3ff</t>
  </si>
  <si>
    <t>GARCIA QUINTEROS,LINCOL FREDI</t>
  </si>
  <si>
    <t>__export__.res_partner_36255_d52c8ede</t>
  </si>
  <si>
    <t>GARCIA SOTO CARMEN MARIA ROSA</t>
  </si>
  <si>
    <t>__export__.res_partner_24418_06d0dba0</t>
  </si>
  <si>
    <t>GARSO SOCIEDAD ANONIMA CERRADA</t>
  </si>
  <si>
    <t>__export__.res_partner_25705_f974c68c</t>
  </si>
  <si>
    <t>GASCORVILL S.A.C.</t>
  </si>
  <si>
    <t>__export__.res_partner_26674_12ccb12d</t>
  </si>
  <si>
    <t>GASOCENTRO CAMPANA SOCIEDAD COMERCIAL DE RESPONSABILIDAD LIMITADA</t>
  </si>
  <si>
    <t>__export__.res_partner_25707_63427f98</t>
  </si>
  <si>
    <t>GASOCENTRO OVAL S.A.C.</t>
  </si>
  <si>
    <t>__export__.res_partner_25697_b8b9afa6</t>
  </si>
  <si>
    <t>GASOCENTRO RONALD S.A.C</t>
  </si>
  <si>
    <t>__export__.res_partner_26018_338cc710</t>
  </si>
  <si>
    <t>GASOCENTRO RUPAY E.I.R.L.</t>
  </si>
  <si>
    <t>__export__.res_partner_24773_3c3e0aa0</t>
  </si>
  <si>
    <t>GASOLINERA CARIÑITO SOCIEDAD COMERCIAL DE RESPONSABILIDAD LIMITADA</t>
  </si>
  <si>
    <t>__export__.res_partner_26558_7330b3d6</t>
  </si>
  <si>
    <t>GASOLINERAS GRAN PRIX EMPRESA INDIVIDUAL DE RESPONSABILIDAD LIMITADA</t>
  </si>
  <si>
    <t>__export__.res_partner_25831_b0b118e4</t>
  </si>
  <si>
    <t>GASOLINERAS PIURA S.R.L</t>
  </si>
  <si>
    <t>__export__.res_partner_24197_46e86a9a</t>
  </si>
  <si>
    <t>GASOLINERAS S.A.C.</t>
  </si>
  <si>
    <t>__export__.res_partner_26562_986f5e98</t>
  </si>
  <si>
    <t>GASTRONOMIA COMERCIO Y SERVICIOS S.A.C.</t>
  </si>
  <si>
    <t>__export__.res_partner_26819_6264f07b</t>
  </si>
  <si>
    <t>GASTRONOMIA CUÑADOS E.I.R.L.</t>
  </si>
  <si>
    <t>__export__.res_partner_24624_4ae562ee</t>
  </si>
  <si>
    <t>GASTRONOMIA MODERNA E.I.R.L.</t>
  </si>
  <si>
    <t>__export__.res_partner_25138_6a9849f9</t>
  </si>
  <si>
    <t>GASTRONOMIA QXG S.A.C</t>
  </si>
  <si>
    <t>__export__.res_partner_25419_7ef2bc7b</t>
  </si>
  <si>
    <t>GASTRONOMIA VENTANILLA S.A.C.</t>
  </si>
  <si>
    <t>__export__.res_partner_26251_8b4f1f52</t>
  </si>
  <si>
    <t>GATRIX VIP SOCIEDAD ANONIMA CERRADA - GATRIX VIP S.A.C.</t>
  </si>
  <si>
    <t>__export__.res_partner_35287_7180b95b</t>
  </si>
  <si>
    <t>GAVILANO RUIZ JULIO CESAR</t>
  </si>
  <si>
    <t>__export__.res_partner_25394_8eae3809</t>
  </si>
  <si>
    <t>GAZICO S.A.C.</t>
  </si>
  <si>
    <t>__export__.res_partner_25076_f86a88cf</t>
  </si>
  <si>
    <t>GC APPLIANCES SERVICES SOCIEDAD COMERCIAL DE RESPONSABILIDAD LIMITADA - GC APPLIANCES SERVICES S.R.L</t>
  </si>
  <si>
    <t>__export__.res_partner_24487_5f64adf2</t>
  </si>
  <si>
    <t>GE &amp; MOR SOCIEDAD COMERCIAL DE RESPONSABILIDAD LIMITADA - GE &amp; MOR S.R.L.</t>
  </si>
  <si>
    <t>__export__.res_partner_25397_0c52e905</t>
  </si>
  <si>
    <t>GELATO NATURA S.A.C.</t>
  </si>
  <si>
    <t>__export__.res_partner_37947_2d7695bc</t>
  </si>
  <si>
    <t>GENERAL VETERINER ILAQLARI LTD.STI</t>
  </si>
  <si>
    <t>__export__.res_partner_18598_0eb29fb4</t>
  </si>
  <si>
    <t>GENVETICON (NANJING) ANIMAL HEALTH CO.LTD</t>
  </si>
  <si>
    <t>__export__.res_partner_26297_f33c0e19</t>
  </si>
  <si>
    <t>GEOVICTORIA PERU S.A.C.</t>
  </si>
  <si>
    <t>__export__.res_partner_26590_ef7fb74d</t>
  </si>
  <si>
    <t>GERALDPLAST S.A.C.</t>
  </si>
  <si>
    <t>__export__.res_partner_35310_fd8ec855</t>
  </si>
  <si>
    <t>GEREDA TORRES DE VIDAURRE, DIEGO GONZALO</t>
  </si>
  <si>
    <t>__export__.res_partner_35514_5a47ed46</t>
  </si>
  <si>
    <t>GERONIMO ALVITES BERTA</t>
  </si>
  <si>
    <t>__export__.res_partner_26478_80680c97</t>
  </si>
  <si>
    <t>GESTION DE PATIO DE COMIDAS S.A.C.</t>
  </si>
  <si>
    <t>__export__.res_partner_38902_285ad83c</t>
  </si>
  <si>
    <t>GESTION LOGISTICA TRANSPORTE Y DISTRIBUCION S.A.C.</t>
  </si>
  <si>
    <t>__export__.res_partner_37948_14962c55</t>
  </si>
  <si>
    <t>__export__.res_partner_38093_0d538531</t>
  </si>
  <si>
    <t>GIL VELASQUEZ, JENNER OMAR</t>
  </si>
  <si>
    <t>__export__.res_partner_38903_4cf46283</t>
  </si>
  <si>
    <t>GILGAL E.I.R.L.</t>
  </si>
  <si>
    <t>__export__.res_partner_36374_3ed4bd45</t>
  </si>
  <si>
    <t>GIRALDO MAYHUIRI, ANABEL LUISA</t>
  </si>
  <si>
    <t>__export__.res_partner_25101_e43208da</t>
  </si>
  <si>
    <t>GLMAR SOCIEDAD ANONIMA CERRADA</t>
  </si>
  <si>
    <t>__export__.res_partner_18580_d965458b</t>
  </si>
  <si>
    <t>GLOBAL ALUMNI CORP.</t>
  </si>
  <si>
    <t>__export__.res_partner_25553_1e3b270c</t>
  </si>
  <si>
    <t>GLOBAL FUEL SOCIEDAD ANONIMA</t>
  </si>
  <si>
    <t>__export__.res_partner_26622_0f6a4596</t>
  </si>
  <si>
    <t>GLOBAL FULL E.I.R.L.</t>
  </si>
  <si>
    <t>__export__.res_partner_26828_335b2a0c</t>
  </si>
  <si>
    <t>GLOBAL METRIC LAB E.I.R.L.</t>
  </si>
  <si>
    <t>__export__.res_partner_24677_4f7e3462</t>
  </si>
  <si>
    <t>GLOBAL TIRES PERU S.A.C.</t>
  </si>
  <si>
    <t>__export__.res_partner_26736_553dee62</t>
  </si>
  <si>
    <t>GLOBALCORP EMPRESA INDIVIDUAL DE RESPONSABILIDAD LIMITADA</t>
  </si>
  <si>
    <t>__export__.res_partner_37949_4f39b852</t>
  </si>
  <si>
    <t>GLOBALVET</t>
  </si>
  <si>
    <t>__export__.res_partner_24897_07cb6ec8</t>
  </si>
  <si>
    <t>GLORIA KIYAN E.I.R.L.</t>
  </si>
  <si>
    <t>__export__.res_partner_25238_1c382692</t>
  </si>
  <si>
    <t>GLORIETA TACNEÑA SOCIEDAD ANONIMA CERRADA-GLORIETA TACNEÑA S.A.C.</t>
  </si>
  <si>
    <t>__export__.res_partner_37950_8e6dfe08</t>
  </si>
  <si>
    <t>GLOVET (Global Veterinary Services &amp; Agric.)</t>
  </si>
  <si>
    <t>__export__.res_partner_25456_3f130522</t>
  </si>
  <si>
    <t>GO DIGITAL PERU S.A.C</t>
  </si>
  <si>
    <t>__export__.res_partner_26735_c829b0d0</t>
  </si>
  <si>
    <t>GO LADIES PERU COMPANY SOCIEDAD ANONIMA CERRADA</t>
  </si>
  <si>
    <t>__export__.res_partner_18422_edab1e1c</t>
  </si>
  <si>
    <t>GODADDY.COM</t>
  </si>
  <si>
    <t>__export__.res_partner_26605_dfb9ee43</t>
  </si>
  <si>
    <t>GOICOCHEA PERU S.A.C.</t>
  </si>
  <si>
    <t>__export__.res_partner_25270_57b9de57</t>
  </si>
  <si>
    <t>GOLOSINAS JORGITO S.A.C.</t>
  </si>
  <si>
    <t>__export__.res_partner_38063_17b0dd1b</t>
  </si>
  <si>
    <t>GOMERO ASENCIO, ANGIE ANABEL</t>
  </si>
  <si>
    <t>__export__.res_partner_36107_a88a45b2</t>
  </si>
  <si>
    <t>GOMEZ CARRERA,KEVIN ESMITH</t>
  </si>
  <si>
    <t>__export__.res_partner_37951_736aa48c</t>
  </si>
  <si>
    <t>GOMEZ DOMERO FRANCISCO JAVIER</t>
  </si>
  <si>
    <t>__export__.res_partner_35915_117208d6</t>
  </si>
  <si>
    <t>GOMEZ FABIAN JOSE ALEXANDER</t>
  </si>
  <si>
    <t>__export__.res_partner_35643_e4fa812d</t>
  </si>
  <si>
    <t>GOMEZ HERRERA, ALVARO ELMERSON</t>
  </si>
  <si>
    <t>__export__.res_partner_36219_84bb5e13</t>
  </si>
  <si>
    <t>GOMEZ SUAREZ,VANESA</t>
  </si>
  <si>
    <t>__export__.res_partner_35295_a1251eb1</t>
  </si>
  <si>
    <t>GOMEZ TRUJILLO YRAIDA</t>
  </si>
  <si>
    <t>__export__.res_partner_36216_383fe988</t>
  </si>
  <si>
    <t>GOMEZ VICENCIO ISAIRA</t>
  </si>
  <si>
    <t>__export__.res_partner_36010_3087c39c</t>
  </si>
  <si>
    <t>GOMEZ ZEVALLOS VICTOR ALFONSO</t>
  </si>
  <si>
    <t>__export__.res_partner_36046_88f8e3d4</t>
  </si>
  <si>
    <t>GONZALES CARRASCO MARIA LEYDA</t>
  </si>
  <si>
    <t>__export__.res_partner_36171_ff3a5919</t>
  </si>
  <si>
    <t>GONZALES MALDONADO MIRIAM YOHANA</t>
  </si>
  <si>
    <t>__export__.res_partner_36042_bce22140</t>
  </si>
  <si>
    <t>GONZALES QUISPE JOSE EYNER</t>
  </si>
  <si>
    <t>__export__.res_partner_35673_80523f8c</t>
  </si>
  <si>
    <t>GONZALES RODRIGUEZ VICTOR ARMANDO</t>
  </si>
  <si>
    <t>__export__.res_partner_35311_572e23d6</t>
  </si>
  <si>
    <t>GONZALES RONDAN MARITZA TRINIDAD</t>
  </si>
  <si>
    <t>__export__.res_partner_36032_532678eb</t>
  </si>
  <si>
    <t>GONZALES RONDON GERALDINE ESTHER</t>
  </si>
  <si>
    <t>__export__.res_partner_36121_3b3f3dfa</t>
  </si>
  <si>
    <t>GONZALES SOLIS,DANY MARCELO</t>
  </si>
  <si>
    <t>__export__.res_partner_35260_4d1a5dab</t>
  </si>
  <si>
    <t>GONZALES VACA WILFREDO ALBERTO</t>
  </si>
  <si>
    <t>__export__.res_partner_35427_467cf305</t>
  </si>
  <si>
    <t>GONZALES VDA DE FERNANDEZ, ENCARNACION ESMERALDA</t>
  </si>
  <si>
    <t>__export__.res_partner_35617_4ac45700</t>
  </si>
  <si>
    <t>GONZALES VERA ELSA MAGALY</t>
  </si>
  <si>
    <t>__export__.res_partner_36318_5e33f683</t>
  </si>
  <si>
    <t>GONZALEZ CANTOR MARLON JOHAN</t>
  </si>
  <si>
    <t>__export__.res_partner_18421_cc94b7f7</t>
  </si>
  <si>
    <t>GOOGLE ADWORDS</t>
  </si>
  <si>
    <t>__export__.res_partner_26007_f8c2f38b</t>
  </si>
  <si>
    <t>GOURANGUI S.A.C.</t>
  </si>
  <si>
    <t>__export__.res_partner_36279_60662520</t>
  </si>
  <si>
    <t>GRADOS TICSE MARCIAL GERSON</t>
  </si>
  <si>
    <t>__export__.res_partner_25423_c16415f3</t>
  </si>
  <si>
    <t>GRAFFIX PUBLICIDAD S.A.C.</t>
  </si>
  <si>
    <t>__export__.res_partner_26109_2128d655</t>
  </si>
  <si>
    <t>GRAFIC MERCH S.A.C.</t>
  </si>
  <si>
    <t>__export__.res_partner_25331_ecd25fb6</t>
  </si>
  <si>
    <t>GRAFICA ECOPRINT S.A.C</t>
  </si>
  <si>
    <t>__export__.res_partner_26656_6e70ff6a</t>
  </si>
  <si>
    <t>GRAFICA EPEL S.A.C.</t>
  </si>
  <si>
    <t>__export__.res_partner_25378_c215cb98</t>
  </si>
  <si>
    <t>GRAFICA VULCANO S.A.C.</t>
  </si>
  <si>
    <t>__export__.res_partner_26370_b2b81a29</t>
  </si>
  <si>
    <t>GRAN CHEF E.I.R.L.</t>
  </si>
  <si>
    <t>__export__.res_partner_24408_1339821f</t>
  </si>
  <si>
    <t>GRAN HOTEL EL GOLF TRUJILLO S.A.</t>
  </si>
  <si>
    <t>__export__.res_partner_26564_f1192b1a</t>
  </si>
  <si>
    <t>GRAN HOTEL TUMI DE ORO VIP E.I.R.L.</t>
  </si>
  <si>
    <t>__export__.res_partner_24177_5639d723</t>
  </si>
  <si>
    <t>GRAN PARRILLADA TIMBO S C R L</t>
  </si>
  <si>
    <t>__export__.res_partner_25550_c8d3304d</t>
  </si>
  <si>
    <t>GRAN VALLE DEL SOL S.A.C.</t>
  </si>
  <si>
    <t>__export__.res_partner_25715_4b3ed42d</t>
  </si>
  <si>
    <t>GRAU LOGISTICA EXPRESS S.A.C.</t>
  </si>
  <si>
    <t>__export__.res_partner_26336_734a60c2</t>
  </si>
  <si>
    <t>GREAT BUSINESS SANTA LUISA S.A.C.</t>
  </si>
  <si>
    <t>__export__.res_partner_24872_8ca031a6</t>
  </si>
  <si>
    <t>GREAT SERVICE SERV.TURIS.EL TABLON S.A.C</t>
  </si>
  <si>
    <t>__export__.res_partner_24974_360cc3fa</t>
  </si>
  <si>
    <t>GREEN AIRPORT S.A.</t>
  </si>
  <si>
    <t>__export__.res_partner_26464_44286098</t>
  </si>
  <si>
    <t>GREEN INSUQUIMICA S.A.C.</t>
  </si>
  <si>
    <t>__export__.res_partner_37952_3840cf95</t>
  </si>
  <si>
    <t>GREEN OASIS VETERINARY MEDICALS AND EQUIPMENTS SUPPLIES</t>
  </si>
  <si>
    <t>__export__.res_partner_24382_08cac508</t>
  </si>
  <si>
    <t>GRESCO S.A.C.</t>
  </si>
  <si>
    <t>__export__.res_partner_26769_b39aa6b4</t>
  </si>
  <si>
    <t>GREYVIS CORPORATION S.A.C</t>
  </si>
  <si>
    <t>__export__.res_partner_24479_fe2250b4</t>
  </si>
  <si>
    <t>GRIFO AMIGO S.A.</t>
  </si>
  <si>
    <t>__export__.res_partner_24869_9a3758c1</t>
  </si>
  <si>
    <t>GRIFO ARANCOTA S.A.C.</t>
  </si>
  <si>
    <t>__export__.res_partner_26645_7be596bc</t>
  </si>
  <si>
    <t>GRIFO AVR NORTE E.I.R.L</t>
  </si>
  <si>
    <t>__export__.res_partner_24612_80a4aabb</t>
  </si>
  <si>
    <t>GRIFO AYACUCHO EIRL</t>
  </si>
  <si>
    <t>__export__.res_partner_24617_d20834ba</t>
  </si>
  <si>
    <t>GRIFO CONTINENTAL S.A.C.</t>
  </si>
  <si>
    <t>__export__.res_partner_25181_d346160e</t>
  </si>
  <si>
    <t>GRIFO CONTINENTAL SERVICE E.I.R.L.</t>
  </si>
  <si>
    <t>__export__.res_partner_25398_01f9d11f</t>
  </si>
  <si>
    <t>GRIFO CONTROL S.A.C.</t>
  </si>
  <si>
    <t>__export__.res_partner_25318_e4163465</t>
  </si>
  <si>
    <t>GRIFO CORPORACION PETROPOLIS SOCIEDAD ANONIMA CERRADA</t>
  </si>
  <si>
    <t>__export__.res_partner_24530_6d01a2d8</t>
  </si>
  <si>
    <t>GRIFO CRUZ AYABACAS EMPRESA INDIVIDUAL DE RESPONSABILIDAD LIMITADA</t>
  </si>
  <si>
    <t>__export__.res_partner_25509_9f145b81</t>
  </si>
  <si>
    <t>GRIFO CRYSMAR S.A.C.</t>
  </si>
  <si>
    <t>__export__.res_partner_25744_cd9f55b1</t>
  </si>
  <si>
    <t>GRIFO DELFIN S.A.C.</t>
  </si>
  <si>
    <t>__export__.res_partner_24236_4815be76</t>
  </si>
  <si>
    <t>GRIFO DENNIS S.A.C.</t>
  </si>
  <si>
    <t>__export__.res_partner_18611_04bae3e5</t>
  </si>
  <si>
    <t>GRIFO EL HUARANGAL E.I.R.L.</t>
  </si>
  <si>
    <t>__export__.res_partner_26612_206124cc</t>
  </si>
  <si>
    <t>GRIFO FRM E.I.R.L.</t>
  </si>
  <si>
    <t>__export__.res_partner_24796_f99dc073</t>
  </si>
  <si>
    <t>GRIFO GUADALUPE SOCIEDAD ANONIMA CERRADA</t>
  </si>
  <si>
    <t>__export__.res_partner_24409_3bd8e8ea</t>
  </si>
  <si>
    <t>GRIFO HUAMACHUCO S.R.L.</t>
  </si>
  <si>
    <t>__export__.res_partner_24413_85bd5c4d</t>
  </si>
  <si>
    <t>GRIFO HUANCAS E I R LTDA</t>
  </si>
  <si>
    <t>__export__.res_partner_24153_44fe8144</t>
  </si>
  <si>
    <t>GRIFO JUAN PABLO II EIRL</t>
  </si>
  <si>
    <t>__export__.res_partner_24149_2eab2481</t>
  </si>
  <si>
    <t>GRIFO LAS PEÑAS S.R.L</t>
  </si>
  <si>
    <t>__export__.res_partner_25058_bb27c24c</t>
  </si>
  <si>
    <t>GRIFO LOS PORTALES SOCIEDAD ANONIMA CERRADA</t>
  </si>
  <si>
    <t>__export__.res_partner_25480_c0a49b21</t>
  </si>
  <si>
    <t>GRIFO LUCYMAR S.A.C.</t>
  </si>
  <si>
    <t>__export__.res_partner_24702_73c3e30b</t>
  </si>
  <si>
    <t>GRIFO MI AMANDITA E.I.R.L.</t>
  </si>
  <si>
    <t>__export__.res_partner_25598_2b902438</t>
  </si>
  <si>
    <t>GRIFO MICAELA E.I.R.L.</t>
  </si>
  <si>
    <t>__export__.res_partner_24758_7d3fc9d9</t>
  </si>
  <si>
    <t>GRIFO NACIONAL E.I.R.LTDA.</t>
  </si>
  <si>
    <t>__export__.res_partner_25222_5d111170</t>
  </si>
  <si>
    <t>GRIFO NUEVA YORK S.A.C.</t>
  </si>
  <si>
    <t>__export__.res_partner_24908_b26bc64f</t>
  </si>
  <si>
    <t>GRIFO NUEVO LURIN SCRL</t>
  </si>
  <si>
    <t>__export__.res_partner_24411_9139e586</t>
  </si>
  <si>
    <t>GRIFO PAIJAN S.R.LTDA.</t>
  </si>
  <si>
    <t>__export__.res_partner_24774_179b5458</t>
  </si>
  <si>
    <t>GRIFO PETROSOL S.R.L.</t>
  </si>
  <si>
    <t>__export__.res_partner_24720_848d30a7</t>
  </si>
  <si>
    <t>GRIFO PUCARA S.R.L.</t>
  </si>
  <si>
    <t>__export__.res_partner_24577_4ca9e22b</t>
  </si>
  <si>
    <t>GRIFO RACING E.I.R.L</t>
  </si>
  <si>
    <t>__export__.res_partner_25925_bcbee383</t>
  </si>
  <si>
    <t>GRIFO ROBLES S.A.C.</t>
  </si>
  <si>
    <t>__export__.res_partner_24406_ace1f4d9</t>
  </si>
  <si>
    <t>GRIFO SAN ANTONIO E.I.R.LTDA.</t>
  </si>
  <si>
    <t>__export__.res_partner_24123_e50d505b</t>
  </si>
  <si>
    <t>GRIFO SAN IGNACIO S.A.C.</t>
  </si>
  <si>
    <t>__export__.res_partner_25186_9b6e6626</t>
  </si>
  <si>
    <t>GRIFO SAN MARTIN SAC</t>
  </si>
  <si>
    <t>__export__.res_partner_24352_bbd31cf3</t>
  </si>
  <si>
    <t>GRIFO SAN RAMON S.R.LTDA.</t>
  </si>
  <si>
    <t>__export__.res_partner_25957_2ceff083</t>
  </si>
  <si>
    <t>GRIFO SERVIS GUEVARA &amp; CIA EMPRESA INDIVIDUAL DE RESPONSABILIDAD LIMITADA</t>
  </si>
  <si>
    <t>__export__.res_partner_24450_10b6fa18</t>
  </si>
  <si>
    <t>GRIFO SERVITOR S.A</t>
  </si>
  <si>
    <t>__export__.res_partner_24611_0d08df22</t>
  </si>
  <si>
    <t>GRIFO SUBTANJALLA S.R.L.</t>
  </si>
  <si>
    <t>__export__.res_partner_24474_6d9a3129</t>
  </si>
  <si>
    <t>GRIFO TOBI EIRL</t>
  </si>
  <si>
    <t>__export__.res_partner_24890_0ba58c37</t>
  </si>
  <si>
    <t>GRIFO VALCARD S.R.L.</t>
  </si>
  <si>
    <t>__export__.res_partner_25211_dd80cb17</t>
  </si>
  <si>
    <t>GRIFO Y ESTACION DE SERV R.CH SRL</t>
  </si>
  <si>
    <t>__export__.res_partner_26223_641b1755</t>
  </si>
  <si>
    <t>GRIFO Y ESTACIONES MI LEYDI DOS E.I.R.L.</t>
  </si>
  <si>
    <t>__export__.res_partner_25837_b800a422</t>
  </si>
  <si>
    <t>GRIFO Y ESTACIONES MI LEYDI S.A.C.</t>
  </si>
  <si>
    <t>__export__.res_partner_24749_7b7b00a2</t>
  </si>
  <si>
    <t>GRIFO Y TRANSPORTES SARITA COLONIA P &amp; F E.I.R.L.</t>
  </si>
  <si>
    <t>__export__.res_partner_25229_3583a3db</t>
  </si>
  <si>
    <t>GRIFOCENTRO PETROVAS E.I.R.L.</t>
  </si>
  <si>
    <t>__export__.res_partner_24616_7a73bde3</t>
  </si>
  <si>
    <t>GRIFOS CAJAMARCA S.A.C.</t>
  </si>
  <si>
    <t>__export__.res_partner_25455_0b1d05fb</t>
  </si>
  <si>
    <t>GRIFOS COPA SOCIEDAD ANONIMA CERRADA - GRIFOS COPA S.A.C.</t>
  </si>
  <si>
    <t>__export__.res_partner_24539_b984fa3c</t>
  </si>
  <si>
    <t>GRIFOS CRUZ BLANCA S.A.C</t>
  </si>
  <si>
    <t>__export__.res_partner_24131_bc9fe560</t>
  </si>
  <si>
    <t>GRIFOS ESPINOZA S.A.</t>
  </si>
  <si>
    <t>__export__.res_partner_24778_4abf0235</t>
  </si>
  <si>
    <t>GRIFOS GRAN PRIX S.A.C.</t>
  </si>
  <si>
    <t>__export__.res_partner_24367_e3a5338f</t>
  </si>
  <si>
    <t>GRIFOS KAMT S.A.C</t>
  </si>
  <si>
    <t>__export__.res_partner_24621_e0d43c1f</t>
  </si>
  <si>
    <t>GRIFOS LAYZON S.A.C.</t>
  </si>
  <si>
    <t>__export__.res_partner_26015_2aa0704a</t>
  </si>
  <si>
    <t>GRIFOS PEBSA S.A.</t>
  </si>
  <si>
    <t>__export__.res_partner_25815_707b4323</t>
  </si>
  <si>
    <t>GRIFOS PRIXVAL S.A.C.</t>
  </si>
  <si>
    <t>__export__.res_partner_24327_3ac04027</t>
  </si>
  <si>
    <t>GRIFOS SAGITARIO S.R.L.</t>
  </si>
  <si>
    <t>__export__.res_partner_25494_ca6cd5a9</t>
  </si>
  <si>
    <t>GRIFOS TUCANO S.R.L.</t>
  </si>
  <si>
    <t>__export__.res_partner_25879_770674b3</t>
  </si>
  <si>
    <t>GRIFOS Y TRANSPORTES VENEZUELA S.A.C.</t>
  </si>
  <si>
    <t>__export__.res_partner_26197_a8ff4e91</t>
  </si>
  <si>
    <t>GRIFOS YEFREE EMPRESA INDIVIDUAL DE RESPONSABILIDAD LIMITADA</t>
  </si>
  <si>
    <t>__export__.res_partner_24109_cc7275e6</t>
  </si>
  <si>
    <t>GRIFOSA S.A.C.</t>
  </si>
  <si>
    <t>__export__.res_partner_25849_ee5a68c1</t>
  </si>
  <si>
    <t>GRIFO´S ERIC E.I.R.L.</t>
  </si>
  <si>
    <t>__export__.res_partner_26098_634911de</t>
  </si>
  <si>
    <t>GRUPO &amp; INVERSIONES LA MASIA E.I.R.L.</t>
  </si>
  <si>
    <t>__export__.res_partner_26151_3684fd82</t>
  </si>
  <si>
    <t>GRUPO ABBY S.A.C.</t>
  </si>
  <si>
    <t>__export__.res_partner_25567_38de3a0a</t>
  </si>
  <si>
    <t>GRUPO AGAPE HOTEL E.I.R.L.</t>
  </si>
  <si>
    <t>__export__.res_partner_26615_45d0dfa0</t>
  </si>
  <si>
    <t>GRUPO ALTAVISTA CHOTA S.A.C.</t>
  </si>
  <si>
    <t>__export__.res_partner_26044_69150e1b</t>
  </si>
  <si>
    <t>GRUPO ARGO SOLUCIONES DE ENVASES S.A.C.</t>
  </si>
  <si>
    <t>__export__.res_partner_24931_31fad373</t>
  </si>
  <si>
    <t>GRUPO ARIAS S.A.C.</t>
  </si>
  <si>
    <t>__export__.res_partner_25504_ff0e4748</t>
  </si>
  <si>
    <t>GRUPO BAVIERA SRL</t>
  </si>
  <si>
    <t>__export__.res_partner_26401_579fac18</t>
  </si>
  <si>
    <t>GRUPO BIOSELVA S.A.C.</t>
  </si>
  <si>
    <t>__export__.res_partner_26200_b99629dc</t>
  </si>
  <si>
    <t>GRUPO CAPLINA HNOS S.A.C.</t>
  </si>
  <si>
    <t>__export__.res_partner_25817_f48750bc</t>
  </si>
  <si>
    <t>GRUPO CELIS VELA S.A.C.</t>
  </si>
  <si>
    <t>__export__.res_partner_37953_477398f0</t>
  </si>
  <si>
    <t>GRUPO COMERCIAL MONTECO S.A.</t>
  </si>
  <si>
    <t>__export__.res_partner_26506_7faf247a</t>
  </si>
  <si>
    <t>GRUPO COMERCIAL MURANO QUEZADA S.A.C.</t>
  </si>
  <si>
    <t>__export__.res_partner_25447_586e5892</t>
  </si>
  <si>
    <t>GRUPO COPESA S.A.C.</t>
  </si>
  <si>
    <t>__export__.res_partner_26253_248382cc</t>
  </si>
  <si>
    <t>GRUPO CORDILLERA BLANCA SOCIEDAD ANONIMA</t>
  </si>
  <si>
    <t>__export__.res_partner_26346_92d23479</t>
  </si>
  <si>
    <t>GRUPO CORINSER S.A.C.</t>
  </si>
  <si>
    <t>__export__.res_partner_26647_ea3b79d5</t>
  </si>
  <si>
    <t>GRUPO DAIR-AL PERU S.A.C.</t>
  </si>
  <si>
    <t>__export__.res_partner_25092_9a2eff21</t>
  </si>
  <si>
    <t>GRUPO DE GESTION C SOCIEDAD ANONIMA - GRUPO DE GESTION C S.A.</t>
  </si>
  <si>
    <t>__export__.res_partner_25926_9f2264d9</t>
  </si>
  <si>
    <t>GRUPO D´GUADALUPE S.A.C.</t>
  </si>
  <si>
    <t>__export__.res_partner_25307_535939e0</t>
  </si>
  <si>
    <t>GRUPO E INVERSIONES ARMER S.A.C.</t>
  </si>
  <si>
    <t>__export__.res_partner_25558_99ea7598</t>
  </si>
  <si>
    <t>GRUPO EL PIURANITO S.A.C.</t>
  </si>
  <si>
    <t>__export__.res_partner_26754_2de76815</t>
  </si>
  <si>
    <t>GRUPO EMPRESARIAL &amp; SERVICIOS GENERALES HNOS ESPINOZA SOCIEDAD ANONIMA CERRADA</t>
  </si>
  <si>
    <t>__export__.res_partner_25644_81660855</t>
  </si>
  <si>
    <t>GRUPO FABIAMAR E.I.R.L.</t>
  </si>
  <si>
    <t>__export__.res_partner_25560_2996a960</t>
  </si>
  <si>
    <t>GRUPO FALCON HERMANOS S.A.C.</t>
  </si>
  <si>
    <t>__export__.res_partner_24209_def493c9</t>
  </si>
  <si>
    <t>GRUPO FE HOLDING SOCIEDAD COMERCIAL DE RESPONSABILIDAD LIMITADA</t>
  </si>
  <si>
    <t>__export__.res_partner_26142_a04bd0d1</t>
  </si>
  <si>
    <t>GRUPO FORMART SAC</t>
  </si>
  <si>
    <t>__export__.res_partner_26728_c654a303</t>
  </si>
  <si>
    <t>GRUPO FROSTY S.A.C.</t>
  </si>
  <si>
    <t>__export__.res_partner_26592_60c7d8da</t>
  </si>
  <si>
    <t>GRUPO FRUTAS GOLDEN S.A.C.</t>
  </si>
  <si>
    <t>__export__.res_partner_24883_68025299</t>
  </si>
  <si>
    <t>GRUPO GAMARRA S.A.C.</t>
  </si>
  <si>
    <t>__export__.res_partner_25492_4e7dae31</t>
  </si>
  <si>
    <t>GRUPO GARCIA TOLEDO S.A.C</t>
  </si>
  <si>
    <t>__export__.res_partner_25946_d3b016ca</t>
  </si>
  <si>
    <t>GRUPO GASTRONOMICO MIA E.I.R.L.</t>
  </si>
  <si>
    <t>__export__.res_partner_26703_c077b1b5</t>
  </si>
  <si>
    <t>GRUPO GES E.I.R.L.</t>
  </si>
  <si>
    <t>__export__.res_partner_25680_34406790</t>
  </si>
  <si>
    <t>GRUPO GLOBPERU S.A.C.</t>
  </si>
  <si>
    <t>__export__.res_partner_37954_2a26628c</t>
  </si>
  <si>
    <t>GRUPO GRANDES COLOMBIA LTDA.</t>
  </si>
  <si>
    <t>__export__.res_partner_37955_1aa417a3</t>
  </si>
  <si>
    <t>__export__.res_partner_25772_0ee0f16a</t>
  </si>
  <si>
    <t>GRUPO HARIFE S.A.C.</t>
  </si>
  <si>
    <t>__export__.res_partner_26813_ae668e29</t>
  </si>
  <si>
    <t>GRUPO HOTELERO GUZMAN E.I.R.L</t>
  </si>
  <si>
    <t>__export__.res_partner_25442_fca9391a</t>
  </si>
  <si>
    <t>GRUPO IPINCE BRUCKMANN S.A.C.</t>
  </si>
  <si>
    <t>__export__.res_partner_26140_fb70808f</t>
  </si>
  <si>
    <t>GRUPO J &amp; A MATIAS EMPRESA INDIVIDUAL DE RESPONSABILIDAD LIMITADA - GRUPO J &amp; A MATIAS E.I.R.L.</t>
  </si>
  <si>
    <t>__export__.res_partner_25379_ff9b214a</t>
  </si>
  <si>
    <t>GRUPO JR PERU S.A.C.</t>
  </si>
  <si>
    <t>__export__.res_partner_25945_f5193110</t>
  </si>
  <si>
    <t>GRUPO LA SALCHI SOCIEDAD ANONIMA CERRADA</t>
  </si>
  <si>
    <t>__export__.res_partner_26745_4c30696e</t>
  </si>
  <si>
    <t>GRUPO LAROCA E.I.R.L.</t>
  </si>
  <si>
    <t>__export__.res_partner_25805_830d6e88</t>
  </si>
  <si>
    <t>GRUPO LAS ESPADAS EMPRESA INDIVIDUAL DE RESPONSABILIDAD LIMITADA - GRUPO LAS ESPADAS E.I.R.L.</t>
  </si>
  <si>
    <t>__export__.res_partner_25687_8c110d49</t>
  </si>
  <si>
    <t>GRUPO LAURITA S.A.C.</t>
  </si>
  <si>
    <t>__export__.res_partner_25601_a1429c63</t>
  </si>
  <si>
    <t>GRUPO LIVAL S.A.C.</t>
  </si>
  <si>
    <t>__export__.res_partner_26355_9593bc23</t>
  </si>
  <si>
    <t>GRUPO M &amp; P GRIFOS S.A.C.</t>
  </si>
  <si>
    <t>__export__.res_partner_26159_55b8c81e</t>
  </si>
  <si>
    <t>GRUPO MCENTER S.A.C.</t>
  </si>
  <si>
    <t>__export__.res_partner_26737_14dc88b5</t>
  </si>
  <si>
    <t>GRUPO METALCAM E.I.R.L.</t>
  </si>
  <si>
    <t>__export__.res_partner_26397_2e544763</t>
  </si>
  <si>
    <t>GRUPO MIRANDA &amp; ZANABRIA S.A.C.</t>
  </si>
  <si>
    <t>__export__.res_partner_25812_e13221ec</t>
  </si>
  <si>
    <t>GRUPO NABER S.A.C.</t>
  </si>
  <si>
    <t>__export__.res_partner_24289_9390eebf</t>
  </si>
  <si>
    <t>GRUPO ONCE S.A.C.</t>
  </si>
  <si>
    <t>__export__.res_partner_26620_275e8244</t>
  </si>
  <si>
    <t>GRUPO ORLANDO S.A.C.</t>
  </si>
  <si>
    <t>__export__.res_partner_24365_755e461b</t>
  </si>
  <si>
    <t>GRUPO PANAMERICANA DE RADIOS S.A.- GPR S.A</t>
  </si>
  <si>
    <t>__export__.res_partner_25507_de615b56</t>
  </si>
  <si>
    <t>GRUPO PARDO S.A.C</t>
  </si>
  <si>
    <t>__export__.res_partner_26014_ee31b13a</t>
  </si>
  <si>
    <t>GRUPO QUANAM S.A.C.</t>
  </si>
  <si>
    <t>__export__.res_partner_25790_6f905578</t>
  </si>
  <si>
    <t>GRUPO QUIROZ MEDINA SAC</t>
  </si>
  <si>
    <t>__export__.res_partner_25968_69faa27a</t>
  </si>
  <si>
    <t>GRUPO REOL´S PERU S.A.C.</t>
  </si>
  <si>
    <t>__export__.res_partner_26136_6f645f60</t>
  </si>
  <si>
    <t>GRUPO REY MIDAS S.R.L.</t>
  </si>
  <si>
    <t>__export__.res_partner_38904_e9877500</t>
  </si>
  <si>
    <t>GRUPO RIO VERDE SELVA CARGO E.I.R.L.</t>
  </si>
  <si>
    <t>__export__.res_partner_25041_edf7994b</t>
  </si>
  <si>
    <t>GRUPO ROKYS S.A.C.</t>
  </si>
  <si>
    <t>__export__.res_partner_25838_ec1916d8</t>
  </si>
  <si>
    <t>GRUPO SERPRO PERU S.A.C</t>
  </si>
  <si>
    <t>__export__.res_partner_26055_18eb6b65</t>
  </si>
  <si>
    <t>GRUPO SILVA SANTISTEBAN S.R.L.</t>
  </si>
  <si>
    <t>__export__.res_partner_26170_1edb3ee7</t>
  </si>
  <si>
    <t>GRUPO SILVAMEDIC S.A.C.</t>
  </si>
  <si>
    <t>__export__.res_partner_26179_f13dcedc</t>
  </si>
  <si>
    <t>GRUPO SK SERVICIOS Y OBRAS E.I.R.L. - GSKSYO E.I.R.L.</t>
  </si>
  <si>
    <t>__export__.res_partner_26689_4f9ada66</t>
  </si>
  <si>
    <t>GRUPO SOFIA &amp; BAZAR SOCIEDAD COMERCIAL DE RESPONSABILIDAD LIMITADA</t>
  </si>
  <si>
    <t>__export__.res_partner_25593_687f2f62</t>
  </si>
  <si>
    <t>GRUPO SOL DE ORO SOCIEDAD COMERCIAL DE RESPONSABILIDAD LIMITADA</t>
  </si>
  <si>
    <t>__export__.res_partner_25110_480bdc55</t>
  </si>
  <si>
    <t>GRUPO SUMINISTROS &amp; PACKING S.A.C.</t>
  </si>
  <si>
    <t>__export__.res_partner_26497_0ed702d7</t>
  </si>
  <si>
    <t>GRUPO TORRES LLERENA E.I.R.L.</t>
  </si>
  <si>
    <t>__export__.res_partner_25934_3edf78b9</t>
  </si>
  <si>
    <t>GRUPO UNITED S.A.C.</t>
  </si>
  <si>
    <t>__export__.res_partner_25940_e09d2094</t>
  </si>
  <si>
    <t>GRUPO V &amp; D MODULARQ S.A.C.</t>
  </si>
  <si>
    <t>__export__.res_partner_26326_5c4209cf</t>
  </si>
  <si>
    <t>GRUPO VENEZUELA SAC</t>
  </si>
  <si>
    <t>__export__.res_partner_26216_2d39f5b7</t>
  </si>
  <si>
    <t>GRUPO VET PERU S.A.C.</t>
  </si>
  <si>
    <t>__export__.res_partner_25512_1e409a32</t>
  </si>
  <si>
    <t>GRUPO VISTA ALEGRE SAC</t>
  </si>
  <si>
    <t>__export__.res_partner_26124_8c3e2928</t>
  </si>
  <si>
    <t>GRUPO YASOMA S.A.C.</t>
  </si>
  <si>
    <t>__export__.res_partner_26420_eab1ae1a</t>
  </si>
  <si>
    <t>GRUPO-LANDAURO E.I.R.L</t>
  </si>
  <si>
    <t>__export__.res_partner_24830_9d766c30</t>
  </si>
  <si>
    <t>GRUPORPP SOCIEDAD ANONIMA CERRADA</t>
  </si>
  <si>
    <t>__export__.res_partner_26366_61c144c2</t>
  </si>
  <si>
    <t>GRÁFICA AKOLOR S.A.C.</t>
  </si>
  <si>
    <t>__export__.res_partner_24553_2c548f5b</t>
  </si>
  <si>
    <t>GRÁFICA ESBELIA QUIJANO SRL</t>
  </si>
  <si>
    <t>__export__.res_partner_24312_355d74d3</t>
  </si>
  <si>
    <t>GS1 PERU</t>
  </si>
  <si>
    <t>__export__.res_partner_24550_52cf9915</t>
  </si>
  <si>
    <t>GTD PERÚ S.A</t>
  </si>
  <si>
    <t>__export__.res_partner_26820_ae78e4ff</t>
  </si>
  <si>
    <t>GUANACOFFEE PERU E.I.R.L.</t>
  </si>
  <si>
    <t>__export__.res_partner_18529_c9b3a8dd</t>
  </si>
  <si>
    <t>GUANGZHOU HAICHENG PHARMACEUTICAL CO., LTD.</t>
  </si>
  <si>
    <t>__export__.res_partner_38077_fa5c6514</t>
  </si>
  <si>
    <t>GUANILO COSTILLA, WESLIE ALAN</t>
  </si>
  <si>
    <t>__export__.res_partner_35842_b33d4c05</t>
  </si>
  <si>
    <t>GUERRA PEREZ SHIRLEY FIORELLA</t>
  </si>
  <si>
    <t>__export__.res_partner_35233_6c0afb51</t>
  </si>
  <si>
    <t>GUERRA YUCRA,IRACEMA YOVANNA</t>
  </si>
  <si>
    <t>__export__.res_partner_36025_91bec93b</t>
  </si>
  <si>
    <t>GUERRERO CORDOVA,ROMAN</t>
  </si>
  <si>
    <t>__export__.res_partner_35696_dfc33de0</t>
  </si>
  <si>
    <t>GUERRERO LEON JUANA ROSARIO</t>
  </si>
  <si>
    <t>__export__.res_partner_35903_9f2d2a80</t>
  </si>
  <si>
    <t>GUEVARA DIAZ AUTIMIO</t>
  </si>
  <si>
    <t>__export__.res_partner_35241_6f720401</t>
  </si>
  <si>
    <t>GUEVARA HUANACUNI WILBER ALFREDO</t>
  </si>
  <si>
    <t>__export__.res_partner_35557_5797d713</t>
  </si>
  <si>
    <t>GUILLEN CACERES, MARIA SOLEDAD</t>
  </si>
  <si>
    <t>__export__.res_partner_36192_d5886212</t>
  </si>
  <si>
    <t>GUILLEN DIAZ GREGORIO IVAN</t>
  </si>
  <si>
    <t>__export__.res_partner_37956_361ae9a5</t>
  </si>
  <si>
    <t>GULF VETERINARY CENTRE</t>
  </si>
  <si>
    <t>__export__.res_partner_35620_de3c5b3f</t>
  </si>
  <si>
    <t>GUTIERREZ ALVAREZ WALTER ALFREDO</t>
  </si>
  <si>
    <t>__export__.res_partner_35244_d0b234fd</t>
  </si>
  <si>
    <t>GUTIERREZ CHURA,GABRIEL JOSE</t>
  </si>
  <si>
    <t>__export__.res_partner_36044_9a388854</t>
  </si>
  <si>
    <t>GUTIERREZ ROCA ISABEL SUSI</t>
  </si>
  <si>
    <t>__export__.res_partner_35900_7ea1a23c</t>
  </si>
  <si>
    <t>GUTIERREZ TUANAMA ARNOLD AMADOR</t>
  </si>
  <si>
    <t>__export__.res_partner_18414_30d8f462</t>
  </si>
  <si>
    <t>GUZMAN ARIZA ABOGADOS Y NOTARIOS</t>
  </si>
  <si>
    <t>__export__.res_partner_26309_590eda94</t>
  </si>
  <si>
    <t>GV GLOBAL LOGISTIC S.A.C.</t>
  </si>
  <si>
    <t>__export__.res_partner_37957_baf52b01</t>
  </si>
  <si>
    <t>Galeano Representaciones</t>
  </si>
  <si>
    <t>__export__.res_partner_26555_7cb7ed74</t>
  </si>
  <si>
    <t>H &amp; 1600 SAC</t>
  </si>
  <si>
    <t>__export__.res_partner_25599_1f003b36</t>
  </si>
  <si>
    <t>H &amp; T SERVICIOS GENERALES MULTIPLES S.A.C.</t>
  </si>
  <si>
    <t>__export__.res_partner_25337_7a7fc0b0</t>
  </si>
  <si>
    <t>H BELLIDO TRANSPORTES SOCIEDAD ANONIMA CERRADA - H BELLIDO TRANSPORTES S.A.C.</t>
  </si>
  <si>
    <t>__export__.res_partner_25002_f8aa1d51</t>
  </si>
  <si>
    <t>H.C.S. LA RETAMA SAC</t>
  </si>
  <si>
    <t>__export__.res_partner_24693_dde7ca96</t>
  </si>
  <si>
    <t>HANAMI S.A.C.</t>
  </si>
  <si>
    <t>__export__.res_partner_26429_32177fc6</t>
  </si>
  <si>
    <t>HAND PALLET TRUCK PERU S.A.C.</t>
  </si>
  <si>
    <t>__export__.res_partner_18406_b96c64d2</t>
  </si>
  <si>
    <t>HANGZHOU THINK CHEMICAL CO</t>
  </si>
  <si>
    <t>__export__.res_partner_18492_8f1d43e9</t>
  </si>
  <si>
    <t>HANGZHOU YONGHUI CHEMICALS CO., LTD.</t>
  </si>
  <si>
    <t>__export__.res_partner_25163_ff1e34be</t>
  </si>
  <si>
    <t>HANKA OPERADOR LOGISTICO S.A.C.</t>
  </si>
  <si>
    <t>__export__.res_partner_24679_1c0db8ca</t>
  </si>
  <si>
    <t>HANSA CAFE S.A.C.</t>
  </si>
  <si>
    <t>__export__.res_partner_24558_569cdb60</t>
  </si>
  <si>
    <t>HANSA SERVICIOS MARITIMOS S.A.C.</t>
  </si>
  <si>
    <t>__export__.res_partner_26161_80c117e4</t>
  </si>
  <si>
    <t>HANSA VILLA RICA E.I.R.L.</t>
  </si>
  <si>
    <t>__export__.res_partner_18457_e93a13b9</t>
  </si>
  <si>
    <t>HAPAG-LLOYD (CHINA) SHIPPING LTD.</t>
  </si>
  <si>
    <t>__export__.res_partner_24726_7bfdcdbf</t>
  </si>
  <si>
    <t>HARDTECH SOLUTIONS S.A.C.</t>
  </si>
  <si>
    <t>__export__.res_partner_18458_b90bb5c2</t>
  </si>
  <si>
    <t>HARMAN FINOCHEM LTD.</t>
  </si>
  <si>
    <t>__export__.res_partner_37958_40d75467</t>
  </si>
  <si>
    <t>HARVEST ISLAND TRADING L.L.C.</t>
  </si>
  <si>
    <t>__export__.res_partner_25368_7a7bdbd9</t>
  </si>
  <si>
    <t>HASMIK S.A.C.</t>
  </si>
  <si>
    <t>__export__.res_partner_18568_1bee393c</t>
  </si>
  <si>
    <t>HAUSER MASCHINEN</t>
  </si>
  <si>
    <t>__export__.res_partner_18401_21214bc2</t>
  </si>
  <si>
    <t>HEBEI FARMACHEMIE TRADE CO. LTD</t>
  </si>
  <si>
    <t>__export__.res_partner_18556_3f0eacff</t>
  </si>
  <si>
    <t>HEBEI FUDA PLASTIC PACKING CO.,LTD.</t>
  </si>
  <si>
    <t>__export__.res_partner_18554_21fdc21e</t>
  </si>
  <si>
    <t>HEBEI LIHUA PHARMACEUTICAL CO., LTD</t>
  </si>
  <si>
    <t>__export__.res_partner_18528_9677162a</t>
  </si>
  <si>
    <t>HEBEI NOVASCON TRADING CO., LTD.</t>
  </si>
  <si>
    <t>__export__.res_partner_18398_68dce375</t>
  </si>
  <si>
    <t>HEBEI TEAMTOP PHARMACEUTICAL CO.,LTD</t>
  </si>
  <si>
    <t>__export__.res_partner_18428_add22980</t>
  </si>
  <si>
    <t>HEBEI VEYONG PHARMACEUTICAL CO., LTD.</t>
  </si>
  <si>
    <t>__export__.res_partner_18441_7494d7ff</t>
  </si>
  <si>
    <t>HEBEI YUANZHENG PHARMACEUTICAL CO., LTD.</t>
  </si>
  <si>
    <t>__export__.res_partner_18433_9a40fb91</t>
  </si>
  <si>
    <t>HEFEI TNJ CHEMICAL INDUSTRY CO., LTD.</t>
  </si>
  <si>
    <t>__export__.res_partner_24541_4e1d7786</t>
  </si>
  <si>
    <t>HELADERIA HOLANDA S.R.L.</t>
  </si>
  <si>
    <t>__export__.res_partner_26457_ce6683fd</t>
  </si>
  <si>
    <t>HELADERIA Y JUGUERIA KIOS E.I.R.L.</t>
  </si>
  <si>
    <t>__export__.res_partner_24261_96d53c18</t>
  </si>
  <si>
    <t>HELENA SOCIEDAD ANONIMA CERRADA - HELENA S.A.C</t>
  </si>
  <si>
    <t>__export__.res_partner_18490_7b25a074</t>
  </si>
  <si>
    <t>HELIANTUS SRL</t>
  </si>
  <si>
    <t>__export__.res_partner_26467_9bfcda17</t>
  </si>
  <si>
    <t>HENKEL CONSTRUCTORES E.I.R.L.</t>
  </si>
  <si>
    <t>__export__.res_partner_25415_09e628cd</t>
  </si>
  <si>
    <t>HENLU &amp; MP SOCIEDAD ANONIMA CERRADA - HENLU &amp; MP S.A.C.</t>
  </si>
  <si>
    <t>__export__.res_partner_37959_49284e2d</t>
  </si>
  <si>
    <t>HERIBERTO CASTRO</t>
  </si>
  <si>
    <t>__export__.res_partner_35777_ca5e610f</t>
  </si>
  <si>
    <t>HERNANDEZ LUJAN MARCO TULIO</t>
  </si>
  <si>
    <t>__export__.res_partner_35873_313bc1a8</t>
  </si>
  <si>
    <t>HERRERA BUSTAMANTE ANA PAOLA</t>
  </si>
  <si>
    <t>__export__.res_partner_35682_a0535430</t>
  </si>
  <si>
    <t>HERRERA FERNANDEZ, JHOHAN</t>
  </si>
  <si>
    <t>__export__.res_partner_36049_59593d73</t>
  </si>
  <si>
    <t>HERRERA MAS FRANCISCA ORFELIA</t>
  </si>
  <si>
    <t>__export__.res_partner_24453_979eee7e</t>
  </si>
  <si>
    <t>HEWLETT - PACKARD PERU S.R.L.</t>
  </si>
  <si>
    <t>__export__.res_partner_25437_3c4094b4</t>
  </si>
  <si>
    <t>HEXYTOSA S.A.C.</t>
  </si>
  <si>
    <t>__export__.res_partner_26593_e557bd13</t>
  </si>
  <si>
    <t>HGT INVERSIONES E.I.R.L.</t>
  </si>
  <si>
    <t>__export__.res_partner_35320_0769715c</t>
  </si>
  <si>
    <t>HIDALGO MORAN CAROLA CECILIA</t>
  </si>
  <si>
    <t>__export__.res_partner_25559_ee84d597</t>
  </si>
  <si>
    <t>HIDRAULICAS SALVADOR E.I.R.L.</t>
  </si>
  <si>
    <t>__export__.res_partner_25051_bcb35764</t>
  </si>
  <si>
    <t>HIDROMEC INGENIEROS SAC</t>
  </si>
  <si>
    <t>__export__.res_partner_35305_60d59526</t>
  </si>
  <si>
    <t>HIGA MELENDEZ DE JOCHI,MIRIAN ELENA</t>
  </si>
  <si>
    <t>__export__.res_partner_35325_569d44ee</t>
  </si>
  <si>
    <t>HIGA NAKAMURA ISAAC</t>
  </si>
  <si>
    <t>__export__.res_partner_24606_46785764</t>
  </si>
  <si>
    <t>HIGH IT SOLUTIONS &amp; NETWORKS S.A.C</t>
  </si>
  <si>
    <t>__export__.res_partner_24402_da4c9485</t>
  </si>
  <si>
    <t>HIGSEG EIRL</t>
  </si>
  <si>
    <t>__export__.res_partner_36191_9a4334e8</t>
  </si>
  <si>
    <t>HILARIO CCOLQQUE EUFROCINA</t>
  </si>
  <si>
    <t>__export__.res_partner_38098_5278d6c3</t>
  </si>
  <si>
    <t>HINOSTROZA VILLANUEVA, ALIMAO</t>
  </si>
  <si>
    <t>__export__.res_partner_24512_40f9bc66</t>
  </si>
  <si>
    <t>HIPERMERCADOS TOTTUS ORIENTE S.A.C.</t>
  </si>
  <si>
    <t>__export__.res_partner_24966_93299747</t>
  </si>
  <si>
    <t>HIPERMERCADOS TOTTUS S.A.</t>
  </si>
  <si>
    <t>__export__.res_partner_25443_0432e8cc</t>
  </si>
  <si>
    <t>HITPERU E.I.R.L.</t>
  </si>
  <si>
    <t>__export__.res_partner_35631_91b9ca5e</t>
  </si>
  <si>
    <t>HITUSACA SIVINCHA ANA SOFIA</t>
  </si>
  <si>
    <t>__export__.res_partner_26320_181652af</t>
  </si>
  <si>
    <t>HM PASTRY SOCIEDAD ANONIMA CERRADA</t>
  </si>
  <si>
    <t>__export__.res_partner_18596_18748644</t>
  </si>
  <si>
    <t>HMM CO., LTD. AS CARRIER</t>
  </si>
  <si>
    <t>__export__.res_partner_26148_c082cd76</t>
  </si>
  <si>
    <t>HNOS CARIOCOS E.I.R.L.</t>
  </si>
  <si>
    <t>__export__.res_partner_25979_c4d899b8</t>
  </si>
  <si>
    <t>HOJAS DE AGUA S.A.C.</t>
  </si>
  <si>
    <t>__export__.res_partner_25029_4becdc7e</t>
  </si>
  <si>
    <t>HOME POWER S.A.C.</t>
  </si>
  <si>
    <t>__export__.res_partner_25266_22fa7837</t>
  </si>
  <si>
    <t>HOMECENTERS PERUANOS S.A.</t>
  </si>
  <si>
    <t>__export__.res_partner_26121_1b35aacb</t>
  </si>
  <si>
    <t>HORBE GROUP S.A.C.</t>
  </si>
  <si>
    <t>__export__.res_partner_35300_c17a61f2</t>
  </si>
  <si>
    <t>HORNA ALCARRAZ,JACKSON KIRK</t>
  </si>
  <si>
    <t>__export__.res_partner_35945_078de615</t>
  </si>
  <si>
    <t>HORNA RAMIREZ KARINA LOURDES</t>
  </si>
  <si>
    <t>__export__.res_partner_26757_cf14bb01</t>
  </si>
  <si>
    <t>HORNER SUPPLY COMPANY E.I.R.L.</t>
  </si>
  <si>
    <t>__export__.res_partner_26188_95395e18</t>
  </si>
  <si>
    <t>HORNO'S DE RUMIÑAHUI E.I.R.L.</t>
  </si>
  <si>
    <t>__export__.res_partner_24850_714a9ef6</t>
  </si>
  <si>
    <t>HOSPEDAJE CHAMAYA E.I.R.L.</t>
  </si>
  <si>
    <t>__export__.res_partner_35603_bce4eeba</t>
  </si>
  <si>
    <t>HOSPEDAJE MONSALVE E.I.R.L.</t>
  </si>
  <si>
    <t>__export__.res_partner_25313_8815f39a</t>
  </si>
  <si>
    <t>__export__.res_partner_25985_9d53e318</t>
  </si>
  <si>
    <t>HOSPEDAJE PUERTO CANDELA EMPRESA INDIVIDUAL DE RESPONSABILIDAD LIMITADA</t>
  </si>
  <si>
    <t>__export__.res_partner_24633_cd69a06a</t>
  </si>
  <si>
    <t>HOSPEDAJES PLAZA - SPA E.I.R.L.</t>
  </si>
  <si>
    <t>__export__.res_partner_25255_9634c3d9</t>
  </si>
  <si>
    <t>HOSTAL AROMO INN SAC</t>
  </si>
  <si>
    <t>__export__.res_partner_26524_ba986fbe</t>
  </si>
  <si>
    <t>HOSTAL DEL FARAON E.I.R.L.</t>
  </si>
  <si>
    <t>__export__.res_partner_26028_e8c22265</t>
  </si>
  <si>
    <t>HOSTAL D´PEDRO E.I.R.L.</t>
  </si>
  <si>
    <t>__export__.res_partner_25204_a8428fba</t>
  </si>
  <si>
    <t>HOSTAL EL PILLKAY SRL</t>
  </si>
  <si>
    <t>__export__.res_partner_24436_f8ea896c</t>
  </si>
  <si>
    <t>HOSTAL LOS JARDINES S R LTDA</t>
  </si>
  <si>
    <t>__export__.res_partner_25247_10be7867</t>
  </si>
  <si>
    <t>HOSTAL RESTAURANTE TURISTICO EL HUARANGUITO E.I.R.L.</t>
  </si>
  <si>
    <t>__export__.res_partner_24433_b67550ed</t>
  </si>
  <si>
    <t>HOSTAL SOLARI S.R.LTDA.</t>
  </si>
  <si>
    <t>__export__.res_partner_24654_994b4eac</t>
  </si>
  <si>
    <t>HOSTEM S.A.C.</t>
  </si>
  <si>
    <t>__export__.res_partner_25999_2a7afcde</t>
  </si>
  <si>
    <t>HOT SUNCHINE E.I.R.L.</t>
  </si>
  <si>
    <t>__export__.res_partner_26347_a117e266</t>
  </si>
  <si>
    <t>HOTEL AMERICANO EMPRESA INDIVIDUAL DE RESPONSABILIDAD LIMITADA</t>
  </si>
  <si>
    <t>__export__.res_partner_25314_09767219</t>
  </si>
  <si>
    <t>HOTEL ANGEL S.R.L.</t>
  </si>
  <si>
    <t>__export__.res_partner_26019_30ce3e2d</t>
  </si>
  <si>
    <t>HOTEL CASAVIAN E.I.R.L.</t>
  </si>
  <si>
    <t>__export__.res_partner_25304_a4044b90</t>
  </si>
  <si>
    <t>HOTEL CONVENCION S.A.C.</t>
  </si>
  <si>
    <t>__export__.res_partner_24715_6d60c1a2</t>
  </si>
  <si>
    <t>HOTEL DESCANSO DEL INCA SAC.</t>
  </si>
  <si>
    <t>__export__.res_partner_24410_b195fc37</t>
  </si>
  <si>
    <t>HOTEL EL BRUJO S.A.C.</t>
  </si>
  <si>
    <t>__export__.res_partner_24441_3041bf57</t>
  </si>
  <si>
    <t>HOTEL EL HUARANGO E.I.R.L.</t>
  </si>
  <si>
    <t>__export__.res_partner_24783_8f114a0e</t>
  </si>
  <si>
    <t>HOTEL LA GRAN MURALLA E.I.R.L.</t>
  </si>
  <si>
    <t>__export__.res_partner_25200_8b3f9234</t>
  </si>
  <si>
    <t>HOTEL LAS AVENTURAS DEL VIAJERO SOCIEDAD ANONIMA CERRADA</t>
  </si>
  <si>
    <t>__export__.res_partner_24902_86727c72</t>
  </si>
  <si>
    <t>HOTEL LOS CISNES DEL MARSANO SOCIEDAD COMERCIAL DE RESPONSABILIDAD LIMITADA</t>
  </si>
  <si>
    <t>__export__.res_partner_25645_f585ea76</t>
  </si>
  <si>
    <t>HOTEL LUISITA S.R.L.</t>
  </si>
  <si>
    <t>__export__.res_partner_26453_66fb1d8f</t>
  </si>
  <si>
    <t>HOTEL MARBELLA EMPRESA INDIVIDUAL DE RESPONSABILIDAD LIMITADA</t>
  </si>
  <si>
    <t>__export__.res_partner_26079_080659fd</t>
  </si>
  <si>
    <t>HOTEL NIKKEI S.A.C</t>
  </si>
  <si>
    <t>__export__.res_partner_25197_a6580e24</t>
  </si>
  <si>
    <t>HOTEL PALACIO REAL S.R.L.</t>
  </si>
  <si>
    <t>__export__.res_partner_24649_10be94ad</t>
  </si>
  <si>
    <t>HOTEL PLAZA SAN ANTONIO EIRL</t>
  </si>
  <si>
    <t>__export__.res_partner_26073_cd1d28e1</t>
  </si>
  <si>
    <t>HOTEL RESTAURANT CONFORT SOCIEDAD COMERCIAL DE RESPONSABILIDAD LIMITADA</t>
  </si>
  <si>
    <t>__export__.res_partner_25214_13041d10</t>
  </si>
  <si>
    <t>HOTEL RESTAURANT TURISTICO CASABLANCA S.A.C.</t>
  </si>
  <si>
    <t>__export__.res_partner_25820_9f446d8f</t>
  </si>
  <si>
    <t>HOTEL RESTAURANTE Y POLLERIA EL VIAJERO EMPRESA INDIVIDUAL DE RESPONSABILIDAD LIMITADA</t>
  </si>
  <si>
    <t>__export__.res_partner_24428_2dcae077</t>
  </si>
  <si>
    <t>HOTEL SAN REMO S.R.L.</t>
  </si>
  <si>
    <t>__export__.res_partner_24584_78c4cc89</t>
  </si>
  <si>
    <t>HOTEL SAN ROMAN E.I.R.L.</t>
  </si>
  <si>
    <t>__export__.res_partner_24475_b0ec113d</t>
  </si>
  <si>
    <t>HOTEL SANTA ROSA S.A.C.</t>
  </si>
  <si>
    <t>__export__.res_partner_24900_da155c5d</t>
  </si>
  <si>
    <t>HOTELERA DEL INCA S.A.C.</t>
  </si>
  <si>
    <t>__export__.res_partner_24253_e9acff6e</t>
  </si>
  <si>
    <t>HOTELERA EL BOSQUE SCRL</t>
  </si>
  <si>
    <t>__export__.res_partner_25112_916c6bd9</t>
  </si>
  <si>
    <t>HOTELES ESTELAR DEL PERU S.A.C.</t>
  </si>
  <si>
    <t>__export__.res_partner_25963_6aa489b1</t>
  </si>
  <si>
    <t>HOTELES FENIX S.A.C.</t>
  </si>
  <si>
    <t>__export__.res_partner_25863_2df63ea8</t>
  </si>
  <si>
    <t>HOTELIER S.A.C</t>
  </si>
  <si>
    <t>__export__.res_partner_36340_9b34d58f</t>
  </si>
  <si>
    <t>HOYOS MIRANDA, ABNER ABAHADT</t>
  </si>
  <si>
    <t>__export__.res_partner_26056_9e9b58ce</t>
  </si>
  <si>
    <t>HR CORP. SOCIEDAD ANONIMA CERRADA - HR CORP. S.A.C</t>
  </si>
  <si>
    <t>__export__.res_partner_25188_369fa61a</t>
  </si>
  <si>
    <t>HS TALLERES S.R.L.</t>
  </si>
  <si>
    <t>__export__.res_partner_35434_55e6a177</t>
  </si>
  <si>
    <t>HUACACHI CRIALES SATURNINA</t>
  </si>
  <si>
    <t>__export__.res_partner_36145_916f3694</t>
  </si>
  <si>
    <t>HUALLPA CHAMBILLA GRACE CARLA</t>
  </si>
  <si>
    <t>__export__.res_partner_35516_bb920fbf</t>
  </si>
  <si>
    <t>HUALLPA HERNANDEZ PEDRO FRANCISCO</t>
  </si>
  <si>
    <t>__export__.res_partner_36050_8be13e2a</t>
  </si>
  <si>
    <t>HUALLPA MELO, PAULINA</t>
  </si>
  <si>
    <t>__export__.res_partner_26162_e5b7d14d</t>
  </si>
  <si>
    <t>HUALLPA NEGOCIOS GENERALES S.A.C.</t>
  </si>
  <si>
    <t>__export__.res_partner_36127_95a93123</t>
  </si>
  <si>
    <t>HUALLPAR ESPINOZA YORMAN MAXIMO</t>
  </si>
  <si>
    <t>__export__.res_partner_36355_f81dc35e</t>
  </si>
  <si>
    <t>HUAMAN CORDOVA, SAMIRE ANDREA</t>
  </si>
  <si>
    <t>__export__.res_partner_35412_e430a8f1</t>
  </si>
  <si>
    <t>HUAMAN ESPINOZA PEDRO ERNESTO</t>
  </si>
  <si>
    <t>__export__.res_partner_35564_2a7f6fd5</t>
  </si>
  <si>
    <t>HUAMAN HUAMANGUILLAS ELENA BEATRIZ</t>
  </si>
  <si>
    <t>__export__.res_partner_35835_1de1056f</t>
  </si>
  <si>
    <t>HUAMAN OROZCO PABLO MISAEL</t>
  </si>
  <si>
    <t>__export__.res_partner_35432_d052f30a</t>
  </si>
  <si>
    <t>HUAMAN SACCACO,ALICIA</t>
  </si>
  <si>
    <t>__export__.res_partner_35824_51883433</t>
  </si>
  <si>
    <t>HUAMAN SANCHEZ CARMEN GABRIELA</t>
  </si>
  <si>
    <t>__export__.res_partner_35401_332dc032</t>
  </si>
  <si>
    <t>HUAMANCAJA VILCAÑAUPA JUAN</t>
  </si>
  <si>
    <t>__export__.res_partner_35688_da42581f</t>
  </si>
  <si>
    <t>HUAMANCHUMO VERNA LITA SOCORRO</t>
  </si>
  <si>
    <t>__export__.res_partner_38090_ccd33e9b</t>
  </si>
  <si>
    <t>HUAMANI AGUIRRE, MILAGROS YESSICA</t>
  </si>
  <si>
    <t>__export__.res_partner_36244_f570832b</t>
  </si>
  <si>
    <t>HUAMANI CCASA KEVINN CARLOS</t>
  </si>
  <si>
    <t>__export__.res_partner_35886_50e1e652</t>
  </si>
  <si>
    <t>HUAMANI QUILCA TOMAS</t>
  </si>
  <si>
    <t>__export__.res_partner_36297_b6063f95</t>
  </si>
  <si>
    <t>HUAMANI QUINTO,ANGEL JUAN</t>
  </si>
  <si>
    <t>__export__.res_partner_35914_958d2a37</t>
  </si>
  <si>
    <t>HUAMANRAYME CCUITO GLADIS</t>
  </si>
  <si>
    <t>__export__.res_partner_26270_5336021d</t>
  </si>
  <si>
    <t>HUANAV S.R.L.</t>
  </si>
  <si>
    <t>__export__.res_partner_35551_feb757ea</t>
  </si>
  <si>
    <t>HUANCA HUANCA LUIS</t>
  </si>
  <si>
    <t>__export__.res_partner_35352_8012e153</t>
  </si>
  <si>
    <t>HUANCACHOQUE DIAZ, MARILUZ</t>
  </si>
  <si>
    <t>__export__.res_partner_25143_56663d9d</t>
  </si>
  <si>
    <t>HUANCAHUASI S.A.C.</t>
  </si>
  <si>
    <t>__export__.res_partner_35554_63cdef5c</t>
  </si>
  <si>
    <t>HUANCAHUIRE GUERRA GREGORIO</t>
  </si>
  <si>
    <t>__export__.res_partner_35836_ce18bf00</t>
  </si>
  <si>
    <t>HUAQUI ALMEYDA CARLOS HUMBERTO</t>
  </si>
  <si>
    <t>__export__.res_partner_35544_4b90a60c</t>
  </si>
  <si>
    <t>HUARCO AGUILAR MARIO</t>
  </si>
  <si>
    <t>__export__.res_partner_36113_420452c0</t>
  </si>
  <si>
    <t>HUARIPOMA PEDROZA MARIETH</t>
  </si>
  <si>
    <t>__export__.res_partner_35371_99596b82</t>
  </si>
  <si>
    <t>HUAROCC YAURI AGAPITO</t>
  </si>
  <si>
    <t>__export__.res_partner_26499_580d32bd</t>
  </si>
  <si>
    <t>HUATAY PERU EMPRESA INDIVIDUAL DE RESPONSABILIDAD LIMITADA</t>
  </si>
  <si>
    <t>__export__.res_partner_18452_848aca87</t>
  </si>
  <si>
    <t>HUBERT DE BACKER NV</t>
  </si>
  <si>
    <t>__export__.res_partner_35677_06d62128</t>
  </si>
  <si>
    <t>HUERTA ANTINORI ERICO</t>
  </si>
  <si>
    <t>__export__.res_partner_17464_249c1476</t>
  </si>
  <si>
    <t>HUEZA MATENCIO, JANET BEATRIZ</t>
  </si>
  <si>
    <t>__export__.res_partner_35918_f6bea28e</t>
  </si>
  <si>
    <t>HUILLCACURI GUEVARA RAUL</t>
  </si>
  <si>
    <t>__export__.res_partner_35545_155a0c5b</t>
  </si>
  <si>
    <t>HURTADO ALCCA FORTUNATA</t>
  </si>
  <si>
    <t>__export__.res_partner_38084_99ff696a</t>
  </si>
  <si>
    <t>HURTADO CANDENAS, JOHANNA</t>
  </si>
  <si>
    <t>__export__.res_partner_25669_e49fd7f7</t>
  </si>
  <si>
    <t>HVAC REFAIRE SOCIEDAD ANONIMA CERRADA-HVAC REFAIRE S.A.C</t>
  </si>
  <si>
    <t>__export__.res_partner_24501_5b5a7a69</t>
  </si>
  <si>
    <t>HYPATIA S.A.</t>
  </si>
  <si>
    <t>__export__.res_partner_18601_b447040b</t>
  </si>
  <si>
    <t>Haines Investments S.A.S.</t>
  </si>
  <si>
    <t>__export__.res_partner_18562_c4a7aaa1</t>
  </si>
  <si>
    <t>HÄNDLER S.A.S</t>
  </si>
  <si>
    <t>__export__.res_partner_25661_4cb8ac09</t>
  </si>
  <si>
    <t>I.T.V. CAMBRIDGE S.A.C.</t>
  </si>
  <si>
    <t>__export__.res_partner_25662_66deaf45</t>
  </si>
  <si>
    <t>I.T.V. NORWICH S.A.C.</t>
  </si>
  <si>
    <t>__export__.res_partner_25162_438a54ea</t>
  </si>
  <si>
    <t>IA CONTACTORS SAC</t>
  </si>
  <si>
    <t>__export__.res_partner_24463_3dff874f</t>
  </si>
  <si>
    <t>IAN TAYLOR AGENCIAS S.A.C.</t>
  </si>
  <si>
    <t>__export__.res_partner_36245_bdc12b21</t>
  </si>
  <si>
    <t>IBARRA ROJAS ANGIE YORLENY</t>
  </si>
  <si>
    <t>__export__.res_partner_26230_f176fd52</t>
  </si>
  <si>
    <t>IBERILO S.A.C.</t>
  </si>
  <si>
    <t>__export__.res_partner_25424_d3a9018c</t>
  </si>
  <si>
    <t>IBR PERU S.A.</t>
  </si>
  <si>
    <t>__export__.res_partner_18533_3c0ca873</t>
  </si>
  <si>
    <t>IBRAHIM E.DAVIS</t>
  </si>
  <si>
    <t>__export__.res_partner_25018_7b4a9995</t>
  </si>
  <si>
    <t>IBUKI S.A.C</t>
  </si>
  <si>
    <t>__export__.res_partner_25350_84279584</t>
  </si>
  <si>
    <t>ICA VALLAS IMPORTACIONES E.I.R.L.</t>
  </si>
  <si>
    <t>__export__.res_partner_26256_9ddb5d35</t>
  </si>
  <si>
    <t>IDAT S.A.C</t>
  </si>
  <si>
    <t>__export__.res_partner_24224_13a05ebf</t>
  </si>
  <si>
    <t>IDEAS APLICADAS SA</t>
  </si>
  <si>
    <t>__export__.res_partner_26241_185fddb4</t>
  </si>
  <si>
    <t>IDEAS DEL PUERTO S.A.C.</t>
  </si>
  <si>
    <t>__export__.res_partner_26686_554f1fec</t>
  </si>
  <si>
    <t>IDISNOR INVERSIONES Y DISTRIBUCIONES DEL NORTE SOCIEDAD ANONIMA CERRADA</t>
  </si>
  <si>
    <t>__export__.res_partner_35807_16d19685</t>
  </si>
  <si>
    <t>IDROGO DELGADO OSCAR</t>
  </si>
  <si>
    <t>__export__.res_partner_18524_b5728042</t>
  </si>
  <si>
    <t>IGERENT LLC</t>
  </si>
  <si>
    <t>__export__.res_partner_35595_468499a7</t>
  </si>
  <si>
    <t>IGLESIAS ALEGRIA AUGUSTO</t>
  </si>
  <si>
    <t>__export__.res_partner_26667_5a7b63a7</t>
  </si>
  <si>
    <t>IGNACIOS S.A.C.</t>
  </si>
  <si>
    <t>__export__.res_partner_26606_cc0b7d81</t>
  </si>
  <si>
    <t>IL TRANSPORT S.A.C.</t>
  </si>
  <si>
    <t>__export__.res_partner_24394_ec52f32d</t>
  </si>
  <si>
    <t>ILUMINACION Y SONIDO CORPORATIVO EMPRESA INDIVIDUAL DE RESPONSABILIDAD LIMITADA.</t>
  </si>
  <si>
    <t>__export__.res_partner_25580_2f059623</t>
  </si>
  <si>
    <t>IMAGEN Y SONIDO PUBLICIDAD E.I.R.L.</t>
  </si>
  <si>
    <t>__export__.res_partner_37960_f5f7621a</t>
  </si>
  <si>
    <t>IMISHLI QUSHCULUQ LTD</t>
  </si>
  <si>
    <t>__export__.res_partner_26587_e4e90506</t>
  </si>
  <si>
    <t>IMP DISUINKA E.I.R.L.</t>
  </si>
  <si>
    <t>__export__.res_partner_24668_903e1ec0</t>
  </si>
  <si>
    <t>IMPERLAC SAC</t>
  </si>
  <si>
    <t>__export__.res_partner_26345_44d0adc1</t>
  </si>
  <si>
    <t>IMPORT EXPORT GLORIA S.A.C.</t>
  </si>
  <si>
    <t>__export__.res_partner_25402_ef4843f8</t>
  </si>
  <si>
    <t>IMPORT Y EXPORT ARTEFACTOS S.R.L.</t>
  </si>
  <si>
    <t>__export__.res_partner_25164_62734d06</t>
  </si>
  <si>
    <t>IMPORTACIONES B &amp; M PERU BUS S.A.C.</t>
  </si>
  <si>
    <t>__export__.res_partner_26086_9432826a</t>
  </si>
  <si>
    <t>IMPORTACIONES DAYVILAB EIRL-IMPORT DAYVILAB EIRL</t>
  </si>
  <si>
    <t>__export__.res_partner_26486_a7634d17</t>
  </si>
  <si>
    <t>IMPORTACIONES DE MUEBLES PARA SPA Y BARBERIA MERLYS E.I.R.L.</t>
  </si>
  <si>
    <t>__export__.res_partner_26259_eae8d114</t>
  </si>
  <si>
    <t>IMPORTACIONES GARRUCHAS ANGELO S.A.C.</t>
  </si>
  <si>
    <t>__export__.res_partner_24104_979e619c</t>
  </si>
  <si>
    <t>IMPORTACIONES HIRAOKA S.A.C</t>
  </si>
  <si>
    <t>__export__.res_partner_26132_2cf47885</t>
  </si>
  <si>
    <t>IMPORTACIONES INDUPER S.A.C.</t>
  </si>
  <si>
    <t>__export__.res_partner_24990_d6cf19f5</t>
  </si>
  <si>
    <t>IMPORTACIONES JIM SAN CHANG SAC</t>
  </si>
  <si>
    <t>__export__.res_partner_26507_e46a9eee</t>
  </si>
  <si>
    <t>IMPORTACIONES KTK SOCIEDAD ANONIMA CERRADA - IMPORTACIONES KTK S.A.C.</t>
  </si>
  <si>
    <t>__export__.res_partner_26643_f2303ad8</t>
  </si>
  <si>
    <t>IMPORTACIONES LEO 88 S.A.C.</t>
  </si>
  <si>
    <t>__export__.res_partner_24993_ff8831c0</t>
  </si>
  <si>
    <t>IMPORTACIONES LUMBER S.A.C.</t>
  </si>
  <si>
    <t>__export__.res_partner_24998_d7b1dd94</t>
  </si>
  <si>
    <t>IMPORTACIONES MARK PLAS SAC</t>
  </si>
  <si>
    <t>__export__.res_partner_26653_7f5b384f</t>
  </si>
  <si>
    <t>IMPORTACIONES PET STORE S.A.C.</t>
  </si>
  <si>
    <t>__export__.res_partner_26779_fd2d7b73</t>
  </si>
  <si>
    <t>IMPORTACIONES SAYANI EMPRESA INDIVIDUAL DE RESPONSABILIDAD LIMITADA</t>
  </si>
  <si>
    <t>__export__.res_partner_25990_6caab0b7</t>
  </si>
  <si>
    <t>IMPORTACIONES SELCOM S.A.C.</t>
  </si>
  <si>
    <t>__export__.res_partner_26183_c17dea7d</t>
  </si>
  <si>
    <t>IMPORTACIONES Y EXPORTACIONES D'ACOSTA S.R.L.</t>
  </si>
  <si>
    <t>__export__.res_partner_24570_2752c9ed</t>
  </si>
  <si>
    <t>IMPORTVET JEHOVA JIREH E.I.R.L.</t>
  </si>
  <si>
    <t>__export__.res_partner_25552_f5dacb8c</t>
  </si>
  <si>
    <t>IMPRESIONE MAS S.A.C.</t>
  </si>
  <si>
    <t>__export__.res_partner_26512_d6bf9199</t>
  </si>
  <si>
    <t>IMPULSO CREATIVO PERU S.A.C.</t>
  </si>
  <si>
    <t>__export__.res_partner_24495_3485e4f7</t>
  </si>
  <si>
    <t>INCA LINES S.A.C</t>
  </si>
  <si>
    <t>__export__.res_partner_36283_7f6795e7</t>
  </si>
  <si>
    <t>INCA TORRES JEASON ANTHONY</t>
  </si>
  <si>
    <t>__export__.res_partner_25563_f59a2a8a</t>
  </si>
  <si>
    <t>INCA WORLD TRADE S.A.C.</t>
  </si>
  <si>
    <t>__export__.res_partner_26513_bf88158e</t>
  </si>
  <si>
    <t>INCHAUSTEGUI FUENTES SOCIEDAD ANONIMA CERRADA</t>
  </si>
  <si>
    <t>__export__.res_partner_24562_ff155c0a</t>
  </si>
  <si>
    <t>INCHCAPE LATAM PERU S.A.</t>
  </si>
  <si>
    <t>__export__.res_partner_24494_49a1ab4d</t>
  </si>
  <si>
    <t>INCHCAPE MOTORS PERU S.A.</t>
  </si>
  <si>
    <t>__export__.res_partner_24831_69e88016</t>
  </si>
  <si>
    <t>INDELFI S.A.C.</t>
  </si>
  <si>
    <t>__export__.res_partner_25405_7b3e2c6c</t>
  </si>
  <si>
    <t>INDEX MEDIA GROUP S.A.C.</t>
  </si>
  <si>
    <t>__export__.res_partner_26387_29471bde</t>
  </si>
  <si>
    <t>INDUGRAF PERU S.A.C.</t>
  </si>
  <si>
    <t>__export__.res_partner_26323_a56139dd</t>
  </si>
  <si>
    <t>INDULAB SERVICES S.A.C.</t>
  </si>
  <si>
    <t>__export__.res_partner_26776_6af8af0b</t>
  </si>
  <si>
    <t>INDUSTRIA CULINARIA PERU E.I.R.L.</t>
  </si>
  <si>
    <t>__export__.res_partner_24290_06006efe</t>
  </si>
  <si>
    <t>INDUSTRIA DE SEGURIDAD EL PROGRESO S.A.C</t>
  </si>
  <si>
    <t>__export__.res_partner_25038_022a8c44</t>
  </si>
  <si>
    <t>INDUSTRIA GRAFICA ALGRAF S.A.C</t>
  </si>
  <si>
    <t>__export__.res_partner_24563_50ba1511</t>
  </si>
  <si>
    <t>INDUSTRIA PANIFICADORA AMERICANA EIRL</t>
  </si>
  <si>
    <t>__export__.res_partner_24906_a3b9660a</t>
  </si>
  <si>
    <t>INDUSTRIAL PERU DESCENTRALIZADO S.A.C.</t>
  </si>
  <si>
    <t>__export__.res_partner_24269_78c4f842</t>
  </si>
  <si>
    <t>INDUSTRIAS AFNE S.A.C.</t>
  </si>
  <si>
    <t>__export__.res_partner_26470_5c4f345e</t>
  </si>
  <si>
    <t>INDUSTRIAS BARDALEZ ROJAS S.R.L.</t>
  </si>
  <si>
    <t>__export__.res_partner_25284_cc4e6521</t>
  </si>
  <si>
    <t>INDUSTRIAS BASA SOCIEDAD ANONIMA CERRADA-INDUBASA S.A.C.</t>
  </si>
  <si>
    <t>__export__.res_partner_26332_f4e02512</t>
  </si>
  <si>
    <t>INDUSTRIAS CHABAR S.A.C.</t>
  </si>
  <si>
    <t>__export__.res_partner_18424_e88228c3</t>
  </si>
  <si>
    <t>INDUSTRIAS PLASTICAS G.R. LTDA</t>
  </si>
  <si>
    <t>__export__.res_partner_18408_4c93dfe3</t>
  </si>
  <si>
    <t>INDUSTRIAS QUIMICAS OLEOSOL S.A.</t>
  </si>
  <si>
    <t>__export__.res_partner_24201_a8701ea2</t>
  </si>
  <si>
    <t>INDUSTRIAS SORES SOCIEDAD ANONIMA CERRADA - INDUSTRIAS SORES S.A.C.</t>
  </si>
  <si>
    <t>__export__.res_partner_24157_841e46e2</t>
  </si>
  <si>
    <t>INDUSTRIAS TERMOS S.A.</t>
  </si>
  <si>
    <t>__export__.res_partner_25763_63e0a3b8</t>
  </si>
  <si>
    <t>INFINITY LOGISTICS SERVICES S.A.C.</t>
  </si>
  <si>
    <t>__export__.res_partner_36003_1fc0fc8a</t>
  </si>
  <si>
    <t>INGA ANDIA SILVESTRE</t>
  </si>
  <si>
    <t>__export__.res_partner_35497_9f205cfb</t>
  </si>
  <si>
    <t>INGA RAMIREZ ARNALDO</t>
  </si>
  <si>
    <t>__export__.res_partner_25179_f13ccc9c</t>
  </si>
  <si>
    <t>INGANOR E.I.R.L.</t>
  </si>
  <si>
    <t>__export__.res_partner_26119_47577713</t>
  </si>
  <si>
    <t>INGCOVA INGENIEROS S.A.C</t>
  </si>
  <si>
    <t>__export__.res_partner_24977_1309df7c</t>
  </si>
  <si>
    <t>INGENIERIA EN CARTONES Y PAPELES S.A.C</t>
  </si>
  <si>
    <t>__export__.res_partner_25100_20c53449</t>
  </si>
  <si>
    <t>INGENIERIA MAQUINARIA Y REPRESENTACIONES SAC - INMAREP SAC</t>
  </si>
  <si>
    <t>__export__.res_partner_25938_5754cb7e</t>
  </si>
  <si>
    <t>INGENIERIA N &amp; R E.I.R.L.</t>
  </si>
  <si>
    <t>__export__.res_partner_25156_8fa447ce</t>
  </si>
  <si>
    <t>INGHENOR E.I.R.L.</t>
  </si>
  <si>
    <t>__export__.res_partner_24120_35316d7b</t>
  </si>
  <si>
    <t>INGREDION PERU SA</t>
  </si>
  <si>
    <t>__export__.res_partner_24396_30d76ff5</t>
  </si>
  <si>
    <t>INK JET SERVICE E.I.R.L.</t>
  </si>
  <si>
    <t>__export__.res_partner_25399_74fc4cd6</t>
  </si>
  <si>
    <t>INKALLOYS PERU SOCIEDAD ANONIMA CERRADA</t>
  </si>
  <si>
    <t>__export__.res_partner_26102_114e1c26</t>
  </si>
  <si>
    <t>INKARI HOTEL S.A.C.</t>
  </si>
  <si>
    <t>__export__.res_partner_25120_ff24754b</t>
  </si>
  <si>
    <t>INMEI S.A.C.</t>
  </si>
  <si>
    <t>__export__.res_partner_25575_3d380263</t>
  </si>
  <si>
    <t>INMOBILIARIA GRUPO GRANDE S.A.C.</t>
  </si>
  <si>
    <t>__export__.res_partner_24610_dc9b7982</t>
  </si>
  <si>
    <t>INMOBILIARIA M.M. Y R. S.A.C.</t>
  </si>
  <si>
    <t>__export__.res_partner_24271_a403d8ae</t>
  </si>
  <si>
    <t>INMOBILIARIA SAN JERONIMO S.C.R.L.</t>
  </si>
  <si>
    <t>__export__.res_partner_24756_7af77c9a</t>
  </si>
  <si>
    <t>INMOBILIARIA Y SERVICIOS MASARIS SOCIEDAD ANONIMA CERRADA</t>
  </si>
  <si>
    <t>__export__.res_partner_26072_8c73dcd5</t>
  </si>
  <si>
    <t>INNOVA GRAF PERU S.A.C.</t>
  </si>
  <si>
    <t>__export__.res_partner_37961_6b676c89</t>
  </si>
  <si>
    <t>__export__.res_partner_26082_22820c50</t>
  </si>
  <si>
    <t>INNOVALITY S.A.C.</t>
  </si>
  <si>
    <t>__export__.res_partner_26031_e37e17b2</t>
  </si>
  <si>
    <t>INNOVAVET SERVICIOS VETERINARIOS GENERALES S.A.C.</t>
  </si>
  <si>
    <t>__export__.res_partner_25597_dff74138</t>
  </si>
  <si>
    <t>INSPECCION TECNICA VEHICULAR VERCONPERU S.A.C.</t>
  </si>
  <si>
    <t>__export__.res_partner_26150_9c6e927b</t>
  </si>
  <si>
    <t>INSPECCIONES TECNICAS VEHICULARES BIRMINGHAM SOCIEDAD ANONIMA CERRADA - I.T.V. BIRMINGHAMS.A.C.</t>
  </si>
  <si>
    <t>__export__.res_partner_26360_3ec9ac37</t>
  </si>
  <si>
    <t>INSTITUTO DE SEGURIDAD, SALUD OCUPACIONAL Y MEDIO AMBIENTE S. A. C.</t>
  </si>
  <si>
    <t>__export__.res_partner_25643_394c4b8c</t>
  </si>
  <si>
    <t>INSTITUTO NACIONAL DE CALIDAD - INACAL</t>
  </si>
  <si>
    <t>__export__.res_partner_24232_eff6f865</t>
  </si>
  <si>
    <t>INSTITUTO PERUANO DE MARKETING</t>
  </si>
  <si>
    <t>__export__.res_partner_24306_13e767dd</t>
  </si>
  <si>
    <t>INSTITUTO PERUANO DEL DEPORTE</t>
  </si>
  <si>
    <t>__export__.res_partner_37962_f2233021</t>
  </si>
  <si>
    <t>INSUCAMPO C.A.</t>
  </si>
  <si>
    <t>__export__.res_partner_25522_aa7e5f32</t>
  </si>
  <si>
    <t>INSUPACK S.A.C.</t>
  </si>
  <si>
    <t>__export__.res_partner_25003_e08ab959</t>
  </si>
  <si>
    <t>INSUQUIMICA S.A.C.</t>
  </si>
  <si>
    <t>__export__.res_partner_25487_2533b5ce</t>
  </si>
  <si>
    <t>INTEGRACION DE CLUBES PARTICULARES DEL PERU - INTECLUBESPERU</t>
  </si>
  <si>
    <t>__export__.res_partner_25498_b6fde15d</t>
  </si>
  <si>
    <t>INTEGRACION LDCH SOCIEDAD ANONIMA CERRADA - ILDCH S.A.C.</t>
  </si>
  <si>
    <t>__export__.res_partner_24792_f33968c6</t>
  </si>
  <si>
    <t>INTEGRAMEDICA SOCIEDAD COMERCIAL DE RESPONSABILIDAD LIMITADA</t>
  </si>
  <si>
    <t>__export__.res_partner_24644_a5c5bdca</t>
  </si>
  <si>
    <t>INTEGRASAT   SOLUCIONES   CENTER   S.R.L.</t>
  </si>
  <si>
    <t>__export__.res_partner_37963_44e68577</t>
  </si>
  <si>
    <t>INTEL LABORATORY INVESTMENT, S.A.</t>
  </si>
  <si>
    <t>__export__.res_partner_25055_1a2e2b9e</t>
  </si>
  <si>
    <t>INTERACTIVE ADVERTISING BUREAU PERU (IAB PERU)</t>
  </si>
  <si>
    <t>__export__.res_partner_24753_df41e103</t>
  </si>
  <si>
    <t>INTERAMERICANA NORTE S.A.C.</t>
  </si>
  <si>
    <t>__export__.res_partner_24568_7a3a9300</t>
  </si>
  <si>
    <t>INTERAMERICANA TRUJILLO S.A.</t>
  </si>
  <si>
    <t>__export__.res_partner_24161_b6d1f6e1</t>
  </si>
  <si>
    <t>INTERNACIONAL DE MAQUINARIA Y COMERCIO S.A.</t>
  </si>
  <si>
    <t>__export__.res_partner_24301_f3a8c9fa</t>
  </si>
  <si>
    <t>INTERNACIONAL DE TRANSPORTE TURISTICO Y SERVICIOS SRL</t>
  </si>
  <si>
    <t>__export__.res_partner_24953_0bc94632</t>
  </si>
  <si>
    <t>__export__.res_partner_24497_c94e8aaa</t>
  </si>
  <si>
    <t>INTERSEGURO COMPAÑIA DE SEGUROS S.A.</t>
  </si>
  <si>
    <t>__export__.res_partner_25800_2913d69b</t>
  </si>
  <si>
    <t>INTIKOFFEE CAFETERIA E.I.R.L.</t>
  </si>
  <si>
    <t>__export__.res_partner_26804_de37ef52</t>
  </si>
  <si>
    <t>INTIQA SOUL S.R.L.</t>
  </si>
  <si>
    <t>__export__.res_partner_24799_950f18ae</t>
  </si>
  <si>
    <t>INTI´S COURIER E.I.R.L.</t>
  </si>
  <si>
    <t>__export__.res_partner_25248_a14dff73</t>
  </si>
  <si>
    <t>INVERCOM S CONYIF S.A.C</t>
  </si>
  <si>
    <t>__export__.res_partner_24390_fa51e55c</t>
  </si>
  <si>
    <t>INVERS.MARITIMAS UNIVERSALES PERU S.A</t>
  </si>
  <si>
    <t>__export__.res_partner_25584_59c1f6bb</t>
  </si>
  <si>
    <t>INVERSIA SAC</t>
  </si>
  <si>
    <t>__export__.res_partner_25769_249a3886</t>
  </si>
  <si>
    <t>INVERSION Y CORPORACION S &amp; S S.A.C.</t>
  </si>
  <si>
    <t>__export__.res_partner_24585_6285a8c4</t>
  </si>
  <si>
    <t>INVERSIONES &amp; MULTISERVICIOS SANTA ZARAGOZA EMPRESA INDIVIDUAL DE RESPONSABILIDAD LIMITADA</t>
  </si>
  <si>
    <t>__export__.res_partner_26090_04ac2f28</t>
  </si>
  <si>
    <t>INVERSIONES ADM CHAMORRO SOCIEDAD ANONIMA CERRADA - INVERSIONES ADM CHAMORRO S.A.C.</t>
  </si>
  <si>
    <t>__export__.res_partner_26584_3dd5d84d</t>
  </si>
  <si>
    <t>INVERSIONES ALIMENTARIOS FOGON DORADO E.I.R.L.</t>
  </si>
  <si>
    <t>__export__.res_partner_25118_fb9c2081</t>
  </si>
  <si>
    <t>INVERSIONES ALTAS CUMBRES S.R.L.</t>
  </si>
  <si>
    <t>__export__.res_partner_24808_c037d6be</t>
  </si>
  <si>
    <t>INVERSIONES ANTA GAS SOCIEDAD COMERCIAL DE RESPONSABILIDAD LIMITADA-INVERSIONES ANTA GAS S.R.L</t>
  </si>
  <si>
    <t>__export__.res_partner_26000_d4bb4e2b</t>
  </si>
  <si>
    <t>INVERSIONES ARMANDOLA S.A.C.</t>
  </si>
  <si>
    <t>__export__.res_partner_24744_cf20bdf5</t>
  </si>
  <si>
    <t>INVERSIONES ARYMI S.A.C.</t>
  </si>
  <si>
    <t>__export__.res_partner_25984_27357658</t>
  </si>
  <si>
    <t>INVERSIONES AUNI S.A.C.</t>
  </si>
  <si>
    <t>__export__.res_partner_26805_5dda2b52</t>
  </si>
  <si>
    <t>INVERSIONES BAKUM E.I.R.L.</t>
  </si>
  <si>
    <t>__export__.res_partner_25900_13ef0a1b</t>
  </si>
  <si>
    <t>INVERSIONES BETANCOURT S.A.C.</t>
  </si>
  <si>
    <t>__export__.res_partner_24716_a08f95b3</t>
  </si>
  <si>
    <t>INVERSIONES BETICO E.I.R.L.</t>
  </si>
  <si>
    <t>__export__.res_partner_26660_d8570695</t>
  </si>
  <si>
    <t>INVERSIONES BLC S.A.C.</t>
  </si>
  <si>
    <t>__export__.res_partner_26553_bd71d04c</t>
  </si>
  <si>
    <t>INVERSIONES BRAZEROS S.A.C.</t>
  </si>
  <si>
    <t>__export__.res_partner_26806_6a00720b</t>
  </si>
  <si>
    <t>INVERSIONES CAJACHO SOCIEDAD ANÓNIMA CERRADA</t>
  </si>
  <si>
    <t>__export__.res_partner_25617_f6c0e3ab</t>
  </si>
  <si>
    <t>INVERSIONES CANG PERU S.A.C</t>
  </si>
  <si>
    <t>__export__.res_partner_25185_e35e2c4d</t>
  </si>
  <si>
    <t>INVERSIONES CARMELINA S.A.C.</t>
  </si>
  <si>
    <t>__export__.res_partner_25641_4aae668e</t>
  </si>
  <si>
    <t>INVERSIONES CARUAJULCA S.R.L.</t>
  </si>
  <si>
    <t>__export__.res_partner_26363_b8d5d4e0</t>
  </si>
  <si>
    <t>INVERSIONES CASA LIMA S.A.C.</t>
  </si>
  <si>
    <t>__export__.res_partner_26600_663604b2</t>
  </si>
  <si>
    <t>INVERSIONES CATERRA S.R.L.</t>
  </si>
  <si>
    <t>__export__.res_partner_26038_eabca32d</t>
  </si>
  <si>
    <t>INVERSIONES CHAMAYA &amp; PERALTA SOCIEDAD ANONIMA CERRADA</t>
  </si>
  <si>
    <t>__export__.res_partner_25046_2a2fc88b</t>
  </si>
  <si>
    <t>INVERSIONES CHARRUA S.A.C.</t>
  </si>
  <si>
    <t>__export__.res_partner_26187_b4604b38</t>
  </si>
  <si>
    <t>INVERSIONES CIASAMIA S.A.C.</t>
  </si>
  <si>
    <t>__export__.res_partner_26749_5aa40137</t>
  </si>
  <si>
    <t>INVERSIONES CIMA FZ S.A.C.</t>
  </si>
  <si>
    <t>__export__.res_partner_26094_7f0f88b5</t>
  </si>
  <si>
    <t>INVERSIONES CLASICO DEL MAR S.A.C.</t>
  </si>
  <si>
    <t>__export__.res_partner_24733_f3f43a06</t>
  </si>
  <si>
    <t>INVERSIONES COLONIAL SAC</t>
  </si>
  <si>
    <t>__export__.res_partner_26720_23240799</t>
  </si>
  <si>
    <t>INVERSIONES CONDOR MANRIQUE S.A.C.</t>
  </si>
  <si>
    <t>__export__.res_partner_25578_a55c790f</t>
  </si>
  <si>
    <t>INVERSIONES CONDORICAR E.I.R.L.</t>
  </si>
  <si>
    <t>__export__.res_partner_24465_fd0516fd</t>
  </si>
  <si>
    <t>INVERSIONES CONTINENTE SRLTDA.</t>
  </si>
  <si>
    <t>__export__.res_partner_24793_84f1fd5b</t>
  </si>
  <si>
    <t>INVERSIONES COPASU E.I.R.L.</t>
  </si>
  <si>
    <t>__export__.res_partner_24424_80946eb1</t>
  </si>
  <si>
    <t>INVERSIONES CORPORATIONS SRLTDA</t>
  </si>
  <si>
    <t>__export__.res_partner_25833_ea000591</t>
  </si>
  <si>
    <t>INVERSIONES CRISTOBAL QUINTANA SOCIEDAD COMERCIAL DE RESPONSABILIDAD LIMITADA</t>
  </si>
  <si>
    <t>__export__.res_partner_26190_7c03627c</t>
  </si>
  <si>
    <t>INVERSIONES CUATRO ROBLES E.I.R.L.</t>
  </si>
  <si>
    <t>__export__.res_partner_26514_39266d71</t>
  </si>
  <si>
    <t>INVERSIONES CULINARIAS FLORES E.I.R.L.</t>
  </si>
  <si>
    <t>__export__.res_partner_26619_12531166</t>
  </si>
  <si>
    <t>INVERSIONES CUSCO BRASS S.A.C.</t>
  </si>
  <si>
    <t>__export__.res_partner_26084_ca699f2c</t>
  </si>
  <si>
    <t>INVERSIONES D &amp; J MOYA S.A.C.</t>
  </si>
  <si>
    <t>__export__.res_partner_25586_3e9706f1</t>
  </si>
  <si>
    <t>INVERSIONES DE ABASTECIMIENTO Y SERVICIO AUTOMOTRIZ SIERRA S.R.L.</t>
  </si>
  <si>
    <t>__export__.res_partner_26832_fd11e3a9</t>
  </si>
  <si>
    <t>INVERSIONES DEKIRU SOCIEDAD ANONIMA CERRADA</t>
  </si>
  <si>
    <t>__export__.res_partner_25541_212963ec</t>
  </si>
  <si>
    <t>INVERSIONES DELISSE CUSCO S.A.C.</t>
  </si>
  <si>
    <t>__export__.res_partner_26144_840680a6</t>
  </si>
  <si>
    <t>INVERSIONES DON ANDRES S.A.C</t>
  </si>
  <si>
    <t>__export__.res_partner_25684_f7d52666</t>
  </si>
  <si>
    <t>INVERSIONES DON LIMON EIRL</t>
  </si>
  <si>
    <t>__export__.res_partner_25012_19755cab</t>
  </si>
  <si>
    <t>INVERSIONES DT1 S.A.C</t>
  </si>
  <si>
    <t>__export__.res_partner_25778_13841141</t>
  </si>
  <si>
    <t>INVERSIONES EL MARQUEZ CUSCO S.A.C</t>
  </si>
  <si>
    <t>__export__.res_partner_25306_015ca949</t>
  </si>
  <si>
    <t>INVERSIONES EL SALON VERDE E.I.R.L.</t>
  </si>
  <si>
    <t>__export__.res_partner_25281_cff922f7</t>
  </si>
  <si>
    <t>INVERSIONES EL TINTO S.A.C.</t>
  </si>
  <si>
    <t>__export__.res_partner_25901_a5fb610f</t>
  </si>
  <si>
    <t>INVERSIONES ELROS EIRL</t>
  </si>
  <si>
    <t>__export__.res_partner_25483_a9648df5</t>
  </si>
  <si>
    <t>INVERSIONES FABRI S.A.C</t>
  </si>
  <si>
    <t>__export__.res_partner_25591_bd467373</t>
  </si>
  <si>
    <t>INVERSIONES FELITA E.I.R.L.</t>
  </si>
  <si>
    <t>__export__.res_partner_24347_b1ee8e2f</t>
  </si>
  <si>
    <t>INVERSIONES FISA S.A.</t>
  </si>
  <si>
    <t>__export__.res_partner_25635_074a69a9</t>
  </si>
  <si>
    <t>INVERSIONES FISHERMAN S.A.C.</t>
  </si>
  <si>
    <t>__export__.res_partner_26005_32345fb4</t>
  </si>
  <si>
    <t>INVERSIONES FRESCURAS DEL MAR E.I.R.L.</t>
  </si>
  <si>
    <t>__export__.res_partner_26046_802654dd</t>
  </si>
  <si>
    <t>INVERSIONES GALGUZ E.I.R.L.</t>
  </si>
  <si>
    <t>__export__.res_partner_24732_ae15d0d8</t>
  </si>
  <si>
    <t>INVERSIONES GALVEZ S.A.C.</t>
  </si>
  <si>
    <t>__export__.res_partner_26448_d35326b0</t>
  </si>
  <si>
    <t>INVERSIONES GENERALES &amp; NEGOCIOS CORPORATIVOS HMNOS CENTRAL S.A.C.</t>
  </si>
  <si>
    <t>__export__.res_partner_24718_55eb10c6</t>
  </si>
  <si>
    <t>INVERSIONES GENERALES AMAZONAS E.I.R.L.</t>
  </si>
  <si>
    <t>__export__.res_partner_24250_f44e77de</t>
  </si>
  <si>
    <t>INVERSIONES GENERALES ARIES S A</t>
  </si>
  <si>
    <t>__export__.res_partner_26582_09f23067</t>
  </si>
  <si>
    <t>INVERSIONES GENERALES BENGOA E.I.R.L.</t>
  </si>
  <si>
    <t>__export__.res_partner_26661_052c6ea5</t>
  </si>
  <si>
    <t>INVERSIONES GENERALES GAMIA EMPRESA INDIVIDUAL DE RESPONSABILIDAD LIMITADA</t>
  </si>
  <si>
    <t>__export__.res_partner_26487_7406a9f7</t>
  </si>
  <si>
    <t>INVERSIONES GENERALES LÖWE SOCIEDAD ANONIMA CERRADA</t>
  </si>
  <si>
    <t>__export__.res_partner_26814_e6935e32</t>
  </si>
  <si>
    <t>INVERSIONES GENERALES YE &amp; BE S.A.C.</t>
  </si>
  <si>
    <t>__export__.res_partner_25338_84aa8a5f</t>
  </si>
  <si>
    <t>INVERSIONES GRAFICAS VALENCIA S.A.C. I. GRAFIVAL S.A.C.</t>
  </si>
  <si>
    <t>__export__.res_partner_25192_8a52bc49</t>
  </si>
  <si>
    <t>INVERSIONES GRAN PERU E.I.RL.</t>
  </si>
  <si>
    <t>__export__.res_partner_26092_01541162</t>
  </si>
  <si>
    <t>INVERSIONES GRUPO SOLIER S.A.C.</t>
  </si>
  <si>
    <t>__export__.res_partner_26809_6930da4c</t>
  </si>
  <si>
    <t>INVERSIONES HAILTON E.I.R.L.</t>
  </si>
  <si>
    <t>__export__.res_partner_25737_0113490c</t>
  </si>
  <si>
    <t>INVERSIONES HECA S.A.C.</t>
  </si>
  <si>
    <t>__export__.res_partner_25765_eb73d577</t>
  </si>
  <si>
    <t>INVERSIONES HNS SANTACRUZ S.A.C.</t>
  </si>
  <si>
    <t>__export__.res_partner_26576_2b50a551</t>
  </si>
  <si>
    <t>INVERSIONES HOTELERAS HERNANDEZ E.I.R.L.</t>
  </si>
  <si>
    <t>__export__.res_partner_24561_f3ce047a</t>
  </si>
  <si>
    <t>INVERSIONES HOUSE CHICKEN S.A.C</t>
  </si>
  <si>
    <t>__export__.res_partner_25592_c3446270</t>
  </si>
  <si>
    <t>INVERSIONES INMOBILIARIAS TARAPOTO S.A.C.</t>
  </si>
  <si>
    <t>__export__.res_partner_26835_9ba08217</t>
  </si>
  <si>
    <t>INVERSIONES INTI WASI E.I.R.L</t>
  </si>
  <si>
    <t>__export__.res_partner_25278_0963148a</t>
  </si>
  <si>
    <t>INVERSIONES JEROMA S.A.C</t>
  </si>
  <si>
    <t>__export__.res_partner_25414_146e9834</t>
  </si>
  <si>
    <t>INVERSIONES JIARA S.A.C.</t>
  </si>
  <si>
    <t>__export__.res_partner_25328_118675fb</t>
  </si>
  <si>
    <t>INVERSIONES JINDI SOCIEDAD ANONIMA CERRADA - INVERSIONES JINDI S.A.C.</t>
  </si>
  <si>
    <t>__export__.res_partner_26631_a59d584c</t>
  </si>
  <si>
    <t>INVERSIONES JKY FOODS E.I.R.L.</t>
  </si>
  <si>
    <t>__export__.res_partner_26617_69a7c092</t>
  </si>
  <si>
    <t>INVERSIONES JL &amp;CIA GRIFOS S.A.C.</t>
  </si>
  <si>
    <t>__export__.res_partner_25104_76716c36</t>
  </si>
  <si>
    <t>INVERSIONES JUSYBA S.A.C.  -  INJUSYBA S.A.C.</t>
  </si>
  <si>
    <t>__export__.res_partner_25828_b0e414b7</t>
  </si>
  <si>
    <t>INVERSIONES KAPECA S.A.C.</t>
  </si>
  <si>
    <t>__export__.res_partner_25803_40461570</t>
  </si>
  <si>
    <t>INVERSIONES KELMAIN S.A.C.</t>
  </si>
  <si>
    <t>__export__.res_partner_24881_d84d0b49</t>
  </si>
  <si>
    <t>INVERSIONES KM&amp;H S.A.C.</t>
  </si>
  <si>
    <t>__export__.res_partner_26706_05b9ae22</t>
  </si>
  <si>
    <t>INVERSIONES LA GRANJA PARDO EMPRESA INDIVIDUAL DE RESPONSABILIDAD LIMITADA</t>
  </si>
  <si>
    <t>__export__.res_partner_26834_6af8e342</t>
  </si>
  <si>
    <t>INVERSIONES LA TREINTA Y SEIS E.I.R.L.</t>
  </si>
  <si>
    <t>__export__.res_partner_25572_43605a7a</t>
  </si>
  <si>
    <t>INVERSIONES LAFESE S.A.C.</t>
  </si>
  <si>
    <t>__export__.res_partner_26335_adb96653</t>
  </si>
  <si>
    <t>INVERSIONES LAS FALCONIDAS S.A.C.</t>
  </si>
  <si>
    <t>__export__.res_partner_24759_4b4d8e2b</t>
  </si>
  <si>
    <t>INVERSIONES LAZO S.A.C</t>
  </si>
  <si>
    <t>__export__.res_partner_26167_3623796c</t>
  </si>
  <si>
    <t>INVERSIONES LEO G&amp; C S.A.C.</t>
  </si>
  <si>
    <t>__export__.res_partner_26411_867420fd</t>
  </si>
  <si>
    <t>INVERSIONES LI PERU E.I.R.L.</t>
  </si>
  <si>
    <t>__export__.res_partner_24800_b84bbd8c</t>
  </si>
  <si>
    <t>INVERSIONES LOBOYOC S.A.C.</t>
  </si>
  <si>
    <t>__export__.res_partner_24240_90dcd0fb</t>
  </si>
  <si>
    <t>INVERSIONES LUMARCO SA</t>
  </si>
  <si>
    <t>__export__.res_partner_25282_8b27de28</t>
  </si>
  <si>
    <t>INVERSIONES LUZ MARINA E.I.R.L.</t>
  </si>
  <si>
    <t>__export__.res_partner_24762_a2f48422</t>
  </si>
  <si>
    <t>INVERSIONES M.A.S.E. SCRL</t>
  </si>
  <si>
    <t>__export__.res_partner_26386_14205e87</t>
  </si>
  <si>
    <t>INVERSIONES MAR BLANCO E.I.R.L.</t>
  </si>
  <si>
    <t>__export__.res_partner_25676_ffe72f07</t>
  </si>
  <si>
    <t>INVERSIONES MASACOR EMPESA INDIVIDUAL DE RESPONSABILIDAD LIMITADA</t>
  </si>
  <si>
    <t>__export__.res_partner_25937_f657073b</t>
  </si>
  <si>
    <t>INVERSIONES MASSI S.A.C.</t>
  </si>
  <si>
    <t>__export__.res_partner_25469_63cb76f2</t>
  </si>
  <si>
    <t>INVERSIONES MEDICAL P &amp; L SOCIEDAD ANONIMA CERRADA</t>
  </si>
  <si>
    <t>__export__.res_partner_26043_cdab4bbe</t>
  </si>
  <si>
    <t>INVERSIONES MEUR S.A.C.</t>
  </si>
  <si>
    <t>__export__.res_partner_25703_c7c168c9</t>
  </si>
  <si>
    <t>INVERSIONES MI NONO S.A.C.</t>
  </si>
  <si>
    <t>__export__.res_partner_26265_ba804dfd</t>
  </si>
  <si>
    <t>INVERSIONES MI OLGUITA E.I.R.L.</t>
  </si>
  <si>
    <t>__export__.res_partner_37964_ab334135</t>
  </si>
  <si>
    <t>INVERSIONES MONTECO DE Cartago S.A.</t>
  </si>
  <si>
    <t>__export__.res_partner_26338_e122181d</t>
  </si>
  <si>
    <t>INVERSIONES MONTORO &amp; VILLA LAC S.A.C.</t>
  </si>
  <si>
    <t>__export__.res_partner_26324_96c5a866</t>
  </si>
  <si>
    <t>INVERSIONES MULTIPLES JGB EMPRESA INDIVIDUAL DE RESPONSABILIDAD LIMITADA</t>
  </si>
  <si>
    <t>__export__.res_partner_26569_31a83fd3</t>
  </si>
  <si>
    <t>INVERSIONES MUNDO TRAVEL SOCIEDAD ANONIMA CERRADA</t>
  </si>
  <si>
    <t>__export__.res_partner_24257_c6dfbf6a</t>
  </si>
  <si>
    <t>INVERSIONES NACIONALES DE TURISMO S.A.</t>
  </si>
  <si>
    <t>__export__.res_partner_26747_2e8aad2d</t>
  </si>
  <si>
    <t>INVERSIONES NKE GOLD E.I.R.L.</t>
  </si>
  <si>
    <t>__export__.res_partner_24547_02118e07</t>
  </si>
  <si>
    <t>INVERSIONES NOR CHICKEN S.A.C</t>
  </si>
  <si>
    <t>__export__.res_partner_26675_5916943f</t>
  </si>
  <si>
    <t>INVERSIONES OLSAN E.I.R.L</t>
  </si>
  <si>
    <t>__export__.res_partner_24837_82164ef6</t>
  </si>
  <si>
    <t>INVERSIONES OMB S.A.C.</t>
  </si>
  <si>
    <t>__export__.res_partner_25396_bb581a26</t>
  </si>
  <si>
    <t>INVERSIONES PAZ RIVAS &amp; M SOCIEDAD ANONIMA CERRADA - INVERSIONES PAZ RIVAS &amp; M S.A.C.</t>
  </si>
  <si>
    <t>__export__.res_partner_25153_6d919ea0</t>
  </si>
  <si>
    <t>INVERSIONES PERCY CAR S.R.L</t>
  </si>
  <si>
    <t>__export__.res_partner_25319_2e531e40</t>
  </si>
  <si>
    <t>INVERSIONES PEREZ ALENCART S.A.C.</t>
  </si>
  <si>
    <t>__export__.res_partner_25102_5631d907</t>
  </si>
  <si>
    <t>INVERSIONES PLAZA SAN MARTIN S.A.C.</t>
  </si>
  <si>
    <t>__export__.res_partner_26221_5472f28c</t>
  </si>
  <si>
    <t>INVERSIONES PORZEV SOCIEDAD ANONIMA CERRADA</t>
  </si>
  <si>
    <t>__export__.res_partner_26406_a8b8234f</t>
  </si>
  <si>
    <t>INVERSIONES PREVENTIVA S.R.L.</t>
  </si>
  <si>
    <t>__export__.res_partner_25720_89bf063c</t>
  </si>
  <si>
    <t>INVERSIONES PROVINCIA 1 S.A.C.</t>
  </si>
  <si>
    <t>__export__.res_partner_26759_a9777ae3</t>
  </si>
  <si>
    <t>INVERSIONES QARMEMQA S.A.C</t>
  </si>
  <si>
    <t>__export__.res_partner_25323_83d3f748</t>
  </si>
  <si>
    <t>INVERSIONES R Y ML S.A.C</t>
  </si>
  <si>
    <t>__export__.res_partner_26294_4f2a1194</t>
  </si>
  <si>
    <t>INVERSIONES RAMOS FERNANDEZ S.A.C.</t>
  </si>
  <si>
    <t>__export__.res_partner_25646_2fa3c47b</t>
  </si>
  <si>
    <t>INVERSIONES RECUTECU S.A.C.</t>
  </si>
  <si>
    <t>__export__.res_partner_24502_33051eda</t>
  </si>
  <si>
    <t>INVERSIONES REIXA S.A.C.</t>
  </si>
  <si>
    <t>__export__.res_partner_25111_e6076b50</t>
  </si>
  <si>
    <t>INVERSIONES REJU E.I.R.L.</t>
  </si>
  <si>
    <t>__export__.res_partner_25722_396a43c1</t>
  </si>
  <si>
    <t>INVERSIONES RIAB E.I.R.L.</t>
  </si>
  <si>
    <t>__export__.res_partner_25074_bc9ccb53</t>
  </si>
  <si>
    <t>INVERSIONES RIWAY SAC</t>
  </si>
  <si>
    <t>__export__.res_partner_24480_e514e119</t>
  </si>
  <si>
    <t>INVERSIONES ROBLIT SRLTDA</t>
  </si>
  <si>
    <t>__export__.res_partner_24229_d0c85c37</t>
  </si>
  <si>
    <t>INVERSIONES ROMA S.A.C.</t>
  </si>
  <si>
    <t>__export__.res_partner_25672_a85d85cc</t>
  </si>
  <si>
    <t>INVERSIONES RONICA E.I.R.L.</t>
  </si>
  <si>
    <t>__export__.res_partner_25873_91c92fce</t>
  </si>
  <si>
    <t>INVERSIONES SABORES DEL NORTE S.A.C.</t>
  </si>
  <si>
    <t>__export__.res_partner_24137_a196a3ea</t>
  </si>
  <si>
    <t>INVERSIONES SAN BORJA S A</t>
  </si>
  <si>
    <t>__export__.res_partner_24948_419bbd5a</t>
  </si>
  <si>
    <t>INVERSIONES SAN MARIGUEL SOCIEDAD ANONIMA CERRADA</t>
  </si>
  <si>
    <t>__export__.res_partner_24613_1aab1964</t>
  </si>
  <si>
    <t>INVERSIONES SANCHEZ S.A.C.</t>
  </si>
  <si>
    <t>__export__.res_partner_25917_c447b36c</t>
  </si>
  <si>
    <t>INVERSIONES SANTA ADRI S.A.C.</t>
  </si>
  <si>
    <t>__export__.res_partner_26391_e7e9b2a8</t>
  </si>
  <si>
    <t>INVERSIONES SEGAMA E.I.R.L.</t>
  </si>
  <si>
    <t>__export__.res_partner_26298_8d3beaf0</t>
  </si>
  <si>
    <t>INVERSIONES SEGAMI E.I.R.L.</t>
  </si>
  <si>
    <t>__export__.res_partner_25069_e7a5c336</t>
  </si>
  <si>
    <t>INVERSIONES SEY S.A.C.</t>
  </si>
  <si>
    <t>__export__.res_partner_26644_760207d0</t>
  </si>
  <si>
    <t>INVERSIONES SHINEY P &amp; T E.I.R.L.</t>
  </si>
  <si>
    <t>__export__.res_partner_26739_bc408f6c</t>
  </si>
  <si>
    <t>INVERSIONES SIRAH S.A.C.</t>
  </si>
  <si>
    <t>__export__.res_partner_26261_9c628e90</t>
  </si>
  <si>
    <t>INVERSIONES TACAWASI S.A.C.</t>
  </si>
  <si>
    <t>__export__.res_partner_25773_6972b34c</t>
  </si>
  <si>
    <t>INVERSIONES TESILLO EMPRESA INDIVIDUAL DE RESPONSABILIDAD LIMITADA - INVERSIONES TESILLO E.I.R.L.</t>
  </si>
  <si>
    <t>__export__.res_partner_26721_fc66ca41</t>
  </si>
  <si>
    <t>INVERSIONES TITO-FAN S.A.C.</t>
  </si>
  <si>
    <t>__export__.res_partner_24811_fd0c3085</t>
  </si>
  <si>
    <t>INVERSIONES TURISTICAS CENTENARIO EMPRESA INDIVIDUAL DE RESPONSABILIDAD LIMITADA - INVERSIONES TURIS</t>
  </si>
  <si>
    <t>__export__.res_partner_26029_1318fb92</t>
  </si>
  <si>
    <t>INVERSIONES TURISTICAS CMVP S.A.C.</t>
  </si>
  <si>
    <t>__export__.res_partner_24602_cf58f1a6</t>
  </si>
  <si>
    <t>INVERSIONES TURISTICAS G &amp; J SOCIEDAD ANONIMA CERRADA</t>
  </si>
  <si>
    <t>__export__.res_partner_24844_ad2a754f</t>
  </si>
  <si>
    <t>INVERSIONES TURISTICAS HILTON SAC</t>
  </si>
  <si>
    <t>__export__.res_partner_24730_54e99901</t>
  </si>
  <si>
    <t>INVERSIONES TURISTICAS LIBERTAD SAC</t>
  </si>
  <si>
    <t>__export__.res_partner_25236_1792b2ee</t>
  </si>
  <si>
    <t>INVERSIONES TURISTICAS T &amp; Y E.I.R.L.</t>
  </si>
  <si>
    <t>__export__.res_partner_26087_5ac9f6d5</t>
  </si>
  <si>
    <t>INVERSIONES URBANISTICAS OPERADORA S.A.</t>
  </si>
  <si>
    <t>__export__.res_partner_25113_82eb65ee</t>
  </si>
  <si>
    <t>INVERSIONES V &amp; P S.A.C</t>
  </si>
  <si>
    <t>__export__.res_partner_25166_427f4a3d</t>
  </si>
  <si>
    <t>INVERSIONES VALENA S.R.L.</t>
  </si>
  <si>
    <t>__export__.res_partner_24636_176d3783</t>
  </si>
  <si>
    <t>INVERSIONES VELU S.A.C.</t>
  </si>
  <si>
    <t>__export__.res_partner_26704_bc738f2d</t>
  </si>
  <si>
    <t>INVERSIONES VICBER E.I.R.L.</t>
  </si>
  <si>
    <t>__export__.res_partner_26454_6d1a29c8</t>
  </si>
  <si>
    <t>INVERSIONES VILLA CHICKEN FOOD E.I.R.L.</t>
  </si>
  <si>
    <t>__export__.res_partner_18605_d7b4f94f</t>
  </si>
  <si>
    <t>INVERSIONES VILLA MADERO S.A.C.</t>
  </si>
  <si>
    <t>__export__.res_partner_24270_9d440e86</t>
  </si>
  <si>
    <t>INVERSIONES VIOLET'S S.C.R.L.</t>
  </si>
  <si>
    <t>__export__.res_partner_25579_25b3ab10</t>
  </si>
  <si>
    <t>INVERSIONES WILLKA PACHA S.R.L.</t>
  </si>
  <si>
    <t>__export__.res_partner_25088_39dbe8ab</t>
  </si>
  <si>
    <t>INVERSIONES Y ASESORAMIENTO ESCORPIO S.A.C.</t>
  </si>
  <si>
    <t>__export__.res_partner_24326_5fac0a2b</t>
  </si>
  <si>
    <t>INVERSIONES Y COMERCIALIZACION MAKA S.A.C.</t>
  </si>
  <si>
    <t>__export__.res_partner_25539_a08ecd50</t>
  </si>
  <si>
    <t>INVERSIONES Y MULTISERVICIOS MADI'S E.I.R.L.</t>
  </si>
  <si>
    <t>__export__.res_partner_25758_16b0c155</t>
  </si>
  <si>
    <t>INVERSIONES Y MULTISERVICIOS SANTA ELISA E.I.R.L.</t>
  </si>
  <si>
    <t>__export__.res_partner_26803_c70d962e</t>
  </si>
  <si>
    <t>INVERSIONES Y NEGOCIACIONES KUBA &amp; CASTILLO S.A.C.</t>
  </si>
  <si>
    <t>__export__.res_partner_25508_d88ca2f5</t>
  </si>
  <si>
    <t>INVERSIONES Y NEGOCIACIONES LA PATAY E.I.R.L.</t>
  </si>
  <si>
    <t>__export__.res_partner_25823_30c6399d</t>
  </si>
  <si>
    <t>INVERSIONES Y NEGOCIOS GRIMALDINA &amp; MARTIN E.I.R.L</t>
  </si>
  <si>
    <t>__export__.res_partner_25905_012aefbc</t>
  </si>
  <si>
    <t>INVERSIONES Y NEGOCIOS HS S.A.C</t>
  </si>
  <si>
    <t>__export__.res_partner_25217_ee37c372</t>
  </si>
  <si>
    <t>INVERSIONES Y NEGOCIOS LA FOGATA SAC</t>
  </si>
  <si>
    <t>__export__.res_partner_24790_f90c241c</t>
  </si>
  <si>
    <t>INVERSIONES Y REPRESENTACIONES SIPAN EIRL</t>
  </si>
  <si>
    <t>__export__.res_partner_26149_9c50db08</t>
  </si>
  <si>
    <t>INVERSIONES Y SERVICIOS BRELSAGA S.A.C.</t>
  </si>
  <si>
    <t>__export__.res_partner_25718_eee07d1c</t>
  </si>
  <si>
    <t>INVERSIONES Y SERVICIOS CAPORAL E.I.R.L.</t>
  </si>
  <si>
    <t>__export__.res_partner_24579_38c9e92a</t>
  </si>
  <si>
    <t>INVERSIONES Y SERVICIOS EL TABLON JULIACA S.A.C.</t>
  </si>
  <si>
    <t>__export__.res_partner_25576_68bffef6</t>
  </si>
  <si>
    <t>INVERSIONES Y SERVICIOS G &amp; M S.A.C.</t>
  </si>
  <si>
    <t>__export__.res_partner_26807_39d701a2</t>
  </si>
  <si>
    <t>INVERSIONES Y SERVICIOS GENERALES KECHUA S.A.C.</t>
  </si>
  <si>
    <t>__export__.res_partner_26471_804df824</t>
  </si>
  <si>
    <t>INVERSIONES Y SERVICIOS MULTIPLES LA CASITA E.I.R.L.</t>
  </si>
  <si>
    <t>__export__.res_partner_24734_18b9b520</t>
  </si>
  <si>
    <t>INVERSIONES Y SERVICIOS MULTIPLES LOS PATOS S.A.C.</t>
  </si>
  <si>
    <t>__export__.res_partner_24643_e4628830</t>
  </si>
  <si>
    <t>INVERSIONES Y SERVICIOS TURISTICOS Y GENERALES USPALAY SRL</t>
  </si>
  <si>
    <t>__export__.res_partner_26568_a18c7331</t>
  </si>
  <si>
    <t>INVERSIONES, SOLUCIONES Y SUMINISTROS SOCIEDAD ANONIMA CERRADA</t>
  </si>
  <si>
    <t>__export__.res_partner_25349_611cfbd4</t>
  </si>
  <si>
    <t>IPAD-INSTITUTO PERUANO DE ARTE Y DISEÑO S.A.</t>
  </si>
  <si>
    <t>__export__.res_partner_25966_877b9a3e</t>
  </si>
  <si>
    <t>IQSA PERUANA S.A.C</t>
  </si>
  <si>
    <t>__export__.res_partner_37965_5e7f5857</t>
  </si>
  <si>
    <t>__export__.res_partner_36163_834d95d8</t>
  </si>
  <si>
    <t>IRIGOIN PEREZ MARIXA</t>
  </si>
  <si>
    <t>__export__.res_partner_35381_b0138682</t>
  </si>
  <si>
    <t>IRIGOYEN TOLENTINO, ELIO ALEJANDRO</t>
  </si>
  <si>
    <t>__export__.res_partner_18409_082b099f</t>
  </si>
  <si>
    <t>IRIS SAIC</t>
  </si>
  <si>
    <t>__export__.res_partner_26154_5abfcab4</t>
  </si>
  <si>
    <t>IRON ENGINEERING S.A.C.</t>
  </si>
  <si>
    <t>__export__.res_partner_25155_01fc3324</t>
  </si>
  <si>
    <t>ISAKA TOPOGRAFIA S.A.C.</t>
  </si>
  <si>
    <t>__export__.res_partner_26750_ca97c7ab</t>
  </si>
  <si>
    <t>ISLA ENCANTO PERU S.A.C</t>
  </si>
  <si>
    <t>__export__.res_partner_35274_1762fcbf</t>
  </si>
  <si>
    <t>ISMODES ALEGRIA MARIO ERNESTO</t>
  </si>
  <si>
    <t>__export__.res_partner_37966_a843230e</t>
  </si>
  <si>
    <t>__export__.res_partner_26165_a38ef012</t>
  </si>
  <si>
    <t>ITALO´S PARRILLADAS E.I.R.L.</t>
  </si>
  <si>
    <t>__export__.res_partner_26533_bfaa1f26</t>
  </si>
  <si>
    <t>ITS MANAGEMENT S.A.C.</t>
  </si>
  <si>
    <t>__export__.res_partner_25549_925a8e89</t>
  </si>
  <si>
    <t>IZAJES PERU TRAINING SOCIEDAD ANONIMA CERRADA</t>
  </si>
  <si>
    <t>__export__.res_partner_36045_60dcacd1</t>
  </si>
  <si>
    <t>IZQUIERDO ARTEAGA HOMERO</t>
  </si>
  <si>
    <t>__export__.res_partner_37967_baa5b623</t>
  </si>
  <si>
    <t>International Livestock Research Institute (ILRI)</t>
  </si>
  <si>
    <t>__export__.res_partner_26158_ef1dde7f</t>
  </si>
  <si>
    <t>Inversiones CSB S.A.C.</t>
  </si>
  <si>
    <t>__export__.res_partner_26284_cca19171</t>
  </si>
  <si>
    <t>J &amp; G TUMI DE ORO SOCIEDAD COMERCIAL DE RESPONSABILIDAD LIMITADA</t>
  </si>
  <si>
    <t>__export__.res_partner_26761_a0b8da83</t>
  </si>
  <si>
    <t>J &amp; J CORPORACION GASTRONOMICA S.A.C.</t>
  </si>
  <si>
    <t>__export__.res_partner_38905_439f023f</t>
  </si>
  <si>
    <t>J &amp; J TRANSPORTES Y SOLUCIONES INTEGRALES S.A.C</t>
  </si>
  <si>
    <t>__export__.res_partner_26412_95d491d8</t>
  </si>
  <si>
    <t>J &amp; R BATTERY IMPORT E.I.R.L.</t>
  </si>
  <si>
    <t>__export__.res_partner_24511_815903df</t>
  </si>
  <si>
    <t>J Y N SERVICIOS TURISTICOS SAC</t>
  </si>
  <si>
    <t>__export__.res_partner_38906_47f95ed2</t>
  </si>
  <si>
    <t>J.B. REPRESENTACIONES EIRLTDA.</t>
  </si>
  <si>
    <t>__export__.res_partner_24438_0cdad63c</t>
  </si>
  <si>
    <t>J.CH.COMERCIAL S.A</t>
  </si>
  <si>
    <t>__export__.res_partner_26442_46cff6c1</t>
  </si>
  <si>
    <t>J.D.A DATA CENTER EMPRESA INDIVIDUAL DE RESPONSABILIDAD LIMITADA</t>
  </si>
  <si>
    <t>__export__.res_partner_25731_445a0a87</t>
  </si>
  <si>
    <t>J.L INVERSIONES HOTELERAS E.I.R.L.</t>
  </si>
  <si>
    <t>__export__.res_partner_25919_1bff4ba1</t>
  </si>
  <si>
    <t>J.S.M. E.I.R.L.</t>
  </si>
  <si>
    <t>__export__.res_partner_25391_0e068458</t>
  </si>
  <si>
    <t>J.W. OLIVER S.A.C.</t>
  </si>
  <si>
    <t>__export__.res_partner_25250_36ae9ff2</t>
  </si>
  <si>
    <t>JAARSOM E.I.R.L.</t>
  </si>
  <si>
    <t>__export__.res_partner_24498_d84c3840</t>
  </si>
  <si>
    <t>JAB MANTENIMIENTO GENERALES S.A.C.</t>
  </si>
  <si>
    <t>__export__.res_partner_24707_695b59ea</t>
  </si>
  <si>
    <t>JACAMI E.I.R.L.</t>
  </si>
  <si>
    <t>__export__.res_partner_24801_b38c9fa1</t>
  </si>
  <si>
    <t>JACINTO UMASI HERMANOS SOCIEDAD ANÓNIMA CERRADA</t>
  </si>
  <si>
    <t>__export__.res_partner_26319_08bbf852</t>
  </si>
  <si>
    <t>JACKY´S FRESH MARKET E.I.R.L.</t>
  </si>
  <si>
    <t>__export__.res_partner_26756_851fbdd5</t>
  </si>
  <si>
    <t>JACOB MULTISERVICIOS GENERALES S.A.C.</t>
  </si>
  <si>
    <t>__export__.res_partner_18417_d0592c47</t>
  </si>
  <si>
    <t>JAI RADHE SALES LTD</t>
  </si>
  <si>
    <t>__export__.res_partner_25090_64eb5c48</t>
  </si>
  <si>
    <t>JAIME OLIVER S.A.C.</t>
  </si>
  <si>
    <t>__export__.res_partner_35738_7966e85e</t>
  </si>
  <si>
    <t>JAIMES PUJAY JORGE LUIS</t>
  </si>
  <si>
    <t>__export__.res_partner_36339_dccc47fe</t>
  </si>
  <si>
    <t>JAIMES ROJAS, ORLANDO FRANCO</t>
  </si>
  <si>
    <t>__export__.res_partner_24594_640eea5a</t>
  </si>
  <si>
    <t>JAIRO SRL</t>
  </si>
  <si>
    <t>__export__.res_partner_26269_7eb43d37</t>
  </si>
  <si>
    <t>JAKU SERVICIO DE TRANSPORTE Y OPERADOR LOGISTICO S.A.C.</t>
  </si>
  <si>
    <t>__export__.res_partner_26670_bfa9ec41</t>
  </si>
  <si>
    <t>JALLMAR EMPRESA INDIVIDUAL DE RESPONSABILIDAD LIMITADA</t>
  </si>
  <si>
    <t>__export__.res_partner_36369_03011139</t>
  </si>
  <si>
    <t>JAMANCA MORALES, MELINA YASUMY</t>
  </si>
  <si>
    <t>__export__.res_partner_37968_f6c81f21</t>
  </si>
  <si>
    <t>JANGBAEK VET-CHEM CO., LTD</t>
  </si>
  <si>
    <t>__export__.res_partner_26354_9eed9b0a</t>
  </si>
  <si>
    <t>JAPSABUS  S.A.C.</t>
  </si>
  <si>
    <t>__export__.res_partner_36167_cdf4d871</t>
  </si>
  <si>
    <t>JARA ARBOLEDA CARLOS ESTEVENS</t>
  </si>
  <si>
    <t>__export__.res_partner_35458_aa644989</t>
  </si>
  <si>
    <t>JARA BAJONERO MANUEL JESUS</t>
  </si>
  <si>
    <t>__export__.res_partner_35420_b6986c0a</t>
  </si>
  <si>
    <t>JARA BRONCANO,VIOLETA PAOLA</t>
  </si>
  <si>
    <t>__export__.res_partner_26684_43680322</t>
  </si>
  <si>
    <t>JARA INGENIERIA Y PROYECTOS ESPECIALIZADOS S.A.C.</t>
  </si>
  <si>
    <t>__export__.res_partner_35978_284807e2</t>
  </si>
  <si>
    <t>JARA LINO EUGENIA</t>
  </si>
  <si>
    <t>__export__.res_partner_35542_783d4f43</t>
  </si>
  <si>
    <t>JARA PACHECO JOSE ANTONIO</t>
  </si>
  <si>
    <t>__export__.res_partner_35263_ff30b94e</t>
  </si>
  <si>
    <t>JARAMILLO HUALPA MANUEL FRANCISCO</t>
  </si>
  <si>
    <t>__export__.res_partner_36272_97e61c7c</t>
  </si>
  <si>
    <t>JARAMILLO ROBLES,LUCERO KATHERINE</t>
  </si>
  <si>
    <t>__export__.res_partner_26110_f23acc62</t>
  </si>
  <si>
    <t>JASERGEN S.A.C.</t>
  </si>
  <si>
    <t>__export__.res_partner_25317_0b482e20</t>
  </si>
  <si>
    <t>JATSA SERVICIOS GENERALES E.I.R.L.</t>
  </si>
  <si>
    <t>__export__.res_partner_26708_38442a66</t>
  </si>
  <si>
    <t>JAVE UNIFORMES S.A.C.</t>
  </si>
  <si>
    <t>__export__.res_partner_26614_83972268</t>
  </si>
  <si>
    <t>JAVEG S.A.C.</t>
  </si>
  <si>
    <t>__export__.res_partner_36027_a7014d1e</t>
  </si>
  <si>
    <t>JAVIER HUAMANCAJA CARLOS IVAN</t>
  </si>
  <si>
    <t>__export__.res_partner_25949_1010d63b</t>
  </si>
  <si>
    <t>JAYARI CAFE RESTAURANT EMPRESA INDIVIDUAL DE RESPONSABILIDAD LIMITADA</t>
  </si>
  <si>
    <t>__export__.res_partner_25272_bb600e90</t>
  </si>
  <si>
    <t>JC  HIDRAULICOS  S.R.L.</t>
  </si>
  <si>
    <t>__export__.res_partner_25036_95fde173</t>
  </si>
  <si>
    <t>JCDECAUX PERU S.A.C</t>
  </si>
  <si>
    <t>__export__.res_partner_25851_eddf4e8b</t>
  </si>
  <si>
    <t>JCERNA E.I.R.L.</t>
  </si>
  <si>
    <t>__export__.res_partner_26074_9dcc36be</t>
  </si>
  <si>
    <t>JCP INGENIERIA CONSTRUCCION Y CONSULTORIA S.A.C.</t>
  </si>
  <si>
    <t>__export__.res_partner_18489_d3bd10bd</t>
  </si>
  <si>
    <t>JEANNETTE LILIANA PEDROZA BURBANO</t>
  </si>
  <si>
    <t>__export__.res_partner_25503_b33dcceb</t>
  </si>
  <si>
    <t>JESSICA VARGAS S.A.C.</t>
  </si>
  <si>
    <t>__export__.res_partner_37969_edf545d6</t>
  </si>
  <si>
    <t>JESUS JIMENEZ GUTIERREZ</t>
  </si>
  <si>
    <t>__export__.res_partner_24997_d8bbc14d</t>
  </si>
  <si>
    <t>JG ADUANAS LOGISTIC SOCIEDAD ANONIMA CERRADA</t>
  </si>
  <si>
    <t>__export__.res_partner_24859_22570738</t>
  </si>
  <si>
    <t>JGDA EXPRESS CAJAMARCA E.I.R.L.</t>
  </si>
  <si>
    <t>__export__.res_partner_24736_84450df3</t>
  </si>
  <si>
    <t>JH &amp; C EMPRESA INDIVIDUAL DE RESPONSABILIDAD LIMITADA</t>
  </si>
  <si>
    <t>__export__.res_partner_25832_a16c24d9</t>
  </si>
  <si>
    <t>JHINAGI INVERSIONES S.A.C.</t>
  </si>
  <si>
    <t>__export__.res_partner_37970_0c8d2678</t>
  </si>
  <si>
    <t>JHONNY JORGE ORTIZ JALDIN/ AGROPOR.</t>
  </si>
  <si>
    <t>__export__.res_partner_25221_25cb9b66</t>
  </si>
  <si>
    <t>JHOSMARA S.A.C.</t>
  </si>
  <si>
    <t>__export__.res_partner_18502_f96167ee</t>
  </si>
  <si>
    <t>JIANGSU HUALAN NEW PHARMACEUTICAL MATERIAL CO., LTD.</t>
  </si>
  <si>
    <t>__export__.res_partner_18535_cfd171df</t>
  </si>
  <si>
    <t>JIANGSU JINGCHUANG ELECTRONICS CO.,LTD</t>
  </si>
  <si>
    <t>__export__.res_partner_18508_cec4161a</t>
  </si>
  <si>
    <t>JIANGSU KOLOD FOOD INGREDIENTS CO., LTD.</t>
  </si>
  <si>
    <t>__export__.res_partner_26076_78563f04</t>
  </si>
  <si>
    <t>JIDS PUBLICIDAD S.A.C.</t>
  </si>
  <si>
    <t>__export__.res_partner_36031_07dcfbf1</t>
  </si>
  <si>
    <t>__export__.res_partner_36296_defd9afc</t>
  </si>
  <si>
    <t>JIMENEZ PINEDA IRMA BEATRIZ</t>
  </si>
  <si>
    <t>__export__.res_partner_18561_0d658f6c</t>
  </si>
  <si>
    <t>JMC LOGISTICS CARGO SAS</t>
  </si>
  <si>
    <t>__export__.res_partner_18505_5a3cef22</t>
  </si>
  <si>
    <t>JMC NC, INC</t>
  </si>
  <si>
    <t>__export__.res_partner_25602_eb8f188c</t>
  </si>
  <si>
    <t>JMK FERRETERIA Y EQUIPOS S.A.C.</t>
  </si>
  <si>
    <t>__export__.res_partner_25049_44e9310c</t>
  </si>
  <si>
    <t>JMT OUTDOORS S.A.C.</t>
  </si>
  <si>
    <t>__export__.res_partner_37971_3e31d206</t>
  </si>
  <si>
    <t>JOHAN CORPORATION</t>
  </si>
  <si>
    <t>__export__.res_partner_37972_38b9f58e</t>
  </si>
  <si>
    <t>JOHANA RESTREPO</t>
  </si>
  <si>
    <t>__export__.res_partner_26818_60bc98a6</t>
  </si>
  <si>
    <t>JOHN HOUSE BEST PLACE E.I.R.L.</t>
  </si>
  <si>
    <t>__export__.res_partner_24586_62cb42aa</t>
  </si>
  <si>
    <t>JORDAN COURIER S.C.R.L.</t>
  </si>
  <si>
    <t>__export__.res_partner_24174_ee30a898</t>
  </si>
  <si>
    <t>JOSE ABADIA M. IMPORTACIONES S.A.C. - JAMISAC</t>
  </si>
  <si>
    <t>__export__.res_partner_24445_03fb75bb</t>
  </si>
  <si>
    <t>JOSE CARLOS MEDINA VELASQUEZ S.A.</t>
  </si>
  <si>
    <t>__export__.res_partner_37973_0eab5b04</t>
  </si>
  <si>
    <t>JOSE MARIA RUIZ MULERO</t>
  </si>
  <si>
    <t>__export__.res_partner_25588_346edb10</t>
  </si>
  <si>
    <t>JOSMAR DEL NORTE E.I.R.L.</t>
  </si>
  <si>
    <t>__export__.res_partner_18404_fbd79c5c</t>
  </si>
  <si>
    <t>JOST CHEMICAL CO. INC</t>
  </si>
  <si>
    <t>__export__.res_partner_26042_427e8770</t>
  </si>
  <si>
    <t>JOY SAM GROUP S.A.C.</t>
  </si>
  <si>
    <t>__export__.res_partner_26687_66e3f2b3</t>
  </si>
  <si>
    <t>JPM ANALITICA E.I.R.L.</t>
  </si>
  <si>
    <t>__export__.res_partner_26041_712f9561</t>
  </si>
  <si>
    <t>JPSYSTEMS S.A.C.</t>
  </si>
  <si>
    <t>__export__.res_partner_35268_2fb6b692</t>
  </si>
  <si>
    <t>JUAREZ DE FARFAN BERTHA</t>
  </si>
  <si>
    <t>__export__.res_partner_35644_9107c260</t>
  </si>
  <si>
    <t>JUAREZ JUAREZ PEDRO</t>
  </si>
  <si>
    <t>__export__.res_partner_36248_328a5674</t>
  </si>
  <si>
    <t>JUAREZ OJEDA JOSE DAVID</t>
  </si>
  <si>
    <t>__export__.res_partner_25971_912d2e01</t>
  </si>
  <si>
    <t>JUEGOS Y EVENTOS S.A.C.</t>
  </si>
  <si>
    <t>__export__.res_partner_26240_a9bcbe74</t>
  </si>
  <si>
    <t>JUGUERIA SNACK ADHELY'S E.I.R.L.</t>
  </si>
  <si>
    <t>__export__.res_partner_26206_ec4847a4</t>
  </si>
  <si>
    <t>JUGUERÍA LA NARANJITA E.I.R.L.</t>
  </si>
  <si>
    <t>__export__.res_partner_35523_c048de1e</t>
  </si>
  <si>
    <t>JULCA CRESPO ROSALIA MARIA</t>
  </si>
  <si>
    <t>__export__.res_partner_35593_865b8ca3</t>
  </si>
  <si>
    <t>JULCAMORO RUDAS MARIA ELIZABETH</t>
  </si>
  <si>
    <t>__export__.res_partner_18473_383e5487</t>
  </si>
  <si>
    <t>JULIO DAVID CASTILLO MARTINEZ</t>
  </si>
  <si>
    <t>__export__.res_partner_25231_0a1e2fa0</t>
  </si>
  <si>
    <t>JW SERVICIOS EIRL</t>
  </si>
  <si>
    <t>__export__.res_partner_24129_f108fc92</t>
  </si>
  <si>
    <t>K L M CIA REAL HOLANDESA DE AVIACION</t>
  </si>
  <si>
    <t>__export__.res_partner_24246_ea86ce69</t>
  </si>
  <si>
    <t>K Y T SOCIEDAD ANONIMA CERRADA</t>
  </si>
  <si>
    <t>__export__.res_partner_25431_33bd30d5</t>
  </si>
  <si>
    <t>KADABRA PRODUCCIONES S.A.C.</t>
  </si>
  <si>
    <t>__export__.res_partner_24535_b254aaff</t>
  </si>
  <si>
    <t>KAFLAB &amp; SAQ E.I.R.L.</t>
  </si>
  <si>
    <t>__export__.res_partner_26239_33cc800d</t>
  </si>
  <si>
    <t>KAILEAN LOGISTICS S.A.C.</t>
  </si>
  <si>
    <t>__export__.res_partner_25429_fbfd50d1</t>
  </si>
  <si>
    <t>KANAY S.A.C.</t>
  </si>
  <si>
    <t>__export__.res_partner_26662_0baedbd9</t>
  </si>
  <si>
    <t>KANKACHOS EL CORDERO MACHO E.I.R.L.</t>
  </si>
  <si>
    <t>__export__.res_partner_18604_7f88ae9a</t>
  </si>
  <si>
    <t>KARINA PACHECO HEREDIA</t>
  </si>
  <si>
    <t>__export__.res_partner_26480_f2391c2a</t>
  </si>
  <si>
    <t>KAY' MARES E.I.R.L.</t>
  </si>
  <si>
    <t>__export__.res_partner_18586_4825c8da</t>
  </si>
  <si>
    <t>KAZ LABS CERTIFICATION ALMATY LLP</t>
  </si>
  <si>
    <t>__export__.res_partner_25171_d1471fff</t>
  </si>
  <si>
    <t>KD ECONOMIC SUPPLY SOLUTIONS SOCIEDAD ANONIMA CERRADA-KD ECONOMIC SUPPLY SOLUTIONS S.A.C.</t>
  </si>
  <si>
    <t>__export__.res_partner_25201_b812a927</t>
  </si>
  <si>
    <t>KELDAN SERVICIOS MULTIPLES S.R.L.</t>
  </si>
  <si>
    <t>__export__.res_partner_25056_22f46cc3</t>
  </si>
  <si>
    <t>KEN HANS' SAC</t>
  </si>
  <si>
    <t>__export__.res_partner_18494_1035c378</t>
  </si>
  <si>
    <t>KERRY INGREDIENTS (M) SDN BHD</t>
  </si>
  <si>
    <t>__export__.res_partner_24813_5b205c86</t>
  </si>
  <si>
    <t>KEYRAM E.I.R.L.</t>
  </si>
  <si>
    <t>__export__.res_partner_37974_9aa36705</t>
  </si>
  <si>
    <t>KIFAN MEDICAL SUPPLIES EST.</t>
  </si>
  <si>
    <t>__export__.res_partner_24853_09de6b3c</t>
  </si>
  <si>
    <t>KIMO S.A.C.</t>
  </si>
  <si>
    <t>__export__.res_partner_24926_33e616fa</t>
  </si>
  <si>
    <t>KINGAS S.A.C.</t>
  </si>
  <si>
    <t>__export__.res_partner_26751_75be8f2d</t>
  </si>
  <si>
    <t>KIO ENERGY S.A.C.</t>
  </si>
  <si>
    <t>__export__.res_partner_26276_90967f87</t>
  </si>
  <si>
    <t>KITCAN PETSHOP S.A.C.</t>
  </si>
  <si>
    <t>__export__.res_partner_25078_54a21677</t>
  </si>
  <si>
    <t>KIYOMERO S.A.C</t>
  </si>
  <si>
    <t>__export__.res_partner_25037_c8ad35ad</t>
  </si>
  <si>
    <t>KLAKETA PRODUCCIONES E.I.R.L.</t>
  </si>
  <si>
    <t>__export__.res_partner_24184_a511c1b7</t>
  </si>
  <si>
    <t>KOLORATEX S.A.</t>
  </si>
  <si>
    <t>__export__.res_partner_25485_b7020b89</t>
  </si>
  <si>
    <t>KOLORES INDUSTRIA GRAFICA E.I.R.L.</t>
  </si>
  <si>
    <t>__export__.res_partner_25089_88e8c21a</t>
  </si>
  <si>
    <t>KOMAX PERU S.A.C.</t>
  </si>
  <si>
    <t>__export__.res_partner_24836_d701d795</t>
  </si>
  <si>
    <t>KONOMI S.A.C.</t>
  </si>
  <si>
    <t>__export__.res_partner_25918_270df793</t>
  </si>
  <si>
    <t>KORVAL PRODUCTS &amp; SERVICES E.I.R.L. - KORVAL E.I.R.L.</t>
  </si>
  <si>
    <t>__export__.res_partner_25121_4a23bf9d</t>
  </si>
  <si>
    <t>KOSEI SAC</t>
  </si>
  <si>
    <t>__export__.res_partner_25902_d1790437</t>
  </si>
  <si>
    <t>KOSSODO METROLOGIA S.A.C.</t>
  </si>
  <si>
    <t>__export__.res_partner_25652_ca7d2387</t>
  </si>
  <si>
    <t>KRESALJA IP SOCIEDAD CIVIL DE RESPONSABILIDAD LIMITADA</t>
  </si>
  <si>
    <t>__export__.res_partner_37975_b4c7ea1d</t>
  </si>
  <si>
    <t>KRISTAL FERMER TLD.</t>
  </si>
  <si>
    <t>__export__.res_partner_37976_8304fdee</t>
  </si>
  <si>
    <t>KS VET SUPPLIES</t>
  </si>
  <si>
    <t>__export__.res_partner_24982_39ea9063</t>
  </si>
  <si>
    <t>KSM TRADUCCIONES EIRL</t>
  </si>
  <si>
    <t>__export__.res_partner_24468_7e881764</t>
  </si>
  <si>
    <t>KUEHNE + NAGEL S.A</t>
  </si>
  <si>
    <t>__export__.res_partner_18521_28545a47</t>
  </si>
  <si>
    <t>KWALITY PHARMACEUTICALS LTD.</t>
  </si>
  <si>
    <t>__export__.res_partner_37977_6afc460c</t>
  </si>
  <si>
    <t>Karina Pacheco</t>
  </si>
  <si>
    <t>__export__.res_partner_26657_fcc3a698</t>
  </si>
  <si>
    <t>L &amp; R PROCESADORA Y ABASTECEDORA DE ALIMENTOS E.I.R.L.</t>
  </si>
  <si>
    <t>__export__.res_partner_24877_84889ceb</t>
  </si>
  <si>
    <t>L Y A ADMINISTRACION Y CORRETAJE EIRL.</t>
  </si>
  <si>
    <t>__export__.res_partner_25556_fff82bb4</t>
  </si>
  <si>
    <t>L.H CAJAMARCA SAC</t>
  </si>
  <si>
    <t>__export__.res_partner_25745_61ad6cd9</t>
  </si>
  <si>
    <t>L.H. HUANCAYO SOCIEDAD ANONIMA CERRADA - L.H. HUANCAYO S.A.C.</t>
  </si>
  <si>
    <t>__export__.res_partner_25445_f0081384</t>
  </si>
  <si>
    <t>L.H. PIURA S.A.C.</t>
  </si>
  <si>
    <t>__export__.res_partner_25521_8f0f8f1f</t>
  </si>
  <si>
    <t>L.H. SALAVERRY SOCIEDAD ANONIMA CERRADA - L.H. SALAVERRY S.A.C.</t>
  </si>
  <si>
    <t>__export__.res_partner_24920_6f700cfe</t>
  </si>
  <si>
    <t>LA AGENCIA CREATIVA E.I.R.L.</t>
  </si>
  <si>
    <t>__export__.res_partner_25911_ced90b2c</t>
  </si>
  <si>
    <t>LA BULLA PUBLICIDAD S.A.C.</t>
  </si>
  <si>
    <t>__export__.res_partner_24814_4c9888fb</t>
  </si>
  <si>
    <t>LA CABAÑA HOTEL EMPRESA INDIVIDUAL DE RESPONSABILIDAD LIMITADA-LA CABAÑA HOTEL E.I.R.L.</t>
  </si>
  <si>
    <t>__export__.res_partner_24345_4295439e</t>
  </si>
  <si>
    <t>LA CANASTERIA S.R.L.</t>
  </si>
  <si>
    <t>__export__.res_partner_24533_b01bd084</t>
  </si>
  <si>
    <t>LA CASA DE ALGODON S.A.C.</t>
  </si>
  <si>
    <t>__export__.res_partner_26118_7512b2bf</t>
  </si>
  <si>
    <t>LA CASA DEL TRUPAN SOCIEDAD ANONIMA CERRADA - LA CASA DEL TRUPAN S.A.C.</t>
  </si>
  <si>
    <t>__export__.res_partner_26537_bee38671</t>
  </si>
  <si>
    <t>LA CASITA DEL PESCADO FRITO S.A.C.</t>
  </si>
  <si>
    <t>__export__.res_partner_26157_b5509588</t>
  </si>
  <si>
    <t>LA CEREZA DEL PASTEL SOCIEDAD ANONIMA CERRADA</t>
  </si>
  <si>
    <t>__export__.res_partner_24810_63dddb99</t>
  </si>
  <si>
    <t>LA CHOMBA GRILL EMPRESA INDIVIDUAL DE RESPONSABILIDAD LIMITADA - L.C. GRILL E.I.R.L.</t>
  </si>
  <si>
    <t>__export__.res_partner_26378_378689bc</t>
  </si>
  <si>
    <t>LA COBERTURA EXTERIOR S.A.C.</t>
  </si>
  <si>
    <t>__export__.res_partner_26115_1dbafeda</t>
  </si>
  <si>
    <t>LA COCHERA AUTO SPA S.A.C.</t>
  </si>
  <si>
    <t>__export__.res_partner_25516_29ce2f31</t>
  </si>
  <si>
    <t>LA COCINA DE ROSITA E.I.R.L.</t>
  </si>
  <si>
    <t>__export__.res_partner_26603_609129d9</t>
  </si>
  <si>
    <t>LA COCINA DE ROSITA PREMIUM S.R.L.</t>
  </si>
  <si>
    <t>__export__.res_partner_24840_7ce5a4d6</t>
  </si>
  <si>
    <t>LA ESQUINA DE LA PLANICIE S.A.C.</t>
  </si>
  <si>
    <t>__export__.res_partner_24893_188b2426</t>
  </si>
  <si>
    <t>LA ESQUINA DE SAN ANTONIO S.A.C.</t>
  </si>
  <si>
    <t>__export__.res_partner_26551_397126a1</t>
  </si>
  <si>
    <t>LA ESTACION HUARAL S.A.C.</t>
  </si>
  <si>
    <t>__export__.res_partner_25346_67bc01e6</t>
  </si>
  <si>
    <t>LA FAMILIA CHICKEN &amp; GRILL S.A.C.</t>
  </si>
  <si>
    <t>__export__.res_partner_25865_62cb50b3</t>
  </si>
  <si>
    <t>LA FLOR DE YKAMADO S.A.C.</t>
  </si>
  <si>
    <t>__export__.res_partner_25254_01ec33b6</t>
  </si>
  <si>
    <t>LA FRUTITA E.I.R.L.</t>
  </si>
  <si>
    <t>__export__.res_partner_25195_e35dfb72</t>
  </si>
  <si>
    <t>LA GRANJA DE PAPA SOCIEDAD ANONIMA CERRADA</t>
  </si>
  <si>
    <t>__export__.res_partner_24591_62828548</t>
  </si>
  <si>
    <t>LA GRANJA DEL MARISCAL E.I.R.L.</t>
  </si>
  <si>
    <t>__export__.res_partner_36078_74517e03</t>
  </si>
  <si>
    <t>LA MADRID LEONIDAS WALTER SEBASTIAN</t>
  </si>
  <si>
    <t>__export__.res_partner_24623_c3bb3cf2</t>
  </si>
  <si>
    <t>LA NUEVA PALOMINO SRL.</t>
  </si>
  <si>
    <t>__export__.res_partner_25230_972e8518</t>
  </si>
  <si>
    <t>LA OLLA DE BARRO E.I.R.L.</t>
  </si>
  <si>
    <t>__export__.res_partner_26400_3687e3c1</t>
  </si>
  <si>
    <t>LA PANERA LINCE S.A.C.</t>
  </si>
  <si>
    <t>__export__.res_partner_25425_e4695586</t>
  </si>
  <si>
    <t>LA PARADA BEGONIAS S.A.C.</t>
  </si>
  <si>
    <t>__export__.res_partner_24373_2afd5c93</t>
  </si>
  <si>
    <t>LA PATARASHCA S.A.C</t>
  </si>
  <si>
    <t>__export__.res_partner_24573_bf54bd45</t>
  </si>
  <si>
    <t>LA PIETTRA E.I.R.L.</t>
  </si>
  <si>
    <t>__export__.res_partner_24781_b2aa640e</t>
  </si>
  <si>
    <t>LA REAL CECINA E.I.R.L.</t>
  </si>
  <si>
    <t>__export__.res_partner_26519_27f36ef7</t>
  </si>
  <si>
    <t>LA RESERVA HOLDING S.A.C.</t>
  </si>
  <si>
    <t>__export__.res_partner_24172_9285587f</t>
  </si>
  <si>
    <t>LA ROCCA SAC</t>
  </si>
  <si>
    <t>__export__.res_partner_36356_ad889d78</t>
  </si>
  <si>
    <t>LA ROSA BONIFACIO, JULIAN TONY</t>
  </si>
  <si>
    <t>__export__.res_partner_36181_406634b1</t>
  </si>
  <si>
    <t>LA ROSA CERF PAOLA</t>
  </si>
  <si>
    <t>__export__.res_partner_24243_063b06d1</t>
  </si>
  <si>
    <t>LA ROSA NAUTICA S.A.</t>
  </si>
  <si>
    <t>__export__.res_partner_35736_c2eddaf0</t>
  </si>
  <si>
    <t>LA ROSA TORRES ABILDER MANUEL</t>
  </si>
  <si>
    <t>__export__.res_partner_25686_3ab38122</t>
  </si>
  <si>
    <t>LA SAZON DE PAOLA RESTAURANT Y PARRILLAS S.A.C.</t>
  </si>
  <si>
    <t>__export__.res_partner_26474_f7f1882b</t>
  </si>
  <si>
    <t>LA TAZITA IMPORT S.A.C.</t>
  </si>
  <si>
    <t>__export__.res_partner_26822_89f9aae5</t>
  </si>
  <si>
    <t>LA TENTACION DEL CUY S.A.C.</t>
  </si>
  <si>
    <t>__export__.res_partner_35529_1ad963f7</t>
  </si>
  <si>
    <t>LA TORRE DE YALICO ROSA</t>
  </si>
  <si>
    <t>__export__.res_partner_36092_503661e5</t>
  </si>
  <si>
    <t>LA TORRE PANTOJA JOHAN GERMAN</t>
  </si>
  <si>
    <t>__export__.res_partner_25764_6b085f32</t>
  </si>
  <si>
    <t>LA VALERIANA E.I.R.L.</t>
  </si>
  <si>
    <t>__export__.res_partner_25801_a0317c0b</t>
  </si>
  <si>
    <t>LAB PERU IMPORT E.I.R.L.</t>
  </si>
  <si>
    <t>__export__.res_partner_25754_4d180bc3</t>
  </si>
  <si>
    <t>LABORATORIO COMUNICACION CORPORATIVA S.A.C.</t>
  </si>
  <si>
    <t>__export__.res_partner_37978_0f29f440</t>
  </si>
  <si>
    <t>LABORATORIO DIA S.A.</t>
  </si>
  <si>
    <t>__export__.res_partner_37979_2d15b856</t>
  </si>
  <si>
    <t>__export__.res_partner_35368_d6f16e1b</t>
  </si>
  <si>
    <t>LACHIRA GARCIA NICOLAS ENRIQUE</t>
  </si>
  <si>
    <t>__export__.res_partner_24717_0c0b8952</t>
  </si>
  <si>
    <t>LACTOBAC E.I.R.L.</t>
  </si>
  <si>
    <t>__export__.res_partner_35576_e19ffa51</t>
  </si>
  <si>
    <t>LACUTA HUANQUI BEATRIZ ROSARIO</t>
  </si>
  <si>
    <t>__export__.res_partner_24916_c5bcb192</t>
  </si>
  <si>
    <t>LAGE COMERCIAL S.A.C.</t>
  </si>
  <si>
    <t>__export__.res_partner_35902_af3000a5</t>
  </si>
  <si>
    <t>LAGUNA QUISPE MARIA ANTONIETA</t>
  </si>
  <si>
    <t>__export__.res_partner_26036_12157b13</t>
  </si>
  <si>
    <t>LAI LAI S.A.C.</t>
  </si>
  <si>
    <t>__export__.res_partner_26798_9908b404</t>
  </si>
  <si>
    <t>LAKASA RESTAURANT GOURMET S.A.C.</t>
  </si>
  <si>
    <t>__export__.res_partner_35472_6678ec37</t>
  </si>
  <si>
    <t>LALOPU MANCISIDOR OTTO MANUEL</t>
  </si>
  <si>
    <t>__export__.res_partner_35258_26e2181e</t>
  </si>
  <si>
    <t>LAMA CALLE YESSENIA LEONOR</t>
  </si>
  <si>
    <t>__export__.res_partner_18405_4ddcd66e</t>
  </si>
  <si>
    <t>LAMBIOTTE &amp; CIE S.A.</t>
  </si>
  <si>
    <t>__export__.res_partner_18483_867b84d0</t>
  </si>
  <si>
    <t>LAMEPLAST S.P.A.</t>
  </si>
  <si>
    <t>__export__.res_partner_24911_f9f79005</t>
  </si>
  <si>
    <t>LAN CARGO S.A. SUCURSAL PERU</t>
  </si>
  <si>
    <t>__export__.res_partner_26064_7f747ac7</t>
  </si>
  <si>
    <t>LAN XI SOCIEDAD ANONIMA CERRADA</t>
  </si>
  <si>
    <t>__export__.res_partner_24557_ce8b9b56</t>
  </si>
  <si>
    <t>LANCE GRAFICO S.A.C.</t>
  </si>
  <si>
    <t>__export__.res_partner_35308_5b6fc15e</t>
  </si>
  <si>
    <t>LAOS DE LAMA EDUARDO JOSE ATILIO</t>
  </si>
  <si>
    <t>__export__.res_partner_26292_68f12940</t>
  </si>
  <si>
    <t>LAPAVET CORP S.A.C.</t>
  </si>
  <si>
    <t>__export__.res_partner_35229_20420741</t>
  </si>
  <si>
    <t>LAQUI MAMANI, GREGORIO</t>
  </si>
  <si>
    <t>__export__.res_partner_35987_9b630732</t>
  </si>
  <si>
    <t>LAQUI ORCCO JHONATAN SANDRO</t>
  </si>
  <si>
    <t>__export__.res_partner_36217_4abbb265</t>
  </si>
  <si>
    <t>LAROTA CASSA ANNIE DE LOS ANGELES</t>
  </si>
  <si>
    <t>__export__.res_partner_36218_09087e4b</t>
  </si>
  <si>
    <t>LAROTA CASSA NAHOMI</t>
  </si>
  <si>
    <t>__export__.res_partner_26679_fdd556dd</t>
  </si>
  <si>
    <t>LAS CANASTAS GOURMET S.A.C.</t>
  </si>
  <si>
    <t>__export__.res_partner_25544_23bf3a5b</t>
  </si>
  <si>
    <t>LAS DELICIAS DE DON PANCHITO S.A.C.</t>
  </si>
  <si>
    <t>__export__.res_partner_26348_66699311</t>
  </si>
  <si>
    <t>LAS GRINGAS PIZZERIA S.A.C.</t>
  </si>
  <si>
    <t>__export__.res_partner_25464_89b143ec</t>
  </si>
  <si>
    <t>LAS OLAS DE DON TEO E.I.R.L.</t>
  </si>
  <si>
    <t>__export__.res_partner_24866_a9c852e4</t>
  </si>
  <si>
    <t>LAS TULLPAS RESTAURANTE II EIRL</t>
  </si>
  <si>
    <t>__export__.res_partner_24505_d7a30e15</t>
  </si>
  <si>
    <t>LASINO S.A.</t>
  </si>
  <si>
    <t>__export__.res_partner_25080_7b979fda</t>
  </si>
  <si>
    <t>LATAM AIRLINES ECUADOR SA SUCURSAL PERU</t>
  </si>
  <si>
    <t>__export__.res_partner_24128_388bb052</t>
  </si>
  <si>
    <t>LATAM AIRLINES GROUP S.A. SUCURSAL PERU</t>
  </si>
  <si>
    <t>__export__.res_partner_24458_e9ac138f</t>
  </si>
  <si>
    <t>LATAM AIRLINES PERU S.A.</t>
  </si>
  <si>
    <t>__export__.res_partner_25108_973cbe76</t>
  </si>
  <si>
    <t>LATIN AMERICAN VETERINARY CONFERENCE</t>
  </si>
  <si>
    <t>__export__.res_partner_24835_439b9ed8</t>
  </si>
  <si>
    <t>LATINA DE EMPAQUES SOCIEDAD ANONIMA CERRADA - LATINA DE EMPAQUES S.A.C.</t>
  </si>
  <si>
    <t>__export__.res_partner_24521_9bc4392d</t>
  </si>
  <si>
    <t>LATINO SERVIS S. R. L.</t>
  </si>
  <si>
    <t>__export__.res_partner_35815_cf7b5c1f</t>
  </si>
  <si>
    <t>LATORRE ESTELA DE ZAMORA ZOBEIDA</t>
  </si>
  <si>
    <t>__export__.res_partner_36327_6ee65327</t>
  </si>
  <si>
    <t>LAURA GOMEZ ANA LUPE</t>
  </si>
  <si>
    <t>__export__.res_partner_35963_0f273b67</t>
  </si>
  <si>
    <t>LAURA YNGA,YURI</t>
  </si>
  <si>
    <t>__export__.res_partner_24221_91a26c19</t>
  </si>
  <si>
    <t>LAVANDERIA ALBUS S.A.C.</t>
  </si>
  <si>
    <t>__export__.res_partner_25358_571afa87</t>
  </si>
  <si>
    <t>LAVANDERIAS MALDONADO S.A.C.</t>
  </si>
  <si>
    <t>__export__.res_partner_35991_e09b1fdb</t>
  </si>
  <si>
    <t>LAYZA BRINGAS REYNALDO ROBERTH</t>
  </si>
  <si>
    <t>__export__.res_partner_35438_d56ebb25</t>
  </si>
  <si>
    <t>LAZARO LOSTAUNAU, LUDOVINA</t>
  </si>
  <si>
    <t>__export__.res_partner_26016_3ac823c3</t>
  </si>
  <si>
    <t>LEI &amp; SAMG INVERSIONES S.A.C.</t>
  </si>
  <si>
    <t>__export__.res_partner_36305_381ad16b</t>
  </si>
  <si>
    <t>LEI YANPING</t>
  </si>
  <si>
    <t>__export__.res_partner_25014_d45d4c2e</t>
  </si>
  <si>
    <t>LEMAVET S.A.C.</t>
  </si>
  <si>
    <t>__export__.res_partner_36320_ac4b0a73</t>
  </si>
  <si>
    <t>LENIS VALDIVIESO CAROLINA</t>
  </si>
  <si>
    <t>__export__.res_partner_35664_1596716f</t>
  </si>
  <si>
    <t>LEON CASIMIRO VILMA ROCIO</t>
  </si>
  <si>
    <t>__export__.res_partner_35791_5332fd69</t>
  </si>
  <si>
    <t>LESCANO CUYA,ADA PILAR</t>
  </si>
  <si>
    <t>__export__.res_partner_26301_ef250268</t>
  </si>
  <si>
    <t>LEVEINT E.I.R.L.</t>
  </si>
  <si>
    <t>__export__.res_partner_35464_663e3bf6</t>
  </si>
  <si>
    <t>LEYVA ESPINAL GONZALO HERNANDO</t>
  </si>
  <si>
    <t>__export__.res_partner_35597_2157db2a</t>
  </si>
  <si>
    <t>LEYVA MENDOZA TELECILA</t>
  </si>
  <si>
    <t>__export__.res_partner_35930_4283782b</t>
  </si>
  <si>
    <t>LEYVA PONCE AMARAL</t>
  </si>
  <si>
    <t>__export__.res_partner_26061_36b7df06</t>
  </si>
  <si>
    <t>LFC SOPORTE Y SOLUCIONES S.A.C</t>
  </si>
  <si>
    <t>__export__.res_partner_18487_c6d2c640</t>
  </si>
  <si>
    <t>LGC STANDARDS GMBH</t>
  </si>
  <si>
    <t>__export__.res_partner_25478_606a1a5a</t>
  </si>
  <si>
    <t>LI JIN CHAO S.A.C.</t>
  </si>
  <si>
    <t>__export__.res_partner_18599_c5e16dc8</t>
  </si>
  <si>
    <t>LIANYUNGANG KEYUN IMPORT AND EXPORT CO.,LTD.</t>
  </si>
  <si>
    <t>__export__.res_partner_18590_07ddf2bb</t>
  </si>
  <si>
    <t>LIAONING FUTURE BIOPHARMACEUTICAL CO.,LTD</t>
  </si>
  <si>
    <t>__export__.res_partner_37980_c628e1ee</t>
  </si>
  <si>
    <t>LICDA HEYDI ZOILA COO GIRÓN</t>
  </si>
  <si>
    <t>__export__.res_partner_18607_8fb043e9</t>
  </si>
  <si>
    <t>LIDERMAN SERVICIOS S.A.C.</t>
  </si>
  <si>
    <t>__export__.res_partner_38907_0b3fbfb1</t>
  </si>
  <si>
    <t>LIFE SERVICES S.A.C.</t>
  </si>
  <si>
    <t>__export__.res_partner_25158_90559717</t>
  </si>
  <si>
    <t>LIMA EXPRESA S.A.C.</t>
  </si>
  <si>
    <t>__export__.res_partner_35227_4e2918f6</t>
  </si>
  <si>
    <t>LIMA FERNANDEZ NOEMI ESTEHER</t>
  </si>
  <si>
    <t>__export__.res_partner_25357_ba39cc49</t>
  </si>
  <si>
    <t>LIMA PERU AIRPORT TAXI E.I.R.L - AIR TAXI E.I.R.L.</t>
  </si>
  <si>
    <t>__export__.res_partner_25783_241c71f2</t>
  </si>
  <si>
    <t>LIMA TARGET GESTION CORPORATIVA S.A.C.</t>
  </si>
  <si>
    <t>__export__.res_partner_25269_af417641</t>
  </si>
  <si>
    <t>LIMA TOURS S.A.C.</t>
  </si>
  <si>
    <t>__export__.res_partner_36311_df1a062a</t>
  </si>
  <si>
    <t>LIN HUAMEI</t>
  </si>
  <si>
    <t>__export__.res_partner_25692_61fd099a</t>
  </si>
  <si>
    <t>LIN QINGCAI S.A.C.</t>
  </si>
  <si>
    <t>__export__.res_partner_25631_e1c1beac</t>
  </si>
  <si>
    <t>LIN YAMEI E.I.R.L.</t>
  </si>
  <si>
    <t>__export__.res_partner_24112_e15d6287</t>
  </si>
  <si>
    <t>LINEAS AEREAS DE ESPAÑA S.A.</t>
  </si>
  <si>
    <t>__export__.res_partner_26748_e492b6e6</t>
  </si>
  <si>
    <t>LINFINIT S.A.C.</t>
  </si>
  <si>
    <t>__export__.res_partner_35910_c58d6dae</t>
  </si>
  <si>
    <t>LINO TRUJILLO JUDITH</t>
  </si>
  <si>
    <t>__export__.res_partner_36315_d9a1487a</t>
  </si>
  <si>
    <t>LIU MEIJUAN</t>
  </si>
  <si>
    <t>__export__.res_partner_36304_1dc879d6</t>
  </si>
  <si>
    <t>LIU, JUNRONG</t>
  </si>
  <si>
    <t>__export__.res_partner_35527_487358df</t>
  </si>
  <si>
    <t>LIVIAS SILVA NOE JAIME</t>
  </si>
  <si>
    <t>__export__.res_partner_35566_d05d36d0</t>
  </si>
  <si>
    <t>LIZARASO VALENCIA ROCIO DEL CARMEN</t>
  </si>
  <si>
    <t>__export__.res_partner_35331_830bb50c</t>
  </si>
  <si>
    <t>LIZARBE PALACIOS GABRIEL</t>
  </si>
  <si>
    <t>__export__.res_partner_35839_11d568d2</t>
  </si>
  <si>
    <t>LLACUA AYUQUE HERNANDEZ</t>
  </si>
  <si>
    <t>__export__.res_partner_35887_b35a3da4</t>
  </si>
  <si>
    <t>LLAGUENTO QUISPE ANGELINA</t>
  </si>
  <si>
    <t>__export__.res_partner_25432_f0bd142a</t>
  </si>
  <si>
    <t>LLAMA.PE S.A.</t>
  </si>
  <si>
    <t>__export__.res_partner_35419_12818a4a</t>
  </si>
  <si>
    <t>LLAMOJA MORALES OSCAR</t>
  </si>
  <si>
    <t>__export__.res_partner_35771_9b0a3d5b</t>
  </si>
  <si>
    <t>LLANOS VIVANCO EDWIN PALERMO</t>
  </si>
  <si>
    <t>__export__.res_partner_26658_a21b7e6d</t>
  </si>
  <si>
    <t>LLANTAS EL IMPERIO S.A.C.</t>
  </si>
  <si>
    <t>__export__.res_partner_36138_629a7131</t>
  </si>
  <si>
    <t>LLATAS GUTIERREZ,KEVIN ANTHONY</t>
  </si>
  <si>
    <t>__export__.res_partner_36162_4479a2fe</t>
  </si>
  <si>
    <t>LLERENA FERNANDEZ,DIEGO GERARDO</t>
  </si>
  <si>
    <t>__export__.res_partner_35467_1f5ab48c</t>
  </si>
  <si>
    <t>LLONTOP ÑAÑEZ JUANA</t>
  </si>
  <si>
    <t>__export__.res_partner_25648_7341574c</t>
  </si>
  <si>
    <t>LMC COMBUSTIBLES S.A.</t>
  </si>
  <si>
    <t>__export__.res_partner_35436_c70bc7a3</t>
  </si>
  <si>
    <t>LO SAY YICK HURTADO, SIXTO FELIX</t>
  </si>
  <si>
    <t>__export__.res_partner_24838_29ca2e1b</t>
  </si>
  <si>
    <t>LOAD EXPRESS LOGISTIC GROUP S.A.C.</t>
  </si>
  <si>
    <t>__export__.res_partner_36130_cb79f73e</t>
  </si>
  <si>
    <t>LOAYZA MONTEZA KATTY</t>
  </si>
  <si>
    <t>__export__.res_partner_36371_6f1fdc77</t>
  </si>
  <si>
    <t>LOAYZA RODRIGUEZ, BLANCA LUZ</t>
  </si>
  <si>
    <t>__export__.res_partner_26683_4da19078</t>
  </si>
  <si>
    <t>LOCAFE E.I.R.L.</t>
  </si>
  <si>
    <t>__export__.res_partner_26066_9ebebbf2</t>
  </si>
  <si>
    <t>LOGISTAS SERVICIOS AUTOMOTRICES S.A.C.</t>
  </si>
  <si>
    <t>__export__.res_partner_25606_4f79e7ff</t>
  </si>
  <si>
    <t>LOGISTIC ACJ S.A.C.</t>
  </si>
  <si>
    <t>__export__.res_partner_26126_a14878b3</t>
  </si>
  <si>
    <t>LOGISTIC BUS PARTS S.A.C. - LOBUS PARTS</t>
  </si>
  <si>
    <t>__export__.res_partner_38908_0cc371e4</t>
  </si>
  <si>
    <t>LOGISTICA BELINDA COURIER S.A.C.</t>
  </si>
  <si>
    <t>__export__.res_partner_38909_32744e10</t>
  </si>
  <si>
    <t>LOGISTICA ESPECIALIZADA LOGISTIC PARTNER S.A.C.</t>
  </si>
  <si>
    <t>__export__.res_partner_25788_57501156</t>
  </si>
  <si>
    <t>LOGWIN AIR + OCEAN PERU S.R.L.</t>
  </si>
  <si>
    <t>__export__.res_partner_24887_79082417</t>
  </si>
  <si>
    <t>LONGHORN GRILL S.A.C.</t>
  </si>
  <si>
    <t>__export__.res_partner_37981_79ea8aed</t>
  </si>
  <si>
    <t>LOOM SUMINISTROS VETERINARIOS C.A.</t>
  </si>
  <si>
    <t>__export__.res_partner_36024_ae469c3b</t>
  </si>
  <si>
    <t>LOPEZ AGUIRRE JUAN CARLOS</t>
  </si>
  <si>
    <t>__export__.res_partner_35801_00776cc3</t>
  </si>
  <si>
    <t>LOPEZ CARDENAS CONSUELO</t>
  </si>
  <si>
    <t>__export__.res_partner_35619_598bb3b8</t>
  </si>
  <si>
    <t>LOPEZ CAUTI MARY LUZ</t>
  </si>
  <si>
    <t>__export__.res_partner_35977_bfba84d6</t>
  </si>
  <si>
    <t>LOPEZ FLORES JUANA GERALDINE</t>
  </si>
  <si>
    <t>__export__.res_partner_36100_ee439064</t>
  </si>
  <si>
    <t>LOPEZ PINEDO CHRISTIAN</t>
  </si>
  <si>
    <t>__export__.res_partner_35222_fcbb0c1d</t>
  </si>
  <si>
    <t>LOPEZ PINEDO SARA ELIZABETH</t>
  </si>
  <si>
    <t>__export__.res_partner_35911_d507db5d</t>
  </si>
  <si>
    <t>LOPEZ ROMAN JOSE HERNAN</t>
  </si>
  <si>
    <t>__export__.res_partner_24291_d10ed820</t>
  </si>
  <si>
    <t>LORA PERU S.R.L.</t>
  </si>
  <si>
    <t>__export__.res_partner_26517_0b5136cb</t>
  </si>
  <si>
    <t>LOS BALCONES DE AREQUIPA E.I.R.L.</t>
  </si>
  <si>
    <t>__export__.res_partner_25886_5123c125</t>
  </si>
  <si>
    <t>LOS GUAYACHOS RESTAURANT Y SERVICIOS GENERALES S.A.C.</t>
  </si>
  <si>
    <t>__export__.res_partner_24443_0c3573e1</t>
  </si>
  <si>
    <t>LOS GUISOS AREQUIPEÑOS S.A.C.</t>
  </si>
  <si>
    <t>__export__.res_partner_26580_e7997414</t>
  </si>
  <si>
    <t>LOS NASHACOS S.A.C.</t>
  </si>
  <si>
    <t>__export__.res_partner_24637_064cdae1</t>
  </si>
  <si>
    <t>LOS PORTALES DE CHIVAY S.A.C.</t>
  </si>
  <si>
    <t>__export__.res_partner_26640_21714c7b</t>
  </si>
  <si>
    <t>LOS PORTALES DE PERU CHINA WOK S.A.C.</t>
  </si>
  <si>
    <t>__export__.res_partner_35538_b29dd9c7</t>
  </si>
  <si>
    <t>LOVATON DURAN LEONOR</t>
  </si>
  <si>
    <t>__export__.res_partner_17469_70fec229</t>
  </si>
  <si>
    <t>LOVATON RAMIREZ, JUANA</t>
  </si>
  <si>
    <t>__export__.res_partner_25802_83fc9c9f</t>
  </si>
  <si>
    <t>LOVE DECO STORES S.A.C.</t>
  </si>
  <si>
    <t>__export__.res_partner_38114_6b661bf9</t>
  </si>
  <si>
    <t>LOZADA BAUTISTA, JUAN ERNESTO</t>
  </si>
  <si>
    <t>__export__.res_partner_26375_60c3702d</t>
  </si>
  <si>
    <t>LP HOTELES S.A.</t>
  </si>
  <si>
    <t>__export__.res_partner_25499_d0e35b67</t>
  </si>
  <si>
    <t>LUBEMEBU S.A.C.</t>
  </si>
  <si>
    <t>__export__.res_partner_25624_b73a0302</t>
  </si>
  <si>
    <t>LUBRIACCESORIOS VIRGEN DEL CARMEN E.I.R.L.</t>
  </si>
  <si>
    <t>__export__.res_partner_26203_3f562777</t>
  </si>
  <si>
    <t>LUBRICANTES REPUESTOS ADONIZ E.I.R.L.</t>
  </si>
  <si>
    <t>__export__.res_partner_36288_f5e7f7e0</t>
  </si>
  <si>
    <t>LUCANO CAMPOS DORALIZA</t>
  </si>
  <si>
    <t>__export__.res_partner_25679_9f364ecb</t>
  </si>
  <si>
    <t>LUCHA PARTNERS S.A.C.</t>
  </si>
  <si>
    <t>__export__.res_partner_26783_68270041</t>
  </si>
  <si>
    <t>LUCIA PRODUCCIONES E.I.R.L.</t>
  </si>
  <si>
    <t>__export__.res_partner_36268_55f2fb98</t>
  </si>
  <si>
    <t>LUCIANO FLORES BRIAN CESAR</t>
  </si>
  <si>
    <t>__export__.res_partner_36011_d0eb0041</t>
  </si>
  <si>
    <t>LUCOMBER PUMA FERNANDO</t>
  </si>
  <si>
    <t>__export__.res_partner_26214_bb8d9fec</t>
  </si>
  <si>
    <t>LUDAF SOCIEDAD ANONIMA CERRADA - LUDAF S.A.C.</t>
  </si>
  <si>
    <t>__export__.res_partner_35655_de829f61</t>
  </si>
  <si>
    <t>LUDEÑA GONZALES,AURORA</t>
  </si>
  <si>
    <t>__export__.res_partner_35621_3956d1a8</t>
  </si>
  <si>
    <t>LUDEÑA LAURA, PAULINA NERI</t>
  </si>
  <si>
    <t>__export__.res_partner_26663_0588e2ac</t>
  </si>
  <si>
    <t>LUNE ALTA PASTELERIA S.A.C.</t>
  </si>
  <si>
    <t>__export__.res_partner_36284_75021cda</t>
  </si>
  <si>
    <t>LUPA HUALLPA XIOMARA LUISA</t>
  </si>
  <si>
    <t>__export__.res_partner_36000_4854cfd5</t>
  </si>
  <si>
    <t>LUPACA LAYME LUORDES</t>
  </si>
  <si>
    <t>__export__.res_partner_25804_8ec6bca6</t>
  </si>
  <si>
    <t>LUQUE HAUSLER INVERSIONES E.I.R.L.</t>
  </si>
  <si>
    <t>__export__.res_partner_37982_58503bda</t>
  </si>
  <si>
    <t>LUSAKA AGROVET LIMITED</t>
  </si>
  <si>
    <t>__export__.res_partner_37983_2be8eed6</t>
  </si>
  <si>
    <t>LUSAKA S.A.</t>
  </si>
  <si>
    <t>__export__.res_partner_18396_95395e7d</t>
  </si>
  <si>
    <t>LUXEMBOURG INDUSTRIES (PAMOL) LTD</t>
  </si>
  <si>
    <t>__export__.res_partner_24448_06dd5023</t>
  </si>
  <si>
    <t>LUZ DEL SUR S.A.A.</t>
  </si>
  <si>
    <t>__export__.res_partner_18499_eaa18aed</t>
  </si>
  <si>
    <t>LVYU CHEMICAL CO., LTD.</t>
  </si>
  <si>
    <t>__export__.res_partner_36359_985e126d</t>
  </si>
  <si>
    <t>Luis Alfredo Chavez Balarezo</t>
  </si>
  <si>
    <t>__export__.res_partner_24417_46979a03</t>
  </si>
  <si>
    <t>M &amp; C ENLACES S.A.</t>
  </si>
  <si>
    <t>__export__.res_partner_18584_28d46b5d</t>
  </si>
  <si>
    <t>M &amp; M BOMCHIL</t>
  </si>
  <si>
    <t>__export__.res_partner_25623_579fc026</t>
  </si>
  <si>
    <t>M &amp; N MOVIL CAR WASH SERVICE E.I.R.L.</t>
  </si>
  <si>
    <t>__export__.res_partner_24355_5d089fff</t>
  </si>
  <si>
    <t>M &amp; V REPRESENTACIONES Y SERVICIOS S A</t>
  </si>
  <si>
    <t>__export__.res_partner_25702_e053b213</t>
  </si>
  <si>
    <t>M SUMAQ E.I.R.L.</t>
  </si>
  <si>
    <t>__export__.res_partner_25216_d058093f</t>
  </si>
  <si>
    <t>M&amp;R REY COMBUSTIBLES S.R.L.</t>
  </si>
  <si>
    <t>__export__.res_partner_24875_368a3188</t>
  </si>
  <si>
    <t>M.C.COMBUSTIBLES E.I.R.L.</t>
  </si>
  <si>
    <t>__export__.res_partner_18425_67efec87</t>
  </si>
  <si>
    <t>M.P.I PHARMACEUTICA GMBH</t>
  </si>
  <si>
    <t>__export__.res_partner_25611_6a27fbb3</t>
  </si>
  <si>
    <t>M.R. CHICKENS S.A.C</t>
  </si>
  <si>
    <t>__export__.res_partner_25636_b59e3bf1</t>
  </si>
  <si>
    <t>MACADAMIA MIA E.I.R.L.</t>
  </si>
  <si>
    <t>__export__.res_partner_25406_8cd0d304</t>
  </si>
  <si>
    <t>MACAMIGER S.A.C.</t>
  </si>
  <si>
    <t>__export__.res_partner_35817_35cc99c4</t>
  </si>
  <si>
    <t>MACHUCA DURAN,JOSE FORTUNATO</t>
  </si>
  <si>
    <t>__export__.res_partner_25519_1477a8cc</t>
  </si>
  <si>
    <t>MADERAS NARANJITO EIRL</t>
  </si>
  <si>
    <t>__export__.res_partner_25084_520b4c02</t>
  </si>
  <si>
    <t>MADERERA SAN LUIS SOCIEDAD ANONIMA CERRADA</t>
  </si>
  <si>
    <t>__export__.res_partner_18597_338f5d49</t>
  </si>
  <si>
    <t>MAERSK A/S</t>
  </si>
  <si>
    <t>__export__.res_partner_18443_3780dd12</t>
  </si>
  <si>
    <t>MAERSK LINE</t>
  </si>
  <si>
    <t>__export__.res_partner_24607_47358ede</t>
  </si>
  <si>
    <t>MAERSK LINE PERU S.A.C.</t>
  </si>
  <si>
    <t>__export__.res_partner_24220_0c3eda27</t>
  </si>
  <si>
    <t>MAERSK LOGISTICS &amp; SERVICES PERU S.A.</t>
  </si>
  <si>
    <t>__export__.res_partner_26792_6b122ae6</t>
  </si>
  <si>
    <t>MAF PERU CATERING Y EVENTOS E.I.R.L.</t>
  </si>
  <si>
    <t>__export__.res_partner_26100_b9aaccd1</t>
  </si>
  <si>
    <t>MAGENTA IMPRESIONES SAC</t>
  </si>
  <si>
    <t>__export__.res_partner_26701_2a18a185</t>
  </si>
  <si>
    <t>MAGESB E.I.R.L.</t>
  </si>
  <si>
    <t>__export__.res_partner_26313_f99bd883</t>
  </si>
  <si>
    <t>MAGICO REGALO S.A.C.</t>
  </si>
  <si>
    <t>__export__.res_partner_25466_5c4ab822</t>
  </si>
  <si>
    <t>MAHANAIM HUACHO S.A.C.</t>
  </si>
  <si>
    <t>__export__.res_partner_35724_4ed556f1</t>
  </si>
  <si>
    <t>MAITA RODRIGUEZ ELARD FELIX</t>
  </si>
  <si>
    <t>__export__.res_partner_26462_1817f15d</t>
  </si>
  <si>
    <t>MAJEÑITOS PREMIUN S.A.</t>
  </si>
  <si>
    <t>__export__.res_partner_35370_0c9f713f</t>
  </si>
  <si>
    <t>MAKIYA SHIROMA, JAVIER</t>
  </si>
  <si>
    <t>__export__.res_partner_24828_e69df2fd</t>
  </si>
  <si>
    <t>MAKRO SUPERMAYORISTA S.A.</t>
  </si>
  <si>
    <t>__export__.res_partner_37984_192e8b5c</t>
  </si>
  <si>
    <t>__export__.res_partner_35353_743b1aec</t>
  </si>
  <si>
    <t>MALASQUEZ LINARES MIRIAM DINA</t>
  </si>
  <si>
    <t>__export__.res_partner_38071_8c9ae3d7</t>
  </si>
  <si>
    <t>MALCA CARPIO, BRAYAN</t>
  </si>
  <si>
    <t>__export__.res_partner_35210_e508025c</t>
  </si>
  <si>
    <t>MALCA HERNANDEZ,JESUS</t>
  </si>
  <si>
    <t>__export__.res_partner_35992_596e61c4</t>
  </si>
  <si>
    <t>MALCA QUIÑONEZ JESUS EDERSON</t>
  </si>
  <si>
    <t>__export__.res_partner_36061_1272331f</t>
  </si>
  <si>
    <t>MALDONADO ORDOÑEZ LILIANA</t>
  </si>
  <si>
    <t>__export__.res_partner_36017_6e98e108</t>
  </si>
  <si>
    <t>MALLAUPOMA ESPINOZA FRANK KENSHY</t>
  </si>
  <si>
    <t>__export__.res_partner_36020_51d100a4</t>
  </si>
  <si>
    <t>MALLQUI HINOSTROZA JANETH</t>
  </si>
  <si>
    <t>__export__.res_partner_36306_4ae894cd</t>
  </si>
  <si>
    <t>MAM CHEN WANG</t>
  </si>
  <si>
    <t>__export__.res_partner_24804_30ab127a</t>
  </si>
  <si>
    <t>MAMA SIMONA SOCIEDAD ANONIMA CERRADA - MAMA SIMONA S.A.C.</t>
  </si>
  <si>
    <t>__export__.res_partner_26567_df810424</t>
  </si>
  <si>
    <t>MAMACHI'S S.A.C.</t>
  </si>
  <si>
    <t>__export__.res_partner_35236_5d11e6ab</t>
  </si>
  <si>
    <t>MAMANI CARCAUSTO ALEJANDRA</t>
  </si>
  <si>
    <t>__export__.res_partner_35867_5a7a71d0</t>
  </si>
  <si>
    <t>MAMANI CHAMBI ANGELICA</t>
  </si>
  <si>
    <t>__export__.res_partner_35277_92f54372</t>
  </si>
  <si>
    <t>MAMANI CHANA,MARINA AYDA</t>
  </si>
  <si>
    <t>__export__.res_partner_36007_9b7bd16e</t>
  </si>
  <si>
    <t>MAMANI CURO RUDDY</t>
  </si>
  <si>
    <t>__export__.res_partner_35975_81fdec70</t>
  </si>
  <si>
    <t>MAMANI HUAYNASI HENRRY</t>
  </si>
  <si>
    <t>__export__.res_partner_35228_9695cef1</t>
  </si>
  <si>
    <t>MAMANI MAMANI DE POMA BRIZAIDA</t>
  </si>
  <si>
    <t>__export__.res_partner_35855_ae050319</t>
  </si>
  <si>
    <t>MAMANI MOGROVEJO RONDOLFO</t>
  </si>
  <si>
    <t>__export__.res_partner_35281_1afe7e87</t>
  </si>
  <si>
    <t>MAMANI OHA ALFREDO</t>
  </si>
  <si>
    <t>__export__.res_partner_35778_14895424</t>
  </si>
  <si>
    <t>MAMANI PUMA SONIA</t>
  </si>
  <si>
    <t>__export__.res_partner_35763_47c2792b</t>
  </si>
  <si>
    <t>MAMANI RAMOS LUZ MARINA</t>
  </si>
  <si>
    <t>__export__.res_partner_36071_964a9278</t>
  </si>
  <si>
    <t>MAMANI VILLALVA JOSE LUIS</t>
  </si>
  <si>
    <t>__export__.res_partner_35647_3366550a</t>
  </si>
  <si>
    <t>MAMANI YUCRA EFRAIN</t>
  </si>
  <si>
    <t>__export__.res_partner_24206_348fcf9f</t>
  </si>
  <si>
    <t>MAMBRINO S.A.C.</t>
  </si>
  <si>
    <t>__export__.res_partner_25083_98b84200</t>
  </si>
  <si>
    <t>MAMIS PAN E.I.R.L.</t>
  </si>
  <si>
    <t>__export__.res_partner_25435_51eb25d4</t>
  </si>
  <si>
    <t>MANDO LOGISTICS S.A.C.</t>
  </si>
  <si>
    <t>__export__.res_partner_25410_9fd71819</t>
  </si>
  <si>
    <t>MANDOMEDIO PERU S.A</t>
  </si>
  <si>
    <t>__export__.res_partner_26817_ad21a41b</t>
  </si>
  <si>
    <t>MANGLARES CEVICHERIA GRILL E.I.R.L.</t>
  </si>
  <si>
    <t>__export__.res_partner_26127_c558a69b</t>
  </si>
  <si>
    <t>MANKA FUSION ARTESANAL S.R.L.</t>
  </si>
  <si>
    <t>__export__.res_partner_24514_7bd904e7</t>
  </si>
  <si>
    <t>MANNUCCI DIESEL SAC</t>
  </si>
  <si>
    <t>__export__.res_partner_24446_3f911286</t>
  </si>
  <si>
    <t>MANPOWER PROFESSIONAL SERVICES S.A.</t>
  </si>
  <si>
    <t>__export__.res_partner_35543_4908b281</t>
  </si>
  <si>
    <t>MANSILLA ZUNIGA JHON</t>
  </si>
  <si>
    <t>__export__.res_partner_35399_c01550dd</t>
  </si>
  <si>
    <t>MANTILLA SIFUENTES, SANTOS ISABEL</t>
  </si>
  <si>
    <t>__export__.res_partner_25819_bacfb8dd</t>
  </si>
  <si>
    <t>MANUEL CORDOVA CALLE E.I.R.L.</t>
  </si>
  <si>
    <t>__export__.res_partner_25261_c1d5d9ae</t>
  </si>
  <si>
    <t>MANY HANDS SOCIEDAD ANONIMA CERRADA</t>
  </si>
  <si>
    <t>__export__.res_partner_24549_9c76e1c3</t>
  </si>
  <si>
    <t>MAPFRE PERU COMPAÑIA DE SEGUROS Y REASEGUROS</t>
  </si>
  <si>
    <t>__export__.res_partner_25095_d39d8373</t>
  </si>
  <si>
    <t>MAPFRE PERU S.A. ENTIDAD PRESTADORA DE SALUD</t>
  </si>
  <si>
    <t>__export__.res_partner_26368_8a4227e0</t>
  </si>
  <si>
    <t>MAQDELTA S.A.C.</t>
  </si>
  <si>
    <t>__export__.res_partner_24909_c55f97fa</t>
  </si>
  <si>
    <t>MAQUINARIA NACIONAL S.A. PERU</t>
  </si>
  <si>
    <t>__export__.res_partner_18432_46a40064</t>
  </si>
  <si>
    <t>MARCARIA.COM CORP.</t>
  </si>
  <si>
    <t>__export__.res_partner_35719_653e01ac</t>
  </si>
  <si>
    <t>MARCOS DIAZ ANGEL OMAR</t>
  </si>
  <si>
    <t>__export__.res_partner_37985_09965c51</t>
  </si>
  <si>
    <t>MARDARAS ALBERDI ENRIQUE</t>
  </si>
  <si>
    <t>__export__.res_partner_35781_156e9ecf</t>
  </si>
  <si>
    <t>MARGARITO PALACIOS,JESUS ALBERTO DE VALOIS</t>
  </si>
  <si>
    <t>__export__.res_partner_35461_05dba898</t>
  </si>
  <si>
    <t>MARGARITO TRUJILLO FIDELIA</t>
  </si>
  <si>
    <t>__export__.res_partner_35376_37917dbf</t>
  </si>
  <si>
    <t>MARIN DURAN VICTORIA ANGELICA</t>
  </si>
  <si>
    <t>__export__.res_partner_18531_11839c55</t>
  </si>
  <si>
    <t>MARIO DELGADO ECHEVERRY E HIJOS S.A.S.</t>
  </si>
  <si>
    <t>__export__.res_partner_25651_f11b7248</t>
  </si>
  <si>
    <t>MARISQUERIA EL PULPO E.I.R.L.</t>
  </si>
  <si>
    <t>__export__.res_partner_24901_a5b83548</t>
  </si>
  <si>
    <t>MARK TRUCKS CARGO SAC</t>
  </si>
  <si>
    <t>__export__.res_partner_25668_1c9074f0</t>
  </si>
  <si>
    <t>MARKET PANITA E.I.R.L.</t>
  </si>
  <si>
    <t>__export__.res_partner_25862_3d1a94a8</t>
  </si>
  <si>
    <t>MARKET PERLITA E.I.R.L.</t>
  </si>
  <si>
    <t>__export__.res_partner_26800_261b2447</t>
  </si>
  <si>
    <t>MARKET Y SERVICIOS MULTIPLES E.I.R.L.</t>
  </si>
  <si>
    <t>__export__.res_partner_26247_53683ed2</t>
  </si>
  <si>
    <t>MARKYS E &amp; H S.A.C.</t>
  </si>
  <si>
    <t>__export__.res_partner_36062_b39fc1d5</t>
  </si>
  <si>
    <t>MARMANILLO SANCHEZ BRENDA STEFANIA</t>
  </si>
  <si>
    <t>__export__.res_partner_25809_485ae8b3</t>
  </si>
  <si>
    <t>MARNIC MARKETING CONSULTING E.I.R.L.</t>
  </si>
  <si>
    <t>__export__.res_partner_35831_efacaa4e</t>
  </si>
  <si>
    <t>MARROQUIN CARBAJAL ALEJANDRA</t>
  </si>
  <si>
    <t>__export__.res_partner_35628_d08009fa</t>
  </si>
  <si>
    <t>MARROQUIN ROJAS FERNANDINA LEONOR</t>
  </si>
  <si>
    <t>__export__.res_partner_36129_eb6a1e92</t>
  </si>
  <si>
    <t>MARRUFFO CIERTO CESAR AUGUSTO</t>
  </si>
  <si>
    <t>__export__.res_partner_35610_0fae8330</t>
  </si>
  <si>
    <t>MARTINEZ DE PEÑA EUSEBIA</t>
  </si>
  <si>
    <t>__export__.res_partner_17466_8adab272</t>
  </si>
  <si>
    <t>MARTINEZ FLORES, REGINA PAMELA</t>
  </si>
  <si>
    <t>__export__.res_partner_36189_400e52d5</t>
  </si>
  <si>
    <t>MARTINEZ QUISPE LADY LUZ</t>
  </si>
  <si>
    <t>__export__.res_partner_35614_72d71e1d</t>
  </si>
  <si>
    <t>MARTINEZ RIVERA SILVIA CORINA</t>
  </si>
  <si>
    <t>__export__.res_partner_35379_ab5d8599</t>
  </si>
  <si>
    <t>MARTINEZ ROCA JULIO CESAR</t>
  </si>
  <si>
    <t>__export__.res_partner_36289_53f40ca3</t>
  </si>
  <si>
    <t>MARTINEZ ROMERO CLEOFE</t>
  </si>
  <si>
    <t>__export__.res_partner_25955_0a6b80e0</t>
  </si>
  <si>
    <t>MARVENIB S.A.C.</t>
  </si>
  <si>
    <t>__export__.res_partner_25890_08f3e6f8</t>
  </si>
  <si>
    <t>MARYIEN E.I.R.L.</t>
  </si>
  <si>
    <t>__export__.res_partner_35678_481bf6ec</t>
  </si>
  <si>
    <t>MAS MAS VICTORIANO</t>
  </si>
  <si>
    <t>__export__.res_partner_24870_599ee17f</t>
  </si>
  <si>
    <t>MAS VENTAS E.I.R.L.</t>
  </si>
  <si>
    <t>__export__.res_partner_26275_a909780d</t>
  </si>
  <si>
    <t>MASARO COFFE &amp; MORE SOCIEDAD COMERCIAL DE RESPONSABILIDAD LIMITADA</t>
  </si>
  <si>
    <t>__export__.res_partner_25180_fe58d551</t>
  </si>
  <si>
    <t>MATHEOS NEW LIFE EMPRESA INDIVIDUAL DE RESPONSABILIDAD LIMITADA</t>
  </si>
  <si>
    <t>__export__.res_partner_24354_93a0b027</t>
  </si>
  <si>
    <t>MATHIESEN PERU S.A.C.</t>
  </si>
  <si>
    <t>__export__.res_partner_35802_dd77ec4f</t>
  </si>
  <si>
    <t>MATIAS CALDERON, GODOFREDO MANUEL</t>
  </si>
  <si>
    <t>__export__.res_partner_35335_01fea0c7</t>
  </si>
  <si>
    <t>MATOS CORNE MANUEL ANGEL</t>
  </si>
  <si>
    <t>__export__.res_partner_36081_c2f058c1</t>
  </si>
  <si>
    <t>MATOS RODRIGUEZ,PAOLA XIMENA</t>
  </si>
  <si>
    <t>__export__.res_partner_36362_b68a3cd5</t>
  </si>
  <si>
    <t>MATTO ASTETE, AUGUSTO WALTER</t>
  </si>
  <si>
    <t>__export__.res_partner_36070_e8bb26b0</t>
  </si>
  <si>
    <t>MATTOS RODRIGUEZ KEVIN ANTHONY</t>
  </si>
  <si>
    <t>__export__.res_partner_26107_a8ea6cd5</t>
  </si>
  <si>
    <t>MAVISTA SAC</t>
  </si>
  <si>
    <t>__export__.res_partner_26787_428a3735</t>
  </si>
  <si>
    <t>MAX &amp; CO S.R.L.</t>
  </si>
  <si>
    <t>__export__.res_partner_25372_b023d08a</t>
  </si>
  <si>
    <t>MAXI MOBILITY PERU S.A.C.</t>
  </si>
  <si>
    <t>__export__.res_partner_25296_cfa4cdf4</t>
  </si>
  <si>
    <t>MAXIM SERVICIOS EIRL</t>
  </si>
  <si>
    <t>__export__.res_partner_26433_b9efcd23</t>
  </si>
  <si>
    <t>MAXIMA VISION OPTICA S.A.C.</t>
  </si>
  <si>
    <t>__export__.res_partner_26589_c830d3d5</t>
  </si>
  <si>
    <t>MAYAHUAS S.R.L.</t>
  </si>
  <si>
    <t>__export__.res_partner_38107_a29301b1</t>
  </si>
  <si>
    <t>MAYMA CHUMBIAUCA, BEATRIZ</t>
  </si>
  <si>
    <t>__export__.res_partner_24227_f7407c4f</t>
  </si>
  <si>
    <t>MAYORSA S.A.</t>
  </si>
  <si>
    <t>__export__.res_partner_26233_e9817b1e</t>
  </si>
  <si>
    <t>MAYPI TRAVEL S.A.C.</t>
  </si>
  <si>
    <t>__export__.res_partner_35936_d607b95c</t>
  </si>
  <si>
    <t>MAYTA PATATINGO REYNA</t>
  </si>
  <si>
    <t>__export__.res_partner_35630_b5013d73</t>
  </si>
  <si>
    <t>MAYTA VELASQUEZ SILVIA DORIS</t>
  </si>
  <si>
    <t>__export__.res_partner_25709_08f80187</t>
  </si>
  <si>
    <t>MC INTER MOTORS SOCIEDAD ANONIMA CERRADA</t>
  </si>
  <si>
    <t>__export__.res_partner_25461_4710beb8</t>
  </si>
  <si>
    <t>ME GUSTA PUBLICIDAD E.I.R.L.</t>
  </si>
  <si>
    <t>__export__.res_partner_25470_445024d3</t>
  </si>
  <si>
    <t>MECA PUBLICIDAD S.A.C.</t>
  </si>
  <si>
    <t>__export__.res_partner_35748_0c0c156e</t>
  </si>
  <si>
    <t>MECHAN GONZALES WILMER</t>
  </si>
  <si>
    <t>__export__.res_partner_26408_925044fe</t>
  </si>
  <si>
    <t>MECHANIC PRO FUELS S.A.C.</t>
  </si>
  <si>
    <t>__export__.res_partner_35990_32115e90</t>
  </si>
  <si>
    <t>MEDINA CHILCON ROSALI</t>
  </si>
  <si>
    <t>__export__.res_partner_35750_d2443fd3</t>
  </si>
  <si>
    <t>MEDINA LEIVA,BLANCA YOVANY</t>
  </si>
  <si>
    <t>__export__.res_partner_36230_3aeec359</t>
  </si>
  <si>
    <t>MEDINA ZAMBRANO MODESTO</t>
  </si>
  <si>
    <t>__export__.res_partner_24392_d9ef03b6</t>
  </si>
  <si>
    <t>MEDITERRANEAN SHIPPING COMPANY DEL PERU SAC</t>
  </si>
  <si>
    <t>__export__.res_partner_18539_ef3966a6</t>
  </si>
  <si>
    <t>MEDITERRANEAN SHIPPING COMPANY S.A</t>
  </si>
  <si>
    <t>__export__.res_partner_24467_53e04fd2</t>
  </si>
  <si>
    <t>MEDLOG PERU S.A.</t>
  </si>
  <si>
    <t>__export__.res_partner_35351_7e389473</t>
  </si>
  <si>
    <t>MEDRANO CARNERO,MARCO ANTONIO</t>
  </si>
  <si>
    <t>__export__.res_partner_36184_fd231019</t>
  </si>
  <si>
    <t>MEDRANO HUAMANÍ,CLAUDIA ALEXANDRA HIPOLITA</t>
  </si>
  <si>
    <t>__export__.res_partner_26795_ffbe1b88</t>
  </si>
  <si>
    <t>MEFISA LOGISTICS S.A.C.</t>
  </si>
  <si>
    <t>__export__.res_partner_26440_8329f6d3</t>
  </si>
  <si>
    <t>MEGA ESTACION DE SERVICIOS LOS DELFINES S.A.</t>
  </si>
  <si>
    <t>__export__.res_partner_26201_4b51d4f1</t>
  </si>
  <si>
    <t>MEGACORPORACION D'VIGOS S.R.L</t>
  </si>
  <si>
    <t>__export__.res_partner_38910_2c75e4e4</t>
  </si>
  <si>
    <t>MEGATRANSP SRL</t>
  </si>
  <si>
    <t>__export__.res_partner_36204_bc4b66f6</t>
  </si>
  <si>
    <t>MEGO MORI JOSE LUIS</t>
  </si>
  <si>
    <t>__export__.res_partner_25974_93482e2b</t>
  </si>
  <si>
    <t>MEI HONG S.A.C.</t>
  </si>
  <si>
    <t>__export__.res_partner_26145_0d13f7e4</t>
  </si>
  <si>
    <t>MEI XIN S.A.C.</t>
  </si>
  <si>
    <t>__export__.res_partner_36033_57782f10</t>
  </si>
  <si>
    <t>MEJIA JUSCAMAYTA,RONALD FELIX</t>
  </si>
  <si>
    <t>__export__.res_partner_36247_5b31bd22</t>
  </si>
  <si>
    <t>MEJIA PEÑA DIONET ANHELA</t>
  </si>
  <si>
    <t>__export__.res_partner_35716_ea84eebf</t>
  </si>
  <si>
    <t>MEJIA VILLANUEVA EMILY ROSARIO</t>
  </si>
  <si>
    <t>__export__.res_partner_35293_5371773d</t>
  </si>
  <si>
    <t>MELENDEZ PELAEZ, VILMA ROSA</t>
  </si>
  <si>
    <t>__export__.res_partner_35547_7eb2c318</t>
  </si>
  <si>
    <t>MELENDEZ VALENCIA YOVANNA</t>
  </si>
  <si>
    <t>__export__.res_partner_26180_dd04ad5b</t>
  </si>
  <si>
    <t>MELON DIGITAL SAC</t>
  </si>
  <si>
    <t>__export__.res_partner_26521_786647b0</t>
  </si>
  <si>
    <t>MELYFARMA S.A.C.</t>
  </si>
  <si>
    <t>__export__.res_partner_26219_214c9964</t>
  </si>
  <si>
    <t>MEN GRAPH S.A.C.</t>
  </si>
  <si>
    <t>__export__.res_partner_35314_a1c2fd6c</t>
  </si>
  <si>
    <t>MENDIVIL ARIAS MARIANO</t>
  </si>
  <si>
    <t>__export__.res_partner_35800_0c7b0ab4</t>
  </si>
  <si>
    <t>MENDO ALIAGA ROBERTO KERLY</t>
  </si>
  <si>
    <t>__export__.res_partner_35487_9f345a3b</t>
  </si>
  <si>
    <t>MENDOZA RODRIGUEZ, BRENDA LAURA</t>
  </si>
  <si>
    <t>__export__.res_partner_36190_67e1353e</t>
  </si>
  <si>
    <t>MENDOZA SALAZAR,MICHELLE JEMIMA</t>
  </si>
  <si>
    <t>__export__.res_partner_36354_e8eb533d</t>
  </si>
  <si>
    <t>MENESES DEL VALLE, SANDRA ORIETTA</t>
  </si>
  <si>
    <t>__export__.res_partner_35843_519cf35d</t>
  </si>
  <si>
    <t>MERA ALARCON WILSON</t>
  </si>
  <si>
    <t>__export__.res_partner_36332_8668427b</t>
  </si>
  <si>
    <t>MERA TORO, YOHANI LISETH</t>
  </si>
  <si>
    <t>__export__.res_partner_35950_c56d7a14</t>
  </si>
  <si>
    <t>MERCADO CAURACURI FRANK LUIS</t>
  </si>
  <si>
    <t>__export__.res_partner_35562_eb824ef2</t>
  </si>
  <si>
    <t>MERCADO QUISPE RUFO</t>
  </si>
  <si>
    <t>__export__.res_partner_24672_b48e87fa</t>
  </si>
  <si>
    <t>MERCADOPAGO PERU S.R.L.</t>
  </si>
  <si>
    <t>__export__.res_partner_25716_4a8db01a</t>
  </si>
  <si>
    <t>MERCANTIL LAB S.A.C.</t>
  </si>
  <si>
    <t>__export__.res_partner_24160_04e3c23b</t>
  </si>
  <si>
    <t>MERCANTIL S.A.</t>
  </si>
  <si>
    <t>__export__.res_partner_25993_ca1c35f1</t>
  </si>
  <si>
    <t>MERCATOR PERU-OPERADOR LOGISTICO S.A.C</t>
  </si>
  <si>
    <t>__export__.res_partner_24127_ab7556cc</t>
  </si>
  <si>
    <t>MERCK PERUANA S.A.</t>
  </si>
  <si>
    <t>__export__.res_partner_35317_f0031386</t>
  </si>
  <si>
    <t>MERINO LEONARDO LUIS HUMBERTO</t>
  </si>
  <si>
    <t>__export__.res_partner_24529_602bd39f</t>
  </si>
  <si>
    <t>MERMA HERMANOS S.R.L.</t>
  </si>
  <si>
    <t>__export__.res_partner_36048_66afb19a</t>
  </si>
  <si>
    <t>MERMA PILCO JUAN HUILVERTO</t>
  </si>
  <si>
    <t>__export__.res_partner_25867_2e08a022</t>
  </si>
  <si>
    <t>MERTZ PERU S.A.C</t>
  </si>
  <si>
    <t>__export__.res_partner_24682_daf932cc</t>
  </si>
  <si>
    <t>METROLOGIA E INGENIERIA LINO SAC</t>
  </si>
  <si>
    <t>__export__.res_partner_37986_b574f68a</t>
  </si>
  <si>
    <t>__export__.res_partner_18415_adebf55b</t>
  </si>
  <si>
    <t>METROPOLITAN VETERINARY MARKETING SOLE PROPRIETORSHIP LLC</t>
  </si>
  <si>
    <t>__export__.res_partner_26280_ef0ccedb</t>
  </si>
  <si>
    <t>MEVE S.A.C.</t>
  </si>
  <si>
    <t>__export__.res_partner_37987_fdadb84b</t>
  </si>
  <si>
    <t>MEXRAC COMPANIES GROUP</t>
  </si>
  <si>
    <t>__export__.res_partner_25131_4ba8aa51</t>
  </si>
  <si>
    <t>MEYTEL PERU S.A.C.</t>
  </si>
  <si>
    <t>__export__.res_partner_36131_13128985</t>
  </si>
  <si>
    <t>MEZA GUARDAMINO MARIA FERNANDA</t>
  </si>
  <si>
    <t>__export__.res_partner_36222_d445a971</t>
  </si>
  <si>
    <t>MEZA LUJAN,RAFEL</t>
  </si>
  <si>
    <t>__export__.res_partner_35500_f1c47994</t>
  </si>
  <si>
    <t>MEZA RIVERA,MAGNO ARTURO</t>
  </si>
  <si>
    <t>__export__.res_partner_35790_6fb0a625</t>
  </si>
  <si>
    <t>MEZA TACAY JOLVER YNDALECIO</t>
  </si>
  <si>
    <t>__export__.res_partner_36278_a74622f5</t>
  </si>
  <si>
    <t>MEZA VARGAS,ARIANA ALEXANDRA</t>
  </si>
  <si>
    <t>__export__.res_partner_26303_7d7fedb1</t>
  </si>
  <si>
    <t>MI TATA FOOD SERVICE S.A.C. - MI TATA FS S.A.C.</t>
  </si>
  <si>
    <t>__export__.res_partner_24180_f58b05a1</t>
  </si>
  <si>
    <t>MICROBIOL SA</t>
  </si>
  <si>
    <t>__export__.res_partner_18455_a4eabf69</t>
  </si>
  <si>
    <t>MICROSOFT CORPORATION</t>
  </si>
  <si>
    <t>__export__.res_partner_18576_deb6400e</t>
  </si>
  <si>
    <t>MIDWESTERN PET FOODS, INC..</t>
  </si>
  <si>
    <t>__export__.res_partner_25025_2484e309</t>
  </si>
  <si>
    <t>MIFARMA S.A.C.</t>
  </si>
  <si>
    <t>__export__.res_partner_36377_6f9bfa5b</t>
  </si>
  <si>
    <t>MIGUEL MAYTA, JHOSI SILVIO</t>
  </si>
  <si>
    <t>__export__.res_partner_24653_9222bca4</t>
  </si>
  <si>
    <t>MILAGROS TOURS E.I.R.L.</t>
  </si>
  <si>
    <t>__export__.res_partner_37988_757e5644</t>
  </si>
  <si>
    <t>__export__.res_partner_35985_5256c70d</t>
  </si>
  <si>
    <t>MIMBELA GASTELO JUAN CARLOS</t>
  </si>
  <si>
    <t>__export__.res_partner_35814_05d71a5a</t>
  </si>
  <si>
    <t>MINAYA HIDALGO ERNESTO ALVARO</t>
  </si>
  <si>
    <t>__export__.res_partner_37989_16c49cf1</t>
  </si>
  <si>
    <t>__export__.res_partner_35384_79d93815</t>
  </si>
  <si>
    <t>MIRANDA PASACHE JOSE LORENZO</t>
  </si>
  <si>
    <t>__export__.res_partner_36149_047dc60b</t>
  </si>
  <si>
    <t>MIRAVAL ROMERO SAUL ELISEO</t>
  </si>
  <si>
    <t>__export__.res_partner_25315_1e5f4750</t>
  </si>
  <si>
    <t>MIRKAPA SOCIEDAD ANONIMA CERRADA</t>
  </si>
  <si>
    <t>__export__.res_partner_26178_a7bd2def</t>
  </si>
  <si>
    <t>MISKI WASI PASTELERIA &amp; CAFE SOCIEDAD COMERCIAL DE RESPONSABILIDAD LIMITADA</t>
  </si>
  <si>
    <t>__export__.res_partner_26186_40c59145</t>
  </si>
  <si>
    <t>MISKI WASICHA PASTELERIA &amp; CAFE SOCIEDAD COMERCIAL DE RESPOSABILIDAD LIMITADA</t>
  </si>
  <si>
    <t>__export__.res_partner_24657_8b341bc3</t>
  </si>
  <si>
    <t>MISKYS COFFEE BISTRO S.A.C.</t>
  </si>
  <si>
    <t>__export__.res_partner_25794_a1694b9a</t>
  </si>
  <si>
    <t>MISTURA MARINA J.J.M. S.R.L.</t>
  </si>
  <si>
    <t>__export__.res_partner_36093_410cd2ce</t>
  </si>
  <si>
    <t>MITMA PRADO EDITH JULIANA</t>
  </si>
  <si>
    <t>__export__.res_partner_26439_74523b30</t>
  </si>
  <si>
    <t>MIYAGI PERU S.A.C.</t>
  </si>
  <si>
    <t>__export__.res_partner_36197_5b900033</t>
  </si>
  <si>
    <t>MIÑANO AGÜERO MAURICIO</t>
  </si>
  <si>
    <t>__export__.res_partner_26436_bdf8525d</t>
  </si>
  <si>
    <t>MIÑANO PARTY GISU IMPORTACIONES S.A.C.</t>
  </si>
  <si>
    <t>__export__.res_partner_24660_1b18fd3a</t>
  </si>
  <si>
    <t>MLV CONTADORES S.A.C.</t>
  </si>
  <si>
    <t>__export__.res_partner_25964_5cb36eea</t>
  </si>
  <si>
    <t>MN CONTENIDOS S.A.C.</t>
  </si>
  <si>
    <t>__export__.res_partner_26168_be366e56</t>
  </si>
  <si>
    <t>MODA CANINA OH MY DOG E.I.R.L.</t>
  </si>
  <si>
    <t>__export__.res_partner_25797_5dcd51b3</t>
  </si>
  <si>
    <t>MODERN FOODS EMPRESA INDIVIDUAL DE RESPONSABILIDAD LIMITADA</t>
  </si>
  <si>
    <t>__export__.res_partner_26591_6c3e0b01</t>
  </si>
  <si>
    <t>MODOPORTO S.A.C.</t>
  </si>
  <si>
    <t>__export__.res_partner_25845_ae3aa92a</t>
  </si>
  <si>
    <t>MODULARTE ARQUITECTURA CREATIVA S.A.C.</t>
  </si>
  <si>
    <t>__export__.res_partner_35573_540a3c6f</t>
  </si>
  <si>
    <t>MOJO QUISANI, JUAN</t>
  </si>
  <si>
    <t>__export__.res_partner_26705_2b5affb9</t>
  </si>
  <si>
    <t>MOLESB E.I.R.L.</t>
  </si>
  <si>
    <t>__export__.res_partner_35744_b1dd9e74</t>
  </si>
  <si>
    <t>MOLINA AGUILAR,LADISLAO JHON</t>
  </si>
  <si>
    <t>__export__.res_partner_38069_de01251b</t>
  </si>
  <si>
    <t>MONDRAGON DOMINGUEZ, PERCI</t>
  </si>
  <si>
    <t>__export__.res_partner_36041_f18acf58</t>
  </si>
  <si>
    <t>MONDRAGON LOPEZ EDIN JOEL</t>
  </si>
  <si>
    <t>__export__.res_partner_36125_171a4ac4</t>
  </si>
  <si>
    <t>MONDRAGON ÑATO SOFIA NICOLE</t>
  </si>
  <si>
    <t>__export__.res_partner_38911_ec429102</t>
  </si>
  <si>
    <t>MONTACARGAS ANGEL S.A.C.</t>
  </si>
  <si>
    <t>__export__.res_partner_25271_26b9cf86</t>
  </si>
  <si>
    <t>MONTACARGAS CONDOR S.A.C.</t>
  </si>
  <si>
    <t>__export__.res_partner_25678_34fe0dda</t>
  </si>
  <si>
    <t>MONTAGE AV TECHNOLOGY E.I.R.L.</t>
  </si>
  <si>
    <t>__export__.res_partner_36132_d035940a</t>
  </si>
  <si>
    <t>MONTANCHEZ HILARES,ANGIE LISSET</t>
  </si>
  <si>
    <t>__export__.res_partner_35572_4f5d8d15</t>
  </si>
  <si>
    <t>MONTANO ROJAS, HIRMA</t>
  </si>
  <si>
    <t>__export__.res_partner_37990_52385950</t>
  </si>
  <si>
    <t>__export__.res_partner_36361_6ba08b82</t>
  </si>
  <si>
    <t>MONTERO VILCAS, JOSE GORGE</t>
  </si>
  <si>
    <t>__export__.res_partner_36139_1c483e2f</t>
  </si>
  <si>
    <t>MONTES OVIEDO EDGAR MAURICIO</t>
  </si>
  <si>
    <t>__export__.res_partner_35581_360809f4</t>
  </si>
  <si>
    <t>MONTES ROJAS ALEX MIHALY</t>
  </si>
  <si>
    <t>__export__.res_partner_35864_137f1b12</t>
  </si>
  <si>
    <t>MONTESINOS CHAPARRO JOHELY JOHANNA</t>
  </si>
  <si>
    <t>__export__.res_partner_35880_9a7e4e2e</t>
  </si>
  <si>
    <t>MONTESINOS TORRES CINTIA</t>
  </si>
  <si>
    <t>__export__.res_partner_36165_5622ca47</t>
  </si>
  <si>
    <t>MONTEZA REVOREDO,RUBY ELIZABETH</t>
  </si>
  <si>
    <t>__export__.res_partner_36082_0c8bbcb8</t>
  </si>
  <si>
    <t>MONTOYA SAAVEDRA JOSE FRANCISCO</t>
  </si>
  <si>
    <t>__export__.res_partner_35646_46ba2fb9</t>
  </si>
  <si>
    <t>MONTOYA VARGAS JOAQUINA YANNET</t>
  </si>
  <si>
    <t>__export__.res_partner_36223_07d3f203</t>
  </si>
  <si>
    <t>MORA RODRIGUEZ MARIAFE</t>
  </si>
  <si>
    <t>__export__.res_partner_38065_414060b7</t>
  </si>
  <si>
    <t>MORALES AYQUIPA, SEBASTIAN DARYL</t>
  </si>
  <si>
    <t>__export__.res_partner_38108_24c648e5</t>
  </si>
  <si>
    <t>MORALES DE LA CRUZ, CESAR</t>
  </si>
  <si>
    <t>__export__.res_partner_35660_19d22877</t>
  </si>
  <si>
    <t>MORALES OBREGON GREGORIO HERMES</t>
  </si>
  <si>
    <t>__export__.res_partner_35768_c49688b9</t>
  </si>
  <si>
    <t>MORALES ROMERO ENA GRICELI</t>
  </si>
  <si>
    <t>__export__.res_partner_38099_251e8d3c</t>
  </si>
  <si>
    <t>MORALES TARAZONA, CARMEN JOHANA</t>
  </si>
  <si>
    <t>__export__.res_partner_35730_55715c89</t>
  </si>
  <si>
    <t>MORALES YACTAYO,JESUS ALBERTO</t>
  </si>
  <si>
    <t>__export__.res_partner_35424_9f96aa2a</t>
  </si>
  <si>
    <t>MORENO CALDERON JAVIER ROBERTO</t>
  </si>
  <si>
    <t>__export__.res_partner_36254_1192de28</t>
  </si>
  <si>
    <t>MORENO HUARAZ MARIA DEL CARMEN</t>
  </si>
  <si>
    <t>__export__.res_partner_35707_9342ba1a</t>
  </si>
  <si>
    <t>MORENO INCHE JANET GIOVANNA</t>
  </si>
  <si>
    <t>__export__.res_partner_36256_510256f5</t>
  </si>
  <si>
    <t>MORENO IRIARTE,MARIA FERNANDA</t>
  </si>
  <si>
    <t>__export__.res_partner_35675_a3f9764a</t>
  </si>
  <si>
    <t>MORI GUTIERREZ YOLANDA</t>
  </si>
  <si>
    <t>__export__.res_partner_35847_97de942d</t>
  </si>
  <si>
    <t>MOSCOSO PALIZA ALFREDO</t>
  </si>
  <si>
    <t>__export__.res_partner_25173_ecf24afa</t>
  </si>
  <si>
    <t>MOTORLINK SOCIEDAD ANONIMA CERRADA - MOTORLINK S.A.C.</t>
  </si>
  <si>
    <t>__export__.res_partner_35407_2f21af8e</t>
  </si>
  <si>
    <t>MOTTA HUAMANI MARCO ANTONIO</t>
  </si>
  <si>
    <t>__export__.res_partner_25440_fee19b87</t>
  </si>
  <si>
    <t>MOUNTAIN MEDIA S.A.C.</t>
  </si>
  <si>
    <t>__export__.res_partner_25465_8de6ba15</t>
  </si>
  <si>
    <t>MOVIL BUS S.A.C</t>
  </si>
  <si>
    <t>__export__.res_partner_38912_0d729f39</t>
  </si>
  <si>
    <t>MOVIL TOURS S.A.</t>
  </si>
  <si>
    <t>__export__.res_partner_18546_bec6dca0</t>
  </si>
  <si>
    <t>MOWI MARKETS NORWAY AS</t>
  </si>
  <si>
    <t>__export__.res_partner_37991_0b050210</t>
  </si>
  <si>
    <t>MR EROL KOCABAS</t>
  </si>
  <si>
    <t>__export__.res_partner_25242_cb8c3a66</t>
  </si>
  <si>
    <t>MR. BIFE E.I.R.L.</t>
  </si>
  <si>
    <t>__export__.res_partner_25287_eef43715</t>
  </si>
  <si>
    <t>MS CONSULTORIA EMPRESARIAL S.A.C</t>
  </si>
  <si>
    <t>__export__.res_partner_37992_f4033957</t>
  </si>
  <si>
    <t>MSAED HEMOUD MOHAMMED ALENZI &amp; PARTNERS COMPANY</t>
  </si>
  <si>
    <t>__export__.res_partner_24991_7953ab79</t>
  </si>
  <si>
    <t>MSL DEL PERU SAC</t>
  </si>
  <si>
    <t>__export__.res_partner_35690_e8f9c8a4</t>
  </si>
  <si>
    <t>MUJICA CAVIEDES ALFREDO</t>
  </si>
  <si>
    <t>__export__.res_partner_37993_ddeacfb8</t>
  </si>
  <si>
    <t>MULTIFARM Bolivia S.R.L.</t>
  </si>
  <si>
    <t>__export__.res_partner_24826_62b019cb</t>
  </si>
  <si>
    <t>MULTIFRANQUICIAS S.A.C.</t>
  </si>
  <si>
    <t>__export__.res_partner_24337_f1cb9c71</t>
  </si>
  <si>
    <t>MULTIMAX S R LTDA</t>
  </si>
  <si>
    <t>__export__.res_partner_37994_cccedc34</t>
  </si>
  <si>
    <t>__export__.res_partner_25932_45a62805</t>
  </si>
  <si>
    <t>MULTISERVICIOS &amp; NEGOCIOS SHADAY E.I.R.L</t>
  </si>
  <si>
    <t>__export__.res_partner_25609_e5300527</t>
  </si>
  <si>
    <t>MULTISERVICIOS A. SEGURA SOCIEDAD ANONIMA CERRADA - MULTISERVICIOS A. SEGURA S.A.C.</t>
  </si>
  <si>
    <t>__export__.res_partner_24213_2f3c78fb</t>
  </si>
  <si>
    <t>MULTISERVICIOS CHICLAYO S.R.L.</t>
  </si>
  <si>
    <t>__export__.res_partner_25175_1e7c1bb9</t>
  </si>
  <si>
    <t>MULTISERVICIOS ECOGAS S.A.C.</t>
  </si>
  <si>
    <t>__export__.res_partner_25836_77507972</t>
  </si>
  <si>
    <t>MULTISERVICIOS FADA S.R.L.</t>
  </si>
  <si>
    <t>__export__.res_partner_26182_0d236443</t>
  </si>
  <si>
    <t>MULTISERVICIOS GENERALES ADVANCE EXPRESS E.I.R.L</t>
  </si>
  <si>
    <t>__export__.res_partner_25537_2a4ca8be</t>
  </si>
  <si>
    <t>MULTISERVICIOS HERMANOS AYAR SRL.</t>
  </si>
  <si>
    <t>__export__.res_partner_26831_3bb63bdc</t>
  </si>
  <si>
    <t>MULTISERVICIOS IDEAL E.I.R.L.</t>
  </si>
  <si>
    <t>__export__.res_partner_25547_b2ffa193</t>
  </si>
  <si>
    <t>MULTISERVICIOS JD VENUS S.R.L.</t>
  </si>
  <si>
    <t>__export__.res_partner_26482_d2c07ada</t>
  </si>
  <si>
    <t>MULTISERVICIOS LADY Y DIANA S.R.L.</t>
  </si>
  <si>
    <t>__export__.res_partner_26839_a87d3d1b</t>
  </si>
  <si>
    <t>MULTISERVICIOS LISANM E.I.R.L.</t>
  </si>
  <si>
    <t>__export__.res_partner_24601_7077ef1c</t>
  </si>
  <si>
    <t>MULTISERVICIOS SANTA INES EMPRESA INDIVIDUAL DE RESPONSABILIDAD LIMITADA</t>
  </si>
  <si>
    <t>__export__.res_partner_26459_cf0188ee</t>
  </si>
  <si>
    <t>MULTISERVICIOS TERELUZ S.A.C.</t>
  </si>
  <si>
    <t>__export__.res_partner_18609_00fcb1ea</t>
  </si>
  <si>
    <t>__export__.res_partner_24849_baa6ee54</t>
  </si>
  <si>
    <t>MULTISERVICIOS TICLA S.A.C</t>
  </si>
  <si>
    <t>__export__.res_partner_24819_c3adcf35</t>
  </si>
  <si>
    <t>MULTISERVICIOS VELASQUEZ SOCIEDAD DE RESPONSABILIDAD LIMITADA</t>
  </si>
  <si>
    <t>__export__.res_partner_25808_bc4e60dc</t>
  </si>
  <si>
    <t>MULTISERVICIOS Y ABASTECIMIENTO D Y L S.R.L.</t>
  </si>
  <si>
    <t>__export__.res_partner_38076_f061f2d8</t>
  </si>
  <si>
    <t>MUNDACA DIAZ, NEXAR LENY</t>
  </si>
  <si>
    <t>__export__.res_partner_24114_157716f9</t>
  </si>
  <si>
    <t>MURDOCH SISTEMAS S A</t>
  </si>
  <si>
    <t>__export__.res_partner_36128_5e6bcd4b</t>
  </si>
  <si>
    <t>MURGA PINZON,GRACE KELLY</t>
  </si>
  <si>
    <t>__export__.res_partner_35285_60c5ddef</t>
  </si>
  <si>
    <t>MURGUIA JUAREZ, FELIX ENRIQUE</t>
  </si>
  <si>
    <t>__export__.res_partner_36257_02729e21</t>
  </si>
  <si>
    <t>MURRIETA FLORES WASLER</t>
  </si>
  <si>
    <t>__export__.res_partner_37995_8000a7a5</t>
  </si>
  <si>
    <t>MUSTAFA BROTHERS</t>
  </si>
  <si>
    <t>__export__.res_partner_35701_7f424482</t>
  </si>
  <si>
    <t>MUÑIZ PALIZA DEL CARPIO,PATRICIA VIVIANA</t>
  </si>
  <si>
    <t>__export__.res_partner_37996_60d69aa9</t>
  </si>
  <si>
    <t>__export__.res_partner_37997_75d6f4a2</t>
  </si>
  <si>
    <t>Maersk Line A/S</t>
  </si>
  <si>
    <t>__export__.res_partner_36366_ac84a2c4</t>
  </si>
  <si>
    <t>Matta Macahuachi Sandy</t>
  </si>
  <si>
    <t>__export__.res_partner_18451_fff0d2e7</t>
  </si>
  <si>
    <t>Meta Platforms Ireland Limited</t>
  </si>
  <si>
    <t>__export__.res_partner_18547_6eda72e0</t>
  </si>
  <si>
    <t>Metricool Software SL</t>
  </si>
  <si>
    <t>__export__.res_partner_25615_41024639</t>
  </si>
  <si>
    <t>N'BOGA BELOW THE LINE S.A.C.</t>
  </si>
  <si>
    <t>__export__.res_partner_24583_7d6b175c</t>
  </si>
  <si>
    <t>NACAJUCA S.A.C.</t>
  </si>
  <si>
    <t>__export__.res_partner_37998_206cc211</t>
  </si>
  <si>
    <t>NADAN UNITED</t>
  </si>
  <si>
    <t>__export__.res_partner_24740_96225ab4</t>
  </si>
  <si>
    <t>NAKI S.A.C.</t>
  </si>
  <si>
    <t>__export__.res_partner_26673_1f412e80</t>
  </si>
  <si>
    <t>NALU ASOCIADOS S.A.C.</t>
  </si>
  <si>
    <t>__export__.res_partner_18479_fa838803</t>
  </si>
  <si>
    <t>NANCHANG LI FENG INDUSTRY AND TRADING CO., LTD</t>
  </si>
  <si>
    <t>__export__.res_partner_18570_591f3aae</t>
  </si>
  <si>
    <t>NANJING CHISON IMP. &amp; EXP. CO., LTD</t>
  </si>
  <si>
    <t>__export__.res_partner_38100_b5d71a40</t>
  </si>
  <si>
    <t>NAPA CHAVEZ, YORDANO ARON</t>
  </si>
  <si>
    <t>__export__.res_partner_35459_011dae7e</t>
  </si>
  <si>
    <t>NARIO SANTA CRUZ, MIRTHA ESTHER</t>
  </si>
  <si>
    <t>__export__.res_partner_35589_3642bac9</t>
  </si>
  <si>
    <t>NARRO CESPEDES ARISTIDES ROBERTO</t>
  </si>
  <si>
    <t>__export__.res_partner_35239_2ae768ca</t>
  </si>
  <si>
    <t>NARVAEZ BELTRAN, FLORA</t>
  </si>
  <si>
    <t>__export__.res_partner_18468_5c2deee8</t>
  </si>
  <si>
    <t>NASSAR ABOGADOS EL SALVADOR S.A. DE C.V.</t>
  </si>
  <si>
    <t>__export__.res_partner_37999_c819cd07</t>
  </si>
  <si>
    <t>NATACHA ARAGONELLI</t>
  </si>
  <si>
    <t>__export__.res_partner_38000_e4fef355</t>
  </si>
  <si>
    <t>NATIONAL VETERINARY CENTER</t>
  </si>
  <si>
    <t>__export__.res_partner_25413_c992cf71</t>
  </si>
  <si>
    <t>NATURA COOK S.A.C.</t>
  </si>
  <si>
    <t>__export__.res_partner_36352_d34f41c3</t>
  </si>
  <si>
    <t>NAVARRO ALAYZA, KATHERINE MAGALY</t>
  </si>
  <si>
    <t>__export__.res_partner_35289_bf10b923</t>
  </si>
  <si>
    <t>NAVARRO CHAVEZ DE CAVERO LILY CIRA</t>
  </si>
  <si>
    <t>__export__.res_partner_35510_458bc84d</t>
  </si>
  <si>
    <t>NAVARRO DELGADILLO CASILDA LUZ</t>
  </si>
  <si>
    <t>__export__.res_partner_36307_7cad5ae4</t>
  </si>
  <si>
    <t>NAVEROS ROMAN JOSE LUIS</t>
  </si>
  <si>
    <t>__export__.res_partner_25847_cc762a77</t>
  </si>
  <si>
    <t>NEDLEY SUPPORT S.A.C.</t>
  </si>
  <si>
    <t>__export__.res_partner_25551_d827f16e</t>
  </si>
  <si>
    <t>NEGOCIACION ALSITA E.I.R.L.</t>
  </si>
  <si>
    <t>__export__.res_partner_25027_75e846b6</t>
  </si>
  <si>
    <t>NEGOCIACION KIO S.A.C.</t>
  </si>
  <si>
    <t>__export__.res_partner_24393_cd95da83</t>
  </si>
  <si>
    <t>NEGOCIACION OLIMPO S.A</t>
  </si>
  <si>
    <t>__export__.res_partner_25024_e392f6f9</t>
  </si>
  <si>
    <t>NEGOCIACION YA S.A.C.</t>
  </si>
  <si>
    <t>__export__.res_partner_26449_a6aafa14</t>
  </si>
  <si>
    <t>NEGOCIACIONES AMERICA Q. E.I.R.L.</t>
  </si>
  <si>
    <t>__export__.res_partner_26479_9bb546f4</t>
  </si>
  <si>
    <t>NEGOCIACIONES ATENCIO S.A.C.</t>
  </si>
  <si>
    <t>__export__.res_partner_26676_2c1dcf93</t>
  </si>
  <si>
    <t>NEGOCIACIONES INVERSIONES &amp; MULTISERVICIOS D'CHARITOS E.I.R.L.</t>
  </si>
  <si>
    <t>__export__.res_partner_24493_837ece87</t>
  </si>
  <si>
    <t>NEGOCIACIONES J.C.A S.R.L</t>
  </si>
  <si>
    <t>__export__.res_partner_26282_64942df4</t>
  </si>
  <si>
    <t>NEGOCIACIONES LINA E.I.R.L</t>
  </si>
  <si>
    <t>__export__.res_partner_26058_7939b9d5</t>
  </si>
  <si>
    <t>NEGOCIACIONES MEYLIN E.I.R.L.</t>
  </si>
  <si>
    <t>__export__.res_partner_24921_41396099</t>
  </si>
  <si>
    <t>NEGOCIACIONES SANTA CRUZ S.A.C.</t>
  </si>
  <si>
    <t>__export__.res_partner_26717_b734f2e4</t>
  </si>
  <si>
    <t>NEGOCIACIONES TUCFER S.A.C. - TUCFER S.A.C.</t>
  </si>
  <si>
    <t>__export__.res_partner_25246_210a05f0</t>
  </si>
  <si>
    <t>NEGOCIACIONES YORKYS S.A.C.</t>
  </si>
  <si>
    <t>__export__.res_partner_24173_9867e435</t>
  </si>
  <si>
    <t>NEGOCIAR S.A.C.</t>
  </si>
  <si>
    <t>__export__.res_partner_26788_5632bfe2</t>
  </si>
  <si>
    <t>NEGOCIOS &amp; REPRESENTACIONES MALDONADO EIRL</t>
  </si>
  <si>
    <t>__export__.res_partner_26808_6713ad85</t>
  </si>
  <si>
    <t>NEGOCIOS E INVERSIONES MAJU S.A.C.</t>
  </si>
  <si>
    <t>__export__.res_partner_26133_365c1f96</t>
  </si>
  <si>
    <t>NEGOCIOS E INVERSIONES MAYLUX S.A.C.</t>
  </si>
  <si>
    <t>__export__.res_partner_26495_df752482</t>
  </si>
  <si>
    <t>NEGOCIOS FC S.A.C.</t>
  </si>
  <si>
    <t>__export__.res_partner_25608_bba2566e</t>
  </si>
  <si>
    <t>NEGOCIOS GARCIA &amp; ASOCIADOS S.A.C.</t>
  </si>
  <si>
    <t>__export__.res_partner_25860_09dd3488</t>
  </si>
  <si>
    <t>NEGOCIOS HOTELEROS TACNA E.I.R.L.</t>
  </si>
  <si>
    <t>__export__.res_partner_25810_b89a7bc3</t>
  </si>
  <si>
    <t>NEGOCIOS ONLINE S.A.C</t>
  </si>
  <si>
    <t>__export__.res_partner_25872_c011bc7b</t>
  </si>
  <si>
    <t>NEGOCIOS PERUANOS DEL NORTE E.I.R.L.</t>
  </si>
  <si>
    <t>__export__.res_partner_26399_e81e9900</t>
  </si>
  <si>
    <t>NEGOCIOS Q&amp;C S.A.C</t>
  </si>
  <si>
    <t>__export__.res_partner_24513_94faf518</t>
  </si>
  <si>
    <t>NEGOCIOS THAYA S.A.C.</t>
  </si>
  <si>
    <t>__export__.res_partner_25545_927068ae</t>
  </si>
  <si>
    <t>NEGOCIOS TOMIKO &amp; SHINEY S.A.C.</t>
  </si>
  <si>
    <t>__export__.res_partner_26718_daaba08d</t>
  </si>
  <si>
    <t>NEGOCIOS TURISTICOS G &amp; S E.I.R.L.</t>
  </si>
  <si>
    <t>__export__.res_partner_26207_d0b21abf</t>
  </si>
  <si>
    <t>NEGOCIOS Y SERVICIOS CHILON E.I.R.L.</t>
  </si>
  <si>
    <t>__export__.res_partner_24776_c5be2afa</t>
  </si>
  <si>
    <t>NEGOCIOS Y SERVICIOS HERNANDEZ S.A.C.</t>
  </si>
  <si>
    <t>__export__.res_partner_24708_11db1b5d</t>
  </si>
  <si>
    <t>NEGOCIOS Y SERVICIOS SIPAN S.R.L.</t>
  </si>
  <si>
    <t>__export__.res_partner_25714_4ad34b3f</t>
  </si>
  <si>
    <t>NELLYCAKE S.A.C.</t>
  </si>
  <si>
    <t>__export__.res_partner_24871_45c6b508</t>
  </si>
  <si>
    <t>NELVA C.CHAVEZ MANCILLA E.I.R.L.</t>
  </si>
  <si>
    <t>__export__.res_partner_35939_a7577300</t>
  </si>
  <si>
    <t>NEPO VELASQUEZ MARIA ANGELICA</t>
  </si>
  <si>
    <t>__export__.res_partner_24937_68310536</t>
  </si>
  <si>
    <t>NESSUS HOTELES PERU S.A.</t>
  </si>
  <si>
    <t>__export__.res_partner_18464_3e113bb0</t>
  </si>
  <si>
    <t>NEW ALLIANCE FINE CHEM PRIVATE LIMITED</t>
  </si>
  <si>
    <t>__export__.res_partner_26585_ab2cc45e</t>
  </si>
  <si>
    <t>NEW DEAL S.A.C.</t>
  </si>
  <si>
    <t>__export__.res_partner_38001_a38cfb68</t>
  </si>
  <si>
    <t>NEW OYA CO.</t>
  </si>
  <si>
    <t>__export__.res_partner_18574_e7106c8e</t>
  </si>
  <si>
    <t>NEWGEN BIOTECH USA INC</t>
  </si>
  <si>
    <t>__export__.res_partner_25047_e062825e</t>
  </si>
  <si>
    <t>NEXOS OPERADOR LOGISTICO S.A.C.</t>
  </si>
  <si>
    <t>__export__.res_partner_26146_c8a25b86</t>
  </si>
  <si>
    <t>NEXT GLOBAL PERU S.A.C.</t>
  </si>
  <si>
    <t>__export__.res_partner_26266_264145d4</t>
  </si>
  <si>
    <t>NEXTCODE SAC</t>
  </si>
  <si>
    <t>__export__.res_partner_25868_6fbcdd2c</t>
  </si>
  <si>
    <t>NEXUSS ENTERPRISES S.A.C.</t>
  </si>
  <si>
    <t>__export__.res_partner_38953_634b7b94</t>
  </si>
  <si>
    <t>NIETO PAREDES JAVIER GERMAN</t>
  </si>
  <si>
    <t>__export__.res_partner_25956_f33f2813</t>
  </si>
  <si>
    <t>NIHM GROUP S.A.C.</t>
  </si>
  <si>
    <t>__export__.res_partner_25734_9608fc9c</t>
  </si>
  <si>
    <t>NIJAVA EMPRESA INDIVIDUAL DE RESPONSABILIDAD LIMITADA - NIJAVA E.I.R.L.</t>
  </si>
  <si>
    <t>__export__.res_partner_18438_bd742e88</t>
  </si>
  <si>
    <t>NINGBO DISTANT CHEMICALS CO.,LTD</t>
  </si>
  <si>
    <t>__export__.res_partner_18471_b9b5fa98</t>
  </si>
  <si>
    <t>NINGBO NEWLAND IMP. &amp; EXP. CO., LTD</t>
  </si>
  <si>
    <t>__export__.res_partner_26089_a45ad24f</t>
  </si>
  <si>
    <t>NIRIA J.T. TOURS S.A.</t>
  </si>
  <si>
    <t>__export__.res_partner_35259_03d6c684</t>
  </si>
  <si>
    <t>NIÑO CHUMACERO,ADELAIDA MARICELA</t>
  </si>
  <si>
    <t>__export__.res_partner_35648_bd2034a6</t>
  </si>
  <si>
    <t>NIÑO DE GUZMAN BAZAN GUILLERMO</t>
  </si>
  <si>
    <t>__export__.res_partner_35416_23f9e94a</t>
  </si>
  <si>
    <t>NIÑO GONZALES ZUÑIGA,ROSARIO BERTILA</t>
  </si>
  <si>
    <t>__export__.res_partner_35652_2a36d490</t>
  </si>
  <si>
    <t>NOLASCO MEJIA JUAN</t>
  </si>
  <si>
    <t>__export__.res_partner_35663_c36866f1</t>
  </si>
  <si>
    <t>NOLASCO ROSALES MARIANO</t>
  </si>
  <si>
    <t>__export__.res_partner_18559_3a3992fb</t>
  </si>
  <si>
    <t>NORMA ALEJANDRA XAR SUNUN</t>
  </si>
  <si>
    <t>__export__.res_partner_25889_4a4e9fa4</t>
  </si>
  <si>
    <t>NORTE REPRESENTACIONES Y SERVICIOS S.R.L. - NOREPSE S.R.L.</t>
  </si>
  <si>
    <t>__export__.res_partner_24520_83f49c99</t>
  </si>
  <si>
    <t>NORTFARMA S.A.C</t>
  </si>
  <si>
    <t>__export__.res_partner_38002_fe0e03fb</t>
  </si>
  <si>
    <t>NORTH KINANGOP VETERINARY SUPPLIES LTD.</t>
  </si>
  <si>
    <t>__export__.res_partner_26561_5b36b0c4</t>
  </si>
  <si>
    <t>NORTHEM FOOD S.A.C.</t>
  </si>
  <si>
    <t>__export__.res_partner_24162_6855916e</t>
  </si>
  <si>
    <t>NSF INASSA S.A.C.</t>
  </si>
  <si>
    <t>__export__.res_partner_25695_9b0215d6</t>
  </si>
  <si>
    <t>NUBEFACT S.A.</t>
  </si>
  <si>
    <t>__export__.res_partner_25913_94e15185</t>
  </si>
  <si>
    <t>NUESTRA SEÑORA DEL PERPETUO SOCORRO</t>
  </si>
  <si>
    <t>__export__.res_partner_26780_f731b79e</t>
  </si>
  <si>
    <t>NUEVO BAMBOO S.A.C.S.</t>
  </si>
  <si>
    <t>__export__.res_partner_24317_f885abfc</t>
  </si>
  <si>
    <t>NUTRA S.A.</t>
  </si>
  <si>
    <t>__export__.res_partner_18567_857ceca8</t>
  </si>
  <si>
    <t>NUTRICARE LIFE SCIENCES LTD</t>
  </si>
  <si>
    <t>__export__.res_partner_38003_2bca6cd6</t>
  </si>
  <si>
    <t>NUTRIENTES Y TECNOLOGIA S.A. - NUTRITEC S.A.</t>
  </si>
  <si>
    <t>__export__.res_partner_38004_f749425c</t>
  </si>
  <si>
    <t>NUTRIFERT Guatemala</t>
  </si>
  <si>
    <t>__export__.res_partner_26570_c83782d6</t>
  </si>
  <si>
    <t>NUTRIZOONISTA S.A.C.</t>
  </si>
  <si>
    <t>__export__.res_partner_35829_d2f6c027</t>
  </si>
  <si>
    <t>NUÑEZ TRUJILLO,JOHAN JUNNIOR</t>
  </si>
  <si>
    <t>__export__.res_partner_35578_25318910</t>
  </si>
  <si>
    <t>NUÑONCA MERMA JULIA DANIELA</t>
  </si>
  <si>
    <t>__export__.res_partner_26566_73681c6a</t>
  </si>
  <si>
    <t>NVERSIONES FAMILIARES MENDOZA SOCIEDAD ANONIMA CERRADA</t>
  </si>
  <si>
    <t>__export__.res_partner_26293_d85befa0</t>
  </si>
  <si>
    <t>NVERSIONES YAÑEZ PERU C &amp; C SCRL</t>
  </si>
  <si>
    <t>__export__.res_partner_25535_18e9c984</t>
  </si>
  <si>
    <t>O &amp; D SERVICIOS GASTRONOMICOS S.R.L.</t>
  </si>
  <si>
    <t>__export__.res_partner_25497_5e86d68f</t>
  </si>
  <si>
    <t>OASIS PALMERAS TRAVEL S.A.C.</t>
  </si>
  <si>
    <t>__export__.res_partner_26544_6aa66294</t>
  </si>
  <si>
    <t>OAZIS DE SABORES S.A.C.</t>
  </si>
  <si>
    <t>__export__.res_partner_35928_a620fe9a</t>
  </si>
  <si>
    <t>OBLITAS CASTRO JUAN CARLOS</t>
  </si>
  <si>
    <t>__export__.res_partner_35769_014cbd3d</t>
  </si>
  <si>
    <t>OCAMPO ALTAMIRANO VICTOR</t>
  </si>
  <si>
    <t>__export__.res_partner_35964_c0c77d77</t>
  </si>
  <si>
    <t>OCAÑA BENAVENTE WILMAR ANTHONY</t>
  </si>
  <si>
    <t>__export__.res_partner_25274_4a7247df</t>
  </si>
  <si>
    <t>OCCUPATIONAL HEALTH S.A.C.</t>
  </si>
  <si>
    <t>__export__.res_partner_35332_ac86f594</t>
  </si>
  <si>
    <t>OCHOA CASTRO DE GAMBOA LIDIA</t>
  </si>
  <si>
    <t>__export__.res_partner_25114_f7b8aa00</t>
  </si>
  <si>
    <t>OCR ADUANAS S.A.C</t>
  </si>
  <si>
    <t>__export__.res_partner_25457_815f345f</t>
  </si>
  <si>
    <t>OCR TRANSPORTES S.A.C.</t>
  </si>
  <si>
    <t>__export__.res_partner_18545_f14d7a7a</t>
  </si>
  <si>
    <t>ODOO INC.</t>
  </si>
  <si>
    <t>__export__.res_partner_35698_54cb177e</t>
  </si>
  <si>
    <t>OJANAMA GONZALES KARINA DEL CARMEN</t>
  </si>
  <si>
    <t>__export__.res_partner_25438_54581f5d</t>
  </si>
  <si>
    <t>OKANESAN S.A.C.</t>
  </si>
  <si>
    <t>__export__.res_partner_35976_009f8603</t>
  </si>
  <si>
    <t>OLANO KLEMM GRECIA EMERITA</t>
  </si>
  <si>
    <t>__export__.res_partner_36250_26c6019f</t>
  </si>
  <si>
    <t>OLAZABAL MOSCOSO,LUIS ANGEL ANDRES</t>
  </si>
  <si>
    <t>__export__.res_partner_35849_dd881188</t>
  </si>
  <si>
    <t>OLAZO DAVALOS CLAUDIA DEL ROSARIO</t>
  </si>
  <si>
    <t>__export__.res_partner_25206_3a152db2</t>
  </si>
  <si>
    <t>OLEOCENTRO &amp; SERVICIOS CAUTIVO SOCIEDAD ANONIMA CERRADA</t>
  </si>
  <si>
    <t>__export__.res_partner_26700_b9aab32d</t>
  </si>
  <si>
    <t>OLEOCENTRO DAVICITO S.A.C.</t>
  </si>
  <si>
    <t>__export__.res_partner_25208_ee1b066d</t>
  </si>
  <si>
    <t>OLEOCENTRO Y SERVICIOS GENERALES CHAKAS E.I.R.L.</t>
  </si>
  <si>
    <t>__export__.res_partner_25127_c303297b</t>
  </si>
  <si>
    <t>OLGA SALAZAR SANTIVAÑEZ S.A.C.</t>
  </si>
  <si>
    <t>__export__.res_partner_36084_6a1a2d13</t>
  </si>
  <si>
    <t>OLIVARES PANDO,LUISANA MARIAM</t>
  </si>
  <si>
    <t>__export__.res_partner_36249_6caf7b38</t>
  </si>
  <si>
    <t>OLIVERA SAENZ ARIANA CRISTINA</t>
  </si>
  <si>
    <t>__export__.res_partner_35892_5b256b23</t>
  </si>
  <si>
    <t>OLIVERA SAENZ MEDALY FABIOLA</t>
  </si>
  <si>
    <t>__export__.res_partner_24889_18c068fb</t>
  </si>
  <si>
    <t>OLIVOS DEL SUR S.A.C.</t>
  </si>
  <si>
    <t>__export__.res_partner_26666_ab74993d</t>
  </si>
  <si>
    <t>OLMEÑITO CHICKEN SOCIEDAD ANONIMA CERRADA</t>
  </si>
  <si>
    <t>__export__.res_partner_36137_6170ae24</t>
  </si>
  <si>
    <t>OLORTIGUE NOLASCO LEONARDO MANUEL</t>
  </si>
  <si>
    <t>__export__.res_partner_24170_772a93fe</t>
  </si>
  <si>
    <t>OLVA COURIER S.A.C</t>
  </si>
  <si>
    <t>__export__.res_partner_25768_96438b7a</t>
  </si>
  <si>
    <t>OLVA HUANCAYO S.A.C.</t>
  </si>
  <si>
    <t>__export__.res_partner_25685_969d864d</t>
  </si>
  <si>
    <t>OLVA TRUJILLO S.A.C.</t>
  </si>
  <si>
    <t>__export__.res_partner_24670_f4964a6d</t>
  </si>
  <si>
    <t>OMNICHEM S.A.C.</t>
  </si>
  <si>
    <t>__export__.res_partner_25683_13029229</t>
  </si>
  <si>
    <t>ONBOARD LOGISTICS PERU S.A.</t>
  </si>
  <si>
    <t>__export__.res_partner_24185_bfcc430b</t>
  </si>
  <si>
    <t>ONCOSALUD</t>
  </si>
  <si>
    <t>__export__.res_partner_25626_0a3b0ef5</t>
  </si>
  <si>
    <t>ONE ANIMATION EMPRESA INDIVIDUAL DE RESPONSABILIDAD LIMITADA - ONE ANIMATION E.I.R.L.</t>
  </si>
  <si>
    <t>__export__.res_partner_26823_08088060</t>
  </si>
  <si>
    <t>ONE CORPORATION GROUP E.I.R.L.</t>
  </si>
  <si>
    <t>__export__.res_partner_18603_e46fcf5a</t>
  </si>
  <si>
    <t>ONRRAM FRANCIA RICARDO ALFREDO</t>
  </si>
  <si>
    <t>__export__.res_partner_25288_1c3a82b7</t>
  </si>
  <si>
    <t>ONZA PERU  S.A.C.</t>
  </si>
  <si>
    <t>__export__.res_partner_26243_c7ddc0fb</t>
  </si>
  <si>
    <t>OPEN SERVICES PERU S.A.C.</t>
  </si>
  <si>
    <t>__export__.res_partner_24488_a9435a4b</t>
  </si>
  <si>
    <t>OPERACIONES ARCOS DORADOS DE PERU S.A.C.</t>
  </si>
  <si>
    <t>__export__.res_partner_24357_1445ccf7</t>
  </si>
  <si>
    <t>OPERACIONES Y SERVICIOS GENERALES S A</t>
  </si>
  <si>
    <t>__export__.res_partner_25923_7cd7d5e8</t>
  </si>
  <si>
    <t>OPERADORA LCPM S.A.C.</t>
  </si>
  <si>
    <t>__export__.res_partner_25259_46d9bcb3</t>
  </si>
  <si>
    <t>OPERADORES DE ESTACIONES S.A.C.</t>
  </si>
  <si>
    <t>__export__.res_partner_26120_17efd427</t>
  </si>
  <si>
    <t>OPTIMIZACION CONTABLE SOCIEDAD ANONIMA CERRADA-OPTIMIZACION CONTABLE SAC</t>
  </si>
  <si>
    <t>__export__.res_partner_26172_9bc02b3e</t>
  </si>
  <si>
    <t>OPTIMUS CONSULTING S.A.C.</t>
  </si>
  <si>
    <t>__export__.res_partner_26012_164be15b</t>
  </si>
  <si>
    <t>OR REFRIGERACION S.A.C.</t>
  </si>
  <si>
    <t>__export__.res_partner_24296_8eed6c87</t>
  </si>
  <si>
    <t>ORBIPLASTICS HNOS S.A.</t>
  </si>
  <si>
    <t>__export__.res_partner_35632_679b2493</t>
  </si>
  <si>
    <t>ORDOÑEZ CAMPOS KAREM</t>
  </si>
  <si>
    <t>__export__.res_partner_38073_85496175</t>
  </si>
  <si>
    <t>ORE BARRIONUEVO, LUIS ALFREDO</t>
  </si>
  <si>
    <t>__export__.res_partner_35307_bbcd654c</t>
  </si>
  <si>
    <t>ORE CHAVEZ PEDRO</t>
  </si>
  <si>
    <t>__export__.res_partner_26192_15c8a5c9</t>
  </si>
  <si>
    <t>OREGON CHEM GROUP S.A.C.</t>
  </si>
  <si>
    <t>__export__.res_partner_35667_6d3dfb34</t>
  </si>
  <si>
    <t>ORELLANA GERONIMO, KARIN CARMEN</t>
  </si>
  <si>
    <t>__export__.res_partner_38005_f8fecdf7</t>
  </si>
  <si>
    <t>ORGANIC PHARMACEUTICALS LIMITED</t>
  </si>
  <si>
    <t>__export__.res_partner_24342_06703ada</t>
  </si>
  <si>
    <t>ORGANIZACION FUTURO S.A.C.</t>
  </si>
  <si>
    <t>__export__.res_partner_25167_3b4bdda5</t>
  </si>
  <si>
    <t>ORIENTAL POLO S.A.C.</t>
  </si>
  <si>
    <t>__export__.res_partner_35256_4b38a656</t>
  </si>
  <si>
    <t>ORMACHEA MONROY LUZ MARINA</t>
  </si>
  <si>
    <t>__export__.res_partner_35574_af625e9e</t>
  </si>
  <si>
    <t>OROS MAXI IRENE</t>
  </si>
  <si>
    <t>__export__.res_partner_25816_9531bfb9</t>
  </si>
  <si>
    <t>ORQUESTA VALQUIRIA E.I.R.L.</t>
  </si>
  <si>
    <t>__export__.res_partner_35411_413f1b47</t>
  </si>
  <si>
    <t>ORTEGA DE YAPIAS SANTOSA</t>
  </si>
  <si>
    <t>__export__.res_partner_26415_cc03e9eb</t>
  </si>
  <si>
    <t>ORTEGA INGENIERIA SUPERVISION Y CONSTRUCCION E.I.R.L.</t>
  </si>
  <si>
    <t>__export__.res_partner_17467_9f3d36a3</t>
  </si>
  <si>
    <t>ORTEGA MIRELES, OLENKA NICOLE</t>
  </si>
  <si>
    <t>__export__.res_partner_35539_aea35e54</t>
  </si>
  <si>
    <t>ORTEGA RIOS MARIA BEATRIZ</t>
  </si>
  <si>
    <t>__export__.res_partner_35598_a1882580</t>
  </si>
  <si>
    <t>ORTIZ CHAVEZ GLADYS ANGELITA</t>
  </si>
  <si>
    <t>__export__.res_partner_18615_ebe4b17b</t>
  </si>
  <si>
    <t>ORTIZ LOPEZ JUAN MARCELO</t>
  </si>
  <si>
    <t>__export__.res_partner_36018_7129470f</t>
  </si>
  <si>
    <t>ORTIZ MONTOYA IVAN ROELITO</t>
  </si>
  <si>
    <t>__export__.res_partner_35733_58b5336d</t>
  </si>
  <si>
    <t>ORURO HUAMANI SANTIAGO</t>
  </si>
  <si>
    <t>__export__.res_partner_35904_3026bdda</t>
  </si>
  <si>
    <t>OSCCO HUAMAN GLADYS</t>
  </si>
  <si>
    <t>__export__.res_partner_36378_aba42236</t>
  </si>
  <si>
    <t>OSCO CONDORI, ANGIE ASTRID</t>
  </si>
  <si>
    <t>__export__.res_partner_26572_8c1068e0</t>
  </si>
  <si>
    <t>OSMARKF E.I.R.L.</t>
  </si>
  <si>
    <t>__export__.res_partner_35704_e513d5ae</t>
  </si>
  <si>
    <t>OSORIA RODAS, MARIA ISABEL</t>
  </si>
  <si>
    <t>__export__.res_partner_25729_33a90768</t>
  </si>
  <si>
    <t>OSSOSI S.A.C.</t>
  </si>
  <si>
    <t>__export__.res_partner_35534_d5aff59e</t>
  </si>
  <si>
    <t>OTAROLA CAMASCA CLAVEL</t>
  </si>
  <si>
    <t>__export__.res_partner_26697_376c56df</t>
  </si>
  <si>
    <t>OTTO WARE E.I.R.L.</t>
  </si>
  <si>
    <t>__export__.res_partner_25359_5dc47402</t>
  </si>
  <si>
    <t>OUTSOURCING GREEN SOCIEDAD ANONIMA CERRADA</t>
  </si>
  <si>
    <t>__export__.res_partner_26099_c1bbd11d</t>
  </si>
  <si>
    <t>OVERSEAS CARGO FORWARDING S.A.C. - OC FORWARDING S.A.C.</t>
  </si>
  <si>
    <t>__export__.res_partner_24460_d9ef0de4</t>
  </si>
  <si>
    <t>OVOSUR S.A.</t>
  </si>
  <si>
    <t>__export__.res_partner_38006_77e2b4df</t>
  </si>
  <si>
    <t>OZMAN BINICILIK VETERINERLIK VE INSAAT MALZEMELERI IC VE DIS TICARET LTD STI</t>
  </si>
  <si>
    <t>__export__.res_partner_24846_94121434</t>
  </si>
  <si>
    <t>P &amp; P INVESTMENT SAC</t>
  </si>
  <si>
    <t>__export__.res_partner_25301_b0a6ca68</t>
  </si>
  <si>
    <t>PACHAMAMA GOURMET S.A.</t>
  </si>
  <si>
    <t>__export__.res_partner_35755_29e0458a</t>
  </si>
  <si>
    <t>PACHECO ALANYA,FREDDY</t>
  </si>
  <si>
    <t>__export__.res_partner_35618_b41253a3</t>
  </si>
  <si>
    <t>PACHECO COYLLO GLORIA YOLANDA</t>
  </si>
  <si>
    <t>__export__.res_partner_35533_7493449d</t>
  </si>
  <si>
    <t>PACHECO DE POMA, ROSA MARIA</t>
  </si>
  <si>
    <t>__export__.res_partner_36266_5036d56d</t>
  </si>
  <si>
    <t>PACHECO PORRAS,CINTHIA CAROLINA</t>
  </si>
  <si>
    <t>__export__.res_partner_25136_015feada</t>
  </si>
  <si>
    <t>PACIFIC CONTROL S.A.C.</t>
  </si>
  <si>
    <t>__export__.res_partner_36150_633c2644</t>
  </si>
  <si>
    <t>PACIFICO CARDENAS FATIMA SOLEDAD</t>
  </si>
  <si>
    <t>__export__.res_partner_24449_0c36f558</t>
  </si>
  <si>
    <t>PACIFICO COMPAÑIA DE SEGUROS Y REASEGUROS</t>
  </si>
  <si>
    <t>__export__.res_partner_24950_de3338af</t>
  </si>
  <si>
    <t>PACKAGING INDUSTRY SAC</t>
  </si>
  <si>
    <t>__export__.res_partner_26510_f05dec7d</t>
  </si>
  <si>
    <t>PAD PRINTING PERU E.I.R.L.</t>
  </si>
  <si>
    <t>__export__.res_partner_35872_50357f0b</t>
  </si>
  <si>
    <t>PADILLA ALVA,MIGUEL ANGEL</t>
  </si>
  <si>
    <t>__export__.res_partner_26062_e96672bd</t>
  </si>
  <si>
    <t>PAIKO'S CHICKEN S.R.L</t>
  </si>
  <si>
    <t>__export__.res_partner_35323_cba152fa</t>
  </si>
  <si>
    <t>PAINO SCARPATI JOSE ALFREDO</t>
  </si>
  <si>
    <t>__export__.res_partner_36267_83e672af</t>
  </si>
  <si>
    <t>PAITA JIMENEZ EDWAR JESUS</t>
  </si>
  <si>
    <t>__export__.res_partner_38119_74cb8f3e</t>
  </si>
  <si>
    <t>PAIVA LOZANO, ROSA AMELIA</t>
  </si>
  <si>
    <t>__export__.res_partner_38120_c56760a2</t>
  </si>
  <si>
    <t>__export__.res_partner_36175_9022da2e</t>
  </si>
  <si>
    <t>PAJUELO AIQUIPA,BRENDA JACKELYN</t>
  </si>
  <si>
    <t>__export__.res_partner_36143_c3a37249</t>
  </si>
  <si>
    <t>PAJUELO MEJIA,PAMELA MARISOL</t>
  </si>
  <si>
    <t>__export__.res_partner_35893_003bbd5b</t>
  </si>
  <si>
    <t>PAJUELO VENTO MELISSA ALEJANDRINA</t>
  </si>
  <si>
    <t>__export__.res_partner_25691_572b3087</t>
  </si>
  <si>
    <t>PALACIOS BANDA E.I.R.L.</t>
  </si>
  <si>
    <t>__export__.res_partner_35634_a0cd2d75</t>
  </si>
  <si>
    <t>PALACIOS COSSIO FERNANDO</t>
  </si>
  <si>
    <t>__export__.res_partner_38089_dbdc6e74</t>
  </si>
  <si>
    <t>PALACIOS HOYOS, MARCIA FERNANDA</t>
  </si>
  <si>
    <t>__export__.res_partner_35731_e1f42fd4</t>
  </si>
  <si>
    <t>PALACIOS VALLE YARDELI</t>
  </si>
  <si>
    <t>__export__.res_partner_26466_bde012d9</t>
  </si>
  <si>
    <t>PALADAR CUSQUEÑO EMPRESA INDIVIDUAL DE RESPONSABILIDAD LIMITADA</t>
  </si>
  <si>
    <t>__export__.res_partner_35535_c47b65ea</t>
  </si>
  <si>
    <t>PALIZA FLORES EULALIA</t>
  </si>
  <si>
    <t>__export__.res_partner_35840_787e08ca</t>
  </si>
  <si>
    <t>PALOMINO CAYAMPI FLORABEL</t>
  </si>
  <si>
    <t>__export__.res_partner_35656_dfc80f98</t>
  </si>
  <si>
    <t>PALOMINO DE ROJAS ROCIO</t>
  </si>
  <si>
    <t>__export__.res_partner_36202_8f3a2c24</t>
  </si>
  <si>
    <t>PALOMINO GUILLERMO ALEXANDRA GERALDINE</t>
  </si>
  <si>
    <t>__export__.res_partner_35422_ecbf4677</t>
  </si>
  <si>
    <t>PALOMINO KAWANO JUAN ARTURO</t>
  </si>
  <si>
    <t>__export__.res_partner_35897_1411985e</t>
  </si>
  <si>
    <t>PALOMINO MARIÑO ELIZABETH</t>
  </si>
  <si>
    <t>__export__.res_partner_35783_d4a70654</t>
  </si>
  <si>
    <t>PALOMINO MAYTA LUIS PASCUAL</t>
  </si>
  <si>
    <t>__export__.res_partner_35501_4a501fc5</t>
  </si>
  <si>
    <t>__export__.res_partner_35402_9dba2c5d</t>
  </si>
  <si>
    <t>PALOMINO ROQUE HENRY</t>
  </si>
  <si>
    <t>__export__.res_partner_35657_0d858a80</t>
  </si>
  <si>
    <t>PALOMINO VALDIVIA MIRIAM</t>
  </si>
  <si>
    <t>__export__.res_partner_35350_8059c5d7</t>
  </si>
  <si>
    <t>PALOMINO VILCHEZ BASILIO</t>
  </si>
  <si>
    <t>__export__.res_partner_35498_015b193c</t>
  </si>
  <si>
    <t>PAMPA CHACCALLA LUIS ALBERTO</t>
  </si>
  <si>
    <t>__export__.res_partner_36310_fcafc148</t>
  </si>
  <si>
    <t>PAN JIANHONG</t>
  </si>
  <si>
    <t>__export__.res_partner_24711_cc3fc6fe</t>
  </si>
  <si>
    <t>PANADERIA CAFÉ LOURDES S.A.C.</t>
  </si>
  <si>
    <t>__export__.res_partner_25220_5bf0f939</t>
  </si>
  <si>
    <t>PANADERIA PASTELERIA LA ESTRELLA EIRL</t>
  </si>
  <si>
    <t>__export__.res_partner_26385_906405bf</t>
  </si>
  <si>
    <t>PANADERIA RESTAURANT TOÑITO S.A.C.</t>
  </si>
  <si>
    <t>__export__.res_partner_24806_23495354</t>
  </si>
  <si>
    <t>PANADERIA SNACK POVEA G &amp; F EMPRESA INDIVIDUAL DE RESPONSABILIDAD LIMITADA-POVEA G &amp; F E.I.R.L.</t>
  </si>
  <si>
    <t>__export__.res_partner_26138_9cec74a8</t>
  </si>
  <si>
    <t>PANADERIA Y PANIFICADORA EL PAN GOURMET S.A.C.</t>
  </si>
  <si>
    <t>__export__.res_partner_26430_62960f8c</t>
  </si>
  <si>
    <t>PANADERIA Y PASTELERIA ARTESANAL MAMMA MIA S.A.C.</t>
  </si>
  <si>
    <t>__export__.res_partner_26607_b5ed103a</t>
  </si>
  <si>
    <t>PANADERIA Y PASTELERIA DELEITE S.A.C.</t>
  </si>
  <si>
    <t>__export__.res_partner_26425_5c8da6bc</t>
  </si>
  <si>
    <t>PANCHITA CORPORACION Y MULTISERVICIOS S.A.C.</t>
  </si>
  <si>
    <t>__export__.res_partner_24652_96584ff2</t>
  </si>
  <si>
    <t>PANIFICADORA LA BAGUETTA S.R.L.</t>
  </si>
  <si>
    <t>__export__.res_partner_25642_668dcf7d</t>
  </si>
  <si>
    <t>PAPA DE AMERICA SOCIEDAD ANONIMA - PAPA DE AMERICA S.A.</t>
  </si>
  <si>
    <t>__export__.res_partner_24215_6079286f</t>
  </si>
  <si>
    <t>PAPELERA DEL SUR S.A.</t>
  </si>
  <si>
    <t>__export__.res_partner_26758_2bd34292</t>
  </si>
  <si>
    <t>PAPIROS PIZZA SOCIEDAD ANONIMA CERRADA</t>
  </si>
  <si>
    <t>__export__.res_partner_25942_cf024a5b</t>
  </si>
  <si>
    <t>PAPPY´S FOODS EMPRESA INDIVIDUAL DE RESPONSABILIDAD LIMITADA</t>
  </si>
  <si>
    <t>__export__.res_partner_36140_c1efcc0f</t>
  </si>
  <si>
    <t>PAQUIYAURI CHUCHON WINY KAREN</t>
  </si>
  <si>
    <t>__export__.res_partner_24855_930aeb7b</t>
  </si>
  <si>
    <t>PARACAS EXPLORER SOCIEDAD ANONIMA CERRADA</t>
  </si>
  <si>
    <t>__export__.res_partner_26782_4c0427e6</t>
  </si>
  <si>
    <t>PARAISO GROUP S.A.C</t>
  </si>
  <si>
    <t>__export__.res_partner_25743_7671813b</t>
  </si>
  <si>
    <t>PARAMO SUM E.I.R.L.</t>
  </si>
  <si>
    <t>__export__.res_partner_35908_bdf0fe20</t>
  </si>
  <si>
    <t>PARDAVE TINEO LUIS MIGUEL</t>
  </si>
  <si>
    <t>__export__.res_partner_24958_649f97e7</t>
  </si>
  <si>
    <t>PARDO CHIOS S.A.C.</t>
  </si>
  <si>
    <t>__export__.res_partner_26734_6e158e0c</t>
  </si>
  <si>
    <t>PARDOS CHACHA E.I.R.L.</t>
  </si>
  <si>
    <t>__export__.res_partner_25891_3026daa9</t>
  </si>
  <si>
    <t>PAREDES ALVAREZ PUBLICIDAD E.I.R.L.</t>
  </si>
  <si>
    <t>__export__.res_partner_36338_ab2f03ea</t>
  </si>
  <si>
    <t>PAREDES BACA, FERNANDO SAMUEL</t>
  </si>
  <si>
    <t>__export__.res_partner_35808_f47b74d6</t>
  </si>
  <si>
    <t>PAREDES LAZO ,CARLOS ANTONIO</t>
  </si>
  <si>
    <t>__export__.res_partner_35616_b25ae516</t>
  </si>
  <si>
    <t>PAREDES VASQUEZ VILMA FELICITAS</t>
  </si>
  <si>
    <t>__export__.res_partner_35635_e32dcaab</t>
  </si>
  <si>
    <t>PAREJA ROZAS RUTH MERY</t>
  </si>
  <si>
    <t>__export__.res_partner_35250_dd71e122</t>
  </si>
  <si>
    <t>PARI GARCIA CARLOS GUILLERMO</t>
  </si>
  <si>
    <t>__export__.res_partner_36241_c01af119</t>
  </si>
  <si>
    <t>PARI GONZA,SANDRA JIMENA</t>
  </si>
  <si>
    <t>__export__.res_partner_36360_145e1c14</t>
  </si>
  <si>
    <t>PARIASCA CUBA, JANCARLO</t>
  </si>
  <si>
    <t>__export__.res_partner_38092_dffcd7fb</t>
  </si>
  <si>
    <t>PARICAHUA MAMANI, JORGE LUIS</t>
  </si>
  <si>
    <t>__export__.res_partner_26744_5f5ad5d7</t>
  </si>
  <si>
    <t>PARIHUELAS ALTAMIRANO S.A.C.</t>
  </si>
  <si>
    <t>__export__.res_partner_25792_18ee150a</t>
  </si>
  <si>
    <t>PARISA MEDICAL E.I.R.L.</t>
  </si>
  <si>
    <t>__export__.res_partner_36353_a211a37d</t>
  </si>
  <si>
    <t>PARKER MENDOZA, VANESSA ALEXANDRA</t>
  </si>
  <si>
    <t>__export__.res_partner_18475_dff94fdb</t>
  </si>
  <si>
    <t>PARQUE INDUSTRIAL LA BRIDA, P EN C.</t>
  </si>
  <si>
    <t>__export__.res_partner_25374_5399c247</t>
  </si>
  <si>
    <t>PARQUEOS UNIDOS S.A.C.</t>
  </si>
  <si>
    <t>__export__.res_partner_36152_29c1d61a</t>
  </si>
  <si>
    <t>PARRAGUEZ CHAMBERGO GIAN PIERE</t>
  </si>
  <si>
    <t>__export__.res_partner_24984_044f27bb</t>
  </si>
  <si>
    <t>PARRILLADAS PERUANA S.A.</t>
  </si>
  <si>
    <t>__export__.res_partner_26155_ebc01479</t>
  </si>
  <si>
    <t>PARRILLERIA Y POLLERIA EL HORNERO SOCIEDAD ANONIMA CERRADA</t>
  </si>
  <si>
    <t>__export__.res_partner_25137_4de2158d</t>
  </si>
  <si>
    <t>PARTNERS LOGISTICS PERU S.A.C.</t>
  </si>
  <si>
    <t>__export__.res_partner_26546_bbb1075d</t>
  </si>
  <si>
    <t>PASTELADO EMPRESA INDIVIDUAL DE RESPONSABILIDAD LIMITADA</t>
  </si>
  <si>
    <t>__export__.res_partner_26494_05179777</t>
  </si>
  <si>
    <t>PASTELERIA &amp; COMERCIALIZADORA D'SELENE EIRL</t>
  </si>
  <si>
    <t>__export__.res_partner_24983_9ec1a845</t>
  </si>
  <si>
    <t>PASTELERIA CHANTILLY'S S.R.L.</t>
  </si>
  <si>
    <t>__export__.res_partner_25958_a8724703</t>
  </si>
  <si>
    <t>PASTINOR S.A.C.</t>
  </si>
  <si>
    <t>__export__.res_partner_35942_6b0cd5ec</t>
  </si>
  <si>
    <t>PAUCAR TEERAN,LEILY ELIZABETH</t>
  </si>
  <si>
    <t>__export__.res_partner_36051_39fc4146</t>
  </si>
  <si>
    <t>PAUCAR VILLAFUERTE ERICK HENRY</t>
  </si>
  <si>
    <t>__export__.res_partner_36157_6412fc53</t>
  </si>
  <si>
    <t>PAUCCAR SURCO ROSE MARY</t>
  </si>
  <si>
    <t>__export__.res_partner_38007_e7da39c1</t>
  </si>
  <si>
    <t>PAUL SMITH</t>
  </si>
  <si>
    <t>__export__.res_partner_35235_e47b0566</t>
  </si>
  <si>
    <t>PAYE LAURA BASILIA</t>
  </si>
  <si>
    <t>__export__.res_partner_26538_5cf480f6</t>
  </si>
  <si>
    <t>PAYES S.A.C.</t>
  </si>
  <si>
    <t>__export__.res_partner_26237_c2388a18</t>
  </si>
  <si>
    <t>PAZE TOURS PERU SOCIEDAD COMERCIAL DE RESPONSABILIDAD LIMITADA - PAZE TOURS S.R.L.</t>
  </si>
  <si>
    <t>__export__.res_partner_25523_d063c248</t>
  </si>
  <si>
    <t>PCG SOLUCIONES INDUSTRIALES S.A.C.</t>
  </si>
  <si>
    <t>__export__.res_partner_25614_c8c52107</t>
  </si>
  <si>
    <t>PECUARIOS PERU E.I.R.L</t>
  </si>
  <si>
    <t>__export__.res_partner_25364_e2cea9fe</t>
  </si>
  <si>
    <t>PEFARER PERU S.A.C.</t>
  </si>
  <si>
    <t>__export__.res_partner_26578_d6393e02</t>
  </si>
  <si>
    <t>PEI MAO S.A.C.</t>
  </si>
  <si>
    <t>__export__.res_partner_38009_0a035ad5</t>
  </si>
  <si>
    <t>PELICAN PHARMA PVT. LIMITED</t>
  </si>
  <si>
    <t>__export__.res_partner_38008_9d5ed5f2</t>
  </si>
  <si>
    <t>__export__.res_partner_35608_f7272512</t>
  </si>
  <si>
    <t>PENAS CABRERA,NANCY</t>
  </si>
  <si>
    <t>__export__.res_partner_18548_f977bf75</t>
  </si>
  <si>
    <t>PENTA INTERNATIONAL CORPORATION</t>
  </si>
  <si>
    <t>__export__.res_partner_26139_123334bc</t>
  </si>
  <si>
    <t>PEOPLE AND PROJECTS PERU S.A.C.</t>
  </si>
  <si>
    <t>__export__.res_partner_36357_b4e9cc6c</t>
  </si>
  <si>
    <t>PEREIRA FUENTES, EIGLY YARITZA</t>
  </si>
  <si>
    <t>__export__.res_partner_35245_5a54bc37</t>
  </si>
  <si>
    <t>PEREZ CAPA OLGA</t>
  </si>
  <si>
    <t>__export__.res_partner_35506_a7a2ae8f</t>
  </si>
  <si>
    <t>PEREZ CORDOVA ANA OLGA</t>
  </si>
  <si>
    <t>__export__.res_partner_35613_3004c46c</t>
  </si>
  <si>
    <t>PEREZ HOYOS YRMA MARILU</t>
  </si>
  <si>
    <t>__export__.res_partner_36094_9790e092</t>
  </si>
  <si>
    <t>PEREZ MENDEZ HECTOR</t>
  </si>
  <si>
    <t>__export__.res_partner_35906_911967e6</t>
  </si>
  <si>
    <t>PEREZ SALAS MIGUEL ALEJANDRO</t>
  </si>
  <si>
    <t>__export__.res_partner_35907_1744fb83</t>
  </si>
  <si>
    <t>PEREZ VILCA LEMNER ISRAEL</t>
  </si>
  <si>
    <t>__export__.res_partner_25022_93bc0c4b</t>
  </si>
  <si>
    <t>PERFUMERIA ALICE'S S.A.C.</t>
  </si>
  <si>
    <t>__export__.res_partner_24239_97f3be98</t>
  </si>
  <si>
    <t>PERU CONSULT SISTEM SAC</t>
  </si>
  <si>
    <t>__export__.res_partner_24895_aa1a97eb</t>
  </si>
  <si>
    <t>PERU CONTAINER LINE E.I.R.L.</t>
  </si>
  <si>
    <t>__export__.res_partner_25066_ffc7adc6</t>
  </si>
  <si>
    <t>PERU FORUS S.A.</t>
  </si>
  <si>
    <t>__export__.res_partner_26509_d7531ede</t>
  </si>
  <si>
    <t>PERU MY ADVENTURE EMPRESA INDIVIDUAL DE RESPONSABILIDAD LIMITADA.</t>
  </si>
  <si>
    <t>__export__.res_partner_25728_9b101231</t>
  </si>
  <si>
    <t>PERU NORTE INVESTMENT S.A.C.</t>
  </si>
  <si>
    <t>__export__.res_partner_24175_d3fcce97</t>
  </si>
  <si>
    <t>PERU OFFSET DIGITAL S.A.C</t>
  </si>
  <si>
    <t>__export__.res_partner_24281_f0c49217</t>
  </si>
  <si>
    <t>PERU PIMA SA.</t>
  </si>
  <si>
    <t>__export__.res_partner_24681_5baa072f</t>
  </si>
  <si>
    <t>PERU TOP PUBLICATIONS S.A.C.</t>
  </si>
  <si>
    <t>__export__.res_partner_26599_dcd74078</t>
  </si>
  <si>
    <t>PERUANOS CON CALLE S.A.C.</t>
  </si>
  <si>
    <t>__export__.res_partner_25411_5e9ad496</t>
  </si>
  <si>
    <t>PERUBLICA S.A.C</t>
  </si>
  <si>
    <t>__export__.res_partner_26651_451f55b5</t>
  </si>
  <si>
    <t>PERUMEX FUSION E.I.R.L.</t>
  </si>
  <si>
    <t>__export__.res_partner_25342_47a7e82c</t>
  </si>
  <si>
    <t>PERUVIAN  F.S.S.  S.A.C</t>
  </si>
  <si>
    <t>__export__.res_partner_24976_29c1255f</t>
  </si>
  <si>
    <t>PERUVIAN SEALS SOCIEDAD COMERCIAL DE RESPONSABILIDAD LIMITADA</t>
  </si>
  <si>
    <t>__export__.res_partner_25422_6092a8b6</t>
  </si>
  <si>
    <t>PESATEC PERU S.A.C.</t>
  </si>
  <si>
    <t>__export__.res_partner_25267_29cb72ac</t>
  </si>
  <si>
    <t>PESCADOS CAPITALES S.A.C.</t>
  </si>
  <si>
    <t>__export__.res_partner_26799_a8989a27</t>
  </si>
  <si>
    <t>PESCADOS Y MARISCOS FERNANDA E.I.R.L.</t>
  </si>
  <si>
    <t>__export__.res_partner_38948_5d72a2c4</t>
  </si>
  <si>
    <t>PET BISTRO ALIMENTOS LTDA</t>
  </si>
  <si>
    <t>__export__.res_partner_38010_9da0398b</t>
  </si>
  <si>
    <t>PET LIFE LTD.</t>
  </si>
  <si>
    <t>__export__.res_partner_38011_f588c31c</t>
  </si>
  <si>
    <t>PETER HAND (THAILAND) LIMITED</t>
  </si>
  <si>
    <t>__export__.res_partner_38012_a806f81f</t>
  </si>
  <si>
    <t>__export__.res_partner_26752_08e3259a</t>
  </si>
  <si>
    <t>PETRO CENTRO LOS ANGELES S.A.C.S.</t>
  </si>
  <si>
    <t>__export__.res_partner_26596_b5190e37</t>
  </si>
  <si>
    <t>PETRO CHILCA S.A.C.</t>
  </si>
  <si>
    <t>__export__.res_partner_25159_4bc9b482</t>
  </si>
  <si>
    <t>PETRO EXPLORIUM SOCIEDAD ANONIMA CERRADA - PETRO EXPLORIUM S.A.C.</t>
  </si>
  <si>
    <t>__export__.res_partner_25184_170c1ada</t>
  </si>
  <si>
    <t>PETROCENTRO URUBAMBA SOCIEDAD ANONIMA CERRADA-PETROCENTRO URUBAMBA S.A.C</t>
  </si>
  <si>
    <t>__export__.res_partner_24963_049cd85a</t>
  </si>
  <si>
    <t>PETROCENTRO YULIA S.A.C.</t>
  </si>
  <si>
    <t>__export__.res_partner_25628_d3d7c947</t>
  </si>
  <si>
    <t>PETROGAS HOLDING S.A.C.</t>
  </si>
  <si>
    <t>__export__.res_partner_25566_020d3f98</t>
  </si>
  <si>
    <t>PETROL AND OIL SOCIEDAD COMERCIAL DE RESPONSABILIDAD LIMITADA-PETROL AND OIL S.R.L.</t>
  </si>
  <si>
    <t>__export__.res_partner_25035_f38ec43c</t>
  </si>
  <si>
    <t>PETROPACK S.A.C.</t>
  </si>
  <si>
    <t>__export__.res_partner_24415_19856981</t>
  </si>
  <si>
    <t>PETROSUR S.A.C.</t>
  </si>
  <si>
    <t>__export__.res_partner_25735_7ab05114</t>
  </si>
  <si>
    <t>PETROVIDA E.I.R.L.</t>
  </si>
  <si>
    <t>__export__.res_partner_38066_048a2cff</t>
  </si>
  <si>
    <t>PEÑA ARAMAYO, AURA GIANNINA</t>
  </si>
  <si>
    <t>__export__.res_partner_18557_848209dd</t>
  </si>
  <si>
    <t>PF LLC</t>
  </si>
  <si>
    <t>__export__.res_partner_24171_f687eb63</t>
  </si>
  <si>
    <t>PFLUCKER E HIJOS S A</t>
  </si>
  <si>
    <t>__export__.res_partner_26272_392039f3</t>
  </si>
  <si>
    <t>PHALD S.A.C.</t>
  </si>
  <si>
    <t>__export__.res_partner_24548_f4afd8c9</t>
  </si>
  <si>
    <t>__export__.res_partner_18482_4f5ff060</t>
  </si>
  <si>
    <t>PHARMAX LIMITED</t>
  </si>
  <si>
    <t>__export__.res_partner_24645_49510ca9</t>
  </si>
  <si>
    <t>PICANTERIA CAMPESTRE LAURITA CAU CAU S.R.L.</t>
  </si>
  <si>
    <t>__export__.res_partner_26722_8b6886f6</t>
  </si>
  <si>
    <t>PICANTERIA LA PALOMINO E.I.R.L.</t>
  </si>
  <si>
    <t>__export__.res_partner_26771_ea6163bf</t>
  </si>
  <si>
    <t>PICANTERIA PATA'CCALA E.I.R.L.</t>
  </si>
  <si>
    <t>__export__.res_partner_35526_07e225fe</t>
  </si>
  <si>
    <t>PICON VILLANERA MANUEL HABACUC</t>
  </si>
  <si>
    <t>__export__.res_partner_26220_8f528770</t>
  </si>
  <si>
    <t>PIDELO SOCIEDAD ANONIMA CERRADA - PIDELO S.A.C.</t>
  </si>
  <si>
    <t>__export__.res_partner_35927_a3dc288f</t>
  </si>
  <si>
    <t>PIEDRA FLORES ERNESTINA</t>
  </si>
  <si>
    <t>__export__.res_partner_26421_f7cc4b27</t>
  </si>
  <si>
    <t>PIGMALION E.I.R.L.</t>
  </si>
  <si>
    <t>__export__.res_partner_26548_9e55d5e0</t>
  </si>
  <si>
    <t>PILOTO NORTE E.I.R.L.</t>
  </si>
  <si>
    <t>__export__.res_partner_25916_9d65a38f</t>
  </si>
  <si>
    <t>PINEDA E.I. E.I.R.L.</t>
  </si>
  <si>
    <t>__export__.res_partner_26699_b993828a</t>
  </si>
  <si>
    <t>PINEDA IMPORTACIONES &amp; PUBLICIDAD S.A.C.</t>
  </si>
  <si>
    <t>__export__.res_partner_35709_f916a22d</t>
  </si>
  <si>
    <t>PINEDA MUÑOZ MANUEL</t>
  </si>
  <si>
    <t>__export__.res_partner_26477_3972a7a7</t>
  </si>
  <si>
    <t>PIONEROS DEL NORTE S.A.C.</t>
  </si>
  <si>
    <t>__export__.res_partner_26317_1d37bbb8</t>
  </si>
  <si>
    <t>PISCOBAR S.A.C.</t>
  </si>
  <si>
    <t>__export__.res_partner_26260_94d793d4</t>
  </si>
  <si>
    <t>PITSI CORP S.A.C.</t>
  </si>
  <si>
    <t>__export__.res_partner_24709_d4084151</t>
  </si>
  <si>
    <t>PIXEL DISEÑOS Y SERVICIOS EIRL</t>
  </si>
  <si>
    <t>__export__.res_partner_26816_f29b1308</t>
  </si>
  <si>
    <t>PIZARRA NEGRA</t>
  </si>
  <si>
    <t>__export__.res_partner_35951_7700f5c2</t>
  </si>
  <si>
    <t>PIZARRO ROJAS WILSON</t>
  </si>
  <si>
    <t>__export__.res_partner_38913_cfc016ba</t>
  </si>
  <si>
    <t>PJ LOGISTIC S.A.C.</t>
  </si>
  <si>
    <t>__export__.res_partner_38013_d46fd589</t>
  </si>
  <si>
    <t>PJSC AGRIMATCO - UKRAINE</t>
  </si>
  <si>
    <t>__export__.res_partner_26577_c33492e0</t>
  </si>
  <si>
    <t>PLANIFICADORES MY BOARD E.I.R.L.</t>
  </si>
  <si>
    <t>__export__.res_partner_24313_1afa9302</t>
  </si>
  <si>
    <t>PLASTICOS UCAYALI S.R.LTDA.</t>
  </si>
  <si>
    <t>__export__.res_partner_25052_5fa6dcf2</t>
  </si>
  <si>
    <t>PLAZA LIMA NORTE S.A.C</t>
  </si>
  <si>
    <t>__export__.res_partner_25777_eff4da52</t>
  </si>
  <si>
    <t>PLAZA VEA ORIENTE S.A.C</t>
  </si>
  <si>
    <t>__export__.res_partner_24642_94e25970</t>
  </si>
  <si>
    <t>PLENA GROUP  S.A.C.</t>
  </si>
  <si>
    <t>__export__.res_partner_18560_5f492382</t>
  </si>
  <si>
    <t>PLUSCARGO BRASIL</t>
  </si>
  <si>
    <t>__export__.res_partner_25453_af7989e9</t>
  </si>
  <si>
    <t>PLUSCARGO LOGISTICS S.A.C.</t>
  </si>
  <si>
    <t>__export__.res_partner_18617_d208c040</t>
  </si>
  <si>
    <t>PLUSHOTEL S.A.</t>
  </si>
  <si>
    <t>__export__.res_partner_24960_04eb384f</t>
  </si>
  <si>
    <t>PLUXEE PERU S.A.C.</t>
  </si>
  <si>
    <t>__export__.res_partner_36205_6c10a0b7</t>
  </si>
  <si>
    <t>POBES CASTRO MICHAEL EDGAR</t>
  </si>
  <si>
    <t>__export__.res_partner_36123_aa7c65ad</t>
  </si>
  <si>
    <t>POCCO QUISPE JOSE CARLOS</t>
  </si>
  <si>
    <t>__export__.res_partner_35650_53764474</t>
  </si>
  <si>
    <t>POLANCO DE CHICLLA ZENOBIA DIONISIA</t>
  </si>
  <si>
    <t>__export__.res_partner_24935_bae1805b</t>
  </si>
  <si>
    <t>POLINPLAST S.A.C.</t>
  </si>
  <si>
    <t>__export__.res_partner_25972_db39efcd</t>
  </si>
  <si>
    <t>POLLERIA CHIFA SABROSON S.A.C.</t>
  </si>
  <si>
    <t>__export__.res_partner_25502_9c15c0d4</t>
  </si>
  <si>
    <t>POLLERIA LOS CARIOCOS E.I.R.L.</t>
  </si>
  <si>
    <t>__export__.res_partner_26199_648896be</t>
  </si>
  <si>
    <t>POLLERIA ROLY POLLITO QUILLABAMBINO E.I.R.L.</t>
  </si>
  <si>
    <t>__export__.res_partner_24526_1870d873</t>
  </si>
  <si>
    <t>POLLERIAS EL POLLO COLORADO E.I.R.LTDA.</t>
  </si>
  <si>
    <t>__export__.res_partner_26290_78370f4a</t>
  </si>
  <si>
    <t>POLLOS Y PARRILLADAS KANKA SOCIEDAD ANONIMA CERRADA - POLLOS Y PARRILLADAS KANKA S.A.C.</t>
  </si>
  <si>
    <t>__export__.res_partner_24630_1f0c5900</t>
  </si>
  <si>
    <t>POLLOS Y PARRILLAS EL RANCHO EMPRESA INDIVIDUAL DE RESPONSABILIDAD LIMITADA</t>
  </si>
  <si>
    <t>__export__.res_partner_38112_9894f5ee</t>
  </si>
  <si>
    <t>POLO CAYCHO, MARIANO RAUL</t>
  </si>
  <si>
    <t>__export__.res_partner_35805_3b47e83e</t>
  </si>
  <si>
    <t>POLO TORRES EDGAR JHONNY</t>
  </si>
  <si>
    <t>__export__.res_partner_26542_c00a87e7</t>
  </si>
  <si>
    <t>POLYCLINIC OXIMEDIC S.A.C.</t>
  </si>
  <si>
    <t>__export__.res_partner_35503_461512da</t>
  </si>
  <si>
    <t>POMA APOLINARIO WALTER</t>
  </si>
  <si>
    <t>__export__.res_partner_35919_1c8a0f41</t>
  </si>
  <si>
    <t>POMEZ POMA MARCO ANTONIO</t>
  </si>
  <si>
    <t>__export__.res_partner_26836_adf3bb15</t>
  </si>
  <si>
    <t>POMPONIERI S.A.C.</t>
  </si>
  <si>
    <t>__export__.res_partner_35417_ad15156e</t>
  </si>
  <si>
    <t>PONCE BEYTIA MARIANGELA TERESA</t>
  </si>
  <si>
    <t>__export__.res_partner_35749_d98c93ee</t>
  </si>
  <si>
    <t>PONCECA QUISPE ENRIQUE</t>
  </si>
  <si>
    <t>__export__.res_partner_36111_97c50953</t>
  </si>
  <si>
    <t>PONCIANO DIAZ WALTER ALONSO</t>
  </si>
  <si>
    <t>__export__.res_partner_24325_c7e01b7a</t>
  </si>
  <si>
    <t>PONTIFICIA UNIVERSIDAD CATOLICA DEL PERU</t>
  </si>
  <si>
    <t>__export__.res_partner_26389_9d97a451</t>
  </si>
  <si>
    <t>PORCICOLA PAPA PIG S.A.C.</t>
  </si>
  <si>
    <t>__export__.res_partner_36273_9a15aa9d</t>
  </si>
  <si>
    <t>PORLLES ESPINOZA,ANDREA ARIEL</t>
  </si>
  <si>
    <t>__export__.res_partner_35360_4d4fe62e</t>
  </si>
  <si>
    <t>PORRAS CONDOR JULIO</t>
  </si>
  <si>
    <t>__export__.res_partner_35956_fa2d0d98</t>
  </si>
  <si>
    <t>PORTAL MARCELO JUAN ENRIQUE</t>
  </si>
  <si>
    <t>__export__.res_partner_35681_e9fc9d97</t>
  </si>
  <si>
    <t>PORTOCARRERO HIDALGO FERNANDO</t>
  </si>
  <si>
    <t>__export__.res_partner_26071_5d0e89c9</t>
  </si>
  <si>
    <t>POSTRERIA PASANTI E.I.R.L.</t>
  </si>
  <si>
    <t>__export__.res_partner_26483_2c1cafe1</t>
  </si>
  <si>
    <t>POWER PETROLEUM COMPANY S.A.C.</t>
  </si>
  <si>
    <t>__export__.res_partner_35372_df7c1dc7</t>
  </si>
  <si>
    <t>POZO BULEJE CESAR</t>
  </si>
  <si>
    <t>__export__.res_partner_36009_3ffde7f8</t>
  </si>
  <si>
    <t>POZO FALCON YOHNNY EISNER</t>
  </si>
  <si>
    <t>__export__.res_partner_35797_1191949a</t>
  </si>
  <si>
    <t>POZO RIVEROS JESUS MANUEL</t>
  </si>
  <si>
    <t>__export__.res_partner_26413_06361751</t>
  </si>
  <si>
    <t>PP´S MIRAFLORES SAC</t>
  </si>
  <si>
    <t>__export__.res_partner_35448_e70c7abd</t>
  </si>
  <si>
    <t>PRADO CALDAS HUGO ERNESTO</t>
  </si>
  <si>
    <t>__export__.res_partner_24964_5fb44098</t>
  </si>
  <si>
    <t>PRAM PERU E.I.R.L.</t>
  </si>
  <si>
    <t>__export__.res_partner_38014_00960954</t>
  </si>
  <si>
    <t>PREQUINE GREVELING HOLDING BV</t>
  </si>
  <si>
    <t>__export__.res_partner_36097_e0768fee</t>
  </si>
  <si>
    <t>PRETEL CHILON KEVIN EDUARDO</t>
  </si>
  <si>
    <t>__export__.res_partner_25914_79ee54c8</t>
  </si>
  <si>
    <t>PREVENCION ESTRATEGICA E.I.R.L.</t>
  </si>
  <si>
    <t>__export__.res_partner_25877_3471f7a6</t>
  </si>
  <si>
    <t>PRIELS CATERING SERVICE SOCIEDAD ANÓNIMA CERRADA</t>
  </si>
  <si>
    <t>__export__.res_partner_35577_da2e33d2</t>
  </si>
  <si>
    <t>PRIETO VALENCIA,HUGO</t>
  </si>
  <si>
    <t>__export__.res_partner_26278_96dbe3e1</t>
  </si>
  <si>
    <t>PRIZE PROMOTION S.A.C.</t>
  </si>
  <si>
    <t>__export__.res_partner_25107_6285cd71</t>
  </si>
  <si>
    <t>PROACCION EMPRESARIAL S.A.C.</t>
  </si>
  <si>
    <t>__export__.res_partner_24622_69059516</t>
  </si>
  <si>
    <t>PRODUCTOS ALIMENTICIOS NACIONALES TASAICO S.A.C.</t>
  </si>
  <si>
    <t>__export__.res_partner_24187_0a0a52cb</t>
  </si>
  <si>
    <t>PRODUCTOS EL CEDRO S.A.C.</t>
  </si>
  <si>
    <t>__export__.res_partner_38015_e1055078</t>
  </si>
  <si>
    <t>PRODUCTOS ESPECIALIZADOS EN SALUD ANIMAL, S.A</t>
  </si>
  <si>
    <t>__export__.res_partner_24346_b185d3d7</t>
  </si>
  <si>
    <t>PRODUCTOS Y SERVICIOS VLADY S.A.C.</t>
  </si>
  <si>
    <t>__export__.res_partner_25525_d0712aa1</t>
  </si>
  <si>
    <t>PROFARMIN S.A.C.</t>
  </si>
  <si>
    <t>__export__.res_partner_26349_a99a4a6b</t>
  </si>
  <si>
    <t>PROMOTORA MESSINA E.I.R.L.</t>
  </si>
  <si>
    <t>__export__.res_partner_26329_ccfef0cb</t>
  </si>
  <si>
    <t>PROMOTORA Y ESPECTACULOS EL ZORRO S.A.C</t>
  </si>
  <si>
    <t>__export__.res_partner_24125_5d6d9502</t>
  </si>
  <si>
    <t>PROMOTORES ELECTRICOS S A</t>
  </si>
  <si>
    <t>__export__.res_partner_18542_297c5e9c</t>
  </si>
  <si>
    <t>PROMPACK S.A.S.</t>
  </si>
  <si>
    <t>__export__.res_partner_38016_bb42ee72</t>
  </si>
  <si>
    <t>PROPEC S.A.</t>
  </si>
  <si>
    <t>__export__.res_partner_38017_b11b0443</t>
  </si>
  <si>
    <t>PROQUIFAR S.A.S.</t>
  </si>
  <si>
    <t>__export__.res_partner_24330_c9bea997</t>
  </si>
  <si>
    <t>PROSAC S.A.</t>
  </si>
  <si>
    <t>__export__.res_partner_26730_9b9896fb</t>
  </si>
  <si>
    <t>PROSEIN INDUSTRIAL E.I.R.L.</t>
  </si>
  <si>
    <t>__export__.res_partner_26034_9ae73a80</t>
  </si>
  <si>
    <t>PROSERVICIOS INTEGRADO EN GAS S.A.C. - PROSERVIGAS S.A.C.</t>
  </si>
  <si>
    <t>__export__.res_partner_24924_d598aa32</t>
  </si>
  <si>
    <t>PROVEEDORES PRIMOR E.I.R.L</t>
  </si>
  <si>
    <t>__export__.res_partner_25409_e6987422</t>
  </si>
  <si>
    <t>PROYECTOS Y DISEÑOS GARDEK S.A.C.</t>
  </si>
  <si>
    <t>__export__.res_partner_26618_40f7f801</t>
  </si>
  <si>
    <t>PRUP S.A.C.</t>
  </si>
  <si>
    <t>__export__.res_partner_24331_aca26d57</t>
  </si>
  <si>
    <t>PTS S.A</t>
  </si>
  <si>
    <t>__export__.res_partner_25290_beb9fa62</t>
  </si>
  <si>
    <t>PUBLICA PUBLICIDAD Y TECNOLOGIA S.A.C</t>
  </si>
  <si>
    <t>__export__.res_partner_26540_7cdc2cf9</t>
  </si>
  <si>
    <t>PUBLICIDAD SEGURA &amp; CIA S.A.C.</t>
  </si>
  <si>
    <t>__export__.res_partner_25157_7dc39873</t>
  </si>
  <si>
    <t>PUBLICIDAD YIREH SAC</t>
  </si>
  <si>
    <t>__export__.res_partner_26447_f5bb051f</t>
  </si>
  <si>
    <t>PUBLICITA ME S.A.C.</t>
  </si>
  <si>
    <t>__export__.res_partner_26508_b764a67d</t>
  </si>
  <si>
    <t>PUBLIPARTNERS S.A.C.</t>
  </si>
  <si>
    <t>__export__.res_partner_26194_12d8264d</t>
  </si>
  <si>
    <t>PUBLYMARK MERCHANDISING E.I.R.L.</t>
  </si>
  <si>
    <t>__export__.res_partner_25632_67bee6b3</t>
  </si>
  <si>
    <t>PUCACHA E.I.R.L.</t>
  </si>
  <si>
    <t>__export__.res_partner_18498_fc85051a</t>
  </si>
  <si>
    <t>PUCHENG CHIA TAI BIOCHEMISTRY CO., LTD.</t>
  </si>
  <si>
    <t>__export__.res_partner_25000_5ab62d9d</t>
  </si>
  <si>
    <t>PUERTO MADERO S.A.C.</t>
  </si>
  <si>
    <t>__export__.res_partner_26738_eb92c27b</t>
  </si>
  <si>
    <t>PUERTO TERRAZA HOTEL-TOURS-RESTOBAR E.I.R.L.</t>
  </si>
  <si>
    <t>__export__.res_partner_25540_12d4f958</t>
  </si>
  <si>
    <t>PUMA CENTER SOCIEDAD COMERCIAL DE RESPONSABILIDAD LIMITADA</t>
  </si>
  <si>
    <t>__export__.res_partner_36195_ea508238</t>
  </si>
  <si>
    <t>PUMA QUISPE ANNIE MICHELL</t>
  </si>
  <si>
    <t>__export__.res_partner_26702_68d7e0c8</t>
  </si>
  <si>
    <t>PUNHSHI S.A.C.</t>
  </si>
  <si>
    <t>__export__.res_partner_38018_37f7323c</t>
  </si>
  <si>
    <t>PUNTO FERTIL S.A.S.</t>
  </si>
  <si>
    <t>__export__.res_partner_25827_5ae82068</t>
  </si>
  <si>
    <t>PUNTO OFFICE S.A.C.</t>
  </si>
  <si>
    <t>__export__.res_partner_24425_ee3a866d</t>
  </si>
  <si>
    <t>PUNTO VISUAL S.A.</t>
  </si>
  <si>
    <t>__export__.res_partner_26724_875d6d34</t>
  </si>
  <si>
    <t>PURE GRILLED CHICKEN FLAVOR RESTAURANT SAC</t>
  </si>
  <si>
    <t>__export__.res_partner_35671_60a0eee7</t>
  </si>
  <si>
    <t>PURIZACA SEDANO GERMAN ISMAEL</t>
  </si>
  <si>
    <t>__export__.res_partner_26129_804d75ed</t>
  </si>
  <si>
    <t>PURPLE BTL S.A.C.</t>
  </si>
  <si>
    <t>__export__.res_partner_26264_78721845</t>
  </si>
  <si>
    <t>Q &amp; R UPS SOLUCIONES ENERGETICAS PERU S.A.C.</t>
  </si>
  <si>
    <t>__export__.res_partner_25977_164f57ff</t>
  </si>
  <si>
    <t>Q'PALETA ! E.I.R.L.</t>
  </si>
  <si>
    <t>__export__.res_partner_18517_f4c46d45</t>
  </si>
  <si>
    <t>QCS QUICK CARGO SERVICE GMBH</t>
  </si>
  <si>
    <t>__export__.res_partner_18461_07047166</t>
  </si>
  <si>
    <t>QILU ANIMAL HEALTH PRODUCTS CO., LTD.</t>
  </si>
  <si>
    <t>__export__.res_partner_18491_5919882e</t>
  </si>
  <si>
    <t>QILU PHARMACEUTICAL (INNER MONGOLIA) CO., LTD.</t>
  </si>
  <si>
    <t>__export__.res_partner_18481_44cbb165</t>
  </si>
  <si>
    <t>QILU SINVA PHARMACEUTICAL CO., LTD.</t>
  </si>
  <si>
    <t>__export__.res_partner_24647_67189ba5</t>
  </si>
  <si>
    <t>QINGDAO EMPRESA INDIVIDUAL DE RESPONSABILIDAD LIMITADA</t>
  </si>
  <si>
    <t>__export__.res_partner_18551_d029082d</t>
  </si>
  <si>
    <t>QINGDAO MYJIAN FOODSTUFF CO., LTD.</t>
  </si>
  <si>
    <t>__export__.res_partner_26659_fa554847</t>
  </si>
  <si>
    <t>QOLLAWASI RESTAURANT - PIZZERIA E.I.R.L.</t>
  </si>
  <si>
    <t>__export__.res_partner_26772_13add0d6</t>
  </si>
  <si>
    <t>QSG CALIBRACIONES S.A.C.</t>
  </si>
  <si>
    <t>__export__.res_partner_25347_330417ec</t>
  </si>
  <si>
    <t>QSI PERU S.A.</t>
  </si>
  <si>
    <t>__export__.res_partner_38019_ba5d1ffb</t>
  </si>
  <si>
    <t>__export__.res_partner_25339_cd2207eb</t>
  </si>
  <si>
    <t>QUALITY SERVICES GROUP S.A.C</t>
  </si>
  <si>
    <t>__export__.res_partner_24680_b3e015dc</t>
  </si>
  <si>
    <t>QUAMVIS SOCIEDAD ANONIMA CERRADA</t>
  </si>
  <si>
    <t>__export__.res_partner_26446_fb90dd48</t>
  </si>
  <si>
    <t>QUE BONITA VECINDAD S.A.C.</t>
  </si>
  <si>
    <t>__export__.res_partner_36159_8ee3d564</t>
  </si>
  <si>
    <t>QUECARA OSCCO CARLA ALEJANDRA</t>
  </si>
  <si>
    <t>__export__.res_partner_25725_c8d8394d</t>
  </si>
  <si>
    <t>QUEEN BURGER THE ONLY E.I.R.L.</t>
  </si>
  <si>
    <t>__export__.res_partner_24248_11fdd9f1</t>
  </si>
  <si>
    <t>QUEIROLO DE BARBIERI S.A.C.- QUEBARSAC</t>
  </si>
  <si>
    <t>__export__.res_partner_36087_0b6c7d09</t>
  </si>
  <si>
    <t>QUESQUEN ADANAQUE,DAVID</t>
  </si>
  <si>
    <t>__export__.res_partner_36096_8729c391</t>
  </si>
  <si>
    <t>QUEVEDO AYARZA LUCIA ELIZABETH</t>
  </si>
  <si>
    <t>__export__.res_partner_36036_a6861fc0</t>
  </si>
  <si>
    <t>QUEVEDO SALAS,ANGELA VANESSA</t>
  </si>
  <si>
    <t>__export__.res_partner_35957_f339c832</t>
  </si>
  <si>
    <t>QUICHCA PARIONA IRMA</t>
  </si>
  <si>
    <t>__export__.res_partner_35546_08f5c6a0</t>
  </si>
  <si>
    <t>QUILLAHUAMAN MATAMOROS DE CANA JUANA DE DIOS</t>
  </si>
  <si>
    <t>__export__.res_partner_24692_80ccbe2b</t>
  </si>
  <si>
    <t>QUIMERA EVENTOS CORPORATIVOS S.A.C.</t>
  </si>
  <si>
    <t>__export__.res_partner_25524_3866037d</t>
  </si>
  <si>
    <t>QUIMICA PHARMACEUTICA VETERINARIA S.A.C.</t>
  </si>
  <si>
    <t>__export__.res_partner_25040_64b68a1b</t>
  </si>
  <si>
    <t>QUIMICA S.K.R EIRL</t>
  </si>
  <si>
    <t>__export__.res_partner_24358_f0a0ada5</t>
  </si>
  <si>
    <t>QUIMICOS GOICOCHEA SAC</t>
  </si>
  <si>
    <t>__export__.res_partner_18511_3450790f</t>
  </si>
  <si>
    <t>QUIMIPLAN ANALISES E CONSULTORIA LTDA</t>
  </si>
  <si>
    <t>__export__.res_partner_18476_e7e00a94</t>
  </si>
  <si>
    <t>QUIMIS APARELHOS CIENTIFICOS LTDA</t>
  </si>
  <si>
    <t>__export__.res_partner_35653_73e640fe</t>
  </si>
  <si>
    <t>QUINTANA LEGUIA JOSEFINA</t>
  </si>
  <si>
    <t>__export__.res_partner_35340_bd8a19f9</t>
  </si>
  <si>
    <t>QUINTANILLA CAVERO DE FUNG,LAURA MARIETTA</t>
  </si>
  <si>
    <t>__export__.res_partner_38079_8f13e3bf</t>
  </si>
  <si>
    <t>QUINTEROS AROSTI, LUIS ANTHONY</t>
  </si>
  <si>
    <t>__export__.res_partner_24265_af18bc0a</t>
  </si>
  <si>
    <t>QUINTO DAMIAN HERMANOS S.A.C</t>
  </si>
  <si>
    <t>__export__.res_partner_35297_124d7058</t>
  </si>
  <si>
    <t>QUINTO LIMACO CRISTINA</t>
  </si>
  <si>
    <t>__export__.res_partner_35899_1b1728a3</t>
  </si>
  <si>
    <t>QUINTOS RODRIGUEZ MARCELINA</t>
  </si>
  <si>
    <t>__export__.res_partner_35994_cce25a3f</t>
  </si>
  <si>
    <t>QUIRITA QUISPE MARIA ANGELA</t>
  </si>
  <si>
    <t>__export__.res_partner_35273_20b06db6</t>
  </si>
  <si>
    <t>QUISPE BARRIENTOS DE TRINIDAD MARIA ISABEL</t>
  </si>
  <si>
    <t>__export__.res_partner_35220_e72a29d4</t>
  </si>
  <si>
    <t>QUISPE CABRERA DAGOBERTO</t>
  </si>
  <si>
    <t>__export__.res_partner_36080_fe18bf44</t>
  </si>
  <si>
    <t>QUISPE CALIXTO ROCIO YANETH</t>
  </si>
  <si>
    <t>__export__.res_partner_35237_5156cf8c</t>
  </si>
  <si>
    <t>QUISPE CANCAPA, JUANA LUZ</t>
  </si>
  <si>
    <t>__export__.res_partner_36115_e88d5252</t>
  </si>
  <si>
    <t>QUISPE CHINO RUFO ROLANDO</t>
  </si>
  <si>
    <t>__export__.res_partner_35213_686a7b53</t>
  </si>
  <si>
    <t>QUISPE CHIPANA LUISA</t>
  </si>
  <si>
    <t>__export__.res_partner_35699_094f1078</t>
  </si>
  <si>
    <t>QUISPE CORIS SILVIA VERONICA</t>
  </si>
  <si>
    <t>__export__.res_partner_36177_bb73cfb2</t>
  </si>
  <si>
    <t>QUISPE CUSIHUAMAN VALIA FANEL</t>
  </si>
  <si>
    <t>__export__.res_partner_35721_7a8845c1</t>
  </si>
  <si>
    <t>QUISPE DAZA MAGALI</t>
  </si>
  <si>
    <t>__export__.res_partner_35712_85d316de</t>
  </si>
  <si>
    <t>QUISPE DE LA CRUZ MANUEL</t>
  </si>
  <si>
    <t>__export__.res_partner_35251_f714f32c</t>
  </si>
  <si>
    <t>QUISPE DE MORALES, VILMA PAULINA</t>
  </si>
  <si>
    <t>__export__.res_partner_35729_8db5cc17</t>
  </si>
  <si>
    <t>QUISPE DURAN MARISOL</t>
  </si>
  <si>
    <t>__export__.res_partner_36179_d7102c82</t>
  </si>
  <si>
    <t>QUISPE HUALLPA,LUCY GIANNELA</t>
  </si>
  <si>
    <t>__export__.res_partner_35334_b32fd987</t>
  </si>
  <si>
    <t>QUISPE HUAMANI RUBEN</t>
  </si>
  <si>
    <t>__export__.res_partner_35318_1fe77c25</t>
  </si>
  <si>
    <t>QUISPE ISASI JULIANA LOURDES</t>
  </si>
  <si>
    <t>__export__.res_partner_35941_c8b05b6b</t>
  </si>
  <si>
    <t>QUISPE MEJIA VANESSA</t>
  </si>
  <si>
    <t>__export__.res_partner_35788_39b9f4a8</t>
  </si>
  <si>
    <t>QUISPE MERA,EZEQUIEL ALEJANDRO</t>
  </si>
  <si>
    <t>__export__.res_partner_35895_524ab07d</t>
  </si>
  <si>
    <t>QUISPE PALOMINO DIANA MAYDA</t>
  </si>
  <si>
    <t>__export__.res_partner_35565_ab8973a2</t>
  </si>
  <si>
    <t>QUISPE QUISPE BENITA</t>
  </si>
  <si>
    <t>__export__.res_partner_35845_1ee04d0d</t>
  </si>
  <si>
    <t>QUISPE QUISPE CHRISTIAN IVAN</t>
  </si>
  <si>
    <t>__export__.res_partner_35732_518b31e1</t>
  </si>
  <si>
    <t>QUISPE QUISPE JESUS</t>
  </si>
  <si>
    <t>__export__.res_partner_35995_f185f43e</t>
  </si>
  <si>
    <t>QUISPE SANCHEZ DIANA JOWANA</t>
  </si>
  <si>
    <t>__export__.res_partner_35865_c41b1595</t>
  </si>
  <si>
    <t>QUISPE SOTO JAHAIRA</t>
  </si>
  <si>
    <t>__export__.res_partner_35641_2aba84d2</t>
  </si>
  <si>
    <t>QUISPE SOTO MARIA DEL CARMEN</t>
  </si>
  <si>
    <t>__export__.res_partner_35686_7bdc4691</t>
  </si>
  <si>
    <t>QUISPE TITO SARA RAQUEL</t>
  </si>
  <si>
    <t>__export__.res_partner_35837_e5c39d93</t>
  </si>
  <si>
    <t>QUISPE TUNQUE ELIZABETH</t>
  </si>
  <si>
    <t>__export__.res_partner_35640_0ed78b92</t>
  </si>
  <si>
    <t>QUISPE VELASQUEZ RICARDO</t>
  </si>
  <si>
    <t>__export__.res_partner_26774_187951da</t>
  </si>
  <si>
    <t>QUSHKA PRODUCCIONES S.A.C.S</t>
  </si>
  <si>
    <t>__export__.res_partner_24581_eedb3df1</t>
  </si>
  <si>
    <t>R &amp; G GRIFOS EMPRESA INDIVIDUAL DE RESPONSABILIDAD LIMITADA</t>
  </si>
  <si>
    <t>__export__.res_partner_25169_40b6406b</t>
  </si>
  <si>
    <t>R &amp; L IMPORTACIONES DISTRIBUCIONES DE AUTOPARTES Y FERRETERÍA INDUSTRIAL S.A.C. - IMDAFISAC</t>
  </si>
  <si>
    <t>__export__.res_partner_26173_81a0cb32</t>
  </si>
  <si>
    <t>RACK OMEGA PERU S.A.C</t>
  </si>
  <si>
    <t>__export__.res_partner_24254_3003c95c</t>
  </si>
  <si>
    <t>RADIO NUEVO CONTINENTE SR LTDA</t>
  </si>
  <si>
    <t>__export__.res_partner_24364_de00f1d5</t>
  </si>
  <si>
    <t>RADIO TELEVISION RIMELSA E.I.R.L.</t>
  </si>
  <si>
    <t>__export__.res_partner_24554_5d1cf541</t>
  </si>
  <si>
    <t>RADIODIFUSION CM S.A.C. LA VOZ DEL MARAñON</t>
  </si>
  <si>
    <t>__export__.res_partner_26341_c39e770b</t>
  </si>
  <si>
    <t>RADIODIFUSORA Y TELECOMUNICACIONES ONDAS DEL CHINCHAYCOCHA SOCIEDAD COMERCIAL DE RESPONSABILIDAD LIM</t>
  </si>
  <si>
    <t>__export__.res_partner_36022_51f60ddc</t>
  </si>
  <si>
    <t>RAFAEL RIOS MARIA HERELINDA</t>
  </si>
  <si>
    <t>__export__.res_partner_26790_c530a750</t>
  </si>
  <si>
    <t>RAIN ELECTRIC S.A.C.</t>
  </si>
  <si>
    <t>__export__.res_partner_25992_eaf57748</t>
  </si>
  <si>
    <t>RAINFOREST DC S.A.C.</t>
  </si>
  <si>
    <t>__export__.res_partner_35397_6433043e</t>
  </si>
  <si>
    <t>RAJO ARIAS, DAVID</t>
  </si>
  <si>
    <t>__export__.res_partner_26004_c2619434</t>
  </si>
  <si>
    <t>RAMADITA CAMPESTRE WARMY DE PEPE Y LAURA S.A.C.</t>
  </si>
  <si>
    <t>__export__.res_partner_26719_b33b0c17</t>
  </si>
  <si>
    <t>RAMESB E.I.R.L.</t>
  </si>
  <si>
    <t>__export__.res_partner_38086_2a7f5d38</t>
  </si>
  <si>
    <t>RAMIREZ , IVAN SERGINOFF</t>
  </si>
  <si>
    <t>__export__.res_partner_35953_db922d02</t>
  </si>
  <si>
    <t>RAMOS AGUILAR BRENDA</t>
  </si>
  <si>
    <t>__export__.res_partner_35894_0ac72eb9</t>
  </si>
  <si>
    <t>RAMOS ALVARADO AMERICO</t>
  </si>
  <si>
    <t>__export__.res_partner_35531_75f89da9</t>
  </si>
  <si>
    <t>RAMOS AQUINO FERNANDO</t>
  </si>
  <si>
    <t>__export__.res_partner_38064_8b2c8c8f</t>
  </si>
  <si>
    <t>RAMOS CAYLLAHUA, FRANK WILLIAM</t>
  </si>
  <si>
    <t>__export__.res_partner_36329_f9542d42</t>
  </si>
  <si>
    <t>RAMOS GUZMAN, IVAN RAFAEL</t>
  </si>
  <si>
    <t>__export__.res_partner_36073_530fc1fd</t>
  </si>
  <si>
    <t>RAMOS MAMANI YESSENIA YHOMIRA</t>
  </si>
  <si>
    <t>__export__.res_partner_35611_b7c423a1</t>
  </si>
  <si>
    <t>RAMOS PEREZ VIRGINIA EMPERATRIZ</t>
  </si>
  <si>
    <t>__export__.res_partner_35757_dd48db04</t>
  </si>
  <si>
    <t>RAMOS ROBLES GISSELLE</t>
  </si>
  <si>
    <t>__export__.res_partner_36166_c8ee6b24</t>
  </si>
  <si>
    <t>RAMOS SALAS CINDY IVETH</t>
  </si>
  <si>
    <t>__export__.res_partner_35649_c9727388</t>
  </si>
  <si>
    <t>RAMOS VILLEGAS ANGELICA</t>
  </si>
  <si>
    <t>__export__.res_partner_24111_c9919e55</t>
  </si>
  <si>
    <t>RANSA COMERCIAL S.A.</t>
  </si>
  <si>
    <t>__export__.res_partner_24492_ec47c7bf</t>
  </si>
  <si>
    <t>RASH PERU S.A.C.</t>
  </si>
  <si>
    <t>__export__.res_partner_26710_c0954d93</t>
  </si>
  <si>
    <t>RAZER ZONE EMPRESA INDIVIDUAL DE RESPONSABILIDAD LIMITADA</t>
  </si>
  <si>
    <t>__export__.res_partner_25297_ea9e70a2</t>
  </si>
  <si>
    <t>RB CHACHANI S.A.C.</t>
  </si>
  <si>
    <t>__export__.res_partner_24343_e9340f0c</t>
  </si>
  <si>
    <t>REACTIVOS PARA ANALISIS SAC</t>
  </si>
  <si>
    <t>__export__.res_partner_25010_c9c56d5c</t>
  </si>
  <si>
    <t>REAL PLAZA S.R.L.</t>
  </si>
  <si>
    <t>__export__.res_partner_36372_73650931</t>
  </si>
  <si>
    <t>REATEGUI VASQUEZ, GISELA IVETTE</t>
  </si>
  <si>
    <t>__export__.res_partner_26628_70e04ba9</t>
  </si>
  <si>
    <t>RECREO CAMPESTRE HUAMBO RIO S.A.C</t>
  </si>
  <si>
    <t>__export__.res_partner_24641_6863767f</t>
  </si>
  <si>
    <t>RECREO CAMPESTRE LA CAU CAU S.R.L.</t>
  </si>
  <si>
    <t>__export__.res_partner_24723_fe529bb2</t>
  </si>
  <si>
    <t>RECREO EL PARRAL S.R.L</t>
  </si>
  <si>
    <t>__export__.res_partner_26655_3581760a</t>
  </si>
  <si>
    <t>RECREO MARISQUERIA EL MARINERITO S.A.C.</t>
  </si>
  <si>
    <t>__export__.res_partner_24245_e6f0978a</t>
  </si>
  <si>
    <t>RED CIENTIFICA PERUANA</t>
  </si>
  <si>
    <t>__export__.res_partner_38914_f0562c0d</t>
  </si>
  <si>
    <t>RED VERDE PERU S.A.C.</t>
  </si>
  <si>
    <t>__export__.res_partner_24933_ca1ec882</t>
  </si>
  <si>
    <t>RED VIAL 5 S.A.</t>
  </si>
  <si>
    <t>__export__.res_partner_24503_d298a3e0</t>
  </si>
  <si>
    <t>REDIPLAST S.A.C.</t>
  </si>
  <si>
    <t>__export__.res_partner_25329_236754d6</t>
  </si>
  <si>
    <t>REDSON SERVICIO MECANICO S.A.C.</t>
  </si>
  <si>
    <t>__export__.res_partner_35601_5596790d</t>
  </si>
  <si>
    <t>REGALADO TORO JAIME</t>
  </si>
  <si>
    <t>__export__.res_partner_24121_d410e155</t>
  </si>
  <si>
    <t>REICOLITE PERUANA S A</t>
  </si>
  <si>
    <t>__export__.res_partner_35291_bbfe3f2c</t>
  </si>
  <si>
    <t>REINOSO OLIVERA JOSE EDUARDO</t>
  </si>
  <si>
    <t>__export__.res_partner_25903_9d0774d0</t>
  </si>
  <si>
    <t>RELUSA SERVICIOS GENERALES E.I.R.L.</t>
  </si>
  <si>
    <t>__export__.res_partner_25757_253d9834</t>
  </si>
  <si>
    <t>REMANSO DEL COLCA S.R.L.</t>
  </si>
  <si>
    <t>__export__.res_partner_18416_fb77f1aa</t>
  </si>
  <si>
    <t>REMARCA REGISTRO DE MARCAS E PATENTES LTDS.</t>
  </si>
  <si>
    <t>__export__.res_partner_38020_72335368</t>
  </si>
  <si>
    <t>REMEDY AGROVET LIMITED</t>
  </si>
  <si>
    <t>__export__.res_partner_36259_4efdd82c</t>
  </si>
  <si>
    <t>REMIGIO HUANCAUQUI,MARISELA GABRIELA</t>
  </si>
  <si>
    <t>__export__.res_partner_25493_893c9ca6</t>
  </si>
  <si>
    <t>REMISSE RODRIGUEZ BALLON S.A.</t>
  </si>
  <si>
    <t>__export__.res_partner_25332_7fc248f0</t>
  </si>
  <si>
    <t>REMUGRAF S.A.C.</t>
  </si>
  <si>
    <t>__export__.res_partner_35269_6b2db691</t>
  </si>
  <si>
    <t>RENTERIA DE URBINA ROSA ESTHER</t>
  </si>
  <si>
    <t>__export__.res_partner_24145_d9f4e571</t>
  </si>
  <si>
    <t>REPARACIONES Y SERVICIOS DEL SUR S.A.C.</t>
  </si>
  <si>
    <t>__export__.res_partner_24311_51cddc27</t>
  </si>
  <si>
    <t>REPRESENTACIONES DEL CENTRO SOCIEDAD ANONIMA - DARGUI TOURS S.A.</t>
  </si>
  <si>
    <t>__export__.res_partner_24344_065114ca</t>
  </si>
  <si>
    <t>REPRESENTACIONES E IMPORTACIONES MIJ SOCIEDAD COMERCIAL DE RESPONSABILIDAD LIMITADA - REIMIJ S.R.L.</t>
  </si>
  <si>
    <t>__export__.res_partner_26630_f8134f3f</t>
  </si>
  <si>
    <t>REPRESENTACIONES FLORENCIO S.A.C.</t>
  </si>
  <si>
    <t>__export__.res_partner_25988_8267cf0d</t>
  </si>
  <si>
    <t>REPRESENTACIONES IN HOUSE SOCIEDAD ANONIMA CERRADA</t>
  </si>
  <si>
    <t>__export__.res_partner_24146_6852aa46</t>
  </si>
  <si>
    <t>REPRESENTACIONES INTERNACIONALES S.A.C.</t>
  </si>
  <si>
    <t>__export__.res_partner_24646_b0282ef0</t>
  </si>
  <si>
    <t>REPRESENTACIONES J &amp; V DAVALOS E.I.R.L.</t>
  </si>
  <si>
    <t>__export__.res_partner_25500_57a05cdb</t>
  </si>
  <si>
    <t>REPRESENTACIONES PIONERO LIMEÑO E.I.R.L.</t>
  </si>
  <si>
    <t>__export__.res_partner_25495_6cbc51ec</t>
  </si>
  <si>
    <t>REPRESENTACIONES REMISSE 24 S.A.C.</t>
  </si>
  <si>
    <t>__export__.res_partner_24374_49c7c458</t>
  </si>
  <si>
    <t>REPRESENTACIONES SAN GREGORIO E I R L</t>
  </si>
  <si>
    <t>__export__.res_partner_24927_213461f8</t>
  </si>
  <si>
    <t>REPRESENTACIONES YAGO S.A.C.</t>
  </si>
  <si>
    <t>__export__.res_partner_24915_952752e2</t>
  </si>
  <si>
    <t>REPSOL COMERCIAL S.A.C.</t>
  </si>
  <si>
    <t>__export__.res_partner_24256_634c5410</t>
  </si>
  <si>
    <t>REPUESTOS LIMA S.R.L.</t>
  </si>
  <si>
    <t>__export__.res_partner_25273_9dbc0850</t>
  </si>
  <si>
    <t>REPUESTOS RENZO S.A.C</t>
  </si>
  <si>
    <t>__export__.res_partner_24338_dc8356ff</t>
  </si>
  <si>
    <t>REPUESTOS Y SERVICIOS ELECTRICOS ANGULO</t>
  </si>
  <si>
    <t>__export__.res_partner_35943_e8e98cd6</t>
  </si>
  <si>
    <t>REQUEJO CULQUICONDOR,OMAR</t>
  </si>
  <si>
    <t>__export__.res_partner_35469_80d7fa43</t>
  </si>
  <si>
    <t>REQUEJO NUÑEZ ABDIAS</t>
  </si>
  <si>
    <t>__export__.res_partner_25227_b9182592</t>
  </si>
  <si>
    <t>RESIDENCIAL INVERSIONES ZAFIRO E.I.R.L.</t>
  </si>
  <si>
    <t>__export__.res_partner_26746_d20e81d9</t>
  </si>
  <si>
    <t>RESTAURANT &amp; CAFE SUR ANDINO S.A.C.</t>
  </si>
  <si>
    <t>__export__.res_partner_24752_dbec6c6f</t>
  </si>
  <si>
    <t>RESTAURANT - CAFE LA HUERTA S.R.L</t>
  </si>
  <si>
    <t>__export__.res_partner_25253_14ce41cb</t>
  </si>
  <si>
    <t>RESTAURANT CAMPESTRE EL HUERTO DE MI AMADA EMPRESA INDIVIDUAL DE RESPONSABILIDAD LIMITADA</t>
  </si>
  <si>
    <t>__export__.res_partner_24629_4f75b362</t>
  </si>
  <si>
    <t>RESTAURANT CAMPESTRE LA CASCADA E.I.R.L.</t>
  </si>
  <si>
    <t>__export__.res_partner_25142_123bf2a8</t>
  </si>
  <si>
    <t>RESTAURANT CHIFA FONG LOY E.I.R.L.</t>
  </si>
  <si>
    <t>__export__.res_partner_25846_f0b9fbe2</t>
  </si>
  <si>
    <t>RESTAURANT CHIFA LA UNION E.I.R.L.</t>
  </si>
  <si>
    <t>__export__.res_partner_25322_c5e265d1</t>
  </si>
  <si>
    <t>RESTAURANT CHIFA LOBO DE MAR SAN SEM S.R.L.</t>
  </si>
  <si>
    <t>__export__.res_partner_25844_96334eb2</t>
  </si>
  <si>
    <t>RESTAURANT CHIFA VILLA WO E.I.R.L</t>
  </si>
  <si>
    <t>__export__.res_partner_25205_3ffaf3c5</t>
  </si>
  <si>
    <t>RESTAURANT COSTA NORTE TALARA EMPRESA INDIVIDUAL DE RESPONSABILIDAD LIMITADA</t>
  </si>
  <si>
    <t>__export__.res_partner_26209_62d0a43b</t>
  </si>
  <si>
    <t>RESTAURANT CUYERIA SOL MOQUEGUANO SOCIEDAD ANONIMA CERRDA - RESTAURANT CUYERIA SOL MOQUEGUANO S.A.C.</t>
  </si>
  <si>
    <t>__export__.res_partner_24865_3e99585c</t>
  </si>
  <si>
    <t>RESTAURANT DON OCTAVIO SRL</t>
  </si>
  <si>
    <t>__export__.res_partner_26310_46312767</t>
  </si>
  <si>
    <t>RESTAURANT DON PASCUAL S.R.L.</t>
  </si>
  <si>
    <t>__export__.res_partner_26692_0a294df3</t>
  </si>
  <si>
    <t>RESTAURANT EL POTRERO CALLANCA</t>
  </si>
  <si>
    <t>__export__.res_partner_25813_205806f9</t>
  </si>
  <si>
    <t>RESTAURANT GOURMET EL PACIFICO S.R.L.</t>
  </si>
  <si>
    <t>__export__.res_partner_26163_9f7401d1</t>
  </si>
  <si>
    <t>RESTAURANT GRUPO MISTIKA E.I.R.L</t>
  </si>
  <si>
    <t>__export__.res_partner_26526_1ad5a1f3</t>
  </si>
  <si>
    <t>RESTAURANT HOSPEDAJE MINIMARKET EL PARAISO E.I.R.L.</t>
  </si>
  <si>
    <t>__export__.res_partner_25965_6d5eb436</t>
  </si>
  <si>
    <t>RESTAURANT JAIVA S.R.L.</t>
  </si>
  <si>
    <t>__export__.res_partner_24476_d9c3bb13</t>
  </si>
  <si>
    <t>RESTAURANT LA PARRA S.A.</t>
  </si>
  <si>
    <t>__export__.res_partner_24791_0973719d</t>
  </si>
  <si>
    <t>RESTAURANT LAGUNA AZUL EMPRESA INDIVIDUAL DE RESPONSABILIDAD LIMITADA-RESTAURANT LAGUNA AZUL E.I.R.L</t>
  </si>
  <si>
    <t>__export__.res_partner_24522_6a0baff8</t>
  </si>
  <si>
    <t>RESTAURANT MARISQUERIA MICHELIN SA</t>
  </si>
  <si>
    <t>__export__.res_partner_26283_53fe4caf</t>
  </si>
  <si>
    <t>RESTAURANT PARRILLAS EL PEZ LOCO S.R.L.</t>
  </si>
  <si>
    <t>__export__.res_partner_26695_6c6c2ec5</t>
  </si>
  <si>
    <t>RESTAURANT PARRILLAS EVELYN E.I.R.L.</t>
  </si>
  <si>
    <t>__export__.res_partner_25581_2e9bcbcc</t>
  </si>
  <si>
    <t>RESTAURANT POLLERIA &amp; PARRILLADAS LA CABAÑA SRL</t>
  </si>
  <si>
    <t>__export__.res_partner_24658_552ff150</t>
  </si>
  <si>
    <t>RESTAURANT POLLERIA EL ROMANCERO S.R.L.</t>
  </si>
  <si>
    <t>__export__.res_partner_25570_bd51639a</t>
  </si>
  <si>
    <t>RESTAURANT POLLERIA HUANCAYO II SOCIEDAD ANONIMA CERRADA</t>
  </si>
  <si>
    <t>__export__.res_partner_25659_38519038</t>
  </si>
  <si>
    <t>RESTAURANT POLLERIA SOLYMAR E.I.R.L.</t>
  </si>
  <si>
    <t>__export__.res_partner_24941_8d05d2a2</t>
  </si>
  <si>
    <t>RESTAURANT ROCIO DE SANTA MARIA DEL MAR E.I.R.L.</t>
  </si>
  <si>
    <t>__export__.res_partner_24618_0b7bc3cc</t>
  </si>
  <si>
    <t>RESTAURANT SALAS S.A.C.</t>
  </si>
  <si>
    <t>__export__.res_partner_26597_b61f3909</t>
  </si>
  <si>
    <t>RESTAURANT SBC CORPORACION E.I.R.L.</t>
  </si>
  <si>
    <t>__export__.res_partner_24787_a985df6d</t>
  </si>
  <si>
    <t>RESTAURANT SOL DE MAYO SCRL</t>
  </si>
  <si>
    <t>__export__.res_partner_24690_3b72a7fe</t>
  </si>
  <si>
    <t>RESTAURANT TURISTICO EL CAMINITO TRUJILLANO S.A.C.</t>
  </si>
  <si>
    <t>__export__.res_partner_26588_3d120b0d</t>
  </si>
  <si>
    <t>RESTAURANT TURISTICO LA TALLAPOMA SOCIEDAD ANONIMA CERRADA</t>
  </si>
  <si>
    <t>__export__.res_partner_24795_482e24fb</t>
  </si>
  <si>
    <t>RESTAURANT TURISTICO LA VICUÑITA E.I.R.L.</t>
  </si>
  <si>
    <t>__export__.res_partner_24407_527376d5</t>
  </si>
  <si>
    <t>RESTAURANT TURISTICO LOS PATOS S.R.L.</t>
  </si>
  <si>
    <t>__export__.res_partner_26627_028bb78b</t>
  </si>
  <si>
    <t>RESTAURANTE CAMPESTRE - HOSPEDAJE JOSE Y MARIA S.A.C.</t>
  </si>
  <si>
    <t>__export__.res_partner_25700_35de5a35</t>
  </si>
  <si>
    <t>RESTAURANTE CAMPESTRE LA HUERTA E.I.R.L.</t>
  </si>
  <si>
    <t>__export__.res_partner_26522_3ffd0ccb</t>
  </si>
  <si>
    <t>RESTAURANTE CEVICHERIA EL ROJO PICANTE E.I.R.L.</t>
  </si>
  <si>
    <t>__export__.res_partner_24560_59c6e941</t>
  </si>
  <si>
    <t>RESTAURANTE CHICHARRONERIA SARITA EIRL.</t>
  </si>
  <si>
    <t>__export__.res_partner_26009_651924b6</t>
  </si>
  <si>
    <t>RESTAURANTE CRIOLLO LA TRADICION DE PACHACAMAC S.A.C.</t>
  </si>
  <si>
    <t>__export__.res_partner_26725_86f4ff8a</t>
  </si>
  <si>
    <t>RESTAURANTE EL PARRAL I S.R.L.</t>
  </si>
  <si>
    <t>__export__.res_partner_25933_7c8af91e</t>
  </si>
  <si>
    <t>RESTAURANTE MARCELO SOCIEDAD ANONIMA CERRADA</t>
  </si>
  <si>
    <t>__export__.res_partner_25994_fd79f770</t>
  </si>
  <si>
    <t>RESTAURANTE NACIONAL EL PADRINAZO'S SOCIEDAD COMERCIAL DE RESPONSABILIDAD LIMITADA</t>
  </si>
  <si>
    <t>__export__.res_partner_24314_4cf096fc</t>
  </si>
  <si>
    <t>RESTAURANTE OLIMPICO SAC</t>
  </si>
  <si>
    <t>__export__.res_partner_25850_583d261d</t>
  </si>
  <si>
    <t>RESTAURANTE PLAZA 125 E.I.R.L.</t>
  </si>
  <si>
    <t>__export__.res_partner_25625_151c36fa</t>
  </si>
  <si>
    <t>RESTAURANTE ROMANA E.I.R.L.</t>
  </si>
  <si>
    <t>__export__.res_partner_26122_cef67616</t>
  </si>
  <si>
    <t>RESTAURANTE TURISTICO CHICHARRONERIA LOS PORTALES DE MAMACONA E.I.R.L.</t>
  </si>
  <si>
    <t>__export__.res_partner_24725_16bdb3be</t>
  </si>
  <si>
    <t>RESTAURANTE TURISTICO EL SABOR DEL NORTE EIRL</t>
  </si>
  <si>
    <t>__export__.res_partner_24439_fc11a728</t>
  </si>
  <si>
    <t>RESTAURANTE TURISTICO HUANCAHUASI S.R.L.</t>
  </si>
  <si>
    <t>__export__.res_partner_25569_507ce991</t>
  </si>
  <si>
    <t>RESTAURANTE TURISTICO LOS BALCONES S.R.L.</t>
  </si>
  <si>
    <t>__export__.res_partner_24770_b358fcfa</t>
  </si>
  <si>
    <t>RESTAURANTE TURISTICO MISHAJA E.I.R.L.</t>
  </si>
  <si>
    <t>__export__.res_partner_25168_004a693f</t>
  </si>
  <si>
    <t>RESTAURANTE TURISTICO PUERTO PALMERA SOCIEDAD ANONIMA CERRADA - RESTAURANTE TURISTICO PUERTO PALMERA</t>
  </si>
  <si>
    <t>__export__.res_partner_26794_048c7f90</t>
  </si>
  <si>
    <t>RESTAURANTE Y BUNGALOWS ROLANDO'S E.I.R.L.</t>
  </si>
  <si>
    <t>__export__.res_partner_26520_3a9867d9</t>
  </si>
  <si>
    <t>RESTAURANTES DEL PACIFICO EMPRESA INDIVIDUAL DE RESPONSABILIDAD LIMITADA</t>
  </si>
  <si>
    <t>__export__.res_partner_26281_327ee26e</t>
  </si>
  <si>
    <t>RESTAURANTES MISTIANOS SOCIEDAD ANONIMA CERRADA - RESTAURANTES MISTIANOS S.A.C.</t>
  </si>
  <si>
    <t>__export__.res_partner_25395_aefd412f</t>
  </si>
  <si>
    <t>RESTAURANTES TURISTICOS DEL HUERTO S.A.C.</t>
  </si>
  <si>
    <t>__export__.res_partner_26777_976b7af4</t>
  </si>
  <si>
    <t>RESTAURANTES UNIDOS QUISPICANCHI EMPRESA INDIVIDUAL DE RESPONSABILIDAD LIMITADA</t>
  </si>
  <si>
    <t>__export__.res_partner_25354_e9b8b9a8</t>
  </si>
  <si>
    <t>RESTAURANTES Y CAFETERIAS MIRIAM S.A.C.</t>
  </si>
  <si>
    <t>__export__.res_partner_25755_d4505256</t>
  </si>
  <si>
    <t>RESTORANDO E.I.R.L.</t>
  </si>
  <si>
    <t>__export__.res_partner_35813_5ce3ed74</t>
  </si>
  <si>
    <t>RESURRECCION CONTRERAS,ERIKA SARA</t>
  </si>
  <si>
    <t>__export__.res_partner_25915_f99f7a1c</t>
  </si>
  <si>
    <t>RETAIL DEL SUR S.A.C.</t>
  </si>
  <si>
    <t>__export__.res_partner_38021_28f92a2f</t>
  </si>
  <si>
    <t>RETO LUTHI</t>
  </si>
  <si>
    <t>__export__.res_partner_36375_8026e953</t>
  </si>
  <si>
    <t>RETUERTO PEREZ, URSULA MARIA</t>
  </si>
  <si>
    <t>__export__.res_partner_35322_fd0b3e1c</t>
  </si>
  <si>
    <t>RETUERTO ROMERO CRISPINA</t>
  </si>
  <si>
    <t>__export__.res_partner_38022_41218e86</t>
  </si>
  <si>
    <t>REVETSA</t>
  </si>
  <si>
    <t>__export__.res_partner_38023_74087630</t>
  </si>
  <si>
    <t>__export__.res_partner_25147_8ebe0305</t>
  </si>
  <si>
    <t>REVISIONES TECNICAS DEL PERU S.A.C.</t>
  </si>
  <si>
    <t>__export__.res_partner_35306_8ad9569d</t>
  </si>
  <si>
    <t>REYES DE GUTIERREZ EUGENIA</t>
  </si>
  <si>
    <t>__export__.res_partner_36016_297b45dd</t>
  </si>
  <si>
    <t>REYES GARCIA HUGO RICARDO</t>
  </si>
  <si>
    <t>__export__.res_partner_35294_36ef2cda</t>
  </si>
  <si>
    <t>REYES MENDOZA,ADOLFO</t>
  </si>
  <si>
    <t>__export__.res_partner_35288_d71fde43</t>
  </si>
  <si>
    <t>REYES OLIVA PEDRO CARLOS</t>
  </si>
  <si>
    <t>__export__.res_partner_38078_6b946f94</t>
  </si>
  <si>
    <t>REYES QUINTERO, JONATHAN JESUS</t>
  </si>
  <si>
    <t>__export__.res_partner_36142_4e031ffe</t>
  </si>
  <si>
    <t>REYNA BERNALES PABLO</t>
  </si>
  <si>
    <t>__export__.res_partner_35482_009ab09e</t>
  </si>
  <si>
    <t>REYNA CABRERA ALEX CARLOS</t>
  </si>
  <si>
    <t>__export__.res_partner_35741_583e6f39</t>
  </si>
  <si>
    <t>REYNALTE ROMERO,ESPERANZA</t>
  </si>
  <si>
    <t>__export__.res_partner_25072_947ae38b</t>
  </si>
  <si>
    <t>RICOH DEL PERU S.A.C.</t>
  </si>
  <si>
    <t>__export__.res_partner_24527_4e72f0d0</t>
  </si>
  <si>
    <t>RICOS PAN SOCIEDAD ANONIMA CERRADA</t>
  </si>
  <si>
    <t>__export__.res_partner_35347_209441d7</t>
  </si>
  <si>
    <t>RIMAC NARRO SILVIA VICTORIA</t>
  </si>
  <si>
    <t>__export__.res_partner_24544_76fc723e</t>
  </si>
  <si>
    <t>RIMAC S.A. ENTIDAD PRESTADORA DE SALUD</t>
  </si>
  <si>
    <t>__export__.res_partner_24113_fff06cdb</t>
  </si>
  <si>
    <t>RIMAC SEGUROS Y REASEGUROS S.A.</t>
  </si>
  <si>
    <t>__export__.res_partner_36363_6cbd8588</t>
  </si>
  <si>
    <t>RIMARACHIN GALVEZ, JOEL JOSEPH</t>
  </si>
  <si>
    <t>__export__.res_partner_25939_2085cb53</t>
  </si>
  <si>
    <t>RINCON DE VALLEJO EN CABALLOS DE PASO E.I.R.L.</t>
  </si>
  <si>
    <t>__export__.res_partner_25001_964ce5f3</t>
  </si>
  <si>
    <t>RINCONCITO DE TIABAYA S.A.C.</t>
  </si>
  <si>
    <t>__export__.res_partner_26678_2cb64577</t>
  </si>
  <si>
    <t>RINCONCITO HUANCA S.R.L.</t>
  </si>
  <si>
    <t>__export__.res_partner_36364_dc14e483</t>
  </si>
  <si>
    <t>RIOJA SALDIVAR, DIANA CECILIA LUCI</t>
  </si>
  <si>
    <t>__export__.res_partner_35883_0f53e7ec</t>
  </si>
  <si>
    <t>RIOS CONEJO,JAVIER ERIKSON</t>
  </si>
  <si>
    <t>__export__.res_partner_35536_8614ba58</t>
  </si>
  <si>
    <t>RIOS DE CONTRERAS, TERESA JESUS</t>
  </si>
  <si>
    <t>__export__.res_partner_36212_44483ae7</t>
  </si>
  <si>
    <t>RIOS DELGADO EDGAR ANDERSON</t>
  </si>
  <si>
    <t>__export__.res_partner_36349_4f694014</t>
  </si>
  <si>
    <t>RIOS GERMAN, STEFANNY MARIANELLA</t>
  </si>
  <si>
    <t>__export__.res_partner_35365_8cea672d</t>
  </si>
  <si>
    <t>RIOS ISASI ANGELICA MARIA</t>
  </si>
  <si>
    <t>__export__.res_partner_36047_4ebeee2c</t>
  </si>
  <si>
    <t>RIOS MELENDEZ MANUEL ANTONIO</t>
  </si>
  <si>
    <t>__export__.res_partner_35484_f8db589b</t>
  </si>
  <si>
    <t>RIOS MONTOYA FANNY JACQUELINE</t>
  </si>
  <si>
    <t>__export__.res_partner_35622_9b532377</t>
  </si>
  <si>
    <t>RIOS SANDOVAL DOMITILA TORIBIA</t>
  </si>
  <si>
    <t>__export__.res_partner_36201_fdd375d5</t>
  </si>
  <si>
    <t>RIOS TORRES,JOSUE ALEXANDER</t>
  </si>
  <si>
    <t>__export__.res_partner_38094_399f474d</t>
  </si>
  <si>
    <t>RIQUEZ ALVARO, IVONNE KATTY</t>
  </si>
  <si>
    <t>__export__.res_partner_25876_bbeaaf34</t>
  </si>
  <si>
    <t>RIQUISIMA SOCIEDAD ANONIMA CERRADA - RIQUISIMA S.A.C.</t>
  </si>
  <si>
    <t>__export__.res_partner_35668_d52fffa4</t>
  </si>
  <si>
    <t>RIVAS CORDOVA ROSA ALEIDA</t>
  </si>
  <si>
    <t>__export__.res_partner_35362_fe1dabca</t>
  </si>
  <si>
    <t>RIVERA ARROYO DELIA CONCEPCION</t>
  </si>
  <si>
    <t>__export__.res_partner_35265_d457c9b6</t>
  </si>
  <si>
    <t>RIVERA JIMENEZ MARIA ORALIA</t>
  </si>
  <si>
    <t>__export__.res_partner_35584_198b5708</t>
  </si>
  <si>
    <t>RIVERA REGALADO CESAR AUGUSTO</t>
  </si>
  <si>
    <t>__export__.res_partner_35586_4e7cadd8</t>
  </si>
  <si>
    <t>RIVERO CASTILLO RAFAEL ENRIQUE</t>
  </si>
  <si>
    <t>__export__.res_partner_35955_f8589d1c</t>
  </si>
  <si>
    <t>RIVEROS JORGE ROCIO MARLENI</t>
  </si>
  <si>
    <t>__export__.res_partner_36224_af78242e</t>
  </si>
  <si>
    <t>RIVEROS MORON,ANGELINA YADHIRA</t>
  </si>
  <si>
    <t>__export__.res_partner_36178_897c26fe</t>
  </si>
  <si>
    <t>RIVEROS VELASQUEZ VICTORIA ANDREA</t>
  </si>
  <si>
    <t>__export__.res_partner_26426_f1b737cd</t>
  </si>
  <si>
    <t>RJ SEGURIDAD E.I.R.L.</t>
  </si>
  <si>
    <t>__export__.res_partner_24383_8aea567f</t>
  </si>
  <si>
    <t>RLC REPRESENTACIONES QUIMICAS S.A.C.</t>
  </si>
  <si>
    <t>__export__.res_partner_35452_c3c42b15</t>
  </si>
  <si>
    <t>ROBLES MENDOZA DE AYALA, NELLY HIPOLITA</t>
  </si>
  <si>
    <t>__export__.res_partner_36328_e01a6ead</t>
  </si>
  <si>
    <t>ROBLES OCHOA, RENATO YSMAEL</t>
  </si>
  <si>
    <t>__export__.res_partner_25390_7c355a9c</t>
  </si>
  <si>
    <t>ROCIO &amp; INTI EMPRESA INDIVIDUAL DE RESPONSABILIDAD LIMITADA - ROCIO &amp; INTI E.I.R.L.</t>
  </si>
  <si>
    <t>__export__.res_partner_26557_679a0214</t>
  </si>
  <si>
    <t>RODAS PETROL S.A.C.</t>
  </si>
  <si>
    <t>__export__.res_partner_25506_b10cee69</t>
  </si>
  <si>
    <t>RODESA AUTOMOTRIZ S.A.C.</t>
  </si>
  <si>
    <t>__export__.res_partner_24168_e22c264b</t>
  </si>
  <si>
    <t>RODOLFO BUSTAMANTE S.A. AGENTE DE ADUANAS - RODOLFO BUSTAMANTE S.A.</t>
  </si>
  <si>
    <t>__export__.res_partner_36059_1179e290</t>
  </si>
  <si>
    <t>RODRIGO ANDIA ERIKA SUNILDA</t>
  </si>
  <si>
    <t>__export__.res_partner_35828_8edb0f73</t>
  </si>
  <si>
    <t>RODRIGO QUISPE AURELIO BERNABE</t>
  </si>
  <si>
    <t>__export__.res_partner_26288_956dbeab</t>
  </si>
  <si>
    <t>RODRIGUEZ &amp; ASOCIADOS ABOGADOS E.I.R.L.</t>
  </si>
  <si>
    <t>__export__.res_partner_36103_77a498ca</t>
  </si>
  <si>
    <t>RODRIGUEZ ABANTO RONALD GIUSTI</t>
  </si>
  <si>
    <t>__export__.res_partner_35776_802fea82</t>
  </si>
  <si>
    <t>RODRIGUEZ BENAVIDES CARLOS ENRIQUE</t>
  </si>
  <si>
    <t>__export__.res_partner_35301_93e6c396</t>
  </si>
  <si>
    <t>RODRIGUEZ CALZADO EDGAR JAVIER</t>
  </si>
  <si>
    <t>__export__.res_partner_38095_6c2fc934</t>
  </si>
  <si>
    <t>RODRIGUEZ CARMONA, MARIA ESTHER</t>
  </si>
  <si>
    <t>__export__.res_partner_36234_1f6d72e0</t>
  </si>
  <si>
    <t>RODRIGUEZ CORTEZ JHONATAN ORLANDO</t>
  </si>
  <si>
    <t>__export__.res_partner_35211_3aa84332</t>
  </si>
  <si>
    <t>RODRIGUEZ MORETTI,JONE MIRYAM</t>
  </si>
  <si>
    <t>__export__.res_partner_18613_75396afa</t>
  </si>
  <si>
    <t>RODRIGUEZ PAEZ FEDERICO LEANDRO</t>
  </si>
  <si>
    <t>__export__.res_partner_35852_41287b5b</t>
  </si>
  <si>
    <t>RODRIGUEZ PAZ,CINTHYA FIORELA</t>
  </si>
  <si>
    <t>__export__.res_partner_36228_1aa45911</t>
  </si>
  <si>
    <t>RODRIGUEZ ROSADO BRIGIT JOSELYN</t>
  </si>
  <si>
    <t>__export__.res_partner_35373_3860fa79</t>
  </si>
  <si>
    <t>RODRIGUEZ WESTPHALEN LIESBETH ELIANA</t>
  </si>
  <si>
    <t>__export__.res_partner_25878_ebd2f708</t>
  </si>
  <si>
    <t>RODRIORTIZ S.A.C.</t>
  </si>
  <si>
    <t>__export__.res_partner_26027_ec2185a5</t>
  </si>
  <si>
    <t>ROESFARMA GROUP S.A.C.</t>
  </si>
  <si>
    <t>__export__.res_partner_35567_3dc4fd1b</t>
  </si>
  <si>
    <t>ROJAS CARRILLO FLOR NINETTE</t>
  </si>
  <si>
    <t>__export__.res_partner_36106_e22ca3f0</t>
  </si>
  <si>
    <t>ROJAS CCANTO CESAR ALBERTO</t>
  </si>
  <si>
    <t>__export__.res_partner_35606_329ff085</t>
  </si>
  <si>
    <t>ROJAS DE ALAS MARIA PETRONILA</t>
  </si>
  <si>
    <t>__export__.res_partner_35327_87d9719a</t>
  </si>
  <si>
    <t>ROJAS GUERRERO,JUAN JESUS</t>
  </si>
  <si>
    <t>__export__.res_partner_36068_8bbba6a5</t>
  </si>
  <si>
    <t>ROJAS GUIZADO BRYAN WILLIAMS</t>
  </si>
  <si>
    <t>__export__.res_partner_35687_73a9bdce</t>
  </si>
  <si>
    <t>ROJAS PEREZ FIORELA AIMEE</t>
  </si>
  <si>
    <t>__export__.res_partner_35947_c1025485</t>
  </si>
  <si>
    <t>ROJAS PORRAS MARGARET BASILIA</t>
  </si>
  <si>
    <t>__export__.res_partner_35998_509c3ba3</t>
  </si>
  <si>
    <t>ROJAS RODRIGO KATHERINE MADELEINE</t>
  </si>
  <si>
    <t>__export__.res_partner_36215_3161f2af</t>
  </si>
  <si>
    <t>ROJAS TOLEDO ,CÉSAR ABEL</t>
  </si>
  <si>
    <t>__export__.res_partner_35604_595fe0bd</t>
  </si>
  <si>
    <t>ROJAS ZAMORA VICTOR HUGO</t>
  </si>
  <si>
    <t>__export__.res_partner_26501_a3625433</t>
  </si>
  <si>
    <t>ROMA'S GRILL E.I.R.L.</t>
  </si>
  <si>
    <t>__export__.res_partner_24728_82868439</t>
  </si>
  <si>
    <t>ROMASA S.R.L.</t>
  </si>
  <si>
    <t>__export__.res_partner_35341_2c19d59c</t>
  </si>
  <si>
    <t>ROMERO ABREGU GERARDA</t>
  </si>
  <si>
    <t>__export__.res_partner_35395_e8465a7f</t>
  </si>
  <si>
    <t>ROMERO ATOCCSA RAUL</t>
  </si>
  <si>
    <t>__export__.res_partner_36169_e50f8963</t>
  </si>
  <si>
    <t>ROMERO CIUDAD,CRISTINA VALERIA</t>
  </si>
  <si>
    <t>__export__.res_partner_35689_1615e445</t>
  </si>
  <si>
    <t>ROMERO LAVADO,RODRIGO</t>
  </si>
  <si>
    <t>__export__.res_partner_26476_71be0c78</t>
  </si>
  <si>
    <t>ROMERO ROJAS RESTAURANT E.I.R.L</t>
  </si>
  <si>
    <t>__export__.res_partner_36147_30dbd995</t>
  </si>
  <si>
    <t>ROMERO SULLCA JHONATAN</t>
  </si>
  <si>
    <t>__export__.res_partner_35326_eb0fac47</t>
  </si>
  <si>
    <t>ROMERO VALDIVIESO, MARIO CESAR</t>
  </si>
  <si>
    <t>__export__.res_partner_35851_15fdf608</t>
  </si>
  <si>
    <t>RONCAL CONDOR JIMMY CALIN</t>
  </si>
  <si>
    <t>__export__.res_partner_25417_91d4e7ab</t>
  </si>
  <si>
    <t>RONGGAN ZENG SOCIEDAD ANONIMA CERRADA</t>
  </si>
  <si>
    <t>__export__.res_partner_36275_187696bd</t>
  </si>
  <si>
    <t>ROQUE ERQUINIGO ELVIS</t>
  </si>
  <si>
    <t>__export__.res_partner_35885_1b5733b0</t>
  </si>
  <si>
    <t>ROSADIO SANCHEZ FERNANDO MARTIN</t>
  </si>
  <si>
    <t>__export__.res_partner_35624_c8bf005d</t>
  </si>
  <si>
    <t>ROSAS ALARCON TITA DEIBIS</t>
  </si>
  <si>
    <t>__export__.res_partner_26527_ee69770e</t>
  </si>
  <si>
    <t>ROSAS DHEL INVERSIONES E.I.R.L.</t>
  </si>
  <si>
    <t>__export__.res_partner_24389_480665c7</t>
  </si>
  <si>
    <t>ROSEN PERU S.A.</t>
  </si>
  <si>
    <t>__export__.res_partner_25613_7f2ef9ee</t>
  </si>
  <si>
    <t>ROSEWOOD HOTELES &amp; RESTAURANTES E.I.R.L.</t>
  </si>
  <si>
    <t>__export__.res_partner_26409_d1d810f4</t>
  </si>
  <si>
    <t>ROYALPET EIRL</t>
  </si>
  <si>
    <t>__export__.res_partner_24858_5aa947e5</t>
  </si>
  <si>
    <t>RRR CONTRATISTAS GENERALES SAC</t>
  </si>
  <si>
    <t>__export__.res_partner_35212_4590bf74</t>
  </si>
  <si>
    <t>RUEDA SOCOLA JORGE EDWING</t>
  </si>
  <si>
    <t>__export__.res_partner_35841_b0c9822c</t>
  </si>
  <si>
    <t>RUIZ GOICOCHEA DE TORRES, HELEN MELISSA</t>
  </si>
  <si>
    <t>__export__.res_partner_35392_2c3b7ee0</t>
  </si>
  <si>
    <t>RUIZ GOMEZ MARIA VICTORIA</t>
  </si>
  <si>
    <t>__export__.res_partner_18478_89f87bf5</t>
  </si>
  <si>
    <t>RULAND CHEMISTRY (NANJING) CO., LTD.</t>
  </si>
  <si>
    <t>__export__.res_partner_35270_2c810048</t>
  </si>
  <si>
    <t>RUMICHE CHUNGA, ALEJANDRO</t>
  </si>
  <si>
    <t>__export__.res_partner_35391_dd59a041</t>
  </si>
  <si>
    <t>RURUSH TARAZONA,FELICIANA NELBA</t>
  </si>
  <si>
    <t>__export__.res_partner_24203_77e529f1</t>
  </si>
  <si>
    <t>RUSH TRANSPORT DEL PERU S.A.C.</t>
  </si>
  <si>
    <t>__export__.res_partner_26225_e3d35263</t>
  </si>
  <si>
    <t>RUTA DIEZ DEL NORTE S.A.C.</t>
  </si>
  <si>
    <t>__export__.res_partner_25392_64286b57</t>
  </si>
  <si>
    <t>RUTAS DE LIMA S.A.C.</t>
  </si>
  <si>
    <t>__export__.res_partner_25928_e78d6dfd</t>
  </si>
  <si>
    <t>RVD GRUPO LOGISTICO S.A.C.</t>
  </si>
  <si>
    <t>__export__.res_partner_24978_daf72920</t>
  </si>
  <si>
    <t>RYB TASADORES Y SUPERVISORES SAC.</t>
  </si>
  <si>
    <t>__export__.res_partner_18537_c26ee6d6</t>
  </si>
  <si>
    <t>S&amp;P GLOBAL LIMITED</t>
  </si>
  <si>
    <t>__export__.res_partner_25020_15033a4e</t>
  </si>
  <si>
    <t>S. &amp; C. SERVICIOS INTEGRALES S.R.L.</t>
  </si>
  <si>
    <t>__export__.res_partner_24919_2587c346</t>
  </si>
  <si>
    <t>S.RODRIGUEZ BANDA S.A.C.</t>
  </si>
  <si>
    <t>__export__.res_partner_26393_47c428bc</t>
  </si>
  <si>
    <t>SA CAPITAL INVERSIONES S.A.C.</t>
  </si>
  <si>
    <t>__export__.res_partner_35884_80614440</t>
  </si>
  <si>
    <t>SAAVEDRA ARIAS CLAUDIA ISABEL</t>
  </si>
  <si>
    <t>__export__.res_partner_35264_6cc3cbb6</t>
  </si>
  <si>
    <t>SAAVEDRA DE CASTILLO NELLY GUMERCINDA</t>
  </si>
  <si>
    <t>__export__.res_partner_38080_3c01faf8</t>
  </si>
  <si>
    <t>__export__.res_partner_36187_e0589b8a</t>
  </si>
  <si>
    <t>SAAVEDRA TAPULLIMA LUIS ANGEL</t>
  </si>
  <si>
    <t>__export__.res_partner_38024_dbacc87b</t>
  </si>
  <si>
    <t>SABA VETERINARY SUPPLIES EST.</t>
  </si>
  <si>
    <t>__export__.res_partner_25321_2c87d8fa</t>
  </si>
  <si>
    <t>SABORES REGIONALES SOCIEDAD ANONIMA CERRADA - SABORES REGIONALES S.A.C.</t>
  </si>
  <si>
    <t>__export__.res_partner_25106_9fdfc77c</t>
  </si>
  <si>
    <t>SACO SHIPPING S.A.C.</t>
  </si>
  <si>
    <t>__export__.res_partner_26008_074df940</t>
  </si>
  <si>
    <t>SACPRO PERU S.A.C.</t>
  </si>
  <si>
    <t>__export__.res_partner_36043_ae7af4bf</t>
  </si>
  <si>
    <t>SACSACHIN CHAVEZ MILTON</t>
  </si>
  <si>
    <t>__export__.res_partner_38025_11b6a659</t>
  </si>
  <si>
    <t>__export__.res_partner_26002_de89b2da</t>
  </si>
  <si>
    <t>SAFE BAG LATAM PERU S.A.C.</t>
  </si>
  <si>
    <t>__export__.res_partner_24135_4625a311</t>
  </si>
  <si>
    <t>SAGA FALABELLA S.A.</t>
  </si>
  <si>
    <t>__export__.res_partner_26246_fdd30380</t>
  </si>
  <si>
    <t>SAIDEL S.A.C.</t>
  </si>
  <si>
    <t>__export__.res_partner_38026_d77f826f</t>
  </si>
  <si>
    <t>SAIFE VETMED PVT. LTD.</t>
  </si>
  <si>
    <t>__export__.res_partner_25476_c7e7aca4</t>
  </si>
  <si>
    <t>SAL Y CARAMELO S.A.C.</t>
  </si>
  <si>
    <t>__export__.res_partner_35983_a29eddbc</t>
  </si>
  <si>
    <t>SALAZAR CAMPOS PRISCILLA IVETH</t>
  </si>
  <si>
    <t>__export__.res_partner_38082_5b1e6115</t>
  </si>
  <si>
    <t>SALAZAR GUERRERO, DAGOBERTO</t>
  </si>
  <si>
    <t>__export__.res_partner_35973_2530a29c</t>
  </si>
  <si>
    <t>SALCEDO ESCOBAR RIVELINO</t>
  </si>
  <si>
    <t>__export__.res_partner_35888_a5cee4d9</t>
  </si>
  <si>
    <t>SALDARRIAGA QUEREVALU DE MORAN DIANA CAROLINA</t>
  </si>
  <si>
    <t>__export__.res_partner_35728_b61bbced</t>
  </si>
  <si>
    <t>SALDAÑA QUIROZ JOHANA MARIVEL</t>
  </si>
  <si>
    <t>__export__.res_partner_36226_1f24220f</t>
  </si>
  <si>
    <t>SALINAS RUIZ ROSANGELA ISABEL</t>
  </si>
  <si>
    <t>__export__.res_partner_35986_e88866dd</t>
  </si>
  <si>
    <t>SALIRROSAS TIRADO ERLINDA</t>
  </si>
  <si>
    <t>__export__.res_partner_25610_88af7d3f</t>
  </si>
  <si>
    <t>SALMAPLAST S.A.C.</t>
  </si>
  <si>
    <t>__export__.res_partner_25912_464a5834</t>
  </si>
  <si>
    <t>SAMAEL PLAZA S.R.L.</t>
  </si>
  <si>
    <t>__export__.res_partner_35441_0e22aa2a</t>
  </si>
  <si>
    <t>SAMANAMUD DE TABOADA CARMEN ROSA</t>
  </si>
  <si>
    <t>__export__.res_partner_25344_cdd1d128</t>
  </si>
  <si>
    <t>SAMEDICA S.A.C</t>
  </si>
  <si>
    <t>__export__.res_partner_24422_24ac3763</t>
  </si>
  <si>
    <t>SAMSUNG ELECTRONICS PERU SAC</t>
  </si>
  <si>
    <t>__export__.res_partner_38027_b4c20656</t>
  </si>
  <si>
    <t>SAMUEL JIMENEZ</t>
  </si>
  <si>
    <t>__export__.res_partner_24504_93a6c57e</t>
  </si>
  <si>
    <t>SAN ANTONIO DE CHACARILLA S.A.C.</t>
  </si>
  <si>
    <t>__export__.res_partner_26356_19531a18</t>
  </si>
  <si>
    <t>SAN ANTONIO DE LA ENCALADA S.A.C.</t>
  </si>
  <si>
    <t>__export__.res_partner_26263_4be5d254</t>
  </si>
  <si>
    <t>SAN FRANCISCO GROUP S.A.C.</t>
  </si>
  <si>
    <t>__export__.res_partner_24589_14bd0776</t>
  </si>
  <si>
    <t>SAN JOSE DISTRIBUCIONES GENERALES SOCIEDAD COMERCIAL DE RESPONSABILIDAD LIMITADA</t>
  </si>
  <si>
    <t>__export__.res_partner_25920_8f0e780b</t>
  </si>
  <si>
    <t>SAN SEBASTIAN GAS STATION E.I.R.L.</t>
  </si>
  <si>
    <t>__export__.res_partner_17468_b09c8b3e</t>
  </si>
  <si>
    <t>SANCHEZ CHAMPI, KEVIN</t>
  </si>
  <si>
    <t>__export__.res_partner_35929_7af659c8</t>
  </si>
  <si>
    <t>SANCHEZ GONZALES DENIS JOHAN</t>
  </si>
  <si>
    <t>__export__.res_partner_36277_7d384bc4</t>
  </si>
  <si>
    <t>SANCHEZ MANRIQUE,ALESSANDRA</t>
  </si>
  <si>
    <t>__export__.res_partner_35449_7a45625a</t>
  </si>
  <si>
    <t>SANCHEZ NIETO MARDONIO TIMOTEO</t>
  </si>
  <si>
    <t>__export__.res_partner_35685_33d79d57</t>
  </si>
  <si>
    <t>SANCHEZ TERRAZO, PEDRO VICTOR</t>
  </si>
  <si>
    <t>__export__.res_partner_36172_1041caab</t>
  </si>
  <si>
    <t>SANCHEZ TOVAR,ANDREE SALVADOR</t>
  </si>
  <si>
    <t>__export__.res_partner_35858_b18341c4</t>
  </si>
  <si>
    <t>SANCHEZ VALDERA JOSE LUIS</t>
  </si>
  <si>
    <t>__export__.res_partner_35528_8b106422</t>
  </si>
  <si>
    <t>SANCHEZ VALLES INES</t>
  </si>
  <si>
    <t>__export__.res_partner_35505_489c0a7e</t>
  </si>
  <si>
    <t>SANDOVAL GUTARRA NORMA LUZ</t>
  </si>
  <si>
    <t>__export__.res_partner_35714_3a644047</t>
  </si>
  <si>
    <t>SANDOVAL REYES ALICIA ESPERANZA</t>
  </si>
  <si>
    <t>__export__.res_partner_36324_114427d0</t>
  </si>
  <si>
    <t>SANDOVAL SALAZAR NATIVIDAD DEL CARMEN</t>
  </si>
  <si>
    <t>__export__.res_partner_24360_e6d80f37</t>
  </si>
  <si>
    <t>SANDWICHERIA JANO'S S.R.L</t>
  </si>
  <si>
    <t>__export__.res_partner_25351_ca833f16</t>
  </si>
  <si>
    <t>SANFLOR FARMIN SOCIEDAD ANONIMA CERRADA - SANFLOR FARMIN S.A.C.</t>
  </si>
  <si>
    <t>__export__.res_partner_35223_e7fa3597</t>
  </si>
  <si>
    <t>SANGAMA PINEDO HUGO</t>
  </si>
  <si>
    <t>__export__.res_partner_25719_cbe5eb72</t>
  </si>
  <si>
    <t>SANGUCHERIA EL MAMUT E.I.R.L.</t>
  </si>
  <si>
    <t>__export__.res_partner_24999_6f38251e</t>
  </si>
  <si>
    <t>SANGUCHES DEL PERU S.A.C.</t>
  </si>
  <si>
    <t>__export__.res_partner_18411_dfbb5019</t>
  </si>
  <si>
    <t>SANJINES ELIZAGOYEN RODOLFO RAUL</t>
  </si>
  <si>
    <t>__export__.res_partner_25170_1bf93e59</t>
  </si>
  <si>
    <t>SANKEI SERVICE SOCIEDAD ANONIMA CERRADA</t>
  </si>
  <si>
    <t>__export__.res_partner_26636_cc59dde6</t>
  </si>
  <si>
    <t>SANQ'A &amp; CO SOCIEDAD ANONIMA CERRADA</t>
  </si>
  <si>
    <t>__export__.res_partner_25595_d64406f5</t>
  </si>
  <si>
    <t>SANTA CRUZ CORPORATION S.A.C.</t>
  </si>
  <si>
    <t>__export__.res_partner_35961_6d11d2a1</t>
  </si>
  <si>
    <t>SANTAMARIA TAPIA JOSE LUIS</t>
  </si>
  <si>
    <t>__export__.res_partner_36368_3dcd318d</t>
  </si>
  <si>
    <t>SANTIAGO BRAVO, BELINDA</t>
  </si>
  <si>
    <t>__export__.res_partner_36379_81a26976</t>
  </si>
  <si>
    <t>SANTIBAÑEZ PEÑA, CHRISTIAN ANTONIO</t>
  </si>
  <si>
    <t>__export__.res_partner_35665_a57e0846</t>
  </si>
  <si>
    <t>SANTILLAN ANDRES JUDITH CRISTINA</t>
  </si>
  <si>
    <t>__export__.res_partner_25753_71d2f1c9</t>
  </si>
  <si>
    <t>SANTOFA E.I.R.L.</t>
  </si>
  <si>
    <t>__export__.res_partner_35913_e1389559</t>
  </si>
  <si>
    <t>SANTOS LLANOS DANIEL ELIAS</t>
  </si>
  <si>
    <t>__export__.res_partner_35889_88d30859</t>
  </si>
  <si>
    <t>SANTOS VELASQUEZ,ALEX GIANNCARLOS</t>
  </si>
  <si>
    <t>__export__.res_partner_35823_9eaf1a6a</t>
  </si>
  <si>
    <t>SANTOS VILLANUEVA CLEBER</t>
  </si>
  <si>
    <t>__export__.res_partner_26331_ab837e3e</t>
  </si>
  <si>
    <t>SANWOLF S.A.C.</t>
  </si>
  <si>
    <t>__export__.res_partner_35833_031a4e89</t>
  </si>
  <si>
    <t>SAPAICO PRESENTACION ERIKA JOVANA</t>
  </si>
  <si>
    <t>__export__.res_partner_25330_8b2d1abb</t>
  </si>
  <si>
    <t>SAPER PET S.R.L</t>
  </si>
  <si>
    <t>__export__.res_partner_38028_898d53be</t>
  </si>
  <si>
    <t>__export__.res_partner_35396_0bb1821d</t>
  </si>
  <si>
    <t>SARAVIA TORRES FRANKLIN YURI</t>
  </si>
  <si>
    <t>__export__.res_partner_38097_83923197</t>
  </si>
  <si>
    <t>SARCO TORIBIO, VALERIA</t>
  </si>
  <si>
    <t>__export__.res_partner_25948_050d8a78</t>
  </si>
  <si>
    <t>SARYRIS SERVICIOS TURISTICOS E.I.R.L.</t>
  </si>
  <si>
    <t>__export__.res_partner_35979_6221d5b3</t>
  </si>
  <si>
    <t>SATURNO GUZMAN XIOMARA ROCIO</t>
  </si>
  <si>
    <t>__export__.res_partner_36313_c2860dc4</t>
  </si>
  <si>
    <t>SAUCEDO BENJAMIN</t>
  </si>
  <si>
    <t>__export__.res_partner_24165_bdbdaa4d</t>
  </si>
  <si>
    <t>SAVAR AGENTES DE ADUANA S A</t>
  </si>
  <si>
    <t>__export__.res_partner_25191_c10d64bd</t>
  </si>
  <si>
    <t>SAYWA HOTEL TOURS SOCIEDAD COMERCIAL DE RESPONSABILIDAD LIMITADA</t>
  </si>
  <si>
    <t>__export__.res_partner_38029_6e312b5d</t>
  </si>
  <si>
    <t>SC AGRIMATCO</t>
  </si>
  <si>
    <t>__export__.res_partner_24242_83c56db3</t>
  </si>
  <si>
    <t>SCHARFF INTERNACIONAL COURIER Y CARGO S.A.</t>
  </si>
  <si>
    <t>__export__.res_partner_24675_05eeece7</t>
  </si>
  <si>
    <t>SCHARFF LOGISTICA INTEGRADA S.A.</t>
  </si>
  <si>
    <t>__export__.res_partner_35275_25d89acc</t>
  </si>
  <si>
    <t>SCHAUS GSTIR, JOSEFA</t>
  </si>
  <si>
    <t>__export__.res_partner_38030_a161301a</t>
  </si>
  <si>
    <t>SCHENKER DEUTSCHLAND AG</t>
  </si>
  <si>
    <t>__export__.res_partner_24947_d9e81753</t>
  </si>
  <si>
    <t>SCHENKER PERU S.R.L.</t>
  </si>
  <si>
    <t>__export__.res_partner_18549_75457453</t>
  </si>
  <si>
    <t>SCHOOS EXPORT GMBH.</t>
  </si>
  <si>
    <t>__export__.res_partner_18474_d48aa3a6</t>
  </si>
  <si>
    <t>SCI TECH SPECIALITIES PVT. LTD.</t>
  </si>
  <si>
    <t>__export__.res_partner_26128_a858aa0f</t>
  </si>
  <si>
    <t>SEA BRIDGE PERU S.A.C.</t>
  </si>
  <si>
    <t>__export__.res_partner_24507_9c1bdd40</t>
  </si>
  <si>
    <t>SEA CARGO LOGISTICS PERU S.A.C. - SCLP S.A.C.</t>
  </si>
  <si>
    <t>__export__.res_partner_38031_6f44dec5</t>
  </si>
  <si>
    <t>SEA WAVES FOR FISH AND PET BIRDS COMPANY</t>
  </si>
  <si>
    <t>__export__.res_partner_24267_558a697c</t>
  </si>
  <si>
    <t>SECURITAS S.A.C</t>
  </si>
  <si>
    <t>__export__.res_partner_35944_0c098ba4</t>
  </si>
  <si>
    <t>SEGOVIA ESCOBEDO CYNTHIA STEPHANIE</t>
  </si>
  <si>
    <t>__export__.res_partner_25689_54d862b9</t>
  </si>
  <si>
    <t>SEGUPROB BOUNCER E.I.R.L.</t>
  </si>
  <si>
    <t>__export__.res_partner_35389_fd10a3a6</t>
  </si>
  <si>
    <t>SEGURA CHIPANA TOMAS FREDY</t>
  </si>
  <si>
    <t>__export__.res_partner_25119_48d88447</t>
  </si>
  <si>
    <t>SEIDAI S.A.C.</t>
  </si>
  <si>
    <t>__export__.res_partner_25673_60921f6c</t>
  </si>
  <si>
    <t>SEIS PASOS S.A.C</t>
  </si>
  <si>
    <t>__export__.res_partner_25780_bb60b393</t>
  </si>
  <si>
    <t>SELVA GRIFOS E.I.R.L.</t>
  </si>
  <si>
    <t>__export__.res_partner_25907_974290d9</t>
  </si>
  <si>
    <t>SELVA SOLUCIONES E.I.R.L.</t>
  </si>
  <si>
    <t>__export__.res_partner_35789_8077d23d</t>
  </si>
  <si>
    <t>SEMINARIO ESPINOZA JULIO CESAR</t>
  </si>
  <si>
    <t>__export__.res_partner_29279_99742bcb</t>
  </si>
  <si>
    <t>SEMINARIO ROJAS, LOURDES</t>
  </si>
  <si>
    <t>__export__.res_partner_36348_5688f073</t>
  </si>
  <si>
    <t>SEMINARIO ROJAS,LOURDES</t>
  </si>
  <si>
    <t>__export__.res_partner_18618_354659c1</t>
  </si>
  <si>
    <t>SEMINARIUM CHILE SPA</t>
  </si>
  <si>
    <t>__export__.res_partner_36004_b2116064</t>
  </si>
  <si>
    <t>SENCIA MEZA FLORENCIO</t>
  </si>
  <si>
    <t>__export__.res_partner_18534_905428b1</t>
  </si>
  <si>
    <t>SENSIENT COLORS, S.A. DE C.V.</t>
  </si>
  <si>
    <t>__export__.res_partner_26504_98aa2440</t>
  </si>
  <si>
    <t>SERGAS CHINCHA S.A.C.</t>
  </si>
  <si>
    <t>__export__.res_partner_24457_e2d2c46b</t>
  </si>
  <si>
    <t>SERLIMUT S.A.C.</t>
  </si>
  <si>
    <t>__export__.res_partner_24484_8c28521b</t>
  </si>
  <si>
    <t>SERMALI E.I.R.LTDA</t>
  </si>
  <si>
    <t>__export__.res_partner_38032_05bcf9e2</t>
  </si>
  <si>
    <t>SERMEVET</t>
  </si>
  <si>
    <t>__export__.res_partner_24140_43c9cda5</t>
  </si>
  <si>
    <t>SERV AGUA POTAB Y ALCANT DE LIMA-SEDAPAL</t>
  </si>
  <si>
    <t>__export__.res_partner_24678_5a245538</t>
  </si>
  <si>
    <t>SERV.ELECTRIC.Y REFRIGERAC.ECOLOGICA SAC</t>
  </si>
  <si>
    <t>__export__.res_partner_35890_84bf3792</t>
  </si>
  <si>
    <t>SERVAN TRUJILLO AMPARO</t>
  </si>
  <si>
    <t>__export__.res_partner_38033_b3a356bd</t>
  </si>
  <si>
    <t>SERVET LOS ESTABLOS</t>
  </si>
  <si>
    <t>__export__.res_partner_24141_8521ea9d</t>
  </si>
  <si>
    <t>SERVI GRIFOS S.A.</t>
  </si>
  <si>
    <t>__export__.res_partner_24523_2a3add40</t>
  </si>
  <si>
    <t>SERVI TOURS EXPRESS SA</t>
  </si>
  <si>
    <t>__export__.res_partner_24469_42073194</t>
  </si>
  <si>
    <t>SERVIC. Y AFINES LAS AMERICAS EIRL</t>
  </si>
  <si>
    <t>__export__.res_partner_25468_da48e6e2</t>
  </si>
  <si>
    <t>SERVICE &amp; PARTS DIESEL SIERRA S.A.C.</t>
  </si>
  <si>
    <t>__export__.res_partner_26785_3f2bdee0</t>
  </si>
  <si>
    <t>SERVICE ANTOJITOS S.A.C.</t>
  </si>
  <si>
    <t>__export__.res_partner_25869_d4c4b2af</t>
  </si>
  <si>
    <t>SERVICE D Y J CARABAYA SAN MIGUEL ARCANGEL S.A.C.</t>
  </si>
  <si>
    <t>__export__.res_partner_26473_720d19e5</t>
  </si>
  <si>
    <t>SERVICENTRO AFHA S.A.C.</t>
  </si>
  <si>
    <t>__export__.res_partner_26101_7afaeb80</t>
  </si>
  <si>
    <t>SERVICENTRO AGUKI NORTE S.A. - AGUKI NORTE S.A.</t>
  </si>
  <si>
    <t>__export__.res_partner_25380_9d6f78df</t>
  </si>
  <si>
    <t>SERVICENTRO BIZARRO E.I.R.L.</t>
  </si>
  <si>
    <t>__export__.res_partner_26669_d8c5059f</t>
  </si>
  <si>
    <t>SERVICENTRO CAPLINA HNOS S.A.C.</t>
  </si>
  <si>
    <t>__export__.res_partner_24478_d38abd01</t>
  </si>
  <si>
    <t>SERVICENTRO EL CHE SRL</t>
  </si>
  <si>
    <t>__export__.res_partner_24765_6ceb09e3</t>
  </si>
  <si>
    <t>SERVICENTRO FAVALCA S.R.L.</t>
  </si>
  <si>
    <t>__export__.res_partner_26353_faf0535a</t>
  </si>
  <si>
    <t>SERVICENTRO HERBERT MEZA CACEDA E.I.R.L.</t>
  </si>
  <si>
    <t>__export__.res_partner_24531_b3f5f133</t>
  </si>
  <si>
    <t>SERVICENTRO HUAYNAROQUE E.I.R.L.</t>
  </si>
  <si>
    <t>__export__.res_partner_24805_00248fa8</t>
  </si>
  <si>
    <t>SERVICENTRO JESUS MARIA EIRL</t>
  </si>
  <si>
    <t>__export__.res_partner_24375_8a22e4fd</t>
  </si>
  <si>
    <t>SERVICENTRO JOMAFRI S. R. L.</t>
  </si>
  <si>
    <t>__export__.res_partner_26112_7298fb64</t>
  </si>
  <si>
    <t>SERVICENTRO KEVIN EMPRESA INDIVIDUAL DE RESPONSABILIDAD LIMITADA</t>
  </si>
  <si>
    <t>__export__.res_partner_24288_67544341</t>
  </si>
  <si>
    <t>SERVICENTRO LEMAN'S S.R.LTDA.</t>
  </si>
  <si>
    <t>__export__.res_partner_25855_83b903d9</t>
  </si>
  <si>
    <t>SERVICENTRO LOAYZA S.A.C</t>
  </si>
  <si>
    <t>__export__.res_partner_25291_0717ec97</t>
  </si>
  <si>
    <t>SERVICENTRO LUCIANO SAC</t>
  </si>
  <si>
    <t>__export__.res_partner_26227_ab9c0b28</t>
  </si>
  <si>
    <t>SERVICENTRO P-TROMIL E.I.R.L.</t>
  </si>
  <si>
    <t>__export__.res_partner_26049_b74ca7f3</t>
  </si>
  <si>
    <t>SERVICENTRO PERZA Y SERVICIOS GENERALES S.A.C</t>
  </si>
  <si>
    <t>__export__.res_partner_24556_15db716a</t>
  </si>
  <si>
    <t>SERVICENTRO PIZARRO S.A.C.</t>
  </si>
  <si>
    <t>__export__.res_partner_24615_263ab95c</t>
  </si>
  <si>
    <t>SERVICENTRO POSBEN S.A.C.</t>
  </si>
  <si>
    <t>__export__.res_partner_24348_3859af03</t>
  </si>
  <si>
    <t>SERVICENTRO SAN HILARION S.A.</t>
  </si>
  <si>
    <t>__export__.res_partner_26330_30c809f0</t>
  </si>
  <si>
    <t>SERVICENTRO SANTA ELENA E.I.R.L.</t>
  </si>
  <si>
    <t>__export__.res_partner_24757_05a4ccd4</t>
  </si>
  <si>
    <t>SERVICENTRO SANTA MARTHA E.I.R.LTDA.</t>
  </si>
  <si>
    <t>__export__.res_partner_24483_d051294a</t>
  </si>
  <si>
    <t>SERVICENTRO SAROHI S.R.LTDA.</t>
  </si>
  <si>
    <t>__export__.res_partner_25360_d6200d7e</t>
  </si>
  <si>
    <t>SERVICENTRO SATO EMPRESA INDIVIDUAL DE RESPONSABILIDAD LIMITADA - SERVICENTRO SATO E.I.R.L.</t>
  </si>
  <si>
    <t>__export__.res_partner_24794_a84f90cb</t>
  </si>
  <si>
    <t>SERVICENTRO SICUANI SOCIEDAD COMERCIAL DE RESPONSABILIDAD LIMITADA</t>
  </si>
  <si>
    <t>__export__.res_partner_24489_3088cf2d</t>
  </si>
  <si>
    <t>SERVICENTRO SMILE S.A.</t>
  </si>
  <si>
    <t>__export__.res_partner_24500_5d1b9fd0</t>
  </si>
  <si>
    <t>SERVICENTRO TITI S.A.C.</t>
  </si>
  <si>
    <t>__export__.res_partner_25904_e164a034</t>
  </si>
  <si>
    <t>SERVICENTRO VIRGEN DE COCHARCAS S.A.C.</t>
  </si>
  <si>
    <t>__export__.res_partner_24516_0b862c82</t>
  </si>
  <si>
    <t>SERVICENTRO Y MULTISERVICIOS SAN PEDRO S.A.C.</t>
  </si>
  <si>
    <t>__export__.res_partner_24878_249d933a</t>
  </si>
  <si>
    <t>SERVICENTROS MIGUEL GRAU S.R.L.</t>
  </si>
  <si>
    <t>__export__.res_partner_24334_6ff8fe1a</t>
  </si>
  <si>
    <t>SERVICIO AUTOMOTRIZ SAN LUIS S A</t>
  </si>
  <si>
    <t>__export__.res_partner_25190_f108c2f9</t>
  </si>
  <si>
    <t>SERVICIO DE CAFETERIA Y RESTAURANTE EMPRESA INDIVIDUAL DE RESPONSABILIDAD LIMITADA</t>
  </si>
  <si>
    <t>__export__.res_partner_24298_215261c0</t>
  </si>
  <si>
    <t>SERVICIO NACIONAL DE SANIDAD AGRARIA</t>
  </si>
  <si>
    <t>__export__.res_partner_25532_a51d8207</t>
  </si>
  <si>
    <t>SERVICIO Y PASTELERIA A-1 EMPRESA INDIVIDUAL DE RESPONSABILIDAD LIMITADA-SERVICIO Y PASTELERIA A-1 E</t>
  </si>
  <si>
    <t>__export__.res_partner_25386_75945784</t>
  </si>
  <si>
    <t>SERVICIOS AEROPORTUARIOS ANDINOS S.A</t>
  </si>
  <si>
    <t>__export__.res_partner_25241_6c6e862d</t>
  </si>
  <si>
    <t>SERVICIOS ALIMENTARIOS VITUÑA SOCIEDAD ANONIMA - SAVIT S.A.</t>
  </si>
  <si>
    <t>__export__.res_partner_25098_3d90fa9c</t>
  </si>
  <si>
    <t>SERVICIOS DE ALIMENTOS BRITANIA SOCIEDAD ANONIMA CERRADA</t>
  </si>
  <si>
    <t>__export__.res_partner_24780_d321cda3</t>
  </si>
  <si>
    <t>SERVICIOS DE PASTELERIA FINA EIRL</t>
  </si>
  <si>
    <t>__export__.res_partner_25263_4417b045</t>
  </si>
  <si>
    <t>SERVICIOS EL SPA DEL AUTO E.I.R.L</t>
  </si>
  <si>
    <t>__export__.res_partner_26113_43d2db41</t>
  </si>
  <si>
    <t>SERVICIOS EMPRESARIALES ANDESMAR G Y M SOCIEDAD ANONIMA CERRADA - ANDESMAR G Y M S.A.C.</t>
  </si>
  <si>
    <t>__export__.res_partner_26424_fd194ad0</t>
  </si>
  <si>
    <t>SERVICIOS EMPRESARIALES SOLORIO S.A.C</t>
  </si>
  <si>
    <t>__export__.res_partner_24860_68a5c707</t>
  </si>
  <si>
    <t>SERVICIOS GASTRONOMICOS S.A.C.</t>
  </si>
  <si>
    <t>__export__.res_partner_25585_91c93914</t>
  </si>
  <si>
    <t>SERVICIOS GENERALES KIARA JHOSELIN E.I.R.L.</t>
  </si>
  <si>
    <t>__export__.res_partner_26649_1837d50e</t>
  </si>
  <si>
    <t>SERVICIOS GENERALES LUSA L Y S” E.I.R.L.</t>
  </si>
  <si>
    <t>__export__.res_partner_26610_8e8c6d0b</t>
  </si>
  <si>
    <t>SERVICIOS GENERALES PANISAN E.I.R.L.</t>
  </si>
  <si>
    <t>__export__.res_partner_24600_85eebf04</t>
  </si>
  <si>
    <t>SERVICIOS GENERALES PIZANA EXPRESS S.A.C.</t>
  </si>
  <si>
    <t>__export__.res_partner_25199_9f835bbe</t>
  </si>
  <si>
    <t>SERVICIOS GENERALES PONCE DE LA ROSA SOCIEDAD ANONIMA CERRADA</t>
  </si>
  <si>
    <t>__export__.res_partner_26059_bc664c65</t>
  </si>
  <si>
    <t>SERVICIOS GENERALES VIYASA S.R.L.</t>
  </si>
  <si>
    <t>__export__.res_partner_26308_c403393d</t>
  </si>
  <si>
    <t>SERVICIOS GENERALES Y COMERCIALES R &amp; F S.A.C.</t>
  </si>
  <si>
    <t>__export__.res_partner_24639_92c35ae5</t>
  </si>
  <si>
    <t>SERVICIOS GENERALES Y HOTELEROS YANAHUARA E.I.R.L.</t>
  </si>
  <si>
    <t>__export__.res_partner_26307_e4a2ff0e</t>
  </si>
  <si>
    <t>SERVICIOS INTEGRALES DE METROLOGIA INSTRUMENTACION Y CALIBRACION S.A.C.</t>
  </si>
  <si>
    <t>__export__.res_partner_25202_3b61139a</t>
  </si>
  <si>
    <t>SERVICIOS MULTIPLES LAS TORRECITAS S.R.L.</t>
  </si>
  <si>
    <t>__export__.res_partner_25852_d827c49a</t>
  </si>
  <si>
    <t>SERVICIOS MULTIPLES Y COMERCIALIZADORA ACUARIO S.A.C.</t>
  </si>
  <si>
    <t>__export__.res_partner_25401_8807b28f</t>
  </si>
  <si>
    <t>SERVICIOS MULTIPLES Y TRANSPORTES W.W.C. S.R.L.</t>
  </si>
  <si>
    <t>__export__.res_partner_24590_40da0618</t>
  </si>
  <si>
    <t>SERVICIOS NUESTRA SEÑORA DEL CARMEN S.R.L.</t>
  </si>
  <si>
    <t>__export__.res_partner_24385_07eb6265</t>
  </si>
  <si>
    <t>SERVICIOS POSTALES DEL PERU S.A.</t>
  </si>
  <si>
    <t>__export__.res_partner_24892_37a03a91</t>
  </si>
  <si>
    <t>SERVICIOS RIGAL S.A.C.</t>
  </si>
  <si>
    <t>__export__.res_partner_26431_6ab1559c</t>
  </si>
  <si>
    <t>SERVICIOS ROJASNIN E.I.R.L.</t>
  </si>
  <si>
    <t>__export__.res_partner_24747_76dfc626</t>
  </si>
  <si>
    <t>SERVICIOS SEÑOR DE LOS MILAGROS DE TRUJILLO S.A.C.</t>
  </si>
  <si>
    <t>__export__.res_partner_26322_7dc93178</t>
  </si>
  <si>
    <t>SERVICIOS TRES MARIAS S.A.C.</t>
  </si>
  <si>
    <t>__export__.res_partner_25896_4ccdb9f3</t>
  </si>
  <si>
    <t>SERVICIOS TURISTICOS CAMILO MATIAS E.I.R.L.</t>
  </si>
  <si>
    <t>__export__.res_partner_24371_a0267da7</t>
  </si>
  <si>
    <t>SERVICIOS TURISTICOS CARAVANA TROPICAL S.A.C.</t>
  </si>
  <si>
    <t>__export__.res_partner_24812_915648ae</t>
  </si>
  <si>
    <t>SERVICIOS TURISTICOS CHONTA EMPRESA INDIVIDUAL DE RESPONSABILIDAD LIMITADA</t>
  </si>
  <si>
    <t>__export__.res_partner_25226_b68837d0</t>
  </si>
  <si>
    <t>SERVICIOS TURISTICOS CUMBAZA SRL</t>
  </si>
  <si>
    <t>__export__.res_partner_25874_b2c7ae21</t>
  </si>
  <si>
    <t>SERVICIOS TURISTICOS EL EKEKO SOCIEDAD ANONIMA CERRADA - SERVICIOS TURISTICOS EL EKEKO S.A.C.</t>
  </si>
  <si>
    <t>__export__.res_partner_25829_2357ddcb</t>
  </si>
  <si>
    <t>SERVICIOS TURISTICOS ELENITA E.I.R.L</t>
  </si>
  <si>
    <t>__export__.res_partner_24847_1eb25310</t>
  </si>
  <si>
    <t>SERVICIOS TURISTICOS GR S.A.C.</t>
  </si>
  <si>
    <t>__export__.res_partner_26624_965c6e9d</t>
  </si>
  <si>
    <t>SERVICIOS TURISTICOS MAHO E.I.R.L.</t>
  </si>
  <si>
    <t>__export__.res_partner_25239_7fa7aa02</t>
  </si>
  <si>
    <t>SERVICIOS TURISTICOS SIGLO 21 EMPRESA INDIVIDUAL DE RESPONSABILIDAD LIMITADA</t>
  </si>
  <si>
    <t>__export__.res_partner_26235_18bb4d6c</t>
  </si>
  <si>
    <t>SERVICIOS Y DISTRIBUCION DE ALIMENTOS AROMA 423 S.A.C.</t>
  </si>
  <si>
    <t>__export__.res_partner_24648_b1648834</t>
  </si>
  <si>
    <t>SERVICIOS Y EVENTOS AYDE MISTI PIZZA EMPRESA INDIVIDUAL DE RESPONSABILIDAD LIMITADA</t>
  </si>
  <si>
    <t>__export__.res_partner_25738_2a8a4235</t>
  </si>
  <si>
    <t>SERVICIOS Y TRANSPORTES RAS S.A.C SERVITRANS RAS S.A.C</t>
  </si>
  <si>
    <t>__export__.res_partner_25312_c44b59ce</t>
  </si>
  <si>
    <t>SERVICIOS Y TRANSPORTES VILLA BELLAVISTA S.A.C.</t>
  </si>
  <si>
    <t>__export__.res_partner_25573_9243b027</t>
  </si>
  <si>
    <t>SERVIDOR DE TURISMO Y DE ALIMENTACION S.R.L.</t>
  </si>
  <si>
    <t>__export__.res_partner_25353_6fcb5022</t>
  </si>
  <si>
    <t>SERVIGOLD SOCIEDAD ANONIMA CERRADA - SERVIGOLD S.A.C.</t>
  </si>
  <si>
    <t>__export__.res_partner_26554_4c38fec6</t>
  </si>
  <si>
    <t>SERVIPRODUCTOS STARCAFE E.I.R.L.</t>
  </si>
  <si>
    <t>__export__.res_partner_26367_0cef3b37</t>
  </si>
  <si>
    <t>SERVIZI BUZE &amp; MOCA S.A.C.</t>
  </si>
  <si>
    <t>__export__.res_partner_38034_fdb1edf8</t>
  </si>
  <si>
    <t>__export__.res_partner_26493_27f2365d</t>
  </si>
  <si>
    <t>SG &amp; LJ INVESTMENT PARTNERS S.A.C.</t>
  </si>
  <si>
    <t>__export__.res_partner_38915_36f160ca</t>
  </si>
  <si>
    <t>SGA TRANSPORTES E.I.R.L.</t>
  </si>
  <si>
    <t>__export__.res_partner_25032_71299041</t>
  </si>
  <si>
    <t>SHALOM EMPRESARIAL S.A.C.</t>
  </si>
  <si>
    <t>__export__.res_partner_24491_633ce9f3</t>
  </si>
  <si>
    <t>SHALOM EXPRESS S.A.C.</t>
  </si>
  <si>
    <t>__export__.res_partner_18589_bf16c016</t>
  </si>
  <si>
    <t>SHANDONG PHARMACEUTICAL GLASS CO., LTD.</t>
  </si>
  <si>
    <t>__export__.res_partner_18573_550e7eb6</t>
  </si>
  <si>
    <t>SHANDONG QILU MEDICINES IMPORT &amp; EXPORT CO., LTD.</t>
  </si>
  <si>
    <t>__export__.res_partner_18592_b6eb8e07</t>
  </si>
  <si>
    <t>SHANGAI MEIHO INTERNATIONAL LOGISTICS CO,LTD</t>
  </si>
  <si>
    <t>__export__.res_partner_18504_4dd453d9</t>
  </si>
  <si>
    <t>SHANGAI OEM-TOP INTERNATIONAL LOGISTICS,LTD</t>
  </si>
  <si>
    <t>__export__.res_partner_18456_633326b2</t>
  </si>
  <si>
    <t>SHANGHAI DEXIANG MEDICINE TECH. CO., LTD</t>
  </si>
  <si>
    <t>__export__.res_partner_18418_ca410768</t>
  </si>
  <si>
    <t>SHANGHAI TERRUI INTERNATIONAL TRADE CO.,LTD.</t>
  </si>
  <si>
    <t>__export__.res_partner_26534_14cf30d3</t>
  </si>
  <si>
    <t>SHANGHAI WOK S.A.C</t>
  </si>
  <si>
    <t>__export__.res_partner_18462_b3b70a0a</t>
  </si>
  <si>
    <t>SHAOXING SUJE IMPORT &amp; EXPORT CO., LTD.</t>
  </si>
  <si>
    <t>__export__.res_partner_18527_1a6ef164</t>
  </si>
  <si>
    <t>SHENZHEN HAORUI PHARMATECH CO., LTD.</t>
  </si>
  <si>
    <t>__export__.res_partner_18493_700ca171</t>
  </si>
  <si>
    <t>SHIJIAZHUANG FENGQIANG ANIMAL PHARMACEUTICAL CO., LTD.</t>
  </si>
  <si>
    <t>__export__.res_partner_18536_dd87d16e</t>
  </si>
  <si>
    <t>SHIJIAZHUANG JINDING ANIMAL PHARMACEUTICAL CO., LTD.</t>
  </si>
  <si>
    <t>__export__.res_partner_18550_35b501a7</t>
  </si>
  <si>
    <t>SHIJIAZHUANG XINFUDA MEDICAL PACKAGING CO.,LTD</t>
  </si>
  <si>
    <t>__export__.res_partner_24376_c9b58b0b</t>
  </si>
  <si>
    <t>SHILCAYO GRIFO S.R.L</t>
  </si>
  <si>
    <t>__export__.res_partner_35286_1020ade1</t>
  </si>
  <si>
    <t>SHIMOKAWA TAKESHITA GERARDO</t>
  </si>
  <si>
    <t>__export__.res_partner_24310_884b59a0</t>
  </si>
  <si>
    <t>SHOHIN S.A.</t>
  </si>
  <si>
    <t>__export__.res_partner_35636_c62bb106</t>
  </si>
  <si>
    <t>SICCUY LLANCAY SERAPIO</t>
  </si>
  <si>
    <t>__export__.res_partner_25740_0b53b0c1</t>
  </si>
  <si>
    <t>SICUYA EIRL</t>
  </si>
  <si>
    <t>__export__.res_partner_35785_9507f58d</t>
  </si>
  <si>
    <t>SIDIA HOYLE, CARLOS ALFREDO GIOVANNI</t>
  </si>
  <si>
    <t>__export__.res_partner_18519_60829fb6</t>
  </si>
  <si>
    <t>SIEMSGLUSS IBERICA, S.A.</t>
  </si>
  <si>
    <t>__export__.res_partner_24323_784d6b2e</t>
  </si>
  <si>
    <t>SIGDELO S.A.</t>
  </si>
  <si>
    <t>__export__.res_partner_25094_85e1d822</t>
  </si>
  <si>
    <t>SIGSO CONSULTORES LABORALES SOCIEDAD ANONIMA CERRADA  - SIGSO CONSULTORES LABORALES S.A.C.</t>
  </si>
  <si>
    <t>__export__.res_partner_25884_877dda13</t>
  </si>
  <si>
    <t>SILCONSULTING E.I.R.L.</t>
  </si>
  <si>
    <t>__export__.res_partner_36160_0ffabb45</t>
  </si>
  <si>
    <t>SILVA LAUCATA ALEXANDER JUNIOR</t>
  </si>
  <si>
    <t>__export__.res_partner_36291_69159e09</t>
  </si>
  <si>
    <t>SILVA MARCOS CLAUDIO EDUARDO</t>
  </si>
  <si>
    <t>__export__.res_partner_35683_dcb7f092</t>
  </si>
  <si>
    <t>SILVA VERA MELQUIADES</t>
  </si>
  <si>
    <t>__export__.res_partner_36183_52dfe5fe</t>
  </si>
  <si>
    <t>SILVA VILLANUEVA,RUTH CELESTE</t>
  </si>
  <si>
    <t>__export__.res_partner_25571_ded356c4</t>
  </si>
  <si>
    <t>SILYCARP INVERSIONES S.A.C.</t>
  </si>
  <si>
    <t>__export__.res_partner_36298_c0215018</t>
  </si>
  <si>
    <t>SIMEON ROMERO NILO EDWIN</t>
  </si>
  <si>
    <t>__export__.res_partner_25751_90fbce3f</t>
  </si>
  <si>
    <t>SINTONIA S.A.C.</t>
  </si>
  <si>
    <t>__export__.res_partner_35267_0efacb77</t>
  </si>
  <si>
    <t>SIRLUPU FLORES EUGENIO</t>
  </si>
  <si>
    <t>__export__.res_partner_25103_a9775b3f</t>
  </si>
  <si>
    <t>SIROCO HOLDINGS SAC</t>
  </si>
  <si>
    <t>__export__.res_partner_24363_07d3961b</t>
  </si>
  <si>
    <t>SISTEMA DE IMPRESIONES S.A.</t>
  </si>
  <si>
    <t>__export__.res_partner_18426_f488e220</t>
  </si>
  <si>
    <t>SISTEMAS DE IDENTIFICACAO ANIMAL LTDA</t>
  </si>
  <si>
    <t>__export__.res_partner_26403_687fac85</t>
  </si>
  <si>
    <t>SISTEMAS INTEGRADOS LINUX S.A.C.</t>
  </si>
  <si>
    <t>__export__.res_partner_26097_88c73293</t>
  </si>
  <si>
    <t>SKY AIRLINE PERU S.A.C.</t>
  </si>
  <si>
    <t>__export__.res_partner_25856_db348744</t>
  </si>
  <si>
    <t>SMART TRACKING SAC (GLOOHBAL)</t>
  </si>
  <si>
    <t>__export__.res_partner_26664_4aa58eac</t>
  </si>
  <si>
    <t>SMARTCODE TECHNOLOGY HUB S.A.C.</t>
  </si>
  <si>
    <t>__export__.res_partner_25825_4396ec6e</t>
  </si>
  <si>
    <t>SMARTECH BPO PERU S.A.C</t>
  </si>
  <si>
    <t>__export__.res_partner_25864_20b84607</t>
  </si>
  <si>
    <t>SMARTINFO S.A.C.</t>
  </si>
  <si>
    <t>__export__.res_partner_25530_1e6066d6</t>
  </si>
  <si>
    <t>SMILE TAXI PERU SOCIEDAD ANONIMA CERRADA SMILE TAXI PERU S.A.C.</t>
  </si>
  <si>
    <t>__export__.res_partner_26175_fb90bbba</t>
  </si>
  <si>
    <t>SMK TRADING GROUP S.A.C.</t>
  </si>
  <si>
    <t>__export__.res_partner_26786_0acb9a2b</t>
  </si>
  <si>
    <t>SMONKEY COMPANY S.A.C.</t>
  </si>
  <si>
    <t>__export__.res_partner_24188_4306c84d</t>
  </si>
  <si>
    <t>SOCIEDAD ANONIMA DE PROVEEDORES S.A.C</t>
  </si>
  <si>
    <t>__export__.res_partner_24266_96a961bc</t>
  </si>
  <si>
    <t>SOCIEDAD DE ASESORAMIENTO TECNICO S.A.C</t>
  </si>
  <si>
    <t>__export__.res_partner_24300_b0cbbd1b</t>
  </si>
  <si>
    <t>SOCIEDAD DE BENEFICENCIA DE TRUJILLO</t>
  </si>
  <si>
    <t>__export__.res_partner_25039_261a222c</t>
  </si>
  <si>
    <t>SOCIEDAD DE DESARROLLO DE HOTELES PERUANOS S.A.</t>
  </si>
  <si>
    <t>__export__.res_partner_26770_296ff8a7</t>
  </si>
  <si>
    <t>SOCIEDAD ESPECIALIZADA EN SERVICIOS MAMUT CUSCO SOCIEDAD ANONIMA CERRADA</t>
  </si>
  <si>
    <t>__export__.res_partner_25198_d08e5bd4</t>
  </si>
  <si>
    <t>SOCIEDAD GASTRONOMICA DE CUZCO S.A.C.</t>
  </si>
  <si>
    <t>__export__.res_partner_26732_29d1e1a0</t>
  </si>
  <si>
    <t>SOCIEDAD GASTRONOMICA EL POINT S.R.L.</t>
  </si>
  <si>
    <t>__export__.res_partner_24252_3baf98e7</t>
  </si>
  <si>
    <t>SOCIEDAD NACIONAL DE INDUSTRIAS</t>
  </si>
  <si>
    <t>__export__.res_partner_38035_f55489ab</t>
  </si>
  <si>
    <t>__export__.res_partner_24139_f8965553</t>
  </si>
  <si>
    <t>SOCIETE AIR FRANCE SUCURSAL EN EL PERU</t>
  </si>
  <si>
    <t>__export__.res_partner_25654_f64ab27d</t>
  </si>
  <si>
    <t>SOHARA SOCIEDAD ANONIMA CERRADA</t>
  </si>
  <si>
    <t>__export__.res_partner_25557_d520fda5</t>
  </si>
  <si>
    <t>SOKAMICA S.A.C.</t>
  </si>
  <si>
    <t>__export__.res_partner_26316_ac4e04d5</t>
  </si>
  <si>
    <t>SOLANA COMERCIAL S.A.C.</t>
  </si>
  <si>
    <t>__export__.res_partner_35499_921c0d8c</t>
  </si>
  <si>
    <t>SOLANO CHAVEZ HORTENSIA MARTA</t>
  </si>
  <si>
    <t>__export__.res_partner_36135_6fd5c429</t>
  </si>
  <si>
    <t>SOLANO PIMENTEL DANTE</t>
  </si>
  <si>
    <t>__export__.res_partner_36186_699b6507</t>
  </si>
  <si>
    <t>SOLANO ROJAS NORIKO LIZ</t>
  </si>
  <si>
    <t>__export__.res_partner_35333_c1bbf050</t>
  </si>
  <si>
    <t>SOLIER REYNOSO RAUL HUMBERTO</t>
  </si>
  <si>
    <t>__export__.res_partner_35810_7d9b89f5</t>
  </si>
  <si>
    <t>SOLIS MALDONADO LUIS ENRIQUE</t>
  </si>
  <si>
    <t>__export__.res_partner_35585_d5f5f335</t>
  </si>
  <si>
    <t>SOLIS MAYTA RICHARDS</t>
  </si>
  <si>
    <t>__export__.res_partner_35342_e19cbd80</t>
  </si>
  <si>
    <t>SOLIS MIRANDA, RAFAEL EDUARDO</t>
  </si>
  <si>
    <t>__export__.res_partner_36240_161c14b1</t>
  </si>
  <si>
    <t>SOLIS RODRIGUEZ DANY DANIEL</t>
  </si>
  <si>
    <t>__export__.res_partner_35697_edb90f79</t>
  </si>
  <si>
    <t>SOLIS ZAMATA MARIA TERESA</t>
  </si>
  <si>
    <t>__export__.res_partner_36028_74cad0e9</t>
  </si>
  <si>
    <t>SOLIZ ARZAPALO SHIRLEY MELISSA</t>
  </si>
  <si>
    <t>__export__.res_partner_26318_8ae16a4f</t>
  </si>
  <si>
    <t>SOLO SOLITO SOLANO EMPRESA INDIVIDUAL DE RESPONSABILIDAD LIMITADA</t>
  </si>
  <si>
    <t>__export__.res_partner_35437_847c2206</t>
  </si>
  <si>
    <t>SOLORZANO BAILON, TORIBIO</t>
  </si>
  <si>
    <t>__export__.res_partner_35328_5f5b6788</t>
  </si>
  <si>
    <t>SOLORZANO CHAVARRIA TEOFILO</t>
  </si>
  <si>
    <t>__export__.res_partner_25021_a0b1d101</t>
  </si>
  <si>
    <t>SOLTRAK S.A.</t>
  </si>
  <si>
    <t>__export__.res_partner_25854_234782f0</t>
  </si>
  <si>
    <t>SOLUCIONES &amp; PROYECTOS J &amp; S S.R.L.</t>
  </si>
  <si>
    <t>__export__.res_partner_25711_859ad383</t>
  </si>
  <si>
    <t>SOLUCIONES CLOUD DEL PERU SOCIEDAD ANONIMA CERRADA - CLOUD DEL PERU S.A.C.</t>
  </si>
  <si>
    <t>__export__.res_partner_26271_c9358a1f</t>
  </si>
  <si>
    <t>SOLUCIONES DIGITALES V &amp; C S.A.C.</t>
  </si>
  <si>
    <t>__export__.res_partner_24949_86cc7599</t>
  </si>
  <si>
    <t>SOLUCIONES ESTRUCTURALES SOCIEDAD ANONIMA CERRADA</t>
  </si>
  <si>
    <t>__export__.res_partner_24777_778e38a2</t>
  </si>
  <si>
    <t>SOLUCIONES MEDICAS DEL NORTE SOCIEDAD ANONIMA CERRADA</t>
  </si>
  <si>
    <t>__export__.res_partner_26388_81e4b9f3</t>
  </si>
  <si>
    <t>SOLUTIONS HERMANOS MAZA S.A.C.</t>
  </si>
  <si>
    <t>__export__.res_partner_25638_6bdc8b7e</t>
  </si>
  <si>
    <t>SOLVAE COMPANY S.A.C.</t>
  </si>
  <si>
    <t>__export__.res_partner_38036_6b7ce51e</t>
  </si>
  <si>
    <t>SOLVET S.A.</t>
  </si>
  <si>
    <t>__export__.res_partner_24913_04eb2f3a</t>
  </si>
  <si>
    <t>SOMOS CAJAMARCA S.A.C.</t>
  </si>
  <si>
    <t>__export__.res_partner_26723_0dd83369</t>
  </si>
  <si>
    <t>SOMOS CARTON S.A.C.</t>
  </si>
  <si>
    <t>__export__.res_partner_35230_4d17c9a4</t>
  </si>
  <si>
    <t>SONCCO QUISPE ALEJANDRO ARTURO</t>
  </si>
  <si>
    <t>__export__.res_partner_26680_8fe9a378</t>
  </si>
  <si>
    <t>SONQO INDUSTRIAL E.I.R.L.</t>
  </si>
  <si>
    <t>__export__.res_partner_25481_7b1d3502</t>
  </si>
  <si>
    <t>SONUTRA BLUMOS S.A.C.</t>
  </si>
  <si>
    <t>__export__.res_partner_35875_3ba12746</t>
  </si>
  <si>
    <t>SOTO ESPINOZA ALFREDO</t>
  </si>
  <si>
    <t>__export__.res_partner_35969_7eb3d177</t>
  </si>
  <si>
    <t>SOTO JULCA LUZ MARLENI</t>
  </si>
  <si>
    <t>__export__.res_partner_36210_94269db9</t>
  </si>
  <si>
    <t>SOTO MARIÑO SALLY MISHEL</t>
  </si>
  <si>
    <t>__export__.res_partner_35926_bca831af</t>
  </si>
  <si>
    <t>SOTOMAYOR APAZA,MIRSO GREGORIO ANDRE</t>
  </si>
  <si>
    <t>__export__.res_partner_25870_5de7fe54</t>
  </si>
  <si>
    <t>SOUTHCARGO PERU S.A.C</t>
  </si>
  <si>
    <t>__export__.res_partner_24750_daa12ef8</t>
  </si>
  <si>
    <t>SPAREN MARKETING OUTSOURCING S.A.C.</t>
  </si>
  <si>
    <t>__export__.res_partner_25724_b79cf5f1</t>
  </si>
  <si>
    <t>SPARTA SECURITY GROUP SOCIEDAD ANONIMA CERRADA - SPARTA SECURITY GROUP S.A.C.</t>
  </si>
  <si>
    <t>__export__.res_partner_25334_5b7a7ac3</t>
  </si>
  <si>
    <t>SPECIAL PERUVIAN BAGS SAC</t>
  </si>
  <si>
    <t>__export__.res_partner_25433_c38d2d83</t>
  </si>
  <si>
    <t>SPECIALIZED METROLOGY CENTER S.A.C.</t>
  </si>
  <si>
    <t>__export__.res_partner_38037_31661891</t>
  </si>
  <si>
    <t>__export__.res_partner_25075_be89e517</t>
  </si>
  <si>
    <t>SPORTWAGEN S.A.C.</t>
  </si>
  <si>
    <t>__export__.res_partner_24727_720870a2</t>
  </si>
  <si>
    <t>SQUALOS S.R.L.</t>
  </si>
  <si>
    <t>__export__.res_partner_24204_55f84d01</t>
  </si>
  <si>
    <t>STAFF DE GESTION INMOBILIARIA S.A.C.</t>
  </si>
  <si>
    <t>__export__.res_partner_24459_0ff4fbd9</t>
  </si>
  <si>
    <t>STAR UP S.A.</t>
  </si>
  <si>
    <t>__export__.res_partner_24401_42b3904c</t>
  </si>
  <si>
    <t>STEP CARGO S.A</t>
  </si>
  <si>
    <t>__export__.res_partner_18437_678aabe7</t>
  </si>
  <si>
    <t>STERLITECH CORPORATION</t>
  </si>
  <si>
    <t>__export__.res_partner_38038_f9d6d6cd</t>
  </si>
  <si>
    <t>STICHTING ANIMAL HEALTH MISSION SurinamE (S.A.H.M.S)</t>
  </si>
  <si>
    <t>__export__.res_partner_24932_e06b8314</t>
  </si>
  <si>
    <t>STICKERS 2B.COM S.A.C</t>
  </si>
  <si>
    <t>__export__.res_partner_25370_152adcb9</t>
  </si>
  <si>
    <t>STREET MEDIA S.A.C.</t>
  </si>
  <si>
    <t>__export__.res_partner_24938_3b4c0284</t>
  </si>
  <si>
    <t>STRINGNET MULTIMEDIA SYSTEM SAC</t>
  </si>
  <si>
    <t>__export__.res_partner_24640_94cd8659</t>
  </si>
  <si>
    <t>STUDIO ONSE E.I.R.L.</t>
  </si>
  <si>
    <t>__export__.res_partner_36312_91e6f5d4</t>
  </si>
  <si>
    <t>SU JIECAI</t>
  </si>
  <si>
    <t>__export__.res_partner_18518_b9d04ca6</t>
  </si>
  <si>
    <t>SUAN FARMA, S.A.</t>
  </si>
  <si>
    <t>__export__.res_partner_35782_104aa76d</t>
  </si>
  <si>
    <t>SUAREZ BECERRA JULIO ELI</t>
  </si>
  <si>
    <t>__export__.res_partner_36146_7c39fba9</t>
  </si>
  <si>
    <t>SUAREZ HUAMAN,MILAGROS GUADALUPE</t>
  </si>
  <si>
    <t>__export__.res_partner_36326_c1305afb</t>
  </si>
  <si>
    <t>SUAREZ MAGALLANES LUIS FELIPE</t>
  </si>
  <si>
    <t>__export__.res_partner_25467_232cdacc</t>
  </si>
  <si>
    <t>SUARSYS COMPANY S.A.C.</t>
  </si>
  <si>
    <t>__export__.res_partner_35232_8ef76921</t>
  </si>
  <si>
    <t>SUAÑA CUSI MILAGROS ROXANA</t>
  </si>
  <si>
    <t>__export__.res_partner_26130_c1c42434</t>
  </si>
  <si>
    <t>SUEÑOS DEL VALLE E.I.R.L.</t>
  </si>
  <si>
    <t>__export__.res_partner_35388_272a64fa</t>
  </si>
  <si>
    <t>SULCA ALLCCA JUAN CESAR</t>
  </si>
  <si>
    <t>__export__.res_partner_26714_5d3de7c8</t>
  </si>
  <si>
    <t>SUMINISTROS CORPORATIVOS TEC E.I.R.L.</t>
  </si>
  <si>
    <t>__export__.res_partner_35794_2a3fa3a0</t>
  </si>
  <si>
    <t>SUMIRI CALSINA DIANET</t>
  </si>
  <si>
    <t>__export__.res_partner_26525_5eac7107</t>
  </si>
  <si>
    <t>SUNNA OIL S.A.C.</t>
  </si>
  <si>
    <t>__export__.res_partner_26492_5e9b1730</t>
  </si>
  <si>
    <t>SUPER CUSCO POROY SRLtda</t>
  </si>
  <si>
    <t>__export__.res_partner_26106_7f400535</t>
  </si>
  <si>
    <t>SUPER GRIFO 537 SOCIEDAD COMERCIAL DE RESPONSABILIDAD LIMITADA - SUPER GRIFO 537 S.R.L.</t>
  </si>
  <si>
    <t>__export__.res_partner_25681_a1f5abea</t>
  </si>
  <si>
    <t>SUPERGANAR S.A.C.</t>
  </si>
  <si>
    <t>__export__.res_partner_24297_a25581e2</t>
  </si>
  <si>
    <t>SUPERINTENDENCIA NAC. DE ADM. TRIBUTARIA</t>
  </si>
  <si>
    <t>__export__.res_partner_38039_8b348c51</t>
  </si>
  <si>
    <t>__export__.res_partner_25538_84ffd5e3</t>
  </si>
  <si>
    <t>SUPERMERCADO LA CANASTA EIRL,</t>
  </si>
  <si>
    <t>__export__.res_partner_24822_febb9bcf</t>
  </si>
  <si>
    <t>SUPERMERCADOS CASTOPE S.R.L</t>
  </si>
  <si>
    <t>__export__.res_partner_24524_a1b68a39</t>
  </si>
  <si>
    <t>SUPERMERCADOS LA INMACULADA S.A.C</t>
  </si>
  <si>
    <t>__export__.res_partner_25620_a54a4ff4</t>
  </si>
  <si>
    <t>SUPERMERCADOS ROJAS S.A.C.</t>
  </si>
  <si>
    <t>__export__.res_partner_25348_5765827a</t>
  </si>
  <si>
    <t>SUPERPOLO PERU S.A.C</t>
  </si>
  <si>
    <t>__export__.res_partner_35234_1a14f043</t>
  </si>
  <si>
    <t>SUPO MAMANI RAUL JUAN</t>
  </si>
  <si>
    <t>__export__.res_partner_18444_514bf3b1</t>
  </si>
  <si>
    <t>SUPRIYA LIFESCIENCE LTD.</t>
  </si>
  <si>
    <t>__export__.res_partner_24148_51533c15</t>
  </si>
  <si>
    <t>SUR MOTORS S A</t>
  </si>
  <si>
    <t>__export__.res_partner_24957_fbc03235</t>
  </si>
  <si>
    <t>SURGOURMET S.AC.</t>
  </si>
  <si>
    <t>__export__.res_partner_25187_f01d0eb3</t>
  </si>
  <si>
    <t>SURTIDORES MANU SAC</t>
  </si>
  <si>
    <t>__export__.res_partner_26481_094e33a2</t>
  </si>
  <si>
    <t>SURTIHOGAR MAJES E.I.R.L.</t>
  </si>
  <si>
    <t>__export__.res_partner_25096_ce3b0819</t>
  </si>
  <si>
    <t>SURVIAL S.A.</t>
  </si>
  <si>
    <t>__export__.res_partner_18485_5ed4eca9</t>
  </si>
  <si>
    <t>SUZHOU VITAJOY BIO-TECH., LTD.</t>
  </si>
  <si>
    <t>__export__.res_partner_25510_1249dbe3</t>
  </si>
  <si>
    <t>SVS INVERSIONES VERGARA E.I.R.L.</t>
  </si>
  <si>
    <t>__export__.res_partner_26032_21f14f20</t>
  </si>
  <si>
    <t>SW FRANQUICIAS ANDINAS S.A.C.</t>
  </si>
  <si>
    <t>__export__.res_partner_18565_31aaa716</t>
  </si>
  <si>
    <t>SYN-TECH CHEM &amp; PHARM. CO., LTD</t>
  </si>
  <si>
    <t>__export__.res_partner_25043_18b31948</t>
  </si>
  <si>
    <t>SYPSOFT SAC</t>
  </si>
  <si>
    <t>__export__.res_partner_24608_23a7d864</t>
  </si>
  <si>
    <t>SYV CONSULTORES Y ASOCIADOS S.A.C</t>
  </si>
  <si>
    <t>__export__.res_partner_18553_17cc5cf8</t>
  </si>
  <si>
    <t>Shandong Wanpy Electronic Commerce Co., Ltd.</t>
  </si>
  <si>
    <t>__export__.res_partner_18513_d3efa981</t>
  </si>
  <si>
    <t>Sinobright Pharmaceutical Industries</t>
  </si>
  <si>
    <t>__export__.res_partner_18595_c989f9fd</t>
  </si>
  <si>
    <t>Smash Balloon LLC</t>
  </si>
  <si>
    <t>__export__.res_partner_38040_d16b10bb</t>
  </si>
  <si>
    <t>Suroh Aljawda Co</t>
  </si>
  <si>
    <t>__export__.res_partner_25123_1f14fb04</t>
  </si>
  <si>
    <t>T &amp; C JAICORSA E.I.R.L.</t>
  </si>
  <si>
    <t>__export__.res_partner_25871_1d4ca942</t>
  </si>
  <si>
    <t>T &amp; L COLCA INVERSIONES S.A.C.</t>
  </si>
  <si>
    <t>__export__.res_partner_26156_6bad1b97</t>
  </si>
  <si>
    <t>T &amp; P ESTACION DE SERVICIOS SOCIEDAD ANONIMA CERRADA</t>
  </si>
  <si>
    <t>__export__.res_partner_25265_9655de24</t>
  </si>
  <si>
    <t>T Y T SOLUCIONES INTEGRALES S.A.C.</t>
  </si>
  <si>
    <t>__export__.res_partner_26267_d837dfad</t>
  </si>
  <si>
    <t>T-COPIA SOLUCIONES S.A.C.</t>
  </si>
  <si>
    <t>__export__.res_partner_25345_481fb2c1</t>
  </si>
  <si>
    <t>T.G.A. INTEGRAL CARGO SOLUTION E.I.R.L.</t>
  </si>
  <si>
    <t>__export__.res_partner_26549_18307837</t>
  </si>
  <si>
    <t>TABLU PERU S.A.C.</t>
  </si>
  <si>
    <t>__export__.res_partner_35261_8a57fa67</t>
  </si>
  <si>
    <t>TABOADA WIESSE CESAR RICARDO</t>
  </si>
  <si>
    <t>__export__.res_partner_24788_38742873</t>
  </si>
  <si>
    <t>TACACHERIA TURISTICO EL ENCANTO DE LA SELVA E.I.R.L.</t>
  </si>
  <si>
    <t>__export__.res_partner_35702_57c44cd6</t>
  </si>
  <si>
    <t>TACCA CALLA LIZ SILVANA</t>
  </si>
  <si>
    <t>__export__.res_partner_36040_be65466a</t>
  </si>
  <si>
    <t>TACUCHI CAMONES MAX YIVER</t>
  </si>
  <si>
    <t>__export__.res_partner_24154_47591240</t>
  </si>
  <si>
    <t>TAI HENG S A</t>
  </si>
  <si>
    <t>__export__.res_partner_24117_5dcfb1d5</t>
  </si>
  <si>
    <t>TAI LOY SA</t>
  </si>
  <si>
    <t>__export__.res_partner_26359_a734258e</t>
  </si>
  <si>
    <t>TAIPE &amp; BARRIOS INVERSIONES GENERALES EIRL</t>
  </si>
  <si>
    <t>__export__.res_partner_35932_54c1ed44</t>
  </si>
  <si>
    <t>TAIPE TITO FELICITAS NELLY</t>
  </si>
  <si>
    <t>__export__.res_partner_26189_f9b381e3</t>
  </si>
  <si>
    <t>TALLER DE MECANICA S. &amp; S. PIT E.I.R.L</t>
  </si>
  <si>
    <t>__export__.res_partner_25533_79ba6374</t>
  </si>
  <si>
    <t>TALLERES Y SERVICIOS O.R. SOCIEDAD COMERCIAL DE RESPONSABILIDAD LIMITADA-TALLERES Y SERVICIOS O.R. S</t>
  </si>
  <si>
    <t>__export__.res_partner_24349_e77e661d</t>
  </si>
  <si>
    <t>TALMA SERVICIOS AEROPORTUARIOS S.A</t>
  </si>
  <si>
    <t>__export__.res_partner_25954_32ae63f2</t>
  </si>
  <si>
    <t>TAMPASHA E.I.R.L.</t>
  </si>
  <si>
    <t>__export__.res_partner_25352_71d844d7</t>
  </si>
  <si>
    <t>TAMPOGRAFIA DEL PERU S.A.C.</t>
  </si>
  <si>
    <t>__export__.res_partner_35225_af748b7b</t>
  </si>
  <si>
    <t>TANANTA SANCHEZ JOLIOT VERONICA</t>
  </si>
  <si>
    <t>__export__.res_partner_24263_09965c28</t>
  </si>
  <si>
    <t>TANKE COMERCIAL SOCIEDAD ANONIMA CERRADA - TANKE S.A.C.</t>
  </si>
  <si>
    <t>__export__.res_partner_26342_54c9fcc1</t>
  </si>
  <si>
    <t>TANTALEAN LOGISTICS EI.R.L.</t>
  </si>
  <si>
    <t>__export__.res_partner_35746_50ad3aa2</t>
  </si>
  <si>
    <t>TAPARA QUISPE,ALFREDO</t>
  </si>
  <si>
    <t>__export__.res_partner_35560_df16eab1</t>
  </si>
  <si>
    <t>TARCO QUISPE JOSE LUIS</t>
  </si>
  <si>
    <t>__export__.res_partner_35555_bfa7245d</t>
  </si>
  <si>
    <t>TARCO QUISPE,JUAN CARLOS</t>
  </si>
  <si>
    <t>__export__.res_partner_25859_bddc27f2</t>
  </si>
  <si>
    <t>TATO RESTAURANT E.I.R.L.</t>
  </si>
  <si>
    <t>__export__.res_partner_36337_afb8f38e</t>
  </si>
  <si>
    <t>TAUCA TORRES, ALAN ARMANDO</t>
  </si>
  <si>
    <t>__export__.res_partner_35844_a8c04250</t>
  </si>
  <si>
    <t>TAVARA BENITES RODER LEONEL</t>
  </si>
  <si>
    <t>__export__.res_partner_36227_e649f0b5</t>
  </si>
  <si>
    <t>TAVARA CARREÑO,IDRIS ROLANDO</t>
  </si>
  <si>
    <t>__export__.res_partner_25034_4f5fbff9</t>
  </si>
  <si>
    <t>TAWA PERU S.A.C</t>
  </si>
  <si>
    <t>__export__.res_partner_24626_37b73d6f</t>
  </si>
  <si>
    <t>TAXI CONSORCIO AREQUIPA S.A.C.</t>
  </si>
  <si>
    <t>__export__.res_partner_25663_600cb976</t>
  </si>
  <si>
    <t>TAXI EMPRESARIAL REMISSE VIP S.A.C.</t>
  </si>
  <si>
    <t>__export__.res_partner_25011_9559d6e1</t>
  </si>
  <si>
    <t>TAXI EN LINEA S.A.C.</t>
  </si>
  <si>
    <t>__export__.res_partner_24748_056488e6</t>
  </si>
  <si>
    <t>TAXI SAN JUAN 3:16 S.A.C.</t>
  </si>
  <si>
    <t>__export__.res_partner_24743_24f1b12d</t>
  </si>
  <si>
    <t>TAXI SONRISAS PREMIUN S.A.C.</t>
  </si>
  <si>
    <t>__export__.res_partner_25063_bb13fdc0</t>
  </si>
  <si>
    <t>TCI CARGO GROUP S.A.C.</t>
  </si>
  <si>
    <t>__export__.res_partner_25033_f52aecff</t>
  </si>
  <si>
    <t>TDENERGY SOCIEDAD ANONIMA CERRADA</t>
  </si>
  <si>
    <t>__export__.res_partner_25336_3e978972</t>
  </si>
  <si>
    <t>TEAM SLAYER S.A.C.</t>
  </si>
  <si>
    <t>__export__.res_partner_25427_9d89e91a</t>
  </si>
  <si>
    <t>TEAM TRANSPORT CARGO S.A.C.</t>
  </si>
  <si>
    <t>__export__.res_partner_26642_29ae4354</t>
  </si>
  <si>
    <t>TEAM7 S.A.C.</t>
  </si>
  <si>
    <t>__export__.res_partner_24286_b4eb5c77</t>
  </si>
  <si>
    <t>TECCIOS S.A.C.</t>
  </si>
  <si>
    <t>__export__.res_partner_38041_7407a945</t>
  </si>
  <si>
    <t>__export__.res_partner_25418_b667f1f0</t>
  </si>
  <si>
    <t>TECNOLOGIA INFORMATICA Y CONSULTORIA S.A.C.</t>
  </si>
  <si>
    <t>__export__.res_partner_24182_c71a85d0</t>
  </si>
  <si>
    <t>TECNOLOGICA DE ALIMENTOS S.A.</t>
  </si>
  <si>
    <t>__export__.res_partner_26654_3b5a3be3</t>
  </si>
  <si>
    <t>TECNOVA SERVICIOS FRIGORIFICOS S.A.C.</t>
  </si>
  <si>
    <t>__export__.res_partner_35240_7fc9de4d</t>
  </si>
  <si>
    <t>TEJADA CASTELLANOS ADOLIA</t>
  </si>
  <si>
    <t>__export__.res_partner_24451_94407550</t>
  </si>
  <si>
    <t>TELEDISTRIBUCION SA</t>
  </si>
  <si>
    <t>__export__.res_partner_24105_56869140</t>
  </si>
  <si>
    <t>TELEFONICA DEL PERU S.A.A</t>
  </si>
  <si>
    <t>__export__.res_partner_25280_bfcb5574</t>
  </si>
  <si>
    <t>TELEPIZZA ANDINA S.A.C.</t>
  </si>
  <si>
    <t>__export__.res_partner_35215_68e0e5ef</t>
  </si>
  <si>
    <t>TELLO RUIZ MARIA</t>
  </si>
  <si>
    <t>__export__.res_partner_36151_5be1c206</t>
  </si>
  <si>
    <t>TELLO TRUJILLO,NALLELY CRISTINA</t>
  </si>
  <si>
    <t>__export__.res_partner_25160_fb1ad20e</t>
  </si>
  <si>
    <t>TEM7 S.R.L.</t>
  </si>
  <si>
    <t>__export__.res_partner_25126_b20930b2</t>
  </si>
  <si>
    <t>TEMPLO SOCIEDAD ANONIMA CERRADA</t>
  </si>
  <si>
    <t>__export__.res_partner_25603_54e6ae71</t>
  </si>
  <si>
    <t>TENDENCIA GRAFICA S.A.C.</t>
  </si>
  <si>
    <t>__export__.res_partner_35999_5098a77a</t>
  </si>
  <si>
    <t>TERAN LOZANO LUIS ALBERTO</t>
  </si>
  <si>
    <t>__export__.res_partner_36200_07e7c563</t>
  </si>
  <si>
    <t>TERAN NOLE MATIAS SEBASTIAN</t>
  </si>
  <si>
    <t>__export__.res_partner_26595_cfd1b722</t>
  </si>
  <si>
    <t>TERAPIAS PERU S.A.C.</t>
  </si>
  <si>
    <t>__export__.res_partner_24955_395c7ad2</t>
  </si>
  <si>
    <t>TERMINALES PORTUARIOS PERUANOS SAC</t>
  </si>
  <si>
    <t>__export__.res_partner_25436_e497495a</t>
  </si>
  <si>
    <t>TERMOFORMADOS PACKING SOLUTIONS S.A.C.</t>
  </si>
  <si>
    <t>__export__.res_partner_36065_fd83f0eb</t>
  </si>
  <si>
    <t>TERNERO NEPO ALEXIS MARTIN</t>
  </si>
  <si>
    <t>__export__.res_partner_25023_066e96a6</t>
  </si>
  <si>
    <t>TERPEL PERU S.A.C.</t>
  </si>
  <si>
    <t>__export__.res_partner_24994_f4620d4b</t>
  </si>
  <si>
    <t>TERRA PLASTIC SOCIEDAD ANONIMA CERRADA</t>
  </si>
  <si>
    <t>__export__.res_partner_18606_7c44aced</t>
  </si>
  <si>
    <t>TERRAGAS PERU S.A.C</t>
  </si>
  <si>
    <t>__export__.res_partner_26650_4fcd4408</t>
  </si>
  <si>
    <t>TERRANOVA TRADING S.A.C.</t>
  </si>
  <si>
    <t>__export__.res_partner_24882_b69b67d8</t>
  </si>
  <si>
    <t>TERRAPUERTO AREQUIPA S.A.C</t>
  </si>
  <si>
    <t>__export__.res_partner_35354_45ef84e1</t>
  </si>
  <si>
    <t>TERRONES GUEVARA MANOA</t>
  </si>
  <si>
    <t>__export__.res_partner_24694_0e2fb3eb</t>
  </si>
  <si>
    <t>TEST &amp; CONTROL S.A.C.</t>
  </si>
  <si>
    <t>__export__.res_partner_25117_ffccc7aa</t>
  </si>
  <si>
    <t>TETSUAKI S.A.C</t>
  </si>
  <si>
    <t>__export__.res_partner_18569_a211a087</t>
  </si>
  <si>
    <t>TGM- TECNOMACHINES SRL</t>
  </si>
  <si>
    <t>__export__.res_partner_25446_4834fd01</t>
  </si>
  <si>
    <t>THAMT S.A.C.</t>
  </si>
  <si>
    <t>__export__.res_partner_25140_ca87183f</t>
  </si>
  <si>
    <t>THE  GLASS HOUSE S.R.L.</t>
  </si>
  <si>
    <t>__export__.res_partner_25490_6c9ad6ca</t>
  </si>
  <si>
    <t>THE NEXT WORD SOLUTIONS S.A.C.</t>
  </si>
  <si>
    <t>__export__.res_partner_18440_fee48437</t>
  </si>
  <si>
    <t>THE UNITED STATES PHARMACOPEIAL CONVENTION, INC.</t>
  </si>
  <si>
    <t>__export__.res_partner_25774_4fa05229</t>
  </si>
  <si>
    <t>THREE MONKEYS COFFEE S.A.C.</t>
  </si>
  <si>
    <t>__export__.res_partner_38042_54aa0269</t>
  </si>
  <si>
    <t>__export__.res_partner_26069_db07d2d5</t>
  </si>
  <si>
    <t>TIAMAT PERU S.A.C.</t>
  </si>
  <si>
    <t>__export__.res_partner_25806_5e7ff835</t>
  </si>
  <si>
    <t>TIBA CARGO PERU S.A.C.</t>
  </si>
  <si>
    <t>__export__.res_partner_35626_b7bfcaee</t>
  </si>
  <si>
    <t>TICONA QUISPE HAYDE YOLANDA</t>
  </si>
  <si>
    <t>__export__.res_partner_26229_55b3035d</t>
  </si>
  <si>
    <t>TIENDAS AGILITO E.I.R.L.</t>
  </si>
  <si>
    <t>__export__.res_partner_25688_26b352e4</t>
  </si>
  <si>
    <t>TIENDAS ARUMA S.A.C.</t>
  </si>
  <si>
    <t>__export__.res_partner_24247_9eed125a</t>
  </si>
  <si>
    <t>TIENDAS DEL MEJORAMIENTO DEL HOGAR S.A</t>
  </si>
  <si>
    <t>__export__.res_partner_25699_d71aaf19</t>
  </si>
  <si>
    <t>TIENDAS ISHOP PERU S.A.C.</t>
  </si>
  <si>
    <t>__export__.res_partner_26625_ef6b5395</t>
  </si>
  <si>
    <t>TIENDAS MI CHOLO S.A.C.</t>
  </si>
  <si>
    <t>__export__.res_partner_24843_f107ed6a</t>
  </si>
  <si>
    <t>TIENDAS PERUANAS SA</t>
  </si>
  <si>
    <t>__export__.res_partner_24456_ca2ffbf0</t>
  </si>
  <si>
    <t>TIENDAS POR DEPARTAMENTO RIPLEY S.A.</t>
  </si>
  <si>
    <t>__export__.res_partner_25665_c9fcf840</t>
  </si>
  <si>
    <t>TIENDAS SUPERPET SOCIEDAD ANONIMA CERRADA - TIENDAS SUPERPET S.A.C.</t>
  </si>
  <si>
    <t>__export__.res_partner_25529_207b7fc1</t>
  </si>
  <si>
    <t>TIENDAS TAMBO S.A.C.</t>
  </si>
  <si>
    <t>__export__.res_partner_25982_7d9fd310</t>
  </si>
  <si>
    <t>TIERRA NOBLE S.A.C.</t>
  </si>
  <si>
    <t>__export__.res_partner_38043_5d1feccf</t>
  </si>
  <si>
    <t>TIKANIYAT INTERMEDIATE TRADING COMPANY. BRANCH: JIYAD VET SERVICES</t>
  </si>
  <si>
    <t>__export__.res_partner_18413_658d33bb</t>
  </si>
  <si>
    <t>TIKTOK INC.</t>
  </si>
  <si>
    <t>__export__.res_partner_26205_06d5c7de</t>
  </si>
  <si>
    <t>TIMALI S.A.C.</t>
  </si>
  <si>
    <t>__export__.res_partner_26444_6bcebdd2</t>
  </si>
  <si>
    <t>TIMIMOUN E.I.R.L.</t>
  </si>
  <si>
    <t>__export__.res_partner_35798_44b3c734</t>
  </si>
  <si>
    <t>TIMOTIO PEREYRA MARIA NELDA</t>
  </si>
  <si>
    <t>__export__.res_partner_38062_65026b26</t>
  </si>
  <si>
    <t>TINOCO MORALES, MARILIA ISABEL</t>
  </si>
  <si>
    <t>__export__.res_partner_35556_6dbd6aa4</t>
  </si>
  <si>
    <t>TINTAYA ROJAS,BENILDA</t>
  </si>
  <si>
    <t>__export__.res_partner_36295_4ed2b306</t>
  </si>
  <si>
    <t>TIPULA VARGAS JOSE LUIS</t>
  </si>
  <si>
    <t>__export__.res_partner_38117_30792add</t>
  </si>
  <si>
    <t>TIRADO PAREDES, HENRY ENRIQUE</t>
  </si>
  <si>
    <t>__export__.res_partner_38118_ccb50415</t>
  </si>
  <si>
    <t>AGENCIA GUADALUPE LA LIBERTAD</t>
  </si>
  <si>
    <t>__export__.res_partner_35971_7095c6cb</t>
  </si>
  <si>
    <t>TITO AEDO RUTH SHARO</t>
  </si>
  <si>
    <t>__export__.res_partner_25362_787e8358</t>
  </si>
  <si>
    <t>TIZIANNI PERU SOCIEDAD ANONIMA</t>
  </si>
  <si>
    <t>__export__.res_partner_26083_8a3e10f2</t>
  </si>
  <si>
    <t>TL ATENCION S.A.C.</t>
  </si>
  <si>
    <t>__export__.res_partner_26694_f619a27b</t>
  </si>
  <si>
    <t>TM &amp; R FOOD AND BEVERAGE-TMR E.I.R.L.</t>
  </si>
  <si>
    <t>__export__.res_partner_36038_1add82d5</t>
  </si>
  <si>
    <t>TOCTO FLORES JUAN JOSE</t>
  </si>
  <si>
    <t>__export__.res_partner_25630_7c07dc40</t>
  </si>
  <si>
    <t>TODO LO PUEDO EN CRISTO QUE ME FORTALECE S.R.L.</t>
  </si>
  <si>
    <t>__export__.res_partner_25841_3fa6f689</t>
  </si>
  <si>
    <t>TOKES AMAZONIKOS S.A.C.</t>
  </si>
  <si>
    <t>__export__.res_partner_36231_1180c7d8</t>
  </si>
  <si>
    <t>TOLEDO PINEDO KAROLYN GIANELLA</t>
  </si>
  <si>
    <t>__export__.res_partner_26825_1b4bd96e</t>
  </si>
  <si>
    <t>TONALLI S.A.C.</t>
  </si>
  <si>
    <t>__export__.res_partner_24845_71d1757b</t>
  </si>
  <si>
    <t>TOP EXPRESS SAC</t>
  </si>
  <si>
    <t>__export__.res_partner_18594_e0de6493</t>
  </si>
  <si>
    <t>TOPEVER LOGISTICS</t>
  </si>
  <si>
    <t>__export__.res_partner_26305_9da31447</t>
  </si>
  <si>
    <t>TORETE GOURMET E.I.R.L. - TOGO E.I.R.L.</t>
  </si>
  <si>
    <t>__export__.res_partner_25732_7eed11b0</t>
  </si>
  <si>
    <t>TORITO GRILL S.A.C.</t>
  </si>
  <si>
    <t>__export__.res_partner_18530_46378cb4</t>
  </si>
  <si>
    <t>TOROLIS EXPLOTACIONES S.L.</t>
  </si>
  <si>
    <t>__export__.res_partner_18506_cb7b2800</t>
  </si>
  <si>
    <t>TORONTO RESEARCH CHEMICALS, INC</t>
  </si>
  <si>
    <t>__export__.res_partner_36317_20e7b222</t>
  </si>
  <si>
    <t>TORREALBA RAMON DE JESUS</t>
  </si>
  <si>
    <t>__export__.res_partner_25605_e9d842ab</t>
  </si>
  <si>
    <t>TORREBLANCA HOTEL E.I.R.L.</t>
  </si>
  <si>
    <t>__export__.res_partner_35255_b8f54d4a</t>
  </si>
  <si>
    <t>TORRES BETANCUR RAUL ULDARICO</t>
  </si>
  <si>
    <t>__export__.res_partner_35357_d6a912ac</t>
  </si>
  <si>
    <t>TORRES CALVAY CARMEN ROSA</t>
  </si>
  <si>
    <t>__export__.res_partner_36173_589f415a</t>
  </si>
  <si>
    <t>TORRES CONTRERAS JOSE LUIS</t>
  </si>
  <si>
    <t>__export__.res_partner_35226_7cc8f3fe</t>
  </si>
  <si>
    <t>TORRES JIMENEZ LUCELINA</t>
  </si>
  <si>
    <t>__export__.res_partner_38085_1a9974d7</t>
  </si>
  <si>
    <t>TORRES RIEGA, KARINA LISSET</t>
  </si>
  <si>
    <t>__export__.res_partner_35404_8e9ccc35</t>
  </si>
  <si>
    <t>TORRES RODRIGUEZ YOLANDA FLORA</t>
  </si>
  <si>
    <t>__export__.res_partner_35680_45d2664c</t>
  </si>
  <si>
    <t>TORRES RODRIGUEZ,ELIZABEHT</t>
  </si>
  <si>
    <t>__export__.res_partner_36373_7384db51</t>
  </si>
  <si>
    <t>TORRES SALINAS, PAMELA RAQUEL</t>
  </si>
  <si>
    <t>__export__.res_partner_35706_01121ff8</t>
  </si>
  <si>
    <t>TORRES VARGAS VILMA</t>
  </si>
  <si>
    <t>__export__.res_partner_35271_14577878</t>
  </si>
  <si>
    <t>TORREZ SALCEDO, JUAN DE LA CRUZ</t>
  </si>
  <si>
    <t>__export__.res_partner_25518_b6643a6d</t>
  </si>
  <si>
    <t>TOSTAO CAFE PASTELERIA S.A.C.</t>
  </si>
  <si>
    <t>__export__.res_partner_26117_00020b1b</t>
  </si>
  <si>
    <t>TOTAL TALENT COMPANY S.A.C.</t>
  </si>
  <si>
    <t>__export__.res_partner_26452_997c5c60</t>
  </si>
  <si>
    <t>TOUR INNOVACION CAMINOS DEL INKA SOCIEDAD ANONIMA CERRADA</t>
  </si>
  <si>
    <t>__export__.res_partner_25176_a2d6ad86</t>
  </si>
  <si>
    <t>TOURS GARCES SOCIEDAD ANONIMA CERRADA</t>
  </si>
  <si>
    <t>__export__.res_partner_26045_369e8755</t>
  </si>
  <si>
    <t>TOURS LOS RAPIDOS DE G &amp; P SOCIEDAD ANÓNIMA CERRADA</t>
  </si>
  <si>
    <t>__export__.res_partner_24199_d6183bd3</t>
  </si>
  <si>
    <t>TRABAJOS MARITIMOS S.A.</t>
  </si>
  <si>
    <t>__export__.res_partner_18445_f90b945f</t>
  </si>
  <si>
    <t>TRADEON BAND</t>
  </si>
  <si>
    <t>__export__.res_partner_26648_16eb5856</t>
  </si>
  <si>
    <t>TRADICION SAN AGUSTIN S.A.C.</t>
  </si>
  <si>
    <t>__export__.res_partner_25826_7529274d</t>
  </si>
  <si>
    <t>TRADICION Y ARTE CULINARIA S.A.C.</t>
  </si>
  <si>
    <t>__export__.res_partner_24959_eeacb83a</t>
  </si>
  <si>
    <t>TRAMA IMPRESIONES SOCIEDAD ANONIMA CERRADA</t>
  </si>
  <si>
    <t>__export__.res_partner_24592_6036aeb8</t>
  </si>
  <si>
    <t>TRANS INTERNACIONAL G&amp;N SOCIEDAD ANONIMA CERRADA</t>
  </si>
  <si>
    <t>__export__.res_partner_38916_9fc90665</t>
  </si>
  <si>
    <t>TRANSCARGO PAUCAR</t>
  </si>
  <si>
    <t>__export__.res_partner_24506_0a7a9081</t>
  </si>
  <si>
    <t>TRANSEL AGENCIA DE ADUANA Y ALMACENES S.A.</t>
  </si>
  <si>
    <t>__export__.res_partner_24283_ef2c5755</t>
  </si>
  <si>
    <t>TRANSEL S.A.C.</t>
  </si>
  <si>
    <t>__export__.res_partner_25670_aec3fbea</t>
  </si>
  <si>
    <t>TRANSERBEL E.I.R.L.</t>
  </si>
  <si>
    <t>__export__.res_partner_25428_394c6e7a</t>
  </si>
  <si>
    <t>TRANSFER PRICING ADVISORS S.A.C.</t>
  </si>
  <si>
    <t>__export__.res_partner_25209_d190cf19</t>
  </si>
  <si>
    <t>TRANSFUELS LIPER E.I.R.L.</t>
  </si>
  <si>
    <t>__export__.res_partner_38917_7399186c</t>
  </si>
  <si>
    <t>TRANSLIDER PERU SAC</t>
  </si>
  <si>
    <t>__export__.res_partner_24228_80adbe0b</t>
  </si>
  <si>
    <t>TRANSLIGRA S.A.C</t>
  </si>
  <si>
    <t>__export__.res_partner_38918_6e8754e3</t>
  </si>
  <si>
    <t>TRANSLOGIN ASOC S.A.C.</t>
  </si>
  <si>
    <t>__export__.res_partner_24287_34429f5e</t>
  </si>
  <si>
    <t>TRANSMERIDIAN S.A.C.</t>
  </si>
  <si>
    <t>__export__.res_partner_25326_ba04c093</t>
  </si>
  <si>
    <t>TRANSMODAL LOGISTICS PERU SAC</t>
  </si>
  <si>
    <t>__export__.res_partner_38919_0addeffe</t>
  </si>
  <si>
    <t>TRANSPORTE DE CARGA GUIZADO S.A.C</t>
  </si>
  <si>
    <t>__export__.res_partner_38920_423626df</t>
  </si>
  <si>
    <t>TRANSPORTE J CH VELOZ S.A.C.</t>
  </si>
  <si>
    <t>__export__.res_partner_18497_5f0c141e</t>
  </si>
  <si>
    <t>TRANSPORTE MARITIMO Y LOGISTICA S.A.</t>
  </si>
  <si>
    <t>__export__.res_partner_38921_812e7ac9</t>
  </si>
  <si>
    <t>TRANSPORTE MILENIO</t>
  </si>
  <si>
    <t>__export__.res_partner_38922_132718bd</t>
  </si>
  <si>
    <t>TRANSPORTE SEÑOR DE LA MONTAÑA S.R.LTDA.</t>
  </si>
  <si>
    <t>__export__.res_partner_38923_b33aa23d</t>
  </si>
  <si>
    <t>TRANSPORTE SILVA EXPRESS</t>
  </si>
  <si>
    <t>__export__.res_partner_26312_830db9df</t>
  </si>
  <si>
    <t>TRANSPORTE TURISMO MILAN BUS SOCIEDAD COMERCIAL DE RESPONSABILIDAD LIMITADA</t>
  </si>
  <si>
    <t>__export__.res_partner_38924_74d60303</t>
  </si>
  <si>
    <t>TRANSPORTE VELOZ E.I.R.L.</t>
  </si>
  <si>
    <t>__export__.res_partner_38925_d40b7ba4</t>
  </si>
  <si>
    <t>TRANSPORTES ALME S.A.C.</t>
  </si>
  <si>
    <t>__export__.res_partner_38926_3e630842</t>
  </si>
  <si>
    <t>TRANSPORTES ARAGON</t>
  </si>
  <si>
    <t>__export__.res_partner_24444_47d180a9</t>
  </si>
  <si>
    <t>TRANSPORTES CAMINOS DEL INCA S.R.L.</t>
  </si>
  <si>
    <t>__export__.res_partner_38927_96ff30c5</t>
  </si>
  <si>
    <t>TRANSPORTES CIRIACO EXPRESS S.A.</t>
  </si>
  <si>
    <t>__export__.res_partner_24150_9b70867a</t>
  </si>
  <si>
    <t>TRANSPORTES CRUZ DEL SUR S.A.C.</t>
  </si>
  <si>
    <t>__export__.res_partner_25830_ce0d1552</t>
  </si>
  <si>
    <t>TRANSPORTES DHARMA E.I.R.L.</t>
  </si>
  <si>
    <t>__export__.res_partner_24769_323e970c</t>
  </si>
  <si>
    <t>TRANSPORTES DIGAVY S.A.C.</t>
  </si>
  <si>
    <t>__export__.res_partner_24597_e0f9d790</t>
  </si>
  <si>
    <t>TRANSPORTES E INVERSIONES TOCACHE EXPRESS S.A.C.</t>
  </si>
  <si>
    <t>__export__.res_partner_26248_8f333af8</t>
  </si>
  <si>
    <t>TRANSPORTES FLECHA SANTA FE S.R.L.</t>
  </si>
  <si>
    <t>__export__.res_partner_24574_0c45a5b6</t>
  </si>
  <si>
    <t>TRANSPORTES G M INTERNACIONAL S.A.C.</t>
  </si>
  <si>
    <t>__export__.res_partner_38928_960cbbb0</t>
  </si>
  <si>
    <t>TRANSPORTES GENERALES SAN JORGE EIRLTDA</t>
  </si>
  <si>
    <t>__export__.res_partner_38929_75bb6078</t>
  </si>
  <si>
    <t>TRANSPORTES GRAU S.A.</t>
  </si>
  <si>
    <t>__export__.res_partner_38930_ef36f746</t>
  </si>
  <si>
    <t>TRANSPORTES HURACAN DEL PERU S.A.C.</t>
  </si>
  <si>
    <t>__export__.res_partner_24378_bb4d527c</t>
  </si>
  <si>
    <t>TRANSPORTES IZQUIERDO E I R L</t>
  </si>
  <si>
    <t>__export__.res_partner_24142_a4b16ea1</t>
  </si>
  <si>
    <t>TRANSPORTES LAS VEGAS S A</t>
  </si>
  <si>
    <t>__export__.res_partner_26325_53a6359e</t>
  </si>
  <si>
    <t>TRANSPORTES LIMEÑOS S.A.C.</t>
  </si>
  <si>
    <t>__export__.res_partner_25690_f0a5a607</t>
  </si>
  <si>
    <t>TRANSPORTES LINEA CONTINENTAL EMPRESA INDIVIDUAL DE RESPONSABILIDAD LIMITADA</t>
  </si>
  <si>
    <t>__export__.res_partner_24567_4cafc34a</t>
  </si>
  <si>
    <t>TRANSPORTES LINEA S.A.</t>
  </si>
  <si>
    <t>__export__.res_partner_26755_43e61ed5</t>
  </si>
  <si>
    <t>TRANSPORTES LOGISTICOS SULLANA RN &amp; RJ SOCIEDAD ANONIMA CERRADA</t>
  </si>
  <si>
    <t>__export__.res_partner_38931_6bd08245</t>
  </si>
  <si>
    <t>TRANSPORTES MELVIN EIRL</t>
  </si>
  <si>
    <t>__export__.res_partner_26390_0d9b7343</t>
  </si>
  <si>
    <t>TRANSPORTES MIKI &amp; NACHO HNOS SOCIEDAD COMERCIAL DE RESPONSABILIDAD LIMITADA</t>
  </si>
  <si>
    <t>__export__.res_partner_24979_9bb191f0</t>
  </si>
  <si>
    <t>TRANSPORTES MURILLO AVALOS EMPRESA INDIVIDUAL DE RESPONSABILIDAD LIMITADA</t>
  </si>
  <si>
    <t>__export__.res_partner_38932_893bbff8</t>
  </si>
  <si>
    <t>TRANSPORTES PERU EXPRESS CARGO SOCIEDAD ANONIMA CERRADA - TRANSPORTES PERU EXPRESS CARGO S.A.C.</t>
  </si>
  <si>
    <t>__export__.res_partner_25491_89dc5424</t>
  </si>
  <si>
    <t>TRANSPORTES RAFFO'S SOCIEDAD ANONIMA CERRADA - TRANSPORTES RAFFO'S S.A.C.</t>
  </si>
  <si>
    <t>__export__.res_partner_24940_d310452d</t>
  </si>
  <si>
    <t>TRANSPORTES S&amp;R SRL</t>
  </si>
  <si>
    <t>__export__.res_partner_38933_2fe6dfab</t>
  </si>
  <si>
    <t>TRANSPORTES SAGRAV SAC</t>
  </si>
  <si>
    <t>__export__.res_partner_38934_9646df65</t>
  </si>
  <si>
    <t>TRANSPORTES SANTI CARGO S.R.L</t>
  </si>
  <si>
    <t>__export__.res_partner_38935_08f3c12a</t>
  </si>
  <si>
    <t>TRANSPORTES SOYUZ S.A. EN LIQUIDACION - SOYUZ S.A. EN LIQUIDACION</t>
  </si>
  <si>
    <t>__export__.res_partner_24276_5797c947</t>
  </si>
  <si>
    <t>TRANSPORTES TRANSZELA S.R.L.T.D.A.</t>
  </si>
  <si>
    <t>__export__.res_partner_24863_4cf03f48</t>
  </si>
  <si>
    <t>TRANSPORTES TURISMO VIRGEN DEL CARMEN E.I.R.L</t>
  </si>
  <si>
    <t>__export__.res_partner_38936_2220beae</t>
  </si>
  <si>
    <t>TRANSPORTES VILLANUEVA PAREDES S.A.C.</t>
  </si>
  <si>
    <t>__export__.res_partner_24604_50d84e27</t>
  </si>
  <si>
    <t>TRANSPORTES VIRGEN COPACABANA E INMACULADA CONCEPCION S.R.L.</t>
  </si>
  <si>
    <t>__export__.res_partner_25454_464945cc</t>
  </si>
  <si>
    <t>TRANSPORTES Y CARWASH SPLACE S.A.C.</t>
  </si>
  <si>
    <t>__export__.res_partner_24194_1af7e009</t>
  </si>
  <si>
    <t>TRANSPORTES Y SERVICIOS SANTA CRUZ S A</t>
  </si>
  <si>
    <t>__export__.res_partner_24879_9ac667fd</t>
  </si>
  <si>
    <t>TRANSPORTES Y TURISMO REYNA S.R.I</t>
  </si>
  <si>
    <t>__export__.res_partner_24971_0333650a</t>
  </si>
  <si>
    <t>TRANSTOTAL AGENCIA MARITIMA S.A.</t>
  </si>
  <si>
    <t>__export__.res_partner_38937_7de5b06c</t>
  </si>
  <si>
    <t>TRASLADOS AL NORTE S.A.C</t>
  </si>
  <si>
    <t>__export__.res_partner_25335_8acf8d53</t>
  </si>
  <si>
    <t>TRAVEL HUA TURISMO E.I.R.L.</t>
  </si>
  <si>
    <t>__export__.res_partner_24956_d7d83e4e</t>
  </si>
  <si>
    <t>TRAVELLERS S.A.C.</t>
  </si>
  <si>
    <t>__export__.res_partner_25067_2ee707a0</t>
  </si>
  <si>
    <t>TRI TRADE PERU SAC</t>
  </si>
  <si>
    <t>__export__.res_partner_35659_17fd421d</t>
  </si>
  <si>
    <t>TRINIDAD ZAMBRANO JAIME MELECIO</t>
  </si>
  <si>
    <t>__export__.res_partner_38044_33db762d</t>
  </si>
  <si>
    <t>TRIPLE FOR DRUGS AND TRADE</t>
  </si>
  <si>
    <t>__export__.res_partner_26609_2233955d</t>
  </si>
  <si>
    <t>TRISABOR &amp; SAZON CRIOLLO S.R.L</t>
  </si>
  <si>
    <t>__export__.res_partner_25484_e552b08a</t>
  </si>
  <si>
    <t>TRISTAR LOGISTICS PERU S.A.C.</t>
  </si>
  <si>
    <t>__export__.res_partner_24510_0d839404</t>
  </si>
  <si>
    <t>TROFEOS &amp; CRISTALES DEL PERU S.A.C.</t>
  </si>
  <si>
    <t>__export__.res_partner_24834_fec57726</t>
  </si>
  <si>
    <t>TROFEOS CASTRO SOCIEDAD ANONIMA CERRADA</t>
  </si>
  <si>
    <t>__export__.res_partner_26414_b124814f</t>
  </si>
  <si>
    <t>TROQUELADOS MOZO S.A.C.</t>
  </si>
  <si>
    <t>__export__.res_partner_35447_8f3c06bb</t>
  </si>
  <si>
    <t>TRUJILLO HUAYANAY TEODORA DOMITILA</t>
  </si>
  <si>
    <t>__export__.res_partner_35923_4fb62bf2</t>
  </si>
  <si>
    <t>TRUJILLO NIETO NILVER HUGO</t>
  </si>
  <si>
    <t>__export__.res_partner_36271_9bbac68e</t>
  </si>
  <si>
    <t>TTITO CONDORI MARITZA</t>
  </si>
  <si>
    <t>__export__.res_partner_26050_12997946</t>
  </si>
  <si>
    <t>TUMI MARKET E.I.R.L.</t>
  </si>
  <si>
    <t>__export__.res_partner_24867_3a02417a</t>
  </si>
  <si>
    <t>TUNA CAFE EIRL</t>
  </si>
  <si>
    <t>__export__.res_partner_35758_5053d1a1</t>
  </si>
  <si>
    <t>TUNQUI SIKOS RODOLFO</t>
  </si>
  <si>
    <t>__export__.res_partner_26491_bfaf8b9b</t>
  </si>
  <si>
    <t>TURISMO ANDINO  TRANSPORTES TOURS SOCIEDAD COMERCIAL DE RESPONSABILIDAD LIMITADA</t>
  </si>
  <si>
    <t>__export__.res_partner_26075_65dcb342</t>
  </si>
  <si>
    <t>TURISMO CHOTA VIA EXPRESS S.A.C.</t>
  </si>
  <si>
    <t>__export__.res_partner_24212_8fd4fbe7</t>
  </si>
  <si>
    <t>TURISMO CIVA S.A.C.</t>
  </si>
  <si>
    <t>__export__.res_partner_25708_ce6f7cb3</t>
  </si>
  <si>
    <t>TURISMO DESTINOS PERU S.A.C.</t>
  </si>
  <si>
    <t>__export__.res_partner_24566_550431c5</t>
  </si>
  <si>
    <t>TURISMO DIAS S.A.</t>
  </si>
  <si>
    <t>__export__.res_partner_24735_87719483</t>
  </si>
  <si>
    <t>TURISMO DIEZ ASES SA</t>
  </si>
  <si>
    <t>__export__.res_partner_25950_198dae7a</t>
  </si>
  <si>
    <t>TURISMO SAN PEDRO S.A.C.</t>
  </si>
  <si>
    <t>__export__.res_partner_26668_00f61f5b</t>
  </si>
  <si>
    <t>TURISMO TRANSVAL HERMANOS S.R.L.</t>
  </si>
  <si>
    <t>__export__.res_partner_25482_b2101e41</t>
  </si>
  <si>
    <t>TURISMO VIA EXPRES DEL SUR S.A.C.</t>
  </si>
  <si>
    <t>__export__.res_partner_35367_447d9a89</t>
  </si>
  <si>
    <t>TURPO VARGAS JUANA LUISA</t>
  </si>
  <si>
    <t>__export__.res_partner_18512_96440bb9</t>
  </si>
  <si>
    <t>Turtle Pharma Private Limited</t>
  </si>
  <si>
    <t>__export__.res_partner_18397_1081ef56</t>
  </si>
  <si>
    <t>TÜV RHEINLAND ARGENTINA S.A. SUCURSAL BOLIVIA</t>
  </si>
  <si>
    <t>__export__.res_partner_35485_2af7a714</t>
  </si>
  <si>
    <t>UCAÑAN CHINGAY JORGE LUIS</t>
  </si>
  <si>
    <t>__export__.res_partner_36242_26e76bb9</t>
  </si>
  <si>
    <t>UGALDE LAGOS JUAN JOSE</t>
  </si>
  <si>
    <t>__export__.res_partner_36206_0a4ed605</t>
  </si>
  <si>
    <t>UGALDE LAGOS,NAOMI MEITAL</t>
  </si>
  <si>
    <t>__export__.res_partner_35726_3ea2b97f</t>
  </si>
  <si>
    <t>ULLOA ROJAS JAKELYNE</t>
  </si>
  <si>
    <t>__export__.res_partner_25016_a8e3b243</t>
  </si>
  <si>
    <t>UNE3SERVICES S.A.C</t>
  </si>
  <si>
    <t>__export__.res_partner_24688_16c9986b</t>
  </si>
  <si>
    <t>UNICOS ENCANTOS S.A.C.</t>
  </si>
  <si>
    <t>__export__.res_partner_24251_6c1d0e2c</t>
  </si>
  <si>
    <t>UNIGRAF S.A.C.</t>
  </si>
  <si>
    <t>__export__.res_partner_24166_446aead8</t>
  </si>
  <si>
    <t>UNIMAR S.A.</t>
  </si>
  <si>
    <t>__export__.res_partner_18419_fe0a1ef9</t>
  </si>
  <si>
    <t>UNIMARK S.A.</t>
  </si>
  <si>
    <t>__export__.res_partner_24552_d85cadfb</t>
  </si>
  <si>
    <t>UNION PAK DEL PERU S.A.</t>
  </si>
  <si>
    <t>__export__.res_partner_24115_06a22eb1</t>
  </si>
  <si>
    <t>UNION YCHICAWA S A</t>
  </si>
  <si>
    <t>__export__.res_partner_38045_1e1be704</t>
  </si>
  <si>
    <t>UNITED CHEMIST</t>
  </si>
  <si>
    <t>__export__.res_partner_18544_7583f3d4</t>
  </si>
  <si>
    <t>UNITED STATES PHARMACOPEIA BRASIL LTDA.</t>
  </si>
  <si>
    <t>__export__.res_partner_25564_16184a3f</t>
  </si>
  <si>
    <t>UNIVERCITY PLAST S.A.C</t>
  </si>
  <si>
    <t>__export__.res_partner_24275_184ca030</t>
  </si>
  <si>
    <t>UNIVERSIDAD DE HUANUCO</t>
  </si>
  <si>
    <t>__export__.res_partner_38046_c7c7516b</t>
  </si>
  <si>
    <t>UNIVERSIDAD DE LEON FACULTAD DE VETERINARIA</t>
  </si>
  <si>
    <t>__export__.res_partner_24336_28e1b76e</t>
  </si>
  <si>
    <t>UNIVERSIDAD DE PIURA</t>
  </si>
  <si>
    <t>__export__.res_partner_38938_7ee5e9d7</t>
  </si>
  <si>
    <t>UNIVERSIDAD DEL PACIFICO</t>
  </si>
  <si>
    <t>__export__.res_partner_24308_f82da47e</t>
  </si>
  <si>
    <t>UNIVERSIDAD ESAN</t>
  </si>
  <si>
    <t>__export__.res_partner_24333_d0905842</t>
  </si>
  <si>
    <t>UNIVERSIDAD NACIONAL DE INGENIERIA</t>
  </si>
  <si>
    <t>__export__.res_partner_24335_e4be6992</t>
  </si>
  <si>
    <t>UNIVERSIDAD NACIONAL DE TRUJILLO</t>
  </si>
  <si>
    <t>__export__.res_partner_24319_0d732ab4</t>
  </si>
  <si>
    <t>UNIVERSIDAD NACIONAL DEL ALTIPLANO PUNO</t>
  </si>
  <si>
    <t>__export__.res_partner_24322_0d17b4c0</t>
  </si>
  <si>
    <t>UNIVERSIDAD NACIONAL MAYOR DE SAN MARCOS</t>
  </si>
  <si>
    <t>__export__.res_partner_24359_261d686b</t>
  </si>
  <si>
    <t>UNIVERSIDAD PERUANA DE CIENCIAS APLICADAS</t>
  </si>
  <si>
    <t>__export__.res_partner_24361_c83e8ccf</t>
  </si>
  <si>
    <t>UNIVERSIDAD PRIVADA DEL NORTE SAC</t>
  </si>
  <si>
    <t>__export__.res_partner_24420_3ff89f4a</t>
  </si>
  <si>
    <t>UNIVERSIDAD SAN IGNACIO DE LOYOLA S.A</t>
  </si>
  <si>
    <t>__export__.res_partner_24671_bdacd3a3</t>
  </si>
  <si>
    <t>UNIVERSIDAD TECNOLOGICA DEL PERU S.A.C.</t>
  </si>
  <si>
    <t>__export__.res_partner_25420_c666818c</t>
  </si>
  <si>
    <t>UNIVERSITARIA INVERSIONES GENERALES S.R.L</t>
  </si>
  <si>
    <t>__export__.res_partner_38047_b5cc2a01</t>
  </si>
  <si>
    <t>__export__.res_partner_18477_dbcddf88</t>
  </si>
  <si>
    <t>UNIVET SRL</t>
  </si>
  <si>
    <t>__export__.res_partner_35460_774d298e</t>
  </si>
  <si>
    <t>URIBE LAU DE BLAS,MANUELA ROCIO</t>
  </si>
  <si>
    <t>__export__.res_partner_26295_da4588c4</t>
  </si>
  <si>
    <t>UROGARDI S.A.C.</t>
  </si>
  <si>
    <t>__export__.res_partner_24896_375af267</t>
  </si>
  <si>
    <t>URSUS RESTAURANTES S.A.C.</t>
  </si>
  <si>
    <t>__export__.res_partner_35319_51578d93</t>
  </si>
  <si>
    <t>URTEAGA CALDERON,JOSE ALCIDES</t>
  </si>
  <si>
    <t>__export__.res_partner_26184_914c80fc</t>
  </si>
  <si>
    <t>USHÚN VIHEJURA S. A. C.</t>
  </si>
  <si>
    <t>__export__.res_partner_35972_b8dc4136</t>
  </si>
  <si>
    <t>USQUIANO HARO YENIT YOLANDA</t>
  </si>
  <si>
    <t>__export__.res_partner_38048_633df1b0</t>
  </si>
  <si>
    <t>Univet Egypt</t>
  </si>
  <si>
    <t>__export__.res_partner_25793_49ee5679</t>
  </si>
  <si>
    <t>V &amp; J MULTISERVICIOS SAN JOSE S.A.C.</t>
  </si>
  <si>
    <t>__export__.res_partner_25866_3c0ba041</t>
  </si>
  <si>
    <t>V VACCARI E.I R.L.</t>
  </si>
  <si>
    <t>__export__.res_partner_24848_e90481e1</t>
  </si>
  <si>
    <t>V&amp;B COMPANY SOCIEDAD ANONIMA CERRADA</t>
  </si>
  <si>
    <t>__export__.res_partner_25061_9d395bad</t>
  </si>
  <si>
    <t>VAHO S.A.C</t>
  </si>
  <si>
    <t>__export__.res_partner_35443_b35b22c1</t>
  </si>
  <si>
    <t>VALDEZ CHAVEZ,PEPE</t>
  </si>
  <si>
    <t>__export__.res_partner_38106_5941faad</t>
  </si>
  <si>
    <t>VALDEZ HINOSTROZA, NATALY DEL CARMEN</t>
  </si>
  <si>
    <t>__export__.res_partner_35921_dda287dd</t>
  </si>
  <si>
    <t>VALDIVIA AYALA GIANCARLO POOL</t>
  </si>
  <si>
    <t>__export__.res_partner_35278_5044e54e</t>
  </si>
  <si>
    <t>VALDIVIA CHIPANA WILFREDO LUIS</t>
  </si>
  <si>
    <t>__export__.res_partner_35592_da6f04cd</t>
  </si>
  <si>
    <t>VALDIVIA DE CUEVA SABINA</t>
  </si>
  <si>
    <t>__export__.res_partner_35390_17b6ace8</t>
  </si>
  <si>
    <t>VALENCIA JAUREGUI PAULINA</t>
  </si>
  <si>
    <t>__export__.res_partner_35723_6908b524</t>
  </si>
  <si>
    <t>VALENCIA MORAN IVAN</t>
  </si>
  <si>
    <t>__export__.res_partner_35520_4e761a31</t>
  </si>
  <si>
    <t>VALENZUELA ATENCIO CARLOS ANDRES</t>
  </si>
  <si>
    <t>__export__.res_partner_36207_d80fe06e</t>
  </si>
  <si>
    <t>VALERA NARRO CAMILA VANESSA</t>
  </si>
  <si>
    <t>__export__.res_partner_25013_7aae7170</t>
  </si>
  <si>
    <t>VALLAS Y GIGANTOGRAFIAS DE PERU S.A.</t>
  </si>
  <si>
    <t>__export__.res_partner_26125_6296a358</t>
  </si>
  <si>
    <t>VALLE GASTRONOMICO S.A.C.</t>
  </si>
  <si>
    <t>__export__.res_partner_24768_5d08f733</t>
  </si>
  <si>
    <t>VALMA SOCIEDAD ANONIMA CERRADA</t>
  </si>
  <si>
    <t>__export__.res_partner_26033_f95aac5d</t>
  </si>
  <si>
    <t>VALSERTECH E.I.R.L.</t>
  </si>
  <si>
    <t>__export__.res_partner_35374_eed066be</t>
  </si>
  <si>
    <t>VALVERDE MELCHOR PETER</t>
  </si>
  <si>
    <t>__export__.res_partner_36299_da888606</t>
  </si>
  <si>
    <t>VARELA GARCIA EDIT</t>
  </si>
  <si>
    <t>__export__.res_partner_35816_15222c2b</t>
  </si>
  <si>
    <t>VARGAS JUNCO CRISTINA</t>
  </si>
  <si>
    <t>__export__.res_partner_38070_38940705</t>
  </si>
  <si>
    <t>__export__.res_partner_35303_07b3492a</t>
  </si>
  <si>
    <t>VARGAS OCON JUAN</t>
  </si>
  <si>
    <t>__export__.res_partner_36117_553cb52c</t>
  </si>
  <si>
    <t>VARGAS PEREZ ROSBEL YONATAN</t>
  </si>
  <si>
    <t>__export__.res_partner_35679_f2b18894</t>
  </si>
  <si>
    <t>VARGAS PUERTA SABINA</t>
  </si>
  <si>
    <t>__export__.res_partner_35715_c9746c3b</t>
  </si>
  <si>
    <t>VARGAS SEGUNDO VLADIMIR</t>
  </si>
  <si>
    <t>__export__.res_partner_35710_8647a9d3</t>
  </si>
  <si>
    <t>VARGAS SEHUINCHA GROVER EDWIN</t>
  </si>
  <si>
    <t>__export__.res_partner_35375_bfbdadab</t>
  </si>
  <si>
    <t>VARGAS TATAJE EDGAR MILER</t>
  </si>
  <si>
    <t>__export__.res_partner_35703_525aa9ae</t>
  </si>
  <si>
    <t>VASQUEZ BAUTISTA, LENIN EDUARDO</t>
  </si>
  <si>
    <t>__export__.res_partner_35765_a0a781e4</t>
  </si>
  <si>
    <t>VASQUEZ CAVALCANTE,KEY GRACE LAYDI</t>
  </si>
  <si>
    <t>__export__.res_partner_35600_de1db837</t>
  </si>
  <si>
    <t>VASQUEZ CUEVA FAUSTO</t>
  </si>
  <si>
    <t>__export__.res_partner_35413_2f001d7a</t>
  </si>
  <si>
    <t>VASQUEZ LABAN LUIS ANGEL</t>
  </si>
  <si>
    <t>__export__.res_partner_36101_6595a50d</t>
  </si>
  <si>
    <t>VASQUEZ ORTIZ NELLY JESUS</t>
  </si>
  <si>
    <t>__export__.res_partner_35609_dd3bdaf1</t>
  </si>
  <si>
    <t>VASQUEZ REYES DANIEL</t>
  </si>
  <si>
    <t>__export__.res_partner_35830_a94f4851</t>
  </si>
  <si>
    <t>VASQUEZ RIOS ANALI YRENE</t>
  </si>
  <si>
    <t>__export__.res_partner_35857_3ab9107d</t>
  </si>
  <si>
    <t>VASQUEZ ROMERO DIANA BETTINA</t>
  </si>
  <si>
    <t>__export__.res_partner_36285_d09c6b12</t>
  </si>
  <si>
    <t>VASQUEZ TENORIO XIOMARA MARIA</t>
  </si>
  <si>
    <t>__export__.res_partner_38049_47688f51</t>
  </si>
  <si>
    <t>VAZ &amp; VAZ INSTRUMENTOS VETERINARIOS</t>
  </si>
  <si>
    <t>__export__.res_partner_38050_3adc07f2</t>
  </si>
  <si>
    <t>VEDMED AGRI PTE LTD</t>
  </si>
  <si>
    <t>__export__.res_partner_24571_6ed0c25b</t>
  </si>
  <si>
    <t>VEG INVERSIONES S.R.L.</t>
  </si>
  <si>
    <t>__export__.res_partner_35453_9a1ac3df</t>
  </si>
  <si>
    <t>VEGA BALTAZAR,PATRICIA PILAR</t>
  </si>
  <si>
    <t>__export__.res_partner_36262_9e19041b</t>
  </si>
  <si>
    <t>VEGA GARCES MARIA FERNANDA</t>
  </si>
  <si>
    <t>__export__.res_partner_35541_a7494cc3</t>
  </si>
  <si>
    <t>VEGA HUAMAN MARIA ELENA</t>
  </si>
  <si>
    <t>__export__.res_partner_25404_81f44ed2</t>
  </si>
  <si>
    <t>VEGA INVERSIONES D &amp; K E.I.R.L.</t>
  </si>
  <si>
    <t>__export__.res_partner_36347_700d7763</t>
  </si>
  <si>
    <t>VEGA RAMOS, ALEJANDRA MARIA</t>
  </si>
  <si>
    <t>__export__.res_partner_18510_5d52215a</t>
  </si>
  <si>
    <t>VEKO CARE PVT LTD</t>
  </si>
  <si>
    <t>__export__.res_partner_36252_772c5191</t>
  </si>
  <si>
    <t>VELA GUEUDET FRANCESCA</t>
  </si>
  <si>
    <t>__export__.res_partner_35364_38bd0446</t>
  </si>
  <si>
    <t>VELARDE CASTILLO JAIME ERNESTO</t>
  </si>
  <si>
    <t>__export__.res_partner_35348_0e923606</t>
  </si>
  <si>
    <t>VELASCO BARRIOS JUAN AGUSTIN</t>
  </si>
  <si>
    <t>__export__.res_partner_36221_27522b99</t>
  </si>
  <si>
    <t>VELASCO MARINA VALERIA ELLA</t>
  </si>
  <si>
    <t>__export__.res_partner_35363_4b0bc232</t>
  </si>
  <si>
    <t>VELASQUEZ PEREZ NEIL SELENIO</t>
  </si>
  <si>
    <t>__export__.res_partner_35739_d7d95736</t>
  </si>
  <si>
    <t>VELASQUEZ PORTAL ROSMERY</t>
  </si>
  <si>
    <t>__export__.res_partner_36086_493a207e</t>
  </si>
  <si>
    <t>VELASQUEZ VEGA RICARDO GILMER</t>
  </si>
  <si>
    <t>__export__.res_partner_25365_74665ebb</t>
  </si>
  <si>
    <t>VELCAR PERU SOCIEDAD ANONIMA CERRADA - VELCAR PERU S.A.C.</t>
  </si>
  <si>
    <t>__export__.res_partner_35954_b8893354</t>
  </si>
  <si>
    <t>VELO ANCHAPURI MARIA CRISTINA</t>
  </si>
  <si>
    <t>__export__.res_partner_18472_27c7a7da</t>
  </si>
  <si>
    <t>VEMEDIM ANIMAL HEALTH</t>
  </si>
  <si>
    <t>__export__.res_partner_25664_aea171ca</t>
  </si>
  <si>
    <t>VENTAS UNIDAS S.A.C.</t>
  </si>
  <si>
    <t>__export__.res_partner_35832_b8b306ca</t>
  </si>
  <si>
    <t>VENTOCILLA ZUÑIGA JOSE FERNANDO</t>
  </si>
  <si>
    <t>__export__.res_partner_25546_55d3500a</t>
  </si>
  <si>
    <t>VERA AUDITORES Y ASOCIADOS SOCIEDAD CIVIL DE RESPONSABILIDAD LIMITADA</t>
  </si>
  <si>
    <t>__export__.res_partner_36136_406107e4</t>
  </si>
  <si>
    <t>VERAMENDI ARCCE SANDY ANALY</t>
  </si>
  <si>
    <t>__export__.res_partner_36089_20234f9b</t>
  </si>
  <si>
    <t>VERGARAY CASTRO FERNANDO JAIR</t>
  </si>
  <si>
    <t>__export__.res_partner_38051_bb461e82</t>
  </si>
  <si>
    <t>VETCARESYRIA</t>
  </si>
  <si>
    <t>__export__.res_partner_26565_caaae1ca</t>
  </si>
  <si>
    <t>VETECOW E.I.R.L.</t>
  </si>
  <si>
    <t>__export__.res_partner_38052_30abf2b1</t>
  </si>
  <si>
    <t>__export__.res_partner_18434_be5b0392</t>
  </si>
  <si>
    <t>VETERMEX ANIMAL HEALTH</t>
  </si>
  <si>
    <t>__export__.res_partner_38053_635d2cc8</t>
  </si>
  <si>
    <t>__export__.res_partner_38054_6fa0f82a</t>
  </si>
  <si>
    <t>__export__.res_partner_18402_bdcbb623</t>
  </si>
  <si>
    <t>VETPHARMA ANIMAL HEALTH S.L.</t>
  </si>
  <si>
    <t>__export__.res_partner_38055_1f22d7f1</t>
  </si>
  <si>
    <t>__export__.res_partner_38056_9f4d57f4</t>
  </si>
  <si>
    <t>VIAVET EGYPT</t>
  </si>
  <si>
    <t>__export__.res_partner_24854_50bae490</t>
  </si>
  <si>
    <t>VIAVIA CAFE AYACUCHO S.A.C.</t>
  </si>
  <si>
    <t>__export__.res_partner_35916_6cf347d7</t>
  </si>
  <si>
    <t>VICENTE GALVEZ LOURDES JOANIE</t>
  </si>
  <si>
    <t>__export__.res_partner_35428_4dd57cfa</t>
  </si>
  <si>
    <t>VICENTE PORTUGUEZ VICTOR AUGUSTO</t>
  </si>
  <si>
    <t>__export__.res_partner_25426_d30e3fe2</t>
  </si>
  <si>
    <t>VICTORINOX PERÚ S.A.C.</t>
  </si>
  <si>
    <t>__export__.res_partner_18572_3e33f2bc</t>
  </si>
  <si>
    <t>VICTORY CHEMICALS</t>
  </si>
  <si>
    <t>__export__.res_partner_25327_d13dc2b5</t>
  </si>
  <si>
    <t>VIDRIERIA &amp; SERVICIOS GENERALES LEAL SAC</t>
  </si>
  <si>
    <t>__export__.res_partner_25382_cb0fc667</t>
  </si>
  <si>
    <t>VIDRIOS Y ALUMINIOS ALVIAMY SAC</t>
  </si>
  <si>
    <t>__export__.res_partner_38074_14c40ff2</t>
  </si>
  <si>
    <t>VIERA MOSCOL, ERICK WILFREDO</t>
  </si>
  <si>
    <t>__export__.res_partner_36280_6dacef2d</t>
  </si>
  <si>
    <t>VIGO PESANTES ANA MATILDE</t>
  </si>
  <si>
    <t>__export__.res_partner_26081_244d5a12</t>
  </si>
  <si>
    <t>VIKINGOS MEDIEVAL GRILL EMPRESA INDIVIDUAL DE RESPONSABILIDAD LIMITADA</t>
  </si>
  <si>
    <t>__export__.res_partner_24689_4d511331</t>
  </si>
  <si>
    <t>VILBO NEGOCIOS S.A.C.</t>
  </si>
  <si>
    <t>__export__.res_partner_35504_7d3d1f09</t>
  </si>
  <si>
    <t>VILCA DE MEZA CLAUDIA MAURA</t>
  </si>
  <si>
    <t>__export__.res_partner_35786_a4d2bfac</t>
  </si>
  <si>
    <t>VILCA GONZALES SIMEON SINOE</t>
  </si>
  <si>
    <t>__export__.res_partner_25009_c376d530</t>
  </si>
  <si>
    <t>VILLA CHICKEN SAC</t>
  </si>
  <si>
    <t>__export__.res_partner_25268_f0d90529</t>
  </si>
  <si>
    <t>VILLA INVEST S.A.C.</t>
  </si>
  <si>
    <t>__export__.res_partner_35868_91c58eda</t>
  </si>
  <si>
    <t>VILLACORTA URIARTE GEINER BRANDLY</t>
  </si>
  <si>
    <t>__export__.res_partner_35343_704cfef9</t>
  </si>
  <si>
    <t>VILLAFUERTE ARANDA MARCO ANTONIO</t>
  </si>
  <si>
    <t>__export__.res_partner_35518_a9dab396</t>
  </si>
  <si>
    <t>VILLAFUERTE JAYO JAISY NAYARE</t>
  </si>
  <si>
    <t>__export__.res_partner_35981_3b863511</t>
  </si>
  <si>
    <t>VILLAFUERTE LOAIZA,EVELIN NAYRUTH</t>
  </si>
  <si>
    <t>__export__.res_partner_35513_15452cbf</t>
  </si>
  <si>
    <t>VILLALVA BERAUN EUSEBIO</t>
  </si>
  <si>
    <t>__export__.res_partner_35477_02503376</t>
  </si>
  <si>
    <t>VILLANUEVA GANOZA GUILLERMO OCTAVIO</t>
  </si>
  <si>
    <t>__export__.res_partner_35881_bd4e8d6b</t>
  </si>
  <si>
    <t>VILLANUEVA LUCANA DE SAUCEDO,CINDHI ASTRIT</t>
  </si>
  <si>
    <t>__export__.res_partner_36211_5ed8d943</t>
  </si>
  <si>
    <t>VILLANUEVA MARRUFO ALEXANDRA ANTUANETH</t>
  </si>
  <si>
    <t>__export__.res_partner_35344_2dc713e7</t>
  </si>
  <si>
    <t>VILLANUEVA MARTINEZ,JANNINA VICTORIA</t>
  </si>
  <si>
    <t>__export__.res_partner_35774_96bd4e90</t>
  </si>
  <si>
    <t>VILLANUEVA VARGAS,GROVER JUNIO JUNIO</t>
  </si>
  <si>
    <t>__export__.res_partner_36281_123b6af5</t>
  </si>
  <si>
    <t>VILLAR BAGLIETTO,RODRIGO JOEL</t>
  </si>
  <si>
    <t>__export__.res_partner_36098_dfd2e5f0</t>
  </si>
  <si>
    <t>VILLAR FRANCIA KIMBERLY SHAYURY</t>
  </si>
  <si>
    <t>__export__.res_partner_36287_2bc91604</t>
  </si>
  <si>
    <t>VILLAR SANCHEZ,JOHN ALEXIS</t>
  </si>
  <si>
    <t>__export__.res_partner_24967_3ac34809</t>
  </si>
  <si>
    <t>VILLAS OQUENDO S.A.</t>
  </si>
  <si>
    <t>__export__.res_partner_35877_4d189fb9</t>
  </si>
  <si>
    <t>VILLAVICENCIO MERLIN JULIO CESAR</t>
  </si>
  <si>
    <t>__export__.res_partner_35588_ce306c64</t>
  </si>
  <si>
    <t>VILLEGAS DAVILA ENMA MARLENI</t>
  </si>
  <si>
    <t>__export__.res_partner_35279_a8ba677c</t>
  </si>
  <si>
    <t>VILLEGAS MALDONADO OSCAR ALBERTO</t>
  </si>
  <si>
    <t>__export__.res_partner_35474_f60cc781</t>
  </si>
  <si>
    <t>VILLEGAS ZAMORA CRISTIAN EDWIN</t>
  </si>
  <si>
    <t>__export__.res_partner_25309_4680e0f6</t>
  </si>
  <si>
    <t>VILLON &amp; VILLON ABOGADOS S. CIVIL DE R.L.</t>
  </si>
  <si>
    <t>__export__.res_partner_35219_db4ba7de</t>
  </si>
  <si>
    <t>VILLOSLADA QUISPE ESTEBAN</t>
  </si>
  <si>
    <t>__export__.res_partner_26574_9628eb22</t>
  </si>
  <si>
    <t>VIP PASQUEÑO SOCIEDAD ANONIMA CERRADA</t>
  </si>
  <si>
    <t>__export__.res_partner_25017_2118aaf6</t>
  </si>
  <si>
    <t>VIPETROS S.A.C</t>
  </si>
  <si>
    <t>__export__.res_partner_25421_fe8555a6</t>
  </si>
  <si>
    <t>VIRTUAL GAS S.A.C.</t>
  </si>
  <si>
    <t>__export__.res_partner_24706_19776eba</t>
  </si>
  <si>
    <t>VISA MOTORS CHICLAYO SOCIEDAD DE RESPONS ABILIDAD LIMITADA</t>
  </si>
  <si>
    <t>__export__.res_partner_26021_7004d8be</t>
  </si>
  <si>
    <t>VISION &amp; SONIDO S.A.C.</t>
  </si>
  <si>
    <t>__export__.res_partner_24763_0b5d89f8</t>
  </si>
  <si>
    <t>VISION GRAFICA E.I.R.L.</t>
  </si>
  <si>
    <t>__export__.res_partner_25260_4a5039bc</t>
  </si>
  <si>
    <t>VISUAL GROUP PERU S.A.C.</t>
  </si>
  <si>
    <t>__export__.res_partner_25976_9e0ebdaf</t>
  </si>
  <si>
    <t>VITAL ALIMENTACION S.A.C.</t>
  </si>
  <si>
    <t>__export__.res_partner_18427_9c1149ae</t>
  </si>
  <si>
    <t>VITOMEGA COLOSTRUM B.V.</t>
  </si>
  <si>
    <t>__export__.res_partner_25834_564f8ba4</t>
  </si>
  <si>
    <t>VIVERO LAS PALMERAS DE LURIN S.A.C.</t>
  </si>
  <si>
    <t>__export__.res_partner_18412_4a1c2992</t>
  </si>
  <si>
    <t>VIZCAINO GONZALEZ CONSULTORIA</t>
  </si>
  <si>
    <t>__export__.res_partner_38939_ebf7c61d</t>
  </si>
  <si>
    <t>VRAE CARGO S.A.C.</t>
  </si>
  <si>
    <t>__export__.res_partner_38057_35145a12</t>
  </si>
  <si>
    <t>__export__.res_partner_18399_43ffdc5b</t>
  </si>
  <si>
    <t>Verónica Pareja</t>
  </si>
  <si>
    <t>__export__.res_partner_25759_d7e035e0</t>
  </si>
  <si>
    <t>W &amp; J TOOLS AND SERVICE S.A.C.</t>
  </si>
  <si>
    <t>__export__.res_partner_25622_3f169752</t>
  </si>
  <si>
    <t>W.R.R. SERVICIOS S.A.C.</t>
  </si>
  <si>
    <t>__export__.res_partner_26418_f2eefc83</t>
  </si>
  <si>
    <t>WALLPA A LA LEÑA E.I.R.L.</t>
  </si>
  <si>
    <t>__export__.res_partner_25653_604605aa</t>
  </si>
  <si>
    <t>WAN HAI LINES PERU SAC</t>
  </si>
  <si>
    <t>__export__.res_partner_26815_c3f236ec</t>
  </si>
  <si>
    <t>WANDA'S PAWS AND HEARTS</t>
  </si>
  <si>
    <t>__export__.res_partner_24899_eed18416</t>
  </si>
  <si>
    <t>WARI SERVICE SOCIEDAD ANONIMA CERRADA-WARI SERVICE S.A.C</t>
  </si>
  <si>
    <t>__export__.res_partner_24868_60c4567d</t>
  </si>
  <si>
    <t>WASHINGTON AUTOMOTRIZ EIRL</t>
  </si>
  <si>
    <t>__export__.res_partner_38949_1d6547b8</t>
  </si>
  <si>
    <t>WECARE PROBIOTICS CO.,LTD</t>
  </si>
  <si>
    <t>__export__.res_partner_25534_df59abfe</t>
  </si>
  <si>
    <t>WELLAS SOCIEDAD COMERCIAL DE RESPONSABILIDAD LIMITADA-WELLAS S.R.L.</t>
  </si>
  <si>
    <t>__export__.res_partner_38058_484ce064</t>
  </si>
  <si>
    <t>WELLS FARGO BANK N.A.</t>
  </si>
  <si>
    <t>__export__.res_partner_36303_fe46b91f</t>
  </si>
  <si>
    <t>WEN GUORONG</t>
  </si>
  <si>
    <t>__export__.res_partner_25821_af102397</t>
  </si>
  <si>
    <t>WF INTERNATIONAL BUSINESS SOCIEDAD COMERCIAL DE RESPONSABILIDAD LIMITADA</t>
  </si>
  <si>
    <t>__export__.res_partner_35312_fc7574d3</t>
  </si>
  <si>
    <t>WHERREMS SOBRINO,JOSE ALEJANDRO GONZALO</t>
  </si>
  <si>
    <t>__export__.res_partner_25099_c82f16e8</t>
  </si>
  <si>
    <t>WHITE ROLLING PIN S.R.L</t>
  </si>
  <si>
    <t>__export__.res_partner_25128_370b4953</t>
  </si>
  <si>
    <t>WI-NET TELECOM S.A.C.</t>
  </si>
  <si>
    <t>__export__.res_partner_26775_1b690909</t>
  </si>
  <si>
    <t>WILLY´S POLLERIA RESTAURANTE KARAOKE S.A.C.</t>
  </si>
  <si>
    <t>__export__.res_partner_26632_51e7fa8e</t>
  </si>
  <si>
    <t>WILSON E HIJOS S.R.L</t>
  </si>
  <si>
    <t>__export__.res_partner_24163_b7fc4496</t>
  </si>
  <si>
    <t>WILTON'S SOCIEDAD ANONIMA CERRADA</t>
  </si>
  <si>
    <t>__export__.res_partner_38952_518ca8fd</t>
  </si>
  <si>
    <t>WIN (PERU) S.A.C.</t>
  </si>
  <si>
    <t>__export__.res_partner_18516_af35a43c</t>
  </si>
  <si>
    <t>WING BIOTECH (JIANGSU) CO. LTD.</t>
  </si>
  <si>
    <t>__export__.res_partner_26531_5d477c53</t>
  </si>
  <si>
    <t>WK CONSORCIO EMPRESARIAL S.A.C.</t>
  </si>
  <si>
    <t>__export__.res_partner_26456_35e20aca</t>
  </si>
  <si>
    <t>WOK D'JADES SABOR TUSAN S.A.C.</t>
  </si>
  <si>
    <t>__export__.res_partner_25105_960b8dd3</t>
  </si>
  <si>
    <t>WONG CHI KEONG E.I.R.L.</t>
  </si>
  <si>
    <t>__export__.res_partner_18538_b0bc28f2</t>
  </si>
  <si>
    <t>WORLDWIDE CONTAINER LINE</t>
  </si>
  <si>
    <t>__export__.res_partner_24662_3c517394</t>
  </si>
  <si>
    <t>WOS CONSULTORES S.A.C.</t>
  </si>
  <si>
    <t>__export__.res_partner_24659_8557daa6</t>
  </si>
  <si>
    <t>WU LAUS S.A.C.</t>
  </si>
  <si>
    <t>__export__.res_partner_18495_3065aa07</t>
  </si>
  <si>
    <t>WUXI ZHENGDA BIOLOGY CO. LTD.</t>
  </si>
  <si>
    <t>__export__.res_partner_18575_dc4afc59</t>
  </si>
  <si>
    <t>William Connolly &amp; Sons ULC</t>
  </si>
  <si>
    <t>__export__.res_partner_36302_6638e16e</t>
  </si>
  <si>
    <t>XIE QINGHUA</t>
  </si>
  <si>
    <t>__export__.res_partner_26357_453a55d4</t>
  </si>
  <si>
    <t>XIU MEI CUSCO E.I.R.L.</t>
  </si>
  <si>
    <t>__export__.res_partner_18465_45710023</t>
  </si>
  <si>
    <t>XI´AN LYPHAR BIOTECH CO., LTD.</t>
  </si>
  <si>
    <t>__export__.res_partner_18395_20279b55</t>
  </si>
  <si>
    <t>XI´AN RAINBOW BIOTECH CO., LTD</t>
  </si>
  <si>
    <t>__export__.res_partner_18496_e674fae7</t>
  </si>
  <si>
    <t>XI’AN NATE BIOLOGICAL TECHNOLOGY CO., LTD.</t>
  </si>
  <si>
    <t>__export__.res_partner_36034_4976ae1a</t>
  </si>
  <si>
    <t>YACOLCA ROMERO YAMAIRA SHIRLY</t>
  </si>
  <si>
    <t>__export__.res_partner_36314_fc01c3da</t>
  </si>
  <si>
    <t>YAN LIQIN</t>
  </si>
  <si>
    <t>__export__.res_partner_36075_f9bb77e2</t>
  </si>
  <si>
    <t>YANA SUAÑA DIANA IRENE</t>
  </si>
  <si>
    <t>__export__.res_partner_18442_c5573bc4</t>
  </si>
  <si>
    <t>YANGZHONG WEALTH METAL CO.,LTD</t>
  </si>
  <si>
    <t>__export__.res_partner_18503_490e67fa</t>
  </si>
  <si>
    <t>YANTAI JINHAI PHARMACEUTICAL CO., LTD</t>
  </si>
  <si>
    <t>__export__.res_partner_35751_89daf80f</t>
  </si>
  <si>
    <t>YAPIAS ORTEGA INES JOBITA</t>
  </si>
  <si>
    <t>__export__.res_partner_35838_c0838a50</t>
  </si>
  <si>
    <t>YAPO VILLANUEVA DAVID ALEX</t>
  </si>
  <si>
    <t>__export__.res_partner_35519_8615ae1c</t>
  </si>
  <si>
    <t>YAURICASA CONISLLA MELENIA</t>
  </si>
  <si>
    <t>__export__.res_partner_25930_1348b9e9</t>
  </si>
  <si>
    <t>YE PETROLEUM S.A.C.</t>
  </si>
  <si>
    <t>__export__.res_partner_36321_616c59e4</t>
  </si>
  <si>
    <t>YE YUFENG</t>
  </si>
  <si>
    <t>__export__.res_partner_35984_283fa8cc</t>
  </si>
  <si>
    <t>YEPEZ CHAVEZ,CINTHYA MARGOTH</t>
  </si>
  <si>
    <t>__export__.res_partner_35615_519a2ca3</t>
  </si>
  <si>
    <t>YGNACIO VENTURA SIXTO RAUL</t>
  </si>
  <si>
    <t>__export__.res_partner_35398_df102b48</t>
  </si>
  <si>
    <t>YOMONA GAVIDIA RICARDO EMERSON</t>
  </si>
  <si>
    <t>__export__.res_partner_26304_02291611</t>
  </si>
  <si>
    <t>YOPO S.A.C.</t>
  </si>
  <si>
    <t>__export__.res_partner_26688_aa8f3982</t>
  </si>
  <si>
    <t>YOROKOBI S.A.C.</t>
  </si>
  <si>
    <t>__export__.res_partner_35473_7ab4eefb</t>
  </si>
  <si>
    <t>YOVERA ANTON, CESAR WILMER</t>
  </si>
  <si>
    <t>__export__.res_partner_35727_a73b4faa</t>
  </si>
  <si>
    <t>YUCRA AROTINCO VANESSA</t>
  </si>
  <si>
    <t>__export__.res_partner_25183_1d2ebea9</t>
  </si>
  <si>
    <t>YURAC URPI S.R.L.</t>
  </si>
  <si>
    <t>__export__.res_partner_38059_788a3a96</t>
  </si>
  <si>
    <t>YUYAO GOLDENHARVEST INTERNATIONAL TRADE CO. LTD.</t>
  </si>
  <si>
    <t>__export__.res_partner_35393_8b675227</t>
  </si>
  <si>
    <t>ZAGACETA VALVERDE,JUAN PABLO</t>
  </si>
  <si>
    <t>__export__.res_partner_35282_3dcd1acf</t>
  </si>
  <si>
    <t>ZAMALLOA CONDORI ALFREDO</t>
  </si>
  <si>
    <t>__export__.res_partner_35571_2afc9262</t>
  </si>
  <si>
    <t>ZAMBRANO DE TAIRO, BENARDINA</t>
  </si>
  <si>
    <t>__export__.res_partner_26001_c2142e0c</t>
  </si>
  <si>
    <t>ZAMBRANO PAIVA SOCIEDAD ANONIMA CERRADA   -   ZAMPA S.A.C.</t>
  </si>
  <si>
    <t>__export__.res_partner_26337_fe7992aa</t>
  </si>
  <si>
    <t>ZAMED IMPORT S.A.C.</t>
  </si>
  <si>
    <t>__export__.res_partner_38091_348b6f06</t>
  </si>
  <si>
    <t>ZAMUDIO MENDIETA, CARLOS ALBERTO</t>
  </si>
  <si>
    <t>__export__.res_partner_35254_30b4b3b2</t>
  </si>
  <si>
    <t>ZAPANA COARI,YESENIA FRIDA</t>
  </si>
  <si>
    <t>__export__.res_partner_38104_653faecb</t>
  </si>
  <si>
    <t>ZAPATA BRAN, LUCY MERCEDES</t>
  </si>
  <si>
    <t>__export__.res_partner_36253_3d8da486</t>
  </si>
  <si>
    <t>ZAPATA PEREZ THALIA ELADIA</t>
  </si>
  <si>
    <t>__export__.res_partner_36199_9e5efb96</t>
  </si>
  <si>
    <t>ZAPATA RUIZ DIEGO ALONSO</t>
  </si>
  <si>
    <t>__export__.res_partner_25941_f29cb517</t>
  </si>
  <si>
    <t>ZBUSS S.A.C.</t>
  </si>
  <si>
    <t>__export__.res_partner_35457_bbd7ca1f</t>
  </si>
  <si>
    <t>ZEGARRA BEDOYA, VIRGINIA ELIZABETH</t>
  </si>
  <si>
    <t>__export__.res_partner_35522_3014611c</t>
  </si>
  <si>
    <t>ZEGOBIA HERRERA AURORA</t>
  </si>
  <si>
    <t>__export__.res_partner_35369_6b39b2a2</t>
  </si>
  <si>
    <t>ZELAYA LINAN MARCIAL</t>
  </si>
  <si>
    <t>__export__.res_partner_25909_3a44ff26</t>
  </si>
  <si>
    <t>ZEUS RESTAURANT E.I.R.L.</t>
  </si>
  <si>
    <t>__export__.res_partner_35330_63f2d5b5</t>
  </si>
  <si>
    <t>ZEVALLOS ROJAS, BERNARDINO</t>
  </si>
  <si>
    <t>__export__.res_partner_35967_7510e5a0</t>
  </si>
  <si>
    <t>ZEVALLOS ZEGARRA MARIA FABIOLA</t>
  </si>
  <si>
    <t>__export__.res_partner_18507_628cd00b</t>
  </si>
  <si>
    <t>ZHANGJIAGANG TRANSERY CO., LTD.</t>
  </si>
  <si>
    <t>__export__.res_partner_18591_f9b76112</t>
  </si>
  <si>
    <t>ZIBO QIANHUI BIOLOGICAL TECHNOLOGY CO.,LTD</t>
  </si>
  <si>
    <t>__export__.res_partner_36290_b921a286</t>
  </si>
  <si>
    <t>ZORRILLA VASQUEZ LIDIA ROSA</t>
  </si>
  <si>
    <t>__export__.res_partner_35602_ce24aa7d</t>
  </si>
  <si>
    <t>ZORRILLA VASQUEZ, LUZMILA</t>
  </si>
  <si>
    <t>__export__.res_partner_24279_d1cc52ea</t>
  </si>
  <si>
    <t>ZPV S.A.</t>
  </si>
  <si>
    <t>__export__.res_partner_18555_008227a5</t>
  </si>
  <si>
    <t>Zhejiang UKPACK Packaging Co.,Ltd.</t>
  </si>
  <si>
    <t>__export__.res_partner_18523_9b327268</t>
  </si>
  <si>
    <t>Zoom Video Communications Inc.</t>
  </si>
  <si>
    <t>__export__.res_partner_26559_14aab6b7</t>
  </si>
  <si>
    <t>ÑAIS PREMIUN E.I.R.L.</t>
  </si>
  <si>
    <t>TIPO DE DOCUMENTO ORIGEN</t>
  </si>
  <si>
    <t>NÚMERO DE DOCUMENTO ORIGEN</t>
  </si>
  <si>
    <t>Apuntes Contables / Socio</t>
  </si>
  <si>
    <t>COMENTARIO</t>
  </si>
  <si>
    <t>USD</t>
  </si>
  <si>
    <t>122XXXX1</t>
  </si>
  <si>
    <t>122XXX2</t>
  </si>
  <si>
    <t>TOP</t>
  </si>
  <si>
    <t>VETERMRX</t>
  </si>
  <si>
    <t>CUENTA PUENTE EN COLM "I"</t>
  </si>
  <si>
    <t>Saldos iniciales</t>
  </si>
  <si>
    <t>07-F010-00000503</t>
  </si>
  <si>
    <t>Nota de Crédito</t>
  </si>
  <si>
    <t>07-F010-00000358</t>
  </si>
  <si>
    <t>F010-0011183</t>
  </si>
  <si>
    <t>F010-0011184</t>
  </si>
  <si>
    <t>F050-0000405</t>
  </si>
  <si>
    <t>F010-0017086</t>
  </si>
  <si>
    <t>F010-0019419</t>
  </si>
  <si>
    <t>F010-0019420</t>
  </si>
  <si>
    <t>F010-0019421</t>
  </si>
  <si>
    <t>F010-0019422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</si>
</sst>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1280A]dd/mm/yyyy"/>
    <numFmt numFmtId="166" formatCode="[$-1280A]#,##0.00"/>
    <numFmt numFmtId="167" formatCode="_-* #,##0.00_-;\-* #,##0.00_-;_-* &quot;-&quot;??_-;_-@"/>
  </numFmts>
  <fonts count="15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Aptos Narrow"/>
      <family val="2"/>
    </font>
    <font>
      <sz val="10"/>
      <name val="Calibri"/>
      <family val="2"/>
    </font>
    <font>
      <sz val="10"/>
      <name val="Arial"/>
      <family val="2"/>
    </font>
    <font>
      <b/>
      <sz val="11"/>
      <color indexed="11"/>
      <name val="Tahoma"/>
      <family val="2"/>
    </font>
    <font>
      <sz val="10"/>
      <color indexed="8"/>
      <name val="Tahoma"/>
      <family val="2"/>
    </font>
    <font>
      <sz val="9"/>
      <name val="Arial"/>
      <family val="2"/>
    </font>
    <font>
      <b/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b/>
      <sz val="10"/>
      <color theme="0"/>
      <name val="Calibri"/>
      <family val="2"/>
    </font>
    <font>
      <sz val="11"/>
      <color theme="1"/>
      <name val="Calibri"/>
      <family val="2"/>
    </font>
    <font>
      <b/>
      <sz val="9"/>
      <color theme="0"/>
      <name val="Calibri"/>
      <family val="2"/>
    </font>
    <font>
      <sz val="9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theme="7" tint="0.79998168889431442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00B050"/>
        <bgColor rgb="FF00B050"/>
      </patternFill>
    </fill>
    <fill>
      <patternFill patternType="solid">
        <fgColor rgb="FF92D050"/>
        <bgColor indexed="64"/>
      </patternFill>
    </fill>
    <fill>
      <patternFill patternType="solid">
        <fgColor rgb="FF3F8725"/>
        <bgColor theme="9"/>
      </patternFill>
    </fill>
    <fill>
      <patternFill patternType="solid">
        <fgColor rgb="FF3F8725"/>
        <bgColor indexed="64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2">
    <xf numFmtId="0" fontId="0" fillId="0" borderId="0" xfId="0"/>
    <xf numFmtId="0" fontId="10" fillId="3" borderId="0" xfId="0" applyFont="1" applyFill="1" applyAlignment="1">
      <alignment horizontal="center" vertical="center" wrapText="1"/>
    </xf>
    <xf numFmtId="0" fontId="10" fillId="4" borderId="0" xfId="0" applyFont="1" applyFill="1" applyAlignment="1">
      <alignment horizontal="center" vertical="center" wrapText="1"/>
    </xf>
    <xf numFmtId="167" fontId="10" fillId="5" borderId="0" xfId="0" applyNumberFormat="1" applyFont="1" applyFill="1" applyAlignment="1">
      <alignment horizontal="center" vertical="center" wrapText="1"/>
    </xf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center" vertical="center" wrapText="1"/>
    </xf>
    <xf numFmtId="14" fontId="10" fillId="3" borderId="0" xfId="0" applyNumberFormat="1" applyFont="1" applyFill="1" applyAlignment="1">
      <alignment horizontal="center" vertical="center" wrapText="1"/>
    </xf>
    <xf numFmtId="14" fontId="4" fillId="0" borderId="0" xfId="0" applyNumberFormat="1" applyFont="1"/>
    <xf numFmtId="0" fontId="11" fillId="6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left"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>
      <alignment vertical="center"/>
    </xf>
    <xf numFmtId="14" fontId="0" fillId="0" borderId="0" xfId="0" applyNumberFormat="1"/>
    <xf numFmtId="14" fontId="11" fillId="6" borderId="0" xfId="0" applyNumberFormat="1" applyFont="1" applyFill="1" applyAlignment="1">
      <alignment horizontal="center" vertical="center"/>
    </xf>
    <xf numFmtId="49" fontId="0" fillId="0" borderId="0" xfId="0" applyNumberFormat="1"/>
    <xf numFmtId="49" fontId="5" fillId="0" borderId="0" xfId="0" applyNumberFormat="1" applyFont="1"/>
    <xf numFmtId="0" fontId="6" fillId="2" borderId="1" xfId="0" applyFont="1" applyFill="1" applyBorder="1" applyAlignment="1" applyProtection="1">
      <alignment vertical="top" wrapText="1" readingOrder="1"/>
      <protection locked="0"/>
    </xf>
    <xf numFmtId="0" fontId="6" fillId="2" borderId="1" xfId="0" applyFont="1" applyFill="1" applyBorder="1" applyAlignment="1" applyProtection="1">
      <alignment horizontal="right" vertical="top" wrapText="1" readingOrder="1"/>
      <protection locked="0"/>
    </xf>
    <xf numFmtId="165" fontId="7" fillId="0" borderId="1" xfId="0" applyNumberFormat="1" applyFont="1" applyBorder="1" applyAlignment="1" applyProtection="1">
      <alignment vertical="top" wrapText="1" readingOrder="1"/>
      <protection locked="0"/>
    </xf>
    <xf numFmtId="0" fontId="7" fillId="0" borderId="1" xfId="0" applyFont="1" applyBorder="1" applyAlignment="1" applyProtection="1">
      <alignment vertical="top" wrapText="1" readingOrder="1"/>
      <protection locked="0"/>
    </xf>
    <xf numFmtId="166" fontId="7" fillId="0" borderId="1" xfId="0" applyNumberFormat="1" applyFont="1" applyBorder="1" applyAlignment="1" applyProtection="1">
      <alignment vertical="top" wrapText="1" readingOrder="1"/>
      <protection locked="0"/>
    </xf>
    <xf numFmtId="0" fontId="9" fillId="0" borderId="0" xfId="0" applyFont="1"/>
    <xf numFmtId="0" fontId="0" fillId="0" borderId="0" xfId="0" applyAlignment="1">
      <alignment wrapText="1"/>
    </xf>
    <xf numFmtId="164" fontId="4" fillId="0" borderId="0" xfId="1" applyFont="1"/>
    <xf numFmtId="166" fontId="7" fillId="8" borderId="1" xfId="0" applyNumberFormat="1" applyFont="1" applyFill="1" applyBorder="1" applyAlignment="1" applyProtection="1">
      <alignment vertical="top" wrapText="1" readingOrder="1"/>
      <protection locked="0"/>
    </xf>
    <xf numFmtId="0" fontId="13" fillId="6" borderId="0" xfId="0" applyFont="1" applyFill="1" applyAlignment="1">
      <alignment horizontal="center" vertical="center"/>
    </xf>
    <xf numFmtId="14" fontId="13" fillId="6" borderId="0" xfId="0" applyNumberFormat="1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/>
    </xf>
    <xf numFmtId="0" fontId="13" fillId="7" borderId="0" xfId="0" applyFont="1" applyFill="1" applyAlignment="1">
      <alignment horizontal="center" vertical="center"/>
    </xf>
    <xf numFmtId="0" fontId="14" fillId="0" borderId="0" xfId="0" applyFont="1" applyAlignment="1">
      <alignment vertical="center"/>
    </xf>
    <xf numFmtId="0" fontId="8" fillId="0" borderId="0" xfId="0" applyFont="1"/>
    <xf numFmtId="14" fontId="8" fillId="0" borderId="0" xfId="0" applyNumberFormat="1" applyFont="1"/>
    <xf numFmtId="164" fontId="8" fillId="0" borderId="0" xfId="1" applyFont="1"/>
    <xf numFmtId="14" fontId="5" fillId="0" borderId="0" xfId="0" applyNumberFormat="1" applyFont="1"/>
    <xf numFmtId="0" fontId="2" fillId="0" borderId="0" xfId="0" applyFont="1"/>
    <xf numFmtId="164" fontId="11" fillId="7" borderId="0" xfId="1" applyFont="1" applyFill="1" applyAlignment="1">
      <alignment horizontal="center" vertical="center"/>
    </xf>
    <xf numFmtId="164" fontId="0" fillId="0" borderId="0" xfId="1" applyFont="1"/>
    <xf numFmtId="0" fontId="11" fillId="9" borderId="0" xfId="0" applyFont="1" applyFill="1" applyAlignment="1">
      <alignment horizontal="center" vertical="center"/>
    </xf>
    <xf numFmtId="49" fontId="2" fillId="0" borderId="0" xfId="0" applyNumberFormat="1" applyFont="1"/>
    <xf numFmtId="0" fontId="2" fillId="10" borderId="0" xfId="0" applyFont="1" applyFill="1"/>
    <xf numFmtId="0" fontId="1" fillId="0" borderId="0" xfId="0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B9A22-0E6E-41F1-BF30-250E563B278B}">
  <sheetPr>
    <tabColor rgb="FFFFFF00"/>
  </sheetPr>
  <dimension ref="A1:AF3286"/>
  <sheetViews>
    <sheetView showGridLines="0" topLeftCell="A29" workbookViewId="0">
      <selection activeCell="D32" sqref="D32"/>
    </sheetView>
  </sheetViews>
  <sheetFormatPr baseColWidth="10" defaultColWidth="9.140625" defaultRowHeight="12.75" x14ac:dyDescent="0.2"/>
  <cols>
    <col min="1" max="1" width="8.7109375" customWidth="1"/>
    <col min="2" max="2" width="15" customWidth="1"/>
    <col min="3" max="3" width="11.7109375" customWidth="1"/>
    <col min="4" max="4" width="60.42578125" customWidth="1"/>
    <col min="5" max="5" width="19.85546875" customWidth="1"/>
    <col min="6" max="6" width="8.7109375" customWidth="1"/>
    <col min="7" max="7" width="18.28515625" customWidth="1"/>
    <col min="8" max="8" width="17.85546875" customWidth="1"/>
    <col min="9" max="9" width="32.42578125" customWidth="1"/>
    <col min="10" max="10" width="21" customWidth="1"/>
    <col min="11" max="11" width="20.42578125" customWidth="1"/>
    <col min="12" max="12" width="41.140625" customWidth="1"/>
    <col min="13" max="13" width="22.5703125" customWidth="1"/>
    <col min="14" max="14" width="22.140625" customWidth="1"/>
    <col min="15" max="15" width="22.85546875" customWidth="1"/>
    <col min="16" max="16" width="13.7109375" customWidth="1"/>
    <col min="17" max="17" width="18.42578125" customWidth="1"/>
    <col min="18" max="18" width="15.42578125" customWidth="1"/>
    <col min="19" max="19" width="20.28515625" customWidth="1"/>
    <col min="20" max="20" width="28.7109375" customWidth="1"/>
    <col min="21" max="21" width="21.5703125" customWidth="1"/>
    <col min="22" max="22" width="14" customWidth="1"/>
    <col min="23" max="23" width="13.7109375" customWidth="1"/>
    <col min="24" max="24" width="16.5703125" customWidth="1"/>
    <col min="25" max="26" width="13.7109375" customWidth="1"/>
    <col min="27" max="27" width="35.28515625" customWidth="1"/>
    <col min="28" max="31" width="13.7109375" customWidth="1"/>
    <col min="32" max="32" width="18.42578125" customWidth="1"/>
  </cols>
  <sheetData>
    <row r="1" spans="1:32" x14ac:dyDescent="0.2">
      <c r="B1">
        <v>2</v>
      </c>
      <c r="C1">
        <f t="shared" ref="C1:AE1" si="0">B1+1</f>
        <v>3</v>
      </c>
      <c r="D1">
        <f t="shared" si="0"/>
        <v>4</v>
      </c>
      <c r="E1">
        <f>D1+1</f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</row>
    <row r="2" spans="1:32" ht="28.5" customHeight="1" x14ac:dyDescent="0.2">
      <c r="A2" s="4"/>
      <c r="B2" s="4"/>
      <c r="C2" s="4"/>
      <c r="D2" s="4"/>
      <c r="E2" s="17" t="s">
        <v>0</v>
      </c>
      <c r="F2" s="17" t="s">
        <v>1</v>
      </c>
      <c r="G2" s="17" t="s">
        <v>2</v>
      </c>
      <c r="H2" s="17" t="s">
        <v>3</v>
      </c>
      <c r="I2" s="17" t="s">
        <v>4</v>
      </c>
      <c r="J2" s="17" t="s">
        <v>5</v>
      </c>
      <c r="K2" s="17" t="s">
        <v>6</v>
      </c>
      <c r="L2" s="17" t="s">
        <v>7</v>
      </c>
      <c r="M2" s="18" t="s">
        <v>8</v>
      </c>
      <c r="N2" s="18" t="s">
        <v>9</v>
      </c>
      <c r="O2" s="18" t="s">
        <v>10</v>
      </c>
      <c r="P2" s="18" t="s">
        <v>11</v>
      </c>
      <c r="Q2" s="17" t="s">
        <v>12</v>
      </c>
      <c r="R2" s="17" t="s">
        <v>13</v>
      </c>
      <c r="S2" s="17" t="s">
        <v>14</v>
      </c>
      <c r="T2" s="17" t="s">
        <v>15</v>
      </c>
      <c r="U2" s="17" t="s">
        <v>16</v>
      </c>
      <c r="V2" s="17" t="s">
        <v>17</v>
      </c>
      <c r="W2" s="17" t="s">
        <v>18</v>
      </c>
      <c r="X2" s="17" t="s">
        <v>19</v>
      </c>
      <c r="Y2" s="17" t="s">
        <v>20</v>
      </c>
      <c r="Z2" s="17" t="s">
        <v>21</v>
      </c>
      <c r="AA2" s="17" t="s">
        <v>22</v>
      </c>
      <c r="AB2" s="17" t="s">
        <v>23</v>
      </c>
      <c r="AC2" s="17" t="s">
        <v>24</v>
      </c>
      <c r="AD2" s="17" t="s">
        <v>25</v>
      </c>
      <c r="AE2" s="17" t="s">
        <v>26</v>
      </c>
    </row>
    <row r="3" spans="1:32" ht="24" customHeight="1" x14ac:dyDescent="0.2">
      <c r="A3" s="4">
        <f>ROW()-2</f>
        <v>1</v>
      </c>
      <c r="B3" s="4" t="str">
        <f>MID(G3,4,20)</f>
        <v>NO</v>
      </c>
      <c r="C3" s="4" t="str">
        <f>IFERROR(VLOOKUP(F3,Tablas!$A$1:$B$3,2,0),"")</f>
        <v/>
      </c>
      <c r="D3" s="4" t="str">
        <f>CONCATENATE(AE3," - ",T3," - ",Z3)</f>
        <v xml:space="preserve"> - COBRANZA DOC. 60 DIAS  / DA 60 DAYS - PF VARIAS</v>
      </c>
      <c r="E3" s="19">
        <v>45558</v>
      </c>
      <c r="F3" s="20" t="s">
        <v>27</v>
      </c>
      <c r="G3" s="20" t="s">
        <v>28</v>
      </c>
      <c r="H3" s="20" t="s">
        <v>29</v>
      </c>
      <c r="I3" s="20" t="s">
        <v>30</v>
      </c>
      <c r="J3" s="20" t="s">
        <v>31</v>
      </c>
      <c r="K3" s="20" t="s">
        <v>31</v>
      </c>
      <c r="L3" s="20" t="s">
        <v>32</v>
      </c>
      <c r="M3" s="20" t="s">
        <v>33</v>
      </c>
      <c r="N3" s="21">
        <v>-3660018.61</v>
      </c>
      <c r="O3" s="21">
        <v>-974965</v>
      </c>
      <c r="P3" s="20"/>
      <c r="Q3" s="19">
        <v>45558</v>
      </c>
      <c r="R3" s="20"/>
      <c r="S3" s="20"/>
      <c r="T3" s="20" t="s">
        <v>34</v>
      </c>
      <c r="U3" s="20">
        <v>1041946</v>
      </c>
      <c r="V3" s="20">
        <v>240012181</v>
      </c>
      <c r="W3" s="20" t="s">
        <v>35</v>
      </c>
      <c r="X3" s="20" t="s">
        <v>36</v>
      </c>
      <c r="Y3" s="20" t="s">
        <v>37</v>
      </c>
      <c r="Z3" s="20" t="s">
        <v>38</v>
      </c>
      <c r="AA3" s="20" t="s">
        <v>39</v>
      </c>
      <c r="AB3" s="20" t="s">
        <v>40</v>
      </c>
      <c r="AC3" s="20" t="s">
        <v>41</v>
      </c>
      <c r="AD3" s="20" t="s">
        <v>42</v>
      </c>
      <c r="AE3" s="20"/>
      <c r="AF3" t="str">
        <f>VLOOKUP(L3,Contactos!B:B,1,0)</f>
        <v>INVERSIONES MONTECO DE Cartago S.A.</v>
      </c>
    </row>
    <row r="4" spans="1:32" ht="24" customHeight="1" x14ac:dyDescent="0.2">
      <c r="A4" s="4">
        <f t="shared" ref="A4:A67" si="1">ROW()-2</f>
        <v>2</v>
      </c>
      <c r="B4" s="4" t="str">
        <f t="shared" ref="B4:B67" si="2">MID(G4,4,20)</f>
        <v>LASIFICACION DE CUEN</v>
      </c>
      <c r="C4" s="4" t="str">
        <f>IFERROR(VLOOKUP(F4,Tablas!$A$1:$B$3,2,0),"")</f>
        <v/>
      </c>
      <c r="D4" s="4" t="str">
        <f t="shared" ref="D4:D67" si="3">CONCATENATE(AE4," - ",T4," - ",Z4)</f>
        <v xml:space="preserve"> - CONTADO / CASH - RECLASIFICACION DE CUENTAS - SALDOS PASIVOS</v>
      </c>
      <c r="E4" s="19">
        <v>45290</v>
      </c>
      <c r="F4" s="20" t="s">
        <v>27</v>
      </c>
      <c r="G4" s="20" t="s">
        <v>43</v>
      </c>
      <c r="H4" s="20" t="s">
        <v>44</v>
      </c>
      <c r="I4" s="20" t="s">
        <v>45</v>
      </c>
      <c r="J4" s="20" t="s">
        <v>46</v>
      </c>
      <c r="K4" s="20" t="s">
        <v>47</v>
      </c>
      <c r="L4" s="20" t="s">
        <v>48</v>
      </c>
      <c r="M4" s="20"/>
      <c r="N4" s="21">
        <v>-400000</v>
      </c>
      <c r="O4" s="21">
        <v>0</v>
      </c>
      <c r="P4" s="20"/>
      <c r="Q4" s="19">
        <v>45290</v>
      </c>
      <c r="R4" s="20"/>
      <c r="S4" s="19">
        <v>45290</v>
      </c>
      <c r="T4" s="20" t="s">
        <v>49</v>
      </c>
      <c r="U4" s="20">
        <v>932780</v>
      </c>
      <c r="V4" s="20">
        <v>230043655</v>
      </c>
      <c r="W4" s="20" t="s">
        <v>50</v>
      </c>
      <c r="X4" s="20" t="s">
        <v>51</v>
      </c>
      <c r="Y4" s="20" t="s">
        <v>52</v>
      </c>
      <c r="Z4" s="20" t="s">
        <v>43</v>
      </c>
      <c r="AA4" s="20" t="s">
        <v>53</v>
      </c>
      <c r="AB4" s="20" t="s">
        <v>54</v>
      </c>
      <c r="AC4" s="20" t="s">
        <v>55</v>
      </c>
      <c r="AD4" s="20" t="s">
        <v>56</v>
      </c>
      <c r="AE4" s="20"/>
      <c r="AF4" t="e">
        <f>VLOOKUP(L4,Contactos!B:B,1,0)</f>
        <v>#N/A</v>
      </c>
    </row>
    <row r="5" spans="1:32" ht="25.5" x14ac:dyDescent="0.2">
      <c r="A5" s="4">
        <f t="shared" si="1"/>
        <v>3</v>
      </c>
      <c r="B5" s="4" t="str">
        <f t="shared" si="2"/>
        <v/>
      </c>
      <c r="C5" s="4" t="str">
        <f>IFERROR(VLOOKUP(F5,Tablas!$A$1:$B$3,2,0),"")</f>
        <v/>
      </c>
      <c r="D5" s="4" t="str">
        <f t="shared" si="3"/>
        <v xml:space="preserve"> - COBRANZA DOC. 105 DIAS  / DA 105 DAYS - Dif. en cambio</v>
      </c>
      <c r="E5" s="19">
        <v>45504</v>
      </c>
      <c r="F5" s="20" t="s">
        <v>27</v>
      </c>
      <c r="G5" s="20"/>
      <c r="H5" s="20" t="s">
        <v>57</v>
      </c>
      <c r="I5" s="20" t="s">
        <v>58</v>
      </c>
      <c r="J5" s="20" t="s">
        <v>59</v>
      </c>
      <c r="K5" s="20" t="s">
        <v>59</v>
      </c>
      <c r="L5" s="20" t="s">
        <v>60</v>
      </c>
      <c r="M5" s="20" t="s">
        <v>33</v>
      </c>
      <c r="N5" s="21">
        <v>-147768.97</v>
      </c>
      <c r="O5" s="21">
        <v>0</v>
      </c>
      <c r="P5" s="20"/>
      <c r="Q5" s="19">
        <v>45504</v>
      </c>
      <c r="R5" s="20"/>
      <c r="S5" s="20"/>
      <c r="T5" s="20" t="s">
        <v>61</v>
      </c>
      <c r="U5" s="20">
        <v>1036146</v>
      </c>
      <c r="V5" s="20">
        <v>240029635</v>
      </c>
      <c r="W5" s="20" t="s">
        <v>50</v>
      </c>
      <c r="X5" s="20" t="s">
        <v>62</v>
      </c>
      <c r="Y5" s="20" t="s">
        <v>37</v>
      </c>
      <c r="Z5" s="20" t="s">
        <v>63</v>
      </c>
      <c r="AA5" s="20" t="s">
        <v>64</v>
      </c>
      <c r="AB5" s="20" t="s">
        <v>65</v>
      </c>
      <c r="AC5" s="20" t="s">
        <v>66</v>
      </c>
      <c r="AD5" s="20" t="s">
        <v>67</v>
      </c>
      <c r="AE5" s="20"/>
      <c r="AF5" t="str">
        <f>VLOOKUP(L5,Contactos!B:B,1,0)</f>
        <v>AGROVET MARKET ANIMAL HEALTH Nicaragua S.A</v>
      </c>
    </row>
    <row r="6" spans="1:32" ht="25.5" x14ac:dyDescent="0.2">
      <c r="A6" s="4">
        <f t="shared" si="1"/>
        <v>4</v>
      </c>
      <c r="B6" s="4" t="str">
        <f t="shared" si="2"/>
        <v>NO</v>
      </c>
      <c r="C6" s="4" t="str">
        <f>IFERROR(VLOOKUP(F6,Tablas!$A$1:$B$3,2,0),"")</f>
        <v/>
      </c>
      <c r="D6" s="4" t="str">
        <f t="shared" si="3"/>
        <v xml:space="preserve"> - CONTADO ADELANTADO / CASH IN ADVANCE - PF 107 - 165 / 2024</v>
      </c>
      <c r="E6" s="19">
        <v>45561</v>
      </c>
      <c r="F6" s="20" t="s">
        <v>27</v>
      </c>
      <c r="G6" s="20" t="s">
        <v>28</v>
      </c>
      <c r="H6" s="20" t="s">
        <v>29</v>
      </c>
      <c r="I6" s="20" t="s">
        <v>30</v>
      </c>
      <c r="J6" s="20" t="s">
        <v>68</v>
      </c>
      <c r="K6" s="20" t="s">
        <v>68</v>
      </c>
      <c r="L6" s="20" t="s">
        <v>69</v>
      </c>
      <c r="M6" s="20" t="s">
        <v>33</v>
      </c>
      <c r="N6" s="21">
        <v>-135241.48000000001</v>
      </c>
      <c r="O6" s="21">
        <v>-35901.64</v>
      </c>
      <c r="P6" s="20"/>
      <c r="Q6" s="19">
        <v>45561</v>
      </c>
      <c r="R6" s="20"/>
      <c r="S6" s="20"/>
      <c r="T6" s="20" t="s">
        <v>70</v>
      </c>
      <c r="U6" s="20">
        <v>1041943</v>
      </c>
      <c r="V6" s="20">
        <v>240012180</v>
      </c>
      <c r="W6" s="20" t="s">
        <v>35</v>
      </c>
      <c r="X6" s="20" t="s">
        <v>36</v>
      </c>
      <c r="Y6" s="20" t="s">
        <v>37</v>
      </c>
      <c r="Z6" s="20" t="s">
        <v>71</v>
      </c>
      <c r="AA6" s="20" t="s">
        <v>72</v>
      </c>
      <c r="AB6" s="20"/>
      <c r="AC6" s="20"/>
      <c r="AD6" s="20" t="s">
        <v>73</v>
      </c>
      <c r="AE6" s="20"/>
      <c r="AF6" t="str">
        <f>VLOOKUP(L6,Contactos!B:B,1,0)</f>
        <v>METROPOLITAN VETERINARY MARKETING CO.L.L.C.</v>
      </c>
    </row>
    <row r="7" spans="1:32" ht="25.5" x14ac:dyDescent="0.2">
      <c r="A7" s="4">
        <f t="shared" si="1"/>
        <v>5</v>
      </c>
      <c r="B7" s="4" t="str">
        <f t="shared" si="2"/>
        <v/>
      </c>
      <c r="C7" s="4" t="str">
        <f>IFERROR(VLOOKUP(F7,Tablas!$A$1:$B$3,2,0),"")</f>
        <v/>
      </c>
      <c r="D7" s="4" t="str">
        <f t="shared" si="3"/>
        <v xml:space="preserve"> - COBRANZA DOC. 105 DIAS  / DA 105 DAYS - Dif. en cambio</v>
      </c>
      <c r="E7" s="19">
        <v>45260</v>
      </c>
      <c r="F7" s="20" t="s">
        <v>27</v>
      </c>
      <c r="G7" s="20"/>
      <c r="H7" s="20" t="s">
        <v>57</v>
      </c>
      <c r="I7" s="20" t="s">
        <v>58</v>
      </c>
      <c r="J7" s="20" t="s">
        <v>59</v>
      </c>
      <c r="K7" s="20" t="s">
        <v>59</v>
      </c>
      <c r="L7" s="20" t="s">
        <v>60</v>
      </c>
      <c r="M7" s="20" t="s">
        <v>33</v>
      </c>
      <c r="N7" s="21">
        <v>-123107</v>
      </c>
      <c r="O7" s="21">
        <v>0</v>
      </c>
      <c r="P7" s="20"/>
      <c r="Q7" s="19">
        <v>45260</v>
      </c>
      <c r="R7" s="20"/>
      <c r="S7" s="20"/>
      <c r="T7" s="20" t="s">
        <v>61</v>
      </c>
      <c r="U7" s="20">
        <v>898853</v>
      </c>
      <c r="V7" s="20">
        <v>230039687</v>
      </c>
      <c r="W7" s="20" t="s">
        <v>50</v>
      </c>
      <c r="X7" s="20" t="s">
        <v>62</v>
      </c>
      <c r="Y7" s="20" t="s">
        <v>37</v>
      </c>
      <c r="Z7" s="20" t="s">
        <v>63</v>
      </c>
      <c r="AA7" s="20" t="s">
        <v>64</v>
      </c>
      <c r="AB7" s="20" t="s">
        <v>65</v>
      </c>
      <c r="AC7" s="20"/>
      <c r="AD7" s="20" t="s">
        <v>67</v>
      </c>
      <c r="AE7" s="20"/>
      <c r="AF7" t="str">
        <f>VLOOKUP(L7,Contactos!B:B,1,0)</f>
        <v>AGROVET MARKET ANIMAL HEALTH Nicaragua S.A</v>
      </c>
    </row>
    <row r="8" spans="1:32" ht="25.5" x14ac:dyDescent="0.2">
      <c r="A8" s="4">
        <f t="shared" si="1"/>
        <v>6</v>
      </c>
      <c r="B8" s="4" t="str">
        <f t="shared" si="2"/>
        <v>NO</v>
      </c>
      <c r="C8" s="4" t="str">
        <f>IFERROR(VLOOKUP(F8,Tablas!$A$1:$B$3,2,0),"")</f>
        <v/>
      </c>
      <c r="D8" s="4" t="str">
        <f t="shared" si="3"/>
        <v xml:space="preserve"> - CONTADO ADELANTADO / CASH IN ADVANCE - PF 097-2024</v>
      </c>
      <c r="E8" s="19">
        <v>45406</v>
      </c>
      <c r="F8" s="20" t="s">
        <v>27</v>
      </c>
      <c r="G8" s="20" t="s">
        <v>28</v>
      </c>
      <c r="H8" s="20" t="s">
        <v>29</v>
      </c>
      <c r="I8" s="20" t="s">
        <v>30</v>
      </c>
      <c r="J8" s="20" t="s">
        <v>74</v>
      </c>
      <c r="K8" s="20" t="s">
        <v>74</v>
      </c>
      <c r="L8" s="20" t="s">
        <v>75</v>
      </c>
      <c r="M8" s="20" t="s">
        <v>33</v>
      </c>
      <c r="N8" s="21">
        <v>-117363.52</v>
      </c>
      <c r="O8" s="21">
        <v>-31711.3</v>
      </c>
      <c r="P8" s="20"/>
      <c r="Q8" s="19">
        <v>45406</v>
      </c>
      <c r="R8" s="20"/>
      <c r="S8" s="20"/>
      <c r="T8" s="20" t="s">
        <v>70</v>
      </c>
      <c r="U8" s="20">
        <v>958614</v>
      </c>
      <c r="V8" s="20">
        <v>240005085</v>
      </c>
      <c r="W8" s="20" t="s">
        <v>35</v>
      </c>
      <c r="X8" s="20" t="s">
        <v>36</v>
      </c>
      <c r="Y8" s="20" t="s">
        <v>37</v>
      </c>
      <c r="Z8" s="20" t="s">
        <v>76</v>
      </c>
      <c r="AA8" s="20" t="s">
        <v>77</v>
      </c>
      <c r="AB8" s="20"/>
      <c r="AC8" s="20"/>
      <c r="AD8" s="20" t="s">
        <v>78</v>
      </c>
      <c r="AE8" s="20"/>
      <c r="AF8" t="str">
        <f>VLOOKUP(L8,Contactos!B:B,1,0)</f>
        <v>VETPLUS S.R.L.</v>
      </c>
    </row>
    <row r="9" spans="1:32" ht="25.5" x14ac:dyDescent="0.2">
      <c r="A9" s="4">
        <f t="shared" si="1"/>
        <v>7</v>
      </c>
      <c r="B9" s="4" t="str">
        <f t="shared" si="2"/>
        <v>NO</v>
      </c>
      <c r="C9" s="4" t="str">
        <f>IFERROR(VLOOKUP(F9,Tablas!$A$1:$B$3,2,0),"")</f>
        <v/>
      </c>
      <c r="D9" s="4" t="str">
        <f t="shared" si="3"/>
        <v xml:space="preserve"> - CONTADO ADELANTADO / CASH IN ADVANCE - PF 165-2024</v>
      </c>
      <c r="E9" s="19">
        <v>45485</v>
      </c>
      <c r="F9" s="20" t="s">
        <v>27</v>
      </c>
      <c r="G9" s="20" t="s">
        <v>28</v>
      </c>
      <c r="H9" s="20" t="s">
        <v>29</v>
      </c>
      <c r="I9" s="20" t="s">
        <v>30</v>
      </c>
      <c r="J9" s="20" t="s">
        <v>68</v>
      </c>
      <c r="K9" s="20" t="s">
        <v>68</v>
      </c>
      <c r="L9" s="20" t="s">
        <v>69</v>
      </c>
      <c r="M9" s="20" t="s">
        <v>33</v>
      </c>
      <c r="N9" s="21">
        <v>-114379.67</v>
      </c>
      <c r="O9" s="21">
        <v>-30331.39</v>
      </c>
      <c r="P9" s="20"/>
      <c r="Q9" s="19">
        <v>45485</v>
      </c>
      <c r="R9" s="20"/>
      <c r="S9" s="20"/>
      <c r="T9" s="20" t="s">
        <v>70</v>
      </c>
      <c r="U9" s="20">
        <v>1006440</v>
      </c>
      <c r="V9" s="20">
        <v>240009243</v>
      </c>
      <c r="W9" s="20" t="s">
        <v>35</v>
      </c>
      <c r="X9" s="20" t="s">
        <v>36</v>
      </c>
      <c r="Y9" s="20" t="s">
        <v>37</v>
      </c>
      <c r="Z9" s="20" t="s">
        <v>79</v>
      </c>
      <c r="AA9" s="20" t="s">
        <v>72</v>
      </c>
      <c r="AB9" s="20"/>
      <c r="AC9" s="20"/>
      <c r="AD9" s="20" t="s">
        <v>73</v>
      </c>
      <c r="AE9" s="20"/>
      <c r="AF9" t="str">
        <f>VLOOKUP(L9,Contactos!B:B,1,0)</f>
        <v>METROPOLITAN VETERINARY MARKETING CO.L.L.C.</v>
      </c>
    </row>
    <row r="10" spans="1:32" ht="25.5" x14ac:dyDescent="0.2">
      <c r="A10" s="4">
        <f t="shared" si="1"/>
        <v>8</v>
      </c>
      <c r="B10" s="4" t="str">
        <f t="shared" si="2"/>
        <v/>
      </c>
      <c r="C10" s="4" t="str">
        <f>IFERROR(VLOOKUP(F10,Tablas!$A$1:$B$3,2,0),"")</f>
        <v/>
      </c>
      <c r="D10" s="4" t="str">
        <f t="shared" si="3"/>
        <v xml:space="preserve"> - COBRANZA DOC. 90; 120; 150 DÍAS - Dif. en cambio</v>
      </c>
      <c r="E10" s="19">
        <v>45504</v>
      </c>
      <c r="F10" s="20" t="s">
        <v>27</v>
      </c>
      <c r="G10" s="20"/>
      <c r="H10" s="20" t="s">
        <v>80</v>
      </c>
      <c r="I10" s="20" t="s">
        <v>81</v>
      </c>
      <c r="J10" s="20" t="s">
        <v>82</v>
      </c>
      <c r="K10" s="20" t="s">
        <v>82</v>
      </c>
      <c r="L10" s="20" t="s">
        <v>83</v>
      </c>
      <c r="M10" s="20" t="s">
        <v>33</v>
      </c>
      <c r="N10" s="21">
        <v>-93521.1</v>
      </c>
      <c r="O10" s="21">
        <v>0</v>
      </c>
      <c r="P10" s="20"/>
      <c r="Q10" s="19">
        <v>45504</v>
      </c>
      <c r="R10" s="20"/>
      <c r="S10" s="20"/>
      <c r="T10" s="20" t="s">
        <v>84</v>
      </c>
      <c r="U10" s="20">
        <v>1036125</v>
      </c>
      <c r="V10" s="20">
        <v>240029614</v>
      </c>
      <c r="W10" s="20" t="s">
        <v>50</v>
      </c>
      <c r="X10" s="20" t="s">
        <v>62</v>
      </c>
      <c r="Y10" s="20" t="s">
        <v>37</v>
      </c>
      <c r="Z10" s="20" t="s">
        <v>63</v>
      </c>
      <c r="AA10" s="20" t="s">
        <v>85</v>
      </c>
      <c r="AB10" s="20"/>
      <c r="AC10" s="20"/>
      <c r="AD10" s="20" t="s">
        <v>86</v>
      </c>
      <c r="AE10" s="20"/>
      <c r="AF10" t="str">
        <f>VLOOKUP(L10,Contactos!B:B,1,0)</f>
        <v>GRUPO GRANDES ROMAN S.A.</v>
      </c>
    </row>
    <row r="11" spans="1:32" ht="25.5" x14ac:dyDescent="0.2">
      <c r="A11" s="4">
        <f t="shared" si="1"/>
        <v>9</v>
      </c>
      <c r="B11" s="4" t="str">
        <f t="shared" si="2"/>
        <v/>
      </c>
      <c r="C11" s="4" t="str">
        <f>IFERROR(VLOOKUP(F11,Tablas!$A$1:$B$3,2,0),"")</f>
        <v/>
      </c>
      <c r="D11" s="4" t="str">
        <f t="shared" si="3"/>
        <v xml:space="preserve"> - COBRANZA DOC. 105 DIAS  / DA 105 DAYS - Dif. en cambio</v>
      </c>
      <c r="E11" s="19">
        <v>45504</v>
      </c>
      <c r="F11" s="20" t="s">
        <v>27</v>
      </c>
      <c r="G11" s="20"/>
      <c r="H11" s="20" t="s">
        <v>57</v>
      </c>
      <c r="I11" s="20" t="s">
        <v>58</v>
      </c>
      <c r="J11" s="20" t="s">
        <v>87</v>
      </c>
      <c r="K11" s="20" t="s">
        <v>87</v>
      </c>
      <c r="L11" s="20" t="s">
        <v>88</v>
      </c>
      <c r="M11" s="20" t="s">
        <v>33</v>
      </c>
      <c r="N11" s="21">
        <v>-76516.52</v>
      </c>
      <c r="O11" s="21">
        <v>0</v>
      </c>
      <c r="P11" s="20"/>
      <c r="Q11" s="19">
        <v>45504</v>
      </c>
      <c r="R11" s="20"/>
      <c r="S11" s="20"/>
      <c r="T11" s="20" t="s">
        <v>61</v>
      </c>
      <c r="U11" s="20">
        <v>1036131</v>
      </c>
      <c r="V11" s="20">
        <v>240029620</v>
      </c>
      <c r="W11" s="20" t="s">
        <v>50</v>
      </c>
      <c r="X11" s="20" t="s">
        <v>62</v>
      </c>
      <c r="Y11" s="20" t="s">
        <v>37</v>
      </c>
      <c r="Z11" s="20" t="s">
        <v>63</v>
      </c>
      <c r="AA11" s="20" t="s">
        <v>89</v>
      </c>
      <c r="AB11" s="20" t="s">
        <v>90</v>
      </c>
      <c r="AC11" s="20" t="s">
        <v>66</v>
      </c>
      <c r="AD11" s="20" t="s">
        <v>91</v>
      </c>
      <c r="AE11" s="20"/>
      <c r="AF11" t="str">
        <f>VLOOKUP(L11,Contactos!B:B,1,0)</f>
        <v>VETERMEX ANIMAL HEALTH S.A. DE C.V.</v>
      </c>
    </row>
    <row r="12" spans="1:32" ht="51" x14ac:dyDescent="0.2">
      <c r="A12" s="4">
        <f t="shared" si="1"/>
        <v>10</v>
      </c>
      <c r="B12" s="4" t="str">
        <f t="shared" si="2"/>
        <v>NO</v>
      </c>
      <c r="C12" s="4" t="str">
        <f>IFERROR(VLOOKUP(F12,Tablas!$A$1:$B$3,2,0),"")</f>
        <v/>
      </c>
      <c r="D12" s="4" t="str">
        <f t="shared" si="3"/>
        <v xml:space="preserve"> - CONTADO ADELANTADO / CASH IN ADVANCE - PF 253-2023 B</v>
      </c>
      <c r="E12" s="19">
        <v>45482</v>
      </c>
      <c r="F12" s="20" t="s">
        <v>27</v>
      </c>
      <c r="G12" s="20" t="s">
        <v>28</v>
      </c>
      <c r="H12" s="20" t="s">
        <v>29</v>
      </c>
      <c r="I12" s="20" t="s">
        <v>30</v>
      </c>
      <c r="J12" s="20" t="s">
        <v>92</v>
      </c>
      <c r="K12" s="20" t="s">
        <v>92</v>
      </c>
      <c r="L12" s="20" t="s">
        <v>93</v>
      </c>
      <c r="M12" s="20" t="s">
        <v>33</v>
      </c>
      <c r="N12" s="21">
        <v>-75826.09</v>
      </c>
      <c r="O12" s="21">
        <v>-19970</v>
      </c>
      <c r="P12" s="20"/>
      <c r="Q12" s="19">
        <v>45482</v>
      </c>
      <c r="R12" s="20"/>
      <c r="S12" s="20"/>
      <c r="T12" s="20" t="s">
        <v>70</v>
      </c>
      <c r="U12" s="20">
        <v>994878</v>
      </c>
      <c r="V12" s="20">
        <v>240008308</v>
      </c>
      <c r="W12" s="20" t="s">
        <v>35</v>
      </c>
      <c r="X12" s="20" t="s">
        <v>36</v>
      </c>
      <c r="Y12" s="20" t="s">
        <v>37</v>
      </c>
      <c r="Z12" s="20" t="s">
        <v>94</v>
      </c>
      <c r="AA12" s="20" t="s">
        <v>95</v>
      </c>
      <c r="AB12" s="20" t="s">
        <v>66</v>
      </c>
      <c r="AC12" s="20" t="s">
        <v>66</v>
      </c>
      <c r="AD12" s="20" t="s">
        <v>96</v>
      </c>
      <c r="AE12" s="20"/>
      <c r="AF12" t="str">
        <f>VLOOKUP(L12,Contactos!B:B,1,0)</f>
        <v>QUALITY CO. FOR VET.MED. TRADE</v>
      </c>
    </row>
    <row r="13" spans="1:32" ht="51" x14ac:dyDescent="0.2">
      <c r="A13" s="4">
        <f t="shared" si="1"/>
        <v>11</v>
      </c>
      <c r="B13" s="4" t="str">
        <f t="shared" si="2"/>
        <v>NO</v>
      </c>
      <c r="C13" s="4" t="str">
        <f>IFERROR(VLOOKUP(F13,Tablas!$A$1:$B$3,2,0),"")</f>
        <v/>
      </c>
      <c r="D13" s="4" t="str">
        <f t="shared" si="3"/>
        <v xml:space="preserve"> - CONTADO ADELANTADO / CASH IN ADVANCE - PF 175-2024</v>
      </c>
      <c r="E13" s="19">
        <v>45538</v>
      </c>
      <c r="F13" s="20" t="s">
        <v>27</v>
      </c>
      <c r="G13" s="20" t="s">
        <v>28</v>
      </c>
      <c r="H13" s="20" t="s">
        <v>29</v>
      </c>
      <c r="I13" s="20" t="s">
        <v>30</v>
      </c>
      <c r="J13" s="20" t="s">
        <v>92</v>
      </c>
      <c r="K13" s="20" t="s">
        <v>92</v>
      </c>
      <c r="L13" s="20" t="s">
        <v>93</v>
      </c>
      <c r="M13" s="20" t="s">
        <v>33</v>
      </c>
      <c r="N13" s="21">
        <v>-75220.58</v>
      </c>
      <c r="O13" s="21">
        <v>-19963</v>
      </c>
      <c r="P13" s="20"/>
      <c r="Q13" s="19">
        <v>45538</v>
      </c>
      <c r="R13" s="20"/>
      <c r="S13" s="20"/>
      <c r="T13" s="20" t="s">
        <v>70</v>
      </c>
      <c r="U13" s="20">
        <v>1025662</v>
      </c>
      <c r="V13" s="20">
        <v>240010962</v>
      </c>
      <c r="W13" s="20" t="s">
        <v>35</v>
      </c>
      <c r="X13" s="20" t="s">
        <v>36</v>
      </c>
      <c r="Y13" s="20" t="s">
        <v>37</v>
      </c>
      <c r="Z13" s="20" t="s">
        <v>97</v>
      </c>
      <c r="AA13" s="20" t="s">
        <v>95</v>
      </c>
      <c r="AB13" s="20" t="s">
        <v>66</v>
      </c>
      <c r="AC13" s="20" t="s">
        <v>66</v>
      </c>
      <c r="AD13" s="20" t="s">
        <v>96</v>
      </c>
      <c r="AE13" s="20"/>
      <c r="AF13" t="str">
        <f>VLOOKUP(L13,Contactos!B:B,1,0)</f>
        <v>QUALITY CO. FOR VET.MED. TRADE</v>
      </c>
    </row>
    <row r="14" spans="1:32" ht="51" x14ac:dyDescent="0.2">
      <c r="A14" s="4">
        <f t="shared" si="1"/>
        <v>12</v>
      </c>
      <c r="B14" s="4" t="str">
        <f t="shared" si="2"/>
        <v>129-2</v>
      </c>
      <c r="C14" s="4" t="str">
        <f>IFERROR(VLOOKUP(F14,Tablas!$A$1:$B$3,2,0),"")</f>
        <v/>
      </c>
      <c r="D14" s="4" t="str">
        <f t="shared" si="3"/>
        <v xml:space="preserve"> - CONTADO ADELANTADO / CASH IN ADVANCE - PF 129-2024</v>
      </c>
      <c r="E14" s="19">
        <v>45526</v>
      </c>
      <c r="F14" s="20" t="s">
        <v>27</v>
      </c>
      <c r="G14" s="20" t="s">
        <v>98</v>
      </c>
      <c r="H14" s="20" t="s">
        <v>29</v>
      </c>
      <c r="I14" s="20" t="s">
        <v>30</v>
      </c>
      <c r="J14" s="20" t="s">
        <v>92</v>
      </c>
      <c r="K14" s="20" t="s">
        <v>92</v>
      </c>
      <c r="L14" s="20" t="s">
        <v>93</v>
      </c>
      <c r="M14" s="20" t="s">
        <v>33</v>
      </c>
      <c r="N14" s="21">
        <v>-74741.47</v>
      </c>
      <c r="O14" s="21">
        <v>-19963</v>
      </c>
      <c r="P14" s="20"/>
      <c r="Q14" s="19">
        <v>45526</v>
      </c>
      <c r="R14" s="20"/>
      <c r="S14" s="20"/>
      <c r="T14" s="20" t="s">
        <v>70</v>
      </c>
      <c r="U14" s="20">
        <v>1019905</v>
      </c>
      <c r="V14" s="20">
        <v>240010360</v>
      </c>
      <c r="W14" s="20" t="s">
        <v>35</v>
      </c>
      <c r="X14" s="20" t="s">
        <v>36</v>
      </c>
      <c r="Y14" s="20" t="s">
        <v>37</v>
      </c>
      <c r="Z14" s="20" t="s">
        <v>99</v>
      </c>
      <c r="AA14" s="20" t="s">
        <v>95</v>
      </c>
      <c r="AB14" s="20" t="s">
        <v>66</v>
      </c>
      <c r="AC14" s="20" t="s">
        <v>66</v>
      </c>
      <c r="AD14" s="20" t="s">
        <v>96</v>
      </c>
      <c r="AE14" s="20"/>
      <c r="AF14" t="str">
        <f>VLOOKUP(L14,Contactos!B:B,1,0)</f>
        <v>QUALITY CO. FOR VET.MED. TRADE</v>
      </c>
    </row>
    <row r="15" spans="1:32" ht="25.5" x14ac:dyDescent="0.2">
      <c r="A15" s="4">
        <f t="shared" si="1"/>
        <v>13</v>
      </c>
      <c r="B15" s="4" t="str">
        <f t="shared" si="2"/>
        <v/>
      </c>
      <c r="C15" s="4" t="str">
        <f>IFERROR(VLOOKUP(F15,Tablas!$A$1:$B$3,2,0),"")</f>
        <v/>
      </c>
      <c r="D15" s="4" t="str">
        <f t="shared" si="3"/>
        <v xml:space="preserve"> - COBRANZA DOC. 105 DIAS  / DA 105 DAYS - Dif. en cambio</v>
      </c>
      <c r="E15" s="19">
        <v>45382</v>
      </c>
      <c r="F15" s="20" t="s">
        <v>27</v>
      </c>
      <c r="G15" s="20"/>
      <c r="H15" s="20" t="s">
        <v>57</v>
      </c>
      <c r="I15" s="20" t="s">
        <v>58</v>
      </c>
      <c r="J15" s="20" t="s">
        <v>59</v>
      </c>
      <c r="K15" s="20" t="s">
        <v>59</v>
      </c>
      <c r="L15" s="20" t="s">
        <v>60</v>
      </c>
      <c r="M15" s="20" t="s">
        <v>33</v>
      </c>
      <c r="N15" s="21">
        <v>-69409.73</v>
      </c>
      <c r="O15" s="21">
        <v>0</v>
      </c>
      <c r="P15" s="20"/>
      <c r="Q15" s="19">
        <v>45382</v>
      </c>
      <c r="R15" s="20"/>
      <c r="S15" s="20"/>
      <c r="T15" s="20" t="s">
        <v>61</v>
      </c>
      <c r="U15" s="20">
        <v>974265</v>
      </c>
      <c r="V15" s="20">
        <v>240013710</v>
      </c>
      <c r="W15" s="20" t="s">
        <v>50</v>
      </c>
      <c r="X15" s="20" t="s">
        <v>62</v>
      </c>
      <c r="Y15" s="20" t="s">
        <v>37</v>
      </c>
      <c r="Z15" s="20" t="s">
        <v>63</v>
      </c>
      <c r="AA15" s="20" t="s">
        <v>64</v>
      </c>
      <c r="AB15" s="20" t="s">
        <v>65</v>
      </c>
      <c r="AC15" s="20" t="s">
        <v>66</v>
      </c>
      <c r="AD15" s="20" t="s">
        <v>67</v>
      </c>
      <c r="AE15" s="20"/>
      <c r="AF15" t="str">
        <f>VLOOKUP(L15,Contactos!B:B,1,0)</f>
        <v>AGROVET MARKET ANIMAL HEALTH Nicaragua S.A</v>
      </c>
    </row>
    <row r="16" spans="1:32" ht="51" x14ac:dyDescent="0.2">
      <c r="A16" s="4">
        <f t="shared" si="1"/>
        <v>14</v>
      </c>
      <c r="B16" s="4" t="str">
        <f t="shared" si="2"/>
        <v>NO</v>
      </c>
      <c r="C16" s="4" t="str">
        <f>IFERROR(VLOOKUP(F16,Tablas!$A$1:$B$3,2,0),"")</f>
        <v/>
      </c>
      <c r="D16" s="4" t="str">
        <f t="shared" si="3"/>
        <v xml:space="preserve"> - CONTADO ADELANTADO / CASH IN ADVANCE - PF 253 - 2023</v>
      </c>
      <c r="E16" s="19">
        <v>45369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92</v>
      </c>
      <c r="K16" s="20" t="s">
        <v>92</v>
      </c>
      <c r="L16" s="20" t="s">
        <v>93</v>
      </c>
      <c r="M16" s="20" t="s">
        <v>33</v>
      </c>
      <c r="N16" s="21">
        <v>-68081.62</v>
      </c>
      <c r="O16" s="21">
        <v>-18440.310000000001</v>
      </c>
      <c r="P16" s="20"/>
      <c r="Q16" s="19">
        <v>45369</v>
      </c>
      <c r="R16" s="20"/>
      <c r="S16" s="20"/>
      <c r="T16" s="20" t="s">
        <v>70</v>
      </c>
      <c r="U16" s="20">
        <v>939857</v>
      </c>
      <c r="V16" s="20">
        <v>240003631</v>
      </c>
      <c r="W16" s="20" t="s">
        <v>35</v>
      </c>
      <c r="X16" s="20" t="s">
        <v>36</v>
      </c>
      <c r="Y16" s="20" t="s">
        <v>37</v>
      </c>
      <c r="Z16" s="20" t="s">
        <v>100</v>
      </c>
      <c r="AA16" s="20" t="s">
        <v>95</v>
      </c>
      <c r="AB16" s="20" t="s">
        <v>66</v>
      </c>
      <c r="AC16" s="20" t="s">
        <v>66</v>
      </c>
      <c r="AD16" s="20" t="s">
        <v>96</v>
      </c>
      <c r="AE16" s="20"/>
      <c r="AF16" t="str">
        <f>VLOOKUP(L16,Contactos!B:B,1,0)</f>
        <v>QUALITY CO. FOR VET.MED. TRADE</v>
      </c>
    </row>
    <row r="17" spans="1:32" ht="38.25" x14ac:dyDescent="0.2">
      <c r="A17" s="4">
        <f t="shared" si="1"/>
        <v>15</v>
      </c>
      <c r="B17" s="4" t="str">
        <f t="shared" si="2"/>
        <v/>
      </c>
      <c r="C17" s="4" t="str">
        <f>IFERROR(VLOOKUP(F17,Tablas!$A$1:$B$3,2,0),"")</f>
        <v/>
      </c>
      <c r="D17" s="4" t="str">
        <f t="shared" si="3"/>
        <v xml:space="preserve"> - Pago adelantado - Saldo Cob. Doc. 90 Días - Dif. en cambio</v>
      </c>
      <c r="E17" s="19">
        <v>45504</v>
      </c>
      <c r="F17" s="20" t="s">
        <v>27</v>
      </c>
      <c r="G17" s="20"/>
      <c r="H17" s="20" t="s">
        <v>80</v>
      </c>
      <c r="I17" s="20" t="s">
        <v>81</v>
      </c>
      <c r="J17" s="20" t="s">
        <v>101</v>
      </c>
      <c r="K17" s="20" t="s">
        <v>101</v>
      </c>
      <c r="L17" s="20" t="s">
        <v>102</v>
      </c>
      <c r="M17" s="20" t="s">
        <v>33</v>
      </c>
      <c r="N17" s="21">
        <v>-61421.86</v>
      </c>
      <c r="O17" s="21">
        <v>0</v>
      </c>
      <c r="P17" s="20"/>
      <c r="Q17" s="19">
        <v>45504</v>
      </c>
      <c r="R17" s="20"/>
      <c r="S17" s="20"/>
      <c r="T17" s="20" t="s">
        <v>103</v>
      </c>
      <c r="U17" s="20">
        <v>1036144</v>
      </c>
      <c r="V17" s="20">
        <v>240029633</v>
      </c>
      <c r="W17" s="20" t="s">
        <v>50</v>
      </c>
      <c r="X17" s="20" t="s">
        <v>101</v>
      </c>
      <c r="Y17" s="20" t="s">
        <v>37</v>
      </c>
      <c r="Z17" s="20" t="s">
        <v>63</v>
      </c>
      <c r="AA17" s="20" t="s">
        <v>104</v>
      </c>
      <c r="AB17" s="20"/>
      <c r="AC17" s="20"/>
      <c r="AD17" s="20" t="s">
        <v>78</v>
      </c>
      <c r="AE17" s="20"/>
      <c r="AF17" t="str">
        <f>VLOOKUP(L17,Contactos!B:B,1,0)</f>
        <v>UNIVET S.R.L.</v>
      </c>
    </row>
    <row r="18" spans="1:32" ht="25.5" x14ac:dyDescent="0.2">
      <c r="A18" s="4">
        <f t="shared" si="1"/>
        <v>16</v>
      </c>
      <c r="B18" s="4" t="str">
        <f t="shared" si="2"/>
        <v>NO</v>
      </c>
      <c r="C18" s="4" t="str">
        <f>IFERROR(VLOOKUP(F18,Tablas!$A$1:$B$3,2,0),"")</f>
        <v/>
      </c>
      <c r="D18" s="4" t="str">
        <f t="shared" si="3"/>
        <v xml:space="preserve"> - CONTADO ADELANTADO / CASH IN ADVANCE - PF 179 - 2024</v>
      </c>
      <c r="E18" s="19">
        <v>45520</v>
      </c>
      <c r="F18" s="20" t="s">
        <v>27</v>
      </c>
      <c r="G18" s="20" t="s">
        <v>28</v>
      </c>
      <c r="H18" s="20" t="s">
        <v>29</v>
      </c>
      <c r="I18" s="20" t="s">
        <v>30</v>
      </c>
      <c r="J18" s="20" t="s">
        <v>68</v>
      </c>
      <c r="K18" s="20" t="s">
        <v>68</v>
      </c>
      <c r="L18" s="20" t="s">
        <v>69</v>
      </c>
      <c r="M18" s="20" t="s">
        <v>33</v>
      </c>
      <c r="N18" s="21">
        <v>-60725.94</v>
      </c>
      <c r="O18" s="21">
        <v>-16249.92</v>
      </c>
      <c r="P18" s="20"/>
      <c r="Q18" s="19">
        <v>45520</v>
      </c>
      <c r="R18" s="20"/>
      <c r="S18" s="20"/>
      <c r="T18" s="20" t="s">
        <v>70</v>
      </c>
      <c r="U18" s="20">
        <v>1009746</v>
      </c>
      <c r="V18" s="20">
        <v>240009650</v>
      </c>
      <c r="W18" s="20" t="s">
        <v>35</v>
      </c>
      <c r="X18" s="20" t="s">
        <v>36</v>
      </c>
      <c r="Y18" s="20" t="s">
        <v>37</v>
      </c>
      <c r="Z18" s="20" t="s">
        <v>105</v>
      </c>
      <c r="AA18" s="20" t="s">
        <v>72</v>
      </c>
      <c r="AB18" s="20"/>
      <c r="AC18" s="20"/>
      <c r="AD18" s="20" t="s">
        <v>73</v>
      </c>
      <c r="AE18" s="20"/>
      <c r="AF18" t="str">
        <f>VLOOKUP(L18,Contactos!B:B,1,0)</f>
        <v>METROPOLITAN VETERINARY MARKETING CO.L.L.C.</v>
      </c>
    </row>
    <row r="19" spans="1:32" ht="25.5" x14ac:dyDescent="0.2">
      <c r="A19" s="4">
        <f t="shared" si="1"/>
        <v>17</v>
      </c>
      <c r="B19" s="4" t="str">
        <f t="shared" si="2"/>
        <v>NO</v>
      </c>
      <c r="C19" s="4" t="str">
        <f>IFERROR(VLOOKUP(F19,Tablas!$A$1:$B$3,2,0),"")</f>
        <v/>
      </c>
      <c r="D19" s="4" t="str">
        <f t="shared" si="3"/>
        <v xml:space="preserve"> - CONTADO ADELANTADO / CASH IN ADVANCE - PF 087 - 2024 A &amp; B</v>
      </c>
      <c r="E19" s="19">
        <v>45527</v>
      </c>
      <c r="F19" s="20" t="s">
        <v>27</v>
      </c>
      <c r="G19" s="20" t="s">
        <v>28</v>
      </c>
      <c r="H19" s="20" t="s">
        <v>29</v>
      </c>
      <c r="I19" s="20" t="s">
        <v>30</v>
      </c>
      <c r="J19" s="20" t="s">
        <v>106</v>
      </c>
      <c r="K19" s="20" t="s">
        <v>106</v>
      </c>
      <c r="L19" s="20" t="s">
        <v>107</v>
      </c>
      <c r="M19" s="20" t="s">
        <v>33</v>
      </c>
      <c r="N19" s="21">
        <v>-56287.199999999997</v>
      </c>
      <c r="O19" s="21">
        <v>-14970</v>
      </c>
      <c r="P19" s="20"/>
      <c r="Q19" s="19">
        <v>45527</v>
      </c>
      <c r="R19" s="20"/>
      <c r="S19" s="20"/>
      <c r="T19" s="20" t="s">
        <v>70</v>
      </c>
      <c r="U19" s="20">
        <v>1012294</v>
      </c>
      <c r="V19" s="20">
        <v>240009872</v>
      </c>
      <c r="W19" s="20" t="s">
        <v>35</v>
      </c>
      <c r="X19" s="20" t="s">
        <v>36</v>
      </c>
      <c r="Y19" s="20" t="s">
        <v>37</v>
      </c>
      <c r="Z19" s="20" t="s">
        <v>108</v>
      </c>
      <c r="AA19" s="20" t="s">
        <v>109</v>
      </c>
      <c r="AB19" s="20" t="s">
        <v>110</v>
      </c>
      <c r="AC19" s="20" t="s">
        <v>66</v>
      </c>
      <c r="AD19" s="20" t="s">
        <v>111</v>
      </c>
      <c r="AE19" s="20"/>
      <c r="AF19" t="str">
        <f>VLOOKUP(L19,Contactos!B:B,1,0)</f>
        <v>MILIFAR SHPK</v>
      </c>
    </row>
    <row r="20" spans="1:32" ht="51" x14ac:dyDescent="0.2">
      <c r="A20" s="4">
        <f t="shared" si="1"/>
        <v>18</v>
      </c>
      <c r="B20" s="4" t="str">
        <f t="shared" si="2"/>
        <v>NO</v>
      </c>
      <c r="C20" s="4" t="str">
        <f>IFERROR(VLOOKUP(F20,Tablas!$A$1:$B$3,2,0),"")</f>
        <v/>
      </c>
      <c r="D20" s="4" t="str">
        <f t="shared" si="3"/>
        <v xml:space="preserve"> - 50% ADELANTADO – 50% ANTES DEL ENVIO / 50% IN ADVANCE – 50% BEFORE SHIPMENT - PF 226-2024</v>
      </c>
      <c r="E20" s="19">
        <v>45562</v>
      </c>
      <c r="F20" s="20" t="s">
        <v>27</v>
      </c>
      <c r="G20" s="20" t="s">
        <v>28</v>
      </c>
      <c r="H20" s="20" t="s">
        <v>29</v>
      </c>
      <c r="I20" s="20" t="s">
        <v>30</v>
      </c>
      <c r="J20" s="20" t="s">
        <v>112</v>
      </c>
      <c r="K20" s="20" t="s">
        <v>112</v>
      </c>
      <c r="L20" s="20" t="s">
        <v>113</v>
      </c>
      <c r="M20" s="20" t="s">
        <v>33</v>
      </c>
      <c r="N20" s="21">
        <v>-54074.39</v>
      </c>
      <c r="O20" s="21">
        <v>-14470</v>
      </c>
      <c r="P20" s="20"/>
      <c r="Q20" s="19">
        <v>45562</v>
      </c>
      <c r="R20" s="20"/>
      <c r="S20" s="20"/>
      <c r="T20" s="20" t="s">
        <v>114</v>
      </c>
      <c r="U20" s="20">
        <v>1041951</v>
      </c>
      <c r="V20" s="20">
        <v>240012183</v>
      </c>
      <c r="W20" s="20" t="s">
        <v>35</v>
      </c>
      <c r="X20" s="20" t="s">
        <v>36</v>
      </c>
      <c r="Y20" s="20" t="s">
        <v>37</v>
      </c>
      <c r="Z20" s="20" t="s">
        <v>115</v>
      </c>
      <c r="AA20" s="20" t="s">
        <v>116</v>
      </c>
      <c r="AB20" s="20"/>
      <c r="AC20" s="20"/>
      <c r="AD20" s="20" t="s">
        <v>117</v>
      </c>
      <c r="AE20" s="20"/>
      <c r="AF20" t="str">
        <f>VLOOKUP(L20,Contactos!B:B,1,0)</f>
        <v>GANESHA AGROFARMA</v>
      </c>
    </row>
    <row r="21" spans="1:32" ht="51" x14ac:dyDescent="0.2">
      <c r="A21" s="4">
        <f t="shared" si="1"/>
        <v>19</v>
      </c>
      <c r="B21" s="4" t="str">
        <f t="shared" si="2"/>
        <v>192</v>
      </c>
      <c r="C21" s="4" t="str">
        <f>IFERROR(VLOOKUP(F21,Tablas!$A$1:$B$3,2,0),"")</f>
        <v/>
      </c>
      <c r="D21" s="4" t="str">
        <f t="shared" si="3"/>
        <v xml:space="preserve"> - 50% ADELANTADO – 50% ANTES DEL ENVIO / 50% IN ADVANCE – 50% BEFORE SHIPMENT - PF 192-2024</v>
      </c>
      <c r="E21" s="19">
        <v>45532</v>
      </c>
      <c r="F21" s="20" t="s">
        <v>27</v>
      </c>
      <c r="G21" s="20" t="s">
        <v>118</v>
      </c>
      <c r="H21" s="20" t="s">
        <v>29</v>
      </c>
      <c r="I21" s="20" t="s">
        <v>30</v>
      </c>
      <c r="J21" s="20" t="s">
        <v>112</v>
      </c>
      <c r="K21" s="20" t="s">
        <v>112</v>
      </c>
      <c r="L21" s="20" t="s">
        <v>113</v>
      </c>
      <c r="M21" s="20" t="s">
        <v>33</v>
      </c>
      <c r="N21" s="21">
        <v>-49473.599999999999</v>
      </c>
      <c r="O21" s="21">
        <v>-13200</v>
      </c>
      <c r="P21" s="20"/>
      <c r="Q21" s="19">
        <v>45532</v>
      </c>
      <c r="R21" s="20"/>
      <c r="S21" s="20"/>
      <c r="T21" s="20" t="s">
        <v>114</v>
      </c>
      <c r="U21" s="20">
        <v>1019906</v>
      </c>
      <c r="V21" s="20">
        <v>240010361</v>
      </c>
      <c r="W21" s="20" t="s">
        <v>35</v>
      </c>
      <c r="X21" s="20" t="s">
        <v>36</v>
      </c>
      <c r="Y21" s="20" t="s">
        <v>37</v>
      </c>
      <c r="Z21" s="20" t="s">
        <v>119</v>
      </c>
      <c r="AA21" s="20" t="s">
        <v>116</v>
      </c>
      <c r="AB21" s="20"/>
      <c r="AC21" s="20"/>
      <c r="AD21" s="20" t="s">
        <v>117</v>
      </c>
      <c r="AE21" s="20"/>
      <c r="AF21" t="str">
        <f>VLOOKUP(L21,Contactos!B:B,1,0)</f>
        <v>GANESHA AGROFARMA</v>
      </c>
    </row>
    <row r="22" spans="1:32" ht="51" x14ac:dyDescent="0.2">
      <c r="A22" s="4">
        <f t="shared" si="1"/>
        <v>20</v>
      </c>
      <c r="B22" s="4" t="str">
        <f t="shared" si="2"/>
        <v>NO</v>
      </c>
      <c r="C22" s="4" t="str">
        <f>IFERROR(VLOOKUP(F22,Tablas!$A$1:$B$3,2,0),"")</f>
        <v/>
      </c>
      <c r="D22" s="4" t="str">
        <f t="shared" si="3"/>
        <v xml:space="preserve"> - LETRA 75 DIAS / DRAFT 75 DAYS - ABONO PROXIMO PEDIDO POR FABRICACION</v>
      </c>
      <c r="E22" s="19">
        <v>45547</v>
      </c>
      <c r="F22" s="20" t="s">
        <v>27</v>
      </c>
      <c r="G22" s="20" t="s">
        <v>28</v>
      </c>
      <c r="H22" s="20" t="s">
        <v>120</v>
      </c>
      <c r="I22" s="20" t="s">
        <v>121</v>
      </c>
      <c r="J22" s="20" t="s">
        <v>122</v>
      </c>
      <c r="K22" s="20" t="s">
        <v>123</v>
      </c>
      <c r="L22" s="20" t="s">
        <v>124</v>
      </c>
      <c r="M22" s="20" t="s">
        <v>125</v>
      </c>
      <c r="N22" s="21">
        <v>-48034.74</v>
      </c>
      <c r="O22" s="21">
        <v>0</v>
      </c>
      <c r="P22" s="20"/>
      <c r="Q22" s="19">
        <v>45547</v>
      </c>
      <c r="R22" s="20"/>
      <c r="S22" s="19">
        <v>45547</v>
      </c>
      <c r="T22" s="20" t="s">
        <v>126</v>
      </c>
      <c r="U22" s="20">
        <v>1031738</v>
      </c>
      <c r="V22" s="20">
        <v>240011411</v>
      </c>
      <c r="W22" s="20" t="s">
        <v>35</v>
      </c>
      <c r="X22" s="20" t="s">
        <v>127</v>
      </c>
      <c r="Y22" s="20" t="s">
        <v>128</v>
      </c>
      <c r="Z22" s="20" t="s">
        <v>129</v>
      </c>
      <c r="AA22" s="20" t="s">
        <v>130</v>
      </c>
      <c r="AB22" s="20" t="s">
        <v>131</v>
      </c>
      <c r="AC22" s="20" t="s">
        <v>132</v>
      </c>
      <c r="AD22" s="20" t="s">
        <v>56</v>
      </c>
      <c r="AE22" s="20"/>
      <c r="AF22" t="str">
        <f>VLOOKUP(L22,Contactos!B:B,1,0)</f>
        <v>AGRIVET E INVERSIONES S.A.C.</v>
      </c>
    </row>
    <row r="23" spans="1:32" ht="38.25" x14ac:dyDescent="0.2">
      <c r="A23" s="4">
        <f t="shared" si="1"/>
        <v>21</v>
      </c>
      <c r="B23" s="4" t="str">
        <f t="shared" si="2"/>
        <v/>
      </c>
      <c r="C23" s="4" t="str">
        <f>IFERROR(VLOOKUP(F23,Tablas!$A$1:$B$3,2,0),"")</f>
        <v/>
      </c>
      <c r="D23" s="4" t="str">
        <f t="shared" si="3"/>
        <v xml:space="preserve"> - COBRANZA DOC. 90 DIAS  / DA 90 DAYS - Dif. en cambio</v>
      </c>
      <c r="E23" s="19">
        <v>45504</v>
      </c>
      <c r="F23" s="20" t="s">
        <v>27</v>
      </c>
      <c r="G23" s="20"/>
      <c r="H23" s="20" t="s">
        <v>80</v>
      </c>
      <c r="I23" s="20" t="s">
        <v>81</v>
      </c>
      <c r="J23" s="20" t="s">
        <v>133</v>
      </c>
      <c r="K23" s="20" t="s">
        <v>133</v>
      </c>
      <c r="L23" s="20" t="s">
        <v>134</v>
      </c>
      <c r="M23" s="20" t="s">
        <v>33</v>
      </c>
      <c r="N23" s="21">
        <v>-47869.18</v>
      </c>
      <c r="O23" s="21">
        <v>0</v>
      </c>
      <c r="P23" s="20"/>
      <c r="Q23" s="19">
        <v>45504</v>
      </c>
      <c r="R23" s="20"/>
      <c r="S23" s="20"/>
      <c r="T23" s="20" t="s">
        <v>135</v>
      </c>
      <c r="U23" s="20">
        <v>1036136</v>
      </c>
      <c r="V23" s="20">
        <v>240029625</v>
      </c>
      <c r="W23" s="20" t="s">
        <v>50</v>
      </c>
      <c r="X23" s="20" t="s">
        <v>62</v>
      </c>
      <c r="Y23" s="20" t="s">
        <v>37</v>
      </c>
      <c r="Z23" s="20" t="s">
        <v>63</v>
      </c>
      <c r="AA23" s="20" t="s">
        <v>136</v>
      </c>
      <c r="AB23" s="20"/>
      <c r="AC23" s="20" t="s">
        <v>66</v>
      </c>
      <c r="AD23" s="20" t="s">
        <v>137</v>
      </c>
      <c r="AE23" s="20"/>
      <c r="AF23" t="str">
        <f>VLOOKUP(L23,Contactos!B:B,1,0)</f>
        <v>TECNOLOGIA AGRICOLA S. DE R.L. DE C.V.</v>
      </c>
    </row>
    <row r="24" spans="1:32" ht="51" x14ac:dyDescent="0.2">
      <c r="A24" s="4">
        <f t="shared" si="1"/>
        <v>22</v>
      </c>
      <c r="B24" s="4" t="str">
        <f t="shared" si="2"/>
        <v>NO</v>
      </c>
      <c r="C24" s="4" t="str">
        <f>IFERROR(VLOOKUP(F24,Tablas!$A$1:$B$3,2,0),"")</f>
        <v/>
      </c>
      <c r="D24" s="4" t="str">
        <f t="shared" si="3"/>
        <v xml:space="preserve"> - 50% ADELANTADO – 50% ANTES DEL ENVIO / 50% IN ADVANCE – 50% BEFORE SHIPMENT - PF 090 - 2023</v>
      </c>
      <c r="E24" s="19">
        <v>45492</v>
      </c>
      <c r="F24" s="20" t="s">
        <v>27</v>
      </c>
      <c r="G24" s="20" t="s">
        <v>28</v>
      </c>
      <c r="H24" s="20" t="s">
        <v>29</v>
      </c>
      <c r="I24" s="20" t="s">
        <v>30</v>
      </c>
      <c r="J24" s="20" t="s">
        <v>112</v>
      </c>
      <c r="K24" s="20" t="s">
        <v>112</v>
      </c>
      <c r="L24" s="20" t="s">
        <v>113</v>
      </c>
      <c r="M24" s="20" t="s">
        <v>33</v>
      </c>
      <c r="N24" s="21">
        <v>-42877.8</v>
      </c>
      <c r="O24" s="21">
        <v>-11480</v>
      </c>
      <c r="P24" s="20"/>
      <c r="Q24" s="19">
        <v>45492</v>
      </c>
      <c r="R24" s="20"/>
      <c r="S24" s="20"/>
      <c r="T24" s="20" t="s">
        <v>114</v>
      </c>
      <c r="U24" s="20">
        <v>1004251</v>
      </c>
      <c r="V24" s="20">
        <v>240009054</v>
      </c>
      <c r="W24" s="20" t="s">
        <v>35</v>
      </c>
      <c r="X24" s="20" t="s">
        <v>36</v>
      </c>
      <c r="Y24" s="20" t="s">
        <v>37</v>
      </c>
      <c r="Z24" s="20" t="s">
        <v>138</v>
      </c>
      <c r="AA24" s="20" t="s">
        <v>116</v>
      </c>
      <c r="AB24" s="20"/>
      <c r="AC24" s="20"/>
      <c r="AD24" s="20" t="s">
        <v>117</v>
      </c>
      <c r="AE24" s="20"/>
      <c r="AF24" t="str">
        <f>VLOOKUP(L24,Contactos!B:B,1,0)</f>
        <v>GANESHA AGROFARMA</v>
      </c>
    </row>
    <row r="25" spans="1:32" ht="51" x14ac:dyDescent="0.2">
      <c r="A25" s="4">
        <f t="shared" si="1"/>
        <v>23</v>
      </c>
      <c r="B25" s="4" t="str">
        <f t="shared" si="2"/>
        <v>NO</v>
      </c>
      <c r="C25" s="4" t="str">
        <f>IFERROR(VLOOKUP(F25,Tablas!$A$1:$B$3,2,0),"")</f>
        <v/>
      </c>
      <c r="D25" s="4" t="str">
        <f t="shared" si="3"/>
        <v xml:space="preserve"> - CONTADO ADELANTADO / CASH IN ADVANCE - PF 253 - 2023</v>
      </c>
      <c r="E25" s="19">
        <v>45345</v>
      </c>
      <c r="F25" s="20" t="s">
        <v>27</v>
      </c>
      <c r="G25" s="20" t="s">
        <v>28</v>
      </c>
      <c r="H25" s="20" t="s">
        <v>29</v>
      </c>
      <c r="I25" s="20" t="s">
        <v>30</v>
      </c>
      <c r="J25" s="20" t="s">
        <v>92</v>
      </c>
      <c r="K25" s="20" t="s">
        <v>92</v>
      </c>
      <c r="L25" s="20" t="s">
        <v>93</v>
      </c>
      <c r="M25" s="20" t="s">
        <v>33</v>
      </c>
      <c r="N25" s="21">
        <v>-39483.230000000003</v>
      </c>
      <c r="O25" s="21">
        <v>-10371.219999999999</v>
      </c>
      <c r="P25" s="20"/>
      <c r="Q25" s="19">
        <v>45345</v>
      </c>
      <c r="R25" s="20"/>
      <c r="S25" s="20"/>
      <c r="T25" s="20" t="s">
        <v>70</v>
      </c>
      <c r="U25" s="20">
        <v>925551</v>
      </c>
      <c r="V25" s="20">
        <v>240002369</v>
      </c>
      <c r="W25" s="20" t="s">
        <v>35</v>
      </c>
      <c r="X25" s="20" t="s">
        <v>36</v>
      </c>
      <c r="Y25" s="20" t="s">
        <v>37</v>
      </c>
      <c r="Z25" s="20" t="s">
        <v>100</v>
      </c>
      <c r="AA25" s="20" t="s">
        <v>95</v>
      </c>
      <c r="AB25" s="20" t="s">
        <v>66</v>
      </c>
      <c r="AC25" s="20" t="s">
        <v>66</v>
      </c>
      <c r="AD25" s="20" t="s">
        <v>96</v>
      </c>
      <c r="AE25" s="20"/>
      <c r="AF25" t="str">
        <f>VLOOKUP(L25,Contactos!B:B,1,0)</f>
        <v>QUALITY CO. FOR VET.MED. TRADE</v>
      </c>
    </row>
    <row r="26" spans="1:32" ht="25.5" x14ac:dyDescent="0.2">
      <c r="A26" s="4">
        <f t="shared" si="1"/>
        <v>24</v>
      </c>
      <c r="B26" s="4" t="str">
        <f t="shared" si="2"/>
        <v/>
      </c>
      <c r="C26" s="4" t="str">
        <f>IFERROR(VLOOKUP(F26,Tablas!$A$1:$B$3,2,0),"")</f>
        <v/>
      </c>
      <c r="D26" s="4" t="str">
        <f t="shared" si="3"/>
        <v xml:space="preserve"> - COBRANZA DOC. 105 DIAS  / DA 105 DAYS - Dif. en cambio</v>
      </c>
      <c r="E26" s="19">
        <v>45291</v>
      </c>
      <c r="F26" s="20" t="s">
        <v>27</v>
      </c>
      <c r="G26" s="20"/>
      <c r="H26" s="20" t="s">
        <v>57</v>
      </c>
      <c r="I26" s="20" t="s">
        <v>58</v>
      </c>
      <c r="J26" s="20" t="s">
        <v>59</v>
      </c>
      <c r="K26" s="20" t="s">
        <v>59</v>
      </c>
      <c r="L26" s="20" t="s">
        <v>60</v>
      </c>
      <c r="M26" s="20" t="s">
        <v>33</v>
      </c>
      <c r="N26" s="21">
        <v>-39209.800000000003</v>
      </c>
      <c r="O26" s="21">
        <v>0</v>
      </c>
      <c r="P26" s="20"/>
      <c r="Q26" s="19">
        <v>45291</v>
      </c>
      <c r="R26" s="20"/>
      <c r="S26" s="20"/>
      <c r="T26" s="20" t="s">
        <v>61</v>
      </c>
      <c r="U26" s="20">
        <v>921802</v>
      </c>
      <c r="V26" s="20">
        <v>230042420</v>
      </c>
      <c r="W26" s="20" t="s">
        <v>50</v>
      </c>
      <c r="X26" s="20" t="s">
        <v>62</v>
      </c>
      <c r="Y26" s="20" t="s">
        <v>37</v>
      </c>
      <c r="Z26" s="20" t="s">
        <v>63</v>
      </c>
      <c r="AA26" s="20" t="s">
        <v>64</v>
      </c>
      <c r="AB26" s="20" t="s">
        <v>65</v>
      </c>
      <c r="AC26" s="20" t="s">
        <v>66</v>
      </c>
      <c r="AD26" s="20" t="s">
        <v>67</v>
      </c>
      <c r="AE26" s="20"/>
      <c r="AF26" t="str">
        <f>VLOOKUP(L26,Contactos!B:B,1,0)</f>
        <v>AGROVET MARKET ANIMAL HEALTH Nicaragua S.A</v>
      </c>
    </row>
    <row r="27" spans="1:32" ht="25.5" x14ac:dyDescent="0.2">
      <c r="A27" s="4">
        <f t="shared" si="1"/>
        <v>25</v>
      </c>
      <c r="B27" s="4" t="str">
        <f t="shared" si="2"/>
        <v/>
      </c>
      <c r="C27" s="4" t="str">
        <f>IFERROR(VLOOKUP(F27,Tablas!$A$1:$B$3,2,0),"")</f>
        <v/>
      </c>
      <c r="D27" s="4" t="str">
        <f t="shared" si="3"/>
        <v xml:space="preserve"> - COBRANZA DOC. 60 DIAS  / DA 60 DAYS - Dif. en cambio</v>
      </c>
      <c r="E27" s="19">
        <v>45504</v>
      </c>
      <c r="F27" s="20" t="s">
        <v>27</v>
      </c>
      <c r="G27" s="20"/>
      <c r="H27" s="20" t="s">
        <v>80</v>
      </c>
      <c r="I27" s="20" t="s">
        <v>81</v>
      </c>
      <c r="J27" s="20" t="s">
        <v>31</v>
      </c>
      <c r="K27" s="20" t="s">
        <v>31</v>
      </c>
      <c r="L27" s="20" t="s">
        <v>32</v>
      </c>
      <c r="M27" s="20" t="s">
        <v>33</v>
      </c>
      <c r="N27" s="21">
        <v>-37942.129999999997</v>
      </c>
      <c r="O27" s="21">
        <v>0</v>
      </c>
      <c r="P27" s="20"/>
      <c r="Q27" s="19">
        <v>45504</v>
      </c>
      <c r="R27" s="20"/>
      <c r="S27" s="20"/>
      <c r="T27" s="20" t="s">
        <v>34</v>
      </c>
      <c r="U27" s="20">
        <v>1036121</v>
      </c>
      <c r="V27" s="20">
        <v>240029610</v>
      </c>
      <c r="W27" s="20" t="s">
        <v>50</v>
      </c>
      <c r="X27" s="20" t="s">
        <v>62</v>
      </c>
      <c r="Y27" s="20" t="s">
        <v>37</v>
      </c>
      <c r="Z27" s="20" t="s">
        <v>63</v>
      </c>
      <c r="AA27" s="20" t="s">
        <v>39</v>
      </c>
      <c r="AB27" s="20" t="s">
        <v>40</v>
      </c>
      <c r="AC27" s="20"/>
      <c r="AD27" s="20" t="s">
        <v>42</v>
      </c>
      <c r="AE27" s="20"/>
      <c r="AF27" t="str">
        <f>VLOOKUP(L27,Contactos!B:B,1,0)</f>
        <v>INVERSIONES MONTECO DE Cartago S.A.</v>
      </c>
    </row>
    <row r="28" spans="1:32" ht="51" x14ac:dyDescent="0.2">
      <c r="A28" s="4">
        <f t="shared" si="1"/>
        <v>26</v>
      </c>
      <c r="B28" s="4" t="str">
        <f t="shared" si="2"/>
        <v>N</v>
      </c>
      <c r="C28" s="4" t="str">
        <f>IFERROR(VLOOKUP(F28,Tablas!$A$1:$B$3,2,0),"")</f>
        <v/>
      </c>
      <c r="D28" s="4" t="str">
        <f t="shared" si="3"/>
        <v xml:space="preserve"> - 50% ADELANTADO – 50% ANTES DEL ENVIO / 50% IN ADVANCE – 50% BEFORE SHIPMENT - PF 124-2024</v>
      </c>
      <c r="E28" s="19">
        <v>45440</v>
      </c>
      <c r="F28" s="20" t="s">
        <v>27</v>
      </c>
      <c r="G28" s="20" t="s">
        <v>139</v>
      </c>
      <c r="H28" s="20" t="s">
        <v>29</v>
      </c>
      <c r="I28" s="20" t="s">
        <v>30</v>
      </c>
      <c r="J28" s="20" t="s">
        <v>112</v>
      </c>
      <c r="K28" s="20" t="s">
        <v>112</v>
      </c>
      <c r="L28" s="20" t="s">
        <v>113</v>
      </c>
      <c r="M28" s="20" t="s">
        <v>33</v>
      </c>
      <c r="N28" s="21">
        <v>-34639.17</v>
      </c>
      <c r="O28" s="21">
        <v>-9242.0400000000009</v>
      </c>
      <c r="P28" s="20"/>
      <c r="Q28" s="19">
        <v>45440</v>
      </c>
      <c r="R28" s="20"/>
      <c r="S28" s="20"/>
      <c r="T28" s="20" t="s">
        <v>114</v>
      </c>
      <c r="U28" s="20">
        <v>988665</v>
      </c>
      <c r="V28" s="20">
        <v>240007690</v>
      </c>
      <c r="W28" s="20" t="s">
        <v>35</v>
      </c>
      <c r="X28" s="20" t="s">
        <v>36</v>
      </c>
      <c r="Y28" s="20" t="s">
        <v>37</v>
      </c>
      <c r="Z28" s="20" t="s">
        <v>140</v>
      </c>
      <c r="AA28" s="20" t="s">
        <v>116</v>
      </c>
      <c r="AB28" s="20"/>
      <c r="AC28" s="20"/>
      <c r="AD28" s="20" t="s">
        <v>117</v>
      </c>
      <c r="AE28" s="20"/>
      <c r="AF28" t="str">
        <f>VLOOKUP(L28,Contactos!B:B,1,0)</f>
        <v>GANESHA AGROFARMA</v>
      </c>
    </row>
    <row r="29" spans="1:32" ht="38.25" x14ac:dyDescent="0.2">
      <c r="A29" s="4">
        <f t="shared" si="1"/>
        <v>27</v>
      </c>
      <c r="B29" s="4" t="str">
        <f t="shared" si="2"/>
        <v>NO</v>
      </c>
      <c r="C29" s="4" t="str">
        <f>IFERROR(VLOOKUP(F29,Tablas!$A$1:$B$3,2,0),"")</f>
        <v/>
      </c>
      <c r="D29" s="4" t="str">
        <f t="shared" si="3"/>
        <v xml:space="preserve"> - 20% Pago Adelantado para Confirmar - 80% Antes de Embarque - PF 190 - 2024</v>
      </c>
      <c r="E29" s="19">
        <v>45555</v>
      </c>
      <c r="F29" s="20" t="s">
        <v>27</v>
      </c>
      <c r="G29" s="20" t="s">
        <v>28</v>
      </c>
      <c r="H29" s="20" t="s">
        <v>29</v>
      </c>
      <c r="I29" s="20" t="s">
        <v>30</v>
      </c>
      <c r="J29" s="20" t="s">
        <v>141</v>
      </c>
      <c r="K29" s="20" t="s">
        <v>141</v>
      </c>
      <c r="L29" s="20" t="s">
        <v>142</v>
      </c>
      <c r="M29" s="20" t="s">
        <v>33</v>
      </c>
      <c r="N29" s="21">
        <v>-33759</v>
      </c>
      <c r="O29" s="21">
        <v>-9000</v>
      </c>
      <c r="P29" s="20"/>
      <c r="Q29" s="19">
        <v>45555</v>
      </c>
      <c r="R29" s="20"/>
      <c r="S29" s="20"/>
      <c r="T29" s="20" t="s">
        <v>143</v>
      </c>
      <c r="U29" s="20">
        <v>1028419</v>
      </c>
      <c r="V29" s="20">
        <v>240011128</v>
      </c>
      <c r="W29" s="20" t="s">
        <v>35</v>
      </c>
      <c r="X29" s="20" t="s">
        <v>36</v>
      </c>
      <c r="Y29" s="20" t="s">
        <v>37</v>
      </c>
      <c r="Z29" s="20" t="s">
        <v>144</v>
      </c>
      <c r="AA29" s="20" t="s">
        <v>145</v>
      </c>
      <c r="AB29" s="20" t="s">
        <v>146</v>
      </c>
      <c r="AC29" s="20"/>
      <c r="AD29" s="20" t="s">
        <v>78</v>
      </c>
      <c r="AE29" s="20"/>
      <c r="AF29" t="str">
        <f>VLOOKUP(L29,Contactos!B:B,1,0)</f>
        <v>ISV - INSUMOS Y SANIDAD VETERINARIA SRL</v>
      </c>
    </row>
    <row r="30" spans="1:32" ht="38.25" x14ac:dyDescent="0.2">
      <c r="A30" s="4">
        <f t="shared" si="1"/>
        <v>28</v>
      </c>
      <c r="B30" s="4" t="str">
        <f t="shared" si="2"/>
        <v/>
      </c>
      <c r="C30" s="4" t="str">
        <f>IFERROR(VLOOKUP(F30,Tablas!$A$1:$B$3,2,0),"")</f>
        <v/>
      </c>
      <c r="D30" s="4" t="str">
        <f t="shared" si="3"/>
        <v xml:space="preserve"> - COBRANZA DOC. 90 DIAS  / DA 90 DAYS - Dif. en cambio</v>
      </c>
      <c r="E30" s="19">
        <v>45382</v>
      </c>
      <c r="F30" s="20" t="s">
        <v>27</v>
      </c>
      <c r="G30" s="20"/>
      <c r="H30" s="20" t="s">
        <v>80</v>
      </c>
      <c r="I30" s="20" t="s">
        <v>81</v>
      </c>
      <c r="J30" s="20" t="s">
        <v>133</v>
      </c>
      <c r="K30" s="20" t="s">
        <v>133</v>
      </c>
      <c r="L30" s="20" t="s">
        <v>134</v>
      </c>
      <c r="M30" s="20" t="s">
        <v>33</v>
      </c>
      <c r="N30" s="21">
        <v>-32279.5</v>
      </c>
      <c r="O30" s="21">
        <v>0</v>
      </c>
      <c r="P30" s="20"/>
      <c r="Q30" s="19">
        <v>45382</v>
      </c>
      <c r="R30" s="20"/>
      <c r="S30" s="20"/>
      <c r="T30" s="20" t="s">
        <v>135</v>
      </c>
      <c r="U30" s="20">
        <v>974255</v>
      </c>
      <c r="V30" s="20">
        <v>240013700</v>
      </c>
      <c r="W30" s="20" t="s">
        <v>50</v>
      </c>
      <c r="X30" s="20" t="s">
        <v>62</v>
      </c>
      <c r="Y30" s="20" t="s">
        <v>37</v>
      </c>
      <c r="Z30" s="20" t="s">
        <v>63</v>
      </c>
      <c r="AA30" s="20" t="s">
        <v>136</v>
      </c>
      <c r="AB30" s="20"/>
      <c r="AC30" s="20" t="s">
        <v>66</v>
      </c>
      <c r="AD30" s="20" t="s">
        <v>137</v>
      </c>
      <c r="AE30" s="20"/>
      <c r="AF30" t="str">
        <f>VLOOKUP(L30,Contactos!B:B,1,0)</f>
        <v>TECNOLOGIA AGRICOLA S. DE R.L. DE C.V.</v>
      </c>
    </row>
    <row r="31" spans="1:32" ht="25.5" x14ac:dyDescent="0.2">
      <c r="A31" s="4">
        <f t="shared" si="1"/>
        <v>29</v>
      </c>
      <c r="B31" s="4" t="str">
        <f t="shared" si="2"/>
        <v/>
      </c>
      <c r="C31" s="4" t="str">
        <f>IFERROR(VLOOKUP(F31,Tablas!$A$1:$B$3,2,0),"")</f>
        <v/>
      </c>
      <c r="D31" s="4" t="str">
        <f t="shared" si="3"/>
        <v xml:space="preserve"> - COBRANZA DOC. 105 DIAS  / DA 105 DAYS - Dif. en cambio</v>
      </c>
      <c r="E31" s="19">
        <v>45351</v>
      </c>
      <c r="F31" s="20" t="s">
        <v>27</v>
      </c>
      <c r="G31" s="20"/>
      <c r="H31" s="20" t="s">
        <v>57</v>
      </c>
      <c r="I31" s="20" t="s">
        <v>58</v>
      </c>
      <c r="J31" s="20" t="s">
        <v>59</v>
      </c>
      <c r="K31" s="20" t="s">
        <v>59</v>
      </c>
      <c r="L31" s="20" t="s">
        <v>60</v>
      </c>
      <c r="M31" s="20" t="s">
        <v>33</v>
      </c>
      <c r="N31" s="21">
        <v>-24738.06</v>
      </c>
      <c r="O31" s="21">
        <v>0</v>
      </c>
      <c r="P31" s="20"/>
      <c r="Q31" s="19">
        <v>45351</v>
      </c>
      <c r="R31" s="20"/>
      <c r="S31" s="20"/>
      <c r="T31" s="20" t="s">
        <v>61</v>
      </c>
      <c r="U31" s="20">
        <v>965119</v>
      </c>
      <c r="V31" s="20">
        <v>240010516</v>
      </c>
      <c r="W31" s="20" t="s">
        <v>50</v>
      </c>
      <c r="X31" s="20" t="s">
        <v>62</v>
      </c>
      <c r="Y31" s="20" t="s">
        <v>37</v>
      </c>
      <c r="Z31" s="20" t="s">
        <v>63</v>
      </c>
      <c r="AA31" s="20" t="s">
        <v>64</v>
      </c>
      <c r="AB31" s="20" t="s">
        <v>65</v>
      </c>
      <c r="AC31" s="20" t="s">
        <v>66</v>
      </c>
      <c r="AD31" s="20" t="s">
        <v>67</v>
      </c>
      <c r="AE31" s="20"/>
      <c r="AF31" t="str">
        <f>VLOOKUP(L31,Contactos!B:B,1,0)</f>
        <v>AGROVET MARKET ANIMAL HEALTH Nicaragua S.A</v>
      </c>
    </row>
    <row r="32" spans="1:32" ht="25.5" x14ac:dyDescent="0.2">
      <c r="A32" s="4">
        <f t="shared" si="1"/>
        <v>30</v>
      </c>
      <c r="B32" s="4" t="str">
        <f t="shared" si="2"/>
        <v>NO</v>
      </c>
      <c r="C32" s="4" t="str">
        <f>IFERROR(VLOOKUP(F32,Tablas!$A$1:$B$3,2,0),"")</f>
        <v/>
      </c>
      <c r="D32" s="4" t="str">
        <f t="shared" si="3"/>
        <v xml:space="preserve"> - CONTADO ADELANTADO / CASH IN ADVANCE - PF 196-2024</v>
      </c>
      <c r="E32" s="19">
        <v>45548</v>
      </c>
      <c r="F32" s="20" t="s">
        <v>27</v>
      </c>
      <c r="G32" s="20" t="s">
        <v>28</v>
      </c>
      <c r="H32" s="20" t="s">
        <v>29</v>
      </c>
      <c r="I32" s="20" t="s">
        <v>30</v>
      </c>
      <c r="J32" s="20" t="s">
        <v>147</v>
      </c>
      <c r="K32" s="20" t="s">
        <v>147</v>
      </c>
      <c r="L32" s="20" t="s">
        <v>148</v>
      </c>
      <c r="M32" s="20" t="s">
        <v>33</v>
      </c>
      <c r="N32" s="21">
        <v>-23993.69</v>
      </c>
      <c r="O32" s="21">
        <v>-6361</v>
      </c>
      <c r="P32" s="20"/>
      <c r="Q32" s="19">
        <v>45548</v>
      </c>
      <c r="R32" s="20"/>
      <c r="S32" s="20"/>
      <c r="T32" s="20" t="s">
        <v>70</v>
      </c>
      <c r="U32" s="20">
        <v>1025661</v>
      </c>
      <c r="V32" s="20">
        <v>240010961</v>
      </c>
      <c r="W32" s="20" t="s">
        <v>35</v>
      </c>
      <c r="X32" s="20" t="s">
        <v>36</v>
      </c>
      <c r="Y32" s="20" t="s">
        <v>37</v>
      </c>
      <c r="Z32" s="20" t="s">
        <v>149</v>
      </c>
      <c r="AA32" s="20" t="s">
        <v>150</v>
      </c>
      <c r="AB32" s="20" t="s">
        <v>151</v>
      </c>
      <c r="AC32" s="20" t="s">
        <v>66</v>
      </c>
      <c r="AD32" s="20" t="s">
        <v>152</v>
      </c>
      <c r="AE32" s="20"/>
      <c r="AF32" t="str">
        <f>VLOOKUP(L32,Contactos!B:B,1,0)</f>
        <v>ASTEC CORPORATION</v>
      </c>
    </row>
    <row r="33" spans="1:32" ht="25.5" x14ac:dyDescent="0.2">
      <c r="A33" s="4">
        <f t="shared" si="1"/>
        <v>31</v>
      </c>
      <c r="B33" s="4" t="str">
        <f t="shared" si="2"/>
        <v>NO</v>
      </c>
      <c r="C33" s="4" t="str">
        <f>IFERROR(VLOOKUP(F33,Tablas!$A$1:$B$3,2,0),"")</f>
        <v/>
      </c>
      <c r="D33" s="4" t="str">
        <f t="shared" si="3"/>
        <v xml:space="preserve"> - CONTADO / CASH - PF 130-2024</v>
      </c>
      <c r="E33" s="19">
        <v>45448</v>
      </c>
      <c r="F33" s="20" t="s">
        <v>27</v>
      </c>
      <c r="G33" s="20" t="s">
        <v>28</v>
      </c>
      <c r="H33" s="20" t="s">
        <v>29</v>
      </c>
      <c r="I33" s="20" t="s">
        <v>30</v>
      </c>
      <c r="J33" s="20" t="s">
        <v>153</v>
      </c>
      <c r="K33" s="20" t="s">
        <v>153</v>
      </c>
      <c r="L33" s="20" t="s">
        <v>154</v>
      </c>
      <c r="M33" s="20"/>
      <c r="N33" s="21">
        <v>-20993.07</v>
      </c>
      <c r="O33" s="21">
        <v>-5613.12</v>
      </c>
      <c r="P33" s="20"/>
      <c r="Q33" s="19">
        <v>45448</v>
      </c>
      <c r="R33" s="20"/>
      <c r="S33" s="20"/>
      <c r="T33" s="20" t="s">
        <v>49</v>
      </c>
      <c r="U33" s="20">
        <v>977627</v>
      </c>
      <c r="V33" s="20">
        <v>240006738</v>
      </c>
      <c r="W33" s="20" t="s">
        <v>35</v>
      </c>
      <c r="X33" s="20" t="s">
        <v>36</v>
      </c>
      <c r="Y33" s="20" t="s">
        <v>37</v>
      </c>
      <c r="Z33" s="20" t="s">
        <v>155</v>
      </c>
      <c r="AA33" s="20" t="s">
        <v>156</v>
      </c>
      <c r="AB33" s="20"/>
      <c r="AC33" s="20" t="s">
        <v>157</v>
      </c>
      <c r="AD33" s="20" t="s">
        <v>158</v>
      </c>
      <c r="AE33" s="20"/>
      <c r="AF33" t="str">
        <f>VLOOKUP(L33,Contactos!B:B,1,0)</f>
        <v>MY PETS VETERINARY CENTER W.L.L</v>
      </c>
    </row>
    <row r="34" spans="1:32" ht="25.5" x14ac:dyDescent="0.2">
      <c r="A34" s="4">
        <f t="shared" si="1"/>
        <v>32</v>
      </c>
      <c r="B34" s="4" t="str">
        <f t="shared" si="2"/>
        <v>NO</v>
      </c>
      <c r="C34" s="4" t="str">
        <f>IFERROR(VLOOKUP(F34,Tablas!$A$1:$B$3,2,0),"")</f>
        <v/>
      </c>
      <c r="D34" s="4" t="str">
        <f t="shared" si="3"/>
        <v xml:space="preserve"> - CONTADO ADELANTADO / CASH IN ADVANCE - PF 107-2024</v>
      </c>
      <c r="E34" s="19">
        <v>45428</v>
      </c>
      <c r="F34" s="20" t="s">
        <v>27</v>
      </c>
      <c r="G34" s="20" t="s">
        <v>28</v>
      </c>
      <c r="H34" s="20" t="s">
        <v>29</v>
      </c>
      <c r="I34" s="20" t="s">
        <v>30</v>
      </c>
      <c r="J34" s="20" t="s">
        <v>68</v>
      </c>
      <c r="K34" s="20" t="s">
        <v>68</v>
      </c>
      <c r="L34" s="20" t="s">
        <v>69</v>
      </c>
      <c r="M34" s="20" t="s">
        <v>33</v>
      </c>
      <c r="N34" s="21">
        <v>-19958.14</v>
      </c>
      <c r="O34" s="21">
        <v>-5367.98</v>
      </c>
      <c r="P34" s="20"/>
      <c r="Q34" s="19">
        <v>45428</v>
      </c>
      <c r="R34" s="20"/>
      <c r="S34" s="20"/>
      <c r="T34" s="20" t="s">
        <v>70</v>
      </c>
      <c r="U34" s="20">
        <v>967425</v>
      </c>
      <c r="V34" s="20">
        <v>240005834</v>
      </c>
      <c r="W34" s="20" t="s">
        <v>35</v>
      </c>
      <c r="X34" s="20" t="s">
        <v>36</v>
      </c>
      <c r="Y34" s="20" t="s">
        <v>37</v>
      </c>
      <c r="Z34" s="20" t="s">
        <v>159</v>
      </c>
      <c r="AA34" s="20" t="s">
        <v>72</v>
      </c>
      <c r="AB34" s="20"/>
      <c r="AC34" s="20"/>
      <c r="AD34" s="20" t="s">
        <v>73</v>
      </c>
      <c r="AE34" s="20"/>
      <c r="AF34" t="str">
        <f>VLOOKUP(L34,Contactos!B:B,1,0)</f>
        <v>METROPOLITAN VETERINARY MARKETING CO.L.L.C.</v>
      </c>
    </row>
    <row r="35" spans="1:32" ht="25.5" x14ac:dyDescent="0.2">
      <c r="A35" s="4">
        <f t="shared" si="1"/>
        <v>33</v>
      </c>
      <c r="B35" s="4" t="str">
        <f t="shared" si="2"/>
        <v>4946</v>
      </c>
      <c r="C35" s="4" t="str">
        <f>IFERROR(VLOOKUP(F35,Tablas!$A$1:$B$3,2,0),"")</f>
        <v/>
      </c>
      <c r="D35" s="4" t="str">
        <f t="shared" si="3"/>
        <v xml:space="preserve"> - CREDITO 60 DÍAS / CREDIT 60 DAYS - PE 4946</v>
      </c>
      <c r="E35" s="19">
        <v>45555</v>
      </c>
      <c r="F35" s="20" t="s">
        <v>27</v>
      </c>
      <c r="G35" s="20" t="s">
        <v>160</v>
      </c>
      <c r="H35" s="20" t="s">
        <v>120</v>
      </c>
      <c r="I35" s="20" t="s">
        <v>121</v>
      </c>
      <c r="J35" s="20" t="s">
        <v>161</v>
      </c>
      <c r="K35" s="20" t="s">
        <v>162</v>
      </c>
      <c r="L35" s="20" t="s">
        <v>163</v>
      </c>
      <c r="M35" s="20" t="s">
        <v>125</v>
      </c>
      <c r="N35" s="21">
        <v>-18648.75</v>
      </c>
      <c r="O35" s="21">
        <v>0</v>
      </c>
      <c r="P35" s="20"/>
      <c r="Q35" s="19">
        <v>45555</v>
      </c>
      <c r="R35" s="20"/>
      <c r="S35" s="19">
        <v>45555</v>
      </c>
      <c r="T35" s="20" t="s">
        <v>164</v>
      </c>
      <c r="U35" s="20">
        <v>1042557</v>
      </c>
      <c r="V35" s="20">
        <v>240012291</v>
      </c>
      <c r="W35" s="20" t="s">
        <v>35</v>
      </c>
      <c r="X35" s="20" t="s">
        <v>127</v>
      </c>
      <c r="Y35" s="20" t="s">
        <v>52</v>
      </c>
      <c r="Z35" s="20" t="s">
        <v>160</v>
      </c>
      <c r="AA35" s="20" t="s">
        <v>165</v>
      </c>
      <c r="AB35" s="20" t="s">
        <v>166</v>
      </c>
      <c r="AC35" s="20" t="s">
        <v>167</v>
      </c>
      <c r="AD35" s="20" t="s">
        <v>56</v>
      </c>
      <c r="AE35" s="20"/>
      <c r="AF35" t="str">
        <f>VLOOKUP(L35,Contactos!B:B,1,0)</f>
        <v>VETANIS SOCIEDAD ANONIMA CERRADA - VETANIS S.A.C.</v>
      </c>
    </row>
    <row r="36" spans="1:32" ht="25.5" x14ac:dyDescent="0.2">
      <c r="A36" s="4">
        <f t="shared" si="1"/>
        <v>34</v>
      </c>
      <c r="B36" s="4" t="str">
        <f t="shared" si="2"/>
        <v/>
      </c>
      <c r="C36" s="4" t="str">
        <f>IFERROR(VLOOKUP(F36,Tablas!$A$1:$B$3,2,0),"")</f>
        <v/>
      </c>
      <c r="D36" s="4" t="str">
        <f t="shared" si="3"/>
        <v xml:space="preserve"> - COBRANZA DOC. 60 DIAS  / DA 60 DAYS - Dif. en cambio</v>
      </c>
      <c r="E36" s="19">
        <v>45382</v>
      </c>
      <c r="F36" s="20" t="s">
        <v>27</v>
      </c>
      <c r="G36" s="20"/>
      <c r="H36" s="20" t="s">
        <v>80</v>
      </c>
      <c r="I36" s="20" t="s">
        <v>81</v>
      </c>
      <c r="J36" s="20" t="s">
        <v>168</v>
      </c>
      <c r="K36" s="20" t="s">
        <v>168</v>
      </c>
      <c r="L36" s="20" t="s">
        <v>169</v>
      </c>
      <c r="M36" s="20" t="s">
        <v>33</v>
      </c>
      <c r="N36" s="21">
        <v>-15466.53</v>
      </c>
      <c r="O36" s="21">
        <v>0</v>
      </c>
      <c r="P36" s="20"/>
      <c r="Q36" s="19">
        <v>45382</v>
      </c>
      <c r="R36" s="20"/>
      <c r="S36" s="20"/>
      <c r="T36" s="20" t="s">
        <v>34</v>
      </c>
      <c r="U36" s="20">
        <v>974240</v>
      </c>
      <c r="V36" s="20">
        <v>240013685</v>
      </c>
      <c r="W36" s="20" t="s">
        <v>50</v>
      </c>
      <c r="X36" s="20" t="s">
        <v>62</v>
      </c>
      <c r="Y36" s="20" t="s">
        <v>37</v>
      </c>
      <c r="Z36" s="20" t="s">
        <v>63</v>
      </c>
      <c r="AA36" s="20" t="s">
        <v>170</v>
      </c>
      <c r="AB36" s="20" t="s">
        <v>171</v>
      </c>
      <c r="AC36" s="20"/>
      <c r="AD36" s="20" t="s">
        <v>172</v>
      </c>
      <c r="AE36" s="20"/>
      <c r="AF36" t="str">
        <f>VLOOKUP(L36,Contactos!B:B,1,0)</f>
        <v>EMPRESA MELO S.A.</v>
      </c>
    </row>
    <row r="37" spans="1:32" ht="25.5" x14ac:dyDescent="0.2">
      <c r="A37" s="4">
        <f t="shared" si="1"/>
        <v>35</v>
      </c>
      <c r="B37" s="4" t="str">
        <f t="shared" si="2"/>
        <v/>
      </c>
      <c r="C37" s="4" t="str">
        <f>IFERROR(VLOOKUP(F37,Tablas!$A$1:$B$3,2,0),"")</f>
        <v/>
      </c>
      <c r="D37" s="4" t="str">
        <f t="shared" si="3"/>
        <v xml:space="preserve"> - COBRANZA DOC. 60 DIAS  / DA 60 DAYS - Dif. en cambio</v>
      </c>
      <c r="E37" s="19">
        <v>45504</v>
      </c>
      <c r="F37" s="20" t="s">
        <v>27</v>
      </c>
      <c r="G37" s="20"/>
      <c r="H37" s="20" t="s">
        <v>80</v>
      </c>
      <c r="I37" s="20" t="s">
        <v>81</v>
      </c>
      <c r="J37" s="20" t="s">
        <v>168</v>
      </c>
      <c r="K37" s="20" t="s">
        <v>168</v>
      </c>
      <c r="L37" s="20" t="s">
        <v>169</v>
      </c>
      <c r="M37" s="20" t="s">
        <v>33</v>
      </c>
      <c r="N37" s="21">
        <v>-13677.89</v>
      </c>
      <c r="O37" s="21">
        <v>0</v>
      </c>
      <c r="P37" s="20"/>
      <c r="Q37" s="19">
        <v>45504</v>
      </c>
      <c r="R37" s="20"/>
      <c r="S37" s="20"/>
      <c r="T37" s="20" t="s">
        <v>34</v>
      </c>
      <c r="U37" s="20">
        <v>1036124</v>
      </c>
      <c r="V37" s="20">
        <v>240029613</v>
      </c>
      <c r="W37" s="20" t="s">
        <v>50</v>
      </c>
      <c r="X37" s="20" t="s">
        <v>62</v>
      </c>
      <c r="Y37" s="20" t="s">
        <v>37</v>
      </c>
      <c r="Z37" s="20" t="s">
        <v>63</v>
      </c>
      <c r="AA37" s="20" t="s">
        <v>170</v>
      </c>
      <c r="AB37" s="20" t="s">
        <v>171</v>
      </c>
      <c r="AC37" s="20" t="s">
        <v>66</v>
      </c>
      <c r="AD37" s="20" t="s">
        <v>172</v>
      </c>
      <c r="AE37" s="20"/>
      <c r="AF37" t="str">
        <f>VLOOKUP(L37,Contactos!B:B,1,0)</f>
        <v>EMPRESA MELO S.A.</v>
      </c>
    </row>
    <row r="38" spans="1:32" ht="25.5" x14ac:dyDescent="0.2">
      <c r="A38" s="4">
        <f t="shared" si="1"/>
        <v>36</v>
      </c>
      <c r="B38" s="4" t="str">
        <f t="shared" si="2"/>
        <v/>
      </c>
      <c r="C38" s="4" t="str">
        <f>IFERROR(VLOOKUP(F38,Tablas!$A$1:$B$3,2,0),"")</f>
        <v/>
      </c>
      <c r="D38" s="4" t="str">
        <f t="shared" si="3"/>
        <v xml:space="preserve"> - CONTADO / CASH - Dif. en cambio</v>
      </c>
      <c r="E38" s="19">
        <v>45504</v>
      </c>
      <c r="F38" s="20" t="s">
        <v>27</v>
      </c>
      <c r="G38" s="20"/>
      <c r="H38" s="20" t="s">
        <v>80</v>
      </c>
      <c r="I38" s="20" t="s">
        <v>81</v>
      </c>
      <c r="J38" s="20" t="s">
        <v>173</v>
      </c>
      <c r="K38" s="20" t="s">
        <v>173</v>
      </c>
      <c r="L38" s="20" t="s">
        <v>174</v>
      </c>
      <c r="M38" s="20"/>
      <c r="N38" s="21">
        <v>-11951.31</v>
      </c>
      <c r="O38" s="21">
        <v>0</v>
      </c>
      <c r="P38" s="20"/>
      <c r="Q38" s="19">
        <v>45504</v>
      </c>
      <c r="R38" s="20"/>
      <c r="S38" s="20"/>
      <c r="T38" s="20" t="s">
        <v>49</v>
      </c>
      <c r="U38" s="20">
        <v>1036166</v>
      </c>
      <c r="V38" s="20">
        <v>240029655</v>
      </c>
      <c r="W38" s="20" t="s">
        <v>50</v>
      </c>
      <c r="X38" s="20" t="s">
        <v>62</v>
      </c>
      <c r="Y38" s="20" t="s">
        <v>37</v>
      </c>
      <c r="Z38" s="20" t="s">
        <v>63</v>
      </c>
      <c r="AA38" s="20"/>
      <c r="AB38" s="20"/>
      <c r="AC38" s="20"/>
      <c r="AD38" s="20" t="s">
        <v>175</v>
      </c>
      <c r="AE38" s="20"/>
      <c r="AF38" t="e">
        <f>VLOOKUP(L38,Contactos!B:B,1,0)</f>
        <v>#N/A</v>
      </c>
    </row>
    <row r="39" spans="1:32" x14ac:dyDescent="0.2">
      <c r="A39" s="4">
        <f t="shared" si="1"/>
        <v>37</v>
      </c>
      <c r="B39" s="4" t="str">
        <f t="shared" si="2"/>
        <v/>
      </c>
      <c r="C39" s="4" t="str">
        <f>IFERROR(VLOOKUP(F39,Tablas!$A$1:$B$3,2,0),"")</f>
        <v/>
      </c>
      <c r="D39" s="4" t="str">
        <f t="shared" si="3"/>
        <v xml:space="preserve"> - CONTADO / CASH - MP</v>
      </c>
      <c r="E39" s="19">
        <v>45400</v>
      </c>
      <c r="F39" s="20" t="s">
        <v>27</v>
      </c>
      <c r="G39" s="20" t="s">
        <v>176</v>
      </c>
      <c r="H39" s="20" t="s">
        <v>120</v>
      </c>
      <c r="I39" s="20" t="s">
        <v>121</v>
      </c>
      <c r="J39" s="20" t="s">
        <v>177</v>
      </c>
      <c r="K39" s="20" t="s">
        <v>178</v>
      </c>
      <c r="L39" s="20" t="s">
        <v>179</v>
      </c>
      <c r="M39" s="20"/>
      <c r="N39" s="21">
        <v>-11446.07</v>
      </c>
      <c r="O39" s="21">
        <v>0</v>
      </c>
      <c r="P39" s="20"/>
      <c r="Q39" s="19">
        <v>45400</v>
      </c>
      <c r="R39" s="20"/>
      <c r="S39" s="19">
        <v>45400</v>
      </c>
      <c r="T39" s="20" t="s">
        <v>49</v>
      </c>
      <c r="U39" s="20">
        <v>969408</v>
      </c>
      <c r="V39" s="20">
        <v>240005984</v>
      </c>
      <c r="W39" s="20" t="s">
        <v>35</v>
      </c>
      <c r="X39" s="20" t="s">
        <v>180</v>
      </c>
      <c r="Y39" s="20" t="s">
        <v>52</v>
      </c>
      <c r="Z39" s="20" t="s">
        <v>176</v>
      </c>
      <c r="AA39" s="20" t="s">
        <v>53</v>
      </c>
      <c r="AB39" s="20" t="s">
        <v>54</v>
      </c>
      <c r="AC39" s="20" t="s">
        <v>167</v>
      </c>
      <c r="AD39" s="20" t="s">
        <v>56</v>
      </c>
      <c r="AE39" s="20"/>
      <c r="AF39" t="e">
        <f>VLOOKUP(L39,Contactos!B:B,1,0)</f>
        <v>#N/A</v>
      </c>
    </row>
    <row r="40" spans="1:32" ht="25.5" x14ac:dyDescent="0.2">
      <c r="A40" s="4">
        <f t="shared" si="1"/>
        <v>38</v>
      </c>
      <c r="B40" s="4" t="str">
        <f t="shared" si="2"/>
        <v/>
      </c>
      <c r="C40" s="4" t="str">
        <f>IFERROR(VLOOKUP(F40,Tablas!$A$1:$B$3,2,0),"")</f>
        <v/>
      </c>
      <c r="D40" s="4" t="str">
        <f t="shared" si="3"/>
        <v xml:space="preserve"> - CONTADO / CASH - MERCADO PAGO</v>
      </c>
      <c r="E40" s="19">
        <v>45520</v>
      </c>
      <c r="F40" s="20" t="s">
        <v>27</v>
      </c>
      <c r="G40" s="20" t="s">
        <v>176</v>
      </c>
      <c r="H40" s="20" t="s">
        <v>120</v>
      </c>
      <c r="I40" s="20" t="s">
        <v>121</v>
      </c>
      <c r="J40" s="20" t="s">
        <v>177</v>
      </c>
      <c r="K40" s="20" t="s">
        <v>178</v>
      </c>
      <c r="L40" s="20" t="s">
        <v>179</v>
      </c>
      <c r="M40" s="20"/>
      <c r="N40" s="21">
        <v>-11062.61</v>
      </c>
      <c r="O40" s="21">
        <v>0</v>
      </c>
      <c r="P40" s="20"/>
      <c r="Q40" s="19">
        <v>45520</v>
      </c>
      <c r="R40" s="20"/>
      <c r="S40" s="19">
        <v>45520</v>
      </c>
      <c r="T40" s="20" t="s">
        <v>49</v>
      </c>
      <c r="U40" s="20">
        <v>1028737</v>
      </c>
      <c r="V40" s="20">
        <v>240011166</v>
      </c>
      <c r="W40" s="20" t="s">
        <v>35</v>
      </c>
      <c r="X40" s="20" t="s">
        <v>180</v>
      </c>
      <c r="Y40" s="20" t="s">
        <v>52</v>
      </c>
      <c r="Z40" s="20" t="s">
        <v>181</v>
      </c>
      <c r="AA40" s="20" t="s">
        <v>53</v>
      </c>
      <c r="AB40" s="20" t="s">
        <v>54</v>
      </c>
      <c r="AC40" s="20" t="s">
        <v>167</v>
      </c>
      <c r="AD40" s="20" t="s">
        <v>56</v>
      </c>
      <c r="AE40" s="20"/>
      <c r="AF40" t="e">
        <f>VLOOKUP(L40,Contactos!B:B,1,0)</f>
        <v>#N/A</v>
      </c>
    </row>
    <row r="41" spans="1:32" ht="25.5" x14ac:dyDescent="0.2">
      <c r="A41" s="4">
        <f t="shared" si="1"/>
        <v>39</v>
      </c>
      <c r="B41" s="4" t="str">
        <f t="shared" si="2"/>
        <v/>
      </c>
      <c r="C41" s="4" t="str">
        <f>IFERROR(VLOOKUP(F41,Tablas!$A$1:$B$3,2,0),"")</f>
        <v/>
      </c>
      <c r="D41" s="4" t="str">
        <f t="shared" si="3"/>
        <v xml:space="preserve"> - COBRANZA DOC. 90; 120; 150 DÍAS - Dif. en cambio</v>
      </c>
      <c r="E41" s="19">
        <v>45443</v>
      </c>
      <c r="F41" s="20" t="s">
        <v>27</v>
      </c>
      <c r="G41" s="20"/>
      <c r="H41" s="20" t="s">
        <v>80</v>
      </c>
      <c r="I41" s="20" t="s">
        <v>81</v>
      </c>
      <c r="J41" s="20" t="s">
        <v>82</v>
      </c>
      <c r="K41" s="20" t="s">
        <v>82</v>
      </c>
      <c r="L41" s="20" t="s">
        <v>83</v>
      </c>
      <c r="M41" s="20" t="s">
        <v>33</v>
      </c>
      <c r="N41" s="21">
        <v>-11043.27</v>
      </c>
      <c r="O41" s="21">
        <v>0</v>
      </c>
      <c r="P41" s="20"/>
      <c r="Q41" s="19">
        <v>45443</v>
      </c>
      <c r="R41" s="20"/>
      <c r="S41" s="20"/>
      <c r="T41" s="20" t="s">
        <v>84</v>
      </c>
      <c r="U41" s="20">
        <v>1014769</v>
      </c>
      <c r="V41" s="20">
        <v>240023026</v>
      </c>
      <c r="W41" s="20" t="s">
        <v>50</v>
      </c>
      <c r="X41" s="20" t="s">
        <v>62</v>
      </c>
      <c r="Y41" s="20" t="s">
        <v>37</v>
      </c>
      <c r="Z41" s="20" t="s">
        <v>63</v>
      </c>
      <c r="AA41" s="20" t="s">
        <v>85</v>
      </c>
      <c r="AB41" s="20"/>
      <c r="AC41" s="20"/>
      <c r="AD41" s="20" t="s">
        <v>86</v>
      </c>
      <c r="AE41" s="20"/>
      <c r="AF41" t="str">
        <f>VLOOKUP(L41,Contactos!B:B,1,0)</f>
        <v>GRUPO GRANDES ROMAN S.A.</v>
      </c>
    </row>
    <row r="42" spans="1:32" ht="25.5" x14ac:dyDescent="0.2">
      <c r="A42" s="4">
        <f t="shared" si="1"/>
        <v>40</v>
      </c>
      <c r="B42" s="4" t="str">
        <f t="shared" si="2"/>
        <v>21570</v>
      </c>
      <c r="C42" s="4" t="str">
        <f>IFERROR(VLOOKUP(F42,Tablas!$A$1:$B$3,2,0),"")</f>
        <v/>
      </c>
      <c r="D42" s="4" t="str">
        <f t="shared" si="3"/>
        <v xml:space="preserve"> - CONTADO / CASH - PF 006 - 2021 ?</v>
      </c>
      <c r="E42" s="19">
        <v>44256</v>
      </c>
      <c r="F42" s="20" t="s">
        <v>27</v>
      </c>
      <c r="G42" s="20" t="s">
        <v>182</v>
      </c>
      <c r="H42" s="20" t="s">
        <v>29</v>
      </c>
      <c r="I42" s="20" t="s">
        <v>30</v>
      </c>
      <c r="J42" s="20" t="s">
        <v>183</v>
      </c>
      <c r="K42" s="20" t="s">
        <v>183</v>
      </c>
      <c r="L42" s="20" t="s">
        <v>184</v>
      </c>
      <c r="M42" s="20"/>
      <c r="N42" s="21">
        <v>-10207.469999999999</v>
      </c>
      <c r="O42" s="21">
        <v>-2795.8</v>
      </c>
      <c r="P42" s="20"/>
      <c r="Q42" s="19">
        <v>44256</v>
      </c>
      <c r="R42" s="20"/>
      <c r="S42" s="20"/>
      <c r="T42" s="20" t="s">
        <v>49</v>
      </c>
      <c r="U42" s="20">
        <v>464633</v>
      </c>
      <c r="V42" s="20">
        <v>210002453</v>
      </c>
      <c r="W42" s="20" t="s">
        <v>35</v>
      </c>
      <c r="X42" s="20" t="s">
        <v>185</v>
      </c>
      <c r="Y42" s="20" t="s">
        <v>37</v>
      </c>
      <c r="Z42" s="20" t="s">
        <v>186</v>
      </c>
      <c r="AA42" s="20" t="s">
        <v>187</v>
      </c>
      <c r="AB42" s="20"/>
      <c r="AC42" s="20"/>
      <c r="AD42" s="20" t="s">
        <v>188</v>
      </c>
      <c r="AE42" s="20"/>
      <c r="AF42" t="str">
        <f>VLOOKUP(L42,Contactos!B:B,1,0)</f>
        <v>THREE STAR LIMITED</v>
      </c>
    </row>
    <row r="43" spans="1:32" ht="51" x14ac:dyDescent="0.2">
      <c r="A43" s="4">
        <f t="shared" si="1"/>
        <v>41</v>
      </c>
      <c r="B43" s="4" t="str">
        <f t="shared" si="2"/>
        <v xml:space="preserve"> - ZG236269</v>
      </c>
      <c r="C43" s="4" t="str">
        <f>IFERROR(VLOOKUP(F43,Tablas!$A$1:$B$3,2,0),"")</f>
        <v/>
      </c>
      <c r="D43" s="4" t="str">
        <f t="shared" si="3"/>
        <v xml:space="preserve"> - CONTADO ADELANTADO / CASH IN ADVANCE - CANCELACIÓN PROF. 058-2016 - SPIROCO</v>
      </c>
      <c r="E43" s="19">
        <v>43100</v>
      </c>
      <c r="F43" s="20" t="s">
        <v>27</v>
      </c>
      <c r="G43" s="20" t="s">
        <v>189</v>
      </c>
      <c r="H43" s="20" t="s">
        <v>29</v>
      </c>
      <c r="I43" s="20" t="s">
        <v>30</v>
      </c>
      <c r="J43" s="20" t="s">
        <v>190</v>
      </c>
      <c r="K43" s="20" t="s">
        <v>190</v>
      </c>
      <c r="L43" s="20" t="s">
        <v>191</v>
      </c>
      <c r="M43" s="20"/>
      <c r="N43" s="21">
        <v>-9432.68</v>
      </c>
      <c r="O43" s="21">
        <v>-2913.12</v>
      </c>
      <c r="P43" s="20"/>
      <c r="Q43" s="19">
        <v>42516</v>
      </c>
      <c r="R43" s="20"/>
      <c r="S43" s="20"/>
      <c r="T43" s="20" t="s">
        <v>70</v>
      </c>
      <c r="U43" s="20">
        <v>760</v>
      </c>
      <c r="V43" s="20">
        <v>1700000210</v>
      </c>
      <c r="W43" s="20" t="s">
        <v>50</v>
      </c>
      <c r="X43" s="20" t="s">
        <v>192</v>
      </c>
      <c r="Y43" s="20" t="s">
        <v>37</v>
      </c>
      <c r="Z43" s="20" t="s">
        <v>193</v>
      </c>
      <c r="AA43" s="20" t="s">
        <v>194</v>
      </c>
      <c r="AB43" s="20" t="s">
        <v>195</v>
      </c>
      <c r="AC43" s="20" t="s">
        <v>66</v>
      </c>
      <c r="AD43" s="20" t="s">
        <v>196</v>
      </c>
      <c r="AE43" s="20"/>
      <c r="AF43" t="str">
        <f>VLOOKUP(L43,Contactos!B:B,1,0)</f>
        <v>SPIROCO S.A.R.L (PHARMACY BIKFAYA)</v>
      </c>
    </row>
    <row r="44" spans="1:32" ht="38.25" x14ac:dyDescent="0.2">
      <c r="A44" s="4">
        <f t="shared" si="1"/>
        <v>42</v>
      </c>
      <c r="B44" s="4" t="str">
        <f t="shared" si="2"/>
        <v/>
      </c>
      <c r="C44" s="4" t="str">
        <f>IFERROR(VLOOKUP(F44,Tablas!$A$1:$B$3,2,0),"")</f>
        <v/>
      </c>
      <c r="D44" s="4" t="str">
        <f t="shared" si="3"/>
        <v xml:space="preserve"> - 50% PAGO ADELANTADO - 50% COBRANZA DOCUMENTARIA 75 DIAS - Dif. en cambio</v>
      </c>
      <c r="E44" s="19">
        <v>45504</v>
      </c>
      <c r="F44" s="20" t="s">
        <v>27</v>
      </c>
      <c r="G44" s="20"/>
      <c r="H44" s="20" t="s">
        <v>80</v>
      </c>
      <c r="I44" s="20" t="s">
        <v>81</v>
      </c>
      <c r="J44" s="20" t="s">
        <v>197</v>
      </c>
      <c r="K44" s="20" t="s">
        <v>197</v>
      </c>
      <c r="L44" s="20" t="s">
        <v>198</v>
      </c>
      <c r="M44" s="20"/>
      <c r="N44" s="21">
        <v>-7196.11</v>
      </c>
      <c r="O44" s="21">
        <v>0</v>
      </c>
      <c r="P44" s="20"/>
      <c r="Q44" s="19">
        <v>45504</v>
      </c>
      <c r="R44" s="20"/>
      <c r="S44" s="20"/>
      <c r="T44" s="20" t="s">
        <v>199</v>
      </c>
      <c r="U44" s="20">
        <v>1036161</v>
      </c>
      <c r="V44" s="20">
        <v>240029650</v>
      </c>
      <c r="W44" s="20" t="s">
        <v>50</v>
      </c>
      <c r="X44" s="20" t="s">
        <v>62</v>
      </c>
      <c r="Y44" s="20" t="s">
        <v>37</v>
      </c>
      <c r="Z44" s="20" t="s">
        <v>63</v>
      </c>
      <c r="AA44" s="20" t="s">
        <v>200</v>
      </c>
      <c r="AB44" s="20" t="s">
        <v>201</v>
      </c>
      <c r="AC44" s="20" t="s">
        <v>202</v>
      </c>
      <c r="AD44" s="20" t="s">
        <v>175</v>
      </c>
      <c r="AE44" s="20"/>
      <c r="AF44" t="str">
        <f>VLOOKUP(L44,Contactos!B:B,1,0)</f>
        <v>MONTECO S.A</v>
      </c>
    </row>
    <row r="45" spans="1:32" ht="38.25" x14ac:dyDescent="0.2">
      <c r="A45" s="4">
        <f t="shared" si="1"/>
        <v>43</v>
      </c>
      <c r="B45" s="4" t="str">
        <f t="shared" si="2"/>
        <v/>
      </c>
      <c r="C45" s="4" t="str">
        <f>IFERROR(VLOOKUP(F45,Tablas!$A$1:$B$3,2,0),"")</f>
        <v/>
      </c>
      <c r="D45" s="4" t="str">
        <f t="shared" si="3"/>
        <v xml:space="preserve"> - CONTADO ADELANTADO / CASH IN ADVANCE - FLETE REF F050-00405 F 16.06.2021</v>
      </c>
      <c r="E45" s="19">
        <v>44575</v>
      </c>
      <c r="F45" s="20" t="s">
        <v>203</v>
      </c>
      <c r="G45" s="20"/>
      <c r="H45" s="20" t="s">
        <v>80</v>
      </c>
      <c r="I45" s="20" t="s">
        <v>81</v>
      </c>
      <c r="J45" s="20" t="s">
        <v>204</v>
      </c>
      <c r="K45" s="20" t="s">
        <v>204</v>
      </c>
      <c r="L45" s="20" t="s">
        <v>205</v>
      </c>
      <c r="M45" s="20"/>
      <c r="N45" s="21">
        <v>-7055.68</v>
      </c>
      <c r="O45" s="21">
        <v>-1799</v>
      </c>
      <c r="P45" s="20"/>
      <c r="Q45" s="19">
        <v>44575</v>
      </c>
      <c r="R45" s="20"/>
      <c r="S45" s="20"/>
      <c r="T45" s="20" t="s">
        <v>70</v>
      </c>
      <c r="U45" s="20">
        <v>581804</v>
      </c>
      <c r="V45" s="20">
        <v>220000003</v>
      </c>
      <c r="W45" s="20" t="s">
        <v>206</v>
      </c>
      <c r="X45" s="20" t="s">
        <v>207</v>
      </c>
      <c r="Y45" s="20" t="s">
        <v>37</v>
      </c>
      <c r="Z45" s="20" t="s">
        <v>208</v>
      </c>
      <c r="AA45" s="20" t="s">
        <v>209</v>
      </c>
      <c r="AB45" s="20"/>
      <c r="AC45" s="20"/>
      <c r="AD45" s="20" t="s">
        <v>210</v>
      </c>
      <c r="AE45" s="20"/>
      <c r="AF45" t="str">
        <f>VLOOKUP(L45,Contactos!B:B,1,0)</f>
        <v>BEIJING YI LONG XIANG TECHNOLOGY CO.LTD</v>
      </c>
    </row>
    <row r="46" spans="1:32" ht="38.25" x14ac:dyDescent="0.2">
      <c r="A46" s="4">
        <f t="shared" si="1"/>
        <v>44</v>
      </c>
      <c r="B46" s="4" t="str">
        <f t="shared" si="2"/>
        <v/>
      </c>
      <c r="C46" s="4" t="str">
        <f>IFERROR(VLOOKUP(F46,Tablas!$A$1:$B$3,2,0),"")</f>
        <v/>
      </c>
      <c r="D46" s="4" t="str">
        <f t="shared" si="3"/>
        <v xml:space="preserve"> - 20% Pago Adelantado para Confirmar - 80% Antes de Embarque - PF 115-2024</v>
      </c>
      <c r="E46" s="19">
        <v>45453</v>
      </c>
      <c r="F46" s="20" t="s">
        <v>27</v>
      </c>
      <c r="G46" s="20" t="s">
        <v>211</v>
      </c>
      <c r="H46" s="20" t="s">
        <v>29</v>
      </c>
      <c r="I46" s="20" t="s">
        <v>30</v>
      </c>
      <c r="J46" s="20" t="s">
        <v>141</v>
      </c>
      <c r="K46" s="20" t="s">
        <v>141</v>
      </c>
      <c r="L46" s="20" t="s">
        <v>142</v>
      </c>
      <c r="M46" s="20" t="s">
        <v>33</v>
      </c>
      <c r="N46" s="21">
        <v>-6586.04</v>
      </c>
      <c r="O46" s="21">
        <v>-1753.47</v>
      </c>
      <c r="P46" s="20"/>
      <c r="Q46" s="19">
        <v>45453</v>
      </c>
      <c r="R46" s="20"/>
      <c r="S46" s="20"/>
      <c r="T46" s="20" t="s">
        <v>143</v>
      </c>
      <c r="U46" s="20">
        <v>994609</v>
      </c>
      <c r="V46" s="20">
        <v>240008195</v>
      </c>
      <c r="W46" s="20" t="s">
        <v>35</v>
      </c>
      <c r="X46" s="20" t="s">
        <v>36</v>
      </c>
      <c r="Y46" s="20" t="s">
        <v>37</v>
      </c>
      <c r="Z46" s="20" t="s">
        <v>212</v>
      </c>
      <c r="AA46" s="20" t="s">
        <v>145</v>
      </c>
      <c r="AB46" s="20" t="s">
        <v>146</v>
      </c>
      <c r="AC46" s="20"/>
      <c r="AD46" s="20" t="s">
        <v>78</v>
      </c>
      <c r="AE46" s="20"/>
      <c r="AF46" t="str">
        <f>VLOOKUP(L46,Contactos!B:B,1,0)</f>
        <v>ISV - INSUMOS Y SANIDAD VETERINARIA SRL</v>
      </c>
    </row>
    <row r="47" spans="1:32" ht="25.5" x14ac:dyDescent="0.2">
      <c r="A47" s="4">
        <f t="shared" si="1"/>
        <v>45</v>
      </c>
      <c r="B47" s="4" t="str">
        <f t="shared" si="2"/>
        <v/>
      </c>
      <c r="C47" s="4" t="str">
        <f>IFERROR(VLOOKUP(F47,Tablas!$A$1:$B$3,2,0),"")</f>
        <v/>
      </c>
      <c r="D47" s="4" t="str">
        <f t="shared" si="3"/>
        <v xml:space="preserve"> - CONTADO ADELANTADO / CASH IN ADVANCE - Dif. en cambio</v>
      </c>
      <c r="E47" s="19">
        <v>45412</v>
      </c>
      <c r="F47" s="20" t="s">
        <v>27</v>
      </c>
      <c r="G47" s="20"/>
      <c r="H47" s="20" t="s">
        <v>29</v>
      </c>
      <c r="I47" s="20" t="s">
        <v>30</v>
      </c>
      <c r="J47" s="20" t="s">
        <v>74</v>
      </c>
      <c r="K47" s="20" t="s">
        <v>74</v>
      </c>
      <c r="L47" s="20" t="s">
        <v>75</v>
      </c>
      <c r="M47" s="20" t="s">
        <v>33</v>
      </c>
      <c r="N47" s="21">
        <v>-6472.46</v>
      </c>
      <c r="O47" s="21">
        <v>0</v>
      </c>
      <c r="P47" s="20"/>
      <c r="Q47" s="19">
        <v>45412</v>
      </c>
      <c r="R47" s="20"/>
      <c r="S47" s="20"/>
      <c r="T47" s="20" t="s">
        <v>70</v>
      </c>
      <c r="U47" s="20">
        <v>1001681</v>
      </c>
      <c r="V47" s="20">
        <v>240019068</v>
      </c>
      <c r="W47" s="20" t="s">
        <v>50</v>
      </c>
      <c r="X47" s="20" t="s">
        <v>62</v>
      </c>
      <c r="Y47" s="20" t="s">
        <v>37</v>
      </c>
      <c r="Z47" s="20" t="s">
        <v>63</v>
      </c>
      <c r="AA47" s="20" t="s">
        <v>77</v>
      </c>
      <c r="AB47" s="20"/>
      <c r="AC47" s="20"/>
      <c r="AD47" s="20" t="s">
        <v>78</v>
      </c>
      <c r="AE47" s="20"/>
      <c r="AF47" t="str">
        <f>VLOOKUP(L47,Contactos!B:B,1,0)</f>
        <v>VETPLUS S.R.L.</v>
      </c>
    </row>
    <row r="48" spans="1:32" ht="25.5" x14ac:dyDescent="0.2">
      <c r="A48" s="4">
        <f t="shared" si="1"/>
        <v>46</v>
      </c>
      <c r="B48" s="4" t="str">
        <f t="shared" si="2"/>
        <v>53304</v>
      </c>
      <c r="C48" s="4" t="str">
        <f>IFERROR(VLOOKUP(F48,Tablas!$A$1:$B$3,2,0),"")</f>
        <v/>
      </c>
      <c r="D48" s="4" t="str">
        <f t="shared" si="3"/>
        <v xml:space="preserve"> - CONTADO ADELANTADO / CASH IN ADVANCE - ANT - PF 146 -2019 ANICHEM</v>
      </c>
      <c r="E48" s="19">
        <v>43788</v>
      </c>
      <c r="F48" s="20" t="s">
        <v>27</v>
      </c>
      <c r="G48" s="20" t="s">
        <v>213</v>
      </c>
      <c r="H48" s="20" t="s">
        <v>29</v>
      </c>
      <c r="I48" s="20" t="s">
        <v>30</v>
      </c>
      <c r="J48" s="20" t="s">
        <v>214</v>
      </c>
      <c r="K48" s="20" t="s">
        <v>214</v>
      </c>
      <c r="L48" s="20" t="s">
        <v>215</v>
      </c>
      <c r="M48" s="20" t="s">
        <v>33</v>
      </c>
      <c r="N48" s="21">
        <v>-6086.46</v>
      </c>
      <c r="O48" s="21">
        <v>-1805</v>
      </c>
      <c r="P48" s="20"/>
      <c r="Q48" s="19">
        <v>43788</v>
      </c>
      <c r="R48" s="20"/>
      <c r="S48" s="20"/>
      <c r="T48" s="20" t="s">
        <v>70</v>
      </c>
      <c r="U48" s="20">
        <v>281504</v>
      </c>
      <c r="V48" s="20">
        <v>1900011733</v>
      </c>
      <c r="W48" s="20" t="s">
        <v>35</v>
      </c>
      <c r="X48" s="20" t="s">
        <v>185</v>
      </c>
      <c r="Y48" s="20" t="s">
        <v>37</v>
      </c>
      <c r="Z48" s="20" t="s">
        <v>216</v>
      </c>
      <c r="AA48" s="20" t="s">
        <v>217</v>
      </c>
      <c r="AB48" s="20"/>
      <c r="AC48" s="20" t="s">
        <v>66</v>
      </c>
      <c r="AD48" s="20" t="s">
        <v>218</v>
      </c>
      <c r="AE48" s="20"/>
      <c r="AF48" t="str">
        <f>VLOOKUP(L48,Contactos!B:B,1,0)</f>
        <v>ANICHEM PHARMACY</v>
      </c>
    </row>
    <row r="49" spans="1:32" ht="25.5" x14ac:dyDescent="0.2">
      <c r="A49" s="4">
        <f t="shared" si="1"/>
        <v>47</v>
      </c>
      <c r="B49" s="4" t="str">
        <f t="shared" si="2"/>
        <v>39645</v>
      </c>
      <c r="C49" s="4" t="str">
        <f>IFERROR(VLOOKUP(F49,Tablas!$A$1:$B$3,2,0),"")</f>
        <v/>
      </c>
      <c r="D49" s="4" t="str">
        <f t="shared" si="3"/>
        <v xml:space="preserve"> - CONTADO ADELANTADO / CASH IN ADVANCE - PF - 061-2020</v>
      </c>
      <c r="E49" s="19">
        <v>44119</v>
      </c>
      <c r="F49" s="20" t="s">
        <v>27</v>
      </c>
      <c r="G49" s="20" t="s">
        <v>219</v>
      </c>
      <c r="H49" s="20" t="s">
        <v>29</v>
      </c>
      <c r="I49" s="20" t="s">
        <v>30</v>
      </c>
      <c r="J49" s="20" t="s">
        <v>220</v>
      </c>
      <c r="K49" s="20" t="s">
        <v>220</v>
      </c>
      <c r="L49" s="20" t="s">
        <v>221</v>
      </c>
      <c r="M49" s="20"/>
      <c r="N49" s="21">
        <v>-5856.51</v>
      </c>
      <c r="O49" s="21">
        <v>-1631.34</v>
      </c>
      <c r="P49" s="20"/>
      <c r="Q49" s="19">
        <v>44119</v>
      </c>
      <c r="R49" s="20"/>
      <c r="S49" s="20"/>
      <c r="T49" s="20" t="s">
        <v>70</v>
      </c>
      <c r="U49" s="20">
        <v>403154</v>
      </c>
      <c r="V49" s="20">
        <v>2000009280</v>
      </c>
      <c r="W49" s="20" t="s">
        <v>35</v>
      </c>
      <c r="X49" s="20" t="s">
        <v>185</v>
      </c>
      <c r="Y49" s="20" t="s">
        <v>37</v>
      </c>
      <c r="Z49" s="20" t="s">
        <v>222</v>
      </c>
      <c r="AA49" s="20" t="s">
        <v>223</v>
      </c>
      <c r="AB49" s="20" t="s">
        <v>224</v>
      </c>
      <c r="AC49" s="20"/>
      <c r="AD49" s="20" t="s">
        <v>225</v>
      </c>
      <c r="AE49" s="20"/>
      <c r="AF49" t="str">
        <f>VLOOKUP(L49,Contactos!B:B,1,0)</f>
        <v>DISTRIBUIDORA REGIONAL SALVADOREÑA S.A. DE C.V.</v>
      </c>
    </row>
    <row r="50" spans="1:32" x14ac:dyDescent="0.2">
      <c r="A50" s="4">
        <f t="shared" si="1"/>
        <v>48</v>
      </c>
      <c r="B50" s="4" t="str">
        <f t="shared" si="2"/>
        <v>Y</v>
      </c>
      <c r="C50" s="4" t="str">
        <f>IFERROR(VLOOKUP(F50,Tablas!$A$1:$B$3,2,0),"")</f>
        <v/>
      </c>
      <c r="D50" s="4" t="str">
        <f t="shared" si="3"/>
        <v xml:space="preserve"> - CONTADO / CASH - FPAY</v>
      </c>
      <c r="E50" s="19">
        <v>45281</v>
      </c>
      <c r="F50" s="20" t="s">
        <v>27</v>
      </c>
      <c r="G50" s="20" t="s">
        <v>226</v>
      </c>
      <c r="H50" s="20" t="s">
        <v>120</v>
      </c>
      <c r="I50" s="20" t="s">
        <v>121</v>
      </c>
      <c r="J50" s="20" t="s">
        <v>177</v>
      </c>
      <c r="K50" s="20" t="s">
        <v>178</v>
      </c>
      <c r="L50" s="20" t="s">
        <v>179</v>
      </c>
      <c r="M50" s="20"/>
      <c r="N50" s="21">
        <v>-5760.62</v>
      </c>
      <c r="O50" s="21">
        <v>0</v>
      </c>
      <c r="P50" s="20"/>
      <c r="Q50" s="19">
        <v>45281</v>
      </c>
      <c r="R50" s="20"/>
      <c r="S50" s="19">
        <v>45281</v>
      </c>
      <c r="T50" s="20" t="s">
        <v>49</v>
      </c>
      <c r="U50" s="20">
        <v>894290</v>
      </c>
      <c r="V50" s="20">
        <v>230014826</v>
      </c>
      <c r="W50" s="20" t="s">
        <v>35</v>
      </c>
      <c r="X50" s="20" t="s">
        <v>180</v>
      </c>
      <c r="Y50" s="20" t="s">
        <v>52</v>
      </c>
      <c r="Z50" s="20" t="s">
        <v>226</v>
      </c>
      <c r="AA50" s="20" t="s">
        <v>53</v>
      </c>
      <c r="AB50" s="20" t="s">
        <v>54</v>
      </c>
      <c r="AC50" s="20" t="s">
        <v>167</v>
      </c>
      <c r="AD50" s="20" t="s">
        <v>56</v>
      </c>
      <c r="AE50" s="20"/>
      <c r="AF50" t="e">
        <f>VLOOKUP(L50,Contactos!B:B,1,0)</f>
        <v>#N/A</v>
      </c>
    </row>
    <row r="51" spans="1:32" ht="25.5" x14ac:dyDescent="0.2">
      <c r="A51" s="4">
        <f t="shared" si="1"/>
        <v>49</v>
      </c>
      <c r="B51" s="4" t="str">
        <f t="shared" si="2"/>
        <v/>
      </c>
      <c r="C51" s="4" t="str">
        <f>IFERROR(VLOOKUP(F51,Tablas!$A$1:$B$3,2,0),"")</f>
        <v/>
      </c>
      <c r="D51" s="4" t="str">
        <f t="shared" si="3"/>
        <v xml:space="preserve"> - CONTADO ADELANTADO / CASH IN ADVANCE - Dif. en cambio</v>
      </c>
      <c r="E51" s="19">
        <v>45473</v>
      </c>
      <c r="F51" s="20" t="s">
        <v>27</v>
      </c>
      <c r="G51" s="20"/>
      <c r="H51" s="20" t="s">
        <v>29</v>
      </c>
      <c r="I51" s="20" t="s">
        <v>30</v>
      </c>
      <c r="J51" s="20" t="s">
        <v>68</v>
      </c>
      <c r="K51" s="20" t="s">
        <v>68</v>
      </c>
      <c r="L51" s="20" t="s">
        <v>69</v>
      </c>
      <c r="M51" s="20" t="s">
        <v>33</v>
      </c>
      <c r="N51" s="21">
        <v>-5694.05</v>
      </c>
      <c r="O51" s="21">
        <v>0</v>
      </c>
      <c r="P51" s="20"/>
      <c r="Q51" s="19">
        <v>45473</v>
      </c>
      <c r="R51" s="20"/>
      <c r="S51" s="20"/>
      <c r="T51" s="20" t="s">
        <v>70</v>
      </c>
      <c r="U51" s="20">
        <v>1028650</v>
      </c>
      <c r="V51" s="20">
        <v>240026912</v>
      </c>
      <c r="W51" s="20" t="s">
        <v>50</v>
      </c>
      <c r="X51" s="20" t="s">
        <v>68</v>
      </c>
      <c r="Y51" s="20" t="s">
        <v>37</v>
      </c>
      <c r="Z51" s="20" t="s">
        <v>63</v>
      </c>
      <c r="AA51" s="20" t="s">
        <v>72</v>
      </c>
      <c r="AB51" s="20"/>
      <c r="AC51" s="20"/>
      <c r="AD51" s="20" t="s">
        <v>73</v>
      </c>
      <c r="AE51" s="20"/>
      <c r="AF51" t="str">
        <f>VLOOKUP(L51,Contactos!B:B,1,0)</f>
        <v>METROPOLITAN VETERINARY MARKETING CO.L.L.C.</v>
      </c>
    </row>
    <row r="52" spans="1:32" ht="38.25" x14ac:dyDescent="0.2">
      <c r="A52" s="4">
        <f t="shared" si="1"/>
        <v>50</v>
      </c>
      <c r="B52" s="4" t="str">
        <f t="shared" si="2"/>
        <v/>
      </c>
      <c r="C52" s="4" t="str">
        <f>IFERROR(VLOOKUP(F52,Tablas!$A$1:$B$3,2,0),"")</f>
        <v/>
      </c>
      <c r="D52" s="4" t="str">
        <f t="shared" si="3"/>
        <v xml:space="preserve"> - COBRANZA DOC. 90 DIAS  / DA 90 DAYS - Dif. en cambio</v>
      </c>
      <c r="E52" s="19">
        <v>45291</v>
      </c>
      <c r="F52" s="20" t="s">
        <v>27</v>
      </c>
      <c r="G52" s="20"/>
      <c r="H52" s="20" t="s">
        <v>80</v>
      </c>
      <c r="I52" s="20" t="s">
        <v>81</v>
      </c>
      <c r="J52" s="20" t="s">
        <v>133</v>
      </c>
      <c r="K52" s="20" t="s">
        <v>133</v>
      </c>
      <c r="L52" s="20" t="s">
        <v>134</v>
      </c>
      <c r="M52" s="20" t="s">
        <v>33</v>
      </c>
      <c r="N52" s="21">
        <v>-5481.46</v>
      </c>
      <c r="O52" s="21">
        <v>0</v>
      </c>
      <c r="P52" s="20"/>
      <c r="Q52" s="19">
        <v>45291</v>
      </c>
      <c r="R52" s="20"/>
      <c r="S52" s="20"/>
      <c r="T52" s="20" t="s">
        <v>135</v>
      </c>
      <c r="U52" s="20">
        <v>921795</v>
      </c>
      <c r="V52" s="20">
        <v>230042413</v>
      </c>
      <c r="W52" s="20" t="s">
        <v>50</v>
      </c>
      <c r="X52" s="20" t="s">
        <v>62</v>
      </c>
      <c r="Y52" s="20" t="s">
        <v>37</v>
      </c>
      <c r="Z52" s="20" t="s">
        <v>63</v>
      </c>
      <c r="AA52" s="20" t="s">
        <v>136</v>
      </c>
      <c r="AB52" s="20"/>
      <c r="AC52" s="20" t="s">
        <v>66</v>
      </c>
      <c r="AD52" s="20" t="s">
        <v>137</v>
      </c>
      <c r="AE52" s="20"/>
      <c r="AF52" t="str">
        <f>VLOOKUP(L52,Contactos!B:B,1,0)</f>
        <v>TECNOLOGIA AGRICOLA S. DE R.L. DE C.V.</v>
      </c>
    </row>
    <row r="53" spans="1:32" ht="38.25" x14ac:dyDescent="0.2">
      <c r="A53" s="4">
        <f t="shared" si="1"/>
        <v>51</v>
      </c>
      <c r="B53" s="4" t="str">
        <f t="shared" si="2"/>
        <v/>
      </c>
      <c r="C53" s="4" t="str">
        <f>IFERROR(VLOOKUP(F53,Tablas!$A$1:$B$3,2,0),"")</f>
        <v/>
      </c>
      <c r="D53" s="4" t="str">
        <f t="shared" si="3"/>
        <v xml:space="preserve"> - COBRANZA DOC. 45 DIAS / DA 45 DAYS - Dif. en cambio</v>
      </c>
      <c r="E53" s="19">
        <v>45504</v>
      </c>
      <c r="F53" s="20" t="s">
        <v>27</v>
      </c>
      <c r="G53" s="20"/>
      <c r="H53" s="20" t="s">
        <v>80</v>
      </c>
      <c r="I53" s="20" t="s">
        <v>81</v>
      </c>
      <c r="J53" s="20" t="s">
        <v>227</v>
      </c>
      <c r="K53" s="20" t="s">
        <v>227</v>
      </c>
      <c r="L53" s="20" t="s">
        <v>228</v>
      </c>
      <c r="M53" s="20"/>
      <c r="N53" s="21">
        <v>-5391.12</v>
      </c>
      <c r="O53" s="21">
        <v>0</v>
      </c>
      <c r="P53" s="20"/>
      <c r="Q53" s="19">
        <v>45504</v>
      </c>
      <c r="R53" s="20"/>
      <c r="S53" s="20"/>
      <c r="T53" s="20" t="s">
        <v>229</v>
      </c>
      <c r="U53" s="20">
        <v>1036128</v>
      </c>
      <c r="V53" s="20">
        <v>240029617</v>
      </c>
      <c r="W53" s="20" t="s">
        <v>50</v>
      </c>
      <c r="X53" s="20" t="s">
        <v>62</v>
      </c>
      <c r="Y53" s="20" t="s">
        <v>37</v>
      </c>
      <c r="Z53" s="20" t="s">
        <v>63</v>
      </c>
      <c r="AA53" s="20" t="s">
        <v>230</v>
      </c>
      <c r="AB53" s="20" t="s">
        <v>231</v>
      </c>
      <c r="AC53" s="20" t="s">
        <v>66</v>
      </c>
      <c r="AD53" s="20" t="s">
        <v>232</v>
      </c>
      <c r="AE53" s="20"/>
      <c r="AF53" t="str">
        <f>VLOOKUP(L53,Contactos!B:B,1,0)</f>
        <v>VYPHAVET CO., LTD.</v>
      </c>
    </row>
    <row r="54" spans="1:32" ht="25.5" x14ac:dyDescent="0.2">
      <c r="A54" s="4">
        <f t="shared" si="1"/>
        <v>52</v>
      </c>
      <c r="B54" s="4" t="str">
        <f t="shared" si="2"/>
        <v/>
      </c>
      <c r="C54" s="4" t="str">
        <f>IFERROR(VLOOKUP(F54,Tablas!$A$1:$B$3,2,0),"")</f>
        <v/>
      </c>
      <c r="D54" s="4" t="str">
        <f t="shared" si="3"/>
        <v xml:space="preserve"> - CONTADO ADELANTADO / CASH IN ADVANCE - Dif. en cambio</v>
      </c>
      <c r="E54" s="19">
        <v>45322</v>
      </c>
      <c r="F54" s="20" t="s">
        <v>27</v>
      </c>
      <c r="G54" s="20"/>
      <c r="H54" s="20" t="s">
        <v>29</v>
      </c>
      <c r="I54" s="20" t="s">
        <v>30</v>
      </c>
      <c r="J54" s="20" t="s">
        <v>233</v>
      </c>
      <c r="K54" s="20" t="s">
        <v>233</v>
      </c>
      <c r="L54" s="20" t="s">
        <v>234</v>
      </c>
      <c r="M54" s="20"/>
      <c r="N54" s="21">
        <v>-4741.92</v>
      </c>
      <c r="O54" s="21">
        <v>0</v>
      </c>
      <c r="P54" s="20"/>
      <c r="Q54" s="19">
        <v>45322</v>
      </c>
      <c r="R54" s="20"/>
      <c r="S54" s="20"/>
      <c r="T54" s="20" t="s">
        <v>70</v>
      </c>
      <c r="U54" s="20">
        <v>952180</v>
      </c>
      <c r="V54" s="20">
        <v>240007493</v>
      </c>
      <c r="W54" s="20" t="s">
        <v>50</v>
      </c>
      <c r="X54" s="20" t="s">
        <v>62</v>
      </c>
      <c r="Y54" s="20" t="s">
        <v>37</v>
      </c>
      <c r="Z54" s="20" t="s">
        <v>63</v>
      </c>
      <c r="AA54" s="20" t="s">
        <v>235</v>
      </c>
      <c r="AB54" s="20"/>
      <c r="AC54" s="20"/>
      <c r="AD54" s="20" t="s">
        <v>236</v>
      </c>
      <c r="AE54" s="20"/>
      <c r="AF54" t="str">
        <f>VLOOKUP(L54,Contactos!B:B,1,0)</f>
        <v>AMCOVET-UKRAINE LLC</v>
      </c>
    </row>
    <row r="55" spans="1:32" ht="38.25" x14ac:dyDescent="0.2">
      <c r="A55" s="4">
        <f t="shared" si="1"/>
        <v>53</v>
      </c>
      <c r="B55" s="4" t="str">
        <f t="shared" si="2"/>
        <v>NO</v>
      </c>
      <c r="C55" s="4" t="str">
        <f>IFERROR(VLOOKUP(F55,Tablas!$A$1:$B$3,2,0),"")</f>
        <v/>
      </c>
      <c r="D55" s="4" t="str">
        <f t="shared" si="3"/>
        <v xml:space="preserve"> - CONTADO ADELANTADO / CASH IN ADVANCE - PF 007-2024</v>
      </c>
      <c r="E55" s="19">
        <v>45518</v>
      </c>
      <c r="F55" s="20" t="s">
        <v>27</v>
      </c>
      <c r="G55" s="20" t="s">
        <v>28</v>
      </c>
      <c r="H55" s="20" t="s">
        <v>29</v>
      </c>
      <c r="I55" s="20" t="s">
        <v>30</v>
      </c>
      <c r="J55" s="20" t="s">
        <v>237</v>
      </c>
      <c r="K55" s="20" t="s">
        <v>237</v>
      </c>
      <c r="L55" s="20" t="s">
        <v>238</v>
      </c>
      <c r="M55" s="20" t="s">
        <v>33</v>
      </c>
      <c r="N55" s="21">
        <v>-4035.63</v>
      </c>
      <c r="O55" s="21">
        <v>-1076.17</v>
      </c>
      <c r="P55" s="20"/>
      <c r="Q55" s="19">
        <v>45518</v>
      </c>
      <c r="R55" s="20"/>
      <c r="S55" s="20"/>
      <c r="T55" s="20" t="s">
        <v>70</v>
      </c>
      <c r="U55" s="20">
        <v>1007995</v>
      </c>
      <c r="V55" s="20">
        <v>240009431</v>
      </c>
      <c r="W55" s="20" t="s">
        <v>35</v>
      </c>
      <c r="X55" s="20" t="s">
        <v>36</v>
      </c>
      <c r="Y55" s="20" t="s">
        <v>37</v>
      </c>
      <c r="Z55" s="20" t="s">
        <v>239</v>
      </c>
      <c r="AA55" s="20" t="s">
        <v>240</v>
      </c>
      <c r="AB55" s="20"/>
      <c r="AC55" s="20"/>
      <c r="AD55" s="20" t="s">
        <v>225</v>
      </c>
      <c r="AE55" s="20"/>
      <c r="AF55" t="str">
        <f>VLOOKUP(L55,Contactos!B:B,1,0)</f>
        <v>INNOVACIONES PECUARIAS S.A. DE C.V.</v>
      </c>
    </row>
    <row r="56" spans="1:32" ht="25.5" x14ac:dyDescent="0.2">
      <c r="A56" s="4">
        <f t="shared" si="1"/>
        <v>54</v>
      </c>
      <c r="B56" s="4" t="str">
        <f t="shared" si="2"/>
        <v/>
      </c>
      <c r="C56" s="4" t="str">
        <f>IFERROR(VLOOKUP(F56,Tablas!$A$1:$B$3,2,0),"")</f>
        <v/>
      </c>
      <c r="D56" s="4" t="str">
        <f t="shared" si="3"/>
        <v xml:space="preserve"> - LETRA 75 DIAS / DRAFT 75 DAYS - AJUSTE DE PRECIO</v>
      </c>
      <c r="E56" s="19">
        <v>45471</v>
      </c>
      <c r="F56" s="20" t="s">
        <v>203</v>
      </c>
      <c r="G56" s="20"/>
      <c r="H56" s="20" t="s">
        <v>44</v>
      </c>
      <c r="I56" s="20" t="s">
        <v>45</v>
      </c>
      <c r="J56" s="20" t="s">
        <v>241</v>
      </c>
      <c r="K56" s="20" t="s">
        <v>242</v>
      </c>
      <c r="L56" s="20" t="s">
        <v>243</v>
      </c>
      <c r="M56" s="20" t="s">
        <v>125</v>
      </c>
      <c r="N56" s="21">
        <v>-3985.95</v>
      </c>
      <c r="O56" s="21">
        <v>0</v>
      </c>
      <c r="P56" s="20"/>
      <c r="Q56" s="19">
        <v>45471</v>
      </c>
      <c r="R56" s="20"/>
      <c r="S56" s="19">
        <v>45471</v>
      </c>
      <c r="T56" s="20" t="s">
        <v>126</v>
      </c>
      <c r="U56" s="20">
        <v>988173</v>
      </c>
      <c r="V56" s="20">
        <v>240000160</v>
      </c>
      <c r="W56" s="20" t="s">
        <v>206</v>
      </c>
      <c r="X56" s="20" t="s">
        <v>244</v>
      </c>
      <c r="Y56" s="20" t="s">
        <v>245</v>
      </c>
      <c r="Z56" s="20" t="s">
        <v>246</v>
      </c>
      <c r="AA56" s="20" t="s">
        <v>247</v>
      </c>
      <c r="AB56" s="20" t="s">
        <v>248</v>
      </c>
      <c r="AC56" s="20" t="s">
        <v>248</v>
      </c>
      <c r="AD56" s="20" t="s">
        <v>56</v>
      </c>
      <c r="AE56" s="20"/>
      <c r="AF56" t="str">
        <f>VLOOKUP(L56,Contactos!B:B,1,0)</f>
        <v>AGRO VETERINARIA MI BUEN PASTOR S.R.L.</v>
      </c>
    </row>
    <row r="57" spans="1:32" ht="38.25" x14ac:dyDescent="0.2">
      <c r="A57" s="4">
        <f t="shared" si="1"/>
        <v>55</v>
      </c>
      <c r="B57" s="4" t="str">
        <f t="shared" si="2"/>
        <v>18054</v>
      </c>
      <c r="C57" s="4" t="str">
        <f>IFERROR(VLOOKUP(F57,Tablas!$A$1:$B$3,2,0),"")</f>
        <v/>
      </c>
      <c r="D57" s="4" t="str">
        <f t="shared" si="3"/>
        <v xml:space="preserve"> - 50% PAGO ADELANTADO - 50% COBRANZA DOCUMENTARIA 90 DÍAS - PF - 059 -2020</v>
      </c>
      <c r="E57" s="19">
        <v>44050</v>
      </c>
      <c r="F57" s="20" t="s">
        <v>27</v>
      </c>
      <c r="G57" s="20" t="s">
        <v>249</v>
      </c>
      <c r="H57" s="20" t="s">
        <v>29</v>
      </c>
      <c r="I57" s="20" t="s">
        <v>30</v>
      </c>
      <c r="J57" s="20" t="s">
        <v>250</v>
      </c>
      <c r="K57" s="20" t="s">
        <v>250</v>
      </c>
      <c r="L57" s="20" t="s">
        <v>251</v>
      </c>
      <c r="M57" s="20" t="s">
        <v>33</v>
      </c>
      <c r="N57" s="21">
        <v>-3913.27</v>
      </c>
      <c r="O57" s="21">
        <v>-1102.95</v>
      </c>
      <c r="P57" s="20"/>
      <c r="Q57" s="19">
        <v>44050</v>
      </c>
      <c r="R57" s="20"/>
      <c r="S57" s="20"/>
      <c r="T57" s="20" t="s">
        <v>252</v>
      </c>
      <c r="U57" s="20">
        <v>374950</v>
      </c>
      <c r="V57" s="20">
        <v>2000006565</v>
      </c>
      <c r="W57" s="20" t="s">
        <v>35</v>
      </c>
      <c r="X57" s="20" t="s">
        <v>185</v>
      </c>
      <c r="Y57" s="20" t="s">
        <v>37</v>
      </c>
      <c r="Z57" s="20" t="s">
        <v>253</v>
      </c>
      <c r="AA57" s="20" t="s">
        <v>254</v>
      </c>
      <c r="AB57" s="20" t="s">
        <v>255</v>
      </c>
      <c r="AC57" s="20" t="s">
        <v>256</v>
      </c>
      <c r="AD57" s="20" t="s">
        <v>175</v>
      </c>
      <c r="AE57" s="20"/>
      <c r="AF57" t="str">
        <f>VLOOKUP(L57,Contactos!B:B,1,0)</f>
        <v>CORPORACION FESA S.A.</v>
      </c>
    </row>
    <row r="58" spans="1:32" ht="25.5" x14ac:dyDescent="0.2">
      <c r="A58" s="4">
        <f t="shared" si="1"/>
        <v>56</v>
      </c>
      <c r="B58" s="4" t="str">
        <f t="shared" si="2"/>
        <v>NO</v>
      </c>
      <c r="C58" s="4" t="str">
        <f>IFERROR(VLOOKUP(F58,Tablas!$A$1:$B$3,2,0),"")</f>
        <v/>
      </c>
      <c r="D58" s="4" t="str">
        <f t="shared" si="3"/>
        <v xml:space="preserve"> - CONTADO / CASH - PF 102-2024</v>
      </c>
      <c r="E58" s="19">
        <v>45495</v>
      </c>
      <c r="F58" s="20" t="s">
        <v>27</v>
      </c>
      <c r="G58" s="20" t="s">
        <v>28</v>
      </c>
      <c r="H58" s="20" t="s">
        <v>29</v>
      </c>
      <c r="I58" s="20" t="s">
        <v>30</v>
      </c>
      <c r="J58" s="20" t="s">
        <v>257</v>
      </c>
      <c r="K58" s="20" t="s">
        <v>257</v>
      </c>
      <c r="L58" s="20" t="s">
        <v>258</v>
      </c>
      <c r="M58" s="20"/>
      <c r="N58" s="21">
        <v>-3709.54</v>
      </c>
      <c r="O58" s="21">
        <v>-991.06</v>
      </c>
      <c r="P58" s="20"/>
      <c r="Q58" s="19">
        <v>45495</v>
      </c>
      <c r="R58" s="20"/>
      <c r="S58" s="20"/>
      <c r="T58" s="20" t="s">
        <v>49</v>
      </c>
      <c r="U58" s="20">
        <v>998447</v>
      </c>
      <c r="V58" s="20">
        <v>240008669</v>
      </c>
      <c r="W58" s="20" t="s">
        <v>35</v>
      </c>
      <c r="X58" s="20" t="s">
        <v>185</v>
      </c>
      <c r="Y58" s="20" t="s">
        <v>37</v>
      </c>
      <c r="Z58" s="20" t="s">
        <v>259</v>
      </c>
      <c r="AA58" s="20" t="s">
        <v>260</v>
      </c>
      <c r="AB58" s="20"/>
      <c r="AC58" s="20"/>
      <c r="AD58" s="20" t="s">
        <v>261</v>
      </c>
      <c r="AE58" s="20"/>
      <c r="AF58" t="str">
        <f>VLOOKUP(L58,Contactos!B:B,1,0)</f>
        <v>STICHTING ANIMAL HEALTH MISSION SurinamE (S.A.H.M.S)</v>
      </c>
    </row>
    <row r="59" spans="1:32" ht="51" x14ac:dyDescent="0.2">
      <c r="A59" s="4">
        <f t="shared" si="1"/>
        <v>57</v>
      </c>
      <c r="B59" s="4" t="str">
        <f t="shared" si="2"/>
        <v>93</v>
      </c>
      <c r="C59" s="4" t="str">
        <f>IFERROR(VLOOKUP(F59,Tablas!$A$1:$B$3,2,0),"")</f>
        <v/>
      </c>
      <c r="D59" s="4" t="str">
        <f t="shared" si="3"/>
        <v xml:space="preserve"> - LETRA 45-60-75 DIAS / DRAFT 45-60-75 DAYS - ABONO PE 93 ECOMM</v>
      </c>
      <c r="E59" s="19">
        <v>45217</v>
      </c>
      <c r="F59" s="20" t="s">
        <v>27</v>
      </c>
      <c r="G59" s="20" t="s">
        <v>262</v>
      </c>
      <c r="H59" s="20" t="s">
        <v>120</v>
      </c>
      <c r="I59" s="20" t="s">
        <v>121</v>
      </c>
      <c r="J59" s="20" t="s">
        <v>263</v>
      </c>
      <c r="K59" s="20" t="s">
        <v>264</v>
      </c>
      <c r="L59" s="20" t="s">
        <v>265</v>
      </c>
      <c r="M59" s="20" t="s">
        <v>125</v>
      </c>
      <c r="N59" s="21">
        <v>-3708.35</v>
      </c>
      <c r="O59" s="21">
        <v>0</v>
      </c>
      <c r="P59" s="20"/>
      <c r="Q59" s="19">
        <v>45217</v>
      </c>
      <c r="R59" s="20"/>
      <c r="S59" s="19">
        <v>45217</v>
      </c>
      <c r="T59" s="20" t="s">
        <v>266</v>
      </c>
      <c r="U59" s="20">
        <v>862689</v>
      </c>
      <c r="V59" s="20">
        <v>230011540</v>
      </c>
      <c r="W59" s="20" t="s">
        <v>35</v>
      </c>
      <c r="X59" s="20" t="s">
        <v>127</v>
      </c>
      <c r="Y59" s="20" t="s">
        <v>267</v>
      </c>
      <c r="Z59" s="20" t="s">
        <v>268</v>
      </c>
      <c r="AA59" s="20" t="s">
        <v>269</v>
      </c>
      <c r="AB59" s="20" t="s">
        <v>270</v>
      </c>
      <c r="AC59" s="20" t="s">
        <v>167</v>
      </c>
      <c r="AD59" s="20" t="s">
        <v>56</v>
      </c>
      <c r="AE59" s="20"/>
      <c r="AF59" t="str">
        <f>VLOOKUP(L59,Contactos!B:B,1,0)</f>
        <v>GRUPO PHARMAX VETERINARIA S.A.C.</v>
      </c>
    </row>
    <row r="60" spans="1:32" x14ac:dyDescent="0.2">
      <c r="A60" s="4">
        <f t="shared" si="1"/>
        <v>58</v>
      </c>
      <c r="B60" s="4" t="str">
        <f t="shared" si="2"/>
        <v>Y</v>
      </c>
      <c r="C60" s="4" t="str">
        <f>IFERROR(VLOOKUP(F60,Tablas!$A$1:$B$3,2,0),"")</f>
        <v/>
      </c>
      <c r="D60" s="4" t="str">
        <f t="shared" si="3"/>
        <v xml:space="preserve"> - CONTADO / CASH - FPAY</v>
      </c>
      <c r="E60" s="19">
        <v>45327</v>
      </c>
      <c r="F60" s="20" t="s">
        <v>27</v>
      </c>
      <c r="G60" s="20" t="s">
        <v>226</v>
      </c>
      <c r="H60" s="20" t="s">
        <v>120</v>
      </c>
      <c r="I60" s="20" t="s">
        <v>121</v>
      </c>
      <c r="J60" s="20" t="s">
        <v>177</v>
      </c>
      <c r="K60" s="20" t="s">
        <v>178</v>
      </c>
      <c r="L60" s="20" t="s">
        <v>179</v>
      </c>
      <c r="M60" s="20"/>
      <c r="N60" s="21">
        <v>-3670.09</v>
      </c>
      <c r="O60" s="21">
        <v>0</v>
      </c>
      <c r="P60" s="20"/>
      <c r="Q60" s="19">
        <v>45327</v>
      </c>
      <c r="R60" s="20"/>
      <c r="S60" s="19">
        <v>45327</v>
      </c>
      <c r="T60" s="20" t="s">
        <v>49</v>
      </c>
      <c r="U60" s="20">
        <v>947736</v>
      </c>
      <c r="V60" s="20">
        <v>240004257</v>
      </c>
      <c r="W60" s="20" t="s">
        <v>35</v>
      </c>
      <c r="X60" s="20" t="s">
        <v>180</v>
      </c>
      <c r="Y60" s="20" t="s">
        <v>52</v>
      </c>
      <c r="Z60" s="20" t="s">
        <v>226</v>
      </c>
      <c r="AA60" s="20" t="s">
        <v>53</v>
      </c>
      <c r="AB60" s="20" t="s">
        <v>54</v>
      </c>
      <c r="AC60" s="20" t="s">
        <v>167</v>
      </c>
      <c r="AD60" s="20" t="s">
        <v>56</v>
      </c>
      <c r="AE60" s="20"/>
      <c r="AF60" t="e">
        <f>VLOOKUP(L60,Contactos!B:B,1,0)</f>
        <v>#N/A</v>
      </c>
    </row>
    <row r="61" spans="1:32" ht="51" x14ac:dyDescent="0.2">
      <c r="A61" s="4">
        <f t="shared" si="1"/>
        <v>59</v>
      </c>
      <c r="B61" s="4" t="str">
        <f t="shared" si="2"/>
        <v>9999-00038014</v>
      </c>
      <c r="C61" s="4" t="str">
        <f>IFERROR(VLOOKUP(F61,Tablas!$A$1:$B$3,2,0),"")</f>
        <v/>
      </c>
      <c r="D61" s="4" t="str">
        <f t="shared" si="3"/>
        <v xml:space="preserve"> - CONTADO ADELANTADO / CASH IN ADVANCE - Notas de crédito clientes - CEX100867055</v>
      </c>
      <c r="E61" s="19">
        <v>43894</v>
      </c>
      <c r="F61" s="20" t="s">
        <v>203</v>
      </c>
      <c r="G61" s="20" t="s">
        <v>271</v>
      </c>
      <c r="H61" s="20" t="s">
        <v>80</v>
      </c>
      <c r="I61" s="20" t="s">
        <v>81</v>
      </c>
      <c r="J61" s="20" t="s">
        <v>272</v>
      </c>
      <c r="K61" s="20" t="s">
        <v>272</v>
      </c>
      <c r="L61" s="20" t="s">
        <v>273</v>
      </c>
      <c r="M61" s="20" t="s">
        <v>33</v>
      </c>
      <c r="N61" s="21">
        <v>-3623.16</v>
      </c>
      <c r="O61" s="21">
        <v>-1090</v>
      </c>
      <c r="P61" s="20"/>
      <c r="Q61" s="19">
        <v>43894</v>
      </c>
      <c r="R61" s="20"/>
      <c r="S61" s="20"/>
      <c r="T61" s="20" t="s">
        <v>70</v>
      </c>
      <c r="U61" s="20">
        <v>326525</v>
      </c>
      <c r="V61" s="20">
        <v>2000000070</v>
      </c>
      <c r="W61" s="20" t="s">
        <v>206</v>
      </c>
      <c r="X61" s="20" t="s">
        <v>274</v>
      </c>
      <c r="Y61" s="20" t="s">
        <v>37</v>
      </c>
      <c r="Z61" s="20" t="s">
        <v>275</v>
      </c>
      <c r="AA61" s="20" t="s">
        <v>276</v>
      </c>
      <c r="AB61" s="20" t="s">
        <v>277</v>
      </c>
      <c r="AC61" s="20"/>
      <c r="AD61" s="20" t="s">
        <v>278</v>
      </c>
      <c r="AE61" s="20"/>
      <c r="AF61" t="str">
        <f>VLOOKUP(L61,Contactos!B:B,1,0)</f>
        <v>SADIN INTERNATIONAL TRADING CO. L.L.C.</v>
      </c>
    </row>
    <row r="62" spans="1:32" ht="38.25" x14ac:dyDescent="0.2">
      <c r="A62" s="4">
        <f t="shared" si="1"/>
        <v>60</v>
      </c>
      <c r="B62" s="4" t="str">
        <f t="shared" si="2"/>
        <v/>
      </c>
      <c r="C62" s="4" t="str">
        <f>IFERROR(VLOOKUP(F62,Tablas!$A$1:$B$3,2,0),"")</f>
        <v/>
      </c>
      <c r="D62" s="4" t="str">
        <f t="shared" si="3"/>
        <v xml:space="preserve"> - COBRANZA DOC. 45 DIAS / DA 45 DAYS - Dif. en cambio</v>
      </c>
      <c r="E62" s="19">
        <v>45382</v>
      </c>
      <c r="F62" s="20" t="s">
        <v>27</v>
      </c>
      <c r="G62" s="20"/>
      <c r="H62" s="20" t="s">
        <v>80</v>
      </c>
      <c r="I62" s="20" t="s">
        <v>81</v>
      </c>
      <c r="J62" s="20" t="s">
        <v>227</v>
      </c>
      <c r="K62" s="20" t="s">
        <v>227</v>
      </c>
      <c r="L62" s="20" t="s">
        <v>228</v>
      </c>
      <c r="M62" s="20"/>
      <c r="N62" s="21">
        <v>-3623.07</v>
      </c>
      <c r="O62" s="21">
        <v>0</v>
      </c>
      <c r="P62" s="20"/>
      <c r="Q62" s="19">
        <v>45382</v>
      </c>
      <c r="R62" s="20"/>
      <c r="S62" s="20"/>
      <c r="T62" s="20" t="s">
        <v>229</v>
      </c>
      <c r="U62" s="20">
        <v>974245</v>
      </c>
      <c r="V62" s="20">
        <v>240013690</v>
      </c>
      <c r="W62" s="20" t="s">
        <v>50</v>
      </c>
      <c r="X62" s="20" t="s">
        <v>62</v>
      </c>
      <c r="Y62" s="20" t="s">
        <v>37</v>
      </c>
      <c r="Z62" s="20" t="s">
        <v>63</v>
      </c>
      <c r="AA62" s="20" t="s">
        <v>279</v>
      </c>
      <c r="AB62" s="20"/>
      <c r="AC62" s="20"/>
      <c r="AD62" s="20" t="s">
        <v>232</v>
      </c>
      <c r="AE62" s="20"/>
      <c r="AF62" t="str">
        <f>VLOOKUP(L62,Contactos!B:B,1,0)</f>
        <v>VYPHAVET CO., LTD.</v>
      </c>
    </row>
    <row r="63" spans="1:32" ht="25.5" x14ac:dyDescent="0.2">
      <c r="A63" s="4">
        <f t="shared" si="1"/>
        <v>61</v>
      </c>
      <c r="B63" s="4" t="str">
        <f t="shared" si="2"/>
        <v/>
      </c>
      <c r="C63" s="4" t="str">
        <f>IFERROR(VLOOKUP(F63,Tablas!$A$1:$B$3,2,0),"")</f>
        <v/>
      </c>
      <c r="D63" s="4" t="str">
        <f t="shared" si="3"/>
        <v xml:space="preserve"> - CONTADO / CASH - SB</v>
      </c>
      <c r="E63" s="19">
        <v>45405</v>
      </c>
      <c r="F63" s="20" t="s">
        <v>27</v>
      </c>
      <c r="G63" s="20" t="s">
        <v>280</v>
      </c>
      <c r="H63" s="20" t="s">
        <v>281</v>
      </c>
      <c r="I63" s="20" t="s">
        <v>282</v>
      </c>
      <c r="J63" s="20" t="s">
        <v>46</v>
      </c>
      <c r="K63" s="20" t="s">
        <v>47</v>
      </c>
      <c r="L63" s="20" t="s">
        <v>48</v>
      </c>
      <c r="M63" s="20"/>
      <c r="N63" s="21">
        <v>-3593.85</v>
      </c>
      <c r="O63" s="21">
        <v>0</v>
      </c>
      <c r="P63" s="20"/>
      <c r="Q63" s="19">
        <v>45405</v>
      </c>
      <c r="R63" s="20"/>
      <c r="S63" s="19">
        <v>45405</v>
      </c>
      <c r="T63" s="20" t="s">
        <v>49</v>
      </c>
      <c r="U63" s="20">
        <v>969784</v>
      </c>
      <c r="V63" s="20">
        <v>240006027</v>
      </c>
      <c r="W63" s="20" t="s">
        <v>35</v>
      </c>
      <c r="X63" s="20" t="s">
        <v>283</v>
      </c>
      <c r="Y63" s="20" t="s">
        <v>52</v>
      </c>
      <c r="Z63" s="20" t="s">
        <v>280</v>
      </c>
      <c r="AA63" s="20" t="s">
        <v>53</v>
      </c>
      <c r="AB63" s="20" t="s">
        <v>54</v>
      </c>
      <c r="AC63" s="20" t="s">
        <v>55</v>
      </c>
      <c r="AD63" s="20" t="s">
        <v>56</v>
      </c>
      <c r="AE63" s="20"/>
      <c r="AF63" t="e">
        <f>VLOOKUP(L63,Contactos!B:B,1,0)</f>
        <v>#N/A</v>
      </c>
    </row>
    <row r="64" spans="1:32" ht="51" x14ac:dyDescent="0.2">
      <c r="A64" s="4">
        <f t="shared" si="1"/>
        <v>62</v>
      </c>
      <c r="B64" s="4" t="str">
        <f t="shared" si="2"/>
        <v>9999-00038014</v>
      </c>
      <c r="C64" s="4" t="str">
        <f>IFERROR(VLOOKUP(F64,Tablas!$A$1:$B$3,2,0),"")</f>
        <v/>
      </c>
      <c r="D64" s="4" t="str">
        <f t="shared" si="3"/>
        <v xml:space="preserve"> - CONTADO ADELANTADO / CASH IN ADVANCE - Notas de crédito clientes - CEX100867055</v>
      </c>
      <c r="E64" s="19">
        <v>43894</v>
      </c>
      <c r="F64" s="20" t="s">
        <v>203</v>
      </c>
      <c r="G64" s="20" t="s">
        <v>271</v>
      </c>
      <c r="H64" s="20" t="s">
        <v>80</v>
      </c>
      <c r="I64" s="20" t="s">
        <v>81</v>
      </c>
      <c r="J64" s="20" t="s">
        <v>272</v>
      </c>
      <c r="K64" s="20" t="s">
        <v>272</v>
      </c>
      <c r="L64" s="20" t="s">
        <v>273</v>
      </c>
      <c r="M64" s="20" t="s">
        <v>33</v>
      </c>
      <c r="N64" s="21">
        <v>-3473.58</v>
      </c>
      <c r="O64" s="21">
        <v>-1045</v>
      </c>
      <c r="P64" s="20"/>
      <c r="Q64" s="19">
        <v>43894</v>
      </c>
      <c r="R64" s="20"/>
      <c r="S64" s="20"/>
      <c r="T64" s="20" t="s">
        <v>70</v>
      </c>
      <c r="U64" s="20">
        <v>326467</v>
      </c>
      <c r="V64" s="20">
        <v>2000000069</v>
      </c>
      <c r="W64" s="20" t="s">
        <v>206</v>
      </c>
      <c r="X64" s="20" t="s">
        <v>274</v>
      </c>
      <c r="Y64" s="20" t="s">
        <v>37</v>
      </c>
      <c r="Z64" s="20" t="s">
        <v>275</v>
      </c>
      <c r="AA64" s="20" t="s">
        <v>276</v>
      </c>
      <c r="AB64" s="20" t="s">
        <v>277</v>
      </c>
      <c r="AC64" s="20"/>
      <c r="AD64" s="20" t="s">
        <v>278</v>
      </c>
      <c r="AE64" s="20"/>
      <c r="AF64" t="str">
        <f>VLOOKUP(L64,Contactos!B:B,1,0)</f>
        <v>SADIN INTERNATIONAL TRADING CO. L.L.C.</v>
      </c>
    </row>
    <row r="65" spans="1:32" ht="25.5" x14ac:dyDescent="0.2">
      <c r="A65" s="4">
        <f t="shared" si="1"/>
        <v>63</v>
      </c>
      <c r="B65" s="4" t="str">
        <f t="shared" si="2"/>
        <v>13896</v>
      </c>
      <c r="C65" s="4" t="str">
        <f>IFERROR(VLOOKUP(F65,Tablas!$A$1:$B$3,2,0),"")</f>
        <v/>
      </c>
      <c r="D65" s="4" t="str">
        <f t="shared" si="3"/>
        <v xml:space="preserve"> - CONTADO ADELANTADO / CASH IN ADVANCE - ANT 1 - PF 126 - 2019</v>
      </c>
      <c r="E65" s="19">
        <v>43756</v>
      </c>
      <c r="F65" s="20" t="s">
        <v>27</v>
      </c>
      <c r="G65" s="20" t="s">
        <v>284</v>
      </c>
      <c r="H65" s="20" t="s">
        <v>29</v>
      </c>
      <c r="I65" s="20" t="s">
        <v>30</v>
      </c>
      <c r="J65" s="20" t="s">
        <v>285</v>
      </c>
      <c r="K65" s="20" t="s">
        <v>285</v>
      </c>
      <c r="L65" s="20" t="s">
        <v>286</v>
      </c>
      <c r="M65" s="20" t="s">
        <v>33</v>
      </c>
      <c r="N65" s="21">
        <v>-3327.15</v>
      </c>
      <c r="O65" s="21">
        <v>-991.7</v>
      </c>
      <c r="P65" s="20"/>
      <c r="Q65" s="19">
        <v>43756</v>
      </c>
      <c r="R65" s="20"/>
      <c r="S65" s="20"/>
      <c r="T65" s="20" t="s">
        <v>70</v>
      </c>
      <c r="U65" s="20">
        <v>263916</v>
      </c>
      <c r="V65" s="20">
        <v>1900010724</v>
      </c>
      <c r="W65" s="20" t="s">
        <v>35</v>
      </c>
      <c r="X65" s="20" t="s">
        <v>185</v>
      </c>
      <c r="Y65" s="20" t="s">
        <v>37</v>
      </c>
      <c r="Z65" s="20" t="s">
        <v>287</v>
      </c>
      <c r="AA65" s="20" t="s">
        <v>288</v>
      </c>
      <c r="AB65" s="20" t="s">
        <v>289</v>
      </c>
      <c r="AC65" s="20" t="s">
        <v>290</v>
      </c>
      <c r="AD65" s="20" t="s">
        <v>291</v>
      </c>
      <c r="AE65" s="20"/>
      <c r="AF65" t="str">
        <f>VLOOKUP(L65,Contactos!B:B,1,0)</f>
        <v>SUPERIORVET, INC.</v>
      </c>
    </row>
    <row r="66" spans="1:32" ht="25.5" x14ac:dyDescent="0.2">
      <c r="A66" s="4">
        <f t="shared" si="1"/>
        <v>64</v>
      </c>
      <c r="B66" s="4" t="str">
        <f t="shared" si="2"/>
        <v>NO</v>
      </c>
      <c r="C66" s="4" t="str">
        <f>IFERROR(VLOOKUP(F66,Tablas!$A$1:$B$3,2,0),"")</f>
        <v/>
      </c>
      <c r="D66" s="4" t="str">
        <f t="shared" si="3"/>
        <v xml:space="preserve"> - CONTADO ADELANTADO / CASH IN ADVANCE - PF 049-2024</v>
      </c>
      <c r="E66" s="19">
        <v>45488</v>
      </c>
      <c r="F66" s="20" t="s">
        <v>27</v>
      </c>
      <c r="G66" s="20" t="s">
        <v>28</v>
      </c>
      <c r="H66" s="20" t="s">
        <v>29</v>
      </c>
      <c r="I66" s="20" t="s">
        <v>30</v>
      </c>
      <c r="J66" s="20" t="s">
        <v>292</v>
      </c>
      <c r="K66" s="20" t="s">
        <v>292</v>
      </c>
      <c r="L66" s="20" t="s">
        <v>293</v>
      </c>
      <c r="M66" s="20"/>
      <c r="N66" s="21">
        <v>-3263.26</v>
      </c>
      <c r="O66" s="21">
        <v>-872.53</v>
      </c>
      <c r="P66" s="20"/>
      <c r="Q66" s="19">
        <v>45488</v>
      </c>
      <c r="R66" s="20"/>
      <c r="S66" s="20"/>
      <c r="T66" s="20" t="s">
        <v>70</v>
      </c>
      <c r="U66" s="20">
        <v>1004182</v>
      </c>
      <c r="V66" s="20">
        <v>240009052</v>
      </c>
      <c r="W66" s="20" t="s">
        <v>35</v>
      </c>
      <c r="X66" s="20" t="s">
        <v>36</v>
      </c>
      <c r="Y66" s="20" t="s">
        <v>37</v>
      </c>
      <c r="Z66" s="20" t="s">
        <v>294</v>
      </c>
      <c r="AA66" s="20" t="s">
        <v>295</v>
      </c>
      <c r="AB66" s="20" t="s">
        <v>296</v>
      </c>
      <c r="AC66" s="20" t="s">
        <v>66</v>
      </c>
      <c r="AD66" s="20" t="s">
        <v>297</v>
      </c>
      <c r="AE66" s="20"/>
      <c r="AF66" t="str">
        <f>VLOOKUP(L66,Contactos!B:B,1,0)</f>
        <v>BREMER LANKA (PVT) LTD.</v>
      </c>
    </row>
    <row r="67" spans="1:32" ht="38.25" x14ac:dyDescent="0.2">
      <c r="A67" s="4">
        <f t="shared" si="1"/>
        <v>65</v>
      </c>
      <c r="B67" s="4" t="str">
        <f t="shared" si="2"/>
        <v/>
      </c>
      <c r="C67" s="4" t="str">
        <f>IFERROR(VLOOKUP(F67,Tablas!$A$1:$B$3,2,0),"")</f>
        <v/>
      </c>
      <c r="D67" s="4" t="str">
        <f t="shared" si="3"/>
        <v xml:space="preserve"> - CONTADO / CASH - Dif. en cambio</v>
      </c>
      <c r="E67" s="19">
        <v>45473</v>
      </c>
      <c r="F67" s="20" t="s">
        <v>27</v>
      </c>
      <c r="G67" s="20"/>
      <c r="H67" s="20" t="s">
        <v>29</v>
      </c>
      <c r="I67" s="20" t="s">
        <v>30</v>
      </c>
      <c r="J67" s="20" t="s">
        <v>298</v>
      </c>
      <c r="K67" s="20" t="s">
        <v>298</v>
      </c>
      <c r="L67" s="20" t="s">
        <v>299</v>
      </c>
      <c r="M67" s="20"/>
      <c r="N67" s="21">
        <v>-3146.99</v>
      </c>
      <c r="O67" s="21">
        <v>0</v>
      </c>
      <c r="P67" s="20"/>
      <c r="Q67" s="19">
        <v>45473</v>
      </c>
      <c r="R67" s="20"/>
      <c r="S67" s="20"/>
      <c r="T67" s="20" t="s">
        <v>49</v>
      </c>
      <c r="U67" s="20">
        <v>1028678</v>
      </c>
      <c r="V67" s="20">
        <v>240026940</v>
      </c>
      <c r="W67" s="20" t="s">
        <v>50</v>
      </c>
      <c r="X67" s="20" t="s">
        <v>298</v>
      </c>
      <c r="Y67" s="20" t="s">
        <v>37</v>
      </c>
      <c r="Z67" s="20" t="s">
        <v>63</v>
      </c>
      <c r="AA67" s="20" t="s">
        <v>300</v>
      </c>
      <c r="AB67" s="20"/>
      <c r="AC67" s="20"/>
      <c r="AD67" s="20" t="s">
        <v>175</v>
      </c>
      <c r="AE67" s="20"/>
      <c r="AF67" t="str">
        <f>VLOOKUP(L67,Contactos!B:B,1,0)</f>
        <v>AFVET S.A.</v>
      </c>
    </row>
    <row r="68" spans="1:32" ht="51" x14ac:dyDescent="0.2">
      <c r="A68" s="4">
        <f t="shared" ref="A68:A131" si="4">ROW()-2</f>
        <v>66</v>
      </c>
      <c r="B68" s="4" t="str">
        <f t="shared" ref="B68:B131" si="5">MID(G68,4,20)</f>
        <v>9999-00045292</v>
      </c>
      <c r="C68" s="4" t="str">
        <f>IFERROR(VLOOKUP(F68,Tablas!$A$1:$B$3,2,0),"")</f>
        <v/>
      </c>
      <c r="D68" s="4" t="str">
        <f t="shared" ref="D68:D131" si="6">CONCATENATE(AE68," - ",T68," - ",Z68)</f>
        <v xml:space="preserve"> - LETRA 75 DIAS / DRAFT 75 DAYS - Notas de crédito clientes - C20491686759</v>
      </c>
      <c r="E68" s="19">
        <v>45239</v>
      </c>
      <c r="F68" s="20" t="s">
        <v>203</v>
      </c>
      <c r="G68" s="20" t="s">
        <v>301</v>
      </c>
      <c r="H68" s="20" t="s">
        <v>44</v>
      </c>
      <c r="I68" s="20" t="s">
        <v>45</v>
      </c>
      <c r="J68" s="20" t="s">
        <v>302</v>
      </c>
      <c r="K68" s="20" t="s">
        <v>303</v>
      </c>
      <c r="L68" s="20" t="s">
        <v>304</v>
      </c>
      <c r="M68" s="20" t="s">
        <v>125</v>
      </c>
      <c r="N68" s="21">
        <v>-3070.75</v>
      </c>
      <c r="O68" s="21">
        <v>0</v>
      </c>
      <c r="P68" s="20"/>
      <c r="Q68" s="19">
        <v>45239</v>
      </c>
      <c r="R68" s="20"/>
      <c r="S68" s="19">
        <v>45239</v>
      </c>
      <c r="T68" s="20" t="s">
        <v>126</v>
      </c>
      <c r="U68" s="20">
        <v>872029</v>
      </c>
      <c r="V68" s="20">
        <v>230000514</v>
      </c>
      <c r="W68" s="20" t="s">
        <v>206</v>
      </c>
      <c r="X68" s="20" t="s">
        <v>305</v>
      </c>
      <c r="Y68" s="20" t="s">
        <v>306</v>
      </c>
      <c r="Z68" s="20" t="s">
        <v>307</v>
      </c>
      <c r="AA68" s="20" t="s">
        <v>308</v>
      </c>
      <c r="AB68" s="20" t="s">
        <v>309</v>
      </c>
      <c r="AC68" s="20" t="s">
        <v>309</v>
      </c>
      <c r="AD68" s="20" t="s">
        <v>56</v>
      </c>
      <c r="AE68" s="20"/>
      <c r="AF68" t="str">
        <f>VLOOKUP(L68,Contactos!B:B,1,0)</f>
        <v>AGROVET Y DISTRIBUCIONES GRANDEZ S.R.L</v>
      </c>
    </row>
    <row r="69" spans="1:32" ht="25.5" x14ac:dyDescent="0.2">
      <c r="A69" s="4">
        <f t="shared" si="4"/>
        <v>67</v>
      </c>
      <c r="B69" s="4" t="str">
        <f t="shared" si="5"/>
        <v/>
      </c>
      <c r="C69" s="4" t="str">
        <f>IFERROR(VLOOKUP(F69,Tablas!$A$1:$B$3,2,0),"")</f>
        <v/>
      </c>
      <c r="D69" s="4" t="str">
        <f t="shared" si="6"/>
        <v xml:space="preserve"> - CONTADO ADELANTADO / CASH IN ADVANCE - Dif. en cambio</v>
      </c>
      <c r="E69" s="19">
        <v>45473</v>
      </c>
      <c r="F69" s="20" t="s">
        <v>27</v>
      </c>
      <c r="G69" s="20"/>
      <c r="H69" s="20" t="s">
        <v>29</v>
      </c>
      <c r="I69" s="20" t="s">
        <v>30</v>
      </c>
      <c r="J69" s="20" t="s">
        <v>74</v>
      </c>
      <c r="K69" s="20" t="s">
        <v>74</v>
      </c>
      <c r="L69" s="20" t="s">
        <v>75</v>
      </c>
      <c r="M69" s="20" t="s">
        <v>33</v>
      </c>
      <c r="N69" s="21">
        <v>-2917.44</v>
      </c>
      <c r="O69" s="21">
        <v>0</v>
      </c>
      <c r="P69" s="20"/>
      <c r="Q69" s="19">
        <v>45473</v>
      </c>
      <c r="R69" s="20"/>
      <c r="S69" s="20"/>
      <c r="T69" s="20" t="s">
        <v>70</v>
      </c>
      <c r="U69" s="20">
        <v>1028672</v>
      </c>
      <c r="V69" s="20">
        <v>240026934</v>
      </c>
      <c r="W69" s="20" t="s">
        <v>50</v>
      </c>
      <c r="X69" s="20" t="s">
        <v>62</v>
      </c>
      <c r="Y69" s="20" t="s">
        <v>37</v>
      </c>
      <c r="Z69" s="20" t="s">
        <v>63</v>
      </c>
      <c r="AA69" s="20" t="s">
        <v>77</v>
      </c>
      <c r="AB69" s="20"/>
      <c r="AC69" s="20"/>
      <c r="AD69" s="20" t="s">
        <v>78</v>
      </c>
      <c r="AE69" s="20"/>
      <c r="AF69" t="str">
        <f>VLOOKUP(L69,Contactos!B:B,1,0)</f>
        <v>VETPLUS S.R.L.</v>
      </c>
    </row>
    <row r="70" spans="1:32" ht="51" x14ac:dyDescent="0.2">
      <c r="A70" s="4">
        <f t="shared" si="4"/>
        <v>68</v>
      </c>
      <c r="B70" s="4" t="str">
        <f t="shared" si="5"/>
        <v/>
      </c>
      <c r="C70" s="4" t="str">
        <f>IFERROR(VLOOKUP(F70,Tablas!$A$1:$B$3,2,0),"")</f>
        <v/>
      </c>
      <c r="D70" s="4" t="str">
        <f t="shared" si="6"/>
        <v xml:space="preserve"> - COBRANZA DOC. 60 DIAS  / DA 60 DAYS - Dif. en cambio</v>
      </c>
      <c r="E70" s="19">
        <v>45504</v>
      </c>
      <c r="F70" s="20" t="s">
        <v>27</v>
      </c>
      <c r="G70" s="20"/>
      <c r="H70" s="20" t="s">
        <v>80</v>
      </c>
      <c r="I70" s="20" t="s">
        <v>81</v>
      </c>
      <c r="J70" s="20" t="s">
        <v>310</v>
      </c>
      <c r="K70" s="20" t="s">
        <v>310</v>
      </c>
      <c r="L70" s="20" t="s">
        <v>311</v>
      </c>
      <c r="M70" s="20"/>
      <c r="N70" s="21">
        <v>-2788.29</v>
      </c>
      <c r="O70" s="21">
        <v>0</v>
      </c>
      <c r="P70" s="20"/>
      <c r="Q70" s="19">
        <v>45504</v>
      </c>
      <c r="R70" s="20"/>
      <c r="S70" s="20"/>
      <c r="T70" s="20" t="s">
        <v>34</v>
      </c>
      <c r="U70" s="20">
        <v>1036122</v>
      </c>
      <c r="V70" s="20">
        <v>240029611</v>
      </c>
      <c r="W70" s="20" t="s">
        <v>50</v>
      </c>
      <c r="X70" s="20" t="s">
        <v>62</v>
      </c>
      <c r="Y70" s="20" t="s">
        <v>37</v>
      </c>
      <c r="Z70" s="20" t="s">
        <v>63</v>
      </c>
      <c r="AA70" s="20" t="s">
        <v>312</v>
      </c>
      <c r="AB70" s="20" t="s">
        <v>313</v>
      </c>
      <c r="AC70" s="20" t="s">
        <v>314</v>
      </c>
      <c r="AD70" s="20" t="s">
        <v>315</v>
      </c>
      <c r="AE70" s="20"/>
      <c r="AF70" t="str">
        <f>VLOOKUP(L70,Contactos!B:B,1,0)</f>
        <v>LABORATORIOS QUIMIO-VET, C.A.</v>
      </c>
    </row>
    <row r="71" spans="1:32" ht="38.25" x14ac:dyDescent="0.2">
      <c r="A71" s="4">
        <f t="shared" si="4"/>
        <v>69</v>
      </c>
      <c r="B71" s="4" t="str">
        <f t="shared" si="5"/>
        <v/>
      </c>
      <c r="C71" s="4" t="str">
        <f>IFERROR(VLOOKUP(F71,Tablas!$A$1:$B$3,2,0),"")</f>
        <v/>
      </c>
      <c r="D71" s="4" t="str">
        <f t="shared" si="6"/>
        <v xml:space="preserve"> - COBRANZA DOC. 90 DIAS  / DA 90 DAYS - Dif. en cambio</v>
      </c>
      <c r="E71" s="19">
        <v>45351</v>
      </c>
      <c r="F71" s="20" t="s">
        <v>27</v>
      </c>
      <c r="G71" s="20"/>
      <c r="H71" s="20" t="s">
        <v>80</v>
      </c>
      <c r="I71" s="20" t="s">
        <v>81</v>
      </c>
      <c r="J71" s="20" t="s">
        <v>133</v>
      </c>
      <c r="K71" s="20" t="s">
        <v>133</v>
      </c>
      <c r="L71" s="20" t="s">
        <v>134</v>
      </c>
      <c r="M71" s="20" t="s">
        <v>33</v>
      </c>
      <c r="N71" s="21">
        <v>-2674.06</v>
      </c>
      <c r="O71" s="21">
        <v>0</v>
      </c>
      <c r="P71" s="20"/>
      <c r="Q71" s="19">
        <v>45351</v>
      </c>
      <c r="R71" s="20"/>
      <c r="S71" s="20"/>
      <c r="T71" s="20" t="s">
        <v>135</v>
      </c>
      <c r="U71" s="20">
        <v>965109</v>
      </c>
      <c r="V71" s="20">
        <v>240010506</v>
      </c>
      <c r="W71" s="20" t="s">
        <v>50</v>
      </c>
      <c r="X71" s="20" t="s">
        <v>62</v>
      </c>
      <c r="Y71" s="20" t="s">
        <v>37</v>
      </c>
      <c r="Z71" s="20" t="s">
        <v>63</v>
      </c>
      <c r="AA71" s="20" t="s">
        <v>136</v>
      </c>
      <c r="AB71" s="20"/>
      <c r="AC71" s="20" t="s">
        <v>66</v>
      </c>
      <c r="AD71" s="20" t="s">
        <v>137</v>
      </c>
      <c r="AE71" s="20"/>
      <c r="AF71" t="str">
        <f>VLOOKUP(L71,Contactos!B:B,1,0)</f>
        <v>TECNOLOGIA AGRICOLA S. DE R.L. DE C.V.</v>
      </c>
    </row>
    <row r="72" spans="1:32" ht="25.5" x14ac:dyDescent="0.2">
      <c r="A72" s="4">
        <f t="shared" si="4"/>
        <v>70</v>
      </c>
      <c r="B72" s="4" t="str">
        <f t="shared" si="5"/>
        <v>42698</v>
      </c>
      <c r="C72" s="4" t="str">
        <f>IFERROR(VLOOKUP(F72,Tablas!$A$1:$B$3,2,0),"")</f>
        <v/>
      </c>
      <c r="D72" s="4" t="str">
        <f t="shared" si="6"/>
        <v xml:space="preserve"> - CONTADO ADELANTADO / CASH IN ADVANCE - ANTICIPO PF</v>
      </c>
      <c r="E72" s="19">
        <v>43100</v>
      </c>
      <c r="F72" s="20" t="s">
        <v>27</v>
      </c>
      <c r="G72" s="20" t="s">
        <v>316</v>
      </c>
      <c r="H72" s="20" t="s">
        <v>29</v>
      </c>
      <c r="I72" s="20" t="s">
        <v>30</v>
      </c>
      <c r="J72" s="20" t="s">
        <v>317</v>
      </c>
      <c r="K72" s="20" t="s">
        <v>317</v>
      </c>
      <c r="L72" s="20" t="s">
        <v>318</v>
      </c>
      <c r="M72" s="20" t="s">
        <v>33</v>
      </c>
      <c r="N72" s="21">
        <v>-2609.02</v>
      </c>
      <c r="O72" s="21">
        <v>-805.75</v>
      </c>
      <c r="P72" s="20"/>
      <c r="Q72" s="19">
        <v>43059</v>
      </c>
      <c r="R72" s="20"/>
      <c r="S72" s="20"/>
      <c r="T72" s="20" t="s">
        <v>70</v>
      </c>
      <c r="U72" s="20">
        <v>728</v>
      </c>
      <c r="V72" s="20">
        <v>1700000178</v>
      </c>
      <c r="W72" s="20" t="s">
        <v>50</v>
      </c>
      <c r="X72" s="20" t="s">
        <v>192</v>
      </c>
      <c r="Y72" s="20" t="s">
        <v>37</v>
      </c>
      <c r="Z72" s="20" t="s">
        <v>319</v>
      </c>
      <c r="AA72" s="20" t="s">
        <v>320</v>
      </c>
      <c r="AB72" s="20"/>
      <c r="AC72" s="20" t="s">
        <v>66</v>
      </c>
      <c r="AD72" s="20" t="s">
        <v>321</v>
      </c>
      <c r="AE72" s="20"/>
      <c r="AF72" t="str">
        <f>VLOOKUP(L72,Contactos!B:B,1,0)</f>
        <v>ANIMAL HOSPITAL</v>
      </c>
    </row>
    <row r="73" spans="1:32" ht="51" x14ac:dyDescent="0.2">
      <c r="A73" s="4">
        <f t="shared" si="4"/>
        <v>71</v>
      </c>
      <c r="B73" s="4" t="str">
        <f t="shared" si="5"/>
        <v>NO</v>
      </c>
      <c r="C73" s="4" t="str">
        <f>IFERROR(VLOOKUP(F73,Tablas!$A$1:$B$3,2,0),"")</f>
        <v/>
      </c>
      <c r="D73" s="4" t="str">
        <f t="shared" si="6"/>
        <v xml:space="preserve"> - CONTADO ADELANTADO / CASH IN ADVANCE - PF 253-2023 B</v>
      </c>
      <c r="E73" s="19">
        <v>45483</v>
      </c>
      <c r="F73" s="20" t="s">
        <v>27</v>
      </c>
      <c r="G73" s="20" t="s">
        <v>28</v>
      </c>
      <c r="H73" s="20" t="s">
        <v>29</v>
      </c>
      <c r="I73" s="20" t="s">
        <v>30</v>
      </c>
      <c r="J73" s="20" t="s">
        <v>92</v>
      </c>
      <c r="K73" s="20" t="s">
        <v>92</v>
      </c>
      <c r="L73" s="20" t="s">
        <v>93</v>
      </c>
      <c r="M73" s="20" t="s">
        <v>33</v>
      </c>
      <c r="N73" s="21">
        <v>-2598.88</v>
      </c>
      <c r="O73" s="21">
        <v>-685.9</v>
      </c>
      <c r="P73" s="20"/>
      <c r="Q73" s="19">
        <v>45483</v>
      </c>
      <c r="R73" s="20"/>
      <c r="S73" s="20"/>
      <c r="T73" s="20" t="s">
        <v>70</v>
      </c>
      <c r="U73" s="20">
        <v>994875</v>
      </c>
      <c r="V73" s="20">
        <v>240008307</v>
      </c>
      <c r="W73" s="20" t="s">
        <v>35</v>
      </c>
      <c r="X73" s="20" t="s">
        <v>36</v>
      </c>
      <c r="Y73" s="20" t="s">
        <v>37</v>
      </c>
      <c r="Z73" s="20" t="s">
        <v>94</v>
      </c>
      <c r="AA73" s="20" t="s">
        <v>95</v>
      </c>
      <c r="AB73" s="20" t="s">
        <v>66</v>
      </c>
      <c r="AC73" s="20" t="s">
        <v>66</v>
      </c>
      <c r="AD73" s="20" t="s">
        <v>96</v>
      </c>
      <c r="AE73" s="20"/>
      <c r="AF73" t="str">
        <f>VLOOKUP(L73,Contactos!B:B,1,0)</f>
        <v>QUALITY CO. FOR VET.MED. TRADE</v>
      </c>
    </row>
    <row r="74" spans="1:32" ht="25.5" x14ac:dyDescent="0.2">
      <c r="A74" s="4">
        <f t="shared" si="4"/>
        <v>72</v>
      </c>
      <c r="B74" s="4" t="str">
        <f t="shared" si="5"/>
        <v/>
      </c>
      <c r="C74" s="4" t="str">
        <f>IFERROR(VLOOKUP(F74,Tablas!$A$1:$B$3,2,0),"")</f>
        <v/>
      </c>
      <c r="D74" s="4" t="str">
        <f t="shared" si="6"/>
        <v xml:space="preserve"> - CONTADO ADELANTADO / CASH IN ADVANCE - Dif. en cambio</v>
      </c>
      <c r="E74" s="19">
        <v>45504</v>
      </c>
      <c r="F74" s="20" t="s">
        <v>27</v>
      </c>
      <c r="G74" s="20"/>
      <c r="H74" s="20" t="s">
        <v>322</v>
      </c>
      <c r="I74" s="20" t="s">
        <v>323</v>
      </c>
      <c r="J74" s="20" t="s">
        <v>324</v>
      </c>
      <c r="K74" s="20" t="s">
        <v>325</v>
      </c>
      <c r="L74" s="20" t="s">
        <v>326</v>
      </c>
      <c r="M74" s="20" t="s">
        <v>125</v>
      </c>
      <c r="N74" s="21">
        <v>-2576.42</v>
      </c>
      <c r="O74" s="21">
        <v>0</v>
      </c>
      <c r="P74" s="20"/>
      <c r="Q74" s="19">
        <v>45504</v>
      </c>
      <c r="R74" s="20"/>
      <c r="S74" s="19">
        <v>45504</v>
      </c>
      <c r="T74" s="20" t="s">
        <v>70</v>
      </c>
      <c r="U74" s="20">
        <v>1036119</v>
      </c>
      <c r="V74" s="20">
        <v>240029608</v>
      </c>
      <c r="W74" s="20" t="s">
        <v>50</v>
      </c>
      <c r="X74" s="20" t="s">
        <v>62</v>
      </c>
      <c r="Y74" s="20" t="s">
        <v>52</v>
      </c>
      <c r="Z74" s="20" t="s">
        <v>63</v>
      </c>
      <c r="AA74" s="20" t="s">
        <v>327</v>
      </c>
      <c r="AB74" s="20" t="s">
        <v>328</v>
      </c>
      <c r="AC74" s="20" t="s">
        <v>167</v>
      </c>
      <c r="AD74" s="20" t="s">
        <v>56</v>
      </c>
      <c r="AE74" s="20"/>
      <c r="AF74" t="str">
        <f>VLOOKUP(L74,Contactos!B:B,1,0)</f>
        <v>PHARMADIX CORP. S.A.C.</v>
      </c>
    </row>
    <row r="75" spans="1:32" ht="51" x14ac:dyDescent="0.2">
      <c r="A75" s="4">
        <f t="shared" si="4"/>
        <v>73</v>
      </c>
      <c r="B75" s="4" t="str">
        <f t="shared" si="5"/>
        <v>9999-22000367</v>
      </c>
      <c r="C75" s="4" t="str">
        <f>IFERROR(VLOOKUP(F75,Tablas!$A$1:$B$3,2,0),"")</f>
        <v/>
      </c>
      <c r="D75" s="4" t="str">
        <f t="shared" si="6"/>
        <v xml:space="preserve"> - LETRA 75 DIAS / DRAFT 75 DAYS - Notas de crédito clientes - C20110651121</v>
      </c>
      <c r="E75" s="19">
        <v>45469</v>
      </c>
      <c r="F75" s="20" t="s">
        <v>203</v>
      </c>
      <c r="G75" s="20" t="s">
        <v>329</v>
      </c>
      <c r="H75" s="20" t="s">
        <v>44</v>
      </c>
      <c r="I75" s="20" t="s">
        <v>45</v>
      </c>
      <c r="J75" s="20" t="s">
        <v>330</v>
      </c>
      <c r="K75" s="20" t="s">
        <v>331</v>
      </c>
      <c r="L75" s="20" t="s">
        <v>332</v>
      </c>
      <c r="M75" s="20" t="s">
        <v>125</v>
      </c>
      <c r="N75" s="21">
        <v>-2534.0100000000002</v>
      </c>
      <c r="O75" s="21">
        <v>0</v>
      </c>
      <c r="P75" s="20"/>
      <c r="Q75" s="19">
        <v>45469</v>
      </c>
      <c r="R75" s="20"/>
      <c r="S75" s="19">
        <v>45469</v>
      </c>
      <c r="T75" s="20" t="s">
        <v>126</v>
      </c>
      <c r="U75" s="20">
        <v>986587</v>
      </c>
      <c r="V75" s="20">
        <v>240000151</v>
      </c>
      <c r="W75" s="20" t="s">
        <v>206</v>
      </c>
      <c r="X75" s="20" t="s">
        <v>305</v>
      </c>
      <c r="Y75" s="20" t="s">
        <v>333</v>
      </c>
      <c r="Z75" s="20" t="s">
        <v>334</v>
      </c>
      <c r="AA75" s="20" t="s">
        <v>335</v>
      </c>
      <c r="AB75" s="20" t="s">
        <v>336</v>
      </c>
      <c r="AC75" s="20" t="s">
        <v>337</v>
      </c>
      <c r="AD75" s="20" t="s">
        <v>56</v>
      </c>
      <c r="AE75" s="20"/>
      <c r="AF75" t="str">
        <f>VLOOKUP(L75,Contactos!B:B,1,0)</f>
        <v>REPRESENTACIONES DURAND S.A.C.</v>
      </c>
    </row>
    <row r="76" spans="1:32" ht="25.5" x14ac:dyDescent="0.2">
      <c r="A76" s="4">
        <f t="shared" si="4"/>
        <v>74</v>
      </c>
      <c r="B76" s="4" t="str">
        <f t="shared" si="5"/>
        <v>4460</v>
      </c>
      <c r="C76" s="4" t="str">
        <f>IFERROR(VLOOKUP(F76,Tablas!$A$1:$B$3,2,0),"")</f>
        <v/>
      </c>
      <c r="D76" s="4" t="str">
        <f t="shared" si="6"/>
        <v xml:space="preserve"> - CONTADO ADELANTADO / CASH IN ADVANCE - PEE 4460</v>
      </c>
      <c r="E76" s="19">
        <v>45531</v>
      </c>
      <c r="F76" s="20" t="s">
        <v>27</v>
      </c>
      <c r="G76" s="20" t="s">
        <v>338</v>
      </c>
      <c r="H76" s="20" t="s">
        <v>120</v>
      </c>
      <c r="I76" s="20" t="s">
        <v>121</v>
      </c>
      <c r="J76" s="20" t="s">
        <v>339</v>
      </c>
      <c r="K76" s="20" t="s">
        <v>340</v>
      </c>
      <c r="L76" s="20" t="s">
        <v>341</v>
      </c>
      <c r="M76" s="20"/>
      <c r="N76" s="21">
        <v>-2503.6</v>
      </c>
      <c r="O76" s="21">
        <v>0</v>
      </c>
      <c r="P76" s="20"/>
      <c r="Q76" s="19">
        <v>45531</v>
      </c>
      <c r="R76" s="20"/>
      <c r="S76" s="19">
        <v>45531</v>
      </c>
      <c r="T76" s="20" t="s">
        <v>70</v>
      </c>
      <c r="U76" s="20">
        <v>1014044</v>
      </c>
      <c r="V76" s="20">
        <v>240010062</v>
      </c>
      <c r="W76" s="20" t="s">
        <v>35</v>
      </c>
      <c r="X76" s="20" t="s">
        <v>127</v>
      </c>
      <c r="Y76" s="20" t="s">
        <v>128</v>
      </c>
      <c r="Z76" s="20" t="s">
        <v>342</v>
      </c>
      <c r="AA76" s="20" t="s">
        <v>343</v>
      </c>
      <c r="AB76" s="20" t="s">
        <v>344</v>
      </c>
      <c r="AC76" s="20" t="s">
        <v>344</v>
      </c>
      <c r="AD76" s="20" t="s">
        <v>56</v>
      </c>
      <c r="AE76" s="20"/>
      <c r="AF76" t="str">
        <f>VLOOKUP(L76,Contactos!B:B,1,0)</f>
        <v>FUMIGACIONES DEL SUR E.I.R.L.</v>
      </c>
    </row>
    <row r="77" spans="1:32" ht="51" x14ac:dyDescent="0.2">
      <c r="A77" s="4">
        <f t="shared" si="4"/>
        <v>75</v>
      </c>
      <c r="B77" s="4" t="str">
        <f t="shared" si="5"/>
        <v/>
      </c>
      <c r="C77" s="4" t="str">
        <f>IFERROR(VLOOKUP(F77,Tablas!$A$1:$B$3,2,0),"")</f>
        <v/>
      </c>
      <c r="D77" s="4" t="str">
        <f t="shared" si="6"/>
        <v xml:space="preserve"> - CONTADO ADELANTADO / CASH IN ADVANCE - Dif. en cambio</v>
      </c>
      <c r="E77" s="19">
        <v>45412</v>
      </c>
      <c r="F77" s="20" t="s">
        <v>27</v>
      </c>
      <c r="G77" s="20"/>
      <c r="H77" s="20" t="s">
        <v>29</v>
      </c>
      <c r="I77" s="20" t="s">
        <v>30</v>
      </c>
      <c r="J77" s="20" t="s">
        <v>92</v>
      </c>
      <c r="K77" s="20" t="s">
        <v>92</v>
      </c>
      <c r="L77" s="20" t="s">
        <v>93</v>
      </c>
      <c r="M77" s="20" t="s">
        <v>33</v>
      </c>
      <c r="N77" s="21">
        <v>-2483.36</v>
      </c>
      <c r="O77" s="21">
        <v>0</v>
      </c>
      <c r="P77" s="20"/>
      <c r="Q77" s="19">
        <v>45412</v>
      </c>
      <c r="R77" s="20"/>
      <c r="S77" s="20"/>
      <c r="T77" s="20" t="s">
        <v>70</v>
      </c>
      <c r="U77" s="20">
        <v>1001674</v>
      </c>
      <c r="V77" s="20">
        <v>240019061</v>
      </c>
      <c r="W77" s="20" t="s">
        <v>50</v>
      </c>
      <c r="X77" s="20" t="s">
        <v>62</v>
      </c>
      <c r="Y77" s="20" t="s">
        <v>37</v>
      </c>
      <c r="Z77" s="20" t="s">
        <v>63</v>
      </c>
      <c r="AA77" s="20" t="s">
        <v>95</v>
      </c>
      <c r="AB77" s="20" t="s">
        <v>66</v>
      </c>
      <c r="AC77" s="20" t="s">
        <v>66</v>
      </c>
      <c r="AD77" s="20" t="s">
        <v>96</v>
      </c>
      <c r="AE77" s="20"/>
      <c r="AF77" t="str">
        <f>VLOOKUP(L77,Contactos!B:B,1,0)</f>
        <v>QUALITY CO. FOR VET.MED. TRADE</v>
      </c>
    </row>
    <row r="78" spans="1:32" ht="51" x14ac:dyDescent="0.2">
      <c r="A78" s="4">
        <f t="shared" si="4"/>
        <v>76</v>
      </c>
      <c r="B78" s="4" t="str">
        <f t="shared" si="5"/>
        <v/>
      </c>
      <c r="C78" s="4" t="str">
        <f>IFERROR(VLOOKUP(F78,Tablas!$A$1:$B$3,2,0),"")</f>
        <v/>
      </c>
      <c r="D78" s="4" t="str">
        <f t="shared" si="6"/>
        <v xml:space="preserve"> - 50% ADELANTADO – 50% ANTES DEL ENVIO / 50% IN ADVANCE – 50% BEFORE SHIPMENT - Dif. en cambio</v>
      </c>
      <c r="E78" s="19">
        <v>45473</v>
      </c>
      <c r="F78" s="20" t="s">
        <v>27</v>
      </c>
      <c r="G78" s="20"/>
      <c r="H78" s="20" t="s">
        <v>29</v>
      </c>
      <c r="I78" s="20" t="s">
        <v>30</v>
      </c>
      <c r="J78" s="20" t="s">
        <v>112</v>
      </c>
      <c r="K78" s="20" t="s">
        <v>112</v>
      </c>
      <c r="L78" s="20" t="s">
        <v>113</v>
      </c>
      <c r="M78" s="20" t="s">
        <v>33</v>
      </c>
      <c r="N78" s="21">
        <v>-2354.7199999999998</v>
      </c>
      <c r="O78" s="21">
        <v>0</v>
      </c>
      <c r="P78" s="20"/>
      <c r="Q78" s="19">
        <v>45473</v>
      </c>
      <c r="R78" s="20"/>
      <c r="S78" s="20"/>
      <c r="T78" s="20" t="s">
        <v>114</v>
      </c>
      <c r="U78" s="20">
        <v>1028655</v>
      </c>
      <c r="V78" s="20">
        <v>240026917</v>
      </c>
      <c r="W78" s="20" t="s">
        <v>50</v>
      </c>
      <c r="X78" s="20" t="s">
        <v>62</v>
      </c>
      <c r="Y78" s="20" t="s">
        <v>37</v>
      </c>
      <c r="Z78" s="20" t="s">
        <v>63</v>
      </c>
      <c r="AA78" s="20" t="s">
        <v>116</v>
      </c>
      <c r="AB78" s="20"/>
      <c r="AC78" s="20"/>
      <c r="AD78" s="20" t="s">
        <v>117</v>
      </c>
      <c r="AE78" s="20"/>
      <c r="AF78" t="str">
        <f>VLOOKUP(L78,Contactos!B:B,1,0)</f>
        <v>GANESHA AGROFARMA</v>
      </c>
    </row>
    <row r="79" spans="1:32" ht="25.5" x14ac:dyDescent="0.2">
      <c r="A79" s="4">
        <f t="shared" si="4"/>
        <v>77</v>
      </c>
      <c r="B79" s="4" t="str">
        <f t="shared" si="5"/>
        <v/>
      </c>
      <c r="C79" s="4" t="str">
        <f>IFERROR(VLOOKUP(F79,Tablas!$A$1:$B$3,2,0),"")</f>
        <v/>
      </c>
      <c r="D79" s="4" t="str">
        <f t="shared" si="6"/>
        <v xml:space="preserve"> - CARTA DE CRÉDITO 60 DIAS / L/C 60 DAYS - Dif. en cambio</v>
      </c>
      <c r="E79" s="19">
        <v>45504</v>
      </c>
      <c r="F79" s="20" t="s">
        <v>27</v>
      </c>
      <c r="G79" s="20"/>
      <c r="H79" s="20" t="s">
        <v>80</v>
      </c>
      <c r="I79" s="20" t="s">
        <v>81</v>
      </c>
      <c r="J79" s="20" t="s">
        <v>345</v>
      </c>
      <c r="K79" s="20" t="s">
        <v>345</v>
      </c>
      <c r="L79" s="20" t="s">
        <v>346</v>
      </c>
      <c r="M79" s="20" t="s">
        <v>33</v>
      </c>
      <c r="N79" s="21">
        <v>-2321.62</v>
      </c>
      <c r="O79" s="21">
        <v>0</v>
      </c>
      <c r="P79" s="20"/>
      <c r="Q79" s="19">
        <v>45504</v>
      </c>
      <c r="R79" s="20"/>
      <c r="S79" s="20"/>
      <c r="T79" s="20" t="s">
        <v>347</v>
      </c>
      <c r="U79" s="20">
        <v>1036123</v>
      </c>
      <c r="V79" s="20">
        <v>240029612</v>
      </c>
      <c r="W79" s="20" t="s">
        <v>50</v>
      </c>
      <c r="X79" s="20" t="s">
        <v>62</v>
      </c>
      <c r="Y79" s="20" t="s">
        <v>37</v>
      </c>
      <c r="Z79" s="20" t="s">
        <v>63</v>
      </c>
      <c r="AA79" s="20" t="s">
        <v>348</v>
      </c>
      <c r="AB79" s="20"/>
      <c r="AC79" s="20" t="s">
        <v>66</v>
      </c>
      <c r="AD79" s="20" t="s">
        <v>349</v>
      </c>
      <c r="AE79" s="20"/>
      <c r="AF79" t="str">
        <f>VLOOKUP(L79,Contactos!B:B,1,0)</f>
        <v>CYCLOVET - SARL.</v>
      </c>
    </row>
    <row r="80" spans="1:32" ht="25.5" x14ac:dyDescent="0.2">
      <c r="A80" s="4">
        <f t="shared" si="4"/>
        <v>78</v>
      </c>
      <c r="B80" s="4" t="str">
        <f t="shared" si="5"/>
        <v/>
      </c>
      <c r="C80" s="4" t="str">
        <f>IFERROR(VLOOKUP(F80,Tablas!$A$1:$B$3,2,0),"")</f>
        <v/>
      </c>
      <c r="D80" s="4" t="str">
        <f t="shared" si="6"/>
        <v xml:space="preserve"> - CONTADO / CASH - Dif. en cambio</v>
      </c>
      <c r="E80" s="19">
        <v>45504</v>
      </c>
      <c r="F80" s="20" t="s">
        <v>27</v>
      </c>
      <c r="G80" s="20"/>
      <c r="H80" s="20" t="s">
        <v>44</v>
      </c>
      <c r="I80" s="20" t="s">
        <v>45</v>
      </c>
      <c r="J80" s="20" t="s">
        <v>350</v>
      </c>
      <c r="K80" s="20" t="s">
        <v>351</v>
      </c>
      <c r="L80" s="20" t="s">
        <v>352</v>
      </c>
      <c r="M80" s="20" t="s">
        <v>33</v>
      </c>
      <c r="N80" s="21">
        <v>-2280.4699999999998</v>
      </c>
      <c r="O80" s="21">
        <v>0</v>
      </c>
      <c r="P80" s="20"/>
      <c r="Q80" s="19">
        <v>45504</v>
      </c>
      <c r="R80" s="20"/>
      <c r="S80" s="19">
        <v>45504</v>
      </c>
      <c r="T80" s="20" t="s">
        <v>49</v>
      </c>
      <c r="U80" s="20">
        <v>1036175</v>
      </c>
      <c r="V80" s="20">
        <v>240029664</v>
      </c>
      <c r="W80" s="20" t="s">
        <v>50</v>
      </c>
      <c r="X80" s="20" t="s">
        <v>62</v>
      </c>
      <c r="Y80" s="20" t="s">
        <v>52</v>
      </c>
      <c r="Z80" s="20" t="s">
        <v>63</v>
      </c>
      <c r="AA80" s="20" t="s">
        <v>353</v>
      </c>
      <c r="AB80" s="20" t="s">
        <v>54</v>
      </c>
      <c r="AC80" s="20" t="s">
        <v>167</v>
      </c>
      <c r="AD80" s="20" t="s">
        <v>56</v>
      </c>
      <c r="AE80" s="20"/>
      <c r="AF80" t="e">
        <f>VLOOKUP(L80,Contactos!B:B,1,0)</f>
        <v>#N/A</v>
      </c>
    </row>
    <row r="81" spans="1:32" ht="25.5" x14ac:dyDescent="0.2">
      <c r="A81" s="4">
        <f t="shared" si="4"/>
        <v>79</v>
      </c>
      <c r="B81" s="4" t="str">
        <f t="shared" si="5"/>
        <v/>
      </c>
      <c r="C81" s="4" t="str">
        <f>IFERROR(VLOOKUP(F81,Tablas!$A$1:$B$3,2,0),"")</f>
        <v/>
      </c>
      <c r="D81" s="4" t="str">
        <f t="shared" si="6"/>
        <v xml:space="preserve"> - COBRANZA DOC. 45 DIAS / DA 45 DAYS - Dif. en cambio</v>
      </c>
      <c r="E81" s="19">
        <v>44712</v>
      </c>
      <c r="F81" s="20" t="s">
        <v>27</v>
      </c>
      <c r="G81" s="20"/>
      <c r="H81" s="20" t="s">
        <v>80</v>
      </c>
      <c r="I81" s="20" t="s">
        <v>81</v>
      </c>
      <c r="J81" s="20" t="s">
        <v>354</v>
      </c>
      <c r="K81" s="20" t="s">
        <v>354</v>
      </c>
      <c r="L81" s="20" t="s">
        <v>355</v>
      </c>
      <c r="M81" s="20" t="s">
        <v>33</v>
      </c>
      <c r="N81" s="21">
        <v>-2183.4899999999998</v>
      </c>
      <c r="O81" s="21">
        <v>0</v>
      </c>
      <c r="P81" s="20"/>
      <c r="Q81" s="19">
        <v>44712</v>
      </c>
      <c r="R81" s="20"/>
      <c r="S81" s="20"/>
      <c r="T81" s="20" t="s">
        <v>229</v>
      </c>
      <c r="U81" s="20">
        <v>651211</v>
      </c>
      <c r="V81" s="20">
        <v>220020261</v>
      </c>
      <c r="W81" s="20" t="s">
        <v>50</v>
      </c>
      <c r="X81" s="20" t="s">
        <v>62</v>
      </c>
      <c r="Y81" s="20" t="s">
        <v>37</v>
      </c>
      <c r="Z81" s="20" t="s">
        <v>63</v>
      </c>
      <c r="AA81" s="20" t="s">
        <v>356</v>
      </c>
      <c r="AB81" s="20"/>
      <c r="AC81" s="20"/>
      <c r="AD81" s="20" t="s">
        <v>357</v>
      </c>
      <c r="AE81" s="20"/>
      <c r="AF81" t="str">
        <f>VLOOKUP(L81,Contactos!B:B,1,0)</f>
        <v>DERIBAL SOCIEDAD ANONIMA</v>
      </c>
    </row>
    <row r="82" spans="1:32" x14ac:dyDescent="0.2">
      <c r="A82" s="4">
        <f t="shared" si="4"/>
        <v>80</v>
      </c>
      <c r="B82" s="4" t="str">
        <f t="shared" si="5"/>
        <v/>
      </c>
      <c r="C82" s="4" t="str">
        <f>IFERROR(VLOOKUP(F82,Tablas!$A$1:$B$3,2,0),"")</f>
        <v/>
      </c>
      <c r="D82" s="4" t="str">
        <f t="shared" si="6"/>
        <v xml:space="preserve"> - CONTADO / CASH - MP</v>
      </c>
      <c r="E82" s="19">
        <v>45558</v>
      </c>
      <c r="F82" s="20" t="s">
        <v>27</v>
      </c>
      <c r="G82" s="20" t="s">
        <v>176</v>
      </c>
      <c r="H82" s="20" t="s">
        <v>120</v>
      </c>
      <c r="I82" s="20" t="s">
        <v>121</v>
      </c>
      <c r="J82" s="20" t="s">
        <v>177</v>
      </c>
      <c r="K82" s="20" t="s">
        <v>178</v>
      </c>
      <c r="L82" s="20" t="s">
        <v>179</v>
      </c>
      <c r="M82" s="20"/>
      <c r="N82" s="21">
        <v>-2011.86</v>
      </c>
      <c r="O82" s="21">
        <v>0</v>
      </c>
      <c r="P82" s="20"/>
      <c r="Q82" s="19">
        <v>45558</v>
      </c>
      <c r="R82" s="20"/>
      <c r="S82" s="19">
        <v>45558</v>
      </c>
      <c r="T82" s="20" t="s">
        <v>49</v>
      </c>
      <c r="U82" s="20">
        <v>1028703</v>
      </c>
      <c r="V82" s="20">
        <v>240011160</v>
      </c>
      <c r="W82" s="20" t="s">
        <v>35</v>
      </c>
      <c r="X82" s="20" t="s">
        <v>180</v>
      </c>
      <c r="Y82" s="20" t="s">
        <v>52</v>
      </c>
      <c r="Z82" s="20" t="s">
        <v>176</v>
      </c>
      <c r="AA82" s="20" t="s">
        <v>53</v>
      </c>
      <c r="AB82" s="20" t="s">
        <v>54</v>
      </c>
      <c r="AC82" s="20" t="s">
        <v>167</v>
      </c>
      <c r="AD82" s="20" t="s">
        <v>56</v>
      </c>
      <c r="AE82" s="20"/>
      <c r="AF82" t="e">
        <f>VLOOKUP(L82,Contactos!B:B,1,0)</f>
        <v>#N/A</v>
      </c>
    </row>
    <row r="83" spans="1:32" x14ac:dyDescent="0.2">
      <c r="A83" s="4">
        <f t="shared" si="4"/>
        <v>81</v>
      </c>
      <c r="B83" s="4" t="str">
        <f t="shared" si="5"/>
        <v/>
      </c>
      <c r="C83" s="4" t="str">
        <f>IFERROR(VLOOKUP(F83,Tablas!$A$1:$B$3,2,0),"")</f>
        <v/>
      </c>
      <c r="D83" s="4" t="str">
        <f t="shared" si="6"/>
        <v xml:space="preserve"> - CONTADO / CASH - MP</v>
      </c>
      <c r="E83" s="19">
        <v>45488</v>
      </c>
      <c r="F83" s="20" t="s">
        <v>27</v>
      </c>
      <c r="G83" s="20" t="s">
        <v>176</v>
      </c>
      <c r="H83" s="20" t="s">
        <v>120</v>
      </c>
      <c r="I83" s="20" t="s">
        <v>121</v>
      </c>
      <c r="J83" s="20" t="s">
        <v>177</v>
      </c>
      <c r="K83" s="20" t="s">
        <v>178</v>
      </c>
      <c r="L83" s="20" t="s">
        <v>179</v>
      </c>
      <c r="M83" s="20"/>
      <c r="N83" s="21">
        <v>-1943.87</v>
      </c>
      <c r="O83" s="21">
        <v>0</v>
      </c>
      <c r="P83" s="20"/>
      <c r="Q83" s="19">
        <v>45488</v>
      </c>
      <c r="R83" s="20"/>
      <c r="S83" s="19">
        <v>45488</v>
      </c>
      <c r="T83" s="20" t="s">
        <v>49</v>
      </c>
      <c r="U83" s="20">
        <v>1013245</v>
      </c>
      <c r="V83" s="20">
        <v>240009993</v>
      </c>
      <c r="W83" s="20" t="s">
        <v>35</v>
      </c>
      <c r="X83" s="20" t="s">
        <v>180</v>
      </c>
      <c r="Y83" s="20" t="s">
        <v>52</v>
      </c>
      <c r="Z83" s="20" t="s">
        <v>176</v>
      </c>
      <c r="AA83" s="20" t="s">
        <v>53</v>
      </c>
      <c r="AB83" s="20" t="s">
        <v>54</v>
      </c>
      <c r="AC83" s="20" t="s">
        <v>167</v>
      </c>
      <c r="AD83" s="20" t="s">
        <v>56</v>
      </c>
      <c r="AE83" s="20"/>
      <c r="AF83" t="e">
        <f>VLOOKUP(L83,Contactos!B:B,1,0)</f>
        <v>#N/A</v>
      </c>
    </row>
    <row r="84" spans="1:32" ht="38.25" x14ac:dyDescent="0.2">
      <c r="A84" s="4">
        <f t="shared" si="4"/>
        <v>82</v>
      </c>
      <c r="B84" s="4" t="str">
        <f t="shared" si="5"/>
        <v>NO</v>
      </c>
      <c r="C84" s="4" t="str">
        <f>IFERROR(VLOOKUP(F84,Tablas!$A$1:$B$3,2,0),"")</f>
        <v/>
      </c>
      <c r="D84" s="4" t="str">
        <f t="shared" si="6"/>
        <v xml:space="preserve"> - COBRANZA DOC. 90 DÍAS A PARTIR DE FECHA DEL B/L - PF 079-2024</v>
      </c>
      <c r="E84" s="19">
        <v>45467</v>
      </c>
      <c r="F84" s="20" t="s">
        <v>27</v>
      </c>
      <c r="G84" s="20" t="s">
        <v>28</v>
      </c>
      <c r="H84" s="20" t="s">
        <v>29</v>
      </c>
      <c r="I84" s="20" t="s">
        <v>30</v>
      </c>
      <c r="J84" s="20" t="s">
        <v>358</v>
      </c>
      <c r="K84" s="20" t="s">
        <v>358</v>
      </c>
      <c r="L84" s="20" t="s">
        <v>359</v>
      </c>
      <c r="M84" s="20"/>
      <c r="N84" s="21">
        <v>-1838.53</v>
      </c>
      <c r="O84" s="21">
        <v>-483.06</v>
      </c>
      <c r="P84" s="20"/>
      <c r="Q84" s="19">
        <v>45467</v>
      </c>
      <c r="R84" s="20"/>
      <c r="S84" s="20"/>
      <c r="T84" s="20" t="s">
        <v>360</v>
      </c>
      <c r="U84" s="20">
        <v>994664</v>
      </c>
      <c r="V84" s="20">
        <v>240008221</v>
      </c>
      <c r="W84" s="20" t="s">
        <v>35</v>
      </c>
      <c r="X84" s="20" t="s">
        <v>36</v>
      </c>
      <c r="Y84" s="20" t="s">
        <v>37</v>
      </c>
      <c r="Z84" s="20" t="s">
        <v>361</v>
      </c>
      <c r="AA84" s="20" t="s">
        <v>362</v>
      </c>
      <c r="AB84" s="20"/>
      <c r="AC84" s="20" t="s">
        <v>66</v>
      </c>
      <c r="AD84" s="20" t="s">
        <v>363</v>
      </c>
      <c r="AE84" s="20"/>
      <c r="AF84" t="str">
        <f>VLOOKUP(L84,Contactos!B:B,1,0)</f>
        <v>MINH HUNG AGRICULTURAL MATERIALS TRADING AND SERVICE CO., LTD.</v>
      </c>
    </row>
    <row r="85" spans="1:32" ht="51" x14ac:dyDescent="0.2">
      <c r="A85" s="4">
        <f t="shared" si="4"/>
        <v>83</v>
      </c>
      <c r="B85" s="4" t="str">
        <f t="shared" si="5"/>
        <v/>
      </c>
      <c r="C85" s="4" t="str">
        <f>IFERROR(VLOOKUP(F85,Tablas!$A$1:$B$3,2,0),"")</f>
        <v/>
      </c>
      <c r="D85" s="4" t="str">
        <f t="shared" si="6"/>
        <v xml:space="preserve"> - 50% ADELANTADO – 50% ANTES DEL ENVIO / 50% IN ADVANCE – 50% BEFORE SHIPMENT - Dif. en cambio</v>
      </c>
      <c r="E85" s="19">
        <v>45473</v>
      </c>
      <c r="F85" s="20" t="s">
        <v>27</v>
      </c>
      <c r="G85" s="20"/>
      <c r="H85" s="20" t="s">
        <v>29</v>
      </c>
      <c r="I85" s="20" t="s">
        <v>30</v>
      </c>
      <c r="J85" s="20" t="s">
        <v>364</v>
      </c>
      <c r="K85" s="20" t="s">
        <v>364</v>
      </c>
      <c r="L85" s="20" t="s">
        <v>365</v>
      </c>
      <c r="M85" s="20" t="s">
        <v>33</v>
      </c>
      <c r="N85" s="21">
        <v>-1808</v>
      </c>
      <c r="O85" s="21">
        <v>0</v>
      </c>
      <c r="P85" s="20"/>
      <c r="Q85" s="19">
        <v>45473</v>
      </c>
      <c r="R85" s="20"/>
      <c r="S85" s="20"/>
      <c r="T85" s="20" t="s">
        <v>114</v>
      </c>
      <c r="U85" s="20">
        <v>1028674</v>
      </c>
      <c r="V85" s="20">
        <v>240026936</v>
      </c>
      <c r="W85" s="20" t="s">
        <v>50</v>
      </c>
      <c r="X85" s="20" t="s">
        <v>62</v>
      </c>
      <c r="Y85" s="20" t="s">
        <v>37</v>
      </c>
      <c r="Z85" s="20" t="s">
        <v>63</v>
      </c>
      <c r="AA85" s="20" t="s">
        <v>314</v>
      </c>
      <c r="AB85" s="20"/>
      <c r="AC85" s="20"/>
      <c r="AD85" s="20" t="s">
        <v>366</v>
      </c>
      <c r="AE85" s="20"/>
      <c r="AF85" t="str">
        <f>VLOOKUP(L85,Contactos!B:B,1,0)</f>
        <v>MULTIPLE CHOICE FOR GENERAL TRADING</v>
      </c>
    </row>
    <row r="86" spans="1:32" ht="25.5" x14ac:dyDescent="0.2">
      <c r="A86" s="4">
        <f t="shared" si="4"/>
        <v>84</v>
      </c>
      <c r="B86" s="4" t="str">
        <f t="shared" si="5"/>
        <v/>
      </c>
      <c r="C86" s="4" t="str">
        <f>IFERROR(VLOOKUP(F86,Tablas!$A$1:$B$3,2,0),"")</f>
        <v/>
      </c>
      <c r="D86" s="4" t="str">
        <f t="shared" si="6"/>
        <v xml:space="preserve"> - CONTADO ADELANTADO / CASH IN ADVANCE - Dif. en cambio</v>
      </c>
      <c r="E86" s="19">
        <v>45382</v>
      </c>
      <c r="F86" s="20" t="s">
        <v>27</v>
      </c>
      <c r="G86" s="20"/>
      <c r="H86" s="20" t="s">
        <v>322</v>
      </c>
      <c r="I86" s="20" t="s">
        <v>323</v>
      </c>
      <c r="J86" s="20" t="s">
        <v>324</v>
      </c>
      <c r="K86" s="20" t="s">
        <v>325</v>
      </c>
      <c r="L86" s="20" t="s">
        <v>326</v>
      </c>
      <c r="M86" s="20" t="s">
        <v>125</v>
      </c>
      <c r="N86" s="21">
        <v>-1805.7</v>
      </c>
      <c r="O86" s="21">
        <v>0</v>
      </c>
      <c r="P86" s="20"/>
      <c r="Q86" s="19">
        <v>45382</v>
      </c>
      <c r="R86" s="20"/>
      <c r="S86" s="19">
        <v>45382</v>
      </c>
      <c r="T86" s="20" t="s">
        <v>70</v>
      </c>
      <c r="U86" s="20">
        <v>974237</v>
      </c>
      <c r="V86" s="20">
        <v>240013682</v>
      </c>
      <c r="W86" s="20" t="s">
        <v>50</v>
      </c>
      <c r="X86" s="20" t="s">
        <v>62</v>
      </c>
      <c r="Y86" s="20" t="s">
        <v>52</v>
      </c>
      <c r="Z86" s="20" t="s">
        <v>63</v>
      </c>
      <c r="AA86" s="20" t="s">
        <v>327</v>
      </c>
      <c r="AB86" s="20" t="s">
        <v>328</v>
      </c>
      <c r="AC86" s="20" t="s">
        <v>167</v>
      </c>
      <c r="AD86" s="20" t="s">
        <v>56</v>
      </c>
      <c r="AE86" s="20"/>
      <c r="AF86" t="str">
        <f>VLOOKUP(L86,Contactos!B:B,1,0)</f>
        <v>PHARMADIX CORP. S.A.C.</v>
      </c>
    </row>
    <row r="87" spans="1:32" x14ac:dyDescent="0.2">
      <c r="A87" s="4">
        <f t="shared" si="4"/>
        <v>85</v>
      </c>
      <c r="B87" s="4" t="str">
        <f t="shared" si="5"/>
        <v>LEY</v>
      </c>
      <c r="C87" s="4" t="str">
        <f>IFERROR(VLOOKUP(F87,Tablas!$A$1:$B$3,2,0),"")</f>
        <v/>
      </c>
      <c r="D87" s="4" t="str">
        <f t="shared" si="6"/>
        <v xml:space="preserve"> - CONTADO / CASH - RIPLEY</v>
      </c>
      <c r="E87" s="19">
        <v>45545</v>
      </c>
      <c r="F87" s="20" t="s">
        <v>27</v>
      </c>
      <c r="G87" s="20" t="s">
        <v>367</v>
      </c>
      <c r="H87" s="20" t="s">
        <v>120</v>
      </c>
      <c r="I87" s="20" t="s">
        <v>121</v>
      </c>
      <c r="J87" s="20" t="s">
        <v>46</v>
      </c>
      <c r="K87" s="20" t="s">
        <v>47</v>
      </c>
      <c r="L87" s="20" t="s">
        <v>48</v>
      </c>
      <c r="M87" s="20"/>
      <c r="N87" s="21">
        <v>-1732.08</v>
      </c>
      <c r="O87" s="21">
        <v>0</v>
      </c>
      <c r="P87" s="20"/>
      <c r="Q87" s="19">
        <v>45545</v>
      </c>
      <c r="R87" s="20"/>
      <c r="S87" s="19">
        <v>45545</v>
      </c>
      <c r="T87" s="20" t="s">
        <v>49</v>
      </c>
      <c r="U87" s="20">
        <v>1028697</v>
      </c>
      <c r="V87" s="20">
        <v>240011157</v>
      </c>
      <c r="W87" s="20" t="s">
        <v>35</v>
      </c>
      <c r="X87" s="20" t="s">
        <v>180</v>
      </c>
      <c r="Y87" s="20" t="s">
        <v>52</v>
      </c>
      <c r="Z87" s="20" t="s">
        <v>367</v>
      </c>
      <c r="AA87" s="20" t="s">
        <v>53</v>
      </c>
      <c r="AB87" s="20" t="s">
        <v>54</v>
      </c>
      <c r="AC87" s="20" t="s">
        <v>55</v>
      </c>
      <c r="AD87" s="20" t="s">
        <v>56</v>
      </c>
      <c r="AE87" s="20"/>
      <c r="AF87" t="e">
        <f>VLOOKUP(L87,Contactos!B:B,1,0)</f>
        <v>#N/A</v>
      </c>
    </row>
    <row r="88" spans="1:32" x14ac:dyDescent="0.2">
      <c r="A88" s="4">
        <f t="shared" si="4"/>
        <v>86</v>
      </c>
      <c r="B88" s="4" t="str">
        <f t="shared" si="5"/>
        <v>5180</v>
      </c>
      <c r="C88" s="4" t="str">
        <f>IFERROR(VLOOKUP(F88,Tablas!$A$1:$B$3,2,0),"")</f>
        <v/>
      </c>
      <c r="D88" s="4" t="str">
        <f t="shared" si="6"/>
        <v xml:space="preserve"> - CONTADO / CASH - PE 5180</v>
      </c>
      <c r="E88" s="19">
        <v>45565</v>
      </c>
      <c r="F88" s="20" t="s">
        <v>27</v>
      </c>
      <c r="G88" s="20" t="s">
        <v>368</v>
      </c>
      <c r="H88" s="20" t="s">
        <v>120</v>
      </c>
      <c r="I88" s="20" t="s">
        <v>121</v>
      </c>
      <c r="J88" s="20" t="s">
        <v>369</v>
      </c>
      <c r="K88" s="20" t="s">
        <v>370</v>
      </c>
      <c r="L88" s="20" t="s">
        <v>371</v>
      </c>
      <c r="M88" s="20"/>
      <c r="N88" s="21">
        <v>-1689</v>
      </c>
      <c r="O88" s="21">
        <v>0</v>
      </c>
      <c r="P88" s="20"/>
      <c r="Q88" s="19">
        <v>45565</v>
      </c>
      <c r="R88" s="20"/>
      <c r="S88" s="19">
        <v>45565</v>
      </c>
      <c r="T88" s="20" t="s">
        <v>49</v>
      </c>
      <c r="U88" s="20">
        <v>1042565</v>
      </c>
      <c r="V88" s="20">
        <v>240012294</v>
      </c>
      <c r="W88" s="20" t="s">
        <v>35</v>
      </c>
      <c r="X88" s="20" t="s">
        <v>283</v>
      </c>
      <c r="Y88" s="20" t="s">
        <v>52</v>
      </c>
      <c r="Z88" s="20" t="s">
        <v>368</v>
      </c>
      <c r="AA88" s="20" t="s">
        <v>372</v>
      </c>
      <c r="AB88" s="20" t="s">
        <v>54</v>
      </c>
      <c r="AC88" s="20" t="s">
        <v>167</v>
      </c>
      <c r="AD88" s="20" t="s">
        <v>56</v>
      </c>
      <c r="AE88" s="20"/>
      <c r="AF88" t="e">
        <f>VLOOKUP(L88,Contactos!B:B,1,0)</f>
        <v>#N/A</v>
      </c>
    </row>
    <row r="89" spans="1:32" ht="51" x14ac:dyDescent="0.2">
      <c r="A89" s="4">
        <f t="shared" si="4"/>
        <v>87</v>
      </c>
      <c r="B89" s="4" t="str">
        <f t="shared" si="5"/>
        <v/>
      </c>
      <c r="C89" s="4" t="str">
        <f>IFERROR(VLOOKUP(F89,Tablas!$A$1:$B$3,2,0),"")</f>
        <v/>
      </c>
      <c r="D89" s="4" t="str">
        <f t="shared" si="6"/>
        <v xml:space="preserve"> - LETRA 75 DIAS / DRAFT 75 DAYS - Notas de crédito clientes - C20601325617</v>
      </c>
      <c r="E89" s="19">
        <v>45517</v>
      </c>
      <c r="F89" s="20" t="s">
        <v>203</v>
      </c>
      <c r="G89" s="20"/>
      <c r="H89" s="20" t="s">
        <v>44</v>
      </c>
      <c r="I89" s="20" t="s">
        <v>45</v>
      </c>
      <c r="J89" s="20" t="s">
        <v>373</v>
      </c>
      <c r="K89" s="20" t="s">
        <v>374</v>
      </c>
      <c r="L89" s="20" t="s">
        <v>375</v>
      </c>
      <c r="M89" s="20" t="s">
        <v>125</v>
      </c>
      <c r="N89" s="21">
        <v>-1680.91</v>
      </c>
      <c r="O89" s="21">
        <v>0</v>
      </c>
      <c r="P89" s="20"/>
      <c r="Q89" s="19">
        <v>45517</v>
      </c>
      <c r="R89" s="20"/>
      <c r="S89" s="19">
        <v>45517</v>
      </c>
      <c r="T89" s="20" t="s">
        <v>126</v>
      </c>
      <c r="U89" s="20">
        <v>1007297</v>
      </c>
      <c r="V89" s="20">
        <v>240000190</v>
      </c>
      <c r="W89" s="20" t="s">
        <v>206</v>
      </c>
      <c r="X89" s="20" t="s">
        <v>274</v>
      </c>
      <c r="Y89" s="20" t="s">
        <v>128</v>
      </c>
      <c r="Z89" s="20" t="s">
        <v>376</v>
      </c>
      <c r="AA89" s="20" t="s">
        <v>377</v>
      </c>
      <c r="AB89" s="20" t="s">
        <v>337</v>
      </c>
      <c r="AC89" s="20" t="s">
        <v>337</v>
      </c>
      <c r="AD89" s="20" t="s">
        <v>56</v>
      </c>
      <c r="AE89" s="20"/>
      <c r="AF89" t="str">
        <f>VLOOKUP(L89,Contactos!B:B,1,0)</f>
        <v>TOP VETERINARIA S.A.C.</v>
      </c>
    </row>
    <row r="90" spans="1:32" x14ac:dyDescent="0.2">
      <c r="A90" s="4">
        <f t="shared" si="4"/>
        <v>88</v>
      </c>
      <c r="B90" s="4" t="str">
        <f t="shared" si="5"/>
        <v>LEY</v>
      </c>
      <c r="C90" s="4" t="str">
        <f>IFERROR(VLOOKUP(F90,Tablas!$A$1:$B$3,2,0),"")</f>
        <v/>
      </c>
      <c r="D90" s="4" t="str">
        <f t="shared" si="6"/>
        <v xml:space="preserve"> - CONTADO / CASH - RIPLEY</v>
      </c>
      <c r="E90" s="19">
        <v>45453</v>
      </c>
      <c r="F90" s="20" t="s">
        <v>27</v>
      </c>
      <c r="G90" s="20" t="s">
        <v>367</v>
      </c>
      <c r="H90" s="20" t="s">
        <v>120</v>
      </c>
      <c r="I90" s="20" t="s">
        <v>121</v>
      </c>
      <c r="J90" s="20" t="s">
        <v>177</v>
      </c>
      <c r="K90" s="20" t="s">
        <v>178</v>
      </c>
      <c r="L90" s="20" t="s">
        <v>179</v>
      </c>
      <c r="M90" s="20"/>
      <c r="N90" s="21">
        <v>-1645.8</v>
      </c>
      <c r="O90" s="21">
        <v>0</v>
      </c>
      <c r="P90" s="20"/>
      <c r="Q90" s="19">
        <v>45453</v>
      </c>
      <c r="R90" s="20"/>
      <c r="S90" s="19">
        <v>45453</v>
      </c>
      <c r="T90" s="20" t="s">
        <v>49</v>
      </c>
      <c r="U90" s="20">
        <v>987273</v>
      </c>
      <c r="V90" s="20">
        <v>240007576</v>
      </c>
      <c r="W90" s="20" t="s">
        <v>35</v>
      </c>
      <c r="X90" s="20" t="s">
        <v>180</v>
      </c>
      <c r="Y90" s="20" t="s">
        <v>52</v>
      </c>
      <c r="Z90" s="20" t="s">
        <v>367</v>
      </c>
      <c r="AA90" s="20" t="s">
        <v>53</v>
      </c>
      <c r="AB90" s="20" t="s">
        <v>54</v>
      </c>
      <c r="AC90" s="20" t="s">
        <v>167</v>
      </c>
      <c r="AD90" s="20" t="s">
        <v>56</v>
      </c>
      <c r="AE90" s="20"/>
      <c r="AF90" t="e">
        <f>VLOOKUP(L90,Contactos!B:B,1,0)</f>
        <v>#N/A</v>
      </c>
    </row>
    <row r="91" spans="1:32" ht="25.5" x14ac:dyDescent="0.2">
      <c r="A91" s="4">
        <f t="shared" si="4"/>
        <v>89</v>
      </c>
      <c r="B91" s="4" t="str">
        <f t="shared" si="5"/>
        <v/>
      </c>
      <c r="C91" s="4" t="str">
        <f>IFERROR(VLOOKUP(F91,Tablas!$A$1:$B$3,2,0),"")</f>
        <v/>
      </c>
      <c r="D91" s="4" t="str">
        <f t="shared" si="6"/>
        <v xml:space="preserve"> - CONTADO ADELANTADO / CASH IN ADVANCE - Dif. en cambio</v>
      </c>
      <c r="E91" s="19">
        <v>45322</v>
      </c>
      <c r="F91" s="20" t="s">
        <v>27</v>
      </c>
      <c r="G91" s="20"/>
      <c r="H91" s="20" t="s">
        <v>29</v>
      </c>
      <c r="I91" s="20" t="s">
        <v>30</v>
      </c>
      <c r="J91" s="20" t="s">
        <v>190</v>
      </c>
      <c r="K91" s="20" t="s">
        <v>190</v>
      </c>
      <c r="L91" s="20" t="s">
        <v>191</v>
      </c>
      <c r="M91" s="20"/>
      <c r="N91" s="21">
        <v>-1634.26</v>
      </c>
      <c r="O91" s="21">
        <v>0</v>
      </c>
      <c r="P91" s="20"/>
      <c r="Q91" s="19">
        <v>45322</v>
      </c>
      <c r="R91" s="20"/>
      <c r="S91" s="20"/>
      <c r="T91" s="20" t="s">
        <v>70</v>
      </c>
      <c r="U91" s="20">
        <v>952153</v>
      </c>
      <c r="V91" s="20">
        <v>240007466</v>
      </c>
      <c r="W91" s="20" t="s">
        <v>50</v>
      </c>
      <c r="X91" s="20" t="s">
        <v>62</v>
      </c>
      <c r="Y91" s="20" t="s">
        <v>37</v>
      </c>
      <c r="Z91" s="20" t="s">
        <v>63</v>
      </c>
      <c r="AA91" s="20" t="s">
        <v>194</v>
      </c>
      <c r="AB91" s="20" t="s">
        <v>195</v>
      </c>
      <c r="AC91" s="20" t="s">
        <v>66</v>
      </c>
      <c r="AD91" s="20" t="s">
        <v>196</v>
      </c>
      <c r="AE91" s="20"/>
      <c r="AF91" t="str">
        <f>VLOOKUP(L91,Contactos!B:B,1,0)</f>
        <v>SPIROCO S.A.R.L (PHARMACY BIKFAYA)</v>
      </c>
    </row>
    <row r="92" spans="1:32" ht="38.25" x14ac:dyDescent="0.2">
      <c r="A92" s="4">
        <f t="shared" si="4"/>
        <v>90</v>
      </c>
      <c r="B92" s="4" t="str">
        <f t="shared" si="5"/>
        <v/>
      </c>
      <c r="C92" s="4" t="str">
        <f>IFERROR(VLOOKUP(F92,Tablas!$A$1:$B$3,2,0),"")</f>
        <v/>
      </c>
      <c r="D92" s="4" t="str">
        <f t="shared" si="6"/>
        <v xml:space="preserve"> - CONTADO ADELANTADO / CASH IN ADVANCE - Dif. en cambio</v>
      </c>
      <c r="E92" s="19">
        <v>45473</v>
      </c>
      <c r="F92" s="20" t="s">
        <v>27</v>
      </c>
      <c r="G92" s="20"/>
      <c r="H92" s="20" t="s">
        <v>29</v>
      </c>
      <c r="I92" s="20" t="s">
        <v>30</v>
      </c>
      <c r="J92" s="20" t="s">
        <v>237</v>
      </c>
      <c r="K92" s="20" t="s">
        <v>237</v>
      </c>
      <c r="L92" s="20" t="s">
        <v>238</v>
      </c>
      <c r="M92" s="20" t="s">
        <v>33</v>
      </c>
      <c r="N92" s="21">
        <v>-1592.31</v>
      </c>
      <c r="O92" s="21">
        <v>0</v>
      </c>
      <c r="P92" s="20"/>
      <c r="Q92" s="19">
        <v>45473</v>
      </c>
      <c r="R92" s="20"/>
      <c r="S92" s="20"/>
      <c r="T92" s="20" t="s">
        <v>70</v>
      </c>
      <c r="U92" s="20">
        <v>1028651</v>
      </c>
      <c r="V92" s="20">
        <v>240026913</v>
      </c>
      <c r="W92" s="20" t="s">
        <v>50</v>
      </c>
      <c r="X92" s="20" t="s">
        <v>62</v>
      </c>
      <c r="Y92" s="20" t="s">
        <v>37</v>
      </c>
      <c r="Z92" s="20" t="s">
        <v>63</v>
      </c>
      <c r="AA92" s="20" t="s">
        <v>240</v>
      </c>
      <c r="AB92" s="20"/>
      <c r="AC92" s="20"/>
      <c r="AD92" s="20" t="s">
        <v>225</v>
      </c>
      <c r="AE92" s="20"/>
      <c r="AF92" t="str">
        <f>VLOOKUP(L92,Contactos!B:B,1,0)</f>
        <v>INNOVACIONES PECUARIAS S.A. DE C.V.</v>
      </c>
    </row>
    <row r="93" spans="1:32" ht="51" x14ac:dyDescent="0.2">
      <c r="A93" s="4">
        <f t="shared" si="4"/>
        <v>91</v>
      </c>
      <c r="B93" s="4" t="str">
        <f t="shared" si="5"/>
        <v/>
      </c>
      <c r="C93" s="4" t="str">
        <f>IFERROR(VLOOKUP(F93,Tablas!$A$1:$B$3,2,0),"")</f>
        <v/>
      </c>
      <c r="D93" s="4" t="str">
        <f t="shared" si="6"/>
        <v xml:space="preserve"> - CONTADO ADELANTADO / CASH IN ADVANCE - Dif. en cambio</v>
      </c>
      <c r="E93" s="19">
        <v>45473</v>
      </c>
      <c r="F93" s="20" t="s">
        <v>27</v>
      </c>
      <c r="G93" s="20"/>
      <c r="H93" s="20" t="s">
        <v>29</v>
      </c>
      <c r="I93" s="20" t="s">
        <v>30</v>
      </c>
      <c r="J93" s="20" t="s">
        <v>92</v>
      </c>
      <c r="K93" s="20" t="s">
        <v>92</v>
      </c>
      <c r="L93" s="20" t="s">
        <v>93</v>
      </c>
      <c r="M93" s="20" t="s">
        <v>33</v>
      </c>
      <c r="N93" s="21">
        <v>-1543.09</v>
      </c>
      <c r="O93" s="21">
        <v>0</v>
      </c>
      <c r="P93" s="20"/>
      <c r="Q93" s="19">
        <v>45473</v>
      </c>
      <c r="R93" s="20"/>
      <c r="S93" s="20"/>
      <c r="T93" s="20" t="s">
        <v>70</v>
      </c>
      <c r="U93" s="20">
        <v>1028666</v>
      </c>
      <c r="V93" s="20">
        <v>240026928</v>
      </c>
      <c r="W93" s="20" t="s">
        <v>50</v>
      </c>
      <c r="X93" s="20" t="s">
        <v>62</v>
      </c>
      <c r="Y93" s="20" t="s">
        <v>37</v>
      </c>
      <c r="Z93" s="20" t="s">
        <v>63</v>
      </c>
      <c r="AA93" s="20" t="s">
        <v>95</v>
      </c>
      <c r="AB93" s="20" t="s">
        <v>66</v>
      </c>
      <c r="AC93" s="20" t="s">
        <v>66</v>
      </c>
      <c r="AD93" s="20" t="s">
        <v>96</v>
      </c>
      <c r="AE93" s="20"/>
      <c r="AF93" t="str">
        <f>VLOOKUP(L93,Contactos!B:B,1,0)</f>
        <v>QUALITY CO. FOR VET.MED. TRADE</v>
      </c>
    </row>
    <row r="94" spans="1:32" x14ac:dyDescent="0.2">
      <c r="A94" s="4">
        <f t="shared" si="4"/>
        <v>92</v>
      </c>
      <c r="B94" s="4" t="str">
        <f t="shared" si="5"/>
        <v>LEY</v>
      </c>
      <c r="C94" s="4" t="str">
        <f>IFERROR(VLOOKUP(F94,Tablas!$A$1:$B$3,2,0),"")</f>
        <v/>
      </c>
      <c r="D94" s="4" t="str">
        <f t="shared" si="6"/>
        <v xml:space="preserve"> - CONTADO / CASH - RIPLEY</v>
      </c>
      <c r="E94" s="19">
        <v>45439</v>
      </c>
      <c r="F94" s="20" t="s">
        <v>27</v>
      </c>
      <c r="G94" s="20" t="s">
        <v>367</v>
      </c>
      <c r="H94" s="20" t="s">
        <v>120</v>
      </c>
      <c r="I94" s="20" t="s">
        <v>121</v>
      </c>
      <c r="J94" s="20" t="s">
        <v>177</v>
      </c>
      <c r="K94" s="20" t="s">
        <v>178</v>
      </c>
      <c r="L94" s="20" t="s">
        <v>179</v>
      </c>
      <c r="M94" s="20"/>
      <c r="N94" s="21">
        <v>-1516.89</v>
      </c>
      <c r="O94" s="21">
        <v>0</v>
      </c>
      <c r="P94" s="20"/>
      <c r="Q94" s="19">
        <v>45439</v>
      </c>
      <c r="R94" s="20"/>
      <c r="S94" s="19">
        <v>45439</v>
      </c>
      <c r="T94" s="20" t="s">
        <v>49</v>
      </c>
      <c r="U94" s="20">
        <v>987265</v>
      </c>
      <c r="V94" s="20">
        <v>240007575</v>
      </c>
      <c r="W94" s="20" t="s">
        <v>35</v>
      </c>
      <c r="X94" s="20" t="s">
        <v>180</v>
      </c>
      <c r="Y94" s="20" t="s">
        <v>52</v>
      </c>
      <c r="Z94" s="20" t="s">
        <v>367</v>
      </c>
      <c r="AA94" s="20" t="s">
        <v>53</v>
      </c>
      <c r="AB94" s="20" t="s">
        <v>54</v>
      </c>
      <c r="AC94" s="20" t="s">
        <v>167</v>
      </c>
      <c r="AD94" s="20" t="s">
        <v>56</v>
      </c>
      <c r="AE94" s="20"/>
      <c r="AF94" t="e">
        <f>VLOOKUP(L94,Contactos!B:B,1,0)</f>
        <v>#N/A</v>
      </c>
    </row>
    <row r="95" spans="1:32" ht="25.5" x14ac:dyDescent="0.2">
      <c r="A95" s="4">
        <f t="shared" si="4"/>
        <v>93</v>
      </c>
      <c r="B95" s="4" t="str">
        <f t="shared" si="5"/>
        <v/>
      </c>
      <c r="C95" s="4" t="str">
        <f>IFERROR(VLOOKUP(F95,Tablas!$A$1:$B$3,2,0),"")</f>
        <v/>
      </c>
      <c r="D95" s="4" t="str">
        <f t="shared" si="6"/>
        <v xml:space="preserve"> - CONTADO / CASH - Dif. en cambio</v>
      </c>
      <c r="E95" s="19">
        <v>45473</v>
      </c>
      <c r="F95" s="20" t="s">
        <v>27</v>
      </c>
      <c r="G95" s="20"/>
      <c r="H95" s="20" t="s">
        <v>29</v>
      </c>
      <c r="I95" s="20" t="s">
        <v>30</v>
      </c>
      <c r="J95" s="20" t="s">
        <v>153</v>
      </c>
      <c r="K95" s="20" t="s">
        <v>153</v>
      </c>
      <c r="L95" s="20" t="s">
        <v>154</v>
      </c>
      <c r="M95" s="20"/>
      <c r="N95" s="21">
        <v>-1479.95</v>
      </c>
      <c r="O95" s="21">
        <v>0</v>
      </c>
      <c r="P95" s="20"/>
      <c r="Q95" s="19">
        <v>45473</v>
      </c>
      <c r="R95" s="20"/>
      <c r="S95" s="20"/>
      <c r="T95" s="20" t="s">
        <v>49</v>
      </c>
      <c r="U95" s="20">
        <v>1028684</v>
      </c>
      <c r="V95" s="20">
        <v>240026946</v>
      </c>
      <c r="W95" s="20" t="s">
        <v>50</v>
      </c>
      <c r="X95" s="20" t="s">
        <v>153</v>
      </c>
      <c r="Y95" s="20" t="s">
        <v>37</v>
      </c>
      <c r="Z95" s="20" t="s">
        <v>63</v>
      </c>
      <c r="AA95" s="20" t="s">
        <v>156</v>
      </c>
      <c r="AB95" s="20"/>
      <c r="AC95" s="20" t="s">
        <v>157</v>
      </c>
      <c r="AD95" s="20" t="s">
        <v>158</v>
      </c>
      <c r="AE95" s="20"/>
      <c r="AF95" t="str">
        <f>VLOOKUP(L95,Contactos!B:B,1,0)</f>
        <v>MY PETS VETERINARY CENTER W.L.L</v>
      </c>
    </row>
    <row r="96" spans="1:32" ht="51" x14ac:dyDescent="0.2">
      <c r="A96" s="4">
        <f t="shared" si="4"/>
        <v>94</v>
      </c>
      <c r="B96" s="4" t="str">
        <f t="shared" si="5"/>
        <v>9999-23000294</v>
      </c>
      <c r="C96" s="4" t="str">
        <f>IFERROR(VLOOKUP(F96,Tablas!$A$1:$B$3,2,0),"")</f>
        <v/>
      </c>
      <c r="D96" s="4" t="str">
        <f t="shared" si="6"/>
        <v xml:space="preserve"> - LETRA 60 DIAS / DRAFT 60 DAYS - Notas de crédito clientes - C20481460159</v>
      </c>
      <c r="E96" s="19">
        <v>45530</v>
      </c>
      <c r="F96" s="20" t="s">
        <v>203</v>
      </c>
      <c r="G96" s="20" t="s">
        <v>378</v>
      </c>
      <c r="H96" s="20" t="s">
        <v>44</v>
      </c>
      <c r="I96" s="20" t="s">
        <v>45</v>
      </c>
      <c r="J96" s="20" t="s">
        <v>379</v>
      </c>
      <c r="K96" s="20" t="s">
        <v>380</v>
      </c>
      <c r="L96" s="20" t="s">
        <v>381</v>
      </c>
      <c r="M96" s="20" t="s">
        <v>125</v>
      </c>
      <c r="N96" s="21">
        <v>-1474.54</v>
      </c>
      <c r="O96" s="21">
        <v>0</v>
      </c>
      <c r="P96" s="20"/>
      <c r="Q96" s="19">
        <v>45530</v>
      </c>
      <c r="R96" s="20"/>
      <c r="S96" s="19">
        <v>45530</v>
      </c>
      <c r="T96" s="20" t="s">
        <v>382</v>
      </c>
      <c r="U96" s="20">
        <v>1013205</v>
      </c>
      <c r="V96" s="20">
        <v>240000209</v>
      </c>
      <c r="W96" s="20" t="s">
        <v>206</v>
      </c>
      <c r="X96" s="20" t="s">
        <v>305</v>
      </c>
      <c r="Y96" s="20" t="s">
        <v>245</v>
      </c>
      <c r="Z96" s="20" t="s">
        <v>383</v>
      </c>
      <c r="AA96" s="20" t="s">
        <v>384</v>
      </c>
      <c r="AB96" s="20" t="s">
        <v>337</v>
      </c>
      <c r="AC96" s="20" t="s">
        <v>337</v>
      </c>
      <c r="AD96" s="20" t="s">
        <v>56</v>
      </c>
      <c r="AE96" s="20"/>
      <c r="AF96" t="str">
        <f>VLOOKUP(L96,Contactos!B:B,1,0)</f>
        <v>NOVAFARMA S.A.C.</v>
      </c>
    </row>
    <row r="97" spans="1:32" ht="25.5" x14ac:dyDescent="0.2">
      <c r="A97" s="4">
        <f t="shared" si="4"/>
        <v>95</v>
      </c>
      <c r="B97" s="4" t="str">
        <f t="shared" si="5"/>
        <v>LEY</v>
      </c>
      <c r="C97" s="4" t="str">
        <f>IFERROR(VLOOKUP(F97,Tablas!$A$1:$B$3,2,0),"")</f>
        <v/>
      </c>
      <c r="D97" s="4" t="str">
        <f t="shared" si="6"/>
        <v xml:space="preserve"> - CONTADO / CASH - RIPLEY</v>
      </c>
      <c r="E97" s="19">
        <v>45530</v>
      </c>
      <c r="F97" s="20" t="s">
        <v>27</v>
      </c>
      <c r="G97" s="20" t="s">
        <v>367</v>
      </c>
      <c r="H97" s="20" t="s">
        <v>44</v>
      </c>
      <c r="I97" s="20" t="s">
        <v>45</v>
      </c>
      <c r="J97" s="20" t="s">
        <v>177</v>
      </c>
      <c r="K97" s="20" t="s">
        <v>178</v>
      </c>
      <c r="L97" s="20" t="s">
        <v>179</v>
      </c>
      <c r="M97" s="20"/>
      <c r="N97" s="21">
        <v>-1473.1</v>
      </c>
      <c r="O97" s="21">
        <v>0</v>
      </c>
      <c r="P97" s="20"/>
      <c r="Q97" s="19">
        <v>45530</v>
      </c>
      <c r="R97" s="20"/>
      <c r="S97" s="19">
        <v>45530</v>
      </c>
      <c r="T97" s="20" t="s">
        <v>49</v>
      </c>
      <c r="U97" s="20">
        <v>1030979</v>
      </c>
      <c r="V97" s="20">
        <v>240011235</v>
      </c>
      <c r="W97" s="20" t="s">
        <v>35</v>
      </c>
      <c r="X97" s="20" t="s">
        <v>180</v>
      </c>
      <c r="Y97" s="20" t="s">
        <v>52</v>
      </c>
      <c r="Z97" s="20" t="s">
        <v>367</v>
      </c>
      <c r="AA97" s="20" t="s">
        <v>53</v>
      </c>
      <c r="AB97" s="20" t="s">
        <v>54</v>
      </c>
      <c r="AC97" s="20" t="s">
        <v>167</v>
      </c>
      <c r="AD97" s="20" t="s">
        <v>56</v>
      </c>
      <c r="AE97" s="20"/>
      <c r="AF97" t="e">
        <f>VLOOKUP(L97,Contactos!B:B,1,0)</f>
        <v>#N/A</v>
      </c>
    </row>
    <row r="98" spans="1:32" ht="25.5" x14ac:dyDescent="0.2">
      <c r="A98" s="4">
        <f t="shared" si="4"/>
        <v>96</v>
      </c>
      <c r="B98" s="4" t="str">
        <f t="shared" si="5"/>
        <v>3100</v>
      </c>
      <c r="C98" s="4" t="str">
        <f>IFERROR(VLOOKUP(F98,Tablas!$A$1:$B$3,2,0),"")</f>
        <v/>
      </c>
      <c r="D98" s="4" t="str">
        <f t="shared" si="6"/>
        <v xml:space="preserve"> - CONTADO / CASH - PE 3100</v>
      </c>
      <c r="E98" s="19">
        <v>45467</v>
      </c>
      <c r="F98" s="20" t="s">
        <v>27</v>
      </c>
      <c r="G98" s="20" t="s">
        <v>385</v>
      </c>
      <c r="H98" s="20" t="s">
        <v>120</v>
      </c>
      <c r="I98" s="20" t="s">
        <v>121</v>
      </c>
      <c r="J98" s="20" t="s">
        <v>386</v>
      </c>
      <c r="K98" s="20" t="s">
        <v>387</v>
      </c>
      <c r="L98" s="20" t="s">
        <v>388</v>
      </c>
      <c r="M98" s="20" t="s">
        <v>33</v>
      </c>
      <c r="N98" s="21">
        <v>-1464.54</v>
      </c>
      <c r="O98" s="21">
        <v>0</v>
      </c>
      <c r="P98" s="20"/>
      <c r="Q98" s="19">
        <v>45467</v>
      </c>
      <c r="R98" s="20"/>
      <c r="S98" s="19">
        <v>45467</v>
      </c>
      <c r="T98" s="20" t="s">
        <v>49</v>
      </c>
      <c r="U98" s="20">
        <v>985792</v>
      </c>
      <c r="V98" s="20">
        <v>240007495</v>
      </c>
      <c r="W98" s="20" t="s">
        <v>35</v>
      </c>
      <c r="X98" s="20" t="s">
        <v>127</v>
      </c>
      <c r="Y98" s="20" t="s">
        <v>128</v>
      </c>
      <c r="Z98" s="20" t="s">
        <v>385</v>
      </c>
      <c r="AA98" s="20" t="s">
        <v>389</v>
      </c>
      <c r="AB98" s="20" t="s">
        <v>390</v>
      </c>
      <c r="AC98" s="20" t="s">
        <v>167</v>
      </c>
      <c r="AD98" s="20" t="s">
        <v>56</v>
      </c>
      <c r="AE98" s="20"/>
      <c r="AF98" t="str">
        <f>VLOOKUP(L98,Contactos!B:B,1,0)</f>
        <v>CONSTRUCTORA Y MULTISERVICIOS AGROVET J&amp;S SOCIEDAD ANONIMA CERRADA</v>
      </c>
    </row>
    <row r="99" spans="1:32" ht="51" x14ac:dyDescent="0.2">
      <c r="A99" s="4">
        <f t="shared" si="4"/>
        <v>97</v>
      </c>
      <c r="B99" s="4" t="str">
        <f t="shared" si="5"/>
        <v/>
      </c>
      <c r="C99" s="4" t="str">
        <f>IFERROR(VLOOKUP(F99,Tablas!$A$1:$B$3,2,0),"")</f>
        <v/>
      </c>
      <c r="D99" s="4" t="str">
        <f t="shared" si="6"/>
        <v xml:space="preserve"> - LETRA 75 DIAS / DRAFT 75 DAYS - Notas de crédito clientes - C20606449811</v>
      </c>
      <c r="E99" s="19">
        <v>45518</v>
      </c>
      <c r="F99" s="20" t="s">
        <v>203</v>
      </c>
      <c r="G99" s="20"/>
      <c r="H99" s="20" t="s">
        <v>44</v>
      </c>
      <c r="I99" s="20" t="s">
        <v>45</v>
      </c>
      <c r="J99" s="20" t="s">
        <v>391</v>
      </c>
      <c r="K99" s="20" t="s">
        <v>392</v>
      </c>
      <c r="L99" s="20" t="s">
        <v>393</v>
      </c>
      <c r="M99" s="20" t="s">
        <v>33</v>
      </c>
      <c r="N99" s="21">
        <v>-1452.82</v>
      </c>
      <c r="O99" s="21">
        <v>0</v>
      </c>
      <c r="P99" s="20"/>
      <c r="Q99" s="19">
        <v>45518</v>
      </c>
      <c r="R99" s="20"/>
      <c r="S99" s="19">
        <v>45518</v>
      </c>
      <c r="T99" s="20" t="s">
        <v>126</v>
      </c>
      <c r="U99" s="20">
        <v>1008273</v>
      </c>
      <c r="V99" s="20">
        <v>240000200</v>
      </c>
      <c r="W99" s="20" t="s">
        <v>206</v>
      </c>
      <c r="X99" s="20" t="s">
        <v>305</v>
      </c>
      <c r="Y99" s="20" t="s">
        <v>306</v>
      </c>
      <c r="Z99" s="20" t="s">
        <v>394</v>
      </c>
      <c r="AA99" s="20" t="s">
        <v>395</v>
      </c>
      <c r="AB99" s="20" t="s">
        <v>337</v>
      </c>
      <c r="AC99" s="20" t="s">
        <v>337</v>
      </c>
      <c r="AD99" s="20" t="s">
        <v>56</v>
      </c>
      <c r="AE99" s="20"/>
      <c r="AF99" t="str">
        <f>VLOOKUP(L99,Contactos!B:B,1,0)</f>
        <v>SANIDAD AGROPECUARIA &amp; ASOCIADOS S.A.C.</v>
      </c>
    </row>
    <row r="100" spans="1:32" x14ac:dyDescent="0.2">
      <c r="A100" s="4">
        <f t="shared" si="4"/>
        <v>98</v>
      </c>
      <c r="B100" s="4" t="str">
        <f t="shared" si="5"/>
        <v>LEY</v>
      </c>
      <c r="C100" s="4" t="str">
        <f>IFERROR(VLOOKUP(F100,Tablas!$A$1:$B$3,2,0),"")</f>
        <v/>
      </c>
      <c r="D100" s="4" t="str">
        <f t="shared" si="6"/>
        <v xml:space="preserve"> - CONTADO / CASH - RIPLEY</v>
      </c>
      <c r="E100" s="19">
        <v>45560</v>
      </c>
      <c r="F100" s="20" t="s">
        <v>27</v>
      </c>
      <c r="G100" s="20" t="s">
        <v>367</v>
      </c>
      <c r="H100" s="20" t="s">
        <v>120</v>
      </c>
      <c r="I100" s="20" t="s">
        <v>121</v>
      </c>
      <c r="J100" s="20" t="s">
        <v>177</v>
      </c>
      <c r="K100" s="20" t="s">
        <v>178</v>
      </c>
      <c r="L100" s="20" t="s">
        <v>179</v>
      </c>
      <c r="M100" s="20"/>
      <c r="N100" s="21">
        <v>-1379.8</v>
      </c>
      <c r="O100" s="21">
        <v>0</v>
      </c>
      <c r="P100" s="20"/>
      <c r="Q100" s="19">
        <v>45560</v>
      </c>
      <c r="R100" s="20"/>
      <c r="S100" s="19">
        <v>45560</v>
      </c>
      <c r="T100" s="20" t="s">
        <v>49</v>
      </c>
      <c r="U100" s="20">
        <v>1035042</v>
      </c>
      <c r="V100" s="20">
        <v>240011697</v>
      </c>
      <c r="W100" s="20" t="s">
        <v>35</v>
      </c>
      <c r="X100" s="20" t="s">
        <v>180</v>
      </c>
      <c r="Y100" s="20" t="s">
        <v>52</v>
      </c>
      <c r="Z100" s="20" t="s">
        <v>367</v>
      </c>
      <c r="AA100" s="20" t="s">
        <v>53</v>
      </c>
      <c r="AB100" s="20" t="s">
        <v>54</v>
      </c>
      <c r="AC100" s="20" t="s">
        <v>167</v>
      </c>
      <c r="AD100" s="20" t="s">
        <v>56</v>
      </c>
      <c r="AE100" s="20"/>
      <c r="AF100" t="e">
        <f>VLOOKUP(L100,Contactos!B:B,1,0)</f>
        <v>#N/A</v>
      </c>
    </row>
    <row r="101" spans="1:32" ht="25.5" x14ac:dyDescent="0.2">
      <c r="A101" s="4">
        <f t="shared" si="4"/>
        <v>99</v>
      </c>
      <c r="B101" s="4" t="str">
        <f t="shared" si="5"/>
        <v/>
      </c>
      <c r="C101" s="4" t="str">
        <f>IFERROR(VLOOKUP(F101,Tablas!$A$1:$B$3,2,0),"")</f>
        <v/>
      </c>
      <c r="D101" s="4" t="str">
        <f t="shared" si="6"/>
        <v xml:space="preserve"> - CONTADO / CASH - Dif. en cambio</v>
      </c>
      <c r="E101" s="19">
        <v>44742</v>
      </c>
      <c r="F101" s="20" t="s">
        <v>27</v>
      </c>
      <c r="G101" s="20"/>
      <c r="H101" s="20" t="s">
        <v>44</v>
      </c>
      <c r="I101" s="20" t="s">
        <v>45</v>
      </c>
      <c r="J101" s="20" t="s">
        <v>396</v>
      </c>
      <c r="K101" s="20" t="s">
        <v>397</v>
      </c>
      <c r="L101" s="20" t="s">
        <v>398</v>
      </c>
      <c r="M101" s="20" t="s">
        <v>33</v>
      </c>
      <c r="N101" s="21">
        <v>-1376.78</v>
      </c>
      <c r="O101" s="21">
        <v>0</v>
      </c>
      <c r="P101" s="20"/>
      <c r="Q101" s="19">
        <v>44742</v>
      </c>
      <c r="R101" s="20"/>
      <c r="S101" s="19">
        <v>44742</v>
      </c>
      <c r="T101" s="20" t="s">
        <v>49</v>
      </c>
      <c r="U101" s="20">
        <v>671784</v>
      </c>
      <c r="V101" s="20">
        <v>220027026</v>
      </c>
      <c r="W101" s="20" t="s">
        <v>50</v>
      </c>
      <c r="X101" s="20" t="s">
        <v>62</v>
      </c>
      <c r="Y101" s="20" t="s">
        <v>52</v>
      </c>
      <c r="Z101" s="20" t="s">
        <v>63</v>
      </c>
      <c r="AA101" s="20" t="s">
        <v>66</v>
      </c>
      <c r="AB101" s="20" t="s">
        <v>66</v>
      </c>
      <c r="AC101" s="20" t="s">
        <v>66</v>
      </c>
      <c r="AD101" s="20" t="s">
        <v>56</v>
      </c>
      <c r="AE101" s="20"/>
      <c r="AF101" t="e">
        <f>VLOOKUP(L101,Contactos!B:B,1,0)</f>
        <v>#N/A</v>
      </c>
    </row>
    <row r="102" spans="1:32" x14ac:dyDescent="0.2">
      <c r="A102" s="4">
        <f t="shared" si="4"/>
        <v>100</v>
      </c>
      <c r="B102" s="4" t="str">
        <f t="shared" si="5"/>
        <v/>
      </c>
      <c r="C102" s="4" t="str">
        <f>IFERROR(VLOOKUP(F102,Tablas!$A$1:$B$3,2,0),"")</f>
        <v/>
      </c>
      <c r="D102" s="4" t="str">
        <f t="shared" si="6"/>
        <v xml:space="preserve"> - CONTADO / CASH - MP</v>
      </c>
      <c r="E102" s="19">
        <v>45475</v>
      </c>
      <c r="F102" s="20" t="s">
        <v>27</v>
      </c>
      <c r="G102" s="20" t="s">
        <v>176</v>
      </c>
      <c r="H102" s="20" t="s">
        <v>120</v>
      </c>
      <c r="I102" s="20" t="s">
        <v>121</v>
      </c>
      <c r="J102" s="20" t="s">
        <v>177</v>
      </c>
      <c r="K102" s="20" t="s">
        <v>178</v>
      </c>
      <c r="L102" s="20" t="s">
        <v>179</v>
      </c>
      <c r="M102" s="20"/>
      <c r="N102" s="21">
        <v>-1263.82</v>
      </c>
      <c r="O102" s="21">
        <v>0</v>
      </c>
      <c r="P102" s="20"/>
      <c r="Q102" s="19">
        <v>45475</v>
      </c>
      <c r="R102" s="20"/>
      <c r="S102" s="19">
        <v>45475</v>
      </c>
      <c r="T102" s="20" t="s">
        <v>49</v>
      </c>
      <c r="U102" s="20">
        <v>1013244</v>
      </c>
      <c r="V102" s="20">
        <v>240009992</v>
      </c>
      <c r="W102" s="20" t="s">
        <v>35</v>
      </c>
      <c r="X102" s="20" t="s">
        <v>180</v>
      </c>
      <c r="Y102" s="20" t="s">
        <v>52</v>
      </c>
      <c r="Z102" s="20" t="s">
        <v>176</v>
      </c>
      <c r="AA102" s="20" t="s">
        <v>53</v>
      </c>
      <c r="AB102" s="20" t="s">
        <v>54</v>
      </c>
      <c r="AC102" s="20" t="s">
        <v>167</v>
      </c>
      <c r="AD102" s="20" t="s">
        <v>56</v>
      </c>
      <c r="AE102" s="20"/>
      <c r="AF102" t="e">
        <f>VLOOKUP(L102,Contactos!B:B,1,0)</f>
        <v>#N/A</v>
      </c>
    </row>
    <row r="103" spans="1:32" ht="38.25" x14ac:dyDescent="0.2">
      <c r="A103" s="4">
        <f t="shared" si="4"/>
        <v>101</v>
      </c>
      <c r="B103" s="4" t="str">
        <f t="shared" si="5"/>
        <v>4648</v>
      </c>
      <c r="C103" s="4" t="str">
        <f>IFERROR(VLOOKUP(F103,Tablas!$A$1:$B$3,2,0),"")</f>
        <v/>
      </c>
      <c r="D103" s="4" t="str">
        <f t="shared" si="6"/>
        <v xml:space="preserve"> - LETRAS 45-50-55-60-65-70-75 DAYS - PE 4648</v>
      </c>
      <c r="E103" s="19">
        <v>45540</v>
      </c>
      <c r="F103" s="20" t="s">
        <v>27</v>
      </c>
      <c r="G103" s="20" t="s">
        <v>399</v>
      </c>
      <c r="H103" s="20" t="s">
        <v>120</v>
      </c>
      <c r="I103" s="20" t="s">
        <v>121</v>
      </c>
      <c r="J103" s="20" t="s">
        <v>400</v>
      </c>
      <c r="K103" s="20" t="s">
        <v>401</v>
      </c>
      <c r="L103" s="20" t="s">
        <v>402</v>
      </c>
      <c r="M103" s="20"/>
      <c r="N103" s="21">
        <v>-1249.6199999999999</v>
      </c>
      <c r="O103" s="21">
        <v>0</v>
      </c>
      <c r="P103" s="20"/>
      <c r="Q103" s="19">
        <v>45540</v>
      </c>
      <c r="R103" s="20"/>
      <c r="S103" s="19">
        <v>45540</v>
      </c>
      <c r="T103" s="20" t="s">
        <v>403</v>
      </c>
      <c r="U103" s="20">
        <v>1019505</v>
      </c>
      <c r="V103" s="20">
        <v>240010348</v>
      </c>
      <c r="W103" s="20" t="s">
        <v>35</v>
      </c>
      <c r="X103" s="20" t="s">
        <v>283</v>
      </c>
      <c r="Y103" s="20" t="s">
        <v>404</v>
      </c>
      <c r="Z103" s="20" t="s">
        <v>399</v>
      </c>
      <c r="AA103" s="20" t="s">
        <v>405</v>
      </c>
      <c r="AB103" s="20" t="s">
        <v>406</v>
      </c>
      <c r="AC103" s="20" t="s">
        <v>407</v>
      </c>
      <c r="AD103" s="20" t="s">
        <v>56</v>
      </c>
      <c r="AE103" s="20"/>
      <c r="AF103" t="str">
        <f>VLOOKUP(L103,Contactos!B:B,1,0)</f>
        <v>DISTRIBUCIONES AGROCOMERCIO MAKIVET EMPRESA INDIVIDUAL DE RESPONSABILIDAD LIMITADA</v>
      </c>
    </row>
    <row r="104" spans="1:32" ht="25.5" x14ac:dyDescent="0.2">
      <c r="A104" s="4">
        <f t="shared" si="4"/>
        <v>102</v>
      </c>
      <c r="B104" s="4" t="str">
        <f t="shared" si="5"/>
        <v/>
      </c>
      <c r="C104" s="4" t="str">
        <f>IFERROR(VLOOKUP(F104,Tablas!$A$1:$B$3,2,0),"")</f>
        <v/>
      </c>
      <c r="D104" s="4" t="str">
        <f t="shared" si="6"/>
        <v xml:space="preserve"> - CONTADO / CASH - Dif. en cambio</v>
      </c>
      <c r="E104" s="19">
        <v>44500</v>
      </c>
      <c r="F104" s="20" t="s">
        <v>27</v>
      </c>
      <c r="G104" s="20"/>
      <c r="H104" s="20" t="s">
        <v>44</v>
      </c>
      <c r="I104" s="20" t="s">
        <v>45</v>
      </c>
      <c r="J104" s="20" t="s">
        <v>396</v>
      </c>
      <c r="K104" s="20" t="s">
        <v>397</v>
      </c>
      <c r="L104" s="20" t="s">
        <v>398</v>
      </c>
      <c r="M104" s="20" t="s">
        <v>33</v>
      </c>
      <c r="N104" s="21">
        <v>-1240.8</v>
      </c>
      <c r="O104" s="21">
        <v>0</v>
      </c>
      <c r="P104" s="20"/>
      <c r="Q104" s="19">
        <v>44500</v>
      </c>
      <c r="R104" s="20"/>
      <c r="S104" s="19">
        <v>44500</v>
      </c>
      <c r="T104" s="20" t="s">
        <v>49</v>
      </c>
      <c r="U104" s="20">
        <v>572618</v>
      </c>
      <c r="V104" s="20">
        <v>210027230</v>
      </c>
      <c r="W104" s="20" t="s">
        <v>50</v>
      </c>
      <c r="X104" s="20" t="s">
        <v>62</v>
      </c>
      <c r="Y104" s="20" t="s">
        <v>52</v>
      </c>
      <c r="Z104" s="20" t="s">
        <v>63</v>
      </c>
      <c r="AA104" s="20" t="s">
        <v>66</v>
      </c>
      <c r="AB104" s="20" t="s">
        <v>66</v>
      </c>
      <c r="AC104" s="20" t="s">
        <v>66</v>
      </c>
      <c r="AD104" s="20" t="s">
        <v>56</v>
      </c>
      <c r="AE104" s="20"/>
      <c r="AF104" t="e">
        <f>VLOOKUP(L104,Contactos!B:B,1,0)</f>
        <v>#N/A</v>
      </c>
    </row>
    <row r="105" spans="1:32" ht="25.5" x14ac:dyDescent="0.2">
      <c r="A105" s="4">
        <f t="shared" si="4"/>
        <v>103</v>
      </c>
      <c r="B105" s="4" t="str">
        <f t="shared" si="5"/>
        <v/>
      </c>
      <c r="C105" s="4" t="str">
        <f>IFERROR(VLOOKUP(F105,Tablas!$A$1:$B$3,2,0),"")</f>
        <v/>
      </c>
      <c r="D105" s="4" t="str">
        <f t="shared" si="6"/>
        <v xml:space="preserve"> - CONTADO ADELANTADO / CASH IN ADVANCE - Dif. en cambio</v>
      </c>
      <c r="E105" s="19">
        <v>45473</v>
      </c>
      <c r="F105" s="20" t="s">
        <v>27</v>
      </c>
      <c r="G105" s="20"/>
      <c r="H105" s="20" t="s">
        <v>29</v>
      </c>
      <c r="I105" s="20" t="s">
        <v>30</v>
      </c>
      <c r="J105" s="20" t="s">
        <v>106</v>
      </c>
      <c r="K105" s="20" t="s">
        <v>106</v>
      </c>
      <c r="L105" s="20" t="s">
        <v>107</v>
      </c>
      <c r="M105" s="20" t="s">
        <v>33</v>
      </c>
      <c r="N105" s="21">
        <v>-1192.1199999999999</v>
      </c>
      <c r="O105" s="21">
        <v>0</v>
      </c>
      <c r="P105" s="20"/>
      <c r="Q105" s="19">
        <v>45473</v>
      </c>
      <c r="R105" s="20"/>
      <c r="S105" s="20"/>
      <c r="T105" s="20" t="s">
        <v>70</v>
      </c>
      <c r="U105" s="20">
        <v>1028642</v>
      </c>
      <c r="V105" s="20">
        <v>240026904</v>
      </c>
      <c r="W105" s="20" t="s">
        <v>50</v>
      </c>
      <c r="X105" s="20" t="s">
        <v>62</v>
      </c>
      <c r="Y105" s="20" t="s">
        <v>37</v>
      </c>
      <c r="Z105" s="20" t="s">
        <v>63</v>
      </c>
      <c r="AA105" s="20" t="s">
        <v>109</v>
      </c>
      <c r="AB105" s="20" t="s">
        <v>110</v>
      </c>
      <c r="AC105" s="20" t="s">
        <v>66</v>
      </c>
      <c r="AD105" s="20" t="s">
        <v>111</v>
      </c>
      <c r="AE105" s="20"/>
      <c r="AF105" t="str">
        <f>VLOOKUP(L105,Contactos!B:B,1,0)</f>
        <v>MILIFAR SHPK</v>
      </c>
    </row>
    <row r="106" spans="1:32" ht="38.25" x14ac:dyDescent="0.2">
      <c r="A106" s="4">
        <f t="shared" si="4"/>
        <v>104</v>
      </c>
      <c r="B106" s="4" t="str">
        <f t="shared" si="5"/>
        <v/>
      </c>
      <c r="C106" s="4" t="str">
        <f>IFERROR(VLOOKUP(F106,Tablas!$A$1:$B$3,2,0),"")</f>
        <v/>
      </c>
      <c r="D106" s="4" t="str">
        <f t="shared" si="6"/>
        <v xml:space="preserve"> - COBRANZA DOC. 45 DIAS / DA 45 DAYS - Dif. en cambio</v>
      </c>
      <c r="E106" s="19">
        <v>45351</v>
      </c>
      <c r="F106" s="20" t="s">
        <v>27</v>
      </c>
      <c r="G106" s="20"/>
      <c r="H106" s="20" t="s">
        <v>80</v>
      </c>
      <c r="I106" s="20" t="s">
        <v>81</v>
      </c>
      <c r="J106" s="20" t="s">
        <v>227</v>
      </c>
      <c r="K106" s="20" t="s">
        <v>227</v>
      </c>
      <c r="L106" s="20" t="s">
        <v>228</v>
      </c>
      <c r="M106" s="20"/>
      <c r="N106" s="21">
        <v>-1188.82</v>
      </c>
      <c r="O106" s="21">
        <v>0</v>
      </c>
      <c r="P106" s="20"/>
      <c r="Q106" s="19">
        <v>45351</v>
      </c>
      <c r="R106" s="20"/>
      <c r="S106" s="20"/>
      <c r="T106" s="20" t="s">
        <v>229</v>
      </c>
      <c r="U106" s="20">
        <v>965099</v>
      </c>
      <c r="V106" s="20">
        <v>240010496</v>
      </c>
      <c r="W106" s="20" t="s">
        <v>50</v>
      </c>
      <c r="X106" s="20" t="s">
        <v>62</v>
      </c>
      <c r="Y106" s="20" t="s">
        <v>37</v>
      </c>
      <c r="Z106" s="20" t="s">
        <v>63</v>
      </c>
      <c r="AA106" s="20" t="s">
        <v>279</v>
      </c>
      <c r="AB106" s="20"/>
      <c r="AC106" s="20"/>
      <c r="AD106" s="20" t="s">
        <v>232</v>
      </c>
      <c r="AE106" s="20"/>
      <c r="AF106" t="str">
        <f>VLOOKUP(L106,Contactos!B:B,1,0)</f>
        <v>VYPHAVET CO., LTD.</v>
      </c>
    </row>
    <row r="107" spans="1:32" ht="51" x14ac:dyDescent="0.2">
      <c r="A107" s="4">
        <f t="shared" si="4"/>
        <v>105</v>
      </c>
      <c r="B107" s="4" t="str">
        <f t="shared" si="5"/>
        <v>4335</v>
      </c>
      <c r="C107" s="4" t="str">
        <f>IFERROR(VLOOKUP(F107,Tablas!$A$1:$B$3,2,0),"")</f>
        <v/>
      </c>
      <c r="D107" s="4" t="str">
        <f t="shared" si="6"/>
        <v xml:space="preserve"> - CONTADO / CASH - PE 4335</v>
      </c>
      <c r="E107" s="19">
        <v>45527</v>
      </c>
      <c r="F107" s="20" t="s">
        <v>27</v>
      </c>
      <c r="G107" s="20" t="s">
        <v>408</v>
      </c>
      <c r="H107" s="20" t="s">
        <v>120</v>
      </c>
      <c r="I107" s="20" t="s">
        <v>121</v>
      </c>
      <c r="J107" s="20" t="s">
        <v>409</v>
      </c>
      <c r="K107" s="20" t="s">
        <v>410</v>
      </c>
      <c r="L107" s="20" t="s">
        <v>411</v>
      </c>
      <c r="M107" s="20"/>
      <c r="N107" s="21">
        <v>-1164.75</v>
      </c>
      <c r="O107" s="21">
        <v>0</v>
      </c>
      <c r="P107" s="20"/>
      <c r="Q107" s="19">
        <v>45527</v>
      </c>
      <c r="R107" s="20"/>
      <c r="S107" s="19">
        <v>45527</v>
      </c>
      <c r="T107" s="20" t="s">
        <v>49</v>
      </c>
      <c r="U107" s="20">
        <v>1013613</v>
      </c>
      <c r="V107" s="20">
        <v>240010021</v>
      </c>
      <c r="W107" s="20" t="s">
        <v>35</v>
      </c>
      <c r="X107" s="20" t="s">
        <v>127</v>
      </c>
      <c r="Y107" s="20" t="s">
        <v>412</v>
      </c>
      <c r="Z107" s="20" t="s">
        <v>408</v>
      </c>
      <c r="AA107" s="20" t="s">
        <v>413</v>
      </c>
      <c r="AB107" s="20" t="s">
        <v>414</v>
      </c>
      <c r="AC107" s="20" t="s">
        <v>415</v>
      </c>
      <c r="AD107" s="20" t="s">
        <v>56</v>
      </c>
      <c r="AE107" s="20"/>
      <c r="AF107" t="str">
        <f>VLOOKUP(L107,Contactos!B:B,1,0)</f>
        <v>INVERSIONES PET CENTER S.A.C.</v>
      </c>
    </row>
    <row r="108" spans="1:32" ht="51" x14ac:dyDescent="0.2">
      <c r="A108" s="4">
        <f t="shared" si="4"/>
        <v>106</v>
      </c>
      <c r="B108" s="4" t="str">
        <f t="shared" si="5"/>
        <v>-2014 ZC746795</v>
      </c>
      <c r="C108" s="4" t="str">
        <f>IFERROR(VLOOKUP(F108,Tablas!$A$1:$B$3,2,0),"")</f>
        <v/>
      </c>
      <c r="D108" s="4" t="str">
        <f t="shared" si="6"/>
        <v xml:space="preserve"> - CONTADO ADELANTADO / CASH IN ADVANCE - ANT PROF 007-2014 HEALTACTIVE ZC746795</v>
      </c>
      <c r="E108" s="19">
        <v>43100</v>
      </c>
      <c r="F108" s="20" t="s">
        <v>27</v>
      </c>
      <c r="G108" s="20" t="s">
        <v>416</v>
      </c>
      <c r="H108" s="20" t="s">
        <v>29</v>
      </c>
      <c r="I108" s="20" t="s">
        <v>30</v>
      </c>
      <c r="J108" s="20" t="s">
        <v>417</v>
      </c>
      <c r="K108" s="20" t="s">
        <v>417</v>
      </c>
      <c r="L108" s="20" t="s">
        <v>418</v>
      </c>
      <c r="M108" s="20" t="s">
        <v>33</v>
      </c>
      <c r="N108" s="21">
        <v>-1153.54</v>
      </c>
      <c r="O108" s="21">
        <v>-356.25</v>
      </c>
      <c r="P108" s="20"/>
      <c r="Q108" s="19">
        <v>41668</v>
      </c>
      <c r="R108" s="20"/>
      <c r="S108" s="20"/>
      <c r="T108" s="20" t="s">
        <v>70</v>
      </c>
      <c r="U108" s="20">
        <v>743</v>
      </c>
      <c r="V108" s="20">
        <v>1700000193</v>
      </c>
      <c r="W108" s="20" t="s">
        <v>50</v>
      </c>
      <c r="X108" s="20" t="s">
        <v>192</v>
      </c>
      <c r="Y108" s="20" t="s">
        <v>37</v>
      </c>
      <c r="Z108" s="20" t="s">
        <v>419</v>
      </c>
      <c r="AA108" s="20" t="s">
        <v>420</v>
      </c>
      <c r="AB108" s="20" t="s">
        <v>421</v>
      </c>
      <c r="AC108" s="20"/>
      <c r="AD108" s="20" t="s">
        <v>218</v>
      </c>
      <c r="AE108" s="20"/>
      <c r="AF108" t="str">
        <f>VLOOKUP(L108,Contactos!B:B,1,0)</f>
        <v>IRELAND BLYTH LIMITED(HEALTHACTIV)</v>
      </c>
    </row>
    <row r="109" spans="1:32" ht="25.5" x14ac:dyDescent="0.2">
      <c r="A109" s="4">
        <f t="shared" si="4"/>
        <v>107</v>
      </c>
      <c r="B109" s="4" t="str">
        <f t="shared" si="5"/>
        <v/>
      </c>
      <c r="C109" s="4" t="str">
        <f>IFERROR(VLOOKUP(F109,Tablas!$A$1:$B$3,2,0),"")</f>
        <v/>
      </c>
      <c r="D109" s="4" t="str">
        <f t="shared" si="6"/>
        <v xml:space="preserve"> - CONTADO / CASH - Dif. en cambio</v>
      </c>
      <c r="E109" s="19">
        <v>44592</v>
      </c>
      <c r="F109" s="20" t="s">
        <v>27</v>
      </c>
      <c r="G109" s="20"/>
      <c r="H109" s="20" t="s">
        <v>44</v>
      </c>
      <c r="I109" s="20" t="s">
        <v>45</v>
      </c>
      <c r="J109" s="20" t="s">
        <v>396</v>
      </c>
      <c r="K109" s="20" t="s">
        <v>397</v>
      </c>
      <c r="L109" s="20" t="s">
        <v>398</v>
      </c>
      <c r="M109" s="20" t="s">
        <v>33</v>
      </c>
      <c r="N109" s="21">
        <v>-1147.32</v>
      </c>
      <c r="O109" s="21">
        <v>0</v>
      </c>
      <c r="P109" s="20"/>
      <c r="Q109" s="19">
        <v>44592</v>
      </c>
      <c r="R109" s="20"/>
      <c r="S109" s="19">
        <v>44592</v>
      </c>
      <c r="T109" s="20" t="s">
        <v>49</v>
      </c>
      <c r="U109" s="20">
        <v>621931</v>
      </c>
      <c r="V109" s="20">
        <v>220009691</v>
      </c>
      <c r="W109" s="20" t="s">
        <v>50</v>
      </c>
      <c r="X109" s="20" t="s">
        <v>62</v>
      </c>
      <c r="Y109" s="20" t="s">
        <v>52</v>
      </c>
      <c r="Z109" s="20" t="s">
        <v>63</v>
      </c>
      <c r="AA109" s="20" t="s">
        <v>66</v>
      </c>
      <c r="AB109" s="20" t="s">
        <v>66</v>
      </c>
      <c r="AC109" s="20" t="s">
        <v>66</v>
      </c>
      <c r="AD109" s="20" t="s">
        <v>56</v>
      </c>
      <c r="AE109" s="20"/>
      <c r="AF109" t="e">
        <f>VLOOKUP(L109,Contactos!B:B,1,0)</f>
        <v>#N/A</v>
      </c>
    </row>
    <row r="110" spans="1:32" ht="25.5" x14ac:dyDescent="0.2">
      <c r="A110" s="4">
        <f t="shared" si="4"/>
        <v>108</v>
      </c>
      <c r="B110" s="4" t="str">
        <f t="shared" si="5"/>
        <v/>
      </c>
      <c r="C110" s="4" t="str">
        <f>IFERROR(VLOOKUP(F110,Tablas!$A$1:$B$3,2,0),"")</f>
        <v/>
      </c>
      <c r="D110" s="4" t="str">
        <f t="shared" si="6"/>
        <v xml:space="preserve"> - CONTADO / CASH - Dif. en cambio</v>
      </c>
      <c r="E110" s="19">
        <v>44712</v>
      </c>
      <c r="F110" s="20" t="s">
        <v>27</v>
      </c>
      <c r="G110" s="20"/>
      <c r="H110" s="20" t="s">
        <v>44</v>
      </c>
      <c r="I110" s="20" t="s">
        <v>45</v>
      </c>
      <c r="J110" s="20" t="s">
        <v>396</v>
      </c>
      <c r="K110" s="20" t="s">
        <v>397</v>
      </c>
      <c r="L110" s="20" t="s">
        <v>398</v>
      </c>
      <c r="M110" s="20" t="s">
        <v>33</v>
      </c>
      <c r="N110" s="21">
        <v>-1147.32</v>
      </c>
      <c r="O110" s="21">
        <v>0</v>
      </c>
      <c r="P110" s="20"/>
      <c r="Q110" s="19">
        <v>44712</v>
      </c>
      <c r="R110" s="20"/>
      <c r="S110" s="19">
        <v>44712</v>
      </c>
      <c r="T110" s="20" t="s">
        <v>49</v>
      </c>
      <c r="U110" s="20">
        <v>651230</v>
      </c>
      <c r="V110" s="20">
        <v>220020280</v>
      </c>
      <c r="W110" s="20" t="s">
        <v>50</v>
      </c>
      <c r="X110" s="20" t="s">
        <v>62</v>
      </c>
      <c r="Y110" s="20" t="s">
        <v>52</v>
      </c>
      <c r="Z110" s="20" t="s">
        <v>63</v>
      </c>
      <c r="AA110" s="20" t="s">
        <v>66</v>
      </c>
      <c r="AB110" s="20" t="s">
        <v>66</v>
      </c>
      <c r="AC110" s="20" t="s">
        <v>66</v>
      </c>
      <c r="AD110" s="20" t="s">
        <v>56</v>
      </c>
      <c r="AE110" s="20"/>
      <c r="AF110" t="e">
        <f>VLOOKUP(L110,Contactos!B:B,1,0)</f>
        <v>#N/A</v>
      </c>
    </row>
    <row r="111" spans="1:32" ht="25.5" x14ac:dyDescent="0.2">
      <c r="A111" s="4">
        <f t="shared" si="4"/>
        <v>109</v>
      </c>
      <c r="B111" s="4" t="str">
        <f t="shared" si="5"/>
        <v/>
      </c>
      <c r="C111" s="4" t="str">
        <f>IFERROR(VLOOKUP(F111,Tablas!$A$1:$B$3,2,0),"")</f>
        <v/>
      </c>
      <c r="D111" s="4" t="str">
        <f t="shared" si="6"/>
        <v xml:space="preserve"> - CONTADO / CASH - Dif. en cambio</v>
      </c>
      <c r="E111" s="19">
        <v>44895</v>
      </c>
      <c r="F111" s="20" t="s">
        <v>27</v>
      </c>
      <c r="G111" s="20"/>
      <c r="H111" s="20" t="s">
        <v>44</v>
      </c>
      <c r="I111" s="20" t="s">
        <v>45</v>
      </c>
      <c r="J111" s="20" t="s">
        <v>396</v>
      </c>
      <c r="K111" s="20" t="s">
        <v>397</v>
      </c>
      <c r="L111" s="20" t="s">
        <v>398</v>
      </c>
      <c r="M111" s="20" t="s">
        <v>33</v>
      </c>
      <c r="N111" s="21">
        <v>-1147.32</v>
      </c>
      <c r="O111" s="21">
        <v>0</v>
      </c>
      <c r="P111" s="20"/>
      <c r="Q111" s="19">
        <v>44895</v>
      </c>
      <c r="R111" s="20"/>
      <c r="S111" s="19">
        <v>44895</v>
      </c>
      <c r="T111" s="20" t="s">
        <v>49</v>
      </c>
      <c r="U111" s="20">
        <v>730522</v>
      </c>
      <c r="V111" s="20">
        <v>220043142</v>
      </c>
      <c r="W111" s="20" t="s">
        <v>50</v>
      </c>
      <c r="X111" s="20" t="s">
        <v>62</v>
      </c>
      <c r="Y111" s="20" t="s">
        <v>52</v>
      </c>
      <c r="Z111" s="20" t="s">
        <v>63</v>
      </c>
      <c r="AA111" s="20" t="s">
        <v>66</v>
      </c>
      <c r="AB111" s="20" t="s">
        <v>66</v>
      </c>
      <c r="AC111" s="20" t="s">
        <v>66</v>
      </c>
      <c r="AD111" s="20" t="s">
        <v>56</v>
      </c>
      <c r="AE111" s="20"/>
      <c r="AF111" t="e">
        <f>VLOOKUP(L111,Contactos!B:B,1,0)</f>
        <v>#N/A</v>
      </c>
    </row>
    <row r="112" spans="1:32" x14ac:dyDescent="0.2">
      <c r="A112" s="4">
        <f t="shared" si="4"/>
        <v>110</v>
      </c>
      <c r="B112" s="4" t="str">
        <f t="shared" si="5"/>
        <v>LEY</v>
      </c>
      <c r="C112" s="4" t="str">
        <f>IFERROR(VLOOKUP(F112,Tablas!$A$1:$B$3,2,0),"")</f>
        <v/>
      </c>
      <c r="D112" s="4" t="str">
        <f t="shared" si="6"/>
        <v xml:space="preserve"> - CONTADO / CASH - RIPLEY</v>
      </c>
      <c r="E112" s="19">
        <v>45498</v>
      </c>
      <c r="F112" s="20" t="s">
        <v>27</v>
      </c>
      <c r="G112" s="20" t="s">
        <v>367</v>
      </c>
      <c r="H112" s="20" t="s">
        <v>120</v>
      </c>
      <c r="I112" s="20" t="s">
        <v>121</v>
      </c>
      <c r="J112" s="20" t="s">
        <v>177</v>
      </c>
      <c r="K112" s="20" t="s">
        <v>178</v>
      </c>
      <c r="L112" s="20" t="s">
        <v>179</v>
      </c>
      <c r="M112" s="20"/>
      <c r="N112" s="21">
        <v>-1129</v>
      </c>
      <c r="O112" s="21">
        <v>0</v>
      </c>
      <c r="P112" s="20"/>
      <c r="Q112" s="19">
        <v>45498</v>
      </c>
      <c r="R112" s="20"/>
      <c r="S112" s="19">
        <v>45498</v>
      </c>
      <c r="T112" s="20" t="s">
        <v>49</v>
      </c>
      <c r="U112" s="20">
        <v>1013239</v>
      </c>
      <c r="V112" s="20">
        <v>240009990</v>
      </c>
      <c r="W112" s="20" t="s">
        <v>35</v>
      </c>
      <c r="X112" s="20" t="s">
        <v>180</v>
      </c>
      <c r="Y112" s="20" t="s">
        <v>52</v>
      </c>
      <c r="Z112" s="20" t="s">
        <v>367</v>
      </c>
      <c r="AA112" s="20" t="s">
        <v>53</v>
      </c>
      <c r="AB112" s="20" t="s">
        <v>54</v>
      </c>
      <c r="AC112" s="20" t="s">
        <v>167</v>
      </c>
      <c r="AD112" s="20" t="s">
        <v>56</v>
      </c>
      <c r="AE112" s="20"/>
      <c r="AF112" t="e">
        <f>VLOOKUP(L112,Contactos!B:B,1,0)</f>
        <v>#N/A</v>
      </c>
    </row>
    <row r="113" spans="1:32" ht="51" x14ac:dyDescent="0.2">
      <c r="A113" s="4">
        <f t="shared" si="4"/>
        <v>111</v>
      </c>
      <c r="B113" s="4" t="str">
        <f t="shared" si="5"/>
        <v/>
      </c>
      <c r="C113" s="4" t="str">
        <f>IFERROR(VLOOKUP(F113,Tablas!$A$1:$B$3,2,0),"")</f>
        <v/>
      </c>
      <c r="D113" s="4" t="str">
        <f t="shared" si="6"/>
        <v xml:space="preserve"> - LETRA 75 DIAS / DRAFT 75 DAYS - Notas de crédito clientes - C20110651121</v>
      </c>
      <c r="E113" s="19">
        <v>45511</v>
      </c>
      <c r="F113" s="20" t="s">
        <v>203</v>
      </c>
      <c r="G113" s="20"/>
      <c r="H113" s="20" t="s">
        <v>44</v>
      </c>
      <c r="I113" s="20" t="s">
        <v>45</v>
      </c>
      <c r="J113" s="20" t="s">
        <v>330</v>
      </c>
      <c r="K113" s="20" t="s">
        <v>331</v>
      </c>
      <c r="L113" s="20" t="s">
        <v>332</v>
      </c>
      <c r="M113" s="20" t="s">
        <v>125</v>
      </c>
      <c r="N113" s="21">
        <v>-1128.6099999999999</v>
      </c>
      <c r="O113" s="21">
        <v>0</v>
      </c>
      <c r="P113" s="20"/>
      <c r="Q113" s="19">
        <v>45511</v>
      </c>
      <c r="R113" s="20"/>
      <c r="S113" s="19">
        <v>45511</v>
      </c>
      <c r="T113" s="20" t="s">
        <v>126</v>
      </c>
      <c r="U113" s="20">
        <v>1004406</v>
      </c>
      <c r="V113" s="20">
        <v>240000186</v>
      </c>
      <c r="W113" s="20" t="s">
        <v>206</v>
      </c>
      <c r="X113" s="20" t="s">
        <v>274</v>
      </c>
      <c r="Y113" s="20" t="s">
        <v>333</v>
      </c>
      <c r="Z113" s="20" t="s">
        <v>334</v>
      </c>
      <c r="AA113" s="20" t="s">
        <v>335</v>
      </c>
      <c r="AB113" s="20" t="s">
        <v>336</v>
      </c>
      <c r="AC113" s="20" t="s">
        <v>337</v>
      </c>
      <c r="AD113" s="20" t="s">
        <v>56</v>
      </c>
      <c r="AE113" s="20"/>
      <c r="AF113" t="str">
        <f>VLOOKUP(L113,Contactos!B:B,1,0)</f>
        <v>REPRESENTACIONES DURAND S.A.C.</v>
      </c>
    </row>
    <row r="114" spans="1:32" ht="51" x14ac:dyDescent="0.2">
      <c r="A114" s="4">
        <f t="shared" si="4"/>
        <v>112</v>
      </c>
      <c r="B114" s="4" t="str">
        <f t="shared" si="5"/>
        <v>5547</v>
      </c>
      <c r="C114" s="4" t="str">
        <f>IFERROR(VLOOKUP(F114,Tablas!$A$1:$B$3,2,0),"")</f>
        <v/>
      </c>
      <c r="D114" s="4" t="str">
        <f t="shared" si="6"/>
        <v xml:space="preserve"> - CONTADO / CASH - ABONO PE 5547 - VETERINARIA SULLANA</v>
      </c>
      <c r="E114" s="19">
        <v>45287</v>
      </c>
      <c r="F114" s="20" t="s">
        <v>27</v>
      </c>
      <c r="G114" s="20" t="s">
        <v>422</v>
      </c>
      <c r="H114" s="20" t="s">
        <v>120</v>
      </c>
      <c r="I114" s="20" t="s">
        <v>121</v>
      </c>
      <c r="J114" s="20" t="s">
        <v>423</v>
      </c>
      <c r="K114" s="20" t="s">
        <v>424</v>
      </c>
      <c r="L114" s="20" t="s">
        <v>425</v>
      </c>
      <c r="M114" s="20"/>
      <c r="N114" s="21">
        <v>-1104.19</v>
      </c>
      <c r="O114" s="21">
        <v>0</v>
      </c>
      <c r="P114" s="20"/>
      <c r="Q114" s="19">
        <v>45287</v>
      </c>
      <c r="R114" s="20"/>
      <c r="S114" s="19">
        <v>45287</v>
      </c>
      <c r="T114" s="20" t="s">
        <v>49</v>
      </c>
      <c r="U114" s="20">
        <v>894968</v>
      </c>
      <c r="V114" s="20">
        <v>230014867</v>
      </c>
      <c r="W114" s="20" t="s">
        <v>35</v>
      </c>
      <c r="X114" s="20" t="s">
        <v>127</v>
      </c>
      <c r="Y114" s="20" t="s">
        <v>245</v>
      </c>
      <c r="Z114" s="20" t="s">
        <v>426</v>
      </c>
      <c r="AA114" s="20" t="s">
        <v>427</v>
      </c>
      <c r="AB114" s="20" t="s">
        <v>428</v>
      </c>
      <c r="AC114" s="20" t="s">
        <v>429</v>
      </c>
      <c r="AD114" s="20" t="s">
        <v>56</v>
      </c>
      <c r="AE114" s="20"/>
      <c r="AF114" t="e">
        <f>VLOOKUP(L114,Contactos!B:B,1,0)</f>
        <v>#N/A</v>
      </c>
    </row>
    <row r="115" spans="1:32" ht="51" x14ac:dyDescent="0.2">
      <c r="A115" s="4">
        <f t="shared" si="4"/>
        <v>113</v>
      </c>
      <c r="B115" s="4" t="str">
        <f t="shared" si="5"/>
        <v>9999-22000120</v>
      </c>
      <c r="C115" s="4" t="str">
        <f>IFERROR(VLOOKUP(F115,Tablas!$A$1:$B$3,2,0),"")</f>
        <v/>
      </c>
      <c r="D115" s="4" t="str">
        <f t="shared" si="6"/>
        <v xml:space="preserve"> - LETRA 75 DIAS / DRAFT 75 DAYS - Notas de crédito clientes - C20514564087</v>
      </c>
      <c r="E115" s="19">
        <v>45533</v>
      </c>
      <c r="F115" s="20" t="s">
        <v>203</v>
      </c>
      <c r="G115" s="20" t="s">
        <v>430</v>
      </c>
      <c r="H115" s="20" t="s">
        <v>44</v>
      </c>
      <c r="I115" s="20" t="s">
        <v>45</v>
      </c>
      <c r="J115" s="20" t="s">
        <v>431</v>
      </c>
      <c r="K115" s="20" t="s">
        <v>432</v>
      </c>
      <c r="L115" s="20" t="s">
        <v>433</v>
      </c>
      <c r="M115" s="20" t="s">
        <v>125</v>
      </c>
      <c r="N115" s="21">
        <v>-1090.32</v>
      </c>
      <c r="O115" s="21">
        <v>0</v>
      </c>
      <c r="P115" s="20"/>
      <c r="Q115" s="19">
        <v>45533</v>
      </c>
      <c r="R115" s="20"/>
      <c r="S115" s="19">
        <v>45533</v>
      </c>
      <c r="T115" s="20" t="s">
        <v>126</v>
      </c>
      <c r="U115" s="20">
        <v>1016750</v>
      </c>
      <c r="V115" s="20">
        <v>240000212</v>
      </c>
      <c r="W115" s="20" t="s">
        <v>206</v>
      </c>
      <c r="X115" s="20" t="s">
        <v>274</v>
      </c>
      <c r="Y115" s="20" t="s">
        <v>267</v>
      </c>
      <c r="Z115" s="20" t="s">
        <v>434</v>
      </c>
      <c r="AA115" s="20" t="s">
        <v>435</v>
      </c>
      <c r="AB115" s="20" t="s">
        <v>436</v>
      </c>
      <c r="AC115" s="20" t="s">
        <v>167</v>
      </c>
      <c r="AD115" s="20" t="s">
        <v>56</v>
      </c>
      <c r="AE115" s="20"/>
      <c r="AF115" t="str">
        <f>VLOOKUP(L115,Contactos!B:B,1,0)</f>
        <v>H &amp; P DISTRIBUCIONES Y REPRESENTACIONES</v>
      </c>
    </row>
    <row r="116" spans="1:32" ht="25.5" x14ac:dyDescent="0.2">
      <c r="A116" s="4">
        <f t="shared" si="4"/>
        <v>114</v>
      </c>
      <c r="B116" s="4" t="str">
        <f t="shared" si="5"/>
        <v>4477</v>
      </c>
      <c r="C116" s="4" t="str">
        <f>IFERROR(VLOOKUP(F116,Tablas!$A$1:$B$3,2,0),"")</f>
        <v/>
      </c>
      <c r="D116" s="4" t="str">
        <f t="shared" si="6"/>
        <v xml:space="preserve"> - LETRA 75 DIAS / DRAFT 75 DAYS - PE 4477</v>
      </c>
      <c r="E116" s="19">
        <v>45531</v>
      </c>
      <c r="F116" s="20" t="s">
        <v>27</v>
      </c>
      <c r="G116" s="20" t="s">
        <v>437</v>
      </c>
      <c r="H116" s="20" t="s">
        <v>120</v>
      </c>
      <c r="I116" s="20" t="s">
        <v>121</v>
      </c>
      <c r="J116" s="20" t="s">
        <v>438</v>
      </c>
      <c r="K116" s="20" t="s">
        <v>439</v>
      </c>
      <c r="L116" s="20" t="s">
        <v>440</v>
      </c>
      <c r="M116" s="20" t="s">
        <v>125</v>
      </c>
      <c r="N116" s="21">
        <v>-1049.3699999999999</v>
      </c>
      <c r="O116" s="21">
        <v>0</v>
      </c>
      <c r="P116" s="20"/>
      <c r="Q116" s="19">
        <v>45531</v>
      </c>
      <c r="R116" s="20"/>
      <c r="S116" s="19">
        <v>45531</v>
      </c>
      <c r="T116" s="20" t="s">
        <v>126</v>
      </c>
      <c r="U116" s="20">
        <v>1014321</v>
      </c>
      <c r="V116" s="20">
        <v>240010075</v>
      </c>
      <c r="W116" s="20" t="s">
        <v>35</v>
      </c>
      <c r="X116" s="20" t="s">
        <v>127</v>
      </c>
      <c r="Y116" s="20" t="s">
        <v>128</v>
      </c>
      <c r="Z116" s="20" t="s">
        <v>437</v>
      </c>
      <c r="AA116" s="20" t="s">
        <v>441</v>
      </c>
      <c r="AB116" s="20" t="s">
        <v>131</v>
      </c>
      <c r="AC116" s="20" t="s">
        <v>167</v>
      </c>
      <c r="AD116" s="20" t="s">
        <v>56</v>
      </c>
      <c r="AE116" s="20"/>
      <c r="AF116" t="str">
        <f>VLOOKUP(L116,Contactos!B:B,1,0)</f>
        <v>AGRIMEC VETERINARIA E.I.R.L.</v>
      </c>
    </row>
    <row r="117" spans="1:32" ht="38.25" x14ac:dyDescent="0.2">
      <c r="A117" s="4">
        <f t="shared" si="4"/>
        <v>115</v>
      </c>
      <c r="B117" s="4" t="str">
        <f t="shared" si="5"/>
        <v>5152</v>
      </c>
      <c r="C117" s="4" t="str">
        <f>IFERROR(VLOOKUP(F117,Tablas!$A$1:$B$3,2,0),"")</f>
        <v/>
      </c>
      <c r="D117" s="4" t="str">
        <f t="shared" si="6"/>
        <v xml:space="preserve"> - CONTADO / CASH - ABONO PE  5152 - WENDY NOBLEJAS</v>
      </c>
      <c r="E117" s="19">
        <v>45272</v>
      </c>
      <c r="F117" s="20" t="s">
        <v>27</v>
      </c>
      <c r="G117" s="20" t="s">
        <v>442</v>
      </c>
      <c r="H117" s="20" t="s">
        <v>120</v>
      </c>
      <c r="I117" s="20" t="s">
        <v>121</v>
      </c>
      <c r="J117" s="20" t="s">
        <v>443</v>
      </c>
      <c r="K117" s="20" t="s">
        <v>444</v>
      </c>
      <c r="L117" s="20" t="s">
        <v>445</v>
      </c>
      <c r="M117" s="20"/>
      <c r="N117" s="21">
        <v>-1048.26</v>
      </c>
      <c r="O117" s="21">
        <v>0</v>
      </c>
      <c r="P117" s="20"/>
      <c r="Q117" s="19">
        <v>45272</v>
      </c>
      <c r="R117" s="20"/>
      <c r="S117" s="19">
        <v>45272</v>
      </c>
      <c r="T117" s="20" t="s">
        <v>49</v>
      </c>
      <c r="U117" s="20">
        <v>887224</v>
      </c>
      <c r="V117" s="20">
        <v>230014056</v>
      </c>
      <c r="W117" s="20" t="s">
        <v>35</v>
      </c>
      <c r="X117" s="20" t="s">
        <v>127</v>
      </c>
      <c r="Y117" s="20" t="s">
        <v>446</v>
      </c>
      <c r="Z117" s="20" t="s">
        <v>447</v>
      </c>
      <c r="AA117" s="20" t="s">
        <v>448</v>
      </c>
      <c r="AB117" s="20" t="s">
        <v>449</v>
      </c>
      <c r="AC117" s="20" t="s">
        <v>450</v>
      </c>
      <c r="AD117" s="20" t="s">
        <v>56</v>
      </c>
      <c r="AE117" s="20"/>
      <c r="AF117" t="e">
        <f>VLOOKUP(L117,Contactos!B:B,1,0)</f>
        <v>#N/A</v>
      </c>
    </row>
    <row r="118" spans="1:32" x14ac:dyDescent="0.2">
      <c r="A118" s="4">
        <f t="shared" si="4"/>
        <v>116</v>
      </c>
      <c r="B118" s="4" t="str">
        <f t="shared" si="5"/>
        <v/>
      </c>
      <c r="C118" s="4" t="str">
        <f>IFERROR(VLOOKUP(F118,Tablas!$A$1:$B$3,2,0),"")</f>
        <v/>
      </c>
      <c r="D118" s="4" t="str">
        <f t="shared" si="6"/>
        <v xml:space="preserve"> - CONTADO / CASH - SB</v>
      </c>
      <c r="E118" s="19">
        <v>45503</v>
      </c>
      <c r="F118" s="20" t="s">
        <v>27</v>
      </c>
      <c r="G118" s="20" t="s">
        <v>280</v>
      </c>
      <c r="H118" s="20" t="s">
        <v>120</v>
      </c>
      <c r="I118" s="20" t="s">
        <v>121</v>
      </c>
      <c r="J118" s="20" t="s">
        <v>46</v>
      </c>
      <c r="K118" s="20" t="s">
        <v>47</v>
      </c>
      <c r="L118" s="20" t="s">
        <v>48</v>
      </c>
      <c r="M118" s="20"/>
      <c r="N118" s="21">
        <v>-989.4</v>
      </c>
      <c r="O118" s="21">
        <v>0</v>
      </c>
      <c r="P118" s="20"/>
      <c r="Q118" s="19">
        <v>45503</v>
      </c>
      <c r="R118" s="20"/>
      <c r="S118" s="19">
        <v>45503</v>
      </c>
      <c r="T118" s="20" t="s">
        <v>49</v>
      </c>
      <c r="U118" s="20">
        <v>1009966</v>
      </c>
      <c r="V118" s="20">
        <v>240009720</v>
      </c>
      <c r="W118" s="20" t="s">
        <v>35</v>
      </c>
      <c r="X118" s="20" t="s">
        <v>283</v>
      </c>
      <c r="Y118" s="20" t="s">
        <v>52</v>
      </c>
      <c r="Z118" s="20" t="s">
        <v>280</v>
      </c>
      <c r="AA118" s="20" t="s">
        <v>53</v>
      </c>
      <c r="AB118" s="20" t="s">
        <v>54</v>
      </c>
      <c r="AC118" s="20" t="s">
        <v>55</v>
      </c>
      <c r="AD118" s="20" t="s">
        <v>56</v>
      </c>
      <c r="AE118" s="20"/>
      <c r="AF118" t="e">
        <f>VLOOKUP(L118,Contactos!B:B,1,0)</f>
        <v>#N/A</v>
      </c>
    </row>
    <row r="119" spans="1:32" ht="25.5" x14ac:dyDescent="0.2">
      <c r="A119" s="4">
        <f t="shared" si="4"/>
        <v>117</v>
      </c>
      <c r="B119" s="4" t="str">
        <f t="shared" si="5"/>
        <v/>
      </c>
      <c r="C119" s="4" t="str">
        <f>IFERROR(VLOOKUP(F119,Tablas!$A$1:$B$3,2,0),"")</f>
        <v/>
      </c>
      <c r="D119" s="4" t="str">
        <f t="shared" si="6"/>
        <v xml:space="preserve"> - CONTADO / CASH - Dif. en cambio</v>
      </c>
      <c r="E119" s="19">
        <v>45504</v>
      </c>
      <c r="F119" s="20" t="s">
        <v>27</v>
      </c>
      <c r="G119" s="20"/>
      <c r="H119" s="20" t="s">
        <v>44</v>
      </c>
      <c r="I119" s="20" t="s">
        <v>45</v>
      </c>
      <c r="J119" s="20" t="s">
        <v>396</v>
      </c>
      <c r="K119" s="20" t="s">
        <v>397</v>
      </c>
      <c r="L119" s="20" t="s">
        <v>398</v>
      </c>
      <c r="M119" s="20" t="s">
        <v>33</v>
      </c>
      <c r="N119" s="21">
        <v>-977.35</v>
      </c>
      <c r="O119" s="21">
        <v>0</v>
      </c>
      <c r="P119" s="20"/>
      <c r="Q119" s="19">
        <v>45504</v>
      </c>
      <c r="R119" s="20"/>
      <c r="S119" s="19">
        <v>45504</v>
      </c>
      <c r="T119" s="20" t="s">
        <v>49</v>
      </c>
      <c r="U119" s="20">
        <v>1036174</v>
      </c>
      <c r="V119" s="20">
        <v>240029663</v>
      </c>
      <c r="W119" s="20" t="s">
        <v>50</v>
      </c>
      <c r="X119" s="20" t="s">
        <v>62</v>
      </c>
      <c r="Y119" s="20" t="s">
        <v>52</v>
      </c>
      <c r="Z119" s="20" t="s">
        <v>63</v>
      </c>
      <c r="AA119" s="20" t="s">
        <v>66</v>
      </c>
      <c r="AB119" s="20" t="s">
        <v>66</v>
      </c>
      <c r="AC119" s="20" t="s">
        <v>66</v>
      </c>
      <c r="AD119" s="20" t="s">
        <v>56</v>
      </c>
      <c r="AE119" s="20"/>
      <c r="AF119" t="e">
        <f>VLOOKUP(L119,Contactos!B:B,1,0)</f>
        <v>#N/A</v>
      </c>
    </row>
    <row r="120" spans="1:32" x14ac:dyDescent="0.2">
      <c r="A120" s="4">
        <f t="shared" si="4"/>
        <v>118</v>
      </c>
      <c r="B120" s="4" t="str">
        <f t="shared" si="5"/>
        <v>LEY</v>
      </c>
      <c r="C120" s="4" t="str">
        <f>IFERROR(VLOOKUP(F120,Tablas!$A$1:$B$3,2,0),"")</f>
        <v/>
      </c>
      <c r="D120" s="4" t="str">
        <f t="shared" si="6"/>
        <v xml:space="preserve"> - CONTADO / CASH - RIPLEY</v>
      </c>
      <c r="E120" s="19">
        <v>45516</v>
      </c>
      <c r="F120" s="20" t="s">
        <v>27</v>
      </c>
      <c r="G120" s="20" t="s">
        <v>367</v>
      </c>
      <c r="H120" s="20" t="s">
        <v>120</v>
      </c>
      <c r="I120" s="20" t="s">
        <v>121</v>
      </c>
      <c r="J120" s="20" t="s">
        <v>177</v>
      </c>
      <c r="K120" s="20" t="s">
        <v>178</v>
      </c>
      <c r="L120" s="20" t="s">
        <v>179</v>
      </c>
      <c r="M120" s="20"/>
      <c r="N120" s="21">
        <v>-946.12</v>
      </c>
      <c r="O120" s="21">
        <v>0</v>
      </c>
      <c r="P120" s="20"/>
      <c r="Q120" s="19">
        <v>45516</v>
      </c>
      <c r="R120" s="20"/>
      <c r="S120" s="19">
        <v>45516</v>
      </c>
      <c r="T120" s="20" t="s">
        <v>49</v>
      </c>
      <c r="U120" s="20">
        <v>1028729</v>
      </c>
      <c r="V120" s="20">
        <v>240011164</v>
      </c>
      <c r="W120" s="20" t="s">
        <v>35</v>
      </c>
      <c r="X120" s="20" t="s">
        <v>180</v>
      </c>
      <c r="Y120" s="20" t="s">
        <v>52</v>
      </c>
      <c r="Z120" s="20" t="s">
        <v>367</v>
      </c>
      <c r="AA120" s="20" t="s">
        <v>53</v>
      </c>
      <c r="AB120" s="20" t="s">
        <v>54</v>
      </c>
      <c r="AC120" s="20" t="s">
        <v>167</v>
      </c>
      <c r="AD120" s="20" t="s">
        <v>56</v>
      </c>
      <c r="AE120" s="20"/>
      <c r="AF120" t="e">
        <f>VLOOKUP(L120,Contactos!B:B,1,0)</f>
        <v>#N/A</v>
      </c>
    </row>
    <row r="121" spans="1:32" x14ac:dyDescent="0.2">
      <c r="A121" s="4">
        <f t="shared" si="4"/>
        <v>119</v>
      </c>
      <c r="B121" s="4" t="str">
        <f t="shared" si="5"/>
        <v/>
      </c>
      <c r="C121" s="4" t="str">
        <f>IFERROR(VLOOKUP(F121,Tablas!$A$1:$B$3,2,0),"")</f>
        <v/>
      </c>
      <c r="D121" s="4" t="str">
        <f t="shared" si="6"/>
        <v xml:space="preserve"> - CONTADO / CASH - SB</v>
      </c>
      <c r="E121" s="19">
        <v>45503</v>
      </c>
      <c r="F121" s="20" t="s">
        <v>27</v>
      </c>
      <c r="G121" s="20" t="s">
        <v>280</v>
      </c>
      <c r="H121" s="20" t="s">
        <v>120</v>
      </c>
      <c r="I121" s="20" t="s">
        <v>121</v>
      </c>
      <c r="J121" s="20" t="s">
        <v>46</v>
      </c>
      <c r="K121" s="20" t="s">
        <v>47</v>
      </c>
      <c r="L121" s="20" t="s">
        <v>48</v>
      </c>
      <c r="M121" s="20"/>
      <c r="N121" s="21">
        <v>-940.9</v>
      </c>
      <c r="O121" s="21">
        <v>0</v>
      </c>
      <c r="P121" s="20"/>
      <c r="Q121" s="19">
        <v>45503</v>
      </c>
      <c r="R121" s="20"/>
      <c r="S121" s="19">
        <v>45503</v>
      </c>
      <c r="T121" s="20" t="s">
        <v>49</v>
      </c>
      <c r="U121" s="20">
        <v>1009965</v>
      </c>
      <c r="V121" s="20">
        <v>240009719</v>
      </c>
      <c r="W121" s="20" t="s">
        <v>35</v>
      </c>
      <c r="X121" s="20" t="s">
        <v>283</v>
      </c>
      <c r="Y121" s="20" t="s">
        <v>52</v>
      </c>
      <c r="Z121" s="20" t="s">
        <v>280</v>
      </c>
      <c r="AA121" s="20" t="s">
        <v>53</v>
      </c>
      <c r="AB121" s="20" t="s">
        <v>54</v>
      </c>
      <c r="AC121" s="20" t="s">
        <v>55</v>
      </c>
      <c r="AD121" s="20" t="s">
        <v>56</v>
      </c>
      <c r="AE121" s="20"/>
      <c r="AF121" t="e">
        <f>VLOOKUP(L121,Contactos!B:B,1,0)</f>
        <v>#N/A</v>
      </c>
    </row>
    <row r="122" spans="1:32" ht="51" x14ac:dyDescent="0.2">
      <c r="A122" s="4">
        <f t="shared" si="4"/>
        <v>120</v>
      </c>
      <c r="B122" s="4" t="str">
        <f t="shared" si="5"/>
        <v>9999-24000269</v>
      </c>
      <c r="C122" s="4" t="str">
        <f>IFERROR(VLOOKUP(F122,Tablas!$A$1:$B$3,2,0),"")</f>
        <v/>
      </c>
      <c r="D122" s="4" t="str">
        <f t="shared" si="6"/>
        <v xml:space="preserve"> - CONTADO / CASH - Notas de crédito clientes - ERCAGV000362</v>
      </c>
      <c r="E122" s="19">
        <v>45469</v>
      </c>
      <c r="F122" s="20" t="s">
        <v>203</v>
      </c>
      <c r="G122" s="20" t="s">
        <v>451</v>
      </c>
      <c r="H122" s="20" t="s">
        <v>44</v>
      </c>
      <c r="I122" s="20" t="s">
        <v>45</v>
      </c>
      <c r="J122" s="20" t="s">
        <v>452</v>
      </c>
      <c r="K122" s="20" t="s">
        <v>453</v>
      </c>
      <c r="L122" s="20" t="s">
        <v>454</v>
      </c>
      <c r="M122" s="20"/>
      <c r="N122" s="21">
        <v>-939.79</v>
      </c>
      <c r="O122" s="21">
        <v>0</v>
      </c>
      <c r="P122" s="20"/>
      <c r="Q122" s="19">
        <v>45469</v>
      </c>
      <c r="R122" s="20"/>
      <c r="S122" s="19">
        <v>45469</v>
      </c>
      <c r="T122" s="20" t="s">
        <v>49</v>
      </c>
      <c r="U122" s="20">
        <v>986569</v>
      </c>
      <c r="V122" s="20">
        <v>240000149</v>
      </c>
      <c r="W122" s="20" t="s">
        <v>206</v>
      </c>
      <c r="X122" s="20" t="s">
        <v>455</v>
      </c>
      <c r="Y122" s="20" t="s">
        <v>52</v>
      </c>
      <c r="Z122" s="20" t="s">
        <v>456</v>
      </c>
      <c r="AA122" s="20" t="s">
        <v>457</v>
      </c>
      <c r="AB122" s="20" t="s">
        <v>54</v>
      </c>
      <c r="AC122" s="20" t="s">
        <v>167</v>
      </c>
      <c r="AD122" s="20" t="s">
        <v>56</v>
      </c>
      <c r="AE122" s="20"/>
      <c r="AF122" t="e">
        <f>VLOOKUP(L122,Contactos!B:B,1,0)</f>
        <v>#N/A</v>
      </c>
    </row>
    <row r="123" spans="1:32" x14ac:dyDescent="0.2">
      <c r="A123" s="4">
        <f t="shared" si="4"/>
        <v>121</v>
      </c>
      <c r="B123" s="4" t="str">
        <f t="shared" si="5"/>
        <v>LEY</v>
      </c>
      <c r="C123" s="4" t="str">
        <f>IFERROR(VLOOKUP(F123,Tablas!$A$1:$B$3,2,0),"")</f>
        <v/>
      </c>
      <c r="D123" s="4" t="str">
        <f t="shared" si="6"/>
        <v xml:space="preserve"> - CONTADO / CASH - RIPLEY</v>
      </c>
      <c r="E123" s="19">
        <v>45468</v>
      </c>
      <c r="F123" s="20" t="s">
        <v>27</v>
      </c>
      <c r="G123" s="20" t="s">
        <v>367</v>
      </c>
      <c r="H123" s="20" t="s">
        <v>120</v>
      </c>
      <c r="I123" s="20" t="s">
        <v>121</v>
      </c>
      <c r="J123" s="20" t="s">
        <v>177</v>
      </c>
      <c r="K123" s="20" t="s">
        <v>178</v>
      </c>
      <c r="L123" s="20" t="s">
        <v>179</v>
      </c>
      <c r="M123" s="20"/>
      <c r="N123" s="21">
        <v>-915.53</v>
      </c>
      <c r="O123" s="21">
        <v>0</v>
      </c>
      <c r="P123" s="20"/>
      <c r="Q123" s="19">
        <v>45468</v>
      </c>
      <c r="R123" s="20"/>
      <c r="S123" s="19">
        <v>45468</v>
      </c>
      <c r="T123" s="20" t="s">
        <v>49</v>
      </c>
      <c r="U123" s="20">
        <v>987277</v>
      </c>
      <c r="V123" s="20">
        <v>240007577</v>
      </c>
      <c r="W123" s="20" t="s">
        <v>35</v>
      </c>
      <c r="X123" s="20" t="s">
        <v>180</v>
      </c>
      <c r="Y123" s="20" t="s">
        <v>52</v>
      </c>
      <c r="Z123" s="20" t="s">
        <v>367</v>
      </c>
      <c r="AA123" s="20" t="s">
        <v>53</v>
      </c>
      <c r="AB123" s="20" t="s">
        <v>54</v>
      </c>
      <c r="AC123" s="20" t="s">
        <v>167</v>
      </c>
      <c r="AD123" s="20" t="s">
        <v>56</v>
      </c>
      <c r="AE123" s="20"/>
      <c r="AF123" t="e">
        <f>VLOOKUP(L123,Contactos!B:B,1,0)</f>
        <v>#N/A</v>
      </c>
    </row>
    <row r="124" spans="1:32" ht="38.25" x14ac:dyDescent="0.2">
      <c r="A124" s="4">
        <f t="shared" si="4"/>
        <v>122</v>
      </c>
      <c r="B124" s="4" t="str">
        <f t="shared" si="5"/>
        <v/>
      </c>
      <c r="C124" s="4" t="str">
        <f>IFERROR(VLOOKUP(F124,Tablas!$A$1:$B$3,2,0),"")</f>
        <v/>
      </c>
      <c r="D124" s="4" t="str">
        <f t="shared" si="6"/>
        <v xml:space="preserve"> - COBRANZA DOC. 90 DÍAS A PARTIR DE FECHA DEL B/L - Dif. en cambio</v>
      </c>
      <c r="E124" s="19">
        <v>45473</v>
      </c>
      <c r="F124" s="20" t="s">
        <v>27</v>
      </c>
      <c r="G124" s="20"/>
      <c r="H124" s="20" t="s">
        <v>29</v>
      </c>
      <c r="I124" s="20" t="s">
        <v>30</v>
      </c>
      <c r="J124" s="20" t="s">
        <v>358</v>
      </c>
      <c r="K124" s="20" t="s">
        <v>358</v>
      </c>
      <c r="L124" s="20" t="s">
        <v>359</v>
      </c>
      <c r="M124" s="20"/>
      <c r="N124" s="21">
        <v>-902.41</v>
      </c>
      <c r="O124" s="21">
        <v>0</v>
      </c>
      <c r="P124" s="20"/>
      <c r="Q124" s="19">
        <v>45473</v>
      </c>
      <c r="R124" s="20"/>
      <c r="S124" s="20"/>
      <c r="T124" s="20" t="s">
        <v>360</v>
      </c>
      <c r="U124" s="20">
        <v>1028653</v>
      </c>
      <c r="V124" s="20">
        <v>240026915</v>
      </c>
      <c r="W124" s="20" t="s">
        <v>50</v>
      </c>
      <c r="X124" s="20" t="s">
        <v>62</v>
      </c>
      <c r="Y124" s="20" t="s">
        <v>37</v>
      </c>
      <c r="Z124" s="20" t="s">
        <v>63</v>
      </c>
      <c r="AA124" s="20" t="s">
        <v>362</v>
      </c>
      <c r="AB124" s="20"/>
      <c r="AC124" s="20" t="s">
        <v>66</v>
      </c>
      <c r="AD124" s="20" t="s">
        <v>363</v>
      </c>
      <c r="AE124" s="20"/>
      <c r="AF124" t="str">
        <f>VLOOKUP(L124,Contactos!B:B,1,0)</f>
        <v>MINH HUNG AGRICULTURAL MATERIALS TRADING AND SERVICE CO., LTD.</v>
      </c>
    </row>
    <row r="125" spans="1:32" ht="51" x14ac:dyDescent="0.2">
      <c r="A125" s="4">
        <f t="shared" si="4"/>
        <v>123</v>
      </c>
      <c r="B125" s="4" t="str">
        <f t="shared" si="5"/>
        <v>9999-22000367</v>
      </c>
      <c r="C125" s="4" t="str">
        <f>IFERROR(VLOOKUP(F125,Tablas!$A$1:$B$3,2,0),"")</f>
        <v/>
      </c>
      <c r="D125" s="4" t="str">
        <f t="shared" si="6"/>
        <v xml:space="preserve"> - LETRA 75 DIAS / DRAFT 75 DAYS - Notas de crédito clientes - C20110651121</v>
      </c>
      <c r="E125" s="19">
        <v>45469</v>
      </c>
      <c r="F125" s="20" t="s">
        <v>203</v>
      </c>
      <c r="G125" s="20" t="s">
        <v>329</v>
      </c>
      <c r="H125" s="20" t="s">
        <v>44</v>
      </c>
      <c r="I125" s="20" t="s">
        <v>45</v>
      </c>
      <c r="J125" s="20" t="s">
        <v>330</v>
      </c>
      <c r="K125" s="20" t="s">
        <v>331</v>
      </c>
      <c r="L125" s="20" t="s">
        <v>332</v>
      </c>
      <c r="M125" s="20" t="s">
        <v>125</v>
      </c>
      <c r="N125" s="21">
        <v>-877.24</v>
      </c>
      <c r="O125" s="21">
        <v>0</v>
      </c>
      <c r="P125" s="20"/>
      <c r="Q125" s="19">
        <v>45469</v>
      </c>
      <c r="R125" s="20"/>
      <c r="S125" s="19">
        <v>45469</v>
      </c>
      <c r="T125" s="20" t="s">
        <v>126</v>
      </c>
      <c r="U125" s="20">
        <v>986604</v>
      </c>
      <c r="V125" s="20">
        <v>240000154</v>
      </c>
      <c r="W125" s="20" t="s">
        <v>206</v>
      </c>
      <c r="X125" s="20" t="s">
        <v>305</v>
      </c>
      <c r="Y125" s="20" t="s">
        <v>333</v>
      </c>
      <c r="Z125" s="20" t="s">
        <v>334</v>
      </c>
      <c r="AA125" s="20" t="s">
        <v>335</v>
      </c>
      <c r="AB125" s="20" t="s">
        <v>336</v>
      </c>
      <c r="AC125" s="20" t="s">
        <v>337</v>
      </c>
      <c r="AD125" s="20" t="s">
        <v>56</v>
      </c>
      <c r="AE125" s="20"/>
      <c r="AF125" t="str">
        <f>VLOOKUP(L125,Contactos!B:B,1,0)</f>
        <v>REPRESENTACIONES DURAND S.A.C.</v>
      </c>
    </row>
    <row r="126" spans="1:32" ht="51" x14ac:dyDescent="0.2">
      <c r="A126" s="4">
        <f t="shared" si="4"/>
        <v>124</v>
      </c>
      <c r="B126" s="4" t="str">
        <f t="shared" si="5"/>
        <v/>
      </c>
      <c r="C126" s="4" t="str">
        <f>IFERROR(VLOOKUP(F126,Tablas!$A$1:$B$3,2,0),"")</f>
        <v/>
      </c>
      <c r="D126" s="4" t="str">
        <f t="shared" si="6"/>
        <v xml:space="preserve"> - CONTADO ADELANTADO / CASH IN ADVANCE - Dif. en cambio</v>
      </c>
      <c r="E126" s="19">
        <v>45443</v>
      </c>
      <c r="F126" s="20" t="s">
        <v>27</v>
      </c>
      <c r="G126" s="20"/>
      <c r="H126" s="20" t="s">
        <v>29</v>
      </c>
      <c r="I126" s="20" t="s">
        <v>30</v>
      </c>
      <c r="J126" s="20" t="s">
        <v>92</v>
      </c>
      <c r="K126" s="20" t="s">
        <v>92</v>
      </c>
      <c r="L126" s="20" t="s">
        <v>93</v>
      </c>
      <c r="M126" s="20" t="s">
        <v>33</v>
      </c>
      <c r="N126" s="21">
        <v>-877.08</v>
      </c>
      <c r="O126" s="21">
        <v>0</v>
      </c>
      <c r="P126" s="20"/>
      <c r="Q126" s="19">
        <v>45443</v>
      </c>
      <c r="R126" s="20"/>
      <c r="S126" s="20"/>
      <c r="T126" s="20" t="s">
        <v>70</v>
      </c>
      <c r="U126" s="20">
        <v>1014793</v>
      </c>
      <c r="V126" s="20">
        <v>240023050</v>
      </c>
      <c r="W126" s="20" t="s">
        <v>50</v>
      </c>
      <c r="X126" s="20" t="s">
        <v>62</v>
      </c>
      <c r="Y126" s="20" t="s">
        <v>37</v>
      </c>
      <c r="Z126" s="20" t="s">
        <v>63</v>
      </c>
      <c r="AA126" s="20" t="s">
        <v>95</v>
      </c>
      <c r="AB126" s="20" t="s">
        <v>66</v>
      </c>
      <c r="AC126" s="20" t="s">
        <v>66</v>
      </c>
      <c r="AD126" s="20" t="s">
        <v>96</v>
      </c>
      <c r="AE126" s="20"/>
      <c r="AF126" t="str">
        <f>VLOOKUP(L126,Contactos!B:B,1,0)</f>
        <v>QUALITY CO. FOR VET.MED. TRADE</v>
      </c>
    </row>
    <row r="127" spans="1:32" x14ac:dyDescent="0.2">
      <c r="A127" s="4">
        <f t="shared" si="4"/>
        <v>125</v>
      </c>
      <c r="B127" s="4" t="str">
        <f t="shared" si="5"/>
        <v>LEY</v>
      </c>
      <c r="C127" s="4" t="str">
        <f>IFERROR(VLOOKUP(F127,Tablas!$A$1:$B$3,2,0),"")</f>
        <v/>
      </c>
      <c r="D127" s="4" t="str">
        <f t="shared" si="6"/>
        <v xml:space="preserve"> - CONTADO / CASH - RIPLEY</v>
      </c>
      <c r="E127" s="19">
        <v>45483</v>
      </c>
      <c r="F127" s="20" t="s">
        <v>27</v>
      </c>
      <c r="G127" s="20" t="s">
        <v>367</v>
      </c>
      <c r="H127" s="20" t="s">
        <v>120</v>
      </c>
      <c r="I127" s="20" t="s">
        <v>121</v>
      </c>
      <c r="J127" s="20" t="s">
        <v>177</v>
      </c>
      <c r="K127" s="20" t="s">
        <v>178</v>
      </c>
      <c r="L127" s="20" t="s">
        <v>179</v>
      </c>
      <c r="M127" s="20"/>
      <c r="N127" s="21">
        <v>-845.21</v>
      </c>
      <c r="O127" s="21">
        <v>0</v>
      </c>
      <c r="P127" s="20"/>
      <c r="Q127" s="19">
        <v>45483</v>
      </c>
      <c r="R127" s="20"/>
      <c r="S127" s="19">
        <v>45483</v>
      </c>
      <c r="T127" s="20" t="s">
        <v>49</v>
      </c>
      <c r="U127" s="20">
        <v>1013238</v>
      </c>
      <c r="V127" s="20">
        <v>240009989</v>
      </c>
      <c r="W127" s="20" t="s">
        <v>35</v>
      </c>
      <c r="X127" s="20" t="s">
        <v>180</v>
      </c>
      <c r="Y127" s="20" t="s">
        <v>52</v>
      </c>
      <c r="Z127" s="20" t="s">
        <v>367</v>
      </c>
      <c r="AA127" s="20" t="s">
        <v>53</v>
      </c>
      <c r="AB127" s="20" t="s">
        <v>54</v>
      </c>
      <c r="AC127" s="20" t="s">
        <v>167</v>
      </c>
      <c r="AD127" s="20" t="s">
        <v>56</v>
      </c>
      <c r="AE127" s="20"/>
      <c r="AF127" t="e">
        <f>VLOOKUP(L127,Contactos!B:B,1,0)</f>
        <v>#N/A</v>
      </c>
    </row>
    <row r="128" spans="1:32" ht="25.5" x14ac:dyDescent="0.2">
      <c r="A128" s="4">
        <f t="shared" si="4"/>
        <v>126</v>
      </c>
      <c r="B128" s="4" t="str">
        <f t="shared" si="5"/>
        <v/>
      </c>
      <c r="C128" s="4" t="str">
        <f>IFERROR(VLOOKUP(F128,Tablas!$A$1:$B$3,2,0),"")</f>
        <v/>
      </c>
      <c r="D128" s="4" t="str">
        <f t="shared" si="6"/>
        <v xml:space="preserve"> - CONTADO / CASH - Dif. en cambio</v>
      </c>
      <c r="E128" s="19">
        <v>45260</v>
      </c>
      <c r="F128" s="20" t="s">
        <v>27</v>
      </c>
      <c r="G128" s="20"/>
      <c r="H128" s="20" t="s">
        <v>44</v>
      </c>
      <c r="I128" s="20" t="s">
        <v>45</v>
      </c>
      <c r="J128" s="20" t="s">
        <v>396</v>
      </c>
      <c r="K128" s="20" t="s">
        <v>397</v>
      </c>
      <c r="L128" s="20" t="s">
        <v>398</v>
      </c>
      <c r="M128" s="20" t="s">
        <v>33</v>
      </c>
      <c r="N128" s="21">
        <v>-841.36</v>
      </c>
      <c r="O128" s="21">
        <v>0</v>
      </c>
      <c r="P128" s="20"/>
      <c r="Q128" s="19">
        <v>45260</v>
      </c>
      <c r="R128" s="20"/>
      <c r="S128" s="19">
        <v>45260</v>
      </c>
      <c r="T128" s="20" t="s">
        <v>49</v>
      </c>
      <c r="U128" s="20">
        <v>898877</v>
      </c>
      <c r="V128" s="20">
        <v>230039711</v>
      </c>
      <c r="W128" s="20" t="s">
        <v>50</v>
      </c>
      <c r="X128" s="20" t="s">
        <v>62</v>
      </c>
      <c r="Y128" s="20" t="s">
        <v>52</v>
      </c>
      <c r="Z128" s="20" t="s">
        <v>63</v>
      </c>
      <c r="AA128" s="20" t="s">
        <v>66</v>
      </c>
      <c r="AB128" s="20" t="s">
        <v>66</v>
      </c>
      <c r="AC128" s="20" t="s">
        <v>66</v>
      </c>
      <c r="AD128" s="20" t="s">
        <v>56</v>
      </c>
      <c r="AE128" s="20"/>
      <c r="AF128" t="e">
        <f>VLOOKUP(L128,Contactos!B:B,1,0)</f>
        <v>#N/A</v>
      </c>
    </row>
    <row r="129" spans="1:32" ht="63.75" x14ac:dyDescent="0.2">
      <c r="A129" s="4">
        <f t="shared" si="4"/>
        <v>127</v>
      </c>
      <c r="B129" s="4" t="str">
        <f t="shared" si="5"/>
        <v>0506</v>
      </c>
      <c r="C129" s="4" t="str">
        <f>IFERROR(VLOOKUP(F129,Tablas!$A$1:$B$3,2,0),"")</f>
        <v/>
      </c>
      <c r="D129" s="4" t="str">
        <f t="shared" si="6"/>
        <v xml:space="preserve"> - CONTADO / CASH - ABONO PE 0506 EDGAR QUILCA (VENTA ASISTIDA)</v>
      </c>
      <c r="E129" s="19">
        <v>45322</v>
      </c>
      <c r="F129" s="20" t="s">
        <v>27</v>
      </c>
      <c r="G129" s="20" t="s">
        <v>458</v>
      </c>
      <c r="H129" s="20" t="s">
        <v>120</v>
      </c>
      <c r="I129" s="20" t="s">
        <v>121</v>
      </c>
      <c r="J129" s="20" t="s">
        <v>459</v>
      </c>
      <c r="K129" s="20" t="s">
        <v>460</v>
      </c>
      <c r="L129" s="20" t="s">
        <v>461</v>
      </c>
      <c r="M129" s="20"/>
      <c r="N129" s="21">
        <v>-826</v>
      </c>
      <c r="O129" s="21">
        <v>0</v>
      </c>
      <c r="P129" s="20"/>
      <c r="Q129" s="19">
        <v>45322</v>
      </c>
      <c r="R129" s="20"/>
      <c r="S129" s="19">
        <v>45322</v>
      </c>
      <c r="T129" s="20" t="s">
        <v>49</v>
      </c>
      <c r="U129" s="20">
        <v>913471</v>
      </c>
      <c r="V129" s="20">
        <v>240001223</v>
      </c>
      <c r="W129" s="20" t="s">
        <v>35</v>
      </c>
      <c r="X129" s="20" t="s">
        <v>462</v>
      </c>
      <c r="Y129" s="20" t="s">
        <v>52</v>
      </c>
      <c r="Z129" s="20" t="s">
        <v>463</v>
      </c>
      <c r="AA129" s="20" t="s">
        <v>464</v>
      </c>
      <c r="AB129" s="20" t="s">
        <v>465</v>
      </c>
      <c r="AC129" s="20" t="s">
        <v>466</v>
      </c>
      <c r="AD129" s="20" t="s">
        <v>56</v>
      </c>
      <c r="AE129" s="20"/>
      <c r="AF129" t="e">
        <f>VLOOKUP(L129,Contactos!B:B,1,0)</f>
        <v>#N/A</v>
      </c>
    </row>
    <row r="130" spans="1:32" ht="51" x14ac:dyDescent="0.2">
      <c r="A130" s="4">
        <f t="shared" si="4"/>
        <v>128</v>
      </c>
      <c r="B130" s="4" t="str">
        <f t="shared" si="5"/>
        <v>3186</v>
      </c>
      <c r="C130" s="4" t="str">
        <f>IFERROR(VLOOKUP(F130,Tablas!$A$1:$B$3,2,0),"")</f>
        <v/>
      </c>
      <c r="D130" s="4" t="str">
        <f t="shared" si="6"/>
        <v xml:space="preserve"> - CONTADO / CASH - PE 3186</v>
      </c>
      <c r="E130" s="19">
        <v>45470</v>
      </c>
      <c r="F130" s="20" t="s">
        <v>27</v>
      </c>
      <c r="G130" s="20" t="s">
        <v>467</v>
      </c>
      <c r="H130" s="20" t="s">
        <v>120</v>
      </c>
      <c r="I130" s="20" t="s">
        <v>121</v>
      </c>
      <c r="J130" s="20" t="s">
        <v>409</v>
      </c>
      <c r="K130" s="20" t="s">
        <v>410</v>
      </c>
      <c r="L130" s="20" t="s">
        <v>411</v>
      </c>
      <c r="M130" s="20"/>
      <c r="N130" s="21">
        <v>-800</v>
      </c>
      <c r="O130" s="21">
        <v>0</v>
      </c>
      <c r="P130" s="20"/>
      <c r="Q130" s="19">
        <v>45470</v>
      </c>
      <c r="R130" s="20"/>
      <c r="S130" s="19">
        <v>45470</v>
      </c>
      <c r="T130" s="20" t="s">
        <v>49</v>
      </c>
      <c r="U130" s="20">
        <v>987287</v>
      </c>
      <c r="V130" s="20">
        <v>240007584</v>
      </c>
      <c r="W130" s="20" t="s">
        <v>35</v>
      </c>
      <c r="X130" s="20" t="s">
        <v>127</v>
      </c>
      <c r="Y130" s="20" t="s">
        <v>412</v>
      </c>
      <c r="Z130" s="20" t="s">
        <v>467</v>
      </c>
      <c r="AA130" s="20" t="s">
        <v>413</v>
      </c>
      <c r="AB130" s="20" t="s">
        <v>414</v>
      </c>
      <c r="AC130" s="20" t="s">
        <v>415</v>
      </c>
      <c r="AD130" s="20" t="s">
        <v>56</v>
      </c>
      <c r="AE130" s="20"/>
      <c r="AF130" t="str">
        <f>VLOOKUP(L130,Contactos!B:B,1,0)</f>
        <v>INVERSIONES PET CENTER S.A.C.</v>
      </c>
    </row>
    <row r="131" spans="1:32" ht="25.5" x14ac:dyDescent="0.2">
      <c r="A131" s="4">
        <f t="shared" si="4"/>
        <v>129</v>
      </c>
      <c r="B131" s="4" t="str">
        <f t="shared" si="5"/>
        <v>- JUN</v>
      </c>
      <c r="C131" s="4" t="str">
        <f>IFERROR(VLOOKUP(F131,Tablas!$A$1:$B$3,2,0),"")</f>
        <v/>
      </c>
      <c r="D131" s="4" t="str">
        <f t="shared" si="6"/>
        <v xml:space="preserve"> - CONTADO / CASH - SB-JUN</v>
      </c>
      <c r="E131" s="19">
        <v>45432</v>
      </c>
      <c r="F131" s="20" t="s">
        <v>27</v>
      </c>
      <c r="G131" s="20" t="s">
        <v>468</v>
      </c>
      <c r="H131" s="20" t="s">
        <v>281</v>
      </c>
      <c r="I131" s="20" t="s">
        <v>282</v>
      </c>
      <c r="J131" s="20" t="s">
        <v>46</v>
      </c>
      <c r="K131" s="20" t="s">
        <v>47</v>
      </c>
      <c r="L131" s="20" t="s">
        <v>48</v>
      </c>
      <c r="M131" s="20"/>
      <c r="N131" s="21">
        <v>-776</v>
      </c>
      <c r="O131" s="21">
        <v>0</v>
      </c>
      <c r="P131" s="20"/>
      <c r="Q131" s="19">
        <v>45432</v>
      </c>
      <c r="R131" s="20"/>
      <c r="S131" s="19">
        <v>45432</v>
      </c>
      <c r="T131" s="20" t="s">
        <v>49</v>
      </c>
      <c r="U131" s="20">
        <v>969795</v>
      </c>
      <c r="V131" s="20">
        <v>240006031</v>
      </c>
      <c r="W131" s="20" t="s">
        <v>35</v>
      </c>
      <c r="X131" s="20" t="s">
        <v>283</v>
      </c>
      <c r="Y131" s="20" t="s">
        <v>52</v>
      </c>
      <c r="Z131" s="20" t="s">
        <v>469</v>
      </c>
      <c r="AA131" s="20" t="s">
        <v>53</v>
      </c>
      <c r="AB131" s="20" t="s">
        <v>54</v>
      </c>
      <c r="AC131" s="20" t="s">
        <v>55</v>
      </c>
      <c r="AD131" s="20" t="s">
        <v>56</v>
      </c>
      <c r="AE131" s="20"/>
      <c r="AF131" t="e">
        <f>VLOOKUP(L131,Contactos!B:B,1,0)</f>
        <v>#N/A</v>
      </c>
    </row>
    <row r="132" spans="1:32" ht="25.5" x14ac:dyDescent="0.2">
      <c r="A132" s="4">
        <f t="shared" ref="A132:A195" si="7">ROW()-2</f>
        <v>130</v>
      </c>
      <c r="B132" s="4" t="str">
        <f t="shared" ref="B132:B195" si="8">MID(G132,4,20)</f>
        <v/>
      </c>
      <c r="C132" s="4" t="str">
        <f>IFERROR(VLOOKUP(F132,Tablas!$A$1:$B$3,2,0),"")</f>
        <v/>
      </c>
      <c r="D132" s="4" t="str">
        <f t="shared" ref="D132:D195" si="9">CONCATENATE(AE132," - ",T132," - ",Z132)</f>
        <v xml:space="preserve"> - CONTADO ADELANTADO / CASH IN ADVANCE - Dif. en cambio</v>
      </c>
      <c r="E132" s="19">
        <v>45322</v>
      </c>
      <c r="F132" s="20" t="s">
        <v>27</v>
      </c>
      <c r="G132" s="20"/>
      <c r="H132" s="20" t="s">
        <v>29</v>
      </c>
      <c r="I132" s="20" t="s">
        <v>30</v>
      </c>
      <c r="J132" s="20" t="s">
        <v>214</v>
      </c>
      <c r="K132" s="20" t="s">
        <v>214</v>
      </c>
      <c r="L132" s="20" t="s">
        <v>215</v>
      </c>
      <c r="M132" s="20" t="s">
        <v>33</v>
      </c>
      <c r="N132" s="21">
        <v>-770.74</v>
      </c>
      <c r="O132" s="21">
        <v>0</v>
      </c>
      <c r="P132" s="20"/>
      <c r="Q132" s="19">
        <v>45322</v>
      </c>
      <c r="R132" s="20"/>
      <c r="S132" s="20"/>
      <c r="T132" s="20" t="s">
        <v>70</v>
      </c>
      <c r="U132" s="20">
        <v>952156</v>
      </c>
      <c r="V132" s="20">
        <v>240007469</v>
      </c>
      <c r="W132" s="20" t="s">
        <v>50</v>
      </c>
      <c r="X132" s="20" t="s">
        <v>62</v>
      </c>
      <c r="Y132" s="20" t="s">
        <v>37</v>
      </c>
      <c r="Z132" s="20" t="s">
        <v>63</v>
      </c>
      <c r="AA132" s="20" t="s">
        <v>217</v>
      </c>
      <c r="AB132" s="20"/>
      <c r="AC132" s="20" t="s">
        <v>66</v>
      </c>
      <c r="AD132" s="20" t="s">
        <v>218</v>
      </c>
      <c r="AE132" s="20"/>
      <c r="AF132" t="str">
        <f>VLOOKUP(L132,Contactos!B:B,1,0)</f>
        <v>ANICHEM PHARMACY</v>
      </c>
    </row>
    <row r="133" spans="1:32" x14ac:dyDescent="0.2">
      <c r="A133" s="4">
        <f t="shared" si="7"/>
        <v>131</v>
      </c>
      <c r="B133" s="4" t="str">
        <f t="shared" si="8"/>
        <v>ZA VE</v>
      </c>
      <c r="C133" s="4" t="str">
        <f>IFERROR(VLOOKUP(F133,Tablas!$A$1:$B$3,2,0),"")</f>
        <v/>
      </c>
      <c r="D133" s="4" t="str">
        <f t="shared" si="9"/>
        <v xml:space="preserve"> - CONTADO / CASH - PLAZA VEA</v>
      </c>
      <c r="E133" s="19">
        <v>45553</v>
      </c>
      <c r="F133" s="20" t="s">
        <v>27</v>
      </c>
      <c r="G133" s="20" t="s">
        <v>470</v>
      </c>
      <c r="H133" s="20" t="s">
        <v>120</v>
      </c>
      <c r="I133" s="20" t="s">
        <v>121</v>
      </c>
      <c r="J133" s="20" t="s">
        <v>177</v>
      </c>
      <c r="K133" s="20" t="s">
        <v>178</v>
      </c>
      <c r="L133" s="20" t="s">
        <v>179</v>
      </c>
      <c r="M133" s="20"/>
      <c r="N133" s="21">
        <v>-754.29</v>
      </c>
      <c r="O133" s="21">
        <v>0</v>
      </c>
      <c r="P133" s="20"/>
      <c r="Q133" s="19">
        <v>45553</v>
      </c>
      <c r="R133" s="20"/>
      <c r="S133" s="19">
        <v>45553</v>
      </c>
      <c r="T133" s="20" t="s">
        <v>49</v>
      </c>
      <c r="U133" s="20">
        <v>1028700</v>
      </c>
      <c r="V133" s="20">
        <v>240011158</v>
      </c>
      <c r="W133" s="20" t="s">
        <v>35</v>
      </c>
      <c r="X133" s="20" t="s">
        <v>180</v>
      </c>
      <c r="Y133" s="20" t="s">
        <v>52</v>
      </c>
      <c r="Z133" s="20" t="s">
        <v>471</v>
      </c>
      <c r="AA133" s="20" t="s">
        <v>53</v>
      </c>
      <c r="AB133" s="20" t="s">
        <v>54</v>
      </c>
      <c r="AC133" s="20" t="s">
        <v>167</v>
      </c>
      <c r="AD133" s="20" t="s">
        <v>56</v>
      </c>
      <c r="AE133" s="20"/>
      <c r="AF133" t="e">
        <f>VLOOKUP(L133,Contactos!B:B,1,0)</f>
        <v>#N/A</v>
      </c>
    </row>
    <row r="134" spans="1:32" ht="25.5" x14ac:dyDescent="0.2">
      <c r="A134" s="4">
        <f t="shared" si="7"/>
        <v>132</v>
      </c>
      <c r="B134" s="4" t="str">
        <f t="shared" si="8"/>
        <v/>
      </c>
      <c r="C134" s="4" t="str">
        <f>IFERROR(VLOOKUP(F134,Tablas!$A$1:$B$3,2,0),"")</f>
        <v/>
      </c>
      <c r="D134" s="4" t="str">
        <f t="shared" si="9"/>
        <v xml:space="preserve"> - CONTADO ADELANTADO / CASH IN ADVANCE - Dif. en cambio</v>
      </c>
      <c r="E134" s="19">
        <v>45412</v>
      </c>
      <c r="F134" s="20" t="s">
        <v>27</v>
      </c>
      <c r="G134" s="20"/>
      <c r="H134" s="20" t="s">
        <v>29</v>
      </c>
      <c r="I134" s="20" t="s">
        <v>30</v>
      </c>
      <c r="J134" s="20" t="s">
        <v>147</v>
      </c>
      <c r="K134" s="20" t="s">
        <v>147</v>
      </c>
      <c r="L134" s="20" t="s">
        <v>148</v>
      </c>
      <c r="M134" s="20" t="s">
        <v>33</v>
      </c>
      <c r="N134" s="21">
        <v>-753.77</v>
      </c>
      <c r="O134" s="21">
        <v>0</v>
      </c>
      <c r="P134" s="20"/>
      <c r="Q134" s="19">
        <v>45412</v>
      </c>
      <c r="R134" s="20"/>
      <c r="S134" s="20"/>
      <c r="T134" s="20" t="s">
        <v>70</v>
      </c>
      <c r="U134" s="20">
        <v>1001648</v>
      </c>
      <c r="V134" s="20">
        <v>240019035</v>
      </c>
      <c r="W134" s="20" t="s">
        <v>50</v>
      </c>
      <c r="X134" s="20" t="s">
        <v>62</v>
      </c>
      <c r="Y134" s="20" t="s">
        <v>37</v>
      </c>
      <c r="Z134" s="20" t="s">
        <v>63</v>
      </c>
      <c r="AA134" s="20" t="s">
        <v>150</v>
      </c>
      <c r="AB134" s="20" t="s">
        <v>151</v>
      </c>
      <c r="AC134" s="20" t="s">
        <v>66</v>
      </c>
      <c r="AD134" s="20" t="s">
        <v>152</v>
      </c>
      <c r="AE134" s="20"/>
      <c r="AF134" t="str">
        <f>VLOOKUP(L134,Contactos!B:B,1,0)</f>
        <v>ASTEC CORPORATION</v>
      </c>
    </row>
    <row r="135" spans="1:32" ht="25.5" x14ac:dyDescent="0.2">
      <c r="A135" s="4">
        <f t="shared" si="7"/>
        <v>133</v>
      </c>
      <c r="B135" s="4" t="str">
        <f t="shared" si="8"/>
        <v/>
      </c>
      <c r="C135" s="4" t="str">
        <f>IFERROR(VLOOKUP(F135,Tablas!$A$1:$B$3,2,0),"")</f>
        <v/>
      </c>
      <c r="D135" s="4" t="str">
        <f t="shared" si="9"/>
        <v xml:space="preserve"> - CONTADO / CASH - Dif. en cambio</v>
      </c>
      <c r="E135" s="19">
        <v>44620</v>
      </c>
      <c r="F135" s="20" t="s">
        <v>27</v>
      </c>
      <c r="G135" s="20"/>
      <c r="H135" s="20" t="s">
        <v>44</v>
      </c>
      <c r="I135" s="20" t="s">
        <v>45</v>
      </c>
      <c r="J135" s="20" t="s">
        <v>396</v>
      </c>
      <c r="K135" s="20" t="s">
        <v>397</v>
      </c>
      <c r="L135" s="20" t="s">
        <v>398</v>
      </c>
      <c r="M135" s="20" t="s">
        <v>33</v>
      </c>
      <c r="N135" s="21">
        <v>-739.38</v>
      </c>
      <c r="O135" s="21">
        <v>0</v>
      </c>
      <c r="P135" s="20"/>
      <c r="Q135" s="19">
        <v>44620</v>
      </c>
      <c r="R135" s="20"/>
      <c r="S135" s="19">
        <v>44620</v>
      </c>
      <c r="T135" s="20" t="s">
        <v>49</v>
      </c>
      <c r="U135" s="20">
        <v>635297</v>
      </c>
      <c r="V135" s="20">
        <v>220013648</v>
      </c>
      <c r="W135" s="20" t="s">
        <v>50</v>
      </c>
      <c r="X135" s="20" t="s">
        <v>62</v>
      </c>
      <c r="Y135" s="20" t="s">
        <v>52</v>
      </c>
      <c r="Z135" s="20" t="s">
        <v>63</v>
      </c>
      <c r="AA135" s="20" t="s">
        <v>66</v>
      </c>
      <c r="AB135" s="20" t="s">
        <v>66</v>
      </c>
      <c r="AC135" s="20" t="s">
        <v>66</v>
      </c>
      <c r="AD135" s="20" t="s">
        <v>56</v>
      </c>
      <c r="AE135" s="20"/>
      <c r="AF135" t="e">
        <f>VLOOKUP(L135,Contactos!B:B,1,0)</f>
        <v>#N/A</v>
      </c>
    </row>
    <row r="136" spans="1:32" ht="38.25" x14ac:dyDescent="0.2">
      <c r="A136" s="4">
        <f t="shared" si="7"/>
        <v>134</v>
      </c>
      <c r="B136" s="4" t="str">
        <f t="shared" si="8"/>
        <v>0404</v>
      </c>
      <c r="C136" s="4" t="str">
        <f>IFERROR(VLOOKUP(F136,Tablas!$A$1:$B$3,2,0),"")</f>
        <v/>
      </c>
      <c r="D136" s="4" t="str">
        <f t="shared" si="9"/>
        <v xml:space="preserve"> - LETRAS 45-50-55-60-65-70-75 DAYS - ABONO PE  0404 - VETER PERU</v>
      </c>
      <c r="E136" s="19">
        <v>45317</v>
      </c>
      <c r="F136" s="20" t="s">
        <v>27</v>
      </c>
      <c r="G136" s="20" t="s">
        <v>472</v>
      </c>
      <c r="H136" s="20" t="s">
        <v>120</v>
      </c>
      <c r="I136" s="20" t="s">
        <v>121</v>
      </c>
      <c r="J136" s="20" t="s">
        <v>473</v>
      </c>
      <c r="K136" s="20" t="s">
        <v>474</v>
      </c>
      <c r="L136" s="20" t="s">
        <v>475</v>
      </c>
      <c r="M136" s="20"/>
      <c r="N136" s="21">
        <v>-730.49</v>
      </c>
      <c r="O136" s="21">
        <v>0</v>
      </c>
      <c r="P136" s="20"/>
      <c r="Q136" s="19">
        <v>45317</v>
      </c>
      <c r="R136" s="20"/>
      <c r="S136" s="19">
        <v>45317</v>
      </c>
      <c r="T136" s="20" t="s">
        <v>403</v>
      </c>
      <c r="U136" s="20">
        <v>911300</v>
      </c>
      <c r="V136" s="20">
        <v>240001020</v>
      </c>
      <c r="W136" s="20" t="s">
        <v>35</v>
      </c>
      <c r="X136" s="20" t="s">
        <v>127</v>
      </c>
      <c r="Y136" s="20" t="s">
        <v>333</v>
      </c>
      <c r="Z136" s="20" t="s">
        <v>476</v>
      </c>
      <c r="AA136" s="20" t="s">
        <v>477</v>
      </c>
      <c r="AB136" s="20" t="s">
        <v>478</v>
      </c>
      <c r="AC136" s="20" t="s">
        <v>167</v>
      </c>
      <c r="AD136" s="20" t="s">
        <v>56</v>
      </c>
      <c r="AE136" s="20"/>
      <c r="AF136" t="str">
        <f>VLOOKUP(L136,Contactos!B:B,1,0)</f>
        <v>VETER PERU SOCIEDAD ANONIMA CERRADA</v>
      </c>
    </row>
    <row r="137" spans="1:32" x14ac:dyDescent="0.2">
      <c r="A137" s="4">
        <f t="shared" si="7"/>
        <v>135</v>
      </c>
      <c r="B137" s="4" t="str">
        <f t="shared" si="8"/>
        <v>CADO</v>
      </c>
      <c r="C137" s="4" t="str">
        <f>IFERROR(VLOOKUP(F137,Tablas!$A$1:$B$3,2,0),"")</f>
        <v/>
      </c>
      <c r="D137" s="4" t="str">
        <f t="shared" si="9"/>
        <v xml:space="preserve"> - CONTADO / CASH - MERCADO</v>
      </c>
      <c r="E137" s="19">
        <v>45345</v>
      </c>
      <c r="F137" s="20" t="s">
        <v>27</v>
      </c>
      <c r="G137" s="20" t="s">
        <v>479</v>
      </c>
      <c r="H137" s="20" t="s">
        <v>120</v>
      </c>
      <c r="I137" s="20" t="s">
        <v>121</v>
      </c>
      <c r="J137" s="20" t="s">
        <v>177</v>
      </c>
      <c r="K137" s="20" t="s">
        <v>178</v>
      </c>
      <c r="L137" s="20" t="s">
        <v>179</v>
      </c>
      <c r="M137" s="20"/>
      <c r="N137" s="21">
        <v>-718.2</v>
      </c>
      <c r="O137" s="21">
        <v>0</v>
      </c>
      <c r="P137" s="20"/>
      <c r="Q137" s="19">
        <v>45345</v>
      </c>
      <c r="R137" s="20"/>
      <c r="S137" s="19">
        <v>45345</v>
      </c>
      <c r="T137" s="20" t="s">
        <v>49</v>
      </c>
      <c r="U137" s="20">
        <v>947741</v>
      </c>
      <c r="V137" s="20">
        <v>240004259</v>
      </c>
      <c r="W137" s="20" t="s">
        <v>35</v>
      </c>
      <c r="X137" s="20" t="s">
        <v>180</v>
      </c>
      <c r="Y137" s="20" t="s">
        <v>52</v>
      </c>
      <c r="Z137" s="20" t="s">
        <v>479</v>
      </c>
      <c r="AA137" s="20" t="s">
        <v>53</v>
      </c>
      <c r="AB137" s="20" t="s">
        <v>54</v>
      </c>
      <c r="AC137" s="20" t="s">
        <v>167</v>
      </c>
      <c r="AD137" s="20" t="s">
        <v>56</v>
      </c>
      <c r="AE137" s="20"/>
      <c r="AF137" t="e">
        <f>VLOOKUP(L137,Contactos!B:B,1,0)</f>
        <v>#N/A</v>
      </c>
    </row>
    <row r="138" spans="1:32" x14ac:dyDescent="0.2">
      <c r="A138" s="4">
        <f t="shared" si="7"/>
        <v>136</v>
      </c>
      <c r="B138" s="4" t="str">
        <f t="shared" si="8"/>
        <v>4806</v>
      </c>
      <c r="C138" s="4" t="str">
        <f>IFERROR(VLOOKUP(F138,Tablas!$A$1:$B$3,2,0),"")</f>
        <v/>
      </c>
      <c r="D138" s="4" t="str">
        <f t="shared" si="9"/>
        <v xml:space="preserve"> - CONTADO / CASH - PE 4806</v>
      </c>
      <c r="E138" s="19">
        <v>45548</v>
      </c>
      <c r="F138" s="20" t="s">
        <v>27</v>
      </c>
      <c r="G138" s="20" t="s">
        <v>480</v>
      </c>
      <c r="H138" s="20" t="s">
        <v>120</v>
      </c>
      <c r="I138" s="20" t="s">
        <v>121</v>
      </c>
      <c r="J138" s="20" t="s">
        <v>481</v>
      </c>
      <c r="K138" s="20" t="s">
        <v>482</v>
      </c>
      <c r="L138" s="20" t="s">
        <v>483</v>
      </c>
      <c r="M138" s="20"/>
      <c r="N138" s="21">
        <v>-712.08</v>
      </c>
      <c r="O138" s="21">
        <v>0</v>
      </c>
      <c r="P138" s="20"/>
      <c r="Q138" s="19">
        <v>45548</v>
      </c>
      <c r="R138" s="20"/>
      <c r="S138" s="19">
        <v>45548</v>
      </c>
      <c r="T138" s="20" t="s">
        <v>49</v>
      </c>
      <c r="U138" s="20">
        <v>1042560</v>
      </c>
      <c r="V138" s="20">
        <v>240012292</v>
      </c>
      <c r="W138" s="20" t="s">
        <v>35</v>
      </c>
      <c r="X138" s="20" t="s">
        <v>283</v>
      </c>
      <c r="Y138" s="20" t="s">
        <v>52</v>
      </c>
      <c r="Z138" s="20" t="s">
        <v>480</v>
      </c>
      <c r="AA138" s="20" t="s">
        <v>484</v>
      </c>
      <c r="AB138" s="20" t="s">
        <v>337</v>
      </c>
      <c r="AC138" s="20" t="s">
        <v>337</v>
      </c>
      <c r="AD138" s="20" t="s">
        <v>56</v>
      </c>
      <c r="AE138" s="20"/>
      <c r="AF138" t="e">
        <f>VLOOKUP(L138,Contactos!B:B,1,0)</f>
        <v>#N/A</v>
      </c>
    </row>
    <row r="139" spans="1:32" ht="25.5" x14ac:dyDescent="0.2">
      <c r="A139" s="4">
        <f t="shared" si="7"/>
        <v>137</v>
      </c>
      <c r="B139" s="4" t="str">
        <f t="shared" si="8"/>
        <v/>
      </c>
      <c r="C139" s="4" t="str">
        <f>IFERROR(VLOOKUP(F139,Tablas!$A$1:$B$3,2,0),"")</f>
        <v/>
      </c>
      <c r="D139" s="4" t="str">
        <f t="shared" si="9"/>
        <v xml:space="preserve"> - CONTADO / CASH - Dif. en cambio</v>
      </c>
      <c r="E139" s="19">
        <v>43830</v>
      </c>
      <c r="F139" s="20" t="s">
        <v>27</v>
      </c>
      <c r="G139" s="20"/>
      <c r="H139" s="20" t="s">
        <v>44</v>
      </c>
      <c r="I139" s="20" t="s">
        <v>45</v>
      </c>
      <c r="J139" s="20" t="s">
        <v>396</v>
      </c>
      <c r="K139" s="20" t="s">
        <v>397</v>
      </c>
      <c r="L139" s="20" t="s">
        <v>398</v>
      </c>
      <c r="M139" s="20" t="s">
        <v>33</v>
      </c>
      <c r="N139" s="21">
        <v>-705.39</v>
      </c>
      <c r="O139" s="21">
        <v>0</v>
      </c>
      <c r="P139" s="20"/>
      <c r="Q139" s="19">
        <v>43830</v>
      </c>
      <c r="R139" s="20"/>
      <c r="S139" s="19">
        <v>43830</v>
      </c>
      <c r="T139" s="20" t="s">
        <v>49</v>
      </c>
      <c r="U139" s="20">
        <v>314309</v>
      </c>
      <c r="V139" s="20">
        <v>1900031547</v>
      </c>
      <c r="W139" s="20" t="s">
        <v>50</v>
      </c>
      <c r="X139" s="20" t="s">
        <v>62</v>
      </c>
      <c r="Y139" s="20" t="s">
        <v>52</v>
      </c>
      <c r="Z139" s="20" t="s">
        <v>63</v>
      </c>
      <c r="AA139" s="20" t="s">
        <v>66</v>
      </c>
      <c r="AB139" s="20" t="s">
        <v>66</v>
      </c>
      <c r="AC139" s="20" t="s">
        <v>66</v>
      </c>
      <c r="AD139" s="20" t="s">
        <v>56</v>
      </c>
      <c r="AE139" s="20"/>
      <c r="AF139" t="e">
        <f>VLOOKUP(L139,Contactos!B:B,1,0)</f>
        <v>#N/A</v>
      </c>
    </row>
    <row r="140" spans="1:32" x14ac:dyDescent="0.2">
      <c r="A140" s="4">
        <f t="shared" si="7"/>
        <v>138</v>
      </c>
      <c r="B140" s="4" t="str">
        <f t="shared" si="8"/>
        <v>TOZ</v>
      </c>
      <c r="C140" s="4" t="str">
        <f>IFERROR(VLOOKUP(F140,Tablas!$A$1:$B$3,2,0),"")</f>
        <v/>
      </c>
      <c r="D140" s="4" t="str">
        <f t="shared" si="9"/>
        <v xml:space="preserve"> - CONTADO / CASH - JUNTOZ</v>
      </c>
      <c r="E140" s="19">
        <v>45533</v>
      </c>
      <c r="F140" s="20" t="s">
        <v>27</v>
      </c>
      <c r="G140" s="20" t="s">
        <v>485</v>
      </c>
      <c r="H140" s="20" t="s">
        <v>120</v>
      </c>
      <c r="I140" s="20" t="s">
        <v>121</v>
      </c>
      <c r="J140" s="20" t="s">
        <v>177</v>
      </c>
      <c r="K140" s="20" t="s">
        <v>178</v>
      </c>
      <c r="L140" s="20" t="s">
        <v>179</v>
      </c>
      <c r="M140" s="20"/>
      <c r="N140" s="21">
        <v>-702.47</v>
      </c>
      <c r="O140" s="21">
        <v>0</v>
      </c>
      <c r="P140" s="20"/>
      <c r="Q140" s="19">
        <v>45533</v>
      </c>
      <c r="R140" s="20"/>
      <c r="S140" s="19">
        <v>45533</v>
      </c>
      <c r="T140" s="20" t="s">
        <v>49</v>
      </c>
      <c r="U140" s="20">
        <v>1041737</v>
      </c>
      <c r="V140" s="20">
        <v>240012168</v>
      </c>
      <c r="W140" s="20" t="s">
        <v>35</v>
      </c>
      <c r="X140" s="20" t="s">
        <v>180</v>
      </c>
      <c r="Y140" s="20" t="s">
        <v>52</v>
      </c>
      <c r="Z140" s="20" t="s">
        <v>485</v>
      </c>
      <c r="AA140" s="20" t="s">
        <v>53</v>
      </c>
      <c r="AB140" s="20" t="s">
        <v>54</v>
      </c>
      <c r="AC140" s="20" t="s">
        <v>167</v>
      </c>
      <c r="AD140" s="20" t="s">
        <v>56</v>
      </c>
      <c r="AE140" s="20"/>
      <c r="AF140" t="e">
        <f>VLOOKUP(L140,Contactos!B:B,1,0)</f>
        <v>#N/A</v>
      </c>
    </row>
    <row r="141" spans="1:32" ht="25.5" x14ac:dyDescent="0.2">
      <c r="A141" s="4">
        <f t="shared" si="7"/>
        <v>139</v>
      </c>
      <c r="B141" s="4" t="str">
        <f t="shared" si="8"/>
        <v/>
      </c>
      <c r="C141" s="4" t="str">
        <f>IFERROR(VLOOKUP(F141,Tablas!$A$1:$B$3,2,0),"")</f>
        <v/>
      </c>
      <c r="D141" s="4" t="str">
        <f t="shared" si="9"/>
        <v xml:space="preserve"> - CONTADO / CASH - Dif. en cambio</v>
      </c>
      <c r="E141" s="19">
        <v>44561</v>
      </c>
      <c r="F141" s="20" t="s">
        <v>27</v>
      </c>
      <c r="G141" s="20"/>
      <c r="H141" s="20" t="s">
        <v>44</v>
      </c>
      <c r="I141" s="20" t="s">
        <v>45</v>
      </c>
      <c r="J141" s="20" t="s">
        <v>396</v>
      </c>
      <c r="K141" s="20" t="s">
        <v>397</v>
      </c>
      <c r="L141" s="20" t="s">
        <v>398</v>
      </c>
      <c r="M141" s="20" t="s">
        <v>33</v>
      </c>
      <c r="N141" s="21">
        <v>-696.89</v>
      </c>
      <c r="O141" s="21">
        <v>0</v>
      </c>
      <c r="P141" s="20"/>
      <c r="Q141" s="19">
        <v>44561</v>
      </c>
      <c r="R141" s="20"/>
      <c r="S141" s="19">
        <v>44561</v>
      </c>
      <c r="T141" s="20" t="s">
        <v>49</v>
      </c>
      <c r="U141" s="20">
        <v>598417</v>
      </c>
      <c r="V141" s="20">
        <v>210031300</v>
      </c>
      <c r="W141" s="20" t="s">
        <v>50</v>
      </c>
      <c r="X141" s="20" t="s">
        <v>62</v>
      </c>
      <c r="Y141" s="20" t="s">
        <v>52</v>
      </c>
      <c r="Z141" s="20" t="s">
        <v>63</v>
      </c>
      <c r="AA141" s="20" t="s">
        <v>66</v>
      </c>
      <c r="AB141" s="20" t="s">
        <v>66</v>
      </c>
      <c r="AC141" s="20" t="s">
        <v>66</v>
      </c>
      <c r="AD141" s="20" t="s">
        <v>56</v>
      </c>
      <c r="AE141" s="20"/>
      <c r="AF141" t="e">
        <f>VLOOKUP(L141,Contactos!B:B,1,0)</f>
        <v>#N/A</v>
      </c>
    </row>
    <row r="142" spans="1:32" ht="51" x14ac:dyDescent="0.2">
      <c r="A142" s="4">
        <f t="shared" si="7"/>
        <v>140</v>
      </c>
      <c r="B142" s="4" t="str">
        <f t="shared" si="8"/>
        <v/>
      </c>
      <c r="C142" s="4" t="str">
        <f>IFERROR(VLOOKUP(F142,Tablas!$A$1:$B$3,2,0),"")</f>
        <v/>
      </c>
      <c r="D142" s="4" t="str">
        <f t="shared" si="9"/>
        <v xml:space="preserve"> - CONTADO ADELANTADO / CASH IN ADVANCE - Notas de crédito clientes - C20482510052</v>
      </c>
      <c r="E142" s="19">
        <v>45517</v>
      </c>
      <c r="F142" s="20" t="s">
        <v>203</v>
      </c>
      <c r="G142" s="20"/>
      <c r="H142" s="20" t="s">
        <v>44</v>
      </c>
      <c r="I142" s="20" t="s">
        <v>45</v>
      </c>
      <c r="J142" s="20" t="s">
        <v>486</v>
      </c>
      <c r="K142" s="20" t="s">
        <v>487</v>
      </c>
      <c r="L142" s="20" t="s">
        <v>488</v>
      </c>
      <c r="M142" s="20" t="s">
        <v>33</v>
      </c>
      <c r="N142" s="21">
        <v>-690.66</v>
      </c>
      <c r="O142" s="21">
        <v>0</v>
      </c>
      <c r="P142" s="20"/>
      <c r="Q142" s="19">
        <v>45517</v>
      </c>
      <c r="R142" s="20"/>
      <c r="S142" s="19">
        <v>45517</v>
      </c>
      <c r="T142" s="20" t="s">
        <v>70</v>
      </c>
      <c r="U142" s="20">
        <v>1007334</v>
      </c>
      <c r="V142" s="20">
        <v>240000194</v>
      </c>
      <c r="W142" s="20" t="s">
        <v>206</v>
      </c>
      <c r="X142" s="20" t="s">
        <v>305</v>
      </c>
      <c r="Y142" s="20" t="s">
        <v>489</v>
      </c>
      <c r="Z142" s="20" t="s">
        <v>490</v>
      </c>
      <c r="AA142" s="20" t="s">
        <v>491</v>
      </c>
      <c r="AB142" s="20" t="s">
        <v>492</v>
      </c>
      <c r="AC142" s="20" t="s">
        <v>337</v>
      </c>
      <c r="AD142" s="20" t="s">
        <v>56</v>
      </c>
      <c r="AE142" s="20"/>
      <c r="AF142" t="str">
        <f>VLOOKUP(L142,Contactos!B:B,1,0)</f>
        <v>ANIMASCOTAS INVERSIONES E.I.R.L.</v>
      </c>
    </row>
    <row r="143" spans="1:32" ht="25.5" x14ac:dyDescent="0.2">
      <c r="A143" s="4">
        <f t="shared" si="7"/>
        <v>141</v>
      </c>
      <c r="B143" s="4" t="str">
        <f t="shared" si="8"/>
        <v>- JUN</v>
      </c>
      <c r="C143" s="4" t="str">
        <f>IFERROR(VLOOKUP(F143,Tablas!$A$1:$B$3,2,0),"")</f>
        <v/>
      </c>
      <c r="D143" s="4" t="str">
        <f t="shared" si="9"/>
        <v xml:space="preserve"> - CONTADO / CASH - SB - JUNIO</v>
      </c>
      <c r="E143" s="19">
        <v>45427</v>
      </c>
      <c r="F143" s="20" t="s">
        <v>27</v>
      </c>
      <c r="G143" s="20" t="s">
        <v>468</v>
      </c>
      <c r="H143" s="20" t="s">
        <v>44</v>
      </c>
      <c r="I143" s="20" t="s">
        <v>45</v>
      </c>
      <c r="J143" s="20" t="s">
        <v>46</v>
      </c>
      <c r="K143" s="20" t="s">
        <v>47</v>
      </c>
      <c r="L143" s="20" t="s">
        <v>48</v>
      </c>
      <c r="M143" s="20"/>
      <c r="N143" s="21">
        <v>-670</v>
      </c>
      <c r="O143" s="21">
        <v>0</v>
      </c>
      <c r="P143" s="20"/>
      <c r="Q143" s="19">
        <v>45427</v>
      </c>
      <c r="R143" s="20"/>
      <c r="S143" s="19">
        <v>45427</v>
      </c>
      <c r="T143" s="20" t="s">
        <v>49</v>
      </c>
      <c r="U143" s="20">
        <v>969790</v>
      </c>
      <c r="V143" s="20">
        <v>240006030</v>
      </c>
      <c r="W143" s="20" t="s">
        <v>35</v>
      </c>
      <c r="X143" s="20" t="s">
        <v>283</v>
      </c>
      <c r="Y143" s="20" t="s">
        <v>52</v>
      </c>
      <c r="Z143" s="20" t="s">
        <v>493</v>
      </c>
      <c r="AA143" s="20" t="s">
        <v>53</v>
      </c>
      <c r="AB143" s="20" t="s">
        <v>54</v>
      </c>
      <c r="AC143" s="20" t="s">
        <v>55</v>
      </c>
      <c r="AD143" s="20" t="s">
        <v>56</v>
      </c>
      <c r="AE143" s="20"/>
      <c r="AF143" t="e">
        <f>VLOOKUP(L143,Contactos!B:B,1,0)</f>
        <v>#N/A</v>
      </c>
    </row>
    <row r="144" spans="1:32" ht="51" x14ac:dyDescent="0.2">
      <c r="A144" s="4">
        <f t="shared" si="7"/>
        <v>142</v>
      </c>
      <c r="B144" s="4" t="str">
        <f t="shared" si="8"/>
        <v>F010-00001253</v>
      </c>
      <c r="C144" s="4" t="str">
        <f>IFERROR(VLOOKUP(F144,Tablas!$A$1:$B$3,2,0),"")</f>
        <v/>
      </c>
      <c r="D144" s="4" t="str">
        <f t="shared" si="9"/>
        <v xml:space="preserve"> - LETRA 75 DIAS / DRAFT 75 DAYS - Notas de crédito clientes - C20606449811</v>
      </c>
      <c r="E144" s="19">
        <v>45415</v>
      </c>
      <c r="F144" s="20" t="s">
        <v>203</v>
      </c>
      <c r="G144" s="20" t="s">
        <v>494</v>
      </c>
      <c r="H144" s="20" t="s">
        <v>44</v>
      </c>
      <c r="I144" s="20" t="s">
        <v>45</v>
      </c>
      <c r="J144" s="20" t="s">
        <v>391</v>
      </c>
      <c r="K144" s="20" t="s">
        <v>392</v>
      </c>
      <c r="L144" s="20" t="s">
        <v>393</v>
      </c>
      <c r="M144" s="20" t="s">
        <v>33</v>
      </c>
      <c r="N144" s="21">
        <v>-660.14</v>
      </c>
      <c r="O144" s="21">
        <v>0</v>
      </c>
      <c r="P144" s="20"/>
      <c r="Q144" s="19">
        <v>45415</v>
      </c>
      <c r="R144" s="20"/>
      <c r="S144" s="19">
        <v>45415</v>
      </c>
      <c r="T144" s="20" t="s">
        <v>126</v>
      </c>
      <c r="U144" s="20">
        <v>958537</v>
      </c>
      <c r="V144" s="20">
        <v>240000107</v>
      </c>
      <c r="W144" s="20" t="s">
        <v>206</v>
      </c>
      <c r="X144" s="20" t="s">
        <v>274</v>
      </c>
      <c r="Y144" s="20" t="s">
        <v>306</v>
      </c>
      <c r="Z144" s="20" t="s">
        <v>394</v>
      </c>
      <c r="AA144" s="20" t="s">
        <v>495</v>
      </c>
      <c r="AB144" s="20" t="s">
        <v>337</v>
      </c>
      <c r="AC144" s="20" t="s">
        <v>337</v>
      </c>
      <c r="AD144" s="20" t="s">
        <v>56</v>
      </c>
      <c r="AE144" s="20"/>
      <c r="AF144" t="str">
        <f>VLOOKUP(L144,Contactos!B:B,1,0)</f>
        <v>SANIDAD AGROPECUARIA &amp; ASOCIADOS S.A.C.</v>
      </c>
    </row>
    <row r="145" spans="1:32" ht="25.5" x14ac:dyDescent="0.2">
      <c r="A145" s="4">
        <f t="shared" si="7"/>
        <v>143</v>
      </c>
      <c r="B145" s="4" t="str">
        <f t="shared" si="8"/>
        <v/>
      </c>
      <c r="C145" s="4" t="str">
        <f>IFERROR(VLOOKUP(F145,Tablas!$A$1:$B$3,2,0),"")</f>
        <v/>
      </c>
      <c r="D145" s="4" t="str">
        <f t="shared" si="9"/>
        <v xml:space="preserve"> - CONTADO ADELANTADO / CASH IN ADVANCE - Dif. en cambio</v>
      </c>
      <c r="E145" s="19">
        <v>45351</v>
      </c>
      <c r="F145" s="20" t="s">
        <v>27</v>
      </c>
      <c r="G145" s="20"/>
      <c r="H145" s="20" t="s">
        <v>322</v>
      </c>
      <c r="I145" s="20" t="s">
        <v>323</v>
      </c>
      <c r="J145" s="20" t="s">
        <v>324</v>
      </c>
      <c r="K145" s="20" t="s">
        <v>325</v>
      </c>
      <c r="L145" s="20" t="s">
        <v>326</v>
      </c>
      <c r="M145" s="20" t="s">
        <v>125</v>
      </c>
      <c r="N145" s="21">
        <v>-657.72</v>
      </c>
      <c r="O145" s="21">
        <v>0</v>
      </c>
      <c r="P145" s="20"/>
      <c r="Q145" s="19">
        <v>45351</v>
      </c>
      <c r="R145" s="20"/>
      <c r="S145" s="19">
        <v>45351</v>
      </c>
      <c r="T145" s="20" t="s">
        <v>70</v>
      </c>
      <c r="U145" s="20">
        <v>965092</v>
      </c>
      <c r="V145" s="20">
        <v>240010489</v>
      </c>
      <c r="W145" s="20" t="s">
        <v>50</v>
      </c>
      <c r="X145" s="20" t="s">
        <v>62</v>
      </c>
      <c r="Y145" s="20" t="s">
        <v>52</v>
      </c>
      <c r="Z145" s="20" t="s">
        <v>63</v>
      </c>
      <c r="AA145" s="20" t="s">
        <v>327</v>
      </c>
      <c r="AB145" s="20" t="s">
        <v>328</v>
      </c>
      <c r="AC145" s="20" t="s">
        <v>167</v>
      </c>
      <c r="AD145" s="20" t="s">
        <v>56</v>
      </c>
      <c r="AE145" s="20"/>
      <c r="AF145" t="str">
        <f>VLOOKUP(L145,Contactos!B:B,1,0)</f>
        <v>PHARMADIX CORP. S.A.C.</v>
      </c>
    </row>
    <row r="146" spans="1:32" ht="25.5" x14ac:dyDescent="0.2">
      <c r="A146" s="4">
        <f t="shared" si="7"/>
        <v>144</v>
      </c>
      <c r="B146" s="4" t="str">
        <f t="shared" si="8"/>
        <v/>
      </c>
      <c r="C146" s="4" t="str">
        <f>IFERROR(VLOOKUP(F146,Tablas!$A$1:$B$3,2,0),"")</f>
        <v/>
      </c>
      <c r="D146" s="4" t="str">
        <f t="shared" si="9"/>
        <v xml:space="preserve"> - CONTADO / CASH - Dif. en cambio</v>
      </c>
      <c r="E146" s="19">
        <v>44804</v>
      </c>
      <c r="F146" s="20" t="s">
        <v>27</v>
      </c>
      <c r="G146" s="20"/>
      <c r="H146" s="20" t="s">
        <v>44</v>
      </c>
      <c r="I146" s="20" t="s">
        <v>45</v>
      </c>
      <c r="J146" s="20" t="s">
        <v>396</v>
      </c>
      <c r="K146" s="20" t="s">
        <v>397</v>
      </c>
      <c r="L146" s="20" t="s">
        <v>398</v>
      </c>
      <c r="M146" s="20" t="s">
        <v>33</v>
      </c>
      <c r="N146" s="21">
        <v>-654.4</v>
      </c>
      <c r="O146" s="21">
        <v>0</v>
      </c>
      <c r="P146" s="20"/>
      <c r="Q146" s="19">
        <v>44804</v>
      </c>
      <c r="R146" s="20"/>
      <c r="S146" s="19">
        <v>44804</v>
      </c>
      <c r="T146" s="20" t="s">
        <v>49</v>
      </c>
      <c r="U146" s="20">
        <v>692978</v>
      </c>
      <c r="V146" s="20">
        <v>220033020</v>
      </c>
      <c r="W146" s="20" t="s">
        <v>50</v>
      </c>
      <c r="X146" s="20" t="s">
        <v>62</v>
      </c>
      <c r="Y146" s="20" t="s">
        <v>52</v>
      </c>
      <c r="Z146" s="20" t="s">
        <v>63</v>
      </c>
      <c r="AA146" s="20" t="s">
        <v>66</v>
      </c>
      <c r="AB146" s="20" t="s">
        <v>66</v>
      </c>
      <c r="AC146" s="20" t="s">
        <v>66</v>
      </c>
      <c r="AD146" s="20" t="s">
        <v>56</v>
      </c>
      <c r="AE146" s="20"/>
      <c r="AF146" t="e">
        <f>VLOOKUP(L146,Contactos!B:B,1,0)</f>
        <v>#N/A</v>
      </c>
    </row>
    <row r="147" spans="1:32" ht="25.5" x14ac:dyDescent="0.2">
      <c r="A147" s="4">
        <f t="shared" si="7"/>
        <v>145</v>
      </c>
      <c r="B147" s="4" t="str">
        <f t="shared" si="8"/>
        <v/>
      </c>
      <c r="C147" s="4" t="str">
        <f>IFERROR(VLOOKUP(F147,Tablas!$A$1:$B$3,2,0),"")</f>
        <v/>
      </c>
      <c r="D147" s="4" t="str">
        <f t="shared" si="9"/>
        <v xml:space="preserve"> - CONTADO / CASH - Dif. en cambio</v>
      </c>
      <c r="E147" s="19">
        <v>45504</v>
      </c>
      <c r="F147" s="20" t="s">
        <v>27</v>
      </c>
      <c r="G147" s="20"/>
      <c r="H147" s="20" t="s">
        <v>80</v>
      </c>
      <c r="I147" s="20" t="s">
        <v>81</v>
      </c>
      <c r="J147" s="20" t="s">
        <v>257</v>
      </c>
      <c r="K147" s="20" t="s">
        <v>257</v>
      </c>
      <c r="L147" s="20" t="s">
        <v>258</v>
      </c>
      <c r="M147" s="20"/>
      <c r="N147" s="21">
        <v>-620.78</v>
      </c>
      <c r="O147" s="21">
        <v>0</v>
      </c>
      <c r="P147" s="20"/>
      <c r="Q147" s="19">
        <v>45504</v>
      </c>
      <c r="R147" s="20"/>
      <c r="S147" s="20"/>
      <c r="T147" s="20" t="s">
        <v>49</v>
      </c>
      <c r="U147" s="20">
        <v>1036171</v>
      </c>
      <c r="V147" s="20">
        <v>240029660</v>
      </c>
      <c r="W147" s="20" t="s">
        <v>50</v>
      </c>
      <c r="X147" s="20" t="s">
        <v>257</v>
      </c>
      <c r="Y147" s="20" t="s">
        <v>37</v>
      </c>
      <c r="Z147" s="20" t="s">
        <v>63</v>
      </c>
      <c r="AA147" s="20" t="s">
        <v>260</v>
      </c>
      <c r="AB147" s="20"/>
      <c r="AC147" s="20"/>
      <c r="AD147" s="20" t="s">
        <v>261</v>
      </c>
      <c r="AE147" s="20"/>
      <c r="AF147" t="str">
        <f>VLOOKUP(L147,Contactos!B:B,1,0)</f>
        <v>STICHTING ANIMAL HEALTH MISSION SurinamE (S.A.H.M.S)</v>
      </c>
    </row>
    <row r="148" spans="1:32" ht="25.5" x14ac:dyDescent="0.2">
      <c r="A148" s="4">
        <f t="shared" si="7"/>
        <v>146</v>
      </c>
      <c r="B148" s="4" t="str">
        <f t="shared" si="8"/>
        <v/>
      </c>
      <c r="C148" s="4" t="str">
        <f>IFERROR(VLOOKUP(F148,Tablas!$A$1:$B$3,2,0),"")</f>
        <v/>
      </c>
      <c r="D148" s="4" t="str">
        <f t="shared" si="9"/>
        <v xml:space="preserve"> - CONTADO / CASH - Dif. en cambio</v>
      </c>
      <c r="E148" s="19">
        <v>45473</v>
      </c>
      <c r="F148" s="20" t="s">
        <v>27</v>
      </c>
      <c r="G148" s="20"/>
      <c r="H148" s="20" t="s">
        <v>29</v>
      </c>
      <c r="I148" s="20" t="s">
        <v>30</v>
      </c>
      <c r="J148" s="20" t="s">
        <v>257</v>
      </c>
      <c r="K148" s="20" t="s">
        <v>257</v>
      </c>
      <c r="L148" s="20" t="s">
        <v>258</v>
      </c>
      <c r="M148" s="20"/>
      <c r="N148" s="21">
        <v>-614.74</v>
      </c>
      <c r="O148" s="21">
        <v>0</v>
      </c>
      <c r="P148" s="20"/>
      <c r="Q148" s="19">
        <v>45473</v>
      </c>
      <c r="R148" s="20"/>
      <c r="S148" s="20"/>
      <c r="T148" s="20" t="s">
        <v>49</v>
      </c>
      <c r="U148" s="20">
        <v>1028686</v>
      </c>
      <c r="V148" s="20">
        <v>240026948</v>
      </c>
      <c r="W148" s="20" t="s">
        <v>50</v>
      </c>
      <c r="X148" s="20" t="s">
        <v>62</v>
      </c>
      <c r="Y148" s="20" t="s">
        <v>37</v>
      </c>
      <c r="Z148" s="20" t="s">
        <v>63</v>
      </c>
      <c r="AA148" s="20" t="s">
        <v>260</v>
      </c>
      <c r="AB148" s="20"/>
      <c r="AC148" s="20"/>
      <c r="AD148" s="20" t="s">
        <v>261</v>
      </c>
      <c r="AE148" s="20"/>
      <c r="AF148" t="str">
        <f>VLOOKUP(L148,Contactos!B:B,1,0)</f>
        <v>STICHTING ANIMAL HEALTH MISSION SurinamE (S.A.H.M.S)</v>
      </c>
    </row>
    <row r="149" spans="1:32" ht="25.5" x14ac:dyDescent="0.2">
      <c r="A149" s="4">
        <f t="shared" si="7"/>
        <v>147</v>
      </c>
      <c r="B149" s="4" t="str">
        <f t="shared" si="8"/>
        <v/>
      </c>
      <c r="C149" s="4" t="str">
        <f>IFERROR(VLOOKUP(F149,Tablas!$A$1:$B$3,2,0),"")</f>
        <v/>
      </c>
      <c r="D149" s="4" t="str">
        <f t="shared" si="9"/>
        <v xml:space="preserve"> - CONTADO ADELANTADO / CASH IN ADVANCE - Dif. en cambio</v>
      </c>
      <c r="E149" s="19">
        <v>44742</v>
      </c>
      <c r="F149" s="20" t="s">
        <v>27</v>
      </c>
      <c r="G149" s="20"/>
      <c r="H149" s="20" t="s">
        <v>80</v>
      </c>
      <c r="I149" s="20" t="s">
        <v>81</v>
      </c>
      <c r="J149" s="20" t="s">
        <v>272</v>
      </c>
      <c r="K149" s="20" t="s">
        <v>272</v>
      </c>
      <c r="L149" s="20" t="s">
        <v>273</v>
      </c>
      <c r="M149" s="20" t="s">
        <v>33</v>
      </c>
      <c r="N149" s="21">
        <v>-612.74</v>
      </c>
      <c r="O149" s="21">
        <v>0</v>
      </c>
      <c r="P149" s="20"/>
      <c r="Q149" s="19">
        <v>44742</v>
      </c>
      <c r="R149" s="20"/>
      <c r="S149" s="20"/>
      <c r="T149" s="20" t="s">
        <v>70</v>
      </c>
      <c r="U149" s="20">
        <v>664638</v>
      </c>
      <c r="V149" s="20">
        <v>220024314</v>
      </c>
      <c r="W149" s="20" t="s">
        <v>50</v>
      </c>
      <c r="X149" s="20" t="s">
        <v>62</v>
      </c>
      <c r="Y149" s="20" t="s">
        <v>37</v>
      </c>
      <c r="Z149" s="20" t="s">
        <v>63</v>
      </c>
      <c r="AA149" s="20" t="s">
        <v>276</v>
      </c>
      <c r="AB149" s="20" t="s">
        <v>277</v>
      </c>
      <c r="AC149" s="20"/>
      <c r="AD149" s="20" t="s">
        <v>278</v>
      </c>
      <c r="AE149" s="20"/>
      <c r="AF149" t="str">
        <f>VLOOKUP(L149,Contactos!B:B,1,0)</f>
        <v>SADIN INTERNATIONAL TRADING CO. L.L.C.</v>
      </c>
    </row>
    <row r="150" spans="1:32" ht="51" x14ac:dyDescent="0.2">
      <c r="A150" s="4">
        <f t="shared" si="7"/>
        <v>148</v>
      </c>
      <c r="B150" s="4" t="str">
        <f t="shared" si="8"/>
        <v>9999-00005124</v>
      </c>
      <c r="C150" s="4" t="str">
        <f>IFERROR(VLOOKUP(F150,Tablas!$A$1:$B$3,2,0),"")</f>
        <v/>
      </c>
      <c r="D150" s="4" t="str">
        <f t="shared" si="9"/>
        <v xml:space="preserve"> - CONTADO / CASH - Notas de crédito clientes - C20606169273</v>
      </c>
      <c r="E150" s="19">
        <v>45145</v>
      </c>
      <c r="F150" s="20" t="s">
        <v>203</v>
      </c>
      <c r="G150" s="20" t="s">
        <v>496</v>
      </c>
      <c r="H150" s="20" t="s">
        <v>44</v>
      </c>
      <c r="I150" s="20" t="s">
        <v>45</v>
      </c>
      <c r="J150" s="20" t="s">
        <v>497</v>
      </c>
      <c r="K150" s="20" t="s">
        <v>498</v>
      </c>
      <c r="L150" s="20" t="s">
        <v>499</v>
      </c>
      <c r="M150" s="20"/>
      <c r="N150" s="21">
        <v>-599.77</v>
      </c>
      <c r="O150" s="21">
        <v>0</v>
      </c>
      <c r="P150" s="20"/>
      <c r="Q150" s="19">
        <v>45145</v>
      </c>
      <c r="R150" s="20"/>
      <c r="S150" s="19">
        <v>45145</v>
      </c>
      <c r="T150" s="20" t="s">
        <v>49</v>
      </c>
      <c r="U150" s="20">
        <v>831158</v>
      </c>
      <c r="V150" s="20">
        <v>230000404</v>
      </c>
      <c r="W150" s="20" t="s">
        <v>206</v>
      </c>
      <c r="X150" s="20" t="s">
        <v>305</v>
      </c>
      <c r="Y150" s="20" t="s">
        <v>333</v>
      </c>
      <c r="Z150" s="20" t="s">
        <v>500</v>
      </c>
      <c r="AA150" s="20" t="s">
        <v>501</v>
      </c>
      <c r="AB150" s="20" t="s">
        <v>502</v>
      </c>
      <c r="AC150" s="20" t="s">
        <v>502</v>
      </c>
      <c r="AD150" s="20" t="s">
        <v>56</v>
      </c>
      <c r="AE150" s="20"/>
      <c r="AF150" t="e">
        <f>VLOOKUP(L150,Contactos!B:B,1,0)</f>
        <v>#N/A</v>
      </c>
    </row>
    <row r="151" spans="1:32" ht="51" x14ac:dyDescent="0.2">
      <c r="A151" s="4">
        <f t="shared" si="7"/>
        <v>149</v>
      </c>
      <c r="B151" s="4" t="str">
        <f t="shared" si="8"/>
        <v>9999-00049738</v>
      </c>
      <c r="C151" s="4" t="str">
        <f>IFERROR(VLOOKUP(F151,Tablas!$A$1:$B$3,2,0),"")</f>
        <v/>
      </c>
      <c r="D151" s="4" t="str">
        <f t="shared" si="9"/>
        <v xml:space="preserve"> - CONTADO / CASH - Notas de crédito clientes - C20606169273</v>
      </c>
      <c r="E151" s="19">
        <v>45145</v>
      </c>
      <c r="F151" s="20" t="s">
        <v>203</v>
      </c>
      <c r="G151" s="20" t="s">
        <v>503</v>
      </c>
      <c r="H151" s="20" t="s">
        <v>44</v>
      </c>
      <c r="I151" s="20" t="s">
        <v>45</v>
      </c>
      <c r="J151" s="20" t="s">
        <v>497</v>
      </c>
      <c r="K151" s="20" t="s">
        <v>498</v>
      </c>
      <c r="L151" s="20" t="s">
        <v>499</v>
      </c>
      <c r="M151" s="20"/>
      <c r="N151" s="21">
        <v>-599.77</v>
      </c>
      <c r="O151" s="21">
        <v>0</v>
      </c>
      <c r="P151" s="20"/>
      <c r="Q151" s="19">
        <v>45145</v>
      </c>
      <c r="R151" s="20"/>
      <c r="S151" s="19">
        <v>45145</v>
      </c>
      <c r="T151" s="20" t="s">
        <v>49</v>
      </c>
      <c r="U151" s="20">
        <v>831157</v>
      </c>
      <c r="V151" s="20">
        <v>230000403</v>
      </c>
      <c r="W151" s="20" t="s">
        <v>206</v>
      </c>
      <c r="X151" s="20" t="s">
        <v>305</v>
      </c>
      <c r="Y151" s="20" t="s">
        <v>333</v>
      </c>
      <c r="Z151" s="20" t="s">
        <v>500</v>
      </c>
      <c r="AA151" s="20" t="s">
        <v>501</v>
      </c>
      <c r="AB151" s="20" t="s">
        <v>502</v>
      </c>
      <c r="AC151" s="20" t="s">
        <v>502</v>
      </c>
      <c r="AD151" s="20" t="s">
        <v>56</v>
      </c>
      <c r="AE151" s="20"/>
      <c r="AF151" t="e">
        <f>VLOOKUP(L151,Contactos!B:B,1,0)</f>
        <v>#N/A</v>
      </c>
    </row>
    <row r="152" spans="1:32" x14ac:dyDescent="0.2">
      <c r="A152" s="4">
        <f t="shared" si="7"/>
        <v>150</v>
      </c>
      <c r="B152" s="4" t="str">
        <f t="shared" si="8"/>
        <v>LEY</v>
      </c>
      <c r="C152" s="4" t="str">
        <f>IFERROR(VLOOKUP(F152,Tablas!$A$1:$B$3,2,0),"")</f>
        <v/>
      </c>
      <c r="D152" s="4" t="str">
        <f t="shared" si="9"/>
        <v xml:space="preserve"> - CONTADO / CASH - RIPLEY</v>
      </c>
      <c r="E152" s="19">
        <v>45378</v>
      </c>
      <c r="F152" s="20" t="s">
        <v>27</v>
      </c>
      <c r="G152" s="20" t="s">
        <v>367</v>
      </c>
      <c r="H152" s="20" t="s">
        <v>120</v>
      </c>
      <c r="I152" s="20" t="s">
        <v>121</v>
      </c>
      <c r="J152" s="20" t="s">
        <v>177</v>
      </c>
      <c r="K152" s="20" t="s">
        <v>178</v>
      </c>
      <c r="L152" s="20" t="s">
        <v>179</v>
      </c>
      <c r="M152" s="20"/>
      <c r="N152" s="21">
        <v>-595.32000000000005</v>
      </c>
      <c r="O152" s="21">
        <v>0</v>
      </c>
      <c r="P152" s="20"/>
      <c r="Q152" s="19">
        <v>45378</v>
      </c>
      <c r="R152" s="20"/>
      <c r="S152" s="19">
        <v>45378</v>
      </c>
      <c r="T152" s="20" t="s">
        <v>49</v>
      </c>
      <c r="U152" s="20">
        <v>961518</v>
      </c>
      <c r="V152" s="20">
        <v>240005296</v>
      </c>
      <c r="W152" s="20" t="s">
        <v>35</v>
      </c>
      <c r="X152" s="20" t="s">
        <v>180</v>
      </c>
      <c r="Y152" s="20" t="s">
        <v>52</v>
      </c>
      <c r="Z152" s="20" t="s">
        <v>367</v>
      </c>
      <c r="AA152" s="20" t="s">
        <v>53</v>
      </c>
      <c r="AB152" s="20" t="s">
        <v>54</v>
      </c>
      <c r="AC152" s="20" t="s">
        <v>167</v>
      </c>
      <c r="AD152" s="20" t="s">
        <v>56</v>
      </c>
      <c r="AE152" s="20"/>
      <c r="AF152" t="e">
        <f>VLOOKUP(L152,Contactos!B:B,1,0)</f>
        <v>#N/A</v>
      </c>
    </row>
    <row r="153" spans="1:32" ht="25.5" x14ac:dyDescent="0.2">
      <c r="A153" s="4">
        <f t="shared" si="7"/>
        <v>151</v>
      </c>
      <c r="B153" s="4" t="str">
        <f t="shared" si="8"/>
        <v>OMAN</v>
      </c>
      <c r="C153" s="4" t="str">
        <f>IFERROR(VLOOKUP(F153,Tablas!$A$1:$B$3,2,0),"")</f>
        <v/>
      </c>
      <c r="D153" s="4" t="str">
        <f t="shared" si="9"/>
        <v xml:space="preserve"> - CONTADO / CASH - PF 265-2023</v>
      </c>
      <c r="E153" s="19">
        <v>45551</v>
      </c>
      <c r="F153" s="20" t="s">
        <v>27</v>
      </c>
      <c r="G153" s="20" t="s">
        <v>504</v>
      </c>
      <c r="H153" s="20" t="s">
        <v>29</v>
      </c>
      <c r="I153" s="20" t="s">
        <v>30</v>
      </c>
      <c r="J153" s="20" t="s">
        <v>505</v>
      </c>
      <c r="K153" s="20" t="s">
        <v>505</v>
      </c>
      <c r="L153" s="20" t="s">
        <v>506</v>
      </c>
      <c r="M153" s="20"/>
      <c r="N153" s="21">
        <v>-587.71</v>
      </c>
      <c r="O153" s="21">
        <v>-155.85</v>
      </c>
      <c r="P153" s="20"/>
      <c r="Q153" s="19">
        <v>45551</v>
      </c>
      <c r="R153" s="20"/>
      <c r="S153" s="20"/>
      <c r="T153" s="20" t="s">
        <v>49</v>
      </c>
      <c r="U153" s="20">
        <v>1025664</v>
      </c>
      <c r="V153" s="20">
        <v>240010964</v>
      </c>
      <c r="W153" s="20" t="s">
        <v>35</v>
      </c>
      <c r="X153" s="20" t="s">
        <v>185</v>
      </c>
      <c r="Y153" s="20" t="s">
        <v>37</v>
      </c>
      <c r="Z153" s="20" t="s">
        <v>507</v>
      </c>
      <c r="AA153" s="20" t="s">
        <v>508</v>
      </c>
      <c r="AB153" s="20" t="s">
        <v>509</v>
      </c>
      <c r="AC153" s="20"/>
      <c r="AD153" s="20" t="s">
        <v>278</v>
      </c>
      <c r="AE153" s="20"/>
      <c r="AF153" t="str">
        <f>VLOOKUP(L153,Contactos!B:B,1,0)</f>
        <v>AL FIAFY FOR VETERINARY CARE</v>
      </c>
    </row>
    <row r="154" spans="1:32" ht="63.75" x14ac:dyDescent="0.2">
      <c r="A154" s="4">
        <f t="shared" si="7"/>
        <v>152</v>
      </c>
      <c r="B154" s="4" t="str">
        <f t="shared" si="8"/>
        <v>3808</v>
      </c>
      <c r="C154" s="4" t="str">
        <f>IFERROR(VLOOKUP(F154,Tablas!$A$1:$B$3,2,0),"")</f>
        <v/>
      </c>
      <c r="D154" s="4" t="str">
        <f t="shared" si="9"/>
        <v xml:space="preserve"> - CONTADO / CASH - ABONO PE 3808  STEFANO CONTU (SHOP AGROVET</v>
      </c>
      <c r="E154" s="19">
        <v>45169</v>
      </c>
      <c r="F154" s="20" t="s">
        <v>27</v>
      </c>
      <c r="G154" s="20" t="s">
        <v>510</v>
      </c>
      <c r="H154" s="20" t="s">
        <v>120</v>
      </c>
      <c r="I154" s="20" t="s">
        <v>121</v>
      </c>
      <c r="J154" s="20" t="s">
        <v>511</v>
      </c>
      <c r="K154" s="20" t="s">
        <v>512</v>
      </c>
      <c r="L154" s="20" t="s">
        <v>513</v>
      </c>
      <c r="M154" s="20"/>
      <c r="N154" s="21">
        <v>-586.35</v>
      </c>
      <c r="O154" s="21">
        <v>0</v>
      </c>
      <c r="P154" s="20"/>
      <c r="Q154" s="19">
        <v>45169</v>
      </c>
      <c r="R154" s="20"/>
      <c r="S154" s="19">
        <v>45169</v>
      </c>
      <c r="T154" s="20" t="s">
        <v>49</v>
      </c>
      <c r="U154" s="20">
        <v>842893</v>
      </c>
      <c r="V154" s="20">
        <v>230010044</v>
      </c>
      <c r="W154" s="20" t="s">
        <v>35</v>
      </c>
      <c r="X154" s="20" t="s">
        <v>180</v>
      </c>
      <c r="Y154" s="20" t="s">
        <v>52</v>
      </c>
      <c r="Z154" s="20" t="s">
        <v>514</v>
      </c>
      <c r="AA154" s="20" t="s">
        <v>515</v>
      </c>
      <c r="AB154" s="20"/>
      <c r="AC154" s="20"/>
      <c r="AD154" s="20" t="s">
        <v>56</v>
      </c>
      <c r="AE154" s="20"/>
      <c r="AF154" t="e">
        <f>VLOOKUP(L154,Contactos!B:B,1,0)</f>
        <v>#N/A</v>
      </c>
    </row>
    <row r="155" spans="1:32" ht="25.5" x14ac:dyDescent="0.2">
      <c r="A155" s="4">
        <f t="shared" si="7"/>
        <v>153</v>
      </c>
      <c r="B155" s="4" t="str">
        <f t="shared" si="8"/>
        <v/>
      </c>
      <c r="C155" s="4" t="str">
        <f>IFERROR(VLOOKUP(F155,Tablas!$A$1:$B$3,2,0),"")</f>
        <v/>
      </c>
      <c r="D155" s="4" t="str">
        <f t="shared" si="9"/>
        <v xml:space="preserve"> - CONTADO / CASH - Dif. en cambio</v>
      </c>
      <c r="E155" s="19">
        <v>45382</v>
      </c>
      <c r="F155" s="20" t="s">
        <v>27</v>
      </c>
      <c r="G155" s="20"/>
      <c r="H155" s="20" t="s">
        <v>44</v>
      </c>
      <c r="I155" s="20" t="s">
        <v>45</v>
      </c>
      <c r="J155" s="20" t="s">
        <v>396</v>
      </c>
      <c r="K155" s="20" t="s">
        <v>397</v>
      </c>
      <c r="L155" s="20" t="s">
        <v>398</v>
      </c>
      <c r="M155" s="20" t="s">
        <v>33</v>
      </c>
      <c r="N155" s="21">
        <v>-543.91999999999996</v>
      </c>
      <c r="O155" s="21">
        <v>0</v>
      </c>
      <c r="P155" s="20"/>
      <c r="Q155" s="19">
        <v>45382</v>
      </c>
      <c r="R155" s="20"/>
      <c r="S155" s="19">
        <v>45382</v>
      </c>
      <c r="T155" s="20" t="s">
        <v>49</v>
      </c>
      <c r="U155" s="20">
        <v>974292</v>
      </c>
      <c r="V155" s="20">
        <v>240013737</v>
      </c>
      <c r="W155" s="20" t="s">
        <v>50</v>
      </c>
      <c r="X155" s="20" t="s">
        <v>62</v>
      </c>
      <c r="Y155" s="20" t="s">
        <v>52</v>
      </c>
      <c r="Z155" s="20" t="s">
        <v>63</v>
      </c>
      <c r="AA155" s="20" t="s">
        <v>66</v>
      </c>
      <c r="AB155" s="20" t="s">
        <v>66</v>
      </c>
      <c r="AC155" s="20" t="s">
        <v>66</v>
      </c>
      <c r="AD155" s="20" t="s">
        <v>56</v>
      </c>
      <c r="AE155" s="20"/>
      <c r="AF155" t="e">
        <f>VLOOKUP(L155,Contactos!B:B,1,0)</f>
        <v>#N/A</v>
      </c>
    </row>
    <row r="156" spans="1:32" ht="25.5" x14ac:dyDescent="0.2">
      <c r="A156" s="4">
        <f t="shared" si="7"/>
        <v>154</v>
      </c>
      <c r="B156" s="4" t="str">
        <f t="shared" si="8"/>
        <v/>
      </c>
      <c r="C156" s="4" t="str">
        <f>IFERROR(VLOOKUP(F156,Tablas!$A$1:$B$3,2,0),"")</f>
        <v/>
      </c>
      <c r="D156" s="4" t="str">
        <f t="shared" si="9"/>
        <v xml:space="preserve"> - CONTADO ADELANTADO / CASH IN ADVANCE - Dif. en cambio</v>
      </c>
      <c r="E156" s="19">
        <v>44742</v>
      </c>
      <c r="F156" s="20" t="s">
        <v>27</v>
      </c>
      <c r="G156" s="20"/>
      <c r="H156" s="20" t="s">
        <v>80</v>
      </c>
      <c r="I156" s="20" t="s">
        <v>81</v>
      </c>
      <c r="J156" s="20" t="s">
        <v>204</v>
      </c>
      <c r="K156" s="20" t="s">
        <v>204</v>
      </c>
      <c r="L156" s="20" t="s">
        <v>205</v>
      </c>
      <c r="M156" s="20"/>
      <c r="N156" s="21">
        <v>-516.30999999999995</v>
      </c>
      <c r="O156" s="21">
        <v>0</v>
      </c>
      <c r="P156" s="20"/>
      <c r="Q156" s="19">
        <v>44742</v>
      </c>
      <c r="R156" s="20"/>
      <c r="S156" s="20"/>
      <c r="T156" s="20" t="s">
        <v>70</v>
      </c>
      <c r="U156" s="20">
        <v>664635</v>
      </c>
      <c r="V156" s="20">
        <v>220024311</v>
      </c>
      <c r="W156" s="20" t="s">
        <v>50</v>
      </c>
      <c r="X156" s="20" t="s">
        <v>62</v>
      </c>
      <c r="Y156" s="20" t="s">
        <v>37</v>
      </c>
      <c r="Z156" s="20" t="s">
        <v>63</v>
      </c>
      <c r="AA156" s="20" t="s">
        <v>209</v>
      </c>
      <c r="AB156" s="20"/>
      <c r="AC156" s="20"/>
      <c r="AD156" s="20" t="s">
        <v>210</v>
      </c>
      <c r="AE156" s="20"/>
      <c r="AF156" t="str">
        <f>VLOOKUP(L156,Contactos!B:B,1,0)</f>
        <v>BEIJING YI LONG XIANG TECHNOLOGY CO.LTD</v>
      </c>
    </row>
    <row r="157" spans="1:32" ht="25.5" x14ac:dyDescent="0.2">
      <c r="A157" s="4">
        <f t="shared" si="7"/>
        <v>155</v>
      </c>
      <c r="B157" s="4" t="str">
        <f t="shared" si="8"/>
        <v/>
      </c>
      <c r="C157" s="4" t="str">
        <f>IFERROR(VLOOKUP(F157,Tablas!$A$1:$B$3,2,0),"")</f>
        <v/>
      </c>
      <c r="D157" s="4" t="str">
        <f t="shared" si="9"/>
        <v xml:space="preserve"> - CONTADO ADELANTADO / CASH IN ADVANCE - Dif. en cambio</v>
      </c>
      <c r="E157" s="19">
        <v>45322</v>
      </c>
      <c r="F157" s="20" t="s">
        <v>27</v>
      </c>
      <c r="G157" s="20"/>
      <c r="H157" s="20" t="s">
        <v>29</v>
      </c>
      <c r="I157" s="20" t="s">
        <v>30</v>
      </c>
      <c r="J157" s="20" t="s">
        <v>285</v>
      </c>
      <c r="K157" s="20" t="s">
        <v>285</v>
      </c>
      <c r="L157" s="20" t="s">
        <v>286</v>
      </c>
      <c r="M157" s="20" t="s">
        <v>33</v>
      </c>
      <c r="N157" s="21">
        <v>-502.66</v>
      </c>
      <c r="O157" s="21">
        <v>0</v>
      </c>
      <c r="P157" s="20"/>
      <c r="Q157" s="19">
        <v>45322</v>
      </c>
      <c r="R157" s="20"/>
      <c r="S157" s="20"/>
      <c r="T157" s="20" t="s">
        <v>70</v>
      </c>
      <c r="U157" s="20">
        <v>952167</v>
      </c>
      <c r="V157" s="20">
        <v>240007480</v>
      </c>
      <c r="W157" s="20" t="s">
        <v>50</v>
      </c>
      <c r="X157" s="20" t="s">
        <v>62</v>
      </c>
      <c r="Y157" s="20" t="s">
        <v>37</v>
      </c>
      <c r="Z157" s="20" t="s">
        <v>63</v>
      </c>
      <c r="AA157" s="20" t="s">
        <v>288</v>
      </c>
      <c r="AB157" s="20" t="s">
        <v>289</v>
      </c>
      <c r="AC157" s="20" t="s">
        <v>290</v>
      </c>
      <c r="AD157" s="20" t="s">
        <v>291</v>
      </c>
      <c r="AE157" s="20"/>
      <c r="AF157" t="str">
        <f>VLOOKUP(L157,Contactos!B:B,1,0)</f>
        <v>SUPERIORVET, INC.</v>
      </c>
    </row>
    <row r="158" spans="1:32" ht="25.5" x14ac:dyDescent="0.2">
      <c r="A158" s="4">
        <f t="shared" si="7"/>
        <v>156</v>
      </c>
      <c r="B158" s="4" t="str">
        <f t="shared" si="8"/>
        <v/>
      </c>
      <c r="C158" s="4" t="str">
        <f>IFERROR(VLOOKUP(F158,Tablas!$A$1:$B$3,2,0),"")</f>
        <v/>
      </c>
      <c r="D158" s="4" t="str">
        <f t="shared" si="9"/>
        <v xml:space="preserve"> - CONTADO / CASH - Dif. en cambio</v>
      </c>
      <c r="E158" s="19">
        <v>44651</v>
      </c>
      <c r="F158" s="20" t="s">
        <v>27</v>
      </c>
      <c r="G158" s="20"/>
      <c r="H158" s="20" t="s">
        <v>44</v>
      </c>
      <c r="I158" s="20" t="s">
        <v>45</v>
      </c>
      <c r="J158" s="20" t="s">
        <v>396</v>
      </c>
      <c r="K158" s="20" t="s">
        <v>397</v>
      </c>
      <c r="L158" s="20" t="s">
        <v>398</v>
      </c>
      <c r="M158" s="20" t="s">
        <v>33</v>
      </c>
      <c r="N158" s="21">
        <v>-492.92</v>
      </c>
      <c r="O158" s="21">
        <v>0</v>
      </c>
      <c r="P158" s="20"/>
      <c r="Q158" s="19">
        <v>44651</v>
      </c>
      <c r="R158" s="20"/>
      <c r="S158" s="19">
        <v>44651</v>
      </c>
      <c r="T158" s="20" t="s">
        <v>49</v>
      </c>
      <c r="U158" s="20">
        <v>636508</v>
      </c>
      <c r="V158" s="20">
        <v>220014655</v>
      </c>
      <c r="W158" s="20" t="s">
        <v>50</v>
      </c>
      <c r="X158" s="20" t="s">
        <v>62</v>
      </c>
      <c r="Y158" s="20" t="s">
        <v>52</v>
      </c>
      <c r="Z158" s="20" t="s">
        <v>63</v>
      </c>
      <c r="AA158" s="20" t="s">
        <v>66</v>
      </c>
      <c r="AB158" s="20" t="s">
        <v>66</v>
      </c>
      <c r="AC158" s="20" t="s">
        <v>66</v>
      </c>
      <c r="AD158" s="20" t="s">
        <v>56</v>
      </c>
      <c r="AE158" s="20"/>
      <c r="AF158" t="e">
        <f>VLOOKUP(L158,Contactos!B:B,1,0)</f>
        <v>#N/A</v>
      </c>
    </row>
    <row r="159" spans="1:32" ht="25.5" x14ac:dyDescent="0.2">
      <c r="A159" s="4">
        <f t="shared" si="7"/>
        <v>157</v>
      </c>
      <c r="B159" s="4" t="str">
        <f t="shared" si="8"/>
        <v xml:space="preserve"> CMK</v>
      </c>
      <c r="C159" s="4" t="str">
        <f>IFERROR(VLOOKUP(F159,Tablas!$A$1:$B$3,2,0),"")</f>
        <v/>
      </c>
      <c r="D159" s="4" t="str">
        <f t="shared" si="9"/>
        <v xml:space="preserve"> - CONTADO / CASH - DT FT 16928 (ANULADA)</v>
      </c>
      <c r="E159" s="19">
        <v>44568</v>
      </c>
      <c r="F159" s="20" t="s">
        <v>27</v>
      </c>
      <c r="G159" s="20" t="s">
        <v>516</v>
      </c>
      <c r="H159" s="20" t="s">
        <v>120</v>
      </c>
      <c r="I159" s="20" t="s">
        <v>121</v>
      </c>
      <c r="J159" s="20" t="s">
        <v>517</v>
      </c>
      <c r="K159" s="20" t="s">
        <v>518</v>
      </c>
      <c r="L159" s="20" t="s">
        <v>519</v>
      </c>
      <c r="M159" s="20"/>
      <c r="N159" s="21">
        <v>-486</v>
      </c>
      <c r="O159" s="21">
        <v>0</v>
      </c>
      <c r="P159" s="20"/>
      <c r="Q159" s="19">
        <v>44568</v>
      </c>
      <c r="R159" s="20"/>
      <c r="S159" s="19">
        <v>44568</v>
      </c>
      <c r="T159" s="20" t="s">
        <v>49</v>
      </c>
      <c r="U159" s="20">
        <v>594504</v>
      </c>
      <c r="V159" s="20">
        <v>220001470</v>
      </c>
      <c r="W159" s="20" t="s">
        <v>35</v>
      </c>
      <c r="X159" s="20" t="s">
        <v>520</v>
      </c>
      <c r="Y159" s="20" t="s">
        <v>52</v>
      </c>
      <c r="Z159" s="20" t="s">
        <v>521</v>
      </c>
      <c r="AA159" s="20" t="s">
        <v>522</v>
      </c>
      <c r="AB159" s="20" t="s">
        <v>523</v>
      </c>
      <c r="AC159" s="20" t="s">
        <v>167</v>
      </c>
      <c r="AD159" s="20" t="s">
        <v>56</v>
      </c>
      <c r="AE159" s="20"/>
      <c r="AF159" t="e">
        <f>VLOOKUP(L159,Contactos!B:B,1,0)</f>
        <v>#N/A</v>
      </c>
    </row>
    <row r="160" spans="1:32" ht="25.5" x14ac:dyDescent="0.2">
      <c r="A160" s="4">
        <f t="shared" si="7"/>
        <v>158</v>
      </c>
      <c r="B160" s="4" t="str">
        <f t="shared" si="8"/>
        <v/>
      </c>
      <c r="C160" s="4" t="str">
        <f>IFERROR(VLOOKUP(F160,Tablas!$A$1:$B$3,2,0),"")</f>
        <v/>
      </c>
      <c r="D160" s="4" t="str">
        <f t="shared" si="9"/>
        <v xml:space="preserve"> - CONTADO / CASH - Dif. en cambio</v>
      </c>
      <c r="E160" s="19">
        <v>43951</v>
      </c>
      <c r="F160" s="20" t="s">
        <v>27</v>
      </c>
      <c r="G160" s="20"/>
      <c r="H160" s="20" t="s">
        <v>44</v>
      </c>
      <c r="I160" s="20" t="s">
        <v>45</v>
      </c>
      <c r="J160" s="20" t="s">
        <v>396</v>
      </c>
      <c r="K160" s="20" t="s">
        <v>397</v>
      </c>
      <c r="L160" s="20" t="s">
        <v>398</v>
      </c>
      <c r="M160" s="20" t="s">
        <v>33</v>
      </c>
      <c r="N160" s="21">
        <v>-484.42</v>
      </c>
      <c r="O160" s="21">
        <v>0</v>
      </c>
      <c r="P160" s="20"/>
      <c r="Q160" s="19">
        <v>43951</v>
      </c>
      <c r="R160" s="20"/>
      <c r="S160" s="19">
        <v>43951</v>
      </c>
      <c r="T160" s="20" t="s">
        <v>49</v>
      </c>
      <c r="U160" s="20">
        <v>365100</v>
      </c>
      <c r="V160" s="20">
        <v>2000011499</v>
      </c>
      <c r="W160" s="20" t="s">
        <v>50</v>
      </c>
      <c r="X160" s="20" t="s">
        <v>62</v>
      </c>
      <c r="Y160" s="20" t="s">
        <v>52</v>
      </c>
      <c r="Z160" s="20" t="s">
        <v>63</v>
      </c>
      <c r="AA160" s="20" t="s">
        <v>66</v>
      </c>
      <c r="AB160" s="20" t="s">
        <v>66</v>
      </c>
      <c r="AC160" s="20" t="s">
        <v>66</v>
      </c>
      <c r="AD160" s="20" t="s">
        <v>56</v>
      </c>
      <c r="AE160" s="20"/>
      <c r="AF160" t="e">
        <f>VLOOKUP(L160,Contactos!B:B,1,0)</f>
        <v>#N/A</v>
      </c>
    </row>
    <row r="161" spans="1:32" ht="25.5" x14ac:dyDescent="0.2">
      <c r="A161" s="4">
        <f t="shared" si="7"/>
        <v>159</v>
      </c>
      <c r="B161" s="4" t="str">
        <f t="shared" si="8"/>
        <v>0368</v>
      </c>
      <c r="C161" s="4" t="str">
        <f>IFERROR(VLOOKUP(F161,Tablas!$A$1:$B$3,2,0),"")</f>
        <v/>
      </c>
      <c r="D161" s="4" t="str">
        <f t="shared" si="9"/>
        <v xml:space="preserve"> - CONTADO ADELANTADO / CASH IN ADVANCE - ANTICIPO PF 084-2019</v>
      </c>
      <c r="E161" s="19">
        <v>43734</v>
      </c>
      <c r="F161" s="20" t="s">
        <v>27</v>
      </c>
      <c r="G161" s="20" t="s">
        <v>524</v>
      </c>
      <c r="H161" s="20" t="s">
        <v>29</v>
      </c>
      <c r="I161" s="20" t="s">
        <v>30</v>
      </c>
      <c r="J161" s="20" t="s">
        <v>285</v>
      </c>
      <c r="K161" s="20" t="s">
        <v>285</v>
      </c>
      <c r="L161" s="20" t="s">
        <v>286</v>
      </c>
      <c r="M161" s="20" t="s">
        <v>33</v>
      </c>
      <c r="N161" s="21">
        <v>-467.5</v>
      </c>
      <c r="O161" s="21">
        <v>-139.47</v>
      </c>
      <c r="P161" s="20"/>
      <c r="Q161" s="19">
        <v>43734</v>
      </c>
      <c r="R161" s="20"/>
      <c r="S161" s="20"/>
      <c r="T161" s="20" t="s">
        <v>70</v>
      </c>
      <c r="U161" s="20">
        <v>253298</v>
      </c>
      <c r="V161" s="20">
        <v>1900009733</v>
      </c>
      <c r="W161" s="20" t="s">
        <v>35</v>
      </c>
      <c r="X161" s="20" t="s">
        <v>185</v>
      </c>
      <c r="Y161" s="20" t="s">
        <v>37</v>
      </c>
      <c r="Z161" s="20" t="s">
        <v>525</v>
      </c>
      <c r="AA161" s="20" t="s">
        <v>288</v>
      </c>
      <c r="AB161" s="20" t="s">
        <v>289</v>
      </c>
      <c r="AC161" s="20" t="s">
        <v>290</v>
      </c>
      <c r="AD161" s="20" t="s">
        <v>291</v>
      </c>
      <c r="AE161" s="20"/>
      <c r="AF161" t="str">
        <f>VLOOKUP(L161,Contactos!B:B,1,0)</f>
        <v>SUPERIORVET, INC.</v>
      </c>
    </row>
    <row r="162" spans="1:32" ht="51" x14ac:dyDescent="0.2">
      <c r="A162" s="4">
        <f t="shared" si="7"/>
        <v>160</v>
      </c>
      <c r="B162" s="4" t="str">
        <f t="shared" si="8"/>
        <v/>
      </c>
      <c r="C162" s="4" t="str">
        <f>IFERROR(VLOOKUP(F162,Tablas!$A$1:$B$3,2,0),"")</f>
        <v/>
      </c>
      <c r="D162" s="4" t="str">
        <f t="shared" si="9"/>
        <v xml:space="preserve"> - 50% ADELANTADO – 50% ANTES DEL ENVIO / 50% IN ADVANCE – 50% BEFORE SHIPMENT - Dif. en cambio</v>
      </c>
      <c r="E162" s="19">
        <v>45412</v>
      </c>
      <c r="F162" s="20" t="s">
        <v>27</v>
      </c>
      <c r="G162" s="20"/>
      <c r="H162" s="20" t="s">
        <v>29</v>
      </c>
      <c r="I162" s="20" t="s">
        <v>30</v>
      </c>
      <c r="J162" s="20" t="s">
        <v>364</v>
      </c>
      <c r="K162" s="20" t="s">
        <v>364</v>
      </c>
      <c r="L162" s="20" t="s">
        <v>365</v>
      </c>
      <c r="M162" s="20" t="s">
        <v>33</v>
      </c>
      <c r="N162" s="21">
        <v>-464</v>
      </c>
      <c r="O162" s="21">
        <v>0</v>
      </c>
      <c r="P162" s="20"/>
      <c r="Q162" s="19">
        <v>45412</v>
      </c>
      <c r="R162" s="20"/>
      <c r="S162" s="20"/>
      <c r="T162" s="20" t="s">
        <v>114</v>
      </c>
      <c r="U162" s="20">
        <v>1001683</v>
      </c>
      <c r="V162" s="20">
        <v>240019070</v>
      </c>
      <c r="W162" s="20" t="s">
        <v>50</v>
      </c>
      <c r="X162" s="20" t="s">
        <v>62</v>
      </c>
      <c r="Y162" s="20" t="s">
        <v>37</v>
      </c>
      <c r="Z162" s="20" t="s">
        <v>63</v>
      </c>
      <c r="AA162" s="20" t="s">
        <v>314</v>
      </c>
      <c r="AB162" s="20"/>
      <c r="AC162" s="20"/>
      <c r="AD162" s="20" t="s">
        <v>366</v>
      </c>
      <c r="AE162" s="20"/>
      <c r="AF162" t="str">
        <f>VLOOKUP(L162,Contactos!B:B,1,0)</f>
        <v>MULTIPLE CHOICE FOR GENERAL TRADING</v>
      </c>
    </row>
    <row r="163" spans="1:32" ht="25.5" x14ac:dyDescent="0.2">
      <c r="A163" s="4">
        <f t="shared" si="7"/>
        <v>161</v>
      </c>
      <c r="B163" s="4" t="str">
        <f t="shared" si="8"/>
        <v>13300</v>
      </c>
      <c r="C163" s="4" t="str">
        <f>IFERROR(VLOOKUP(F163,Tablas!$A$1:$B$3,2,0),"")</f>
        <v/>
      </c>
      <c r="D163" s="4" t="str">
        <f t="shared" si="9"/>
        <v xml:space="preserve"> - CONTADO / CASH - PF 101-2018</v>
      </c>
      <c r="E163" s="19">
        <v>43444</v>
      </c>
      <c r="F163" s="20" t="s">
        <v>27</v>
      </c>
      <c r="G163" s="20" t="s">
        <v>526</v>
      </c>
      <c r="H163" s="20" t="s">
        <v>29</v>
      </c>
      <c r="I163" s="20" t="s">
        <v>30</v>
      </c>
      <c r="J163" s="20" t="s">
        <v>527</v>
      </c>
      <c r="K163" s="20" t="s">
        <v>527</v>
      </c>
      <c r="L163" s="20" t="s">
        <v>528</v>
      </c>
      <c r="M163" s="20" t="s">
        <v>33</v>
      </c>
      <c r="N163" s="21">
        <v>-457.78</v>
      </c>
      <c r="O163" s="21">
        <v>-135.80000000000001</v>
      </c>
      <c r="P163" s="20"/>
      <c r="Q163" s="19">
        <v>43444</v>
      </c>
      <c r="R163" s="20"/>
      <c r="S163" s="20"/>
      <c r="T163" s="20" t="s">
        <v>49</v>
      </c>
      <c r="U163" s="20">
        <v>136941</v>
      </c>
      <c r="V163" s="20">
        <v>1800012031</v>
      </c>
      <c r="W163" s="20" t="s">
        <v>35</v>
      </c>
      <c r="X163" s="20" t="s">
        <v>185</v>
      </c>
      <c r="Y163" s="20" t="s">
        <v>37</v>
      </c>
      <c r="Z163" s="20" t="s">
        <v>529</v>
      </c>
      <c r="AA163" s="20"/>
      <c r="AB163" s="20"/>
      <c r="AC163" s="20" t="s">
        <v>530</v>
      </c>
      <c r="AD163" s="20" t="s">
        <v>278</v>
      </c>
      <c r="AE163" s="20"/>
      <c r="AF163" t="str">
        <f>VLOOKUP(L163,Contactos!B:B,1,0)</f>
        <v>SARAH AL SHARQ AL ASRIYA COMPANY</v>
      </c>
    </row>
    <row r="164" spans="1:32" ht="51" x14ac:dyDescent="0.2">
      <c r="A164" s="4">
        <f t="shared" si="7"/>
        <v>162</v>
      </c>
      <c r="B164" s="4" t="str">
        <f t="shared" si="8"/>
        <v>3105</v>
      </c>
      <c r="C164" s="4" t="str">
        <f>IFERROR(VLOOKUP(F164,Tablas!$A$1:$B$3,2,0),"")</f>
        <v/>
      </c>
      <c r="D164" s="4" t="str">
        <f t="shared" si="9"/>
        <v xml:space="preserve"> - LETRA 45-60-75 DIAS / DRAFT 45-60-75 DAYS - ABONO PE 3105 GRUPO PHARMAX</v>
      </c>
      <c r="E164" s="19">
        <v>45126</v>
      </c>
      <c r="F164" s="20" t="s">
        <v>27</v>
      </c>
      <c r="G164" s="20" t="s">
        <v>531</v>
      </c>
      <c r="H164" s="20" t="s">
        <v>120</v>
      </c>
      <c r="I164" s="20" t="s">
        <v>121</v>
      </c>
      <c r="J164" s="20" t="s">
        <v>263</v>
      </c>
      <c r="K164" s="20" t="s">
        <v>264</v>
      </c>
      <c r="L164" s="20" t="s">
        <v>265</v>
      </c>
      <c r="M164" s="20" t="s">
        <v>125</v>
      </c>
      <c r="N164" s="21">
        <v>-454.86</v>
      </c>
      <c r="O164" s="21">
        <v>0</v>
      </c>
      <c r="P164" s="20"/>
      <c r="Q164" s="19">
        <v>45126</v>
      </c>
      <c r="R164" s="20"/>
      <c r="S164" s="19">
        <v>45126</v>
      </c>
      <c r="T164" s="20" t="s">
        <v>266</v>
      </c>
      <c r="U164" s="20">
        <v>822432</v>
      </c>
      <c r="V164" s="20">
        <v>230008379</v>
      </c>
      <c r="W164" s="20" t="s">
        <v>35</v>
      </c>
      <c r="X164" s="20" t="s">
        <v>127</v>
      </c>
      <c r="Y164" s="20" t="s">
        <v>267</v>
      </c>
      <c r="Z164" s="20" t="s">
        <v>532</v>
      </c>
      <c r="AA164" s="20" t="s">
        <v>269</v>
      </c>
      <c r="AB164" s="20" t="s">
        <v>270</v>
      </c>
      <c r="AC164" s="20" t="s">
        <v>167</v>
      </c>
      <c r="AD164" s="20" t="s">
        <v>56</v>
      </c>
      <c r="AE164" s="20"/>
      <c r="AF164" t="str">
        <f>VLOOKUP(L164,Contactos!B:B,1,0)</f>
        <v>GRUPO PHARMAX VETERINARIA S.A.C.</v>
      </c>
    </row>
    <row r="165" spans="1:32" ht="25.5" x14ac:dyDescent="0.2">
      <c r="A165" s="4">
        <f t="shared" si="7"/>
        <v>163</v>
      </c>
      <c r="B165" s="4" t="str">
        <f t="shared" si="8"/>
        <v/>
      </c>
      <c r="C165" s="4" t="str">
        <f>IFERROR(VLOOKUP(F165,Tablas!$A$1:$B$3,2,0),"")</f>
        <v/>
      </c>
      <c r="D165" s="4" t="str">
        <f t="shared" si="9"/>
        <v xml:space="preserve"> - CONTADO ADELANTADO / CASH IN ADVANCE - Dif. en cambio</v>
      </c>
      <c r="E165" s="19">
        <v>45322</v>
      </c>
      <c r="F165" s="20" t="s">
        <v>27</v>
      </c>
      <c r="G165" s="20"/>
      <c r="H165" s="20" t="s">
        <v>29</v>
      </c>
      <c r="I165" s="20" t="s">
        <v>30</v>
      </c>
      <c r="J165" s="20" t="s">
        <v>317</v>
      </c>
      <c r="K165" s="20" t="s">
        <v>317</v>
      </c>
      <c r="L165" s="20" t="s">
        <v>318</v>
      </c>
      <c r="M165" s="20" t="s">
        <v>33</v>
      </c>
      <c r="N165" s="21">
        <v>-452.02</v>
      </c>
      <c r="O165" s="21">
        <v>0</v>
      </c>
      <c r="P165" s="20"/>
      <c r="Q165" s="19">
        <v>45322</v>
      </c>
      <c r="R165" s="20"/>
      <c r="S165" s="20"/>
      <c r="T165" s="20" t="s">
        <v>70</v>
      </c>
      <c r="U165" s="20">
        <v>952155</v>
      </c>
      <c r="V165" s="20">
        <v>240007468</v>
      </c>
      <c r="W165" s="20" t="s">
        <v>50</v>
      </c>
      <c r="X165" s="20" t="s">
        <v>62</v>
      </c>
      <c r="Y165" s="20" t="s">
        <v>37</v>
      </c>
      <c r="Z165" s="20" t="s">
        <v>63</v>
      </c>
      <c r="AA165" s="20" t="s">
        <v>320</v>
      </c>
      <c r="AB165" s="20"/>
      <c r="AC165" s="20" t="s">
        <v>66</v>
      </c>
      <c r="AD165" s="20" t="s">
        <v>321</v>
      </c>
      <c r="AE165" s="20"/>
      <c r="AF165" t="str">
        <f>VLOOKUP(L165,Contactos!B:B,1,0)</f>
        <v>ANIMAL HOSPITAL</v>
      </c>
    </row>
    <row r="166" spans="1:32" ht="25.5" x14ac:dyDescent="0.2">
      <c r="A166" s="4">
        <f t="shared" si="7"/>
        <v>164</v>
      </c>
      <c r="B166" s="4" t="str">
        <f t="shared" si="8"/>
        <v/>
      </c>
      <c r="C166" s="4" t="str">
        <f>IFERROR(VLOOKUP(F166,Tablas!$A$1:$B$3,2,0),"")</f>
        <v/>
      </c>
      <c r="D166" s="4" t="str">
        <f t="shared" si="9"/>
        <v xml:space="preserve"> - CONTADO / CASH - Dif. en cambio</v>
      </c>
      <c r="E166" s="19">
        <v>45412</v>
      </c>
      <c r="F166" s="20" t="s">
        <v>27</v>
      </c>
      <c r="G166" s="20"/>
      <c r="H166" s="20" t="s">
        <v>29</v>
      </c>
      <c r="I166" s="20" t="s">
        <v>30</v>
      </c>
      <c r="J166" s="20" t="s">
        <v>533</v>
      </c>
      <c r="K166" s="20" t="s">
        <v>533</v>
      </c>
      <c r="L166" s="20" t="s">
        <v>534</v>
      </c>
      <c r="M166" s="20"/>
      <c r="N166" s="21">
        <v>-443.29</v>
      </c>
      <c r="O166" s="21">
        <v>0</v>
      </c>
      <c r="P166" s="20"/>
      <c r="Q166" s="19">
        <v>45412</v>
      </c>
      <c r="R166" s="20"/>
      <c r="S166" s="20"/>
      <c r="T166" s="20" t="s">
        <v>49</v>
      </c>
      <c r="U166" s="20">
        <v>1001686</v>
      </c>
      <c r="V166" s="20">
        <v>240019073</v>
      </c>
      <c r="W166" s="20" t="s">
        <v>50</v>
      </c>
      <c r="X166" s="20" t="s">
        <v>62</v>
      </c>
      <c r="Y166" s="20" t="s">
        <v>37</v>
      </c>
      <c r="Z166" s="20" t="s">
        <v>63</v>
      </c>
      <c r="AA166" s="20" t="s">
        <v>535</v>
      </c>
      <c r="AB166" s="20"/>
      <c r="AC166" s="20"/>
      <c r="AD166" s="20" t="s">
        <v>196</v>
      </c>
      <c r="AE166" s="20"/>
      <c r="AF166" t="str">
        <f>VLOOKUP(L166,Contactos!B:B,1,0)</f>
        <v>VETLINE</v>
      </c>
    </row>
    <row r="167" spans="1:32" ht="38.25" x14ac:dyDescent="0.2">
      <c r="A167" s="4">
        <f t="shared" si="7"/>
        <v>165</v>
      </c>
      <c r="B167" s="4" t="str">
        <f t="shared" si="8"/>
        <v/>
      </c>
      <c r="C167" s="4" t="str">
        <f>IFERROR(VLOOKUP(F167,Tablas!$A$1:$B$3,2,0),"")</f>
        <v/>
      </c>
      <c r="D167" s="4" t="str">
        <f t="shared" si="9"/>
        <v xml:space="preserve"> - CONTADO / CASH - DIFERENCIA DE CAMBIO JUN-2023</v>
      </c>
      <c r="E167" s="19">
        <v>45107</v>
      </c>
      <c r="F167" s="20" t="s">
        <v>27</v>
      </c>
      <c r="G167" s="20"/>
      <c r="H167" s="20" t="s">
        <v>44</v>
      </c>
      <c r="I167" s="20" t="s">
        <v>45</v>
      </c>
      <c r="J167" s="20" t="s">
        <v>396</v>
      </c>
      <c r="K167" s="20" t="s">
        <v>397</v>
      </c>
      <c r="L167" s="20" t="s">
        <v>398</v>
      </c>
      <c r="M167" s="20" t="s">
        <v>33</v>
      </c>
      <c r="N167" s="21">
        <v>-433.43</v>
      </c>
      <c r="O167" s="21">
        <v>0</v>
      </c>
      <c r="P167" s="20"/>
      <c r="Q167" s="19">
        <v>45107</v>
      </c>
      <c r="R167" s="20"/>
      <c r="S167" s="19">
        <v>45107</v>
      </c>
      <c r="T167" s="20" t="s">
        <v>49</v>
      </c>
      <c r="U167" s="20">
        <v>825296</v>
      </c>
      <c r="V167" s="20">
        <v>230020617</v>
      </c>
      <c r="W167" s="20" t="s">
        <v>50</v>
      </c>
      <c r="X167" s="20" t="s">
        <v>62</v>
      </c>
      <c r="Y167" s="20" t="s">
        <v>52</v>
      </c>
      <c r="Z167" s="20" t="s">
        <v>536</v>
      </c>
      <c r="AA167" s="20" t="s">
        <v>66</v>
      </c>
      <c r="AB167" s="20" t="s">
        <v>66</v>
      </c>
      <c r="AC167" s="20" t="s">
        <v>66</v>
      </c>
      <c r="AD167" s="20" t="s">
        <v>56</v>
      </c>
      <c r="AE167" s="20"/>
      <c r="AF167" t="e">
        <f>VLOOKUP(L167,Contactos!B:B,1,0)</f>
        <v>#N/A</v>
      </c>
    </row>
    <row r="168" spans="1:32" x14ac:dyDescent="0.2">
      <c r="A168" s="4">
        <f t="shared" si="7"/>
        <v>166</v>
      </c>
      <c r="B168" s="4" t="str">
        <f t="shared" si="8"/>
        <v/>
      </c>
      <c r="C168" s="4" t="str">
        <f>IFERROR(VLOOKUP(F168,Tablas!$A$1:$B$3,2,0),"")</f>
        <v/>
      </c>
      <c r="D168" s="4" t="str">
        <f t="shared" si="9"/>
        <v xml:space="preserve"> - CONTADO / CASH - MP</v>
      </c>
      <c r="E168" s="19">
        <v>45420</v>
      </c>
      <c r="F168" s="20" t="s">
        <v>27</v>
      </c>
      <c r="G168" s="20" t="s">
        <v>176</v>
      </c>
      <c r="H168" s="20" t="s">
        <v>120</v>
      </c>
      <c r="I168" s="20" t="s">
        <v>121</v>
      </c>
      <c r="J168" s="20" t="s">
        <v>177</v>
      </c>
      <c r="K168" s="20" t="s">
        <v>178</v>
      </c>
      <c r="L168" s="20" t="s">
        <v>179</v>
      </c>
      <c r="M168" s="20"/>
      <c r="N168" s="21">
        <v>-424.92</v>
      </c>
      <c r="O168" s="21">
        <v>0</v>
      </c>
      <c r="P168" s="20"/>
      <c r="Q168" s="19">
        <v>45420</v>
      </c>
      <c r="R168" s="20"/>
      <c r="S168" s="19">
        <v>45420</v>
      </c>
      <c r="T168" s="20" t="s">
        <v>49</v>
      </c>
      <c r="U168" s="20">
        <v>969522</v>
      </c>
      <c r="V168" s="20">
        <v>240005997</v>
      </c>
      <c r="W168" s="20" t="s">
        <v>35</v>
      </c>
      <c r="X168" s="20" t="s">
        <v>180</v>
      </c>
      <c r="Y168" s="20" t="s">
        <v>52</v>
      </c>
      <c r="Z168" s="20" t="s">
        <v>176</v>
      </c>
      <c r="AA168" s="20" t="s">
        <v>53</v>
      </c>
      <c r="AB168" s="20" t="s">
        <v>54</v>
      </c>
      <c r="AC168" s="20" t="s">
        <v>167</v>
      </c>
      <c r="AD168" s="20" t="s">
        <v>56</v>
      </c>
      <c r="AE168" s="20"/>
      <c r="AF168" t="e">
        <f>VLOOKUP(L168,Contactos!B:B,1,0)</f>
        <v>#N/A</v>
      </c>
    </row>
    <row r="169" spans="1:32" x14ac:dyDescent="0.2">
      <c r="A169" s="4">
        <f t="shared" si="7"/>
        <v>167</v>
      </c>
      <c r="B169" s="4" t="str">
        <f t="shared" si="8"/>
        <v>TOZ</v>
      </c>
      <c r="C169" s="4" t="str">
        <f>IFERROR(VLOOKUP(F169,Tablas!$A$1:$B$3,2,0),"")</f>
        <v/>
      </c>
      <c r="D169" s="4" t="str">
        <f t="shared" si="9"/>
        <v xml:space="preserve"> - CONTADO / CASH - JUNTOZ</v>
      </c>
      <c r="E169" s="19">
        <v>45527</v>
      </c>
      <c r="F169" s="20" t="s">
        <v>27</v>
      </c>
      <c r="G169" s="20" t="s">
        <v>485</v>
      </c>
      <c r="H169" s="20" t="s">
        <v>120</v>
      </c>
      <c r="I169" s="20" t="s">
        <v>121</v>
      </c>
      <c r="J169" s="20" t="s">
        <v>177</v>
      </c>
      <c r="K169" s="20" t="s">
        <v>178</v>
      </c>
      <c r="L169" s="20" t="s">
        <v>179</v>
      </c>
      <c r="M169" s="20"/>
      <c r="N169" s="21">
        <v>-424.59</v>
      </c>
      <c r="O169" s="21">
        <v>0</v>
      </c>
      <c r="P169" s="20"/>
      <c r="Q169" s="19">
        <v>45527</v>
      </c>
      <c r="R169" s="20"/>
      <c r="S169" s="19">
        <v>45527</v>
      </c>
      <c r="T169" s="20" t="s">
        <v>49</v>
      </c>
      <c r="U169" s="20">
        <v>1041568</v>
      </c>
      <c r="V169" s="20">
        <v>240012160</v>
      </c>
      <c r="W169" s="20" t="s">
        <v>35</v>
      </c>
      <c r="X169" s="20" t="s">
        <v>180</v>
      </c>
      <c r="Y169" s="20" t="s">
        <v>52</v>
      </c>
      <c r="Z169" s="20" t="s">
        <v>485</v>
      </c>
      <c r="AA169" s="20" t="s">
        <v>53</v>
      </c>
      <c r="AB169" s="20" t="s">
        <v>54</v>
      </c>
      <c r="AC169" s="20" t="s">
        <v>167</v>
      </c>
      <c r="AD169" s="20" t="s">
        <v>56</v>
      </c>
      <c r="AE169" s="20"/>
      <c r="AF169" t="e">
        <f>VLOOKUP(L169,Contactos!B:B,1,0)</f>
        <v>#N/A</v>
      </c>
    </row>
    <row r="170" spans="1:32" x14ac:dyDescent="0.2">
      <c r="A170" s="4">
        <f t="shared" si="7"/>
        <v>168</v>
      </c>
      <c r="B170" s="4" t="str">
        <f t="shared" si="8"/>
        <v>RA</v>
      </c>
      <c r="C170" s="4" t="str">
        <f>IFERROR(VLOOKUP(F170,Tablas!$A$1:$B$3,2,0),"")</f>
        <v/>
      </c>
      <c r="D170" s="4" t="str">
        <f t="shared" si="9"/>
        <v xml:space="preserve"> - CONTADO / CASH - AGORA</v>
      </c>
      <c r="E170" s="19">
        <v>45317</v>
      </c>
      <c r="F170" s="20" t="s">
        <v>27</v>
      </c>
      <c r="G170" s="20" t="s">
        <v>537</v>
      </c>
      <c r="H170" s="20" t="s">
        <v>120</v>
      </c>
      <c r="I170" s="20" t="s">
        <v>121</v>
      </c>
      <c r="J170" s="20" t="s">
        <v>177</v>
      </c>
      <c r="K170" s="20" t="s">
        <v>178</v>
      </c>
      <c r="L170" s="20" t="s">
        <v>179</v>
      </c>
      <c r="M170" s="20"/>
      <c r="N170" s="21">
        <v>-418.62</v>
      </c>
      <c r="O170" s="21">
        <v>0</v>
      </c>
      <c r="P170" s="20"/>
      <c r="Q170" s="19">
        <v>45317</v>
      </c>
      <c r="R170" s="20"/>
      <c r="S170" s="19">
        <v>45317</v>
      </c>
      <c r="T170" s="20" t="s">
        <v>49</v>
      </c>
      <c r="U170" s="20">
        <v>913997</v>
      </c>
      <c r="V170" s="20">
        <v>240001262</v>
      </c>
      <c r="W170" s="20" t="s">
        <v>35</v>
      </c>
      <c r="X170" s="20" t="s">
        <v>180</v>
      </c>
      <c r="Y170" s="20" t="s">
        <v>52</v>
      </c>
      <c r="Z170" s="20" t="s">
        <v>537</v>
      </c>
      <c r="AA170" s="20" t="s">
        <v>53</v>
      </c>
      <c r="AB170" s="20" t="s">
        <v>54</v>
      </c>
      <c r="AC170" s="20" t="s">
        <v>167</v>
      </c>
      <c r="AD170" s="20" t="s">
        <v>56</v>
      </c>
      <c r="AE170" s="20"/>
      <c r="AF170" t="e">
        <f>VLOOKUP(L170,Contactos!B:B,1,0)</f>
        <v>#N/A</v>
      </c>
    </row>
    <row r="171" spans="1:32" ht="51" x14ac:dyDescent="0.2">
      <c r="A171" s="4">
        <f t="shared" si="7"/>
        <v>169</v>
      </c>
      <c r="B171" s="4" t="str">
        <f t="shared" si="8"/>
        <v>2351</v>
      </c>
      <c r="C171" s="4" t="str">
        <f>IFERROR(VLOOKUP(F171,Tablas!$A$1:$B$3,2,0),"")</f>
        <v/>
      </c>
      <c r="D171" s="4" t="str">
        <f t="shared" si="9"/>
        <v xml:space="preserve"> - CONTADO / CASH - PE 2351 CARBALLO X,CLAUDIO ANIBAL</v>
      </c>
      <c r="E171" s="19">
        <v>45426</v>
      </c>
      <c r="F171" s="20" t="s">
        <v>27</v>
      </c>
      <c r="G171" s="20" t="s">
        <v>538</v>
      </c>
      <c r="H171" s="20" t="s">
        <v>120</v>
      </c>
      <c r="I171" s="20" t="s">
        <v>121</v>
      </c>
      <c r="J171" s="20" t="s">
        <v>539</v>
      </c>
      <c r="K171" s="20" t="s">
        <v>540</v>
      </c>
      <c r="L171" s="20" t="s">
        <v>541</v>
      </c>
      <c r="M171" s="20"/>
      <c r="N171" s="21">
        <v>-417</v>
      </c>
      <c r="O171" s="21">
        <v>0</v>
      </c>
      <c r="P171" s="20"/>
      <c r="Q171" s="19">
        <v>45426</v>
      </c>
      <c r="R171" s="20"/>
      <c r="S171" s="19">
        <v>45426</v>
      </c>
      <c r="T171" s="20" t="s">
        <v>49</v>
      </c>
      <c r="U171" s="20">
        <v>963757</v>
      </c>
      <c r="V171" s="20">
        <v>240005604</v>
      </c>
      <c r="W171" s="20" t="s">
        <v>35</v>
      </c>
      <c r="X171" s="20" t="s">
        <v>283</v>
      </c>
      <c r="Y171" s="20" t="s">
        <v>52</v>
      </c>
      <c r="Z171" s="20" t="s">
        <v>542</v>
      </c>
      <c r="AA171" s="20" t="s">
        <v>543</v>
      </c>
      <c r="AB171" s="20" t="s">
        <v>544</v>
      </c>
      <c r="AC171" s="20" t="s">
        <v>167</v>
      </c>
      <c r="AD171" s="20" t="s">
        <v>56</v>
      </c>
      <c r="AE171" s="20"/>
      <c r="AF171" t="e">
        <f>VLOOKUP(L171,Contactos!B:B,1,0)</f>
        <v>#N/A</v>
      </c>
    </row>
    <row r="172" spans="1:32" ht="25.5" x14ac:dyDescent="0.2">
      <c r="A172" s="4">
        <f t="shared" si="7"/>
        <v>170</v>
      </c>
      <c r="B172" s="4" t="str">
        <f t="shared" si="8"/>
        <v/>
      </c>
      <c r="C172" s="4" t="str">
        <f>IFERROR(VLOOKUP(F172,Tablas!$A$1:$B$3,2,0),"")</f>
        <v/>
      </c>
      <c r="D172" s="4" t="str">
        <f t="shared" si="9"/>
        <v xml:space="preserve"> - CONTADO / CASH - Dif. en cambio</v>
      </c>
      <c r="E172" s="19">
        <v>45322</v>
      </c>
      <c r="F172" s="20" t="s">
        <v>27</v>
      </c>
      <c r="G172" s="20"/>
      <c r="H172" s="20" t="s">
        <v>29</v>
      </c>
      <c r="I172" s="20" t="s">
        <v>30</v>
      </c>
      <c r="J172" s="20" t="s">
        <v>183</v>
      </c>
      <c r="K172" s="20" t="s">
        <v>183</v>
      </c>
      <c r="L172" s="20" t="s">
        <v>184</v>
      </c>
      <c r="M172" s="20"/>
      <c r="N172" s="21">
        <v>-413.77</v>
      </c>
      <c r="O172" s="21">
        <v>0</v>
      </c>
      <c r="P172" s="20"/>
      <c r="Q172" s="19">
        <v>45322</v>
      </c>
      <c r="R172" s="20"/>
      <c r="S172" s="20"/>
      <c r="T172" s="20" t="s">
        <v>49</v>
      </c>
      <c r="U172" s="20">
        <v>952185</v>
      </c>
      <c r="V172" s="20">
        <v>240007498</v>
      </c>
      <c r="W172" s="20" t="s">
        <v>50</v>
      </c>
      <c r="X172" s="20" t="s">
        <v>62</v>
      </c>
      <c r="Y172" s="20" t="s">
        <v>37</v>
      </c>
      <c r="Z172" s="20" t="s">
        <v>63</v>
      </c>
      <c r="AA172" s="20" t="s">
        <v>187</v>
      </c>
      <c r="AB172" s="20"/>
      <c r="AC172" s="20"/>
      <c r="AD172" s="20" t="s">
        <v>188</v>
      </c>
      <c r="AE172" s="20"/>
      <c r="AF172" t="str">
        <f>VLOOKUP(L172,Contactos!B:B,1,0)</f>
        <v>THREE STAR LIMITED</v>
      </c>
    </row>
    <row r="173" spans="1:32" ht="38.25" x14ac:dyDescent="0.2">
      <c r="A173" s="4">
        <f t="shared" si="7"/>
        <v>171</v>
      </c>
      <c r="B173" s="4" t="str">
        <f t="shared" si="8"/>
        <v/>
      </c>
      <c r="C173" s="4" t="str">
        <f>IFERROR(VLOOKUP(F173,Tablas!$A$1:$B$3,2,0),"")</f>
        <v/>
      </c>
      <c r="D173" s="4" t="str">
        <f t="shared" si="9"/>
        <v xml:space="preserve"> - CONTADO ADELANTADO / CASH IN ADVANCE - Dif. en cambio</v>
      </c>
      <c r="E173" s="19">
        <v>45291</v>
      </c>
      <c r="F173" s="20" t="s">
        <v>27</v>
      </c>
      <c r="G173" s="20"/>
      <c r="H173" s="20" t="s">
        <v>80</v>
      </c>
      <c r="I173" s="20" t="s">
        <v>81</v>
      </c>
      <c r="J173" s="20" t="s">
        <v>545</v>
      </c>
      <c r="K173" s="20" t="s">
        <v>545</v>
      </c>
      <c r="L173" s="20" t="s">
        <v>546</v>
      </c>
      <c r="M173" s="20"/>
      <c r="N173" s="21">
        <v>-404.32</v>
      </c>
      <c r="O173" s="21">
        <v>0</v>
      </c>
      <c r="P173" s="20"/>
      <c r="Q173" s="19">
        <v>45291</v>
      </c>
      <c r="R173" s="20"/>
      <c r="S173" s="20"/>
      <c r="T173" s="20" t="s">
        <v>70</v>
      </c>
      <c r="U173" s="20">
        <v>921792</v>
      </c>
      <c r="V173" s="20">
        <v>230042410</v>
      </c>
      <c r="W173" s="20" t="s">
        <v>50</v>
      </c>
      <c r="X173" s="20" t="s">
        <v>62</v>
      </c>
      <c r="Y173" s="20" t="s">
        <v>37</v>
      </c>
      <c r="Z173" s="20" t="s">
        <v>63</v>
      </c>
      <c r="AA173" s="20" t="s">
        <v>547</v>
      </c>
      <c r="AB173" s="20"/>
      <c r="AC173" s="20" t="s">
        <v>548</v>
      </c>
      <c r="AD173" s="20" t="s">
        <v>549</v>
      </c>
      <c r="AE173" s="20"/>
      <c r="AF173" t="str">
        <f>VLOOKUP(L173,Contactos!B:B,1,0)</f>
        <v>BILI AGRO BUSINESS PLC</v>
      </c>
    </row>
    <row r="174" spans="1:32" ht="25.5" x14ac:dyDescent="0.2">
      <c r="A174" s="4">
        <f t="shared" si="7"/>
        <v>172</v>
      </c>
      <c r="B174" s="4" t="str">
        <f t="shared" si="8"/>
        <v/>
      </c>
      <c r="C174" s="4" t="str">
        <f>IFERROR(VLOOKUP(F174,Tablas!$A$1:$B$3,2,0),"")</f>
        <v/>
      </c>
      <c r="D174" s="4" t="str">
        <f t="shared" si="9"/>
        <v xml:space="preserve"> - CONTADO ADELANTADO / CASH IN ADVANCE - Dif. en cambio</v>
      </c>
      <c r="E174" s="19">
        <v>44196</v>
      </c>
      <c r="F174" s="20" t="s">
        <v>27</v>
      </c>
      <c r="G174" s="20"/>
      <c r="H174" s="20" t="s">
        <v>80</v>
      </c>
      <c r="I174" s="20" t="s">
        <v>81</v>
      </c>
      <c r="J174" s="20" t="s">
        <v>272</v>
      </c>
      <c r="K174" s="20" t="s">
        <v>272</v>
      </c>
      <c r="L174" s="20" t="s">
        <v>273</v>
      </c>
      <c r="M174" s="20" t="s">
        <v>33</v>
      </c>
      <c r="N174" s="21">
        <v>-403.51</v>
      </c>
      <c r="O174" s="21">
        <v>0</v>
      </c>
      <c r="P174" s="20"/>
      <c r="Q174" s="19">
        <v>44196</v>
      </c>
      <c r="R174" s="20"/>
      <c r="S174" s="20"/>
      <c r="T174" s="20" t="s">
        <v>70</v>
      </c>
      <c r="U174" s="20">
        <v>455030</v>
      </c>
      <c r="V174" s="20">
        <v>2000032454</v>
      </c>
      <c r="W174" s="20" t="s">
        <v>50</v>
      </c>
      <c r="X174" s="20" t="s">
        <v>62</v>
      </c>
      <c r="Y174" s="20" t="s">
        <v>37</v>
      </c>
      <c r="Z174" s="20" t="s">
        <v>63</v>
      </c>
      <c r="AA174" s="20" t="s">
        <v>276</v>
      </c>
      <c r="AB174" s="20" t="s">
        <v>277</v>
      </c>
      <c r="AC174" s="20"/>
      <c r="AD174" s="20" t="s">
        <v>278</v>
      </c>
      <c r="AE174" s="20"/>
      <c r="AF174" t="str">
        <f>VLOOKUP(L174,Contactos!B:B,1,0)</f>
        <v>SADIN INTERNATIONAL TRADING CO. L.L.C.</v>
      </c>
    </row>
    <row r="175" spans="1:32" ht="25.5" x14ac:dyDescent="0.2">
      <c r="A175" s="4">
        <f t="shared" si="7"/>
        <v>173</v>
      </c>
      <c r="B175" s="4" t="str">
        <f t="shared" si="8"/>
        <v/>
      </c>
      <c r="C175" s="4" t="str">
        <f>IFERROR(VLOOKUP(F175,Tablas!$A$1:$B$3,2,0),"")</f>
        <v/>
      </c>
      <c r="D175" s="4" t="str">
        <f t="shared" si="9"/>
        <v xml:space="preserve"> - CONTADO / CASH - Dif. en cambio</v>
      </c>
      <c r="E175" s="19">
        <v>45046</v>
      </c>
      <c r="F175" s="20" t="s">
        <v>27</v>
      </c>
      <c r="G175" s="20"/>
      <c r="H175" s="20" t="s">
        <v>44</v>
      </c>
      <c r="I175" s="20" t="s">
        <v>45</v>
      </c>
      <c r="J175" s="20" t="s">
        <v>396</v>
      </c>
      <c r="K175" s="20" t="s">
        <v>397</v>
      </c>
      <c r="L175" s="20" t="s">
        <v>398</v>
      </c>
      <c r="M175" s="20" t="s">
        <v>33</v>
      </c>
      <c r="N175" s="21">
        <v>-399.44</v>
      </c>
      <c r="O175" s="21">
        <v>0</v>
      </c>
      <c r="P175" s="20"/>
      <c r="Q175" s="19">
        <v>45046</v>
      </c>
      <c r="R175" s="20"/>
      <c r="S175" s="19">
        <v>45046</v>
      </c>
      <c r="T175" s="20" t="s">
        <v>49</v>
      </c>
      <c r="U175" s="20">
        <v>799024</v>
      </c>
      <c r="V175" s="20">
        <v>230013578</v>
      </c>
      <c r="W175" s="20" t="s">
        <v>50</v>
      </c>
      <c r="X175" s="20" t="s">
        <v>62</v>
      </c>
      <c r="Y175" s="20" t="s">
        <v>52</v>
      </c>
      <c r="Z175" s="20" t="s">
        <v>63</v>
      </c>
      <c r="AA175" s="20" t="s">
        <v>66</v>
      </c>
      <c r="AB175" s="20" t="s">
        <v>66</v>
      </c>
      <c r="AC175" s="20" t="s">
        <v>66</v>
      </c>
      <c r="AD175" s="20" t="s">
        <v>56</v>
      </c>
      <c r="AE175" s="20"/>
      <c r="AF175" t="e">
        <f>VLOOKUP(L175,Contactos!B:B,1,0)</f>
        <v>#N/A</v>
      </c>
    </row>
    <row r="176" spans="1:32" ht="25.5" x14ac:dyDescent="0.2">
      <c r="A176" s="4">
        <f t="shared" si="7"/>
        <v>174</v>
      </c>
      <c r="B176" s="4" t="str">
        <f t="shared" si="8"/>
        <v/>
      </c>
      <c r="C176" s="4" t="str">
        <f>IFERROR(VLOOKUP(F176,Tablas!$A$1:$B$3,2,0),"")</f>
        <v/>
      </c>
      <c r="D176" s="4" t="str">
        <f t="shared" si="9"/>
        <v xml:space="preserve"> - CONTADO ADELANTADO / CASH IN ADVANCE - Dif. en cambio</v>
      </c>
      <c r="E176" s="19">
        <v>44408</v>
      </c>
      <c r="F176" s="20" t="s">
        <v>27</v>
      </c>
      <c r="G176" s="20"/>
      <c r="H176" s="20" t="s">
        <v>80</v>
      </c>
      <c r="I176" s="20" t="s">
        <v>81</v>
      </c>
      <c r="J176" s="20" t="s">
        <v>272</v>
      </c>
      <c r="K176" s="20" t="s">
        <v>272</v>
      </c>
      <c r="L176" s="20" t="s">
        <v>273</v>
      </c>
      <c r="M176" s="20" t="s">
        <v>33</v>
      </c>
      <c r="N176" s="21">
        <v>-399.24</v>
      </c>
      <c r="O176" s="21">
        <v>0</v>
      </c>
      <c r="P176" s="20"/>
      <c r="Q176" s="19">
        <v>44408</v>
      </c>
      <c r="R176" s="20"/>
      <c r="S176" s="20"/>
      <c r="T176" s="20" t="s">
        <v>70</v>
      </c>
      <c r="U176" s="20">
        <v>526753</v>
      </c>
      <c r="V176" s="20">
        <v>210017920</v>
      </c>
      <c r="W176" s="20" t="s">
        <v>50</v>
      </c>
      <c r="X176" s="20" t="s">
        <v>62</v>
      </c>
      <c r="Y176" s="20" t="s">
        <v>37</v>
      </c>
      <c r="Z176" s="20" t="s">
        <v>63</v>
      </c>
      <c r="AA176" s="20" t="s">
        <v>276</v>
      </c>
      <c r="AB176" s="20" t="s">
        <v>277</v>
      </c>
      <c r="AC176" s="20"/>
      <c r="AD176" s="20" t="s">
        <v>278</v>
      </c>
      <c r="AE176" s="20"/>
      <c r="AF176" t="str">
        <f>VLOOKUP(L176,Contactos!B:B,1,0)</f>
        <v>SADIN INTERNATIONAL TRADING CO. L.L.C.</v>
      </c>
    </row>
    <row r="177" spans="1:32" ht="38.25" x14ac:dyDescent="0.2">
      <c r="A177" s="4">
        <f t="shared" si="7"/>
        <v>175</v>
      </c>
      <c r="B177" s="4" t="str">
        <f t="shared" si="8"/>
        <v/>
      </c>
      <c r="C177" s="4" t="str">
        <f>IFERROR(VLOOKUP(F177,Tablas!$A$1:$B$3,2,0),"")</f>
        <v/>
      </c>
      <c r="D177" s="4" t="str">
        <f t="shared" si="9"/>
        <v xml:space="preserve"> - 20% Pago Adelantado para Confirmar - 80% Antes de Embarque - Dif. en cambio</v>
      </c>
      <c r="E177" s="19">
        <v>45473</v>
      </c>
      <c r="F177" s="20" t="s">
        <v>27</v>
      </c>
      <c r="G177" s="20"/>
      <c r="H177" s="20" t="s">
        <v>29</v>
      </c>
      <c r="I177" s="20" t="s">
        <v>30</v>
      </c>
      <c r="J177" s="20" t="s">
        <v>141</v>
      </c>
      <c r="K177" s="20" t="s">
        <v>141</v>
      </c>
      <c r="L177" s="20" t="s">
        <v>142</v>
      </c>
      <c r="M177" s="20" t="s">
        <v>33</v>
      </c>
      <c r="N177" s="21">
        <v>-398.5</v>
      </c>
      <c r="O177" s="21">
        <v>0</v>
      </c>
      <c r="P177" s="20"/>
      <c r="Q177" s="19">
        <v>45473</v>
      </c>
      <c r="R177" s="20"/>
      <c r="S177" s="20"/>
      <c r="T177" s="20" t="s">
        <v>143</v>
      </c>
      <c r="U177" s="20">
        <v>1028663</v>
      </c>
      <c r="V177" s="20">
        <v>240026925</v>
      </c>
      <c r="W177" s="20" t="s">
        <v>50</v>
      </c>
      <c r="X177" s="20" t="s">
        <v>141</v>
      </c>
      <c r="Y177" s="20" t="s">
        <v>37</v>
      </c>
      <c r="Z177" s="20" t="s">
        <v>63</v>
      </c>
      <c r="AA177" s="20" t="s">
        <v>145</v>
      </c>
      <c r="AB177" s="20" t="s">
        <v>146</v>
      </c>
      <c r="AC177" s="20"/>
      <c r="AD177" s="20" t="s">
        <v>78</v>
      </c>
      <c r="AE177" s="20"/>
      <c r="AF177" t="str">
        <f>VLOOKUP(L177,Contactos!B:B,1,0)</f>
        <v>ISV - INSUMOS Y SANIDAD VETERINARIA SRL</v>
      </c>
    </row>
    <row r="178" spans="1:32" x14ac:dyDescent="0.2">
      <c r="A178" s="4">
        <f t="shared" si="7"/>
        <v>176</v>
      </c>
      <c r="B178" s="4" t="str">
        <f t="shared" si="8"/>
        <v>LEY</v>
      </c>
      <c r="C178" s="4" t="str">
        <f>IFERROR(VLOOKUP(F178,Tablas!$A$1:$B$3,2,0),"")</f>
        <v/>
      </c>
      <c r="D178" s="4" t="str">
        <f t="shared" si="9"/>
        <v xml:space="preserve"> - CONTADO / CASH - RIPLEY</v>
      </c>
      <c r="E178" s="19">
        <v>45322</v>
      </c>
      <c r="F178" s="20" t="s">
        <v>27</v>
      </c>
      <c r="G178" s="20" t="s">
        <v>367</v>
      </c>
      <c r="H178" s="20" t="s">
        <v>120</v>
      </c>
      <c r="I178" s="20" t="s">
        <v>121</v>
      </c>
      <c r="J178" s="20" t="s">
        <v>177</v>
      </c>
      <c r="K178" s="20" t="s">
        <v>178</v>
      </c>
      <c r="L178" s="20" t="s">
        <v>179</v>
      </c>
      <c r="M178" s="20"/>
      <c r="N178" s="21">
        <v>-386.72</v>
      </c>
      <c r="O178" s="21">
        <v>0</v>
      </c>
      <c r="P178" s="20"/>
      <c r="Q178" s="19">
        <v>45322</v>
      </c>
      <c r="R178" s="20"/>
      <c r="S178" s="19">
        <v>45322</v>
      </c>
      <c r="T178" s="20" t="s">
        <v>49</v>
      </c>
      <c r="U178" s="20">
        <v>913993</v>
      </c>
      <c r="V178" s="20">
        <v>240001260</v>
      </c>
      <c r="W178" s="20" t="s">
        <v>35</v>
      </c>
      <c r="X178" s="20" t="s">
        <v>180</v>
      </c>
      <c r="Y178" s="20" t="s">
        <v>52</v>
      </c>
      <c r="Z178" s="20" t="s">
        <v>367</v>
      </c>
      <c r="AA178" s="20" t="s">
        <v>53</v>
      </c>
      <c r="AB178" s="20" t="s">
        <v>54</v>
      </c>
      <c r="AC178" s="20" t="s">
        <v>167</v>
      </c>
      <c r="AD178" s="20" t="s">
        <v>56</v>
      </c>
      <c r="AE178" s="20"/>
      <c r="AF178" t="e">
        <f>VLOOKUP(L178,Contactos!B:B,1,0)</f>
        <v>#N/A</v>
      </c>
    </row>
    <row r="179" spans="1:32" ht="25.5" x14ac:dyDescent="0.2">
      <c r="A179" s="4">
        <f t="shared" si="7"/>
        <v>177</v>
      </c>
      <c r="B179" s="4" t="str">
        <f t="shared" si="8"/>
        <v/>
      </c>
      <c r="C179" s="4" t="str">
        <f>IFERROR(VLOOKUP(F179,Tablas!$A$1:$B$3,2,0),"")</f>
        <v/>
      </c>
      <c r="D179" s="4" t="str">
        <f t="shared" si="9"/>
        <v xml:space="preserve"> - CONTADO ADELANTADO / CASH IN ADVANCE - Dif. en cambio</v>
      </c>
      <c r="E179" s="19">
        <v>45260</v>
      </c>
      <c r="F179" s="20" t="s">
        <v>27</v>
      </c>
      <c r="G179" s="20"/>
      <c r="H179" s="20" t="s">
        <v>322</v>
      </c>
      <c r="I179" s="20" t="s">
        <v>323</v>
      </c>
      <c r="J179" s="20" t="s">
        <v>324</v>
      </c>
      <c r="K179" s="20" t="s">
        <v>325</v>
      </c>
      <c r="L179" s="20" t="s">
        <v>326</v>
      </c>
      <c r="M179" s="20" t="s">
        <v>125</v>
      </c>
      <c r="N179" s="21">
        <v>-383.02</v>
      </c>
      <c r="O179" s="21">
        <v>0</v>
      </c>
      <c r="P179" s="20"/>
      <c r="Q179" s="19">
        <v>45260</v>
      </c>
      <c r="R179" s="20"/>
      <c r="S179" s="19">
        <v>45260</v>
      </c>
      <c r="T179" s="20" t="s">
        <v>70</v>
      </c>
      <c r="U179" s="20">
        <v>898830</v>
      </c>
      <c r="V179" s="20">
        <v>230039664</v>
      </c>
      <c r="W179" s="20" t="s">
        <v>50</v>
      </c>
      <c r="X179" s="20" t="s">
        <v>62</v>
      </c>
      <c r="Y179" s="20" t="s">
        <v>52</v>
      </c>
      <c r="Z179" s="20" t="s">
        <v>63</v>
      </c>
      <c r="AA179" s="20" t="s">
        <v>327</v>
      </c>
      <c r="AB179" s="20" t="s">
        <v>328</v>
      </c>
      <c r="AC179" s="20" t="s">
        <v>167</v>
      </c>
      <c r="AD179" s="20" t="s">
        <v>56</v>
      </c>
      <c r="AE179" s="20"/>
      <c r="AF179" t="str">
        <f>VLOOKUP(L179,Contactos!B:B,1,0)</f>
        <v>PHARMADIX CORP. S.A.C.</v>
      </c>
    </row>
    <row r="180" spans="1:32" ht="25.5" x14ac:dyDescent="0.2">
      <c r="A180" s="4">
        <f t="shared" si="7"/>
        <v>178</v>
      </c>
      <c r="B180" s="4" t="str">
        <f t="shared" si="8"/>
        <v/>
      </c>
      <c r="C180" s="4" t="str">
        <f>IFERROR(VLOOKUP(F180,Tablas!$A$1:$B$3,2,0),"")</f>
        <v/>
      </c>
      <c r="D180" s="4" t="str">
        <f t="shared" si="9"/>
        <v xml:space="preserve"> - CONTADO / CASH - Dif. en cambio TC activo</v>
      </c>
      <c r="E180" s="19">
        <v>45016</v>
      </c>
      <c r="F180" s="20" t="s">
        <v>27</v>
      </c>
      <c r="G180" s="20"/>
      <c r="H180" s="20" t="s">
        <v>44</v>
      </c>
      <c r="I180" s="20" t="s">
        <v>45</v>
      </c>
      <c r="J180" s="20" t="s">
        <v>396</v>
      </c>
      <c r="K180" s="20" t="s">
        <v>397</v>
      </c>
      <c r="L180" s="20" t="s">
        <v>398</v>
      </c>
      <c r="M180" s="20" t="s">
        <v>33</v>
      </c>
      <c r="N180" s="21">
        <v>-382.44</v>
      </c>
      <c r="O180" s="21">
        <v>0</v>
      </c>
      <c r="P180" s="20"/>
      <c r="Q180" s="19">
        <v>45016</v>
      </c>
      <c r="R180" s="20"/>
      <c r="S180" s="19">
        <v>45016</v>
      </c>
      <c r="T180" s="20" t="s">
        <v>49</v>
      </c>
      <c r="U180" s="20">
        <v>787682</v>
      </c>
      <c r="V180" s="20">
        <v>230010462</v>
      </c>
      <c r="W180" s="20" t="s">
        <v>50</v>
      </c>
      <c r="X180" s="20" t="s">
        <v>62</v>
      </c>
      <c r="Y180" s="20" t="s">
        <v>52</v>
      </c>
      <c r="Z180" s="20" t="s">
        <v>550</v>
      </c>
      <c r="AA180" s="20" t="s">
        <v>66</v>
      </c>
      <c r="AB180" s="20" t="s">
        <v>66</v>
      </c>
      <c r="AC180" s="20" t="s">
        <v>66</v>
      </c>
      <c r="AD180" s="20" t="s">
        <v>56</v>
      </c>
      <c r="AE180" s="20"/>
      <c r="AF180" t="e">
        <f>VLOOKUP(L180,Contactos!B:B,1,0)</f>
        <v>#N/A</v>
      </c>
    </row>
    <row r="181" spans="1:32" x14ac:dyDescent="0.2">
      <c r="A181" s="4">
        <f t="shared" si="7"/>
        <v>179</v>
      </c>
      <c r="B181" s="4" t="str">
        <f t="shared" si="8"/>
        <v>IMPUE</v>
      </c>
      <c r="C181" s="4" t="str">
        <f>IFERROR(VLOOKUP(F181,Tablas!$A$1:$B$3,2,0),"")</f>
        <v/>
      </c>
      <c r="D181" s="4" t="str">
        <f t="shared" si="9"/>
        <v xml:space="preserve"> - CONTADO / CASH - SB IMPUESTO</v>
      </c>
      <c r="E181" s="19">
        <v>45423</v>
      </c>
      <c r="F181" s="20" t="s">
        <v>27</v>
      </c>
      <c r="G181" s="20" t="s">
        <v>551</v>
      </c>
      <c r="H181" s="20" t="s">
        <v>120</v>
      </c>
      <c r="I181" s="20" t="s">
        <v>121</v>
      </c>
      <c r="J181" s="20" t="s">
        <v>46</v>
      </c>
      <c r="K181" s="20" t="s">
        <v>47</v>
      </c>
      <c r="L181" s="20" t="s">
        <v>48</v>
      </c>
      <c r="M181" s="20"/>
      <c r="N181" s="21">
        <v>-381.16</v>
      </c>
      <c r="O181" s="21">
        <v>0</v>
      </c>
      <c r="P181" s="20"/>
      <c r="Q181" s="19">
        <v>45423</v>
      </c>
      <c r="R181" s="20"/>
      <c r="S181" s="19">
        <v>45423</v>
      </c>
      <c r="T181" s="20" t="s">
        <v>49</v>
      </c>
      <c r="U181" s="20">
        <v>962504</v>
      </c>
      <c r="V181" s="20">
        <v>240005371</v>
      </c>
      <c r="W181" s="20" t="s">
        <v>35</v>
      </c>
      <c r="X181" s="20" t="s">
        <v>127</v>
      </c>
      <c r="Y181" s="20" t="s">
        <v>52</v>
      </c>
      <c r="Z181" s="20" t="s">
        <v>552</v>
      </c>
      <c r="AA181" s="20" t="s">
        <v>53</v>
      </c>
      <c r="AB181" s="20" t="s">
        <v>54</v>
      </c>
      <c r="AC181" s="20" t="s">
        <v>55</v>
      </c>
      <c r="AD181" s="20" t="s">
        <v>56</v>
      </c>
      <c r="AE181" s="20"/>
      <c r="AF181" t="e">
        <f>VLOOKUP(L181,Contactos!B:B,1,0)</f>
        <v>#N/A</v>
      </c>
    </row>
    <row r="182" spans="1:32" x14ac:dyDescent="0.2">
      <c r="A182" s="4">
        <f t="shared" si="7"/>
        <v>180</v>
      </c>
      <c r="B182" s="4" t="str">
        <f t="shared" si="8"/>
        <v>RA</v>
      </c>
      <c r="C182" s="4" t="str">
        <f>IFERROR(VLOOKUP(F182,Tablas!$A$1:$B$3,2,0),"")</f>
        <v/>
      </c>
      <c r="D182" s="4" t="str">
        <f t="shared" si="9"/>
        <v xml:space="preserve"> - CONTADO / CASH - AGORA</v>
      </c>
      <c r="E182" s="19">
        <v>45303</v>
      </c>
      <c r="F182" s="20" t="s">
        <v>27</v>
      </c>
      <c r="G182" s="20" t="s">
        <v>537</v>
      </c>
      <c r="H182" s="20" t="s">
        <v>120</v>
      </c>
      <c r="I182" s="20" t="s">
        <v>121</v>
      </c>
      <c r="J182" s="20" t="s">
        <v>177</v>
      </c>
      <c r="K182" s="20" t="s">
        <v>178</v>
      </c>
      <c r="L182" s="20" t="s">
        <v>179</v>
      </c>
      <c r="M182" s="20"/>
      <c r="N182" s="21">
        <v>-375.46</v>
      </c>
      <c r="O182" s="21">
        <v>0</v>
      </c>
      <c r="P182" s="20"/>
      <c r="Q182" s="19">
        <v>45303</v>
      </c>
      <c r="R182" s="20"/>
      <c r="S182" s="19">
        <v>45303</v>
      </c>
      <c r="T182" s="20" t="s">
        <v>49</v>
      </c>
      <c r="U182" s="20">
        <v>911302</v>
      </c>
      <c r="V182" s="20">
        <v>240001021</v>
      </c>
      <c r="W182" s="20" t="s">
        <v>35</v>
      </c>
      <c r="X182" s="20" t="s">
        <v>180</v>
      </c>
      <c r="Y182" s="20" t="s">
        <v>52</v>
      </c>
      <c r="Z182" s="20" t="s">
        <v>537</v>
      </c>
      <c r="AA182" s="20" t="s">
        <v>53</v>
      </c>
      <c r="AB182" s="20" t="s">
        <v>54</v>
      </c>
      <c r="AC182" s="20" t="s">
        <v>167</v>
      </c>
      <c r="AD182" s="20" t="s">
        <v>56</v>
      </c>
      <c r="AE182" s="20"/>
      <c r="AF182" t="e">
        <f>VLOOKUP(L182,Contactos!B:B,1,0)</f>
        <v>#N/A</v>
      </c>
    </row>
    <row r="183" spans="1:32" ht="25.5" x14ac:dyDescent="0.2">
      <c r="A183" s="4">
        <f t="shared" si="7"/>
        <v>181</v>
      </c>
      <c r="B183" s="4" t="str">
        <f t="shared" si="8"/>
        <v/>
      </c>
      <c r="C183" s="4" t="str">
        <f>IFERROR(VLOOKUP(F183,Tablas!$A$1:$B$3,2,0),"")</f>
        <v/>
      </c>
      <c r="D183" s="4" t="str">
        <f t="shared" si="9"/>
        <v xml:space="preserve"> - CONTADO ADELANTADO / CASH IN ADVANCE - Dif. en cambio</v>
      </c>
      <c r="E183" s="19">
        <v>45412</v>
      </c>
      <c r="F183" s="20" t="s">
        <v>27</v>
      </c>
      <c r="G183" s="20"/>
      <c r="H183" s="20" t="s">
        <v>80</v>
      </c>
      <c r="I183" s="20" t="s">
        <v>81</v>
      </c>
      <c r="J183" s="20" t="s">
        <v>233</v>
      </c>
      <c r="K183" s="20" t="s">
        <v>233</v>
      </c>
      <c r="L183" s="20" t="s">
        <v>234</v>
      </c>
      <c r="M183" s="20"/>
      <c r="N183" s="21">
        <v>-361.01</v>
      </c>
      <c r="O183" s="21">
        <v>0</v>
      </c>
      <c r="P183" s="20"/>
      <c r="Q183" s="19">
        <v>45412</v>
      </c>
      <c r="R183" s="20"/>
      <c r="S183" s="20"/>
      <c r="T183" s="20" t="s">
        <v>70</v>
      </c>
      <c r="U183" s="20">
        <v>1001680</v>
      </c>
      <c r="V183" s="20">
        <v>240019067</v>
      </c>
      <c r="W183" s="20" t="s">
        <v>50</v>
      </c>
      <c r="X183" s="20" t="s">
        <v>233</v>
      </c>
      <c r="Y183" s="20" t="s">
        <v>37</v>
      </c>
      <c r="Z183" s="20" t="s">
        <v>63</v>
      </c>
      <c r="AA183" s="20" t="s">
        <v>235</v>
      </c>
      <c r="AB183" s="20"/>
      <c r="AC183" s="20"/>
      <c r="AD183" s="20" t="s">
        <v>236</v>
      </c>
      <c r="AE183" s="20"/>
      <c r="AF183" t="str">
        <f>VLOOKUP(L183,Contactos!B:B,1,0)</f>
        <v>AMCOVET-UKRAINE LLC</v>
      </c>
    </row>
    <row r="184" spans="1:32" ht="38.25" x14ac:dyDescent="0.2">
      <c r="A184" s="4">
        <f t="shared" si="7"/>
        <v>182</v>
      </c>
      <c r="B184" s="4" t="str">
        <f t="shared" si="8"/>
        <v>9999-24000226</v>
      </c>
      <c r="C184" s="4" t="str">
        <f>IFERROR(VLOOKUP(F184,Tablas!$A$1:$B$3,2,0),"")</f>
        <v/>
      </c>
      <c r="D184" s="4" t="str">
        <f t="shared" si="9"/>
        <v xml:space="preserve"> - CONTADO / CASH - Notas de crédito clientes - ERCAGV0002</v>
      </c>
      <c r="E184" s="19">
        <v>45441</v>
      </c>
      <c r="F184" s="20" t="s">
        <v>203</v>
      </c>
      <c r="G184" s="20" t="s">
        <v>553</v>
      </c>
      <c r="H184" s="20" t="s">
        <v>44</v>
      </c>
      <c r="I184" s="20" t="s">
        <v>45</v>
      </c>
      <c r="J184" s="20" t="s">
        <v>350</v>
      </c>
      <c r="K184" s="20" t="s">
        <v>351</v>
      </c>
      <c r="L184" s="20" t="s">
        <v>352</v>
      </c>
      <c r="M184" s="20" t="s">
        <v>33</v>
      </c>
      <c r="N184" s="21">
        <v>-356.4</v>
      </c>
      <c r="O184" s="21">
        <v>0</v>
      </c>
      <c r="P184" s="20"/>
      <c r="Q184" s="19">
        <v>45441</v>
      </c>
      <c r="R184" s="20"/>
      <c r="S184" s="19">
        <v>45441</v>
      </c>
      <c r="T184" s="20" t="s">
        <v>49</v>
      </c>
      <c r="U184" s="20">
        <v>972084</v>
      </c>
      <c r="V184" s="20">
        <v>240000124</v>
      </c>
      <c r="W184" s="20" t="s">
        <v>206</v>
      </c>
      <c r="X184" s="20" t="s">
        <v>274</v>
      </c>
      <c r="Y184" s="20" t="s">
        <v>52</v>
      </c>
      <c r="Z184" s="20" t="s">
        <v>554</v>
      </c>
      <c r="AA184" s="20" t="s">
        <v>353</v>
      </c>
      <c r="AB184" s="20" t="s">
        <v>54</v>
      </c>
      <c r="AC184" s="20" t="s">
        <v>167</v>
      </c>
      <c r="AD184" s="20" t="s">
        <v>56</v>
      </c>
      <c r="AE184" s="20"/>
      <c r="AF184" t="e">
        <f>VLOOKUP(L184,Contactos!B:B,1,0)</f>
        <v>#N/A</v>
      </c>
    </row>
    <row r="185" spans="1:32" ht="25.5" x14ac:dyDescent="0.2">
      <c r="A185" s="4">
        <f t="shared" si="7"/>
        <v>183</v>
      </c>
      <c r="B185" s="4" t="str">
        <f t="shared" si="8"/>
        <v/>
      </c>
      <c r="C185" s="4" t="str">
        <f>IFERROR(VLOOKUP(F185,Tablas!$A$1:$B$3,2,0),"")</f>
        <v/>
      </c>
      <c r="D185" s="4" t="str">
        <f t="shared" si="9"/>
        <v xml:space="preserve"> - CONTADO / CASH - Dif. en cambio</v>
      </c>
      <c r="E185" s="19">
        <v>44985</v>
      </c>
      <c r="F185" s="20" t="s">
        <v>27</v>
      </c>
      <c r="G185" s="20"/>
      <c r="H185" s="20" t="s">
        <v>44</v>
      </c>
      <c r="I185" s="20" t="s">
        <v>45</v>
      </c>
      <c r="J185" s="20" t="s">
        <v>396</v>
      </c>
      <c r="K185" s="20" t="s">
        <v>397</v>
      </c>
      <c r="L185" s="20" t="s">
        <v>398</v>
      </c>
      <c r="M185" s="20" t="s">
        <v>33</v>
      </c>
      <c r="N185" s="21">
        <v>-348.45</v>
      </c>
      <c r="O185" s="21">
        <v>0</v>
      </c>
      <c r="P185" s="20"/>
      <c r="Q185" s="19">
        <v>44985</v>
      </c>
      <c r="R185" s="20"/>
      <c r="S185" s="19">
        <v>44985</v>
      </c>
      <c r="T185" s="20" t="s">
        <v>49</v>
      </c>
      <c r="U185" s="20">
        <v>783109</v>
      </c>
      <c r="V185" s="20">
        <v>230008742</v>
      </c>
      <c r="W185" s="20" t="s">
        <v>50</v>
      </c>
      <c r="X185" s="20" t="s">
        <v>62</v>
      </c>
      <c r="Y185" s="20" t="s">
        <v>52</v>
      </c>
      <c r="Z185" s="20" t="s">
        <v>63</v>
      </c>
      <c r="AA185" s="20" t="s">
        <v>66</v>
      </c>
      <c r="AB185" s="20" t="s">
        <v>66</v>
      </c>
      <c r="AC185" s="20" t="s">
        <v>66</v>
      </c>
      <c r="AD185" s="20" t="s">
        <v>56</v>
      </c>
      <c r="AE185" s="20"/>
      <c r="AF185" t="e">
        <f>VLOOKUP(L185,Contactos!B:B,1,0)</f>
        <v>#N/A</v>
      </c>
    </row>
    <row r="186" spans="1:32" ht="25.5" x14ac:dyDescent="0.2">
      <c r="A186" s="4">
        <f t="shared" si="7"/>
        <v>184</v>
      </c>
      <c r="B186" s="4" t="str">
        <f t="shared" si="8"/>
        <v/>
      </c>
      <c r="C186" s="4" t="str">
        <f>IFERROR(VLOOKUP(F186,Tablas!$A$1:$B$3,2,0),"")</f>
        <v/>
      </c>
      <c r="D186" s="4" t="str">
        <f t="shared" si="9"/>
        <v xml:space="preserve"> - CONTADO / CASH - Dif. en cambio ACTIVO</v>
      </c>
      <c r="E186" s="19">
        <v>44926</v>
      </c>
      <c r="F186" s="20" t="s">
        <v>27</v>
      </c>
      <c r="G186" s="20"/>
      <c r="H186" s="20" t="s">
        <v>44</v>
      </c>
      <c r="I186" s="20" t="s">
        <v>45</v>
      </c>
      <c r="J186" s="20" t="s">
        <v>396</v>
      </c>
      <c r="K186" s="20" t="s">
        <v>397</v>
      </c>
      <c r="L186" s="20" t="s">
        <v>398</v>
      </c>
      <c r="M186" s="20" t="s">
        <v>33</v>
      </c>
      <c r="N186" s="21">
        <v>-348.44</v>
      </c>
      <c r="O186" s="21">
        <v>0</v>
      </c>
      <c r="P186" s="20"/>
      <c r="Q186" s="19">
        <v>44926</v>
      </c>
      <c r="R186" s="20"/>
      <c r="S186" s="19">
        <v>44926</v>
      </c>
      <c r="T186" s="20" t="s">
        <v>49</v>
      </c>
      <c r="U186" s="20">
        <v>748477</v>
      </c>
      <c r="V186" s="20">
        <v>220046591</v>
      </c>
      <c r="W186" s="20" t="s">
        <v>50</v>
      </c>
      <c r="X186" s="20" t="s">
        <v>62</v>
      </c>
      <c r="Y186" s="20" t="s">
        <v>52</v>
      </c>
      <c r="Z186" s="20" t="s">
        <v>555</v>
      </c>
      <c r="AA186" s="20" t="s">
        <v>66</v>
      </c>
      <c r="AB186" s="20" t="s">
        <v>66</v>
      </c>
      <c r="AC186" s="20" t="s">
        <v>66</v>
      </c>
      <c r="AD186" s="20" t="s">
        <v>56</v>
      </c>
      <c r="AE186" s="20"/>
      <c r="AF186" t="e">
        <f>VLOOKUP(L186,Contactos!B:B,1,0)</f>
        <v>#N/A</v>
      </c>
    </row>
    <row r="187" spans="1:32" ht="25.5" x14ac:dyDescent="0.2">
      <c r="A187" s="4">
        <f t="shared" si="7"/>
        <v>185</v>
      </c>
      <c r="B187" s="4" t="str">
        <f t="shared" si="8"/>
        <v/>
      </c>
      <c r="C187" s="4" t="str">
        <f>IFERROR(VLOOKUP(F187,Tablas!$A$1:$B$3,2,0),"")</f>
        <v/>
      </c>
      <c r="D187" s="4" t="str">
        <f t="shared" si="9"/>
        <v xml:space="preserve"> - CONTADO ADELANTADO / CASH IN ADVANCE - Dif. en cambio</v>
      </c>
      <c r="E187" s="19">
        <v>45322</v>
      </c>
      <c r="F187" s="20" t="s">
        <v>27</v>
      </c>
      <c r="G187" s="20"/>
      <c r="H187" s="20" t="s">
        <v>29</v>
      </c>
      <c r="I187" s="20" t="s">
        <v>30</v>
      </c>
      <c r="J187" s="20" t="s">
        <v>220</v>
      </c>
      <c r="K187" s="20" t="s">
        <v>220</v>
      </c>
      <c r="L187" s="20" t="s">
        <v>221</v>
      </c>
      <c r="M187" s="20"/>
      <c r="N187" s="21">
        <v>-340.95</v>
      </c>
      <c r="O187" s="21">
        <v>0</v>
      </c>
      <c r="P187" s="20"/>
      <c r="Q187" s="19">
        <v>45322</v>
      </c>
      <c r="R187" s="20"/>
      <c r="S187" s="20"/>
      <c r="T187" s="20" t="s">
        <v>70</v>
      </c>
      <c r="U187" s="20">
        <v>952177</v>
      </c>
      <c r="V187" s="20">
        <v>240007490</v>
      </c>
      <c r="W187" s="20" t="s">
        <v>50</v>
      </c>
      <c r="X187" s="20" t="s">
        <v>62</v>
      </c>
      <c r="Y187" s="20" t="s">
        <v>37</v>
      </c>
      <c r="Z187" s="20" t="s">
        <v>63</v>
      </c>
      <c r="AA187" s="20" t="s">
        <v>223</v>
      </c>
      <c r="AB187" s="20" t="s">
        <v>224</v>
      </c>
      <c r="AC187" s="20"/>
      <c r="AD187" s="20" t="s">
        <v>225</v>
      </c>
      <c r="AE187" s="20"/>
      <c r="AF187" t="str">
        <f>VLOOKUP(L187,Contactos!B:B,1,0)</f>
        <v>DISTRIBUIDORA REGIONAL SALVADOREÑA S.A. DE C.V.</v>
      </c>
    </row>
    <row r="188" spans="1:32" ht="51" x14ac:dyDescent="0.2">
      <c r="A188" s="4">
        <f t="shared" si="7"/>
        <v>186</v>
      </c>
      <c r="B188" s="4" t="str">
        <f t="shared" si="8"/>
        <v>F010-00001337</v>
      </c>
      <c r="C188" s="4" t="str">
        <f>IFERROR(VLOOKUP(F188,Tablas!$A$1:$B$3,2,0),"")</f>
        <v/>
      </c>
      <c r="D188" s="4" t="str">
        <f t="shared" si="9"/>
        <v xml:space="preserve"> - LETRA 75 DIAS / DRAFT 75 DAYS - Notas de crédito clientes - C20606449811</v>
      </c>
      <c r="E188" s="19">
        <v>45524</v>
      </c>
      <c r="F188" s="20" t="s">
        <v>203</v>
      </c>
      <c r="G188" s="20" t="s">
        <v>556</v>
      </c>
      <c r="H188" s="20" t="s">
        <v>44</v>
      </c>
      <c r="I188" s="20" t="s">
        <v>45</v>
      </c>
      <c r="J188" s="20" t="s">
        <v>391</v>
      </c>
      <c r="K188" s="20" t="s">
        <v>392</v>
      </c>
      <c r="L188" s="20" t="s">
        <v>393</v>
      </c>
      <c r="M188" s="20" t="s">
        <v>33</v>
      </c>
      <c r="N188" s="21">
        <v>-337.48</v>
      </c>
      <c r="O188" s="21">
        <v>0</v>
      </c>
      <c r="P188" s="20"/>
      <c r="Q188" s="19">
        <v>45524</v>
      </c>
      <c r="R188" s="20"/>
      <c r="S188" s="19">
        <v>45524</v>
      </c>
      <c r="T188" s="20" t="s">
        <v>126</v>
      </c>
      <c r="U188" s="20">
        <v>1010684</v>
      </c>
      <c r="V188" s="20">
        <v>240000208</v>
      </c>
      <c r="W188" s="20" t="s">
        <v>206</v>
      </c>
      <c r="X188" s="20" t="s">
        <v>274</v>
      </c>
      <c r="Y188" s="20" t="s">
        <v>306</v>
      </c>
      <c r="Z188" s="20" t="s">
        <v>394</v>
      </c>
      <c r="AA188" s="20" t="s">
        <v>495</v>
      </c>
      <c r="AB188" s="20" t="s">
        <v>337</v>
      </c>
      <c r="AC188" s="20" t="s">
        <v>337</v>
      </c>
      <c r="AD188" s="20" t="s">
        <v>56</v>
      </c>
      <c r="AE188" s="20"/>
      <c r="AF188" t="str">
        <f>VLOOKUP(L188,Contactos!B:B,1,0)</f>
        <v>SANIDAD AGROPECUARIA &amp; ASOCIADOS S.A.C.</v>
      </c>
    </row>
    <row r="189" spans="1:32" ht="51" x14ac:dyDescent="0.2">
      <c r="A189" s="4">
        <f t="shared" si="7"/>
        <v>187</v>
      </c>
      <c r="B189" s="4" t="str">
        <f t="shared" si="8"/>
        <v>9999-23000232</v>
      </c>
      <c r="C189" s="4" t="str">
        <f>IFERROR(VLOOKUP(F189,Tablas!$A$1:$B$3,2,0),"")</f>
        <v/>
      </c>
      <c r="D189" s="4" t="str">
        <f t="shared" si="9"/>
        <v xml:space="preserve"> - LETRA 75 DIAS / DRAFT 75 DAYS - Notas de crédito clientes - C20601325617</v>
      </c>
      <c r="E189" s="19">
        <v>45478</v>
      </c>
      <c r="F189" s="20" t="s">
        <v>203</v>
      </c>
      <c r="G189" s="20" t="s">
        <v>557</v>
      </c>
      <c r="H189" s="20" t="s">
        <v>44</v>
      </c>
      <c r="I189" s="20" t="s">
        <v>45</v>
      </c>
      <c r="J189" s="20" t="s">
        <v>373</v>
      </c>
      <c r="K189" s="20" t="s">
        <v>374</v>
      </c>
      <c r="L189" s="20" t="s">
        <v>375</v>
      </c>
      <c r="M189" s="20" t="s">
        <v>125</v>
      </c>
      <c r="N189" s="21">
        <v>-329.69</v>
      </c>
      <c r="O189" s="21">
        <v>0</v>
      </c>
      <c r="P189" s="20"/>
      <c r="Q189" s="19">
        <v>45478</v>
      </c>
      <c r="R189" s="20"/>
      <c r="S189" s="19">
        <v>45478</v>
      </c>
      <c r="T189" s="20" t="s">
        <v>126</v>
      </c>
      <c r="U189" s="20">
        <v>990720</v>
      </c>
      <c r="V189" s="20">
        <v>240000164</v>
      </c>
      <c r="W189" s="20" t="s">
        <v>206</v>
      </c>
      <c r="X189" s="20" t="s">
        <v>274</v>
      </c>
      <c r="Y189" s="20" t="s">
        <v>128</v>
      </c>
      <c r="Z189" s="20" t="s">
        <v>376</v>
      </c>
      <c r="AA189" s="20" t="s">
        <v>377</v>
      </c>
      <c r="AB189" s="20" t="s">
        <v>337</v>
      </c>
      <c r="AC189" s="20" t="s">
        <v>337</v>
      </c>
      <c r="AD189" s="20" t="s">
        <v>56</v>
      </c>
      <c r="AE189" s="20"/>
      <c r="AF189" t="str">
        <f>VLOOKUP(L189,Contactos!B:B,1,0)</f>
        <v>TOP VETERINARIA S.A.C.</v>
      </c>
    </row>
    <row r="190" spans="1:32" ht="25.5" x14ac:dyDescent="0.2">
      <c r="A190" s="4">
        <f t="shared" si="7"/>
        <v>188</v>
      </c>
      <c r="B190" s="4" t="str">
        <f t="shared" si="8"/>
        <v>ZA VE</v>
      </c>
      <c r="C190" s="4" t="str">
        <f>IFERROR(VLOOKUP(F190,Tablas!$A$1:$B$3,2,0),"")</f>
        <v/>
      </c>
      <c r="D190" s="4" t="str">
        <f t="shared" si="9"/>
        <v xml:space="preserve"> - CONTADO / CASH - PLAZA VEA</v>
      </c>
      <c r="E190" s="19">
        <v>45531</v>
      </c>
      <c r="F190" s="20" t="s">
        <v>27</v>
      </c>
      <c r="G190" s="20" t="s">
        <v>470</v>
      </c>
      <c r="H190" s="20" t="s">
        <v>44</v>
      </c>
      <c r="I190" s="20" t="s">
        <v>45</v>
      </c>
      <c r="J190" s="20" t="s">
        <v>177</v>
      </c>
      <c r="K190" s="20" t="s">
        <v>178</v>
      </c>
      <c r="L190" s="20" t="s">
        <v>179</v>
      </c>
      <c r="M190" s="20"/>
      <c r="N190" s="21">
        <v>-326.66000000000003</v>
      </c>
      <c r="O190" s="21">
        <v>0</v>
      </c>
      <c r="P190" s="20"/>
      <c r="Q190" s="19">
        <v>45531</v>
      </c>
      <c r="R190" s="20"/>
      <c r="S190" s="19">
        <v>45531</v>
      </c>
      <c r="T190" s="20" t="s">
        <v>49</v>
      </c>
      <c r="U190" s="20">
        <v>1030985</v>
      </c>
      <c r="V190" s="20">
        <v>240011237</v>
      </c>
      <c r="W190" s="20" t="s">
        <v>35</v>
      </c>
      <c r="X190" s="20" t="s">
        <v>180</v>
      </c>
      <c r="Y190" s="20" t="s">
        <v>52</v>
      </c>
      <c r="Z190" s="20" t="s">
        <v>471</v>
      </c>
      <c r="AA190" s="20" t="s">
        <v>53</v>
      </c>
      <c r="AB190" s="20" t="s">
        <v>54</v>
      </c>
      <c r="AC190" s="20" t="s">
        <v>167</v>
      </c>
      <c r="AD190" s="20" t="s">
        <v>56</v>
      </c>
      <c r="AE190" s="20"/>
      <c r="AF190" t="e">
        <f>VLOOKUP(L190,Contactos!B:B,1,0)</f>
        <v>#N/A</v>
      </c>
    </row>
    <row r="191" spans="1:32" ht="25.5" x14ac:dyDescent="0.2">
      <c r="A191" s="4">
        <f t="shared" si="7"/>
        <v>189</v>
      </c>
      <c r="B191" s="4" t="str">
        <f t="shared" si="8"/>
        <v/>
      </c>
      <c r="C191" s="4" t="str">
        <f>IFERROR(VLOOKUP(F191,Tablas!$A$1:$B$3,2,0),"")</f>
        <v/>
      </c>
      <c r="D191" s="4" t="str">
        <f t="shared" si="9"/>
        <v xml:space="preserve"> - CONTADO ADELANTADO / CASH IN ADVANCE - Dif. en cambio</v>
      </c>
      <c r="E191" s="19">
        <v>45412</v>
      </c>
      <c r="F191" s="20" t="s">
        <v>27</v>
      </c>
      <c r="G191" s="20"/>
      <c r="H191" s="20" t="s">
        <v>29</v>
      </c>
      <c r="I191" s="20" t="s">
        <v>30</v>
      </c>
      <c r="J191" s="20" t="s">
        <v>558</v>
      </c>
      <c r="K191" s="20" t="s">
        <v>558</v>
      </c>
      <c r="L191" s="20" t="s">
        <v>559</v>
      </c>
      <c r="M191" s="20" t="s">
        <v>33</v>
      </c>
      <c r="N191" s="21">
        <v>-325.39999999999998</v>
      </c>
      <c r="O191" s="21">
        <v>0</v>
      </c>
      <c r="P191" s="20"/>
      <c r="Q191" s="19">
        <v>45412</v>
      </c>
      <c r="R191" s="20"/>
      <c r="S191" s="20"/>
      <c r="T191" s="20" t="s">
        <v>70</v>
      </c>
      <c r="U191" s="20">
        <v>1001656</v>
      </c>
      <c r="V191" s="20">
        <v>240019043</v>
      </c>
      <c r="W191" s="20" t="s">
        <v>50</v>
      </c>
      <c r="X191" s="20" t="s">
        <v>62</v>
      </c>
      <c r="Y191" s="20" t="s">
        <v>37</v>
      </c>
      <c r="Z191" s="20" t="s">
        <v>63</v>
      </c>
      <c r="AA191" s="20" t="s">
        <v>560</v>
      </c>
      <c r="AB191" s="20"/>
      <c r="AC191" s="20"/>
      <c r="AD191" s="20" t="s">
        <v>561</v>
      </c>
      <c r="AE191" s="20"/>
      <c r="AF191" t="str">
        <f>VLOOKUP(L191,Contactos!B:B,1,0)</f>
        <v>AL MASEELA PHARMACEUTICAL COMPANY W.L.L.</v>
      </c>
    </row>
    <row r="192" spans="1:32" x14ac:dyDescent="0.2">
      <c r="A192" s="4">
        <f t="shared" si="7"/>
        <v>190</v>
      </c>
      <c r="B192" s="4" t="str">
        <f t="shared" si="8"/>
        <v/>
      </c>
      <c r="C192" s="4" t="str">
        <f>IFERROR(VLOOKUP(F192,Tablas!$A$1:$B$3,2,0),"")</f>
        <v/>
      </c>
      <c r="D192" s="4" t="str">
        <f t="shared" si="9"/>
        <v xml:space="preserve"> - CONTADO / CASH - PLZA VEA</v>
      </c>
      <c r="E192" s="19">
        <v>45391</v>
      </c>
      <c r="F192" s="20" t="s">
        <v>27</v>
      </c>
      <c r="G192" s="20" t="s">
        <v>562</v>
      </c>
      <c r="H192" s="20" t="s">
        <v>120</v>
      </c>
      <c r="I192" s="20" t="s">
        <v>121</v>
      </c>
      <c r="J192" s="20" t="s">
        <v>177</v>
      </c>
      <c r="K192" s="20" t="s">
        <v>178</v>
      </c>
      <c r="L192" s="20" t="s">
        <v>179</v>
      </c>
      <c r="M192" s="20"/>
      <c r="N192" s="21">
        <v>-322.83999999999997</v>
      </c>
      <c r="O192" s="21">
        <v>0</v>
      </c>
      <c r="P192" s="20"/>
      <c r="Q192" s="19">
        <v>45391</v>
      </c>
      <c r="R192" s="20"/>
      <c r="S192" s="19">
        <v>45391</v>
      </c>
      <c r="T192" s="20" t="s">
        <v>49</v>
      </c>
      <c r="U192" s="20">
        <v>969411</v>
      </c>
      <c r="V192" s="20">
        <v>240005985</v>
      </c>
      <c r="W192" s="20" t="s">
        <v>35</v>
      </c>
      <c r="X192" s="20" t="s">
        <v>180</v>
      </c>
      <c r="Y192" s="20" t="s">
        <v>52</v>
      </c>
      <c r="Z192" s="20" t="s">
        <v>563</v>
      </c>
      <c r="AA192" s="20" t="s">
        <v>53</v>
      </c>
      <c r="AB192" s="20" t="s">
        <v>54</v>
      </c>
      <c r="AC192" s="20" t="s">
        <v>167</v>
      </c>
      <c r="AD192" s="20" t="s">
        <v>56</v>
      </c>
      <c r="AE192" s="20"/>
      <c r="AF192" t="e">
        <f>VLOOKUP(L192,Contactos!B:B,1,0)</f>
        <v>#N/A</v>
      </c>
    </row>
    <row r="193" spans="1:32" ht="51" x14ac:dyDescent="0.2">
      <c r="A193" s="4">
        <f t="shared" si="7"/>
        <v>191</v>
      </c>
      <c r="B193" s="4" t="str">
        <f t="shared" si="8"/>
        <v/>
      </c>
      <c r="C193" s="4" t="str">
        <f>IFERROR(VLOOKUP(F193,Tablas!$A$1:$B$3,2,0),"")</f>
        <v/>
      </c>
      <c r="D193" s="4" t="str">
        <f t="shared" si="9"/>
        <v xml:space="preserve"> - CONTADO / CASH - Dif. en cambio</v>
      </c>
      <c r="E193" s="19">
        <v>45504</v>
      </c>
      <c r="F193" s="20" t="s">
        <v>27</v>
      </c>
      <c r="G193" s="20"/>
      <c r="H193" s="20" t="s">
        <v>44</v>
      </c>
      <c r="I193" s="20" t="s">
        <v>45</v>
      </c>
      <c r="J193" s="20" t="s">
        <v>564</v>
      </c>
      <c r="K193" s="20" t="s">
        <v>565</v>
      </c>
      <c r="L193" s="20" t="s">
        <v>566</v>
      </c>
      <c r="M193" s="20"/>
      <c r="N193" s="21">
        <v>-322.49</v>
      </c>
      <c r="O193" s="21">
        <v>0</v>
      </c>
      <c r="P193" s="20"/>
      <c r="Q193" s="19">
        <v>45504</v>
      </c>
      <c r="R193" s="20"/>
      <c r="S193" s="19">
        <v>45504</v>
      </c>
      <c r="T193" s="20" t="s">
        <v>49</v>
      </c>
      <c r="U193" s="20">
        <v>1036118</v>
      </c>
      <c r="V193" s="20">
        <v>240029607</v>
      </c>
      <c r="W193" s="20" t="s">
        <v>50</v>
      </c>
      <c r="X193" s="20" t="s">
        <v>62</v>
      </c>
      <c r="Y193" s="20" t="s">
        <v>567</v>
      </c>
      <c r="Z193" s="20" t="s">
        <v>63</v>
      </c>
      <c r="AA193" s="20" t="s">
        <v>568</v>
      </c>
      <c r="AB193" s="20" t="s">
        <v>54</v>
      </c>
      <c r="AC193" s="20" t="s">
        <v>167</v>
      </c>
      <c r="AD193" s="20" t="s">
        <v>56</v>
      </c>
      <c r="AE193" s="20"/>
      <c r="AF193" t="e">
        <f>VLOOKUP(L193,Contactos!B:B,1,0)</f>
        <v>#N/A</v>
      </c>
    </row>
    <row r="194" spans="1:32" ht="51" x14ac:dyDescent="0.2">
      <c r="A194" s="4">
        <f t="shared" si="7"/>
        <v>192</v>
      </c>
      <c r="B194" s="4" t="str">
        <f t="shared" si="8"/>
        <v>4730</v>
      </c>
      <c r="C194" s="4" t="str">
        <f>IFERROR(VLOOKUP(F194,Tablas!$A$1:$B$3,2,0),"")</f>
        <v/>
      </c>
      <c r="D194" s="4" t="str">
        <f t="shared" si="9"/>
        <v xml:space="preserve"> - LETRA 75 DIAS / DRAFT 75 DAYS - ABONO PE  4730- AGRIMEC SALAMANCA</v>
      </c>
      <c r="E194" s="19">
        <v>45240</v>
      </c>
      <c r="F194" s="20" t="s">
        <v>27</v>
      </c>
      <c r="G194" s="20" t="s">
        <v>569</v>
      </c>
      <c r="H194" s="20" t="s">
        <v>120</v>
      </c>
      <c r="I194" s="20" t="s">
        <v>121</v>
      </c>
      <c r="J194" s="20" t="s">
        <v>438</v>
      </c>
      <c r="K194" s="20" t="s">
        <v>439</v>
      </c>
      <c r="L194" s="20" t="s">
        <v>440</v>
      </c>
      <c r="M194" s="20" t="s">
        <v>125</v>
      </c>
      <c r="N194" s="21">
        <v>-316.77999999999997</v>
      </c>
      <c r="O194" s="21">
        <v>0</v>
      </c>
      <c r="P194" s="20"/>
      <c r="Q194" s="19">
        <v>45240</v>
      </c>
      <c r="R194" s="20"/>
      <c r="S194" s="19">
        <v>45240</v>
      </c>
      <c r="T194" s="20" t="s">
        <v>126</v>
      </c>
      <c r="U194" s="20">
        <v>872757</v>
      </c>
      <c r="V194" s="20">
        <v>230012463</v>
      </c>
      <c r="W194" s="20" t="s">
        <v>35</v>
      </c>
      <c r="X194" s="20" t="s">
        <v>127</v>
      </c>
      <c r="Y194" s="20" t="s">
        <v>128</v>
      </c>
      <c r="Z194" s="20" t="s">
        <v>570</v>
      </c>
      <c r="AA194" s="20" t="s">
        <v>441</v>
      </c>
      <c r="AB194" s="20" t="s">
        <v>131</v>
      </c>
      <c r="AC194" s="20" t="s">
        <v>167</v>
      </c>
      <c r="AD194" s="20" t="s">
        <v>56</v>
      </c>
      <c r="AE194" s="20"/>
      <c r="AF194" t="str">
        <f>VLOOKUP(L194,Contactos!B:B,1,0)</f>
        <v>AGRIMEC VETERINARIA E.I.R.L.</v>
      </c>
    </row>
    <row r="195" spans="1:32" ht="25.5" x14ac:dyDescent="0.2">
      <c r="A195" s="4">
        <f t="shared" si="7"/>
        <v>193</v>
      </c>
      <c r="B195" s="4" t="str">
        <f t="shared" si="8"/>
        <v>4086</v>
      </c>
      <c r="C195" s="4" t="str">
        <f>IFERROR(VLOOKUP(F195,Tablas!$A$1:$B$3,2,0),"")</f>
        <v/>
      </c>
      <c r="D195" s="4" t="str">
        <f t="shared" si="9"/>
        <v xml:space="preserve"> - CONTADO ADELANTADO / CASH IN ADVANCE - PE 4086</v>
      </c>
      <c r="E195" s="19">
        <v>45516</v>
      </c>
      <c r="F195" s="20" t="s">
        <v>27</v>
      </c>
      <c r="G195" s="20" t="s">
        <v>571</v>
      </c>
      <c r="H195" s="20" t="s">
        <v>120</v>
      </c>
      <c r="I195" s="20" t="s">
        <v>121</v>
      </c>
      <c r="J195" s="20" t="s">
        <v>572</v>
      </c>
      <c r="K195" s="20" t="s">
        <v>573</v>
      </c>
      <c r="L195" s="20" t="s">
        <v>574</v>
      </c>
      <c r="M195" s="20" t="s">
        <v>33</v>
      </c>
      <c r="N195" s="21">
        <v>-316.25</v>
      </c>
      <c r="O195" s="21">
        <v>0</v>
      </c>
      <c r="P195" s="20"/>
      <c r="Q195" s="19">
        <v>45516</v>
      </c>
      <c r="R195" s="20"/>
      <c r="S195" s="19">
        <v>45516</v>
      </c>
      <c r="T195" s="20" t="s">
        <v>70</v>
      </c>
      <c r="U195" s="20">
        <v>1006961</v>
      </c>
      <c r="V195" s="20">
        <v>240009340</v>
      </c>
      <c r="W195" s="20" t="s">
        <v>35</v>
      </c>
      <c r="X195" s="20" t="s">
        <v>127</v>
      </c>
      <c r="Y195" s="20" t="s">
        <v>333</v>
      </c>
      <c r="Z195" s="20" t="s">
        <v>571</v>
      </c>
      <c r="AA195" s="20" t="s">
        <v>575</v>
      </c>
      <c r="AB195" s="20" t="s">
        <v>576</v>
      </c>
      <c r="AC195" s="20" t="s">
        <v>167</v>
      </c>
      <c r="AD195" s="20" t="s">
        <v>56</v>
      </c>
      <c r="AE195" s="20"/>
      <c r="AF195" t="str">
        <f>VLOOKUP(L195,Contactos!B:B,1,0)</f>
        <v>AGRO QUIMICA SILVA S.A.C.</v>
      </c>
    </row>
    <row r="196" spans="1:32" ht="38.25" x14ac:dyDescent="0.2">
      <c r="A196" s="4">
        <f t="shared" ref="A196:A259" si="10">ROW()-2</f>
        <v>194</v>
      </c>
      <c r="B196" s="4" t="str">
        <f t="shared" ref="B196:B259" si="11">MID(G196,4,20)</f>
        <v/>
      </c>
      <c r="C196" s="4" t="str">
        <f>IFERROR(VLOOKUP(F196,Tablas!$A$1:$B$3,2,0),"")</f>
        <v/>
      </c>
      <c r="D196" s="4" t="str">
        <f t="shared" ref="D196:D259" si="12">CONCATENATE(AE196," - ",T196," - ",Z196)</f>
        <v xml:space="preserve"> - CONTADO / CASH - Dif. en cambio</v>
      </c>
      <c r="E196" s="19">
        <v>45504</v>
      </c>
      <c r="F196" s="20" t="s">
        <v>27</v>
      </c>
      <c r="G196" s="20"/>
      <c r="H196" s="20" t="s">
        <v>80</v>
      </c>
      <c r="I196" s="20" t="s">
        <v>81</v>
      </c>
      <c r="J196" s="20" t="s">
        <v>298</v>
      </c>
      <c r="K196" s="20" t="s">
        <v>298</v>
      </c>
      <c r="L196" s="20" t="s">
        <v>299</v>
      </c>
      <c r="M196" s="20"/>
      <c r="N196" s="21">
        <v>-310.86</v>
      </c>
      <c r="O196" s="21">
        <v>0</v>
      </c>
      <c r="P196" s="20"/>
      <c r="Q196" s="19">
        <v>45504</v>
      </c>
      <c r="R196" s="20"/>
      <c r="S196" s="20"/>
      <c r="T196" s="20" t="s">
        <v>49</v>
      </c>
      <c r="U196" s="20">
        <v>1036163</v>
      </c>
      <c r="V196" s="20">
        <v>240029652</v>
      </c>
      <c r="W196" s="20" t="s">
        <v>50</v>
      </c>
      <c r="X196" s="20" t="s">
        <v>298</v>
      </c>
      <c r="Y196" s="20" t="s">
        <v>37</v>
      </c>
      <c r="Z196" s="20" t="s">
        <v>63</v>
      </c>
      <c r="AA196" s="20" t="s">
        <v>300</v>
      </c>
      <c r="AB196" s="20"/>
      <c r="AC196" s="20"/>
      <c r="AD196" s="20" t="s">
        <v>175</v>
      </c>
      <c r="AE196" s="20"/>
      <c r="AF196" t="str">
        <f>VLOOKUP(L196,Contactos!B:B,1,0)</f>
        <v>AFVET S.A.</v>
      </c>
    </row>
    <row r="197" spans="1:32" ht="38.25" x14ac:dyDescent="0.2">
      <c r="A197" s="4">
        <f t="shared" si="10"/>
        <v>195</v>
      </c>
      <c r="B197" s="4" t="str">
        <f t="shared" si="11"/>
        <v/>
      </c>
      <c r="C197" s="4" t="str">
        <f>IFERROR(VLOOKUP(F197,Tablas!$A$1:$B$3,2,0),"")</f>
        <v/>
      </c>
      <c r="D197" s="4" t="str">
        <f t="shared" si="12"/>
        <v xml:space="preserve"> - CONTADO / CASH - DIFERENCIA DE CAMBIO MAYO 2023</v>
      </c>
      <c r="E197" s="19">
        <v>45077</v>
      </c>
      <c r="F197" s="20" t="s">
        <v>27</v>
      </c>
      <c r="G197" s="20"/>
      <c r="H197" s="20" t="s">
        <v>44</v>
      </c>
      <c r="I197" s="20" t="s">
        <v>45</v>
      </c>
      <c r="J197" s="20" t="s">
        <v>396</v>
      </c>
      <c r="K197" s="20" t="s">
        <v>397</v>
      </c>
      <c r="L197" s="20" t="s">
        <v>398</v>
      </c>
      <c r="M197" s="20" t="s">
        <v>33</v>
      </c>
      <c r="N197" s="21">
        <v>-305.95</v>
      </c>
      <c r="O197" s="21">
        <v>0</v>
      </c>
      <c r="P197" s="20"/>
      <c r="Q197" s="19">
        <v>45077</v>
      </c>
      <c r="R197" s="20"/>
      <c r="S197" s="19">
        <v>45077</v>
      </c>
      <c r="T197" s="20" t="s">
        <v>49</v>
      </c>
      <c r="U197" s="20">
        <v>812632</v>
      </c>
      <c r="V197" s="20">
        <v>230017251</v>
      </c>
      <c r="W197" s="20" t="s">
        <v>50</v>
      </c>
      <c r="X197" s="20" t="s">
        <v>62</v>
      </c>
      <c r="Y197" s="20" t="s">
        <v>52</v>
      </c>
      <c r="Z197" s="20" t="s">
        <v>577</v>
      </c>
      <c r="AA197" s="20" t="s">
        <v>66</v>
      </c>
      <c r="AB197" s="20" t="s">
        <v>66</v>
      </c>
      <c r="AC197" s="20" t="s">
        <v>66</v>
      </c>
      <c r="AD197" s="20" t="s">
        <v>56</v>
      </c>
      <c r="AE197" s="20"/>
      <c r="AF197" t="e">
        <f>VLOOKUP(L197,Contactos!B:B,1,0)</f>
        <v>#N/A</v>
      </c>
    </row>
    <row r="198" spans="1:32" ht="25.5" x14ac:dyDescent="0.2">
      <c r="A198" s="4">
        <f t="shared" si="10"/>
        <v>196</v>
      </c>
      <c r="B198" s="4" t="str">
        <f t="shared" si="11"/>
        <v/>
      </c>
      <c r="C198" s="4" t="str">
        <f>IFERROR(VLOOKUP(F198,Tablas!$A$1:$B$3,2,0),"")</f>
        <v/>
      </c>
      <c r="D198" s="4" t="str">
        <f t="shared" si="12"/>
        <v xml:space="preserve"> - CONTADO ADELANTADO / CASH IN ADVANCE - Dif. en cambio</v>
      </c>
      <c r="E198" s="19">
        <v>45291</v>
      </c>
      <c r="F198" s="20" t="s">
        <v>27</v>
      </c>
      <c r="G198" s="20"/>
      <c r="H198" s="20" t="s">
        <v>322</v>
      </c>
      <c r="I198" s="20" t="s">
        <v>323</v>
      </c>
      <c r="J198" s="20" t="s">
        <v>324</v>
      </c>
      <c r="K198" s="20" t="s">
        <v>325</v>
      </c>
      <c r="L198" s="20" t="s">
        <v>326</v>
      </c>
      <c r="M198" s="20" t="s">
        <v>125</v>
      </c>
      <c r="N198" s="21">
        <v>-300.92</v>
      </c>
      <c r="O198" s="21">
        <v>0</v>
      </c>
      <c r="P198" s="20"/>
      <c r="Q198" s="19">
        <v>45291</v>
      </c>
      <c r="R198" s="20"/>
      <c r="S198" s="19">
        <v>45291</v>
      </c>
      <c r="T198" s="20" t="s">
        <v>70</v>
      </c>
      <c r="U198" s="20">
        <v>921780</v>
      </c>
      <c r="V198" s="20">
        <v>230042398</v>
      </c>
      <c r="W198" s="20" t="s">
        <v>50</v>
      </c>
      <c r="X198" s="20" t="s">
        <v>62</v>
      </c>
      <c r="Y198" s="20" t="s">
        <v>52</v>
      </c>
      <c r="Z198" s="20" t="s">
        <v>63</v>
      </c>
      <c r="AA198" s="20" t="s">
        <v>327</v>
      </c>
      <c r="AB198" s="20" t="s">
        <v>328</v>
      </c>
      <c r="AC198" s="20" t="s">
        <v>167</v>
      </c>
      <c r="AD198" s="20" t="s">
        <v>56</v>
      </c>
      <c r="AE198" s="20"/>
      <c r="AF198" t="str">
        <f>VLOOKUP(L198,Contactos!B:B,1,0)</f>
        <v>PHARMADIX CORP. S.A.C.</v>
      </c>
    </row>
    <row r="199" spans="1:32" ht="25.5" x14ac:dyDescent="0.2">
      <c r="A199" s="4">
        <f t="shared" si="10"/>
        <v>197</v>
      </c>
      <c r="B199" s="4" t="str">
        <f t="shared" si="11"/>
        <v>NO</v>
      </c>
      <c r="C199" s="4" t="str">
        <f>IFERROR(VLOOKUP(F199,Tablas!$A$1:$B$3,2,0),"")</f>
        <v/>
      </c>
      <c r="D199" s="4" t="str">
        <f t="shared" si="12"/>
        <v xml:space="preserve"> - CONTADO / CASH - ABONO NO IDENTIFICADO</v>
      </c>
      <c r="E199" s="19">
        <v>45427</v>
      </c>
      <c r="F199" s="20" t="s">
        <v>27</v>
      </c>
      <c r="G199" s="20" t="s">
        <v>28</v>
      </c>
      <c r="H199" s="20" t="s">
        <v>120</v>
      </c>
      <c r="I199" s="20" t="s">
        <v>121</v>
      </c>
      <c r="J199" s="20" t="s">
        <v>46</v>
      </c>
      <c r="K199" s="20" t="s">
        <v>47</v>
      </c>
      <c r="L199" s="20" t="s">
        <v>48</v>
      </c>
      <c r="M199" s="20"/>
      <c r="N199" s="21">
        <v>-300</v>
      </c>
      <c r="O199" s="21">
        <v>0</v>
      </c>
      <c r="P199" s="20"/>
      <c r="Q199" s="19">
        <v>45427</v>
      </c>
      <c r="R199" s="20"/>
      <c r="S199" s="19">
        <v>45427</v>
      </c>
      <c r="T199" s="20" t="s">
        <v>49</v>
      </c>
      <c r="U199" s="20">
        <v>979772</v>
      </c>
      <c r="V199" s="20">
        <v>240006945</v>
      </c>
      <c r="W199" s="20" t="s">
        <v>35</v>
      </c>
      <c r="X199" s="20" t="s">
        <v>127</v>
      </c>
      <c r="Y199" s="20" t="s">
        <v>52</v>
      </c>
      <c r="Z199" s="20" t="s">
        <v>578</v>
      </c>
      <c r="AA199" s="20" t="s">
        <v>53</v>
      </c>
      <c r="AB199" s="20" t="s">
        <v>54</v>
      </c>
      <c r="AC199" s="20" t="s">
        <v>55</v>
      </c>
      <c r="AD199" s="20" t="s">
        <v>56</v>
      </c>
      <c r="AE199" s="20"/>
      <c r="AF199" t="e">
        <f>VLOOKUP(L199,Contactos!B:B,1,0)</f>
        <v>#N/A</v>
      </c>
    </row>
    <row r="200" spans="1:32" ht="25.5" x14ac:dyDescent="0.2">
      <c r="A200" s="4">
        <f t="shared" si="10"/>
        <v>198</v>
      </c>
      <c r="B200" s="4" t="str">
        <f t="shared" si="11"/>
        <v/>
      </c>
      <c r="C200" s="4" t="str">
        <f>IFERROR(VLOOKUP(F200,Tablas!$A$1:$B$3,2,0),"")</f>
        <v/>
      </c>
      <c r="D200" s="4" t="str">
        <f t="shared" si="12"/>
        <v xml:space="preserve"> - CONTADO ADELANTADO / CASH IN ADVANCE - Dif. en cambio</v>
      </c>
      <c r="E200" s="19">
        <v>44834</v>
      </c>
      <c r="F200" s="20" t="s">
        <v>27</v>
      </c>
      <c r="G200" s="20"/>
      <c r="H200" s="20" t="s">
        <v>80</v>
      </c>
      <c r="I200" s="20" t="s">
        <v>81</v>
      </c>
      <c r="J200" s="20" t="s">
        <v>272</v>
      </c>
      <c r="K200" s="20" t="s">
        <v>272</v>
      </c>
      <c r="L200" s="20" t="s">
        <v>273</v>
      </c>
      <c r="M200" s="20" t="s">
        <v>33</v>
      </c>
      <c r="N200" s="21">
        <v>-296.76</v>
      </c>
      <c r="O200" s="21">
        <v>0</v>
      </c>
      <c r="P200" s="20"/>
      <c r="Q200" s="19">
        <v>44834</v>
      </c>
      <c r="R200" s="20"/>
      <c r="S200" s="20"/>
      <c r="T200" s="20" t="s">
        <v>70</v>
      </c>
      <c r="U200" s="20">
        <v>705001</v>
      </c>
      <c r="V200" s="20">
        <v>220036615</v>
      </c>
      <c r="W200" s="20" t="s">
        <v>50</v>
      </c>
      <c r="X200" s="20" t="s">
        <v>62</v>
      </c>
      <c r="Y200" s="20" t="s">
        <v>37</v>
      </c>
      <c r="Z200" s="20" t="s">
        <v>63</v>
      </c>
      <c r="AA200" s="20" t="s">
        <v>276</v>
      </c>
      <c r="AB200" s="20" t="s">
        <v>277</v>
      </c>
      <c r="AC200" s="20"/>
      <c r="AD200" s="20" t="s">
        <v>278</v>
      </c>
      <c r="AE200" s="20"/>
      <c r="AF200" t="str">
        <f>VLOOKUP(L200,Contactos!B:B,1,0)</f>
        <v>SADIN INTERNATIONAL TRADING CO. L.L.C.</v>
      </c>
    </row>
    <row r="201" spans="1:32" ht="25.5" x14ac:dyDescent="0.2">
      <c r="A201" s="4">
        <f t="shared" si="10"/>
        <v>199</v>
      </c>
      <c r="B201" s="4" t="str">
        <f t="shared" si="11"/>
        <v/>
      </c>
      <c r="C201" s="4" t="str">
        <f>IFERROR(VLOOKUP(F201,Tablas!$A$1:$B$3,2,0),"")</f>
        <v/>
      </c>
      <c r="D201" s="4" t="str">
        <f t="shared" si="12"/>
        <v xml:space="preserve"> - CONTADO ADELANTADO / CASH IN ADVANCE - Dif. en cambio</v>
      </c>
      <c r="E201" s="19">
        <v>44681</v>
      </c>
      <c r="F201" s="20" t="s">
        <v>27</v>
      </c>
      <c r="G201" s="20"/>
      <c r="H201" s="20" t="s">
        <v>80</v>
      </c>
      <c r="I201" s="20" t="s">
        <v>81</v>
      </c>
      <c r="J201" s="20" t="s">
        <v>272</v>
      </c>
      <c r="K201" s="20" t="s">
        <v>272</v>
      </c>
      <c r="L201" s="20" t="s">
        <v>273</v>
      </c>
      <c r="M201" s="20" t="s">
        <v>33</v>
      </c>
      <c r="N201" s="21">
        <v>-288.22000000000003</v>
      </c>
      <c r="O201" s="21">
        <v>0</v>
      </c>
      <c r="P201" s="20"/>
      <c r="Q201" s="19">
        <v>44681</v>
      </c>
      <c r="R201" s="20"/>
      <c r="S201" s="20"/>
      <c r="T201" s="20" t="s">
        <v>70</v>
      </c>
      <c r="U201" s="20">
        <v>645370</v>
      </c>
      <c r="V201" s="20">
        <v>220018056</v>
      </c>
      <c r="W201" s="20" t="s">
        <v>50</v>
      </c>
      <c r="X201" s="20" t="s">
        <v>62</v>
      </c>
      <c r="Y201" s="20" t="s">
        <v>37</v>
      </c>
      <c r="Z201" s="20" t="s">
        <v>63</v>
      </c>
      <c r="AA201" s="20" t="s">
        <v>276</v>
      </c>
      <c r="AB201" s="20" t="s">
        <v>277</v>
      </c>
      <c r="AC201" s="20"/>
      <c r="AD201" s="20" t="s">
        <v>278</v>
      </c>
      <c r="AE201" s="20"/>
      <c r="AF201" t="str">
        <f>VLOOKUP(L201,Contactos!B:B,1,0)</f>
        <v>SADIN INTERNATIONAL TRADING CO. L.L.C.</v>
      </c>
    </row>
    <row r="202" spans="1:32" ht="38.25" x14ac:dyDescent="0.2">
      <c r="A202" s="4">
        <f t="shared" si="10"/>
        <v>200</v>
      </c>
      <c r="B202" s="4" t="str">
        <f t="shared" si="11"/>
        <v/>
      </c>
      <c r="C202" s="4" t="str">
        <f>IFERROR(VLOOKUP(F202,Tablas!$A$1:$B$3,2,0),"")</f>
        <v/>
      </c>
      <c r="D202" s="4" t="str">
        <f t="shared" si="12"/>
        <v xml:space="preserve"> - 50% PAGO ADELANTADO - 50% COBRANZA DOCUMENTARIA 90 DÍAS - Dif. en cambio</v>
      </c>
      <c r="E202" s="19">
        <v>45322</v>
      </c>
      <c r="F202" s="20" t="s">
        <v>27</v>
      </c>
      <c r="G202" s="20"/>
      <c r="H202" s="20" t="s">
        <v>29</v>
      </c>
      <c r="I202" s="20" t="s">
        <v>30</v>
      </c>
      <c r="J202" s="20" t="s">
        <v>250</v>
      </c>
      <c r="K202" s="20" t="s">
        <v>250</v>
      </c>
      <c r="L202" s="20" t="s">
        <v>251</v>
      </c>
      <c r="M202" s="20" t="s">
        <v>33</v>
      </c>
      <c r="N202" s="21">
        <v>-276.83999999999997</v>
      </c>
      <c r="O202" s="21">
        <v>0</v>
      </c>
      <c r="P202" s="20"/>
      <c r="Q202" s="19">
        <v>45322</v>
      </c>
      <c r="R202" s="20"/>
      <c r="S202" s="20"/>
      <c r="T202" s="20" t="s">
        <v>252</v>
      </c>
      <c r="U202" s="20">
        <v>952172</v>
      </c>
      <c r="V202" s="20">
        <v>240007485</v>
      </c>
      <c r="W202" s="20" t="s">
        <v>50</v>
      </c>
      <c r="X202" s="20" t="s">
        <v>62</v>
      </c>
      <c r="Y202" s="20" t="s">
        <v>37</v>
      </c>
      <c r="Z202" s="20" t="s">
        <v>63</v>
      </c>
      <c r="AA202" s="20" t="s">
        <v>254</v>
      </c>
      <c r="AB202" s="20" t="s">
        <v>255</v>
      </c>
      <c r="AC202" s="20" t="s">
        <v>256</v>
      </c>
      <c r="AD202" s="20" t="s">
        <v>175</v>
      </c>
      <c r="AE202" s="20"/>
      <c r="AF202" t="str">
        <f>VLOOKUP(L202,Contactos!B:B,1,0)</f>
        <v>CORPORACION FESA S.A.</v>
      </c>
    </row>
    <row r="203" spans="1:32" ht="25.5" x14ac:dyDescent="0.2">
      <c r="A203" s="4">
        <f t="shared" si="10"/>
        <v>201</v>
      </c>
      <c r="B203" s="4" t="str">
        <f t="shared" si="11"/>
        <v>NO</v>
      </c>
      <c r="C203" s="4" t="str">
        <f>IFERROR(VLOOKUP(F203,Tablas!$A$1:$B$3,2,0),"")</f>
        <v/>
      </c>
      <c r="D203" s="4" t="str">
        <f t="shared" si="12"/>
        <v xml:space="preserve"> - CONTADO / CASH - ABONO POR IDENTIFICAR</v>
      </c>
      <c r="E203" s="19">
        <v>45516</v>
      </c>
      <c r="F203" s="20" t="s">
        <v>27</v>
      </c>
      <c r="G203" s="20" t="s">
        <v>28</v>
      </c>
      <c r="H203" s="20" t="s">
        <v>44</v>
      </c>
      <c r="I203" s="20" t="s">
        <v>45</v>
      </c>
      <c r="J203" s="20" t="s">
        <v>46</v>
      </c>
      <c r="K203" s="20" t="s">
        <v>47</v>
      </c>
      <c r="L203" s="20" t="s">
        <v>48</v>
      </c>
      <c r="M203" s="20"/>
      <c r="N203" s="21">
        <v>-272.10000000000002</v>
      </c>
      <c r="O203" s="21">
        <v>-72.930000000000007</v>
      </c>
      <c r="P203" s="20"/>
      <c r="Q203" s="19">
        <v>45516</v>
      </c>
      <c r="R203" s="20"/>
      <c r="S203" s="19">
        <v>45516</v>
      </c>
      <c r="T203" s="20" t="s">
        <v>49</v>
      </c>
      <c r="U203" s="20">
        <v>1025782</v>
      </c>
      <c r="V203" s="20">
        <v>240010979</v>
      </c>
      <c r="W203" s="20" t="s">
        <v>35</v>
      </c>
      <c r="X203" s="20" t="s">
        <v>185</v>
      </c>
      <c r="Y203" s="20" t="s">
        <v>52</v>
      </c>
      <c r="Z203" s="20" t="s">
        <v>579</v>
      </c>
      <c r="AA203" s="20" t="s">
        <v>53</v>
      </c>
      <c r="AB203" s="20" t="s">
        <v>54</v>
      </c>
      <c r="AC203" s="20" t="s">
        <v>55</v>
      </c>
      <c r="AD203" s="20" t="s">
        <v>56</v>
      </c>
      <c r="AE203" s="20"/>
      <c r="AF203" t="e">
        <f>VLOOKUP(L203,Contactos!B:B,1,0)</f>
        <v>#N/A</v>
      </c>
    </row>
    <row r="204" spans="1:32" ht="25.5" x14ac:dyDescent="0.2">
      <c r="A204" s="4">
        <f t="shared" si="10"/>
        <v>202</v>
      </c>
      <c r="B204" s="4" t="str">
        <f t="shared" si="11"/>
        <v/>
      </c>
      <c r="C204" s="4" t="str">
        <f>IFERROR(VLOOKUP(F204,Tablas!$A$1:$B$3,2,0),"")</f>
        <v/>
      </c>
      <c r="D204" s="4" t="str">
        <f t="shared" si="12"/>
        <v xml:space="preserve"> - CONTADO ADELANTADO / CASH IN ADVANCE - Dif. en cambio</v>
      </c>
      <c r="E204" s="19">
        <v>45473</v>
      </c>
      <c r="F204" s="20" t="s">
        <v>27</v>
      </c>
      <c r="G204" s="20"/>
      <c r="H204" s="20" t="s">
        <v>29</v>
      </c>
      <c r="I204" s="20" t="s">
        <v>30</v>
      </c>
      <c r="J204" s="20" t="s">
        <v>190</v>
      </c>
      <c r="K204" s="20" t="s">
        <v>190</v>
      </c>
      <c r="L204" s="20" t="s">
        <v>191</v>
      </c>
      <c r="M204" s="20"/>
      <c r="N204" s="21">
        <v>-268.01</v>
      </c>
      <c r="O204" s="21">
        <v>0</v>
      </c>
      <c r="P204" s="20"/>
      <c r="Q204" s="19">
        <v>45473</v>
      </c>
      <c r="R204" s="20"/>
      <c r="S204" s="20"/>
      <c r="T204" s="20" t="s">
        <v>70</v>
      </c>
      <c r="U204" s="20">
        <v>1028646</v>
      </c>
      <c r="V204" s="20">
        <v>240026908</v>
      </c>
      <c r="W204" s="20" t="s">
        <v>50</v>
      </c>
      <c r="X204" s="20" t="s">
        <v>62</v>
      </c>
      <c r="Y204" s="20" t="s">
        <v>37</v>
      </c>
      <c r="Z204" s="20" t="s">
        <v>63</v>
      </c>
      <c r="AA204" s="20" t="s">
        <v>194</v>
      </c>
      <c r="AB204" s="20" t="s">
        <v>195</v>
      </c>
      <c r="AC204" s="20" t="s">
        <v>66</v>
      </c>
      <c r="AD204" s="20" t="s">
        <v>196</v>
      </c>
      <c r="AE204" s="20"/>
      <c r="AF204" t="str">
        <f>VLOOKUP(L204,Contactos!B:B,1,0)</f>
        <v>SPIROCO S.A.R.L (PHARMACY BIKFAYA)</v>
      </c>
    </row>
    <row r="205" spans="1:32" ht="51" x14ac:dyDescent="0.2">
      <c r="A205" s="4">
        <f t="shared" si="10"/>
        <v>203</v>
      </c>
      <c r="B205" s="4" t="str">
        <f t="shared" si="11"/>
        <v>F010-00001236</v>
      </c>
      <c r="C205" s="4" t="str">
        <f>IFERROR(VLOOKUP(F205,Tablas!$A$1:$B$3,2,0),"")</f>
        <v/>
      </c>
      <c r="D205" s="4" t="str">
        <f t="shared" si="12"/>
        <v xml:space="preserve"> - LETRA 75 DIAS / DRAFT 75 DAYS - Notas de crédito clientes - C20606449811</v>
      </c>
      <c r="E205" s="19">
        <v>45400</v>
      </c>
      <c r="F205" s="20" t="s">
        <v>203</v>
      </c>
      <c r="G205" s="20" t="s">
        <v>580</v>
      </c>
      <c r="H205" s="20" t="s">
        <v>44</v>
      </c>
      <c r="I205" s="20" t="s">
        <v>45</v>
      </c>
      <c r="J205" s="20" t="s">
        <v>391</v>
      </c>
      <c r="K205" s="20" t="s">
        <v>392</v>
      </c>
      <c r="L205" s="20" t="s">
        <v>393</v>
      </c>
      <c r="M205" s="20" t="s">
        <v>33</v>
      </c>
      <c r="N205" s="21">
        <v>-267.31</v>
      </c>
      <c r="O205" s="21">
        <v>0</v>
      </c>
      <c r="P205" s="20"/>
      <c r="Q205" s="19">
        <v>45400</v>
      </c>
      <c r="R205" s="20"/>
      <c r="S205" s="19">
        <v>45400</v>
      </c>
      <c r="T205" s="20" t="s">
        <v>126</v>
      </c>
      <c r="U205" s="20">
        <v>948136</v>
      </c>
      <c r="V205" s="20">
        <v>240000090</v>
      </c>
      <c r="W205" s="20" t="s">
        <v>206</v>
      </c>
      <c r="X205" s="20" t="s">
        <v>305</v>
      </c>
      <c r="Y205" s="20" t="s">
        <v>306</v>
      </c>
      <c r="Z205" s="20" t="s">
        <v>394</v>
      </c>
      <c r="AA205" s="20" t="s">
        <v>495</v>
      </c>
      <c r="AB205" s="20" t="s">
        <v>337</v>
      </c>
      <c r="AC205" s="20" t="s">
        <v>337</v>
      </c>
      <c r="AD205" s="20" t="s">
        <v>56</v>
      </c>
      <c r="AE205" s="20"/>
      <c r="AF205" t="str">
        <f>VLOOKUP(L205,Contactos!B:B,1,0)</f>
        <v>SANIDAD AGROPECUARIA &amp; ASOCIADOS S.A.C.</v>
      </c>
    </row>
    <row r="206" spans="1:32" ht="25.5" x14ac:dyDescent="0.2">
      <c r="A206" s="4">
        <f t="shared" si="10"/>
        <v>204</v>
      </c>
      <c r="B206" s="4" t="str">
        <f t="shared" si="11"/>
        <v/>
      </c>
      <c r="C206" s="4" t="str">
        <f>IFERROR(VLOOKUP(F206,Tablas!$A$1:$B$3,2,0),"")</f>
        <v/>
      </c>
      <c r="D206" s="4" t="str">
        <f t="shared" si="12"/>
        <v xml:space="preserve"> - CONTADO ADELANTADO / CASH IN ADVANCE - Dif. en cambio</v>
      </c>
      <c r="E206" s="19">
        <v>45473</v>
      </c>
      <c r="F206" s="20" t="s">
        <v>27</v>
      </c>
      <c r="G206" s="20"/>
      <c r="H206" s="20" t="s">
        <v>29</v>
      </c>
      <c r="I206" s="20" t="s">
        <v>30</v>
      </c>
      <c r="J206" s="20" t="s">
        <v>292</v>
      </c>
      <c r="K206" s="20" t="s">
        <v>292</v>
      </c>
      <c r="L206" s="20" t="s">
        <v>293</v>
      </c>
      <c r="M206" s="20"/>
      <c r="N206" s="21">
        <v>-260.76</v>
      </c>
      <c r="O206" s="21">
        <v>0</v>
      </c>
      <c r="P206" s="20"/>
      <c r="Q206" s="19">
        <v>45473</v>
      </c>
      <c r="R206" s="20"/>
      <c r="S206" s="20"/>
      <c r="T206" s="20" t="s">
        <v>70</v>
      </c>
      <c r="U206" s="20">
        <v>1028645</v>
      </c>
      <c r="V206" s="20">
        <v>240026907</v>
      </c>
      <c r="W206" s="20" t="s">
        <v>50</v>
      </c>
      <c r="X206" s="20" t="s">
        <v>292</v>
      </c>
      <c r="Y206" s="20" t="s">
        <v>37</v>
      </c>
      <c r="Z206" s="20" t="s">
        <v>63</v>
      </c>
      <c r="AA206" s="20" t="s">
        <v>295</v>
      </c>
      <c r="AB206" s="20" t="s">
        <v>296</v>
      </c>
      <c r="AC206" s="20" t="s">
        <v>66</v>
      </c>
      <c r="AD206" s="20" t="s">
        <v>297</v>
      </c>
      <c r="AE206" s="20"/>
      <c r="AF206" t="str">
        <f>VLOOKUP(L206,Contactos!B:B,1,0)</f>
        <v>BREMER LANKA (PVT) LTD.</v>
      </c>
    </row>
    <row r="207" spans="1:32" ht="25.5" x14ac:dyDescent="0.2">
      <c r="A207" s="4">
        <f t="shared" si="10"/>
        <v>205</v>
      </c>
      <c r="B207" s="4" t="str">
        <f t="shared" si="11"/>
        <v/>
      </c>
      <c r="C207" s="4" t="str">
        <f>IFERROR(VLOOKUP(F207,Tablas!$A$1:$B$3,2,0),"")</f>
        <v/>
      </c>
      <c r="D207" s="4" t="str">
        <f t="shared" si="12"/>
        <v xml:space="preserve"> - CONTADO / CASH - Dif. en cambio</v>
      </c>
      <c r="E207" s="19">
        <v>43769</v>
      </c>
      <c r="F207" s="20" t="s">
        <v>27</v>
      </c>
      <c r="G207" s="20"/>
      <c r="H207" s="20" t="s">
        <v>44</v>
      </c>
      <c r="I207" s="20" t="s">
        <v>45</v>
      </c>
      <c r="J207" s="20" t="s">
        <v>396</v>
      </c>
      <c r="K207" s="20" t="s">
        <v>397</v>
      </c>
      <c r="L207" s="20" t="s">
        <v>398</v>
      </c>
      <c r="M207" s="20" t="s">
        <v>33</v>
      </c>
      <c r="N207" s="21">
        <v>-258.73</v>
      </c>
      <c r="O207" s="21">
        <v>0</v>
      </c>
      <c r="P207" s="20"/>
      <c r="Q207" s="19">
        <v>43769</v>
      </c>
      <c r="R207" s="20"/>
      <c r="S207" s="19">
        <v>43769</v>
      </c>
      <c r="T207" s="20" t="s">
        <v>49</v>
      </c>
      <c r="U207" s="20">
        <v>293233</v>
      </c>
      <c r="V207" s="20">
        <v>1900027960</v>
      </c>
      <c r="W207" s="20" t="s">
        <v>50</v>
      </c>
      <c r="X207" s="20" t="s">
        <v>62</v>
      </c>
      <c r="Y207" s="20" t="s">
        <v>52</v>
      </c>
      <c r="Z207" s="20" t="s">
        <v>63</v>
      </c>
      <c r="AA207" s="20" t="s">
        <v>66</v>
      </c>
      <c r="AB207" s="20" t="s">
        <v>66</v>
      </c>
      <c r="AC207" s="20" t="s">
        <v>66</v>
      </c>
      <c r="AD207" s="20" t="s">
        <v>56</v>
      </c>
      <c r="AE207" s="20"/>
      <c r="AF207" t="e">
        <f>VLOOKUP(L207,Contactos!B:B,1,0)</f>
        <v>#N/A</v>
      </c>
    </row>
    <row r="208" spans="1:32" ht="25.5" x14ac:dyDescent="0.2">
      <c r="A208" s="4">
        <f t="shared" si="10"/>
        <v>206</v>
      </c>
      <c r="B208" s="4" t="str">
        <f t="shared" si="11"/>
        <v/>
      </c>
      <c r="C208" s="4" t="str">
        <f>IFERROR(VLOOKUP(F208,Tablas!$A$1:$B$3,2,0),"")</f>
        <v/>
      </c>
      <c r="D208" s="4" t="str">
        <f t="shared" si="12"/>
        <v xml:space="preserve"> - COBRANZA DOC. 75 DIAS  / DA 75 DAYS - Dif. en cambio</v>
      </c>
      <c r="E208" s="19">
        <v>45412</v>
      </c>
      <c r="F208" s="20" t="s">
        <v>27</v>
      </c>
      <c r="G208" s="20"/>
      <c r="H208" s="20" t="s">
        <v>29</v>
      </c>
      <c r="I208" s="20" t="s">
        <v>30</v>
      </c>
      <c r="J208" s="20" t="s">
        <v>581</v>
      </c>
      <c r="K208" s="20" t="s">
        <v>581</v>
      </c>
      <c r="L208" s="20" t="s">
        <v>506</v>
      </c>
      <c r="M208" s="20" t="s">
        <v>33</v>
      </c>
      <c r="N208" s="21">
        <v>-257.89999999999998</v>
      </c>
      <c r="O208" s="21">
        <v>0</v>
      </c>
      <c r="P208" s="20"/>
      <c r="Q208" s="19">
        <v>45412</v>
      </c>
      <c r="R208" s="20"/>
      <c r="S208" s="20"/>
      <c r="T208" s="20" t="s">
        <v>582</v>
      </c>
      <c r="U208" s="20">
        <v>1001665</v>
      </c>
      <c r="V208" s="20">
        <v>240019052</v>
      </c>
      <c r="W208" s="20" t="s">
        <v>50</v>
      </c>
      <c r="X208" s="20" t="s">
        <v>62</v>
      </c>
      <c r="Y208" s="20" t="s">
        <v>37</v>
      </c>
      <c r="Z208" s="20" t="s">
        <v>63</v>
      </c>
      <c r="AA208" s="20" t="s">
        <v>508</v>
      </c>
      <c r="AB208" s="20" t="s">
        <v>509</v>
      </c>
      <c r="AC208" s="20" t="s">
        <v>66</v>
      </c>
      <c r="AD208" s="20" t="s">
        <v>583</v>
      </c>
      <c r="AE208" s="20"/>
      <c r="AF208" t="str">
        <f>VLOOKUP(L208,Contactos!B:B,1,0)</f>
        <v>AL FIAFY FOR VETERINARY CARE</v>
      </c>
    </row>
    <row r="209" spans="1:32" ht="51" x14ac:dyDescent="0.2">
      <c r="A209" s="4">
        <f t="shared" si="10"/>
        <v>207</v>
      </c>
      <c r="B209" s="4" t="str">
        <f t="shared" si="11"/>
        <v>9999-23000380</v>
      </c>
      <c r="C209" s="4" t="str">
        <f>IFERROR(VLOOKUP(F209,Tablas!$A$1:$B$3,2,0),"")</f>
        <v/>
      </c>
      <c r="D209" s="4" t="str">
        <f t="shared" si="12"/>
        <v xml:space="preserve"> - LETRA 75 DIAS / DRAFT 75 DAYS - Notas de crédito clientes - C20110651121</v>
      </c>
      <c r="E209" s="19">
        <v>45469</v>
      </c>
      <c r="F209" s="20" t="s">
        <v>203</v>
      </c>
      <c r="G209" s="20" t="s">
        <v>584</v>
      </c>
      <c r="H209" s="20" t="s">
        <v>44</v>
      </c>
      <c r="I209" s="20" t="s">
        <v>45</v>
      </c>
      <c r="J209" s="20" t="s">
        <v>330</v>
      </c>
      <c r="K209" s="20" t="s">
        <v>331</v>
      </c>
      <c r="L209" s="20" t="s">
        <v>332</v>
      </c>
      <c r="M209" s="20" t="s">
        <v>125</v>
      </c>
      <c r="N209" s="21">
        <v>-257.83</v>
      </c>
      <c r="O209" s="21">
        <v>0</v>
      </c>
      <c r="P209" s="20"/>
      <c r="Q209" s="19">
        <v>45469</v>
      </c>
      <c r="R209" s="20"/>
      <c r="S209" s="19">
        <v>45469</v>
      </c>
      <c r="T209" s="20" t="s">
        <v>126</v>
      </c>
      <c r="U209" s="20">
        <v>986582</v>
      </c>
      <c r="V209" s="20">
        <v>240000150</v>
      </c>
      <c r="W209" s="20" t="s">
        <v>206</v>
      </c>
      <c r="X209" s="20" t="s">
        <v>274</v>
      </c>
      <c r="Y209" s="20" t="s">
        <v>333</v>
      </c>
      <c r="Z209" s="20" t="s">
        <v>334</v>
      </c>
      <c r="AA209" s="20" t="s">
        <v>335</v>
      </c>
      <c r="AB209" s="20" t="s">
        <v>336</v>
      </c>
      <c r="AC209" s="20" t="s">
        <v>337</v>
      </c>
      <c r="AD209" s="20" t="s">
        <v>56</v>
      </c>
      <c r="AE209" s="20"/>
      <c r="AF209" t="str">
        <f>VLOOKUP(L209,Contactos!B:B,1,0)</f>
        <v>REPRESENTACIONES DURAND S.A.C.</v>
      </c>
    </row>
    <row r="210" spans="1:32" x14ac:dyDescent="0.2">
      <c r="A210" s="4">
        <f t="shared" si="10"/>
        <v>208</v>
      </c>
      <c r="B210" s="4" t="str">
        <f t="shared" si="11"/>
        <v>TOZ</v>
      </c>
      <c r="C210" s="4" t="str">
        <f>IFERROR(VLOOKUP(F210,Tablas!$A$1:$B$3,2,0),"")</f>
        <v/>
      </c>
      <c r="D210" s="4" t="str">
        <f t="shared" si="12"/>
        <v xml:space="preserve"> - CONTADO / CASH - JUNTOZ</v>
      </c>
      <c r="E210" s="19">
        <v>45505</v>
      </c>
      <c r="F210" s="20" t="s">
        <v>27</v>
      </c>
      <c r="G210" s="20" t="s">
        <v>485</v>
      </c>
      <c r="H210" s="20" t="s">
        <v>120</v>
      </c>
      <c r="I210" s="20" t="s">
        <v>121</v>
      </c>
      <c r="J210" s="20" t="s">
        <v>177</v>
      </c>
      <c r="K210" s="20" t="s">
        <v>178</v>
      </c>
      <c r="L210" s="20" t="s">
        <v>179</v>
      </c>
      <c r="M210" s="20"/>
      <c r="N210" s="21">
        <v>-257.57</v>
      </c>
      <c r="O210" s="21">
        <v>0</v>
      </c>
      <c r="P210" s="20"/>
      <c r="Q210" s="19">
        <v>45505</v>
      </c>
      <c r="R210" s="20"/>
      <c r="S210" s="19">
        <v>45505</v>
      </c>
      <c r="T210" s="20" t="s">
        <v>49</v>
      </c>
      <c r="U210" s="20">
        <v>1041579</v>
      </c>
      <c r="V210" s="20">
        <v>240012162</v>
      </c>
      <c r="W210" s="20" t="s">
        <v>35</v>
      </c>
      <c r="X210" s="20" t="s">
        <v>180</v>
      </c>
      <c r="Y210" s="20" t="s">
        <v>52</v>
      </c>
      <c r="Z210" s="20" t="s">
        <v>485</v>
      </c>
      <c r="AA210" s="20" t="s">
        <v>53</v>
      </c>
      <c r="AB210" s="20" t="s">
        <v>54</v>
      </c>
      <c r="AC210" s="20" t="s">
        <v>167</v>
      </c>
      <c r="AD210" s="20" t="s">
        <v>56</v>
      </c>
      <c r="AE210" s="20"/>
      <c r="AF210" t="e">
        <f>VLOOKUP(L210,Contactos!B:B,1,0)</f>
        <v>#N/A</v>
      </c>
    </row>
    <row r="211" spans="1:32" ht="25.5" x14ac:dyDescent="0.2">
      <c r="A211" s="4">
        <f t="shared" si="10"/>
        <v>209</v>
      </c>
      <c r="B211" s="4" t="str">
        <f t="shared" si="11"/>
        <v/>
      </c>
      <c r="C211" s="4" t="str">
        <f>IFERROR(VLOOKUP(F211,Tablas!$A$1:$B$3,2,0),"")</f>
        <v/>
      </c>
      <c r="D211" s="4" t="str">
        <f t="shared" si="12"/>
        <v xml:space="preserve"> - CONTADO / CASH - Dif. en cambio</v>
      </c>
      <c r="E211" s="19">
        <v>45473</v>
      </c>
      <c r="F211" s="20" t="s">
        <v>27</v>
      </c>
      <c r="G211" s="20"/>
      <c r="H211" s="20" t="s">
        <v>29</v>
      </c>
      <c r="I211" s="20" t="s">
        <v>30</v>
      </c>
      <c r="J211" s="20" t="s">
        <v>183</v>
      </c>
      <c r="K211" s="20" t="s">
        <v>183</v>
      </c>
      <c r="L211" s="20" t="s">
        <v>184</v>
      </c>
      <c r="M211" s="20"/>
      <c r="N211" s="21">
        <v>-257.22000000000003</v>
      </c>
      <c r="O211" s="21">
        <v>0</v>
      </c>
      <c r="P211" s="20"/>
      <c r="Q211" s="19">
        <v>45473</v>
      </c>
      <c r="R211" s="20"/>
      <c r="S211" s="20"/>
      <c r="T211" s="20" t="s">
        <v>49</v>
      </c>
      <c r="U211" s="20">
        <v>1028675</v>
      </c>
      <c r="V211" s="20">
        <v>240026937</v>
      </c>
      <c r="W211" s="20" t="s">
        <v>50</v>
      </c>
      <c r="X211" s="20" t="s">
        <v>62</v>
      </c>
      <c r="Y211" s="20" t="s">
        <v>37</v>
      </c>
      <c r="Z211" s="20" t="s">
        <v>63</v>
      </c>
      <c r="AA211" s="20" t="s">
        <v>187</v>
      </c>
      <c r="AB211" s="20"/>
      <c r="AC211" s="20"/>
      <c r="AD211" s="20" t="s">
        <v>188</v>
      </c>
      <c r="AE211" s="20"/>
      <c r="AF211" t="str">
        <f>VLOOKUP(L211,Contactos!B:B,1,0)</f>
        <v>THREE STAR LIMITED</v>
      </c>
    </row>
    <row r="212" spans="1:32" ht="25.5" x14ac:dyDescent="0.2">
      <c r="A212" s="4">
        <f t="shared" si="10"/>
        <v>210</v>
      </c>
      <c r="B212" s="4" t="str">
        <f t="shared" si="11"/>
        <v>4371</v>
      </c>
      <c r="C212" s="4" t="str">
        <f>IFERROR(VLOOKUP(F212,Tablas!$A$1:$B$3,2,0),"")</f>
        <v/>
      </c>
      <c r="D212" s="4" t="str">
        <f t="shared" si="12"/>
        <v xml:space="preserve"> - CONTADO ADELANTADO / CASH IN ADVANCE - ABONO PE 4371</v>
      </c>
      <c r="E212" s="19">
        <v>45217</v>
      </c>
      <c r="F212" s="20" t="s">
        <v>27</v>
      </c>
      <c r="G212" s="20" t="s">
        <v>585</v>
      </c>
      <c r="H212" s="20" t="s">
        <v>120</v>
      </c>
      <c r="I212" s="20" t="s">
        <v>121</v>
      </c>
      <c r="J212" s="20" t="s">
        <v>486</v>
      </c>
      <c r="K212" s="20" t="s">
        <v>487</v>
      </c>
      <c r="L212" s="20" t="s">
        <v>488</v>
      </c>
      <c r="M212" s="20" t="s">
        <v>33</v>
      </c>
      <c r="N212" s="21">
        <v>-252.31</v>
      </c>
      <c r="O212" s="21">
        <v>0</v>
      </c>
      <c r="P212" s="20"/>
      <c r="Q212" s="19">
        <v>45217</v>
      </c>
      <c r="R212" s="20"/>
      <c r="S212" s="19">
        <v>45217</v>
      </c>
      <c r="T212" s="20" t="s">
        <v>70</v>
      </c>
      <c r="U212" s="20">
        <v>862895</v>
      </c>
      <c r="V212" s="20">
        <v>230011549</v>
      </c>
      <c r="W212" s="20" t="s">
        <v>35</v>
      </c>
      <c r="X212" s="20" t="s">
        <v>127</v>
      </c>
      <c r="Y212" s="20" t="s">
        <v>489</v>
      </c>
      <c r="Z212" s="20" t="s">
        <v>586</v>
      </c>
      <c r="AA212" s="20" t="s">
        <v>491</v>
      </c>
      <c r="AB212" s="20" t="s">
        <v>492</v>
      </c>
      <c r="AC212" s="20" t="s">
        <v>337</v>
      </c>
      <c r="AD212" s="20" t="s">
        <v>56</v>
      </c>
      <c r="AE212" s="20"/>
      <c r="AF212" t="str">
        <f>VLOOKUP(L212,Contactos!B:B,1,0)</f>
        <v>ANIMASCOTAS INVERSIONES E.I.R.L.</v>
      </c>
    </row>
    <row r="213" spans="1:32" ht="25.5" x14ac:dyDescent="0.2">
      <c r="A213" s="4">
        <f t="shared" si="10"/>
        <v>211</v>
      </c>
      <c r="B213" s="4" t="str">
        <f t="shared" si="11"/>
        <v/>
      </c>
      <c r="C213" s="4" t="str">
        <f>IFERROR(VLOOKUP(F213,Tablas!$A$1:$B$3,2,0),"")</f>
        <v/>
      </c>
      <c r="D213" s="4" t="str">
        <f t="shared" si="12"/>
        <v xml:space="preserve"> - CONTADO ADELANTADO / CASH IN ADVANCE - Dif. en cambio</v>
      </c>
      <c r="E213" s="19">
        <v>44834</v>
      </c>
      <c r="F213" s="20" t="s">
        <v>27</v>
      </c>
      <c r="G213" s="20"/>
      <c r="H213" s="20" t="s">
        <v>80</v>
      </c>
      <c r="I213" s="20" t="s">
        <v>81</v>
      </c>
      <c r="J213" s="20" t="s">
        <v>204</v>
      </c>
      <c r="K213" s="20" t="s">
        <v>204</v>
      </c>
      <c r="L213" s="20" t="s">
        <v>205</v>
      </c>
      <c r="M213" s="20"/>
      <c r="N213" s="21">
        <v>-250.06</v>
      </c>
      <c r="O213" s="21">
        <v>0</v>
      </c>
      <c r="P213" s="20"/>
      <c r="Q213" s="19">
        <v>44834</v>
      </c>
      <c r="R213" s="20"/>
      <c r="S213" s="20"/>
      <c r="T213" s="20" t="s">
        <v>70</v>
      </c>
      <c r="U213" s="20">
        <v>704998</v>
      </c>
      <c r="V213" s="20">
        <v>220036612</v>
      </c>
      <c r="W213" s="20" t="s">
        <v>50</v>
      </c>
      <c r="X213" s="20" t="s">
        <v>62</v>
      </c>
      <c r="Y213" s="20" t="s">
        <v>37</v>
      </c>
      <c r="Z213" s="20" t="s">
        <v>63</v>
      </c>
      <c r="AA213" s="20" t="s">
        <v>209</v>
      </c>
      <c r="AB213" s="20"/>
      <c r="AC213" s="20"/>
      <c r="AD213" s="20" t="s">
        <v>210</v>
      </c>
      <c r="AE213" s="20"/>
      <c r="AF213" t="str">
        <f>VLOOKUP(L213,Contactos!B:B,1,0)</f>
        <v>BEIJING YI LONG XIANG TECHNOLOGY CO.LTD</v>
      </c>
    </row>
    <row r="214" spans="1:32" ht="25.5" x14ac:dyDescent="0.2">
      <c r="A214" s="4">
        <f t="shared" si="10"/>
        <v>212</v>
      </c>
      <c r="B214" s="4" t="str">
        <f t="shared" si="11"/>
        <v/>
      </c>
      <c r="C214" s="4" t="str">
        <f>IFERROR(VLOOKUP(F214,Tablas!$A$1:$B$3,2,0),"")</f>
        <v/>
      </c>
      <c r="D214" s="4" t="str">
        <f t="shared" si="12"/>
        <v xml:space="preserve"> - CONTADO ADELANTADO / CASH IN ADVANCE - Dif. en cambio</v>
      </c>
      <c r="E214" s="19">
        <v>44681</v>
      </c>
      <c r="F214" s="20" t="s">
        <v>27</v>
      </c>
      <c r="G214" s="20"/>
      <c r="H214" s="20" t="s">
        <v>80</v>
      </c>
      <c r="I214" s="20" t="s">
        <v>81</v>
      </c>
      <c r="J214" s="20" t="s">
        <v>204</v>
      </c>
      <c r="K214" s="20" t="s">
        <v>204</v>
      </c>
      <c r="L214" s="20" t="s">
        <v>205</v>
      </c>
      <c r="M214" s="20"/>
      <c r="N214" s="21">
        <v>-242.86</v>
      </c>
      <c r="O214" s="21">
        <v>0</v>
      </c>
      <c r="P214" s="20"/>
      <c r="Q214" s="19">
        <v>44681</v>
      </c>
      <c r="R214" s="20"/>
      <c r="S214" s="20"/>
      <c r="T214" s="20" t="s">
        <v>70</v>
      </c>
      <c r="U214" s="20">
        <v>645367</v>
      </c>
      <c r="V214" s="20">
        <v>220018053</v>
      </c>
      <c r="W214" s="20" t="s">
        <v>50</v>
      </c>
      <c r="X214" s="20" t="s">
        <v>62</v>
      </c>
      <c r="Y214" s="20" t="s">
        <v>37</v>
      </c>
      <c r="Z214" s="20" t="s">
        <v>63</v>
      </c>
      <c r="AA214" s="20" t="s">
        <v>209</v>
      </c>
      <c r="AB214" s="20"/>
      <c r="AC214" s="20"/>
      <c r="AD214" s="20" t="s">
        <v>210</v>
      </c>
      <c r="AE214" s="20"/>
      <c r="AF214" t="str">
        <f>VLOOKUP(L214,Contactos!B:B,1,0)</f>
        <v>BEIJING YI LONG XIANG TECHNOLOGY CO.LTD</v>
      </c>
    </row>
    <row r="215" spans="1:32" ht="38.25" x14ac:dyDescent="0.2">
      <c r="A215" s="4">
        <f t="shared" si="10"/>
        <v>213</v>
      </c>
      <c r="B215" s="4" t="str">
        <f t="shared" si="11"/>
        <v>4788</v>
      </c>
      <c r="C215" s="4" t="str">
        <f>IFERROR(VLOOKUP(F215,Tablas!$A$1:$B$3,2,0),"")</f>
        <v/>
      </c>
      <c r="D215" s="4" t="str">
        <f t="shared" si="12"/>
        <v xml:space="preserve"> - CONTADO / CASH - PE 4788</v>
      </c>
      <c r="E215" s="19">
        <v>45547</v>
      </c>
      <c r="F215" s="20" t="s">
        <v>27</v>
      </c>
      <c r="G215" s="20" t="s">
        <v>587</v>
      </c>
      <c r="H215" s="20" t="s">
        <v>120</v>
      </c>
      <c r="I215" s="20" t="s">
        <v>121</v>
      </c>
      <c r="J215" s="20" t="s">
        <v>588</v>
      </c>
      <c r="K215" s="20" t="s">
        <v>589</v>
      </c>
      <c r="L215" s="20" t="s">
        <v>590</v>
      </c>
      <c r="M215" s="20"/>
      <c r="N215" s="21">
        <v>-242.25</v>
      </c>
      <c r="O215" s="21">
        <v>0</v>
      </c>
      <c r="P215" s="20"/>
      <c r="Q215" s="19">
        <v>45547</v>
      </c>
      <c r="R215" s="20"/>
      <c r="S215" s="19">
        <v>45547</v>
      </c>
      <c r="T215" s="20" t="s">
        <v>49</v>
      </c>
      <c r="U215" s="20">
        <v>1023170</v>
      </c>
      <c r="V215" s="20">
        <v>240010736</v>
      </c>
      <c r="W215" s="20" t="s">
        <v>35</v>
      </c>
      <c r="X215" s="20" t="s">
        <v>127</v>
      </c>
      <c r="Y215" s="20" t="s">
        <v>591</v>
      </c>
      <c r="Z215" s="20" t="s">
        <v>587</v>
      </c>
      <c r="AA215" s="20" t="s">
        <v>592</v>
      </c>
      <c r="AB215" s="20" t="s">
        <v>270</v>
      </c>
      <c r="AC215" s="20" t="s">
        <v>167</v>
      </c>
      <c r="AD215" s="20" t="s">
        <v>56</v>
      </c>
      <c r="AE215" s="20"/>
      <c r="AF215" t="str">
        <f>VLOOKUP(L215,Contactos!B:B,1,0)</f>
        <v>ARCA SERVICIOS GENERALES SRL</v>
      </c>
    </row>
    <row r="216" spans="1:32" ht="25.5" x14ac:dyDescent="0.2">
      <c r="A216" s="4">
        <f t="shared" si="10"/>
        <v>214</v>
      </c>
      <c r="B216" s="4" t="str">
        <f t="shared" si="11"/>
        <v/>
      </c>
      <c r="C216" s="4" t="str">
        <f>IFERROR(VLOOKUP(F216,Tablas!$A$1:$B$3,2,0),"")</f>
        <v/>
      </c>
      <c r="D216" s="4" t="str">
        <f t="shared" si="12"/>
        <v xml:space="preserve"> - CONTADO ADELANTADO / CASH IN ADVANCE - Dif. en cambio</v>
      </c>
      <c r="E216" s="19">
        <v>43921</v>
      </c>
      <c r="F216" s="20" t="s">
        <v>27</v>
      </c>
      <c r="G216" s="20"/>
      <c r="H216" s="20" t="s">
        <v>80</v>
      </c>
      <c r="I216" s="20" t="s">
        <v>81</v>
      </c>
      <c r="J216" s="20" t="s">
        <v>272</v>
      </c>
      <c r="K216" s="20" t="s">
        <v>272</v>
      </c>
      <c r="L216" s="20" t="s">
        <v>273</v>
      </c>
      <c r="M216" s="20" t="s">
        <v>33</v>
      </c>
      <c r="N216" s="21">
        <v>-238.92</v>
      </c>
      <c r="O216" s="21">
        <v>0</v>
      </c>
      <c r="P216" s="20"/>
      <c r="Q216" s="19">
        <v>43921</v>
      </c>
      <c r="R216" s="20"/>
      <c r="S216" s="20"/>
      <c r="T216" s="20" t="s">
        <v>70</v>
      </c>
      <c r="U216" s="20">
        <v>351434</v>
      </c>
      <c r="V216" s="20">
        <v>2000008364</v>
      </c>
      <c r="W216" s="20" t="s">
        <v>50</v>
      </c>
      <c r="X216" s="20" t="s">
        <v>62</v>
      </c>
      <c r="Y216" s="20" t="s">
        <v>37</v>
      </c>
      <c r="Z216" s="20" t="s">
        <v>63</v>
      </c>
      <c r="AA216" s="20" t="s">
        <v>276</v>
      </c>
      <c r="AB216" s="20" t="s">
        <v>277</v>
      </c>
      <c r="AC216" s="20"/>
      <c r="AD216" s="20" t="s">
        <v>278</v>
      </c>
      <c r="AE216" s="20"/>
      <c r="AF216" t="str">
        <f>VLOOKUP(L216,Contactos!B:B,1,0)</f>
        <v>SADIN INTERNATIONAL TRADING CO. L.L.C.</v>
      </c>
    </row>
    <row r="217" spans="1:32" ht="25.5" x14ac:dyDescent="0.2">
      <c r="A217" s="4">
        <f t="shared" si="10"/>
        <v>215</v>
      </c>
      <c r="B217" s="4" t="str">
        <f t="shared" si="11"/>
        <v/>
      </c>
      <c r="C217" s="4" t="str">
        <f>IFERROR(VLOOKUP(F217,Tablas!$A$1:$B$3,2,0),"")</f>
        <v/>
      </c>
      <c r="D217" s="4" t="str">
        <f t="shared" si="12"/>
        <v xml:space="preserve"> - CONTADO / CASH - Dif. en cambio</v>
      </c>
      <c r="E217" s="19">
        <v>45291</v>
      </c>
      <c r="F217" s="20" t="s">
        <v>27</v>
      </c>
      <c r="G217" s="20"/>
      <c r="H217" s="20" t="s">
        <v>44</v>
      </c>
      <c r="I217" s="20" t="s">
        <v>45</v>
      </c>
      <c r="J217" s="20" t="s">
        <v>396</v>
      </c>
      <c r="K217" s="20" t="s">
        <v>397</v>
      </c>
      <c r="L217" s="20" t="s">
        <v>398</v>
      </c>
      <c r="M217" s="20" t="s">
        <v>33</v>
      </c>
      <c r="N217" s="21">
        <v>-237.97</v>
      </c>
      <c r="O217" s="21">
        <v>0</v>
      </c>
      <c r="P217" s="20"/>
      <c r="Q217" s="19">
        <v>45291</v>
      </c>
      <c r="R217" s="20"/>
      <c r="S217" s="19">
        <v>45291</v>
      </c>
      <c r="T217" s="20" t="s">
        <v>49</v>
      </c>
      <c r="U217" s="20">
        <v>921826</v>
      </c>
      <c r="V217" s="20">
        <v>230042444</v>
      </c>
      <c r="W217" s="20" t="s">
        <v>50</v>
      </c>
      <c r="X217" s="20" t="s">
        <v>62</v>
      </c>
      <c r="Y217" s="20" t="s">
        <v>52</v>
      </c>
      <c r="Z217" s="20" t="s">
        <v>63</v>
      </c>
      <c r="AA217" s="20" t="s">
        <v>66</v>
      </c>
      <c r="AB217" s="20" t="s">
        <v>66</v>
      </c>
      <c r="AC217" s="20" t="s">
        <v>66</v>
      </c>
      <c r="AD217" s="20" t="s">
        <v>56</v>
      </c>
      <c r="AE217" s="20"/>
      <c r="AF217" t="e">
        <f>VLOOKUP(L217,Contactos!B:B,1,0)</f>
        <v>#N/A</v>
      </c>
    </row>
    <row r="218" spans="1:32" x14ac:dyDescent="0.2">
      <c r="A218" s="4">
        <f t="shared" si="10"/>
        <v>216</v>
      </c>
      <c r="B218" s="4" t="str">
        <f t="shared" si="11"/>
        <v/>
      </c>
      <c r="C218" s="4" t="str">
        <f>IFERROR(VLOOKUP(F218,Tablas!$A$1:$B$3,2,0),"")</f>
        <v/>
      </c>
      <c r="D218" s="4" t="str">
        <f t="shared" si="12"/>
        <v xml:space="preserve"> - CONTADO / CASH - PLAZA VEA</v>
      </c>
      <c r="E218" s="19">
        <v>45427</v>
      </c>
      <c r="F218" s="20" t="s">
        <v>27</v>
      </c>
      <c r="G218" s="20" t="s">
        <v>562</v>
      </c>
      <c r="H218" s="20" t="s">
        <v>120</v>
      </c>
      <c r="I218" s="20" t="s">
        <v>121</v>
      </c>
      <c r="J218" s="20" t="s">
        <v>177</v>
      </c>
      <c r="K218" s="20" t="s">
        <v>178</v>
      </c>
      <c r="L218" s="20" t="s">
        <v>179</v>
      </c>
      <c r="M218" s="20"/>
      <c r="N218" s="21">
        <v>-235.28</v>
      </c>
      <c r="O218" s="21">
        <v>0</v>
      </c>
      <c r="P218" s="20"/>
      <c r="Q218" s="19">
        <v>45427</v>
      </c>
      <c r="R218" s="20"/>
      <c r="S218" s="19">
        <v>45427</v>
      </c>
      <c r="T218" s="20" t="s">
        <v>49</v>
      </c>
      <c r="U218" s="20">
        <v>969540</v>
      </c>
      <c r="V218" s="20">
        <v>240006001</v>
      </c>
      <c r="W218" s="20" t="s">
        <v>35</v>
      </c>
      <c r="X218" s="20" t="s">
        <v>180</v>
      </c>
      <c r="Y218" s="20" t="s">
        <v>52</v>
      </c>
      <c r="Z218" s="20" t="s">
        <v>471</v>
      </c>
      <c r="AA218" s="20" t="s">
        <v>53</v>
      </c>
      <c r="AB218" s="20" t="s">
        <v>54</v>
      </c>
      <c r="AC218" s="20" t="s">
        <v>167</v>
      </c>
      <c r="AD218" s="20" t="s">
        <v>56</v>
      </c>
      <c r="AE218" s="20"/>
      <c r="AF218" t="e">
        <f>VLOOKUP(L218,Contactos!B:B,1,0)</f>
        <v>#N/A</v>
      </c>
    </row>
    <row r="219" spans="1:32" x14ac:dyDescent="0.2">
      <c r="A219" s="4">
        <f t="shared" si="10"/>
        <v>217</v>
      </c>
      <c r="B219" s="4" t="str">
        <f t="shared" si="11"/>
        <v>TOZ</v>
      </c>
      <c r="C219" s="4" t="str">
        <f>IFERROR(VLOOKUP(F219,Tablas!$A$1:$B$3,2,0),"")</f>
        <v/>
      </c>
      <c r="D219" s="4" t="str">
        <f t="shared" si="12"/>
        <v xml:space="preserve"> - CONTADO / CASH - JUNTOZ</v>
      </c>
      <c r="E219" s="19">
        <v>45520</v>
      </c>
      <c r="F219" s="20" t="s">
        <v>27</v>
      </c>
      <c r="G219" s="20" t="s">
        <v>485</v>
      </c>
      <c r="H219" s="20" t="s">
        <v>120</v>
      </c>
      <c r="I219" s="20" t="s">
        <v>121</v>
      </c>
      <c r="J219" s="20" t="s">
        <v>177</v>
      </c>
      <c r="K219" s="20" t="s">
        <v>178</v>
      </c>
      <c r="L219" s="20" t="s">
        <v>179</v>
      </c>
      <c r="M219" s="20"/>
      <c r="N219" s="21">
        <v>-235</v>
      </c>
      <c r="O219" s="21">
        <v>0</v>
      </c>
      <c r="P219" s="20"/>
      <c r="Q219" s="19">
        <v>45520</v>
      </c>
      <c r="R219" s="20"/>
      <c r="S219" s="19">
        <v>45520</v>
      </c>
      <c r="T219" s="20" t="s">
        <v>49</v>
      </c>
      <c r="U219" s="20">
        <v>1041572</v>
      </c>
      <c r="V219" s="20">
        <v>240012161</v>
      </c>
      <c r="W219" s="20" t="s">
        <v>35</v>
      </c>
      <c r="X219" s="20" t="s">
        <v>180</v>
      </c>
      <c r="Y219" s="20" t="s">
        <v>52</v>
      </c>
      <c r="Z219" s="20" t="s">
        <v>485</v>
      </c>
      <c r="AA219" s="20" t="s">
        <v>53</v>
      </c>
      <c r="AB219" s="20" t="s">
        <v>54</v>
      </c>
      <c r="AC219" s="20" t="s">
        <v>167</v>
      </c>
      <c r="AD219" s="20" t="s">
        <v>56</v>
      </c>
      <c r="AE219" s="20"/>
      <c r="AF219" t="e">
        <f>VLOOKUP(L219,Contactos!B:B,1,0)</f>
        <v>#N/A</v>
      </c>
    </row>
    <row r="220" spans="1:32" ht="76.5" x14ac:dyDescent="0.2">
      <c r="A220" s="4">
        <f t="shared" si="10"/>
        <v>218</v>
      </c>
      <c r="B220" s="4" t="str">
        <f t="shared" si="11"/>
        <v>2934</v>
      </c>
      <c r="C220" s="4" t="str">
        <f>IFERROR(VLOOKUP(F220,Tablas!$A$1:$B$3,2,0),"")</f>
        <v/>
      </c>
      <c r="D220" s="4" t="str">
        <f t="shared" si="12"/>
        <v xml:space="preserve"> - CONTADO / CASH - PE 2934 AGRONEGOCIOS MUNDO RURAL EMPRESA INDIVIDUA</v>
      </c>
      <c r="E220" s="19">
        <v>45462</v>
      </c>
      <c r="F220" s="20" t="s">
        <v>27</v>
      </c>
      <c r="G220" s="20" t="s">
        <v>593</v>
      </c>
      <c r="H220" s="20" t="s">
        <v>120</v>
      </c>
      <c r="I220" s="20" t="s">
        <v>121</v>
      </c>
      <c r="J220" s="20" t="s">
        <v>594</v>
      </c>
      <c r="K220" s="20" t="s">
        <v>595</v>
      </c>
      <c r="L220" s="20" t="s">
        <v>596</v>
      </c>
      <c r="M220" s="20"/>
      <c r="N220" s="21">
        <v>-232.58</v>
      </c>
      <c r="O220" s="21">
        <v>0</v>
      </c>
      <c r="P220" s="20"/>
      <c r="Q220" s="19">
        <v>45462</v>
      </c>
      <c r="R220" s="20"/>
      <c r="S220" s="19">
        <v>45462</v>
      </c>
      <c r="T220" s="20" t="s">
        <v>49</v>
      </c>
      <c r="U220" s="20">
        <v>984493</v>
      </c>
      <c r="V220" s="20">
        <v>240007382</v>
      </c>
      <c r="W220" s="20" t="s">
        <v>35</v>
      </c>
      <c r="X220" s="20" t="s">
        <v>127</v>
      </c>
      <c r="Y220" s="20" t="s">
        <v>404</v>
      </c>
      <c r="Z220" s="20" t="s">
        <v>597</v>
      </c>
      <c r="AA220" s="20" t="s">
        <v>598</v>
      </c>
      <c r="AB220" s="20" t="s">
        <v>599</v>
      </c>
      <c r="AC220" s="20" t="s">
        <v>600</v>
      </c>
      <c r="AD220" s="20" t="s">
        <v>56</v>
      </c>
      <c r="AE220" s="20"/>
      <c r="AF220" t="str">
        <f>VLOOKUP(L220,Contactos!B:B,1,0)</f>
        <v>AGRONEGOCIOS MUNDO RURAL EMPRESA INDIVIDUAL DE RESPONSABILIDAD LIMITADA</v>
      </c>
    </row>
    <row r="221" spans="1:32" ht="25.5" x14ac:dyDescent="0.2">
      <c r="A221" s="4">
        <f t="shared" si="10"/>
        <v>219</v>
      </c>
      <c r="B221" s="4" t="str">
        <f t="shared" si="11"/>
        <v/>
      </c>
      <c r="C221" s="4" t="str">
        <f>IFERROR(VLOOKUP(F221,Tablas!$A$1:$B$3,2,0),"")</f>
        <v/>
      </c>
      <c r="D221" s="4" t="str">
        <f t="shared" si="12"/>
        <v xml:space="preserve"> - CONTADO ADELANTADO / CASH IN ADVANCE - Dif. en cambio</v>
      </c>
      <c r="E221" s="19">
        <v>44286</v>
      </c>
      <c r="F221" s="20" t="s">
        <v>27</v>
      </c>
      <c r="G221" s="20"/>
      <c r="H221" s="20" t="s">
        <v>80</v>
      </c>
      <c r="I221" s="20" t="s">
        <v>81</v>
      </c>
      <c r="J221" s="20" t="s">
        <v>272</v>
      </c>
      <c r="K221" s="20" t="s">
        <v>272</v>
      </c>
      <c r="L221" s="20" t="s">
        <v>273</v>
      </c>
      <c r="M221" s="20" t="s">
        <v>33</v>
      </c>
      <c r="N221" s="21">
        <v>-228.44</v>
      </c>
      <c r="O221" s="21">
        <v>0</v>
      </c>
      <c r="P221" s="20"/>
      <c r="Q221" s="19">
        <v>44286</v>
      </c>
      <c r="R221" s="20"/>
      <c r="S221" s="20"/>
      <c r="T221" s="20" t="s">
        <v>70</v>
      </c>
      <c r="U221" s="20">
        <v>489065</v>
      </c>
      <c r="V221" s="20">
        <v>210008081</v>
      </c>
      <c r="W221" s="20" t="s">
        <v>50</v>
      </c>
      <c r="X221" s="20" t="s">
        <v>62</v>
      </c>
      <c r="Y221" s="20" t="s">
        <v>37</v>
      </c>
      <c r="Z221" s="20" t="s">
        <v>63</v>
      </c>
      <c r="AA221" s="20" t="s">
        <v>276</v>
      </c>
      <c r="AB221" s="20" t="s">
        <v>277</v>
      </c>
      <c r="AC221" s="20"/>
      <c r="AD221" s="20" t="s">
        <v>278</v>
      </c>
      <c r="AE221" s="20"/>
      <c r="AF221" t="str">
        <f>VLOOKUP(L221,Contactos!B:B,1,0)</f>
        <v>SADIN INTERNATIONAL TRADING CO. L.L.C.</v>
      </c>
    </row>
    <row r="222" spans="1:32" ht="51" x14ac:dyDescent="0.2">
      <c r="A222" s="4">
        <f t="shared" si="10"/>
        <v>220</v>
      </c>
      <c r="B222" s="4" t="str">
        <f t="shared" si="11"/>
        <v>4698</v>
      </c>
      <c r="C222" s="4" t="str">
        <f>IFERROR(VLOOKUP(F222,Tablas!$A$1:$B$3,2,0),"")</f>
        <v/>
      </c>
      <c r="D222" s="4" t="str">
        <f t="shared" si="12"/>
        <v xml:space="preserve"> - LETRA 45-60-75 DIAS / DRAFT 45-60-75 DAYS - ABONO PE  4698 - PHARMAX</v>
      </c>
      <c r="E222" s="19">
        <v>45240</v>
      </c>
      <c r="F222" s="20" t="s">
        <v>27</v>
      </c>
      <c r="G222" s="20" t="s">
        <v>601</v>
      </c>
      <c r="H222" s="20" t="s">
        <v>120</v>
      </c>
      <c r="I222" s="20" t="s">
        <v>121</v>
      </c>
      <c r="J222" s="20" t="s">
        <v>263</v>
      </c>
      <c r="K222" s="20" t="s">
        <v>264</v>
      </c>
      <c r="L222" s="20" t="s">
        <v>265</v>
      </c>
      <c r="M222" s="20" t="s">
        <v>125</v>
      </c>
      <c r="N222" s="21">
        <v>-220.45</v>
      </c>
      <c r="O222" s="21">
        <v>0</v>
      </c>
      <c r="P222" s="20"/>
      <c r="Q222" s="19">
        <v>45240</v>
      </c>
      <c r="R222" s="20"/>
      <c r="S222" s="19">
        <v>45240</v>
      </c>
      <c r="T222" s="20" t="s">
        <v>266</v>
      </c>
      <c r="U222" s="20">
        <v>872374</v>
      </c>
      <c r="V222" s="20">
        <v>230012405</v>
      </c>
      <c r="W222" s="20" t="s">
        <v>35</v>
      </c>
      <c r="X222" s="20" t="s">
        <v>127</v>
      </c>
      <c r="Y222" s="20" t="s">
        <v>267</v>
      </c>
      <c r="Z222" s="20" t="s">
        <v>602</v>
      </c>
      <c r="AA222" s="20" t="s">
        <v>269</v>
      </c>
      <c r="AB222" s="20" t="s">
        <v>270</v>
      </c>
      <c r="AC222" s="20" t="s">
        <v>167</v>
      </c>
      <c r="AD222" s="20" t="s">
        <v>56</v>
      </c>
      <c r="AE222" s="20"/>
      <c r="AF222" t="str">
        <f>VLOOKUP(L222,Contactos!B:B,1,0)</f>
        <v>GRUPO PHARMAX VETERINARIA S.A.C.</v>
      </c>
    </row>
    <row r="223" spans="1:32" ht="51" x14ac:dyDescent="0.2">
      <c r="A223" s="4">
        <f t="shared" si="10"/>
        <v>221</v>
      </c>
      <c r="B223" s="4" t="str">
        <f t="shared" si="11"/>
        <v/>
      </c>
      <c r="C223" s="4" t="str">
        <f>IFERROR(VLOOKUP(F223,Tablas!$A$1:$B$3,2,0),"")</f>
        <v/>
      </c>
      <c r="D223" s="4" t="str">
        <f t="shared" si="12"/>
        <v xml:space="preserve"> - LETRA 75 DIAS / DRAFT 75 DAYS - Gasto en el tratamiento por 2 UND del producto ADE</v>
      </c>
      <c r="E223" s="19">
        <v>45547</v>
      </c>
      <c r="F223" s="20" t="s">
        <v>203</v>
      </c>
      <c r="G223" s="20"/>
      <c r="H223" s="20" t="s">
        <v>44</v>
      </c>
      <c r="I223" s="20" t="s">
        <v>45</v>
      </c>
      <c r="J223" s="20" t="s">
        <v>122</v>
      </c>
      <c r="K223" s="20" t="s">
        <v>123</v>
      </c>
      <c r="L223" s="20" t="s">
        <v>124</v>
      </c>
      <c r="M223" s="20" t="s">
        <v>125</v>
      </c>
      <c r="N223" s="21">
        <v>-215</v>
      </c>
      <c r="O223" s="21">
        <v>0</v>
      </c>
      <c r="P223" s="20"/>
      <c r="Q223" s="19">
        <v>45547</v>
      </c>
      <c r="R223" s="20"/>
      <c r="S223" s="19">
        <v>45547</v>
      </c>
      <c r="T223" s="20" t="s">
        <v>126</v>
      </c>
      <c r="U223" s="20">
        <v>1023086</v>
      </c>
      <c r="V223" s="20">
        <v>240000219</v>
      </c>
      <c r="W223" s="20" t="s">
        <v>206</v>
      </c>
      <c r="X223" s="20" t="s">
        <v>244</v>
      </c>
      <c r="Y223" s="20" t="s">
        <v>128</v>
      </c>
      <c r="Z223" s="20" t="s">
        <v>603</v>
      </c>
      <c r="AA223" s="20" t="s">
        <v>130</v>
      </c>
      <c r="AB223" s="20" t="s">
        <v>131</v>
      </c>
      <c r="AC223" s="20" t="s">
        <v>132</v>
      </c>
      <c r="AD223" s="20" t="s">
        <v>56</v>
      </c>
      <c r="AE223" s="20"/>
      <c r="AF223" t="str">
        <f>VLOOKUP(L223,Contactos!B:B,1,0)</f>
        <v>AGRIVET E INVERSIONES S.A.C.</v>
      </c>
    </row>
    <row r="224" spans="1:32" ht="25.5" x14ac:dyDescent="0.2">
      <c r="A224" s="4">
        <f t="shared" si="10"/>
        <v>222</v>
      </c>
      <c r="B224" s="4" t="str">
        <f t="shared" si="11"/>
        <v/>
      </c>
      <c r="C224" s="4" t="str">
        <f>IFERROR(VLOOKUP(F224,Tablas!$A$1:$B$3,2,0),"")</f>
        <v/>
      </c>
      <c r="D224" s="4" t="str">
        <f t="shared" si="12"/>
        <v xml:space="preserve"> - CONTADO ADELANTADO / CASH IN ADVANCE - Dif. en cambio</v>
      </c>
      <c r="E224" s="19">
        <v>45199</v>
      </c>
      <c r="F224" s="20" t="s">
        <v>27</v>
      </c>
      <c r="G224" s="20"/>
      <c r="H224" s="20" t="s">
        <v>80</v>
      </c>
      <c r="I224" s="20" t="s">
        <v>81</v>
      </c>
      <c r="J224" s="20" t="s">
        <v>272</v>
      </c>
      <c r="K224" s="20" t="s">
        <v>272</v>
      </c>
      <c r="L224" s="20" t="s">
        <v>273</v>
      </c>
      <c r="M224" s="20" t="s">
        <v>33</v>
      </c>
      <c r="N224" s="21">
        <v>-209.23</v>
      </c>
      <c r="O224" s="21">
        <v>0</v>
      </c>
      <c r="P224" s="20"/>
      <c r="Q224" s="19">
        <v>45199</v>
      </c>
      <c r="R224" s="20"/>
      <c r="S224" s="20"/>
      <c r="T224" s="20" t="s">
        <v>70</v>
      </c>
      <c r="U224" s="20">
        <v>861062</v>
      </c>
      <c r="V224" s="20">
        <v>230031163</v>
      </c>
      <c r="W224" s="20" t="s">
        <v>50</v>
      </c>
      <c r="X224" s="20" t="s">
        <v>62</v>
      </c>
      <c r="Y224" s="20" t="s">
        <v>37</v>
      </c>
      <c r="Z224" s="20" t="s">
        <v>63</v>
      </c>
      <c r="AA224" s="20" t="s">
        <v>276</v>
      </c>
      <c r="AB224" s="20" t="s">
        <v>277</v>
      </c>
      <c r="AC224" s="20"/>
      <c r="AD224" s="20" t="s">
        <v>278</v>
      </c>
      <c r="AE224" s="20"/>
      <c r="AF224" t="str">
        <f>VLOOKUP(L224,Contactos!B:B,1,0)</f>
        <v>SADIN INTERNATIONAL TRADING CO. L.L.C.</v>
      </c>
    </row>
    <row r="225" spans="1:32" ht="25.5" x14ac:dyDescent="0.2">
      <c r="A225" s="4">
        <f t="shared" si="10"/>
        <v>223</v>
      </c>
      <c r="B225" s="4" t="str">
        <f t="shared" si="11"/>
        <v/>
      </c>
      <c r="C225" s="4" t="str">
        <f>IFERROR(VLOOKUP(F225,Tablas!$A$1:$B$3,2,0),"")</f>
        <v/>
      </c>
      <c r="D225" s="4" t="str">
        <f t="shared" si="12"/>
        <v xml:space="preserve"> - CONTADO ADELANTADO / CASH IN ADVANCE - Dif. en cambio</v>
      </c>
      <c r="E225" s="19">
        <v>44773</v>
      </c>
      <c r="F225" s="20" t="s">
        <v>27</v>
      </c>
      <c r="G225" s="20"/>
      <c r="H225" s="20" t="s">
        <v>80</v>
      </c>
      <c r="I225" s="20" t="s">
        <v>81</v>
      </c>
      <c r="J225" s="20" t="s">
        <v>272</v>
      </c>
      <c r="K225" s="20" t="s">
        <v>272</v>
      </c>
      <c r="L225" s="20" t="s">
        <v>273</v>
      </c>
      <c r="M225" s="20" t="s">
        <v>33</v>
      </c>
      <c r="N225" s="21">
        <v>-204.96</v>
      </c>
      <c r="O225" s="21">
        <v>0</v>
      </c>
      <c r="P225" s="20"/>
      <c r="Q225" s="19">
        <v>44773</v>
      </c>
      <c r="R225" s="20"/>
      <c r="S225" s="20"/>
      <c r="T225" s="20" t="s">
        <v>70</v>
      </c>
      <c r="U225" s="20">
        <v>674923</v>
      </c>
      <c r="V225" s="20">
        <v>220028462</v>
      </c>
      <c r="W225" s="20" t="s">
        <v>50</v>
      </c>
      <c r="X225" s="20" t="s">
        <v>62</v>
      </c>
      <c r="Y225" s="20" t="s">
        <v>37</v>
      </c>
      <c r="Z225" s="20" t="s">
        <v>63</v>
      </c>
      <c r="AA225" s="20" t="s">
        <v>276</v>
      </c>
      <c r="AB225" s="20" t="s">
        <v>277</v>
      </c>
      <c r="AC225" s="20"/>
      <c r="AD225" s="20" t="s">
        <v>278</v>
      </c>
      <c r="AE225" s="20"/>
      <c r="AF225" t="str">
        <f>VLOOKUP(L225,Contactos!B:B,1,0)</f>
        <v>SADIN INTERNATIONAL TRADING CO. L.L.C.</v>
      </c>
    </row>
    <row r="226" spans="1:32" ht="51" x14ac:dyDescent="0.2">
      <c r="A226" s="4">
        <f t="shared" si="10"/>
        <v>224</v>
      </c>
      <c r="B226" s="4" t="str">
        <f t="shared" si="11"/>
        <v>9999-24000269</v>
      </c>
      <c r="C226" s="4" t="str">
        <f>IFERROR(VLOOKUP(F226,Tablas!$A$1:$B$3,2,0),"")</f>
        <v/>
      </c>
      <c r="D226" s="4" t="str">
        <f t="shared" si="12"/>
        <v xml:space="preserve"> - CONTADO / CASH - Notas de crédito clientes - ERCAGV000362</v>
      </c>
      <c r="E226" s="19">
        <v>45469</v>
      </c>
      <c r="F226" s="20" t="s">
        <v>203</v>
      </c>
      <c r="G226" s="20" t="s">
        <v>451</v>
      </c>
      <c r="H226" s="20" t="s">
        <v>44</v>
      </c>
      <c r="I226" s="20" t="s">
        <v>45</v>
      </c>
      <c r="J226" s="20" t="s">
        <v>452</v>
      </c>
      <c r="K226" s="20" t="s">
        <v>453</v>
      </c>
      <c r="L226" s="20" t="s">
        <v>454</v>
      </c>
      <c r="M226" s="20"/>
      <c r="N226" s="21">
        <v>-200.9</v>
      </c>
      <c r="O226" s="21">
        <v>0</v>
      </c>
      <c r="P226" s="20"/>
      <c r="Q226" s="19">
        <v>45469</v>
      </c>
      <c r="R226" s="20"/>
      <c r="S226" s="19">
        <v>45469</v>
      </c>
      <c r="T226" s="20" t="s">
        <v>49</v>
      </c>
      <c r="U226" s="20">
        <v>986525</v>
      </c>
      <c r="V226" s="20">
        <v>240000145</v>
      </c>
      <c r="W226" s="20" t="s">
        <v>206</v>
      </c>
      <c r="X226" s="20" t="s">
        <v>455</v>
      </c>
      <c r="Y226" s="20" t="s">
        <v>52</v>
      </c>
      <c r="Z226" s="20" t="s">
        <v>456</v>
      </c>
      <c r="AA226" s="20" t="s">
        <v>457</v>
      </c>
      <c r="AB226" s="20" t="s">
        <v>54</v>
      </c>
      <c r="AC226" s="20" t="s">
        <v>167</v>
      </c>
      <c r="AD226" s="20" t="s">
        <v>56</v>
      </c>
      <c r="AE226" s="20"/>
      <c r="AF226" t="e">
        <f>VLOOKUP(L226,Contactos!B:B,1,0)</f>
        <v>#N/A</v>
      </c>
    </row>
    <row r="227" spans="1:32" ht="25.5" x14ac:dyDescent="0.2">
      <c r="A227" s="4">
        <f t="shared" si="10"/>
        <v>225</v>
      </c>
      <c r="B227" s="4" t="str">
        <f t="shared" si="11"/>
        <v/>
      </c>
      <c r="C227" s="4" t="str">
        <f>IFERROR(VLOOKUP(F227,Tablas!$A$1:$B$3,2,0),"")</f>
        <v/>
      </c>
      <c r="D227" s="4" t="str">
        <f t="shared" si="12"/>
        <v xml:space="preserve"> - CONTADO ADELANTADO / CASH IN ADVANCE - Dif. en cambio</v>
      </c>
      <c r="E227" s="19">
        <v>45322</v>
      </c>
      <c r="F227" s="20" t="s">
        <v>27</v>
      </c>
      <c r="G227" s="20"/>
      <c r="H227" s="20" t="s">
        <v>80</v>
      </c>
      <c r="I227" s="20" t="s">
        <v>81</v>
      </c>
      <c r="J227" s="20" t="s">
        <v>272</v>
      </c>
      <c r="K227" s="20" t="s">
        <v>272</v>
      </c>
      <c r="L227" s="20" t="s">
        <v>273</v>
      </c>
      <c r="M227" s="20" t="s">
        <v>33</v>
      </c>
      <c r="N227" s="21">
        <v>-200.69</v>
      </c>
      <c r="O227" s="21">
        <v>0</v>
      </c>
      <c r="P227" s="20"/>
      <c r="Q227" s="19">
        <v>45322</v>
      </c>
      <c r="R227" s="20"/>
      <c r="S227" s="20"/>
      <c r="T227" s="20" t="s">
        <v>70</v>
      </c>
      <c r="U227" s="20">
        <v>952182</v>
      </c>
      <c r="V227" s="20">
        <v>240007495</v>
      </c>
      <c r="W227" s="20" t="s">
        <v>50</v>
      </c>
      <c r="X227" s="20" t="s">
        <v>62</v>
      </c>
      <c r="Y227" s="20" t="s">
        <v>37</v>
      </c>
      <c r="Z227" s="20" t="s">
        <v>63</v>
      </c>
      <c r="AA227" s="20" t="s">
        <v>276</v>
      </c>
      <c r="AB227" s="20" t="s">
        <v>277</v>
      </c>
      <c r="AC227" s="20"/>
      <c r="AD227" s="20" t="s">
        <v>278</v>
      </c>
      <c r="AE227" s="20"/>
      <c r="AF227" t="str">
        <f>VLOOKUP(L227,Contactos!B:B,1,0)</f>
        <v>SADIN INTERNATIONAL TRADING CO. L.L.C.</v>
      </c>
    </row>
    <row r="228" spans="1:32" ht="25.5" x14ac:dyDescent="0.2">
      <c r="A228" s="4">
        <f t="shared" si="10"/>
        <v>226</v>
      </c>
      <c r="B228" s="4" t="str">
        <f t="shared" si="11"/>
        <v/>
      </c>
      <c r="C228" s="4" t="str">
        <f>IFERROR(VLOOKUP(F228,Tablas!$A$1:$B$3,2,0),"")</f>
        <v/>
      </c>
      <c r="D228" s="4" t="str">
        <f t="shared" si="12"/>
        <v xml:space="preserve"> - CONTADO ADELANTADO / CASH IN ADVANCE - Dif. en cambio</v>
      </c>
      <c r="E228" s="19">
        <v>45322</v>
      </c>
      <c r="F228" s="20" t="s">
        <v>27</v>
      </c>
      <c r="G228" s="20"/>
      <c r="H228" s="20" t="s">
        <v>29</v>
      </c>
      <c r="I228" s="20" t="s">
        <v>30</v>
      </c>
      <c r="J228" s="20" t="s">
        <v>417</v>
      </c>
      <c r="K228" s="20" t="s">
        <v>417</v>
      </c>
      <c r="L228" s="20" t="s">
        <v>418</v>
      </c>
      <c r="M228" s="20" t="s">
        <v>33</v>
      </c>
      <c r="N228" s="21">
        <v>-199.85</v>
      </c>
      <c r="O228" s="21">
        <v>0</v>
      </c>
      <c r="P228" s="20"/>
      <c r="Q228" s="19">
        <v>45322</v>
      </c>
      <c r="R228" s="20"/>
      <c r="S228" s="20"/>
      <c r="T228" s="20" t="s">
        <v>70</v>
      </c>
      <c r="U228" s="20">
        <v>952164</v>
      </c>
      <c r="V228" s="20">
        <v>240007477</v>
      </c>
      <c r="W228" s="20" t="s">
        <v>50</v>
      </c>
      <c r="X228" s="20" t="s">
        <v>62</v>
      </c>
      <c r="Y228" s="20" t="s">
        <v>37</v>
      </c>
      <c r="Z228" s="20" t="s">
        <v>63</v>
      </c>
      <c r="AA228" s="20" t="s">
        <v>420</v>
      </c>
      <c r="AB228" s="20" t="s">
        <v>421</v>
      </c>
      <c r="AC228" s="20"/>
      <c r="AD228" s="20" t="s">
        <v>218</v>
      </c>
      <c r="AE228" s="20"/>
      <c r="AF228" t="str">
        <f>VLOOKUP(L228,Contactos!B:B,1,0)</f>
        <v>IRELAND BLYTH LIMITED(HEALTHACTIV)</v>
      </c>
    </row>
    <row r="229" spans="1:32" ht="25.5" x14ac:dyDescent="0.2">
      <c r="A229" s="4">
        <f t="shared" si="10"/>
        <v>227</v>
      </c>
      <c r="B229" s="4" t="str">
        <f t="shared" si="11"/>
        <v/>
      </c>
      <c r="C229" s="4" t="str">
        <f>IFERROR(VLOOKUP(F229,Tablas!$A$1:$B$3,2,0),"")</f>
        <v/>
      </c>
      <c r="D229" s="4" t="str">
        <f t="shared" si="12"/>
        <v xml:space="preserve"> - CONTADO ADELANTADO / CASH IN ADVANCE - Dif. en cambio</v>
      </c>
      <c r="E229" s="19">
        <v>45473</v>
      </c>
      <c r="F229" s="20" t="s">
        <v>27</v>
      </c>
      <c r="G229" s="20"/>
      <c r="H229" s="20" t="s">
        <v>80</v>
      </c>
      <c r="I229" s="20" t="s">
        <v>81</v>
      </c>
      <c r="J229" s="20" t="s">
        <v>272</v>
      </c>
      <c r="K229" s="20" t="s">
        <v>272</v>
      </c>
      <c r="L229" s="20" t="s">
        <v>273</v>
      </c>
      <c r="M229" s="20" t="s">
        <v>33</v>
      </c>
      <c r="N229" s="21">
        <v>-196.42</v>
      </c>
      <c r="O229" s="21">
        <v>0</v>
      </c>
      <c r="P229" s="20"/>
      <c r="Q229" s="19">
        <v>45473</v>
      </c>
      <c r="R229" s="20"/>
      <c r="S229" s="20"/>
      <c r="T229" s="20" t="s">
        <v>70</v>
      </c>
      <c r="U229" s="20">
        <v>1028673</v>
      </c>
      <c r="V229" s="20">
        <v>240026935</v>
      </c>
      <c r="W229" s="20" t="s">
        <v>50</v>
      </c>
      <c r="X229" s="20" t="s">
        <v>62</v>
      </c>
      <c r="Y229" s="20" t="s">
        <v>37</v>
      </c>
      <c r="Z229" s="20" t="s">
        <v>63</v>
      </c>
      <c r="AA229" s="20" t="s">
        <v>276</v>
      </c>
      <c r="AB229" s="20" t="s">
        <v>277</v>
      </c>
      <c r="AC229" s="20"/>
      <c r="AD229" s="20" t="s">
        <v>278</v>
      </c>
      <c r="AE229" s="20"/>
      <c r="AF229" t="str">
        <f>VLOOKUP(L229,Contactos!B:B,1,0)</f>
        <v>SADIN INTERNATIONAL TRADING CO. L.L.C.</v>
      </c>
    </row>
    <row r="230" spans="1:32" ht="25.5" x14ac:dyDescent="0.2">
      <c r="A230" s="4">
        <f t="shared" si="10"/>
        <v>228</v>
      </c>
      <c r="B230" s="4" t="str">
        <f t="shared" si="11"/>
        <v/>
      </c>
      <c r="C230" s="4" t="str">
        <f>IFERROR(VLOOKUP(F230,Tablas!$A$1:$B$3,2,0),"")</f>
        <v/>
      </c>
      <c r="D230" s="4" t="str">
        <f t="shared" si="12"/>
        <v xml:space="preserve"> - CONTADO ADELANTADO / CASH IN ADVANCE - Dif. en cambio</v>
      </c>
      <c r="E230" s="19">
        <v>45169</v>
      </c>
      <c r="F230" s="20" t="s">
        <v>27</v>
      </c>
      <c r="G230" s="20"/>
      <c r="H230" s="20" t="s">
        <v>80</v>
      </c>
      <c r="I230" s="20" t="s">
        <v>81</v>
      </c>
      <c r="J230" s="20" t="s">
        <v>272</v>
      </c>
      <c r="K230" s="20" t="s">
        <v>272</v>
      </c>
      <c r="L230" s="20" t="s">
        <v>273</v>
      </c>
      <c r="M230" s="20" t="s">
        <v>33</v>
      </c>
      <c r="N230" s="21">
        <v>-192.15</v>
      </c>
      <c r="O230" s="21">
        <v>0</v>
      </c>
      <c r="P230" s="20"/>
      <c r="Q230" s="19">
        <v>45169</v>
      </c>
      <c r="R230" s="20"/>
      <c r="S230" s="20"/>
      <c r="T230" s="20" t="s">
        <v>70</v>
      </c>
      <c r="U230" s="20">
        <v>851635</v>
      </c>
      <c r="V230" s="20">
        <v>230027761</v>
      </c>
      <c r="W230" s="20" t="s">
        <v>50</v>
      </c>
      <c r="X230" s="20" t="s">
        <v>62</v>
      </c>
      <c r="Y230" s="20" t="s">
        <v>37</v>
      </c>
      <c r="Z230" s="20" t="s">
        <v>63</v>
      </c>
      <c r="AA230" s="20" t="s">
        <v>276</v>
      </c>
      <c r="AB230" s="20" t="s">
        <v>277</v>
      </c>
      <c r="AC230" s="20"/>
      <c r="AD230" s="20" t="s">
        <v>278</v>
      </c>
      <c r="AE230" s="20"/>
      <c r="AF230" t="str">
        <f>VLOOKUP(L230,Contactos!B:B,1,0)</f>
        <v>SADIN INTERNATIONAL TRADING CO. L.L.C.</v>
      </c>
    </row>
    <row r="231" spans="1:32" ht="38.25" x14ac:dyDescent="0.2">
      <c r="A231" s="4">
        <f t="shared" si="10"/>
        <v>229</v>
      </c>
      <c r="B231" s="4" t="str">
        <f t="shared" si="11"/>
        <v/>
      </c>
      <c r="C231" s="4" t="str">
        <f>IFERROR(VLOOKUP(F231,Tablas!$A$1:$B$3,2,0),"")</f>
        <v/>
      </c>
      <c r="D231" s="4" t="str">
        <f t="shared" si="12"/>
        <v xml:space="preserve"> - CONTADO / CASH - DIFERENCIA DE CAMBIO JULIO-23</v>
      </c>
      <c r="E231" s="19">
        <v>45138</v>
      </c>
      <c r="F231" s="20" t="s">
        <v>27</v>
      </c>
      <c r="G231" s="20"/>
      <c r="H231" s="20" t="s">
        <v>44</v>
      </c>
      <c r="I231" s="20" t="s">
        <v>45</v>
      </c>
      <c r="J231" s="20" t="s">
        <v>396</v>
      </c>
      <c r="K231" s="20" t="s">
        <v>397</v>
      </c>
      <c r="L231" s="20" t="s">
        <v>398</v>
      </c>
      <c r="M231" s="20" t="s">
        <v>33</v>
      </c>
      <c r="N231" s="21">
        <v>-186.97</v>
      </c>
      <c r="O231" s="21">
        <v>0</v>
      </c>
      <c r="P231" s="20"/>
      <c r="Q231" s="19">
        <v>45138</v>
      </c>
      <c r="R231" s="20"/>
      <c r="S231" s="19">
        <v>45138</v>
      </c>
      <c r="T231" s="20" t="s">
        <v>49</v>
      </c>
      <c r="U231" s="20">
        <v>839095</v>
      </c>
      <c r="V231" s="20">
        <v>230024246</v>
      </c>
      <c r="W231" s="20" t="s">
        <v>50</v>
      </c>
      <c r="X231" s="20" t="s">
        <v>62</v>
      </c>
      <c r="Y231" s="20" t="s">
        <v>52</v>
      </c>
      <c r="Z231" s="20" t="s">
        <v>604</v>
      </c>
      <c r="AA231" s="20" t="s">
        <v>66</v>
      </c>
      <c r="AB231" s="20" t="s">
        <v>66</v>
      </c>
      <c r="AC231" s="20" t="s">
        <v>66</v>
      </c>
      <c r="AD231" s="20" t="s">
        <v>56</v>
      </c>
      <c r="AE231" s="20"/>
      <c r="AF231" t="e">
        <f>VLOOKUP(L231,Contactos!B:B,1,0)</f>
        <v>#N/A</v>
      </c>
    </row>
    <row r="232" spans="1:32" ht="25.5" x14ac:dyDescent="0.2">
      <c r="A232" s="4">
        <f t="shared" si="10"/>
        <v>230</v>
      </c>
      <c r="B232" s="4" t="str">
        <f t="shared" si="11"/>
        <v/>
      </c>
      <c r="C232" s="4" t="str">
        <f>IFERROR(VLOOKUP(F232,Tablas!$A$1:$B$3,2,0),"")</f>
        <v/>
      </c>
      <c r="D232" s="4" t="str">
        <f t="shared" si="12"/>
        <v xml:space="preserve"> - CONTADO / CASH - Dif. en cambio</v>
      </c>
      <c r="E232" s="19">
        <v>45351</v>
      </c>
      <c r="F232" s="20" t="s">
        <v>27</v>
      </c>
      <c r="G232" s="20"/>
      <c r="H232" s="20" t="s">
        <v>44</v>
      </c>
      <c r="I232" s="20" t="s">
        <v>45</v>
      </c>
      <c r="J232" s="20" t="s">
        <v>396</v>
      </c>
      <c r="K232" s="20" t="s">
        <v>397</v>
      </c>
      <c r="L232" s="20" t="s">
        <v>398</v>
      </c>
      <c r="M232" s="20" t="s">
        <v>33</v>
      </c>
      <c r="N232" s="21">
        <v>-178.47</v>
      </c>
      <c r="O232" s="21">
        <v>0</v>
      </c>
      <c r="P232" s="20"/>
      <c r="Q232" s="19">
        <v>45351</v>
      </c>
      <c r="R232" s="20"/>
      <c r="S232" s="19">
        <v>45351</v>
      </c>
      <c r="T232" s="20" t="s">
        <v>49</v>
      </c>
      <c r="U232" s="20">
        <v>965144</v>
      </c>
      <c r="V232" s="20">
        <v>240010541</v>
      </c>
      <c r="W232" s="20" t="s">
        <v>50</v>
      </c>
      <c r="X232" s="20" t="s">
        <v>62</v>
      </c>
      <c r="Y232" s="20" t="s">
        <v>52</v>
      </c>
      <c r="Z232" s="20" t="s">
        <v>63</v>
      </c>
      <c r="AA232" s="20" t="s">
        <v>66</v>
      </c>
      <c r="AB232" s="20" t="s">
        <v>66</v>
      </c>
      <c r="AC232" s="20" t="s">
        <v>66</v>
      </c>
      <c r="AD232" s="20" t="s">
        <v>56</v>
      </c>
      <c r="AE232" s="20"/>
      <c r="AF232" t="e">
        <f>VLOOKUP(L232,Contactos!B:B,1,0)</f>
        <v>#N/A</v>
      </c>
    </row>
    <row r="233" spans="1:32" ht="25.5" x14ac:dyDescent="0.2">
      <c r="A233" s="4">
        <f t="shared" si="10"/>
        <v>231</v>
      </c>
      <c r="B233" s="4" t="str">
        <f t="shared" si="11"/>
        <v>NO</v>
      </c>
      <c r="C233" s="4" t="str">
        <f>IFERROR(VLOOKUP(F233,Tablas!$A$1:$B$3,2,0),"")</f>
        <v/>
      </c>
      <c r="D233" s="4" t="str">
        <f t="shared" si="12"/>
        <v xml:space="preserve"> - CONTADO / CASH - ABONO POR IDENTIFICAR</v>
      </c>
      <c r="E233" s="19">
        <v>45491</v>
      </c>
      <c r="F233" s="20" t="s">
        <v>27</v>
      </c>
      <c r="G233" s="20" t="s">
        <v>28</v>
      </c>
      <c r="H233" s="20" t="s">
        <v>120</v>
      </c>
      <c r="I233" s="20" t="s">
        <v>121</v>
      </c>
      <c r="J233" s="20" t="s">
        <v>46</v>
      </c>
      <c r="K233" s="20" t="s">
        <v>47</v>
      </c>
      <c r="L233" s="20" t="s">
        <v>48</v>
      </c>
      <c r="M233" s="20"/>
      <c r="N233" s="21">
        <v>-178</v>
      </c>
      <c r="O233" s="21">
        <v>0</v>
      </c>
      <c r="P233" s="20"/>
      <c r="Q233" s="19">
        <v>45491</v>
      </c>
      <c r="R233" s="20"/>
      <c r="S233" s="19">
        <v>45491</v>
      </c>
      <c r="T233" s="20" t="s">
        <v>49</v>
      </c>
      <c r="U233" s="20">
        <v>1014599</v>
      </c>
      <c r="V233" s="20">
        <v>240010098</v>
      </c>
      <c r="W233" s="20" t="s">
        <v>35</v>
      </c>
      <c r="X233" s="20" t="s">
        <v>127</v>
      </c>
      <c r="Y233" s="20" t="s">
        <v>52</v>
      </c>
      <c r="Z233" s="20" t="s">
        <v>579</v>
      </c>
      <c r="AA233" s="20" t="s">
        <v>53</v>
      </c>
      <c r="AB233" s="20" t="s">
        <v>54</v>
      </c>
      <c r="AC233" s="20" t="s">
        <v>55</v>
      </c>
      <c r="AD233" s="20" t="s">
        <v>56</v>
      </c>
      <c r="AE233" s="20"/>
      <c r="AF233" t="e">
        <f>VLOOKUP(L233,Contactos!B:B,1,0)</f>
        <v>#N/A</v>
      </c>
    </row>
    <row r="234" spans="1:32" ht="25.5" x14ac:dyDescent="0.2">
      <c r="A234" s="4">
        <f t="shared" si="10"/>
        <v>232</v>
      </c>
      <c r="B234" s="4" t="str">
        <f t="shared" si="11"/>
        <v>4973</v>
      </c>
      <c r="C234" s="4" t="str">
        <f>IFERROR(VLOOKUP(F234,Tablas!$A$1:$B$3,2,0),"")</f>
        <v/>
      </c>
      <c r="D234" s="4" t="str">
        <f t="shared" si="12"/>
        <v xml:space="preserve"> - LETRA 60 DIAS / DRAFT 60 DAYS - PE 4973</v>
      </c>
      <c r="E234" s="19">
        <v>45555</v>
      </c>
      <c r="F234" s="20" t="s">
        <v>27</v>
      </c>
      <c r="G234" s="20" t="s">
        <v>605</v>
      </c>
      <c r="H234" s="20" t="s">
        <v>120</v>
      </c>
      <c r="I234" s="20" t="s">
        <v>121</v>
      </c>
      <c r="J234" s="20" t="s">
        <v>606</v>
      </c>
      <c r="K234" s="20" t="s">
        <v>607</v>
      </c>
      <c r="L234" s="20" t="s">
        <v>608</v>
      </c>
      <c r="M234" s="20" t="s">
        <v>125</v>
      </c>
      <c r="N234" s="21">
        <v>-177.15</v>
      </c>
      <c r="O234" s="21">
        <v>0</v>
      </c>
      <c r="P234" s="20"/>
      <c r="Q234" s="19">
        <v>45555</v>
      </c>
      <c r="R234" s="20"/>
      <c r="S234" s="19">
        <v>45555</v>
      </c>
      <c r="T234" s="20" t="s">
        <v>382</v>
      </c>
      <c r="U234" s="20">
        <v>1027659</v>
      </c>
      <c r="V234" s="20">
        <v>240011079</v>
      </c>
      <c r="W234" s="20" t="s">
        <v>35</v>
      </c>
      <c r="X234" s="20" t="s">
        <v>127</v>
      </c>
      <c r="Y234" s="20" t="s">
        <v>446</v>
      </c>
      <c r="Z234" s="20" t="s">
        <v>605</v>
      </c>
      <c r="AA234" s="20" t="s">
        <v>609</v>
      </c>
      <c r="AB234" s="20" t="s">
        <v>450</v>
      </c>
      <c r="AC234" s="20" t="s">
        <v>450</v>
      </c>
      <c r="AD234" s="20" t="s">
        <v>56</v>
      </c>
      <c r="AE234" s="20"/>
      <c r="AF234" t="str">
        <f>VLOOKUP(L234,Contactos!B:B,1,0)</f>
        <v>LA CASA DEL AGRICULTOR E.I.R.L.</v>
      </c>
    </row>
    <row r="235" spans="1:32" ht="25.5" x14ac:dyDescent="0.2">
      <c r="A235" s="4">
        <f t="shared" si="10"/>
        <v>233</v>
      </c>
      <c r="B235" s="4" t="str">
        <f t="shared" si="11"/>
        <v/>
      </c>
      <c r="C235" s="4" t="str">
        <f>IFERROR(VLOOKUP(F235,Tablas!$A$1:$B$3,2,0),"")</f>
        <v/>
      </c>
      <c r="D235" s="4" t="str">
        <f t="shared" si="12"/>
        <v xml:space="preserve"> - CONTADO ADELANTADO / CASH IN ADVANCE - Dif. en cambio</v>
      </c>
      <c r="E235" s="19">
        <v>45199</v>
      </c>
      <c r="F235" s="20" t="s">
        <v>27</v>
      </c>
      <c r="G235" s="20"/>
      <c r="H235" s="20" t="s">
        <v>80</v>
      </c>
      <c r="I235" s="20" t="s">
        <v>81</v>
      </c>
      <c r="J235" s="20" t="s">
        <v>204</v>
      </c>
      <c r="K235" s="20" t="s">
        <v>204</v>
      </c>
      <c r="L235" s="20" t="s">
        <v>205</v>
      </c>
      <c r="M235" s="20"/>
      <c r="N235" s="21">
        <v>-176.3</v>
      </c>
      <c r="O235" s="21">
        <v>0</v>
      </c>
      <c r="P235" s="20"/>
      <c r="Q235" s="19">
        <v>45199</v>
      </c>
      <c r="R235" s="20"/>
      <c r="S235" s="20"/>
      <c r="T235" s="20" t="s">
        <v>70</v>
      </c>
      <c r="U235" s="20">
        <v>861060</v>
      </c>
      <c r="V235" s="20">
        <v>230031161</v>
      </c>
      <c r="W235" s="20" t="s">
        <v>50</v>
      </c>
      <c r="X235" s="20" t="s">
        <v>62</v>
      </c>
      <c r="Y235" s="20" t="s">
        <v>37</v>
      </c>
      <c r="Z235" s="20" t="s">
        <v>63</v>
      </c>
      <c r="AA235" s="20" t="s">
        <v>209</v>
      </c>
      <c r="AB235" s="20"/>
      <c r="AC235" s="20"/>
      <c r="AD235" s="20" t="s">
        <v>210</v>
      </c>
      <c r="AE235" s="20"/>
      <c r="AF235" t="str">
        <f>VLOOKUP(L235,Contactos!B:B,1,0)</f>
        <v>BEIJING YI LONG XIANG TECHNOLOGY CO.LTD</v>
      </c>
    </row>
    <row r="236" spans="1:32" ht="25.5" x14ac:dyDescent="0.2">
      <c r="A236" s="4">
        <f t="shared" si="10"/>
        <v>234</v>
      </c>
      <c r="B236" s="4" t="str">
        <f t="shared" si="11"/>
        <v/>
      </c>
      <c r="C236" s="4" t="str">
        <f>IFERROR(VLOOKUP(F236,Tablas!$A$1:$B$3,2,0),"")</f>
        <v/>
      </c>
      <c r="D236" s="4" t="str">
        <f t="shared" si="12"/>
        <v xml:space="preserve"> - CONTADO / CASH - DESCUENTO DE PRECIO</v>
      </c>
      <c r="E236" s="19">
        <v>45398</v>
      </c>
      <c r="F236" s="20" t="s">
        <v>203</v>
      </c>
      <c r="G236" s="20"/>
      <c r="H236" s="20" t="s">
        <v>44</v>
      </c>
      <c r="I236" s="20" t="s">
        <v>45</v>
      </c>
      <c r="J236" s="20" t="s">
        <v>610</v>
      </c>
      <c r="K236" s="20" t="s">
        <v>611</v>
      </c>
      <c r="L236" s="20" t="s">
        <v>612</v>
      </c>
      <c r="M236" s="20" t="s">
        <v>33</v>
      </c>
      <c r="N236" s="21">
        <v>-174.79</v>
      </c>
      <c r="O236" s="21">
        <v>0</v>
      </c>
      <c r="P236" s="20"/>
      <c r="Q236" s="19">
        <v>45398</v>
      </c>
      <c r="R236" s="20"/>
      <c r="S236" s="19">
        <v>45398</v>
      </c>
      <c r="T236" s="20" t="s">
        <v>49</v>
      </c>
      <c r="U236" s="20">
        <v>946701</v>
      </c>
      <c r="V236" s="20">
        <v>240000082</v>
      </c>
      <c r="W236" s="20" t="s">
        <v>206</v>
      </c>
      <c r="X236" s="20" t="s">
        <v>244</v>
      </c>
      <c r="Y236" s="20" t="s">
        <v>404</v>
      </c>
      <c r="Z236" s="20" t="s">
        <v>613</v>
      </c>
      <c r="AA236" s="20" t="s">
        <v>614</v>
      </c>
      <c r="AB236" s="20" t="s">
        <v>406</v>
      </c>
      <c r="AC236" s="20" t="s">
        <v>407</v>
      </c>
      <c r="AD236" s="20" t="s">
        <v>56</v>
      </c>
      <c r="AE236" s="20"/>
      <c r="AF236" t="str">
        <f>VLOOKUP(L236,Contactos!B:B,1,0)</f>
        <v>ECIPAT S.R.L.</v>
      </c>
    </row>
    <row r="237" spans="1:32" ht="38.25" x14ac:dyDescent="0.2">
      <c r="A237" s="4">
        <f t="shared" si="10"/>
        <v>235</v>
      </c>
      <c r="B237" s="4" t="str">
        <f t="shared" si="11"/>
        <v/>
      </c>
      <c r="C237" s="4" t="str">
        <f>IFERROR(VLOOKUP(F237,Tablas!$A$1:$B$3,2,0),"")</f>
        <v/>
      </c>
      <c r="D237" s="4" t="str">
        <f t="shared" si="12"/>
        <v xml:space="preserve"> - CONTADO / CASH - DIGITAL PAYMENTS PERU S A C</v>
      </c>
      <c r="E237" s="19">
        <v>45128</v>
      </c>
      <c r="F237" s="20" t="s">
        <v>27</v>
      </c>
      <c r="G237" s="20" t="s">
        <v>615</v>
      </c>
      <c r="H237" s="20" t="s">
        <v>120</v>
      </c>
      <c r="I237" s="20" t="s">
        <v>121</v>
      </c>
      <c r="J237" s="20" t="s">
        <v>177</v>
      </c>
      <c r="K237" s="20" t="s">
        <v>178</v>
      </c>
      <c r="L237" s="20" t="s">
        <v>179</v>
      </c>
      <c r="M237" s="20"/>
      <c r="N237" s="21">
        <v>-173.7</v>
      </c>
      <c r="O237" s="21">
        <v>0</v>
      </c>
      <c r="P237" s="20"/>
      <c r="Q237" s="19">
        <v>45128</v>
      </c>
      <c r="R237" s="20"/>
      <c r="S237" s="19">
        <v>45128</v>
      </c>
      <c r="T237" s="20" t="s">
        <v>49</v>
      </c>
      <c r="U237" s="20">
        <v>828442</v>
      </c>
      <c r="V237" s="20">
        <v>230008855</v>
      </c>
      <c r="W237" s="20" t="s">
        <v>35</v>
      </c>
      <c r="X237" s="20" t="s">
        <v>180</v>
      </c>
      <c r="Y237" s="20" t="s">
        <v>52</v>
      </c>
      <c r="Z237" s="20" t="s">
        <v>616</v>
      </c>
      <c r="AA237" s="20" t="s">
        <v>53</v>
      </c>
      <c r="AB237" s="20" t="s">
        <v>54</v>
      </c>
      <c r="AC237" s="20" t="s">
        <v>167</v>
      </c>
      <c r="AD237" s="20" t="s">
        <v>56</v>
      </c>
      <c r="AE237" s="20"/>
      <c r="AF237" t="e">
        <f>VLOOKUP(L237,Contactos!B:B,1,0)</f>
        <v>#N/A</v>
      </c>
    </row>
    <row r="238" spans="1:32" ht="25.5" x14ac:dyDescent="0.2">
      <c r="A238" s="4">
        <f t="shared" si="10"/>
        <v>236</v>
      </c>
      <c r="B238" s="4" t="str">
        <f t="shared" si="11"/>
        <v/>
      </c>
      <c r="C238" s="4" t="str">
        <f>IFERROR(VLOOKUP(F238,Tablas!$A$1:$B$3,2,0),"")</f>
        <v/>
      </c>
      <c r="D238" s="4" t="str">
        <f t="shared" si="12"/>
        <v xml:space="preserve"> - CONTADO ADELANTADO / CASH IN ADVANCE - Dif. en cambio</v>
      </c>
      <c r="E238" s="19">
        <v>44773</v>
      </c>
      <c r="F238" s="20" t="s">
        <v>27</v>
      </c>
      <c r="G238" s="20"/>
      <c r="H238" s="20" t="s">
        <v>80</v>
      </c>
      <c r="I238" s="20" t="s">
        <v>81</v>
      </c>
      <c r="J238" s="20" t="s">
        <v>204</v>
      </c>
      <c r="K238" s="20" t="s">
        <v>204</v>
      </c>
      <c r="L238" s="20" t="s">
        <v>205</v>
      </c>
      <c r="M238" s="20"/>
      <c r="N238" s="21">
        <v>-172.7</v>
      </c>
      <c r="O238" s="21">
        <v>0</v>
      </c>
      <c r="P238" s="20"/>
      <c r="Q238" s="19">
        <v>44773</v>
      </c>
      <c r="R238" s="20"/>
      <c r="S238" s="20"/>
      <c r="T238" s="20" t="s">
        <v>70</v>
      </c>
      <c r="U238" s="20">
        <v>674920</v>
      </c>
      <c r="V238" s="20">
        <v>220028459</v>
      </c>
      <c r="W238" s="20" t="s">
        <v>50</v>
      </c>
      <c r="X238" s="20" t="s">
        <v>62</v>
      </c>
      <c r="Y238" s="20" t="s">
        <v>37</v>
      </c>
      <c r="Z238" s="20" t="s">
        <v>63</v>
      </c>
      <c r="AA238" s="20" t="s">
        <v>209</v>
      </c>
      <c r="AB238" s="20"/>
      <c r="AC238" s="20"/>
      <c r="AD238" s="20" t="s">
        <v>210</v>
      </c>
      <c r="AE238" s="20"/>
      <c r="AF238" t="str">
        <f>VLOOKUP(L238,Contactos!B:B,1,0)</f>
        <v>BEIJING YI LONG XIANG TECHNOLOGY CO.LTD</v>
      </c>
    </row>
    <row r="239" spans="1:32" ht="25.5" x14ac:dyDescent="0.2">
      <c r="A239" s="4">
        <f t="shared" si="10"/>
        <v>237</v>
      </c>
      <c r="B239" s="4" t="str">
        <f t="shared" si="11"/>
        <v/>
      </c>
      <c r="C239" s="4" t="str">
        <f>IFERROR(VLOOKUP(F239,Tablas!$A$1:$B$3,2,0),"")</f>
        <v/>
      </c>
      <c r="D239" s="4" t="str">
        <f t="shared" si="12"/>
        <v xml:space="preserve"> - CONTADO ADELANTADO / CASH IN ADVANCE - Dif. en cambio</v>
      </c>
      <c r="E239" s="19">
        <v>45322</v>
      </c>
      <c r="F239" s="20" t="s">
        <v>27</v>
      </c>
      <c r="G239" s="20"/>
      <c r="H239" s="20" t="s">
        <v>80</v>
      </c>
      <c r="I239" s="20" t="s">
        <v>81</v>
      </c>
      <c r="J239" s="20" t="s">
        <v>204</v>
      </c>
      <c r="K239" s="20" t="s">
        <v>204</v>
      </c>
      <c r="L239" s="20" t="s">
        <v>205</v>
      </c>
      <c r="M239" s="20"/>
      <c r="N239" s="21">
        <v>-169.1</v>
      </c>
      <c r="O239" s="21">
        <v>0</v>
      </c>
      <c r="P239" s="20"/>
      <c r="Q239" s="19">
        <v>45322</v>
      </c>
      <c r="R239" s="20"/>
      <c r="S239" s="20"/>
      <c r="T239" s="20" t="s">
        <v>70</v>
      </c>
      <c r="U239" s="20">
        <v>952179</v>
      </c>
      <c r="V239" s="20">
        <v>240007492</v>
      </c>
      <c r="W239" s="20" t="s">
        <v>50</v>
      </c>
      <c r="X239" s="20" t="s">
        <v>62</v>
      </c>
      <c r="Y239" s="20" t="s">
        <v>37</v>
      </c>
      <c r="Z239" s="20" t="s">
        <v>63</v>
      </c>
      <c r="AA239" s="20" t="s">
        <v>209</v>
      </c>
      <c r="AB239" s="20"/>
      <c r="AC239" s="20"/>
      <c r="AD239" s="20" t="s">
        <v>210</v>
      </c>
      <c r="AE239" s="20"/>
      <c r="AF239" t="str">
        <f>VLOOKUP(L239,Contactos!B:B,1,0)</f>
        <v>BEIJING YI LONG XIANG TECHNOLOGY CO.LTD</v>
      </c>
    </row>
    <row r="240" spans="1:32" ht="25.5" x14ac:dyDescent="0.2">
      <c r="A240" s="4">
        <f t="shared" si="10"/>
        <v>238</v>
      </c>
      <c r="B240" s="4" t="str">
        <f t="shared" si="11"/>
        <v/>
      </c>
      <c r="C240" s="4" t="str">
        <f>IFERROR(VLOOKUP(F240,Tablas!$A$1:$B$3,2,0),"")</f>
        <v/>
      </c>
      <c r="D240" s="4" t="str">
        <f t="shared" si="12"/>
        <v xml:space="preserve"> - CONTADO ADELANTADO / CASH IN ADVANCE - Dif. en cambio</v>
      </c>
      <c r="E240" s="19">
        <v>45473</v>
      </c>
      <c r="F240" s="20" t="s">
        <v>27</v>
      </c>
      <c r="G240" s="20"/>
      <c r="H240" s="20" t="s">
        <v>29</v>
      </c>
      <c r="I240" s="20" t="s">
        <v>30</v>
      </c>
      <c r="J240" s="20" t="s">
        <v>214</v>
      </c>
      <c r="K240" s="20" t="s">
        <v>214</v>
      </c>
      <c r="L240" s="20" t="s">
        <v>215</v>
      </c>
      <c r="M240" s="20" t="s">
        <v>33</v>
      </c>
      <c r="N240" s="21">
        <v>-166.06</v>
      </c>
      <c r="O240" s="21">
        <v>0</v>
      </c>
      <c r="P240" s="20"/>
      <c r="Q240" s="19">
        <v>45473</v>
      </c>
      <c r="R240" s="20"/>
      <c r="S240" s="20"/>
      <c r="T240" s="20" t="s">
        <v>70</v>
      </c>
      <c r="U240" s="20">
        <v>1028649</v>
      </c>
      <c r="V240" s="20">
        <v>240026911</v>
      </c>
      <c r="W240" s="20" t="s">
        <v>50</v>
      </c>
      <c r="X240" s="20" t="s">
        <v>62</v>
      </c>
      <c r="Y240" s="20" t="s">
        <v>37</v>
      </c>
      <c r="Z240" s="20" t="s">
        <v>63</v>
      </c>
      <c r="AA240" s="20" t="s">
        <v>217</v>
      </c>
      <c r="AB240" s="20"/>
      <c r="AC240" s="20" t="s">
        <v>66</v>
      </c>
      <c r="AD240" s="20" t="s">
        <v>218</v>
      </c>
      <c r="AE240" s="20"/>
      <c r="AF240" t="str">
        <f>VLOOKUP(L240,Contactos!B:B,1,0)</f>
        <v>ANICHEM PHARMACY</v>
      </c>
    </row>
    <row r="241" spans="1:32" ht="25.5" x14ac:dyDescent="0.2">
      <c r="A241" s="4">
        <f t="shared" si="10"/>
        <v>239</v>
      </c>
      <c r="B241" s="4" t="str">
        <f t="shared" si="11"/>
        <v/>
      </c>
      <c r="C241" s="4" t="str">
        <f>IFERROR(VLOOKUP(F241,Tablas!$A$1:$B$3,2,0),"")</f>
        <v/>
      </c>
      <c r="D241" s="4" t="str">
        <f t="shared" si="12"/>
        <v xml:space="preserve"> - CONTADO ADELANTADO / CASH IN ADVANCE - Dif. en cambio</v>
      </c>
      <c r="E241" s="19">
        <v>45473</v>
      </c>
      <c r="F241" s="20" t="s">
        <v>27</v>
      </c>
      <c r="G241" s="20"/>
      <c r="H241" s="20" t="s">
        <v>80</v>
      </c>
      <c r="I241" s="20" t="s">
        <v>81</v>
      </c>
      <c r="J241" s="20" t="s">
        <v>204</v>
      </c>
      <c r="K241" s="20" t="s">
        <v>204</v>
      </c>
      <c r="L241" s="20" t="s">
        <v>205</v>
      </c>
      <c r="M241" s="20"/>
      <c r="N241" s="21">
        <v>-165.5</v>
      </c>
      <c r="O241" s="21">
        <v>0</v>
      </c>
      <c r="P241" s="20"/>
      <c r="Q241" s="19">
        <v>45473</v>
      </c>
      <c r="R241" s="20"/>
      <c r="S241" s="20"/>
      <c r="T241" s="20" t="s">
        <v>70</v>
      </c>
      <c r="U241" s="20">
        <v>1028671</v>
      </c>
      <c r="V241" s="20">
        <v>240026933</v>
      </c>
      <c r="W241" s="20" t="s">
        <v>50</v>
      </c>
      <c r="X241" s="20" t="s">
        <v>62</v>
      </c>
      <c r="Y241" s="20" t="s">
        <v>37</v>
      </c>
      <c r="Z241" s="20" t="s">
        <v>63</v>
      </c>
      <c r="AA241" s="20" t="s">
        <v>209</v>
      </c>
      <c r="AB241" s="20"/>
      <c r="AC241" s="20"/>
      <c r="AD241" s="20" t="s">
        <v>210</v>
      </c>
      <c r="AE241" s="20"/>
      <c r="AF241" t="str">
        <f>VLOOKUP(L241,Contactos!B:B,1,0)</f>
        <v>BEIJING YI LONG XIANG TECHNOLOGY CO.LTD</v>
      </c>
    </row>
    <row r="242" spans="1:32" ht="51" x14ac:dyDescent="0.2">
      <c r="A242" s="4">
        <f t="shared" si="10"/>
        <v>240</v>
      </c>
      <c r="B242" s="4" t="str">
        <f t="shared" si="11"/>
        <v>5045</v>
      </c>
      <c r="C242" s="4" t="str">
        <f>IFERROR(VLOOKUP(F242,Tablas!$A$1:$B$3,2,0),"")</f>
        <v/>
      </c>
      <c r="D242" s="4" t="str">
        <f t="shared" si="12"/>
        <v xml:space="preserve"> - CONTADO / CASH - ABONO PE 5045 - AGROVET TOTAL</v>
      </c>
      <c r="E242" s="19">
        <v>45259</v>
      </c>
      <c r="F242" s="20" t="s">
        <v>27</v>
      </c>
      <c r="G242" s="20" t="s">
        <v>617</v>
      </c>
      <c r="H242" s="20" t="s">
        <v>120</v>
      </c>
      <c r="I242" s="20" t="s">
        <v>121</v>
      </c>
      <c r="J242" s="20" t="s">
        <v>618</v>
      </c>
      <c r="K242" s="20" t="s">
        <v>619</v>
      </c>
      <c r="L242" s="20" t="s">
        <v>620</v>
      </c>
      <c r="M242" s="20"/>
      <c r="N242" s="21">
        <v>-163.12</v>
      </c>
      <c r="O242" s="21">
        <v>0</v>
      </c>
      <c r="P242" s="20"/>
      <c r="Q242" s="19">
        <v>45259</v>
      </c>
      <c r="R242" s="20"/>
      <c r="S242" s="19">
        <v>45259</v>
      </c>
      <c r="T242" s="20" t="s">
        <v>49</v>
      </c>
      <c r="U242" s="20">
        <v>882777</v>
      </c>
      <c r="V242" s="20">
        <v>230013640</v>
      </c>
      <c r="W242" s="20" t="s">
        <v>35</v>
      </c>
      <c r="X242" s="20" t="s">
        <v>127</v>
      </c>
      <c r="Y242" s="20" t="s">
        <v>52</v>
      </c>
      <c r="Z242" s="20" t="s">
        <v>621</v>
      </c>
      <c r="AA242" s="20" t="s">
        <v>622</v>
      </c>
      <c r="AB242" s="20" t="s">
        <v>406</v>
      </c>
      <c r="AC242" s="20" t="s">
        <v>407</v>
      </c>
      <c r="AD242" s="20" t="s">
        <v>56</v>
      </c>
      <c r="AE242" s="20"/>
      <c r="AF242" t="str">
        <f>VLOOKUP(L242,Contactos!B:B,1,0)</f>
        <v>AGROVET TOTAL EMPRESA INDIVIDUAL DE RESPONSABILIDAD LIMITADA</v>
      </c>
    </row>
    <row r="243" spans="1:32" ht="25.5" x14ac:dyDescent="0.2">
      <c r="A243" s="4">
        <f t="shared" si="10"/>
        <v>241</v>
      </c>
      <c r="B243" s="4" t="str">
        <f t="shared" si="11"/>
        <v/>
      </c>
      <c r="C243" s="4" t="str">
        <f>IFERROR(VLOOKUP(F243,Tablas!$A$1:$B$3,2,0),"")</f>
        <v/>
      </c>
      <c r="D243" s="4" t="str">
        <f t="shared" si="12"/>
        <v xml:space="preserve"> - CONTADO ADELANTADO / CASH IN ADVANCE - Dif. en cambio</v>
      </c>
      <c r="E243" s="19">
        <v>45169</v>
      </c>
      <c r="F243" s="20" t="s">
        <v>27</v>
      </c>
      <c r="G243" s="20"/>
      <c r="H243" s="20" t="s">
        <v>80</v>
      </c>
      <c r="I243" s="20" t="s">
        <v>81</v>
      </c>
      <c r="J243" s="20" t="s">
        <v>204</v>
      </c>
      <c r="K243" s="20" t="s">
        <v>204</v>
      </c>
      <c r="L243" s="20" t="s">
        <v>205</v>
      </c>
      <c r="M243" s="20"/>
      <c r="N243" s="21">
        <v>-161.91</v>
      </c>
      <c r="O243" s="21">
        <v>0</v>
      </c>
      <c r="P243" s="20"/>
      <c r="Q243" s="19">
        <v>45169</v>
      </c>
      <c r="R243" s="20"/>
      <c r="S243" s="20"/>
      <c r="T243" s="20" t="s">
        <v>70</v>
      </c>
      <c r="U243" s="20">
        <v>851633</v>
      </c>
      <c r="V243" s="20">
        <v>230027759</v>
      </c>
      <c r="W243" s="20" t="s">
        <v>50</v>
      </c>
      <c r="X243" s="20" t="s">
        <v>62</v>
      </c>
      <c r="Y243" s="20" t="s">
        <v>37</v>
      </c>
      <c r="Z243" s="20" t="s">
        <v>63</v>
      </c>
      <c r="AA243" s="20" t="s">
        <v>209</v>
      </c>
      <c r="AB243" s="20"/>
      <c r="AC243" s="20"/>
      <c r="AD243" s="20" t="s">
        <v>210</v>
      </c>
      <c r="AE243" s="20"/>
      <c r="AF243" t="str">
        <f>VLOOKUP(L243,Contactos!B:B,1,0)</f>
        <v>BEIJING YI LONG XIANG TECHNOLOGY CO.LTD</v>
      </c>
    </row>
    <row r="244" spans="1:32" ht="25.5" x14ac:dyDescent="0.2">
      <c r="A244" s="4">
        <f t="shared" si="10"/>
        <v>242</v>
      </c>
      <c r="B244" s="4" t="str">
        <f t="shared" si="11"/>
        <v/>
      </c>
      <c r="C244" s="4" t="str">
        <f>IFERROR(VLOOKUP(F244,Tablas!$A$1:$B$3,2,0),"")</f>
        <v/>
      </c>
      <c r="D244" s="4" t="str">
        <f t="shared" si="12"/>
        <v xml:space="preserve"> - CONTADO ADELANTADO / CASH IN ADVANCE - Dif. en cambio</v>
      </c>
      <c r="E244" s="19">
        <v>45230</v>
      </c>
      <c r="F244" s="20" t="s">
        <v>27</v>
      </c>
      <c r="G244" s="20"/>
      <c r="H244" s="20" t="s">
        <v>322</v>
      </c>
      <c r="I244" s="20" t="s">
        <v>323</v>
      </c>
      <c r="J244" s="20" t="s">
        <v>324</v>
      </c>
      <c r="K244" s="20" t="s">
        <v>325</v>
      </c>
      <c r="L244" s="20" t="s">
        <v>326</v>
      </c>
      <c r="M244" s="20" t="s">
        <v>125</v>
      </c>
      <c r="N244" s="21">
        <v>-161.47</v>
      </c>
      <c r="O244" s="21">
        <v>0</v>
      </c>
      <c r="P244" s="20"/>
      <c r="Q244" s="19">
        <v>45230</v>
      </c>
      <c r="R244" s="20"/>
      <c r="S244" s="19">
        <v>45230</v>
      </c>
      <c r="T244" s="20" t="s">
        <v>70</v>
      </c>
      <c r="U244" s="20">
        <v>878559</v>
      </c>
      <c r="V244" s="20">
        <v>230035598</v>
      </c>
      <c r="W244" s="20" t="s">
        <v>50</v>
      </c>
      <c r="X244" s="20" t="s">
        <v>324</v>
      </c>
      <c r="Y244" s="20" t="s">
        <v>52</v>
      </c>
      <c r="Z244" s="20" t="s">
        <v>63</v>
      </c>
      <c r="AA244" s="20" t="s">
        <v>327</v>
      </c>
      <c r="AB244" s="20" t="s">
        <v>328</v>
      </c>
      <c r="AC244" s="20" t="s">
        <v>167</v>
      </c>
      <c r="AD244" s="20" t="s">
        <v>56</v>
      </c>
      <c r="AE244" s="20"/>
      <c r="AF244" t="str">
        <f>VLOOKUP(L244,Contactos!B:B,1,0)</f>
        <v>PHARMADIX CORP. S.A.C.</v>
      </c>
    </row>
    <row r="245" spans="1:32" ht="25.5" x14ac:dyDescent="0.2">
      <c r="A245" s="4">
        <f t="shared" si="10"/>
        <v>243</v>
      </c>
      <c r="B245" s="4" t="str">
        <f t="shared" si="11"/>
        <v>O</v>
      </c>
      <c r="C245" s="4" t="str">
        <f>IFERROR(VLOOKUP(F245,Tablas!$A$1:$B$3,2,0),"")</f>
        <v/>
      </c>
      <c r="D245" s="4" t="str">
        <f t="shared" si="12"/>
        <v xml:space="preserve"> - CONTADO / CASH - DEV. POR INDENTIFICAR</v>
      </c>
      <c r="E245" s="19">
        <v>45077</v>
      </c>
      <c r="F245" s="20" t="s">
        <v>27</v>
      </c>
      <c r="G245" s="20" t="s">
        <v>623</v>
      </c>
      <c r="H245" s="20" t="s">
        <v>120</v>
      </c>
      <c r="I245" s="20" t="s">
        <v>121</v>
      </c>
      <c r="J245" s="20" t="s">
        <v>46</v>
      </c>
      <c r="K245" s="20" t="s">
        <v>47</v>
      </c>
      <c r="L245" s="20" t="s">
        <v>48</v>
      </c>
      <c r="M245" s="20"/>
      <c r="N245" s="21">
        <v>-160</v>
      </c>
      <c r="O245" s="21">
        <v>0</v>
      </c>
      <c r="P245" s="20"/>
      <c r="Q245" s="19">
        <v>45077</v>
      </c>
      <c r="R245" s="20"/>
      <c r="S245" s="19">
        <v>45077</v>
      </c>
      <c r="T245" s="20" t="s">
        <v>49</v>
      </c>
      <c r="U245" s="20">
        <v>809287</v>
      </c>
      <c r="V245" s="20">
        <v>230007271</v>
      </c>
      <c r="W245" s="20" t="s">
        <v>35</v>
      </c>
      <c r="X245" s="20" t="s">
        <v>462</v>
      </c>
      <c r="Y245" s="20" t="s">
        <v>52</v>
      </c>
      <c r="Z245" s="20" t="s">
        <v>624</v>
      </c>
      <c r="AA245" s="20" t="s">
        <v>53</v>
      </c>
      <c r="AB245" s="20" t="s">
        <v>54</v>
      </c>
      <c r="AC245" s="20" t="s">
        <v>55</v>
      </c>
      <c r="AD245" s="20" t="s">
        <v>56</v>
      </c>
      <c r="AE245" s="20"/>
      <c r="AF245" t="e">
        <f>VLOOKUP(L245,Contactos!B:B,1,0)</f>
        <v>#N/A</v>
      </c>
    </row>
    <row r="246" spans="1:32" ht="51" x14ac:dyDescent="0.2">
      <c r="A246" s="4">
        <f t="shared" si="10"/>
        <v>244</v>
      </c>
      <c r="B246" s="4" t="str">
        <f t="shared" si="11"/>
        <v>9999-24000202</v>
      </c>
      <c r="C246" s="4" t="str">
        <f>IFERROR(VLOOKUP(F246,Tablas!$A$1:$B$3,2,0),"")</f>
        <v/>
      </c>
      <c r="D246" s="4" t="str">
        <f t="shared" si="12"/>
        <v xml:space="preserve"> - CONTADO / CASH - Notas de crédito clientes - ERCAGV001017</v>
      </c>
      <c r="E246" s="19">
        <v>45469</v>
      </c>
      <c r="F246" s="20" t="s">
        <v>203</v>
      </c>
      <c r="G246" s="20" t="s">
        <v>625</v>
      </c>
      <c r="H246" s="20" t="s">
        <v>44</v>
      </c>
      <c r="I246" s="20" t="s">
        <v>45</v>
      </c>
      <c r="J246" s="20" t="s">
        <v>626</v>
      </c>
      <c r="K246" s="20" t="s">
        <v>627</v>
      </c>
      <c r="L246" s="20" t="s">
        <v>628</v>
      </c>
      <c r="M246" s="20"/>
      <c r="N246" s="21">
        <v>-157.5</v>
      </c>
      <c r="O246" s="21">
        <v>0</v>
      </c>
      <c r="P246" s="20"/>
      <c r="Q246" s="19">
        <v>45469</v>
      </c>
      <c r="R246" s="20"/>
      <c r="S246" s="19">
        <v>45469</v>
      </c>
      <c r="T246" s="20" t="s">
        <v>49</v>
      </c>
      <c r="U246" s="20">
        <v>986535</v>
      </c>
      <c r="V246" s="20">
        <v>240000146</v>
      </c>
      <c r="W246" s="20" t="s">
        <v>206</v>
      </c>
      <c r="X246" s="20" t="s">
        <v>455</v>
      </c>
      <c r="Y246" s="20" t="s">
        <v>52</v>
      </c>
      <c r="Z246" s="20" t="s">
        <v>629</v>
      </c>
      <c r="AA246" s="20" t="s">
        <v>630</v>
      </c>
      <c r="AB246" s="20" t="s">
        <v>54</v>
      </c>
      <c r="AC246" s="20" t="s">
        <v>167</v>
      </c>
      <c r="AD246" s="20" t="s">
        <v>56</v>
      </c>
      <c r="AE246" s="20"/>
      <c r="AF246" t="e">
        <f>VLOOKUP(L246,Contactos!B:B,1,0)</f>
        <v>#N/A</v>
      </c>
    </row>
    <row r="247" spans="1:32" x14ac:dyDescent="0.2">
      <c r="A247" s="4">
        <f t="shared" si="10"/>
        <v>245</v>
      </c>
      <c r="B247" s="4" t="str">
        <f t="shared" si="11"/>
        <v>TOZ</v>
      </c>
      <c r="C247" s="4" t="str">
        <f>IFERROR(VLOOKUP(F247,Tablas!$A$1:$B$3,2,0),"")</f>
        <v/>
      </c>
      <c r="D247" s="4" t="str">
        <f t="shared" si="12"/>
        <v xml:space="preserve"> - CONTADO / CASH - JUNTOZ</v>
      </c>
      <c r="E247" s="19">
        <v>45562</v>
      </c>
      <c r="F247" s="20" t="s">
        <v>27</v>
      </c>
      <c r="G247" s="20" t="s">
        <v>485</v>
      </c>
      <c r="H247" s="20" t="s">
        <v>120</v>
      </c>
      <c r="I247" s="20" t="s">
        <v>121</v>
      </c>
      <c r="J247" s="20" t="s">
        <v>177</v>
      </c>
      <c r="K247" s="20" t="s">
        <v>178</v>
      </c>
      <c r="L247" s="20" t="s">
        <v>179</v>
      </c>
      <c r="M247" s="20"/>
      <c r="N247" s="21">
        <v>-152.16</v>
      </c>
      <c r="O247" s="21">
        <v>0</v>
      </c>
      <c r="P247" s="20"/>
      <c r="Q247" s="19">
        <v>45562</v>
      </c>
      <c r="R247" s="20"/>
      <c r="S247" s="19">
        <v>45562</v>
      </c>
      <c r="T247" s="20" t="s">
        <v>49</v>
      </c>
      <c r="U247" s="20">
        <v>1035068</v>
      </c>
      <c r="V247" s="20">
        <v>240011710</v>
      </c>
      <c r="W247" s="20" t="s">
        <v>35</v>
      </c>
      <c r="X247" s="20" t="s">
        <v>180</v>
      </c>
      <c r="Y247" s="20" t="s">
        <v>52</v>
      </c>
      <c r="Z247" s="20" t="s">
        <v>485</v>
      </c>
      <c r="AA247" s="20" t="s">
        <v>53</v>
      </c>
      <c r="AB247" s="20" t="s">
        <v>54</v>
      </c>
      <c r="AC247" s="20" t="s">
        <v>167</v>
      </c>
      <c r="AD247" s="20" t="s">
        <v>56</v>
      </c>
      <c r="AE247" s="20"/>
      <c r="AF247" t="e">
        <f>VLOOKUP(L247,Contactos!B:B,1,0)</f>
        <v>#N/A</v>
      </c>
    </row>
    <row r="248" spans="1:32" ht="25.5" x14ac:dyDescent="0.2">
      <c r="A248" s="4">
        <f t="shared" si="10"/>
        <v>246</v>
      </c>
      <c r="B248" s="4" t="str">
        <f t="shared" si="11"/>
        <v/>
      </c>
      <c r="C248" s="4" t="str">
        <f>IFERROR(VLOOKUP(F248,Tablas!$A$1:$B$3,2,0),"")</f>
        <v/>
      </c>
      <c r="D248" s="4" t="str">
        <f t="shared" si="12"/>
        <v xml:space="preserve"> - CONTADO ADELANTADO / CASH IN ADVANCE - Dif. en cambio</v>
      </c>
      <c r="E248" s="19">
        <v>44530</v>
      </c>
      <c r="F248" s="20" t="s">
        <v>27</v>
      </c>
      <c r="G248" s="20"/>
      <c r="H248" s="20" t="s">
        <v>80</v>
      </c>
      <c r="I248" s="20" t="s">
        <v>81</v>
      </c>
      <c r="J248" s="20" t="s">
        <v>272</v>
      </c>
      <c r="K248" s="20" t="s">
        <v>272</v>
      </c>
      <c r="L248" s="20" t="s">
        <v>273</v>
      </c>
      <c r="M248" s="20" t="s">
        <v>33</v>
      </c>
      <c r="N248" s="21">
        <v>-151.59</v>
      </c>
      <c r="O248" s="21">
        <v>0</v>
      </c>
      <c r="P248" s="20"/>
      <c r="Q248" s="19">
        <v>44530</v>
      </c>
      <c r="R248" s="20"/>
      <c r="S248" s="20"/>
      <c r="T248" s="20" t="s">
        <v>70</v>
      </c>
      <c r="U248" s="20">
        <v>588215</v>
      </c>
      <c r="V248" s="20">
        <v>210029788</v>
      </c>
      <c r="W248" s="20" t="s">
        <v>50</v>
      </c>
      <c r="X248" s="20" t="s">
        <v>62</v>
      </c>
      <c r="Y248" s="20" t="s">
        <v>37</v>
      </c>
      <c r="Z248" s="20" t="s">
        <v>63</v>
      </c>
      <c r="AA248" s="20" t="s">
        <v>276</v>
      </c>
      <c r="AB248" s="20" t="s">
        <v>277</v>
      </c>
      <c r="AC248" s="20"/>
      <c r="AD248" s="20" t="s">
        <v>278</v>
      </c>
      <c r="AE248" s="20"/>
      <c r="AF248" t="str">
        <f>VLOOKUP(L248,Contactos!B:B,1,0)</f>
        <v>SADIN INTERNATIONAL TRADING CO. L.L.C.</v>
      </c>
    </row>
    <row r="249" spans="1:32" x14ac:dyDescent="0.2">
      <c r="A249" s="4">
        <f t="shared" si="10"/>
        <v>247</v>
      </c>
      <c r="B249" s="4" t="str">
        <f t="shared" si="11"/>
        <v/>
      </c>
      <c r="C249" s="4" t="str">
        <f>IFERROR(VLOOKUP(F249,Tablas!$A$1:$B$3,2,0),"")</f>
        <v/>
      </c>
      <c r="D249" s="4" t="str">
        <f t="shared" si="12"/>
        <v xml:space="preserve"> - CONTADO / CASH - PLAZA VEA</v>
      </c>
      <c r="E249" s="19">
        <v>45469</v>
      </c>
      <c r="F249" s="20" t="s">
        <v>27</v>
      </c>
      <c r="G249" s="20" t="s">
        <v>562</v>
      </c>
      <c r="H249" s="20" t="s">
        <v>120</v>
      </c>
      <c r="I249" s="20" t="s">
        <v>121</v>
      </c>
      <c r="J249" s="20" t="s">
        <v>177</v>
      </c>
      <c r="K249" s="20" t="s">
        <v>178</v>
      </c>
      <c r="L249" s="20" t="s">
        <v>179</v>
      </c>
      <c r="M249" s="20"/>
      <c r="N249" s="21">
        <v>-151.30000000000001</v>
      </c>
      <c r="O249" s="21">
        <v>0</v>
      </c>
      <c r="P249" s="20"/>
      <c r="Q249" s="19">
        <v>45469</v>
      </c>
      <c r="R249" s="20"/>
      <c r="S249" s="19">
        <v>45469</v>
      </c>
      <c r="T249" s="20" t="s">
        <v>49</v>
      </c>
      <c r="U249" s="20">
        <v>987285</v>
      </c>
      <c r="V249" s="20">
        <v>240007582</v>
      </c>
      <c r="W249" s="20" t="s">
        <v>35</v>
      </c>
      <c r="X249" s="20" t="s">
        <v>180</v>
      </c>
      <c r="Y249" s="20" t="s">
        <v>52</v>
      </c>
      <c r="Z249" s="20" t="s">
        <v>471</v>
      </c>
      <c r="AA249" s="20" t="s">
        <v>53</v>
      </c>
      <c r="AB249" s="20" t="s">
        <v>54</v>
      </c>
      <c r="AC249" s="20" t="s">
        <v>167</v>
      </c>
      <c r="AD249" s="20" t="s">
        <v>56</v>
      </c>
      <c r="AE249" s="20"/>
      <c r="AF249" t="e">
        <f>VLOOKUP(L249,Contactos!B:B,1,0)</f>
        <v>#N/A</v>
      </c>
    </row>
    <row r="250" spans="1:32" ht="25.5" x14ac:dyDescent="0.2">
      <c r="A250" s="4">
        <f t="shared" si="10"/>
        <v>248</v>
      </c>
      <c r="B250" s="4" t="str">
        <f t="shared" si="11"/>
        <v/>
      </c>
      <c r="C250" s="4" t="str">
        <f>IFERROR(VLOOKUP(F250,Tablas!$A$1:$B$3,2,0),"")</f>
        <v/>
      </c>
      <c r="D250" s="4" t="str">
        <f t="shared" si="12"/>
        <v xml:space="preserve"> - CONTADO ADELANTADO / CASH IN ADVANCE - Dif. en cambio</v>
      </c>
      <c r="E250" s="19">
        <v>45473</v>
      </c>
      <c r="F250" s="20" t="s">
        <v>27</v>
      </c>
      <c r="G250" s="20"/>
      <c r="H250" s="20" t="s">
        <v>29</v>
      </c>
      <c r="I250" s="20" t="s">
        <v>30</v>
      </c>
      <c r="J250" s="20" t="s">
        <v>220</v>
      </c>
      <c r="K250" s="20" t="s">
        <v>220</v>
      </c>
      <c r="L250" s="20" t="s">
        <v>221</v>
      </c>
      <c r="M250" s="20"/>
      <c r="N250" s="21">
        <v>-150.09</v>
      </c>
      <c r="O250" s="21">
        <v>0</v>
      </c>
      <c r="P250" s="20"/>
      <c r="Q250" s="19">
        <v>45473</v>
      </c>
      <c r="R250" s="20"/>
      <c r="S250" s="20"/>
      <c r="T250" s="20" t="s">
        <v>70</v>
      </c>
      <c r="U250" s="20">
        <v>1028669</v>
      </c>
      <c r="V250" s="20">
        <v>240026931</v>
      </c>
      <c r="W250" s="20" t="s">
        <v>50</v>
      </c>
      <c r="X250" s="20" t="s">
        <v>62</v>
      </c>
      <c r="Y250" s="20" t="s">
        <v>37</v>
      </c>
      <c r="Z250" s="20" t="s">
        <v>63</v>
      </c>
      <c r="AA250" s="20" t="s">
        <v>223</v>
      </c>
      <c r="AB250" s="20" t="s">
        <v>224</v>
      </c>
      <c r="AC250" s="20"/>
      <c r="AD250" s="20" t="s">
        <v>225</v>
      </c>
      <c r="AE250" s="20"/>
      <c r="AF250" t="str">
        <f>VLOOKUP(L250,Contactos!B:B,1,0)</f>
        <v>DISTRIBUIDORA REGIONAL SALVADOREÑA S.A. DE C.V.</v>
      </c>
    </row>
    <row r="251" spans="1:32" ht="25.5" x14ac:dyDescent="0.2">
      <c r="A251" s="4">
        <f t="shared" si="10"/>
        <v>249</v>
      </c>
      <c r="B251" s="4" t="str">
        <f t="shared" si="11"/>
        <v>NO NO</v>
      </c>
      <c r="C251" s="4" t="str">
        <f>IFERROR(VLOOKUP(F251,Tablas!$A$1:$B$3,2,0),"")</f>
        <v/>
      </c>
      <c r="D251" s="4" t="str">
        <f t="shared" si="12"/>
        <v xml:space="preserve"> - CONTADO / CASH - ABONO JUNTOZ</v>
      </c>
      <c r="E251" s="19">
        <v>45162</v>
      </c>
      <c r="F251" s="20" t="s">
        <v>27</v>
      </c>
      <c r="G251" s="20" t="s">
        <v>631</v>
      </c>
      <c r="H251" s="20" t="s">
        <v>120</v>
      </c>
      <c r="I251" s="20" t="s">
        <v>121</v>
      </c>
      <c r="J251" s="20" t="s">
        <v>46</v>
      </c>
      <c r="K251" s="20" t="s">
        <v>47</v>
      </c>
      <c r="L251" s="20" t="s">
        <v>48</v>
      </c>
      <c r="M251" s="20"/>
      <c r="N251" s="21">
        <v>-143.13999999999999</v>
      </c>
      <c r="O251" s="21">
        <v>0</v>
      </c>
      <c r="P251" s="20"/>
      <c r="Q251" s="19">
        <v>45162</v>
      </c>
      <c r="R251" s="20"/>
      <c r="S251" s="19">
        <v>45162</v>
      </c>
      <c r="T251" s="20" t="s">
        <v>49</v>
      </c>
      <c r="U251" s="20">
        <v>847753</v>
      </c>
      <c r="V251" s="20">
        <v>230010571</v>
      </c>
      <c r="W251" s="20" t="s">
        <v>35</v>
      </c>
      <c r="X251" s="20" t="s">
        <v>180</v>
      </c>
      <c r="Y251" s="20" t="s">
        <v>52</v>
      </c>
      <c r="Z251" s="20" t="s">
        <v>632</v>
      </c>
      <c r="AA251" s="20" t="s">
        <v>53</v>
      </c>
      <c r="AB251" s="20" t="s">
        <v>54</v>
      </c>
      <c r="AC251" s="20" t="s">
        <v>167</v>
      </c>
      <c r="AD251" s="20" t="s">
        <v>56</v>
      </c>
      <c r="AE251" s="20"/>
      <c r="AF251" t="e">
        <f>VLOOKUP(L251,Contactos!B:B,1,0)</f>
        <v>#N/A</v>
      </c>
    </row>
    <row r="252" spans="1:32" x14ac:dyDescent="0.2">
      <c r="A252" s="4">
        <f t="shared" si="10"/>
        <v>250</v>
      </c>
      <c r="B252" s="4" t="str">
        <f t="shared" si="11"/>
        <v>ZA VE</v>
      </c>
      <c r="C252" s="4" t="str">
        <f>IFERROR(VLOOKUP(F252,Tablas!$A$1:$B$3,2,0),"")</f>
        <v/>
      </c>
      <c r="D252" s="4" t="str">
        <f t="shared" si="12"/>
        <v xml:space="preserve"> - CONTADO / CASH - PLAZA VEA</v>
      </c>
      <c r="E252" s="19">
        <v>45511</v>
      </c>
      <c r="F252" s="20" t="s">
        <v>27</v>
      </c>
      <c r="G252" s="20" t="s">
        <v>470</v>
      </c>
      <c r="H252" s="20" t="s">
        <v>120</v>
      </c>
      <c r="I252" s="20" t="s">
        <v>121</v>
      </c>
      <c r="J252" s="20" t="s">
        <v>177</v>
      </c>
      <c r="K252" s="20" t="s">
        <v>178</v>
      </c>
      <c r="L252" s="20" t="s">
        <v>179</v>
      </c>
      <c r="M252" s="20"/>
      <c r="N252" s="21">
        <v>-139.82</v>
      </c>
      <c r="O252" s="21">
        <v>0</v>
      </c>
      <c r="P252" s="20"/>
      <c r="Q252" s="19">
        <v>45511</v>
      </c>
      <c r="R252" s="20"/>
      <c r="S252" s="19">
        <v>45511</v>
      </c>
      <c r="T252" s="20" t="s">
        <v>49</v>
      </c>
      <c r="U252" s="20">
        <v>1028736</v>
      </c>
      <c r="V252" s="20">
        <v>240011165</v>
      </c>
      <c r="W252" s="20" t="s">
        <v>35</v>
      </c>
      <c r="X252" s="20" t="s">
        <v>180</v>
      </c>
      <c r="Y252" s="20" t="s">
        <v>52</v>
      </c>
      <c r="Z252" s="20" t="s">
        <v>471</v>
      </c>
      <c r="AA252" s="20" t="s">
        <v>53</v>
      </c>
      <c r="AB252" s="20" t="s">
        <v>54</v>
      </c>
      <c r="AC252" s="20" t="s">
        <v>167</v>
      </c>
      <c r="AD252" s="20" t="s">
        <v>56</v>
      </c>
      <c r="AE252" s="20"/>
      <c r="AF252" t="e">
        <f>VLOOKUP(L252,Contactos!B:B,1,0)</f>
        <v>#N/A</v>
      </c>
    </row>
    <row r="253" spans="1:32" x14ac:dyDescent="0.2">
      <c r="A253" s="4">
        <f t="shared" si="10"/>
        <v>251</v>
      </c>
      <c r="B253" s="4" t="str">
        <f t="shared" si="11"/>
        <v>ZA VE</v>
      </c>
      <c r="C253" s="4" t="str">
        <f>IFERROR(VLOOKUP(F253,Tablas!$A$1:$B$3,2,0),"")</f>
        <v/>
      </c>
      <c r="D253" s="4" t="str">
        <f t="shared" si="12"/>
        <v xml:space="preserve"> - CONTADO / CASH - PLAZA VEA</v>
      </c>
      <c r="E253" s="19">
        <v>45559</v>
      </c>
      <c r="F253" s="20" t="s">
        <v>27</v>
      </c>
      <c r="G253" s="20" t="s">
        <v>470</v>
      </c>
      <c r="H253" s="20" t="s">
        <v>120</v>
      </c>
      <c r="I253" s="20" t="s">
        <v>121</v>
      </c>
      <c r="J253" s="20" t="s">
        <v>177</v>
      </c>
      <c r="K253" s="20" t="s">
        <v>178</v>
      </c>
      <c r="L253" s="20" t="s">
        <v>179</v>
      </c>
      <c r="M253" s="20"/>
      <c r="N253" s="21">
        <v>-137.53</v>
      </c>
      <c r="O253" s="21">
        <v>0</v>
      </c>
      <c r="P253" s="20"/>
      <c r="Q253" s="19">
        <v>45559</v>
      </c>
      <c r="R253" s="20"/>
      <c r="S253" s="19">
        <v>45559</v>
      </c>
      <c r="T253" s="20" t="s">
        <v>49</v>
      </c>
      <c r="U253" s="20">
        <v>1028706</v>
      </c>
      <c r="V253" s="20">
        <v>240011161</v>
      </c>
      <c r="W253" s="20" t="s">
        <v>35</v>
      </c>
      <c r="X253" s="20" t="s">
        <v>180</v>
      </c>
      <c r="Y253" s="20" t="s">
        <v>52</v>
      </c>
      <c r="Z253" s="20" t="s">
        <v>471</v>
      </c>
      <c r="AA253" s="20" t="s">
        <v>53</v>
      </c>
      <c r="AB253" s="20" t="s">
        <v>54</v>
      </c>
      <c r="AC253" s="20" t="s">
        <v>167</v>
      </c>
      <c r="AD253" s="20" t="s">
        <v>56</v>
      </c>
      <c r="AE253" s="20"/>
      <c r="AF253" t="e">
        <f>VLOOKUP(L253,Contactos!B:B,1,0)</f>
        <v>#N/A</v>
      </c>
    </row>
    <row r="254" spans="1:32" ht="51" x14ac:dyDescent="0.2">
      <c r="A254" s="4">
        <f t="shared" si="10"/>
        <v>252</v>
      </c>
      <c r="B254" s="4" t="str">
        <f t="shared" si="11"/>
        <v>9999-24000192</v>
      </c>
      <c r="C254" s="4" t="str">
        <f>IFERROR(VLOOKUP(F254,Tablas!$A$1:$B$3,2,0),"")</f>
        <v/>
      </c>
      <c r="D254" s="4" t="str">
        <f t="shared" si="12"/>
        <v xml:space="preserve"> - LETRA 75 DIAS / DRAFT 75 DAYS - Notas de crédito clientes - C20453660908</v>
      </c>
      <c r="E254" s="19">
        <v>45538</v>
      </c>
      <c r="F254" s="20" t="s">
        <v>203</v>
      </c>
      <c r="G254" s="20" t="s">
        <v>633</v>
      </c>
      <c r="H254" s="20" t="s">
        <v>44</v>
      </c>
      <c r="I254" s="20" t="s">
        <v>45</v>
      </c>
      <c r="J254" s="20" t="s">
        <v>634</v>
      </c>
      <c r="K254" s="20" t="s">
        <v>635</v>
      </c>
      <c r="L254" s="20" t="s">
        <v>636</v>
      </c>
      <c r="M254" s="20" t="s">
        <v>125</v>
      </c>
      <c r="N254" s="21">
        <v>-134.46</v>
      </c>
      <c r="O254" s="21">
        <v>0</v>
      </c>
      <c r="P254" s="20"/>
      <c r="Q254" s="19">
        <v>45538</v>
      </c>
      <c r="R254" s="20"/>
      <c r="S254" s="19">
        <v>45538</v>
      </c>
      <c r="T254" s="20" t="s">
        <v>126</v>
      </c>
      <c r="U254" s="20">
        <v>1018401</v>
      </c>
      <c r="V254" s="20">
        <v>240000216</v>
      </c>
      <c r="W254" s="20" t="s">
        <v>206</v>
      </c>
      <c r="X254" s="20" t="s">
        <v>305</v>
      </c>
      <c r="Y254" s="20" t="s">
        <v>489</v>
      </c>
      <c r="Z254" s="20" t="s">
        <v>637</v>
      </c>
      <c r="AA254" s="20" t="s">
        <v>638</v>
      </c>
      <c r="AB254" s="20" t="s">
        <v>309</v>
      </c>
      <c r="AC254" s="20" t="s">
        <v>309</v>
      </c>
      <c r="AD254" s="20" t="s">
        <v>56</v>
      </c>
      <c r="AE254" s="20"/>
      <c r="AF254" t="str">
        <f>VLOOKUP(L254,Contactos!B:B,1,0)</f>
        <v>AGROVETERINARIA MEVELIN S.R.L.</v>
      </c>
    </row>
    <row r="255" spans="1:32" ht="25.5" x14ac:dyDescent="0.2">
      <c r="A255" s="4">
        <f t="shared" si="10"/>
        <v>253</v>
      </c>
      <c r="B255" s="4" t="str">
        <f t="shared" si="11"/>
        <v/>
      </c>
      <c r="C255" s="4" t="str">
        <f>IFERROR(VLOOKUP(F255,Tablas!$A$1:$B$3,2,0),"")</f>
        <v/>
      </c>
      <c r="D255" s="4" t="str">
        <f t="shared" si="12"/>
        <v xml:space="preserve"> - CONTADO / CASH - Dif. en cambio</v>
      </c>
      <c r="E255" s="19">
        <v>45412</v>
      </c>
      <c r="F255" s="20" t="s">
        <v>27</v>
      </c>
      <c r="G255" s="20"/>
      <c r="H255" s="20" t="s">
        <v>80</v>
      </c>
      <c r="I255" s="20" t="s">
        <v>81</v>
      </c>
      <c r="J255" s="20" t="s">
        <v>533</v>
      </c>
      <c r="K255" s="20" t="s">
        <v>533</v>
      </c>
      <c r="L255" s="20" t="s">
        <v>534</v>
      </c>
      <c r="M255" s="20"/>
      <c r="N255" s="21">
        <v>-128.21</v>
      </c>
      <c r="O255" s="21">
        <v>0</v>
      </c>
      <c r="P255" s="20"/>
      <c r="Q255" s="19">
        <v>45412</v>
      </c>
      <c r="R255" s="20"/>
      <c r="S255" s="20"/>
      <c r="T255" s="20" t="s">
        <v>49</v>
      </c>
      <c r="U255" s="20">
        <v>1001686</v>
      </c>
      <c r="V255" s="20">
        <v>240019073</v>
      </c>
      <c r="W255" s="20" t="s">
        <v>50</v>
      </c>
      <c r="X255" s="20" t="s">
        <v>62</v>
      </c>
      <c r="Y255" s="20" t="s">
        <v>37</v>
      </c>
      <c r="Z255" s="20" t="s">
        <v>63</v>
      </c>
      <c r="AA255" s="20" t="s">
        <v>535</v>
      </c>
      <c r="AB255" s="20"/>
      <c r="AC255" s="20"/>
      <c r="AD255" s="20" t="s">
        <v>196</v>
      </c>
      <c r="AE255" s="20"/>
      <c r="AF255" t="str">
        <f>VLOOKUP(L255,Contactos!B:B,1,0)</f>
        <v>VETLINE</v>
      </c>
    </row>
    <row r="256" spans="1:32" ht="25.5" x14ac:dyDescent="0.2">
      <c r="A256" s="4">
        <f t="shared" si="10"/>
        <v>254</v>
      </c>
      <c r="B256" s="4" t="str">
        <f t="shared" si="11"/>
        <v/>
      </c>
      <c r="C256" s="4" t="str">
        <f>IFERROR(VLOOKUP(F256,Tablas!$A$1:$B$3,2,0),"")</f>
        <v/>
      </c>
      <c r="D256" s="4" t="str">
        <f t="shared" si="12"/>
        <v xml:space="preserve"> - CONTADO / CASH - Dif. en cambio</v>
      </c>
      <c r="E256" s="19">
        <v>43921</v>
      </c>
      <c r="F256" s="20" t="s">
        <v>27</v>
      </c>
      <c r="G256" s="20"/>
      <c r="H256" s="20" t="s">
        <v>44</v>
      </c>
      <c r="I256" s="20" t="s">
        <v>45</v>
      </c>
      <c r="J256" s="20" t="s">
        <v>396</v>
      </c>
      <c r="K256" s="20" t="s">
        <v>397</v>
      </c>
      <c r="L256" s="20" t="s">
        <v>398</v>
      </c>
      <c r="M256" s="20" t="s">
        <v>33</v>
      </c>
      <c r="N256" s="21">
        <v>-127.48</v>
      </c>
      <c r="O256" s="21">
        <v>0</v>
      </c>
      <c r="P256" s="20"/>
      <c r="Q256" s="19">
        <v>43921</v>
      </c>
      <c r="R256" s="20"/>
      <c r="S256" s="19">
        <v>43921</v>
      </c>
      <c r="T256" s="20" t="s">
        <v>49</v>
      </c>
      <c r="U256" s="20">
        <v>351437</v>
      </c>
      <c r="V256" s="20">
        <v>2000008367</v>
      </c>
      <c r="W256" s="20" t="s">
        <v>50</v>
      </c>
      <c r="X256" s="20" t="s">
        <v>62</v>
      </c>
      <c r="Y256" s="20" t="s">
        <v>52</v>
      </c>
      <c r="Z256" s="20" t="s">
        <v>63</v>
      </c>
      <c r="AA256" s="20" t="s">
        <v>66</v>
      </c>
      <c r="AB256" s="20" t="s">
        <v>66</v>
      </c>
      <c r="AC256" s="20" t="s">
        <v>66</v>
      </c>
      <c r="AD256" s="20" t="s">
        <v>56</v>
      </c>
      <c r="AE256" s="20"/>
      <c r="AF256" t="e">
        <f>VLOOKUP(L256,Contactos!B:B,1,0)</f>
        <v>#N/A</v>
      </c>
    </row>
    <row r="257" spans="1:32" ht="63.75" x14ac:dyDescent="0.2">
      <c r="A257" s="4">
        <f t="shared" si="10"/>
        <v>255</v>
      </c>
      <c r="B257" s="4" t="str">
        <f t="shared" si="11"/>
        <v>9999-24000198</v>
      </c>
      <c r="C257" s="4" t="str">
        <f>IFERROR(VLOOKUP(F257,Tablas!$A$1:$B$3,2,0),"")</f>
        <v/>
      </c>
      <c r="D257" s="4" t="str">
        <f t="shared" si="12"/>
        <v xml:space="preserve"> - CREDITO 30 DIAS / CREDIT 30 DAYS - Notas de crédito clientes - ERCAGV000001006</v>
      </c>
      <c r="E257" s="19">
        <v>45469</v>
      </c>
      <c r="F257" s="20" t="s">
        <v>203</v>
      </c>
      <c r="G257" s="20" t="s">
        <v>639</v>
      </c>
      <c r="H257" s="20" t="s">
        <v>44</v>
      </c>
      <c r="I257" s="20" t="s">
        <v>45</v>
      </c>
      <c r="J257" s="20" t="s">
        <v>640</v>
      </c>
      <c r="K257" s="20" t="s">
        <v>641</v>
      </c>
      <c r="L257" s="20" t="s">
        <v>642</v>
      </c>
      <c r="M257" s="20"/>
      <c r="N257" s="21">
        <v>-122.76</v>
      </c>
      <c r="O257" s="21">
        <v>0</v>
      </c>
      <c r="P257" s="20"/>
      <c r="Q257" s="19">
        <v>45469</v>
      </c>
      <c r="R257" s="20"/>
      <c r="S257" s="19">
        <v>45469</v>
      </c>
      <c r="T257" s="20" t="s">
        <v>643</v>
      </c>
      <c r="U257" s="20">
        <v>986548</v>
      </c>
      <c r="V257" s="20">
        <v>240000147</v>
      </c>
      <c r="W257" s="20" t="s">
        <v>206</v>
      </c>
      <c r="X257" s="20" t="s">
        <v>455</v>
      </c>
      <c r="Y257" s="20" t="s">
        <v>52</v>
      </c>
      <c r="Z257" s="20" t="s">
        <v>644</v>
      </c>
      <c r="AA257" s="20" t="s">
        <v>645</v>
      </c>
      <c r="AB257" s="20" t="s">
        <v>336</v>
      </c>
      <c r="AC257" s="20" t="s">
        <v>167</v>
      </c>
      <c r="AD257" s="20" t="s">
        <v>56</v>
      </c>
      <c r="AE257" s="20"/>
      <c r="AF257" t="e">
        <f>VLOOKUP(L257,Contactos!B:B,1,0)</f>
        <v>#N/A</v>
      </c>
    </row>
    <row r="258" spans="1:32" ht="25.5" x14ac:dyDescent="0.2">
      <c r="A258" s="4">
        <f t="shared" si="10"/>
        <v>256</v>
      </c>
      <c r="B258" s="4" t="str">
        <f t="shared" si="11"/>
        <v>NO</v>
      </c>
      <c r="C258" s="4" t="str">
        <f>IFERROR(VLOOKUP(F258,Tablas!$A$1:$B$3,2,0),"")</f>
        <v/>
      </c>
      <c r="D258" s="4" t="str">
        <f t="shared" si="12"/>
        <v xml:space="preserve"> - CONTADO / CASH - ABONO NO IDENTIFICADO</v>
      </c>
      <c r="E258" s="19">
        <v>45175</v>
      </c>
      <c r="F258" s="20" t="s">
        <v>27</v>
      </c>
      <c r="G258" s="20" t="s">
        <v>28</v>
      </c>
      <c r="H258" s="20" t="s">
        <v>120</v>
      </c>
      <c r="I258" s="20" t="s">
        <v>121</v>
      </c>
      <c r="J258" s="20" t="s">
        <v>46</v>
      </c>
      <c r="K258" s="20" t="s">
        <v>47</v>
      </c>
      <c r="L258" s="20" t="s">
        <v>48</v>
      </c>
      <c r="M258" s="20"/>
      <c r="N258" s="21">
        <v>-121</v>
      </c>
      <c r="O258" s="21">
        <v>0</v>
      </c>
      <c r="P258" s="20"/>
      <c r="Q258" s="19">
        <v>45175</v>
      </c>
      <c r="R258" s="20"/>
      <c r="S258" s="19">
        <v>45175</v>
      </c>
      <c r="T258" s="20" t="s">
        <v>49</v>
      </c>
      <c r="U258" s="20">
        <v>859478</v>
      </c>
      <c r="V258" s="20">
        <v>230011486</v>
      </c>
      <c r="W258" s="20" t="s">
        <v>35</v>
      </c>
      <c r="X258" s="20" t="s">
        <v>127</v>
      </c>
      <c r="Y258" s="20" t="s">
        <v>52</v>
      </c>
      <c r="Z258" s="20" t="s">
        <v>578</v>
      </c>
      <c r="AA258" s="20" t="s">
        <v>53</v>
      </c>
      <c r="AB258" s="20" t="s">
        <v>54</v>
      </c>
      <c r="AC258" s="20" t="s">
        <v>55</v>
      </c>
      <c r="AD258" s="20" t="s">
        <v>56</v>
      </c>
      <c r="AE258" s="20"/>
      <c r="AF258" t="e">
        <f>VLOOKUP(L258,Contactos!B:B,1,0)</f>
        <v>#N/A</v>
      </c>
    </row>
    <row r="259" spans="1:32" ht="25.5" x14ac:dyDescent="0.2">
      <c r="A259" s="4">
        <f t="shared" si="10"/>
        <v>257</v>
      </c>
      <c r="B259" s="4" t="str">
        <f t="shared" si="11"/>
        <v xml:space="preserve"> NO</v>
      </c>
      <c r="C259" s="4" t="str">
        <f>IFERROR(VLOOKUP(F259,Tablas!$A$1:$B$3,2,0),"")</f>
        <v/>
      </c>
      <c r="D259" s="4" t="str">
        <f t="shared" si="12"/>
        <v xml:space="preserve"> - CONTADO / CASH - ABONO JUNTOZ</v>
      </c>
      <c r="E259" s="19">
        <v>45141</v>
      </c>
      <c r="F259" s="20" t="s">
        <v>27</v>
      </c>
      <c r="G259" s="20" t="s">
        <v>646</v>
      </c>
      <c r="H259" s="20" t="s">
        <v>120</v>
      </c>
      <c r="I259" s="20" t="s">
        <v>121</v>
      </c>
      <c r="J259" s="20" t="s">
        <v>46</v>
      </c>
      <c r="K259" s="20" t="s">
        <v>47</v>
      </c>
      <c r="L259" s="20" t="s">
        <v>48</v>
      </c>
      <c r="M259" s="20"/>
      <c r="N259" s="21">
        <v>-116.94</v>
      </c>
      <c r="O259" s="21">
        <v>0</v>
      </c>
      <c r="P259" s="20"/>
      <c r="Q259" s="19">
        <v>45141</v>
      </c>
      <c r="R259" s="20"/>
      <c r="S259" s="19">
        <v>45141</v>
      </c>
      <c r="T259" s="20" t="s">
        <v>49</v>
      </c>
      <c r="U259" s="20">
        <v>847752</v>
      </c>
      <c r="V259" s="20">
        <v>230010570</v>
      </c>
      <c r="W259" s="20" t="s">
        <v>35</v>
      </c>
      <c r="X259" s="20" t="s">
        <v>180</v>
      </c>
      <c r="Y259" s="20" t="s">
        <v>52</v>
      </c>
      <c r="Z259" s="20" t="s">
        <v>632</v>
      </c>
      <c r="AA259" s="20" t="s">
        <v>53</v>
      </c>
      <c r="AB259" s="20" t="s">
        <v>54</v>
      </c>
      <c r="AC259" s="20" t="s">
        <v>167</v>
      </c>
      <c r="AD259" s="20" t="s">
        <v>56</v>
      </c>
      <c r="AE259" s="20"/>
      <c r="AF259" t="e">
        <f>VLOOKUP(L259,Contactos!B:B,1,0)</f>
        <v>#N/A</v>
      </c>
    </row>
    <row r="260" spans="1:32" ht="25.5" x14ac:dyDescent="0.2">
      <c r="A260" s="4">
        <f t="shared" ref="A260:A323" si="13">ROW()-2</f>
        <v>258</v>
      </c>
      <c r="B260" s="4" t="str">
        <f t="shared" ref="B260:B323" si="14">MID(G260,4,20)</f>
        <v/>
      </c>
      <c r="C260" s="4" t="str">
        <f>IFERROR(VLOOKUP(F260,Tablas!$A$1:$B$3,2,0),"")</f>
        <v/>
      </c>
      <c r="D260" s="4" t="str">
        <f t="shared" ref="D260:D323" si="15">CONCATENATE(AE260," - ",T260," - ",Z260)</f>
        <v xml:space="preserve"> - CONTADO ADELANTADO / CASH IN ADVANCE - Dif. en cambio</v>
      </c>
      <c r="E260" s="19">
        <v>43982</v>
      </c>
      <c r="F260" s="20" t="s">
        <v>27</v>
      </c>
      <c r="G260" s="20"/>
      <c r="H260" s="20" t="s">
        <v>80</v>
      </c>
      <c r="I260" s="20" t="s">
        <v>81</v>
      </c>
      <c r="J260" s="20" t="s">
        <v>272</v>
      </c>
      <c r="K260" s="20" t="s">
        <v>272</v>
      </c>
      <c r="L260" s="20" t="s">
        <v>273</v>
      </c>
      <c r="M260" s="20" t="s">
        <v>33</v>
      </c>
      <c r="N260" s="21">
        <v>-113.16</v>
      </c>
      <c r="O260" s="21">
        <v>0</v>
      </c>
      <c r="P260" s="20"/>
      <c r="Q260" s="19">
        <v>43982</v>
      </c>
      <c r="R260" s="20"/>
      <c r="S260" s="20"/>
      <c r="T260" s="20" t="s">
        <v>70</v>
      </c>
      <c r="U260" s="20">
        <v>367794</v>
      </c>
      <c r="V260" s="20">
        <v>2000013013</v>
      </c>
      <c r="W260" s="20" t="s">
        <v>50</v>
      </c>
      <c r="X260" s="20" t="s">
        <v>62</v>
      </c>
      <c r="Y260" s="20" t="s">
        <v>37</v>
      </c>
      <c r="Z260" s="20" t="s">
        <v>63</v>
      </c>
      <c r="AA260" s="20" t="s">
        <v>276</v>
      </c>
      <c r="AB260" s="20" t="s">
        <v>277</v>
      </c>
      <c r="AC260" s="20"/>
      <c r="AD260" s="20" t="s">
        <v>278</v>
      </c>
      <c r="AE260" s="20"/>
      <c r="AF260" t="str">
        <f>VLOOKUP(L260,Contactos!B:B,1,0)</f>
        <v>SADIN INTERNATIONAL TRADING CO. L.L.C.</v>
      </c>
    </row>
    <row r="261" spans="1:32" ht="63.75" x14ac:dyDescent="0.2">
      <c r="A261" s="4">
        <f t="shared" si="13"/>
        <v>259</v>
      </c>
      <c r="B261" s="4" t="str">
        <f t="shared" si="14"/>
        <v/>
      </c>
      <c r="C261" s="4" t="str">
        <f>IFERROR(VLOOKUP(F261,Tablas!$A$1:$B$3,2,0),"")</f>
        <v/>
      </c>
      <c r="D261" s="4" t="str">
        <f t="shared" si="15"/>
        <v xml:space="preserve"> - LETRA 75 DIAS / DRAFT 75 DAYS - DEVOLUCIÓN 4 UND   del producto ULTRAMETRIN 600 X</v>
      </c>
      <c r="E261" s="19">
        <v>45547</v>
      </c>
      <c r="F261" s="20" t="s">
        <v>203</v>
      </c>
      <c r="G261" s="20"/>
      <c r="H261" s="20" t="s">
        <v>44</v>
      </c>
      <c r="I261" s="20" t="s">
        <v>45</v>
      </c>
      <c r="J261" s="20" t="s">
        <v>647</v>
      </c>
      <c r="K261" s="20" t="s">
        <v>648</v>
      </c>
      <c r="L261" s="20" t="s">
        <v>649</v>
      </c>
      <c r="M261" s="20" t="s">
        <v>125</v>
      </c>
      <c r="N261" s="21">
        <v>-111.18</v>
      </c>
      <c r="O261" s="21">
        <v>0</v>
      </c>
      <c r="P261" s="20"/>
      <c r="Q261" s="19">
        <v>45547</v>
      </c>
      <c r="R261" s="20"/>
      <c r="S261" s="19">
        <v>45547</v>
      </c>
      <c r="T261" s="20" t="s">
        <v>126</v>
      </c>
      <c r="U261" s="20">
        <v>1023039</v>
      </c>
      <c r="V261" s="20">
        <v>240000218</v>
      </c>
      <c r="W261" s="20" t="s">
        <v>206</v>
      </c>
      <c r="X261" s="20" t="s">
        <v>244</v>
      </c>
      <c r="Y261" s="20" t="s">
        <v>333</v>
      </c>
      <c r="Z261" s="20" t="s">
        <v>650</v>
      </c>
      <c r="AA261" s="20" t="s">
        <v>651</v>
      </c>
      <c r="AB261" s="20" t="s">
        <v>502</v>
      </c>
      <c r="AC261" s="20" t="s">
        <v>502</v>
      </c>
      <c r="AD261" s="20" t="s">
        <v>56</v>
      </c>
      <c r="AE261" s="20"/>
      <c r="AF261" t="str">
        <f>VLOOKUP(L261,Contactos!B:B,1,0)</f>
        <v>AGROCOMERCIO S.A.C</v>
      </c>
    </row>
    <row r="262" spans="1:32" ht="25.5" x14ac:dyDescent="0.2">
      <c r="A262" s="4">
        <f t="shared" si="13"/>
        <v>260</v>
      </c>
      <c r="B262" s="4" t="str">
        <f t="shared" si="14"/>
        <v/>
      </c>
      <c r="C262" s="4" t="str">
        <f>IFERROR(VLOOKUP(F262,Tablas!$A$1:$B$3,2,0),"")</f>
        <v/>
      </c>
      <c r="D262" s="4" t="str">
        <f t="shared" si="15"/>
        <v xml:space="preserve"> - CONTADO ADELANTADO / CASH IN ADVANCE - Dif. en cambio</v>
      </c>
      <c r="E262" s="19">
        <v>44469</v>
      </c>
      <c r="F262" s="20" t="s">
        <v>27</v>
      </c>
      <c r="G262" s="20"/>
      <c r="H262" s="20" t="s">
        <v>80</v>
      </c>
      <c r="I262" s="20" t="s">
        <v>81</v>
      </c>
      <c r="J262" s="20" t="s">
        <v>272</v>
      </c>
      <c r="K262" s="20" t="s">
        <v>272</v>
      </c>
      <c r="L262" s="20" t="s">
        <v>273</v>
      </c>
      <c r="M262" s="20" t="s">
        <v>33</v>
      </c>
      <c r="N262" s="21">
        <v>-108.88</v>
      </c>
      <c r="O262" s="21">
        <v>0</v>
      </c>
      <c r="P262" s="20"/>
      <c r="Q262" s="19">
        <v>44469</v>
      </c>
      <c r="R262" s="20"/>
      <c r="S262" s="20"/>
      <c r="T262" s="20" t="s">
        <v>70</v>
      </c>
      <c r="U262" s="20">
        <v>559418</v>
      </c>
      <c r="V262" s="20">
        <v>210024658</v>
      </c>
      <c r="W262" s="20" t="s">
        <v>50</v>
      </c>
      <c r="X262" s="20" t="s">
        <v>62</v>
      </c>
      <c r="Y262" s="20" t="s">
        <v>37</v>
      </c>
      <c r="Z262" s="20" t="s">
        <v>63</v>
      </c>
      <c r="AA262" s="20" t="s">
        <v>276</v>
      </c>
      <c r="AB262" s="20" t="s">
        <v>277</v>
      </c>
      <c r="AC262" s="20"/>
      <c r="AD262" s="20" t="s">
        <v>278</v>
      </c>
      <c r="AE262" s="20"/>
      <c r="AF262" t="str">
        <f>VLOOKUP(L262,Contactos!B:B,1,0)</f>
        <v>SADIN INTERNATIONAL TRADING CO. L.L.C.</v>
      </c>
    </row>
    <row r="263" spans="1:32" ht="25.5" x14ac:dyDescent="0.2">
      <c r="A263" s="4">
        <f t="shared" si="13"/>
        <v>261</v>
      </c>
      <c r="B263" s="4" t="str">
        <f t="shared" si="14"/>
        <v/>
      </c>
      <c r="C263" s="4" t="str">
        <f>IFERROR(VLOOKUP(F263,Tablas!$A$1:$B$3,2,0),"")</f>
        <v/>
      </c>
      <c r="D263" s="4" t="str">
        <f t="shared" si="15"/>
        <v xml:space="preserve"> - CONTADO ADELANTADO / CASH IN ADVANCE - Dif. en cambio</v>
      </c>
      <c r="E263" s="19">
        <v>45473</v>
      </c>
      <c r="F263" s="20" t="s">
        <v>27</v>
      </c>
      <c r="G263" s="20"/>
      <c r="H263" s="20" t="s">
        <v>29</v>
      </c>
      <c r="I263" s="20" t="s">
        <v>30</v>
      </c>
      <c r="J263" s="20" t="s">
        <v>285</v>
      </c>
      <c r="K263" s="20" t="s">
        <v>285</v>
      </c>
      <c r="L263" s="20" t="s">
        <v>286</v>
      </c>
      <c r="M263" s="20" t="s">
        <v>33</v>
      </c>
      <c r="N263" s="21">
        <v>-104.07</v>
      </c>
      <c r="O263" s="21">
        <v>0</v>
      </c>
      <c r="P263" s="20"/>
      <c r="Q263" s="19">
        <v>45473</v>
      </c>
      <c r="R263" s="20"/>
      <c r="S263" s="20"/>
      <c r="T263" s="20" t="s">
        <v>70</v>
      </c>
      <c r="U263" s="20">
        <v>1028659</v>
      </c>
      <c r="V263" s="20">
        <v>240026921</v>
      </c>
      <c r="W263" s="20" t="s">
        <v>50</v>
      </c>
      <c r="X263" s="20" t="s">
        <v>62</v>
      </c>
      <c r="Y263" s="20" t="s">
        <v>37</v>
      </c>
      <c r="Z263" s="20" t="s">
        <v>63</v>
      </c>
      <c r="AA263" s="20" t="s">
        <v>288</v>
      </c>
      <c r="AB263" s="20" t="s">
        <v>289</v>
      </c>
      <c r="AC263" s="20" t="s">
        <v>290</v>
      </c>
      <c r="AD263" s="20" t="s">
        <v>291</v>
      </c>
      <c r="AE263" s="20"/>
      <c r="AF263" t="str">
        <f>VLOOKUP(L263,Contactos!B:B,1,0)</f>
        <v>SUPERIORVET, INC.</v>
      </c>
    </row>
    <row r="264" spans="1:32" ht="25.5" x14ac:dyDescent="0.2">
      <c r="A264" s="4">
        <f t="shared" si="13"/>
        <v>262</v>
      </c>
      <c r="B264" s="4" t="str">
        <f t="shared" si="14"/>
        <v/>
      </c>
      <c r="C264" s="4" t="str">
        <f>IFERROR(VLOOKUP(F264,Tablas!$A$1:$B$3,2,0),"")</f>
        <v/>
      </c>
      <c r="D264" s="4" t="str">
        <f t="shared" si="15"/>
        <v xml:space="preserve"> - CONTADO / CASH - Dif. en cambio</v>
      </c>
      <c r="E264" s="19">
        <v>44043</v>
      </c>
      <c r="F264" s="20" t="s">
        <v>27</v>
      </c>
      <c r="G264" s="20"/>
      <c r="H264" s="20" t="s">
        <v>44</v>
      </c>
      <c r="I264" s="20" t="s">
        <v>45</v>
      </c>
      <c r="J264" s="20" t="s">
        <v>396</v>
      </c>
      <c r="K264" s="20" t="s">
        <v>397</v>
      </c>
      <c r="L264" s="20" t="s">
        <v>398</v>
      </c>
      <c r="M264" s="20" t="s">
        <v>33</v>
      </c>
      <c r="N264" s="21">
        <v>-101.98</v>
      </c>
      <c r="O264" s="21">
        <v>0</v>
      </c>
      <c r="P264" s="20"/>
      <c r="Q264" s="19">
        <v>44043</v>
      </c>
      <c r="R264" s="20"/>
      <c r="S264" s="19">
        <v>44043</v>
      </c>
      <c r="T264" s="20" t="s">
        <v>49</v>
      </c>
      <c r="U264" s="20">
        <v>384838</v>
      </c>
      <c r="V264" s="20">
        <v>2000017590</v>
      </c>
      <c r="W264" s="20" t="s">
        <v>50</v>
      </c>
      <c r="X264" s="20" t="s">
        <v>62</v>
      </c>
      <c r="Y264" s="20" t="s">
        <v>52</v>
      </c>
      <c r="Z264" s="20" t="s">
        <v>63</v>
      </c>
      <c r="AA264" s="20" t="s">
        <v>66</v>
      </c>
      <c r="AB264" s="20" t="s">
        <v>66</v>
      </c>
      <c r="AC264" s="20" t="s">
        <v>66</v>
      </c>
      <c r="AD264" s="20" t="s">
        <v>56</v>
      </c>
      <c r="AE264" s="20"/>
      <c r="AF264" t="e">
        <f>VLOOKUP(L264,Contactos!B:B,1,0)</f>
        <v>#N/A</v>
      </c>
    </row>
    <row r="265" spans="1:32" ht="25.5" x14ac:dyDescent="0.2">
      <c r="A265" s="4">
        <f t="shared" si="13"/>
        <v>263</v>
      </c>
      <c r="B265" s="4" t="str">
        <f t="shared" si="14"/>
        <v>ZA VE</v>
      </c>
      <c r="C265" s="4" t="str">
        <f>IFERROR(VLOOKUP(F265,Tablas!$A$1:$B$3,2,0),"")</f>
        <v/>
      </c>
      <c r="D265" s="4" t="str">
        <f t="shared" si="15"/>
        <v xml:space="preserve"> - CONTADO / CASH - PLAZA VEA</v>
      </c>
      <c r="E265" s="19">
        <v>45525</v>
      </c>
      <c r="F265" s="20" t="s">
        <v>27</v>
      </c>
      <c r="G265" s="20" t="s">
        <v>470</v>
      </c>
      <c r="H265" s="20" t="s">
        <v>44</v>
      </c>
      <c r="I265" s="20" t="s">
        <v>45</v>
      </c>
      <c r="J265" s="20" t="s">
        <v>177</v>
      </c>
      <c r="K265" s="20" t="s">
        <v>178</v>
      </c>
      <c r="L265" s="20" t="s">
        <v>179</v>
      </c>
      <c r="M265" s="20"/>
      <c r="N265" s="21">
        <v>-101.58</v>
      </c>
      <c r="O265" s="21">
        <v>0</v>
      </c>
      <c r="P265" s="20"/>
      <c r="Q265" s="19">
        <v>45525</v>
      </c>
      <c r="R265" s="20"/>
      <c r="S265" s="19">
        <v>45525</v>
      </c>
      <c r="T265" s="20" t="s">
        <v>49</v>
      </c>
      <c r="U265" s="20">
        <v>1030916</v>
      </c>
      <c r="V265" s="20">
        <v>240011203</v>
      </c>
      <c r="W265" s="20" t="s">
        <v>35</v>
      </c>
      <c r="X265" s="20" t="s">
        <v>180</v>
      </c>
      <c r="Y265" s="20" t="s">
        <v>52</v>
      </c>
      <c r="Z265" s="20" t="s">
        <v>471</v>
      </c>
      <c r="AA265" s="20" t="s">
        <v>53</v>
      </c>
      <c r="AB265" s="20" t="s">
        <v>54</v>
      </c>
      <c r="AC265" s="20" t="s">
        <v>167</v>
      </c>
      <c r="AD265" s="20" t="s">
        <v>56</v>
      </c>
      <c r="AE265" s="20"/>
      <c r="AF265" t="e">
        <f>VLOOKUP(L265,Contactos!B:B,1,0)</f>
        <v>#N/A</v>
      </c>
    </row>
    <row r="266" spans="1:32" ht="38.25" x14ac:dyDescent="0.2">
      <c r="A266" s="4">
        <f t="shared" si="13"/>
        <v>264</v>
      </c>
      <c r="B266" s="4" t="str">
        <f t="shared" si="14"/>
        <v/>
      </c>
      <c r="C266" s="4" t="str">
        <f>IFERROR(VLOOKUP(F266,Tablas!$A$1:$B$3,2,0),"")</f>
        <v/>
      </c>
      <c r="D266" s="4" t="str">
        <f t="shared" si="15"/>
        <v xml:space="preserve"> - 50% PAGO ADELANTADO - 50% COBRANZA DOCUMENTARIA 90 DÍAS - Dif. en cambio</v>
      </c>
      <c r="E266" s="19">
        <v>45473</v>
      </c>
      <c r="F266" s="20" t="s">
        <v>27</v>
      </c>
      <c r="G266" s="20"/>
      <c r="H266" s="20" t="s">
        <v>29</v>
      </c>
      <c r="I266" s="20" t="s">
        <v>30</v>
      </c>
      <c r="J266" s="20" t="s">
        <v>250</v>
      </c>
      <c r="K266" s="20" t="s">
        <v>250</v>
      </c>
      <c r="L266" s="20" t="s">
        <v>251</v>
      </c>
      <c r="M266" s="20" t="s">
        <v>33</v>
      </c>
      <c r="N266" s="21">
        <v>-101.47</v>
      </c>
      <c r="O266" s="21">
        <v>0</v>
      </c>
      <c r="P266" s="20"/>
      <c r="Q266" s="19">
        <v>45473</v>
      </c>
      <c r="R266" s="20"/>
      <c r="S266" s="20"/>
      <c r="T266" s="20" t="s">
        <v>252</v>
      </c>
      <c r="U266" s="20">
        <v>1028664</v>
      </c>
      <c r="V266" s="20">
        <v>240026926</v>
      </c>
      <c r="W266" s="20" t="s">
        <v>50</v>
      </c>
      <c r="X266" s="20" t="s">
        <v>62</v>
      </c>
      <c r="Y266" s="20" t="s">
        <v>37</v>
      </c>
      <c r="Z266" s="20" t="s">
        <v>63</v>
      </c>
      <c r="AA266" s="20" t="s">
        <v>254</v>
      </c>
      <c r="AB266" s="20" t="s">
        <v>255</v>
      </c>
      <c r="AC266" s="20" t="s">
        <v>256</v>
      </c>
      <c r="AD266" s="20" t="s">
        <v>175</v>
      </c>
      <c r="AE266" s="20"/>
      <c r="AF266" t="str">
        <f>VLOOKUP(L266,Contactos!B:B,1,0)</f>
        <v>CORPORACION FESA S.A.</v>
      </c>
    </row>
    <row r="267" spans="1:32" ht="51" x14ac:dyDescent="0.2">
      <c r="A267" s="4">
        <f t="shared" si="13"/>
        <v>265</v>
      </c>
      <c r="B267" s="4" t="str">
        <f t="shared" si="14"/>
        <v/>
      </c>
      <c r="C267" s="4" t="str">
        <f>IFERROR(VLOOKUP(F267,Tablas!$A$1:$B$3,2,0),"")</f>
        <v/>
      </c>
      <c r="D267" s="4" t="str">
        <f t="shared" si="15"/>
        <v xml:space="preserve"> - LETRA 75 DIAS / DRAFT 75 DAYS - Notas de crédito clientes - C20606449811</v>
      </c>
      <c r="E267" s="19">
        <v>45518</v>
      </c>
      <c r="F267" s="20" t="s">
        <v>203</v>
      </c>
      <c r="G267" s="20"/>
      <c r="H267" s="20" t="s">
        <v>44</v>
      </c>
      <c r="I267" s="20" t="s">
        <v>45</v>
      </c>
      <c r="J267" s="20" t="s">
        <v>391</v>
      </c>
      <c r="K267" s="20" t="s">
        <v>392</v>
      </c>
      <c r="L267" s="20" t="s">
        <v>393</v>
      </c>
      <c r="M267" s="20" t="s">
        <v>33</v>
      </c>
      <c r="N267" s="21">
        <v>-98.29</v>
      </c>
      <c r="O267" s="21">
        <v>0</v>
      </c>
      <c r="P267" s="20"/>
      <c r="Q267" s="19">
        <v>45518</v>
      </c>
      <c r="R267" s="20"/>
      <c r="S267" s="19">
        <v>45518</v>
      </c>
      <c r="T267" s="20" t="s">
        <v>126</v>
      </c>
      <c r="U267" s="20">
        <v>1008282</v>
      </c>
      <c r="V267" s="20">
        <v>240000201</v>
      </c>
      <c r="W267" s="20" t="s">
        <v>206</v>
      </c>
      <c r="X267" s="20" t="s">
        <v>305</v>
      </c>
      <c r="Y267" s="20" t="s">
        <v>306</v>
      </c>
      <c r="Z267" s="20" t="s">
        <v>394</v>
      </c>
      <c r="AA267" s="20" t="s">
        <v>395</v>
      </c>
      <c r="AB267" s="20" t="s">
        <v>337</v>
      </c>
      <c r="AC267" s="20" t="s">
        <v>337</v>
      </c>
      <c r="AD267" s="20" t="s">
        <v>56</v>
      </c>
      <c r="AE267" s="20"/>
      <c r="AF267" t="str">
        <f>VLOOKUP(L267,Contactos!B:B,1,0)</f>
        <v>SANIDAD AGROPECUARIA &amp; ASOCIADOS S.A.C.</v>
      </c>
    </row>
    <row r="268" spans="1:32" ht="25.5" x14ac:dyDescent="0.2">
      <c r="A268" s="4">
        <f t="shared" si="13"/>
        <v>266</v>
      </c>
      <c r="B268" s="4" t="str">
        <f t="shared" si="14"/>
        <v/>
      </c>
      <c r="C268" s="4" t="str">
        <f>IFERROR(VLOOKUP(F268,Tablas!$A$1:$B$3,2,0),"")</f>
        <v/>
      </c>
      <c r="D268" s="4" t="str">
        <f t="shared" si="15"/>
        <v xml:space="preserve"> - CONTADO ADELANTADO / CASH IN ADVANCE - Dif. en cambio</v>
      </c>
      <c r="E268" s="19">
        <v>44439</v>
      </c>
      <c r="F268" s="20" t="s">
        <v>27</v>
      </c>
      <c r="G268" s="20"/>
      <c r="H268" s="20" t="s">
        <v>80</v>
      </c>
      <c r="I268" s="20" t="s">
        <v>81</v>
      </c>
      <c r="J268" s="20" t="s">
        <v>272</v>
      </c>
      <c r="K268" s="20" t="s">
        <v>272</v>
      </c>
      <c r="L268" s="20" t="s">
        <v>273</v>
      </c>
      <c r="M268" s="20" t="s">
        <v>33</v>
      </c>
      <c r="N268" s="21">
        <v>-96.08</v>
      </c>
      <c r="O268" s="21">
        <v>0</v>
      </c>
      <c r="P268" s="20"/>
      <c r="Q268" s="19">
        <v>44439</v>
      </c>
      <c r="R268" s="20"/>
      <c r="S268" s="20"/>
      <c r="T268" s="20" t="s">
        <v>70</v>
      </c>
      <c r="U268" s="20">
        <v>547213</v>
      </c>
      <c r="V268" s="20">
        <v>210021972</v>
      </c>
      <c r="W268" s="20" t="s">
        <v>50</v>
      </c>
      <c r="X268" s="20" t="s">
        <v>62</v>
      </c>
      <c r="Y268" s="20" t="s">
        <v>37</v>
      </c>
      <c r="Z268" s="20" t="s">
        <v>63</v>
      </c>
      <c r="AA268" s="20" t="s">
        <v>276</v>
      </c>
      <c r="AB268" s="20" t="s">
        <v>277</v>
      </c>
      <c r="AC268" s="20"/>
      <c r="AD268" s="20" t="s">
        <v>278</v>
      </c>
      <c r="AE268" s="20"/>
      <c r="AF268" t="str">
        <f>VLOOKUP(L268,Contactos!B:B,1,0)</f>
        <v>SADIN INTERNATIONAL TRADING CO. L.L.C.</v>
      </c>
    </row>
    <row r="269" spans="1:32" ht="38.25" x14ac:dyDescent="0.2">
      <c r="A269" s="4">
        <f t="shared" si="13"/>
        <v>267</v>
      </c>
      <c r="B269" s="4" t="str">
        <f t="shared" si="14"/>
        <v>3006</v>
      </c>
      <c r="C269" s="4" t="str">
        <f>IFERROR(VLOOKUP(F269,Tablas!$A$1:$B$3,2,0),"")</f>
        <v/>
      </c>
      <c r="D269" s="4" t="str">
        <f t="shared" si="15"/>
        <v xml:space="preserve"> - CONTADO / CASH - PE 3006</v>
      </c>
      <c r="E269" s="19">
        <v>45462</v>
      </c>
      <c r="F269" s="20" t="s">
        <v>27</v>
      </c>
      <c r="G269" s="20" t="s">
        <v>652</v>
      </c>
      <c r="H269" s="20" t="s">
        <v>120</v>
      </c>
      <c r="I269" s="20" t="s">
        <v>121</v>
      </c>
      <c r="J269" s="20" t="s">
        <v>653</v>
      </c>
      <c r="K269" s="20" t="s">
        <v>654</v>
      </c>
      <c r="L269" s="20" t="s">
        <v>655</v>
      </c>
      <c r="M269" s="20"/>
      <c r="N269" s="21">
        <v>-94.43</v>
      </c>
      <c r="O269" s="21">
        <v>0</v>
      </c>
      <c r="P269" s="20"/>
      <c r="Q269" s="19">
        <v>45462</v>
      </c>
      <c r="R269" s="20"/>
      <c r="S269" s="19">
        <v>45462</v>
      </c>
      <c r="T269" s="20" t="s">
        <v>49</v>
      </c>
      <c r="U269" s="20">
        <v>984027</v>
      </c>
      <c r="V269" s="20">
        <v>240007375</v>
      </c>
      <c r="W269" s="20" t="s">
        <v>35</v>
      </c>
      <c r="X269" s="20" t="s">
        <v>127</v>
      </c>
      <c r="Y269" s="20" t="s">
        <v>656</v>
      </c>
      <c r="Z269" s="20" t="s">
        <v>652</v>
      </c>
      <c r="AA269" s="20" t="s">
        <v>657</v>
      </c>
      <c r="AB269" s="20" t="s">
        <v>270</v>
      </c>
      <c r="AC269" s="20" t="s">
        <v>167</v>
      </c>
      <c r="AD269" s="20" t="s">
        <v>56</v>
      </c>
      <c r="AE269" s="20"/>
      <c r="AF269" t="str">
        <f>VLOOKUP(L269,Contactos!B:B,1,0)</f>
        <v>DISTRIBUCIONES VETERINARIAS LA TORRE S.A.C</v>
      </c>
    </row>
    <row r="270" spans="1:32" ht="51" x14ac:dyDescent="0.2">
      <c r="A270" s="4">
        <f t="shared" si="13"/>
        <v>268</v>
      </c>
      <c r="B270" s="4" t="str">
        <f t="shared" si="14"/>
        <v>9999-00053429</v>
      </c>
      <c r="C270" s="4" t="str">
        <f>IFERROR(VLOOKUP(F270,Tablas!$A$1:$B$3,2,0),"")</f>
        <v/>
      </c>
      <c r="D270" s="4" t="str">
        <f t="shared" si="15"/>
        <v xml:space="preserve"> - CONTADO / CASH - Notas de crédito clientes - CMK006545407</v>
      </c>
      <c r="E270" s="19">
        <v>45078</v>
      </c>
      <c r="F270" s="20" t="s">
        <v>203</v>
      </c>
      <c r="G270" s="20" t="s">
        <v>658</v>
      </c>
      <c r="H270" s="20" t="s">
        <v>44</v>
      </c>
      <c r="I270" s="20" t="s">
        <v>45</v>
      </c>
      <c r="J270" s="20" t="s">
        <v>659</v>
      </c>
      <c r="K270" s="20" t="s">
        <v>660</v>
      </c>
      <c r="L270" s="20" t="s">
        <v>661</v>
      </c>
      <c r="M270" s="20"/>
      <c r="N270" s="21">
        <v>-94</v>
      </c>
      <c r="O270" s="21">
        <v>0</v>
      </c>
      <c r="P270" s="20"/>
      <c r="Q270" s="19">
        <v>45078</v>
      </c>
      <c r="R270" s="20"/>
      <c r="S270" s="19">
        <v>45078</v>
      </c>
      <c r="T270" s="20" t="s">
        <v>49</v>
      </c>
      <c r="U270" s="20">
        <v>800410</v>
      </c>
      <c r="V270" s="20">
        <v>230000340</v>
      </c>
      <c r="W270" s="20" t="s">
        <v>206</v>
      </c>
      <c r="X270" s="20" t="s">
        <v>305</v>
      </c>
      <c r="Y270" s="20" t="s">
        <v>52</v>
      </c>
      <c r="Z270" s="20" t="s">
        <v>662</v>
      </c>
      <c r="AA270" s="20" t="s">
        <v>663</v>
      </c>
      <c r="AB270" s="20" t="s">
        <v>664</v>
      </c>
      <c r="AC270" s="20" t="s">
        <v>167</v>
      </c>
      <c r="AD270" s="20" t="s">
        <v>56</v>
      </c>
      <c r="AE270" s="20"/>
      <c r="AF270" t="e">
        <f>VLOOKUP(L270,Contactos!B:B,1,0)</f>
        <v>#N/A</v>
      </c>
    </row>
    <row r="271" spans="1:32" x14ac:dyDescent="0.2">
      <c r="A271" s="4">
        <f t="shared" si="13"/>
        <v>269</v>
      </c>
      <c r="B271" s="4" t="str">
        <f t="shared" si="14"/>
        <v>CADO</v>
      </c>
      <c r="C271" s="4" t="str">
        <f>IFERROR(VLOOKUP(F271,Tablas!$A$1:$B$3,2,0),"")</f>
        <v/>
      </c>
      <c r="D271" s="4" t="str">
        <f t="shared" si="15"/>
        <v xml:space="preserve"> - CONTADO / CASH - MERCADO?</v>
      </c>
      <c r="E271" s="19">
        <v>45330</v>
      </c>
      <c r="F271" s="20" t="s">
        <v>27</v>
      </c>
      <c r="G271" s="20" t="s">
        <v>479</v>
      </c>
      <c r="H271" s="20" t="s">
        <v>120</v>
      </c>
      <c r="I271" s="20" t="s">
        <v>121</v>
      </c>
      <c r="J271" s="20" t="s">
        <v>177</v>
      </c>
      <c r="K271" s="20" t="s">
        <v>178</v>
      </c>
      <c r="L271" s="20" t="s">
        <v>179</v>
      </c>
      <c r="M271" s="20"/>
      <c r="N271" s="21">
        <v>-92.78</v>
      </c>
      <c r="O271" s="21">
        <v>0</v>
      </c>
      <c r="P271" s="20"/>
      <c r="Q271" s="19">
        <v>45330</v>
      </c>
      <c r="R271" s="20"/>
      <c r="S271" s="19">
        <v>45330</v>
      </c>
      <c r="T271" s="20" t="s">
        <v>49</v>
      </c>
      <c r="U271" s="20">
        <v>947739</v>
      </c>
      <c r="V271" s="20">
        <v>240004258</v>
      </c>
      <c r="W271" s="20" t="s">
        <v>35</v>
      </c>
      <c r="X271" s="20" t="s">
        <v>180</v>
      </c>
      <c r="Y271" s="20" t="s">
        <v>52</v>
      </c>
      <c r="Z271" s="20" t="s">
        <v>665</v>
      </c>
      <c r="AA271" s="20" t="s">
        <v>53</v>
      </c>
      <c r="AB271" s="20" t="s">
        <v>54</v>
      </c>
      <c r="AC271" s="20" t="s">
        <v>167</v>
      </c>
      <c r="AD271" s="20" t="s">
        <v>56</v>
      </c>
      <c r="AE271" s="20"/>
      <c r="AF271" t="e">
        <f>VLOOKUP(L271,Contactos!B:B,1,0)</f>
        <v>#N/A</v>
      </c>
    </row>
    <row r="272" spans="1:32" ht="25.5" x14ac:dyDescent="0.2">
      <c r="A272" s="4">
        <f t="shared" si="13"/>
        <v>270</v>
      </c>
      <c r="B272" s="4" t="str">
        <f t="shared" si="14"/>
        <v/>
      </c>
      <c r="C272" s="4" t="str">
        <f>IFERROR(VLOOKUP(F272,Tablas!$A$1:$B$3,2,0),"")</f>
        <v/>
      </c>
      <c r="D272" s="4" t="str">
        <f t="shared" si="15"/>
        <v xml:space="preserve"> - CONTADO ADELANTADO / CASH IN ADVANCE - Dif. en cambio</v>
      </c>
      <c r="E272" s="19">
        <v>45443</v>
      </c>
      <c r="F272" s="20" t="s">
        <v>27</v>
      </c>
      <c r="G272" s="20"/>
      <c r="H272" s="20" t="s">
        <v>29</v>
      </c>
      <c r="I272" s="20" t="s">
        <v>30</v>
      </c>
      <c r="J272" s="20" t="s">
        <v>68</v>
      </c>
      <c r="K272" s="20" t="s">
        <v>68</v>
      </c>
      <c r="L272" s="20" t="s">
        <v>69</v>
      </c>
      <c r="M272" s="20" t="s">
        <v>33</v>
      </c>
      <c r="N272" s="21">
        <v>-91.27</v>
      </c>
      <c r="O272" s="21">
        <v>0</v>
      </c>
      <c r="P272" s="20"/>
      <c r="Q272" s="19">
        <v>45443</v>
      </c>
      <c r="R272" s="20"/>
      <c r="S272" s="20"/>
      <c r="T272" s="20" t="s">
        <v>70</v>
      </c>
      <c r="U272" s="20">
        <v>1014779</v>
      </c>
      <c r="V272" s="20">
        <v>240023036</v>
      </c>
      <c r="W272" s="20" t="s">
        <v>50</v>
      </c>
      <c r="X272" s="20" t="s">
        <v>62</v>
      </c>
      <c r="Y272" s="20" t="s">
        <v>37</v>
      </c>
      <c r="Z272" s="20" t="s">
        <v>63</v>
      </c>
      <c r="AA272" s="20" t="s">
        <v>72</v>
      </c>
      <c r="AB272" s="20"/>
      <c r="AC272" s="20"/>
      <c r="AD272" s="20" t="s">
        <v>73</v>
      </c>
      <c r="AE272" s="20"/>
      <c r="AF272" t="str">
        <f>VLOOKUP(L272,Contactos!B:B,1,0)</f>
        <v>METROPOLITAN VETERINARY MARKETING CO.L.L.C.</v>
      </c>
    </row>
    <row r="273" spans="1:32" ht="25.5" x14ac:dyDescent="0.2">
      <c r="A273" s="4">
        <f t="shared" si="13"/>
        <v>271</v>
      </c>
      <c r="B273" s="4" t="str">
        <f t="shared" si="14"/>
        <v/>
      </c>
      <c r="C273" s="4" t="str">
        <f>IFERROR(VLOOKUP(F273,Tablas!$A$1:$B$3,2,0),"")</f>
        <v/>
      </c>
      <c r="D273" s="4" t="str">
        <f t="shared" si="15"/>
        <v xml:space="preserve"> - CONTADO ADELANTADO / CASH IN ADVANCE - Dif. en cambio</v>
      </c>
      <c r="E273" s="19">
        <v>45230</v>
      </c>
      <c r="F273" s="20" t="s">
        <v>27</v>
      </c>
      <c r="G273" s="20"/>
      <c r="H273" s="20" t="s">
        <v>80</v>
      </c>
      <c r="I273" s="20" t="s">
        <v>81</v>
      </c>
      <c r="J273" s="20" t="s">
        <v>272</v>
      </c>
      <c r="K273" s="20" t="s">
        <v>272</v>
      </c>
      <c r="L273" s="20" t="s">
        <v>273</v>
      </c>
      <c r="M273" s="20" t="s">
        <v>33</v>
      </c>
      <c r="N273" s="21">
        <v>-89.67</v>
      </c>
      <c r="O273" s="21">
        <v>0</v>
      </c>
      <c r="P273" s="20"/>
      <c r="Q273" s="19">
        <v>45230</v>
      </c>
      <c r="R273" s="20"/>
      <c r="S273" s="20"/>
      <c r="T273" s="20" t="s">
        <v>70</v>
      </c>
      <c r="U273" s="20">
        <v>878594</v>
      </c>
      <c r="V273" s="20">
        <v>230035633</v>
      </c>
      <c r="W273" s="20" t="s">
        <v>50</v>
      </c>
      <c r="X273" s="20" t="s">
        <v>62</v>
      </c>
      <c r="Y273" s="20" t="s">
        <v>37</v>
      </c>
      <c r="Z273" s="20" t="s">
        <v>63</v>
      </c>
      <c r="AA273" s="20" t="s">
        <v>276</v>
      </c>
      <c r="AB273" s="20" t="s">
        <v>277</v>
      </c>
      <c r="AC273" s="20"/>
      <c r="AD273" s="20" t="s">
        <v>278</v>
      </c>
      <c r="AE273" s="20"/>
      <c r="AF273" t="str">
        <f>VLOOKUP(L273,Contactos!B:B,1,0)</f>
        <v>SADIN INTERNATIONAL TRADING CO. L.L.C.</v>
      </c>
    </row>
    <row r="274" spans="1:32" ht="51" x14ac:dyDescent="0.2">
      <c r="A274" s="4">
        <f t="shared" si="13"/>
        <v>272</v>
      </c>
      <c r="B274" s="4" t="str">
        <f t="shared" si="14"/>
        <v>F010-00001355</v>
      </c>
      <c r="C274" s="4" t="str">
        <f>IFERROR(VLOOKUP(F274,Tablas!$A$1:$B$3,2,0),"")</f>
        <v/>
      </c>
      <c r="D274" s="4" t="str">
        <f t="shared" si="15"/>
        <v xml:space="preserve"> - LETRA 75 DIAS / DRAFT 75 DAYS - Notas de crédito clientes - C20606449811</v>
      </c>
      <c r="E274" s="19">
        <v>45562</v>
      </c>
      <c r="F274" s="20" t="s">
        <v>203</v>
      </c>
      <c r="G274" s="20" t="s">
        <v>666</v>
      </c>
      <c r="H274" s="20" t="s">
        <v>44</v>
      </c>
      <c r="I274" s="20" t="s">
        <v>45</v>
      </c>
      <c r="J274" s="20" t="s">
        <v>391</v>
      </c>
      <c r="K274" s="20" t="s">
        <v>392</v>
      </c>
      <c r="L274" s="20" t="s">
        <v>393</v>
      </c>
      <c r="M274" s="20" t="s">
        <v>33</v>
      </c>
      <c r="N274" s="21">
        <v>-88.5</v>
      </c>
      <c r="O274" s="21">
        <v>0</v>
      </c>
      <c r="P274" s="20"/>
      <c r="Q274" s="19">
        <v>45562</v>
      </c>
      <c r="R274" s="20"/>
      <c r="S274" s="19">
        <v>45562</v>
      </c>
      <c r="T274" s="20" t="s">
        <v>126</v>
      </c>
      <c r="U274" s="20">
        <v>1031614</v>
      </c>
      <c r="V274" s="20">
        <v>240000229</v>
      </c>
      <c r="W274" s="20" t="s">
        <v>206</v>
      </c>
      <c r="X274" s="20" t="s">
        <v>305</v>
      </c>
      <c r="Y274" s="20" t="s">
        <v>306</v>
      </c>
      <c r="Z274" s="20" t="s">
        <v>394</v>
      </c>
      <c r="AA274" s="20" t="s">
        <v>495</v>
      </c>
      <c r="AB274" s="20" t="s">
        <v>337</v>
      </c>
      <c r="AC274" s="20" t="s">
        <v>337</v>
      </c>
      <c r="AD274" s="20" t="s">
        <v>56</v>
      </c>
      <c r="AE274" s="20"/>
      <c r="AF274" t="str">
        <f>VLOOKUP(L274,Contactos!B:B,1,0)</f>
        <v>SANIDAD AGROPECUARIA &amp; ASOCIADOS S.A.C.</v>
      </c>
    </row>
    <row r="275" spans="1:32" ht="25.5" x14ac:dyDescent="0.2">
      <c r="A275" s="4">
        <f t="shared" si="13"/>
        <v>273</v>
      </c>
      <c r="B275" s="4" t="str">
        <f t="shared" si="14"/>
        <v/>
      </c>
      <c r="C275" s="4" t="str">
        <f>IFERROR(VLOOKUP(F275,Tablas!$A$1:$B$3,2,0),"")</f>
        <v/>
      </c>
      <c r="D275" s="4" t="str">
        <f t="shared" si="15"/>
        <v xml:space="preserve"> - CONTADO ADELANTADO / CASH IN ADVANCE - Dif. en cambio</v>
      </c>
      <c r="E275" s="19">
        <v>44377</v>
      </c>
      <c r="F275" s="20" t="s">
        <v>27</v>
      </c>
      <c r="G275" s="20"/>
      <c r="H275" s="20" t="s">
        <v>80</v>
      </c>
      <c r="I275" s="20" t="s">
        <v>81</v>
      </c>
      <c r="J275" s="20" t="s">
        <v>272</v>
      </c>
      <c r="K275" s="20" t="s">
        <v>272</v>
      </c>
      <c r="L275" s="20" t="s">
        <v>273</v>
      </c>
      <c r="M275" s="20" t="s">
        <v>33</v>
      </c>
      <c r="N275" s="21">
        <v>-87.54</v>
      </c>
      <c r="O275" s="21">
        <v>0</v>
      </c>
      <c r="P275" s="20"/>
      <c r="Q275" s="19">
        <v>44377</v>
      </c>
      <c r="R275" s="20"/>
      <c r="S275" s="20"/>
      <c r="T275" s="20" t="s">
        <v>70</v>
      </c>
      <c r="U275" s="20">
        <v>520263</v>
      </c>
      <c r="V275" s="20">
        <v>210015859</v>
      </c>
      <c r="W275" s="20" t="s">
        <v>50</v>
      </c>
      <c r="X275" s="20" t="s">
        <v>62</v>
      </c>
      <c r="Y275" s="20" t="s">
        <v>37</v>
      </c>
      <c r="Z275" s="20" t="s">
        <v>63</v>
      </c>
      <c r="AA275" s="20" t="s">
        <v>276</v>
      </c>
      <c r="AB275" s="20" t="s">
        <v>277</v>
      </c>
      <c r="AC275" s="20"/>
      <c r="AD275" s="20" t="s">
        <v>278</v>
      </c>
      <c r="AE275" s="20"/>
      <c r="AF275" t="str">
        <f>VLOOKUP(L275,Contactos!B:B,1,0)</f>
        <v>SADIN INTERNATIONAL TRADING CO. L.L.C.</v>
      </c>
    </row>
    <row r="276" spans="1:32" ht="51" x14ac:dyDescent="0.2">
      <c r="A276" s="4">
        <f t="shared" si="13"/>
        <v>274</v>
      </c>
      <c r="B276" s="4" t="str">
        <f t="shared" si="14"/>
        <v>4557</v>
      </c>
      <c r="C276" s="4" t="str">
        <f>IFERROR(VLOOKUP(F276,Tablas!$A$1:$B$3,2,0),"")</f>
        <v/>
      </c>
      <c r="D276" s="4" t="str">
        <f t="shared" si="15"/>
        <v xml:space="preserve"> - LETRA 75 DIAS / DRAFT 75 DAYS - ABONO PE  4557 - AGRIMEC CAÑETE</v>
      </c>
      <c r="E276" s="19">
        <v>45229</v>
      </c>
      <c r="F276" s="20" t="s">
        <v>27</v>
      </c>
      <c r="G276" s="20" t="s">
        <v>667</v>
      </c>
      <c r="H276" s="20" t="s">
        <v>120</v>
      </c>
      <c r="I276" s="20" t="s">
        <v>121</v>
      </c>
      <c r="J276" s="20" t="s">
        <v>438</v>
      </c>
      <c r="K276" s="20" t="s">
        <v>439</v>
      </c>
      <c r="L276" s="20" t="s">
        <v>440</v>
      </c>
      <c r="M276" s="20" t="s">
        <v>125</v>
      </c>
      <c r="N276" s="21">
        <v>-87.22</v>
      </c>
      <c r="O276" s="21">
        <v>0</v>
      </c>
      <c r="P276" s="20"/>
      <c r="Q276" s="19">
        <v>45229</v>
      </c>
      <c r="R276" s="20"/>
      <c r="S276" s="19">
        <v>45229</v>
      </c>
      <c r="T276" s="20" t="s">
        <v>126</v>
      </c>
      <c r="U276" s="20">
        <v>867428</v>
      </c>
      <c r="V276" s="20">
        <v>230011645</v>
      </c>
      <c r="W276" s="20" t="s">
        <v>35</v>
      </c>
      <c r="X276" s="20" t="s">
        <v>127</v>
      </c>
      <c r="Y276" s="20" t="s">
        <v>128</v>
      </c>
      <c r="Z276" s="20" t="s">
        <v>668</v>
      </c>
      <c r="AA276" s="20" t="s">
        <v>441</v>
      </c>
      <c r="AB276" s="20" t="s">
        <v>131</v>
      </c>
      <c r="AC276" s="20" t="s">
        <v>167</v>
      </c>
      <c r="AD276" s="20" t="s">
        <v>56</v>
      </c>
      <c r="AE276" s="20"/>
      <c r="AF276" t="str">
        <f>VLOOKUP(L276,Contactos!B:B,1,0)</f>
        <v>AGRIMEC VETERINARIA E.I.R.L.</v>
      </c>
    </row>
    <row r="277" spans="1:32" ht="25.5" x14ac:dyDescent="0.2">
      <c r="A277" s="4">
        <f t="shared" si="13"/>
        <v>275</v>
      </c>
      <c r="B277" s="4" t="str">
        <f t="shared" si="14"/>
        <v>5108</v>
      </c>
      <c r="C277" s="4" t="str">
        <f>IFERROR(VLOOKUP(F277,Tablas!$A$1:$B$3,2,0),"")</f>
        <v/>
      </c>
      <c r="D277" s="4" t="str">
        <f t="shared" si="15"/>
        <v xml:space="preserve"> - CONTADO / CASH - PE 5108</v>
      </c>
      <c r="E277" s="19">
        <v>45561</v>
      </c>
      <c r="F277" s="20" t="s">
        <v>27</v>
      </c>
      <c r="G277" s="20" t="s">
        <v>669</v>
      </c>
      <c r="H277" s="20" t="s">
        <v>29</v>
      </c>
      <c r="I277" s="20" t="s">
        <v>30</v>
      </c>
      <c r="J277" s="20" t="s">
        <v>386</v>
      </c>
      <c r="K277" s="20" t="s">
        <v>387</v>
      </c>
      <c r="L277" s="20" t="s">
        <v>388</v>
      </c>
      <c r="M277" s="20" t="s">
        <v>33</v>
      </c>
      <c r="N277" s="21">
        <v>-84.81</v>
      </c>
      <c r="O277" s="21">
        <v>-22.51</v>
      </c>
      <c r="P277" s="20"/>
      <c r="Q277" s="19">
        <v>45561</v>
      </c>
      <c r="R277" s="20"/>
      <c r="S277" s="19">
        <v>45561</v>
      </c>
      <c r="T277" s="20" t="s">
        <v>49</v>
      </c>
      <c r="U277" s="20">
        <v>1030773</v>
      </c>
      <c r="V277" s="20">
        <v>240011191</v>
      </c>
      <c r="W277" s="20" t="s">
        <v>35</v>
      </c>
      <c r="X277" s="20" t="s">
        <v>670</v>
      </c>
      <c r="Y277" s="20" t="s">
        <v>128</v>
      </c>
      <c r="Z277" s="20" t="s">
        <v>669</v>
      </c>
      <c r="AA277" s="20" t="s">
        <v>389</v>
      </c>
      <c r="AB277" s="20" t="s">
        <v>390</v>
      </c>
      <c r="AC277" s="20" t="s">
        <v>167</v>
      </c>
      <c r="AD277" s="20" t="s">
        <v>56</v>
      </c>
      <c r="AE277" s="20"/>
      <c r="AF277" t="str">
        <f>VLOOKUP(L277,Contactos!B:B,1,0)</f>
        <v>CONSTRUCTORA Y MULTISERVICIOS AGROVET J&amp;S SOCIEDAD ANONIMA CERRADA</v>
      </c>
    </row>
    <row r="278" spans="1:32" ht="25.5" x14ac:dyDescent="0.2">
      <c r="A278" s="4">
        <f t="shared" si="13"/>
        <v>276</v>
      </c>
      <c r="B278" s="4" t="str">
        <f t="shared" si="14"/>
        <v/>
      </c>
      <c r="C278" s="4" t="str">
        <f>IFERROR(VLOOKUP(F278,Tablas!$A$1:$B$3,2,0),"")</f>
        <v/>
      </c>
      <c r="D278" s="4" t="str">
        <f t="shared" si="15"/>
        <v xml:space="preserve"> - CONTADO ADELANTADO / CASH IN ADVANCE - Dif. en cambio</v>
      </c>
      <c r="E278" s="19">
        <v>45412</v>
      </c>
      <c r="F278" s="20" t="s">
        <v>27</v>
      </c>
      <c r="G278" s="20"/>
      <c r="H278" s="20" t="s">
        <v>29</v>
      </c>
      <c r="I278" s="20" t="s">
        <v>30</v>
      </c>
      <c r="J278" s="20" t="s">
        <v>190</v>
      </c>
      <c r="K278" s="20" t="s">
        <v>190</v>
      </c>
      <c r="L278" s="20" t="s">
        <v>191</v>
      </c>
      <c r="M278" s="20"/>
      <c r="N278" s="21">
        <v>-84.48</v>
      </c>
      <c r="O278" s="21">
        <v>0</v>
      </c>
      <c r="P278" s="20"/>
      <c r="Q278" s="19">
        <v>45412</v>
      </c>
      <c r="R278" s="20"/>
      <c r="S278" s="20"/>
      <c r="T278" s="20" t="s">
        <v>70</v>
      </c>
      <c r="U278" s="20">
        <v>1001652</v>
      </c>
      <c r="V278" s="20">
        <v>240019039</v>
      </c>
      <c r="W278" s="20" t="s">
        <v>50</v>
      </c>
      <c r="X278" s="20" t="s">
        <v>62</v>
      </c>
      <c r="Y278" s="20" t="s">
        <v>37</v>
      </c>
      <c r="Z278" s="20" t="s">
        <v>63</v>
      </c>
      <c r="AA278" s="20" t="s">
        <v>194</v>
      </c>
      <c r="AB278" s="20" t="s">
        <v>195</v>
      </c>
      <c r="AC278" s="20" t="s">
        <v>66</v>
      </c>
      <c r="AD278" s="20" t="s">
        <v>196</v>
      </c>
      <c r="AE278" s="20"/>
      <c r="AF278" t="str">
        <f>VLOOKUP(L278,Contactos!B:B,1,0)</f>
        <v>SPIROCO S.A.R.L (PHARMACY BIKFAYA)</v>
      </c>
    </row>
    <row r="279" spans="1:32" x14ac:dyDescent="0.2">
      <c r="A279" s="4">
        <f t="shared" si="13"/>
        <v>277</v>
      </c>
      <c r="B279" s="4" t="str">
        <f t="shared" si="14"/>
        <v>5089</v>
      </c>
      <c r="C279" s="4" t="str">
        <f>IFERROR(VLOOKUP(F279,Tablas!$A$1:$B$3,2,0),"")</f>
        <v/>
      </c>
      <c r="D279" s="4" t="str">
        <f t="shared" si="15"/>
        <v xml:space="preserve"> - CONTADO / CASH - PE 5089</v>
      </c>
      <c r="E279" s="19">
        <v>45561</v>
      </c>
      <c r="F279" s="20" t="s">
        <v>27</v>
      </c>
      <c r="G279" s="20" t="s">
        <v>671</v>
      </c>
      <c r="H279" s="20" t="s">
        <v>120</v>
      </c>
      <c r="I279" s="20" t="s">
        <v>121</v>
      </c>
      <c r="J279" s="20" t="s">
        <v>672</v>
      </c>
      <c r="K279" s="20" t="s">
        <v>673</v>
      </c>
      <c r="L279" s="20" t="s">
        <v>674</v>
      </c>
      <c r="M279" s="20"/>
      <c r="N279" s="21">
        <v>-82.2</v>
      </c>
      <c r="O279" s="21">
        <v>0</v>
      </c>
      <c r="P279" s="20"/>
      <c r="Q279" s="19">
        <v>45561</v>
      </c>
      <c r="R279" s="20"/>
      <c r="S279" s="19">
        <v>45561</v>
      </c>
      <c r="T279" s="20" t="s">
        <v>49</v>
      </c>
      <c r="U279" s="20">
        <v>1042563</v>
      </c>
      <c r="V279" s="20">
        <v>240012293</v>
      </c>
      <c r="W279" s="20" t="s">
        <v>35</v>
      </c>
      <c r="X279" s="20" t="s">
        <v>283</v>
      </c>
      <c r="Y279" s="20" t="s">
        <v>52</v>
      </c>
      <c r="Z279" s="20" t="s">
        <v>671</v>
      </c>
      <c r="AA279" s="20" t="s">
        <v>372</v>
      </c>
      <c r="AB279" s="20" t="s">
        <v>54</v>
      </c>
      <c r="AC279" s="20" t="s">
        <v>167</v>
      </c>
      <c r="AD279" s="20" t="s">
        <v>56</v>
      </c>
      <c r="AE279" s="20"/>
      <c r="AF279" t="e">
        <f>VLOOKUP(L279,Contactos!B:B,1,0)</f>
        <v>#N/A</v>
      </c>
    </row>
    <row r="280" spans="1:32" ht="25.5" x14ac:dyDescent="0.2">
      <c r="A280" s="4">
        <f t="shared" si="13"/>
        <v>278</v>
      </c>
      <c r="B280" s="4" t="str">
        <f t="shared" si="14"/>
        <v>NO</v>
      </c>
      <c r="C280" s="4" t="str">
        <f>IFERROR(VLOOKUP(F280,Tablas!$A$1:$B$3,2,0),"")</f>
        <v/>
      </c>
      <c r="D280" s="4" t="str">
        <f t="shared" si="15"/>
        <v xml:space="preserve"> - CONTADO / CASH - ABONO POR IDENTIFICAR</v>
      </c>
      <c r="E280" s="19">
        <v>45258</v>
      </c>
      <c r="F280" s="20" t="s">
        <v>27</v>
      </c>
      <c r="G280" s="20" t="s">
        <v>28</v>
      </c>
      <c r="H280" s="20" t="s">
        <v>120</v>
      </c>
      <c r="I280" s="20" t="s">
        <v>121</v>
      </c>
      <c r="J280" s="20" t="s">
        <v>46</v>
      </c>
      <c r="K280" s="20" t="s">
        <v>47</v>
      </c>
      <c r="L280" s="20" t="s">
        <v>48</v>
      </c>
      <c r="M280" s="20"/>
      <c r="N280" s="21">
        <v>-81.599999999999994</v>
      </c>
      <c r="O280" s="21">
        <v>0</v>
      </c>
      <c r="P280" s="20"/>
      <c r="Q280" s="19">
        <v>45258</v>
      </c>
      <c r="R280" s="20"/>
      <c r="S280" s="19">
        <v>45258</v>
      </c>
      <c r="T280" s="20" t="s">
        <v>49</v>
      </c>
      <c r="U280" s="20">
        <v>885929</v>
      </c>
      <c r="V280" s="20">
        <v>230013943</v>
      </c>
      <c r="W280" s="20" t="s">
        <v>35</v>
      </c>
      <c r="X280" s="20" t="s">
        <v>127</v>
      </c>
      <c r="Y280" s="20" t="s">
        <v>52</v>
      </c>
      <c r="Z280" s="20" t="s">
        <v>579</v>
      </c>
      <c r="AA280" s="20" t="s">
        <v>53</v>
      </c>
      <c r="AB280" s="20" t="s">
        <v>54</v>
      </c>
      <c r="AC280" s="20" t="s">
        <v>55</v>
      </c>
      <c r="AD280" s="20" t="s">
        <v>56</v>
      </c>
      <c r="AE280" s="20"/>
      <c r="AF280" t="e">
        <f>VLOOKUP(L280,Contactos!B:B,1,0)</f>
        <v>#N/A</v>
      </c>
    </row>
    <row r="281" spans="1:32" ht="25.5" x14ac:dyDescent="0.2">
      <c r="A281" s="4">
        <f t="shared" si="13"/>
        <v>279</v>
      </c>
      <c r="B281" s="4" t="str">
        <f t="shared" si="14"/>
        <v/>
      </c>
      <c r="C281" s="4" t="str">
        <f>IFERROR(VLOOKUP(F281,Tablas!$A$1:$B$3,2,0),"")</f>
        <v/>
      </c>
      <c r="D281" s="4" t="str">
        <f t="shared" si="15"/>
        <v xml:space="preserve"> - CONTADO / CASH - Dif. en cambio</v>
      </c>
      <c r="E281" s="19">
        <v>45412</v>
      </c>
      <c r="F281" s="20" t="s">
        <v>27</v>
      </c>
      <c r="G281" s="20"/>
      <c r="H281" s="20" t="s">
        <v>29</v>
      </c>
      <c r="I281" s="20" t="s">
        <v>30</v>
      </c>
      <c r="J281" s="20" t="s">
        <v>183</v>
      </c>
      <c r="K281" s="20" t="s">
        <v>183</v>
      </c>
      <c r="L281" s="20" t="s">
        <v>184</v>
      </c>
      <c r="M281" s="20"/>
      <c r="N281" s="21">
        <v>-81.08</v>
      </c>
      <c r="O281" s="21">
        <v>0</v>
      </c>
      <c r="P281" s="20"/>
      <c r="Q281" s="19">
        <v>45412</v>
      </c>
      <c r="R281" s="20"/>
      <c r="S281" s="20"/>
      <c r="T281" s="20" t="s">
        <v>49</v>
      </c>
      <c r="U281" s="20">
        <v>1001684</v>
      </c>
      <c r="V281" s="20">
        <v>240019071</v>
      </c>
      <c r="W281" s="20" t="s">
        <v>50</v>
      </c>
      <c r="X281" s="20" t="s">
        <v>62</v>
      </c>
      <c r="Y281" s="20" t="s">
        <v>37</v>
      </c>
      <c r="Z281" s="20" t="s">
        <v>63</v>
      </c>
      <c r="AA281" s="20" t="s">
        <v>187</v>
      </c>
      <c r="AB281" s="20"/>
      <c r="AC281" s="20"/>
      <c r="AD281" s="20" t="s">
        <v>188</v>
      </c>
      <c r="AE281" s="20"/>
      <c r="AF281" t="str">
        <f>VLOOKUP(L281,Contactos!B:B,1,0)</f>
        <v>THREE STAR LIMITED</v>
      </c>
    </row>
    <row r="282" spans="1:32" ht="25.5" x14ac:dyDescent="0.2">
      <c r="A282" s="4">
        <f t="shared" si="13"/>
        <v>280</v>
      </c>
      <c r="B282" s="4" t="str">
        <f t="shared" si="14"/>
        <v>NO</v>
      </c>
      <c r="C282" s="4" t="str">
        <f>IFERROR(VLOOKUP(F282,Tablas!$A$1:$B$3,2,0),"")</f>
        <v/>
      </c>
      <c r="D282" s="4" t="str">
        <f t="shared" si="15"/>
        <v xml:space="preserve"> - CONTADO / CASH - ABONO - FLETE PROAVET</v>
      </c>
      <c r="E282" s="19">
        <v>44972</v>
      </c>
      <c r="F282" s="20" t="s">
        <v>27</v>
      </c>
      <c r="G282" s="20" t="s">
        <v>28</v>
      </c>
      <c r="H282" s="20" t="s">
        <v>120</v>
      </c>
      <c r="I282" s="20" t="s">
        <v>121</v>
      </c>
      <c r="J282" s="20" t="s">
        <v>46</v>
      </c>
      <c r="K282" s="20" t="s">
        <v>47</v>
      </c>
      <c r="L282" s="20" t="s">
        <v>48</v>
      </c>
      <c r="M282" s="20"/>
      <c r="N282" s="21">
        <v>-80</v>
      </c>
      <c r="O282" s="21">
        <v>0</v>
      </c>
      <c r="P282" s="20"/>
      <c r="Q282" s="19">
        <v>44972</v>
      </c>
      <c r="R282" s="20"/>
      <c r="S282" s="19">
        <v>44972</v>
      </c>
      <c r="T282" s="20" t="s">
        <v>49</v>
      </c>
      <c r="U282" s="20">
        <v>780463</v>
      </c>
      <c r="V282" s="20">
        <v>230004874</v>
      </c>
      <c r="W282" s="20" t="s">
        <v>35</v>
      </c>
      <c r="X282" s="20" t="s">
        <v>462</v>
      </c>
      <c r="Y282" s="20" t="s">
        <v>52</v>
      </c>
      <c r="Z282" s="20" t="s">
        <v>675</v>
      </c>
      <c r="AA282" s="20" t="s">
        <v>53</v>
      </c>
      <c r="AB282" s="20" t="s">
        <v>54</v>
      </c>
      <c r="AC282" s="20" t="s">
        <v>55</v>
      </c>
      <c r="AD282" s="20" t="s">
        <v>56</v>
      </c>
      <c r="AE282" s="20"/>
      <c r="AF282" t="e">
        <f>VLOOKUP(L282,Contactos!B:B,1,0)</f>
        <v>#N/A</v>
      </c>
    </row>
    <row r="283" spans="1:32" ht="25.5" x14ac:dyDescent="0.2">
      <c r="A283" s="4">
        <f t="shared" si="13"/>
        <v>281</v>
      </c>
      <c r="B283" s="4" t="str">
        <f t="shared" si="14"/>
        <v/>
      </c>
      <c r="C283" s="4" t="str">
        <f>IFERROR(VLOOKUP(F283,Tablas!$A$1:$B$3,2,0),"")</f>
        <v/>
      </c>
      <c r="D283" s="4" t="str">
        <f t="shared" si="15"/>
        <v xml:space="preserve"> - CONTADO ADELANTADO / CASH IN ADVANCE - Dif. en cambio</v>
      </c>
      <c r="E283" s="19">
        <v>44957</v>
      </c>
      <c r="F283" s="20" t="s">
        <v>27</v>
      </c>
      <c r="G283" s="20"/>
      <c r="H283" s="20" t="s">
        <v>80</v>
      </c>
      <c r="I283" s="20" t="s">
        <v>81</v>
      </c>
      <c r="J283" s="20" t="s">
        <v>272</v>
      </c>
      <c r="K283" s="20" t="s">
        <v>272</v>
      </c>
      <c r="L283" s="20" t="s">
        <v>273</v>
      </c>
      <c r="M283" s="20" t="s">
        <v>33</v>
      </c>
      <c r="N283" s="21">
        <v>-76.86</v>
      </c>
      <c r="O283" s="21">
        <v>0</v>
      </c>
      <c r="P283" s="20"/>
      <c r="Q283" s="19">
        <v>44957</v>
      </c>
      <c r="R283" s="20"/>
      <c r="S283" s="20"/>
      <c r="T283" s="20" t="s">
        <v>70</v>
      </c>
      <c r="U283" s="20">
        <v>781553</v>
      </c>
      <c r="V283" s="20">
        <v>230007512</v>
      </c>
      <c r="W283" s="20" t="s">
        <v>50</v>
      </c>
      <c r="X283" s="20" t="s">
        <v>62</v>
      </c>
      <c r="Y283" s="20" t="s">
        <v>37</v>
      </c>
      <c r="Z283" s="20" t="s">
        <v>63</v>
      </c>
      <c r="AA283" s="20" t="s">
        <v>276</v>
      </c>
      <c r="AB283" s="20" t="s">
        <v>277</v>
      </c>
      <c r="AC283" s="20"/>
      <c r="AD283" s="20" t="s">
        <v>278</v>
      </c>
      <c r="AE283" s="20"/>
      <c r="AF283" t="str">
        <f>VLOOKUP(L283,Contactos!B:B,1,0)</f>
        <v>SADIN INTERNATIONAL TRADING CO. L.L.C.</v>
      </c>
    </row>
    <row r="284" spans="1:32" ht="25.5" x14ac:dyDescent="0.2">
      <c r="A284" s="4">
        <f t="shared" si="13"/>
        <v>282</v>
      </c>
      <c r="B284" s="4" t="str">
        <f t="shared" si="14"/>
        <v/>
      </c>
      <c r="C284" s="4" t="str">
        <f>IFERROR(VLOOKUP(F284,Tablas!$A$1:$B$3,2,0),"")</f>
        <v/>
      </c>
      <c r="D284" s="4" t="str">
        <f t="shared" si="15"/>
        <v xml:space="preserve"> - CONTADO ADELANTADO / CASH IN ADVANCE - Dif. en cambio</v>
      </c>
      <c r="E284" s="19">
        <v>45230</v>
      </c>
      <c r="F284" s="20" t="s">
        <v>27</v>
      </c>
      <c r="G284" s="20"/>
      <c r="H284" s="20" t="s">
        <v>80</v>
      </c>
      <c r="I284" s="20" t="s">
        <v>81</v>
      </c>
      <c r="J284" s="20" t="s">
        <v>204</v>
      </c>
      <c r="K284" s="20" t="s">
        <v>204</v>
      </c>
      <c r="L284" s="20" t="s">
        <v>205</v>
      </c>
      <c r="M284" s="20"/>
      <c r="N284" s="21">
        <v>-75.56</v>
      </c>
      <c r="O284" s="21">
        <v>0</v>
      </c>
      <c r="P284" s="20"/>
      <c r="Q284" s="19">
        <v>45230</v>
      </c>
      <c r="R284" s="20"/>
      <c r="S284" s="20"/>
      <c r="T284" s="20" t="s">
        <v>70</v>
      </c>
      <c r="U284" s="20">
        <v>878592</v>
      </c>
      <c r="V284" s="20">
        <v>230035631</v>
      </c>
      <c r="W284" s="20" t="s">
        <v>50</v>
      </c>
      <c r="X284" s="20" t="s">
        <v>62</v>
      </c>
      <c r="Y284" s="20" t="s">
        <v>37</v>
      </c>
      <c r="Z284" s="20" t="s">
        <v>63</v>
      </c>
      <c r="AA284" s="20" t="s">
        <v>209</v>
      </c>
      <c r="AB284" s="20"/>
      <c r="AC284" s="20"/>
      <c r="AD284" s="20" t="s">
        <v>210</v>
      </c>
      <c r="AE284" s="20"/>
      <c r="AF284" t="str">
        <f>VLOOKUP(L284,Contactos!B:B,1,0)</f>
        <v>BEIJING YI LONG XIANG TECHNOLOGY CO.LTD</v>
      </c>
    </row>
    <row r="285" spans="1:32" ht="25.5" x14ac:dyDescent="0.2">
      <c r="A285" s="4">
        <f t="shared" si="13"/>
        <v>283</v>
      </c>
      <c r="B285" s="4" t="str">
        <f t="shared" si="14"/>
        <v/>
      </c>
      <c r="C285" s="4" t="str">
        <f>IFERROR(VLOOKUP(F285,Tablas!$A$1:$B$3,2,0),"")</f>
        <v/>
      </c>
      <c r="D285" s="4" t="str">
        <f t="shared" si="15"/>
        <v xml:space="preserve"> - CONTADO ADELANTADO / CASH IN ADVANCE - Dif. en cambio</v>
      </c>
      <c r="E285" s="19">
        <v>45473</v>
      </c>
      <c r="F285" s="20" t="s">
        <v>27</v>
      </c>
      <c r="G285" s="20"/>
      <c r="H285" s="20" t="s">
        <v>29</v>
      </c>
      <c r="I285" s="20" t="s">
        <v>30</v>
      </c>
      <c r="J285" s="20" t="s">
        <v>317</v>
      </c>
      <c r="K285" s="20" t="s">
        <v>317</v>
      </c>
      <c r="L285" s="20" t="s">
        <v>318</v>
      </c>
      <c r="M285" s="20" t="s">
        <v>33</v>
      </c>
      <c r="N285" s="21">
        <v>-74.13</v>
      </c>
      <c r="O285" s="21">
        <v>0</v>
      </c>
      <c r="P285" s="20"/>
      <c r="Q285" s="19">
        <v>45473</v>
      </c>
      <c r="R285" s="20"/>
      <c r="S285" s="20"/>
      <c r="T285" s="20" t="s">
        <v>70</v>
      </c>
      <c r="U285" s="20">
        <v>1028648</v>
      </c>
      <c r="V285" s="20">
        <v>240026910</v>
      </c>
      <c r="W285" s="20" t="s">
        <v>50</v>
      </c>
      <c r="X285" s="20" t="s">
        <v>62</v>
      </c>
      <c r="Y285" s="20" t="s">
        <v>37</v>
      </c>
      <c r="Z285" s="20" t="s">
        <v>63</v>
      </c>
      <c r="AA285" s="20" t="s">
        <v>320</v>
      </c>
      <c r="AB285" s="20"/>
      <c r="AC285" s="20" t="s">
        <v>66</v>
      </c>
      <c r="AD285" s="20" t="s">
        <v>321</v>
      </c>
      <c r="AE285" s="20"/>
      <c r="AF285" t="str">
        <f>VLOOKUP(L285,Contactos!B:B,1,0)</f>
        <v>ANIMAL HOSPITAL</v>
      </c>
    </row>
    <row r="286" spans="1:32" ht="25.5" x14ac:dyDescent="0.2">
      <c r="A286" s="4">
        <f t="shared" si="13"/>
        <v>284</v>
      </c>
      <c r="B286" s="4" t="str">
        <f t="shared" si="14"/>
        <v/>
      </c>
      <c r="C286" s="4" t="str">
        <f>IFERROR(VLOOKUP(F286,Tablas!$A$1:$B$3,2,0),"")</f>
        <v/>
      </c>
      <c r="D286" s="4" t="str">
        <f t="shared" si="15"/>
        <v xml:space="preserve"> - CONTADO / CASH - Dif. en cambio</v>
      </c>
      <c r="E286" s="19">
        <v>43738</v>
      </c>
      <c r="F286" s="20" t="s">
        <v>27</v>
      </c>
      <c r="G286" s="20"/>
      <c r="H286" s="20" t="s">
        <v>44</v>
      </c>
      <c r="I286" s="20" t="s">
        <v>45</v>
      </c>
      <c r="J286" s="20" t="s">
        <v>396</v>
      </c>
      <c r="K286" s="20" t="s">
        <v>397</v>
      </c>
      <c r="L286" s="20" t="s">
        <v>398</v>
      </c>
      <c r="M286" s="20" t="s">
        <v>33</v>
      </c>
      <c r="N286" s="21">
        <v>-71.510000000000005</v>
      </c>
      <c r="O286" s="21">
        <v>0</v>
      </c>
      <c r="P286" s="20"/>
      <c r="Q286" s="19">
        <v>43738</v>
      </c>
      <c r="R286" s="20"/>
      <c r="S286" s="19">
        <v>43738</v>
      </c>
      <c r="T286" s="20" t="s">
        <v>49</v>
      </c>
      <c r="U286" s="20">
        <v>273678</v>
      </c>
      <c r="V286" s="20">
        <v>1900023195</v>
      </c>
      <c r="W286" s="20" t="s">
        <v>50</v>
      </c>
      <c r="X286" s="20" t="s">
        <v>62</v>
      </c>
      <c r="Y286" s="20" t="s">
        <v>52</v>
      </c>
      <c r="Z286" s="20" t="s">
        <v>63</v>
      </c>
      <c r="AA286" s="20" t="s">
        <v>66</v>
      </c>
      <c r="AB286" s="20" t="s">
        <v>66</v>
      </c>
      <c r="AC286" s="20" t="s">
        <v>66</v>
      </c>
      <c r="AD286" s="20" t="s">
        <v>56</v>
      </c>
      <c r="AE286" s="20"/>
      <c r="AF286" t="e">
        <f>VLOOKUP(L286,Contactos!B:B,1,0)</f>
        <v>#N/A</v>
      </c>
    </row>
    <row r="287" spans="1:32" x14ac:dyDescent="0.2">
      <c r="A287" s="4">
        <f t="shared" si="13"/>
        <v>285</v>
      </c>
      <c r="B287" s="4" t="str">
        <f t="shared" si="14"/>
        <v>TOZ</v>
      </c>
      <c r="C287" s="4" t="str">
        <f>IFERROR(VLOOKUP(F287,Tablas!$A$1:$B$3,2,0),"")</f>
        <v/>
      </c>
      <c r="D287" s="4" t="str">
        <f t="shared" si="15"/>
        <v xml:space="preserve"> - CONTADO / CASH - JUNTOZ</v>
      </c>
      <c r="E287" s="19">
        <v>45555</v>
      </c>
      <c r="F287" s="20" t="s">
        <v>27</v>
      </c>
      <c r="G287" s="20" t="s">
        <v>485</v>
      </c>
      <c r="H287" s="20" t="s">
        <v>120</v>
      </c>
      <c r="I287" s="20" t="s">
        <v>121</v>
      </c>
      <c r="J287" s="20" t="s">
        <v>177</v>
      </c>
      <c r="K287" s="20" t="s">
        <v>178</v>
      </c>
      <c r="L287" s="20" t="s">
        <v>179</v>
      </c>
      <c r="M287" s="20"/>
      <c r="N287" s="21">
        <v>-71.13</v>
      </c>
      <c r="O287" s="21">
        <v>0</v>
      </c>
      <c r="P287" s="20"/>
      <c r="Q287" s="19">
        <v>45555</v>
      </c>
      <c r="R287" s="20"/>
      <c r="S287" s="19">
        <v>45555</v>
      </c>
      <c r="T287" s="20" t="s">
        <v>49</v>
      </c>
      <c r="U287" s="20">
        <v>1028702</v>
      </c>
      <c r="V287" s="20">
        <v>240011159</v>
      </c>
      <c r="W287" s="20" t="s">
        <v>35</v>
      </c>
      <c r="X287" s="20" t="s">
        <v>180</v>
      </c>
      <c r="Y287" s="20" t="s">
        <v>52</v>
      </c>
      <c r="Z287" s="20" t="s">
        <v>485</v>
      </c>
      <c r="AA287" s="20" t="s">
        <v>53</v>
      </c>
      <c r="AB287" s="20" t="s">
        <v>54</v>
      </c>
      <c r="AC287" s="20" t="s">
        <v>167</v>
      </c>
      <c r="AD287" s="20" t="s">
        <v>56</v>
      </c>
      <c r="AE287" s="20"/>
      <c r="AF287" t="e">
        <f>VLOOKUP(L287,Contactos!B:B,1,0)</f>
        <v>#N/A</v>
      </c>
    </row>
    <row r="288" spans="1:32" ht="51" x14ac:dyDescent="0.2">
      <c r="A288" s="4">
        <f t="shared" si="13"/>
        <v>286</v>
      </c>
      <c r="B288" s="4" t="str">
        <f t="shared" si="14"/>
        <v/>
      </c>
      <c r="C288" s="4" t="str">
        <f>IFERROR(VLOOKUP(F288,Tablas!$A$1:$B$3,2,0),"")</f>
        <v/>
      </c>
      <c r="D288" s="4" t="str">
        <f t="shared" si="15"/>
        <v xml:space="preserve"> - CONTADO ADELANTADO / CASH IN ADVANCE - Notas de crédito clientes - C20482510052</v>
      </c>
      <c r="E288" s="19">
        <v>45517</v>
      </c>
      <c r="F288" s="20" t="s">
        <v>203</v>
      </c>
      <c r="G288" s="20"/>
      <c r="H288" s="20" t="s">
        <v>44</v>
      </c>
      <c r="I288" s="20" t="s">
        <v>45</v>
      </c>
      <c r="J288" s="20" t="s">
        <v>486</v>
      </c>
      <c r="K288" s="20" t="s">
        <v>487</v>
      </c>
      <c r="L288" s="20" t="s">
        <v>488</v>
      </c>
      <c r="M288" s="20" t="s">
        <v>33</v>
      </c>
      <c r="N288" s="21">
        <v>-70.42</v>
      </c>
      <c r="O288" s="21">
        <v>0</v>
      </c>
      <c r="P288" s="20"/>
      <c r="Q288" s="19">
        <v>45517</v>
      </c>
      <c r="R288" s="20"/>
      <c r="S288" s="19">
        <v>45517</v>
      </c>
      <c r="T288" s="20" t="s">
        <v>70</v>
      </c>
      <c r="U288" s="20">
        <v>1007305</v>
      </c>
      <c r="V288" s="20">
        <v>240000191</v>
      </c>
      <c r="W288" s="20" t="s">
        <v>206</v>
      </c>
      <c r="X288" s="20" t="s">
        <v>274</v>
      </c>
      <c r="Y288" s="20" t="s">
        <v>489</v>
      </c>
      <c r="Z288" s="20" t="s">
        <v>490</v>
      </c>
      <c r="AA288" s="20" t="s">
        <v>491</v>
      </c>
      <c r="AB288" s="20" t="s">
        <v>492</v>
      </c>
      <c r="AC288" s="20" t="s">
        <v>337</v>
      </c>
      <c r="AD288" s="20" t="s">
        <v>56</v>
      </c>
      <c r="AE288" s="20"/>
      <c r="AF288" t="str">
        <f>VLOOKUP(L288,Contactos!B:B,1,0)</f>
        <v>ANIMASCOTAS INVERSIONES E.I.R.L.</v>
      </c>
    </row>
    <row r="289" spans="1:32" ht="25.5" x14ac:dyDescent="0.2">
      <c r="A289" s="4">
        <f t="shared" si="13"/>
        <v>287</v>
      </c>
      <c r="B289" s="4" t="str">
        <f t="shared" si="14"/>
        <v/>
      </c>
      <c r="C289" s="4" t="str">
        <f>IFERROR(VLOOKUP(F289,Tablas!$A$1:$B$3,2,0),"")</f>
        <v/>
      </c>
      <c r="D289" s="4" t="str">
        <f t="shared" si="15"/>
        <v xml:space="preserve"> - CONTADO / CASH - Dif. en cambio</v>
      </c>
      <c r="E289" s="19">
        <v>45443</v>
      </c>
      <c r="F289" s="20" t="s">
        <v>27</v>
      </c>
      <c r="G289" s="20"/>
      <c r="H289" s="20" t="s">
        <v>44</v>
      </c>
      <c r="I289" s="20" t="s">
        <v>45</v>
      </c>
      <c r="J289" s="20" t="s">
        <v>396</v>
      </c>
      <c r="K289" s="20" t="s">
        <v>397</v>
      </c>
      <c r="L289" s="20" t="s">
        <v>398</v>
      </c>
      <c r="M289" s="20" t="s">
        <v>33</v>
      </c>
      <c r="N289" s="21">
        <v>-67.989999999999995</v>
      </c>
      <c r="O289" s="21">
        <v>0</v>
      </c>
      <c r="P289" s="20"/>
      <c r="Q289" s="19">
        <v>45443</v>
      </c>
      <c r="R289" s="20"/>
      <c r="S289" s="19">
        <v>45443</v>
      </c>
      <c r="T289" s="20" t="s">
        <v>49</v>
      </c>
      <c r="U289" s="20">
        <v>1014813</v>
      </c>
      <c r="V289" s="20">
        <v>240023070</v>
      </c>
      <c r="W289" s="20" t="s">
        <v>50</v>
      </c>
      <c r="X289" s="20" t="s">
        <v>62</v>
      </c>
      <c r="Y289" s="20" t="s">
        <v>52</v>
      </c>
      <c r="Z289" s="20" t="s">
        <v>63</v>
      </c>
      <c r="AA289" s="20" t="s">
        <v>66</v>
      </c>
      <c r="AB289" s="20" t="s">
        <v>66</v>
      </c>
      <c r="AC289" s="20" t="s">
        <v>66</v>
      </c>
      <c r="AD289" s="20" t="s">
        <v>56</v>
      </c>
      <c r="AE289" s="20"/>
      <c r="AF289" t="e">
        <f>VLOOKUP(L289,Contactos!B:B,1,0)</f>
        <v>#N/A</v>
      </c>
    </row>
    <row r="290" spans="1:32" ht="25.5" x14ac:dyDescent="0.2">
      <c r="A290" s="4">
        <f t="shared" si="13"/>
        <v>288</v>
      </c>
      <c r="B290" s="4" t="str">
        <f t="shared" si="14"/>
        <v>LEY</v>
      </c>
      <c r="C290" s="4" t="str">
        <f>IFERROR(VLOOKUP(F290,Tablas!$A$1:$B$3,2,0),"")</f>
        <v/>
      </c>
      <c r="D290" s="4" t="str">
        <f t="shared" si="15"/>
        <v xml:space="preserve"> - CONTADO / CASH - RIPLEY</v>
      </c>
      <c r="E290" s="19">
        <v>45526</v>
      </c>
      <c r="F290" s="20" t="s">
        <v>27</v>
      </c>
      <c r="G290" s="20" t="s">
        <v>367</v>
      </c>
      <c r="H290" s="20" t="s">
        <v>44</v>
      </c>
      <c r="I290" s="20" t="s">
        <v>45</v>
      </c>
      <c r="J290" s="20" t="s">
        <v>177</v>
      </c>
      <c r="K290" s="20" t="s">
        <v>178</v>
      </c>
      <c r="L290" s="20" t="s">
        <v>179</v>
      </c>
      <c r="M290" s="20"/>
      <c r="N290" s="21">
        <v>-67.989999999999995</v>
      </c>
      <c r="O290" s="21">
        <v>0</v>
      </c>
      <c r="P290" s="20"/>
      <c r="Q290" s="19">
        <v>45526</v>
      </c>
      <c r="R290" s="20"/>
      <c r="S290" s="19">
        <v>45526</v>
      </c>
      <c r="T290" s="20" t="s">
        <v>49</v>
      </c>
      <c r="U290" s="20">
        <v>1030921</v>
      </c>
      <c r="V290" s="20">
        <v>240011205</v>
      </c>
      <c r="W290" s="20" t="s">
        <v>35</v>
      </c>
      <c r="X290" s="20" t="s">
        <v>180</v>
      </c>
      <c r="Y290" s="20" t="s">
        <v>52</v>
      </c>
      <c r="Z290" s="20" t="s">
        <v>367</v>
      </c>
      <c r="AA290" s="20" t="s">
        <v>53</v>
      </c>
      <c r="AB290" s="20" t="s">
        <v>54</v>
      </c>
      <c r="AC290" s="20" t="s">
        <v>167</v>
      </c>
      <c r="AD290" s="20" t="s">
        <v>56</v>
      </c>
      <c r="AE290" s="20"/>
      <c r="AF290" t="e">
        <f>VLOOKUP(L290,Contactos!B:B,1,0)</f>
        <v>#N/A</v>
      </c>
    </row>
    <row r="291" spans="1:32" ht="25.5" x14ac:dyDescent="0.2">
      <c r="A291" s="4">
        <f t="shared" si="13"/>
        <v>289</v>
      </c>
      <c r="B291" s="4" t="str">
        <f t="shared" si="14"/>
        <v/>
      </c>
      <c r="C291" s="4" t="str">
        <f>IFERROR(VLOOKUP(F291,Tablas!$A$1:$B$3,2,0),"")</f>
        <v/>
      </c>
      <c r="D291" s="4" t="str">
        <f t="shared" si="15"/>
        <v xml:space="preserve"> - CONTADO ADELANTADO / CASH IN ADVANCE - Dif. en cambio</v>
      </c>
      <c r="E291" s="19">
        <v>44957</v>
      </c>
      <c r="F291" s="20" t="s">
        <v>27</v>
      </c>
      <c r="G291" s="20"/>
      <c r="H291" s="20" t="s">
        <v>80</v>
      </c>
      <c r="I291" s="20" t="s">
        <v>81</v>
      </c>
      <c r="J291" s="20" t="s">
        <v>204</v>
      </c>
      <c r="K291" s="20" t="s">
        <v>204</v>
      </c>
      <c r="L291" s="20" t="s">
        <v>205</v>
      </c>
      <c r="M291" s="20"/>
      <c r="N291" s="21">
        <v>-64.77</v>
      </c>
      <c r="O291" s="21">
        <v>0</v>
      </c>
      <c r="P291" s="20"/>
      <c r="Q291" s="19">
        <v>44957</v>
      </c>
      <c r="R291" s="20"/>
      <c r="S291" s="20"/>
      <c r="T291" s="20" t="s">
        <v>70</v>
      </c>
      <c r="U291" s="20">
        <v>781550</v>
      </c>
      <c r="V291" s="20">
        <v>230007509</v>
      </c>
      <c r="W291" s="20" t="s">
        <v>50</v>
      </c>
      <c r="X291" s="20" t="s">
        <v>62</v>
      </c>
      <c r="Y291" s="20" t="s">
        <v>37</v>
      </c>
      <c r="Z291" s="20" t="s">
        <v>63</v>
      </c>
      <c r="AA291" s="20" t="s">
        <v>209</v>
      </c>
      <c r="AB291" s="20"/>
      <c r="AC291" s="20"/>
      <c r="AD291" s="20" t="s">
        <v>210</v>
      </c>
      <c r="AE291" s="20"/>
      <c r="AF291" t="str">
        <f>VLOOKUP(L291,Contactos!B:B,1,0)</f>
        <v>BEIJING YI LONG XIANG TECHNOLOGY CO.LTD</v>
      </c>
    </row>
    <row r="292" spans="1:32" ht="51" x14ac:dyDescent="0.2">
      <c r="A292" s="4">
        <f t="shared" si="13"/>
        <v>290</v>
      </c>
      <c r="B292" s="4" t="str">
        <f t="shared" si="14"/>
        <v>9999-00054943</v>
      </c>
      <c r="C292" s="4" t="str">
        <f>IFERROR(VLOOKUP(F292,Tablas!$A$1:$B$3,2,0),"")</f>
        <v/>
      </c>
      <c r="D292" s="4" t="str">
        <f t="shared" si="15"/>
        <v xml:space="preserve"> - CONTADO / CASH - Notas de crédito clientes - CMK041476941</v>
      </c>
      <c r="E292" s="19">
        <v>45194</v>
      </c>
      <c r="F292" s="20" t="s">
        <v>203</v>
      </c>
      <c r="G292" s="20" t="s">
        <v>676</v>
      </c>
      <c r="H292" s="20" t="s">
        <v>44</v>
      </c>
      <c r="I292" s="20" t="s">
        <v>45</v>
      </c>
      <c r="J292" s="20" t="s">
        <v>677</v>
      </c>
      <c r="K292" s="20" t="s">
        <v>678</v>
      </c>
      <c r="L292" s="20" t="s">
        <v>679</v>
      </c>
      <c r="M292" s="20"/>
      <c r="N292" s="21">
        <v>-64.39</v>
      </c>
      <c r="O292" s="21">
        <v>0</v>
      </c>
      <c r="P292" s="20"/>
      <c r="Q292" s="19">
        <v>45194</v>
      </c>
      <c r="R292" s="20"/>
      <c r="S292" s="19">
        <v>45194</v>
      </c>
      <c r="T292" s="20" t="s">
        <v>49</v>
      </c>
      <c r="U292" s="20">
        <v>854791</v>
      </c>
      <c r="V292" s="20">
        <v>230000464</v>
      </c>
      <c r="W292" s="20" t="s">
        <v>206</v>
      </c>
      <c r="X292" s="20" t="s">
        <v>274</v>
      </c>
      <c r="Y292" s="20" t="s">
        <v>52</v>
      </c>
      <c r="Z292" s="20" t="s">
        <v>680</v>
      </c>
      <c r="AA292" s="20" t="s">
        <v>681</v>
      </c>
      <c r="AB292" s="20" t="s">
        <v>682</v>
      </c>
      <c r="AC292" s="20" t="s">
        <v>167</v>
      </c>
      <c r="AD292" s="20" t="s">
        <v>56</v>
      </c>
      <c r="AE292" s="20"/>
      <c r="AF292" t="e">
        <f>VLOOKUP(L292,Contactos!B:B,1,0)</f>
        <v>#N/A</v>
      </c>
    </row>
    <row r="293" spans="1:32" ht="25.5" x14ac:dyDescent="0.2">
      <c r="A293" s="4">
        <f t="shared" si="13"/>
        <v>291</v>
      </c>
      <c r="B293" s="4" t="str">
        <f t="shared" si="14"/>
        <v/>
      </c>
      <c r="C293" s="4" t="str">
        <f>IFERROR(VLOOKUP(F293,Tablas!$A$1:$B$3,2,0),"")</f>
        <v/>
      </c>
      <c r="D293" s="4" t="str">
        <f t="shared" si="15"/>
        <v xml:space="preserve"> - CONTADO ADELANTADO / CASH IN ADVANCE - Dif. en cambio</v>
      </c>
      <c r="E293" s="19">
        <v>44316</v>
      </c>
      <c r="F293" s="20" t="s">
        <v>27</v>
      </c>
      <c r="G293" s="20"/>
      <c r="H293" s="20" t="s">
        <v>80</v>
      </c>
      <c r="I293" s="20" t="s">
        <v>81</v>
      </c>
      <c r="J293" s="20" t="s">
        <v>272</v>
      </c>
      <c r="K293" s="20" t="s">
        <v>272</v>
      </c>
      <c r="L293" s="20" t="s">
        <v>273</v>
      </c>
      <c r="M293" s="20" t="s">
        <v>33</v>
      </c>
      <c r="N293" s="21">
        <v>-61.92</v>
      </c>
      <c r="O293" s="21">
        <v>0</v>
      </c>
      <c r="P293" s="20"/>
      <c r="Q293" s="19">
        <v>44316</v>
      </c>
      <c r="R293" s="20"/>
      <c r="S293" s="20"/>
      <c r="T293" s="20" t="s">
        <v>70</v>
      </c>
      <c r="U293" s="20">
        <v>500053</v>
      </c>
      <c r="V293" s="20">
        <v>210010757</v>
      </c>
      <c r="W293" s="20" t="s">
        <v>50</v>
      </c>
      <c r="X293" s="20" t="s">
        <v>62</v>
      </c>
      <c r="Y293" s="20" t="s">
        <v>37</v>
      </c>
      <c r="Z293" s="20" t="s">
        <v>63</v>
      </c>
      <c r="AA293" s="20" t="s">
        <v>276</v>
      </c>
      <c r="AB293" s="20" t="s">
        <v>277</v>
      </c>
      <c r="AC293" s="20"/>
      <c r="AD293" s="20" t="s">
        <v>278</v>
      </c>
      <c r="AE293" s="20"/>
      <c r="AF293" t="str">
        <f>VLOOKUP(L293,Contactos!B:B,1,0)</f>
        <v>SADIN INTERNATIONAL TRADING CO. L.L.C.</v>
      </c>
    </row>
    <row r="294" spans="1:32" ht="25.5" x14ac:dyDescent="0.2">
      <c r="A294" s="4">
        <f t="shared" si="13"/>
        <v>292</v>
      </c>
      <c r="B294" s="4" t="str">
        <f t="shared" si="14"/>
        <v/>
      </c>
      <c r="C294" s="4" t="str">
        <f>IFERROR(VLOOKUP(F294,Tablas!$A$1:$B$3,2,0),"")</f>
        <v/>
      </c>
      <c r="D294" s="4" t="str">
        <f t="shared" si="15"/>
        <v xml:space="preserve"> - CONTADO ADELANTADO / CASH IN ADVANCE - Dif. en cambio</v>
      </c>
      <c r="E294" s="19">
        <v>45412</v>
      </c>
      <c r="F294" s="20" t="s">
        <v>27</v>
      </c>
      <c r="G294" s="20"/>
      <c r="H294" s="20" t="s">
        <v>80</v>
      </c>
      <c r="I294" s="20" t="s">
        <v>81</v>
      </c>
      <c r="J294" s="20" t="s">
        <v>272</v>
      </c>
      <c r="K294" s="20" t="s">
        <v>272</v>
      </c>
      <c r="L294" s="20" t="s">
        <v>273</v>
      </c>
      <c r="M294" s="20" t="s">
        <v>33</v>
      </c>
      <c r="N294" s="21">
        <v>-61.92</v>
      </c>
      <c r="O294" s="21">
        <v>0</v>
      </c>
      <c r="P294" s="20"/>
      <c r="Q294" s="19">
        <v>45412</v>
      </c>
      <c r="R294" s="20"/>
      <c r="S294" s="20"/>
      <c r="T294" s="20" t="s">
        <v>70</v>
      </c>
      <c r="U294" s="20">
        <v>1001682</v>
      </c>
      <c r="V294" s="20">
        <v>240019069</v>
      </c>
      <c r="W294" s="20" t="s">
        <v>50</v>
      </c>
      <c r="X294" s="20" t="s">
        <v>62</v>
      </c>
      <c r="Y294" s="20" t="s">
        <v>37</v>
      </c>
      <c r="Z294" s="20" t="s">
        <v>63</v>
      </c>
      <c r="AA294" s="20" t="s">
        <v>276</v>
      </c>
      <c r="AB294" s="20" t="s">
        <v>277</v>
      </c>
      <c r="AC294" s="20"/>
      <c r="AD294" s="20" t="s">
        <v>278</v>
      </c>
      <c r="AE294" s="20"/>
      <c r="AF294" t="str">
        <f>VLOOKUP(L294,Contactos!B:B,1,0)</f>
        <v>SADIN INTERNATIONAL TRADING CO. L.L.C.</v>
      </c>
    </row>
    <row r="295" spans="1:32" ht="51" x14ac:dyDescent="0.2">
      <c r="A295" s="4">
        <f t="shared" si="13"/>
        <v>293</v>
      </c>
      <c r="B295" s="4" t="str">
        <f t="shared" si="14"/>
        <v/>
      </c>
      <c r="C295" s="4" t="str">
        <f>IFERROR(VLOOKUP(F295,Tablas!$A$1:$B$3,2,0),"")</f>
        <v/>
      </c>
      <c r="D295" s="4" t="str">
        <f t="shared" si="15"/>
        <v xml:space="preserve"> - LETRA 75 DIAS / DRAFT 75 DAYS - Notas de crédito clientes - C20514564087</v>
      </c>
      <c r="E295" s="19">
        <v>45506</v>
      </c>
      <c r="F295" s="20" t="s">
        <v>203</v>
      </c>
      <c r="G295" s="20"/>
      <c r="H295" s="20" t="s">
        <v>44</v>
      </c>
      <c r="I295" s="20" t="s">
        <v>45</v>
      </c>
      <c r="J295" s="20" t="s">
        <v>431</v>
      </c>
      <c r="K295" s="20" t="s">
        <v>432</v>
      </c>
      <c r="L295" s="20" t="s">
        <v>433</v>
      </c>
      <c r="M295" s="20" t="s">
        <v>125</v>
      </c>
      <c r="N295" s="21">
        <v>-59.64</v>
      </c>
      <c r="O295" s="21">
        <v>0</v>
      </c>
      <c r="P295" s="20"/>
      <c r="Q295" s="19">
        <v>45506</v>
      </c>
      <c r="R295" s="20"/>
      <c r="S295" s="19">
        <v>45506</v>
      </c>
      <c r="T295" s="20" t="s">
        <v>126</v>
      </c>
      <c r="U295" s="20">
        <v>1003290</v>
      </c>
      <c r="V295" s="20">
        <v>240000176</v>
      </c>
      <c r="W295" s="20" t="s">
        <v>206</v>
      </c>
      <c r="X295" s="20" t="s">
        <v>305</v>
      </c>
      <c r="Y295" s="20" t="s">
        <v>267</v>
      </c>
      <c r="Z295" s="20" t="s">
        <v>434</v>
      </c>
      <c r="AA295" s="20" t="s">
        <v>435</v>
      </c>
      <c r="AB295" s="20" t="s">
        <v>436</v>
      </c>
      <c r="AC295" s="20" t="s">
        <v>167</v>
      </c>
      <c r="AD295" s="20" t="s">
        <v>56</v>
      </c>
      <c r="AE295" s="20"/>
      <c r="AF295" t="str">
        <f>VLOOKUP(L295,Contactos!B:B,1,0)</f>
        <v>H &amp; P DISTRIBUCIONES Y REPRESENTACIONES</v>
      </c>
    </row>
    <row r="296" spans="1:32" ht="25.5" x14ac:dyDescent="0.2">
      <c r="A296" s="4">
        <f t="shared" si="13"/>
        <v>294</v>
      </c>
      <c r="B296" s="4" t="str">
        <f t="shared" si="14"/>
        <v/>
      </c>
      <c r="C296" s="4" t="str">
        <f>IFERROR(VLOOKUP(F296,Tablas!$A$1:$B$3,2,0),"")</f>
        <v/>
      </c>
      <c r="D296" s="4" t="str">
        <f t="shared" si="15"/>
        <v xml:space="preserve"> - CONTADO / CASH - Dif. en cambio</v>
      </c>
      <c r="E296" s="19">
        <v>44165</v>
      </c>
      <c r="F296" s="20" t="s">
        <v>27</v>
      </c>
      <c r="G296" s="20"/>
      <c r="H296" s="20" t="s">
        <v>44</v>
      </c>
      <c r="I296" s="20" t="s">
        <v>45</v>
      </c>
      <c r="J296" s="20" t="s">
        <v>396</v>
      </c>
      <c r="K296" s="20" t="s">
        <v>397</v>
      </c>
      <c r="L296" s="20" t="s">
        <v>398</v>
      </c>
      <c r="M296" s="20" t="s">
        <v>33</v>
      </c>
      <c r="N296" s="21">
        <v>-59.49</v>
      </c>
      <c r="O296" s="21">
        <v>0</v>
      </c>
      <c r="P296" s="20"/>
      <c r="Q296" s="19">
        <v>44165</v>
      </c>
      <c r="R296" s="20"/>
      <c r="S296" s="19">
        <v>44165</v>
      </c>
      <c r="T296" s="20" t="s">
        <v>49</v>
      </c>
      <c r="U296" s="20">
        <v>445690</v>
      </c>
      <c r="V296" s="20">
        <v>2000029712</v>
      </c>
      <c r="W296" s="20" t="s">
        <v>50</v>
      </c>
      <c r="X296" s="20" t="s">
        <v>62</v>
      </c>
      <c r="Y296" s="20" t="s">
        <v>52</v>
      </c>
      <c r="Z296" s="20" t="s">
        <v>63</v>
      </c>
      <c r="AA296" s="20" t="s">
        <v>66</v>
      </c>
      <c r="AB296" s="20" t="s">
        <v>66</v>
      </c>
      <c r="AC296" s="20" t="s">
        <v>66</v>
      </c>
      <c r="AD296" s="20" t="s">
        <v>56</v>
      </c>
      <c r="AE296" s="20"/>
      <c r="AF296" t="e">
        <f>VLOOKUP(L296,Contactos!B:B,1,0)</f>
        <v>#N/A</v>
      </c>
    </row>
    <row r="297" spans="1:32" ht="25.5" x14ac:dyDescent="0.2">
      <c r="A297" s="4">
        <f t="shared" si="13"/>
        <v>295</v>
      </c>
      <c r="B297" s="4" t="str">
        <f t="shared" si="14"/>
        <v/>
      </c>
      <c r="C297" s="4" t="str">
        <f>IFERROR(VLOOKUP(F297,Tablas!$A$1:$B$3,2,0),"")</f>
        <v/>
      </c>
      <c r="D297" s="4" t="str">
        <f t="shared" si="15"/>
        <v xml:space="preserve"> - CONTADO / CASH - Dif. en cambio</v>
      </c>
      <c r="E297" s="19">
        <v>45322</v>
      </c>
      <c r="F297" s="20" t="s">
        <v>27</v>
      </c>
      <c r="G297" s="20"/>
      <c r="H297" s="20" t="s">
        <v>29</v>
      </c>
      <c r="I297" s="20" t="s">
        <v>30</v>
      </c>
      <c r="J297" s="20" t="s">
        <v>527</v>
      </c>
      <c r="K297" s="20" t="s">
        <v>527</v>
      </c>
      <c r="L297" s="20" t="s">
        <v>528</v>
      </c>
      <c r="M297" s="20" t="s">
        <v>33</v>
      </c>
      <c r="N297" s="21">
        <v>-58.12</v>
      </c>
      <c r="O297" s="21">
        <v>0</v>
      </c>
      <c r="P297" s="20"/>
      <c r="Q297" s="19">
        <v>45322</v>
      </c>
      <c r="R297" s="20"/>
      <c r="S297" s="20"/>
      <c r="T297" s="20" t="s">
        <v>49</v>
      </c>
      <c r="U297" s="20">
        <v>952178</v>
      </c>
      <c r="V297" s="20">
        <v>240007491</v>
      </c>
      <c r="W297" s="20" t="s">
        <v>50</v>
      </c>
      <c r="X297" s="20" t="s">
        <v>62</v>
      </c>
      <c r="Y297" s="20" t="s">
        <v>37</v>
      </c>
      <c r="Z297" s="20" t="s">
        <v>63</v>
      </c>
      <c r="AA297" s="20"/>
      <c r="AB297" s="20"/>
      <c r="AC297" s="20" t="s">
        <v>530</v>
      </c>
      <c r="AD297" s="20" t="s">
        <v>278</v>
      </c>
      <c r="AE297" s="20"/>
      <c r="AF297" t="str">
        <f>VLOOKUP(L297,Contactos!B:B,1,0)</f>
        <v>SARAH AL SHARQ AL ASRIYA COMPANY</v>
      </c>
    </row>
    <row r="298" spans="1:32" ht="51" x14ac:dyDescent="0.2">
      <c r="A298" s="4">
        <f t="shared" si="13"/>
        <v>296</v>
      </c>
      <c r="B298" s="4" t="str">
        <f t="shared" si="14"/>
        <v>9999-00057507</v>
      </c>
      <c r="C298" s="4" t="str">
        <f>IFERROR(VLOOKUP(F298,Tablas!$A$1:$B$3,2,0),"")</f>
        <v/>
      </c>
      <c r="D298" s="4" t="str">
        <f t="shared" si="15"/>
        <v xml:space="preserve"> - CONTADO / CASH - Notas de crédito clientes - C00072505637</v>
      </c>
      <c r="E298" s="19">
        <v>45275</v>
      </c>
      <c r="F298" s="20" t="s">
        <v>203</v>
      </c>
      <c r="G298" s="20" t="s">
        <v>683</v>
      </c>
      <c r="H298" s="20" t="s">
        <v>44</v>
      </c>
      <c r="I298" s="20" t="s">
        <v>45</v>
      </c>
      <c r="J298" s="20" t="s">
        <v>684</v>
      </c>
      <c r="K298" s="20" t="s">
        <v>685</v>
      </c>
      <c r="L298" s="20" t="s">
        <v>686</v>
      </c>
      <c r="M298" s="20"/>
      <c r="N298" s="21">
        <v>-57.25</v>
      </c>
      <c r="O298" s="21">
        <v>0</v>
      </c>
      <c r="P298" s="20"/>
      <c r="Q298" s="19">
        <v>45275</v>
      </c>
      <c r="R298" s="20"/>
      <c r="S298" s="19">
        <v>45275</v>
      </c>
      <c r="T298" s="20" t="s">
        <v>49</v>
      </c>
      <c r="U298" s="20">
        <v>889257</v>
      </c>
      <c r="V298" s="20">
        <v>230000554</v>
      </c>
      <c r="W298" s="20" t="s">
        <v>206</v>
      </c>
      <c r="X298" s="20" t="s">
        <v>274</v>
      </c>
      <c r="Y298" s="20" t="s">
        <v>52</v>
      </c>
      <c r="Z298" s="20" t="s">
        <v>687</v>
      </c>
      <c r="AA298" s="20" t="s">
        <v>688</v>
      </c>
      <c r="AB298" s="20" t="s">
        <v>689</v>
      </c>
      <c r="AC298" s="20" t="s">
        <v>689</v>
      </c>
      <c r="AD298" s="20" t="s">
        <v>56</v>
      </c>
      <c r="AE298" s="20"/>
      <c r="AF298" t="e">
        <f>VLOOKUP(L298,Contactos!B:B,1,0)</f>
        <v>#N/A</v>
      </c>
    </row>
    <row r="299" spans="1:32" ht="38.25" x14ac:dyDescent="0.2">
      <c r="A299" s="4">
        <f t="shared" si="13"/>
        <v>297</v>
      </c>
      <c r="B299" s="4" t="str">
        <f t="shared" si="14"/>
        <v>NO</v>
      </c>
      <c r="C299" s="4" t="str">
        <f>IFERROR(VLOOKUP(F299,Tablas!$A$1:$B$3,2,0),"")</f>
        <v/>
      </c>
      <c r="D299" s="4" t="str">
        <f t="shared" si="15"/>
        <v xml:space="preserve"> - 50% PAGO ADELANTADO - 50% COBRANZA DOCUMENTARIA 75 DIAS - PF 076-2024</v>
      </c>
      <c r="E299" s="19">
        <v>45544</v>
      </c>
      <c r="F299" s="20" t="s">
        <v>27</v>
      </c>
      <c r="G299" s="20" t="s">
        <v>28</v>
      </c>
      <c r="H299" s="20" t="s">
        <v>29</v>
      </c>
      <c r="I299" s="20" t="s">
        <v>30</v>
      </c>
      <c r="J299" s="20" t="s">
        <v>197</v>
      </c>
      <c r="K299" s="20" t="s">
        <v>197</v>
      </c>
      <c r="L299" s="20" t="s">
        <v>198</v>
      </c>
      <c r="M299" s="20"/>
      <c r="N299" s="21">
        <v>-56.71</v>
      </c>
      <c r="O299" s="21">
        <v>-15</v>
      </c>
      <c r="P299" s="20"/>
      <c r="Q299" s="19">
        <v>45544</v>
      </c>
      <c r="R299" s="20"/>
      <c r="S299" s="20"/>
      <c r="T299" s="20" t="s">
        <v>199</v>
      </c>
      <c r="U299" s="20">
        <v>1021299</v>
      </c>
      <c r="V299" s="20">
        <v>240010588</v>
      </c>
      <c r="W299" s="20" t="s">
        <v>35</v>
      </c>
      <c r="X299" s="20" t="s">
        <v>36</v>
      </c>
      <c r="Y299" s="20" t="s">
        <v>37</v>
      </c>
      <c r="Z299" s="20" t="s">
        <v>690</v>
      </c>
      <c r="AA299" s="20" t="s">
        <v>200</v>
      </c>
      <c r="AB299" s="20" t="s">
        <v>201</v>
      </c>
      <c r="AC299" s="20" t="s">
        <v>202</v>
      </c>
      <c r="AD299" s="20" t="s">
        <v>175</v>
      </c>
      <c r="AE299" s="20"/>
      <c r="AF299" t="str">
        <f>VLOOKUP(L299,Contactos!B:B,1,0)</f>
        <v>MONTECO S.A</v>
      </c>
    </row>
    <row r="300" spans="1:32" ht="25.5" x14ac:dyDescent="0.2">
      <c r="A300" s="4">
        <f t="shared" si="13"/>
        <v>298</v>
      </c>
      <c r="B300" s="4" t="str">
        <f t="shared" si="14"/>
        <v>NO</v>
      </c>
      <c r="C300" s="4" t="str">
        <f>IFERROR(VLOOKUP(F300,Tablas!$A$1:$B$3,2,0),"")</f>
        <v/>
      </c>
      <c r="D300" s="4" t="str">
        <f t="shared" si="15"/>
        <v xml:space="preserve"> - CONTADO / CASH - ABONO NO IDENTIFICADO</v>
      </c>
      <c r="E300" s="19">
        <v>45212</v>
      </c>
      <c r="F300" s="20" t="s">
        <v>27</v>
      </c>
      <c r="G300" s="20" t="s">
        <v>28</v>
      </c>
      <c r="H300" s="20" t="s">
        <v>120</v>
      </c>
      <c r="I300" s="20" t="s">
        <v>121</v>
      </c>
      <c r="J300" s="20" t="s">
        <v>46</v>
      </c>
      <c r="K300" s="20" t="s">
        <v>47</v>
      </c>
      <c r="L300" s="20" t="s">
        <v>48</v>
      </c>
      <c r="M300" s="20"/>
      <c r="N300" s="21">
        <v>-54</v>
      </c>
      <c r="O300" s="21">
        <v>0</v>
      </c>
      <c r="P300" s="20"/>
      <c r="Q300" s="19">
        <v>45212</v>
      </c>
      <c r="R300" s="20"/>
      <c r="S300" s="19">
        <v>45212</v>
      </c>
      <c r="T300" s="20" t="s">
        <v>49</v>
      </c>
      <c r="U300" s="20">
        <v>874735</v>
      </c>
      <c r="V300" s="20">
        <v>230012738</v>
      </c>
      <c r="W300" s="20" t="s">
        <v>35</v>
      </c>
      <c r="X300" s="20" t="s">
        <v>127</v>
      </c>
      <c r="Y300" s="20" t="s">
        <v>52</v>
      </c>
      <c r="Z300" s="20" t="s">
        <v>578</v>
      </c>
      <c r="AA300" s="20" t="s">
        <v>53</v>
      </c>
      <c r="AB300" s="20" t="s">
        <v>54</v>
      </c>
      <c r="AC300" s="20" t="s">
        <v>55</v>
      </c>
      <c r="AD300" s="20" t="s">
        <v>56</v>
      </c>
      <c r="AE300" s="20"/>
      <c r="AF300" t="e">
        <f>VLOOKUP(L300,Contactos!B:B,1,0)</f>
        <v>#N/A</v>
      </c>
    </row>
    <row r="301" spans="1:32" ht="25.5" x14ac:dyDescent="0.2">
      <c r="A301" s="4">
        <f t="shared" si="13"/>
        <v>299</v>
      </c>
      <c r="B301" s="4" t="str">
        <f t="shared" si="14"/>
        <v/>
      </c>
      <c r="C301" s="4" t="str">
        <f>IFERROR(VLOOKUP(F301,Tablas!$A$1:$B$3,2,0),"")</f>
        <v/>
      </c>
      <c r="D301" s="4" t="str">
        <f t="shared" si="15"/>
        <v xml:space="preserve"> - CONTADO ADELANTADO / CASH IN ADVANCE - Dif. en cambio</v>
      </c>
      <c r="E301" s="19">
        <v>44347</v>
      </c>
      <c r="F301" s="20" t="s">
        <v>27</v>
      </c>
      <c r="G301" s="20"/>
      <c r="H301" s="20" t="s">
        <v>80</v>
      </c>
      <c r="I301" s="20" t="s">
        <v>81</v>
      </c>
      <c r="J301" s="20" t="s">
        <v>272</v>
      </c>
      <c r="K301" s="20" t="s">
        <v>272</v>
      </c>
      <c r="L301" s="20" t="s">
        <v>273</v>
      </c>
      <c r="M301" s="20" t="s">
        <v>33</v>
      </c>
      <c r="N301" s="21">
        <v>-53.37</v>
      </c>
      <c r="O301" s="21">
        <v>0</v>
      </c>
      <c r="P301" s="20"/>
      <c r="Q301" s="19">
        <v>44347</v>
      </c>
      <c r="R301" s="20"/>
      <c r="S301" s="20"/>
      <c r="T301" s="20" t="s">
        <v>70</v>
      </c>
      <c r="U301" s="20">
        <v>512182</v>
      </c>
      <c r="V301" s="20">
        <v>210013700</v>
      </c>
      <c r="W301" s="20" t="s">
        <v>50</v>
      </c>
      <c r="X301" s="20" t="s">
        <v>62</v>
      </c>
      <c r="Y301" s="20" t="s">
        <v>37</v>
      </c>
      <c r="Z301" s="20" t="s">
        <v>63</v>
      </c>
      <c r="AA301" s="20" t="s">
        <v>276</v>
      </c>
      <c r="AB301" s="20" t="s">
        <v>277</v>
      </c>
      <c r="AC301" s="20"/>
      <c r="AD301" s="20" t="s">
        <v>278</v>
      </c>
      <c r="AE301" s="20"/>
      <c r="AF301" t="str">
        <f>VLOOKUP(L301,Contactos!B:B,1,0)</f>
        <v>SADIN INTERNATIONAL TRADING CO. L.L.C.</v>
      </c>
    </row>
    <row r="302" spans="1:32" ht="38.25" x14ac:dyDescent="0.2">
      <c r="A302" s="4">
        <f t="shared" si="13"/>
        <v>300</v>
      </c>
      <c r="B302" s="4" t="str">
        <f t="shared" si="14"/>
        <v>2131</v>
      </c>
      <c r="C302" s="4" t="str">
        <f>IFERROR(VLOOKUP(F302,Tablas!$A$1:$B$3,2,0),"")</f>
        <v/>
      </c>
      <c r="D302" s="4" t="str">
        <f t="shared" si="15"/>
        <v xml:space="preserve"> - CONTADO / CASH - PE 2131 AGUIVET S.A.C.</v>
      </c>
      <c r="E302" s="19">
        <v>45468</v>
      </c>
      <c r="F302" s="20" t="s">
        <v>27</v>
      </c>
      <c r="G302" s="20" t="s">
        <v>691</v>
      </c>
      <c r="H302" s="20" t="s">
        <v>120</v>
      </c>
      <c r="I302" s="20" t="s">
        <v>121</v>
      </c>
      <c r="J302" s="20" t="s">
        <v>692</v>
      </c>
      <c r="K302" s="20" t="s">
        <v>693</v>
      </c>
      <c r="L302" s="20" t="s">
        <v>694</v>
      </c>
      <c r="M302" s="20"/>
      <c r="N302" s="21">
        <v>-53.35</v>
      </c>
      <c r="O302" s="21">
        <v>0</v>
      </c>
      <c r="P302" s="20"/>
      <c r="Q302" s="19">
        <v>45468</v>
      </c>
      <c r="R302" s="20"/>
      <c r="S302" s="19">
        <v>45468</v>
      </c>
      <c r="T302" s="20" t="s">
        <v>49</v>
      </c>
      <c r="U302" s="20">
        <v>986172</v>
      </c>
      <c r="V302" s="20">
        <v>240007520</v>
      </c>
      <c r="W302" s="20" t="s">
        <v>35</v>
      </c>
      <c r="X302" s="20" t="s">
        <v>127</v>
      </c>
      <c r="Y302" s="20" t="s">
        <v>245</v>
      </c>
      <c r="Z302" s="20" t="s">
        <v>695</v>
      </c>
      <c r="AA302" s="20" t="s">
        <v>696</v>
      </c>
      <c r="AB302" s="20" t="s">
        <v>337</v>
      </c>
      <c r="AC302" s="20" t="s">
        <v>337</v>
      </c>
      <c r="AD302" s="20" t="s">
        <v>56</v>
      </c>
      <c r="AE302" s="20"/>
      <c r="AF302" t="str">
        <f>VLOOKUP(L302,Contactos!B:B,1,0)</f>
        <v>AGUIVET S.A.C.</v>
      </c>
    </row>
    <row r="303" spans="1:32" ht="25.5" x14ac:dyDescent="0.2">
      <c r="A303" s="4">
        <f t="shared" si="13"/>
        <v>301</v>
      </c>
      <c r="B303" s="4" t="str">
        <f t="shared" si="14"/>
        <v>NO</v>
      </c>
      <c r="C303" s="4" t="str">
        <f>IFERROR(VLOOKUP(F303,Tablas!$A$1:$B$3,2,0),"")</f>
        <v/>
      </c>
      <c r="D303" s="4" t="str">
        <f t="shared" si="15"/>
        <v xml:space="preserve"> - CONTADO ADELANTADO / CASH IN ADVANCE - ABONO PE 1761</v>
      </c>
      <c r="E303" s="19">
        <v>45044</v>
      </c>
      <c r="F303" s="20" t="s">
        <v>27</v>
      </c>
      <c r="G303" s="20" t="s">
        <v>28</v>
      </c>
      <c r="H303" s="20" t="s">
        <v>120</v>
      </c>
      <c r="I303" s="20" t="s">
        <v>121</v>
      </c>
      <c r="J303" s="20" t="s">
        <v>697</v>
      </c>
      <c r="K303" s="20" t="s">
        <v>698</v>
      </c>
      <c r="L303" s="20" t="s">
        <v>699</v>
      </c>
      <c r="M303" s="20"/>
      <c r="N303" s="21">
        <v>-52.43</v>
      </c>
      <c r="O303" s="21">
        <v>0</v>
      </c>
      <c r="P303" s="20"/>
      <c r="Q303" s="19">
        <v>45044</v>
      </c>
      <c r="R303" s="20"/>
      <c r="S303" s="19">
        <v>45044</v>
      </c>
      <c r="T303" s="20" t="s">
        <v>70</v>
      </c>
      <c r="U303" s="20">
        <v>785536</v>
      </c>
      <c r="V303" s="20">
        <v>230005043</v>
      </c>
      <c r="W303" s="20" t="s">
        <v>35</v>
      </c>
      <c r="X303" s="20" t="s">
        <v>283</v>
      </c>
      <c r="Y303" s="20" t="s">
        <v>404</v>
      </c>
      <c r="Z303" s="20" t="s">
        <v>700</v>
      </c>
      <c r="AA303" s="20" t="s">
        <v>701</v>
      </c>
      <c r="AB303" s="20" t="s">
        <v>702</v>
      </c>
      <c r="AC303" s="20" t="s">
        <v>702</v>
      </c>
      <c r="AD303" s="20" t="s">
        <v>56</v>
      </c>
      <c r="AE303" s="20"/>
      <c r="AF303" t="e">
        <f>VLOOKUP(L303,Contactos!B:B,1,0)</f>
        <v>#N/A</v>
      </c>
    </row>
    <row r="304" spans="1:32" ht="25.5" x14ac:dyDescent="0.2">
      <c r="A304" s="4">
        <f t="shared" si="13"/>
        <v>302</v>
      </c>
      <c r="B304" s="4" t="str">
        <f t="shared" si="14"/>
        <v/>
      </c>
      <c r="C304" s="4" t="str">
        <f>IFERROR(VLOOKUP(F304,Tablas!$A$1:$B$3,2,0),"")</f>
        <v/>
      </c>
      <c r="D304" s="4" t="str">
        <f t="shared" si="15"/>
        <v xml:space="preserve"> - CONTADO ADELANTADO / CASH IN ADVANCE - Dif. en cambio</v>
      </c>
      <c r="E304" s="19">
        <v>45412</v>
      </c>
      <c r="F304" s="20" t="s">
        <v>27</v>
      </c>
      <c r="G304" s="20"/>
      <c r="H304" s="20" t="s">
        <v>29</v>
      </c>
      <c r="I304" s="20" t="s">
        <v>30</v>
      </c>
      <c r="J304" s="20" t="s">
        <v>214</v>
      </c>
      <c r="K304" s="20" t="s">
        <v>214</v>
      </c>
      <c r="L304" s="20" t="s">
        <v>215</v>
      </c>
      <c r="M304" s="20" t="s">
        <v>33</v>
      </c>
      <c r="N304" s="21">
        <v>-52.35</v>
      </c>
      <c r="O304" s="21">
        <v>0</v>
      </c>
      <c r="P304" s="20"/>
      <c r="Q304" s="19">
        <v>45412</v>
      </c>
      <c r="R304" s="20"/>
      <c r="S304" s="20"/>
      <c r="T304" s="20" t="s">
        <v>70</v>
      </c>
      <c r="U304" s="20">
        <v>1001655</v>
      </c>
      <c r="V304" s="20">
        <v>240019042</v>
      </c>
      <c r="W304" s="20" t="s">
        <v>50</v>
      </c>
      <c r="X304" s="20" t="s">
        <v>62</v>
      </c>
      <c r="Y304" s="20" t="s">
        <v>37</v>
      </c>
      <c r="Z304" s="20" t="s">
        <v>63</v>
      </c>
      <c r="AA304" s="20" t="s">
        <v>217</v>
      </c>
      <c r="AB304" s="20"/>
      <c r="AC304" s="20" t="s">
        <v>66</v>
      </c>
      <c r="AD304" s="20" t="s">
        <v>218</v>
      </c>
      <c r="AE304" s="20"/>
      <c r="AF304" t="str">
        <f>VLOOKUP(L304,Contactos!B:B,1,0)</f>
        <v>ANICHEM PHARMACY</v>
      </c>
    </row>
    <row r="305" spans="1:32" ht="25.5" x14ac:dyDescent="0.2">
      <c r="A305" s="4">
        <f t="shared" si="13"/>
        <v>303</v>
      </c>
      <c r="B305" s="4" t="str">
        <f t="shared" si="14"/>
        <v/>
      </c>
      <c r="C305" s="4" t="str">
        <f>IFERROR(VLOOKUP(F305,Tablas!$A$1:$B$3,2,0),"")</f>
        <v/>
      </c>
      <c r="D305" s="4" t="str">
        <f t="shared" si="15"/>
        <v xml:space="preserve"> - CONTADO ADELANTADO / CASH IN ADVANCE - Dif. en cambio</v>
      </c>
      <c r="E305" s="19">
        <v>45412</v>
      </c>
      <c r="F305" s="20" t="s">
        <v>27</v>
      </c>
      <c r="G305" s="20"/>
      <c r="H305" s="20" t="s">
        <v>80</v>
      </c>
      <c r="I305" s="20" t="s">
        <v>81</v>
      </c>
      <c r="J305" s="20" t="s">
        <v>204</v>
      </c>
      <c r="K305" s="20" t="s">
        <v>204</v>
      </c>
      <c r="L305" s="20" t="s">
        <v>205</v>
      </c>
      <c r="M305" s="20"/>
      <c r="N305" s="21">
        <v>-52.17</v>
      </c>
      <c r="O305" s="21">
        <v>0</v>
      </c>
      <c r="P305" s="20"/>
      <c r="Q305" s="19">
        <v>45412</v>
      </c>
      <c r="R305" s="20"/>
      <c r="S305" s="20"/>
      <c r="T305" s="20" t="s">
        <v>70</v>
      </c>
      <c r="U305" s="20">
        <v>1001679</v>
      </c>
      <c r="V305" s="20">
        <v>240019066</v>
      </c>
      <c r="W305" s="20" t="s">
        <v>50</v>
      </c>
      <c r="X305" s="20" t="s">
        <v>62</v>
      </c>
      <c r="Y305" s="20" t="s">
        <v>37</v>
      </c>
      <c r="Z305" s="20" t="s">
        <v>63</v>
      </c>
      <c r="AA305" s="20" t="s">
        <v>209</v>
      </c>
      <c r="AB305" s="20"/>
      <c r="AC305" s="20"/>
      <c r="AD305" s="20" t="s">
        <v>210</v>
      </c>
      <c r="AE305" s="20"/>
      <c r="AF305" t="str">
        <f>VLOOKUP(L305,Contactos!B:B,1,0)</f>
        <v>BEIJING YI LONG XIANG TECHNOLOGY CO.LTD</v>
      </c>
    </row>
    <row r="306" spans="1:32" ht="25.5" x14ac:dyDescent="0.2">
      <c r="A306" s="4">
        <f t="shared" si="13"/>
        <v>304</v>
      </c>
      <c r="B306" s="4" t="str">
        <f t="shared" si="14"/>
        <v>NO</v>
      </c>
      <c r="C306" s="4" t="str">
        <f>IFERROR(VLOOKUP(F306,Tablas!$A$1:$B$3,2,0),"")</f>
        <v/>
      </c>
      <c r="D306" s="4" t="str">
        <f t="shared" si="15"/>
        <v xml:space="preserve"> - CONTADO / CASH - ABONO POR IDENTIFICAR</v>
      </c>
      <c r="E306" s="19">
        <v>45376</v>
      </c>
      <c r="F306" s="20" t="s">
        <v>27</v>
      </c>
      <c r="G306" s="20" t="s">
        <v>28</v>
      </c>
      <c r="H306" s="20" t="s">
        <v>120</v>
      </c>
      <c r="I306" s="20" t="s">
        <v>121</v>
      </c>
      <c r="J306" s="20" t="s">
        <v>46</v>
      </c>
      <c r="K306" s="20" t="s">
        <v>47</v>
      </c>
      <c r="L306" s="20" t="s">
        <v>48</v>
      </c>
      <c r="M306" s="20"/>
      <c r="N306" s="21">
        <v>-51.8</v>
      </c>
      <c r="O306" s="21">
        <v>0</v>
      </c>
      <c r="P306" s="20"/>
      <c r="Q306" s="19">
        <v>45376</v>
      </c>
      <c r="R306" s="20"/>
      <c r="S306" s="19">
        <v>45376</v>
      </c>
      <c r="T306" s="20" t="s">
        <v>49</v>
      </c>
      <c r="U306" s="20">
        <v>941985</v>
      </c>
      <c r="V306" s="20">
        <v>240003874</v>
      </c>
      <c r="W306" s="20" t="s">
        <v>35</v>
      </c>
      <c r="X306" s="20" t="s">
        <v>127</v>
      </c>
      <c r="Y306" s="20" t="s">
        <v>52</v>
      </c>
      <c r="Z306" s="20" t="s">
        <v>579</v>
      </c>
      <c r="AA306" s="20" t="s">
        <v>53</v>
      </c>
      <c r="AB306" s="20" t="s">
        <v>54</v>
      </c>
      <c r="AC306" s="20" t="s">
        <v>55</v>
      </c>
      <c r="AD306" s="20" t="s">
        <v>56</v>
      </c>
      <c r="AE306" s="20"/>
      <c r="AF306" t="e">
        <f>VLOOKUP(L306,Contactos!B:B,1,0)</f>
        <v>#N/A</v>
      </c>
    </row>
    <row r="307" spans="1:32" ht="51" x14ac:dyDescent="0.2">
      <c r="A307" s="4">
        <f t="shared" si="13"/>
        <v>305</v>
      </c>
      <c r="B307" s="4" t="str">
        <f t="shared" si="14"/>
        <v>3187</v>
      </c>
      <c r="C307" s="4" t="str">
        <f>IFERROR(VLOOKUP(F307,Tablas!$A$1:$B$3,2,0),"")</f>
        <v/>
      </c>
      <c r="D307" s="4" t="str">
        <f t="shared" si="15"/>
        <v xml:space="preserve"> - CONTADO / CASH - PE 3187 INVERSIONES COMERCIALES CANADA S.A.C.</v>
      </c>
      <c r="E307" s="19">
        <v>45470</v>
      </c>
      <c r="F307" s="20" t="s">
        <v>27</v>
      </c>
      <c r="G307" s="20" t="s">
        <v>703</v>
      </c>
      <c r="H307" s="20" t="s">
        <v>120</v>
      </c>
      <c r="I307" s="20" t="s">
        <v>121</v>
      </c>
      <c r="J307" s="20" t="s">
        <v>704</v>
      </c>
      <c r="K307" s="20" t="s">
        <v>705</v>
      </c>
      <c r="L307" s="20" t="s">
        <v>706</v>
      </c>
      <c r="M307" s="20"/>
      <c r="N307" s="21">
        <v>-49.67</v>
      </c>
      <c r="O307" s="21">
        <v>0</v>
      </c>
      <c r="P307" s="20"/>
      <c r="Q307" s="19">
        <v>45470</v>
      </c>
      <c r="R307" s="20"/>
      <c r="S307" s="19">
        <v>45470</v>
      </c>
      <c r="T307" s="20" t="s">
        <v>49</v>
      </c>
      <c r="U307" s="20">
        <v>987476</v>
      </c>
      <c r="V307" s="20">
        <v>240007597</v>
      </c>
      <c r="W307" s="20" t="s">
        <v>35</v>
      </c>
      <c r="X307" s="20" t="s">
        <v>127</v>
      </c>
      <c r="Y307" s="20" t="s">
        <v>52</v>
      </c>
      <c r="Z307" s="20" t="s">
        <v>707</v>
      </c>
      <c r="AA307" s="20" t="s">
        <v>708</v>
      </c>
      <c r="AB307" s="20" t="s">
        <v>523</v>
      </c>
      <c r="AC307" s="20" t="s">
        <v>167</v>
      </c>
      <c r="AD307" s="20" t="s">
        <v>56</v>
      </c>
      <c r="AE307" s="20"/>
      <c r="AF307" t="str">
        <f>VLOOKUP(L307,Contactos!B:B,1,0)</f>
        <v>INVERSIONES COMERCIALES CANADA S.A.C.</v>
      </c>
    </row>
    <row r="308" spans="1:32" ht="25.5" x14ac:dyDescent="0.2">
      <c r="A308" s="4">
        <f t="shared" si="13"/>
        <v>306</v>
      </c>
      <c r="B308" s="4" t="str">
        <f t="shared" si="14"/>
        <v/>
      </c>
      <c r="C308" s="4" t="str">
        <f>IFERROR(VLOOKUP(F308,Tablas!$A$1:$B$3,2,0),"")</f>
        <v/>
      </c>
      <c r="D308" s="4" t="str">
        <f t="shared" si="15"/>
        <v xml:space="preserve"> - CONTADO ADELANTADO / CASH IN ADVANCE - Dif. en cambio</v>
      </c>
      <c r="E308" s="19">
        <v>45412</v>
      </c>
      <c r="F308" s="20" t="s">
        <v>27</v>
      </c>
      <c r="G308" s="20"/>
      <c r="H308" s="20" t="s">
        <v>29</v>
      </c>
      <c r="I308" s="20" t="s">
        <v>30</v>
      </c>
      <c r="J308" s="20" t="s">
        <v>220</v>
      </c>
      <c r="K308" s="20" t="s">
        <v>220</v>
      </c>
      <c r="L308" s="20" t="s">
        <v>221</v>
      </c>
      <c r="M308" s="20"/>
      <c r="N308" s="21">
        <v>-47.31</v>
      </c>
      <c r="O308" s="21">
        <v>0</v>
      </c>
      <c r="P308" s="20"/>
      <c r="Q308" s="19">
        <v>45412</v>
      </c>
      <c r="R308" s="20"/>
      <c r="S308" s="20"/>
      <c r="T308" s="20" t="s">
        <v>70</v>
      </c>
      <c r="U308" s="20">
        <v>1001677</v>
      </c>
      <c r="V308" s="20">
        <v>240019064</v>
      </c>
      <c r="W308" s="20" t="s">
        <v>50</v>
      </c>
      <c r="X308" s="20" t="s">
        <v>62</v>
      </c>
      <c r="Y308" s="20" t="s">
        <v>37</v>
      </c>
      <c r="Z308" s="20" t="s">
        <v>63</v>
      </c>
      <c r="AA308" s="20" t="s">
        <v>223</v>
      </c>
      <c r="AB308" s="20" t="s">
        <v>224</v>
      </c>
      <c r="AC308" s="20"/>
      <c r="AD308" s="20" t="s">
        <v>225</v>
      </c>
      <c r="AE308" s="20"/>
      <c r="AF308" t="str">
        <f>VLOOKUP(L308,Contactos!B:B,1,0)</f>
        <v>DISTRIBUIDORA REGIONAL SALVADOREÑA S.A. DE C.V.</v>
      </c>
    </row>
    <row r="309" spans="1:32" ht="38.25" x14ac:dyDescent="0.2">
      <c r="A309" s="4">
        <f t="shared" si="13"/>
        <v>307</v>
      </c>
      <c r="B309" s="4" t="str">
        <f t="shared" si="14"/>
        <v/>
      </c>
      <c r="C309" s="4" t="str">
        <f>IFERROR(VLOOKUP(F309,Tablas!$A$1:$B$3,2,0),"")</f>
        <v/>
      </c>
      <c r="D309" s="4" t="str">
        <f t="shared" si="15"/>
        <v xml:space="preserve"> - COBRANZA DOC. 45 DIAS / DA 45 DAYS - Dif. en cambio</v>
      </c>
      <c r="E309" s="19">
        <v>45443</v>
      </c>
      <c r="F309" s="20" t="s">
        <v>27</v>
      </c>
      <c r="G309" s="20"/>
      <c r="H309" s="20" t="s">
        <v>80</v>
      </c>
      <c r="I309" s="20" t="s">
        <v>81</v>
      </c>
      <c r="J309" s="20" t="s">
        <v>227</v>
      </c>
      <c r="K309" s="20" t="s">
        <v>227</v>
      </c>
      <c r="L309" s="20" t="s">
        <v>228</v>
      </c>
      <c r="M309" s="20"/>
      <c r="N309" s="21">
        <v>-46.98</v>
      </c>
      <c r="O309" s="21">
        <v>0</v>
      </c>
      <c r="P309" s="20"/>
      <c r="Q309" s="19">
        <v>45443</v>
      </c>
      <c r="R309" s="20"/>
      <c r="S309" s="20"/>
      <c r="T309" s="20" t="s">
        <v>229</v>
      </c>
      <c r="U309" s="20">
        <v>1014772</v>
      </c>
      <c r="V309" s="20">
        <v>240023029</v>
      </c>
      <c r="W309" s="20" t="s">
        <v>50</v>
      </c>
      <c r="X309" s="20" t="s">
        <v>62</v>
      </c>
      <c r="Y309" s="20" t="s">
        <v>37</v>
      </c>
      <c r="Z309" s="20" t="s">
        <v>63</v>
      </c>
      <c r="AA309" s="20" t="s">
        <v>230</v>
      </c>
      <c r="AB309" s="20" t="s">
        <v>231</v>
      </c>
      <c r="AC309" s="20" t="s">
        <v>66</v>
      </c>
      <c r="AD309" s="20" t="s">
        <v>232</v>
      </c>
      <c r="AE309" s="20"/>
      <c r="AF309" t="str">
        <f>VLOOKUP(L309,Contactos!B:B,1,0)</f>
        <v>VYPHAVET CO., LTD.</v>
      </c>
    </row>
    <row r="310" spans="1:32" ht="63.75" x14ac:dyDescent="0.2">
      <c r="A310" s="4">
        <f t="shared" si="13"/>
        <v>308</v>
      </c>
      <c r="B310" s="4" t="str">
        <f t="shared" si="14"/>
        <v>89179</v>
      </c>
      <c r="C310" s="4" t="str">
        <f>IFERROR(VLOOKUP(F310,Tablas!$A$1:$B$3,2,0),"")</f>
        <v/>
      </c>
      <c r="D310" s="4" t="str">
        <f t="shared" si="15"/>
        <v xml:space="preserve"> - CONTADO ADELANTADO / CASH IN ADVANCE - ANTICIPO PF 007-19 1er pago</v>
      </c>
      <c r="E310" s="19">
        <v>43503</v>
      </c>
      <c r="F310" s="20" t="s">
        <v>27</v>
      </c>
      <c r="G310" s="20" t="s">
        <v>709</v>
      </c>
      <c r="H310" s="20" t="s">
        <v>29</v>
      </c>
      <c r="I310" s="20" t="s">
        <v>30</v>
      </c>
      <c r="J310" s="20" t="s">
        <v>710</v>
      </c>
      <c r="K310" s="20" t="s">
        <v>710</v>
      </c>
      <c r="L310" s="20" t="s">
        <v>711</v>
      </c>
      <c r="M310" s="20" t="s">
        <v>33</v>
      </c>
      <c r="N310" s="21">
        <v>-45.23</v>
      </c>
      <c r="O310" s="21">
        <v>-13.59</v>
      </c>
      <c r="P310" s="20"/>
      <c r="Q310" s="19">
        <v>43503</v>
      </c>
      <c r="R310" s="20"/>
      <c r="S310" s="20"/>
      <c r="T310" s="20" t="s">
        <v>70</v>
      </c>
      <c r="U310" s="20">
        <v>161796</v>
      </c>
      <c r="V310" s="20">
        <v>1900001195</v>
      </c>
      <c r="W310" s="20" t="s">
        <v>35</v>
      </c>
      <c r="X310" s="20" t="s">
        <v>185</v>
      </c>
      <c r="Y310" s="20" t="s">
        <v>37</v>
      </c>
      <c r="Z310" s="20" t="s">
        <v>712</v>
      </c>
      <c r="AA310" s="20" t="s">
        <v>713</v>
      </c>
      <c r="AB310" s="20" t="s">
        <v>713</v>
      </c>
      <c r="AC310" s="20" t="s">
        <v>713</v>
      </c>
      <c r="AD310" s="20" t="s">
        <v>714</v>
      </c>
      <c r="AE310" s="20"/>
      <c r="AF310" t="str">
        <f>VLOOKUP(L310,Contactos!B:B,1,0)</f>
        <v>PETLINE ANIMALCARE LTD.</v>
      </c>
    </row>
    <row r="311" spans="1:32" ht="25.5" x14ac:dyDescent="0.2">
      <c r="A311" s="4">
        <f t="shared" si="13"/>
        <v>309</v>
      </c>
      <c r="B311" s="4" t="str">
        <f t="shared" si="14"/>
        <v/>
      </c>
      <c r="C311" s="4" t="str">
        <f>IFERROR(VLOOKUP(F311,Tablas!$A$1:$B$3,2,0),"")</f>
        <v/>
      </c>
      <c r="D311" s="4" t="str">
        <f t="shared" si="15"/>
        <v xml:space="preserve"> - CONTADO / CASH - DC ACTIVO JUNIO</v>
      </c>
      <c r="E311" s="19">
        <v>43646</v>
      </c>
      <c r="F311" s="20" t="s">
        <v>27</v>
      </c>
      <c r="G311" s="20"/>
      <c r="H311" s="20" t="s">
        <v>44</v>
      </c>
      <c r="I311" s="20" t="s">
        <v>45</v>
      </c>
      <c r="J311" s="20" t="s">
        <v>396</v>
      </c>
      <c r="K311" s="20" t="s">
        <v>397</v>
      </c>
      <c r="L311" s="20" t="s">
        <v>398</v>
      </c>
      <c r="M311" s="20" t="s">
        <v>33</v>
      </c>
      <c r="N311" s="21">
        <v>-45.11</v>
      </c>
      <c r="O311" s="21">
        <v>0</v>
      </c>
      <c r="P311" s="20"/>
      <c r="Q311" s="19">
        <v>43646</v>
      </c>
      <c r="R311" s="20"/>
      <c r="S311" s="19">
        <v>43646</v>
      </c>
      <c r="T311" s="20" t="s">
        <v>49</v>
      </c>
      <c r="U311" s="20">
        <v>230199</v>
      </c>
      <c r="V311" s="20">
        <v>1900014073</v>
      </c>
      <c r="W311" s="20" t="s">
        <v>50</v>
      </c>
      <c r="X311" s="20" t="s">
        <v>62</v>
      </c>
      <c r="Y311" s="20" t="s">
        <v>52</v>
      </c>
      <c r="Z311" s="20" t="s">
        <v>715</v>
      </c>
      <c r="AA311" s="20" t="s">
        <v>66</v>
      </c>
      <c r="AB311" s="20" t="s">
        <v>66</v>
      </c>
      <c r="AC311" s="20" t="s">
        <v>66</v>
      </c>
      <c r="AD311" s="20" t="s">
        <v>56</v>
      </c>
      <c r="AE311" s="20"/>
      <c r="AF311" t="e">
        <f>VLOOKUP(L311,Contactos!B:B,1,0)</f>
        <v>#N/A</v>
      </c>
    </row>
    <row r="312" spans="1:32" ht="38.25" x14ac:dyDescent="0.2">
      <c r="A312" s="4">
        <f t="shared" si="13"/>
        <v>310</v>
      </c>
      <c r="B312" s="4" t="str">
        <f t="shared" si="14"/>
        <v/>
      </c>
      <c r="C312" s="4" t="str">
        <f>IFERROR(VLOOKUP(F312,Tablas!$A$1:$B$3,2,0),"")</f>
        <v/>
      </c>
      <c r="D312" s="4" t="str">
        <f t="shared" si="15"/>
        <v xml:space="preserve"> - CONTADO ADELANTADO / CASH IN ADVANCE - Dif. en cambio</v>
      </c>
      <c r="E312" s="19">
        <v>45199</v>
      </c>
      <c r="F312" s="20" t="s">
        <v>27</v>
      </c>
      <c r="G312" s="20"/>
      <c r="H312" s="20" t="s">
        <v>80</v>
      </c>
      <c r="I312" s="20" t="s">
        <v>81</v>
      </c>
      <c r="J312" s="20" t="s">
        <v>716</v>
      </c>
      <c r="K312" s="20" t="s">
        <v>716</v>
      </c>
      <c r="L312" s="20" t="s">
        <v>717</v>
      </c>
      <c r="M312" s="20" t="s">
        <v>33</v>
      </c>
      <c r="N312" s="21">
        <v>-44.03</v>
      </c>
      <c r="O312" s="21">
        <v>0</v>
      </c>
      <c r="P312" s="20"/>
      <c r="Q312" s="19">
        <v>45199</v>
      </c>
      <c r="R312" s="20"/>
      <c r="S312" s="20"/>
      <c r="T312" s="20" t="s">
        <v>70</v>
      </c>
      <c r="U312" s="20">
        <v>861043</v>
      </c>
      <c r="V312" s="20">
        <v>230031144</v>
      </c>
      <c r="W312" s="20" t="s">
        <v>50</v>
      </c>
      <c r="X312" s="20" t="s">
        <v>62</v>
      </c>
      <c r="Y312" s="20" t="s">
        <v>37</v>
      </c>
      <c r="Z312" s="20" t="s">
        <v>63</v>
      </c>
      <c r="AA312" s="20" t="s">
        <v>718</v>
      </c>
      <c r="AB312" s="20"/>
      <c r="AC312" s="20" t="s">
        <v>66</v>
      </c>
      <c r="AD312" s="20" t="s">
        <v>719</v>
      </c>
      <c r="AE312" s="20"/>
      <c r="AF312" t="str">
        <f>VLOOKUP(L312,Contactos!B:B,1,0)</f>
        <v>ARMSTRONG HEALTH CARE INC.</v>
      </c>
    </row>
    <row r="313" spans="1:32" ht="51" x14ac:dyDescent="0.2">
      <c r="A313" s="4">
        <f t="shared" si="13"/>
        <v>311</v>
      </c>
      <c r="B313" s="4" t="str">
        <f t="shared" si="14"/>
        <v>9999-00042475</v>
      </c>
      <c r="C313" s="4" t="str">
        <f>IFERROR(VLOOKUP(F313,Tablas!$A$1:$B$3,2,0),"")</f>
        <v/>
      </c>
      <c r="D313" s="4" t="str">
        <f t="shared" si="15"/>
        <v xml:space="preserve"> - LETRA 75 DIAS / DRAFT 75 DAYS - Notas de crédito clientes - C20569314144</v>
      </c>
      <c r="E313" s="19">
        <v>44924</v>
      </c>
      <c r="F313" s="20" t="s">
        <v>203</v>
      </c>
      <c r="G313" s="20" t="s">
        <v>720</v>
      </c>
      <c r="H313" s="20" t="s">
        <v>44</v>
      </c>
      <c r="I313" s="20" t="s">
        <v>45</v>
      </c>
      <c r="J313" s="20" t="s">
        <v>721</v>
      </c>
      <c r="K313" s="20" t="s">
        <v>722</v>
      </c>
      <c r="L313" s="20" t="s">
        <v>723</v>
      </c>
      <c r="M313" s="20" t="s">
        <v>33</v>
      </c>
      <c r="N313" s="21">
        <v>-40.86</v>
      </c>
      <c r="O313" s="21">
        <v>0</v>
      </c>
      <c r="P313" s="20"/>
      <c r="Q313" s="19">
        <v>44924</v>
      </c>
      <c r="R313" s="20"/>
      <c r="S313" s="19">
        <v>44924</v>
      </c>
      <c r="T313" s="20" t="s">
        <v>126</v>
      </c>
      <c r="U313" s="20">
        <v>725402</v>
      </c>
      <c r="V313" s="20">
        <v>220000221</v>
      </c>
      <c r="W313" s="20" t="s">
        <v>206</v>
      </c>
      <c r="X313" s="20" t="s">
        <v>274</v>
      </c>
      <c r="Y313" s="20" t="s">
        <v>306</v>
      </c>
      <c r="Z313" s="20" t="s">
        <v>724</v>
      </c>
      <c r="AA313" s="20" t="s">
        <v>725</v>
      </c>
      <c r="AB313" s="20" t="s">
        <v>726</v>
      </c>
      <c r="AC313" s="20" t="s">
        <v>727</v>
      </c>
      <c r="AD313" s="20" t="s">
        <v>56</v>
      </c>
      <c r="AE313" s="20"/>
      <c r="AF313" t="str">
        <f>VLOOKUP(L313,Contactos!B:B,1,0)</f>
        <v>INVERSIONES Y SERVICIOS VETERINARIO COTOS S.A.C.</v>
      </c>
    </row>
    <row r="314" spans="1:32" ht="51" x14ac:dyDescent="0.2">
      <c r="A314" s="4">
        <f t="shared" si="13"/>
        <v>312</v>
      </c>
      <c r="B314" s="4" t="str">
        <f t="shared" si="14"/>
        <v>NO NO</v>
      </c>
      <c r="C314" s="4" t="str">
        <f>IFERROR(VLOOKUP(F314,Tablas!$A$1:$B$3,2,0),"")</f>
        <v/>
      </c>
      <c r="D314" s="4" t="str">
        <f t="shared" si="15"/>
        <v xml:space="preserve"> - CONTADO / CASH - ABONO ND MAUTINO RENGIFO JUAN CARLOS</v>
      </c>
      <c r="E314" s="19">
        <v>45036</v>
      </c>
      <c r="F314" s="20" t="s">
        <v>27</v>
      </c>
      <c r="G314" s="20" t="s">
        <v>631</v>
      </c>
      <c r="H314" s="20" t="s">
        <v>120</v>
      </c>
      <c r="I314" s="20" t="s">
        <v>121</v>
      </c>
      <c r="J314" s="20" t="s">
        <v>46</v>
      </c>
      <c r="K314" s="20" t="s">
        <v>47</v>
      </c>
      <c r="L314" s="20" t="s">
        <v>48</v>
      </c>
      <c r="M314" s="20"/>
      <c r="N314" s="21">
        <v>-38.340000000000003</v>
      </c>
      <c r="O314" s="21">
        <v>0</v>
      </c>
      <c r="P314" s="20"/>
      <c r="Q314" s="19">
        <v>45036</v>
      </c>
      <c r="R314" s="20"/>
      <c r="S314" s="19">
        <v>45036</v>
      </c>
      <c r="T314" s="20" t="s">
        <v>49</v>
      </c>
      <c r="U314" s="20">
        <v>797194</v>
      </c>
      <c r="V314" s="20">
        <v>230006070</v>
      </c>
      <c r="W314" s="20" t="s">
        <v>35</v>
      </c>
      <c r="X314" s="20" t="s">
        <v>462</v>
      </c>
      <c r="Y314" s="20" t="s">
        <v>52</v>
      </c>
      <c r="Z314" s="20" t="s">
        <v>728</v>
      </c>
      <c r="AA314" s="20" t="s">
        <v>53</v>
      </c>
      <c r="AB314" s="20" t="s">
        <v>54</v>
      </c>
      <c r="AC314" s="20" t="s">
        <v>55</v>
      </c>
      <c r="AD314" s="20" t="s">
        <v>56</v>
      </c>
      <c r="AE314" s="20"/>
      <c r="AF314" t="e">
        <f>VLOOKUP(L314,Contactos!B:B,1,0)</f>
        <v>#N/A</v>
      </c>
    </row>
    <row r="315" spans="1:32" x14ac:dyDescent="0.2">
      <c r="A315" s="4">
        <f t="shared" si="13"/>
        <v>313</v>
      </c>
      <c r="B315" s="4" t="str">
        <f t="shared" si="14"/>
        <v>LEY</v>
      </c>
      <c r="C315" s="4" t="str">
        <f>IFERROR(VLOOKUP(F315,Tablas!$A$1:$B$3,2,0),"")</f>
        <v/>
      </c>
      <c r="D315" s="4" t="str">
        <f t="shared" si="15"/>
        <v xml:space="preserve"> - CONTADO / CASH - RIPLEY</v>
      </c>
      <c r="E315" s="19">
        <v>45378</v>
      </c>
      <c r="F315" s="20" t="s">
        <v>27</v>
      </c>
      <c r="G315" s="20" t="s">
        <v>367</v>
      </c>
      <c r="H315" s="20" t="s">
        <v>120</v>
      </c>
      <c r="I315" s="20" t="s">
        <v>121</v>
      </c>
      <c r="J315" s="20" t="s">
        <v>177</v>
      </c>
      <c r="K315" s="20" t="s">
        <v>178</v>
      </c>
      <c r="L315" s="20" t="s">
        <v>179</v>
      </c>
      <c r="M315" s="20"/>
      <c r="N315" s="21">
        <v>-38.130000000000003</v>
      </c>
      <c r="O315" s="21">
        <v>0</v>
      </c>
      <c r="P315" s="20"/>
      <c r="Q315" s="19">
        <v>45378</v>
      </c>
      <c r="R315" s="20"/>
      <c r="S315" s="19">
        <v>45378</v>
      </c>
      <c r="T315" s="20" t="s">
        <v>49</v>
      </c>
      <c r="U315" s="20">
        <v>961562</v>
      </c>
      <c r="V315" s="20">
        <v>240005298</v>
      </c>
      <c r="W315" s="20" t="s">
        <v>35</v>
      </c>
      <c r="X315" s="20" t="s">
        <v>180</v>
      </c>
      <c r="Y315" s="20" t="s">
        <v>52</v>
      </c>
      <c r="Z315" s="20" t="s">
        <v>367</v>
      </c>
      <c r="AA315" s="20" t="s">
        <v>53</v>
      </c>
      <c r="AB315" s="20" t="s">
        <v>54</v>
      </c>
      <c r="AC315" s="20" t="s">
        <v>167</v>
      </c>
      <c r="AD315" s="20" t="s">
        <v>56</v>
      </c>
      <c r="AE315" s="20"/>
      <c r="AF315" t="e">
        <f>VLOOKUP(L315,Contactos!B:B,1,0)</f>
        <v>#N/A</v>
      </c>
    </row>
    <row r="316" spans="1:32" ht="25.5" x14ac:dyDescent="0.2">
      <c r="A316" s="4">
        <f t="shared" si="13"/>
        <v>314</v>
      </c>
      <c r="B316" s="4" t="str">
        <f t="shared" si="14"/>
        <v>NO</v>
      </c>
      <c r="C316" s="4" t="str">
        <f>IFERROR(VLOOKUP(F316,Tablas!$A$1:$B$3,2,0),"")</f>
        <v/>
      </c>
      <c r="D316" s="4" t="str">
        <f t="shared" si="15"/>
        <v xml:space="preserve"> - CONTADO / CASH - ABONO POR IDENTIFICAR</v>
      </c>
      <c r="E316" s="19">
        <v>45523</v>
      </c>
      <c r="F316" s="20" t="s">
        <v>27</v>
      </c>
      <c r="G316" s="20" t="s">
        <v>28</v>
      </c>
      <c r="H316" s="20" t="s">
        <v>120</v>
      </c>
      <c r="I316" s="20" t="s">
        <v>121</v>
      </c>
      <c r="J316" s="20" t="s">
        <v>46</v>
      </c>
      <c r="K316" s="20" t="s">
        <v>47</v>
      </c>
      <c r="L316" s="20" t="s">
        <v>48</v>
      </c>
      <c r="M316" s="20"/>
      <c r="N316" s="21">
        <v>-38</v>
      </c>
      <c r="O316" s="21">
        <v>0</v>
      </c>
      <c r="P316" s="20"/>
      <c r="Q316" s="19">
        <v>45523</v>
      </c>
      <c r="R316" s="20"/>
      <c r="S316" s="19">
        <v>45523</v>
      </c>
      <c r="T316" s="20" t="s">
        <v>49</v>
      </c>
      <c r="U316" s="20">
        <v>1033325</v>
      </c>
      <c r="V316" s="20">
        <v>240011517</v>
      </c>
      <c r="W316" s="20" t="s">
        <v>35</v>
      </c>
      <c r="X316" s="20" t="s">
        <v>127</v>
      </c>
      <c r="Y316" s="20" t="s">
        <v>52</v>
      </c>
      <c r="Z316" s="20" t="s">
        <v>579</v>
      </c>
      <c r="AA316" s="20" t="s">
        <v>53</v>
      </c>
      <c r="AB316" s="20" t="s">
        <v>54</v>
      </c>
      <c r="AC316" s="20" t="s">
        <v>55</v>
      </c>
      <c r="AD316" s="20" t="s">
        <v>56</v>
      </c>
      <c r="AE316" s="20"/>
      <c r="AF316" t="e">
        <f>VLOOKUP(L316,Contactos!B:B,1,0)</f>
        <v>#N/A</v>
      </c>
    </row>
    <row r="317" spans="1:32" ht="25.5" x14ac:dyDescent="0.2">
      <c r="A317" s="4">
        <f t="shared" si="13"/>
        <v>315</v>
      </c>
      <c r="B317" s="4" t="str">
        <f t="shared" si="14"/>
        <v/>
      </c>
      <c r="C317" s="4" t="str">
        <f>IFERROR(VLOOKUP(F317,Tablas!$A$1:$B$3,2,0),"")</f>
        <v/>
      </c>
      <c r="D317" s="4" t="str">
        <f t="shared" si="15"/>
        <v xml:space="preserve"> - CONTADO ADELANTADO / CASH IN ADVANCE - Dif. en cambio ACTIVO</v>
      </c>
      <c r="E317" s="19">
        <v>44926</v>
      </c>
      <c r="F317" s="20" t="s">
        <v>27</v>
      </c>
      <c r="G317" s="20"/>
      <c r="H317" s="20" t="s">
        <v>80</v>
      </c>
      <c r="I317" s="20" t="s">
        <v>81</v>
      </c>
      <c r="J317" s="20" t="s">
        <v>729</v>
      </c>
      <c r="K317" s="20" t="s">
        <v>729</v>
      </c>
      <c r="L317" s="20" t="s">
        <v>730</v>
      </c>
      <c r="M317" s="20" t="s">
        <v>33</v>
      </c>
      <c r="N317" s="21">
        <v>-36.28</v>
      </c>
      <c r="O317" s="21">
        <v>0</v>
      </c>
      <c r="P317" s="20"/>
      <c r="Q317" s="19">
        <v>44926</v>
      </c>
      <c r="R317" s="20"/>
      <c r="S317" s="20"/>
      <c r="T317" s="20" t="s">
        <v>70</v>
      </c>
      <c r="U317" s="20">
        <v>748454</v>
      </c>
      <c r="V317" s="20">
        <v>220046568</v>
      </c>
      <c r="W317" s="20" t="s">
        <v>50</v>
      </c>
      <c r="X317" s="20" t="s">
        <v>62</v>
      </c>
      <c r="Y317" s="20" t="s">
        <v>37</v>
      </c>
      <c r="Z317" s="20" t="s">
        <v>555</v>
      </c>
      <c r="AA317" s="20" t="s">
        <v>731</v>
      </c>
      <c r="AB317" s="20"/>
      <c r="AC317" s="20"/>
      <c r="AD317" s="20" t="s">
        <v>732</v>
      </c>
      <c r="AE317" s="20"/>
      <c r="AF317" t="str">
        <f>VLOOKUP(L317,Contactos!B:B,1,0)</f>
        <v>SEUMEDS LIMITED</v>
      </c>
    </row>
    <row r="318" spans="1:32" ht="51" x14ac:dyDescent="0.2">
      <c r="A318" s="4">
        <f t="shared" si="13"/>
        <v>316</v>
      </c>
      <c r="B318" s="4" t="str">
        <f t="shared" si="14"/>
        <v>2898</v>
      </c>
      <c r="C318" s="4" t="str">
        <f>IFERROR(VLOOKUP(F318,Tablas!$A$1:$B$3,2,0),"")</f>
        <v/>
      </c>
      <c r="D318" s="4" t="str">
        <f t="shared" si="15"/>
        <v xml:space="preserve"> - CONTADO / CASH - PE 2898 HUAMANI CONSA YOLANDA</v>
      </c>
      <c r="E318" s="19">
        <v>45455</v>
      </c>
      <c r="F318" s="20" t="s">
        <v>27</v>
      </c>
      <c r="G318" s="20" t="s">
        <v>733</v>
      </c>
      <c r="H318" s="20" t="s">
        <v>120</v>
      </c>
      <c r="I318" s="20" t="s">
        <v>121</v>
      </c>
      <c r="J318" s="20" t="s">
        <v>734</v>
      </c>
      <c r="K318" s="20" t="s">
        <v>735</v>
      </c>
      <c r="L318" s="20" t="s">
        <v>736</v>
      </c>
      <c r="M318" s="20"/>
      <c r="N318" s="21">
        <v>-35.520000000000003</v>
      </c>
      <c r="O318" s="21">
        <v>0</v>
      </c>
      <c r="P318" s="20"/>
      <c r="Q318" s="19">
        <v>45455</v>
      </c>
      <c r="R318" s="20"/>
      <c r="S318" s="19">
        <v>45455</v>
      </c>
      <c r="T318" s="20" t="s">
        <v>49</v>
      </c>
      <c r="U318" s="20">
        <v>980632</v>
      </c>
      <c r="V318" s="20">
        <v>240006972</v>
      </c>
      <c r="W318" s="20" t="s">
        <v>35</v>
      </c>
      <c r="X318" s="20" t="s">
        <v>127</v>
      </c>
      <c r="Y318" s="20" t="s">
        <v>737</v>
      </c>
      <c r="Z318" s="20" t="s">
        <v>738</v>
      </c>
      <c r="AA318" s="20" t="s">
        <v>739</v>
      </c>
      <c r="AB318" s="20" t="s">
        <v>740</v>
      </c>
      <c r="AC318" s="20" t="s">
        <v>741</v>
      </c>
      <c r="AD318" s="20" t="s">
        <v>56</v>
      </c>
      <c r="AE318" s="20"/>
      <c r="AF318" t="str">
        <f>VLOOKUP(L318,Contactos!B:B,1,0)</f>
        <v>HUAMANI CONSA YOLANDA</v>
      </c>
    </row>
    <row r="319" spans="1:32" x14ac:dyDescent="0.2">
      <c r="A319" s="4">
        <f t="shared" si="13"/>
        <v>317</v>
      </c>
      <c r="B319" s="4" t="str">
        <f t="shared" si="14"/>
        <v/>
      </c>
      <c r="C319" s="4" t="str">
        <f>IFERROR(VLOOKUP(F319,Tablas!$A$1:$B$3,2,0),"")</f>
        <v/>
      </c>
      <c r="D319" s="4" t="str">
        <f t="shared" si="15"/>
        <v xml:space="preserve"> - CONTADO / CASH - DT POR IDE</v>
      </c>
      <c r="E319" s="19">
        <v>45166</v>
      </c>
      <c r="F319" s="20" t="s">
        <v>27</v>
      </c>
      <c r="G319" s="20" t="s">
        <v>742</v>
      </c>
      <c r="H319" s="20" t="s">
        <v>120</v>
      </c>
      <c r="I319" s="20" t="s">
        <v>121</v>
      </c>
      <c r="J319" s="20" t="s">
        <v>46</v>
      </c>
      <c r="K319" s="20" t="s">
        <v>47</v>
      </c>
      <c r="L319" s="20" t="s">
        <v>48</v>
      </c>
      <c r="M319" s="20"/>
      <c r="N319" s="21">
        <v>-35</v>
      </c>
      <c r="O319" s="21">
        <v>0</v>
      </c>
      <c r="P319" s="20"/>
      <c r="Q319" s="19">
        <v>45166</v>
      </c>
      <c r="R319" s="20"/>
      <c r="S319" s="19">
        <v>45166</v>
      </c>
      <c r="T319" s="20" t="s">
        <v>49</v>
      </c>
      <c r="U319" s="20">
        <v>847596</v>
      </c>
      <c r="V319" s="20">
        <v>230010567</v>
      </c>
      <c r="W319" s="20" t="s">
        <v>35</v>
      </c>
      <c r="X319" s="20" t="s">
        <v>520</v>
      </c>
      <c r="Y319" s="20" t="s">
        <v>52</v>
      </c>
      <c r="Z319" s="20" t="s">
        <v>743</v>
      </c>
      <c r="AA319" s="20" t="s">
        <v>53</v>
      </c>
      <c r="AB319" s="20" t="s">
        <v>54</v>
      </c>
      <c r="AC319" s="20" t="s">
        <v>55</v>
      </c>
      <c r="AD319" s="20" t="s">
        <v>56</v>
      </c>
      <c r="AE319" s="20"/>
      <c r="AF319" t="e">
        <f>VLOOKUP(L319,Contactos!B:B,1,0)</f>
        <v>#N/A</v>
      </c>
    </row>
    <row r="320" spans="1:32" ht="25.5" x14ac:dyDescent="0.2">
      <c r="A320" s="4">
        <f t="shared" si="13"/>
        <v>318</v>
      </c>
      <c r="B320" s="4" t="str">
        <f t="shared" si="14"/>
        <v/>
      </c>
      <c r="C320" s="4" t="str">
        <f>IFERROR(VLOOKUP(F320,Tablas!$A$1:$B$3,2,0),"")</f>
        <v/>
      </c>
      <c r="D320" s="4" t="str">
        <f t="shared" si="15"/>
        <v xml:space="preserve"> - CONTADO ADELANTADO / CASH IN ADVANCE - Dif. en cambio</v>
      </c>
      <c r="E320" s="19">
        <v>45443</v>
      </c>
      <c r="F320" s="20" t="s">
        <v>27</v>
      </c>
      <c r="G320" s="20"/>
      <c r="H320" s="20" t="s">
        <v>322</v>
      </c>
      <c r="I320" s="20" t="s">
        <v>323</v>
      </c>
      <c r="J320" s="20" t="s">
        <v>324</v>
      </c>
      <c r="K320" s="20" t="s">
        <v>325</v>
      </c>
      <c r="L320" s="20" t="s">
        <v>326</v>
      </c>
      <c r="M320" s="20" t="s">
        <v>125</v>
      </c>
      <c r="N320" s="21">
        <v>-34.39</v>
      </c>
      <c r="O320" s="21">
        <v>0</v>
      </c>
      <c r="P320" s="20"/>
      <c r="Q320" s="19">
        <v>45443</v>
      </c>
      <c r="R320" s="20"/>
      <c r="S320" s="19">
        <v>45443</v>
      </c>
      <c r="T320" s="20" t="s">
        <v>70</v>
      </c>
      <c r="U320" s="20">
        <v>1014765</v>
      </c>
      <c r="V320" s="20">
        <v>240023022</v>
      </c>
      <c r="W320" s="20" t="s">
        <v>50</v>
      </c>
      <c r="X320" s="20" t="s">
        <v>62</v>
      </c>
      <c r="Y320" s="20" t="s">
        <v>52</v>
      </c>
      <c r="Z320" s="20" t="s">
        <v>63</v>
      </c>
      <c r="AA320" s="20" t="s">
        <v>327</v>
      </c>
      <c r="AB320" s="20" t="s">
        <v>328</v>
      </c>
      <c r="AC320" s="20" t="s">
        <v>167</v>
      </c>
      <c r="AD320" s="20" t="s">
        <v>56</v>
      </c>
      <c r="AE320" s="20"/>
      <c r="AF320" t="str">
        <f>VLOOKUP(L320,Contactos!B:B,1,0)</f>
        <v>PHARMADIX CORP. S.A.C.</v>
      </c>
    </row>
    <row r="321" spans="1:32" ht="51" x14ac:dyDescent="0.2">
      <c r="A321" s="4">
        <f t="shared" si="13"/>
        <v>319</v>
      </c>
      <c r="B321" s="4" t="str">
        <f t="shared" si="14"/>
        <v/>
      </c>
      <c r="C321" s="4" t="str">
        <f>IFERROR(VLOOKUP(F321,Tablas!$A$1:$B$3,2,0),"")</f>
        <v/>
      </c>
      <c r="D321" s="4" t="str">
        <f t="shared" si="15"/>
        <v xml:space="preserve"> - LETRA 75 DIAS / DRAFT 75 DAYS - Notas de crédito clientes - C20110651121</v>
      </c>
      <c r="E321" s="19">
        <v>45511</v>
      </c>
      <c r="F321" s="20" t="s">
        <v>203</v>
      </c>
      <c r="G321" s="20"/>
      <c r="H321" s="20" t="s">
        <v>44</v>
      </c>
      <c r="I321" s="20" t="s">
        <v>45</v>
      </c>
      <c r="J321" s="20" t="s">
        <v>330</v>
      </c>
      <c r="K321" s="20" t="s">
        <v>331</v>
      </c>
      <c r="L321" s="20" t="s">
        <v>332</v>
      </c>
      <c r="M321" s="20" t="s">
        <v>125</v>
      </c>
      <c r="N321" s="21">
        <v>-33.630000000000003</v>
      </c>
      <c r="O321" s="21">
        <v>0</v>
      </c>
      <c r="P321" s="20"/>
      <c r="Q321" s="19">
        <v>45511</v>
      </c>
      <c r="R321" s="20"/>
      <c r="S321" s="19">
        <v>45511</v>
      </c>
      <c r="T321" s="20" t="s">
        <v>126</v>
      </c>
      <c r="U321" s="20">
        <v>1004400</v>
      </c>
      <c r="V321" s="20">
        <v>240000184</v>
      </c>
      <c r="W321" s="20" t="s">
        <v>206</v>
      </c>
      <c r="X321" s="20" t="s">
        <v>274</v>
      </c>
      <c r="Y321" s="20" t="s">
        <v>333</v>
      </c>
      <c r="Z321" s="20" t="s">
        <v>334</v>
      </c>
      <c r="AA321" s="20" t="s">
        <v>335</v>
      </c>
      <c r="AB321" s="20" t="s">
        <v>336</v>
      </c>
      <c r="AC321" s="20" t="s">
        <v>337</v>
      </c>
      <c r="AD321" s="20" t="s">
        <v>56</v>
      </c>
      <c r="AE321" s="20"/>
      <c r="AF321" t="str">
        <f>VLOOKUP(L321,Contactos!B:B,1,0)</f>
        <v>REPRESENTACIONES DURAND S.A.C.</v>
      </c>
    </row>
    <row r="322" spans="1:32" ht="25.5" x14ac:dyDescent="0.2">
      <c r="A322" s="4">
        <f t="shared" si="13"/>
        <v>320</v>
      </c>
      <c r="B322" s="4" t="str">
        <f t="shared" si="14"/>
        <v/>
      </c>
      <c r="C322" s="4" t="str">
        <f>IFERROR(VLOOKUP(F322,Tablas!$A$1:$B$3,2,0),"")</f>
        <v/>
      </c>
      <c r="D322" s="4" t="str">
        <f t="shared" si="15"/>
        <v xml:space="preserve"> - CONTADO ADELANTADO / CASH IN ADVANCE - Dif. en cambio</v>
      </c>
      <c r="E322" s="19">
        <v>45412</v>
      </c>
      <c r="F322" s="20" t="s">
        <v>27</v>
      </c>
      <c r="G322" s="20"/>
      <c r="H322" s="20" t="s">
        <v>29</v>
      </c>
      <c r="I322" s="20" t="s">
        <v>30</v>
      </c>
      <c r="J322" s="20" t="s">
        <v>285</v>
      </c>
      <c r="K322" s="20" t="s">
        <v>285</v>
      </c>
      <c r="L322" s="20" t="s">
        <v>286</v>
      </c>
      <c r="M322" s="20" t="s">
        <v>33</v>
      </c>
      <c r="N322" s="21">
        <v>-32.799999999999997</v>
      </c>
      <c r="O322" s="21">
        <v>0</v>
      </c>
      <c r="P322" s="20"/>
      <c r="Q322" s="19">
        <v>45412</v>
      </c>
      <c r="R322" s="20"/>
      <c r="S322" s="20"/>
      <c r="T322" s="20" t="s">
        <v>70</v>
      </c>
      <c r="U322" s="20">
        <v>1001667</v>
      </c>
      <c r="V322" s="20">
        <v>240019054</v>
      </c>
      <c r="W322" s="20" t="s">
        <v>50</v>
      </c>
      <c r="X322" s="20" t="s">
        <v>62</v>
      </c>
      <c r="Y322" s="20" t="s">
        <v>37</v>
      </c>
      <c r="Z322" s="20" t="s">
        <v>63</v>
      </c>
      <c r="AA322" s="20" t="s">
        <v>288</v>
      </c>
      <c r="AB322" s="20" t="s">
        <v>289</v>
      </c>
      <c r="AC322" s="20" t="s">
        <v>290</v>
      </c>
      <c r="AD322" s="20" t="s">
        <v>291</v>
      </c>
      <c r="AE322" s="20"/>
      <c r="AF322" t="str">
        <f>VLOOKUP(L322,Contactos!B:B,1,0)</f>
        <v>SUPERIORVET, INC.</v>
      </c>
    </row>
    <row r="323" spans="1:32" ht="25.5" x14ac:dyDescent="0.2">
      <c r="A323" s="4">
        <f t="shared" si="13"/>
        <v>321</v>
      </c>
      <c r="B323" s="4" t="str">
        <f t="shared" si="14"/>
        <v/>
      </c>
      <c r="C323" s="4" t="str">
        <f>IFERROR(VLOOKUP(F323,Tablas!$A$1:$B$3,2,0),"")</f>
        <v/>
      </c>
      <c r="D323" s="4" t="str">
        <f t="shared" si="15"/>
        <v xml:space="preserve"> - CONTADO ADELANTADO / CASH IN ADVANCE - Dif. en cambio</v>
      </c>
      <c r="E323" s="19">
        <v>45473</v>
      </c>
      <c r="F323" s="20" t="s">
        <v>27</v>
      </c>
      <c r="G323" s="20"/>
      <c r="H323" s="20" t="s">
        <v>29</v>
      </c>
      <c r="I323" s="20" t="s">
        <v>30</v>
      </c>
      <c r="J323" s="20" t="s">
        <v>417</v>
      </c>
      <c r="K323" s="20" t="s">
        <v>417</v>
      </c>
      <c r="L323" s="20" t="s">
        <v>418</v>
      </c>
      <c r="M323" s="20" t="s">
        <v>33</v>
      </c>
      <c r="N323" s="21">
        <v>-32.78</v>
      </c>
      <c r="O323" s="21">
        <v>0</v>
      </c>
      <c r="P323" s="20"/>
      <c r="Q323" s="19">
        <v>45473</v>
      </c>
      <c r="R323" s="20"/>
      <c r="S323" s="20"/>
      <c r="T323" s="20" t="s">
        <v>70</v>
      </c>
      <c r="U323" s="20">
        <v>1028656</v>
      </c>
      <c r="V323" s="20">
        <v>240026918</v>
      </c>
      <c r="W323" s="20" t="s">
        <v>50</v>
      </c>
      <c r="X323" s="20" t="s">
        <v>62</v>
      </c>
      <c r="Y323" s="20" t="s">
        <v>37</v>
      </c>
      <c r="Z323" s="20" t="s">
        <v>63</v>
      </c>
      <c r="AA323" s="20" t="s">
        <v>420</v>
      </c>
      <c r="AB323" s="20" t="s">
        <v>421</v>
      </c>
      <c r="AC323" s="20"/>
      <c r="AD323" s="20" t="s">
        <v>218</v>
      </c>
      <c r="AE323" s="20"/>
      <c r="AF323" t="str">
        <f>VLOOKUP(L323,Contactos!B:B,1,0)</f>
        <v>IRELAND BLYTH LIMITED(HEALTHACTIV)</v>
      </c>
    </row>
    <row r="324" spans="1:32" ht="25.5" x14ac:dyDescent="0.2">
      <c r="A324" s="4">
        <f t="shared" ref="A324:A387" si="16">ROW()-2</f>
        <v>322</v>
      </c>
      <c r="B324" s="4" t="str">
        <f t="shared" ref="B324:B387" si="17">MID(G324,4,20)</f>
        <v/>
      </c>
      <c r="C324" s="4" t="str">
        <f>IFERROR(VLOOKUP(F324,Tablas!$A$1:$B$3,2,0),"")</f>
        <v/>
      </c>
      <c r="D324" s="4" t="str">
        <f t="shared" ref="D324:D387" si="18">CONCATENATE(AE324," - ",T324," - ",Z324)</f>
        <v xml:space="preserve"> - CONTADO ADELANTADO / CASH IN ADVANCE - Dif. en cambio</v>
      </c>
      <c r="E324" s="19">
        <v>44227</v>
      </c>
      <c r="F324" s="20" t="s">
        <v>27</v>
      </c>
      <c r="G324" s="20"/>
      <c r="H324" s="20" t="s">
        <v>80</v>
      </c>
      <c r="I324" s="20" t="s">
        <v>81</v>
      </c>
      <c r="J324" s="20" t="s">
        <v>272</v>
      </c>
      <c r="K324" s="20" t="s">
        <v>272</v>
      </c>
      <c r="L324" s="20" t="s">
        <v>273</v>
      </c>
      <c r="M324" s="20" t="s">
        <v>33</v>
      </c>
      <c r="N324" s="21">
        <v>-32.229999999999997</v>
      </c>
      <c r="O324" s="21">
        <v>0</v>
      </c>
      <c r="P324" s="20"/>
      <c r="Q324" s="19">
        <v>44227</v>
      </c>
      <c r="R324" s="20"/>
      <c r="S324" s="20"/>
      <c r="T324" s="20" t="s">
        <v>70</v>
      </c>
      <c r="U324" s="20">
        <v>478176</v>
      </c>
      <c r="V324" s="20">
        <v>210004752</v>
      </c>
      <c r="W324" s="20" t="s">
        <v>50</v>
      </c>
      <c r="X324" s="20" t="s">
        <v>62</v>
      </c>
      <c r="Y324" s="20" t="s">
        <v>37</v>
      </c>
      <c r="Z324" s="20" t="s">
        <v>63</v>
      </c>
      <c r="AA324" s="20" t="s">
        <v>276</v>
      </c>
      <c r="AB324" s="20" t="s">
        <v>277</v>
      </c>
      <c r="AC324" s="20"/>
      <c r="AD324" s="20" t="s">
        <v>278</v>
      </c>
      <c r="AE324" s="20"/>
      <c r="AF324" t="str">
        <f>VLOOKUP(L324,Contactos!B:B,1,0)</f>
        <v>SADIN INTERNATIONAL TRADING CO. L.L.C.</v>
      </c>
    </row>
    <row r="325" spans="1:32" ht="38.25" x14ac:dyDescent="0.2">
      <c r="A325" s="4">
        <f t="shared" si="16"/>
        <v>323</v>
      </c>
      <c r="B325" s="4" t="str">
        <f t="shared" si="17"/>
        <v/>
      </c>
      <c r="C325" s="4" t="str">
        <f>IFERROR(VLOOKUP(F325,Tablas!$A$1:$B$3,2,0),"")</f>
        <v/>
      </c>
      <c r="D325" s="4" t="str">
        <f t="shared" si="18"/>
        <v xml:space="preserve"> - 50% PAGO ADELANTADO - 50% COBRANZA DOCUMENTARIA 90 DÍAS - Dif. en cambio</v>
      </c>
      <c r="E325" s="19">
        <v>45412</v>
      </c>
      <c r="F325" s="20" t="s">
        <v>27</v>
      </c>
      <c r="G325" s="20"/>
      <c r="H325" s="20" t="s">
        <v>29</v>
      </c>
      <c r="I325" s="20" t="s">
        <v>30</v>
      </c>
      <c r="J325" s="20" t="s">
        <v>250</v>
      </c>
      <c r="K325" s="20" t="s">
        <v>250</v>
      </c>
      <c r="L325" s="20" t="s">
        <v>251</v>
      </c>
      <c r="M325" s="20" t="s">
        <v>33</v>
      </c>
      <c r="N325" s="21">
        <v>-31.98</v>
      </c>
      <c r="O325" s="21">
        <v>0</v>
      </c>
      <c r="P325" s="20"/>
      <c r="Q325" s="19">
        <v>45412</v>
      </c>
      <c r="R325" s="20"/>
      <c r="S325" s="20"/>
      <c r="T325" s="20" t="s">
        <v>252</v>
      </c>
      <c r="U325" s="20">
        <v>1001672</v>
      </c>
      <c r="V325" s="20">
        <v>240019059</v>
      </c>
      <c r="W325" s="20" t="s">
        <v>50</v>
      </c>
      <c r="X325" s="20" t="s">
        <v>62</v>
      </c>
      <c r="Y325" s="20" t="s">
        <v>37</v>
      </c>
      <c r="Z325" s="20" t="s">
        <v>63</v>
      </c>
      <c r="AA325" s="20" t="s">
        <v>254</v>
      </c>
      <c r="AB325" s="20" t="s">
        <v>255</v>
      </c>
      <c r="AC325" s="20" t="s">
        <v>256</v>
      </c>
      <c r="AD325" s="20" t="s">
        <v>175</v>
      </c>
      <c r="AE325" s="20"/>
      <c r="AF325" t="str">
        <f>VLOOKUP(L325,Contactos!B:B,1,0)</f>
        <v>CORPORACION FESA S.A.</v>
      </c>
    </row>
    <row r="326" spans="1:32" ht="51" x14ac:dyDescent="0.2">
      <c r="A326" s="4">
        <f t="shared" si="16"/>
        <v>324</v>
      </c>
      <c r="B326" s="4" t="str">
        <f t="shared" si="17"/>
        <v>9999-24000377</v>
      </c>
      <c r="C326" s="4" t="str">
        <f>IFERROR(VLOOKUP(F326,Tablas!$A$1:$B$3,2,0),"")</f>
        <v/>
      </c>
      <c r="D326" s="4" t="str">
        <f t="shared" si="18"/>
        <v xml:space="preserve"> - CONTADO / CASH - Notas de crédito clientes - C00073612883</v>
      </c>
      <c r="E326" s="19">
        <v>45553</v>
      </c>
      <c r="F326" s="20" t="s">
        <v>203</v>
      </c>
      <c r="G326" s="20" t="s">
        <v>744</v>
      </c>
      <c r="H326" s="20" t="s">
        <v>44</v>
      </c>
      <c r="I326" s="20" t="s">
        <v>45</v>
      </c>
      <c r="J326" s="20" t="s">
        <v>745</v>
      </c>
      <c r="K326" s="20" t="s">
        <v>746</v>
      </c>
      <c r="L326" s="20" t="s">
        <v>747</v>
      </c>
      <c r="M326" s="20"/>
      <c r="N326" s="21">
        <v>-31</v>
      </c>
      <c r="O326" s="21">
        <v>0</v>
      </c>
      <c r="P326" s="20"/>
      <c r="Q326" s="19">
        <v>45553</v>
      </c>
      <c r="R326" s="20"/>
      <c r="S326" s="19">
        <v>45553</v>
      </c>
      <c r="T326" s="20" t="s">
        <v>49</v>
      </c>
      <c r="U326" s="20">
        <v>1025810</v>
      </c>
      <c r="V326" s="20">
        <v>240000221</v>
      </c>
      <c r="W326" s="20" t="s">
        <v>206</v>
      </c>
      <c r="X326" s="20" t="s">
        <v>274</v>
      </c>
      <c r="Y326" s="20" t="s">
        <v>52</v>
      </c>
      <c r="Z326" s="20" t="s">
        <v>748</v>
      </c>
      <c r="AA326" s="20" t="s">
        <v>372</v>
      </c>
      <c r="AB326" s="20" t="s">
        <v>54</v>
      </c>
      <c r="AC326" s="20" t="s">
        <v>167</v>
      </c>
      <c r="AD326" s="20" t="s">
        <v>56</v>
      </c>
      <c r="AE326" s="20"/>
      <c r="AF326" t="e">
        <f>VLOOKUP(L326,Contactos!B:B,1,0)</f>
        <v>#N/A</v>
      </c>
    </row>
    <row r="327" spans="1:32" ht="25.5" x14ac:dyDescent="0.2">
      <c r="A327" s="4">
        <f t="shared" si="16"/>
        <v>325</v>
      </c>
      <c r="B327" s="4" t="str">
        <f t="shared" si="17"/>
        <v>NO</v>
      </c>
      <c r="C327" s="4" t="str">
        <f>IFERROR(VLOOKUP(F327,Tablas!$A$1:$B$3,2,0),"")</f>
        <v/>
      </c>
      <c r="D327" s="4" t="str">
        <f t="shared" si="18"/>
        <v xml:space="preserve"> - CONTADO / CASH - ABONO POR IDENTIFICAR</v>
      </c>
      <c r="E327" s="19">
        <v>45565</v>
      </c>
      <c r="F327" s="20" t="s">
        <v>27</v>
      </c>
      <c r="G327" s="20" t="s">
        <v>28</v>
      </c>
      <c r="H327" s="20" t="s">
        <v>120</v>
      </c>
      <c r="I327" s="20" t="s">
        <v>121</v>
      </c>
      <c r="J327" s="20" t="s">
        <v>46</v>
      </c>
      <c r="K327" s="20" t="s">
        <v>47</v>
      </c>
      <c r="L327" s="20" t="s">
        <v>48</v>
      </c>
      <c r="M327" s="20"/>
      <c r="N327" s="21">
        <v>-30</v>
      </c>
      <c r="O327" s="21">
        <v>0</v>
      </c>
      <c r="P327" s="20"/>
      <c r="Q327" s="19">
        <v>45565</v>
      </c>
      <c r="R327" s="20"/>
      <c r="S327" s="19">
        <v>45565</v>
      </c>
      <c r="T327" s="20" t="s">
        <v>49</v>
      </c>
      <c r="U327" s="20">
        <v>1042449</v>
      </c>
      <c r="V327" s="20">
        <v>240012281</v>
      </c>
      <c r="W327" s="20" t="s">
        <v>35</v>
      </c>
      <c r="X327" s="20" t="s">
        <v>127</v>
      </c>
      <c r="Y327" s="20" t="s">
        <v>52</v>
      </c>
      <c r="Z327" s="20" t="s">
        <v>579</v>
      </c>
      <c r="AA327" s="20" t="s">
        <v>53</v>
      </c>
      <c r="AB327" s="20" t="s">
        <v>54</v>
      </c>
      <c r="AC327" s="20" t="s">
        <v>55</v>
      </c>
      <c r="AD327" s="20" t="s">
        <v>56</v>
      </c>
      <c r="AE327" s="20"/>
      <c r="AF327" t="e">
        <f>VLOOKUP(L327,Contactos!B:B,1,0)</f>
        <v>#N/A</v>
      </c>
    </row>
    <row r="328" spans="1:32" ht="38.25" x14ac:dyDescent="0.2">
      <c r="A328" s="4">
        <f t="shared" si="16"/>
        <v>326</v>
      </c>
      <c r="B328" s="4" t="str">
        <f t="shared" si="17"/>
        <v>NO</v>
      </c>
      <c r="C328" s="4" t="str">
        <f>IFERROR(VLOOKUP(F328,Tablas!$A$1:$B$3,2,0),"")</f>
        <v/>
      </c>
      <c r="D328" s="4" t="str">
        <f t="shared" si="18"/>
        <v xml:space="preserve"> - CREDITO 75 DÍAS / CREDIT 75 DAYS - ABONO FT 19019, FT 19085</v>
      </c>
      <c r="E328" s="19">
        <v>44872</v>
      </c>
      <c r="F328" s="20" t="s">
        <v>27</v>
      </c>
      <c r="G328" s="20" t="s">
        <v>28</v>
      </c>
      <c r="H328" s="20" t="s">
        <v>120</v>
      </c>
      <c r="I328" s="20" t="s">
        <v>121</v>
      </c>
      <c r="J328" s="20" t="s">
        <v>749</v>
      </c>
      <c r="K328" s="20" t="s">
        <v>750</v>
      </c>
      <c r="L328" s="20" t="s">
        <v>751</v>
      </c>
      <c r="M328" s="20" t="s">
        <v>125</v>
      </c>
      <c r="N328" s="21">
        <v>-28.32</v>
      </c>
      <c r="O328" s="21">
        <v>0</v>
      </c>
      <c r="P328" s="20"/>
      <c r="Q328" s="19">
        <v>44872</v>
      </c>
      <c r="R328" s="20"/>
      <c r="S328" s="19">
        <v>44872</v>
      </c>
      <c r="T328" s="20" t="s">
        <v>752</v>
      </c>
      <c r="U328" s="20">
        <v>699629</v>
      </c>
      <c r="V328" s="20">
        <v>220010922</v>
      </c>
      <c r="W328" s="20" t="s">
        <v>35</v>
      </c>
      <c r="X328" s="20" t="s">
        <v>127</v>
      </c>
      <c r="Y328" s="20" t="s">
        <v>753</v>
      </c>
      <c r="Z328" s="20" t="s">
        <v>754</v>
      </c>
      <c r="AA328" s="20" t="s">
        <v>755</v>
      </c>
      <c r="AB328" s="20" t="s">
        <v>756</v>
      </c>
      <c r="AC328" s="20" t="s">
        <v>167</v>
      </c>
      <c r="AD328" s="20" t="s">
        <v>56</v>
      </c>
      <c r="AE328" s="20"/>
      <c r="AF328" t="str">
        <f>VLOOKUP(L328,Contactos!B:B,1,0)</f>
        <v>REDONDOS S A</v>
      </c>
    </row>
    <row r="329" spans="1:32" ht="25.5" x14ac:dyDescent="0.2">
      <c r="A329" s="4">
        <f t="shared" si="16"/>
        <v>327</v>
      </c>
      <c r="B329" s="4" t="str">
        <f t="shared" si="17"/>
        <v/>
      </c>
      <c r="C329" s="4" t="str">
        <f>IFERROR(VLOOKUP(F329,Tablas!$A$1:$B$3,2,0),"")</f>
        <v/>
      </c>
      <c r="D329" s="4" t="str">
        <f t="shared" si="18"/>
        <v xml:space="preserve"> - CONTADO / CASH - Dif. en cambio</v>
      </c>
      <c r="E329" s="19">
        <v>45504</v>
      </c>
      <c r="F329" s="20" t="s">
        <v>27</v>
      </c>
      <c r="G329" s="20"/>
      <c r="H329" s="20" t="s">
        <v>44</v>
      </c>
      <c r="I329" s="20" t="s">
        <v>45</v>
      </c>
      <c r="J329" s="20" t="s">
        <v>757</v>
      </c>
      <c r="K329" s="20" t="s">
        <v>758</v>
      </c>
      <c r="L329" s="20" t="s">
        <v>759</v>
      </c>
      <c r="M329" s="20"/>
      <c r="N329" s="21">
        <v>-27.15</v>
      </c>
      <c r="O329" s="21">
        <v>0</v>
      </c>
      <c r="P329" s="20"/>
      <c r="Q329" s="19">
        <v>45504</v>
      </c>
      <c r="R329" s="20"/>
      <c r="S329" s="19">
        <v>45504</v>
      </c>
      <c r="T329" s="20" t="s">
        <v>49</v>
      </c>
      <c r="U329" s="20">
        <v>1036120</v>
      </c>
      <c r="V329" s="20">
        <v>240029609</v>
      </c>
      <c r="W329" s="20" t="s">
        <v>50</v>
      </c>
      <c r="X329" s="20" t="s">
        <v>62</v>
      </c>
      <c r="Y329" s="20" t="s">
        <v>52</v>
      </c>
      <c r="Z329" s="20" t="s">
        <v>63</v>
      </c>
      <c r="AA329" s="20" t="s">
        <v>760</v>
      </c>
      <c r="AB329" s="20" t="s">
        <v>544</v>
      </c>
      <c r="AC329" s="20" t="s">
        <v>167</v>
      </c>
      <c r="AD329" s="20" t="s">
        <v>56</v>
      </c>
      <c r="AE329" s="20"/>
      <c r="AF329" t="str">
        <f>VLOOKUP(L329,Contactos!B:B,1,0)</f>
        <v>INTERNATIONAL FREIGHT SHIPPING S.A.C.</v>
      </c>
    </row>
    <row r="330" spans="1:32" ht="63.75" x14ac:dyDescent="0.2">
      <c r="A330" s="4">
        <f t="shared" si="16"/>
        <v>328</v>
      </c>
      <c r="B330" s="4" t="str">
        <f t="shared" si="17"/>
        <v>3745</v>
      </c>
      <c r="C330" s="4" t="str">
        <f>IFERROR(VLOOKUP(F330,Tablas!$A$1:$B$3,2,0),"")</f>
        <v/>
      </c>
      <c r="D330" s="4" t="str">
        <f t="shared" si="18"/>
        <v xml:space="preserve"> - CONTADO / CASH - ABONO PE 3745 - CONSTRUCTORA AGROVET BARRANC</v>
      </c>
      <c r="E330" s="19">
        <v>45163</v>
      </c>
      <c r="F330" s="20" t="s">
        <v>27</v>
      </c>
      <c r="G330" s="20" t="s">
        <v>761</v>
      </c>
      <c r="H330" s="20" t="s">
        <v>120</v>
      </c>
      <c r="I330" s="20" t="s">
        <v>121</v>
      </c>
      <c r="J330" s="20" t="s">
        <v>386</v>
      </c>
      <c r="K330" s="20" t="s">
        <v>387</v>
      </c>
      <c r="L330" s="20" t="s">
        <v>388</v>
      </c>
      <c r="M330" s="20" t="s">
        <v>33</v>
      </c>
      <c r="N330" s="21">
        <v>-27.15</v>
      </c>
      <c r="O330" s="21">
        <v>0</v>
      </c>
      <c r="P330" s="20"/>
      <c r="Q330" s="19">
        <v>45163</v>
      </c>
      <c r="R330" s="20"/>
      <c r="S330" s="19">
        <v>45163</v>
      </c>
      <c r="T330" s="20" t="s">
        <v>49</v>
      </c>
      <c r="U330" s="20">
        <v>841981</v>
      </c>
      <c r="V330" s="20">
        <v>230009981</v>
      </c>
      <c r="W330" s="20" t="s">
        <v>35</v>
      </c>
      <c r="X330" s="20" t="s">
        <v>127</v>
      </c>
      <c r="Y330" s="20" t="s">
        <v>128</v>
      </c>
      <c r="Z330" s="20" t="s">
        <v>762</v>
      </c>
      <c r="AA330" s="20" t="s">
        <v>389</v>
      </c>
      <c r="AB330" s="20" t="s">
        <v>390</v>
      </c>
      <c r="AC330" s="20" t="s">
        <v>167</v>
      </c>
      <c r="AD330" s="20" t="s">
        <v>56</v>
      </c>
      <c r="AE330" s="20"/>
      <c r="AF330" t="str">
        <f>VLOOKUP(L330,Contactos!B:B,1,0)</f>
        <v>CONSTRUCTORA Y MULTISERVICIOS AGROVET J&amp;S SOCIEDAD ANONIMA CERRADA</v>
      </c>
    </row>
    <row r="331" spans="1:32" ht="51" x14ac:dyDescent="0.2">
      <c r="A331" s="4">
        <f t="shared" si="16"/>
        <v>329</v>
      </c>
      <c r="B331" s="4" t="str">
        <f t="shared" si="17"/>
        <v>NO</v>
      </c>
      <c r="C331" s="4" t="str">
        <f>IFERROR(VLOOKUP(F331,Tablas!$A$1:$B$3,2,0),"")</f>
        <v/>
      </c>
      <c r="D331" s="4" t="str">
        <f t="shared" si="18"/>
        <v xml:space="preserve"> - CONTADO / CASH - ABONO 04/05/2021</v>
      </c>
      <c r="E331" s="19">
        <v>44320</v>
      </c>
      <c r="F331" s="20" t="s">
        <v>27</v>
      </c>
      <c r="G331" s="20" t="s">
        <v>28</v>
      </c>
      <c r="H331" s="20" t="s">
        <v>120</v>
      </c>
      <c r="I331" s="20" t="s">
        <v>121</v>
      </c>
      <c r="J331" s="20" t="s">
        <v>763</v>
      </c>
      <c r="K331" s="20" t="s">
        <v>764</v>
      </c>
      <c r="L331" s="20" t="s">
        <v>765</v>
      </c>
      <c r="M331" s="20" t="s">
        <v>125</v>
      </c>
      <c r="N331" s="21">
        <v>-25.14</v>
      </c>
      <c r="O331" s="21">
        <v>0</v>
      </c>
      <c r="P331" s="20"/>
      <c r="Q331" s="19">
        <v>44320</v>
      </c>
      <c r="R331" s="20"/>
      <c r="S331" s="19">
        <v>44320</v>
      </c>
      <c r="T331" s="20" t="s">
        <v>49</v>
      </c>
      <c r="U331" s="20">
        <v>492243</v>
      </c>
      <c r="V331" s="20">
        <v>210004958</v>
      </c>
      <c r="W331" s="20" t="s">
        <v>35</v>
      </c>
      <c r="X331" s="20" t="s">
        <v>127</v>
      </c>
      <c r="Y331" s="20" t="s">
        <v>567</v>
      </c>
      <c r="Z331" s="20" t="s">
        <v>766</v>
      </c>
      <c r="AA331" s="20" t="s">
        <v>767</v>
      </c>
      <c r="AB331" s="20" t="s">
        <v>336</v>
      </c>
      <c r="AC331" s="20" t="s">
        <v>167</v>
      </c>
      <c r="AD331" s="20" t="s">
        <v>56</v>
      </c>
      <c r="AE331" s="20"/>
      <c r="AF331" t="e">
        <f>VLOOKUP(L331,Contactos!B:B,1,0)</f>
        <v>#N/A</v>
      </c>
    </row>
    <row r="332" spans="1:32" ht="51" x14ac:dyDescent="0.2">
      <c r="A332" s="4">
        <f t="shared" si="16"/>
        <v>330</v>
      </c>
      <c r="B332" s="4" t="str">
        <f t="shared" si="17"/>
        <v>9999-23000124</v>
      </c>
      <c r="C332" s="4" t="str">
        <f>IFERROR(VLOOKUP(F332,Tablas!$A$1:$B$3,2,0),"")</f>
        <v/>
      </c>
      <c r="D332" s="4" t="str">
        <f t="shared" si="18"/>
        <v xml:space="preserve"> - LETRA 75 DIAS / DRAFT 75 DAYS - Notas de crédito clientes - C20601325617</v>
      </c>
      <c r="E332" s="19">
        <v>45478</v>
      </c>
      <c r="F332" s="20" t="s">
        <v>203</v>
      </c>
      <c r="G332" s="20" t="s">
        <v>768</v>
      </c>
      <c r="H332" s="20" t="s">
        <v>44</v>
      </c>
      <c r="I332" s="20" t="s">
        <v>45</v>
      </c>
      <c r="J332" s="20" t="s">
        <v>373</v>
      </c>
      <c r="K332" s="20" t="s">
        <v>374</v>
      </c>
      <c r="L332" s="20" t="s">
        <v>375</v>
      </c>
      <c r="M332" s="20" t="s">
        <v>125</v>
      </c>
      <c r="N332" s="21">
        <v>-24.7</v>
      </c>
      <c r="O332" s="21">
        <v>0</v>
      </c>
      <c r="P332" s="20"/>
      <c r="Q332" s="19">
        <v>45478</v>
      </c>
      <c r="R332" s="20"/>
      <c r="S332" s="19">
        <v>45478</v>
      </c>
      <c r="T332" s="20" t="s">
        <v>126</v>
      </c>
      <c r="U332" s="20">
        <v>990647</v>
      </c>
      <c r="V332" s="20">
        <v>240000162</v>
      </c>
      <c r="W332" s="20" t="s">
        <v>206</v>
      </c>
      <c r="X332" s="20" t="s">
        <v>305</v>
      </c>
      <c r="Y332" s="20" t="s">
        <v>128</v>
      </c>
      <c r="Z332" s="20" t="s">
        <v>376</v>
      </c>
      <c r="AA332" s="20" t="s">
        <v>377</v>
      </c>
      <c r="AB332" s="20" t="s">
        <v>337</v>
      </c>
      <c r="AC332" s="20" t="s">
        <v>337</v>
      </c>
      <c r="AD332" s="20" t="s">
        <v>56</v>
      </c>
      <c r="AE332" s="20"/>
      <c r="AF332" t="str">
        <f>VLOOKUP(L332,Contactos!B:B,1,0)</f>
        <v>TOP VETERINARIA S.A.C.</v>
      </c>
    </row>
    <row r="333" spans="1:32" ht="25.5" x14ac:dyDescent="0.2">
      <c r="A333" s="4">
        <f t="shared" si="16"/>
        <v>331</v>
      </c>
      <c r="B333" s="4" t="str">
        <f t="shared" si="17"/>
        <v/>
      </c>
      <c r="C333" s="4" t="str">
        <f>IFERROR(VLOOKUP(F333,Tablas!$A$1:$B$3,2,0),"")</f>
        <v/>
      </c>
      <c r="D333" s="4" t="str">
        <f t="shared" si="18"/>
        <v xml:space="preserve"> - COBRANZA DOC. 45 DIAS / DA 45 DAYS - Dif. en cambio</v>
      </c>
      <c r="E333" s="19">
        <v>44742</v>
      </c>
      <c r="F333" s="20" t="s">
        <v>27</v>
      </c>
      <c r="G333" s="20"/>
      <c r="H333" s="20" t="s">
        <v>80</v>
      </c>
      <c r="I333" s="20" t="s">
        <v>81</v>
      </c>
      <c r="J333" s="20" t="s">
        <v>354</v>
      </c>
      <c r="K333" s="20" t="s">
        <v>354</v>
      </c>
      <c r="L333" s="20" t="s">
        <v>355</v>
      </c>
      <c r="M333" s="20" t="s">
        <v>33</v>
      </c>
      <c r="N333" s="21">
        <v>-23.98</v>
      </c>
      <c r="O333" s="21">
        <v>0</v>
      </c>
      <c r="P333" s="20"/>
      <c r="Q333" s="19">
        <v>44742</v>
      </c>
      <c r="R333" s="20"/>
      <c r="S333" s="20"/>
      <c r="T333" s="20" t="s">
        <v>229</v>
      </c>
      <c r="U333" s="20">
        <v>671768</v>
      </c>
      <c r="V333" s="20">
        <v>220027010</v>
      </c>
      <c r="W333" s="20" t="s">
        <v>50</v>
      </c>
      <c r="X333" s="20" t="s">
        <v>62</v>
      </c>
      <c r="Y333" s="20" t="s">
        <v>37</v>
      </c>
      <c r="Z333" s="20" t="s">
        <v>63</v>
      </c>
      <c r="AA333" s="20" t="s">
        <v>356</v>
      </c>
      <c r="AB333" s="20"/>
      <c r="AC333" s="20"/>
      <c r="AD333" s="20" t="s">
        <v>357</v>
      </c>
      <c r="AE333" s="20"/>
      <c r="AF333" t="str">
        <f>VLOOKUP(L333,Contactos!B:B,1,0)</f>
        <v>DERIBAL SOCIEDAD ANONIMA</v>
      </c>
    </row>
    <row r="334" spans="1:32" ht="25.5" x14ac:dyDescent="0.2">
      <c r="A334" s="4">
        <f t="shared" si="16"/>
        <v>332</v>
      </c>
      <c r="B334" s="4" t="str">
        <f t="shared" si="17"/>
        <v/>
      </c>
      <c r="C334" s="4" t="str">
        <f>IFERROR(VLOOKUP(F334,Tablas!$A$1:$B$3,2,0),"")</f>
        <v/>
      </c>
      <c r="D334" s="4" t="str">
        <f t="shared" si="18"/>
        <v xml:space="preserve"> - CONTADO ADELANTADO / CASH IN ADVANCE - Dif. en cambio</v>
      </c>
      <c r="E334" s="19">
        <v>44255</v>
      </c>
      <c r="F334" s="20" t="s">
        <v>27</v>
      </c>
      <c r="G334" s="20"/>
      <c r="H334" s="20" t="s">
        <v>80</v>
      </c>
      <c r="I334" s="20" t="s">
        <v>81</v>
      </c>
      <c r="J334" s="20" t="s">
        <v>272</v>
      </c>
      <c r="K334" s="20" t="s">
        <v>272</v>
      </c>
      <c r="L334" s="20" t="s">
        <v>273</v>
      </c>
      <c r="M334" s="20" t="s">
        <v>33</v>
      </c>
      <c r="N334" s="21">
        <v>-23.49</v>
      </c>
      <c r="O334" s="21">
        <v>0</v>
      </c>
      <c r="P334" s="20"/>
      <c r="Q334" s="19">
        <v>44255</v>
      </c>
      <c r="R334" s="20"/>
      <c r="S334" s="20"/>
      <c r="T334" s="20" t="s">
        <v>70</v>
      </c>
      <c r="U334" s="20">
        <v>485929</v>
      </c>
      <c r="V334" s="20">
        <v>210006817</v>
      </c>
      <c r="W334" s="20" t="s">
        <v>50</v>
      </c>
      <c r="X334" s="20" t="s">
        <v>62</v>
      </c>
      <c r="Y334" s="20" t="s">
        <v>37</v>
      </c>
      <c r="Z334" s="20" t="s">
        <v>63</v>
      </c>
      <c r="AA334" s="20" t="s">
        <v>276</v>
      </c>
      <c r="AB334" s="20" t="s">
        <v>277</v>
      </c>
      <c r="AC334" s="20"/>
      <c r="AD334" s="20" t="s">
        <v>278</v>
      </c>
      <c r="AE334" s="20"/>
      <c r="AF334" t="str">
        <f>VLOOKUP(L334,Contactos!B:B,1,0)</f>
        <v>SADIN INTERNATIONAL TRADING CO. L.L.C.</v>
      </c>
    </row>
    <row r="335" spans="1:32" ht="25.5" x14ac:dyDescent="0.2">
      <c r="A335" s="4">
        <f t="shared" si="16"/>
        <v>333</v>
      </c>
      <c r="B335" s="4" t="str">
        <f t="shared" si="17"/>
        <v/>
      </c>
      <c r="C335" s="4" t="str">
        <f>IFERROR(VLOOKUP(F335,Tablas!$A$1:$B$3,2,0),"")</f>
        <v/>
      </c>
      <c r="D335" s="4" t="str">
        <f t="shared" si="18"/>
        <v xml:space="preserve"> - CONTADO / CASH - Dif. en cambio</v>
      </c>
      <c r="E335" s="19">
        <v>45260</v>
      </c>
      <c r="F335" s="20" t="s">
        <v>27</v>
      </c>
      <c r="G335" s="20"/>
      <c r="H335" s="20" t="s">
        <v>44</v>
      </c>
      <c r="I335" s="20" t="s">
        <v>45</v>
      </c>
      <c r="J335" s="20" t="s">
        <v>757</v>
      </c>
      <c r="K335" s="20" t="s">
        <v>758</v>
      </c>
      <c r="L335" s="20" t="s">
        <v>759</v>
      </c>
      <c r="M335" s="20"/>
      <c r="N335" s="21">
        <v>-23.37</v>
      </c>
      <c r="O335" s="21">
        <v>0</v>
      </c>
      <c r="P335" s="20"/>
      <c r="Q335" s="19">
        <v>45260</v>
      </c>
      <c r="R335" s="20"/>
      <c r="S335" s="19">
        <v>45260</v>
      </c>
      <c r="T335" s="20" t="s">
        <v>49</v>
      </c>
      <c r="U335" s="20">
        <v>898831</v>
      </c>
      <c r="V335" s="20">
        <v>230039665</v>
      </c>
      <c r="W335" s="20" t="s">
        <v>50</v>
      </c>
      <c r="X335" s="20" t="s">
        <v>62</v>
      </c>
      <c r="Y335" s="20" t="s">
        <v>52</v>
      </c>
      <c r="Z335" s="20" t="s">
        <v>63</v>
      </c>
      <c r="AA335" s="20" t="s">
        <v>760</v>
      </c>
      <c r="AB335" s="20" t="s">
        <v>544</v>
      </c>
      <c r="AC335" s="20" t="s">
        <v>167</v>
      </c>
      <c r="AD335" s="20" t="s">
        <v>56</v>
      </c>
      <c r="AE335" s="20"/>
      <c r="AF335" t="str">
        <f>VLOOKUP(L335,Contactos!B:B,1,0)</f>
        <v>INTERNATIONAL FREIGHT SHIPPING S.A.C.</v>
      </c>
    </row>
    <row r="336" spans="1:32" ht="25.5" x14ac:dyDescent="0.2">
      <c r="A336" s="4">
        <f t="shared" si="16"/>
        <v>334</v>
      </c>
      <c r="B336" s="4" t="str">
        <f t="shared" si="17"/>
        <v/>
      </c>
      <c r="C336" s="4" t="str">
        <f>IFERROR(VLOOKUP(F336,Tablas!$A$1:$B$3,2,0),"")</f>
        <v/>
      </c>
      <c r="D336" s="4" t="str">
        <f t="shared" si="18"/>
        <v xml:space="preserve"> - CONTADO ADELANTADO / CASH IN ADVANCE - Dif. en cambio</v>
      </c>
      <c r="E336" s="19">
        <v>45412</v>
      </c>
      <c r="F336" s="20" t="s">
        <v>27</v>
      </c>
      <c r="G336" s="20"/>
      <c r="H336" s="20" t="s">
        <v>29</v>
      </c>
      <c r="I336" s="20" t="s">
        <v>30</v>
      </c>
      <c r="J336" s="20" t="s">
        <v>317</v>
      </c>
      <c r="K336" s="20" t="s">
        <v>317</v>
      </c>
      <c r="L336" s="20" t="s">
        <v>318</v>
      </c>
      <c r="M336" s="20" t="s">
        <v>33</v>
      </c>
      <c r="N336" s="21">
        <v>-23.36</v>
      </c>
      <c r="O336" s="21">
        <v>0</v>
      </c>
      <c r="P336" s="20"/>
      <c r="Q336" s="19">
        <v>45412</v>
      </c>
      <c r="R336" s="20"/>
      <c r="S336" s="20"/>
      <c r="T336" s="20" t="s">
        <v>70</v>
      </c>
      <c r="U336" s="20">
        <v>1001654</v>
      </c>
      <c r="V336" s="20">
        <v>240019041</v>
      </c>
      <c r="W336" s="20" t="s">
        <v>50</v>
      </c>
      <c r="X336" s="20" t="s">
        <v>62</v>
      </c>
      <c r="Y336" s="20" t="s">
        <v>37</v>
      </c>
      <c r="Z336" s="20" t="s">
        <v>63</v>
      </c>
      <c r="AA336" s="20" t="s">
        <v>320</v>
      </c>
      <c r="AB336" s="20"/>
      <c r="AC336" s="20" t="s">
        <v>66</v>
      </c>
      <c r="AD336" s="20" t="s">
        <v>321</v>
      </c>
      <c r="AE336" s="20"/>
      <c r="AF336" t="str">
        <f>VLOOKUP(L336,Contactos!B:B,1,0)</f>
        <v>ANIMAL HOSPITAL</v>
      </c>
    </row>
    <row r="337" spans="1:32" ht="38.25" x14ac:dyDescent="0.2">
      <c r="A337" s="4">
        <f t="shared" si="16"/>
        <v>335</v>
      </c>
      <c r="B337" s="4" t="str">
        <f t="shared" si="17"/>
        <v/>
      </c>
      <c r="C337" s="4" t="str">
        <f>IFERROR(VLOOKUP(F337,Tablas!$A$1:$B$3,2,0),"")</f>
        <v/>
      </c>
      <c r="D337" s="4" t="str">
        <f t="shared" si="18"/>
        <v xml:space="preserve"> - CARTA DE CRÉDITO 60 DIAS / L/C 60 DAYS - DIFERENCIA DE CAMBIO MAYO 2023</v>
      </c>
      <c r="E337" s="19">
        <v>45077</v>
      </c>
      <c r="F337" s="20" t="s">
        <v>27</v>
      </c>
      <c r="G337" s="20"/>
      <c r="H337" s="20" t="s">
        <v>80</v>
      </c>
      <c r="I337" s="20" t="s">
        <v>81</v>
      </c>
      <c r="J337" s="20" t="s">
        <v>769</v>
      </c>
      <c r="K337" s="20" t="s">
        <v>769</v>
      </c>
      <c r="L337" s="20" t="s">
        <v>770</v>
      </c>
      <c r="M337" s="20" t="s">
        <v>33</v>
      </c>
      <c r="N337" s="21">
        <v>-23.22</v>
      </c>
      <c r="O337" s="21">
        <v>0</v>
      </c>
      <c r="P337" s="20"/>
      <c r="Q337" s="19">
        <v>45077</v>
      </c>
      <c r="R337" s="20"/>
      <c r="S337" s="20"/>
      <c r="T337" s="20" t="s">
        <v>347</v>
      </c>
      <c r="U337" s="20">
        <v>812620</v>
      </c>
      <c r="V337" s="20">
        <v>230017239</v>
      </c>
      <c r="W337" s="20" t="s">
        <v>50</v>
      </c>
      <c r="X337" s="20" t="s">
        <v>62</v>
      </c>
      <c r="Y337" s="20" t="s">
        <v>37</v>
      </c>
      <c r="Z337" s="20" t="s">
        <v>577</v>
      </c>
      <c r="AA337" s="20" t="s">
        <v>771</v>
      </c>
      <c r="AB337" s="20"/>
      <c r="AC337" s="20"/>
      <c r="AD337" s="20" t="s">
        <v>772</v>
      </c>
      <c r="AE337" s="20"/>
      <c r="AF337" t="str">
        <f>VLOOKUP(L337,Contactos!B:B,1,0)</f>
        <v>GHAZI BROTHERS</v>
      </c>
    </row>
    <row r="338" spans="1:32" ht="51" x14ac:dyDescent="0.2">
      <c r="A338" s="4">
        <f t="shared" si="16"/>
        <v>336</v>
      </c>
      <c r="B338" s="4" t="str">
        <f t="shared" si="17"/>
        <v/>
      </c>
      <c r="C338" s="4" t="str">
        <f>IFERROR(VLOOKUP(F338,Tablas!$A$1:$B$3,2,0),"")</f>
        <v/>
      </c>
      <c r="D338" s="4" t="str">
        <f t="shared" si="18"/>
        <v xml:space="preserve"> - CONTADO / CASH - Dif. en cambio</v>
      </c>
      <c r="E338" s="19">
        <v>45443</v>
      </c>
      <c r="F338" s="20" t="s">
        <v>27</v>
      </c>
      <c r="G338" s="20"/>
      <c r="H338" s="20" t="s">
        <v>44</v>
      </c>
      <c r="I338" s="20" t="s">
        <v>45</v>
      </c>
      <c r="J338" s="20" t="s">
        <v>564</v>
      </c>
      <c r="K338" s="20" t="s">
        <v>565</v>
      </c>
      <c r="L338" s="20" t="s">
        <v>566</v>
      </c>
      <c r="M338" s="20"/>
      <c r="N338" s="21">
        <v>-22.34</v>
      </c>
      <c r="O338" s="21">
        <v>0</v>
      </c>
      <c r="P338" s="20"/>
      <c r="Q338" s="19">
        <v>45443</v>
      </c>
      <c r="R338" s="20"/>
      <c r="S338" s="19">
        <v>45443</v>
      </c>
      <c r="T338" s="20" t="s">
        <v>49</v>
      </c>
      <c r="U338" s="20">
        <v>1014764</v>
      </c>
      <c r="V338" s="20">
        <v>240023021</v>
      </c>
      <c r="W338" s="20" t="s">
        <v>50</v>
      </c>
      <c r="X338" s="20" t="s">
        <v>62</v>
      </c>
      <c r="Y338" s="20" t="s">
        <v>567</v>
      </c>
      <c r="Z338" s="20" t="s">
        <v>63</v>
      </c>
      <c r="AA338" s="20" t="s">
        <v>568</v>
      </c>
      <c r="AB338" s="20" t="s">
        <v>54</v>
      </c>
      <c r="AC338" s="20" t="s">
        <v>167</v>
      </c>
      <c r="AD338" s="20" t="s">
        <v>56</v>
      </c>
      <c r="AE338" s="20"/>
      <c r="AF338" t="e">
        <f>VLOOKUP(L338,Contactos!B:B,1,0)</f>
        <v>#N/A</v>
      </c>
    </row>
    <row r="339" spans="1:32" ht="51" x14ac:dyDescent="0.2">
      <c r="A339" s="4">
        <f t="shared" si="16"/>
        <v>337</v>
      </c>
      <c r="B339" s="4" t="str">
        <f t="shared" si="17"/>
        <v>9999-00050561</v>
      </c>
      <c r="C339" s="4" t="str">
        <f>IFERROR(VLOOKUP(F339,Tablas!$A$1:$B$3,2,0),"")</f>
        <v/>
      </c>
      <c r="D339" s="4" t="str">
        <f t="shared" si="18"/>
        <v xml:space="preserve"> - LETRA 75 DIAS / DRAFT 75 DAYS - Notas de crédito clientes - C20600835506</v>
      </c>
      <c r="E339" s="19">
        <v>45159</v>
      </c>
      <c r="F339" s="20" t="s">
        <v>203</v>
      </c>
      <c r="G339" s="20" t="s">
        <v>773</v>
      </c>
      <c r="H339" s="20" t="s">
        <v>44</v>
      </c>
      <c r="I339" s="20" t="s">
        <v>45</v>
      </c>
      <c r="J339" s="20" t="s">
        <v>122</v>
      </c>
      <c r="K339" s="20" t="s">
        <v>123</v>
      </c>
      <c r="L339" s="20" t="s">
        <v>124</v>
      </c>
      <c r="M339" s="20" t="s">
        <v>125</v>
      </c>
      <c r="N339" s="21">
        <v>-20.5</v>
      </c>
      <c r="O339" s="21">
        <v>0</v>
      </c>
      <c r="P339" s="20"/>
      <c r="Q339" s="19">
        <v>45159</v>
      </c>
      <c r="R339" s="20"/>
      <c r="S339" s="19">
        <v>45159</v>
      </c>
      <c r="T339" s="20" t="s">
        <v>126</v>
      </c>
      <c r="U339" s="20">
        <v>836913</v>
      </c>
      <c r="V339" s="20">
        <v>230000428</v>
      </c>
      <c r="W339" s="20" t="s">
        <v>206</v>
      </c>
      <c r="X339" s="20" t="s">
        <v>305</v>
      </c>
      <c r="Y339" s="20" t="s">
        <v>128</v>
      </c>
      <c r="Z339" s="20" t="s">
        <v>774</v>
      </c>
      <c r="AA339" s="20" t="s">
        <v>130</v>
      </c>
      <c r="AB339" s="20" t="s">
        <v>131</v>
      </c>
      <c r="AC339" s="20" t="s">
        <v>132</v>
      </c>
      <c r="AD339" s="20" t="s">
        <v>56</v>
      </c>
      <c r="AE339" s="20"/>
      <c r="AF339" t="str">
        <f>VLOOKUP(L339,Contactos!B:B,1,0)</f>
        <v>AGRIVET E INVERSIONES S.A.C.</v>
      </c>
    </row>
    <row r="340" spans="1:32" ht="25.5" x14ac:dyDescent="0.2">
      <c r="A340" s="4">
        <f t="shared" si="16"/>
        <v>338</v>
      </c>
      <c r="B340" s="4" t="str">
        <f t="shared" si="17"/>
        <v/>
      </c>
      <c r="C340" s="4" t="str">
        <f>IFERROR(VLOOKUP(F340,Tablas!$A$1:$B$3,2,0),"")</f>
        <v/>
      </c>
      <c r="D340" s="4" t="str">
        <f t="shared" si="18"/>
        <v xml:space="preserve"> - COBRANZA DOC. 45 DIAS / DA 45 DAYS - Dif. en cambio</v>
      </c>
      <c r="E340" s="19">
        <v>44895</v>
      </c>
      <c r="F340" s="20" t="s">
        <v>27</v>
      </c>
      <c r="G340" s="20"/>
      <c r="H340" s="20" t="s">
        <v>80</v>
      </c>
      <c r="I340" s="20" t="s">
        <v>81</v>
      </c>
      <c r="J340" s="20" t="s">
        <v>354</v>
      </c>
      <c r="K340" s="20" t="s">
        <v>354</v>
      </c>
      <c r="L340" s="20" t="s">
        <v>355</v>
      </c>
      <c r="M340" s="20" t="s">
        <v>33</v>
      </c>
      <c r="N340" s="21">
        <v>-19.98</v>
      </c>
      <c r="O340" s="21">
        <v>0</v>
      </c>
      <c r="P340" s="20"/>
      <c r="Q340" s="19">
        <v>44895</v>
      </c>
      <c r="R340" s="20"/>
      <c r="S340" s="20"/>
      <c r="T340" s="20" t="s">
        <v>229</v>
      </c>
      <c r="U340" s="20">
        <v>730501</v>
      </c>
      <c r="V340" s="20">
        <v>220043121</v>
      </c>
      <c r="W340" s="20" t="s">
        <v>50</v>
      </c>
      <c r="X340" s="20" t="s">
        <v>62</v>
      </c>
      <c r="Y340" s="20" t="s">
        <v>37</v>
      </c>
      <c r="Z340" s="20" t="s">
        <v>63</v>
      </c>
      <c r="AA340" s="20" t="s">
        <v>356</v>
      </c>
      <c r="AB340" s="20"/>
      <c r="AC340" s="20"/>
      <c r="AD340" s="20" t="s">
        <v>357</v>
      </c>
      <c r="AE340" s="20"/>
      <c r="AF340" t="str">
        <f>VLOOKUP(L340,Contactos!B:B,1,0)</f>
        <v>DERIBAL SOCIEDAD ANONIMA</v>
      </c>
    </row>
    <row r="341" spans="1:32" ht="25.5" x14ac:dyDescent="0.2">
      <c r="A341" s="4">
        <f t="shared" si="16"/>
        <v>339</v>
      </c>
      <c r="B341" s="4" t="str">
        <f t="shared" si="17"/>
        <v/>
      </c>
      <c r="C341" s="4" t="str">
        <f>IFERROR(VLOOKUP(F341,Tablas!$A$1:$B$3,2,0),"")</f>
        <v/>
      </c>
      <c r="D341" s="4" t="str">
        <f t="shared" si="18"/>
        <v xml:space="preserve"> - CONTADO / CASH - Dif. en cambio</v>
      </c>
      <c r="E341" s="19">
        <v>45504</v>
      </c>
      <c r="F341" s="20" t="s">
        <v>27</v>
      </c>
      <c r="G341" s="20"/>
      <c r="H341" s="20" t="s">
        <v>80</v>
      </c>
      <c r="I341" s="20" t="s">
        <v>81</v>
      </c>
      <c r="J341" s="20" t="s">
        <v>533</v>
      </c>
      <c r="K341" s="20" t="s">
        <v>533</v>
      </c>
      <c r="L341" s="20" t="s">
        <v>534</v>
      </c>
      <c r="M341" s="20"/>
      <c r="N341" s="21">
        <v>-19.71</v>
      </c>
      <c r="O341" s="21">
        <v>0</v>
      </c>
      <c r="P341" s="20"/>
      <c r="Q341" s="19">
        <v>45504</v>
      </c>
      <c r="R341" s="20"/>
      <c r="S341" s="20"/>
      <c r="T341" s="20" t="s">
        <v>49</v>
      </c>
      <c r="U341" s="20">
        <v>1036162</v>
      </c>
      <c r="V341" s="20">
        <v>240029651</v>
      </c>
      <c r="W341" s="20" t="s">
        <v>50</v>
      </c>
      <c r="X341" s="20" t="s">
        <v>62</v>
      </c>
      <c r="Y341" s="20" t="s">
        <v>37</v>
      </c>
      <c r="Z341" s="20" t="s">
        <v>63</v>
      </c>
      <c r="AA341" s="20" t="s">
        <v>535</v>
      </c>
      <c r="AB341" s="20"/>
      <c r="AC341" s="20"/>
      <c r="AD341" s="20" t="s">
        <v>196</v>
      </c>
      <c r="AE341" s="20"/>
      <c r="AF341" t="str">
        <f>VLOOKUP(L341,Contactos!B:B,1,0)</f>
        <v>VETLINE</v>
      </c>
    </row>
    <row r="342" spans="1:32" x14ac:dyDescent="0.2">
      <c r="A342" s="4">
        <f t="shared" si="16"/>
        <v>340</v>
      </c>
      <c r="B342" s="4" t="str">
        <f t="shared" si="17"/>
        <v>NO NI</v>
      </c>
      <c r="C342" s="4" t="str">
        <f>IFERROR(VLOOKUP(F342,Tablas!$A$1:$B$3,2,0),"")</f>
        <v/>
      </c>
      <c r="D342" s="4" t="str">
        <f t="shared" si="18"/>
        <v xml:space="preserve"> - CONTADO / CASH - ABONO NO ID</v>
      </c>
      <c r="E342" s="19">
        <v>45086</v>
      </c>
      <c r="F342" s="20" t="s">
        <v>27</v>
      </c>
      <c r="G342" s="20" t="s">
        <v>775</v>
      </c>
      <c r="H342" s="20" t="s">
        <v>120</v>
      </c>
      <c r="I342" s="20" t="s">
        <v>121</v>
      </c>
      <c r="J342" s="20" t="s">
        <v>46</v>
      </c>
      <c r="K342" s="20" t="s">
        <v>47</v>
      </c>
      <c r="L342" s="20" t="s">
        <v>48</v>
      </c>
      <c r="M342" s="20"/>
      <c r="N342" s="21">
        <v>-19</v>
      </c>
      <c r="O342" s="21">
        <v>0</v>
      </c>
      <c r="P342" s="20"/>
      <c r="Q342" s="19">
        <v>45086</v>
      </c>
      <c r="R342" s="20"/>
      <c r="S342" s="19">
        <v>45086</v>
      </c>
      <c r="T342" s="20" t="s">
        <v>49</v>
      </c>
      <c r="U342" s="20">
        <v>822399</v>
      </c>
      <c r="V342" s="20">
        <v>230008374</v>
      </c>
      <c r="W342" s="20" t="s">
        <v>35</v>
      </c>
      <c r="X342" s="20" t="s">
        <v>462</v>
      </c>
      <c r="Y342" s="20" t="s">
        <v>52</v>
      </c>
      <c r="Z342" s="20" t="s">
        <v>776</v>
      </c>
      <c r="AA342" s="20" t="s">
        <v>53</v>
      </c>
      <c r="AB342" s="20" t="s">
        <v>54</v>
      </c>
      <c r="AC342" s="20" t="s">
        <v>55</v>
      </c>
      <c r="AD342" s="20" t="s">
        <v>56</v>
      </c>
      <c r="AE342" s="20"/>
      <c r="AF342" t="e">
        <f>VLOOKUP(L342,Contactos!B:B,1,0)</f>
        <v>#N/A</v>
      </c>
    </row>
    <row r="343" spans="1:32" ht="25.5" x14ac:dyDescent="0.2">
      <c r="A343" s="4">
        <f t="shared" si="16"/>
        <v>341</v>
      </c>
      <c r="B343" s="4" t="str">
        <f t="shared" si="17"/>
        <v>85443</v>
      </c>
      <c r="C343" s="4" t="str">
        <f>IFERROR(VLOOKUP(F343,Tablas!$A$1:$B$3,2,0),"")</f>
        <v/>
      </c>
      <c r="D343" s="4" t="str">
        <f t="shared" si="18"/>
        <v xml:space="preserve"> - CONTADO ADELANTADO / CASH IN ADVANCE - PF - 011 - 2021</v>
      </c>
      <c r="E343" s="19">
        <v>44267</v>
      </c>
      <c r="F343" s="20" t="s">
        <v>27</v>
      </c>
      <c r="G343" s="20" t="s">
        <v>777</v>
      </c>
      <c r="H343" s="20" t="s">
        <v>29</v>
      </c>
      <c r="I343" s="20" t="s">
        <v>30</v>
      </c>
      <c r="J343" s="20" t="s">
        <v>778</v>
      </c>
      <c r="K343" s="20" t="s">
        <v>778</v>
      </c>
      <c r="L343" s="20" t="s">
        <v>779</v>
      </c>
      <c r="M343" s="20" t="s">
        <v>33</v>
      </c>
      <c r="N343" s="21">
        <v>-18.48</v>
      </c>
      <c r="O343" s="21">
        <v>-5</v>
      </c>
      <c r="P343" s="20"/>
      <c r="Q343" s="19">
        <v>44267</v>
      </c>
      <c r="R343" s="20"/>
      <c r="S343" s="20"/>
      <c r="T343" s="20" t="s">
        <v>70</v>
      </c>
      <c r="U343" s="20">
        <v>463676</v>
      </c>
      <c r="V343" s="20">
        <v>210002354</v>
      </c>
      <c r="W343" s="20" t="s">
        <v>35</v>
      </c>
      <c r="X343" s="20" t="s">
        <v>185</v>
      </c>
      <c r="Y343" s="20" t="s">
        <v>37</v>
      </c>
      <c r="Z343" s="20" t="s">
        <v>780</v>
      </c>
      <c r="AA343" s="20" t="s">
        <v>781</v>
      </c>
      <c r="AB343" s="20"/>
      <c r="AC343" s="20"/>
      <c r="AD343" s="20" t="s">
        <v>782</v>
      </c>
      <c r="AE343" s="20"/>
      <c r="AF343" t="str">
        <f>VLOOKUP(L343,Contactos!B:B,1,0)</f>
        <v>AZVET</v>
      </c>
    </row>
    <row r="344" spans="1:32" x14ac:dyDescent="0.2">
      <c r="A344" s="4">
        <f t="shared" si="16"/>
        <v>342</v>
      </c>
      <c r="B344" s="4" t="str">
        <f t="shared" si="17"/>
        <v>RA</v>
      </c>
      <c r="C344" s="4" t="str">
        <f>IFERROR(VLOOKUP(F344,Tablas!$A$1:$B$3,2,0),"")</f>
        <v/>
      </c>
      <c r="D344" s="4" t="str">
        <f t="shared" si="18"/>
        <v xml:space="preserve"> - CONTADO / CASH - AGORA</v>
      </c>
      <c r="E344" s="19">
        <v>45216</v>
      </c>
      <c r="F344" s="20" t="s">
        <v>27</v>
      </c>
      <c r="G344" s="20" t="s">
        <v>537</v>
      </c>
      <c r="H344" s="20" t="s">
        <v>120</v>
      </c>
      <c r="I344" s="20" t="s">
        <v>121</v>
      </c>
      <c r="J344" s="20" t="s">
        <v>177</v>
      </c>
      <c r="K344" s="20" t="s">
        <v>178</v>
      </c>
      <c r="L344" s="20" t="s">
        <v>179</v>
      </c>
      <c r="M344" s="20"/>
      <c r="N344" s="21">
        <v>-18.46</v>
      </c>
      <c r="O344" s="21">
        <v>0</v>
      </c>
      <c r="P344" s="20"/>
      <c r="Q344" s="19">
        <v>45216</v>
      </c>
      <c r="R344" s="20"/>
      <c r="S344" s="19">
        <v>45216</v>
      </c>
      <c r="T344" s="20" t="s">
        <v>49</v>
      </c>
      <c r="U344" s="20">
        <v>873548</v>
      </c>
      <c r="V344" s="20">
        <v>230012567</v>
      </c>
      <c r="W344" s="20" t="s">
        <v>35</v>
      </c>
      <c r="X344" s="20" t="s">
        <v>180</v>
      </c>
      <c r="Y344" s="20" t="s">
        <v>52</v>
      </c>
      <c r="Z344" s="20" t="s">
        <v>537</v>
      </c>
      <c r="AA344" s="20" t="s">
        <v>53</v>
      </c>
      <c r="AB344" s="20" t="s">
        <v>54</v>
      </c>
      <c r="AC344" s="20" t="s">
        <v>167</v>
      </c>
      <c r="AD344" s="20" t="s">
        <v>56</v>
      </c>
      <c r="AE344" s="20"/>
      <c r="AF344" t="e">
        <f>VLOOKUP(L344,Contactos!B:B,1,0)</f>
        <v>#N/A</v>
      </c>
    </row>
    <row r="345" spans="1:32" ht="51" x14ac:dyDescent="0.2">
      <c r="A345" s="4">
        <f t="shared" si="16"/>
        <v>343</v>
      </c>
      <c r="B345" s="4" t="str">
        <f t="shared" si="17"/>
        <v/>
      </c>
      <c r="C345" s="4" t="str">
        <f>IFERROR(VLOOKUP(F345,Tablas!$A$1:$B$3,2,0),"")</f>
        <v/>
      </c>
      <c r="D345" s="4" t="str">
        <f t="shared" si="18"/>
        <v xml:space="preserve"> - LETRA 45-60-75 DIAS / DRAFT 45-60-75 DAYS - Notas de crédito clientes - C20602470882</v>
      </c>
      <c r="E345" s="19">
        <v>45520</v>
      </c>
      <c r="F345" s="20" t="s">
        <v>203</v>
      </c>
      <c r="G345" s="20"/>
      <c r="H345" s="20" t="s">
        <v>44</v>
      </c>
      <c r="I345" s="20" t="s">
        <v>45</v>
      </c>
      <c r="J345" s="20" t="s">
        <v>263</v>
      </c>
      <c r="K345" s="20" t="s">
        <v>264</v>
      </c>
      <c r="L345" s="20" t="s">
        <v>265</v>
      </c>
      <c r="M345" s="20" t="s">
        <v>125</v>
      </c>
      <c r="N345" s="21">
        <v>-18.02</v>
      </c>
      <c r="O345" s="21">
        <v>0</v>
      </c>
      <c r="P345" s="20"/>
      <c r="Q345" s="19">
        <v>45520</v>
      </c>
      <c r="R345" s="20"/>
      <c r="S345" s="19">
        <v>45520</v>
      </c>
      <c r="T345" s="20" t="s">
        <v>266</v>
      </c>
      <c r="U345" s="20">
        <v>1009131</v>
      </c>
      <c r="V345" s="20">
        <v>240000205</v>
      </c>
      <c r="W345" s="20" t="s">
        <v>206</v>
      </c>
      <c r="X345" s="20" t="s">
        <v>274</v>
      </c>
      <c r="Y345" s="20" t="s">
        <v>267</v>
      </c>
      <c r="Z345" s="20" t="s">
        <v>783</v>
      </c>
      <c r="AA345" s="20" t="s">
        <v>269</v>
      </c>
      <c r="AB345" s="20" t="s">
        <v>270</v>
      </c>
      <c r="AC345" s="20" t="s">
        <v>167</v>
      </c>
      <c r="AD345" s="20" t="s">
        <v>56</v>
      </c>
      <c r="AE345" s="20"/>
      <c r="AF345" t="str">
        <f>VLOOKUP(L345,Contactos!B:B,1,0)</f>
        <v>GRUPO PHARMAX VETERINARIA S.A.C.</v>
      </c>
    </row>
    <row r="346" spans="1:32" ht="38.25" x14ac:dyDescent="0.2">
      <c r="A346" s="4">
        <f t="shared" si="16"/>
        <v>344</v>
      </c>
      <c r="B346" s="4" t="str">
        <f t="shared" si="17"/>
        <v/>
      </c>
      <c r="C346" s="4" t="str">
        <f>IFERROR(VLOOKUP(F346,Tablas!$A$1:$B$3,2,0),"")</f>
        <v/>
      </c>
      <c r="D346" s="4" t="str">
        <f t="shared" si="18"/>
        <v xml:space="preserve"> - 20% Pago Adelantado para Confirmar - 80% Antes de Embarque - Dif. en cambio</v>
      </c>
      <c r="E346" s="19">
        <v>45504</v>
      </c>
      <c r="F346" s="20" t="s">
        <v>27</v>
      </c>
      <c r="G346" s="20"/>
      <c r="H346" s="20" t="s">
        <v>80</v>
      </c>
      <c r="I346" s="20" t="s">
        <v>81</v>
      </c>
      <c r="J346" s="20" t="s">
        <v>141</v>
      </c>
      <c r="K346" s="20" t="s">
        <v>141</v>
      </c>
      <c r="L346" s="20" t="s">
        <v>142</v>
      </c>
      <c r="M346" s="20" t="s">
        <v>33</v>
      </c>
      <c r="N346" s="21">
        <v>-17.97</v>
      </c>
      <c r="O346" s="21">
        <v>0</v>
      </c>
      <c r="P346" s="20"/>
      <c r="Q346" s="19">
        <v>45504</v>
      </c>
      <c r="R346" s="20"/>
      <c r="S346" s="20"/>
      <c r="T346" s="20" t="s">
        <v>143</v>
      </c>
      <c r="U346" s="20">
        <v>1036147</v>
      </c>
      <c r="V346" s="20">
        <v>240029636</v>
      </c>
      <c r="W346" s="20" t="s">
        <v>50</v>
      </c>
      <c r="X346" s="20" t="s">
        <v>141</v>
      </c>
      <c r="Y346" s="20" t="s">
        <v>37</v>
      </c>
      <c r="Z346" s="20" t="s">
        <v>63</v>
      </c>
      <c r="AA346" s="20" t="s">
        <v>145</v>
      </c>
      <c r="AB346" s="20" t="s">
        <v>146</v>
      </c>
      <c r="AC346" s="20"/>
      <c r="AD346" s="20" t="s">
        <v>78</v>
      </c>
      <c r="AE346" s="20"/>
      <c r="AF346" t="str">
        <f>VLOOKUP(L346,Contactos!B:B,1,0)</f>
        <v>ISV - INSUMOS Y SANIDAD VETERINARIA SRL</v>
      </c>
    </row>
    <row r="347" spans="1:32" ht="25.5" x14ac:dyDescent="0.2">
      <c r="A347" s="4">
        <f t="shared" si="16"/>
        <v>345</v>
      </c>
      <c r="B347" s="4" t="str">
        <f t="shared" si="17"/>
        <v/>
      </c>
      <c r="C347" s="4" t="str">
        <f>IFERROR(VLOOKUP(F347,Tablas!$A$1:$B$3,2,0),"")</f>
        <v/>
      </c>
      <c r="D347" s="4" t="str">
        <f t="shared" si="18"/>
        <v xml:space="preserve"> - COBRANZA DOC. 45 DIAS / DA 45 DAYS - Dif. en cambio</v>
      </c>
      <c r="E347" s="19">
        <v>45504</v>
      </c>
      <c r="F347" s="20" t="s">
        <v>27</v>
      </c>
      <c r="G347" s="20"/>
      <c r="H347" s="20" t="s">
        <v>80</v>
      </c>
      <c r="I347" s="20" t="s">
        <v>81</v>
      </c>
      <c r="J347" s="20" t="s">
        <v>354</v>
      </c>
      <c r="K347" s="20" t="s">
        <v>354</v>
      </c>
      <c r="L347" s="20" t="s">
        <v>355</v>
      </c>
      <c r="M347" s="20" t="s">
        <v>33</v>
      </c>
      <c r="N347" s="21">
        <v>-17.02</v>
      </c>
      <c r="O347" s="21">
        <v>0</v>
      </c>
      <c r="P347" s="20"/>
      <c r="Q347" s="19">
        <v>45504</v>
      </c>
      <c r="R347" s="20"/>
      <c r="S347" s="20"/>
      <c r="T347" s="20" t="s">
        <v>229</v>
      </c>
      <c r="U347" s="20">
        <v>1036151</v>
      </c>
      <c r="V347" s="20">
        <v>240029640</v>
      </c>
      <c r="W347" s="20" t="s">
        <v>50</v>
      </c>
      <c r="X347" s="20" t="s">
        <v>62</v>
      </c>
      <c r="Y347" s="20" t="s">
        <v>37</v>
      </c>
      <c r="Z347" s="20" t="s">
        <v>63</v>
      </c>
      <c r="AA347" s="20" t="s">
        <v>356</v>
      </c>
      <c r="AB347" s="20"/>
      <c r="AC347" s="20"/>
      <c r="AD347" s="20" t="s">
        <v>357</v>
      </c>
      <c r="AE347" s="20"/>
      <c r="AF347" t="str">
        <f>VLOOKUP(L347,Contactos!B:B,1,0)</f>
        <v>DERIBAL SOCIEDAD ANONIMA</v>
      </c>
    </row>
    <row r="348" spans="1:32" ht="38.25" x14ac:dyDescent="0.2">
      <c r="A348" s="4">
        <f t="shared" si="16"/>
        <v>346</v>
      </c>
      <c r="B348" s="4" t="str">
        <f t="shared" si="17"/>
        <v>NO</v>
      </c>
      <c r="C348" s="4" t="str">
        <f>IFERROR(VLOOKUP(F348,Tablas!$A$1:$B$3,2,0),"")</f>
        <v/>
      </c>
      <c r="D348" s="4" t="str">
        <f t="shared" si="18"/>
        <v xml:space="preserve"> - CREDITO 30 DIAS / CREDIT 30 DAYS - ABONO DE LA FT 21462</v>
      </c>
      <c r="E348" s="19">
        <v>45083</v>
      </c>
      <c r="F348" s="20" t="s">
        <v>27</v>
      </c>
      <c r="G348" s="20" t="s">
        <v>28</v>
      </c>
      <c r="H348" s="20" t="s">
        <v>120</v>
      </c>
      <c r="I348" s="20" t="s">
        <v>121</v>
      </c>
      <c r="J348" s="20" t="s">
        <v>784</v>
      </c>
      <c r="K348" s="20" t="s">
        <v>785</v>
      </c>
      <c r="L348" s="20" t="s">
        <v>786</v>
      </c>
      <c r="M348" s="20"/>
      <c r="N348" s="21">
        <v>-17</v>
      </c>
      <c r="O348" s="21">
        <v>0</v>
      </c>
      <c r="P348" s="20"/>
      <c r="Q348" s="19">
        <v>45083</v>
      </c>
      <c r="R348" s="20"/>
      <c r="S348" s="19">
        <v>45083</v>
      </c>
      <c r="T348" s="20" t="s">
        <v>643</v>
      </c>
      <c r="U348" s="20">
        <v>807879</v>
      </c>
      <c r="V348" s="20">
        <v>230007069</v>
      </c>
      <c r="W348" s="20" t="s">
        <v>35</v>
      </c>
      <c r="X348" s="20" t="s">
        <v>127</v>
      </c>
      <c r="Y348" s="20" t="s">
        <v>737</v>
      </c>
      <c r="Z348" s="20" t="s">
        <v>787</v>
      </c>
      <c r="AA348" s="20" t="s">
        <v>788</v>
      </c>
      <c r="AB348" s="20" t="s">
        <v>789</v>
      </c>
      <c r="AC348" s="20" t="s">
        <v>167</v>
      </c>
      <c r="AD348" s="20" t="s">
        <v>56</v>
      </c>
      <c r="AE348" s="20"/>
      <c r="AF348" t="str">
        <f>VLOOKUP(L348,Contactos!B:B,1,0)</f>
        <v>PUBLIRUTS 78 S.A.C.</v>
      </c>
    </row>
    <row r="349" spans="1:32" ht="51" x14ac:dyDescent="0.2">
      <c r="A349" s="4">
        <f t="shared" si="16"/>
        <v>347</v>
      </c>
      <c r="B349" s="4" t="str">
        <f t="shared" si="17"/>
        <v>9999-00045304</v>
      </c>
      <c r="C349" s="4" t="str">
        <f>IFERROR(VLOOKUP(F349,Tablas!$A$1:$B$3,2,0),"")</f>
        <v/>
      </c>
      <c r="D349" s="4" t="str">
        <f t="shared" si="18"/>
        <v xml:space="preserve"> - LETRA 75 DIAS / DRAFT 75 DAYS - Notas de crédito clientes - C20606449811</v>
      </c>
      <c r="E349" s="19">
        <v>45175</v>
      </c>
      <c r="F349" s="20" t="s">
        <v>203</v>
      </c>
      <c r="G349" s="20" t="s">
        <v>790</v>
      </c>
      <c r="H349" s="20" t="s">
        <v>44</v>
      </c>
      <c r="I349" s="20" t="s">
        <v>45</v>
      </c>
      <c r="J349" s="20" t="s">
        <v>391</v>
      </c>
      <c r="K349" s="20" t="s">
        <v>392</v>
      </c>
      <c r="L349" s="20" t="s">
        <v>393</v>
      </c>
      <c r="M349" s="20" t="s">
        <v>33</v>
      </c>
      <c r="N349" s="21">
        <v>-16.37</v>
      </c>
      <c r="O349" s="21">
        <v>0</v>
      </c>
      <c r="P349" s="20"/>
      <c r="Q349" s="19">
        <v>45175</v>
      </c>
      <c r="R349" s="20"/>
      <c r="S349" s="19">
        <v>45175</v>
      </c>
      <c r="T349" s="20" t="s">
        <v>126</v>
      </c>
      <c r="U349" s="20">
        <v>845455</v>
      </c>
      <c r="V349" s="20">
        <v>230000442</v>
      </c>
      <c r="W349" s="20" t="s">
        <v>206</v>
      </c>
      <c r="X349" s="20" t="s">
        <v>305</v>
      </c>
      <c r="Y349" s="20" t="s">
        <v>306</v>
      </c>
      <c r="Z349" s="20" t="s">
        <v>394</v>
      </c>
      <c r="AA349" s="20" t="s">
        <v>395</v>
      </c>
      <c r="AB349" s="20" t="s">
        <v>337</v>
      </c>
      <c r="AC349" s="20" t="s">
        <v>337</v>
      </c>
      <c r="AD349" s="20" t="s">
        <v>56</v>
      </c>
      <c r="AE349" s="20"/>
      <c r="AF349" t="str">
        <f>VLOOKUP(L349,Contactos!B:B,1,0)</f>
        <v>SANIDAD AGROPECUARIA &amp; ASOCIADOS S.A.C.</v>
      </c>
    </row>
    <row r="350" spans="1:32" ht="25.5" x14ac:dyDescent="0.2">
      <c r="A350" s="4">
        <f t="shared" si="16"/>
        <v>348</v>
      </c>
      <c r="B350" s="4" t="str">
        <f t="shared" si="17"/>
        <v/>
      </c>
      <c r="C350" s="4" t="str">
        <f>IFERROR(VLOOKUP(F350,Tablas!$A$1:$B$3,2,0),"")</f>
        <v/>
      </c>
      <c r="D350" s="4" t="str">
        <f t="shared" si="18"/>
        <v xml:space="preserve"> - CONTADO / CASH - Dif. en cambio</v>
      </c>
      <c r="E350" s="19">
        <v>45382</v>
      </c>
      <c r="F350" s="20" t="s">
        <v>27</v>
      </c>
      <c r="G350" s="20"/>
      <c r="H350" s="20" t="s">
        <v>44</v>
      </c>
      <c r="I350" s="20" t="s">
        <v>45</v>
      </c>
      <c r="J350" s="20" t="s">
        <v>757</v>
      </c>
      <c r="K350" s="20" t="s">
        <v>758</v>
      </c>
      <c r="L350" s="20" t="s">
        <v>759</v>
      </c>
      <c r="M350" s="20"/>
      <c r="N350" s="21">
        <v>-15.11</v>
      </c>
      <c r="O350" s="21">
        <v>0</v>
      </c>
      <c r="P350" s="20"/>
      <c r="Q350" s="19">
        <v>45382</v>
      </c>
      <c r="R350" s="20"/>
      <c r="S350" s="19">
        <v>45382</v>
      </c>
      <c r="T350" s="20" t="s">
        <v>49</v>
      </c>
      <c r="U350" s="20">
        <v>974238</v>
      </c>
      <c r="V350" s="20">
        <v>240013683</v>
      </c>
      <c r="W350" s="20" t="s">
        <v>50</v>
      </c>
      <c r="X350" s="20" t="s">
        <v>62</v>
      </c>
      <c r="Y350" s="20" t="s">
        <v>52</v>
      </c>
      <c r="Z350" s="20" t="s">
        <v>63</v>
      </c>
      <c r="AA350" s="20" t="s">
        <v>760</v>
      </c>
      <c r="AB350" s="20" t="s">
        <v>544</v>
      </c>
      <c r="AC350" s="20" t="s">
        <v>167</v>
      </c>
      <c r="AD350" s="20" t="s">
        <v>56</v>
      </c>
      <c r="AE350" s="20"/>
      <c r="AF350" t="str">
        <f>VLOOKUP(L350,Contactos!B:B,1,0)</f>
        <v>INTERNATIONAL FREIGHT SHIPPING S.A.C.</v>
      </c>
    </row>
    <row r="351" spans="1:32" ht="25.5" x14ac:dyDescent="0.2">
      <c r="A351" s="4">
        <f t="shared" si="16"/>
        <v>349</v>
      </c>
      <c r="B351" s="4" t="str">
        <f t="shared" si="17"/>
        <v/>
      </c>
      <c r="C351" s="4" t="str">
        <f>IFERROR(VLOOKUP(F351,Tablas!$A$1:$B$3,2,0),"")</f>
        <v/>
      </c>
      <c r="D351" s="4" t="str">
        <f t="shared" si="18"/>
        <v xml:space="preserve"> - CONTADO ADELANTADO / CASH IN ADVANCE - Dif. en cambio</v>
      </c>
      <c r="E351" s="19">
        <v>45443</v>
      </c>
      <c r="F351" s="20" t="s">
        <v>27</v>
      </c>
      <c r="G351" s="20"/>
      <c r="H351" s="20" t="s">
        <v>29</v>
      </c>
      <c r="I351" s="20" t="s">
        <v>30</v>
      </c>
      <c r="J351" s="20" t="s">
        <v>147</v>
      </c>
      <c r="K351" s="20" t="s">
        <v>147</v>
      </c>
      <c r="L351" s="20" t="s">
        <v>148</v>
      </c>
      <c r="M351" s="20" t="s">
        <v>33</v>
      </c>
      <c r="N351" s="21">
        <v>-15.11</v>
      </c>
      <c r="O351" s="21">
        <v>0</v>
      </c>
      <c r="P351" s="20"/>
      <c r="Q351" s="19">
        <v>45443</v>
      </c>
      <c r="R351" s="20"/>
      <c r="S351" s="20"/>
      <c r="T351" s="20" t="s">
        <v>70</v>
      </c>
      <c r="U351" s="20">
        <v>1014771</v>
      </c>
      <c r="V351" s="20">
        <v>240023028</v>
      </c>
      <c r="W351" s="20" t="s">
        <v>50</v>
      </c>
      <c r="X351" s="20" t="s">
        <v>62</v>
      </c>
      <c r="Y351" s="20" t="s">
        <v>37</v>
      </c>
      <c r="Z351" s="20" t="s">
        <v>63</v>
      </c>
      <c r="AA351" s="20" t="s">
        <v>150</v>
      </c>
      <c r="AB351" s="20" t="s">
        <v>151</v>
      </c>
      <c r="AC351" s="20" t="s">
        <v>66</v>
      </c>
      <c r="AD351" s="20" t="s">
        <v>152</v>
      </c>
      <c r="AE351" s="20"/>
      <c r="AF351" t="str">
        <f>VLOOKUP(L351,Contactos!B:B,1,0)</f>
        <v>ASTEC CORPORATION</v>
      </c>
    </row>
    <row r="352" spans="1:32" ht="25.5" x14ac:dyDescent="0.2">
      <c r="A352" s="4">
        <f t="shared" si="16"/>
        <v>350</v>
      </c>
      <c r="B352" s="4" t="str">
        <f t="shared" si="17"/>
        <v>NO</v>
      </c>
      <c r="C352" s="4" t="str">
        <f>IFERROR(VLOOKUP(F352,Tablas!$A$1:$B$3,2,0),"")</f>
        <v/>
      </c>
      <c r="D352" s="4" t="str">
        <f t="shared" si="18"/>
        <v xml:space="preserve"> - COBRANZA DOC. 75 DIAS  / DA 75 DAYS - PF 264 - 133-2024</v>
      </c>
      <c r="E352" s="19">
        <v>45467</v>
      </c>
      <c r="F352" s="20" t="s">
        <v>27</v>
      </c>
      <c r="G352" s="20" t="s">
        <v>28</v>
      </c>
      <c r="H352" s="20" t="s">
        <v>29</v>
      </c>
      <c r="I352" s="20" t="s">
        <v>30</v>
      </c>
      <c r="J352" s="20" t="s">
        <v>581</v>
      </c>
      <c r="K352" s="20" t="s">
        <v>581</v>
      </c>
      <c r="L352" s="20" t="s">
        <v>506</v>
      </c>
      <c r="M352" s="20" t="s">
        <v>33</v>
      </c>
      <c r="N352" s="21">
        <v>-15.07</v>
      </c>
      <c r="O352" s="21">
        <v>-3.96</v>
      </c>
      <c r="P352" s="20"/>
      <c r="Q352" s="19">
        <v>45467</v>
      </c>
      <c r="R352" s="20"/>
      <c r="S352" s="20"/>
      <c r="T352" s="20" t="s">
        <v>582</v>
      </c>
      <c r="U352" s="20">
        <v>985741</v>
      </c>
      <c r="V352" s="20">
        <v>240007460</v>
      </c>
      <c r="W352" s="20" t="s">
        <v>35</v>
      </c>
      <c r="X352" s="20" t="s">
        <v>36</v>
      </c>
      <c r="Y352" s="20" t="s">
        <v>37</v>
      </c>
      <c r="Z352" s="20" t="s">
        <v>791</v>
      </c>
      <c r="AA352" s="20" t="s">
        <v>508</v>
      </c>
      <c r="AB352" s="20" t="s">
        <v>509</v>
      </c>
      <c r="AC352" s="20" t="s">
        <v>66</v>
      </c>
      <c r="AD352" s="20" t="s">
        <v>583</v>
      </c>
      <c r="AE352" s="20"/>
      <c r="AF352" t="str">
        <f>VLOOKUP(L352,Contactos!B:B,1,0)</f>
        <v>AL FIAFY FOR VETERINARY CARE</v>
      </c>
    </row>
    <row r="353" spans="1:32" ht="25.5" x14ac:dyDescent="0.2">
      <c r="A353" s="4">
        <f t="shared" si="16"/>
        <v>351</v>
      </c>
      <c r="B353" s="4" t="str">
        <f t="shared" si="17"/>
        <v/>
      </c>
      <c r="C353" s="4" t="str">
        <f>IFERROR(VLOOKUP(F353,Tablas!$A$1:$B$3,2,0),"")</f>
        <v/>
      </c>
      <c r="D353" s="4" t="str">
        <f t="shared" si="18"/>
        <v xml:space="preserve"> - COBRANZA DOC. 45 DIAS / DA 45 DAYS - Dif. en cambio</v>
      </c>
      <c r="E353" s="19">
        <v>45260</v>
      </c>
      <c r="F353" s="20" t="s">
        <v>27</v>
      </c>
      <c r="G353" s="20"/>
      <c r="H353" s="20" t="s">
        <v>80</v>
      </c>
      <c r="I353" s="20" t="s">
        <v>81</v>
      </c>
      <c r="J353" s="20" t="s">
        <v>354</v>
      </c>
      <c r="K353" s="20" t="s">
        <v>354</v>
      </c>
      <c r="L353" s="20" t="s">
        <v>355</v>
      </c>
      <c r="M353" s="20" t="s">
        <v>33</v>
      </c>
      <c r="N353" s="21">
        <v>-14.66</v>
      </c>
      <c r="O353" s="21">
        <v>0</v>
      </c>
      <c r="P353" s="20"/>
      <c r="Q353" s="19">
        <v>45260</v>
      </c>
      <c r="R353" s="20"/>
      <c r="S353" s="20"/>
      <c r="T353" s="20" t="s">
        <v>229</v>
      </c>
      <c r="U353" s="20">
        <v>898857</v>
      </c>
      <c r="V353" s="20">
        <v>230039691</v>
      </c>
      <c r="W353" s="20" t="s">
        <v>50</v>
      </c>
      <c r="X353" s="20" t="s">
        <v>62</v>
      </c>
      <c r="Y353" s="20" t="s">
        <v>37</v>
      </c>
      <c r="Z353" s="20" t="s">
        <v>63</v>
      </c>
      <c r="AA353" s="20" t="s">
        <v>356</v>
      </c>
      <c r="AB353" s="20"/>
      <c r="AC353" s="20"/>
      <c r="AD353" s="20" t="s">
        <v>357</v>
      </c>
      <c r="AE353" s="20"/>
      <c r="AF353" t="str">
        <f>VLOOKUP(L353,Contactos!B:B,1,0)</f>
        <v>DERIBAL SOCIEDAD ANONIMA</v>
      </c>
    </row>
    <row r="354" spans="1:32" ht="25.5" x14ac:dyDescent="0.2">
      <c r="A354" s="4">
        <f t="shared" si="16"/>
        <v>352</v>
      </c>
      <c r="B354" s="4" t="str">
        <f t="shared" si="17"/>
        <v>NO</v>
      </c>
      <c r="C354" s="4" t="str">
        <f>IFERROR(VLOOKUP(F354,Tablas!$A$1:$B$3,2,0),"")</f>
        <v/>
      </c>
      <c r="D354" s="4" t="str">
        <f t="shared" si="18"/>
        <v xml:space="preserve"> - CONTADO ADELANTADO / CASH IN ADVANCE - ABONO PE 0389</v>
      </c>
      <c r="E354" s="19">
        <v>45315</v>
      </c>
      <c r="F354" s="20" t="s">
        <v>27</v>
      </c>
      <c r="G354" s="20" t="s">
        <v>28</v>
      </c>
      <c r="H354" s="20" t="s">
        <v>120</v>
      </c>
      <c r="I354" s="20" t="s">
        <v>121</v>
      </c>
      <c r="J354" s="20" t="s">
        <v>339</v>
      </c>
      <c r="K354" s="20" t="s">
        <v>340</v>
      </c>
      <c r="L354" s="20" t="s">
        <v>341</v>
      </c>
      <c r="M354" s="20"/>
      <c r="N354" s="21">
        <v>-13.98</v>
      </c>
      <c r="O354" s="21">
        <v>0</v>
      </c>
      <c r="P354" s="20"/>
      <c r="Q354" s="19">
        <v>45315</v>
      </c>
      <c r="R354" s="20"/>
      <c r="S354" s="19">
        <v>45315</v>
      </c>
      <c r="T354" s="20" t="s">
        <v>70</v>
      </c>
      <c r="U354" s="20">
        <v>911589</v>
      </c>
      <c r="V354" s="20">
        <v>240001031</v>
      </c>
      <c r="W354" s="20" t="s">
        <v>35</v>
      </c>
      <c r="X354" s="20" t="s">
        <v>127</v>
      </c>
      <c r="Y354" s="20" t="s">
        <v>128</v>
      </c>
      <c r="Z354" s="20" t="s">
        <v>792</v>
      </c>
      <c r="AA354" s="20" t="s">
        <v>343</v>
      </c>
      <c r="AB354" s="20" t="s">
        <v>344</v>
      </c>
      <c r="AC354" s="20" t="s">
        <v>344</v>
      </c>
      <c r="AD354" s="20" t="s">
        <v>56</v>
      </c>
      <c r="AE354" s="20"/>
      <c r="AF354" t="str">
        <f>VLOOKUP(L354,Contactos!B:B,1,0)</f>
        <v>FUMIGACIONES DEL SUR E.I.R.L.</v>
      </c>
    </row>
    <row r="355" spans="1:32" ht="25.5" x14ac:dyDescent="0.2">
      <c r="A355" s="4">
        <f t="shared" si="16"/>
        <v>353</v>
      </c>
      <c r="B355" s="4" t="str">
        <f t="shared" si="17"/>
        <v/>
      </c>
      <c r="C355" s="4" t="str">
        <f>IFERROR(VLOOKUP(F355,Tablas!$A$1:$B$3,2,0),"")</f>
        <v/>
      </c>
      <c r="D355" s="4" t="str">
        <f t="shared" si="18"/>
        <v xml:space="preserve"> - CONTADO ADELANTADO / CASH IN ADVANCE - Dif. en cambio</v>
      </c>
      <c r="E355" s="19">
        <v>44865</v>
      </c>
      <c r="F355" s="20" t="s">
        <v>27</v>
      </c>
      <c r="G355" s="20"/>
      <c r="H355" s="20" t="s">
        <v>80</v>
      </c>
      <c r="I355" s="20" t="s">
        <v>81</v>
      </c>
      <c r="J355" s="20" t="s">
        <v>272</v>
      </c>
      <c r="K355" s="20" t="s">
        <v>272</v>
      </c>
      <c r="L355" s="20" t="s">
        <v>273</v>
      </c>
      <c r="M355" s="20" t="s">
        <v>33</v>
      </c>
      <c r="N355" s="21">
        <v>-12.81</v>
      </c>
      <c r="O355" s="21">
        <v>0</v>
      </c>
      <c r="P355" s="20"/>
      <c r="Q355" s="19">
        <v>44865</v>
      </c>
      <c r="R355" s="20"/>
      <c r="S355" s="20"/>
      <c r="T355" s="20" t="s">
        <v>70</v>
      </c>
      <c r="U355" s="20">
        <v>712613</v>
      </c>
      <c r="V355" s="20">
        <v>220038936</v>
      </c>
      <c r="W355" s="20" t="s">
        <v>50</v>
      </c>
      <c r="X355" s="20" t="s">
        <v>62</v>
      </c>
      <c r="Y355" s="20" t="s">
        <v>37</v>
      </c>
      <c r="Z355" s="20" t="s">
        <v>63</v>
      </c>
      <c r="AA355" s="20" t="s">
        <v>276</v>
      </c>
      <c r="AB355" s="20" t="s">
        <v>277</v>
      </c>
      <c r="AC355" s="20"/>
      <c r="AD355" s="20" t="s">
        <v>278</v>
      </c>
      <c r="AE355" s="20"/>
      <c r="AF355" t="str">
        <f>VLOOKUP(L355,Contactos!B:B,1,0)</f>
        <v>SADIN INTERNATIONAL TRADING CO. L.L.C.</v>
      </c>
    </row>
    <row r="356" spans="1:32" ht="25.5" x14ac:dyDescent="0.2">
      <c r="A356" s="4">
        <f t="shared" si="16"/>
        <v>354</v>
      </c>
      <c r="B356" s="4" t="str">
        <f t="shared" si="17"/>
        <v/>
      </c>
      <c r="C356" s="4" t="str">
        <f>IFERROR(VLOOKUP(F356,Tablas!$A$1:$B$3,2,0),"")</f>
        <v/>
      </c>
      <c r="D356" s="4" t="str">
        <f t="shared" si="18"/>
        <v xml:space="preserve"> - CONTADO / CASH - Dif. en cambio</v>
      </c>
      <c r="E356" s="19">
        <v>45473</v>
      </c>
      <c r="F356" s="20" t="s">
        <v>27</v>
      </c>
      <c r="G356" s="20"/>
      <c r="H356" s="20" t="s">
        <v>29</v>
      </c>
      <c r="I356" s="20" t="s">
        <v>30</v>
      </c>
      <c r="J356" s="20" t="s">
        <v>527</v>
      </c>
      <c r="K356" s="20" t="s">
        <v>527</v>
      </c>
      <c r="L356" s="20" t="s">
        <v>528</v>
      </c>
      <c r="M356" s="20" t="s">
        <v>33</v>
      </c>
      <c r="N356" s="21">
        <v>-12.5</v>
      </c>
      <c r="O356" s="21">
        <v>0</v>
      </c>
      <c r="P356" s="20"/>
      <c r="Q356" s="19">
        <v>45473</v>
      </c>
      <c r="R356" s="20"/>
      <c r="S356" s="20"/>
      <c r="T356" s="20" t="s">
        <v>49</v>
      </c>
      <c r="U356" s="20">
        <v>1028670</v>
      </c>
      <c r="V356" s="20">
        <v>240026932</v>
      </c>
      <c r="W356" s="20" t="s">
        <v>50</v>
      </c>
      <c r="X356" s="20" t="s">
        <v>62</v>
      </c>
      <c r="Y356" s="20" t="s">
        <v>37</v>
      </c>
      <c r="Z356" s="20" t="s">
        <v>63</v>
      </c>
      <c r="AA356" s="20"/>
      <c r="AB356" s="20"/>
      <c r="AC356" s="20" t="s">
        <v>530</v>
      </c>
      <c r="AD356" s="20" t="s">
        <v>278</v>
      </c>
      <c r="AE356" s="20"/>
      <c r="AF356" t="str">
        <f>VLOOKUP(L356,Contactos!B:B,1,0)</f>
        <v>SARAH AL SHARQ AL ASRIYA COMPANY</v>
      </c>
    </row>
    <row r="357" spans="1:32" ht="38.25" x14ac:dyDescent="0.2">
      <c r="A357" s="4">
        <f t="shared" si="16"/>
        <v>355</v>
      </c>
      <c r="B357" s="4" t="str">
        <f t="shared" si="17"/>
        <v/>
      </c>
      <c r="C357" s="4" t="str">
        <f>IFERROR(VLOOKUP(F357,Tablas!$A$1:$B$3,2,0),"")</f>
        <v/>
      </c>
      <c r="D357" s="4" t="str">
        <f t="shared" si="18"/>
        <v xml:space="preserve"> - CONTADO / CASH - DIFERENCIA DE CAMBIO JUN-2023</v>
      </c>
      <c r="E357" s="19">
        <v>45107</v>
      </c>
      <c r="F357" s="20" t="s">
        <v>27</v>
      </c>
      <c r="G357" s="20"/>
      <c r="H357" s="20" t="s">
        <v>44</v>
      </c>
      <c r="I357" s="20" t="s">
        <v>45</v>
      </c>
      <c r="J357" s="20" t="s">
        <v>757</v>
      </c>
      <c r="K357" s="20" t="s">
        <v>758</v>
      </c>
      <c r="L357" s="20" t="s">
        <v>759</v>
      </c>
      <c r="M357" s="20"/>
      <c r="N357" s="21">
        <v>-12.04</v>
      </c>
      <c r="O357" s="21">
        <v>0</v>
      </c>
      <c r="P357" s="20"/>
      <c r="Q357" s="19">
        <v>45107</v>
      </c>
      <c r="R357" s="20"/>
      <c r="S357" s="19">
        <v>45107</v>
      </c>
      <c r="T357" s="20" t="s">
        <v>49</v>
      </c>
      <c r="U357" s="20">
        <v>825239</v>
      </c>
      <c r="V357" s="20">
        <v>230020560</v>
      </c>
      <c r="W357" s="20" t="s">
        <v>50</v>
      </c>
      <c r="X357" s="20" t="s">
        <v>62</v>
      </c>
      <c r="Y357" s="20" t="s">
        <v>52</v>
      </c>
      <c r="Z357" s="20" t="s">
        <v>536</v>
      </c>
      <c r="AA357" s="20" t="s">
        <v>760</v>
      </c>
      <c r="AB357" s="20" t="s">
        <v>544</v>
      </c>
      <c r="AC357" s="20" t="s">
        <v>167</v>
      </c>
      <c r="AD357" s="20" t="s">
        <v>56</v>
      </c>
      <c r="AE357" s="20"/>
      <c r="AF357" t="str">
        <f>VLOOKUP(L357,Contactos!B:B,1,0)</f>
        <v>INTERNATIONAL FREIGHT SHIPPING S.A.C.</v>
      </c>
    </row>
    <row r="358" spans="1:32" ht="25.5" x14ac:dyDescent="0.2">
      <c r="A358" s="4">
        <f t="shared" si="16"/>
        <v>356</v>
      </c>
      <c r="B358" s="4" t="str">
        <f t="shared" si="17"/>
        <v/>
      </c>
      <c r="C358" s="4" t="str">
        <f>IFERROR(VLOOKUP(F358,Tablas!$A$1:$B$3,2,0),"")</f>
        <v/>
      </c>
      <c r="D358" s="4" t="str">
        <f t="shared" si="18"/>
        <v xml:space="preserve"> - CONTADO ADELANTADO / CASH IN ADVANCE - Dif. en cambio</v>
      </c>
      <c r="E358" s="19">
        <v>45504</v>
      </c>
      <c r="F358" s="20" t="s">
        <v>27</v>
      </c>
      <c r="G358" s="20"/>
      <c r="H358" s="20" t="s">
        <v>80</v>
      </c>
      <c r="I358" s="20" t="s">
        <v>81</v>
      </c>
      <c r="J358" s="20" t="s">
        <v>68</v>
      </c>
      <c r="K358" s="20" t="s">
        <v>68</v>
      </c>
      <c r="L358" s="20" t="s">
        <v>69</v>
      </c>
      <c r="M358" s="20" t="s">
        <v>33</v>
      </c>
      <c r="N358" s="21">
        <v>-11.84</v>
      </c>
      <c r="O358" s="21">
        <v>0</v>
      </c>
      <c r="P358" s="20"/>
      <c r="Q358" s="19">
        <v>45504</v>
      </c>
      <c r="R358" s="20"/>
      <c r="S358" s="20"/>
      <c r="T358" s="20" t="s">
        <v>70</v>
      </c>
      <c r="U358" s="20">
        <v>1036134</v>
      </c>
      <c r="V358" s="20">
        <v>240029623</v>
      </c>
      <c r="W358" s="20" t="s">
        <v>50</v>
      </c>
      <c r="X358" s="20" t="s">
        <v>68</v>
      </c>
      <c r="Y358" s="20" t="s">
        <v>37</v>
      </c>
      <c r="Z358" s="20" t="s">
        <v>63</v>
      </c>
      <c r="AA358" s="20" t="s">
        <v>72</v>
      </c>
      <c r="AB358" s="20"/>
      <c r="AC358" s="20"/>
      <c r="AD358" s="20" t="s">
        <v>73</v>
      </c>
      <c r="AE358" s="20"/>
      <c r="AF358" t="str">
        <f>VLOOKUP(L358,Contactos!B:B,1,0)</f>
        <v>METROPOLITAN VETERINARY MARKETING CO.L.L.C.</v>
      </c>
    </row>
    <row r="359" spans="1:32" ht="51" x14ac:dyDescent="0.2">
      <c r="A359" s="4">
        <f t="shared" si="16"/>
        <v>357</v>
      </c>
      <c r="B359" s="4" t="str">
        <f t="shared" si="17"/>
        <v>9999-24000207</v>
      </c>
      <c r="C359" s="4" t="str">
        <f>IFERROR(VLOOKUP(F359,Tablas!$A$1:$B$3,2,0),"")</f>
        <v/>
      </c>
      <c r="D359" s="4" t="str">
        <f t="shared" si="18"/>
        <v xml:space="preserve"> - CONTADO / CASH - Notas de crédito clientes - ERCAGV001017</v>
      </c>
      <c r="E359" s="19">
        <v>45469</v>
      </c>
      <c r="F359" s="20" t="s">
        <v>203</v>
      </c>
      <c r="G359" s="20" t="s">
        <v>793</v>
      </c>
      <c r="H359" s="20" t="s">
        <v>44</v>
      </c>
      <c r="I359" s="20" t="s">
        <v>45</v>
      </c>
      <c r="J359" s="20" t="s">
        <v>626</v>
      </c>
      <c r="K359" s="20" t="s">
        <v>627</v>
      </c>
      <c r="L359" s="20" t="s">
        <v>628</v>
      </c>
      <c r="M359" s="20"/>
      <c r="N359" s="21">
        <v>-11.52</v>
      </c>
      <c r="O359" s="21">
        <v>0</v>
      </c>
      <c r="P359" s="20"/>
      <c r="Q359" s="19">
        <v>45469</v>
      </c>
      <c r="R359" s="20"/>
      <c r="S359" s="19">
        <v>45469</v>
      </c>
      <c r="T359" s="20" t="s">
        <v>49</v>
      </c>
      <c r="U359" s="20">
        <v>986556</v>
      </c>
      <c r="V359" s="20">
        <v>240000148</v>
      </c>
      <c r="W359" s="20" t="s">
        <v>206</v>
      </c>
      <c r="X359" s="20" t="s">
        <v>455</v>
      </c>
      <c r="Y359" s="20" t="s">
        <v>52</v>
      </c>
      <c r="Z359" s="20" t="s">
        <v>629</v>
      </c>
      <c r="AA359" s="20" t="s">
        <v>630</v>
      </c>
      <c r="AB359" s="20" t="s">
        <v>54</v>
      </c>
      <c r="AC359" s="20" t="s">
        <v>167</v>
      </c>
      <c r="AD359" s="20" t="s">
        <v>56</v>
      </c>
      <c r="AE359" s="20"/>
      <c r="AF359" t="e">
        <f>VLOOKUP(L359,Contactos!B:B,1,0)</f>
        <v>#N/A</v>
      </c>
    </row>
    <row r="360" spans="1:32" ht="25.5" x14ac:dyDescent="0.2">
      <c r="A360" s="4">
        <f t="shared" si="16"/>
        <v>358</v>
      </c>
      <c r="B360" s="4" t="str">
        <f t="shared" si="17"/>
        <v/>
      </c>
      <c r="C360" s="4" t="str">
        <f>IFERROR(VLOOKUP(F360,Tablas!$A$1:$B$3,2,0),"")</f>
        <v/>
      </c>
      <c r="D360" s="4" t="str">
        <f t="shared" si="18"/>
        <v xml:space="preserve"> - COBRANZA DOC. 45 DIAS / DA 45 DAYS - Dif. en cambio</v>
      </c>
      <c r="E360" s="19">
        <v>44804</v>
      </c>
      <c r="F360" s="20" t="s">
        <v>27</v>
      </c>
      <c r="G360" s="20"/>
      <c r="H360" s="20" t="s">
        <v>80</v>
      </c>
      <c r="I360" s="20" t="s">
        <v>81</v>
      </c>
      <c r="J360" s="20" t="s">
        <v>354</v>
      </c>
      <c r="K360" s="20" t="s">
        <v>354</v>
      </c>
      <c r="L360" s="20" t="s">
        <v>355</v>
      </c>
      <c r="M360" s="20" t="s">
        <v>33</v>
      </c>
      <c r="N360" s="21">
        <v>-11.4</v>
      </c>
      <c r="O360" s="21">
        <v>0</v>
      </c>
      <c r="P360" s="20"/>
      <c r="Q360" s="19">
        <v>44804</v>
      </c>
      <c r="R360" s="20"/>
      <c r="S360" s="20"/>
      <c r="T360" s="20" t="s">
        <v>229</v>
      </c>
      <c r="U360" s="20">
        <v>692959</v>
      </c>
      <c r="V360" s="20">
        <v>220033001</v>
      </c>
      <c r="W360" s="20" t="s">
        <v>50</v>
      </c>
      <c r="X360" s="20" t="s">
        <v>62</v>
      </c>
      <c r="Y360" s="20" t="s">
        <v>37</v>
      </c>
      <c r="Z360" s="20" t="s">
        <v>63</v>
      </c>
      <c r="AA360" s="20" t="s">
        <v>356</v>
      </c>
      <c r="AB360" s="20"/>
      <c r="AC360" s="20"/>
      <c r="AD360" s="20" t="s">
        <v>357</v>
      </c>
      <c r="AE360" s="20"/>
      <c r="AF360" t="str">
        <f>VLOOKUP(L360,Contactos!B:B,1,0)</f>
        <v>DERIBAL SOCIEDAD ANONIMA</v>
      </c>
    </row>
    <row r="361" spans="1:32" ht="51" x14ac:dyDescent="0.2">
      <c r="A361" s="4">
        <f t="shared" si="16"/>
        <v>359</v>
      </c>
      <c r="B361" s="4" t="str">
        <f t="shared" si="17"/>
        <v/>
      </c>
      <c r="C361" s="4" t="str">
        <f>IFERROR(VLOOKUP(F361,Tablas!$A$1:$B$3,2,0),"")</f>
        <v/>
      </c>
      <c r="D361" s="4" t="str">
        <f t="shared" si="18"/>
        <v xml:space="preserve"> - CONTADO / CASH - Dif. en cambio</v>
      </c>
      <c r="E361" s="19">
        <v>45382</v>
      </c>
      <c r="F361" s="20" t="s">
        <v>27</v>
      </c>
      <c r="G361" s="20"/>
      <c r="H361" s="20" t="s">
        <v>44</v>
      </c>
      <c r="I361" s="20" t="s">
        <v>45</v>
      </c>
      <c r="J361" s="20" t="s">
        <v>564</v>
      </c>
      <c r="K361" s="20" t="s">
        <v>565</v>
      </c>
      <c r="L361" s="20" t="s">
        <v>566</v>
      </c>
      <c r="M361" s="20"/>
      <c r="N361" s="21">
        <v>-11.16</v>
      </c>
      <c r="O361" s="21">
        <v>0</v>
      </c>
      <c r="P361" s="20"/>
      <c r="Q361" s="19">
        <v>45382</v>
      </c>
      <c r="R361" s="20"/>
      <c r="S361" s="19">
        <v>45382</v>
      </c>
      <c r="T361" s="20" t="s">
        <v>49</v>
      </c>
      <c r="U361" s="20">
        <v>974236</v>
      </c>
      <c r="V361" s="20">
        <v>240013681</v>
      </c>
      <c r="W361" s="20" t="s">
        <v>50</v>
      </c>
      <c r="X361" s="20" t="s">
        <v>62</v>
      </c>
      <c r="Y361" s="20" t="s">
        <v>567</v>
      </c>
      <c r="Z361" s="20" t="s">
        <v>63</v>
      </c>
      <c r="AA361" s="20" t="s">
        <v>568</v>
      </c>
      <c r="AB361" s="20" t="s">
        <v>54</v>
      </c>
      <c r="AC361" s="20" t="s">
        <v>167</v>
      </c>
      <c r="AD361" s="20" t="s">
        <v>56</v>
      </c>
      <c r="AE361" s="20"/>
      <c r="AF361" t="e">
        <f>VLOOKUP(L361,Contactos!B:B,1,0)</f>
        <v>#N/A</v>
      </c>
    </row>
    <row r="362" spans="1:32" ht="25.5" x14ac:dyDescent="0.2">
      <c r="A362" s="4">
        <f t="shared" si="16"/>
        <v>360</v>
      </c>
      <c r="B362" s="4" t="str">
        <f t="shared" si="17"/>
        <v/>
      </c>
      <c r="C362" s="4" t="str">
        <f>IFERROR(VLOOKUP(F362,Tablas!$A$1:$B$3,2,0),"")</f>
        <v/>
      </c>
      <c r="D362" s="4" t="str">
        <f t="shared" si="18"/>
        <v xml:space="preserve"> - CONTADO / CASH - Dif. en cambio</v>
      </c>
      <c r="E362" s="19">
        <v>45046</v>
      </c>
      <c r="F362" s="20" t="s">
        <v>27</v>
      </c>
      <c r="G362" s="20"/>
      <c r="H362" s="20" t="s">
        <v>44</v>
      </c>
      <c r="I362" s="20" t="s">
        <v>45</v>
      </c>
      <c r="J362" s="20" t="s">
        <v>757</v>
      </c>
      <c r="K362" s="20" t="s">
        <v>758</v>
      </c>
      <c r="L362" s="20" t="s">
        <v>759</v>
      </c>
      <c r="M362" s="20"/>
      <c r="N362" s="21">
        <v>-11.1</v>
      </c>
      <c r="O362" s="21">
        <v>0</v>
      </c>
      <c r="P362" s="20"/>
      <c r="Q362" s="19">
        <v>45046</v>
      </c>
      <c r="R362" s="20"/>
      <c r="S362" s="19">
        <v>45046</v>
      </c>
      <c r="T362" s="20" t="s">
        <v>49</v>
      </c>
      <c r="U362" s="20">
        <v>798969</v>
      </c>
      <c r="V362" s="20">
        <v>230013523</v>
      </c>
      <c r="W362" s="20" t="s">
        <v>50</v>
      </c>
      <c r="X362" s="20" t="s">
        <v>62</v>
      </c>
      <c r="Y362" s="20" t="s">
        <v>52</v>
      </c>
      <c r="Z362" s="20" t="s">
        <v>63</v>
      </c>
      <c r="AA362" s="20" t="s">
        <v>760</v>
      </c>
      <c r="AB362" s="20" t="s">
        <v>544</v>
      </c>
      <c r="AC362" s="20" t="s">
        <v>167</v>
      </c>
      <c r="AD362" s="20" t="s">
        <v>56</v>
      </c>
      <c r="AE362" s="20"/>
      <c r="AF362" t="str">
        <f>VLOOKUP(L362,Contactos!B:B,1,0)</f>
        <v>INTERNATIONAL FREIGHT SHIPPING S.A.C.</v>
      </c>
    </row>
    <row r="363" spans="1:32" ht="25.5" x14ac:dyDescent="0.2">
      <c r="A363" s="4">
        <f t="shared" si="16"/>
        <v>361</v>
      </c>
      <c r="B363" s="4" t="str">
        <f t="shared" si="17"/>
        <v/>
      </c>
      <c r="C363" s="4" t="str">
        <f>IFERROR(VLOOKUP(F363,Tablas!$A$1:$B$3,2,0),"")</f>
        <v/>
      </c>
      <c r="D363" s="4" t="str">
        <f t="shared" si="18"/>
        <v xml:space="preserve"> - CONTADO ADELANTADO / CASH IN ADVANCE - Dif. en cambio</v>
      </c>
      <c r="E363" s="19">
        <v>44865</v>
      </c>
      <c r="F363" s="20" t="s">
        <v>27</v>
      </c>
      <c r="G363" s="20"/>
      <c r="H363" s="20" t="s">
        <v>80</v>
      </c>
      <c r="I363" s="20" t="s">
        <v>81</v>
      </c>
      <c r="J363" s="20" t="s">
        <v>204</v>
      </c>
      <c r="K363" s="20" t="s">
        <v>204</v>
      </c>
      <c r="L363" s="20" t="s">
        <v>205</v>
      </c>
      <c r="M363" s="20"/>
      <c r="N363" s="21">
        <v>-10.8</v>
      </c>
      <c r="O363" s="21">
        <v>0</v>
      </c>
      <c r="P363" s="20"/>
      <c r="Q363" s="19">
        <v>44865</v>
      </c>
      <c r="R363" s="20"/>
      <c r="S363" s="20"/>
      <c r="T363" s="20" t="s">
        <v>70</v>
      </c>
      <c r="U363" s="20">
        <v>712610</v>
      </c>
      <c r="V363" s="20">
        <v>220038933</v>
      </c>
      <c r="W363" s="20" t="s">
        <v>50</v>
      </c>
      <c r="X363" s="20" t="s">
        <v>62</v>
      </c>
      <c r="Y363" s="20" t="s">
        <v>37</v>
      </c>
      <c r="Z363" s="20" t="s">
        <v>63</v>
      </c>
      <c r="AA363" s="20" t="s">
        <v>209</v>
      </c>
      <c r="AB363" s="20"/>
      <c r="AC363" s="20"/>
      <c r="AD363" s="20" t="s">
        <v>210</v>
      </c>
      <c r="AE363" s="20"/>
      <c r="AF363" t="str">
        <f>VLOOKUP(L363,Contactos!B:B,1,0)</f>
        <v>BEIJING YI LONG XIANG TECHNOLOGY CO.LTD</v>
      </c>
    </row>
    <row r="364" spans="1:32" ht="38.25" x14ac:dyDescent="0.2">
      <c r="A364" s="4">
        <f t="shared" si="16"/>
        <v>362</v>
      </c>
      <c r="B364" s="4" t="str">
        <f t="shared" si="17"/>
        <v/>
      </c>
      <c r="C364" s="4" t="str">
        <f>IFERROR(VLOOKUP(F364,Tablas!$A$1:$B$3,2,0),"")</f>
        <v/>
      </c>
      <c r="D364" s="4" t="str">
        <f t="shared" si="18"/>
        <v xml:space="preserve"> - LETRA 75 DIAS / DRAFT 75 DAYS - PAGO POR CANJE A LETRAS</v>
      </c>
      <c r="E364" s="19">
        <v>45511</v>
      </c>
      <c r="F364" s="20" t="s">
        <v>27</v>
      </c>
      <c r="G364" s="20"/>
      <c r="H364" s="20" t="s">
        <v>44</v>
      </c>
      <c r="I364" s="20" t="s">
        <v>45</v>
      </c>
      <c r="J364" s="20" t="s">
        <v>431</v>
      </c>
      <c r="K364" s="20" t="s">
        <v>432</v>
      </c>
      <c r="L364" s="20" t="s">
        <v>433</v>
      </c>
      <c r="M364" s="20" t="s">
        <v>125</v>
      </c>
      <c r="N364" s="21">
        <v>-10.71</v>
      </c>
      <c r="O364" s="21">
        <v>0</v>
      </c>
      <c r="P364" s="20"/>
      <c r="Q364" s="19">
        <v>45511</v>
      </c>
      <c r="R364" s="20"/>
      <c r="S364" s="19">
        <v>45511</v>
      </c>
      <c r="T364" s="20" t="s">
        <v>126</v>
      </c>
      <c r="U364" s="20">
        <v>1009232</v>
      </c>
      <c r="V364" s="20">
        <v>240009602</v>
      </c>
      <c r="W364" s="20" t="s">
        <v>35</v>
      </c>
      <c r="X364" s="20" t="s">
        <v>794</v>
      </c>
      <c r="Y364" s="20" t="s">
        <v>267</v>
      </c>
      <c r="Z364" s="20" t="s">
        <v>795</v>
      </c>
      <c r="AA364" s="20" t="s">
        <v>435</v>
      </c>
      <c r="AB364" s="20" t="s">
        <v>436</v>
      </c>
      <c r="AC364" s="20" t="s">
        <v>167</v>
      </c>
      <c r="AD364" s="20" t="s">
        <v>56</v>
      </c>
      <c r="AE364" s="20"/>
      <c r="AF364" t="str">
        <f>VLOOKUP(L364,Contactos!B:B,1,0)</f>
        <v>H &amp; P DISTRIBUCIONES Y REPRESENTACIONES</v>
      </c>
    </row>
    <row r="365" spans="1:32" ht="25.5" x14ac:dyDescent="0.2">
      <c r="A365" s="4">
        <f t="shared" si="16"/>
        <v>363</v>
      </c>
      <c r="B365" s="4" t="str">
        <f t="shared" si="17"/>
        <v/>
      </c>
      <c r="C365" s="4" t="str">
        <f>IFERROR(VLOOKUP(F365,Tablas!$A$1:$B$3,2,0),"")</f>
        <v/>
      </c>
      <c r="D365" s="4" t="str">
        <f t="shared" si="18"/>
        <v xml:space="preserve"> - CONTADO / CASH - Dif. en cambio</v>
      </c>
      <c r="E365" s="19">
        <v>44985</v>
      </c>
      <c r="F365" s="20" t="s">
        <v>27</v>
      </c>
      <c r="G365" s="20"/>
      <c r="H365" s="20" t="s">
        <v>44</v>
      </c>
      <c r="I365" s="20" t="s">
        <v>45</v>
      </c>
      <c r="J365" s="20" t="s">
        <v>757</v>
      </c>
      <c r="K365" s="20" t="s">
        <v>758</v>
      </c>
      <c r="L365" s="20" t="s">
        <v>759</v>
      </c>
      <c r="M365" s="20"/>
      <c r="N365" s="21">
        <v>-10.64</v>
      </c>
      <c r="O365" s="21">
        <v>0</v>
      </c>
      <c r="P365" s="20"/>
      <c r="Q365" s="19">
        <v>44985</v>
      </c>
      <c r="R365" s="20"/>
      <c r="S365" s="19">
        <v>44985</v>
      </c>
      <c r="T365" s="20" t="s">
        <v>49</v>
      </c>
      <c r="U365" s="20">
        <v>783058</v>
      </c>
      <c r="V365" s="20">
        <v>230008691</v>
      </c>
      <c r="W365" s="20" t="s">
        <v>50</v>
      </c>
      <c r="X365" s="20" t="s">
        <v>62</v>
      </c>
      <c r="Y365" s="20" t="s">
        <v>52</v>
      </c>
      <c r="Z365" s="20" t="s">
        <v>63</v>
      </c>
      <c r="AA365" s="20" t="s">
        <v>760</v>
      </c>
      <c r="AB365" s="20" t="s">
        <v>544</v>
      </c>
      <c r="AC365" s="20" t="s">
        <v>167</v>
      </c>
      <c r="AD365" s="20" t="s">
        <v>56</v>
      </c>
      <c r="AE365" s="20"/>
      <c r="AF365" t="str">
        <f>VLOOKUP(L365,Contactos!B:B,1,0)</f>
        <v>INTERNATIONAL FREIGHT SHIPPING S.A.C.</v>
      </c>
    </row>
    <row r="366" spans="1:32" ht="25.5" x14ac:dyDescent="0.2">
      <c r="A366" s="4">
        <f t="shared" si="16"/>
        <v>364</v>
      </c>
      <c r="B366" s="4" t="str">
        <f t="shared" si="17"/>
        <v/>
      </c>
      <c r="C366" s="4" t="str">
        <f>IFERROR(VLOOKUP(F366,Tablas!$A$1:$B$3,2,0),"")</f>
        <v/>
      </c>
      <c r="D366" s="4" t="str">
        <f t="shared" si="18"/>
        <v xml:space="preserve"> - CONTADO / CASH - Dif. en cambio TC activo</v>
      </c>
      <c r="E366" s="19">
        <v>45016</v>
      </c>
      <c r="F366" s="20" t="s">
        <v>27</v>
      </c>
      <c r="G366" s="20"/>
      <c r="H366" s="20" t="s">
        <v>44</v>
      </c>
      <c r="I366" s="20" t="s">
        <v>45</v>
      </c>
      <c r="J366" s="20" t="s">
        <v>757</v>
      </c>
      <c r="K366" s="20" t="s">
        <v>758</v>
      </c>
      <c r="L366" s="20" t="s">
        <v>759</v>
      </c>
      <c r="M366" s="20"/>
      <c r="N366" s="21">
        <v>-10.62</v>
      </c>
      <c r="O366" s="21">
        <v>0</v>
      </c>
      <c r="P366" s="20"/>
      <c r="Q366" s="19">
        <v>45016</v>
      </c>
      <c r="R366" s="20"/>
      <c r="S366" s="19">
        <v>45016</v>
      </c>
      <c r="T366" s="20" t="s">
        <v>49</v>
      </c>
      <c r="U366" s="20">
        <v>787630</v>
      </c>
      <c r="V366" s="20">
        <v>230010410</v>
      </c>
      <c r="W366" s="20" t="s">
        <v>50</v>
      </c>
      <c r="X366" s="20" t="s">
        <v>62</v>
      </c>
      <c r="Y366" s="20" t="s">
        <v>52</v>
      </c>
      <c r="Z366" s="20" t="s">
        <v>550</v>
      </c>
      <c r="AA366" s="20" t="s">
        <v>760</v>
      </c>
      <c r="AB366" s="20" t="s">
        <v>544</v>
      </c>
      <c r="AC366" s="20" t="s">
        <v>167</v>
      </c>
      <c r="AD366" s="20" t="s">
        <v>56</v>
      </c>
      <c r="AE366" s="20"/>
      <c r="AF366" t="str">
        <f>VLOOKUP(L366,Contactos!B:B,1,0)</f>
        <v>INTERNATIONAL FREIGHT SHIPPING S.A.C.</v>
      </c>
    </row>
    <row r="367" spans="1:32" ht="25.5" x14ac:dyDescent="0.2">
      <c r="A367" s="4">
        <f t="shared" si="16"/>
        <v>365</v>
      </c>
      <c r="B367" s="4" t="str">
        <f t="shared" si="17"/>
        <v/>
      </c>
      <c r="C367" s="4" t="str">
        <f>IFERROR(VLOOKUP(F367,Tablas!$A$1:$B$3,2,0),"")</f>
        <v/>
      </c>
      <c r="D367" s="4" t="str">
        <f t="shared" si="18"/>
        <v xml:space="preserve"> - CONTADO ADELANTADO / CASH IN ADVANCE - Dif. en cambio</v>
      </c>
      <c r="E367" s="19">
        <v>45412</v>
      </c>
      <c r="F367" s="20" t="s">
        <v>27</v>
      </c>
      <c r="G367" s="20"/>
      <c r="H367" s="20" t="s">
        <v>29</v>
      </c>
      <c r="I367" s="20" t="s">
        <v>30</v>
      </c>
      <c r="J367" s="20" t="s">
        <v>417</v>
      </c>
      <c r="K367" s="20" t="s">
        <v>417</v>
      </c>
      <c r="L367" s="20" t="s">
        <v>418</v>
      </c>
      <c r="M367" s="20" t="s">
        <v>33</v>
      </c>
      <c r="N367" s="21">
        <v>-10.33</v>
      </c>
      <c r="O367" s="21">
        <v>0</v>
      </c>
      <c r="P367" s="20"/>
      <c r="Q367" s="19">
        <v>45412</v>
      </c>
      <c r="R367" s="20"/>
      <c r="S367" s="20"/>
      <c r="T367" s="20" t="s">
        <v>70</v>
      </c>
      <c r="U367" s="20">
        <v>1001664</v>
      </c>
      <c r="V367" s="20">
        <v>240019051</v>
      </c>
      <c r="W367" s="20" t="s">
        <v>50</v>
      </c>
      <c r="X367" s="20" t="s">
        <v>62</v>
      </c>
      <c r="Y367" s="20" t="s">
        <v>37</v>
      </c>
      <c r="Z367" s="20" t="s">
        <v>63</v>
      </c>
      <c r="AA367" s="20" t="s">
        <v>420</v>
      </c>
      <c r="AB367" s="20" t="s">
        <v>421</v>
      </c>
      <c r="AC367" s="20"/>
      <c r="AD367" s="20" t="s">
        <v>218</v>
      </c>
      <c r="AE367" s="20"/>
      <c r="AF367" t="str">
        <f>VLOOKUP(L367,Contactos!B:B,1,0)</f>
        <v>IRELAND BLYTH LIMITED(HEALTHACTIV)</v>
      </c>
    </row>
    <row r="368" spans="1:32" ht="25.5" x14ac:dyDescent="0.2">
      <c r="A368" s="4">
        <f t="shared" si="16"/>
        <v>366</v>
      </c>
      <c r="B368" s="4" t="str">
        <f t="shared" si="17"/>
        <v/>
      </c>
      <c r="C368" s="4" t="str">
        <f>IFERROR(VLOOKUP(F368,Tablas!$A$1:$B$3,2,0),"")</f>
        <v/>
      </c>
      <c r="D368" s="4" t="str">
        <f t="shared" si="18"/>
        <v xml:space="preserve"> - CONTADO ADELANTADO / CASH IN ADVANCE - Dif. en cambio</v>
      </c>
      <c r="E368" s="19">
        <v>44742</v>
      </c>
      <c r="F368" s="20" t="s">
        <v>27</v>
      </c>
      <c r="G368" s="20"/>
      <c r="H368" s="20" t="s">
        <v>80</v>
      </c>
      <c r="I368" s="20" t="s">
        <v>81</v>
      </c>
      <c r="J368" s="20" t="s">
        <v>729</v>
      </c>
      <c r="K368" s="20" t="s">
        <v>729</v>
      </c>
      <c r="L368" s="20" t="s">
        <v>730</v>
      </c>
      <c r="M368" s="20" t="s">
        <v>33</v>
      </c>
      <c r="N368" s="21">
        <v>-9.98</v>
      </c>
      <c r="O368" s="21">
        <v>0</v>
      </c>
      <c r="P368" s="20"/>
      <c r="Q368" s="19">
        <v>44742</v>
      </c>
      <c r="R368" s="20"/>
      <c r="S368" s="20"/>
      <c r="T368" s="20" t="s">
        <v>70</v>
      </c>
      <c r="U368" s="20">
        <v>671762</v>
      </c>
      <c r="V368" s="20">
        <v>220027004</v>
      </c>
      <c r="W368" s="20" t="s">
        <v>50</v>
      </c>
      <c r="X368" s="20" t="s">
        <v>62</v>
      </c>
      <c r="Y368" s="20" t="s">
        <v>37</v>
      </c>
      <c r="Z368" s="20" t="s">
        <v>63</v>
      </c>
      <c r="AA368" s="20" t="s">
        <v>731</v>
      </c>
      <c r="AB368" s="20"/>
      <c r="AC368" s="20"/>
      <c r="AD368" s="20" t="s">
        <v>732</v>
      </c>
      <c r="AE368" s="20"/>
      <c r="AF368" t="str">
        <f>VLOOKUP(L368,Contactos!B:B,1,0)</f>
        <v>SEUMEDS LIMITED</v>
      </c>
    </row>
    <row r="369" spans="1:32" ht="25.5" x14ac:dyDescent="0.2">
      <c r="A369" s="4">
        <f t="shared" si="16"/>
        <v>367</v>
      </c>
      <c r="B369" s="4" t="str">
        <f t="shared" si="17"/>
        <v/>
      </c>
      <c r="C369" s="4" t="str">
        <f>IFERROR(VLOOKUP(F369,Tablas!$A$1:$B$3,2,0),"")</f>
        <v/>
      </c>
      <c r="D369" s="4" t="str">
        <f t="shared" si="18"/>
        <v xml:space="preserve"> - COBRANZA DOC. 45 DIAS / DA 45 DAYS - Dif. en cambio</v>
      </c>
      <c r="E369" s="19">
        <v>45382</v>
      </c>
      <c r="F369" s="20" t="s">
        <v>27</v>
      </c>
      <c r="G369" s="20"/>
      <c r="H369" s="20" t="s">
        <v>80</v>
      </c>
      <c r="I369" s="20" t="s">
        <v>81</v>
      </c>
      <c r="J369" s="20" t="s">
        <v>354</v>
      </c>
      <c r="K369" s="20" t="s">
        <v>354</v>
      </c>
      <c r="L369" s="20" t="s">
        <v>355</v>
      </c>
      <c r="M369" s="20" t="s">
        <v>33</v>
      </c>
      <c r="N369" s="21">
        <v>-9.4700000000000006</v>
      </c>
      <c r="O369" s="21">
        <v>0</v>
      </c>
      <c r="P369" s="20"/>
      <c r="Q369" s="19">
        <v>45382</v>
      </c>
      <c r="R369" s="20"/>
      <c r="S369" s="20"/>
      <c r="T369" s="20" t="s">
        <v>229</v>
      </c>
      <c r="U369" s="20">
        <v>974271</v>
      </c>
      <c r="V369" s="20">
        <v>240013716</v>
      </c>
      <c r="W369" s="20" t="s">
        <v>50</v>
      </c>
      <c r="X369" s="20" t="s">
        <v>62</v>
      </c>
      <c r="Y369" s="20" t="s">
        <v>37</v>
      </c>
      <c r="Z369" s="20" t="s">
        <v>63</v>
      </c>
      <c r="AA369" s="20" t="s">
        <v>356</v>
      </c>
      <c r="AB369" s="20"/>
      <c r="AC369" s="20"/>
      <c r="AD369" s="20" t="s">
        <v>357</v>
      </c>
      <c r="AE369" s="20"/>
      <c r="AF369" t="str">
        <f>VLOOKUP(L369,Contactos!B:B,1,0)</f>
        <v>DERIBAL SOCIEDAD ANONIMA</v>
      </c>
    </row>
    <row r="370" spans="1:32" ht="38.25" x14ac:dyDescent="0.2">
      <c r="A370" s="4">
        <f t="shared" si="16"/>
        <v>368</v>
      </c>
      <c r="B370" s="4" t="str">
        <f t="shared" si="17"/>
        <v/>
      </c>
      <c r="C370" s="4" t="str">
        <f>IFERROR(VLOOKUP(F370,Tablas!$A$1:$B$3,2,0),"")</f>
        <v/>
      </c>
      <c r="D370" s="4" t="str">
        <f t="shared" si="18"/>
        <v xml:space="preserve"> - CONTADO / CASH - DIFERENCIA DE CAMBIO MAYO 2023</v>
      </c>
      <c r="E370" s="19">
        <v>45077</v>
      </c>
      <c r="F370" s="20" t="s">
        <v>27</v>
      </c>
      <c r="G370" s="20"/>
      <c r="H370" s="20" t="s">
        <v>44</v>
      </c>
      <c r="I370" s="20" t="s">
        <v>45</v>
      </c>
      <c r="J370" s="20" t="s">
        <v>757</v>
      </c>
      <c r="K370" s="20" t="s">
        <v>758</v>
      </c>
      <c r="L370" s="20" t="s">
        <v>759</v>
      </c>
      <c r="M370" s="20"/>
      <c r="N370" s="21">
        <v>-8.5</v>
      </c>
      <c r="O370" s="21">
        <v>0</v>
      </c>
      <c r="P370" s="20"/>
      <c r="Q370" s="19">
        <v>45077</v>
      </c>
      <c r="R370" s="20"/>
      <c r="S370" s="19">
        <v>45077</v>
      </c>
      <c r="T370" s="20" t="s">
        <v>49</v>
      </c>
      <c r="U370" s="20">
        <v>812577</v>
      </c>
      <c r="V370" s="20">
        <v>230017196</v>
      </c>
      <c r="W370" s="20" t="s">
        <v>50</v>
      </c>
      <c r="X370" s="20" t="s">
        <v>62</v>
      </c>
      <c r="Y370" s="20" t="s">
        <v>52</v>
      </c>
      <c r="Z370" s="20" t="s">
        <v>577</v>
      </c>
      <c r="AA370" s="20" t="s">
        <v>760</v>
      </c>
      <c r="AB370" s="20" t="s">
        <v>544</v>
      </c>
      <c r="AC370" s="20" t="s">
        <v>167</v>
      </c>
      <c r="AD370" s="20" t="s">
        <v>56</v>
      </c>
      <c r="AE370" s="20"/>
      <c r="AF370" t="str">
        <f>VLOOKUP(L370,Contactos!B:B,1,0)</f>
        <v>INTERNATIONAL FREIGHT SHIPPING S.A.C.</v>
      </c>
    </row>
    <row r="371" spans="1:32" ht="25.5" x14ac:dyDescent="0.2">
      <c r="A371" s="4">
        <f t="shared" si="16"/>
        <v>369</v>
      </c>
      <c r="B371" s="4" t="str">
        <f t="shared" si="17"/>
        <v>4079</v>
      </c>
      <c r="C371" s="4" t="str">
        <f>IFERROR(VLOOKUP(F371,Tablas!$A$1:$B$3,2,0),"")</f>
        <v/>
      </c>
      <c r="D371" s="4" t="str">
        <f t="shared" si="18"/>
        <v xml:space="preserve"> - CONTADO / CASH - PE 4079</v>
      </c>
      <c r="E371" s="19">
        <v>45516</v>
      </c>
      <c r="F371" s="20" t="s">
        <v>27</v>
      </c>
      <c r="G371" s="20" t="s">
        <v>796</v>
      </c>
      <c r="H371" s="20" t="s">
        <v>120</v>
      </c>
      <c r="I371" s="20" t="s">
        <v>121</v>
      </c>
      <c r="J371" s="20" t="s">
        <v>797</v>
      </c>
      <c r="K371" s="20" t="s">
        <v>798</v>
      </c>
      <c r="L371" s="20" t="s">
        <v>799</v>
      </c>
      <c r="M371" s="20" t="s">
        <v>33</v>
      </c>
      <c r="N371" s="21">
        <v>-8.4499999999999993</v>
      </c>
      <c r="O371" s="21">
        <v>0</v>
      </c>
      <c r="P371" s="20"/>
      <c r="Q371" s="19">
        <v>45516</v>
      </c>
      <c r="R371" s="20"/>
      <c r="S371" s="19">
        <v>45516</v>
      </c>
      <c r="T371" s="20" t="s">
        <v>49</v>
      </c>
      <c r="U371" s="20">
        <v>1007154</v>
      </c>
      <c r="V371" s="20">
        <v>240009341</v>
      </c>
      <c r="W371" s="20" t="s">
        <v>35</v>
      </c>
      <c r="X371" s="20" t="s">
        <v>127</v>
      </c>
      <c r="Y371" s="20" t="s">
        <v>52</v>
      </c>
      <c r="Z371" s="20" t="s">
        <v>796</v>
      </c>
      <c r="AA371" s="20" t="s">
        <v>800</v>
      </c>
      <c r="AB371" s="20" t="s">
        <v>801</v>
      </c>
      <c r="AC371" s="20" t="s">
        <v>801</v>
      </c>
      <c r="AD371" s="20" t="s">
        <v>56</v>
      </c>
      <c r="AE371" s="20"/>
      <c r="AF371" t="str">
        <f>VLOOKUP(L371,Contactos!B:B,1,0)</f>
        <v>AGROVET Y DISTRIBUCIONES EL SEMBRADOR S.R.L.</v>
      </c>
    </row>
    <row r="372" spans="1:32" ht="25.5" x14ac:dyDescent="0.2">
      <c r="A372" s="4">
        <f t="shared" si="16"/>
        <v>370</v>
      </c>
      <c r="B372" s="4" t="str">
        <f t="shared" si="17"/>
        <v/>
      </c>
      <c r="C372" s="4" t="str">
        <f>IFERROR(VLOOKUP(F372,Tablas!$A$1:$B$3,2,0),"")</f>
        <v/>
      </c>
      <c r="D372" s="4" t="str">
        <f t="shared" si="18"/>
        <v xml:space="preserve"> - CONTADO ADELANTADO / CASH IN ADVANCE - Dif. en cambio</v>
      </c>
      <c r="E372" s="19">
        <v>44895</v>
      </c>
      <c r="F372" s="20" t="s">
        <v>27</v>
      </c>
      <c r="G372" s="20"/>
      <c r="H372" s="20" t="s">
        <v>80</v>
      </c>
      <c r="I372" s="20" t="s">
        <v>81</v>
      </c>
      <c r="J372" s="20" t="s">
        <v>729</v>
      </c>
      <c r="K372" s="20" t="s">
        <v>729</v>
      </c>
      <c r="L372" s="20" t="s">
        <v>730</v>
      </c>
      <c r="M372" s="20" t="s">
        <v>33</v>
      </c>
      <c r="N372" s="21">
        <v>-8.31</v>
      </c>
      <c r="O372" s="21">
        <v>0</v>
      </c>
      <c r="P372" s="20"/>
      <c r="Q372" s="19">
        <v>44895</v>
      </c>
      <c r="R372" s="20"/>
      <c r="S372" s="20"/>
      <c r="T372" s="20" t="s">
        <v>70</v>
      </c>
      <c r="U372" s="20">
        <v>730495</v>
      </c>
      <c r="V372" s="20">
        <v>220043115</v>
      </c>
      <c r="W372" s="20" t="s">
        <v>50</v>
      </c>
      <c r="X372" s="20" t="s">
        <v>62</v>
      </c>
      <c r="Y372" s="20" t="s">
        <v>37</v>
      </c>
      <c r="Z372" s="20" t="s">
        <v>63</v>
      </c>
      <c r="AA372" s="20" t="s">
        <v>731</v>
      </c>
      <c r="AB372" s="20"/>
      <c r="AC372" s="20"/>
      <c r="AD372" s="20" t="s">
        <v>732</v>
      </c>
      <c r="AE372" s="20"/>
      <c r="AF372" t="str">
        <f>VLOOKUP(L372,Contactos!B:B,1,0)</f>
        <v>SEUMEDS LIMITED</v>
      </c>
    </row>
    <row r="373" spans="1:32" ht="38.25" x14ac:dyDescent="0.2">
      <c r="A373" s="4">
        <f t="shared" si="16"/>
        <v>371</v>
      </c>
      <c r="B373" s="4" t="str">
        <f t="shared" si="17"/>
        <v/>
      </c>
      <c r="C373" s="4" t="str">
        <f>IFERROR(VLOOKUP(F373,Tablas!$A$1:$B$3,2,0),"")</f>
        <v/>
      </c>
      <c r="D373" s="4" t="str">
        <f t="shared" si="18"/>
        <v xml:space="preserve"> - COBRANZA DOC. 45 DIAS / DA 45 DAYS - DIFERENCIA DE CAMBIO JUN-2023</v>
      </c>
      <c r="E373" s="19">
        <v>45107</v>
      </c>
      <c r="F373" s="20" t="s">
        <v>27</v>
      </c>
      <c r="G373" s="20"/>
      <c r="H373" s="20" t="s">
        <v>80</v>
      </c>
      <c r="I373" s="20" t="s">
        <v>81</v>
      </c>
      <c r="J373" s="20" t="s">
        <v>354</v>
      </c>
      <c r="K373" s="20" t="s">
        <v>354</v>
      </c>
      <c r="L373" s="20" t="s">
        <v>355</v>
      </c>
      <c r="M373" s="20" t="s">
        <v>33</v>
      </c>
      <c r="N373" s="21">
        <v>-7.55</v>
      </c>
      <c r="O373" s="21">
        <v>0</v>
      </c>
      <c r="P373" s="20"/>
      <c r="Q373" s="19">
        <v>45107</v>
      </c>
      <c r="R373" s="20"/>
      <c r="S373" s="20"/>
      <c r="T373" s="20" t="s">
        <v>229</v>
      </c>
      <c r="U373" s="20">
        <v>825276</v>
      </c>
      <c r="V373" s="20">
        <v>230020597</v>
      </c>
      <c r="W373" s="20" t="s">
        <v>50</v>
      </c>
      <c r="X373" s="20" t="s">
        <v>62</v>
      </c>
      <c r="Y373" s="20" t="s">
        <v>37</v>
      </c>
      <c r="Z373" s="20" t="s">
        <v>536</v>
      </c>
      <c r="AA373" s="20" t="s">
        <v>356</v>
      </c>
      <c r="AB373" s="20"/>
      <c r="AC373" s="20"/>
      <c r="AD373" s="20" t="s">
        <v>357</v>
      </c>
      <c r="AE373" s="20"/>
      <c r="AF373" t="str">
        <f>VLOOKUP(L373,Contactos!B:B,1,0)</f>
        <v>DERIBAL SOCIEDAD ANONIMA</v>
      </c>
    </row>
    <row r="374" spans="1:32" ht="25.5" x14ac:dyDescent="0.2">
      <c r="A374" s="4">
        <f t="shared" si="16"/>
        <v>372</v>
      </c>
      <c r="B374" s="4" t="str">
        <f t="shared" si="17"/>
        <v/>
      </c>
      <c r="C374" s="4" t="str">
        <f>IFERROR(VLOOKUP(F374,Tablas!$A$1:$B$3,2,0),"")</f>
        <v/>
      </c>
      <c r="D374" s="4" t="str">
        <f t="shared" si="18"/>
        <v xml:space="preserve"> - CONTADO ADELANTADO / CASH IN ADVANCE - Dif. en cambio</v>
      </c>
      <c r="E374" s="19">
        <v>45504</v>
      </c>
      <c r="F374" s="20" t="s">
        <v>27</v>
      </c>
      <c r="G374" s="20"/>
      <c r="H374" s="20" t="s">
        <v>80</v>
      </c>
      <c r="I374" s="20" t="s">
        <v>81</v>
      </c>
      <c r="J374" s="20" t="s">
        <v>729</v>
      </c>
      <c r="K374" s="20" t="s">
        <v>729</v>
      </c>
      <c r="L374" s="20" t="s">
        <v>730</v>
      </c>
      <c r="M374" s="20" t="s">
        <v>33</v>
      </c>
      <c r="N374" s="21">
        <v>-7.08</v>
      </c>
      <c r="O374" s="21">
        <v>0</v>
      </c>
      <c r="P374" s="20"/>
      <c r="Q374" s="19">
        <v>45504</v>
      </c>
      <c r="R374" s="20"/>
      <c r="S374" s="20"/>
      <c r="T374" s="20" t="s">
        <v>70</v>
      </c>
      <c r="U374" s="20">
        <v>1036145</v>
      </c>
      <c r="V374" s="20">
        <v>240029634</v>
      </c>
      <c r="W374" s="20" t="s">
        <v>50</v>
      </c>
      <c r="X374" s="20" t="s">
        <v>62</v>
      </c>
      <c r="Y374" s="20" t="s">
        <v>37</v>
      </c>
      <c r="Z374" s="20" t="s">
        <v>63</v>
      </c>
      <c r="AA374" s="20" t="s">
        <v>731</v>
      </c>
      <c r="AB374" s="20"/>
      <c r="AC374" s="20"/>
      <c r="AD374" s="20" t="s">
        <v>732</v>
      </c>
      <c r="AE374" s="20"/>
      <c r="AF374" t="str">
        <f>VLOOKUP(L374,Contactos!B:B,1,0)</f>
        <v>SEUMEDS LIMITED</v>
      </c>
    </row>
    <row r="375" spans="1:32" ht="25.5" x14ac:dyDescent="0.2">
      <c r="A375" s="4">
        <f t="shared" si="16"/>
        <v>373</v>
      </c>
      <c r="B375" s="4" t="str">
        <f t="shared" si="17"/>
        <v/>
      </c>
      <c r="C375" s="4" t="str">
        <f>IFERROR(VLOOKUP(F375,Tablas!$A$1:$B$3,2,0),"")</f>
        <v/>
      </c>
      <c r="D375" s="4" t="str">
        <f t="shared" si="18"/>
        <v xml:space="preserve"> - COBRANZA DOC. 45 DIAS / DA 45 DAYS - Dif. en cambio</v>
      </c>
      <c r="E375" s="19">
        <v>45046</v>
      </c>
      <c r="F375" s="20" t="s">
        <v>27</v>
      </c>
      <c r="G375" s="20"/>
      <c r="H375" s="20" t="s">
        <v>80</v>
      </c>
      <c r="I375" s="20" t="s">
        <v>81</v>
      </c>
      <c r="J375" s="20" t="s">
        <v>354</v>
      </c>
      <c r="K375" s="20" t="s">
        <v>354</v>
      </c>
      <c r="L375" s="20" t="s">
        <v>355</v>
      </c>
      <c r="M375" s="20" t="s">
        <v>33</v>
      </c>
      <c r="N375" s="21">
        <v>-6.95</v>
      </c>
      <c r="O375" s="21">
        <v>0</v>
      </c>
      <c r="P375" s="20"/>
      <c r="Q375" s="19">
        <v>45046</v>
      </c>
      <c r="R375" s="20"/>
      <c r="S375" s="20"/>
      <c r="T375" s="20" t="s">
        <v>229</v>
      </c>
      <c r="U375" s="20">
        <v>799004</v>
      </c>
      <c r="V375" s="20">
        <v>230013558</v>
      </c>
      <c r="W375" s="20" t="s">
        <v>50</v>
      </c>
      <c r="X375" s="20" t="s">
        <v>62</v>
      </c>
      <c r="Y375" s="20" t="s">
        <v>37</v>
      </c>
      <c r="Z375" s="20" t="s">
        <v>63</v>
      </c>
      <c r="AA375" s="20" t="s">
        <v>356</v>
      </c>
      <c r="AB375" s="20"/>
      <c r="AC375" s="20"/>
      <c r="AD375" s="20" t="s">
        <v>357</v>
      </c>
      <c r="AE375" s="20"/>
      <c r="AF375" t="str">
        <f>VLOOKUP(L375,Contactos!B:B,1,0)</f>
        <v>DERIBAL SOCIEDAD ANONIMA</v>
      </c>
    </row>
    <row r="376" spans="1:32" ht="25.5" x14ac:dyDescent="0.2">
      <c r="A376" s="4">
        <f t="shared" si="16"/>
        <v>374</v>
      </c>
      <c r="B376" s="4" t="str">
        <f t="shared" si="17"/>
        <v/>
      </c>
      <c r="C376" s="4" t="str">
        <f>IFERROR(VLOOKUP(F376,Tablas!$A$1:$B$3,2,0),"")</f>
        <v/>
      </c>
      <c r="D376" s="4" t="str">
        <f t="shared" si="18"/>
        <v xml:space="preserve"> - COBRANZA DOC. 45 DIAS / DA 45 DAYS - Dif. en cambio TC activo</v>
      </c>
      <c r="E376" s="19">
        <v>45016</v>
      </c>
      <c r="F376" s="20" t="s">
        <v>27</v>
      </c>
      <c r="G376" s="20"/>
      <c r="H376" s="20" t="s">
        <v>80</v>
      </c>
      <c r="I376" s="20" t="s">
        <v>81</v>
      </c>
      <c r="J376" s="20" t="s">
        <v>354</v>
      </c>
      <c r="K376" s="20" t="s">
        <v>354</v>
      </c>
      <c r="L376" s="20" t="s">
        <v>355</v>
      </c>
      <c r="M376" s="20" t="s">
        <v>33</v>
      </c>
      <c r="N376" s="21">
        <v>-6.66</v>
      </c>
      <c r="O376" s="21">
        <v>0</v>
      </c>
      <c r="P376" s="20"/>
      <c r="Q376" s="19">
        <v>45016</v>
      </c>
      <c r="R376" s="20"/>
      <c r="S376" s="20"/>
      <c r="T376" s="20" t="s">
        <v>229</v>
      </c>
      <c r="U376" s="20">
        <v>787663</v>
      </c>
      <c r="V376" s="20">
        <v>230010443</v>
      </c>
      <c r="W376" s="20" t="s">
        <v>50</v>
      </c>
      <c r="X376" s="20" t="s">
        <v>62</v>
      </c>
      <c r="Y376" s="20" t="s">
        <v>37</v>
      </c>
      <c r="Z376" s="20" t="s">
        <v>550</v>
      </c>
      <c r="AA376" s="20" t="s">
        <v>356</v>
      </c>
      <c r="AB376" s="20"/>
      <c r="AC376" s="20"/>
      <c r="AD376" s="20" t="s">
        <v>357</v>
      </c>
      <c r="AE376" s="20"/>
      <c r="AF376" t="str">
        <f>VLOOKUP(L376,Contactos!B:B,1,0)</f>
        <v>DERIBAL SOCIEDAD ANONIMA</v>
      </c>
    </row>
    <row r="377" spans="1:32" ht="25.5" x14ac:dyDescent="0.2">
      <c r="A377" s="4">
        <f t="shared" si="16"/>
        <v>375</v>
      </c>
      <c r="B377" s="4" t="str">
        <f t="shared" si="17"/>
        <v/>
      </c>
      <c r="C377" s="4" t="str">
        <f>IFERROR(VLOOKUP(F377,Tablas!$A$1:$B$3,2,0),"")</f>
        <v/>
      </c>
      <c r="D377" s="4" t="str">
        <f t="shared" si="18"/>
        <v xml:space="preserve"> - CONTADO / CASH - Dif. en cambio</v>
      </c>
      <c r="E377" s="19">
        <v>45291</v>
      </c>
      <c r="F377" s="20" t="s">
        <v>27</v>
      </c>
      <c r="G377" s="20"/>
      <c r="H377" s="20" t="s">
        <v>44</v>
      </c>
      <c r="I377" s="20" t="s">
        <v>45</v>
      </c>
      <c r="J377" s="20" t="s">
        <v>757</v>
      </c>
      <c r="K377" s="20" t="s">
        <v>758</v>
      </c>
      <c r="L377" s="20" t="s">
        <v>759</v>
      </c>
      <c r="M377" s="20"/>
      <c r="N377" s="21">
        <v>-6.61</v>
      </c>
      <c r="O377" s="21">
        <v>0</v>
      </c>
      <c r="P377" s="20"/>
      <c r="Q377" s="19">
        <v>45291</v>
      </c>
      <c r="R377" s="20"/>
      <c r="S377" s="19">
        <v>45291</v>
      </c>
      <c r="T377" s="20" t="s">
        <v>49</v>
      </c>
      <c r="U377" s="20">
        <v>921781</v>
      </c>
      <c r="V377" s="20">
        <v>230042399</v>
      </c>
      <c r="W377" s="20" t="s">
        <v>50</v>
      </c>
      <c r="X377" s="20" t="s">
        <v>62</v>
      </c>
      <c r="Y377" s="20" t="s">
        <v>52</v>
      </c>
      <c r="Z377" s="20" t="s">
        <v>63</v>
      </c>
      <c r="AA377" s="20" t="s">
        <v>760</v>
      </c>
      <c r="AB377" s="20" t="s">
        <v>544</v>
      </c>
      <c r="AC377" s="20" t="s">
        <v>167</v>
      </c>
      <c r="AD377" s="20" t="s">
        <v>56</v>
      </c>
      <c r="AE377" s="20"/>
      <c r="AF377" t="str">
        <f>VLOOKUP(L377,Contactos!B:B,1,0)</f>
        <v>INTERNATIONAL FREIGHT SHIPPING S.A.C.</v>
      </c>
    </row>
    <row r="378" spans="1:32" ht="63.75" x14ac:dyDescent="0.2">
      <c r="A378" s="4">
        <f t="shared" si="16"/>
        <v>376</v>
      </c>
      <c r="B378" s="4" t="str">
        <f t="shared" si="17"/>
        <v/>
      </c>
      <c r="C378" s="4" t="str">
        <f>IFERROR(VLOOKUP(F378,Tablas!$A$1:$B$3,2,0),"")</f>
        <v/>
      </c>
      <c r="D378" s="4" t="str">
        <f t="shared" si="18"/>
        <v xml:space="preserve"> - CONTADO ADELANTADO / CASH IN ADVANCE - Dif. en cambio</v>
      </c>
      <c r="E378" s="19">
        <v>45322</v>
      </c>
      <c r="F378" s="20" t="s">
        <v>27</v>
      </c>
      <c r="G378" s="20"/>
      <c r="H378" s="20" t="s">
        <v>29</v>
      </c>
      <c r="I378" s="20" t="s">
        <v>30</v>
      </c>
      <c r="J378" s="20" t="s">
        <v>710</v>
      </c>
      <c r="K378" s="20" t="s">
        <v>710</v>
      </c>
      <c r="L378" s="20" t="s">
        <v>711</v>
      </c>
      <c r="M378" s="20" t="s">
        <v>33</v>
      </c>
      <c r="N378" s="21">
        <v>-6.4</v>
      </c>
      <c r="O378" s="21">
        <v>0</v>
      </c>
      <c r="P378" s="20"/>
      <c r="Q378" s="19">
        <v>45322</v>
      </c>
      <c r="R378" s="20"/>
      <c r="S378" s="20"/>
      <c r="T378" s="20" t="s">
        <v>70</v>
      </c>
      <c r="U378" s="20">
        <v>952176</v>
      </c>
      <c r="V378" s="20">
        <v>240007489</v>
      </c>
      <c r="W378" s="20" t="s">
        <v>50</v>
      </c>
      <c r="X378" s="20" t="s">
        <v>62</v>
      </c>
      <c r="Y378" s="20" t="s">
        <v>37</v>
      </c>
      <c r="Z378" s="20" t="s">
        <v>63</v>
      </c>
      <c r="AA378" s="20" t="s">
        <v>713</v>
      </c>
      <c r="AB378" s="20" t="s">
        <v>713</v>
      </c>
      <c r="AC378" s="20" t="s">
        <v>713</v>
      </c>
      <c r="AD378" s="20" t="s">
        <v>714</v>
      </c>
      <c r="AE378" s="20"/>
      <c r="AF378" t="str">
        <f>VLOOKUP(L378,Contactos!B:B,1,0)</f>
        <v>PETLINE ANIMALCARE LTD.</v>
      </c>
    </row>
    <row r="379" spans="1:32" ht="25.5" x14ac:dyDescent="0.2">
      <c r="A379" s="4">
        <f t="shared" si="16"/>
        <v>377</v>
      </c>
      <c r="B379" s="4" t="str">
        <f t="shared" si="17"/>
        <v/>
      </c>
      <c r="C379" s="4" t="str">
        <f>IFERROR(VLOOKUP(F379,Tablas!$A$1:$B$3,2,0),"")</f>
        <v/>
      </c>
      <c r="D379" s="4" t="str">
        <f t="shared" si="18"/>
        <v xml:space="preserve"> - CONTADO ADELANTADO / CASH IN ADVANCE - Dif. en cambio</v>
      </c>
      <c r="E379" s="19">
        <v>45260</v>
      </c>
      <c r="F379" s="20" t="s">
        <v>27</v>
      </c>
      <c r="G379" s="20"/>
      <c r="H379" s="20" t="s">
        <v>80</v>
      </c>
      <c r="I379" s="20" t="s">
        <v>81</v>
      </c>
      <c r="J379" s="20" t="s">
        <v>729</v>
      </c>
      <c r="K379" s="20" t="s">
        <v>729</v>
      </c>
      <c r="L379" s="20" t="s">
        <v>730</v>
      </c>
      <c r="M379" s="20" t="s">
        <v>33</v>
      </c>
      <c r="N379" s="21">
        <v>-6.1</v>
      </c>
      <c r="O379" s="21">
        <v>0</v>
      </c>
      <c r="P379" s="20"/>
      <c r="Q379" s="19">
        <v>45260</v>
      </c>
      <c r="R379" s="20"/>
      <c r="S379" s="20"/>
      <c r="T379" s="20" t="s">
        <v>70</v>
      </c>
      <c r="U379" s="20">
        <v>898852</v>
      </c>
      <c r="V379" s="20">
        <v>230039686</v>
      </c>
      <c r="W379" s="20" t="s">
        <v>50</v>
      </c>
      <c r="X379" s="20" t="s">
        <v>62</v>
      </c>
      <c r="Y379" s="20" t="s">
        <v>37</v>
      </c>
      <c r="Z379" s="20" t="s">
        <v>63</v>
      </c>
      <c r="AA379" s="20" t="s">
        <v>731</v>
      </c>
      <c r="AB379" s="20"/>
      <c r="AC379" s="20"/>
      <c r="AD379" s="20" t="s">
        <v>732</v>
      </c>
      <c r="AE379" s="20"/>
      <c r="AF379" t="str">
        <f>VLOOKUP(L379,Contactos!B:B,1,0)</f>
        <v>SEUMEDS LIMITED</v>
      </c>
    </row>
    <row r="380" spans="1:32" ht="25.5" x14ac:dyDescent="0.2">
      <c r="A380" s="4">
        <f t="shared" si="16"/>
        <v>378</v>
      </c>
      <c r="B380" s="4" t="str">
        <f t="shared" si="17"/>
        <v/>
      </c>
      <c r="C380" s="4" t="str">
        <f>IFERROR(VLOOKUP(F380,Tablas!$A$1:$B$3,2,0),"")</f>
        <v/>
      </c>
      <c r="D380" s="4" t="str">
        <f t="shared" si="18"/>
        <v xml:space="preserve"> - COBRANZA DOC. 45 DIAS / DA 45 DAYS - Dif. en cambio</v>
      </c>
      <c r="E380" s="19">
        <v>44985</v>
      </c>
      <c r="F380" s="20" t="s">
        <v>27</v>
      </c>
      <c r="G380" s="20"/>
      <c r="H380" s="20" t="s">
        <v>80</v>
      </c>
      <c r="I380" s="20" t="s">
        <v>81</v>
      </c>
      <c r="J380" s="20" t="s">
        <v>354</v>
      </c>
      <c r="K380" s="20" t="s">
        <v>354</v>
      </c>
      <c r="L380" s="20" t="s">
        <v>355</v>
      </c>
      <c r="M380" s="20" t="s">
        <v>33</v>
      </c>
      <c r="N380" s="21">
        <v>-6.07</v>
      </c>
      <c r="O380" s="21">
        <v>0</v>
      </c>
      <c r="P380" s="20"/>
      <c r="Q380" s="19">
        <v>44985</v>
      </c>
      <c r="R380" s="20"/>
      <c r="S380" s="20"/>
      <c r="T380" s="20" t="s">
        <v>229</v>
      </c>
      <c r="U380" s="20">
        <v>783091</v>
      </c>
      <c r="V380" s="20">
        <v>230008724</v>
      </c>
      <c r="W380" s="20" t="s">
        <v>50</v>
      </c>
      <c r="X380" s="20" t="s">
        <v>62</v>
      </c>
      <c r="Y380" s="20" t="s">
        <v>37</v>
      </c>
      <c r="Z380" s="20" t="s">
        <v>63</v>
      </c>
      <c r="AA380" s="20" t="s">
        <v>356</v>
      </c>
      <c r="AB380" s="20"/>
      <c r="AC380" s="20"/>
      <c r="AD380" s="20" t="s">
        <v>357</v>
      </c>
      <c r="AE380" s="20"/>
      <c r="AF380" t="str">
        <f>VLOOKUP(L380,Contactos!B:B,1,0)</f>
        <v>DERIBAL SOCIEDAD ANONIMA</v>
      </c>
    </row>
    <row r="381" spans="1:32" ht="25.5" x14ac:dyDescent="0.2">
      <c r="A381" s="4">
        <f t="shared" si="16"/>
        <v>379</v>
      </c>
      <c r="B381" s="4" t="str">
        <f t="shared" si="17"/>
        <v/>
      </c>
      <c r="C381" s="4" t="str">
        <f>IFERROR(VLOOKUP(F381,Tablas!$A$1:$B$3,2,0),"")</f>
        <v/>
      </c>
      <c r="D381" s="4" t="str">
        <f t="shared" si="18"/>
        <v xml:space="preserve"> - COBRANZA DOC. 45 DIAS / DA 45 DAYS - Dif. en cambio ACTIVO</v>
      </c>
      <c r="E381" s="19">
        <v>44926</v>
      </c>
      <c r="F381" s="20" t="s">
        <v>27</v>
      </c>
      <c r="G381" s="20"/>
      <c r="H381" s="20" t="s">
        <v>80</v>
      </c>
      <c r="I381" s="20" t="s">
        <v>81</v>
      </c>
      <c r="J381" s="20" t="s">
        <v>354</v>
      </c>
      <c r="K381" s="20" t="s">
        <v>354</v>
      </c>
      <c r="L381" s="20" t="s">
        <v>355</v>
      </c>
      <c r="M381" s="20" t="s">
        <v>33</v>
      </c>
      <c r="N381" s="21">
        <v>-6.07</v>
      </c>
      <c r="O381" s="21">
        <v>0</v>
      </c>
      <c r="P381" s="20"/>
      <c r="Q381" s="19">
        <v>44926</v>
      </c>
      <c r="R381" s="20"/>
      <c r="S381" s="20"/>
      <c r="T381" s="20" t="s">
        <v>229</v>
      </c>
      <c r="U381" s="20">
        <v>748459</v>
      </c>
      <c r="V381" s="20">
        <v>220046573</v>
      </c>
      <c r="W381" s="20" t="s">
        <v>50</v>
      </c>
      <c r="X381" s="20" t="s">
        <v>62</v>
      </c>
      <c r="Y381" s="20" t="s">
        <v>37</v>
      </c>
      <c r="Z381" s="20" t="s">
        <v>555</v>
      </c>
      <c r="AA381" s="20" t="s">
        <v>356</v>
      </c>
      <c r="AB381" s="20"/>
      <c r="AC381" s="20"/>
      <c r="AD381" s="20" t="s">
        <v>357</v>
      </c>
      <c r="AE381" s="20"/>
      <c r="AF381" t="str">
        <f>VLOOKUP(L381,Contactos!B:B,1,0)</f>
        <v>DERIBAL SOCIEDAD ANONIMA</v>
      </c>
    </row>
    <row r="382" spans="1:32" ht="25.5" x14ac:dyDescent="0.2">
      <c r="A382" s="4">
        <f t="shared" si="16"/>
        <v>380</v>
      </c>
      <c r="B382" s="4" t="str">
        <f t="shared" si="17"/>
        <v/>
      </c>
      <c r="C382" s="4" t="str">
        <f>IFERROR(VLOOKUP(F382,Tablas!$A$1:$B$3,2,0),"")</f>
        <v/>
      </c>
      <c r="D382" s="4" t="str">
        <f t="shared" si="18"/>
        <v xml:space="preserve"> - CONTADO ADELANTADO / CASH IN ADVANCE - Dif. en cambio</v>
      </c>
      <c r="E382" s="19">
        <v>45443</v>
      </c>
      <c r="F382" s="20" t="s">
        <v>27</v>
      </c>
      <c r="G382" s="20"/>
      <c r="H382" s="20" t="s">
        <v>80</v>
      </c>
      <c r="I382" s="20" t="s">
        <v>81</v>
      </c>
      <c r="J382" s="20" t="s">
        <v>292</v>
      </c>
      <c r="K382" s="20" t="s">
        <v>292</v>
      </c>
      <c r="L382" s="20" t="s">
        <v>293</v>
      </c>
      <c r="M382" s="20"/>
      <c r="N382" s="21">
        <v>-5.58</v>
      </c>
      <c r="O382" s="21">
        <v>0</v>
      </c>
      <c r="P382" s="20"/>
      <c r="Q382" s="19">
        <v>45443</v>
      </c>
      <c r="R382" s="20"/>
      <c r="S382" s="20"/>
      <c r="T382" s="20" t="s">
        <v>70</v>
      </c>
      <c r="U382" s="20">
        <v>1014773</v>
      </c>
      <c r="V382" s="20">
        <v>240023030</v>
      </c>
      <c r="W382" s="20" t="s">
        <v>50</v>
      </c>
      <c r="X382" s="20" t="s">
        <v>62</v>
      </c>
      <c r="Y382" s="20" t="s">
        <v>37</v>
      </c>
      <c r="Z382" s="20" t="s">
        <v>63</v>
      </c>
      <c r="AA382" s="20" t="s">
        <v>295</v>
      </c>
      <c r="AB382" s="20" t="s">
        <v>296</v>
      </c>
      <c r="AC382" s="20" t="s">
        <v>66</v>
      </c>
      <c r="AD382" s="20" t="s">
        <v>297</v>
      </c>
      <c r="AE382" s="20"/>
      <c r="AF382" t="str">
        <f>VLOOKUP(L382,Contactos!B:B,1,0)</f>
        <v>BREMER LANKA (PVT) LTD.</v>
      </c>
    </row>
    <row r="383" spans="1:32" ht="25.5" x14ac:dyDescent="0.2">
      <c r="A383" s="4">
        <f t="shared" si="16"/>
        <v>381</v>
      </c>
      <c r="B383" s="4" t="str">
        <f t="shared" si="17"/>
        <v/>
      </c>
      <c r="C383" s="4" t="str">
        <f>IFERROR(VLOOKUP(F383,Tablas!$A$1:$B$3,2,0),"")</f>
        <v/>
      </c>
      <c r="D383" s="4" t="str">
        <f t="shared" si="18"/>
        <v xml:space="preserve"> - CONTADO / CASH - Dif. en cambio</v>
      </c>
      <c r="E383" s="19">
        <v>45504</v>
      </c>
      <c r="F383" s="20" t="s">
        <v>27</v>
      </c>
      <c r="G383" s="20"/>
      <c r="H383" s="20" t="s">
        <v>80</v>
      </c>
      <c r="I383" s="20" t="s">
        <v>81</v>
      </c>
      <c r="J383" s="20" t="s">
        <v>153</v>
      </c>
      <c r="K383" s="20" t="s">
        <v>153</v>
      </c>
      <c r="L383" s="20" t="s">
        <v>154</v>
      </c>
      <c r="M383" s="20"/>
      <c r="N383" s="21">
        <v>-5.34</v>
      </c>
      <c r="O383" s="21">
        <v>0</v>
      </c>
      <c r="P383" s="20"/>
      <c r="Q383" s="19">
        <v>45504</v>
      </c>
      <c r="R383" s="20"/>
      <c r="S383" s="20"/>
      <c r="T383" s="20" t="s">
        <v>49</v>
      </c>
      <c r="U383" s="20">
        <v>1036169</v>
      </c>
      <c r="V383" s="20">
        <v>240029658</v>
      </c>
      <c r="W383" s="20" t="s">
        <v>50</v>
      </c>
      <c r="X383" s="20" t="s">
        <v>153</v>
      </c>
      <c r="Y383" s="20" t="s">
        <v>37</v>
      </c>
      <c r="Z383" s="20" t="s">
        <v>63</v>
      </c>
      <c r="AA383" s="20" t="s">
        <v>156</v>
      </c>
      <c r="AB383" s="20"/>
      <c r="AC383" s="20" t="s">
        <v>157</v>
      </c>
      <c r="AD383" s="20" t="s">
        <v>158</v>
      </c>
      <c r="AE383" s="20"/>
      <c r="AF383" t="str">
        <f>VLOOKUP(L383,Contactos!B:B,1,0)</f>
        <v>MY PETS VETERINARY CENTER W.L.L</v>
      </c>
    </row>
    <row r="384" spans="1:32" ht="38.25" x14ac:dyDescent="0.2">
      <c r="A384" s="4">
        <f t="shared" si="16"/>
        <v>382</v>
      </c>
      <c r="B384" s="4" t="str">
        <f t="shared" si="17"/>
        <v/>
      </c>
      <c r="C384" s="4" t="str">
        <f>IFERROR(VLOOKUP(F384,Tablas!$A$1:$B$3,2,0),"")</f>
        <v/>
      </c>
      <c r="D384" s="4" t="str">
        <f t="shared" si="18"/>
        <v xml:space="preserve"> - COBRANZA DOC. 45 DIAS / DA 45 DAYS - DIFERENCIA DE CAMBIO MAYO 2023</v>
      </c>
      <c r="E384" s="19">
        <v>45077</v>
      </c>
      <c r="F384" s="20" t="s">
        <v>27</v>
      </c>
      <c r="G384" s="20"/>
      <c r="H384" s="20" t="s">
        <v>80</v>
      </c>
      <c r="I384" s="20" t="s">
        <v>81</v>
      </c>
      <c r="J384" s="20" t="s">
        <v>354</v>
      </c>
      <c r="K384" s="20" t="s">
        <v>354</v>
      </c>
      <c r="L384" s="20" t="s">
        <v>355</v>
      </c>
      <c r="M384" s="20" t="s">
        <v>33</v>
      </c>
      <c r="N384" s="21">
        <v>-5.33</v>
      </c>
      <c r="O384" s="21">
        <v>0</v>
      </c>
      <c r="P384" s="20"/>
      <c r="Q384" s="19">
        <v>45077</v>
      </c>
      <c r="R384" s="20"/>
      <c r="S384" s="20"/>
      <c r="T384" s="20" t="s">
        <v>229</v>
      </c>
      <c r="U384" s="20">
        <v>812612</v>
      </c>
      <c r="V384" s="20">
        <v>230017231</v>
      </c>
      <c r="W384" s="20" t="s">
        <v>50</v>
      </c>
      <c r="X384" s="20" t="s">
        <v>62</v>
      </c>
      <c r="Y384" s="20" t="s">
        <v>37</v>
      </c>
      <c r="Z384" s="20" t="s">
        <v>577</v>
      </c>
      <c r="AA384" s="20" t="s">
        <v>356</v>
      </c>
      <c r="AB384" s="20"/>
      <c r="AC384" s="20"/>
      <c r="AD384" s="20" t="s">
        <v>357</v>
      </c>
      <c r="AE384" s="20"/>
      <c r="AF384" t="str">
        <f>VLOOKUP(L384,Contactos!B:B,1,0)</f>
        <v>DERIBAL SOCIEDAD ANONIMA</v>
      </c>
    </row>
    <row r="385" spans="1:32" ht="38.25" x14ac:dyDescent="0.2">
      <c r="A385" s="4">
        <f t="shared" si="16"/>
        <v>383</v>
      </c>
      <c r="B385" s="4" t="str">
        <f t="shared" si="17"/>
        <v/>
      </c>
      <c r="C385" s="4" t="str">
        <f>IFERROR(VLOOKUP(F385,Tablas!$A$1:$B$3,2,0),"")</f>
        <v/>
      </c>
      <c r="D385" s="4" t="str">
        <f t="shared" si="18"/>
        <v xml:space="preserve"> - CONTADO / CASH - DIFERENCIA DE CAMBIO JULIO-23</v>
      </c>
      <c r="E385" s="19">
        <v>45138</v>
      </c>
      <c r="F385" s="20" t="s">
        <v>27</v>
      </c>
      <c r="G385" s="20"/>
      <c r="H385" s="20" t="s">
        <v>44</v>
      </c>
      <c r="I385" s="20" t="s">
        <v>45</v>
      </c>
      <c r="J385" s="20" t="s">
        <v>757</v>
      </c>
      <c r="K385" s="20" t="s">
        <v>758</v>
      </c>
      <c r="L385" s="20" t="s">
        <v>759</v>
      </c>
      <c r="M385" s="20"/>
      <c r="N385" s="21">
        <v>-5.19</v>
      </c>
      <c r="O385" s="21">
        <v>0</v>
      </c>
      <c r="P385" s="20"/>
      <c r="Q385" s="19">
        <v>45138</v>
      </c>
      <c r="R385" s="20"/>
      <c r="S385" s="19">
        <v>45138</v>
      </c>
      <c r="T385" s="20" t="s">
        <v>49</v>
      </c>
      <c r="U385" s="20">
        <v>839049</v>
      </c>
      <c r="V385" s="20">
        <v>230024200</v>
      </c>
      <c r="W385" s="20" t="s">
        <v>50</v>
      </c>
      <c r="X385" s="20" t="s">
        <v>62</v>
      </c>
      <c r="Y385" s="20" t="s">
        <v>52</v>
      </c>
      <c r="Z385" s="20" t="s">
        <v>604</v>
      </c>
      <c r="AA385" s="20" t="s">
        <v>760</v>
      </c>
      <c r="AB385" s="20" t="s">
        <v>544</v>
      </c>
      <c r="AC385" s="20" t="s">
        <v>167</v>
      </c>
      <c r="AD385" s="20" t="s">
        <v>56</v>
      </c>
      <c r="AE385" s="20"/>
      <c r="AF385" t="str">
        <f>VLOOKUP(L385,Contactos!B:B,1,0)</f>
        <v>INTERNATIONAL FREIGHT SHIPPING S.A.C.</v>
      </c>
    </row>
    <row r="386" spans="1:32" ht="51" x14ac:dyDescent="0.2">
      <c r="A386" s="4">
        <f t="shared" si="16"/>
        <v>384</v>
      </c>
      <c r="B386" s="4" t="str">
        <f t="shared" si="17"/>
        <v>3717</v>
      </c>
      <c r="C386" s="4" t="str">
        <f>IFERROR(VLOOKUP(F386,Tablas!$A$1:$B$3,2,0),"")</f>
        <v/>
      </c>
      <c r="D386" s="4" t="str">
        <f t="shared" si="18"/>
        <v xml:space="preserve"> - CONTADO / CASH - ABONO PE  3717 - CONSTRUCTORA AGROVET L</v>
      </c>
      <c r="E386" s="19">
        <v>45163</v>
      </c>
      <c r="F386" s="20" t="s">
        <v>27</v>
      </c>
      <c r="G386" s="20" t="s">
        <v>802</v>
      </c>
      <c r="H386" s="20" t="s">
        <v>120</v>
      </c>
      <c r="I386" s="20" t="s">
        <v>121</v>
      </c>
      <c r="J386" s="20" t="s">
        <v>386</v>
      </c>
      <c r="K386" s="20" t="s">
        <v>387</v>
      </c>
      <c r="L386" s="20" t="s">
        <v>388</v>
      </c>
      <c r="M386" s="20" t="s">
        <v>33</v>
      </c>
      <c r="N386" s="21">
        <v>-5.13</v>
      </c>
      <c r="O386" s="21">
        <v>0</v>
      </c>
      <c r="P386" s="20"/>
      <c r="Q386" s="19">
        <v>45163</v>
      </c>
      <c r="R386" s="20"/>
      <c r="S386" s="19">
        <v>45163</v>
      </c>
      <c r="T386" s="20" t="s">
        <v>49</v>
      </c>
      <c r="U386" s="20">
        <v>843242</v>
      </c>
      <c r="V386" s="20">
        <v>230010101</v>
      </c>
      <c r="W386" s="20" t="s">
        <v>35</v>
      </c>
      <c r="X386" s="20" t="s">
        <v>127</v>
      </c>
      <c r="Y386" s="20" t="s">
        <v>128</v>
      </c>
      <c r="Z386" s="20" t="s">
        <v>803</v>
      </c>
      <c r="AA386" s="20" t="s">
        <v>389</v>
      </c>
      <c r="AB386" s="20" t="s">
        <v>390</v>
      </c>
      <c r="AC386" s="20" t="s">
        <v>167</v>
      </c>
      <c r="AD386" s="20" t="s">
        <v>56</v>
      </c>
      <c r="AE386" s="20"/>
      <c r="AF386" t="str">
        <f>VLOOKUP(L386,Contactos!B:B,1,0)</f>
        <v>CONSTRUCTORA Y MULTISERVICIOS AGROVET J&amp;S SOCIEDAD ANONIMA CERRADA</v>
      </c>
    </row>
    <row r="387" spans="1:32" ht="25.5" x14ac:dyDescent="0.2">
      <c r="A387" s="4">
        <f t="shared" si="16"/>
        <v>385</v>
      </c>
      <c r="B387" s="4" t="str">
        <f t="shared" si="17"/>
        <v/>
      </c>
      <c r="C387" s="4" t="str">
        <f>IFERROR(VLOOKUP(F387,Tablas!$A$1:$B$3,2,0),"")</f>
        <v/>
      </c>
      <c r="D387" s="4" t="str">
        <f t="shared" si="18"/>
        <v xml:space="preserve"> - CONTADO / CASH - Dif. en cambio</v>
      </c>
      <c r="E387" s="19">
        <v>45351</v>
      </c>
      <c r="F387" s="20" t="s">
        <v>27</v>
      </c>
      <c r="G387" s="20"/>
      <c r="H387" s="20" t="s">
        <v>44</v>
      </c>
      <c r="I387" s="20" t="s">
        <v>45</v>
      </c>
      <c r="J387" s="20" t="s">
        <v>757</v>
      </c>
      <c r="K387" s="20" t="s">
        <v>758</v>
      </c>
      <c r="L387" s="20" t="s">
        <v>759</v>
      </c>
      <c r="M387" s="20"/>
      <c r="N387" s="21">
        <v>-4.96</v>
      </c>
      <c r="O387" s="21">
        <v>0</v>
      </c>
      <c r="P387" s="20"/>
      <c r="Q387" s="19">
        <v>45351</v>
      </c>
      <c r="R387" s="20"/>
      <c r="S387" s="19">
        <v>45351</v>
      </c>
      <c r="T387" s="20" t="s">
        <v>49</v>
      </c>
      <c r="U387" s="20">
        <v>965093</v>
      </c>
      <c r="V387" s="20">
        <v>240010490</v>
      </c>
      <c r="W387" s="20" t="s">
        <v>50</v>
      </c>
      <c r="X387" s="20" t="s">
        <v>62</v>
      </c>
      <c r="Y387" s="20" t="s">
        <v>52</v>
      </c>
      <c r="Z387" s="20" t="s">
        <v>63</v>
      </c>
      <c r="AA387" s="20" t="s">
        <v>760</v>
      </c>
      <c r="AB387" s="20" t="s">
        <v>544</v>
      </c>
      <c r="AC387" s="20" t="s">
        <v>167</v>
      </c>
      <c r="AD387" s="20" t="s">
        <v>56</v>
      </c>
      <c r="AE387" s="20"/>
      <c r="AF387" t="str">
        <f>VLOOKUP(L387,Contactos!B:B,1,0)</f>
        <v>INTERNATIONAL FREIGHT SHIPPING S.A.C.</v>
      </c>
    </row>
    <row r="388" spans="1:32" x14ac:dyDescent="0.2">
      <c r="A388" s="4">
        <f t="shared" ref="A388:A451" si="19">ROW()-2</f>
        <v>386</v>
      </c>
      <c r="B388" s="4" t="str">
        <f t="shared" ref="B388:B451" si="20">MID(G388,4,20)</f>
        <v>2743</v>
      </c>
      <c r="C388" s="4" t="str">
        <f>IFERROR(VLOOKUP(F388,Tablas!$A$1:$B$3,2,0),"")</f>
        <v/>
      </c>
      <c r="D388" s="4" t="str">
        <f t="shared" ref="D388:D451" si="21">CONCATENATE(AE388," - ",T388," - ",Z388)</f>
        <v xml:space="preserve"> - CONTADO / CASH - PE 2743</v>
      </c>
      <c r="E388" s="19">
        <v>45446</v>
      </c>
      <c r="F388" s="20" t="s">
        <v>27</v>
      </c>
      <c r="G388" s="20" t="s">
        <v>804</v>
      </c>
      <c r="H388" s="20" t="s">
        <v>120</v>
      </c>
      <c r="I388" s="20" t="s">
        <v>121</v>
      </c>
      <c r="J388" s="20" t="s">
        <v>805</v>
      </c>
      <c r="K388" s="20" t="s">
        <v>806</v>
      </c>
      <c r="L388" s="20" t="s">
        <v>807</v>
      </c>
      <c r="M388" s="20"/>
      <c r="N388" s="21">
        <v>-4.8099999999999996</v>
      </c>
      <c r="O388" s="21">
        <v>0</v>
      </c>
      <c r="P388" s="20"/>
      <c r="Q388" s="19">
        <v>45446</v>
      </c>
      <c r="R388" s="20"/>
      <c r="S388" s="19">
        <v>45446</v>
      </c>
      <c r="T388" s="20" t="s">
        <v>49</v>
      </c>
      <c r="U388" s="20">
        <v>976052</v>
      </c>
      <c r="V388" s="20">
        <v>240006462</v>
      </c>
      <c r="W388" s="20" t="s">
        <v>35</v>
      </c>
      <c r="X388" s="20" t="s">
        <v>127</v>
      </c>
      <c r="Y388" s="20" t="s">
        <v>52</v>
      </c>
      <c r="Z388" s="20" t="s">
        <v>804</v>
      </c>
      <c r="AA388" s="20" t="s">
        <v>808</v>
      </c>
      <c r="AB388" s="20" t="s">
        <v>54</v>
      </c>
      <c r="AC388" s="20" t="s">
        <v>167</v>
      </c>
      <c r="AD388" s="20" t="s">
        <v>56</v>
      </c>
      <c r="AE388" s="20"/>
      <c r="AF388" t="e">
        <f>VLOOKUP(L388,Contactos!B:B,1,0)</f>
        <v>#N/A</v>
      </c>
    </row>
    <row r="389" spans="1:32" ht="25.5" x14ac:dyDescent="0.2">
      <c r="A389" s="4">
        <f t="shared" si="19"/>
        <v>387</v>
      </c>
      <c r="B389" s="4" t="str">
        <f t="shared" si="20"/>
        <v/>
      </c>
      <c r="C389" s="4" t="str">
        <f>IFERROR(VLOOKUP(F389,Tablas!$A$1:$B$3,2,0),"")</f>
        <v/>
      </c>
      <c r="D389" s="4" t="str">
        <f t="shared" si="21"/>
        <v xml:space="preserve"> - CONTADO ADELANTADO / CASH IN ADVANCE - Dif. en cambio</v>
      </c>
      <c r="E389" s="19">
        <v>45504</v>
      </c>
      <c r="F389" s="20" t="s">
        <v>27</v>
      </c>
      <c r="G389" s="20"/>
      <c r="H389" s="20" t="s">
        <v>80</v>
      </c>
      <c r="I389" s="20" t="s">
        <v>81</v>
      </c>
      <c r="J389" s="20" t="s">
        <v>292</v>
      </c>
      <c r="K389" s="20" t="s">
        <v>292</v>
      </c>
      <c r="L389" s="20" t="s">
        <v>293</v>
      </c>
      <c r="M389" s="20"/>
      <c r="N389" s="21">
        <v>-4.78</v>
      </c>
      <c r="O389" s="21">
        <v>0</v>
      </c>
      <c r="P389" s="20"/>
      <c r="Q389" s="19">
        <v>45504</v>
      </c>
      <c r="R389" s="20"/>
      <c r="S389" s="20"/>
      <c r="T389" s="20" t="s">
        <v>70</v>
      </c>
      <c r="U389" s="20">
        <v>1036129</v>
      </c>
      <c r="V389" s="20">
        <v>240029618</v>
      </c>
      <c r="W389" s="20" t="s">
        <v>50</v>
      </c>
      <c r="X389" s="20" t="s">
        <v>292</v>
      </c>
      <c r="Y389" s="20" t="s">
        <v>37</v>
      </c>
      <c r="Z389" s="20" t="s">
        <v>63</v>
      </c>
      <c r="AA389" s="20" t="s">
        <v>295</v>
      </c>
      <c r="AB389" s="20" t="s">
        <v>296</v>
      </c>
      <c r="AC389" s="20" t="s">
        <v>66</v>
      </c>
      <c r="AD389" s="20" t="s">
        <v>297</v>
      </c>
      <c r="AE389" s="20"/>
      <c r="AF389" t="str">
        <f>VLOOKUP(L389,Contactos!B:B,1,0)</f>
        <v>BREMER LANKA (PVT) LTD.</v>
      </c>
    </row>
    <row r="390" spans="1:32" ht="25.5" x14ac:dyDescent="0.2">
      <c r="A390" s="4">
        <f t="shared" si="19"/>
        <v>388</v>
      </c>
      <c r="B390" s="4" t="str">
        <f t="shared" si="20"/>
        <v/>
      </c>
      <c r="C390" s="4" t="str">
        <f>IFERROR(VLOOKUP(F390,Tablas!$A$1:$B$3,2,0),"")</f>
        <v/>
      </c>
      <c r="D390" s="4" t="str">
        <f t="shared" si="21"/>
        <v xml:space="preserve"> - CONTADO ADELANTADO / CASH IN ADVANCE - Dif. en cambio</v>
      </c>
      <c r="E390" s="19">
        <v>44804</v>
      </c>
      <c r="F390" s="20" t="s">
        <v>27</v>
      </c>
      <c r="G390" s="20"/>
      <c r="H390" s="20" t="s">
        <v>80</v>
      </c>
      <c r="I390" s="20" t="s">
        <v>81</v>
      </c>
      <c r="J390" s="20" t="s">
        <v>729</v>
      </c>
      <c r="K390" s="20" t="s">
        <v>729</v>
      </c>
      <c r="L390" s="20" t="s">
        <v>730</v>
      </c>
      <c r="M390" s="20" t="s">
        <v>33</v>
      </c>
      <c r="N390" s="21">
        <v>-4.75</v>
      </c>
      <c r="O390" s="21">
        <v>0</v>
      </c>
      <c r="P390" s="20"/>
      <c r="Q390" s="19">
        <v>44804</v>
      </c>
      <c r="R390" s="20"/>
      <c r="S390" s="20"/>
      <c r="T390" s="20" t="s">
        <v>70</v>
      </c>
      <c r="U390" s="20">
        <v>692953</v>
      </c>
      <c r="V390" s="20">
        <v>220032995</v>
      </c>
      <c r="W390" s="20" t="s">
        <v>50</v>
      </c>
      <c r="X390" s="20" t="s">
        <v>62</v>
      </c>
      <c r="Y390" s="20" t="s">
        <v>37</v>
      </c>
      <c r="Z390" s="20" t="s">
        <v>63</v>
      </c>
      <c r="AA390" s="20" t="s">
        <v>731</v>
      </c>
      <c r="AB390" s="20"/>
      <c r="AC390" s="20"/>
      <c r="AD390" s="20" t="s">
        <v>732</v>
      </c>
      <c r="AE390" s="20"/>
      <c r="AF390" t="str">
        <f>VLOOKUP(L390,Contactos!B:B,1,0)</f>
        <v>SEUMEDS LIMITED</v>
      </c>
    </row>
    <row r="391" spans="1:32" ht="25.5" x14ac:dyDescent="0.2">
      <c r="A391" s="4">
        <f t="shared" si="19"/>
        <v>389</v>
      </c>
      <c r="B391" s="4" t="str">
        <f t="shared" si="20"/>
        <v/>
      </c>
      <c r="C391" s="4" t="str">
        <f>IFERROR(VLOOKUP(F391,Tablas!$A$1:$B$3,2,0),"")</f>
        <v/>
      </c>
      <c r="D391" s="4" t="str">
        <f t="shared" si="21"/>
        <v xml:space="preserve"> - COBRANZA DOC. 45 DIAS / DA 45 DAYS - Dif. en cambio</v>
      </c>
      <c r="E391" s="19">
        <v>45291</v>
      </c>
      <c r="F391" s="20" t="s">
        <v>27</v>
      </c>
      <c r="G391" s="20"/>
      <c r="H391" s="20" t="s">
        <v>80</v>
      </c>
      <c r="I391" s="20" t="s">
        <v>81</v>
      </c>
      <c r="J391" s="20" t="s">
        <v>354</v>
      </c>
      <c r="K391" s="20" t="s">
        <v>354</v>
      </c>
      <c r="L391" s="20" t="s">
        <v>355</v>
      </c>
      <c r="M391" s="20" t="s">
        <v>33</v>
      </c>
      <c r="N391" s="21">
        <v>-4.1399999999999997</v>
      </c>
      <c r="O391" s="21">
        <v>0</v>
      </c>
      <c r="P391" s="20"/>
      <c r="Q391" s="19">
        <v>45291</v>
      </c>
      <c r="R391" s="20"/>
      <c r="S391" s="20"/>
      <c r="T391" s="20" t="s">
        <v>229</v>
      </c>
      <c r="U391" s="20">
        <v>921807</v>
      </c>
      <c r="V391" s="20">
        <v>230042425</v>
      </c>
      <c r="W391" s="20" t="s">
        <v>50</v>
      </c>
      <c r="X391" s="20" t="s">
        <v>62</v>
      </c>
      <c r="Y391" s="20" t="s">
        <v>37</v>
      </c>
      <c r="Z391" s="20" t="s">
        <v>63</v>
      </c>
      <c r="AA391" s="20" t="s">
        <v>356</v>
      </c>
      <c r="AB391" s="20"/>
      <c r="AC391" s="20"/>
      <c r="AD391" s="20" t="s">
        <v>357</v>
      </c>
      <c r="AE391" s="20"/>
      <c r="AF391" t="str">
        <f>VLOOKUP(L391,Contactos!B:B,1,0)</f>
        <v>DERIBAL SOCIEDAD ANONIMA</v>
      </c>
    </row>
    <row r="392" spans="1:32" ht="25.5" x14ac:dyDescent="0.2">
      <c r="A392" s="4">
        <f t="shared" si="19"/>
        <v>390</v>
      </c>
      <c r="B392" s="4" t="str">
        <f t="shared" si="20"/>
        <v/>
      </c>
      <c r="C392" s="4" t="str">
        <f>IFERROR(VLOOKUP(F392,Tablas!$A$1:$B$3,2,0),"")</f>
        <v/>
      </c>
      <c r="D392" s="4" t="str">
        <f t="shared" si="21"/>
        <v xml:space="preserve"> - CONTADO / CASH - Dif. en cambio</v>
      </c>
      <c r="E392" s="19">
        <v>45412</v>
      </c>
      <c r="F392" s="20" t="s">
        <v>27</v>
      </c>
      <c r="G392" s="20"/>
      <c r="H392" s="20" t="s">
        <v>29</v>
      </c>
      <c r="I392" s="20" t="s">
        <v>30</v>
      </c>
      <c r="J392" s="20" t="s">
        <v>527</v>
      </c>
      <c r="K392" s="20" t="s">
        <v>527</v>
      </c>
      <c r="L392" s="20" t="s">
        <v>528</v>
      </c>
      <c r="M392" s="20" t="s">
        <v>33</v>
      </c>
      <c r="N392" s="21">
        <v>-3.94</v>
      </c>
      <c r="O392" s="21">
        <v>0</v>
      </c>
      <c r="P392" s="20"/>
      <c r="Q392" s="19">
        <v>45412</v>
      </c>
      <c r="R392" s="20"/>
      <c r="S392" s="20"/>
      <c r="T392" s="20" t="s">
        <v>49</v>
      </c>
      <c r="U392" s="20">
        <v>1001678</v>
      </c>
      <c r="V392" s="20">
        <v>240019065</v>
      </c>
      <c r="W392" s="20" t="s">
        <v>50</v>
      </c>
      <c r="X392" s="20" t="s">
        <v>62</v>
      </c>
      <c r="Y392" s="20" t="s">
        <v>37</v>
      </c>
      <c r="Z392" s="20" t="s">
        <v>63</v>
      </c>
      <c r="AA392" s="20"/>
      <c r="AB392" s="20"/>
      <c r="AC392" s="20" t="s">
        <v>530</v>
      </c>
      <c r="AD392" s="20" t="s">
        <v>278</v>
      </c>
      <c r="AE392" s="20"/>
      <c r="AF392" t="str">
        <f>VLOOKUP(L392,Contactos!B:B,1,0)</f>
        <v>SARAH AL SHARQ AL ASRIYA COMPANY</v>
      </c>
    </row>
    <row r="393" spans="1:32" ht="25.5" x14ac:dyDescent="0.2">
      <c r="A393" s="4">
        <f t="shared" si="19"/>
        <v>391</v>
      </c>
      <c r="B393" s="4" t="str">
        <f t="shared" si="20"/>
        <v/>
      </c>
      <c r="C393" s="4" t="str">
        <f>IFERROR(VLOOKUP(F393,Tablas!$A$1:$B$3,2,0),"")</f>
        <v/>
      </c>
      <c r="D393" s="4" t="str">
        <f t="shared" si="21"/>
        <v xml:space="preserve"> - CONTADO ADELANTADO / CASH IN ADVANCE - Dif. en cambio</v>
      </c>
      <c r="E393" s="19">
        <v>45382</v>
      </c>
      <c r="F393" s="20" t="s">
        <v>27</v>
      </c>
      <c r="G393" s="20"/>
      <c r="H393" s="20" t="s">
        <v>80</v>
      </c>
      <c r="I393" s="20" t="s">
        <v>81</v>
      </c>
      <c r="J393" s="20" t="s">
        <v>729</v>
      </c>
      <c r="K393" s="20" t="s">
        <v>729</v>
      </c>
      <c r="L393" s="20" t="s">
        <v>730</v>
      </c>
      <c r="M393" s="20" t="s">
        <v>33</v>
      </c>
      <c r="N393" s="21">
        <v>-3.94</v>
      </c>
      <c r="O393" s="21">
        <v>0</v>
      </c>
      <c r="P393" s="20"/>
      <c r="Q393" s="19">
        <v>45382</v>
      </c>
      <c r="R393" s="20"/>
      <c r="S393" s="20"/>
      <c r="T393" s="20" t="s">
        <v>70</v>
      </c>
      <c r="U393" s="20">
        <v>974264</v>
      </c>
      <c r="V393" s="20">
        <v>240013709</v>
      </c>
      <c r="W393" s="20" t="s">
        <v>50</v>
      </c>
      <c r="X393" s="20" t="s">
        <v>62</v>
      </c>
      <c r="Y393" s="20" t="s">
        <v>37</v>
      </c>
      <c r="Z393" s="20" t="s">
        <v>63</v>
      </c>
      <c r="AA393" s="20" t="s">
        <v>731</v>
      </c>
      <c r="AB393" s="20"/>
      <c r="AC393" s="20"/>
      <c r="AD393" s="20" t="s">
        <v>732</v>
      </c>
      <c r="AE393" s="20"/>
      <c r="AF393" t="str">
        <f>VLOOKUP(L393,Contactos!B:B,1,0)</f>
        <v>SEUMEDS LIMITED</v>
      </c>
    </row>
    <row r="394" spans="1:32" ht="51" x14ac:dyDescent="0.2">
      <c r="A394" s="4">
        <f t="shared" si="19"/>
        <v>392</v>
      </c>
      <c r="B394" s="4" t="str">
        <f t="shared" si="20"/>
        <v/>
      </c>
      <c r="C394" s="4" t="str">
        <f>IFERROR(VLOOKUP(F394,Tablas!$A$1:$B$3,2,0),"")</f>
        <v/>
      </c>
      <c r="D394" s="4" t="str">
        <f t="shared" si="21"/>
        <v xml:space="preserve"> - 50% ADELANTADO – 50% ANTES DEL ENVIO / 50% IN ADVANCE – 50% BEFORE SHIPMENT - Dif. en cambio</v>
      </c>
      <c r="E394" s="19">
        <v>44985</v>
      </c>
      <c r="F394" s="20" t="s">
        <v>27</v>
      </c>
      <c r="G394" s="20"/>
      <c r="H394" s="20" t="s">
        <v>80</v>
      </c>
      <c r="I394" s="20" t="s">
        <v>81</v>
      </c>
      <c r="J394" s="20" t="s">
        <v>809</v>
      </c>
      <c r="K394" s="20" t="s">
        <v>810</v>
      </c>
      <c r="L394" s="20" t="s">
        <v>811</v>
      </c>
      <c r="M394" s="20"/>
      <c r="N394" s="21">
        <v>-3.89</v>
      </c>
      <c r="O394" s="21">
        <v>0</v>
      </c>
      <c r="P394" s="20"/>
      <c r="Q394" s="19">
        <v>44985</v>
      </c>
      <c r="R394" s="20"/>
      <c r="S394" s="20"/>
      <c r="T394" s="20" t="s">
        <v>114</v>
      </c>
      <c r="U394" s="20">
        <v>783108</v>
      </c>
      <c r="V394" s="20">
        <v>230008741</v>
      </c>
      <c r="W394" s="20" t="s">
        <v>50</v>
      </c>
      <c r="X394" s="20" t="s">
        <v>62</v>
      </c>
      <c r="Y394" s="20" t="s">
        <v>37</v>
      </c>
      <c r="Z394" s="20" t="s">
        <v>63</v>
      </c>
      <c r="AA394" s="20" t="s">
        <v>812</v>
      </c>
      <c r="AB394" s="20"/>
      <c r="AC394" s="20" t="s">
        <v>813</v>
      </c>
      <c r="AD394" s="20" t="s">
        <v>225</v>
      </c>
      <c r="AE394" s="20"/>
      <c r="AF394" t="str">
        <f>VLOOKUP(L394,Contactos!B:B,1,0)</f>
        <v>BIO-SOLUCIONES SA DE CV</v>
      </c>
    </row>
    <row r="395" spans="1:32" ht="25.5" x14ac:dyDescent="0.2">
      <c r="A395" s="4">
        <f t="shared" si="19"/>
        <v>393</v>
      </c>
      <c r="B395" s="4" t="str">
        <f t="shared" si="20"/>
        <v/>
      </c>
      <c r="C395" s="4" t="str">
        <f>IFERROR(VLOOKUP(F395,Tablas!$A$1:$B$3,2,0),"")</f>
        <v/>
      </c>
      <c r="D395" s="4" t="str">
        <f t="shared" si="21"/>
        <v xml:space="preserve"> - CONTADO / CASH - ABONO PE 2164</v>
      </c>
      <c r="E395" s="19">
        <v>45072</v>
      </c>
      <c r="F395" s="20" t="s">
        <v>27</v>
      </c>
      <c r="G395" s="20"/>
      <c r="H395" s="20" t="s">
        <v>120</v>
      </c>
      <c r="I395" s="20" t="s">
        <v>121</v>
      </c>
      <c r="J395" s="20" t="s">
        <v>814</v>
      </c>
      <c r="K395" s="20" t="s">
        <v>815</v>
      </c>
      <c r="L395" s="20" t="s">
        <v>816</v>
      </c>
      <c r="M395" s="20"/>
      <c r="N395" s="21">
        <v>-3.78</v>
      </c>
      <c r="O395" s="21">
        <v>0</v>
      </c>
      <c r="P395" s="20"/>
      <c r="Q395" s="19">
        <v>45072</v>
      </c>
      <c r="R395" s="20"/>
      <c r="S395" s="19">
        <v>45072</v>
      </c>
      <c r="T395" s="20" t="s">
        <v>49</v>
      </c>
      <c r="U395" s="20">
        <v>796515</v>
      </c>
      <c r="V395" s="20">
        <v>230006009</v>
      </c>
      <c r="W395" s="20" t="s">
        <v>35</v>
      </c>
      <c r="X395" s="20" t="s">
        <v>127</v>
      </c>
      <c r="Y395" s="20" t="s">
        <v>52</v>
      </c>
      <c r="Z395" s="20" t="s">
        <v>817</v>
      </c>
      <c r="AA395" s="20" t="s">
        <v>818</v>
      </c>
      <c r="AB395" s="20" t="s">
        <v>54</v>
      </c>
      <c r="AC395" s="20" t="s">
        <v>167</v>
      </c>
      <c r="AD395" s="20" t="s">
        <v>56</v>
      </c>
      <c r="AE395" s="20"/>
      <c r="AF395" t="e">
        <f>VLOOKUP(L395,Contactos!B:B,1,0)</f>
        <v>#N/A</v>
      </c>
    </row>
    <row r="396" spans="1:32" ht="51" x14ac:dyDescent="0.2">
      <c r="A396" s="4">
        <f t="shared" si="19"/>
        <v>394</v>
      </c>
      <c r="B396" s="4" t="str">
        <f t="shared" si="20"/>
        <v>9999-00044619</v>
      </c>
      <c r="C396" s="4" t="str">
        <f>IFERROR(VLOOKUP(F396,Tablas!$A$1:$B$3,2,0),"")</f>
        <v/>
      </c>
      <c r="D396" s="4" t="str">
        <f t="shared" si="21"/>
        <v xml:space="preserve"> - LETRA 75 DIAS / DRAFT 75 DAYS - Notas de crédito clientes - C20110651121</v>
      </c>
      <c r="E396" s="19">
        <v>45070</v>
      </c>
      <c r="F396" s="20" t="s">
        <v>203</v>
      </c>
      <c r="G396" s="20" t="s">
        <v>819</v>
      </c>
      <c r="H396" s="20" t="s">
        <v>44</v>
      </c>
      <c r="I396" s="20" t="s">
        <v>45</v>
      </c>
      <c r="J396" s="20" t="s">
        <v>330</v>
      </c>
      <c r="K396" s="20" t="s">
        <v>331</v>
      </c>
      <c r="L396" s="20" t="s">
        <v>332</v>
      </c>
      <c r="M396" s="20" t="s">
        <v>125</v>
      </c>
      <c r="N396" s="21">
        <v>-3.48</v>
      </c>
      <c r="O396" s="21">
        <v>0</v>
      </c>
      <c r="P396" s="20"/>
      <c r="Q396" s="19">
        <v>45070</v>
      </c>
      <c r="R396" s="20"/>
      <c r="S396" s="19">
        <v>45070</v>
      </c>
      <c r="T396" s="20" t="s">
        <v>126</v>
      </c>
      <c r="U396" s="20">
        <v>794884</v>
      </c>
      <c r="V396" s="20">
        <v>230000323</v>
      </c>
      <c r="W396" s="20" t="s">
        <v>206</v>
      </c>
      <c r="X396" s="20" t="s">
        <v>305</v>
      </c>
      <c r="Y396" s="20" t="s">
        <v>333</v>
      </c>
      <c r="Z396" s="20" t="s">
        <v>334</v>
      </c>
      <c r="AA396" s="20" t="s">
        <v>335</v>
      </c>
      <c r="AB396" s="20" t="s">
        <v>336</v>
      </c>
      <c r="AC396" s="20" t="s">
        <v>337</v>
      </c>
      <c r="AD396" s="20" t="s">
        <v>56</v>
      </c>
      <c r="AE396" s="20"/>
      <c r="AF396" t="str">
        <f>VLOOKUP(L396,Contactos!B:B,1,0)</f>
        <v>REPRESENTACIONES DURAND S.A.C.</v>
      </c>
    </row>
    <row r="397" spans="1:32" ht="38.25" x14ac:dyDescent="0.2">
      <c r="A397" s="4">
        <f t="shared" si="19"/>
        <v>395</v>
      </c>
      <c r="B397" s="4" t="str">
        <f t="shared" si="20"/>
        <v/>
      </c>
      <c r="C397" s="4" t="str">
        <f>IFERROR(VLOOKUP(F397,Tablas!$A$1:$B$3,2,0),"")</f>
        <v/>
      </c>
      <c r="D397" s="4" t="str">
        <f t="shared" si="21"/>
        <v xml:space="preserve"> - COBRANZA DOC. 45 DIAS / DA 45 DAYS - DIFERENCIA DE CAMBIO JULIO-23</v>
      </c>
      <c r="E397" s="19">
        <v>45138</v>
      </c>
      <c r="F397" s="20" t="s">
        <v>27</v>
      </c>
      <c r="G397" s="20"/>
      <c r="H397" s="20" t="s">
        <v>80</v>
      </c>
      <c r="I397" s="20" t="s">
        <v>81</v>
      </c>
      <c r="J397" s="20" t="s">
        <v>354</v>
      </c>
      <c r="K397" s="20" t="s">
        <v>354</v>
      </c>
      <c r="L397" s="20" t="s">
        <v>355</v>
      </c>
      <c r="M397" s="20" t="s">
        <v>33</v>
      </c>
      <c r="N397" s="21">
        <v>-3.25</v>
      </c>
      <c r="O397" s="21">
        <v>0</v>
      </c>
      <c r="P397" s="20"/>
      <c r="Q397" s="19">
        <v>45138</v>
      </c>
      <c r="R397" s="20"/>
      <c r="S397" s="20"/>
      <c r="T397" s="20" t="s">
        <v>229</v>
      </c>
      <c r="U397" s="20">
        <v>839079</v>
      </c>
      <c r="V397" s="20">
        <v>230024230</v>
      </c>
      <c r="W397" s="20" t="s">
        <v>50</v>
      </c>
      <c r="X397" s="20" t="s">
        <v>62</v>
      </c>
      <c r="Y397" s="20" t="s">
        <v>37</v>
      </c>
      <c r="Z397" s="20" t="s">
        <v>604</v>
      </c>
      <c r="AA397" s="20" t="s">
        <v>356</v>
      </c>
      <c r="AB397" s="20"/>
      <c r="AC397" s="20"/>
      <c r="AD397" s="20" t="s">
        <v>357</v>
      </c>
      <c r="AE397" s="20"/>
      <c r="AF397" t="str">
        <f>VLOOKUP(L397,Contactos!B:B,1,0)</f>
        <v>DERIBAL SOCIEDAD ANONIMA</v>
      </c>
    </row>
    <row r="398" spans="1:32" ht="38.25" x14ac:dyDescent="0.2">
      <c r="A398" s="4">
        <f t="shared" si="19"/>
        <v>396</v>
      </c>
      <c r="B398" s="4" t="str">
        <f t="shared" si="20"/>
        <v/>
      </c>
      <c r="C398" s="4" t="str">
        <f>IFERROR(VLOOKUP(F398,Tablas!$A$1:$B$3,2,0),"")</f>
        <v/>
      </c>
      <c r="D398" s="4" t="str">
        <f t="shared" si="21"/>
        <v xml:space="preserve"> - CONTADO ADELANTADO / CASH IN ADVANCE - DIFERENCIA DE CAMBIO JUN-2023</v>
      </c>
      <c r="E398" s="19">
        <v>45107</v>
      </c>
      <c r="F398" s="20" t="s">
        <v>27</v>
      </c>
      <c r="G398" s="20"/>
      <c r="H398" s="20" t="s">
        <v>80</v>
      </c>
      <c r="I398" s="20" t="s">
        <v>81</v>
      </c>
      <c r="J398" s="20" t="s">
        <v>729</v>
      </c>
      <c r="K398" s="20" t="s">
        <v>729</v>
      </c>
      <c r="L398" s="20" t="s">
        <v>730</v>
      </c>
      <c r="M398" s="20" t="s">
        <v>33</v>
      </c>
      <c r="N398" s="21">
        <v>-3.14</v>
      </c>
      <c r="O398" s="21">
        <v>0</v>
      </c>
      <c r="P398" s="20"/>
      <c r="Q398" s="19">
        <v>45107</v>
      </c>
      <c r="R398" s="20"/>
      <c r="S398" s="20"/>
      <c r="T398" s="20" t="s">
        <v>70</v>
      </c>
      <c r="U398" s="20">
        <v>825268</v>
      </c>
      <c r="V398" s="20">
        <v>230020589</v>
      </c>
      <c r="W398" s="20" t="s">
        <v>50</v>
      </c>
      <c r="X398" s="20" t="s">
        <v>62</v>
      </c>
      <c r="Y398" s="20" t="s">
        <v>37</v>
      </c>
      <c r="Z398" s="20" t="s">
        <v>536</v>
      </c>
      <c r="AA398" s="20" t="s">
        <v>731</v>
      </c>
      <c r="AB398" s="20"/>
      <c r="AC398" s="20"/>
      <c r="AD398" s="20" t="s">
        <v>732</v>
      </c>
      <c r="AE398" s="20"/>
      <c r="AF398" t="str">
        <f>VLOOKUP(L398,Contactos!B:B,1,0)</f>
        <v>SEUMEDS LIMITED</v>
      </c>
    </row>
    <row r="399" spans="1:32" ht="25.5" x14ac:dyDescent="0.2">
      <c r="A399" s="4">
        <f t="shared" si="19"/>
        <v>397</v>
      </c>
      <c r="B399" s="4" t="str">
        <f t="shared" si="20"/>
        <v/>
      </c>
      <c r="C399" s="4" t="str">
        <f>IFERROR(VLOOKUP(F399,Tablas!$A$1:$B$3,2,0),"")</f>
        <v/>
      </c>
      <c r="D399" s="4" t="str">
        <f t="shared" si="21"/>
        <v xml:space="preserve"> - COBRANZA DOC. 45 DIAS / DA 45 DAYS - Dif. en cambio</v>
      </c>
      <c r="E399" s="19">
        <v>45351</v>
      </c>
      <c r="F399" s="20" t="s">
        <v>27</v>
      </c>
      <c r="G399" s="20"/>
      <c r="H399" s="20" t="s">
        <v>80</v>
      </c>
      <c r="I399" s="20" t="s">
        <v>81</v>
      </c>
      <c r="J399" s="20" t="s">
        <v>354</v>
      </c>
      <c r="K399" s="20" t="s">
        <v>354</v>
      </c>
      <c r="L399" s="20" t="s">
        <v>355</v>
      </c>
      <c r="M399" s="20" t="s">
        <v>33</v>
      </c>
      <c r="N399" s="21">
        <v>-3.11</v>
      </c>
      <c r="O399" s="21">
        <v>0</v>
      </c>
      <c r="P399" s="20"/>
      <c r="Q399" s="19">
        <v>45351</v>
      </c>
      <c r="R399" s="20"/>
      <c r="S399" s="20"/>
      <c r="T399" s="20" t="s">
        <v>229</v>
      </c>
      <c r="U399" s="20">
        <v>965124</v>
      </c>
      <c r="V399" s="20">
        <v>240010521</v>
      </c>
      <c r="W399" s="20" t="s">
        <v>50</v>
      </c>
      <c r="X399" s="20" t="s">
        <v>62</v>
      </c>
      <c r="Y399" s="20" t="s">
        <v>37</v>
      </c>
      <c r="Z399" s="20" t="s">
        <v>63</v>
      </c>
      <c r="AA399" s="20" t="s">
        <v>356</v>
      </c>
      <c r="AB399" s="20"/>
      <c r="AC399" s="20"/>
      <c r="AD399" s="20" t="s">
        <v>357</v>
      </c>
      <c r="AE399" s="20"/>
      <c r="AF399" t="str">
        <f>VLOOKUP(L399,Contactos!B:B,1,0)</f>
        <v>DERIBAL SOCIEDAD ANONIMA</v>
      </c>
    </row>
    <row r="400" spans="1:32" ht="51" x14ac:dyDescent="0.2">
      <c r="A400" s="4">
        <f t="shared" si="19"/>
        <v>398</v>
      </c>
      <c r="B400" s="4" t="str">
        <f t="shared" si="20"/>
        <v/>
      </c>
      <c r="C400" s="4" t="str">
        <f>IFERROR(VLOOKUP(F400,Tablas!$A$1:$B$3,2,0),"")</f>
        <v/>
      </c>
      <c r="D400" s="4" t="str">
        <f t="shared" si="21"/>
        <v xml:space="preserve"> - LETRA 45-60-75 DIAS / DRAFT 45-60-75 DAYS - Notas de crédito clientes - C20602470882</v>
      </c>
      <c r="E400" s="19">
        <v>44953</v>
      </c>
      <c r="F400" s="20" t="s">
        <v>203</v>
      </c>
      <c r="G400" s="20" t="s">
        <v>820</v>
      </c>
      <c r="H400" s="20" t="s">
        <v>44</v>
      </c>
      <c r="I400" s="20" t="s">
        <v>45</v>
      </c>
      <c r="J400" s="20" t="s">
        <v>263</v>
      </c>
      <c r="K400" s="20" t="s">
        <v>264</v>
      </c>
      <c r="L400" s="20" t="s">
        <v>265</v>
      </c>
      <c r="M400" s="20" t="s">
        <v>125</v>
      </c>
      <c r="N400" s="21">
        <v>-3.07</v>
      </c>
      <c r="O400" s="21">
        <v>0</v>
      </c>
      <c r="P400" s="20"/>
      <c r="Q400" s="19">
        <v>44953</v>
      </c>
      <c r="R400" s="20"/>
      <c r="S400" s="19">
        <v>44953</v>
      </c>
      <c r="T400" s="20" t="s">
        <v>266</v>
      </c>
      <c r="U400" s="20">
        <v>740753</v>
      </c>
      <c r="V400" s="20">
        <v>230000050</v>
      </c>
      <c r="W400" s="20" t="s">
        <v>206</v>
      </c>
      <c r="X400" s="20" t="s">
        <v>274</v>
      </c>
      <c r="Y400" s="20" t="s">
        <v>267</v>
      </c>
      <c r="Z400" s="20" t="s">
        <v>783</v>
      </c>
      <c r="AA400" s="20" t="s">
        <v>269</v>
      </c>
      <c r="AB400" s="20" t="s">
        <v>270</v>
      </c>
      <c r="AC400" s="20" t="s">
        <v>167</v>
      </c>
      <c r="AD400" s="20" t="s">
        <v>56</v>
      </c>
      <c r="AE400" s="20"/>
      <c r="AF400" t="str">
        <f>VLOOKUP(L400,Contactos!B:B,1,0)</f>
        <v>GRUPO PHARMAX VETERINARIA S.A.C.</v>
      </c>
    </row>
    <row r="401" spans="1:32" ht="25.5" x14ac:dyDescent="0.2">
      <c r="A401" s="4">
        <f t="shared" si="19"/>
        <v>399</v>
      </c>
      <c r="B401" s="4" t="str">
        <f t="shared" si="20"/>
        <v/>
      </c>
      <c r="C401" s="4" t="str">
        <f>IFERROR(VLOOKUP(F401,Tablas!$A$1:$B$3,2,0),"")</f>
        <v/>
      </c>
      <c r="D401" s="4" t="str">
        <f t="shared" si="21"/>
        <v xml:space="preserve"> - CONTADO ADELANTADO / CASH IN ADVANCE - Dif. en cambio</v>
      </c>
      <c r="E401" s="19">
        <v>45046</v>
      </c>
      <c r="F401" s="20" t="s">
        <v>27</v>
      </c>
      <c r="G401" s="20"/>
      <c r="H401" s="20" t="s">
        <v>80</v>
      </c>
      <c r="I401" s="20" t="s">
        <v>81</v>
      </c>
      <c r="J401" s="20" t="s">
        <v>729</v>
      </c>
      <c r="K401" s="20" t="s">
        <v>729</v>
      </c>
      <c r="L401" s="20" t="s">
        <v>730</v>
      </c>
      <c r="M401" s="20" t="s">
        <v>33</v>
      </c>
      <c r="N401" s="21">
        <v>-2.89</v>
      </c>
      <c r="O401" s="21">
        <v>0</v>
      </c>
      <c r="P401" s="20"/>
      <c r="Q401" s="19">
        <v>45046</v>
      </c>
      <c r="R401" s="20"/>
      <c r="S401" s="20"/>
      <c r="T401" s="20" t="s">
        <v>70</v>
      </c>
      <c r="U401" s="20">
        <v>798998</v>
      </c>
      <c r="V401" s="20">
        <v>230013552</v>
      </c>
      <c r="W401" s="20" t="s">
        <v>50</v>
      </c>
      <c r="X401" s="20" t="s">
        <v>62</v>
      </c>
      <c r="Y401" s="20" t="s">
        <v>37</v>
      </c>
      <c r="Z401" s="20" t="s">
        <v>63</v>
      </c>
      <c r="AA401" s="20" t="s">
        <v>731</v>
      </c>
      <c r="AB401" s="20"/>
      <c r="AC401" s="20"/>
      <c r="AD401" s="20" t="s">
        <v>732</v>
      </c>
      <c r="AE401" s="20"/>
      <c r="AF401" t="str">
        <f>VLOOKUP(L401,Contactos!B:B,1,0)</f>
        <v>SEUMEDS LIMITED</v>
      </c>
    </row>
    <row r="402" spans="1:32" ht="25.5" x14ac:dyDescent="0.2">
      <c r="A402" s="4">
        <f t="shared" si="19"/>
        <v>400</v>
      </c>
      <c r="B402" s="4" t="str">
        <f t="shared" si="20"/>
        <v/>
      </c>
      <c r="C402" s="4" t="str">
        <f>IFERROR(VLOOKUP(F402,Tablas!$A$1:$B$3,2,0),"")</f>
        <v/>
      </c>
      <c r="D402" s="4" t="str">
        <f t="shared" si="21"/>
        <v xml:space="preserve"> - CONTADO / CASH - Dif. en cambio</v>
      </c>
      <c r="E402" s="19">
        <v>45443</v>
      </c>
      <c r="F402" s="20" t="s">
        <v>27</v>
      </c>
      <c r="G402" s="20"/>
      <c r="H402" s="20" t="s">
        <v>80</v>
      </c>
      <c r="I402" s="20" t="s">
        <v>81</v>
      </c>
      <c r="J402" s="20" t="s">
        <v>153</v>
      </c>
      <c r="K402" s="20" t="s">
        <v>153</v>
      </c>
      <c r="L402" s="20" t="s">
        <v>154</v>
      </c>
      <c r="M402" s="20"/>
      <c r="N402" s="21">
        <v>-2.82</v>
      </c>
      <c r="O402" s="21">
        <v>0</v>
      </c>
      <c r="P402" s="20"/>
      <c r="Q402" s="19">
        <v>45443</v>
      </c>
      <c r="R402" s="20"/>
      <c r="S402" s="20"/>
      <c r="T402" s="20" t="s">
        <v>49</v>
      </c>
      <c r="U402" s="20">
        <v>1014809</v>
      </c>
      <c r="V402" s="20">
        <v>240023066</v>
      </c>
      <c r="W402" s="20" t="s">
        <v>50</v>
      </c>
      <c r="X402" s="20" t="s">
        <v>62</v>
      </c>
      <c r="Y402" s="20" t="s">
        <v>37</v>
      </c>
      <c r="Z402" s="20" t="s">
        <v>63</v>
      </c>
      <c r="AA402" s="20" t="s">
        <v>156</v>
      </c>
      <c r="AB402" s="20"/>
      <c r="AC402" s="20" t="s">
        <v>157</v>
      </c>
      <c r="AD402" s="20" t="s">
        <v>158</v>
      </c>
      <c r="AE402" s="20"/>
      <c r="AF402" t="str">
        <f>VLOOKUP(L402,Contactos!B:B,1,0)</f>
        <v>MY PETS VETERINARY CENTER W.L.L</v>
      </c>
    </row>
    <row r="403" spans="1:32" ht="25.5" x14ac:dyDescent="0.2">
      <c r="A403" s="4">
        <f t="shared" si="19"/>
        <v>401</v>
      </c>
      <c r="B403" s="4" t="str">
        <f t="shared" si="20"/>
        <v/>
      </c>
      <c r="C403" s="4" t="str">
        <f>IFERROR(VLOOKUP(F403,Tablas!$A$1:$B$3,2,0),"")</f>
        <v/>
      </c>
      <c r="D403" s="4" t="str">
        <f t="shared" si="21"/>
        <v xml:space="preserve"> - CONTADO ADELANTADO / CASH IN ADVANCE - Dif. en cambio TC activo</v>
      </c>
      <c r="E403" s="19">
        <v>45016</v>
      </c>
      <c r="F403" s="20" t="s">
        <v>27</v>
      </c>
      <c r="G403" s="20"/>
      <c r="H403" s="20" t="s">
        <v>80</v>
      </c>
      <c r="I403" s="20" t="s">
        <v>81</v>
      </c>
      <c r="J403" s="20" t="s">
        <v>729</v>
      </c>
      <c r="K403" s="20" t="s">
        <v>729</v>
      </c>
      <c r="L403" s="20" t="s">
        <v>730</v>
      </c>
      <c r="M403" s="20" t="s">
        <v>33</v>
      </c>
      <c r="N403" s="21">
        <v>-2.77</v>
      </c>
      <c r="O403" s="21">
        <v>0</v>
      </c>
      <c r="P403" s="20"/>
      <c r="Q403" s="19">
        <v>45016</v>
      </c>
      <c r="R403" s="20"/>
      <c r="S403" s="20"/>
      <c r="T403" s="20" t="s">
        <v>70</v>
      </c>
      <c r="U403" s="20">
        <v>787657</v>
      </c>
      <c r="V403" s="20">
        <v>230010437</v>
      </c>
      <c r="W403" s="20" t="s">
        <v>50</v>
      </c>
      <c r="X403" s="20" t="s">
        <v>62</v>
      </c>
      <c r="Y403" s="20" t="s">
        <v>37</v>
      </c>
      <c r="Z403" s="20" t="s">
        <v>550</v>
      </c>
      <c r="AA403" s="20" t="s">
        <v>731</v>
      </c>
      <c r="AB403" s="20"/>
      <c r="AC403" s="20"/>
      <c r="AD403" s="20" t="s">
        <v>732</v>
      </c>
      <c r="AE403" s="20"/>
      <c r="AF403" t="str">
        <f>VLOOKUP(L403,Contactos!B:B,1,0)</f>
        <v>SEUMEDS LIMITED</v>
      </c>
    </row>
    <row r="404" spans="1:32" ht="51" x14ac:dyDescent="0.2">
      <c r="A404" s="4">
        <f t="shared" si="19"/>
        <v>402</v>
      </c>
      <c r="B404" s="4" t="str">
        <f t="shared" si="20"/>
        <v>9999-00050393</v>
      </c>
      <c r="C404" s="4" t="str">
        <f>IFERROR(VLOOKUP(F404,Tablas!$A$1:$B$3,2,0),"")</f>
        <v/>
      </c>
      <c r="D404" s="4" t="str">
        <f t="shared" si="21"/>
        <v xml:space="preserve"> - LETRA 75 DIAS / DRAFT 75 DAYS - Notas de crédito clientes - C20498074732</v>
      </c>
      <c r="E404" s="19">
        <v>45071</v>
      </c>
      <c r="F404" s="20" t="s">
        <v>203</v>
      </c>
      <c r="G404" s="20" t="s">
        <v>821</v>
      </c>
      <c r="H404" s="20" t="s">
        <v>44</v>
      </c>
      <c r="I404" s="20" t="s">
        <v>45</v>
      </c>
      <c r="J404" s="20" t="s">
        <v>647</v>
      </c>
      <c r="K404" s="20" t="s">
        <v>648</v>
      </c>
      <c r="L404" s="20" t="s">
        <v>649</v>
      </c>
      <c r="M404" s="20" t="s">
        <v>125</v>
      </c>
      <c r="N404" s="21">
        <v>-2.54</v>
      </c>
      <c r="O404" s="21">
        <v>0</v>
      </c>
      <c r="P404" s="20"/>
      <c r="Q404" s="19">
        <v>45071</v>
      </c>
      <c r="R404" s="20"/>
      <c r="S404" s="19">
        <v>45071</v>
      </c>
      <c r="T404" s="20" t="s">
        <v>126</v>
      </c>
      <c r="U404" s="20">
        <v>795683</v>
      </c>
      <c r="V404" s="20">
        <v>230000331</v>
      </c>
      <c r="W404" s="20" t="s">
        <v>206</v>
      </c>
      <c r="X404" s="20" t="s">
        <v>274</v>
      </c>
      <c r="Y404" s="20" t="s">
        <v>333</v>
      </c>
      <c r="Z404" s="20" t="s">
        <v>822</v>
      </c>
      <c r="AA404" s="20" t="s">
        <v>651</v>
      </c>
      <c r="AB404" s="20" t="s">
        <v>502</v>
      </c>
      <c r="AC404" s="20" t="s">
        <v>502</v>
      </c>
      <c r="AD404" s="20" t="s">
        <v>56</v>
      </c>
      <c r="AE404" s="20"/>
      <c r="AF404" t="str">
        <f>VLOOKUP(L404,Contactos!B:B,1,0)</f>
        <v>AGROCOMERCIO S.A.C</v>
      </c>
    </row>
    <row r="405" spans="1:32" ht="25.5" x14ac:dyDescent="0.2">
      <c r="A405" s="4">
        <f t="shared" si="19"/>
        <v>403</v>
      </c>
      <c r="B405" s="4" t="str">
        <f t="shared" si="20"/>
        <v/>
      </c>
      <c r="C405" s="4" t="str">
        <f>IFERROR(VLOOKUP(F405,Tablas!$A$1:$B$3,2,0),"")</f>
        <v/>
      </c>
      <c r="D405" s="4" t="str">
        <f t="shared" si="21"/>
        <v xml:space="preserve"> - CONTADO ADELANTADO / CASH IN ADVANCE - Dif. en cambio</v>
      </c>
      <c r="E405" s="19">
        <v>44985</v>
      </c>
      <c r="F405" s="20" t="s">
        <v>27</v>
      </c>
      <c r="G405" s="20"/>
      <c r="H405" s="20" t="s">
        <v>80</v>
      </c>
      <c r="I405" s="20" t="s">
        <v>81</v>
      </c>
      <c r="J405" s="20" t="s">
        <v>729</v>
      </c>
      <c r="K405" s="20" t="s">
        <v>729</v>
      </c>
      <c r="L405" s="20" t="s">
        <v>730</v>
      </c>
      <c r="M405" s="20" t="s">
        <v>33</v>
      </c>
      <c r="N405" s="21">
        <v>-2.5299999999999998</v>
      </c>
      <c r="O405" s="21">
        <v>0</v>
      </c>
      <c r="P405" s="20"/>
      <c r="Q405" s="19">
        <v>44985</v>
      </c>
      <c r="R405" s="20"/>
      <c r="S405" s="20"/>
      <c r="T405" s="20" t="s">
        <v>70</v>
      </c>
      <c r="U405" s="20">
        <v>783085</v>
      </c>
      <c r="V405" s="20">
        <v>230008718</v>
      </c>
      <c r="W405" s="20" t="s">
        <v>50</v>
      </c>
      <c r="X405" s="20" t="s">
        <v>62</v>
      </c>
      <c r="Y405" s="20" t="s">
        <v>37</v>
      </c>
      <c r="Z405" s="20" t="s">
        <v>63</v>
      </c>
      <c r="AA405" s="20" t="s">
        <v>731</v>
      </c>
      <c r="AB405" s="20"/>
      <c r="AC405" s="20"/>
      <c r="AD405" s="20" t="s">
        <v>732</v>
      </c>
      <c r="AE405" s="20"/>
      <c r="AF405" t="str">
        <f>VLOOKUP(L405,Contactos!B:B,1,0)</f>
        <v>SEUMEDS LIMITED</v>
      </c>
    </row>
    <row r="406" spans="1:32" ht="38.25" x14ac:dyDescent="0.2">
      <c r="A406" s="4">
        <f t="shared" si="19"/>
        <v>404</v>
      </c>
      <c r="B406" s="4" t="str">
        <f t="shared" si="20"/>
        <v/>
      </c>
      <c r="C406" s="4" t="str">
        <f>IFERROR(VLOOKUP(F406,Tablas!$A$1:$B$3,2,0),"")</f>
        <v/>
      </c>
      <c r="D406" s="4" t="str">
        <f t="shared" si="21"/>
        <v xml:space="preserve"> - LETRA 75 DIAS / DRAFT 75 DAYS - PAGO POR CANJE A LETRAS</v>
      </c>
      <c r="E406" s="19">
        <v>45527</v>
      </c>
      <c r="F406" s="20" t="s">
        <v>27</v>
      </c>
      <c r="G406" s="20"/>
      <c r="H406" s="20" t="s">
        <v>44</v>
      </c>
      <c r="I406" s="20" t="s">
        <v>45</v>
      </c>
      <c r="J406" s="20" t="s">
        <v>721</v>
      </c>
      <c r="K406" s="20" t="s">
        <v>722</v>
      </c>
      <c r="L406" s="20" t="s">
        <v>723</v>
      </c>
      <c r="M406" s="20" t="s">
        <v>33</v>
      </c>
      <c r="N406" s="21">
        <v>-2.4300000000000002</v>
      </c>
      <c r="O406" s="21">
        <v>0</v>
      </c>
      <c r="P406" s="20"/>
      <c r="Q406" s="19">
        <v>45527</v>
      </c>
      <c r="R406" s="20"/>
      <c r="S406" s="19">
        <v>45527</v>
      </c>
      <c r="T406" s="20" t="s">
        <v>126</v>
      </c>
      <c r="U406" s="20">
        <v>1012278</v>
      </c>
      <c r="V406" s="20">
        <v>240009871</v>
      </c>
      <c r="W406" s="20" t="s">
        <v>35</v>
      </c>
      <c r="X406" s="20" t="s">
        <v>794</v>
      </c>
      <c r="Y406" s="20" t="s">
        <v>306</v>
      </c>
      <c r="Z406" s="20" t="s">
        <v>795</v>
      </c>
      <c r="AA406" s="20" t="s">
        <v>725</v>
      </c>
      <c r="AB406" s="20" t="s">
        <v>726</v>
      </c>
      <c r="AC406" s="20" t="s">
        <v>727</v>
      </c>
      <c r="AD406" s="20" t="s">
        <v>56</v>
      </c>
      <c r="AE406" s="20"/>
      <c r="AF406" t="str">
        <f>VLOOKUP(L406,Contactos!B:B,1,0)</f>
        <v>INVERSIONES Y SERVICIOS VETERINARIO COTOS S.A.C.</v>
      </c>
    </row>
    <row r="407" spans="1:32" ht="25.5" x14ac:dyDescent="0.2">
      <c r="A407" s="4">
        <f t="shared" si="19"/>
        <v>405</v>
      </c>
      <c r="B407" s="4" t="str">
        <f t="shared" si="20"/>
        <v/>
      </c>
      <c r="C407" s="4" t="str">
        <f>IFERROR(VLOOKUP(F407,Tablas!$A$1:$B$3,2,0),"")</f>
        <v/>
      </c>
      <c r="D407" s="4" t="str">
        <f t="shared" si="21"/>
        <v xml:space="preserve"> - CONTADO / CASH - Dif. en cambio</v>
      </c>
      <c r="E407" s="19">
        <v>45382</v>
      </c>
      <c r="F407" s="20" t="s">
        <v>27</v>
      </c>
      <c r="G407" s="20"/>
      <c r="H407" s="20" t="s">
        <v>80</v>
      </c>
      <c r="I407" s="20" t="s">
        <v>81</v>
      </c>
      <c r="J407" s="20" t="s">
        <v>533</v>
      </c>
      <c r="K407" s="20" t="s">
        <v>533</v>
      </c>
      <c r="L407" s="20" t="s">
        <v>534</v>
      </c>
      <c r="M407" s="20"/>
      <c r="N407" s="21">
        <v>-2.2599999999999998</v>
      </c>
      <c r="O407" s="21">
        <v>0</v>
      </c>
      <c r="P407" s="20"/>
      <c r="Q407" s="19">
        <v>45382</v>
      </c>
      <c r="R407" s="20"/>
      <c r="S407" s="20"/>
      <c r="T407" s="20" t="s">
        <v>49</v>
      </c>
      <c r="U407" s="20">
        <v>974283</v>
      </c>
      <c r="V407" s="20">
        <v>240013728</v>
      </c>
      <c r="W407" s="20" t="s">
        <v>50</v>
      </c>
      <c r="X407" s="20" t="s">
        <v>62</v>
      </c>
      <c r="Y407" s="20" t="s">
        <v>37</v>
      </c>
      <c r="Z407" s="20" t="s">
        <v>63</v>
      </c>
      <c r="AA407" s="20" t="s">
        <v>535</v>
      </c>
      <c r="AB407" s="20"/>
      <c r="AC407" s="20"/>
      <c r="AD407" s="20" t="s">
        <v>196</v>
      </c>
      <c r="AE407" s="20"/>
      <c r="AF407" t="str">
        <f>VLOOKUP(L407,Contactos!B:B,1,0)</f>
        <v>VETLINE</v>
      </c>
    </row>
    <row r="408" spans="1:32" ht="38.25" x14ac:dyDescent="0.2">
      <c r="A408" s="4">
        <f t="shared" si="19"/>
        <v>406</v>
      </c>
      <c r="B408" s="4" t="str">
        <f t="shared" si="20"/>
        <v/>
      </c>
      <c r="C408" s="4" t="str">
        <f>IFERROR(VLOOKUP(F408,Tablas!$A$1:$B$3,2,0),"")</f>
        <v/>
      </c>
      <c r="D408" s="4" t="str">
        <f t="shared" si="21"/>
        <v xml:space="preserve"> - CONTADO ADELANTADO / CASH IN ADVANCE - DIFERENCIA DE CAMBIO MAYO 2023</v>
      </c>
      <c r="E408" s="19">
        <v>45077</v>
      </c>
      <c r="F408" s="20" t="s">
        <v>27</v>
      </c>
      <c r="G408" s="20"/>
      <c r="H408" s="20" t="s">
        <v>80</v>
      </c>
      <c r="I408" s="20" t="s">
        <v>81</v>
      </c>
      <c r="J408" s="20" t="s">
        <v>729</v>
      </c>
      <c r="K408" s="20" t="s">
        <v>729</v>
      </c>
      <c r="L408" s="20" t="s">
        <v>730</v>
      </c>
      <c r="M408" s="20" t="s">
        <v>33</v>
      </c>
      <c r="N408" s="21">
        <v>-2.2200000000000002</v>
      </c>
      <c r="O408" s="21">
        <v>0</v>
      </c>
      <c r="P408" s="20"/>
      <c r="Q408" s="19">
        <v>45077</v>
      </c>
      <c r="R408" s="20"/>
      <c r="S408" s="20"/>
      <c r="T408" s="20" t="s">
        <v>70</v>
      </c>
      <c r="U408" s="20">
        <v>812606</v>
      </c>
      <c r="V408" s="20">
        <v>230017225</v>
      </c>
      <c r="W408" s="20" t="s">
        <v>50</v>
      </c>
      <c r="X408" s="20" t="s">
        <v>62</v>
      </c>
      <c r="Y408" s="20" t="s">
        <v>37</v>
      </c>
      <c r="Z408" s="20" t="s">
        <v>577</v>
      </c>
      <c r="AA408" s="20" t="s">
        <v>731</v>
      </c>
      <c r="AB408" s="20"/>
      <c r="AC408" s="20"/>
      <c r="AD408" s="20" t="s">
        <v>732</v>
      </c>
      <c r="AE408" s="20"/>
      <c r="AF408" t="str">
        <f>VLOOKUP(L408,Contactos!B:B,1,0)</f>
        <v>SEUMEDS LIMITED</v>
      </c>
    </row>
    <row r="409" spans="1:32" ht="25.5" x14ac:dyDescent="0.2">
      <c r="A409" s="4">
        <f t="shared" si="19"/>
        <v>407</v>
      </c>
      <c r="B409" s="4" t="str">
        <f t="shared" si="20"/>
        <v/>
      </c>
      <c r="C409" s="4" t="str">
        <f>IFERROR(VLOOKUP(F409,Tablas!$A$1:$B$3,2,0),"")</f>
        <v/>
      </c>
      <c r="D409" s="4" t="str">
        <f t="shared" si="21"/>
        <v xml:space="preserve"> - CONTADO / CASH - Dif. en cambio</v>
      </c>
      <c r="E409" s="19">
        <v>45443</v>
      </c>
      <c r="F409" s="20" t="s">
        <v>27</v>
      </c>
      <c r="G409" s="20"/>
      <c r="H409" s="20" t="s">
        <v>44</v>
      </c>
      <c r="I409" s="20" t="s">
        <v>45</v>
      </c>
      <c r="J409" s="20" t="s">
        <v>757</v>
      </c>
      <c r="K409" s="20" t="s">
        <v>758</v>
      </c>
      <c r="L409" s="20" t="s">
        <v>759</v>
      </c>
      <c r="M409" s="20"/>
      <c r="N409" s="21">
        <v>-1.89</v>
      </c>
      <c r="O409" s="21">
        <v>0</v>
      </c>
      <c r="P409" s="20"/>
      <c r="Q409" s="19">
        <v>45443</v>
      </c>
      <c r="R409" s="20"/>
      <c r="S409" s="19">
        <v>45443</v>
      </c>
      <c r="T409" s="20" t="s">
        <v>49</v>
      </c>
      <c r="U409" s="20">
        <v>1014766</v>
      </c>
      <c r="V409" s="20">
        <v>240023023</v>
      </c>
      <c r="W409" s="20" t="s">
        <v>50</v>
      </c>
      <c r="X409" s="20" t="s">
        <v>62</v>
      </c>
      <c r="Y409" s="20" t="s">
        <v>52</v>
      </c>
      <c r="Z409" s="20" t="s">
        <v>63</v>
      </c>
      <c r="AA409" s="20" t="s">
        <v>760</v>
      </c>
      <c r="AB409" s="20" t="s">
        <v>544</v>
      </c>
      <c r="AC409" s="20" t="s">
        <v>167</v>
      </c>
      <c r="AD409" s="20" t="s">
        <v>56</v>
      </c>
      <c r="AE409" s="20"/>
      <c r="AF409" t="str">
        <f>VLOOKUP(L409,Contactos!B:B,1,0)</f>
        <v>INTERNATIONAL FREIGHT SHIPPING S.A.C.</v>
      </c>
    </row>
    <row r="410" spans="1:32" ht="25.5" x14ac:dyDescent="0.2">
      <c r="A410" s="4">
        <f t="shared" si="19"/>
        <v>408</v>
      </c>
      <c r="B410" s="4" t="str">
        <f t="shared" si="20"/>
        <v/>
      </c>
      <c r="C410" s="4" t="str">
        <f>IFERROR(VLOOKUP(F410,Tablas!$A$1:$B$3,2,0),"")</f>
        <v/>
      </c>
      <c r="D410" s="4" t="str">
        <f t="shared" si="21"/>
        <v xml:space="preserve"> - CONTADO ADELANTADO / CASH IN ADVANCE - Dif. en cambio</v>
      </c>
      <c r="E410" s="19">
        <v>45291</v>
      </c>
      <c r="F410" s="20" t="s">
        <v>27</v>
      </c>
      <c r="G410" s="20"/>
      <c r="H410" s="20" t="s">
        <v>80</v>
      </c>
      <c r="I410" s="20" t="s">
        <v>81</v>
      </c>
      <c r="J410" s="20" t="s">
        <v>729</v>
      </c>
      <c r="K410" s="20" t="s">
        <v>729</v>
      </c>
      <c r="L410" s="20" t="s">
        <v>730</v>
      </c>
      <c r="M410" s="20" t="s">
        <v>33</v>
      </c>
      <c r="N410" s="21">
        <v>-1.72</v>
      </c>
      <c r="O410" s="21">
        <v>0</v>
      </c>
      <c r="P410" s="20"/>
      <c r="Q410" s="19">
        <v>45291</v>
      </c>
      <c r="R410" s="20"/>
      <c r="S410" s="20"/>
      <c r="T410" s="20" t="s">
        <v>70</v>
      </c>
      <c r="U410" s="20">
        <v>921801</v>
      </c>
      <c r="V410" s="20">
        <v>230042419</v>
      </c>
      <c r="W410" s="20" t="s">
        <v>50</v>
      </c>
      <c r="X410" s="20" t="s">
        <v>62</v>
      </c>
      <c r="Y410" s="20" t="s">
        <v>37</v>
      </c>
      <c r="Z410" s="20" t="s">
        <v>63</v>
      </c>
      <c r="AA410" s="20" t="s">
        <v>731</v>
      </c>
      <c r="AB410" s="20"/>
      <c r="AC410" s="20"/>
      <c r="AD410" s="20" t="s">
        <v>732</v>
      </c>
      <c r="AE410" s="20"/>
      <c r="AF410" t="str">
        <f>VLOOKUP(L410,Contactos!B:B,1,0)</f>
        <v>SEUMEDS LIMITED</v>
      </c>
    </row>
    <row r="411" spans="1:32" ht="38.25" x14ac:dyDescent="0.2">
      <c r="A411" s="4">
        <f t="shared" si="19"/>
        <v>409</v>
      </c>
      <c r="B411" s="4" t="str">
        <f t="shared" si="20"/>
        <v/>
      </c>
      <c r="C411" s="4" t="str">
        <f>IFERROR(VLOOKUP(F411,Tablas!$A$1:$B$3,2,0),"")</f>
        <v/>
      </c>
      <c r="D411" s="4" t="str">
        <f t="shared" si="21"/>
        <v xml:space="preserve"> - CONTADO ADELANTADO / CASH IN ADVANCE - DIFERENCIA DE CAMBIO JULIO-23</v>
      </c>
      <c r="E411" s="19">
        <v>45138</v>
      </c>
      <c r="F411" s="20" t="s">
        <v>27</v>
      </c>
      <c r="G411" s="20"/>
      <c r="H411" s="20" t="s">
        <v>80</v>
      </c>
      <c r="I411" s="20" t="s">
        <v>81</v>
      </c>
      <c r="J411" s="20" t="s">
        <v>729</v>
      </c>
      <c r="K411" s="20" t="s">
        <v>729</v>
      </c>
      <c r="L411" s="20" t="s">
        <v>730</v>
      </c>
      <c r="M411" s="20" t="s">
        <v>33</v>
      </c>
      <c r="N411" s="21">
        <v>-1.36</v>
      </c>
      <c r="O411" s="21">
        <v>0</v>
      </c>
      <c r="P411" s="20"/>
      <c r="Q411" s="19">
        <v>45138</v>
      </c>
      <c r="R411" s="20"/>
      <c r="S411" s="20"/>
      <c r="T411" s="20" t="s">
        <v>70</v>
      </c>
      <c r="U411" s="20">
        <v>839075</v>
      </c>
      <c r="V411" s="20">
        <v>230024226</v>
      </c>
      <c r="W411" s="20" t="s">
        <v>50</v>
      </c>
      <c r="X411" s="20" t="s">
        <v>62</v>
      </c>
      <c r="Y411" s="20" t="s">
        <v>37</v>
      </c>
      <c r="Z411" s="20" t="s">
        <v>604</v>
      </c>
      <c r="AA411" s="20" t="s">
        <v>731</v>
      </c>
      <c r="AB411" s="20"/>
      <c r="AC411" s="20"/>
      <c r="AD411" s="20" t="s">
        <v>732</v>
      </c>
      <c r="AE411" s="20"/>
      <c r="AF411" t="str">
        <f>VLOOKUP(L411,Contactos!B:B,1,0)</f>
        <v>SEUMEDS LIMITED</v>
      </c>
    </row>
    <row r="412" spans="1:32" ht="25.5" x14ac:dyDescent="0.2">
      <c r="A412" s="4">
        <f t="shared" si="19"/>
        <v>410</v>
      </c>
      <c r="B412" s="4" t="str">
        <f t="shared" si="20"/>
        <v/>
      </c>
      <c r="C412" s="4" t="str">
        <f>IFERROR(VLOOKUP(F412,Tablas!$A$1:$B$3,2,0),"")</f>
        <v/>
      </c>
      <c r="D412" s="4" t="str">
        <f t="shared" si="21"/>
        <v xml:space="preserve"> - CONTADO ADELANTADO / CASH IN ADVANCE - Dif. en cambio</v>
      </c>
      <c r="E412" s="19">
        <v>45351</v>
      </c>
      <c r="F412" s="20" t="s">
        <v>27</v>
      </c>
      <c r="G412" s="20"/>
      <c r="H412" s="20" t="s">
        <v>80</v>
      </c>
      <c r="I412" s="20" t="s">
        <v>81</v>
      </c>
      <c r="J412" s="20" t="s">
        <v>729</v>
      </c>
      <c r="K412" s="20" t="s">
        <v>729</v>
      </c>
      <c r="L412" s="20" t="s">
        <v>730</v>
      </c>
      <c r="M412" s="20" t="s">
        <v>33</v>
      </c>
      <c r="N412" s="21">
        <v>-1.3</v>
      </c>
      <c r="O412" s="21">
        <v>0</v>
      </c>
      <c r="P412" s="20"/>
      <c r="Q412" s="19">
        <v>45351</v>
      </c>
      <c r="R412" s="20"/>
      <c r="S412" s="20"/>
      <c r="T412" s="20" t="s">
        <v>70</v>
      </c>
      <c r="U412" s="20">
        <v>965118</v>
      </c>
      <c r="V412" s="20">
        <v>240010515</v>
      </c>
      <c r="W412" s="20" t="s">
        <v>50</v>
      </c>
      <c r="X412" s="20" t="s">
        <v>62</v>
      </c>
      <c r="Y412" s="20" t="s">
        <v>37</v>
      </c>
      <c r="Z412" s="20" t="s">
        <v>63</v>
      </c>
      <c r="AA412" s="20" t="s">
        <v>731</v>
      </c>
      <c r="AB412" s="20"/>
      <c r="AC412" s="20"/>
      <c r="AD412" s="20" t="s">
        <v>732</v>
      </c>
      <c r="AE412" s="20"/>
      <c r="AF412" t="str">
        <f>VLOOKUP(L412,Contactos!B:B,1,0)</f>
        <v>SEUMEDS LIMITED</v>
      </c>
    </row>
    <row r="413" spans="1:32" ht="63.75" x14ac:dyDescent="0.2">
      <c r="A413" s="4">
        <f t="shared" si="19"/>
        <v>411</v>
      </c>
      <c r="B413" s="4" t="str">
        <f t="shared" si="20"/>
        <v/>
      </c>
      <c r="C413" s="4" t="str">
        <f>IFERROR(VLOOKUP(F413,Tablas!$A$1:$B$3,2,0),"")</f>
        <v/>
      </c>
      <c r="D413" s="4" t="str">
        <f t="shared" si="21"/>
        <v xml:space="preserve"> - CONTADO ADELANTADO / CASH IN ADVANCE - Dif. en cambio</v>
      </c>
      <c r="E413" s="19">
        <v>45473</v>
      </c>
      <c r="F413" s="20" t="s">
        <v>27</v>
      </c>
      <c r="G413" s="20"/>
      <c r="H413" s="20" t="s">
        <v>29</v>
      </c>
      <c r="I413" s="20" t="s">
        <v>30</v>
      </c>
      <c r="J413" s="20" t="s">
        <v>710</v>
      </c>
      <c r="K413" s="20" t="s">
        <v>710</v>
      </c>
      <c r="L413" s="20" t="s">
        <v>711</v>
      </c>
      <c r="M413" s="20" t="s">
        <v>33</v>
      </c>
      <c r="N413" s="21">
        <v>-1.25</v>
      </c>
      <c r="O413" s="21">
        <v>0</v>
      </c>
      <c r="P413" s="20"/>
      <c r="Q413" s="19">
        <v>45473</v>
      </c>
      <c r="R413" s="20"/>
      <c r="S413" s="20"/>
      <c r="T413" s="20" t="s">
        <v>70</v>
      </c>
      <c r="U413" s="20">
        <v>1028668</v>
      </c>
      <c r="V413" s="20">
        <v>240026930</v>
      </c>
      <c r="W413" s="20" t="s">
        <v>50</v>
      </c>
      <c r="X413" s="20" t="s">
        <v>62</v>
      </c>
      <c r="Y413" s="20" t="s">
        <v>37</v>
      </c>
      <c r="Z413" s="20" t="s">
        <v>63</v>
      </c>
      <c r="AA413" s="20" t="s">
        <v>713</v>
      </c>
      <c r="AB413" s="20" t="s">
        <v>713</v>
      </c>
      <c r="AC413" s="20" t="s">
        <v>713</v>
      </c>
      <c r="AD413" s="20" t="s">
        <v>714</v>
      </c>
      <c r="AE413" s="20"/>
      <c r="AF413" t="str">
        <f>VLOOKUP(L413,Contactos!B:B,1,0)</f>
        <v>PETLINE ANIMALCARE LTD.</v>
      </c>
    </row>
    <row r="414" spans="1:32" ht="25.5" x14ac:dyDescent="0.2">
      <c r="A414" s="4">
        <f t="shared" si="19"/>
        <v>412</v>
      </c>
      <c r="B414" s="4" t="str">
        <f t="shared" si="20"/>
        <v/>
      </c>
      <c r="C414" s="4" t="str">
        <f>IFERROR(VLOOKUP(F414,Tablas!$A$1:$B$3,2,0),"")</f>
        <v/>
      </c>
      <c r="D414" s="4" t="str">
        <f t="shared" si="21"/>
        <v xml:space="preserve"> - COBRANZA DOC. 45 DIAS / DA 45 DAYS - Dif. en cambio</v>
      </c>
      <c r="E414" s="19">
        <v>45443</v>
      </c>
      <c r="F414" s="20" t="s">
        <v>27</v>
      </c>
      <c r="G414" s="20"/>
      <c r="H414" s="20" t="s">
        <v>80</v>
      </c>
      <c r="I414" s="20" t="s">
        <v>81</v>
      </c>
      <c r="J414" s="20" t="s">
        <v>354</v>
      </c>
      <c r="K414" s="20" t="s">
        <v>354</v>
      </c>
      <c r="L414" s="20" t="s">
        <v>355</v>
      </c>
      <c r="M414" s="20" t="s">
        <v>33</v>
      </c>
      <c r="N414" s="21">
        <v>-1.18</v>
      </c>
      <c r="O414" s="21">
        <v>0</v>
      </c>
      <c r="P414" s="20"/>
      <c r="Q414" s="19">
        <v>45443</v>
      </c>
      <c r="R414" s="20"/>
      <c r="S414" s="20"/>
      <c r="T414" s="20" t="s">
        <v>229</v>
      </c>
      <c r="U414" s="20">
        <v>1014794</v>
      </c>
      <c r="V414" s="20">
        <v>240023051</v>
      </c>
      <c r="W414" s="20" t="s">
        <v>50</v>
      </c>
      <c r="X414" s="20" t="s">
        <v>62</v>
      </c>
      <c r="Y414" s="20" t="s">
        <v>37</v>
      </c>
      <c r="Z414" s="20" t="s">
        <v>63</v>
      </c>
      <c r="AA414" s="20" t="s">
        <v>356</v>
      </c>
      <c r="AB414" s="20"/>
      <c r="AC414" s="20"/>
      <c r="AD414" s="20" t="s">
        <v>357</v>
      </c>
      <c r="AE414" s="20"/>
      <c r="AF414" t="str">
        <f>VLOOKUP(L414,Contactos!B:B,1,0)</f>
        <v>DERIBAL SOCIEDAD ANONIMA</v>
      </c>
    </row>
    <row r="415" spans="1:32" ht="38.25" x14ac:dyDescent="0.2">
      <c r="A415" s="4">
        <f t="shared" si="19"/>
        <v>413</v>
      </c>
      <c r="B415" s="4" t="str">
        <f t="shared" si="20"/>
        <v/>
      </c>
      <c r="C415" s="4" t="str">
        <f>IFERROR(VLOOKUP(F415,Tablas!$A$1:$B$3,2,0),"")</f>
        <v/>
      </c>
      <c r="D415" s="4" t="str">
        <f t="shared" si="21"/>
        <v xml:space="preserve"> - CONTADO ADELANTADO / CASH IN ADVANCE - Dif. en cambio</v>
      </c>
      <c r="E415" s="19">
        <v>45504</v>
      </c>
      <c r="F415" s="20" t="s">
        <v>27</v>
      </c>
      <c r="G415" s="20"/>
      <c r="H415" s="20" t="s">
        <v>80</v>
      </c>
      <c r="I415" s="20" t="s">
        <v>81</v>
      </c>
      <c r="J415" s="20" t="s">
        <v>716</v>
      </c>
      <c r="K415" s="20" t="s">
        <v>716</v>
      </c>
      <c r="L415" s="20" t="s">
        <v>717</v>
      </c>
      <c r="M415" s="20" t="s">
        <v>33</v>
      </c>
      <c r="N415" s="21">
        <v>-1.1499999999999999</v>
      </c>
      <c r="O415" s="21">
        <v>0</v>
      </c>
      <c r="P415" s="20"/>
      <c r="Q415" s="19">
        <v>45504</v>
      </c>
      <c r="R415" s="20"/>
      <c r="S415" s="20"/>
      <c r="T415" s="20" t="s">
        <v>70</v>
      </c>
      <c r="U415" s="20">
        <v>1036138</v>
      </c>
      <c r="V415" s="20">
        <v>240029627</v>
      </c>
      <c r="W415" s="20" t="s">
        <v>50</v>
      </c>
      <c r="X415" s="20" t="s">
        <v>62</v>
      </c>
      <c r="Y415" s="20" t="s">
        <v>37</v>
      </c>
      <c r="Z415" s="20" t="s">
        <v>63</v>
      </c>
      <c r="AA415" s="20" t="s">
        <v>718</v>
      </c>
      <c r="AB415" s="20"/>
      <c r="AC415" s="20" t="s">
        <v>66</v>
      </c>
      <c r="AD415" s="20" t="s">
        <v>719</v>
      </c>
      <c r="AE415" s="20"/>
      <c r="AF415" t="str">
        <f>VLOOKUP(L415,Contactos!B:B,1,0)</f>
        <v>ARMSTRONG HEALTH CARE INC.</v>
      </c>
    </row>
    <row r="416" spans="1:32" ht="25.5" x14ac:dyDescent="0.2">
      <c r="A416" s="4">
        <f t="shared" si="19"/>
        <v>414</v>
      </c>
      <c r="B416" s="4" t="str">
        <f t="shared" si="20"/>
        <v>NO</v>
      </c>
      <c r="C416" s="4" t="str">
        <f>IFERROR(VLOOKUP(F416,Tablas!$A$1:$B$3,2,0),"")</f>
        <v/>
      </c>
      <c r="D416" s="4" t="str">
        <f t="shared" si="21"/>
        <v xml:space="preserve"> - CONTADO / CASH - ABONO NO IDENTIFICADO</v>
      </c>
      <c r="E416" s="19">
        <v>45533</v>
      </c>
      <c r="F416" s="20" t="s">
        <v>27</v>
      </c>
      <c r="G416" s="20" t="s">
        <v>28</v>
      </c>
      <c r="H416" s="20" t="s">
        <v>120</v>
      </c>
      <c r="I416" s="20" t="s">
        <v>121</v>
      </c>
      <c r="J416" s="20" t="s">
        <v>46</v>
      </c>
      <c r="K416" s="20" t="s">
        <v>47</v>
      </c>
      <c r="L416" s="20" t="s">
        <v>48</v>
      </c>
      <c r="M416" s="20"/>
      <c r="N416" s="21">
        <v>-1</v>
      </c>
      <c r="O416" s="21">
        <v>0</v>
      </c>
      <c r="P416" s="20"/>
      <c r="Q416" s="19">
        <v>45533</v>
      </c>
      <c r="R416" s="20"/>
      <c r="S416" s="19">
        <v>45533</v>
      </c>
      <c r="T416" s="20" t="s">
        <v>49</v>
      </c>
      <c r="U416" s="20">
        <v>1033330</v>
      </c>
      <c r="V416" s="20">
        <v>240011519</v>
      </c>
      <c r="W416" s="20" t="s">
        <v>35</v>
      </c>
      <c r="X416" s="20" t="s">
        <v>127</v>
      </c>
      <c r="Y416" s="20" t="s">
        <v>52</v>
      </c>
      <c r="Z416" s="20" t="s">
        <v>578</v>
      </c>
      <c r="AA416" s="20" t="s">
        <v>53</v>
      </c>
      <c r="AB416" s="20" t="s">
        <v>54</v>
      </c>
      <c r="AC416" s="20" t="s">
        <v>55</v>
      </c>
      <c r="AD416" s="20" t="s">
        <v>56</v>
      </c>
      <c r="AE416" s="20"/>
      <c r="AF416" t="e">
        <f>VLOOKUP(L416,Contactos!B:B,1,0)</f>
        <v>#N/A</v>
      </c>
    </row>
    <row r="417" spans="1:32" ht="38.25" x14ac:dyDescent="0.2">
      <c r="A417" s="4">
        <f t="shared" si="19"/>
        <v>415</v>
      </c>
      <c r="B417" s="4" t="str">
        <f t="shared" si="20"/>
        <v/>
      </c>
      <c r="C417" s="4" t="str">
        <f>IFERROR(VLOOKUP(F417,Tablas!$A$1:$B$3,2,0),"")</f>
        <v/>
      </c>
      <c r="D417" s="4" t="str">
        <f t="shared" si="21"/>
        <v xml:space="preserve"> - CONTADO ADELANTADO / CASH IN ADVANCE - Dif. en cambio</v>
      </c>
      <c r="E417" s="19">
        <v>45260</v>
      </c>
      <c r="F417" s="20" t="s">
        <v>27</v>
      </c>
      <c r="G417" s="20"/>
      <c r="H417" s="20" t="s">
        <v>80</v>
      </c>
      <c r="I417" s="20" t="s">
        <v>81</v>
      </c>
      <c r="J417" s="20" t="s">
        <v>716</v>
      </c>
      <c r="K417" s="20" t="s">
        <v>716</v>
      </c>
      <c r="L417" s="20" t="s">
        <v>717</v>
      </c>
      <c r="M417" s="20" t="s">
        <v>33</v>
      </c>
      <c r="N417" s="21">
        <v>-0.99</v>
      </c>
      <c r="O417" s="21">
        <v>0</v>
      </c>
      <c r="P417" s="20"/>
      <c r="Q417" s="19">
        <v>45260</v>
      </c>
      <c r="R417" s="20"/>
      <c r="S417" s="20"/>
      <c r="T417" s="20" t="s">
        <v>70</v>
      </c>
      <c r="U417" s="20">
        <v>898846</v>
      </c>
      <c r="V417" s="20">
        <v>230039680</v>
      </c>
      <c r="W417" s="20" t="s">
        <v>50</v>
      </c>
      <c r="X417" s="20" t="s">
        <v>62</v>
      </c>
      <c r="Y417" s="20" t="s">
        <v>37</v>
      </c>
      <c r="Z417" s="20" t="s">
        <v>63</v>
      </c>
      <c r="AA417" s="20" t="s">
        <v>718</v>
      </c>
      <c r="AB417" s="20"/>
      <c r="AC417" s="20" t="s">
        <v>66</v>
      </c>
      <c r="AD417" s="20" t="s">
        <v>719</v>
      </c>
      <c r="AE417" s="20"/>
      <c r="AF417" t="str">
        <f>VLOOKUP(L417,Contactos!B:B,1,0)</f>
        <v>ARMSTRONG HEALTH CARE INC.</v>
      </c>
    </row>
    <row r="418" spans="1:32" ht="25.5" x14ac:dyDescent="0.2">
      <c r="A418" s="4">
        <f t="shared" si="19"/>
        <v>416</v>
      </c>
      <c r="B418" s="4" t="str">
        <f t="shared" si="20"/>
        <v/>
      </c>
      <c r="C418" s="4" t="str">
        <f>IFERROR(VLOOKUP(F418,Tablas!$A$1:$B$3,2,0),"")</f>
        <v/>
      </c>
      <c r="D418" s="4" t="str">
        <f t="shared" si="21"/>
        <v xml:space="preserve"> - CONTADO / CASH - Dif. en cambio</v>
      </c>
      <c r="E418" s="19">
        <v>45351</v>
      </c>
      <c r="F418" s="20" t="s">
        <v>27</v>
      </c>
      <c r="G418" s="20"/>
      <c r="H418" s="20" t="s">
        <v>80</v>
      </c>
      <c r="I418" s="20" t="s">
        <v>81</v>
      </c>
      <c r="J418" s="20" t="s">
        <v>533</v>
      </c>
      <c r="K418" s="20" t="s">
        <v>533</v>
      </c>
      <c r="L418" s="20" t="s">
        <v>534</v>
      </c>
      <c r="M418" s="20"/>
      <c r="N418" s="21">
        <v>-0.74</v>
      </c>
      <c r="O418" s="21">
        <v>0</v>
      </c>
      <c r="P418" s="20"/>
      <c r="Q418" s="19">
        <v>45351</v>
      </c>
      <c r="R418" s="20"/>
      <c r="S418" s="20"/>
      <c r="T418" s="20" t="s">
        <v>49</v>
      </c>
      <c r="U418" s="20">
        <v>965134</v>
      </c>
      <c r="V418" s="20">
        <v>240010531</v>
      </c>
      <c r="W418" s="20" t="s">
        <v>50</v>
      </c>
      <c r="X418" s="20" t="s">
        <v>62</v>
      </c>
      <c r="Y418" s="20" t="s">
        <v>37</v>
      </c>
      <c r="Z418" s="20" t="s">
        <v>63</v>
      </c>
      <c r="AA418" s="20" t="s">
        <v>535</v>
      </c>
      <c r="AB418" s="20"/>
      <c r="AC418" s="20"/>
      <c r="AD418" s="20" t="s">
        <v>196</v>
      </c>
      <c r="AE418" s="20"/>
      <c r="AF418" t="str">
        <f>VLOOKUP(L418,Contactos!B:B,1,0)</f>
        <v>VETLINE</v>
      </c>
    </row>
    <row r="419" spans="1:32" x14ac:dyDescent="0.2">
      <c r="A419" s="4">
        <f t="shared" si="19"/>
        <v>417</v>
      </c>
      <c r="B419" s="4" t="str">
        <f t="shared" si="20"/>
        <v/>
      </c>
      <c r="C419" s="4" t="str">
        <f>IFERROR(VLOOKUP(F419,Tablas!$A$1:$B$3,2,0),"")</f>
        <v/>
      </c>
      <c r="D419" s="4" t="str">
        <f t="shared" si="21"/>
        <v xml:space="preserve"> - CONTADO / CASH - Dif. en cambio</v>
      </c>
      <c r="E419" s="19">
        <v>45473</v>
      </c>
      <c r="F419" s="20" t="s">
        <v>27</v>
      </c>
      <c r="G419" s="20"/>
      <c r="H419" s="20" t="s">
        <v>29</v>
      </c>
      <c r="I419" s="20" t="s">
        <v>30</v>
      </c>
      <c r="J419" s="20" t="s">
        <v>46</v>
      </c>
      <c r="K419" s="20" t="s">
        <v>47</v>
      </c>
      <c r="L419" s="20" t="s">
        <v>48</v>
      </c>
      <c r="M419" s="20"/>
      <c r="N419" s="21">
        <v>-0.71</v>
      </c>
      <c r="O419" s="21">
        <v>0</v>
      </c>
      <c r="P419" s="20"/>
      <c r="Q419" s="19">
        <v>45473</v>
      </c>
      <c r="R419" s="20"/>
      <c r="S419" s="19">
        <v>45473</v>
      </c>
      <c r="T419" s="20" t="s">
        <v>49</v>
      </c>
      <c r="U419" s="20">
        <v>1028633</v>
      </c>
      <c r="V419" s="20">
        <v>240026895</v>
      </c>
      <c r="W419" s="20" t="s">
        <v>50</v>
      </c>
      <c r="X419" s="20" t="s">
        <v>62</v>
      </c>
      <c r="Y419" s="20" t="s">
        <v>52</v>
      </c>
      <c r="Z419" s="20" t="s">
        <v>63</v>
      </c>
      <c r="AA419" s="20" t="s">
        <v>53</v>
      </c>
      <c r="AB419" s="20" t="s">
        <v>54</v>
      </c>
      <c r="AC419" s="20" t="s">
        <v>55</v>
      </c>
      <c r="AD419" s="20" t="s">
        <v>56</v>
      </c>
      <c r="AE419" s="20"/>
      <c r="AF419" t="e">
        <f>VLOOKUP(L419,Contactos!B:B,1,0)</f>
        <v>#N/A</v>
      </c>
    </row>
    <row r="420" spans="1:32" ht="51" x14ac:dyDescent="0.2">
      <c r="A420" s="4">
        <f t="shared" si="19"/>
        <v>418</v>
      </c>
      <c r="B420" s="4" t="str">
        <f t="shared" si="20"/>
        <v/>
      </c>
      <c r="C420" s="4" t="str">
        <f>IFERROR(VLOOKUP(F420,Tablas!$A$1:$B$3,2,0),"")</f>
        <v/>
      </c>
      <c r="D420" s="4" t="str">
        <f t="shared" si="21"/>
        <v xml:space="preserve"> - 50% ADELANTADO – 50% ANTES DEL ENVIO / 50% IN ADVANCE – 50% BEFORE SHIPMENT - Dif. en cambio</v>
      </c>
      <c r="E420" s="19">
        <v>45504</v>
      </c>
      <c r="F420" s="20" t="s">
        <v>27</v>
      </c>
      <c r="G420" s="20"/>
      <c r="H420" s="20" t="s">
        <v>80</v>
      </c>
      <c r="I420" s="20" t="s">
        <v>81</v>
      </c>
      <c r="J420" s="20" t="s">
        <v>364</v>
      </c>
      <c r="K420" s="20" t="s">
        <v>364</v>
      </c>
      <c r="L420" s="20" t="s">
        <v>365</v>
      </c>
      <c r="M420" s="20" t="s">
        <v>33</v>
      </c>
      <c r="N420" s="21">
        <v>-0.64</v>
      </c>
      <c r="O420" s="21">
        <v>0</v>
      </c>
      <c r="P420" s="20"/>
      <c r="Q420" s="19">
        <v>45504</v>
      </c>
      <c r="R420" s="20"/>
      <c r="S420" s="20"/>
      <c r="T420" s="20" t="s">
        <v>114</v>
      </c>
      <c r="U420" s="20">
        <v>1036158</v>
      </c>
      <c r="V420" s="20">
        <v>240029647</v>
      </c>
      <c r="W420" s="20" t="s">
        <v>50</v>
      </c>
      <c r="X420" s="20" t="s">
        <v>364</v>
      </c>
      <c r="Y420" s="20" t="s">
        <v>37</v>
      </c>
      <c r="Z420" s="20" t="s">
        <v>63</v>
      </c>
      <c r="AA420" s="20" t="s">
        <v>314</v>
      </c>
      <c r="AB420" s="20"/>
      <c r="AC420" s="20"/>
      <c r="AD420" s="20" t="s">
        <v>366</v>
      </c>
      <c r="AE420" s="20"/>
      <c r="AF420" t="str">
        <f>VLOOKUP(L420,Contactos!B:B,1,0)</f>
        <v>MULTIPLE CHOICE FOR GENERAL TRADING</v>
      </c>
    </row>
    <row r="421" spans="1:32" ht="38.25" x14ac:dyDescent="0.2">
      <c r="A421" s="4">
        <f t="shared" si="19"/>
        <v>419</v>
      </c>
      <c r="B421" s="4" t="str">
        <f t="shared" si="20"/>
        <v/>
      </c>
      <c r="C421" s="4" t="str">
        <f>IFERROR(VLOOKUP(F421,Tablas!$A$1:$B$3,2,0),"")</f>
        <v/>
      </c>
      <c r="D421" s="4" t="str">
        <f t="shared" si="21"/>
        <v xml:space="preserve"> - CONTADO ADELANTADO / CASH IN ADVANCE - Dif. en cambio</v>
      </c>
      <c r="E421" s="19">
        <v>45382</v>
      </c>
      <c r="F421" s="20" t="s">
        <v>27</v>
      </c>
      <c r="G421" s="20"/>
      <c r="H421" s="20" t="s">
        <v>80</v>
      </c>
      <c r="I421" s="20" t="s">
        <v>81</v>
      </c>
      <c r="J421" s="20" t="s">
        <v>716</v>
      </c>
      <c r="K421" s="20" t="s">
        <v>716</v>
      </c>
      <c r="L421" s="20" t="s">
        <v>717</v>
      </c>
      <c r="M421" s="20" t="s">
        <v>33</v>
      </c>
      <c r="N421" s="21">
        <v>-0.64</v>
      </c>
      <c r="O421" s="21">
        <v>0</v>
      </c>
      <c r="P421" s="20"/>
      <c r="Q421" s="19">
        <v>45382</v>
      </c>
      <c r="R421" s="20"/>
      <c r="S421" s="20"/>
      <c r="T421" s="20" t="s">
        <v>70</v>
      </c>
      <c r="U421" s="20">
        <v>974257</v>
      </c>
      <c r="V421" s="20">
        <v>240013702</v>
      </c>
      <c r="W421" s="20" t="s">
        <v>50</v>
      </c>
      <c r="X421" s="20" t="s">
        <v>62</v>
      </c>
      <c r="Y421" s="20" t="s">
        <v>37</v>
      </c>
      <c r="Z421" s="20" t="s">
        <v>63</v>
      </c>
      <c r="AA421" s="20" t="s">
        <v>718</v>
      </c>
      <c r="AB421" s="20"/>
      <c r="AC421" s="20" t="s">
        <v>66</v>
      </c>
      <c r="AD421" s="20" t="s">
        <v>719</v>
      </c>
      <c r="AE421" s="20"/>
      <c r="AF421" t="str">
        <f>VLOOKUP(L421,Contactos!B:B,1,0)</f>
        <v>ARMSTRONG HEALTH CARE INC.</v>
      </c>
    </row>
    <row r="422" spans="1:32" ht="25.5" x14ac:dyDescent="0.2">
      <c r="A422" s="4">
        <f t="shared" si="19"/>
        <v>420</v>
      </c>
      <c r="B422" s="4" t="str">
        <f t="shared" si="20"/>
        <v/>
      </c>
      <c r="C422" s="4" t="str">
        <f>IFERROR(VLOOKUP(F422,Tablas!$A$1:$B$3,2,0),"")</f>
        <v/>
      </c>
      <c r="D422" s="4" t="str">
        <f t="shared" si="21"/>
        <v xml:space="preserve"> - CONTADO ADELANTADO / CASH IN ADVANCE - Dif. en cambio</v>
      </c>
      <c r="E422" s="19">
        <v>45322</v>
      </c>
      <c r="F422" s="20" t="s">
        <v>27</v>
      </c>
      <c r="G422" s="20"/>
      <c r="H422" s="20" t="s">
        <v>29</v>
      </c>
      <c r="I422" s="20" t="s">
        <v>30</v>
      </c>
      <c r="J422" s="20" t="s">
        <v>778</v>
      </c>
      <c r="K422" s="20" t="s">
        <v>778</v>
      </c>
      <c r="L422" s="20" t="s">
        <v>779</v>
      </c>
      <c r="M422" s="20" t="s">
        <v>33</v>
      </c>
      <c r="N422" s="21">
        <v>-0.52</v>
      </c>
      <c r="O422" s="21">
        <v>0</v>
      </c>
      <c r="P422" s="20"/>
      <c r="Q422" s="19">
        <v>45322</v>
      </c>
      <c r="R422" s="20"/>
      <c r="S422" s="20"/>
      <c r="T422" s="20" t="s">
        <v>70</v>
      </c>
      <c r="U422" s="20">
        <v>952173</v>
      </c>
      <c r="V422" s="20">
        <v>240007486</v>
      </c>
      <c r="W422" s="20" t="s">
        <v>50</v>
      </c>
      <c r="X422" s="20" t="s">
        <v>62</v>
      </c>
      <c r="Y422" s="20" t="s">
        <v>37</v>
      </c>
      <c r="Z422" s="20" t="s">
        <v>63</v>
      </c>
      <c r="AA422" s="20" t="s">
        <v>781</v>
      </c>
      <c r="AB422" s="20"/>
      <c r="AC422" s="20"/>
      <c r="AD422" s="20" t="s">
        <v>782</v>
      </c>
      <c r="AE422" s="20"/>
      <c r="AF422" t="str">
        <f>VLOOKUP(L422,Contactos!B:B,1,0)</f>
        <v>AZVET</v>
      </c>
    </row>
    <row r="423" spans="1:32" ht="25.5" x14ac:dyDescent="0.2">
      <c r="A423" s="4">
        <f t="shared" si="19"/>
        <v>421</v>
      </c>
      <c r="B423" s="4" t="str">
        <f t="shared" si="20"/>
        <v/>
      </c>
      <c r="C423" s="4" t="str">
        <f>IFERROR(VLOOKUP(F423,Tablas!$A$1:$B$3,2,0),"")</f>
        <v/>
      </c>
      <c r="D423" s="4" t="str">
        <f t="shared" si="21"/>
        <v xml:space="preserve"> - CONTADO ADELANTADO / CASH IN ADVANCE - Dif. en cambio</v>
      </c>
      <c r="E423" s="19">
        <v>45443</v>
      </c>
      <c r="F423" s="20" t="s">
        <v>27</v>
      </c>
      <c r="G423" s="20"/>
      <c r="H423" s="20" t="s">
        <v>80</v>
      </c>
      <c r="I423" s="20" t="s">
        <v>81</v>
      </c>
      <c r="J423" s="20" t="s">
        <v>729</v>
      </c>
      <c r="K423" s="20" t="s">
        <v>729</v>
      </c>
      <c r="L423" s="20" t="s">
        <v>730</v>
      </c>
      <c r="M423" s="20" t="s">
        <v>33</v>
      </c>
      <c r="N423" s="21">
        <v>-0.49</v>
      </c>
      <c r="O423" s="21">
        <v>0</v>
      </c>
      <c r="P423" s="20"/>
      <c r="Q423" s="19">
        <v>45443</v>
      </c>
      <c r="R423" s="20"/>
      <c r="S423" s="20"/>
      <c r="T423" s="20" t="s">
        <v>70</v>
      </c>
      <c r="U423" s="20">
        <v>1014789</v>
      </c>
      <c r="V423" s="20">
        <v>240023046</v>
      </c>
      <c r="W423" s="20" t="s">
        <v>50</v>
      </c>
      <c r="X423" s="20" t="s">
        <v>62</v>
      </c>
      <c r="Y423" s="20" t="s">
        <v>37</v>
      </c>
      <c r="Z423" s="20" t="s">
        <v>63</v>
      </c>
      <c r="AA423" s="20" t="s">
        <v>731</v>
      </c>
      <c r="AB423" s="20"/>
      <c r="AC423" s="20"/>
      <c r="AD423" s="20" t="s">
        <v>732</v>
      </c>
      <c r="AE423" s="20"/>
      <c r="AF423" t="str">
        <f>VLOOKUP(L423,Contactos!B:B,1,0)</f>
        <v>SEUMEDS LIMITED</v>
      </c>
    </row>
    <row r="424" spans="1:32" ht="25.5" x14ac:dyDescent="0.2">
      <c r="A424" s="4">
        <f t="shared" si="19"/>
        <v>422</v>
      </c>
      <c r="B424" s="4" t="str">
        <f t="shared" si="20"/>
        <v/>
      </c>
      <c r="C424" s="4" t="str">
        <f>IFERROR(VLOOKUP(F424,Tablas!$A$1:$B$3,2,0),"")</f>
        <v/>
      </c>
      <c r="D424" s="4" t="str">
        <f t="shared" si="21"/>
        <v xml:space="preserve"> - CONTADO ADELANTADO / CASH IN ADVANCE - Dif. en cambio</v>
      </c>
      <c r="E424" s="19">
        <v>45473</v>
      </c>
      <c r="F424" s="20" t="s">
        <v>27</v>
      </c>
      <c r="G424" s="20"/>
      <c r="H424" s="20" t="s">
        <v>29</v>
      </c>
      <c r="I424" s="20" t="s">
        <v>30</v>
      </c>
      <c r="J424" s="20" t="s">
        <v>778</v>
      </c>
      <c r="K424" s="20" t="s">
        <v>778</v>
      </c>
      <c r="L424" s="20" t="s">
        <v>779</v>
      </c>
      <c r="M424" s="20" t="s">
        <v>33</v>
      </c>
      <c r="N424" s="21">
        <v>-0.46</v>
      </c>
      <c r="O424" s="21">
        <v>0</v>
      </c>
      <c r="P424" s="20"/>
      <c r="Q424" s="19">
        <v>45473</v>
      </c>
      <c r="R424" s="20"/>
      <c r="S424" s="20"/>
      <c r="T424" s="20" t="s">
        <v>70</v>
      </c>
      <c r="U424" s="20">
        <v>1028665</v>
      </c>
      <c r="V424" s="20">
        <v>240026927</v>
      </c>
      <c r="W424" s="20" t="s">
        <v>50</v>
      </c>
      <c r="X424" s="20" t="s">
        <v>62</v>
      </c>
      <c r="Y424" s="20" t="s">
        <v>37</v>
      </c>
      <c r="Z424" s="20" t="s">
        <v>63</v>
      </c>
      <c r="AA424" s="20" t="s">
        <v>781</v>
      </c>
      <c r="AB424" s="20"/>
      <c r="AC424" s="20"/>
      <c r="AD424" s="20" t="s">
        <v>782</v>
      </c>
      <c r="AE424" s="20"/>
      <c r="AF424" t="str">
        <f>VLOOKUP(L424,Contactos!B:B,1,0)</f>
        <v>AZVET</v>
      </c>
    </row>
    <row r="425" spans="1:32" ht="63.75" x14ac:dyDescent="0.2">
      <c r="A425" s="4">
        <f t="shared" si="19"/>
        <v>423</v>
      </c>
      <c r="B425" s="4" t="str">
        <f t="shared" si="20"/>
        <v/>
      </c>
      <c r="C425" s="4" t="str">
        <f>IFERROR(VLOOKUP(F425,Tablas!$A$1:$B$3,2,0),"")</f>
        <v/>
      </c>
      <c r="D425" s="4" t="str">
        <f t="shared" si="21"/>
        <v xml:space="preserve"> - CONTADO ADELANTADO / CASH IN ADVANCE - Dif. en cambio</v>
      </c>
      <c r="E425" s="19">
        <v>45412</v>
      </c>
      <c r="F425" s="20" t="s">
        <v>27</v>
      </c>
      <c r="G425" s="20"/>
      <c r="H425" s="20" t="s">
        <v>29</v>
      </c>
      <c r="I425" s="20" t="s">
        <v>30</v>
      </c>
      <c r="J425" s="20" t="s">
        <v>710</v>
      </c>
      <c r="K425" s="20" t="s">
        <v>710</v>
      </c>
      <c r="L425" s="20" t="s">
        <v>711</v>
      </c>
      <c r="M425" s="20" t="s">
        <v>33</v>
      </c>
      <c r="N425" s="21">
        <v>-0.4</v>
      </c>
      <c r="O425" s="21">
        <v>0</v>
      </c>
      <c r="P425" s="20"/>
      <c r="Q425" s="19">
        <v>45412</v>
      </c>
      <c r="R425" s="20"/>
      <c r="S425" s="20"/>
      <c r="T425" s="20" t="s">
        <v>70</v>
      </c>
      <c r="U425" s="20">
        <v>1001676</v>
      </c>
      <c r="V425" s="20">
        <v>240019063</v>
      </c>
      <c r="W425" s="20" t="s">
        <v>50</v>
      </c>
      <c r="X425" s="20" t="s">
        <v>62</v>
      </c>
      <c r="Y425" s="20" t="s">
        <v>37</v>
      </c>
      <c r="Z425" s="20" t="s">
        <v>63</v>
      </c>
      <c r="AA425" s="20" t="s">
        <v>713</v>
      </c>
      <c r="AB425" s="20" t="s">
        <v>713</v>
      </c>
      <c r="AC425" s="20" t="s">
        <v>713</v>
      </c>
      <c r="AD425" s="20" t="s">
        <v>714</v>
      </c>
      <c r="AE425" s="20"/>
      <c r="AF425" t="str">
        <f>VLOOKUP(L425,Contactos!B:B,1,0)</f>
        <v>PETLINE ANIMALCARE LTD.</v>
      </c>
    </row>
    <row r="426" spans="1:32" ht="38.25" x14ac:dyDescent="0.2">
      <c r="A426" s="4">
        <f t="shared" si="19"/>
        <v>424</v>
      </c>
      <c r="B426" s="4" t="str">
        <f t="shared" si="20"/>
        <v/>
      </c>
      <c r="C426" s="4" t="str">
        <f>IFERROR(VLOOKUP(F426,Tablas!$A$1:$B$3,2,0),"")</f>
        <v/>
      </c>
      <c r="D426" s="4" t="str">
        <f t="shared" si="21"/>
        <v xml:space="preserve"> - CONTADO ADELANTADO / CASH IN ADVANCE - Dif. en cambio</v>
      </c>
      <c r="E426" s="19">
        <v>45291</v>
      </c>
      <c r="F426" s="20" t="s">
        <v>27</v>
      </c>
      <c r="G426" s="20"/>
      <c r="H426" s="20" t="s">
        <v>80</v>
      </c>
      <c r="I426" s="20" t="s">
        <v>81</v>
      </c>
      <c r="J426" s="20" t="s">
        <v>716</v>
      </c>
      <c r="K426" s="20" t="s">
        <v>716</v>
      </c>
      <c r="L426" s="20" t="s">
        <v>717</v>
      </c>
      <c r="M426" s="20" t="s">
        <v>33</v>
      </c>
      <c r="N426" s="21">
        <v>-0.28000000000000003</v>
      </c>
      <c r="O426" s="21">
        <v>0</v>
      </c>
      <c r="P426" s="20"/>
      <c r="Q426" s="19">
        <v>45291</v>
      </c>
      <c r="R426" s="20"/>
      <c r="S426" s="20"/>
      <c r="T426" s="20" t="s">
        <v>70</v>
      </c>
      <c r="U426" s="20">
        <v>921796</v>
      </c>
      <c r="V426" s="20">
        <v>230042414</v>
      </c>
      <c r="W426" s="20" t="s">
        <v>50</v>
      </c>
      <c r="X426" s="20" t="s">
        <v>62</v>
      </c>
      <c r="Y426" s="20" t="s">
        <v>37</v>
      </c>
      <c r="Z426" s="20" t="s">
        <v>63</v>
      </c>
      <c r="AA426" s="20" t="s">
        <v>718</v>
      </c>
      <c r="AB426" s="20"/>
      <c r="AC426" s="20" t="s">
        <v>66</v>
      </c>
      <c r="AD426" s="20" t="s">
        <v>719</v>
      </c>
      <c r="AE426" s="20"/>
      <c r="AF426" t="str">
        <f>VLOOKUP(L426,Contactos!B:B,1,0)</f>
        <v>ARMSTRONG HEALTH CARE INC.</v>
      </c>
    </row>
    <row r="427" spans="1:32" ht="25.5" x14ac:dyDescent="0.2">
      <c r="A427" s="4">
        <f t="shared" si="19"/>
        <v>425</v>
      </c>
      <c r="B427" s="4" t="str">
        <f t="shared" si="20"/>
        <v/>
      </c>
      <c r="C427" s="4" t="str">
        <f>IFERROR(VLOOKUP(F427,Tablas!$A$1:$B$3,2,0),"")</f>
        <v/>
      </c>
      <c r="D427" s="4" t="str">
        <f t="shared" si="21"/>
        <v xml:space="preserve"> - CONTADO / CASH - Dif. en cambio</v>
      </c>
      <c r="E427" s="19">
        <v>45322</v>
      </c>
      <c r="F427" s="20" t="s">
        <v>27</v>
      </c>
      <c r="G427" s="20"/>
      <c r="H427" s="20" t="s">
        <v>80</v>
      </c>
      <c r="I427" s="20" t="s">
        <v>81</v>
      </c>
      <c r="J427" s="20" t="s">
        <v>823</v>
      </c>
      <c r="K427" s="20" t="s">
        <v>823</v>
      </c>
      <c r="L427" s="20" t="s">
        <v>824</v>
      </c>
      <c r="M427" s="20" t="s">
        <v>33</v>
      </c>
      <c r="N427" s="21">
        <v>-0.27</v>
      </c>
      <c r="O427" s="21">
        <v>0</v>
      </c>
      <c r="P427" s="20"/>
      <c r="Q427" s="19">
        <v>45322</v>
      </c>
      <c r="R427" s="20"/>
      <c r="S427" s="20"/>
      <c r="T427" s="20" t="s">
        <v>49</v>
      </c>
      <c r="U427" s="20">
        <v>952184</v>
      </c>
      <c r="V427" s="20">
        <v>240007497</v>
      </c>
      <c r="W427" s="20" t="s">
        <v>50</v>
      </c>
      <c r="X427" s="20" t="s">
        <v>62</v>
      </c>
      <c r="Y427" s="20" t="s">
        <v>37</v>
      </c>
      <c r="Z427" s="20" t="s">
        <v>63</v>
      </c>
      <c r="AA427" s="20" t="s">
        <v>825</v>
      </c>
      <c r="AB427" s="20"/>
      <c r="AC427" s="20"/>
      <c r="AD427" s="20" t="s">
        <v>826</v>
      </c>
      <c r="AE427" s="20"/>
      <c r="AF427" t="str">
        <f>VLOOKUP(L427,Contactos!B:B,1,0)</f>
        <v>MALAFARM</v>
      </c>
    </row>
    <row r="428" spans="1:32" x14ac:dyDescent="0.2">
      <c r="A428" s="4">
        <f t="shared" si="19"/>
        <v>426</v>
      </c>
      <c r="B428" s="4" t="str">
        <f t="shared" si="20"/>
        <v/>
      </c>
      <c r="C428" s="4" t="str">
        <f>IFERROR(VLOOKUP(F428,Tablas!$A$1:$B$3,2,0),"")</f>
        <v/>
      </c>
      <c r="D428" s="4" t="str">
        <f t="shared" si="21"/>
        <v xml:space="preserve"> - CONTADO / CASH - Dif. en cambio</v>
      </c>
      <c r="E428" s="19">
        <v>45412</v>
      </c>
      <c r="F428" s="20" t="s">
        <v>27</v>
      </c>
      <c r="G428" s="20"/>
      <c r="H428" s="20" t="s">
        <v>29</v>
      </c>
      <c r="I428" s="20" t="s">
        <v>30</v>
      </c>
      <c r="J428" s="20" t="s">
        <v>46</v>
      </c>
      <c r="K428" s="20" t="s">
        <v>47</v>
      </c>
      <c r="L428" s="20" t="s">
        <v>48</v>
      </c>
      <c r="M428" s="20"/>
      <c r="N428" s="21">
        <v>-0.22</v>
      </c>
      <c r="O428" s="21">
        <v>0</v>
      </c>
      <c r="P428" s="20"/>
      <c r="Q428" s="19">
        <v>45412</v>
      </c>
      <c r="R428" s="20"/>
      <c r="S428" s="19">
        <v>45412</v>
      </c>
      <c r="T428" s="20" t="s">
        <v>49</v>
      </c>
      <c r="U428" s="20">
        <v>1001641</v>
      </c>
      <c r="V428" s="20">
        <v>240019028</v>
      </c>
      <c r="W428" s="20" t="s">
        <v>50</v>
      </c>
      <c r="X428" s="20" t="s">
        <v>62</v>
      </c>
      <c r="Y428" s="20" t="s">
        <v>52</v>
      </c>
      <c r="Z428" s="20" t="s">
        <v>63</v>
      </c>
      <c r="AA428" s="20" t="s">
        <v>53</v>
      </c>
      <c r="AB428" s="20" t="s">
        <v>54</v>
      </c>
      <c r="AC428" s="20" t="s">
        <v>55</v>
      </c>
      <c r="AD428" s="20" t="s">
        <v>56</v>
      </c>
      <c r="AE428" s="20"/>
      <c r="AF428" t="e">
        <f>VLOOKUP(L428,Contactos!B:B,1,0)</f>
        <v>#N/A</v>
      </c>
    </row>
    <row r="429" spans="1:32" ht="38.25" x14ac:dyDescent="0.2">
      <c r="A429" s="4">
        <f t="shared" si="19"/>
        <v>427</v>
      </c>
      <c r="B429" s="4" t="str">
        <f t="shared" si="20"/>
        <v/>
      </c>
      <c r="C429" s="4" t="str">
        <f>IFERROR(VLOOKUP(F429,Tablas!$A$1:$B$3,2,0),"")</f>
        <v/>
      </c>
      <c r="D429" s="4" t="str">
        <f t="shared" si="21"/>
        <v xml:space="preserve"> - CONTADO ADELANTADO / CASH IN ADVANCE - Dif. en cambio</v>
      </c>
      <c r="E429" s="19">
        <v>45351</v>
      </c>
      <c r="F429" s="20" t="s">
        <v>27</v>
      </c>
      <c r="G429" s="20"/>
      <c r="H429" s="20" t="s">
        <v>80</v>
      </c>
      <c r="I429" s="20" t="s">
        <v>81</v>
      </c>
      <c r="J429" s="20" t="s">
        <v>716</v>
      </c>
      <c r="K429" s="20" t="s">
        <v>716</v>
      </c>
      <c r="L429" s="20" t="s">
        <v>717</v>
      </c>
      <c r="M429" s="20" t="s">
        <v>33</v>
      </c>
      <c r="N429" s="21">
        <v>-0.21</v>
      </c>
      <c r="O429" s="21">
        <v>0</v>
      </c>
      <c r="P429" s="20"/>
      <c r="Q429" s="19">
        <v>45351</v>
      </c>
      <c r="R429" s="20"/>
      <c r="S429" s="20"/>
      <c r="T429" s="20" t="s">
        <v>70</v>
      </c>
      <c r="U429" s="20">
        <v>965111</v>
      </c>
      <c r="V429" s="20">
        <v>240010508</v>
      </c>
      <c r="W429" s="20" t="s">
        <v>50</v>
      </c>
      <c r="X429" s="20" t="s">
        <v>62</v>
      </c>
      <c r="Y429" s="20" t="s">
        <v>37</v>
      </c>
      <c r="Z429" s="20" t="s">
        <v>63</v>
      </c>
      <c r="AA429" s="20" t="s">
        <v>718</v>
      </c>
      <c r="AB429" s="20"/>
      <c r="AC429" s="20" t="s">
        <v>66</v>
      </c>
      <c r="AD429" s="20" t="s">
        <v>719</v>
      </c>
      <c r="AE429" s="20"/>
      <c r="AF429" t="str">
        <f>VLOOKUP(L429,Contactos!B:B,1,0)</f>
        <v>ARMSTRONG HEALTH CARE INC.</v>
      </c>
    </row>
    <row r="430" spans="1:32" ht="25.5" x14ac:dyDescent="0.2">
      <c r="A430" s="4">
        <f t="shared" si="19"/>
        <v>428</v>
      </c>
      <c r="B430" s="4" t="str">
        <f t="shared" si="20"/>
        <v/>
      </c>
      <c r="C430" s="4" t="str">
        <f>IFERROR(VLOOKUP(F430,Tablas!$A$1:$B$3,2,0),"")</f>
        <v/>
      </c>
      <c r="D430" s="4" t="str">
        <f t="shared" si="21"/>
        <v xml:space="preserve"> - CONTADO ADELANTADO / CASH IN ADVANCE - Dif. en cambio</v>
      </c>
      <c r="E430" s="19">
        <v>45412</v>
      </c>
      <c r="F430" s="20" t="s">
        <v>27</v>
      </c>
      <c r="G430" s="20"/>
      <c r="H430" s="20" t="s">
        <v>29</v>
      </c>
      <c r="I430" s="20" t="s">
        <v>30</v>
      </c>
      <c r="J430" s="20" t="s">
        <v>778</v>
      </c>
      <c r="K430" s="20" t="s">
        <v>778</v>
      </c>
      <c r="L430" s="20" t="s">
        <v>779</v>
      </c>
      <c r="M430" s="20" t="s">
        <v>33</v>
      </c>
      <c r="N430" s="21">
        <v>-0.15</v>
      </c>
      <c r="O430" s="21">
        <v>0</v>
      </c>
      <c r="P430" s="20"/>
      <c r="Q430" s="19">
        <v>45412</v>
      </c>
      <c r="R430" s="20"/>
      <c r="S430" s="20"/>
      <c r="T430" s="20" t="s">
        <v>70</v>
      </c>
      <c r="U430" s="20">
        <v>1001673</v>
      </c>
      <c r="V430" s="20">
        <v>240019060</v>
      </c>
      <c r="W430" s="20" t="s">
        <v>50</v>
      </c>
      <c r="X430" s="20" t="s">
        <v>62</v>
      </c>
      <c r="Y430" s="20" t="s">
        <v>37</v>
      </c>
      <c r="Z430" s="20" t="s">
        <v>63</v>
      </c>
      <c r="AA430" s="20" t="s">
        <v>781</v>
      </c>
      <c r="AB430" s="20"/>
      <c r="AC430" s="20"/>
      <c r="AD430" s="20" t="s">
        <v>782</v>
      </c>
      <c r="AE430" s="20"/>
      <c r="AF430" t="str">
        <f>VLOOKUP(L430,Contactos!B:B,1,0)</f>
        <v>AZVET</v>
      </c>
    </row>
    <row r="431" spans="1:32" ht="25.5" x14ac:dyDescent="0.2">
      <c r="A431" s="4">
        <f t="shared" si="19"/>
        <v>429</v>
      </c>
      <c r="B431" s="4" t="str">
        <f t="shared" si="20"/>
        <v/>
      </c>
      <c r="C431" s="4" t="str">
        <f>IFERROR(VLOOKUP(F431,Tablas!$A$1:$B$3,2,0),"")</f>
        <v/>
      </c>
      <c r="D431" s="4" t="str">
        <f t="shared" si="21"/>
        <v xml:space="preserve"> - COBRANZA DOC. 75 DIAS  / DA 75 DAYS - Dif. en cambio</v>
      </c>
      <c r="E431" s="19">
        <v>45473</v>
      </c>
      <c r="F431" s="20" t="s">
        <v>27</v>
      </c>
      <c r="G431" s="20"/>
      <c r="H431" s="20" t="s">
        <v>29</v>
      </c>
      <c r="I431" s="20" t="s">
        <v>30</v>
      </c>
      <c r="J431" s="20" t="s">
        <v>581</v>
      </c>
      <c r="K431" s="20" t="s">
        <v>581</v>
      </c>
      <c r="L431" s="20" t="s">
        <v>506</v>
      </c>
      <c r="M431" s="20" t="s">
        <v>33</v>
      </c>
      <c r="N431" s="21">
        <v>-0.08</v>
      </c>
      <c r="O431" s="21">
        <v>0</v>
      </c>
      <c r="P431" s="20"/>
      <c r="Q431" s="19">
        <v>45473</v>
      </c>
      <c r="R431" s="20"/>
      <c r="S431" s="20"/>
      <c r="T431" s="20" t="s">
        <v>582</v>
      </c>
      <c r="U431" s="20">
        <v>1028657</v>
      </c>
      <c r="V431" s="20">
        <v>240026919</v>
      </c>
      <c r="W431" s="20" t="s">
        <v>50</v>
      </c>
      <c r="X431" s="20" t="s">
        <v>62</v>
      </c>
      <c r="Y431" s="20" t="s">
        <v>37</v>
      </c>
      <c r="Z431" s="20" t="s">
        <v>63</v>
      </c>
      <c r="AA431" s="20" t="s">
        <v>508</v>
      </c>
      <c r="AB431" s="20" t="s">
        <v>509</v>
      </c>
      <c r="AC431" s="20" t="s">
        <v>66</v>
      </c>
      <c r="AD431" s="20" t="s">
        <v>583</v>
      </c>
      <c r="AE431" s="20"/>
      <c r="AF431" t="str">
        <f>VLOOKUP(L431,Contactos!B:B,1,0)</f>
        <v>AL FIAFY FOR VETERINARY CARE</v>
      </c>
    </row>
    <row r="432" spans="1:32" ht="38.25" x14ac:dyDescent="0.2">
      <c r="A432" s="4">
        <f t="shared" si="19"/>
        <v>430</v>
      </c>
      <c r="B432" s="4" t="str">
        <f t="shared" si="20"/>
        <v/>
      </c>
      <c r="C432" s="4" t="str">
        <f>IFERROR(VLOOKUP(F432,Tablas!$A$1:$B$3,2,0),"")</f>
        <v/>
      </c>
      <c r="D432" s="4" t="str">
        <f t="shared" si="21"/>
        <v xml:space="preserve"> - CONTADO ADELANTADO / CASH IN ADVANCE - Dif. en cambio</v>
      </c>
      <c r="E432" s="19">
        <v>45443</v>
      </c>
      <c r="F432" s="20" t="s">
        <v>27</v>
      </c>
      <c r="G432" s="20"/>
      <c r="H432" s="20" t="s">
        <v>80</v>
      </c>
      <c r="I432" s="20" t="s">
        <v>81</v>
      </c>
      <c r="J432" s="20" t="s">
        <v>716</v>
      </c>
      <c r="K432" s="20" t="s">
        <v>716</v>
      </c>
      <c r="L432" s="20" t="s">
        <v>717</v>
      </c>
      <c r="M432" s="20" t="s">
        <v>33</v>
      </c>
      <c r="N432" s="21">
        <v>-0.08</v>
      </c>
      <c r="O432" s="21">
        <v>0</v>
      </c>
      <c r="P432" s="20"/>
      <c r="Q432" s="19">
        <v>45443</v>
      </c>
      <c r="R432" s="20"/>
      <c r="S432" s="20"/>
      <c r="T432" s="20" t="s">
        <v>70</v>
      </c>
      <c r="U432" s="20">
        <v>1014782</v>
      </c>
      <c r="V432" s="20">
        <v>240023039</v>
      </c>
      <c r="W432" s="20" t="s">
        <v>50</v>
      </c>
      <c r="X432" s="20" t="s">
        <v>62</v>
      </c>
      <c r="Y432" s="20" t="s">
        <v>37</v>
      </c>
      <c r="Z432" s="20" t="s">
        <v>63</v>
      </c>
      <c r="AA432" s="20" t="s">
        <v>718</v>
      </c>
      <c r="AB432" s="20"/>
      <c r="AC432" s="20" t="s">
        <v>66</v>
      </c>
      <c r="AD432" s="20" t="s">
        <v>719</v>
      </c>
      <c r="AE432" s="20"/>
      <c r="AF432" t="str">
        <f>VLOOKUP(L432,Contactos!B:B,1,0)</f>
        <v>ARMSTRONG HEALTH CARE INC.</v>
      </c>
    </row>
    <row r="433" spans="1:32" ht="51" x14ac:dyDescent="0.2">
      <c r="A433" s="4">
        <f t="shared" si="19"/>
        <v>431</v>
      </c>
      <c r="B433" s="4" t="str">
        <f t="shared" si="20"/>
        <v/>
      </c>
      <c r="C433" s="4" t="str">
        <f>IFERROR(VLOOKUP(F433,Tablas!$A$1:$B$3,2,0),"")</f>
        <v/>
      </c>
      <c r="D433" s="4" t="str">
        <f t="shared" si="21"/>
        <v xml:space="preserve"> - CONTADO ADELANTADO / CASH IN ADVANCE - Dif. en cambio</v>
      </c>
      <c r="E433" s="19">
        <v>45504</v>
      </c>
      <c r="F433" s="20" t="s">
        <v>27</v>
      </c>
      <c r="G433" s="20"/>
      <c r="H433" s="20" t="s">
        <v>80</v>
      </c>
      <c r="I433" s="20" t="s">
        <v>81</v>
      </c>
      <c r="J433" s="20" t="s">
        <v>92</v>
      </c>
      <c r="K433" s="20" t="s">
        <v>92</v>
      </c>
      <c r="L433" s="20" t="s">
        <v>93</v>
      </c>
      <c r="M433" s="20" t="s">
        <v>33</v>
      </c>
      <c r="N433" s="21">
        <v>-7.0000000000000007E-2</v>
      </c>
      <c r="O433" s="21">
        <v>0</v>
      </c>
      <c r="P433" s="20"/>
      <c r="Q433" s="19">
        <v>45504</v>
      </c>
      <c r="R433" s="20"/>
      <c r="S433" s="20"/>
      <c r="T433" s="20" t="s">
        <v>70</v>
      </c>
      <c r="U433" s="20">
        <v>1036150</v>
      </c>
      <c r="V433" s="20">
        <v>240029639</v>
      </c>
      <c r="W433" s="20" t="s">
        <v>50</v>
      </c>
      <c r="X433" s="20" t="s">
        <v>92</v>
      </c>
      <c r="Y433" s="20" t="s">
        <v>37</v>
      </c>
      <c r="Z433" s="20" t="s">
        <v>63</v>
      </c>
      <c r="AA433" s="20" t="s">
        <v>95</v>
      </c>
      <c r="AB433" s="20" t="s">
        <v>66</v>
      </c>
      <c r="AC433" s="20" t="s">
        <v>66</v>
      </c>
      <c r="AD433" s="20" t="s">
        <v>96</v>
      </c>
      <c r="AE433" s="20"/>
      <c r="AF433" t="str">
        <f>VLOOKUP(L433,Contactos!B:B,1,0)</f>
        <v>QUALITY CO. FOR VET.MED. TRADE</v>
      </c>
    </row>
    <row r="434" spans="1:32" ht="25.5" x14ac:dyDescent="0.2">
      <c r="A434" s="4">
        <f t="shared" si="19"/>
        <v>432</v>
      </c>
      <c r="B434" s="4" t="str">
        <f t="shared" si="20"/>
        <v>ONDEO</v>
      </c>
      <c r="C434" s="4" t="str">
        <f>IFERROR(VLOOKUP(F434,Tablas!$A$1:$B$3,2,0),"")</f>
        <v/>
      </c>
      <c r="D434" s="4" t="str">
        <f t="shared" si="21"/>
        <v xml:space="preserve"> - CONTADO / CASH - REDONDEO</v>
      </c>
      <c r="E434" s="19">
        <v>45518</v>
      </c>
      <c r="F434" s="20" t="s">
        <v>27</v>
      </c>
      <c r="G434" s="20" t="s">
        <v>827</v>
      </c>
      <c r="H434" s="20" t="s">
        <v>44</v>
      </c>
      <c r="I434" s="20" t="s">
        <v>45</v>
      </c>
      <c r="J434" s="20" t="s">
        <v>828</v>
      </c>
      <c r="K434" s="20" t="s">
        <v>829</v>
      </c>
      <c r="L434" s="20" t="s">
        <v>830</v>
      </c>
      <c r="M434" s="20"/>
      <c r="N434" s="21">
        <v>-0.01</v>
      </c>
      <c r="O434" s="21">
        <v>0</v>
      </c>
      <c r="P434" s="20"/>
      <c r="Q434" s="19">
        <v>45518</v>
      </c>
      <c r="R434" s="20"/>
      <c r="S434" s="19">
        <v>45518</v>
      </c>
      <c r="T434" s="20" t="s">
        <v>49</v>
      </c>
      <c r="U434" s="20">
        <v>1008526</v>
      </c>
      <c r="V434" s="20">
        <v>240021711</v>
      </c>
      <c r="W434" s="20" t="s">
        <v>50</v>
      </c>
      <c r="X434" s="20" t="s">
        <v>831</v>
      </c>
      <c r="Y434" s="20" t="s">
        <v>52</v>
      </c>
      <c r="Z434" s="20" t="s">
        <v>827</v>
      </c>
      <c r="AA434" s="20" t="s">
        <v>832</v>
      </c>
      <c r="AB434" s="20" t="s">
        <v>450</v>
      </c>
      <c r="AC434" s="20" t="s">
        <v>450</v>
      </c>
      <c r="AD434" s="20" t="s">
        <v>56</v>
      </c>
      <c r="AE434" s="20"/>
      <c r="AF434" t="e">
        <f>VLOOKUP(L434,Contactos!B:B,1,0)</f>
        <v>#N/A</v>
      </c>
    </row>
    <row r="435" spans="1:32" ht="25.5" x14ac:dyDescent="0.2">
      <c r="A435" s="4">
        <f t="shared" si="19"/>
        <v>433</v>
      </c>
      <c r="B435" s="4" t="str">
        <f t="shared" si="20"/>
        <v>STE</v>
      </c>
      <c r="C435" s="4" t="str">
        <f>IFERROR(VLOOKUP(F435,Tablas!$A$1:$B$3,2,0),"")</f>
        <v/>
      </c>
      <c r="D435" s="4" t="str">
        <f t="shared" si="21"/>
        <v xml:space="preserve"> - CONTADO / CASH - AJUSTE</v>
      </c>
      <c r="E435" s="19">
        <v>45552</v>
      </c>
      <c r="F435" s="20" t="s">
        <v>27</v>
      </c>
      <c r="G435" s="20" t="s">
        <v>833</v>
      </c>
      <c r="H435" s="20" t="s">
        <v>44</v>
      </c>
      <c r="I435" s="20" t="s">
        <v>45</v>
      </c>
      <c r="J435" s="20" t="s">
        <v>386</v>
      </c>
      <c r="K435" s="20" t="s">
        <v>387</v>
      </c>
      <c r="L435" s="20" t="s">
        <v>388</v>
      </c>
      <c r="M435" s="20" t="s">
        <v>33</v>
      </c>
      <c r="N435" s="21">
        <v>0.01</v>
      </c>
      <c r="O435" s="21">
        <v>0</v>
      </c>
      <c r="P435" s="20"/>
      <c r="Q435" s="19">
        <v>45552</v>
      </c>
      <c r="R435" s="20"/>
      <c r="S435" s="19">
        <v>45552</v>
      </c>
      <c r="T435" s="20" t="s">
        <v>49</v>
      </c>
      <c r="U435" s="20">
        <v>1025877</v>
      </c>
      <c r="V435" s="20">
        <v>240026240</v>
      </c>
      <c r="W435" s="20" t="s">
        <v>50</v>
      </c>
      <c r="X435" s="20" t="s">
        <v>834</v>
      </c>
      <c r="Y435" s="20" t="s">
        <v>128</v>
      </c>
      <c r="Z435" s="20" t="s">
        <v>833</v>
      </c>
      <c r="AA435" s="20" t="s">
        <v>389</v>
      </c>
      <c r="AB435" s="20" t="s">
        <v>390</v>
      </c>
      <c r="AC435" s="20" t="s">
        <v>167</v>
      </c>
      <c r="AD435" s="20" t="s">
        <v>56</v>
      </c>
      <c r="AE435" s="20"/>
      <c r="AF435" t="str">
        <f>VLOOKUP(L435,Contactos!B:B,1,0)</f>
        <v>CONSTRUCTORA Y MULTISERVICIOS AGROVET J&amp;S SOCIEDAD ANONIMA CERRADA</v>
      </c>
    </row>
    <row r="436" spans="1:32" ht="25.5" x14ac:dyDescent="0.2">
      <c r="A436" s="4">
        <f t="shared" si="19"/>
        <v>434</v>
      </c>
      <c r="B436" s="4" t="str">
        <f t="shared" si="20"/>
        <v/>
      </c>
      <c r="C436" s="4" t="str">
        <f>IFERROR(VLOOKUP(F436,Tablas!$A$1:$B$3,2,0),"")</f>
        <v/>
      </c>
      <c r="D436" s="4" t="str">
        <f t="shared" si="21"/>
        <v xml:space="preserve"> - CONTADO / CASH - Redondeo</v>
      </c>
      <c r="E436" s="19">
        <v>45565</v>
      </c>
      <c r="F436" s="20" t="s">
        <v>27</v>
      </c>
      <c r="G436" s="20"/>
      <c r="H436" s="20" t="s">
        <v>44</v>
      </c>
      <c r="I436" s="20" t="s">
        <v>45</v>
      </c>
      <c r="J436" s="20" t="s">
        <v>835</v>
      </c>
      <c r="K436" s="20" t="s">
        <v>836</v>
      </c>
      <c r="L436" s="20" t="s">
        <v>837</v>
      </c>
      <c r="M436" s="20"/>
      <c r="N436" s="21">
        <v>0.01</v>
      </c>
      <c r="O436" s="21">
        <v>0</v>
      </c>
      <c r="P436" s="20"/>
      <c r="Q436" s="19">
        <v>45565</v>
      </c>
      <c r="R436" s="20"/>
      <c r="S436" s="19">
        <v>45565</v>
      </c>
      <c r="T436" s="20" t="s">
        <v>49</v>
      </c>
      <c r="U436" s="20">
        <v>1033510</v>
      </c>
      <c r="V436" s="20">
        <v>240028930</v>
      </c>
      <c r="W436" s="20" t="s">
        <v>50</v>
      </c>
      <c r="X436" s="20" t="s">
        <v>834</v>
      </c>
      <c r="Y436" s="20" t="s">
        <v>52</v>
      </c>
      <c r="Z436" s="20" t="s">
        <v>838</v>
      </c>
      <c r="AA436" s="20" t="s">
        <v>839</v>
      </c>
      <c r="AB436" s="20" t="s">
        <v>840</v>
      </c>
      <c r="AC436" s="20" t="s">
        <v>502</v>
      </c>
      <c r="AD436" s="20" t="s">
        <v>56</v>
      </c>
      <c r="AE436" s="20"/>
      <c r="AF436" t="e">
        <f>VLOOKUP(L436,Contactos!B:B,1,0)</f>
        <v>#N/A</v>
      </c>
    </row>
    <row r="437" spans="1:32" ht="25.5" x14ac:dyDescent="0.2">
      <c r="A437" s="4">
        <f t="shared" si="19"/>
        <v>435</v>
      </c>
      <c r="B437" s="4" t="str">
        <f t="shared" si="20"/>
        <v/>
      </c>
      <c r="C437" s="4" t="str">
        <f>IFERROR(VLOOKUP(F437,Tablas!$A$1:$B$3,2,0),"")</f>
        <v/>
      </c>
      <c r="D437" s="4" t="str">
        <f t="shared" si="21"/>
        <v xml:space="preserve"> - CONTADO ADELANTADO / CASH IN ADVANCE - Dif. en cambio</v>
      </c>
      <c r="E437" s="19">
        <v>45443</v>
      </c>
      <c r="F437" s="20" t="s">
        <v>27</v>
      </c>
      <c r="G437" s="20"/>
      <c r="H437" s="20" t="s">
        <v>29</v>
      </c>
      <c r="I437" s="20" t="s">
        <v>30</v>
      </c>
      <c r="J437" s="20" t="s">
        <v>778</v>
      </c>
      <c r="K437" s="20" t="s">
        <v>778</v>
      </c>
      <c r="L437" s="20" t="s">
        <v>779</v>
      </c>
      <c r="M437" s="20" t="s">
        <v>33</v>
      </c>
      <c r="N437" s="21">
        <v>0.04</v>
      </c>
      <c r="O437" s="21">
        <v>0</v>
      </c>
      <c r="P437" s="20"/>
      <c r="Q437" s="19">
        <v>45443</v>
      </c>
      <c r="R437" s="20"/>
      <c r="S437" s="20"/>
      <c r="T437" s="20" t="s">
        <v>70</v>
      </c>
      <c r="U437" s="20">
        <v>1014792</v>
      </c>
      <c r="V437" s="20">
        <v>240023049</v>
      </c>
      <c r="W437" s="20" t="s">
        <v>50</v>
      </c>
      <c r="X437" s="20" t="s">
        <v>841</v>
      </c>
      <c r="Y437" s="20" t="s">
        <v>37</v>
      </c>
      <c r="Z437" s="20" t="s">
        <v>63</v>
      </c>
      <c r="AA437" s="20" t="s">
        <v>781</v>
      </c>
      <c r="AB437" s="20"/>
      <c r="AC437" s="20"/>
      <c r="AD437" s="20" t="s">
        <v>782</v>
      </c>
      <c r="AE437" s="20"/>
      <c r="AF437" t="str">
        <f>VLOOKUP(L437,Contactos!B:B,1,0)</f>
        <v>AZVET</v>
      </c>
    </row>
    <row r="438" spans="1:32" x14ac:dyDescent="0.2">
      <c r="A438" s="4">
        <f t="shared" si="19"/>
        <v>436</v>
      </c>
      <c r="B438" s="4" t="str">
        <f t="shared" si="20"/>
        <v/>
      </c>
      <c r="C438" s="4" t="str">
        <f>IFERROR(VLOOKUP(F438,Tablas!$A$1:$B$3,2,0),"")</f>
        <v/>
      </c>
      <c r="D438" s="4" t="str">
        <f t="shared" si="21"/>
        <v xml:space="preserve"> - CONTADO / CASH - Dif. en cambio</v>
      </c>
      <c r="E438" s="19">
        <v>45443</v>
      </c>
      <c r="F438" s="20" t="s">
        <v>27</v>
      </c>
      <c r="G438" s="20"/>
      <c r="H438" s="20" t="s">
        <v>29</v>
      </c>
      <c r="I438" s="20" t="s">
        <v>30</v>
      </c>
      <c r="J438" s="20" t="s">
        <v>46</v>
      </c>
      <c r="K438" s="20" t="s">
        <v>47</v>
      </c>
      <c r="L438" s="20" t="s">
        <v>48</v>
      </c>
      <c r="M438" s="20"/>
      <c r="N438" s="21">
        <v>0.06</v>
      </c>
      <c r="O438" s="21">
        <v>0</v>
      </c>
      <c r="P438" s="20"/>
      <c r="Q438" s="19">
        <v>45443</v>
      </c>
      <c r="R438" s="20"/>
      <c r="S438" s="19">
        <v>45443</v>
      </c>
      <c r="T438" s="20" t="s">
        <v>49</v>
      </c>
      <c r="U438" s="20">
        <v>1014763</v>
      </c>
      <c r="V438" s="20">
        <v>240023020</v>
      </c>
      <c r="W438" s="20" t="s">
        <v>50</v>
      </c>
      <c r="X438" s="20" t="s">
        <v>841</v>
      </c>
      <c r="Y438" s="20" t="s">
        <v>52</v>
      </c>
      <c r="Z438" s="20" t="s">
        <v>63</v>
      </c>
      <c r="AA438" s="20" t="s">
        <v>53</v>
      </c>
      <c r="AB438" s="20" t="s">
        <v>54</v>
      </c>
      <c r="AC438" s="20" t="s">
        <v>55</v>
      </c>
      <c r="AD438" s="20" t="s">
        <v>56</v>
      </c>
      <c r="AE438" s="20"/>
      <c r="AF438" t="e">
        <f>VLOOKUP(L438,Contactos!B:B,1,0)</f>
        <v>#N/A</v>
      </c>
    </row>
    <row r="439" spans="1:32" ht="63.75" x14ac:dyDescent="0.2">
      <c r="A439" s="4">
        <f t="shared" si="19"/>
        <v>437</v>
      </c>
      <c r="B439" s="4" t="str">
        <f t="shared" si="20"/>
        <v/>
      </c>
      <c r="C439" s="4" t="str">
        <f>IFERROR(VLOOKUP(F439,Tablas!$A$1:$B$3,2,0),"")</f>
        <v/>
      </c>
      <c r="D439" s="4" t="str">
        <f t="shared" si="21"/>
        <v xml:space="preserve"> - CONTADO ADELANTADO / CASH IN ADVANCE - Dif. en cambio</v>
      </c>
      <c r="E439" s="19">
        <v>45443</v>
      </c>
      <c r="F439" s="20" t="s">
        <v>27</v>
      </c>
      <c r="G439" s="20"/>
      <c r="H439" s="20" t="s">
        <v>29</v>
      </c>
      <c r="I439" s="20" t="s">
        <v>30</v>
      </c>
      <c r="J439" s="20" t="s">
        <v>710</v>
      </c>
      <c r="K439" s="20" t="s">
        <v>710</v>
      </c>
      <c r="L439" s="20" t="s">
        <v>711</v>
      </c>
      <c r="M439" s="20" t="s">
        <v>33</v>
      </c>
      <c r="N439" s="21">
        <v>0.11</v>
      </c>
      <c r="O439" s="21">
        <v>0</v>
      </c>
      <c r="P439" s="20"/>
      <c r="Q439" s="19">
        <v>45443</v>
      </c>
      <c r="R439" s="20"/>
      <c r="S439" s="20"/>
      <c r="T439" s="20" t="s">
        <v>70</v>
      </c>
      <c r="U439" s="20">
        <v>1014795</v>
      </c>
      <c r="V439" s="20">
        <v>240023052</v>
      </c>
      <c r="W439" s="20" t="s">
        <v>50</v>
      </c>
      <c r="X439" s="20" t="s">
        <v>841</v>
      </c>
      <c r="Y439" s="20" t="s">
        <v>37</v>
      </c>
      <c r="Z439" s="20" t="s">
        <v>63</v>
      </c>
      <c r="AA439" s="20" t="s">
        <v>713</v>
      </c>
      <c r="AB439" s="20" t="s">
        <v>713</v>
      </c>
      <c r="AC439" s="20" t="s">
        <v>713</v>
      </c>
      <c r="AD439" s="20" t="s">
        <v>714</v>
      </c>
      <c r="AE439" s="20"/>
      <c r="AF439" t="str">
        <f>VLOOKUP(L439,Contactos!B:B,1,0)</f>
        <v>PETLINE ANIMALCARE LTD.</v>
      </c>
    </row>
    <row r="440" spans="1:32" ht="25.5" x14ac:dyDescent="0.2">
      <c r="A440" s="4">
        <f t="shared" si="19"/>
        <v>438</v>
      </c>
      <c r="B440" s="4" t="str">
        <f t="shared" si="20"/>
        <v/>
      </c>
      <c r="C440" s="4" t="str">
        <f>IFERROR(VLOOKUP(F440,Tablas!$A$1:$B$3,2,0),"")</f>
        <v/>
      </c>
      <c r="D440" s="4" t="str">
        <f t="shared" si="21"/>
        <v xml:space="preserve"> - CONTADO ADELANTADO / CASH IN ADVANCE - Dif. en cambio</v>
      </c>
      <c r="E440" s="19">
        <v>45351</v>
      </c>
      <c r="F440" s="20" t="s">
        <v>27</v>
      </c>
      <c r="G440" s="20"/>
      <c r="H440" s="20" t="s">
        <v>29</v>
      </c>
      <c r="I440" s="20" t="s">
        <v>30</v>
      </c>
      <c r="J440" s="20" t="s">
        <v>778</v>
      </c>
      <c r="K440" s="20" t="s">
        <v>778</v>
      </c>
      <c r="L440" s="20" t="s">
        <v>779</v>
      </c>
      <c r="M440" s="20" t="s">
        <v>33</v>
      </c>
      <c r="N440" s="21">
        <v>0.11</v>
      </c>
      <c r="O440" s="21">
        <v>0</v>
      </c>
      <c r="P440" s="20"/>
      <c r="Q440" s="19">
        <v>45351</v>
      </c>
      <c r="R440" s="20"/>
      <c r="S440" s="20"/>
      <c r="T440" s="20" t="s">
        <v>70</v>
      </c>
      <c r="U440" s="20">
        <v>965122</v>
      </c>
      <c r="V440" s="20">
        <v>240010519</v>
      </c>
      <c r="W440" s="20" t="s">
        <v>50</v>
      </c>
      <c r="X440" s="20" t="s">
        <v>841</v>
      </c>
      <c r="Y440" s="20" t="s">
        <v>37</v>
      </c>
      <c r="Z440" s="20" t="s">
        <v>63</v>
      </c>
      <c r="AA440" s="20" t="s">
        <v>781</v>
      </c>
      <c r="AB440" s="20"/>
      <c r="AC440" s="20"/>
      <c r="AD440" s="20" t="s">
        <v>782</v>
      </c>
      <c r="AE440" s="20"/>
      <c r="AF440" t="str">
        <f>VLOOKUP(L440,Contactos!B:B,1,0)</f>
        <v>AZVET</v>
      </c>
    </row>
    <row r="441" spans="1:32" x14ac:dyDescent="0.2">
      <c r="A441" s="4">
        <f t="shared" si="19"/>
        <v>439</v>
      </c>
      <c r="B441" s="4" t="str">
        <f t="shared" si="20"/>
        <v/>
      </c>
      <c r="C441" s="4" t="str">
        <f>IFERROR(VLOOKUP(F441,Tablas!$A$1:$B$3,2,0),"")</f>
        <v/>
      </c>
      <c r="D441" s="4" t="str">
        <f t="shared" si="21"/>
        <v xml:space="preserve"> - CONTADO / CASH - Dif. en cambio</v>
      </c>
      <c r="E441" s="19">
        <v>45351</v>
      </c>
      <c r="F441" s="20" t="s">
        <v>27</v>
      </c>
      <c r="G441" s="20"/>
      <c r="H441" s="20" t="s">
        <v>29</v>
      </c>
      <c r="I441" s="20" t="s">
        <v>30</v>
      </c>
      <c r="J441" s="20" t="s">
        <v>46</v>
      </c>
      <c r="K441" s="20" t="s">
        <v>47</v>
      </c>
      <c r="L441" s="20" t="s">
        <v>48</v>
      </c>
      <c r="M441" s="20"/>
      <c r="N441" s="21">
        <v>0.16</v>
      </c>
      <c r="O441" s="21">
        <v>0</v>
      </c>
      <c r="P441" s="20"/>
      <c r="Q441" s="19">
        <v>45351</v>
      </c>
      <c r="R441" s="20"/>
      <c r="S441" s="19">
        <v>45351</v>
      </c>
      <c r="T441" s="20" t="s">
        <v>49</v>
      </c>
      <c r="U441" s="20">
        <v>965091</v>
      </c>
      <c r="V441" s="20">
        <v>240010488</v>
      </c>
      <c r="W441" s="20" t="s">
        <v>50</v>
      </c>
      <c r="X441" s="20" t="s">
        <v>841</v>
      </c>
      <c r="Y441" s="20" t="s">
        <v>52</v>
      </c>
      <c r="Z441" s="20" t="s">
        <v>63</v>
      </c>
      <c r="AA441" s="20" t="s">
        <v>53</v>
      </c>
      <c r="AB441" s="20" t="s">
        <v>54</v>
      </c>
      <c r="AC441" s="20" t="s">
        <v>55</v>
      </c>
      <c r="AD441" s="20" t="s">
        <v>56</v>
      </c>
      <c r="AE441" s="20"/>
      <c r="AF441" t="e">
        <f>VLOOKUP(L441,Contactos!B:B,1,0)</f>
        <v>#N/A</v>
      </c>
    </row>
    <row r="442" spans="1:32" x14ac:dyDescent="0.2">
      <c r="A442" s="4">
        <f t="shared" si="19"/>
        <v>440</v>
      </c>
      <c r="B442" s="4" t="str">
        <f t="shared" si="20"/>
        <v/>
      </c>
      <c r="C442" s="4" t="str">
        <f>IFERROR(VLOOKUP(F442,Tablas!$A$1:$B$3,2,0),"")</f>
        <v/>
      </c>
      <c r="D442" s="4" t="str">
        <f t="shared" si="21"/>
        <v xml:space="preserve"> - CONTADO / CASH - Dif. en cambio</v>
      </c>
      <c r="E442" s="19">
        <v>45322</v>
      </c>
      <c r="F442" s="20" t="s">
        <v>27</v>
      </c>
      <c r="G442" s="20"/>
      <c r="H442" s="20" t="s">
        <v>29</v>
      </c>
      <c r="I442" s="20" t="s">
        <v>30</v>
      </c>
      <c r="J442" s="20" t="s">
        <v>46</v>
      </c>
      <c r="K442" s="20" t="s">
        <v>47</v>
      </c>
      <c r="L442" s="20" t="s">
        <v>48</v>
      </c>
      <c r="M442" s="20"/>
      <c r="N442" s="21">
        <v>0.19</v>
      </c>
      <c r="O442" s="21">
        <v>0</v>
      </c>
      <c r="P442" s="20"/>
      <c r="Q442" s="19">
        <v>45322</v>
      </c>
      <c r="R442" s="20"/>
      <c r="S442" s="19">
        <v>45322</v>
      </c>
      <c r="T442" s="20" t="s">
        <v>49</v>
      </c>
      <c r="U442" s="20">
        <v>952144</v>
      </c>
      <c r="V442" s="20">
        <v>240007457</v>
      </c>
      <c r="W442" s="20" t="s">
        <v>50</v>
      </c>
      <c r="X442" s="20" t="s">
        <v>841</v>
      </c>
      <c r="Y442" s="20" t="s">
        <v>52</v>
      </c>
      <c r="Z442" s="20" t="s">
        <v>63</v>
      </c>
      <c r="AA442" s="20" t="s">
        <v>53</v>
      </c>
      <c r="AB442" s="20" t="s">
        <v>54</v>
      </c>
      <c r="AC442" s="20" t="s">
        <v>55</v>
      </c>
      <c r="AD442" s="20" t="s">
        <v>56</v>
      </c>
      <c r="AE442" s="20"/>
      <c r="AF442" t="e">
        <f>VLOOKUP(L442,Contactos!B:B,1,0)</f>
        <v>#N/A</v>
      </c>
    </row>
    <row r="443" spans="1:32" ht="25.5" x14ac:dyDescent="0.2">
      <c r="A443" s="4">
        <f t="shared" si="19"/>
        <v>441</v>
      </c>
      <c r="B443" s="4" t="str">
        <f t="shared" si="20"/>
        <v/>
      </c>
      <c r="C443" s="4" t="str">
        <f>IFERROR(VLOOKUP(F443,Tablas!$A$1:$B$3,2,0),"")</f>
        <v/>
      </c>
      <c r="D443" s="4" t="str">
        <f t="shared" si="21"/>
        <v xml:space="preserve"> - CONTADO / CASH - Dif. en cambio</v>
      </c>
      <c r="E443" s="19">
        <v>45291</v>
      </c>
      <c r="F443" s="20" t="s">
        <v>27</v>
      </c>
      <c r="G443" s="20"/>
      <c r="H443" s="20" t="s">
        <v>80</v>
      </c>
      <c r="I443" s="20" t="s">
        <v>81</v>
      </c>
      <c r="J443" s="20" t="s">
        <v>823</v>
      </c>
      <c r="K443" s="20" t="s">
        <v>823</v>
      </c>
      <c r="L443" s="20" t="s">
        <v>824</v>
      </c>
      <c r="M443" s="20" t="s">
        <v>33</v>
      </c>
      <c r="N443" s="21">
        <v>0.27</v>
      </c>
      <c r="O443" s="21">
        <v>0</v>
      </c>
      <c r="P443" s="20"/>
      <c r="Q443" s="19">
        <v>45291</v>
      </c>
      <c r="R443" s="20"/>
      <c r="S443" s="20"/>
      <c r="T443" s="20" t="s">
        <v>49</v>
      </c>
      <c r="U443" s="20">
        <v>921816</v>
      </c>
      <c r="V443" s="20">
        <v>230042434</v>
      </c>
      <c r="W443" s="20" t="s">
        <v>50</v>
      </c>
      <c r="X443" s="20" t="s">
        <v>841</v>
      </c>
      <c r="Y443" s="20" t="s">
        <v>37</v>
      </c>
      <c r="Z443" s="20" t="s">
        <v>63</v>
      </c>
      <c r="AA443" s="20" t="s">
        <v>825</v>
      </c>
      <c r="AB443" s="20"/>
      <c r="AC443" s="20"/>
      <c r="AD443" s="20" t="s">
        <v>826</v>
      </c>
      <c r="AE443" s="20"/>
      <c r="AF443" t="str">
        <f>VLOOKUP(L443,Contactos!B:B,1,0)</f>
        <v>MALAFARM</v>
      </c>
    </row>
    <row r="444" spans="1:32" ht="63.75" x14ac:dyDescent="0.2">
      <c r="A444" s="4">
        <f t="shared" si="19"/>
        <v>442</v>
      </c>
      <c r="B444" s="4" t="str">
        <f t="shared" si="20"/>
        <v/>
      </c>
      <c r="C444" s="4" t="str">
        <f>IFERROR(VLOOKUP(F444,Tablas!$A$1:$B$3,2,0),"")</f>
        <v/>
      </c>
      <c r="D444" s="4" t="str">
        <f t="shared" si="21"/>
        <v xml:space="preserve"> - CONTADO ADELANTADO / CASH IN ADVANCE - Dif. en cambio</v>
      </c>
      <c r="E444" s="19">
        <v>45351</v>
      </c>
      <c r="F444" s="20" t="s">
        <v>27</v>
      </c>
      <c r="G444" s="20"/>
      <c r="H444" s="20" t="s">
        <v>29</v>
      </c>
      <c r="I444" s="20" t="s">
        <v>30</v>
      </c>
      <c r="J444" s="20" t="s">
        <v>710</v>
      </c>
      <c r="K444" s="20" t="s">
        <v>710</v>
      </c>
      <c r="L444" s="20" t="s">
        <v>711</v>
      </c>
      <c r="M444" s="20" t="s">
        <v>33</v>
      </c>
      <c r="N444" s="21">
        <v>0.28999999999999998</v>
      </c>
      <c r="O444" s="21">
        <v>0</v>
      </c>
      <c r="P444" s="20"/>
      <c r="Q444" s="19">
        <v>45351</v>
      </c>
      <c r="R444" s="20"/>
      <c r="S444" s="20"/>
      <c r="T444" s="20" t="s">
        <v>70</v>
      </c>
      <c r="U444" s="20">
        <v>965125</v>
      </c>
      <c r="V444" s="20">
        <v>240010522</v>
      </c>
      <c r="W444" s="20" t="s">
        <v>50</v>
      </c>
      <c r="X444" s="20" t="s">
        <v>841</v>
      </c>
      <c r="Y444" s="20" t="s">
        <v>37</v>
      </c>
      <c r="Z444" s="20" t="s">
        <v>63</v>
      </c>
      <c r="AA444" s="20" t="s">
        <v>713</v>
      </c>
      <c r="AB444" s="20" t="s">
        <v>713</v>
      </c>
      <c r="AC444" s="20" t="s">
        <v>713</v>
      </c>
      <c r="AD444" s="20" t="s">
        <v>714</v>
      </c>
      <c r="AE444" s="20"/>
      <c r="AF444" t="str">
        <f>VLOOKUP(L444,Contactos!B:B,1,0)</f>
        <v>PETLINE ANIMALCARE LTD.</v>
      </c>
    </row>
    <row r="445" spans="1:32" ht="38.25" x14ac:dyDescent="0.2">
      <c r="A445" s="4">
        <f t="shared" si="19"/>
        <v>443</v>
      </c>
      <c r="B445" s="4" t="str">
        <f t="shared" si="20"/>
        <v/>
      </c>
      <c r="C445" s="4" t="str">
        <f>IFERROR(VLOOKUP(F445,Tablas!$A$1:$B$3,2,0),"")</f>
        <v/>
      </c>
      <c r="D445" s="4" t="str">
        <f t="shared" si="21"/>
        <v xml:space="preserve"> - CONTADO ADELANTADO / CASH IN ADVANCE - Dif. en cambio</v>
      </c>
      <c r="E445" s="19">
        <v>45412</v>
      </c>
      <c r="F445" s="20" t="s">
        <v>27</v>
      </c>
      <c r="G445" s="20"/>
      <c r="H445" s="20" t="s">
        <v>80</v>
      </c>
      <c r="I445" s="20" t="s">
        <v>81</v>
      </c>
      <c r="J445" s="20" t="s">
        <v>716</v>
      </c>
      <c r="K445" s="20" t="s">
        <v>716</v>
      </c>
      <c r="L445" s="20" t="s">
        <v>717</v>
      </c>
      <c r="M445" s="20" t="s">
        <v>33</v>
      </c>
      <c r="N445" s="21">
        <v>0.28999999999999998</v>
      </c>
      <c r="O445" s="21">
        <v>0</v>
      </c>
      <c r="P445" s="20"/>
      <c r="Q445" s="19">
        <v>45412</v>
      </c>
      <c r="R445" s="20"/>
      <c r="S445" s="20"/>
      <c r="T445" s="20" t="s">
        <v>70</v>
      </c>
      <c r="U445" s="20">
        <v>1001662</v>
      </c>
      <c r="V445" s="20">
        <v>240019049</v>
      </c>
      <c r="W445" s="20" t="s">
        <v>50</v>
      </c>
      <c r="X445" s="20" t="s">
        <v>841</v>
      </c>
      <c r="Y445" s="20" t="s">
        <v>37</v>
      </c>
      <c r="Z445" s="20" t="s">
        <v>63</v>
      </c>
      <c r="AA445" s="20" t="s">
        <v>718</v>
      </c>
      <c r="AB445" s="20"/>
      <c r="AC445" s="20" t="s">
        <v>66</v>
      </c>
      <c r="AD445" s="20" t="s">
        <v>719</v>
      </c>
      <c r="AE445" s="20"/>
      <c r="AF445" t="str">
        <f>VLOOKUP(L445,Contactos!B:B,1,0)</f>
        <v>ARMSTRONG HEALTH CARE INC.</v>
      </c>
    </row>
    <row r="446" spans="1:32" ht="25.5" x14ac:dyDescent="0.2">
      <c r="A446" s="4">
        <f t="shared" si="19"/>
        <v>444</v>
      </c>
      <c r="B446" s="4" t="str">
        <f t="shared" si="20"/>
        <v/>
      </c>
      <c r="C446" s="4" t="str">
        <f>IFERROR(VLOOKUP(F446,Tablas!$A$1:$B$3,2,0),"")</f>
        <v/>
      </c>
      <c r="D446" s="4" t="str">
        <f t="shared" si="21"/>
        <v xml:space="preserve"> - CONTADO ADELANTADO / CASH IN ADVANCE - Dif. en cambio</v>
      </c>
      <c r="E446" s="19">
        <v>45382</v>
      </c>
      <c r="F446" s="20" t="s">
        <v>27</v>
      </c>
      <c r="G446" s="20"/>
      <c r="H446" s="20" t="s">
        <v>29</v>
      </c>
      <c r="I446" s="20" t="s">
        <v>30</v>
      </c>
      <c r="J446" s="20" t="s">
        <v>778</v>
      </c>
      <c r="K446" s="20" t="s">
        <v>778</v>
      </c>
      <c r="L446" s="20" t="s">
        <v>779</v>
      </c>
      <c r="M446" s="20" t="s">
        <v>33</v>
      </c>
      <c r="N446" s="21">
        <v>0.32</v>
      </c>
      <c r="O446" s="21">
        <v>0</v>
      </c>
      <c r="P446" s="20"/>
      <c r="Q446" s="19">
        <v>45382</v>
      </c>
      <c r="R446" s="20"/>
      <c r="S446" s="20"/>
      <c r="T446" s="20" t="s">
        <v>70</v>
      </c>
      <c r="U446" s="20">
        <v>974268</v>
      </c>
      <c r="V446" s="20">
        <v>240013713</v>
      </c>
      <c r="W446" s="20" t="s">
        <v>50</v>
      </c>
      <c r="X446" s="20" t="s">
        <v>841</v>
      </c>
      <c r="Y446" s="20" t="s">
        <v>37</v>
      </c>
      <c r="Z446" s="20" t="s">
        <v>63</v>
      </c>
      <c r="AA446" s="20" t="s">
        <v>781</v>
      </c>
      <c r="AB446" s="20"/>
      <c r="AC446" s="20"/>
      <c r="AD446" s="20" t="s">
        <v>782</v>
      </c>
      <c r="AE446" s="20"/>
      <c r="AF446" t="str">
        <f>VLOOKUP(L446,Contactos!B:B,1,0)</f>
        <v>AZVET</v>
      </c>
    </row>
    <row r="447" spans="1:32" ht="25.5" x14ac:dyDescent="0.2">
      <c r="A447" s="4">
        <f t="shared" si="19"/>
        <v>445</v>
      </c>
      <c r="B447" s="4" t="str">
        <f t="shared" si="20"/>
        <v/>
      </c>
      <c r="C447" s="4" t="str">
        <f>IFERROR(VLOOKUP(F447,Tablas!$A$1:$B$3,2,0),"")</f>
        <v/>
      </c>
      <c r="D447" s="4" t="str">
        <f t="shared" si="21"/>
        <v xml:space="preserve"> - CONTADO ADELANTADO / CASH IN ADVANCE - Dif. en cambio</v>
      </c>
      <c r="E447" s="19">
        <v>44865</v>
      </c>
      <c r="F447" s="20" t="s">
        <v>27</v>
      </c>
      <c r="G447" s="20"/>
      <c r="H447" s="20" t="s">
        <v>80</v>
      </c>
      <c r="I447" s="20" t="s">
        <v>81</v>
      </c>
      <c r="J447" s="20" t="s">
        <v>729</v>
      </c>
      <c r="K447" s="20" t="s">
        <v>729</v>
      </c>
      <c r="L447" s="20" t="s">
        <v>730</v>
      </c>
      <c r="M447" s="20" t="s">
        <v>33</v>
      </c>
      <c r="N447" s="21">
        <v>0.37</v>
      </c>
      <c r="O447" s="21">
        <v>0</v>
      </c>
      <c r="P447" s="20"/>
      <c r="Q447" s="19">
        <v>44865</v>
      </c>
      <c r="R447" s="20"/>
      <c r="S447" s="20"/>
      <c r="T447" s="20" t="s">
        <v>70</v>
      </c>
      <c r="U447" s="20">
        <v>712601</v>
      </c>
      <c r="V447" s="20">
        <v>220038924</v>
      </c>
      <c r="W447" s="20" t="s">
        <v>50</v>
      </c>
      <c r="X447" s="20" t="s">
        <v>841</v>
      </c>
      <c r="Y447" s="20" t="s">
        <v>37</v>
      </c>
      <c r="Z447" s="20" t="s">
        <v>63</v>
      </c>
      <c r="AA447" s="20" t="s">
        <v>731</v>
      </c>
      <c r="AB447" s="20"/>
      <c r="AC447" s="20"/>
      <c r="AD447" s="20" t="s">
        <v>732</v>
      </c>
      <c r="AE447" s="20"/>
      <c r="AF447" t="str">
        <f>VLOOKUP(L447,Contactos!B:B,1,0)</f>
        <v>SEUMEDS LIMITED</v>
      </c>
    </row>
    <row r="448" spans="1:32" ht="38.25" x14ac:dyDescent="0.2">
      <c r="A448" s="4">
        <f t="shared" si="19"/>
        <v>446</v>
      </c>
      <c r="B448" s="4" t="str">
        <f t="shared" si="20"/>
        <v/>
      </c>
      <c r="C448" s="4" t="str">
        <f>IFERROR(VLOOKUP(F448,Tablas!$A$1:$B$3,2,0),"")</f>
        <v/>
      </c>
      <c r="D448" s="4" t="str">
        <f t="shared" si="21"/>
        <v xml:space="preserve"> - CONTADO ADELANTADO / CASH IN ADVANCE - Dif. en cambio</v>
      </c>
      <c r="E448" s="19">
        <v>45230</v>
      </c>
      <c r="F448" s="20" t="s">
        <v>27</v>
      </c>
      <c r="G448" s="20"/>
      <c r="H448" s="20" t="s">
        <v>80</v>
      </c>
      <c r="I448" s="20" t="s">
        <v>81</v>
      </c>
      <c r="J448" s="20" t="s">
        <v>716</v>
      </c>
      <c r="K448" s="20" t="s">
        <v>716</v>
      </c>
      <c r="L448" s="20" t="s">
        <v>717</v>
      </c>
      <c r="M448" s="20" t="s">
        <v>33</v>
      </c>
      <c r="N448" s="21">
        <v>0.42</v>
      </c>
      <c r="O448" s="21">
        <v>0</v>
      </c>
      <c r="P448" s="20"/>
      <c r="Q448" s="19">
        <v>45230</v>
      </c>
      <c r="R448" s="20"/>
      <c r="S448" s="20"/>
      <c r="T448" s="20" t="s">
        <v>70</v>
      </c>
      <c r="U448" s="20">
        <v>878576</v>
      </c>
      <c r="V448" s="20">
        <v>230035615</v>
      </c>
      <c r="W448" s="20" t="s">
        <v>50</v>
      </c>
      <c r="X448" s="20" t="s">
        <v>841</v>
      </c>
      <c r="Y448" s="20" t="s">
        <v>37</v>
      </c>
      <c r="Z448" s="20" t="s">
        <v>63</v>
      </c>
      <c r="AA448" s="20" t="s">
        <v>718</v>
      </c>
      <c r="AB448" s="20"/>
      <c r="AC448" s="20" t="s">
        <v>66</v>
      </c>
      <c r="AD448" s="20" t="s">
        <v>719</v>
      </c>
      <c r="AE448" s="20"/>
      <c r="AF448" t="str">
        <f>VLOOKUP(L448,Contactos!B:B,1,0)</f>
        <v>ARMSTRONG HEALTH CARE INC.</v>
      </c>
    </row>
    <row r="449" spans="1:32" ht="25.5" x14ac:dyDescent="0.2">
      <c r="A449" s="4">
        <f t="shared" si="19"/>
        <v>447</v>
      </c>
      <c r="B449" s="4" t="str">
        <f t="shared" si="20"/>
        <v/>
      </c>
      <c r="C449" s="4" t="str">
        <f>IFERROR(VLOOKUP(F449,Tablas!$A$1:$B$3,2,0),"")</f>
        <v/>
      </c>
      <c r="D449" s="4" t="str">
        <f t="shared" si="21"/>
        <v xml:space="preserve"> - COBRANZA DOC. 75 DIAS  / DA 75 DAYS - Dif. en cambio</v>
      </c>
      <c r="E449" s="19">
        <v>45504</v>
      </c>
      <c r="F449" s="20" t="s">
        <v>27</v>
      </c>
      <c r="G449" s="20"/>
      <c r="H449" s="20" t="s">
        <v>29</v>
      </c>
      <c r="I449" s="20" t="s">
        <v>30</v>
      </c>
      <c r="J449" s="20" t="s">
        <v>581</v>
      </c>
      <c r="K449" s="20" t="s">
        <v>581</v>
      </c>
      <c r="L449" s="20" t="s">
        <v>506</v>
      </c>
      <c r="M449" s="20" t="s">
        <v>33</v>
      </c>
      <c r="N449" s="21">
        <v>0.45</v>
      </c>
      <c r="O449" s="21">
        <v>0</v>
      </c>
      <c r="P449" s="20"/>
      <c r="Q449" s="19">
        <v>45504</v>
      </c>
      <c r="R449" s="20"/>
      <c r="S449" s="20"/>
      <c r="T449" s="20" t="s">
        <v>582</v>
      </c>
      <c r="U449" s="20">
        <v>1036141</v>
      </c>
      <c r="V449" s="20">
        <v>240029630</v>
      </c>
      <c r="W449" s="20" t="s">
        <v>50</v>
      </c>
      <c r="X449" s="20" t="s">
        <v>841</v>
      </c>
      <c r="Y449" s="20" t="s">
        <v>37</v>
      </c>
      <c r="Z449" s="20" t="s">
        <v>63</v>
      </c>
      <c r="AA449" s="20" t="s">
        <v>508</v>
      </c>
      <c r="AB449" s="20" t="s">
        <v>509</v>
      </c>
      <c r="AC449" s="20" t="s">
        <v>66</v>
      </c>
      <c r="AD449" s="20" t="s">
        <v>583</v>
      </c>
      <c r="AE449" s="20"/>
      <c r="AF449" t="str">
        <f>VLOOKUP(L449,Contactos!B:B,1,0)</f>
        <v>AL FIAFY FOR VETERINARY CARE</v>
      </c>
    </row>
    <row r="450" spans="1:32" ht="51" x14ac:dyDescent="0.2">
      <c r="A450" s="4">
        <f t="shared" si="19"/>
        <v>448</v>
      </c>
      <c r="B450" s="4" t="str">
        <f t="shared" si="20"/>
        <v/>
      </c>
      <c r="C450" s="4" t="str">
        <f>IFERROR(VLOOKUP(F450,Tablas!$A$1:$B$3,2,0),"")</f>
        <v/>
      </c>
      <c r="D450" s="4" t="str">
        <f t="shared" si="21"/>
        <v xml:space="preserve"> - 50% ADELANTADO – 50% ANTES DEL ENVIO / 50% IN ADVANCE – 50% BEFORE SHIPMENT - Dif. en cambio TC activo</v>
      </c>
      <c r="E450" s="19">
        <v>45016</v>
      </c>
      <c r="F450" s="20" t="s">
        <v>27</v>
      </c>
      <c r="G450" s="20"/>
      <c r="H450" s="20" t="s">
        <v>80</v>
      </c>
      <c r="I450" s="20" t="s">
        <v>81</v>
      </c>
      <c r="J450" s="20" t="s">
        <v>809</v>
      </c>
      <c r="K450" s="20" t="s">
        <v>810</v>
      </c>
      <c r="L450" s="20" t="s">
        <v>811</v>
      </c>
      <c r="M450" s="20"/>
      <c r="N450" s="21">
        <v>0.47</v>
      </c>
      <c r="O450" s="21">
        <v>0</v>
      </c>
      <c r="P450" s="20"/>
      <c r="Q450" s="19">
        <v>45016</v>
      </c>
      <c r="R450" s="20"/>
      <c r="S450" s="20"/>
      <c r="T450" s="20" t="s">
        <v>114</v>
      </c>
      <c r="U450" s="20">
        <v>787680</v>
      </c>
      <c r="V450" s="20">
        <v>230010460</v>
      </c>
      <c r="W450" s="20" t="s">
        <v>50</v>
      </c>
      <c r="X450" s="20" t="s">
        <v>841</v>
      </c>
      <c r="Y450" s="20" t="s">
        <v>37</v>
      </c>
      <c r="Z450" s="20" t="s">
        <v>550</v>
      </c>
      <c r="AA450" s="20" t="s">
        <v>812</v>
      </c>
      <c r="AB450" s="20"/>
      <c r="AC450" s="20" t="s">
        <v>813</v>
      </c>
      <c r="AD450" s="20" t="s">
        <v>225</v>
      </c>
      <c r="AE450" s="20"/>
      <c r="AF450" t="str">
        <f>VLOOKUP(L450,Contactos!B:B,1,0)</f>
        <v>BIO-SOLUCIONES SA DE CV</v>
      </c>
    </row>
    <row r="451" spans="1:32" x14ac:dyDescent="0.2">
      <c r="A451" s="4">
        <f t="shared" si="19"/>
        <v>449</v>
      </c>
      <c r="B451" s="4" t="str">
        <f t="shared" si="20"/>
        <v/>
      </c>
      <c r="C451" s="4" t="str">
        <f>IFERROR(VLOOKUP(F451,Tablas!$A$1:$B$3,2,0),"")</f>
        <v/>
      </c>
      <c r="D451" s="4" t="str">
        <f t="shared" si="21"/>
        <v xml:space="preserve"> - CONTADO / CASH - Dif. en cambio</v>
      </c>
      <c r="E451" s="19">
        <v>45382</v>
      </c>
      <c r="F451" s="20" t="s">
        <v>27</v>
      </c>
      <c r="G451" s="20"/>
      <c r="H451" s="20" t="s">
        <v>29</v>
      </c>
      <c r="I451" s="20" t="s">
        <v>30</v>
      </c>
      <c r="J451" s="20" t="s">
        <v>46</v>
      </c>
      <c r="K451" s="20" t="s">
        <v>47</v>
      </c>
      <c r="L451" s="20" t="s">
        <v>48</v>
      </c>
      <c r="M451" s="20"/>
      <c r="N451" s="21">
        <v>0.49</v>
      </c>
      <c r="O451" s="21">
        <v>0</v>
      </c>
      <c r="P451" s="20"/>
      <c r="Q451" s="19">
        <v>45382</v>
      </c>
      <c r="R451" s="20"/>
      <c r="S451" s="19">
        <v>45382</v>
      </c>
      <c r="T451" s="20" t="s">
        <v>49</v>
      </c>
      <c r="U451" s="20">
        <v>974235</v>
      </c>
      <c r="V451" s="20">
        <v>240013680</v>
      </c>
      <c r="W451" s="20" t="s">
        <v>50</v>
      </c>
      <c r="X451" s="20" t="s">
        <v>841</v>
      </c>
      <c r="Y451" s="20" t="s">
        <v>52</v>
      </c>
      <c r="Z451" s="20" t="s">
        <v>63</v>
      </c>
      <c r="AA451" s="20" t="s">
        <v>53</v>
      </c>
      <c r="AB451" s="20" t="s">
        <v>54</v>
      </c>
      <c r="AC451" s="20" t="s">
        <v>55</v>
      </c>
      <c r="AD451" s="20" t="s">
        <v>56</v>
      </c>
      <c r="AE451" s="20"/>
      <c r="AF451" t="e">
        <f>VLOOKUP(L451,Contactos!B:B,1,0)</f>
        <v>#N/A</v>
      </c>
    </row>
    <row r="452" spans="1:32" ht="25.5" x14ac:dyDescent="0.2">
      <c r="A452" s="4">
        <f t="shared" ref="A452:A515" si="22">ROW()-2</f>
        <v>450</v>
      </c>
      <c r="B452" s="4" t="str">
        <f t="shared" ref="B452:B515" si="23">MID(G452,4,20)</f>
        <v/>
      </c>
      <c r="C452" s="4" t="str">
        <f>IFERROR(VLOOKUP(F452,Tablas!$A$1:$B$3,2,0),"")</f>
        <v/>
      </c>
      <c r="D452" s="4" t="str">
        <f t="shared" ref="D452:D515" si="24">CONCATENATE(AE452," - ",T452," - ",Z452)</f>
        <v xml:space="preserve"> - CONTADO ADELANTADO / CASH IN ADVANCE - Dif. en cambio</v>
      </c>
      <c r="E452" s="19">
        <v>45504</v>
      </c>
      <c r="F452" s="20" t="s">
        <v>27</v>
      </c>
      <c r="G452" s="20"/>
      <c r="H452" s="20" t="s">
        <v>29</v>
      </c>
      <c r="I452" s="20" t="s">
        <v>30</v>
      </c>
      <c r="J452" s="20" t="s">
        <v>778</v>
      </c>
      <c r="K452" s="20" t="s">
        <v>778</v>
      </c>
      <c r="L452" s="20" t="s">
        <v>779</v>
      </c>
      <c r="M452" s="20" t="s">
        <v>33</v>
      </c>
      <c r="N452" s="21">
        <v>0.57999999999999996</v>
      </c>
      <c r="O452" s="21">
        <v>0</v>
      </c>
      <c r="P452" s="20"/>
      <c r="Q452" s="19">
        <v>45504</v>
      </c>
      <c r="R452" s="20"/>
      <c r="S452" s="20"/>
      <c r="T452" s="20" t="s">
        <v>70</v>
      </c>
      <c r="U452" s="20">
        <v>1036149</v>
      </c>
      <c r="V452" s="20">
        <v>240029638</v>
      </c>
      <c r="W452" s="20" t="s">
        <v>50</v>
      </c>
      <c r="X452" s="20" t="s">
        <v>841</v>
      </c>
      <c r="Y452" s="20" t="s">
        <v>37</v>
      </c>
      <c r="Z452" s="20" t="s">
        <v>63</v>
      </c>
      <c r="AA452" s="20" t="s">
        <v>781</v>
      </c>
      <c r="AB452" s="20"/>
      <c r="AC452" s="20"/>
      <c r="AD452" s="20" t="s">
        <v>782</v>
      </c>
      <c r="AE452" s="20"/>
      <c r="AF452" t="str">
        <f>VLOOKUP(L452,Contactos!B:B,1,0)</f>
        <v>AZVET</v>
      </c>
    </row>
    <row r="453" spans="1:32" ht="63.75" x14ac:dyDescent="0.2">
      <c r="A453" s="4">
        <f t="shared" si="22"/>
        <v>451</v>
      </c>
      <c r="B453" s="4" t="str">
        <f t="shared" si="23"/>
        <v/>
      </c>
      <c r="C453" s="4" t="str">
        <f>IFERROR(VLOOKUP(F453,Tablas!$A$1:$B$3,2,0),"")</f>
        <v/>
      </c>
      <c r="D453" s="4" t="str">
        <f t="shared" si="24"/>
        <v xml:space="preserve"> - CONTADO ADELANTADO / CASH IN ADVANCE - Dif. en cambio</v>
      </c>
      <c r="E453" s="19">
        <v>45382</v>
      </c>
      <c r="F453" s="20" t="s">
        <v>27</v>
      </c>
      <c r="G453" s="20"/>
      <c r="H453" s="20" t="s">
        <v>29</v>
      </c>
      <c r="I453" s="20" t="s">
        <v>30</v>
      </c>
      <c r="J453" s="20" t="s">
        <v>710</v>
      </c>
      <c r="K453" s="20" t="s">
        <v>710</v>
      </c>
      <c r="L453" s="20" t="s">
        <v>711</v>
      </c>
      <c r="M453" s="20" t="s">
        <v>33</v>
      </c>
      <c r="N453" s="21">
        <v>0.87</v>
      </c>
      <c r="O453" s="21">
        <v>0</v>
      </c>
      <c r="P453" s="20"/>
      <c r="Q453" s="19">
        <v>45382</v>
      </c>
      <c r="R453" s="20"/>
      <c r="S453" s="20"/>
      <c r="T453" s="20" t="s">
        <v>70</v>
      </c>
      <c r="U453" s="20">
        <v>974272</v>
      </c>
      <c r="V453" s="20">
        <v>240013717</v>
      </c>
      <c r="W453" s="20" t="s">
        <v>50</v>
      </c>
      <c r="X453" s="20" t="s">
        <v>841</v>
      </c>
      <c r="Y453" s="20" t="s">
        <v>37</v>
      </c>
      <c r="Z453" s="20" t="s">
        <v>63</v>
      </c>
      <c r="AA453" s="20" t="s">
        <v>713</v>
      </c>
      <c r="AB453" s="20" t="s">
        <v>713</v>
      </c>
      <c r="AC453" s="20" t="s">
        <v>713</v>
      </c>
      <c r="AD453" s="20" t="s">
        <v>714</v>
      </c>
      <c r="AE453" s="20"/>
      <c r="AF453" t="str">
        <f>VLOOKUP(L453,Contactos!B:B,1,0)</f>
        <v>PETLINE ANIMALCARE LTD.</v>
      </c>
    </row>
    <row r="454" spans="1:32" ht="25.5" x14ac:dyDescent="0.2">
      <c r="A454" s="4">
        <f t="shared" si="22"/>
        <v>452</v>
      </c>
      <c r="B454" s="4" t="str">
        <f t="shared" si="23"/>
        <v/>
      </c>
      <c r="C454" s="4" t="str">
        <f>IFERROR(VLOOKUP(F454,Tablas!$A$1:$B$3,2,0),"")</f>
        <v/>
      </c>
      <c r="D454" s="4" t="str">
        <f t="shared" si="24"/>
        <v xml:space="preserve"> - COBRANZA DOC. 45 DIAS / DA 45 DAYS - Dif. en cambio</v>
      </c>
      <c r="E454" s="19">
        <v>44865</v>
      </c>
      <c r="F454" s="20" t="s">
        <v>27</v>
      </c>
      <c r="G454" s="20"/>
      <c r="H454" s="20" t="s">
        <v>80</v>
      </c>
      <c r="I454" s="20" t="s">
        <v>81</v>
      </c>
      <c r="J454" s="20" t="s">
        <v>354</v>
      </c>
      <c r="K454" s="20" t="s">
        <v>354</v>
      </c>
      <c r="L454" s="20" t="s">
        <v>355</v>
      </c>
      <c r="M454" s="20" t="s">
        <v>33</v>
      </c>
      <c r="N454" s="21">
        <v>0.89</v>
      </c>
      <c r="O454" s="21">
        <v>0</v>
      </c>
      <c r="P454" s="20"/>
      <c r="Q454" s="19">
        <v>44865</v>
      </c>
      <c r="R454" s="20"/>
      <c r="S454" s="20"/>
      <c r="T454" s="20" t="s">
        <v>229</v>
      </c>
      <c r="U454" s="20">
        <v>712607</v>
      </c>
      <c r="V454" s="20">
        <v>220038930</v>
      </c>
      <c r="W454" s="20" t="s">
        <v>50</v>
      </c>
      <c r="X454" s="20" t="s">
        <v>841</v>
      </c>
      <c r="Y454" s="20" t="s">
        <v>37</v>
      </c>
      <c r="Z454" s="20" t="s">
        <v>63</v>
      </c>
      <c r="AA454" s="20" t="s">
        <v>356</v>
      </c>
      <c r="AB454" s="20"/>
      <c r="AC454" s="20"/>
      <c r="AD454" s="20" t="s">
        <v>357</v>
      </c>
      <c r="AE454" s="20"/>
      <c r="AF454" t="str">
        <f>VLOOKUP(L454,Contactos!B:B,1,0)</f>
        <v>DERIBAL SOCIEDAD ANONIMA</v>
      </c>
    </row>
    <row r="455" spans="1:32" x14ac:dyDescent="0.2">
      <c r="A455" s="4">
        <f t="shared" si="22"/>
        <v>453</v>
      </c>
      <c r="B455" s="4" t="str">
        <f t="shared" si="23"/>
        <v/>
      </c>
      <c r="C455" s="4" t="str">
        <f>IFERROR(VLOOKUP(F455,Tablas!$A$1:$B$3,2,0),"")</f>
        <v/>
      </c>
      <c r="D455" s="4" t="str">
        <f t="shared" si="24"/>
        <v xml:space="preserve"> - CONTADO / CASH - Dif. en cambio</v>
      </c>
      <c r="E455" s="19">
        <v>45504</v>
      </c>
      <c r="F455" s="20" t="s">
        <v>27</v>
      </c>
      <c r="G455" s="20"/>
      <c r="H455" s="20" t="s">
        <v>29</v>
      </c>
      <c r="I455" s="20" t="s">
        <v>30</v>
      </c>
      <c r="J455" s="20" t="s">
        <v>46</v>
      </c>
      <c r="K455" s="20" t="s">
        <v>47</v>
      </c>
      <c r="L455" s="20" t="s">
        <v>48</v>
      </c>
      <c r="M455" s="20"/>
      <c r="N455" s="21">
        <v>0.89</v>
      </c>
      <c r="O455" s="21">
        <v>0</v>
      </c>
      <c r="P455" s="20"/>
      <c r="Q455" s="19">
        <v>45504</v>
      </c>
      <c r="R455" s="20"/>
      <c r="S455" s="19">
        <v>45504</v>
      </c>
      <c r="T455" s="20" t="s">
        <v>49</v>
      </c>
      <c r="U455" s="20">
        <v>1036117</v>
      </c>
      <c r="V455" s="20">
        <v>240029606</v>
      </c>
      <c r="W455" s="20" t="s">
        <v>50</v>
      </c>
      <c r="X455" s="20" t="s">
        <v>841</v>
      </c>
      <c r="Y455" s="20" t="s">
        <v>52</v>
      </c>
      <c r="Z455" s="20" t="s">
        <v>63</v>
      </c>
      <c r="AA455" s="20" t="s">
        <v>53</v>
      </c>
      <c r="AB455" s="20" t="s">
        <v>54</v>
      </c>
      <c r="AC455" s="20" t="s">
        <v>55</v>
      </c>
      <c r="AD455" s="20" t="s">
        <v>56</v>
      </c>
      <c r="AE455" s="20"/>
      <c r="AF455" t="e">
        <f>VLOOKUP(L455,Contactos!B:B,1,0)</f>
        <v>#N/A</v>
      </c>
    </row>
    <row r="456" spans="1:32" ht="38.25" x14ac:dyDescent="0.2">
      <c r="A456" s="4">
        <f t="shared" si="22"/>
        <v>454</v>
      </c>
      <c r="B456" s="4" t="str">
        <f t="shared" si="23"/>
        <v/>
      </c>
      <c r="C456" s="4" t="str">
        <f>IFERROR(VLOOKUP(F456,Tablas!$A$1:$B$3,2,0),"")</f>
        <v/>
      </c>
      <c r="D456" s="4" t="str">
        <f t="shared" si="24"/>
        <v xml:space="preserve"> - CONTADO ADELANTADO / CASH IN ADVANCE - Dif. en cambio</v>
      </c>
      <c r="E456" s="19">
        <v>45473</v>
      </c>
      <c r="F456" s="20" t="s">
        <v>27</v>
      </c>
      <c r="G456" s="20"/>
      <c r="H456" s="20" t="s">
        <v>80</v>
      </c>
      <c r="I456" s="20" t="s">
        <v>81</v>
      </c>
      <c r="J456" s="20" t="s">
        <v>716</v>
      </c>
      <c r="K456" s="20" t="s">
        <v>716</v>
      </c>
      <c r="L456" s="20" t="s">
        <v>717</v>
      </c>
      <c r="M456" s="20" t="s">
        <v>33</v>
      </c>
      <c r="N456" s="21">
        <v>0.92</v>
      </c>
      <c r="O456" s="21">
        <v>0</v>
      </c>
      <c r="P456" s="20"/>
      <c r="Q456" s="19">
        <v>45473</v>
      </c>
      <c r="R456" s="20"/>
      <c r="S456" s="20"/>
      <c r="T456" s="20" t="s">
        <v>70</v>
      </c>
      <c r="U456" s="20">
        <v>1028654</v>
      </c>
      <c r="V456" s="20">
        <v>240026916</v>
      </c>
      <c r="W456" s="20" t="s">
        <v>50</v>
      </c>
      <c r="X456" s="20" t="s">
        <v>841</v>
      </c>
      <c r="Y456" s="20" t="s">
        <v>37</v>
      </c>
      <c r="Z456" s="20" t="s">
        <v>63</v>
      </c>
      <c r="AA456" s="20" t="s">
        <v>718</v>
      </c>
      <c r="AB456" s="20"/>
      <c r="AC456" s="20" t="s">
        <v>66</v>
      </c>
      <c r="AD456" s="20" t="s">
        <v>719</v>
      </c>
      <c r="AE456" s="20"/>
      <c r="AF456" t="str">
        <f>VLOOKUP(L456,Contactos!B:B,1,0)</f>
        <v>ARMSTRONG HEALTH CARE INC.</v>
      </c>
    </row>
    <row r="457" spans="1:32" ht="38.25" x14ac:dyDescent="0.2">
      <c r="A457" s="4">
        <f t="shared" si="22"/>
        <v>455</v>
      </c>
      <c r="B457" s="4" t="str">
        <f t="shared" si="23"/>
        <v/>
      </c>
      <c r="C457" s="4" t="str">
        <f>IFERROR(VLOOKUP(F457,Tablas!$A$1:$B$3,2,0),"")</f>
        <v/>
      </c>
      <c r="D457" s="4" t="str">
        <f t="shared" si="24"/>
        <v xml:space="preserve"> - CONTADO ADELANTADO / CASH IN ADVANCE - Dif. en cambio</v>
      </c>
      <c r="E457" s="19">
        <v>45322</v>
      </c>
      <c r="F457" s="20" t="s">
        <v>27</v>
      </c>
      <c r="G457" s="20"/>
      <c r="H457" s="20" t="s">
        <v>80</v>
      </c>
      <c r="I457" s="20" t="s">
        <v>81</v>
      </c>
      <c r="J457" s="20" t="s">
        <v>716</v>
      </c>
      <c r="K457" s="20" t="s">
        <v>716</v>
      </c>
      <c r="L457" s="20" t="s">
        <v>717</v>
      </c>
      <c r="M457" s="20" t="s">
        <v>33</v>
      </c>
      <c r="N457" s="21">
        <v>0.94</v>
      </c>
      <c r="O457" s="21">
        <v>0</v>
      </c>
      <c r="P457" s="20"/>
      <c r="Q457" s="19">
        <v>45322</v>
      </c>
      <c r="R457" s="20"/>
      <c r="S457" s="20"/>
      <c r="T457" s="20" t="s">
        <v>70</v>
      </c>
      <c r="U457" s="20">
        <v>952162</v>
      </c>
      <c r="V457" s="20">
        <v>240007475</v>
      </c>
      <c r="W457" s="20" t="s">
        <v>50</v>
      </c>
      <c r="X457" s="20" t="s">
        <v>841</v>
      </c>
      <c r="Y457" s="20" t="s">
        <v>37</v>
      </c>
      <c r="Z457" s="20" t="s">
        <v>63</v>
      </c>
      <c r="AA457" s="20" t="s">
        <v>718</v>
      </c>
      <c r="AB457" s="20"/>
      <c r="AC457" s="20" t="s">
        <v>66</v>
      </c>
      <c r="AD457" s="20" t="s">
        <v>719</v>
      </c>
      <c r="AE457" s="20"/>
      <c r="AF457" t="str">
        <f>VLOOKUP(L457,Contactos!B:B,1,0)</f>
        <v>ARMSTRONG HEALTH CARE INC.</v>
      </c>
    </row>
    <row r="458" spans="1:32" ht="25.5" x14ac:dyDescent="0.2">
      <c r="A458" s="4">
        <f t="shared" si="22"/>
        <v>456</v>
      </c>
      <c r="B458" s="4" t="str">
        <f t="shared" si="23"/>
        <v/>
      </c>
      <c r="C458" s="4" t="str">
        <f>IFERROR(VLOOKUP(F458,Tablas!$A$1:$B$3,2,0),"")</f>
        <v/>
      </c>
      <c r="D458" s="4" t="str">
        <f t="shared" si="24"/>
        <v xml:space="preserve"> - CONTADO / CASH - Dif. en cambio</v>
      </c>
      <c r="E458" s="19">
        <v>45443</v>
      </c>
      <c r="F458" s="20" t="s">
        <v>27</v>
      </c>
      <c r="G458" s="20"/>
      <c r="H458" s="20" t="s">
        <v>29</v>
      </c>
      <c r="I458" s="20" t="s">
        <v>30</v>
      </c>
      <c r="J458" s="20" t="s">
        <v>527</v>
      </c>
      <c r="K458" s="20" t="s">
        <v>527</v>
      </c>
      <c r="L458" s="20" t="s">
        <v>528</v>
      </c>
      <c r="M458" s="20" t="s">
        <v>33</v>
      </c>
      <c r="N458" s="21">
        <v>1.0900000000000001</v>
      </c>
      <c r="O458" s="21">
        <v>0</v>
      </c>
      <c r="P458" s="20"/>
      <c r="Q458" s="19">
        <v>45443</v>
      </c>
      <c r="R458" s="20"/>
      <c r="S458" s="20"/>
      <c r="T458" s="20" t="s">
        <v>49</v>
      </c>
      <c r="U458" s="20">
        <v>1014797</v>
      </c>
      <c r="V458" s="20">
        <v>240023054</v>
      </c>
      <c r="W458" s="20" t="s">
        <v>50</v>
      </c>
      <c r="X458" s="20" t="s">
        <v>841</v>
      </c>
      <c r="Y458" s="20" t="s">
        <v>37</v>
      </c>
      <c r="Z458" s="20" t="s">
        <v>63</v>
      </c>
      <c r="AA458" s="20"/>
      <c r="AB458" s="20"/>
      <c r="AC458" s="20" t="s">
        <v>530</v>
      </c>
      <c r="AD458" s="20" t="s">
        <v>278</v>
      </c>
      <c r="AE458" s="20"/>
      <c r="AF458" t="str">
        <f>VLOOKUP(L458,Contactos!B:B,1,0)</f>
        <v>SARAH AL SHARQ AL ASRIYA COMPANY</v>
      </c>
    </row>
    <row r="459" spans="1:32" ht="76.5" x14ac:dyDescent="0.2">
      <c r="A459" s="4">
        <f t="shared" si="22"/>
        <v>457</v>
      </c>
      <c r="B459" s="4" t="str">
        <f t="shared" si="23"/>
        <v>B010-00018567</v>
      </c>
      <c r="C459" s="4" t="str">
        <f>IFERROR(VLOOKUP(F459,Tablas!$A$1:$B$3,2,0),"")</f>
        <v>Boleta</v>
      </c>
      <c r="D459" s="4" t="str">
        <f t="shared" si="24"/>
        <v>Juntoz - CONTADO / CASH - NO DESPACHAR Basado en Entregas 09-0013-00003804.</v>
      </c>
      <c r="E459" s="19">
        <v>45401</v>
      </c>
      <c r="F459" s="20" t="s">
        <v>842</v>
      </c>
      <c r="G459" s="20" t="s">
        <v>843</v>
      </c>
      <c r="H459" s="20" t="s">
        <v>44</v>
      </c>
      <c r="I459" s="20" t="s">
        <v>45</v>
      </c>
      <c r="J459" s="20" t="s">
        <v>844</v>
      </c>
      <c r="K459" s="20" t="s">
        <v>845</v>
      </c>
      <c r="L459" s="20" t="s">
        <v>846</v>
      </c>
      <c r="M459" s="20"/>
      <c r="N459" s="21">
        <v>1.53</v>
      </c>
      <c r="O459" s="21">
        <v>0</v>
      </c>
      <c r="P459" s="20"/>
      <c r="Q459" s="19">
        <v>45401</v>
      </c>
      <c r="R459" s="20"/>
      <c r="S459" s="19">
        <v>45401</v>
      </c>
      <c r="T459" s="20" t="s">
        <v>49</v>
      </c>
      <c r="U459" s="20">
        <v>948846</v>
      </c>
      <c r="V459" s="20">
        <v>240001043</v>
      </c>
      <c r="W459" s="20" t="s">
        <v>847</v>
      </c>
      <c r="X459" s="20" t="s">
        <v>848</v>
      </c>
      <c r="Y459" s="20" t="s">
        <v>52</v>
      </c>
      <c r="Z459" s="20" t="s">
        <v>849</v>
      </c>
      <c r="AA459" s="20" t="s">
        <v>850</v>
      </c>
      <c r="AB459" s="20" t="s">
        <v>54</v>
      </c>
      <c r="AC459" s="20" t="s">
        <v>167</v>
      </c>
      <c r="AD459" s="20" t="s">
        <v>56</v>
      </c>
      <c r="AE459" s="20" t="s">
        <v>851</v>
      </c>
      <c r="AF459" t="e">
        <f>VLOOKUP(L459,Contactos!B:B,1,0)</f>
        <v>#N/A</v>
      </c>
    </row>
    <row r="460" spans="1:32" ht="76.5" x14ac:dyDescent="0.2">
      <c r="A460" s="4">
        <f t="shared" si="22"/>
        <v>458</v>
      </c>
      <c r="B460" s="4" t="str">
        <f t="shared" si="23"/>
        <v>B010-00018566</v>
      </c>
      <c r="C460" s="4" t="str">
        <f>IFERROR(VLOOKUP(F460,Tablas!$A$1:$B$3,2,0),"")</f>
        <v>Boleta</v>
      </c>
      <c r="D460" s="4" t="str">
        <f t="shared" si="24"/>
        <v>Juntoz - CONTADO / CASH - NO DESPACHAR Basado en Entregas 09-0013-00003803.</v>
      </c>
      <c r="E460" s="19">
        <v>45401</v>
      </c>
      <c r="F460" s="20" t="s">
        <v>842</v>
      </c>
      <c r="G460" s="20" t="s">
        <v>852</v>
      </c>
      <c r="H460" s="20" t="s">
        <v>44</v>
      </c>
      <c r="I460" s="20" t="s">
        <v>45</v>
      </c>
      <c r="J460" s="20" t="s">
        <v>844</v>
      </c>
      <c r="K460" s="20" t="s">
        <v>845</v>
      </c>
      <c r="L460" s="20" t="s">
        <v>846</v>
      </c>
      <c r="M460" s="20"/>
      <c r="N460" s="21">
        <v>1.53</v>
      </c>
      <c r="O460" s="21">
        <v>0</v>
      </c>
      <c r="P460" s="20"/>
      <c r="Q460" s="19">
        <v>45401</v>
      </c>
      <c r="R460" s="20"/>
      <c r="S460" s="19">
        <v>45401</v>
      </c>
      <c r="T460" s="20" t="s">
        <v>49</v>
      </c>
      <c r="U460" s="20">
        <v>948842</v>
      </c>
      <c r="V460" s="20">
        <v>240001042</v>
      </c>
      <c r="W460" s="20" t="s">
        <v>847</v>
      </c>
      <c r="X460" s="20" t="s">
        <v>848</v>
      </c>
      <c r="Y460" s="20" t="s">
        <v>52</v>
      </c>
      <c r="Z460" s="20" t="s">
        <v>853</v>
      </c>
      <c r="AA460" s="20" t="s">
        <v>850</v>
      </c>
      <c r="AB460" s="20" t="s">
        <v>54</v>
      </c>
      <c r="AC460" s="20" t="s">
        <v>167</v>
      </c>
      <c r="AD460" s="20" t="s">
        <v>56</v>
      </c>
      <c r="AE460" s="20" t="s">
        <v>851</v>
      </c>
      <c r="AF460" t="e">
        <f>VLOOKUP(L460,Contactos!B:B,1,0)</f>
        <v>#N/A</v>
      </c>
    </row>
    <row r="461" spans="1:32" ht="76.5" x14ac:dyDescent="0.2">
      <c r="A461" s="4">
        <f t="shared" si="22"/>
        <v>459</v>
      </c>
      <c r="B461" s="4" t="str">
        <f t="shared" si="23"/>
        <v>B010-00018553</v>
      </c>
      <c r="C461" s="4" t="str">
        <f>IFERROR(VLOOKUP(F461,Tablas!$A$1:$B$3,2,0),"")</f>
        <v>Boleta</v>
      </c>
      <c r="D461" s="4" t="str">
        <f t="shared" si="24"/>
        <v>Juntoz - CONTADO / CASH - NO DESPACHAR Basado en Entregas 09-0013-00003809.</v>
      </c>
      <c r="E461" s="19">
        <v>45401</v>
      </c>
      <c r="F461" s="20" t="s">
        <v>842</v>
      </c>
      <c r="G461" s="20" t="s">
        <v>854</v>
      </c>
      <c r="H461" s="20" t="s">
        <v>44</v>
      </c>
      <c r="I461" s="20" t="s">
        <v>45</v>
      </c>
      <c r="J461" s="20" t="s">
        <v>844</v>
      </c>
      <c r="K461" s="20" t="s">
        <v>845</v>
      </c>
      <c r="L461" s="20" t="s">
        <v>846</v>
      </c>
      <c r="M461" s="20"/>
      <c r="N461" s="21">
        <v>1.53</v>
      </c>
      <c r="O461" s="21">
        <v>0</v>
      </c>
      <c r="P461" s="20"/>
      <c r="Q461" s="19">
        <v>45401</v>
      </c>
      <c r="R461" s="20"/>
      <c r="S461" s="19">
        <v>45401</v>
      </c>
      <c r="T461" s="20" t="s">
        <v>49</v>
      </c>
      <c r="U461" s="20">
        <v>948562</v>
      </c>
      <c r="V461" s="20">
        <v>240001029</v>
      </c>
      <c r="W461" s="20" t="s">
        <v>847</v>
      </c>
      <c r="X461" s="20" t="s">
        <v>848</v>
      </c>
      <c r="Y461" s="20" t="s">
        <v>52</v>
      </c>
      <c r="Z461" s="20" t="s">
        <v>855</v>
      </c>
      <c r="AA461" s="20" t="s">
        <v>850</v>
      </c>
      <c r="AB461" s="20" t="s">
        <v>54</v>
      </c>
      <c r="AC461" s="20" t="s">
        <v>167</v>
      </c>
      <c r="AD461" s="20" t="s">
        <v>56</v>
      </c>
      <c r="AE461" s="20" t="s">
        <v>851</v>
      </c>
      <c r="AF461" t="e">
        <f>VLOOKUP(L461,Contactos!B:B,1,0)</f>
        <v>#N/A</v>
      </c>
    </row>
    <row r="462" spans="1:32" ht="76.5" x14ac:dyDescent="0.2">
      <c r="A462" s="4">
        <f t="shared" si="22"/>
        <v>460</v>
      </c>
      <c r="B462" s="4" t="str">
        <f t="shared" si="23"/>
        <v>B010-00018554</v>
      </c>
      <c r="C462" s="4" t="str">
        <f>IFERROR(VLOOKUP(F462,Tablas!$A$1:$B$3,2,0),"")</f>
        <v>Boleta</v>
      </c>
      <c r="D462" s="4" t="str">
        <f t="shared" si="24"/>
        <v>Juntoz - CONTADO / CASH - NO DESPACHAR Basado en Entregas 09-0013-00003808.</v>
      </c>
      <c r="E462" s="19">
        <v>45401</v>
      </c>
      <c r="F462" s="20" t="s">
        <v>842</v>
      </c>
      <c r="G462" s="20" t="s">
        <v>856</v>
      </c>
      <c r="H462" s="20" t="s">
        <v>44</v>
      </c>
      <c r="I462" s="20" t="s">
        <v>45</v>
      </c>
      <c r="J462" s="20" t="s">
        <v>844</v>
      </c>
      <c r="K462" s="20" t="s">
        <v>845</v>
      </c>
      <c r="L462" s="20" t="s">
        <v>846</v>
      </c>
      <c r="M462" s="20"/>
      <c r="N462" s="21">
        <v>1.53</v>
      </c>
      <c r="O462" s="21">
        <v>0</v>
      </c>
      <c r="P462" s="20"/>
      <c r="Q462" s="19">
        <v>45401</v>
      </c>
      <c r="R462" s="20"/>
      <c r="S462" s="19">
        <v>45401</v>
      </c>
      <c r="T462" s="20" t="s">
        <v>49</v>
      </c>
      <c r="U462" s="20">
        <v>948568</v>
      </c>
      <c r="V462" s="20">
        <v>240001030</v>
      </c>
      <c r="W462" s="20" t="s">
        <v>847</v>
      </c>
      <c r="X462" s="20" t="s">
        <v>848</v>
      </c>
      <c r="Y462" s="20" t="s">
        <v>52</v>
      </c>
      <c r="Z462" s="20" t="s">
        <v>857</v>
      </c>
      <c r="AA462" s="20" t="s">
        <v>850</v>
      </c>
      <c r="AB462" s="20" t="s">
        <v>54</v>
      </c>
      <c r="AC462" s="20" t="s">
        <v>167</v>
      </c>
      <c r="AD462" s="20" t="s">
        <v>56</v>
      </c>
      <c r="AE462" s="20" t="s">
        <v>851</v>
      </c>
      <c r="AF462" t="e">
        <f>VLOOKUP(L462,Contactos!B:B,1,0)</f>
        <v>#N/A</v>
      </c>
    </row>
    <row r="463" spans="1:32" ht="63.75" x14ac:dyDescent="0.2">
      <c r="A463" s="4">
        <f t="shared" si="22"/>
        <v>461</v>
      </c>
      <c r="B463" s="4" t="str">
        <f t="shared" si="23"/>
        <v/>
      </c>
      <c r="C463" s="4" t="str">
        <f>IFERROR(VLOOKUP(F463,Tablas!$A$1:$B$3,2,0),"")</f>
        <v/>
      </c>
      <c r="D463" s="4" t="str">
        <f t="shared" si="24"/>
        <v xml:space="preserve"> - CONTADO ADELANTADO / CASH IN ADVANCE - Dif. en cambio</v>
      </c>
      <c r="E463" s="19">
        <v>45504</v>
      </c>
      <c r="F463" s="20" t="s">
        <v>27</v>
      </c>
      <c r="G463" s="20"/>
      <c r="H463" s="20" t="s">
        <v>29</v>
      </c>
      <c r="I463" s="20" t="s">
        <v>30</v>
      </c>
      <c r="J463" s="20" t="s">
        <v>710</v>
      </c>
      <c r="K463" s="20" t="s">
        <v>710</v>
      </c>
      <c r="L463" s="20" t="s">
        <v>711</v>
      </c>
      <c r="M463" s="20" t="s">
        <v>33</v>
      </c>
      <c r="N463" s="21">
        <v>1.56</v>
      </c>
      <c r="O463" s="21">
        <v>0</v>
      </c>
      <c r="P463" s="20"/>
      <c r="Q463" s="19">
        <v>45504</v>
      </c>
      <c r="R463" s="20"/>
      <c r="S463" s="20"/>
      <c r="T463" s="20" t="s">
        <v>70</v>
      </c>
      <c r="U463" s="20">
        <v>1036152</v>
      </c>
      <c r="V463" s="20">
        <v>240029641</v>
      </c>
      <c r="W463" s="20" t="s">
        <v>50</v>
      </c>
      <c r="X463" s="20" t="s">
        <v>841</v>
      </c>
      <c r="Y463" s="20" t="s">
        <v>37</v>
      </c>
      <c r="Z463" s="20" t="s">
        <v>63</v>
      </c>
      <c r="AA463" s="20" t="s">
        <v>713</v>
      </c>
      <c r="AB463" s="20" t="s">
        <v>713</v>
      </c>
      <c r="AC463" s="20" t="s">
        <v>713</v>
      </c>
      <c r="AD463" s="20" t="s">
        <v>714</v>
      </c>
      <c r="AE463" s="20"/>
      <c r="AF463" t="str">
        <f>VLOOKUP(L463,Contactos!B:B,1,0)</f>
        <v>PETLINE ANIMALCARE LTD.</v>
      </c>
    </row>
    <row r="464" spans="1:32" ht="25.5" x14ac:dyDescent="0.2">
      <c r="A464" s="4">
        <f t="shared" si="22"/>
        <v>462</v>
      </c>
      <c r="B464" s="4" t="str">
        <f t="shared" si="23"/>
        <v/>
      </c>
      <c r="C464" s="4" t="str">
        <f>IFERROR(VLOOKUP(F464,Tablas!$A$1:$B$3,2,0),"")</f>
        <v/>
      </c>
      <c r="D464" s="4" t="str">
        <f t="shared" si="24"/>
        <v xml:space="preserve"> - CONTADO ADELANTADO / CASH IN ADVANCE - Dif. en cambio</v>
      </c>
      <c r="E464" s="19">
        <v>45412</v>
      </c>
      <c r="F464" s="20" t="s">
        <v>27</v>
      </c>
      <c r="G464" s="20"/>
      <c r="H464" s="20" t="s">
        <v>80</v>
      </c>
      <c r="I464" s="20" t="s">
        <v>81</v>
      </c>
      <c r="J464" s="20" t="s">
        <v>729</v>
      </c>
      <c r="K464" s="20" t="s">
        <v>729</v>
      </c>
      <c r="L464" s="20" t="s">
        <v>730</v>
      </c>
      <c r="M464" s="20" t="s">
        <v>33</v>
      </c>
      <c r="N464" s="21">
        <v>1.79</v>
      </c>
      <c r="O464" s="21">
        <v>0</v>
      </c>
      <c r="P464" s="20"/>
      <c r="Q464" s="19">
        <v>45412</v>
      </c>
      <c r="R464" s="20"/>
      <c r="S464" s="20"/>
      <c r="T464" s="20" t="s">
        <v>70</v>
      </c>
      <c r="U464" s="20">
        <v>1001669</v>
      </c>
      <c r="V464" s="20">
        <v>240019056</v>
      </c>
      <c r="W464" s="20" t="s">
        <v>50</v>
      </c>
      <c r="X464" s="20" t="s">
        <v>841</v>
      </c>
      <c r="Y464" s="20" t="s">
        <v>37</v>
      </c>
      <c r="Z464" s="20" t="s">
        <v>63</v>
      </c>
      <c r="AA464" s="20" t="s">
        <v>731</v>
      </c>
      <c r="AB464" s="20"/>
      <c r="AC464" s="20"/>
      <c r="AD464" s="20" t="s">
        <v>732</v>
      </c>
      <c r="AE464" s="20"/>
      <c r="AF464" t="str">
        <f>VLOOKUP(L464,Contactos!B:B,1,0)</f>
        <v>SEUMEDS LIMITED</v>
      </c>
    </row>
    <row r="465" spans="1:32" ht="63.75" x14ac:dyDescent="0.2">
      <c r="A465" s="4">
        <f t="shared" si="22"/>
        <v>463</v>
      </c>
      <c r="B465" s="4" t="str">
        <f t="shared" si="23"/>
        <v>B010-00020474</v>
      </c>
      <c r="C465" s="4" t="str">
        <f>IFERROR(VLOOKUP(F465,Tablas!$A$1:$B$3,2,0),"")</f>
        <v>Boleta</v>
      </c>
      <c r="D465" s="4" t="str">
        <f t="shared" si="24"/>
        <v>Ecom - CONTADO / CASH - PE 4961 TEL: 965620701 RECOJO Basado en Pedidos de</v>
      </c>
      <c r="E465" s="19">
        <v>45558</v>
      </c>
      <c r="F465" s="20" t="s">
        <v>842</v>
      </c>
      <c r="G465" s="20" t="s">
        <v>858</v>
      </c>
      <c r="H465" s="20" t="s">
        <v>44</v>
      </c>
      <c r="I465" s="20" t="s">
        <v>45</v>
      </c>
      <c r="J465" s="20" t="s">
        <v>859</v>
      </c>
      <c r="K465" s="20" t="s">
        <v>860</v>
      </c>
      <c r="L465" s="20" t="s">
        <v>861</v>
      </c>
      <c r="M465" s="20"/>
      <c r="N465" s="21">
        <v>2.21</v>
      </c>
      <c r="O465" s="21">
        <v>0</v>
      </c>
      <c r="P465" s="20"/>
      <c r="Q465" s="19">
        <v>45558</v>
      </c>
      <c r="R465" s="20"/>
      <c r="S465" s="19">
        <v>45558</v>
      </c>
      <c r="T465" s="20" t="s">
        <v>49</v>
      </c>
      <c r="U465" s="20">
        <v>1027615</v>
      </c>
      <c r="V465" s="20">
        <v>240003011</v>
      </c>
      <c r="W465" s="20" t="s">
        <v>847</v>
      </c>
      <c r="X465" s="20" t="s">
        <v>305</v>
      </c>
      <c r="Y465" s="20" t="s">
        <v>52</v>
      </c>
      <c r="Z465" s="20" t="s">
        <v>862</v>
      </c>
      <c r="AA465" s="20" t="s">
        <v>808</v>
      </c>
      <c r="AB465" s="20" t="s">
        <v>863</v>
      </c>
      <c r="AC465" s="20" t="s">
        <v>689</v>
      </c>
      <c r="AD465" s="20" t="s">
        <v>56</v>
      </c>
      <c r="AE465" s="20" t="s">
        <v>864</v>
      </c>
      <c r="AF465" t="e">
        <f>VLOOKUP(L465,Contactos!B:B,1,0)</f>
        <v>#N/A</v>
      </c>
    </row>
    <row r="466" spans="1:32" ht="25.5" x14ac:dyDescent="0.2">
      <c r="A466" s="4">
        <f t="shared" si="22"/>
        <v>464</v>
      </c>
      <c r="B466" s="4" t="str">
        <f t="shared" si="23"/>
        <v/>
      </c>
      <c r="C466" s="4" t="str">
        <f>IFERROR(VLOOKUP(F466,Tablas!$A$1:$B$3,2,0),"")</f>
        <v/>
      </c>
      <c r="D466" s="4" t="str">
        <f t="shared" si="24"/>
        <v xml:space="preserve"> - CONTADO ADELANTADO / CASH IN ADVANCE - Dif. en cambio</v>
      </c>
      <c r="E466" s="19">
        <v>44957</v>
      </c>
      <c r="F466" s="20" t="s">
        <v>27</v>
      </c>
      <c r="G466" s="20"/>
      <c r="H466" s="20" t="s">
        <v>80</v>
      </c>
      <c r="I466" s="20" t="s">
        <v>81</v>
      </c>
      <c r="J466" s="20" t="s">
        <v>729</v>
      </c>
      <c r="K466" s="20" t="s">
        <v>729</v>
      </c>
      <c r="L466" s="20" t="s">
        <v>730</v>
      </c>
      <c r="M466" s="20" t="s">
        <v>33</v>
      </c>
      <c r="N466" s="21">
        <v>2.2200000000000002</v>
      </c>
      <c r="O466" s="21">
        <v>0</v>
      </c>
      <c r="P466" s="20"/>
      <c r="Q466" s="19">
        <v>44957</v>
      </c>
      <c r="R466" s="20"/>
      <c r="S466" s="20"/>
      <c r="T466" s="20" t="s">
        <v>70</v>
      </c>
      <c r="U466" s="20">
        <v>781540</v>
      </c>
      <c r="V466" s="20">
        <v>230007499</v>
      </c>
      <c r="W466" s="20" t="s">
        <v>50</v>
      </c>
      <c r="X466" s="20" t="s">
        <v>841</v>
      </c>
      <c r="Y466" s="20" t="s">
        <v>37</v>
      </c>
      <c r="Z466" s="20" t="s">
        <v>63</v>
      </c>
      <c r="AA466" s="20" t="s">
        <v>731</v>
      </c>
      <c r="AB466" s="20"/>
      <c r="AC466" s="20"/>
      <c r="AD466" s="20" t="s">
        <v>732</v>
      </c>
      <c r="AE466" s="20"/>
      <c r="AF466" t="str">
        <f>VLOOKUP(L466,Contactos!B:B,1,0)</f>
        <v>SEUMEDS LIMITED</v>
      </c>
    </row>
    <row r="467" spans="1:32" ht="63.75" x14ac:dyDescent="0.2">
      <c r="A467" s="4">
        <f t="shared" si="22"/>
        <v>465</v>
      </c>
      <c r="B467" s="4" t="str">
        <f t="shared" si="23"/>
        <v>B010-00018546</v>
      </c>
      <c r="C467" s="4" t="str">
        <f>IFERROR(VLOOKUP(F467,Tablas!$A$1:$B$3,2,0),"")</f>
        <v>Boleta</v>
      </c>
      <c r="D467" s="4" t="str">
        <f t="shared" si="24"/>
        <v>Ecom - CONTADO / CASH - PE 1793 TEL: 941480266 Basado en Pedidos de client</v>
      </c>
      <c r="E467" s="19">
        <v>45400</v>
      </c>
      <c r="F467" s="20" t="s">
        <v>842</v>
      </c>
      <c r="G467" s="20" t="s">
        <v>865</v>
      </c>
      <c r="H467" s="20" t="s">
        <v>44</v>
      </c>
      <c r="I467" s="20" t="s">
        <v>45</v>
      </c>
      <c r="J467" s="20" t="s">
        <v>866</v>
      </c>
      <c r="K467" s="20" t="s">
        <v>867</v>
      </c>
      <c r="L467" s="20" t="s">
        <v>868</v>
      </c>
      <c r="M467" s="20"/>
      <c r="N467" s="21">
        <v>2.31</v>
      </c>
      <c r="O467" s="21">
        <v>0</v>
      </c>
      <c r="P467" s="20"/>
      <c r="Q467" s="19">
        <v>45400</v>
      </c>
      <c r="R467" s="20"/>
      <c r="S467" s="19">
        <v>45400</v>
      </c>
      <c r="T467" s="20" t="s">
        <v>49</v>
      </c>
      <c r="U467" s="20">
        <v>948100</v>
      </c>
      <c r="V467" s="20">
        <v>240001022</v>
      </c>
      <c r="W467" s="20" t="s">
        <v>847</v>
      </c>
      <c r="X467" s="20" t="s">
        <v>305</v>
      </c>
      <c r="Y467" s="20" t="s">
        <v>52</v>
      </c>
      <c r="Z467" s="20" t="s">
        <v>869</v>
      </c>
      <c r="AA467" s="20" t="s">
        <v>870</v>
      </c>
      <c r="AB467" s="20" t="s">
        <v>689</v>
      </c>
      <c r="AC467" s="20" t="s">
        <v>689</v>
      </c>
      <c r="AD467" s="20" t="s">
        <v>56</v>
      </c>
      <c r="AE467" s="20" t="s">
        <v>864</v>
      </c>
      <c r="AF467" t="e">
        <f>VLOOKUP(L467,Contactos!B:B,1,0)</f>
        <v>#N/A</v>
      </c>
    </row>
    <row r="468" spans="1:32" ht="63.75" x14ac:dyDescent="0.2">
      <c r="A468" s="4">
        <f t="shared" si="22"/>
        <v>466</v>
      </c>
      <c r="B468" s="4" t="str">
        <f t="shared" si="23"/>
        <v>B010-00018115</v>
      </c>
      <c r="C468" s="4" t="str">
        <f>IFERROR(VLOOKUP(F468,Tablas!$A$1:$B$3,2,0),"")</f>
        <v>Boleta</v>
      </c>
      <c r="D468" s="4" t="str">
        <f t="shared" si="24"/>
        <v>Ecom - CONTADO / CASH - PE 1027 TEL: 943958271 Basado en Pedidos de client</v>
      </c>
      <c r="E468" s="19">
        <v>45357</v>
      </c>
      <c r="F468" s="20" t="s">
        <v>842</v>
      </c>
      <c r="G468" s="20" t="s">
        <v>871</v>
      </c>
      <c r="H468" s="20" t="s">
        <v>44</v>
      </c>
      <c r="I468" s="20" t="s">
        <v>45</v>
      </c>
      <c r="J468" s="20" t="s">
        <v>872</v>
      </c>
      <c r="K468" s="20" t="s">
        <v>873</v>
      </c>
      <c r="L468" s="20" t="s">
        <v>874</v>
      </c>
      <c r="M468" s="20"/>
      <c r="N468" s="21">
        <v>2.37</v>
      </c>
      <c r="O468" s="21">
        <v>0</v>
      </c>
      <c r="P468" s="20"/>
      <c r="Q468" s="19">
        <v>45357</v>
      </c>
      <c r="R468" s="20"/>
      <c r="S468" s="19">
        <v>45357</v>
      </c>
      <c r="T468" s="20" t="s">
        <v>49</v>
      </c>
      <c r="U468" s="20">
        <v>929209</v>
      </c>
      <c r="V468" s="20">
        <v>240000589</v>
      </c>
      <c r="W468" s="20" t="s">
        <v>847</v>
      </c>
      <c r="X468" s="20" t="s">
        <v>305</v>
      </c>
      <c r="Y468" s="20" t="s">
        <v>52</v>
      </c>
      <c r="Z468" s="20" t="s">
        <v>875</v>
      </c>
      <c r="AA468" s="20" t="s">
        <v>876</v>
      </c>
      <c r="AB468" s="20" t="s">
        <v>877</v>
      </c>
      <c r="AC468" s="20" t="s">
        <v>689</v>
      </c>
      <c r="AD468" s="20" t="s">
        <v>56</v>
      </c>
      <c r="AE468" s="20" t="s">
        <v>864</v>
      </c>
      <c r="AF468" t="e">
        <f>VLOOKUP(L468,Contactos!B:B,1,0)</f>
        <v>#N/A</v>
      </c>
    </row>
    <row r="469" spans="1:32" ht="63.75" x14ac:dyDescent="0.2">
      <c r="A469" s="4">
        <f t="shared" si="22"/>
        <v>467</v>
      </c>
      <c r="B469" s="4" t="str">
        <f t="shared" si="23"/>
        <v>B010-00020502</v>
      </c>
      <c r="C469" s="4" t="str">
        <f>IFERROR(VLOOKUP(F469,Tablas!$A$1:$B$3,2,0),"")</f>
        <v>Boleta</v>
      </c>
      <c r="D469" s="4" t="str">
        <f t="shared" si="24"/>
        <v>Ecom - CONTADO / CASH - PE 5023 TEL: 978420087 RECOJO Basado en Entregas 0</v>
      </c>
      <c r="E469" s="19">
        <v>45560</v>
      </c>
      <c r="F469" s="20" t="s">
        <v>842</v>
      </c>
      <c r="G469" s="20" t="s">
        <v>878</v>
      </c>
      <c r="H469" s="20" t="s">
        <v>44</v>
      </c>
      <c r="I469" s="20" t="s">
        <v>45</v>
      </c>
      <c r="J469" s="20" t="s">
        <v>879</v>
      </c>
      <c r="K469" s="20" t="s">
        <v>880</v>
      </c>
      <c r="L469" s="20" t="s">
        <v>881</v>
      </c>
      <c r="M469" s="20"/>
      <c r="N469" s="21">
        <v>2.58</v>
      </c>
      <c r="O469" s="21">
        <v>0</v>
      </c>
      <c r="P469" s="20"/>
      <c r="Q469" s="19">
        <v>45560</v>
      </c>
      <c r="R469" s="20"/>
      <c r="S469" s="19">
        <v>45560</v>
      </c>
      <c r="T469" s="20" t="s">
        <v>49</v>
      </c>
      <c r="U469" s="20">
        <v>1028423</v>
      </c>
      <c r="V469" s="20">
        <v>240003039</v>
      </c>
      <c r="W469" s="20" t="s">
        <v>847</v>
      </c>
      <c r="X469" s="20" t="s">
        <v>274</v>
      </c>
      <c r="Y469" s="20" t="s">
        <v>52</v>
      </c>
      <c r="Z469" s="20" t="s">
        <v>882</v>
      </c>
      <c r="AA469" s="20" t="s">
        <v>808</v>
      </c>
      <c r="AB469" s="20" t="s">
        <v>863</v>
      </c>
      <c r="AC469" s="20" t="s">
        <v>689</v>
      </c>
      <c r="AD469" s="20" t="s">
        <v>56</v>
      </c>
      <c r="AE469" s="20" t="s">
        <v>864</v>
      </c>
      <c r="AF469" t="e">
        <f>VLOOKUP(L469,Contactos!B:B,1,0)</f>
        <v>#N/A</v>
      </c>
    </row>
    <row r="470" spans="1:32" ht="25.5" x14ac:dyDescent="0.2">
      <c r="A470" s="4">
        <f t="shared" si="22"/>
        <v>468</v>
      </c>
      <c r="B470" s="4" t="str">
        <f t="shared" si="23"/>
        <v/>
      </c>
      <c r="C470" s="4" t="str">
        <f>IFERROR(VLOOKUP(F470,Tablas!$A$1:$B$3,2,0),"")</f>
        <v/>
      </c>
      <c r="D470" s="4" t="str">
        <f t="shared" si="24"/>
        <v xml:space="preserve"> - CONTADO ADELANTADO / CASH IN ADVANCE - Dif. en cambio</v>
      </c>
      <c r="E470" s="19">
        <v>45230</v>
      </c>
      <c r="F470" s="20" t="s">
        <v>27</v>
      </c>
      <c r="G470" s="20"/>
      <c r="H470" s="20" t="s">
        <v>80</v>
      </c>
      <c r="I470" s="20" t="s">
        <v>81</v>
      </c>
      <c r="J470" s="20" t="s">
        <v>729</v>
      </c>
      <c r="K470" s="20" t="s">
        <v>729</v>
      </c>
      <c r="L470" s="20" t="s">
        <v>730</v>
      </c>
      <c r="M470" s="20" t="s">
        <v>33</v>
      </c>
      <c r="N470" s="21">
        <v>2.59</v>
      </c>
      <c r="O470" s="21">
        <v>0</v>
      </c>
      <c r="P470" s="20"/>
      <c r="Q470" s="19">
        <v>45230</v>
      </c>
      <c r="R470" s="20"/>
      <c r="S470" s="20"/>
      <c r="T470" s="20" t="s">
        <v>70</v>
      </c>
      <c r="U470" s="20">
        <v>878582</v>
      </c>
      <c r="V470" s="20">
        <v>230035621</v>
      </c>
      <c r="W470" s="20" t="s">
        <v>50</v>
      </c>
      <c r="X470" s="20" t="s">
        <v>841</v>
      </c>
      <c r="Y470" s="20" t="s">
        <v>37</v>
      </c>
      <c r="Z470" s="20" t="s">
        <v>63</v>
      </c>
      <c r="AA470" s="20" t="s">
        <v>731</v>
      </c>
      <c r="AB470" s="20"/>
      <c r="AC470" s="20"/>
      <c r="AD470" s="20" t="s">
        <v>732</v>
      </c>
      <c r="AE470" s="20"/>
      <c r="AF470" t="str">
        <f>VLOOKUP(L470,Contactos!B:B,1,0)</f>
        <v>SEUMEDS LIMITED</v>
      </c>
    </row>
    <row r="471" spans="1:32" ht="63.75" x14ac:dyDescent="0.2">
      <c r="A471" s="4">
        <f t="shared" si="22"/>
        <v>469</v>
      </c>
      <c r="B471" s="4" t="str">
        <f t="shared" si="23"/>
        <v>B010-00018586</v>
      </c>
      <c r="C471" s="4" t="str">
        <f>IFERROR(VLOOKUP(F471,Tablas!$A$1:$B$3,2,0),"")</f>
        <v>Boleta</v>
      </c>
      <c r="D471" s="4" t="str">
        <f t="shared" si="24"/>
        <v>Ecom - CONTADO / CASH - PE 1866 TEL: 997525619 Basado en Entregas 09-0010-</v>
      </c>
      <c r="E471" s="19">
        <v>45405</v>
      </c>
      <c r="F471" s="20" t="s">
        <v>842</v>
      </c>
      <c r="G471" s="20" t="s">
        <v>883</v>
      </c>
      <c r="H471" s="20" t="s">
        <v>44</v>
      </c>
      <c r="I471" s="20" t="s">
        <v>45</v>
      </c>
      <c r="J471" s="20" t="s">
        <v>884</v>
      </c>
      <c r="K471" s="20" t="s">
        <v>885</v>
      </c>
      <c r="L471" s="20" t="s">
        <v>886</v>
      </c>
      <c r="M471" s="20"/>
      <c r="N471" s="21">
        <v>2.64</v>
      </c>
      <c r="O471" s="21">
        <v>0</v>
      </c>
      <c r="P471" s="20"/>
      <c r="Q471" s="19">
        <v>45405</v>
      </c>
      <c r="R471" s="20"/>
      <c r="S471" s="19">
        <v>45405</v>
      </c>
      <c r="T471" s="20" t="s">
        <v>49</v>
      </c>
      <c r="U471" s="20">
        <v>952090</v>
      </c>
      <c r="V471" s="20">
        <v>240001062</v>
      </c>
      <c r="W471" s="20" t="s">
        <v>847</v>
      </c>
      <c r="X471" s="20" t="s">
        <v>274</v>
      </c>
      <c r="Y471" s="20" t="s">
        <v>52</v>
      </c>
      <c r="Z471" s="20" t="s">
        <v>887</v>
      </c>
      <c r="AA471" s="20" t="s">
        <v>353</v>
      </c>
      <c r="AB471" s="20" t="s">
        <v>54</v>
      </c>
      <c r="AC471" s="20" t="s">
        <v>167</v>
      </c>
      <c r="AD471" s="20" t="s">
        <v>56</v>
      </c>
      <c r="AE471" s="20" t="s">
        <v>864</v>
      </c>
      <c r="AF471" t="e">
        <f>VLOOKUP(L471,Contactos!B:B,1,0)</f>
        <v>#N/A</v>
      </c>
    </row>
    <row r="472" spans="1:32" ht="63.75" x14ac:dyDescent="0.2">
      <c r="A472" s="4">
        <f t="shared" si="22"/>
        <v>470</v>
      </c>
      <c r="B472" s="4" t="str">
        <f t="shared" si="23"/>
        <v>B010-00020516</v>
      </c>
      <c r="C472" s="4" t="str">
        <f>IFERROR(VLOOKUP(F472,Tablas!$A$1:$B$3,2,0),"")</f>
        <v>Boleta</v>
      </c>
      <c r="D472" s="4" t="str">
        <f t="shared" si="24"/>
        <v>Ecom - CONTADO / CASH - PE 5061 TEL: 995743837 RECOJO Basado en Pedidos de</v>
      </c>
      <c r="E472" s="19">
        <v>45561</v>
      </c>
      <c r="F472" s="20" t="s">
        <v>842</v>
      </c>
      <c r="G472" s="20" t="s">
        <v>888</v>
      </c>
      <c r="H472" s="20" t="s">
        <v>44</v>
      </c>
      <c r="I472" s="20" t="s">
        <v>45</v>
      </c>
      <c r="J472" s="20" t="s">
        <v>889</v>
      </c>
      <c r="K472" s="20" t="s">
        <v>890</v>
      </c>
      <c r="L472" s="20" t="s">
        <v>891</v>
      </c>
      <c r="M472" s="20"/>
      <c r="N472" s="21">
        <v>2.71</v>
      </c>
      <c r="O472" s="21">
        <v>0</v>
      </c>
      <c r="P472" s="20"/>
      <c r="Q472" s="19">
        <v>45561</v>
      </c>
      <c r="R472" s="20"/>
      <c r="S472" s="19">
        <v>45561</v>
      </c>
      <c r="T472" s="20" t="s">
        <v>49</v>
      </c>
      <c r="U472" s="20">
        <v>1030463</v>
      </c>
      <c r="V472" s="20">
        <v>240003053</v>
      </c>
      <c r="W472" s="20" t="s">
        <v>847</v>
      </c>
      <c r="X472" s="20" t="s">
        <v>305</v>
      </c>
      <c r="Y472" s="20" t="s">
        <v>52</v>
      </c>
      <c r="Z472" s="20" t="s">
        <v>892</v>
      </c>
      <c r="AA472" s="20" t="s">
        <v>808</v>
      </c>
      <c r="AB472" s="20" t="s">
        <v>54</v>
      </c>
      <c r="AC472" s="20" t="s">
        <v>167</v>
      </c>
      <c r="AD472" s="20" t="s">
        <v>56</v>
      </c>
      <c r="AE472" s="20" t="s">
        <v>864</v>
      </c>
      <c r="AF472" t="e">
        <f>VLOOKUP(L472,Contactos!B:B,1,0)</f>
        <v>#N/A</v>
      </c>
    </row>
    <row r="473" spans="1:32" ht="63.75" x14ac:dyDescent="0.2">
      <c r="A473" s="4">
        <f t="shared" si="22"/>
        <v>471</v>
      </c>
      <c r="B473" s="4" t="str">
        <f t="shared" si="23"/>
        <v>B010-00018579</v>
      </c>
      <c r="C473" s="4" t="str">
        <f>IFERROR(VLOOKUP(F473,Tablas!$A$1:$B$3,2,0),"")</f>
        <v>Boleta</v>
      </c>
      <c r="D473" s="4" t="str">
        <f t="shared" si="24"/>
        <v>Ecom - CONTADO / CASH - PE 1847 TEL: 902059059 Basado en Pedidos de client</v>
      </c>
      <c r="E473" s="19">
        <v>45404</v>
      </c>
      <c r="F473" s="20" t="s">
        <v>842</v>
      </c>
      <c r="G473" s="20" t="s">
        <v>893</v>
      </c>
      <c r="H473" s="20" t="s">
        <v>44</v>
      </c>
      <c r="I473" s="20" t="s">
        <v>45</v>
      </c>
      <c r="J473" s="20" t="s">
        <v>894</v>
      </c>
      <c r="K473" s="20" t="s">
        <v>895</v>
      </c>
      <c r="L473" s="20" t="s">
        <v>896</v>
      </c>
      <c r="M473" s="20"/>
      <c r="N473" s="21">
        <v>2.75</v>
      </c>
      <c r="O473" s="21">
        <v>0</v>
      </c>
      <c r="P473" s="20"/>
      <c r="Q473" s="19">
        <v>45404</v>
      </c>
      <c r="R473" s="20"/>
      <c r="S473" s="19">
        <v>45404</v>
      </c>
      <c r="T473" s="20" t="s">
        <v>49</v>
      </c>
      <c r="U473" s="20">
        <v>951959</v>
      </c>
      <c r="V473" s="20">
        <v>240001055</v>
      </c>
      <c r="W473" s="20" t="s">
        <v>847</v>
      </c>
      <c r="X473" s="20" t="s">
        <v>305</v>
      </c>
      <c r="Y473" s="20" t="s">
        <v>52</v>
      </c>
      <c r="Z473" s="20" t="s">
        <v>897</v>
      </c>
      <c r="AA473" s="20" t="s">
        <v>898</v>
      </c>
      <c r="AB473" s="20" t="s">
        <v>899</v>
      </c>
      <c r="AC473" s="20" t="s">
        <v>689</v>
      </c>
      <c r="AD473" s="20" t="s">
        <v>56</v>
      </c>
      <c r="AE473" s="20" t="s">
        <v>864</v>
      </c>
      <c r="AF473" t="e">
        <f>VLOOKUP(L473,Contactos!B:B,1,0)</f>
        <v>#N/A</v>
      </c>
    </row>
    <row r="474" spans="1:32" ht="63.75" x14ac:dyDescent="0.2">
      <c r="A474" s="4">
        <f t="shared" si="22"/>
        <v>472</v>
      </c>
      <c r="B474" s="4" t="str">
        <f t="shared" si="23"/>
        <v>B010-00018593</v>
      </c>
      <c r="C474" s="4" t="str">
        <f>IFERROR(VLOOKUP(F474,Tablas!$A$1:$B$3,2,0),"")</f>
        <v>Boleta</v>
      </c>
      <c r="D474" s="4" t="str">
        <f t="shared" si="24"/>
        <v>Ecom - CONTADO / CASH - PE 1861 TEL: 995947922 Basado en Pedidos de client</v>
      </c>
      <c r="E474" s="19">
        <v>45405</v>
      </c>
      <c r="F474" s="20" t="s">
        <v>842</v>
      </c>
      <c r="G474" s="20" t="s">
        <v>900</v>
      </c>
      <c r="H474" s="20" t="s">
        <v>44</v>
      </c>
      <c r="I474" s="20" t="s">
        <v>45</v>
      </c>
      <c r="J474" s="20" t="s">
        <v>901</v>
      </c>
      <c r="K474" s="20" t="s">
        <v>902</v>
      </c>
      <c r="L474" s="20" t="s">
        <v>903</v>
      </c>
      <c r="M474" s="20"/>
      <c r="N474" s="21">
        <v>2.77</v>
      </c>
      <c r="O474" s="21">
        <v>0</v>
      </c>
      <c r="P474" s="20"/>
      <c r="Q474" s="19">
        <v>45405</v>
      </c>
      <c r="R474" s="20"/>
      <c r="S474" s="19">
        <v>45405</v>
      </c>
      <c r="T474" s="20" t="s">
        <v>49</v>
      </c>
      <c r="U474" s="20">
        <v>952125</v>
      </c>
      <c r="V474" s="20">
        <v>240001069</v>
      </c>
      <c r="W474" s="20" t="s">
        <v>847</v>
      </c>
      <c r="X474" s="20" t="s">
        <v>305</v>
      </c>
      <c r="Y474" s="20" t="s">
        <v>52</v>
      </c>
      <c r="Z474" s="20" t="s">
        <v>904</v>
      </c>
      <c r="AA474" s="20" t="s">
        <v>905</v>
      </c>
      <c r="AB474" s="20" t="s">
        <v>863</v>
      </c>
      <c r="AC474" s="20" t="s">
        <v>689</v>
      </c>
      <c r="AD474" s="20" t="s">
        <v>56</v>
      </c>
      <c r="AE474" s="20" t="s">
        <v>864</v>
      </c>
      <c r="AF474" t="e">
        <f>VLOOKUP(L474,Contactos!B:B,1,0)</f>
        <v>#N/A</v>
      </c>
    </row>
    <row r="475" spans="1:32" ht="63.75" x14ac:dyDescent="0.2">
      <c r="A475" s="4">
        <f t="shared" si="22"/>
        <v>473</v>
      </c>
      <c r="B475" s="4" t="str">
        <f t="shared" si="23"/>
        <v>B010-00018702</v>
      </c>
      <c r="C475" s="4" t="str">
        <f>IFERROR(VLOOKUP(F475,Tablas!$A$1:$B$3,2,0),"")</f>
        <v>Boleta</v>
      </c>
      <c r="D475" s="4" t="str">
        <f t="shared" si="24"/>
        <v>Ecom - CONTADO / CASH - PE 2073 TEL: 966393679 Basado en Entregas 09-0007-</v>
      </c>
      <c r="E475" s="19">
        <v>45411</v>
      </c>
      <c r="F475" s="20" t="s">
        <v>842</v>
      </c>
      <c r="G475" s="20" t="s">
        <v>906</v>
      </c>
      <c r="H475" s="20" t="s">
        <v>44</v>
      </c>
      <c r="I475" s="20" t="s">
        <v>45</v>
      </c>
      <c r="J475" s="20" t="s">
        <v>907</v>
      </c>
      <c r="K475" s="20" t="s">
        <v>908</v>
      </c>
      <c r="L475" s="20" t="s">
        <v>909</v>
      </c>
      <c r="M475" s="20"/>
      <c r="N475" s="21">
        <v>2.78</v>
      </c>
      <c r="O475" s="21">
        <v>0</v>
      </c>
      <c r="P475" s="20"/>
      <c r="Q475" s="19">
        <v>45411</v>
      </c>
      <c r="R475" s="20"/>
      <c r="S475" s="19">
        <v>45411</v>
      </c>
      <c r="T475" s="20" t="s">
        <v>49</v>
      </c>
      <c r="U475" s="20">
        <v>956743</v>
      </c>
      <c r="V475" s="20">
        <v>240001178</v>
      </c>
      <c r="W475" s="20" t="s">
        <v>847</v>
      </c>
      <c r="X475" s="20" t="s">
        <v>274</v>
      </c>
      <c r="Y475" s="20" t="s">
        <v>52</v>
      </c>
      <c r="Z475" s="20" t="s">
        <v>910</v>
      </c>
      <c r="AA475" s="20" t="s">
        <v>911</v>
      </c>
      <c r="AB475" s="20" t="s">
        <v>912</v>
      </c>
      <c r="AC475" s="20" t="s">
        <v>689</v>
      </c>
      <c r="AD475" s="20" t="s">
        <v>56</v>
      </c>
      <c r="AE475" s="20" t="s">
        <v>864</v>
      </c>
      <c r="AF475" t="e">
        <f>VLOOKUP(L475,Contactos!B:B,1,0)</f>
        <v>#N/A</v>
      </c>
    </row>
    <row r="476" spans="1:32" ht="63.75" x14ac:dyDescent="0.2">
      <c r="A476" s="4">
        <f t="shared" si="22"/>
        <v>474</v>
      </c>
      <c r="B476" s="4" t="str">
        <f t="shared" si="23"/>
        <v>B010-00019467</v>
      </c>
      <c r="C476" s="4" t="str">
        <f>IFERROR(VLOOKUP(F476,Tablas!$A$1:$B$3,2,0),"")</f>
        <v>Boleta</v>
      </c>
      <c r="D476" s="4" t="str">
        <f t="shared" si="24"/>
        <v>Ecom - CONTADO / CASH - PE 3336 TEL: 954188612 Basado en Pedidos de client</v>
      </c>
      <c r="E476" s="19">
        <v>45482</v>
      </c>
      <c r="F476" s="20" t="s">
        <v>842</v>
      </c>
      <c r="G476" s="20" t="s">
        <v>913</v>
      </c>
      <c r="H476" s="20" t="s">
        <v>44</v>
      </c>
      <c r="I476" s="20" t="s">
        <v>45</v>
      </c>
      <c r="J476" s="20" t="s">
        <v>914</v>
      </c>
      <c r="K476" s="20" t="s">
        <v>915</v>
      </c>
      <c r="L476" s="20" t="s">
        <v>916</v>
      </c>
      <c r="M476" s="20"/>
      <c r="N476" s="21">
        <v>2.82</v>
      </c>
      <c r="O476" s="21">
        <v>0</v>
      </c>
      <c r="P476" s="20"/>
      <c r="Q476" s="19">
        <v>45482</v>
      </c>
      <c r="R476" s="20"/>
      <c r="S476" s="19">
        <v>45482</v>
      </c>
      <c r="T476" s="20" t="s">
        <v>49</v>
      </c>
      <c r="U476" s="20">
        <v>992013</v>
      </c>
      <c r="V476" s="20">
        <v>240002002</v>
      </c>
      <c r="W476" s="20" t="s">
        <v>847</v>
      </c>
      <c r="X476" s="20" t="s">
        <v>917</v>
      </c>
      <c r="Y476" s="20" t="s">
        <v>52</v>
      </c>
      <c r="Z476" s="20" t="s">
        <v>918</v>
      </c>
      <c r="AA476" s="20" t="s">
        <v>353</v>
      </c>
      <c r="AB476" s="20" t="s">
        <v>54</v>
      </c>
      <c r="AC476" s="20" t="s">
        <v>689</v>
      </c>
      <c r="AD476" s="20" t="s">
        <v>56</v>
      </c>
      <c r="AE476" s="20" t="s">
        <v>864</v>
      </c>
      <c r="AF476" t="e">
        <f>VLOOKUP(L476,Contactos!B:B,1,0)</f>
        <v>#N/A</v>
      </c>
    </row>
    <row r="477" spans="1:32" ht="25.5" x14ac:dyDescent="0.2">
      <c r="A477" s="4">
        <f t="shared" si="22"/>
        <v>475</v>
      </c>
      <c r="B477" s="4" t="str">
        <f t="shared" si="23"/>
        <v/>
      </c>
      <c r="C477" s="4" t="str">
        <f>IFERROR(VLOOKUP(F477,Tablas!$A$1:$B$3,2,0),"")</f>
        <v/>
      </c>
      <c r="D477" s="4" t="str">
        <f t="shared" si="24"/>
        <v xml:space="preserve"> - CONTADO / CASH - Dif. en cambio</v>
      </c>
      <c r="E477" s="19">
        <v>45412</v>
      </c>
      <c r="F477" s="20" t="s">
        <v>27</v>
      </c>
      <c r="G477" s="20"/>
      <c r="H477" s="20" t="s">
        <v>80</v>
      </c>
      <c r="I477" s="20" t="s">
        <v>81</v>
      </c>
      <c r="J477" s="20" t="s">
        <v>153</v>
      </c>
      <c r="K477" s="20" t="s">
        <v>153</v>
      </c>
      <c r="L477" s="20" t="s">
        <v>154</v>
      </c>
      <c r="M477" s="20"/>
      <c r="N477" s="21">
        <v>2.82</v>
      </c>
      <c r="O477" s="21">
        <v>0</v>
      </c>
      <c r="P477" s="20"/>
      <c r="Q477" s="19">
        <v>45412</v>
      </c>
      <c r="R477" s="20"/>
      <c r="S477" s="20"/>
      <c r="T477" s="20" t="s">
        <v>49</v>
      </c>
      <c r="U477" s="20">
        <v>1001693</v>
      </c>
      <c r="V477" s="20">
        <v>240019080</v>
      </c>
      <c r="W477" s="20" t="s">
        <v>50</v>
      </c>
      <c r="X477" s="20" t="s">
        <v>841</v>
      </c>
      <c r="Y477" s="20" t="s">
        <v>37</v>
      </c>
      <c r="Z477" s="20" t="s">
        <v>63</v>
      </c>
      <c r="AA477" s="20" t="s">
        <v>156</v>
      </c>
      <c r="AB477" s="20"/>
      <c r="AC477" s="20" t="s">
        <v>157</v>
      </c>
      <c r="AD477" s="20" t="s">
        <v>158</v>
      </c>
      <c r="AE477" s="20"/>
      <c r="AF477" t="str">
        <f>VLOOKUP(L477,Contactos!B:B,1,0)</f>
        <v>MY PETS VETERINARY CENTER W.L.L</v>
      </c>
    </row>
    <row r="478" spans="1:32" ht="25.5" x14ac:dyDescent="0.2">
      <c r="A478" s="4">
        <f t="shared" si="22"/>
        <v>476</v>
      </c>
      <c r="B478" s="4" t="str">
        <f t="shared" si="23"/>
        <v/>
      </c>
      <c r="C478" s="4" t="str">
        <f>IFERROR(VLOOKUP(F478,Tablas!$A$1:$B$3,2,0),"")</f>
        <v/>
      </c>
      <c r="D478" s="4" t="str">
        <f t="shared" si="24"/>
        <v xml:space="preserve"> - CONTADO / CASH - Dif. en cambio</v>
      </c>
      <c r="E478" s="19">
        <v>45351</v>
      </c>
      <c r="F478" s="20" t="s">
        <v>27</v>
      </c>
      <c r="G478" s="20"/>
      <c r="H478" s="20" t="s">
        <v>29</v>
      </c>
      <c r="I478" s="20" t="s">
        <v>30</v>
      </c>
      <c r="J478" s="20" t="s">
        <v>527</v>
      </c>
      <c r="K478" s="20" t="s">
        <v>527</v>
      </c>
      <c r="L478" s="20" t="s">
        <v>528</v>
      </c>
      <c r="M478" s="20" t="s">
        <v>33</v>
      </c>
      <c r="N478" s="21">
        <v>2.85</v>
      </c>
      <c r="O478" s="21">
        <v>0</v>
      </c>
      <c r="P478" s="20"/>
      <c r="Q478" s="19">
        <v>45351</v>
      </c>
      <c r="R478" s="20"/>
      <c r="S478" s="20"/>
      <c r="T478" s="20" t="s">
        <v>49</v>
      </c>
      <c r="U478" s="20">
        <v>965127</v>
      </c>
      <c r="V478" s="20">
        <v>240010524</v>
      </c>
      <c r="W478" s="20" t="s">
        <v>50</v>
      </c>
      <c r="X478" s="20" t="s">
        <v>841</v>
      </c>
      <c r="Y478" s="20" t="s">
        <v>37</v>
      </c>
      <c r="Z478" s="20" t="s">
        <v>63</v>
      </c>
      <c r="AA478" s="20"/>
      <c r="AB478" s="20"/>
      <c r="AC478" s="20" t="s">
        <v>530</v>
      </c>
      <c r="AD478" s="20" t="s">
        <v>278</v>
      </c>
      <c r="AE478" s="20"/>
      <c r="AF478" t="str">
        <f>VLOOKUP(L478,Contactos!B:B,1,0)</f>
        <v>SARAH AL SHARQ AL ASRIYA COMPANY</v>
      </c>
    </row>
    <row r="479" spans="1:32" ht="25.5" x14ac:dyDescent="0.2">
      <c r="A479" s="4">
        <f t="shared" si="22"/>
        <v>477</v>
      </c>
      <c r="B479" s="4" t="str">
        <f t="shared" si="23"/>
        <v/>
      </c>
      <c r="C479" s="4" t="str">
        <f>IFERROR(VLOOKUP(F479,Tablas!$A$1:$B$3,2,0),"")</f>
        <v/>
      </c>
      <c r="D479" s="4" t="str">
        <f t="shared" si="24"/>
        <v xml:space="preserve"> - CONTADO ADELANTADO / CASH IN ADVANCE - Dif. en cambio</v>
      </c>
      <c r="E479" s="19">
        <v>45443</v>
      </c>
      <c r="F479" s="20" t="s">
        <v>27</v>
      </c>
      <c r="G479" s="20"/>
      <c r="H479" s="20" t="s">
        <v>29</v>
      </c>
      <c r="I479" s="20" t="s">
        <v>30</v>
      </c>
      <c r="J479" s="20" t="s">
        <v>417</v>
      </c>
      <c r="K479" s="20" t="s">
        <v>417</v>
      </c>
      <c r="L479" s="20" t="s">
        <v>418</v>
      </c>
      <c r="M479" s="20" t="s">
        <v>33</v>
      </c>
      <c r="N479" s="21">
        <v>2.85</v>
      </c>
      <c r="O479" s="21">
        <v>0</v>
      </c>
      <c r="P479" s="20"/>
      <c r="Q479" s="19">
        <v>45443</v>
      </c>
      <c r="R479" s="20"/>
      <c r="S479" s="20"/>
      <c r="T479" s="20" t="s">
        <v>70</v>
      </c>
      <c r="U479" s="20">
        <v>1014784</v>
      </c>
      <c r="V479" s="20">
        <v>240023041</v>
      </c>
      <c r="W479" s="20" t="s">
        <v>50</v>
      </c>
      <c r="X479" s="20" t="s">
        <v>841</v>
      </c>
      <c r="Y479" s="20" t="s">
        <v>37</v>
      </c>
      <c r="Z479" s="20" t="s">
        <v>63</v>
      </c>
      <c r="AA479" s="20" t="s">
        <v>420</v>
      </c>
      <c r="AB479" s="20" t="s">
        <v>421</v>
      </c>
      <c r="AC479" s="20"/>
      <c r="AD479" s="20" t="s">
        <v>218</v>
      </c>
      <c r="AE479" s="20"/>
      <c r="AF479" t="str">
        <f>VLOOKUP(L479,Contactos!B:B,1,0)</f>
        <v>IRELAND BLYTH LIMITED(HEALTHACTIV)</v>
      </c>
    </row>
    <row r="480" spans="1:32" ht="63.75" x14ac:dyDescent="0.2">
      <c r="A480" s="4">
        <f t="shared" si="22"/>
        <v>478</v>
      </c>
      <c r="B480" s="4" t="str">
        <f t="shared" si="23"/>
        <v>B010-00019281</v>
      </c>
      <c r="C480" s="4" t="str">
        <f>IFERROR(VLOOKUP(F480,Tablas!$A$1:$B$3,2,0),"")</f>
        <v>Boleta</v>
      </c>
      <c r="D480" s="4" t="str">
        <f t="shared" si="24"/>
        <v>Ecom - CONTADO / CASH - PE 2955 TEL: 994693744 Basado en Entregas 09-0007-</v>
      </c>
      <c r="E480" s="19">
        <v>45460</v>
      </c>
      <c r="F480" s="20" t="s">
        <v>842</v>
      </c>
      <c r="G480" s="20" t="s">
        <v>919</v>
      </c>
      <c r="H480" s="20" t="s">
        <v>44</v>
      </c>
      <c r="I480" s="20" t="s">
        <v>45</v>
      </c>
      <c r="J480" s="20" t="s">
        <v>920</v>
      </c>
      <c r="K480" s="20" t="s">
        <v>921</v>
      </c>
      <c r="L480" s="20" t="s">
        <v>922</v>
      </c>
      <c r="M480" s="20"/>
      <c r="N480" s="21">
        <v>2.92</v>
      </c>
      <c r="O480" s="21">
        <v>0</v>
      </c>
      <c r="P480" s="20"/>
      <c r="Q480" s="19">
        <v>45460</v>
      </c>
      <c r="R480" s="20"/>
      <c r="S480" s="19">
        <v>45460</v>
      </c>
      <c r="T480" s="20" t="s">
        <v>49</v>
      </c>
      <c r="U480" s="20">
        <v>981989</v>
      </c>
      <c r="V480" s="20">
        <v>240001816</v>
      </c>
      <c r="W480" s="20" t="s">
        <v>847</v>
      </c>
      <c r="X480" s="20" t="s">
        <v>305</v>
      </c>
      <c r="Y480" s="20" t="s">
        <v>52</v>
      </c>
      <c r="Z480" s="20" t="s">
        <v>923</v>
      </c>
      <c r="AA480" s="20" t="s">
        <v>924</v>
      </c>
      <c r="AB480" s="20" t="s">
        <v>270</v>
      </c>
      <c r="AC480" s="20" t="s">
        <v>167</v>
      </c>
      <c r="AD480" s="20" t="s">
        <v>56</v>
      </c>
      <c r="AE480" s="20" t="s">
        <v>864</v>
      </c>
      <c r="AF480" t="e">
        <f>VLOOKUP(L480,Contactos!B:B,1,0)</f>
        <v>#N/A</v>
      </c>
    </row>
    <row r="481" spans="1:32" ht="63.75" x14ac:dyDescent="0.2">
      <c r="A481" s="4">
        <f t="shared" si="22"/>
        <v>479</v>
      </c>
      <c r="B481" s="4" t="str">
        <f t="shared" si="23"/>
        <v>B010-00019182</v>
      </c>
      <c r="C481" s="4" t="str">
        <f>IFERROR(VLOOKUP(F481,Tablas!$A$1:$B$3,2,0),"")</f>
        <v>Boleta</v>
      </c>
      <c r="D481" s="4" t="str">
        <f t="shared" si="24"/>
        <v>Ecom - CONTADO / CASH - PE 2760 TEL: 999662640 Basado en Entregas 09-0007-</v>
      </c>
      <c r="E481" s="19">
        <v>45447</v>
      </c>
      <c r="F481" s="20" t="s">
        <v>842</v>
      </c>
      <c r="G481" s="20" t="s">
        <v>925</v>
      </c>
      <c r="H481" s="20" t="s">
        <v>44</v>
      </c>
      <c r="I481" s="20" t="s">
        <v>45</v>
      </c>
      <c r="J481" s="20" t="s">
        <v>926</v>
      </c>
      <c r="K481" s="20" t="s">
        <v>927</v>
      </c>
      <c r="L481" s="20" t="s">
        <v>928</v>
      </c>
      <c r="M481" s="20"/>
      <c r="N481" s="21">
        <v>2.93</v>
      </c>
      <c r="O481" s="21">
        <v>0</v>
      </c>
      <c r="P481" s="20"/>
      <c r="Q481" s="19">
        <v>45447</v>
      </c>
      <c r="R481" s="20"/>
      <c r="S481" s="19">
        <v>45447</v>
      </c>
      <c r="T481" s="20" t="s">
        <v>49</v>
      </c>
      <c r="U481" s="20">
        <v>976532</v>
      </c>
      <c r="V481" s="20">
        <v>240001716</v>
      </c>
      <c r="W481" s="20" t="s">
        <v>847</v>
      </c>
      <c r="X481" s="20" t="s">
        <v>274</v>
      </c>
      <c r="Y481" s="20" t="s">
        <v>52</v>
      </c>
      <c r="Z481" s="20" t="s">
        <v>929</v>
      </c>
      <c r="AA481" s="20" t="s">
        <v>930</v>
      </c>
      <c r="AB481" s="20" t="s">
        <v>789</v>
      </c>
      <c r="AC481" s="20" t="s">
        <v>167</v>
      </c>
      <c r="AD481" s="20" t="s">
        <v>56</v>
      </c>
      <c r="AE481" s="20" t="s">
        <v>864</v>
      </c>
      <c r="AF481" t="e">
        <f>VLOOKUP(L481,Contactos!B:B,1,0)</f>
        <v>#N/A</v>
      </c>
    </row>
    <row r="482" spans="1:32" ht="51" x14ac:dyDescent="0.2">
      <c r="A482" s="4">
        <f t="shared" si="22"/>
        <v>480</v>
      </c>
      <c r="B482" s="4" t="str">
        <f t="shared" si="23"/>
        <v>B010-00020524</v>
      </c>
      <c r="C482" s="4" t="str">
        <f>IFERROR(VLOOKUP(F482,Tablas!$A$1:$B$3,2,0),"")</f>
        <v>Boleta</v>
      </c>
      <c r="D482" s="4" t="str">
        <f t="shared" si="24"/>
        <v>Ecom - CONTADO / CASH - PE 5069 TEL: 940 164 358 ENVÍO Basado en Pedidos d</v>
      </c>
      <c r="E482" s="19">
        <v>45561</v>
      </c>
      <c r="F482" s="20" t="s">
        <v>842</v>
      </c>
      <c r="G482" s="20" t="s">
        <v>931</v>
      </c>
      <c r="H482" s="20" t="s">
        <v>44</v>
      </c>
      <c r="I482" s="20" t="s">
        <v>45</v>
      </c>
      <c r="J482" s="20" t="s">
        <v>932</v>
      </c>
      <c r="K482" s="20" t="s">
        <v>933</v>
      </c>
      <c r="L482" s="20" t="s">
        <v>934</v>
      </c>
      <c r="M482" s="20"/>
      <c r="N482" s="21">
        <v>2.94</v>
      </c>
      <c r="O482" s="21">
        <v>0</v>
      </c>
      <c r="P482" s="20"/>
      <c r="Q482" s="19">
        <v>45561</v>
      </c>
      <c r="R482" s="20"/>
      <c r="S482" s="19">
        <v>45561</v>
      </c>
      <c r="T482" s="20" t="s">
        <v>49</v>
      </c>
      <c r="U482" s="20">
        <v>1030653</v>
      </c>
      <c r="V482" s="20">
        <v>240003061</v>
      </c>
      <c r="W482" s="20" t="s">
        <v>847</v>
      </c>
      <c r="X482" s="20" t="s">
        <v>305</v>
      </c>
      <c r="Y482" s="20" t="s">
        <v>52</v>
      </c>
      <c r="Z482" s="20" t="s">
        <v>935</v>
      </c>
      <c r="AA482" s="20" t="s">
        <v>808</v>
      </c>
      <c r="AB482" s="20" t="s">
        <v>54</v>
      </c>
      <c r="AC482" s="20" t="s">
        <v>689</v>
      </c>
      <c r="AD482" s="20" t="s">
        <v>56</v>
      </c>
      <c r="AE482" s="20" t="s">
        <v>864</v>
      </c>
      <c r="AF482" t="e">
        <f>VLOOKUP(L482,Contactos!B:B,1,0)</f>
        <v>#N/A</v>
      </c>
    </row>
    <row r="483" spans="1:32" ht="63.75" x14ac:dyDescent="0.2">
      <c r="A483" s="4">
        <f t="shared" si="22"/>
        <v>481</v>
      </c>
      <c r="B483" s="4" t="str">
        <f t="shared" si="23"/>
        <v>B010-00018892</v>
      </c>
      <c r="C483" s="4" t="str">
        <f>IFERROR(VLOOKUP(F483,Tablas!$A$1:$B$3,2,0),"")</f>
        <v>Boleta</v>
      </c>
      <c r="D483" s="4" t="str">
        <f t="shared" si="24"/>
        <v>Ecom - CONTADO / CASH - PE 2408 TEL: 947111866 Basado en Pedidos de client</v>
      </c>
      <c r="E483" s="19">
        <v>45432</v>
      </c>
      <c r="F483" s="20" t="s">
        <v>842</v>
      </c>
      <c r="G483" s="20" t="s">
        <v>936</v>
      </c>
      <c r="H483" s="20" t="s">
        <v>44</v>
      </c>
      <c r="I483" s="20" t="s">
        <v>45</v>
      </c>
      <c r="J483" s="20" t="s">
        <v>937</v>
      </c>
      <c r="K483" s="20" t="s">
        <v>938</v>
      </c>
      <c r="L483" s="20" t="s">
        <v>939</v>
      </c>
      <c r="M483" s="20"/>
      <c r="N483" s="21">
        <v>2.97</v>
      </c>
      <c r="O483" s="21">
        <v>0</v>
      </c>
      <c r="P483" s="20"/>
      <c r="Q483" s="19">
        <v>45432</v>
      </c>
      <c r="R483" s="20"/>
      <c r="S483" s="19">
        <v>45432</v>
      </c>
      <c r="T483" s="20" t="s">
        <v>49</v>
      </c>
      <c r="U483" s="20">
        <v>966981</v>
      </c>
      <c r="V483" s="20">
        <v>240001370</v>
      </c>
      <c r="W483" s="20" t="s">
        <v>847</v>
      </c>
      <c r="X483" s="20" t="s">
        <v>305</v>
      </c>
      <c r="Y483" s="20" t="s">
        <v>52</v>
      </c>
      <c r="Z483" s="20" t="s">
        <v>940</v>
      </c>
      <c r="AA483" s="20" t="s">
        <v>941</v>
      </c>
      <c r="AB483" s="20" t="s">
        <v>942</v>
      </c>
      <c r="AC483" s="20" t="s">
        <v>689</v>
      </c>
      <c r="AD483" s="20" t="s">
        <v>56</v>
      </c>
      <c r="AE483" s="20" t="s">
        <v>864</v>
      </c>
      <c r="AF483" t="e">
        <f>VLOOKUP(L483,Contactos!B:B,1,0)</f>
        <v>#N/A</v>
      </c>
    </row>
    <row r="484" spans="1:32" ht="63.75" x14ac:dyDescent="0.2">
      <c r="A484" s="4">
        <f t="shared" si="22"/>
        <v>482</v>
      </c>
      <c r="B484" s="4" t="str">
        <f t="shared" si="23"/>
        <v>B010-00019250</v>
      </c>
      <c r="C484" s="4" t="str">
        <f>IFERROR(VLOOKUP(F484,Tablas!$A$1:$B$3,2,0),"")</f>
        <v>Boleta</v>
      </c>
      <c r="D484" s="4" t="str">
        <f t="shared" si="24"/>
        <v>Ecom - CONTADO / CASH - PE 2887 TEL: 994002050 Basado en Pedidos de client</v>
      </c>
      <c r="E484" s="19">
        <v>45455</v>
      </c>
      <c r="F484" s="20" t="s">
        <v>842</v>
      </c>
      <c r="G484" s="20" t="s">
        <v>943</v>
      </c>
      <c r="H484" s="20" t="s">
        <v>44</v>
      </c>
      <c r="I484" s="20" t="s">
        <v>45</v>
      </c>
      <c r="J484" s="20" t="s">
        <v>944</v>
      </c>
      <c r="K484" s="20" t="s">
        <v>945</v>
      </c>
      <c r="L484" s="20" t="s">
        <v>946</v>
      </c>
      <c r="M484" s="20"/>
      <c r="N484" s="21">
        <v>3.06</v>
      </c>
      <c r="O484" s="21">
        <v>0</v>
      </c>
      <c r="P484" s="20"/>
      <c r="Q484" s="19">
        <v>45455</v>
      </c>
      <c r="R484" s="20"/>
      <c r="S484" s="19">
        <v>45455</v>
      </c>
      <c r="T484" s="20" t="s">
        <v>49</v>
      </c>
      <c r="U484" s="20">
        <v>980436</v>
      </c>
      <c r="V484" s="20">
        <v>240001785</v>
      </c>
      <c r="W484" s="20" t="s">
        <v>847</v>
      </c>
      <c r="X484" s="20" t="s">
        <v>305</v>
      </c>
      <c r="Y484" s="20" t="s">
        <v>52</v>
      </c>
      <c r="Z484" s="20" t="s">
        <v>947</v>
      </c>
      <c r="AA484" s="20" t="s">
        <v>948</v>
      </c>
      <c r="AB484" s="20" t="s">
        <v>949</v>
      </c>
      <c r="AC484" s="20" t="s">
        <v>689</v>
      </c>
      <c r="AD484" s="20" t="s">
        <v>56</v>
      </c>
      <c r="AE484" s="20" t="s">
        <v>864</v>
      </c>
      <c r="AF484" t="e">
        <f>VLOOKUP(L484,Contactos!B:B,1,0)</f>
        <v>#N/A</v>
      </c>
    </row>
    <row r="485" spans="1:32" ht="63.75" x14ac:dyDescent="0.2">
      <c r="A485" s="4">
        <f t="shared" si="22"/>
        <v>483</v>
      </c>
      <c r="B485" s="4" t="str">
        <f t="shared" si="23"/>
        <v>B010-00019027</v>
      </c>
      <c r="C485" s="4" t="str">
        <f>IFERROR(VLOOKUP(F485,Tablas!$A$1:$B$3,2,0),"")</f>
        <v>Boleta</v>
      </c>
      <c r="D485" s="4" t="str">
        <f t="shared" si="24"/>
        <v>Ecom - CONTADO / CASH - PE 2608 TEL: 950274333 Basado en Entregas 09-0007-</v>
      </c>
      <c r="E485" s="19">
        <v>45440</v>
      </c>
      <c r="F485" s="20" t="s">
        <v>842</v>
      </c>
      <c r="G485" s="20" t="s">
        <v>950</v>
      </c>
      <c r="H485" s="20" t="s">
        <v>44</v>
      </c>
      <c r="I485" s="20" t="s">
        <v>45</v>
      </c>
      <c r="J485" s="20" t="s">
        <v>951</v>
      </c>
      <c r="K485" s="20" t="s">
        <v>952</v>
      </c>
      <c r="L485" s="20" t="s">
        <v>953</v>
      </c>
      <c r="M485" s="20"/>
      <c r="N485" s="21">
        <v>3.09</v>
      </c>
      <c r="O485" s="21">
        <v>0</v>
      </c>
      <c r="P485" s="20"/>
      <c r="Q485" s="19">
        <v>45440</v>
      </c>
      <c r="R485" s="20"/>
      <c r="S485" s="19">
        <v>45440</v>
      </c>
      <c r="T485" s="20" t="s">
        <v>49</v>
      </c>
      <c r="U485" s="20">
        <v>971593</v>
      </c>
      <c r="V485" s="20">
        <v>240001559</v>
      </c>
      <c r="W485" s="20" t="s">
        <v>847</v>
      </c>
      <c r="X485" s="20" t="s">
        <v>305</v>
      </c>
      <c r="Y485" s="20" t="s">
        <v>52</v>
      </c>
      <c r="Z485" s="20" t="s">
        <v>954</v>
      </c>
      <c r="AA485" s="20" t="s">
        <v>955</v>
      </c>
      <c r="AB485" s="20" t="s">
        <v>956</v>
      </c>
      <c r="AC485" s="20" t="s">
        <v>689</v>
      </c>
      <c r="AD485" s="20" t="s">
        <v>56</v>
      </c>
      <c r="AE485" s="20" t="s">
        <v>864</v>
      </c>
      <c r="AF485" t="e">
        <f>VLOOKUP(L485,Contactos!B:B,1,0)</f>
        <v>#N/A</v>
      </c>
    </row>
    <row r="486" spans="1:32" ht="63.75" x14ac:dyDescent="0.2">
      <c r="A486" s="4">
        <f t="shared" si="22"/>
        <v>484</v>
      </c>
      <c r="B486" s="4" t="str">
        <f t="shared" si="23"/>
        <v>B010-00018790</v>
      </c>
      <c r="C486" s="4" t="str">
        <f>IFERROR(VLOOKUP(F486,Tablas!$A$1:$B$3,2,0),"")</f>
        <v>Boleta</v>
      </c>
      <c r="D486" s="4" t="str">
        <f t="shared" si="24"/>
        <v>Ecom - CONTADO / CASH - PE 2179 TEL: 974523532 Basado en Pedidos de client</v>
      </c>
      <c r="E486" s="19">
        <v>45420</v>
      </c>
      <c r="F486" s="20" t="s">
        <v>842</v>
      </c>
      <c r="G486" s="20" t="s">
        <v>957</v>
      </c>
      <c r="H486" s="20" t="s">
        <v>44</v>
      </c>
      <c r="I486" s="20" t="s">
        <v>45</v>
      </c>
      <c r="J486" s="20" t="s">
        <v>958</v>
      </c>
      <c r="K486" s="20" t="s">
        <v>959</v>
      </c>
      <c r="L486" s="20" t="s">
        <v>960</v>
      </c>
      <c r="M486" s="20"/>
      <c r="N486" s="21">
        <v>3.09</v>
      </c>
      <c r="O486" s="21">
        <v>0</v>
      </c>
      <c r="P486" s="20"/>
      <c r="Q486" s="19">
        <v>45420</v>
      </c>
      <c r="R486" s="20"/>
      <c r="S486" s="19">
        <v>45420</v>
      </c>
      <c r="T486" s="20" t="s">
        <v>49</v>
      </c>
      <c r="U486" s="20">
        <v>960309</v>
      </c>
      <c r="V486" s="20">
        <v>240001268</v>
      </c>
      <c r="W486" s="20" t="s">
        <v>847</v>
      </c>
      <c r="X486" s="20" t="s">
        <v>274</v>
      </c>
      <c r="Y486" s="20" t="s">
        <v>52</v>
      </c>
      <c r="Z486" s="20" t="s">
        <v>961</v>
      </c>
      <c r="AA486" s="20" t="s">
        <v>962</v>
      </c>
      <c r="AB486" s="20" t="s">
        <v>963</v>
      </c>
      <c r="AC486" s="20" t="s">
        <v>689</v>
      </c>
      <c r="AD486" s="20" t="s">
        <v>56</v>
      </c>
      <c r="AE486" s="20" t="s">
        <v>864</v>
      </c>
      <c r="AF486" t="e">
        <f>VLOOKUP(L486,Contactos!B:B,1,0)</f>
        <v>#N/A</v>
      </c>
    </row>
    <row r="487" spans="1:32" ht="51" x14ac:dyDescent="0.2">
      <c r="A487" s="4">
        <f t="shared" si="22"/>
        <v>485</v>
      </c>
      <c r="B487" s="4" t="str">
        <f t="shared" si="23"/>
        <v>B010-00019521</v>
      </c>
      <c r="C487" s="4" t="str">
        <f>IFERROR(VLOOKUP(F487,Tablas!$A$1:$B$3,2,0),"")</f>
        <v>Boleta</v>
      </c>
      <c r="D487" s="4" t="str">
        <f t="shared" si="24"/>
        <v>Ecom - CONTADO / CASH - PE 3431 TEL: 999199660 ENVÍO Basado en Entregas 09</v>
      </c>
      <c r="E487" s="19">
        <v>45488</v>
      </c>
      <c r="F487" s="20" t="s">
        <v>842</v>
      </c>
      <c r="G487" s="20" t="s">
        <v>964</v>
      </c>
      <c r="H487" s="20" t="s">
        <v>44</v>
      </c>
      <c r="I487" s="20" t="s">
        <v>45</v>
      </c>
      <c r="J487" s="20" t="s">
        <v>965</v>
      </c>
      <c r="K487" s="20" t="s">
        <v>966</v>
      </c>
      <c r="L487" s="20" t="s">
        <v>967</v>
      </c>
      <c r="M487" s="20"/>
      <c r="N487" s="21">
        <v>3.09</v>
      </c>
      <c r="O487" s="21">
        <v>0</v>
      </c>
      <c r="P487" s="20"/>
      <c r="Q487" s="19">
        <v>45488</v>
      </c>
      <c r="R487" s="20"/>
      <c r="S487" s="19">
        <v>45488</v>
      </c>
      <c r="T487" s="20" t="s">
        <v>49</v>
      </c>
      <c r="U487" s="20">
        <v>993700</v>
      </c>
      <c r="V487" s="20">
        <v>240002056</v>
      </c>
      <c r="W487" s="20" t="s">
        <v>847</v>
      </c>
      <c r="X487" s="20" t="s">
        <v>305</v>
      </c>
      <c r="Y487" s="20" t="s">
        <v>52</v>
      </c>
      <c r="Z487" s="20" t="s">
        <v>968</v>
      </c>
      <c r="AA487" s="20" t="s">
        <v>353</v>
      </c>
      <c r="AB487" s="20" t="s">
        <v>54</v>
      </c>
      <c r="AC487" s="20" t="s">
        <v>689</v>
      </c>
      <c r="AD487" s="20" t="s">
        <v>56</v>
      </c>
      <c r="AE487" s="20" t="s">
        <v>864</v>
      </c>
      <c r="AF487" t="e">
        <f>VLOOKUP(L487,Contactos!B:B,1,0)</f>
        <v>#N/A</v>
      </c>
    </row>
    <row r="488" spans="1:32" ht="63.75" x14ac:dyDescent="0.2">
      <c r="A488" s="4">
        <f t="shared" si="22"/>
        <v>486</v>
      </c>
      <c r="B488" s="4" t="str">
        <f t="shared" si="23"/>
        <v>B010-00019010</v>
      </c>
      <c r="C488" s="4" t="str">
        <f>IFERROR(VLOOKUP(F488,Tablas!$A$1:$B$3,2,0),"")</f>
        <v>Boleta</v>
      </c>
      <c r="D488" s="4" t="str">
        <f t="shared" si="24"/>
        <v>Ecom - CONTADO / CASH - PE 2580 TEL: 947671475 Basado en Pedidos de client</v>
      </c>
      <c r="E488" s="19">
        <v>45439</v>
      </c>
      <c r="F488" s="20" t="s">
        <v>842</v>
      </c>
      <c r="G488" s="20" t="s">
        <v>969</v>
      </c>
      <c r="H488" s="20" t="s">
        <v>44</v>
      </c>
      <c r="I488" s="20" t="s">
        <v>45</v>
      </c>
      <c r="J488" s="20" t="s">
        <v>970</v>
      </c>
      <c r="K488" s="20" t="s">
        <v>971</v>
      </c>
      <c r="L488" s="20" t="s">
        <v>972</v>
      </c>
      <c r="M488" s="20"/>
      <c r="N488" s="21">
        <v>3.1</v>
      </c>
      <c r="O488" s="21">
        <v>0</v>
      </c>
      <c r="P488" s="20"/>
      <c r="Q488" s="19">
        <v>45439</v>
      </c>
      <c r="R488" s="20"/>
      <c r="S488" s="19">
        <v>45439</v>
      </c>
      <c r="T488" s="20" t="s">
        <v>49</v>
      </c>
      <c r="U488" s="20">
        <v>971058</v>
      </c>
      <c r="V488" s="20">
        <v>240001542</v>
      </c>
      <c r="W488" s="20" t="s">
        <v>847</v>
      </c>
      <c r="X488" s="20" t="s">
        <v>917</v>
      </c>
      <c r="Y488" s="20" t="s">
        <v>52</v>
      </c>
      <c r="Z488" s="20" t="s">
        <v>973</v>
      </c>
      <c r="AA488" s="20" t="s">
        <v>974</v>
      </c>
      <c r="AB488" s="20" t="s">
        <v>975</v>
      </c>
      <c r="AC488" s="20" t="s">
        <v>976</v>
      </c>
      <c r="AD488" s="20" t="s">
        <v>56</v>
      </c>
      <c r="AE488" s="20" t="s">
        <v>864</v>
      </c>
      <c r="AF488" t="e">
        <f>VLOOKUP(L488,Contactos!B:B,1,0)</f>
        <v>#N/A</v>
      </c>
    </row>
    <row r="489" spans="1:32" ht="63.75" x14ac:dyDescent="0.2">
      <c r="A489" s="4">
        <f t="shared" si="22"/>
        <v>487</v>
      </c>
      <c r="B489" s="4" t="str">
        <f t="shared" si="23"/>
        <v>B010-00020449</v>
      </c>
      <c r="C489" s="4" t="str">
        <f>IFERROR(VLOOKUP(F489,Tablas!$A$1:$B$3,2,0),"")</f>
        <v>Boleta</v>
      </c>
      <c r="D489" s="4" t="str">
        <f t="shared" si="24"/>
        <v>Venta Asistida - CONTADO / CASH - PE 4909 SHALOM PARA: ALEX JAVIER VILLEGAS LAINAS D</v>
      </c>
      <c r="E489" s="19">
        <v>45554</v>
      </c>
      <c r="F489" s="20" t="s">
        <v>842</v>
      </c>
      <c r="G489" s="20" t="s">
        <v>977</v>
      </c>
      <c r="H489" s="20" t="s">
        <v>44</v>
      </c>
      <c r="I489" s="20" t="s">
        <v>45</v>
      </c>
      <c r="J489" s="20" t="s">
        <v>978</v>
      </c>
      <c r="K489" s="20" t="s">
        <v>979</v>
      </c>
      <c r="L489" s="20" t="s">
        <v>980</v>
      </c>
      <c r="M489" s="20"/>
      <c r="N489" s="21">
        <v>3.21</v>
      </c>
      <c r="O489" s="21">
        <v>0</v>
      </c>
      <c r="P489" s="20"/>
      <c r="Q489" s="19">
        <v>45554</v>
      </c>
      <c r="R489" s="20"/>
      <c r="S489" s="19">
        <v>45554</v>
      </c>
      <c r="T489" s="20" t="s">
        <v>49</v>
      </c>
      <c r="U489" s="20">
        <v>1026294</v>
      </c>
      <c r="V489" s="20">
        <v>240002986</v>
      </c>
      <c r="W489" s="20" t="s">
        <v>847</v>
      </c>
      <c r="X489" s="20" t="s">
        <v>274</v>
      </c>
      <c r="Y489" s="20" t="s">
        <v>52</v>
      </c>
      <c r="Z489" s="20" t="s">
        <v>981</v>
      </c>
      <c r="AA489" s="20" t="s">
        <v>982</v>
      </c>
      <c r="AB489" s="20" t="s">
        <v>523</v>
      </c>
      <c r="AC489" s="20" t="s">
        <v>248</v>
      </c>
      <c r="AD489" s="20" t="s">
        <v>56</v>
      </c>
      <c r="AE489" s="20" t="s">
        <v>983</v>
      </c>
      <c r="AF489" t="e">
        <f>VLOOKUP(L489,Contactos!B:B,1,0)</f>
        <v>#N/A</v>
      </c>
    </row>
    <row r="490" spans="1:32" ht="63.75" x14ac:dyDescent="0.2">
      <c r="A490" s="4">
        <f t="shared" si="22"/>
        <v>488</v>
      </c>
      <c r="B490" s="4" t="str">
        <f t="shared" si="23"/>
        <v>B010-00018931</v>
      </c>
      <c r="C490" s="4" t="str">
        <f>IFERROR(VLOOKUP(F490,Tablas!$A$1:$B$3,2,0),"")</f>
        <v>Boleta</v>
      </c>
      <c r="D490" s="4" t="str">
        <f t="shared" si="24"/>
        <v>Ecom - CONTADO / CASH - PE 2486 TEL: 917667985 Basado en Pedidos de client</v>
      </c>
      <c r="E490" s="19">
        <v>45435</v>
      </c>
      <c r="F490" s="20" t="s">
        <v>842</v>
      </c>
      <c r="G490" s="20" t="s">
        <v>984</v>
      </c>
      <c r="H490" s="20" t="s">
        <v>44</v>
      </c>
      <c r="I490" s="20" t="s">
        <v>45</v>
      </c>
      <c r="J490" s="20" t="s">
        <v>985</v>
      </c>
      <c r="K490" s="20" t="s">
        <v>986</v>
      </c>
      <c r="L490" s="20" t="s">
        <v>987</v>
      </c>
      <c r="M490" s="20"/>
      <c r="N490" s="21">
        <v>3.25</v>
      </c>
      <c r="O490" s="21">
        <v>0</v>
      </c>
      <c r="P490" s="20"/>
      <c r="Q490" s="19">
        <v>45435</v>
      </c>
      <c r="R490" s="20"/>
      <c r="S490" s="19">
        <v>45435</v>
      </c>
      <c r="T490" s="20" t="s">
        <v>49</v>
      </c>
      <c r="U490" s="20">
        <v>969013</v>
      </c>
      <c r="V490" s="20">
        <v>240001409</v>
      </c>
      <c r="W490" s="20" t="s">
        <v>847</v>
      </c>
      <c r="X490" s="20" t="s">
        <v>305</v>
      </c>
      <c r="Y490" s="20" t="s">
        <v>52</v>
      </c>
      <c r="Z490" s="20" t="s">
        <v>988</v>
      </c>
      <c r="AA490" s="20" t="s">
        <v>989</v>
      </c>
      <c r="AB490" s="20" t="s">
        <v>990</v>
      </c>
      <c r="AC490" s="20" t="s">
        <v>991</v>
      </c>
      <c r="AD490" s="20" t="s">
        <v>56</v>
      </c>
      <c r="AE490" s="20" t="s">
        <v>864</v>
      </c>
      <c r="AF490" t="e">
        <f>VLOOKUP(L490,Contactos!B:B,1,0)</f>
        <v>#N/A</v>
      </c>
    </row>
    <row r="491" spans="1:32" ht="63.75" x14ac:dyDescent="0.2">
      <c r="A491" s="4">
        <f t="shared" si="22"/>
        <v>489</v>
      </c>
      <c r="B491" s="4" t="str">
        <f t="shared" si="23"/>
        <v>B010-00016186</v>
      </c>
      <c r="C491" s="4" t="str">
        <f>IFERROR(VLOOKUP(F491,Tablas!$A$1:$B$3,2,0),"")</f>
        <v>Boleta</v>
      </c>
      <c r="D491" s="4" t="str">
        <f t="shared" si="24"/>
        <v>Juntoz - CONTADO / CASH - 230003816 Basado en Entregas 09-0010-00056578.</v>
      </c>
      <c r="E491" s="19">
        <v>45169</v>
      </c>
      <c r="F491" s="20" t="s">
        <v>842</v>
      </c>
      <c r="G491" s="20" t="s">
        <v>992</v>
      </c>
      <c r="H491" s="20" t="s">
        <v>44</v>
      </c>
      <c r="I491" s="20" t="s">
        <v>45</v>
      </c>
      <c r="J491" s="20" t="s">
        <v>993</v>
      </c>
      <c r="K491" s="20" t="s">
        <v>994</v>
      </c>
      <c r="L491" s="20" t="s">
        <v>995</v>
      </c>
      <c r="M491" s="20"/>
      <c r="N491" s="21">
        <v>3.28</v>
      </c>
      <c r="O491" s="21">
        <v>0</v>
      </c>
      <c r="P491" s="20"/>
      <c r="Q491" s="19">
        <v>45169</v>
      </c>
      <c r="R491" s="20"/>
      <c r="S491" s="19">
        <v>45169</v>
      </c>
      <c r="T491" s="20" t="s">
        <v>49</v>
      </c>
      <c r="U491" s="20">
        <v>843230</v>
      </c>
      <c r="V491" s="20">
        <v>230002453</v>
      </c>
      <c r="W491" s="20" t="s">
        <v>847</v>
      </c>
      <c r="X491" s="20" t="s">
        <v>305</v>
      </c>
      <c r="Y491" s="20" t="s">
        <v>52</v>
      </c>
      <c r="Z491" s="20" t="s">
        <v>996</v>
      </c>
      <c r="AA491" s="20" t="s">
        <v>997</v>
      </c>
      <c r="AB491" s="20" t="s">
        <v>544</v>
      </c>
      <c r="AC491" s="20" t="s">
        <v>167</v>
      </c>
      <c r="AD491" s="20" t="s">
        <v>56</v>
      </c>
      <c r="AE491" s="20" t="s">
        <v>851</v>
      </c>
      <c r="AF491" t="e">
        <f>VLOOKUP(L491,Contactos!B:B,1,0)</f>
        <v>#N/A</v>
      </c>
    </row>
    <row r="492" spans="1:32" ht="63.75" x14ac:dyDescent="0.2">
      <c r="A492" s="4">
        <f t="shared" si="22"/>
        <v>490</v>
      </c>
      <c r="B492" s="4" t="str">
        <f t="shared" si="23"/>
        <v>B010-00020218</v>
      </c>
      <c r="C492" s="4" t="str">
        <f>IFERROR(VLOOKUP(F492,Tablas!$A$1:$B$3,2,0),"")</f>
        <v>Boleta</v>
      </c>
      <c r="D492" s="4" t="str">
        <f t="shared" si="24"/>
        <v>Ecom - CONTADO / CASH - PE 4504 TEL: 978420087 RECOJO Basado en Entregas 0</v>
      </c>
      <c r="E492" s="19">
        <v>45533</v>
      </c>
      <c r="F492" s="20" t="s">
        <v>842</v>
      </c>
      <c r="G492" s="20" t="s">
        <v>998</v>
      </c>
      <c r="H492" s="20" t="s">
        <v>44</v>
      </c>
      <c r="I492" s="20" t="s">
        <v>45</v>
      </c>
      <c r="J492" s="20" t="s">
        <v>879</v>
      </c>
      <c r="K492" s="20" t="s">
        <v>880</v>
      </c>
      <c r="L492" s="20" t="s">
        <v>881</v>
      </c>
      <c r="M492" s="20"/>
      <c r="N492" s="21">
        <v>3.29</v>
      </c>
      <c r="O492" s="21">
        <v>0</v>
      </c>
      <c r="P492" s="20"/>
      <c r="Q492" s="19">
        <v>45533</v>
      </c>
      <c r="R492" s="20"/>
      <c r="S492" s="19">
        <v>45533</v>
      </c>
      <c r="T492" s="20" t="s">
        <v>49</v>
      </c>
      <c r="U492" s="20">
        <v>1016523</v>
      </c>
      <c r="V492" s="20">
        <v>240002755</v>
      </c>
      <c r="W492" s="20" t="s">
        <v>847</v>
      </c>
      <c r="X492" s="20" t="s">
        <v>274</v>
      </c>
      <c r="Y492" s="20" t="s">
        <v>52</v>
      </c>
      <c r="Z492" s="20" t="s">
        <v>999</v>
      </c>
      <c r="AA492" s="20" t="s">
        <v>1000</v>
      </c>
      <c r="AB492" s="20" t="s">
        <v>863</v>
      </c>
      <c r="AC492" s="20" t="s">
        <v>689</v>
      </c>
      <c r="AD492" s="20" t="s">
        <v>56</v>
      </c>
      <c r="AE492" s="20" t="s">
        <v>864</v>
      </c>
      <c r="AF492" t="e">
        <f>VLOOKUP(L492,Contactos!B:B,1,0)</f>
        <v>#N/A</v>
      </c>
    </row>
    <row r="493" spans="1:32" ht="38.25" x14ac:dyDescent="0.2">
      <c r="A493" s="4">
        <f t="shared" si="22"/>
        <v>491</v>
      </c>
      <c r="B493" s="4" t="str">
        <f t="shared" si="23"/>
        <v>F010-00025252</v>
      </c>
      <c r="C493" s="4" t="str">
        <f>IFERROR(VLOOKUP(F493,Tablas!$A$1:$B$3,2,0),"")</f>
        <v>Factura</v>
      </c>
      <c r="D493" s="4" t="str">
        <f t="shared" si="24"/>
        <v>Ecom - CONTADO / CASH - Facturas clientes - C20607053287</v>
      </c>
      <c r="E493" s="19">
        <v>45482</v>
      </c>
      <c r="F493" s="20" t="s">
        <v>1001</v>
      </c>
      <c r="G493" s="20" t="s">
        <v>1002</v>
      </c>
      <c r="H493" s="20" t="s">
        <v>44</v>
      </c>
      <c r="I493" s="20" t="s">
        <v>45</v>
      </c>
      <c r="J493" s="20" t="s">
        <v>1003</v>
      </c>
      <c r="K493" s="20" t="s">
        <v>1004</v>
      </c>
      <c r="L493" s="20" t="s">
        <v>1005</v>
      </c>
      <c r="M493" s="20"/>
      <c r="N493" s="21">
        <v>3.31</v>
      </c>
      <c r="O493" s="21">
        <v>0</v>
      </c>
      <c r="P493" s="20"/>
      <c r="Q493" s="19">
        <v>45482</v>
      </c>
      <c r="R493" s="20"/>
      <c r="S493" s="19">
        <v>45482</v>
      </c>
      <c r="T493" s="20" t="s">
        <v>49</v>
      </c>
      <c r="U493" s="20">
        <v>991956</v>
      </c>
      <c r="V493" s="20">
        <v>240001986</v>
      </c>
      <c r="W493" s="20" t="s">
        <v>847</v>
      </c>
      <c r="X493" s="20" t="s">
        <v>274</v>
      </c>
      <c r="Y493" s="20" t="s">
        <v>52</v>
      </c>
      <c r="Z493" s="20" t="s">
        <v>1006</v>
      </c>
      <c r="AA493" s="20" t="s">
        <v>1007</v>
      </c>
      <c r="AB493" s="20"/>
      <c r="AC493" s="20"/>
      <c r="AD493" s="20" t="s">
        <v>56</v>
      </c>
      <c r="AE493" s="20" t="s">
        <v>864</v>
      </c>
      <c r="AF493" t="e">
        <f>VLOOKUP(L493,Contactos!B:B,1,0)</f>
        <v>#N/A</v>
      </c>
    </row>
    <row r="494" spans="1:32" ht="63.75" x14ac:dyDescent="0.2">
      <c r="A494" s="4">
        <f t="shared" si="22"/>
        <v>492</v>
      </c>
      <c r="B494" s="4" t="str">
        <f t="shared" si="23"/>
        <v>B010-00020123</v>
      </c>
      <c r="C494" s="4" t="str">
        <f>IFERROR(VLOOKUP(F494,Tablas!$A$1:$B$3,2,0),"")</f>
        <v>Boleta</v>
      </c>
      <c r="D494" s="4" t="str">
        <f t="shared" si="24"/>
        <v>Nacional - CONTADO ADELANTADO / CASH IN ADVANCE - Pedidos de cliente - C00007623990 Basado en Entreg</v>
      </c>
      <c r="E494" s="19">
        <v>45528</v>
      </c>
      <c r="F494" s="20" t="s">
        <v>842</v>
      </c>
      <c r="G494" s="20" t="s">
        <v>1008</v>
      </c>
      <c r="H494" s="20" t="s">
        <v>44</v>
      </c>
      <c r="I494" s="20" t="s">
        <v>45</v>
      </c>
      <c r="J494" s="20" t="s">
        <v>1009</v>
      </c>
      <c r="K494" s="20" t="s">
        <v>1010</v>
      </c>
      <c r="L494" s="20" t="s">
        <v>1011</v>
      </c>
      <c r="M494" s="20"/>
      <c r="N494" s="21">
        <v>3.31</v>
      </c>
      <c r="O494" s="21">
        <v>0</v>
      </c>
      <c r="P494" s="20"/>
      <c r="Q494" s="19">
        <v>45528</v>
      </c>
      <c r="R494" s="20"/>
      <c r="S494" s="19">
        <v>45528</v>
      </c>
      <c r="T494" s="20" t="s">
        <v>70</v>
      </c>
      <c r="U494" s="20">
        <v>1012703</v>
      </c>
      <c r="V494" s="20">
        <v>240002660</v>
      </c>
      <c r="W494" s="20" t="s">
        <v>847</v>
      </c>
      <c r="X494" s="20" t="s">
        <v>848</v>
      </c>
      <c r="Y494" s="20" t="s">
        <v>52</v>
      </c>
      <c r="Z494" s="20" t="s">
        <v>1012</v>
      </c>
      <c r="AA494" s="20" t="s">
        <v>1013</v>
      </c>
      <c r="AB494" s="20" t="s">
        <v>789</v>
      </c>
      <c r="AC494" s="20" t="s">
        <v>167</v>
      </c>
      <c r="AD494" s="20" t="s">
        <v>56</v>
      </c>
      <c r="AE494" s="20" t="s">
        <v>1014</v>
      </c>
      <c r="AF494" t="e">
        <f>VLOOKUP(L494,Contactos!B:B,1,0)</f>
        <v>#N/A</v>
      </c>
    </row>
    <row r="495" spans="1:32" ht="63.75" x14ac:dyDescent="0.2">
      <c r="A495" s="4">
        <f t="shared" si="22"/>
        <v>493</v>
      </c>
      <c r="B495" s="4" t="str">
        <f t="shared" si="23"/>
        <v>B010-00020137</v>
      </c>
      <c r="C495" s="4" t="str">
        <f>IFERROR(VLOOKUP(F495,Tablas!$A$1:$B$3,2,0),"")</f>
        <v>Boleta</v>
      </c>
      <c r="D495" s="4" t="str">
        <f t="shared" si="24"/>
        <v>Nacional - CONTADO / CASH - Pedidos de cliente - C00040883932 Basado en Entreg</v>
      </c>
      <c r="E495" s="19">
        <v>45529</v>
      </c>
      <c r="F495" s="20" t="s">
        <v>842</v>
      </c>
      <c r="G495" s="20" t="s">
        <v>1015</v>
      </c>
      <c r="H495" s="20" t="s">
        <v>44</v>
      </c>
      <c r="I495" s="20" t="s">
        <v>45</v>
      </c>
      <c r="J495" s="20" t="s">
        <v>1016</v>
      </c>
      <c r="K495" s="20" t="s">
        <v>1017</v>
      </c>
      <c r="L495" s="20" t="s">
        <v>1018</v>
      </c>
      <c r="M495" s="20"/>
      <c r="N495" s="21">
        <v>3.31</v>
      </c>
      <c r="O495" s="21">
        <v>0</v>
      </c>
      <c r="P495" s="20"/>
      <c r="Q495" s="19">
        <v>45529</v>
      </c>
      <c r="R495" s="20"/>
      <c r="S495" s="19">
        <v>45529</v>
      </c>
      <c r="T495" s="20" t="s">
        <v>49</v>
      </c>
      <c r="U495" s="20">
        <v>1012732</v>
      </c>
      <c r="V495" s="20">
        <v>240002674</v>
      </c>
      <c r="W495" s="20" t="s">
        <v>847</v>
      </c>
      <c r="X495" s="20" t="s">
        <v>848</v>
      </c>
      <c r="Y495" s="20" t="s">
        <v>52</v>
      </c>
      <c r="Z495" s="20" t="s">
        <v>1019</v>
      </c>
      <c r="AA495" s="20" t="s">
        <v>1013</v>
      </c>
      <c r="AB495" s="20" t="s">
        <v>789</v>
      </c>
      <c r="AC495" s="20" t="s">
        <v>167</v>
      </c>
      <c r="AD495" s="20" t="s">
        <v>56</v>
      </c>
      <c r="AE495" s="20" t="s">
        <v>1014</v>
      </c>
      <c r="AF495" t="e">
        <f>VLOOKUP(L495,Contactos!B:B,1,0)</f>
        <v>#N/A</v>
      </c>
    </row>
    <row r="496" spans="1:32" ht="76.5" x14ac:dyDescent="0.2">
      <c r="A496" s="4">
        <f t="shared" si="22"/>
        <v>494</v>
      </c>
      <c r="B496" s="4" t="str">
        <f t="shared" si="23"/>
        <v>B010-00017962</v>
      </c>
      <c r="C496" s="4" t="str">
        <f>IFERROR(VLOOKUP(F496,Tablas!$A$1:$B$3,2,0),"")</f>
        <v>Boleta</v>
      </c>
      <c r="D496" s="4" t="str">
        <f t="shared" si="24"/>
        <v>Venta Asistida - CONTADO / CASH - PE 0818 RECOGE: Manuel Alejandro Sbeilie Paredes D</v>
      </c>
      <c r="E496" s="19">
        <v>45342</v>
      </c>
      <c r="F496" s="20" t="s">
        <v>842</v>
      </c>
      <c r="G496" s="20" t="s">
        <v>1020</v>
      </c>
      <c r="H496" s="20" t="s">
        <v>44</v>
      </c>
      <c r="I496" s="20" t="s">
        <v>45</v>
      </c>
      <c r="J496" s="20" t="s">
        <v>835</v>
      </c>
      <c r="K496" s="20" t="s">
        <v>836</v>
      </c>
      <c r="L496" s="20" t="s">
        <v>837</v>
      </c>
      <c r="M496" s="20"/>
      <c r="N496" s="21">
        <v>3.35</v>
      </c>
      <c r="O496" s="21">
        <v>0</v>
      </c>
      <c r="P496" s="20"/>
      <c r="Q496" s="19">
        <v>45342</v>
      </c>
      <c r="R496" s="20"/>
      <c r="S496" s="19">
        <v>45342</v>
      </c>
      <c r="T496" s="20" t="s">
        <v>49</v>
      </c>
      <c r="U496" s="20">
        <v>921675</v>
      </c>
      <c r="V496" s="20">
        <v>240000436</v>
      </c>
      <c r="W496" s="20" t="s">
        <v>847</v>
      </c>
      <c r="X496" s="20" t="s">
        <v>305</v>
      </c>
      <c r="Y496" s="20" t="s">
        <v>52</v>
      </c>
      <c r="Z496" s="20" t="s">
        <v>1021</v>
      </c>
      <c r="AA496" s="20" t="s">
        <v>839</v>
      </c>
      <c r="AB496" s="20" t="s">
        <v>840</v>
      </c>
      <c r="AC496" s="20" t="s">
        <v>502</v>
      </c>
      <c r="AD496" s="20" t="s">
        <v>56</v>
      </c>
      <c r="AE496" s="20" t="s">
        <v>983</v>
      </c>
      <c r="AF496" t="e">
        <f>VLOOKUP(L496,Contactos!B:B,1,0)</f>
        <v>#N/A</v>
      </c>
    </row>
    <row r="497" spans="1:32" ht="63.75" x14ac:dyDescent="0.2">
      <c r="A497" s="4">
        <f t="shared" si="22"/>
        <v>495</v>
      </c>
      <c r="B497" s="4" t="str">
        <f t="shared" si="23"/>
        <v>B010-00018013</v>
      </c>
      <c r="C497" s="4" t="str">
        <f>IFERROR(VLOOKUP(F497,Tablas!$A$1:$B$3,2,0),"")</f>
        <v>Boleta</v>
      </c>
      <c r="D497" s="4" t="str">
        <f t="shared" si="24"/>
        <v>Ecom - CONTADO / CASH - PE 0942 TEL: 947242546 Basado en Pedidos de client</v>
      </c>
      <c r="E497" s="19">
        <v>45348</v>
      </c>
      <c r="F497" s="20" t="s">
        <v>842</v>
      </c>
      <c r="G497" s="20" t="s">
        <v>1022</v>
      </c>
      <c r="H497" s="20" t="s">
        <v>44</v>
      </c>
      <c r="I497" s="20" t="s">
        <v>45</v>
      </c>
      <c r="J497" s="20" t="s">
        <v>1023</v>
      </c>
      <c r="K497" s="20" t="s">
        <v>1024</v>
      </c>
      <c r="L497" s="20" t="s">
        <v>1025</v>
      </c>
      <c r="M497" s="20"/>
      <c r="N497" s="21">
        <v>3.36</v>
      </c>
      <c r="O497" s="21">
        <v>0</v>
      </c>
      <c r="P497" s="20"/>
      <c r="Q497" s="19">
        <v>45348</v>
      </c>
      <c r="R497" s="20"/>
      <c r="S497" s="19">
        <v>45348</v>
      </c>
      <c r="T497" s="20" t="s">
        <v>49</v>
      </c>
      <c r="U497" s="20">
        <v>925694</v>
      </c>
      <c r="V497" s="20">
        <v>240000487</v>
      </c>
      <c r="W497" s="20" t="s">
        <v>847</v>
      </c>
      <c r="X497" s="20" t="s">
        <v>274</v>
      </c>
      <c r="Y497" s="20" t="s">
        <v>52</v>
      </c>
      <c r="Z497" s="20" t="s">
        <v>1026</v>
      </c>
      <c r="AA497" s="20" t="s">
        <v>1027</v>
      </c>
      <c r="AB497" s="20" t="s">
        <v>1028</v>
      </c>
      <c r="AC497" s="20" t="s">
        <v>689</v>
      </c>
      <c r="AD497" s="20" t="s">
        <v>56</v>
      </c>
      <c r="AE497" s="20" t="s">
        <v>864</v>
      </c>
      <c r="AF497" t="e">
        <f>VLOOKUP(L497,Contactos!B:B,1,0)</f>
        <v>#N/A</v>
      </c>
    </row>
    <row r="498" spans="1:32" ht="63.75" x14ac:dyDescent="0.2">
      <c r="A498" s="4">
        <f t="shared" si="22"/>
        <v>496</v>
      </c>
      <c r="B498" s="4" t="str">
        <f t="shared" si="23"/>
        <v>B010-00018626</v>
      </c>
      <c r="C498" s="4" t="str">
        <f>IFERROR(VLOOKUP(F498,Tablas!$A$1:$B$3,2,0),"")</f>
        <v>Boleta</v>
      </c>
      <c r="D498" s="4" t="str">
        <f t="shared" si="24"/>
        <v>Ecom - CONTADO / CASH - PE 2015 TEL: 947763046 Basado en Pedidos de client</v>
      </c>
      <c r="E498" s="19">
        <v>45408</v>
      </c>
      <c r="F498" s="20" t="s">
        <v>842</v>
      </c>
      <c r="G498" s="20" t="s">
        <v>1029</v>
      </c>
      <c r="H498" s="20" t="s">
        <v>44</v>
      </c>
      <c r="I498" s="20" t="s">
        <v>45</v>
      </c>
      <c r="J498" s="20" t="s">
        <v>1030</v>
      </c>
      <c r="K498" s="20" t="s">
        <v>1031</v>
      </c>
      <c r="L498" s="20" t="s">
        <v>1032</v>
      </c>
      <c r="M498" s="20"/>
      <c r="N498" s="21">
        <v>3.36</v>
      </c>
      <c r="O498" s="21">
        <v>0</v>
      </c>
      <c r="P498" s="20"/>
      <c r="Q498" s="19">
        <v>45408</v>
      </c>
      <c r="R498" s="20"/>
      <c r="S498" s="19">
        <v>45408</v>
      </c>
      <c r="T498" s="20" t="s">
        <v>49</v>
      </c>
      <c r="U498" s="20">
        <v>955700</v>
      </c>
      <c r="V498" s="20">
        <v>240001102</v>
      </c>
      <c r="W498" s="20" t="s">
        <v>847</v>
      </c>
      <c r="X498" s="20" t="s">
        <v>274</v>
      </c>
      <c r="Y498" s="20" t="s">
        <v>52</v>
      </c>
      <c r="Z498" s="20" t="s">
        <v>1033</v>
      </c>
      <c r="AA498" s="20" t="s">
        <v>1034</v>
      </c>
      <c r="AB498" s="20" t="s">
        <v>912</v>
      </c>
      <c r="AC498" s="20" t="s">
        <v>689</v>
      </c>
      <c r="AD498" s="20" t="s">
        <v>56</v>
      </c>
      <c r="AE498" s="20" t="s">
        <v>864</v>
      </c>
      <c r="AF498" t="e">
        <f>VLOOKUP(L498,Contactos!B:B,1,0)</f>
        <v>#N/A</v>
      </c>
    </row>
    <row r="499" spans="1:32" ht="63.75" x14ac:dyDescent="0.2">
      <c r="A499" s="4">
        <f t="shared" si="22"/>
        <v>497</v>
      </c>
      <c r="B499" s="4" t="str">
        <f t="shared" si="23"/>
        <v>B010-00018540</v>
      </c>
      <c r="C499" s="4" t="str">
        <f>IFERROR(VLOOKUP(F499,Tablas!$A$1:$B$3,2,0),"")</f>
        <v>Boleta</v>
      </c>
      <c r="D499" s="4" t="str">
        <f t="shared" si="24"/>
        <v>Ecom - CONTADO / CASH - PE 1787 TEL: 923208130 Basado en Pedidos de client</v>
      </c>
      <c r="E499" s="19">
        <v>45400</v>
      </c>
      <c r="F499" s="20" t="s">
        <v>842</v>
      </c>
      <c r="G499" s="20" t="s">
        <v>1035</v>
      </c>
      <c r="H499" s="20" t="s">
        <v>44</v>
      </c>
      <c r="I499" s="20" t="s">
        <v>45</v>
      </c>
      <c r="J499" s="20" t="s">
        <v>1036</v>
      </c>
      <c r="K499" s="20" t="s">
        <v>1037</v>
      </c>
      <c r="L499" s="20" t="s">
        <v>1038</v>
      </c>
      <c r="M499" s="20"/>
      <c r="N499" s="21">
        <v>3.37</v>
      </c>
      <c r="O499" s="21">
        <v>0</v>
      </c>
      <c r="P499" s="20"/>
      <c r="Q499" s="19">
        <v>45400</v>
      </c>
      <c r="R499" s="20"/>
      <c r="S499" s="19">
        <v>45400</v>
      </c>
      <c r="T499" s="20" t="s">
        <v>49</v>
      </c>
      <c r="U499" s="20">
        <v>947952</v>
      </c>
      <c r="V499" s="20">
        <v>240001016</v>
      </c>
      <c r="W499" s="20" t="s">
        <v>847</v>
      </c>
      <c r="X499" s="20" t="s">
        <v>917</v>
      </c>
      <c r="Y499" s="20" t="s">
        <v>52</v>
      </c>
      <c r="Z499" s="20" t="s">
        <v>1039</v>
      </c>
      <c r="AA499" s="20" t="s">
        <v>1040</v>
      </c>
      <c r="AB499" s="20" t="s">
        <v>1041</v>
      </c>
      <c r="AC499" s="20" t="s">
        <v>689</v>
      </c>
      <c r="AD499" s="20" t="s">
        <v>56</v>
      </c>
      <c r="AE499" s="20" t="s">
        <v>864</v>
      </c>
      <c r="AF499" t="e">
        <f>VLOOKUP(L499,Contactos!B:B,1,0)</f>
        <v>#N/A</v>
      </c>
    </row>
    <row r="500" spans="1:32" ht="51" x14ac:dyDescent="0.2">
      <c r="A500" s="4">
        <f t="shared" si="22"/>
        <v>498</v>
      </c>
      <c r="B500" s="4" t="str">
        <f t="shared" si="23"/>
        <v/>
      </c>
      <c r="C500" s="4" t="str">
        <f>IFERROR(VLOOKUP(F500,Tablas!$A$1:$B$3,2,0),"")</f>
        <v/>
      </c>
      <c r="D500" s="4" t="str">
        <f t="shared" si="24"/>
        <v xml:space="preserve"> - 50% ADELANTADO – 50% ANTES DEL ENVIO / 50% IN ADVANCE – 50% BEFORE SHIPMENT - Dif. en cambio</v>
      </c>
      <c r="E500" s="19">
        <v>44957</v>
      </c>
      <c r="F500" s="20" t="s">
        <v>27</v>
      </c>
      <c r="G500" s="20"/>
      <c r="H500" s="20" t="s">
        <v>80</v>
      </c>
      <c r="I500" s="20" t="s">
        <v>81</v>
      </c>
      <c r="J500" s="20" t="s">
        <v>809</v>
      </c>
      <c r="K500" s="20" t="s">
        <v>810</v>
      </c>
      <c r="L500" s="20" t="s">
        <v>811</v>
      </c>
      <c r="M500" s="20"/>
      <c r="N500" s="21">
        <v>3.42</v>
      </c>
      <c r="O500" s="21">
        <v>0</v>
      </c>
      <c r="P500" s="20"/>
      <c r="Q500" s="19">
        <v>44957</v>
      </c>
      <c r="R500" s="20"/>
      <c r="S500" s="20"/>
      <c r="T500" s="20" t="s">
        <v>114</v>
      </c>
      <c r="U500" s="20">
        <v>781564</v>
      </c>
      <c r="V500" s="20">
        <v>230007523</v>
      </c>
      <c r="W500" s="20" t="s">
        <v>50</v>
      </c>
      <c r="X500" s="20" t="s">
        <v>841</v>
      </c>
      <c r="Y500" s="20" t="s">
        <v>37</v>
      </c>
      <c r="Z500" s="20" t="s">
        <v>63</v>
      </c>
      <c r="AA500" s="20" t="s">
        <v>812</v>
      </c>
      <c r="AB500" s="20"/>
      <c r="AC500" s="20" t="s">
        <v>813</v>
      </c>
      <c r="AD500" s="20" t="s">
        <v>225</v>
      </c>
      <c r="AE500" s="20"/>
      <c r="AF500" t="str">
        <f>VLOOKUP(L500,Contactos!B:B,1,0)</f>
        <v>BIO-SOLUCIONES SA DE CV</v>
      </c>
    </row>
    <row r="501" spans="1:32" ht="63.75" x14ac:dyDescent="0.2">
      <c r="A501" s="4">
        <f t="shared" si="22"/>
        <v>499</v>
      </c>
      <c r="B501" s="4" t="str">
        <f t="shared" si="23"/>
        <v>B010-00018817</v>
      </c>
      <c r="C501" s="4" t="str">
        <f>IFERROR(VLOOKUP(F501,Tablas!$A$1:$B$3,2,0),"")</f>
        <v>Boleta</v>
      </c>
      <c r="D501" s="4" t="str">
        <f t="shared" si="24"/>
        <v>Ecom - CONTADO / CASH - PE 2243 TEL: 980081935 Basado en Pedidos de client</v>
      </c>
      <c r="E501" s="19">
        <v>45421</v>
      </c>
      <c r="F501" s="20" t="s">
        <v>842</v>
      </c>
      <c r="G501" s="20" t="s">
        <v>1042</v>
      </c>
      <c r="H501" s="20" t="s">
        <v>44</v>
      </c>
      <c r="I501" s="20" t="s">
        <v>45</v>
      </c>
      <c r="J501" s="20" t="s">
        <v>1043</v>
      </c>
      <c r="K501" s="20" t="s">
        <v>1044</v>
      </c>
      <c r="L501" s="20" t="s">
        <v>1045</v>
      </c>
      <c r="M501" s="20"/>
      <c r="N501" s="21">
        <v>3.47</v>
      </c>
      <c r="O501" s="21">
        <v>0</v>
      </c>
      <c r="P501" s="20"/>
      <c r="Q501" s="19">
        <v>45421</v>
      </c>
      <c r="R501" s="20"/>
      <c r="S501" s="19">
        <v>45421</v>
      </c>
      <c r="T501" s="20" t="s">
        <v>49</v>
      </c>
      <c r="U501" s="20">
        <v>961601</v>
      </c>
      <c r="V501" s="20">
        <v>240001295</v>
      </c>
      <c r="W501" s="20" t="s">
        <v>847</v>
      </c>
      <c r="X501" s="20" t="s">
        <v>917</v>
      </c>
      <c r="Y501" s="20" t="s">
        <v>52</v>
      </c>
      <c r="Z501" s="20" t="s">
        <v>1046</v>
      </c>
      <c r="AA501" s="20" t="s">
        <v>1047</v>
      </c>
      <c r="AB501" s="20" t="s">
        <v>863</v>
      </c>
      <c r="AC501" s="20" t="s">
        <v>689</v>
      </c>
      <c r="AD501" s="20" t="s">
        <v>56</v>
      </c>
      <c r="AE501" s="20" t="s">
        <v>864</v>
      </c>
      <c r="AF501" t="e">
        <f>VLOOKUP(L501,Contactos!B:B,1,0)</f>
        <v>#N/A</v>
      </c>
    </row>
    <row r="502" spans="1:32" ht="63.75" x14ac:dyDescent="0.2">
      <c r="A502" s="4">
        <f t="shared" si="22"/>
        <v>500</v>
      </c>
      <c r="B502" s="4" t="str">
        <f t="shared" si="23"/>
        <v>B010-00020182</v>
      </c>
      <c r="C502" s="4" t="str">
        <f>IFERROR(VLOOKUP(F502,Tablas!$A$1:$B$3,2,0),"")</f>
        <v>Boleta</v>
      </c>
      <c r="D502" s="4" t="str">
        <f t="shared" si="24"/>
        <v>Ecom - CONTADO / CASH - PE 4423 TEL: 976719196 RECOJO Basado en Pedidos de</v>
      </c>
      <c r="E502" s="19">
        <v>45530</v>
      </c>
      <c r="F502" s="20" t="s">
        <v>842</v>
      </c>
      <c r="G502" s="20" t="s">
        <v>1048</v>
      </c>
      <c r="H502" s="20" t="s">
        <v>44</v>
      </c>
      <c r="I502" s="20" t="s">
        <v>45</v>
      </c>
      <c r="J502" s="20" t="s">
        <v>1049</v>
      </c>
      <c r="K502" s="20" t="s">
        <v>1050</v>
      </c>
      <c r="L502" s="20" t="s">
        <v>1051</v>
      </c>
      <c r="M502" s="20"/>
      <c r="N502" s="21">
        <v>3.47</v>
      </c>
      <c r="O502" s="21">
        <v>0</v>
      </c>
      <c r="P502" s="20"/>
      <c r="Q502" s="19">
        <v>45530</v>
      </c>
      <c r="R502" s="20"/>
      <c r="S502" s="19">
        <v>45530</v>
      </c>
      <c r="T502" s="20" t="s">
        <v>49</v>
      </c>
      <c r="U502" s="20">
        <v>1013416</v>
      </c>
      <c r="V502" s="20">
        <v>240002719</v>
      </c>
      <c r="W502" s="20" t="s">
        <v>847</v>
      </c>
      <c r="X502" s="20" t="s">
        <v>305</v>
      </c>
      <c r="Y502" s="20" t="s">
        <v>52</v>
      </c>
      <c r="Z502" s="20" t="s">
        <v>1052</v>
      </c>
      <c r="AA502" s="20" t="s">
        <v>1053</v>
      </c>
      <c r="AB502" s="20" t="s">
        <v>1054</v>
      </c>
      <c r="AC502" s="20" t="s">
        <v>689</v>
      </c>
      <c r="AD502" s="20" t="s">
        <v>56</v>
      </c>
      <c r="AE502" s="20" t="s">
        <v>864</v>
      </c>
      <c r="AF502" t="e">
        <f>VLOOKUP(L502,Contactos!B:B,1,0)</f>
        <v>#N/A</v>
      </c>
    </row>
    <row r="503" spans="1:32" ht="63.75" x14ac:dyDescent="0.2">
      <c r="A503" s="4">
        <f t="shared" si="22"/>
        <v>501</v>
      </c>
      <c r="B503" s="4" t="str">
        <f t="shared" si="23"/>
        <v>B010-00018813</v>
      </c>
      <c r="C503" s="4" t="str">
        <f>IFERROR(VLOOKUP(F503,Tablas!$A$1:$B$3,2,0),"")</f>
        <v>Boleta</v>
      </c>
      <c r="D503" s="4" t="str">
        <f t="shared" si="24"/>
        <v>Ecom - CONTADO / CASH - PE 2237 TEL: 977541976 Basado en Pedidos de client</v>
      </c>
      <c r="E503" s="19">
        <v>45421</v>
      </c>
      <c r="F503" s="20" t="s">
        <v>842</v>
      </c>
      <c r="G503" s="20" t="s">
        <v>1055</v>
      </c>
      <c r="H503" s="20" t="s">
        <v>44</v>
      </c>
      <c r="I503" s="20" t="s">
        <v>45</v>
      </c>
      <c r="J503" s="20" t="s">
        <v>1056</v>
      </c>
      <c r="K503" s="20" t="s">
        <v>1057</v>
      </c>
      <c r="L503" s="20" t="s">
        <v>1058</v>
      </c>
      <c r="M503" s="20"/>
      <c r="N503" s="21">
        <v>3.52</v>
      </c>
      <c r="O503" s="21">
        <v>0</v>
      </c>
      <c r="P503" s="20"/>
      <c r="Q503" s="19">
        <v>45421</v>
      </c>
      <c r="R503" s="20"/>
      <c r="S503" s="19">
        <v>45421</v>
      </c>
      <c r="T503" s="20" t="s">
        <v>49</v>
      </c>
      <c r="U503" s="20">
        <v>961564</v>
      </c>
      <c r="V503" s="20">
        <v>240001291</v>
      </c>
      <c r="W503" s="20" t="s">
        <v>847</v>
      </c>
      <c r="X503" s="20" t="s">
        <v>917</v>
      </c>
      <c r="Y503" s="20" t="s">
        <v>52</v>
      </c>
      <c r="Z503" s="20" t="s">
        <v>1059</v>
      </c>
      <c r="AA503" s="20" t="s">
        <v>1060</v>
      </c>
      <c r="AB503" s="20" t="s">
        <v>863</v>
      </c>
      <c r="AC503" s="20" t="s">
        <v>689</v>
      </c>
      <c r="AD503" s="20" t="s">
        <v>56</v>
      </c>
      <c r="AE503" s="20" t="s">
        <v>864</v>
      </c>
      <c r="AF503" t="e">
        <f>VLOOKUP(L503,Contactos!B:B,1,0)</f>
        <v>#N/A</v>
      </c>
    </row>
    <row r="504" spans="1:32" ht="51" x14ac:dyDescent="0.2">
      <c r="A504" s="4">
        <f t="shared" si="22"/>
        <v>502</v>
      </c>
      <c r="B504" s="4" t="str">
        <f t="shared" si="23"/>
        <v>B010-00020512</v>
      </c>
      <c r="C504" s="4" t="str">
        <f>IFERROR(VLOOKUP(F504,Tablas!$A$1:$B$3,2,0),"")</f>
        <v>Boleta</v>
      </c>
      <c r="D504" s="4" t="str">
        <f t="shared" si="24"/>
        <v>Ecom - CONTADO / CASH - PE 5043 TEL: 987594333 ENVÍO Basado en Pedidos de</v>
      </c>
      <c r="E504" s="19">
        <v>45560</v>
      </c>
      <c r="F504" s="20" t="s">
        <v>842</v>
      </c>
      <c r="G504" s="20" t="s">
        <v>1061</v>
      </c>
      <c r="H504" s="20" t="s">
        <v>44</v>
      </c>
      <c r="I504" s="20" t="s">
        <v>45</v>
      </c>
      <c r="J504" s="20" t="s">
        <v>1062</v>
      </c>
      <c r="K504" s="20" t="s">
        <v>1063</v>
      </c>
      <c r="L504" s="20" t="s">
        <v>1064</v>
      </c>
      <c r="M504" s="20"/>
      <c r="N504" s="21">
        <v>3.53</v>
      </c>
      <c r="O504" s="21">
        <v>0</v>
      </c>
      <c r="P504" s="20"/>
      <c r="Q504" s="19">
        <v>45560</v>
      </c>
      <c r="R504" s="20"/>
      <c r="S504" s="19">
        <v>45560</v>
      </c>
      <c r="T504" s="20" t="s">
        <v>49</v>
      </c>
      <c r="U504" s="20">
        <v>1030269</v>
      </c>
      <c r="V504" s="20">
        <v>240003049</v>
      </c>
      <c r="W504" s="20" t="s">
        <v>847</v>
      </c>
      <c r="X504" s="20" t="s">
        <v>305</v>
      </c>
      <c r="Y504" s="20" t="s">
        <v>52</v>
      </c>
      <c r="Z504" s="20" t="s">
        <v>1065</v>
      </c>
      <c r="AA504" s="20" t="s">
        <v>1066</v>
      </c>
      <c r="AB504" s="20" t="s">
        <v>863</v>
      </c>
      <c r="AC504" s="20" t="s">
        <v>689</v>
      </c>
      <c r="AD504" s="20" t="s">
        <v>56</v>
      </c>
      <c r="AE504" s="20" t="s">
        <v>864</v>
      </c>
      <c r="AF504" t="e">
        <f>VLOOKUP(L504,Contactos!B:B,1,0)</f>
        <v>#N/A</v>
      </c>
    </row>
    <row r="505" spans="1:32" ht="63.75" x14ac:dyDescent="0.2">
      <c r="A505" s="4">
        <f t="shared" si="22"/>
        <v>503</v>
      </c>
      <c r="B505" s="4" t="str">
        <f t="shared" si="23"/>
        <v>B010-00019045</v>
      </c>
      <c r="C505" s="4" t="str">
        <f>IFERROR(VLOOKUP(F505,Tablas!$A$1:$B$3,2,0),"")</f>
        <v>Boleta</v>
      </c>
      <c r="D505" s="4" t="str">
        <f t="shared" si="24"/>
        <v>Ecom - CONTADO / CASH - PE 2672 TEL: 953204269 Basado en Pedidos de client</v>
      </c>
      <c r="E505" s="19">
        <v>45441</v>
      </c>
      <c r="F505" s="20" t="s">
        <v>842</v>
      </c>
      <c r="G505" s="20" t="s">
        <v>1067</v>
      </c>
      <c r="H505" s="20" t="s">
        <v>44</v>
      </c>
      <c r="I505" s="20" t="s">
        <v>45</v>
      </c>
      <c r="J505" s="20" t="s">
        <v>1068</v>
      </c>
      <c r="K505" s="20" t="s">
        <v>1069</v>
      </c>
      <c r="L505" s="20" t="s">
        <v>1070</v>
      </c>
      <c r="M505" s="20"/>
      <c r="N505" s="21">
        <v>3.53</v>
      </c>
      <c r="O505" s="21">
        <v>0</v>
      </c>
      <c r="P505" s="20"/>
      <c r="Q505" s="19">
        <v>45441</v>
      </c>
      <c r="R505" s="20"/>
      <c r="S505" s="19">
        <v>45441</v>
      </c>
      <c r="T505" s="20" t="s">
        <v>49</v>
      </c>
      <c r="U505" s="20">
        <v>972348</v>
      </c>
      <c r="V505" s="20">
        <v>240001577</v>
      </c>
      <c r="W505" s="20" t="s">
        <v>847</v>
      </c>
      <c r="X505" s="20" t="s">
        <v>274</v>
      </c>
      <c r="Y505" s="20" t="s">
        <v>52</v>
      </c>
      <c r="Z505" s="20" t="s">
        <v>1071</v>
      </c>
      <c r="AA505" s="20" t="s">
        <v>1072</v>
      </c>
      <c r="AB505" s="20" t="s">
        <v>1073</v>
      </c>
      <c r="AC505" s="20" t="s">
        <v>689</v>
      </c>
      <c r="AD505" s="20" t="s">
        <v>56</v>
      </c>
      <c r="AE505" s="20" t="s">
        <v>864</v>
      </c>
      <c r="AF505" t="e">
        <f>VLOOKUP(L505,Contactos!B:B,1,0)</f>
        <v>#N/A</v>
      </c>
    </row>
    <row r="506" spans="1:32" ht="63.75" x14ac:dyDescent="0.2">
      <c r="A506" s="4">
        <f t="shared" si="22"/>
        <v>504</v>
      </c>
      <c r="B506" s="4" t="str">
        <f t="shared" si="23"/>
        <v>B010-00020163</v>
      </c>
      <c r="C506" s="4" t="str">
        <f>IFERROR(VLOOKUP(F506,Tablas!$A$1:$B$3,2,0),"")</f>
        <v>Boleta</v>
      </c>
      <c r="D506" s="4" t="str">
        <f t="shared" si="24"/>
        <v>Ecom - CONTADO / CASH - PE 4357 CANI-TABS TEL: 981277934 ENVÍO Basado en E</v>
      </c>
      <c r="E506" s="19">
        <v>45530</v>
      </c>
      <c r="F506" s="20" t="s">
        <v>842</v>
      </c>
      <c r="G506" s="20" t="s">
        <v>1074</v>
      </c>
      <c r="H506" s="20" t="s">
        <v>44</v>
      </c>
      <c r="I506" s="20" t="s">
        <v>45</v>
      </c>
      <c r="J506" s="20" t="s">
        <v>1075</v>
      </c>
      <c r="K506" s="20" t="s">
        <v>1076</v>
      </c>
      <c r="L506" s="20" t="s">
        <v>1077</v>
      </c>
      <c r="M506" s="20"/>
      <c r="N506" s="21">
        <v>3.55</v>
      </c>
      <c r="O506" s="21">
        <v>0</v>
      </c>
      <c r="P506" s="20"/>
      <c r="Q506" s="19">
        <v>45530</v>
      </c>
      <c r="R506" s="20"/>
      <c r="S506" s="19">
        <v>45530</v>
      </c>
      <c r="T506" s="20" t="s">
        <v>49</v>
      </c>
      <c r="U506" s="20">
        <v>1012965</v>
      </c>
      <c r="V506" s="20">
        <v>240002700</v>
      </c>
      <c r="W506" s="20" t="s">
        <v>847</v>
      </c>
      <c r="X506" s="20" t="s">
        <v>274</v>
      </c>
      <c r="Y506" s="20" t="s">
        <v>52</v>
      </c>
      <c r="Z506" s="20" t="s">
        <v>1078</v>
      </c>
      <c r="AA506" s="20" t="s">
        <v>1079</v>
      </c>
      <c r="AB506" s="20" t="s">
        <v>270</v>
      </c>
      <c r="AC506" s="20" t="s">
        <v>167</v>
      </c>
      <c r="AD506" s="20" t="s">
        <v>56</v>
      </c>
      <c r="AE506" s="20" t="s">
        <v>864</v>
      </c>
      <c r="AF506" t="e">
        <f>VLOOKUP(L506,Contactos!B:B,1,0)</f>
        <v>#N/A</v>
      </c>
    </row>
    <row r="507" spans="1:32" ht="63.75" x14ac:dyDescent="0.2">
      <c r="A507" s="4">
        <f t="shared" si="22"/>
        <v>505</v>
      </c>
      <c r="B507" s="4" t="str">
        <f t="shared" si="23"/>
        <v>B010-00020196</v>
      </c>
      <c r="C507" s="4" t="str">
        <f>IFERROR(VLOOKUP(F507,Tablas!$A$1:$B$3,2,0),"")</f>
        <v>Boleta</v>
      </c>
      <c r="D507" s="4" t="str">
        <f t="shared" si="24"/>
        <v>Ecom - CONTADO / CASH - PE 4445 TEL: 987713198 RECOJO Basado en Pedidos de</v>
      </c>
      <c r="E507" s="19">
        <v>45531</v>
      </c>
      <c r="F507" s="20" t="s">
        <v>842</v>
      </c>
      <c r="G507" s="20" t="s">
        <v>1080</v>
      </c>
      <c r="H507" s="20" t="s">
        <v>44</v>
      </c>
      <c r="I507" s="20" t="s">
        <v>45</v>
      </c>
      <c r="J507" s="20" t="s">
        <v>1081</v>
      </c>
      <c r="K507" s="20" t="s">
        <v>1082</v>
      </c>
      <c r="L507" s="20" t="s">
        <v>1083</v>
      </c>
      <c r="M507" s="20"/>
      <c r="N507" s="21">
        <v>3.59</v>
      </c>
      <c r="O507" s="21">
        <v>0</v>
      </c>
      <c r="P507" s="20"/>
      <c r="Q507" s="19">
        <v>45531</v>
      </c>
      <c r="R507" s="20"/>
      <c r="S507" s="19">
        <v>45531</v>
      </c>
      <c r="T507" s="20" t="s">
        <v>49</v>
      </c>
      <c r="U507" s="20">
        <v>1014080</v>
      </c>
      <c r="V507" s="20">
        <v>240002733</v>
      </c>
      <c r="W507" s="20" t="s">
        <v>847</v>
      </c>
      <c r="X507" s="20" t="s">
        <v>274</v>
      </c>
      <c r="Y507" s="20" t="s">
        <v>52</v>
      </c>
      <c r="Z507" s="20" t="s">
        <v>1084</v>
      </c>
      <c r="AA507" s="20" t="s">
        <v>1085</v>
      </c>
      <c r="AB507" s="20" t="s">
        <v>912</v>
      </c>
      <c r="AC507" s="20" t="s">
        <v>689</v>
      </c>
      <c r="AD507" s="20" t="s">
        <v>56</v>
      </c>
      <c r="AE507" s="20" t="s">
        <v>864</v>
      </c>
      <c r="AF507" t="e">
        <f>VLOOKUP(L507,Contactos!B:B,1,0)</f>
        <v>#N/A</v>
      </c>
    </row>
    <row r="508" spans="1:32" ht="63.75" x14ac:dyDescent="0.2">
      <c r="A508" s="4">
        <f t="shared" si="22"/>
        <v>506</v>
      </c>
      <c r="B508" s="4" t="str">
        <f t="shared" si="23"/>
        <v>B010-00018849</v>
      </c>
      <c r="C508" s="4" t="str">
        <f>IFERROR(VLOOKUP(F508,Tablas!$A$1:$B$3,2,0),"")</f>
        <v>Boleta</v>
      </c>
      <c r="D508" s="4" t="str">
        <f t="shared" si="24"/>
        <v>Ecom - CONTADO / CASH - PE 2326 TEL: 994338359 Basado en Pedidos de client</v>
      </c>
      <c r="E508" s="19">
        <v>45427</v>
      </c>
      <c r="F508" s="20" t="s">
        <v>842</v>
      </c>
      <c r="G508" s="20" t="s">
        <v>1086</v>
      </c>
      <c r="H508" s="20" t="s">
        <v>44</v>
      </c>
      <c r="I508" s="20" t="s">
        <v>45</v>
      </c>
      <c r="J508" s="20" t="s">
        <v>1087</v>
      </c>
      <c r="K508" s="20" t="s">
        <v>1088</v>
      </c>
      <c r="L508" s="20" t="s">
        <v>1089</v>
      </c>
      <c r="M508" s="20"/>
      <c r="N508" s="21">
        <v>3.66</v>
      </c>
      <c r="O508" s="21">
        <v>0</v>
      </c>
      <c r="P508" s="20"/>
      <c r="Q508" s="19">
        <v>45427</v>
      </c>
      <c r="R508" s="20"/>
      <c r="S508" s="19">
        <v>45427</v>
      </c>
      <c r="T508" s="20" t="s">
        <v>49</v>
      </c>
      <c r="U508" s="20">
        <v>963848</v>
      </c>
      <c r="V508" s="20">
        <v>240001327</v>
      </c>
      <c r="W508" s="20" t="s">
        <v>847</v>
      </c>
      <c r="X508" s="20" t="s">
        <v>274</v>
      </c>
      <c r="Y508" s="20" t="s">
        <v>52</v>
      </c>
      <c r="Z508" s="20" t="s">
        <v>1090</v>
      </c>
      <c r="AA508" s="20" t="s">
        <v>1091</v>
      </c>
      <c r="AB508" s="20" t="s">
        <v>1028</v>
      </c>
      <c r="AC508" s="20" t="s">
        <v>689</v>
      </c>
      <c r="AD508" s="20" t="s">
        <v>56</v>
      </c>
      <c r="AE508" s="20" t="s">
        <v>864</v>
      </c>
      <c r="AF508" t="e">
        <f>VLOOKUP(L508,Contactos!B:B,1,0)</f>
        <v>#N/A</v>
      </c>
    </row>
    <row r="509" spans="1:32" ht="63.75" x14ac:dyDescent="0.2">
      <c r="A509" s="4">
        <f t="shared" si="22"/>
        <v>507</v>
      </c>
      <c r="B509" s="4" t="str">
        <f t="shared" si="23"/>
        <v>B010-00020432</v>
      </c>
      <c r="C509" s="4" t="str">
        <f>IFERROR(VLOOKUP(F509,Tablas!$A$1:$B$3,2,0),"")</f>
        <v>Boleta</v>
      </c>
      <c r="D509" s="4" t="str">
        <f t="shared" si="24"/>
        <v>Ecom - CONTADO / CASH - PE 4825 TEL: 993148166 RECOJO Basado en Pedidos de</v>
      </c>
      <c r="E509" s="19">
        <v>45553</v>
      </c>
      <c r="F509" s="20" t="s">
        <v>842</v>
      </c>
      <c r="G509" s="20" t="s">
        <v>1092</v>
      </c>
      <c r="H509" s="20" t="s">
        <v>44</v>
      </c>
      <c r="I509" s="20" t="s">
        <v>45</v>
      </c>
      <c r="J509" s="20" t="s">
        <v>1093</v>
      </c>
      <c r="K509" s="20" t="s">
        <v>1094</v>
      </c>
      <c r="L509" s="20" t="s">
        <v>1095</v>
      </c>
      <c r="M509" s="20"/>
      <c r="N509" s="21">
        <v>3.66</v>
      </c>
      <c r="O509" s="21">
        <v>0</v>
      </c>
      <c r="P509" s="20"/>
      <c r="Q509" s="19">
        <v>45553</v>
      </c>
      <c r="R509" s="20"/>
      <c r="S509" s="19">
        <v>45553</v>
      </c>
      <c r="T509" s="20" t="s">
        <v>49</v>
      </c>
      <c r="U509" s="20">
        <v>1025691</v>
      </c>
      <c r="V509" s="20">
        <v>240002969</v>
      </c>
      <c r="W509" s="20" t="s">
        <v>847</v>
      </c>
      <c r="X509" s="20" t="s">
        <v>274</v>
      </c>
      <c r="Y509" s="20" t="s">
        <v>52</v>
      </c>
      <c r="Z509" s="20" t="s">
        <v>1096</v>
      </c>
      <c r="AA509" s="20" t="s">
        <v>808</v>
      </c>
      <c r="AB509" s="20" t="s">
        <v>54</v>
      </c>
      <c r="AC509" s="20" t="s">
        <v>689</v>
      </c>
      <c r="AD509" s="20" t="s">
        <v>56</v>
      </c>
      <c r="AE509" s="20" t="s">
        <v>864</v>
      </c>
      <c r="AF509" t="e">
        <f>VLOOKUP(L509,Contactos!B:B,1,0)</f>
        <v>#N/A</v>
      </c>
    </row>
    <row r="510" spans="1:32" ht="38.25" x14ac:dyDescent="0.2">
      <c r="A510" s="4">
        <f t="shared" si="22"/>
        <v>508</v>
      </c>
      <c r="B510" s="4" t="str">
        <f t="shared" si="23"/>
        <v>F010-00024033</v>
      </c>
      <c r="C510" s="4" t="str">
        <f>IFERROR(VLOOKUP(F510,Tablas!$A$1:$B$3,2,0),"")</f>
        <v>Factura</v>
      </c>
      <c r="D510" s="4" t="str">
        <f t="shared" si="24"/>
        <v>Ecom - CONTADO / CASH - Facturas clientes - C20521439425</v>
      </c>
      <c r="E510" s="19">
        <v>45351</v>
      </c>
      <c r="F510" s="20" t="s">
        <v>1001</v>
      </c>
      <c r="G510" s="20" t="s">
        <v>1097</v>
      </c>
      <c r="H510" s="20" t="s">
        <v>44</v>
      </c>
      <c r="I510" s="20" t="s">
        <v>45</v>
      </c>
      <c r="J510" s="20" t="s">
        <v>1098</v>
      </c>
      <c r="K510" s="20" t="s">
        <v>1099</v>
      </c>
      <c r="L510" s="20" t="s">
        <v>1100</v>
      </c>
      <c r="M510" s="20"/>
      <c r="N510" s="21">
        <v>3.79</v>
      </c>
      <c r="O510" s="21">
        <v>0</v>
      </c>
      <c r="P510" s="20"/>
      <c r="Q510" s="19">
        <v>45351</v>
      </c>
      <c r="R510" s="20"/>
      <c r="S510" s="19">
        <v>45351</v>
      </c>
      <c r="T510" s="20" t="s">
        <v>49</v>
      </c>
      <c r="U510" s="20">
        <v>927849</v>
      </c>
      <c r="V510" s="20">
        <v>240000582</v>
      </c>
      <c r="W510" s="20" t="s">
        <v>847</v>
      </c>
      <c r="X510" s="20" t="s">
        <v>274</v>
      </c>
      <c r="Y510" s="20" t="s">
        <v>52</v>
      </c>
      <c r="Z510" s="20" t="s">
        <v>1101</v>
      </c>
      <c r="AA510" s="20" t="s">
        <v>1102</v>
      </c>
      <c r="AB510" s="20"/>
      <c r="AC510" s="20"/>
      <c r="AD510" s="20" t="s">
        <v>56</v>
      </c>
      <c r="AE510" s="20" t="s">
        <v>864</v>
      </c>
      <c r="AF510" t="e">
        <f>VLOOKUP(L510,Contactos!B:B,1,0)</f>
        <v>#N/A</v>
      </c>
    </row>
    <row r="511" spans="1:32" ht="63.75" x14ac:dyDescent="0.2">
      <c r="A511" s="4">
        <f t="shared" si="22"/>
        <v>509</v>
      </c>
      <c r="B511" s="4" t="str">
        <f t="shared" si="23"/>
        <v>B010-00020148</v>
      </c>
      <c r="C511" s="4" t="str">
        <f>IFERROR(VLOOKUP(F511,Tablas!$A$1:$B$3,2,0),"")</f>
        <v>Boleta</v>
      </c>
      <c r="D511" s="4" t="str">
        <f t="shared" si="24"/>
        <v>Nacional - CONTADO / CASH - PE 4389 Basado en Entregas 09-T010-00000964.</v>
      </c>
      <c r="E511" s="19">
        <v>45529</v>
      </c>
      <c r="F511" s="20" t="s">
        <v>842</v>
      </c>
      <c r="G511" s="20" t="s">
        <v>1103</v>
      </c>
      <c r="H511" s="20" t="s">
        <v>44</v>
      </c>
      <c r="I511" s="20" t="s">
        <v>45</v>
      </c>
      <c r="J511" s="20" t="s">
        <v>1104</v>
      </c>
      <c r="K511" s="20" t="s">
        <v>1105</v>
      </c>
      <c r="L511" s="20" t="s">
        <v>1106</v>
      </c>
      <c r="M511" s="20"/>
      <c r="N511" s="21">
        <v>3.92</v>
      </c>
      <c r="O511" s="21">
        <v>0</v>
      </c>
      <c r="P511" s="20"/>
      <c r="Q511" s="19">
        <v>45529</v>
      </c>
      <c r="R511" s="20"/>
      <c r="S511" s="19">
        <v>45529</v>
      </c>
      <c r="T511" s="20" t="s">
        <v>49</v>
      </c>
      <c r="U511" s="20">
        <v>1012791</v>
      </c>
      <c r="V511" s="20">
        <v>240002685</v>
      </c>
      <c r="W511" s="20" t="s">
        <v>847</v>
      </c>
      <c r="X511" s="20" t="s">
        <v>848</v>
      </c>
      <c r="Y511" s="20" t="s">
        <v>52</v>
      </c>
      <c r="Z511" s="20" t="s">
        <v>1107</v>
      </c>
      <c r="AA511" s="20" t="s">
        <v>1013</v>
      </c>
      <c r="AB511" s="20" t="s">
        <v>789</v>
      </c>
      <c r="AC511" s="20" t="s">
        <v>167</v>
      </c>
      <c r="AD511" s="20" t="s">
        <v>56</v>
      </c>
      <c r="AE511" s="20" t="s">
        <v>1014</v>
      </c>
      <c r="AF511" t="e">
        <f>VLOOKUP(L511,Contactos!B:B,1,0)</f>
        <v>#N/A</v>
      </c>
    </row>
    <row r="512" spans="1:32" ht="63.75" x14ac:dyDescent="0.2">
      <c r="A512" s="4">
        <f t="shared" si="22"/>
        <v>510</v>
      </c>
      <c r="B512" s="4" t="str">
        <f t="shared" si="23"/>
        <v>B010-00019334</v>
      </c>
      <c r="C512" s="4" t="str">
        <f>IFERROR(VLOOKUP(F512,Tablas!$A$1:$B$3,2,0),"")</f>
        <v>Boleta</v>
      </c>
      <c r="D512" s="4" t="str">
        <f t="shared" si="24"/>
        <v>Ecom - CONTADO / CASH - PE 3045 TEL: 948119046 CANI-TABS Basado en Entrega</v>
      </c>
      <c r="E512" s="19">
        <v>45467</v>
      </c>
      <c r="F512" s="20" t="s">
        <v>842</v>
      </c>
      <c r="G512" s="20" t="s">
        <v>1108</v>
      </c>
      <c r="H512" s="20" t="s">
        <v>44</v>
      </c>
      <c r="I512" s="20" t="s">
        <v>45</v>
      </c>
      <c r="J512" s="20" t="s">
        <v>1109</v>
      </c>
      <c r="K512" s="20" t="s">
        <v>1110</v>
      </c>
      <c r="L512" s="20" t="s">
        <v>1111</v>
      </c>
      <c r="M512" s="20"/>
      <c r="N512" s="21">
        <v>3.94</v>
      </c>
      <c r="O512" s="21">
        <v>0</v>
      </c>
      <c r="P512" s="20"/>
      <c r="Q512" s="19">
        <v>45467</v>
      </c>
      <c r="R512" s="20"/>
      <c r="S512" s="19">
        <v>45467</v>
      </c>
      <c r="T512" s="20" t="s">
        <v>49</v>
      </c>
      <c r="U512" s="20">
        <v>985154</v>
      </c>
      <c r="V512" s="20">
        <v>240001869</v>
      </c>
      <c r="W512" s="20" t="s">
        <v>847</v>
      </c>
      <c r="X512" s="20" t="s">
        <v>274</v>
      </c>
      <c r="Y512" s="20" t="s">
        <v>52</v>
      </c>
      <c r="Z512" s="20" t="s">
        <v>1112</v>
      </c>
      <c r="AA512" s="20" t="s">
        <v>1113</v>
      </c>
      <c r="AB512" s="20" t="s">
        <v>1114</v>
      </c>
      <c r="AC512" s="20" t="s">
        <v>167</v>
      </c>
      <c r="AD512" s="20" t="s">
        <v>56</v>
      </c>
      <c r="AE512" s="20" t="s">
        <v>864</v>
      </c>
      <c r="AF512" t="e">
        <f>VLOOKUP(L512,Contactos!B:B,1,0)</f>
        <v>#N/A</v>
      </c>
    </row>
    <row r="513" spans="1:32" ht="63.75" x14ac:dyDescent="0.2">
      <c r="A513" s="4">
        <f t="shared" si="22"/>
        <v>511</v>
      </c>
      <c r="B513" s="4" t="str">
        <f t="shared" si="23"/>
        <v>B010-00020324</v>
      </c>
      <c r="C513" s="4" t="str">
        <f>IFERROR(VLOOKUP(F513,Tablas!$A$1:$B$3,2,0),"")</f>
        <v>Boleta</v>
      </c>
      <c r="D513" s="4" t="str">
        <f t="shared" si="24"/>
        <v>Ecom - CONTADO / CASH - PE 4670 TEL: 995312627 RECOJO Basado en Pedidos de</v>
      </c>
      <c r="E513" s="19">
        <v>45541</v>
      </c>
      <c r="F513" s="20" t="s">
        <v>842</v>
      </c>
      <c r="G513" s="20" t="s">
        <v>1115</v>
      </c>
      <c r="H513" s="20" t="s">
        <v>44</v>
      </c>
      <c r="I513" s="20" t="s">
        <v>45</v>
      </c>
      <c r="J513" s="20" t="s">
        <v>1116</v>
      </c>
      <c r="K513" s="20" t="s">
        <v>1117</v>
      </c>
      <c r="L513" s="20" t="s">
        <v>1118</v>
      </c>
      <c r="M513" s="20"/>
      <c r="N513" s="21">
        <v>3.94</v>
      </c>
      <c r="O513" s="21">
        <v>0</v>
      </c>
      <c r="P513" s="20"/>
      <c r="Q513" s="19">
        <v>45541</v>
      </c>
      <c r="R513" s="20"/>
      <c r="S513" s="19">
        <v>45541</v>
      </c>
      <c r="T513" s="20" t="s">
        <v>49</v>
      </c>
      <c r="U513" s="20">
        <v>1020204</v>
      </c>
      <c r="V513" s="20">
        <v>240002861</v>
      </c>
      <c r="W513" s="20" t="s">
        <v>847</v>
      </c>
      <c r="X513" s="20" t="s">
        <v>274</v>
      </c>
      <c r="Y513" s="20" t="s">
        <v>52</v>
      </c>
      <c r="Z513" s="20" t="s">
        <v>1119</v>
      </c>
      <c r="AA513" s="20" t="s">
        <v>808</v>
      </c>
      <c r="AB513" s="20" t="s">
        <v>54</v>
      </c>
      <c r="AC513" s="20" t="s">
        <v>689</v>
      </c>
      <c r="AD513" s="20" t="s">
        <v>56</v>
      </c>
      <c r="AE513" s="20" t="s">
        <v>864</v>
      </c>
      <c r="AF513" t="e">
        <f>VLOOKUP(L513,Contactos!B:B,1,0)</f>
        <v>#N/A</v>
      </c>
    </row>
    <row r="514" spans="1:32" ht="63.75" x14ac:dyDescent="0.2">
      <c r="A514" s="4">
        <f t="shared" si="22"/>
        <v>512</v>
      </c>
      <c r="B514" s="4" t="str">
        <f t="shared" si="23"/>
        <v>B010-00019053</v>
      </c>
      <c r="C514" s="4" t="str">
        <f>IFERROR(VLOOKUP(F514,Tablas!$A$1:$B$3,2,0),"")</f>
        <v>Boleta</v>
      </c>
      <c r="D514" s="4" t="str">
        <f t="shared" si="24"/>
        <v>Ecom - CONTADO / CASH - PE 2696 TEL: 987283583 Basado en Pedidos de client</v>
      </c>
      <c r="E514" s="19">
        <v>45442</v>
      </c>
      <c r="F514" s="20" t="s">
        <v>842</v>
      </c>
      <c r="G514" s="20" t="s">
        <v>1120</v>
      </c>
      <c r="H514" s="20" t="s">
        <v>44</v>
      </c>
      <c r="I514" s="20" t="s">
        <v>45</v>
      </c>
      <c r="J514" s="20" t="s">
        <v>1121</v>
      </c>
      <c r="K514" s="20" t="s">
        <v>1122</v>
      </c>
      <c r="L514" s="20" t="s">
        <v>1123</v>
      </c>
      <c r="M514" s="20"/>
      <c r="N514" s="21">
        <v>3.94</v>
      </c>
      <c r="O514" s="21">
        <v>0</v>
      </c>
      <c r="P514" s="20"/>
      <c r="Q514" s="19">
        <v>45442</v>
      </c>
      <c r="R514" s="20"/>
      <c r="S514" s="19">
        <v>45442</v>
      </c>
      <c r="T514" s="20" t="s">
        <v>49</v>
      </c>
      <c r="U514" s="20">
        <v>973160</v>
      </c>
      <c r="V514" s="20">
        <v>240001585</v>
      </c>
      <c r="W514" s="20" t="s">
        <v>847</v>
      </c>
      <c r="X514" s="20" t="s">
        <v>274</v>
      </c>
      <c r="Y514" s="20" t="s">
        <v>52</v>
      </c>
      <c r="Z514" s="20" t="s">
        <v>1124</v>
      </c>
      <c r="AA514" s="20" t="s">
        <v>1125</v>
      </c>
      <c r="AB514" s="20" t="s">
        <v>1126</v>
      </c>
      <c r="AC514" s="20" t="s">
        <v>689</v>
      </c>
      <c r="AD514" s="20" t="s">
        <v>56</v>
      </c>
      <c r="AE514" s="20" t="s">
        <v>864</v>
      </c>
      <c r="AF514" t="e">
        <f>VLOOKUP(L514,Contactos!B:B,1,0)</f>
        <v>#N/A</v>
      </c>
    </row>
    <row r="515" spans="1:32" ht="63.75" x14ac:dyDescent="0.2">
      <c r="A515" s="4">
        <f t="shared" si="22"/>
        <v>513</v>
      </c>
      <c r="B515" s="4" t="str">
        <f t="shared" si="23"/>
        <v>B010-00019463</v>
      </c>
      <c r="C515" s="4" t="str">
        <f>IFERROR(VLOOKUP(F515,Tablas!$A$1:$B$3,2,0),"")</f>
        <v>Boleta</v>
      </c>
      <c r="D515" s="4" t="str">
        <f t="shared" si="24"/>
        <v>Venta Asistida - CONTADO / CASH - PE 3337 TEL: 956774725 Basado en Entregas 09-T010-</v>
      </c>
      <c r="E515" s="19">
        <v>45482</v>
      </c>
      <c r="F515" s="20" t="s">
        <v>842</v>
      </c>
      <c r="G515" s="20" t="s">
        <v>1127</v>
      </c>
      <c r="H515" s="20" t="s">
        <v>44</v>
      </c>
      <c r="I515" s="20" t="s">
        <v>45</v>
      </c>
      <c r="J515" s="20" t="s">
        <v>1128</v>
      </c>
      <c r="K515" s="20" t="s">
        <v>1129</v>
      </c>
      <c r="L515" s="20" t="s">
        <v>1130</v>
      </c>
      <c r="M515" s="20"/>
      <c r="N515" s="21">
        <v>3.94</v>
      </c>
      <c r="O515" s="21">
        <v>0</v>
      </c>
      <c r="P515" s="20"/>
      <c r="Q515" s="19">
        <v>45482</v>
      </c>
      <c r="R515" s="20"/>
      <c r="S515" s="19">
        <v>45482</v>
      </c>
      <c r="T515" s="20" t="s">
        <v>49</v>
      </c>
      <c r="U515" s="20">
        <v>991957</v>
      </c>
      <c r="V515" s="20">
        <v>240001998</v>
      </c>
      <c r="W515" s="20" t="s">
        <v>847</v>
      </c>
      <c r="X515" s="20" t="s">
        <v>274</v>
      </c>
      <c r="Y515" s="20" t="s">
        <v>52</v>
      </c>
      <c r="Z515" s="20" t="s">
        <v>1131</v>
      </c>
      <c r="AA515" s="20" t="s">
        <v>353</v>
      </c>
      <c r="AB515" s="20" t="s">
        <v>54</v>
      </c>
      <c r="AC515" s="20" t="s">
        <v>167</v>
      </c>
      <c r="AD515" s="20" t="s">
        <v>56</v>
      </c>
      <c r="AE515" s="20" t="s">
        <v>983</v>
      </c>
      <c r="AF515" t="e">
        <f>VLOOKUP(L515,Contactos!B:B,1,0)</f>
        <v>#N/A</v>
      </c>
    </row>
    <row r="516" spans="1:32" ht="51" x14ac:dyDescent="0.2">
      <c r="A516" s="4">
        <f t="shared" ref="A516:A579" si="25">ROW()-2</f>
        <v>514</v>
      </c>
      <c r="B516" s="4" t="str">
        <f t="shared" ref="B516:B579" si="26">MID(G516,4,20)</f>
        <v>B010-00020246</v>
      </c>
      <c r="C516" s="4" t="str">
        <f>IFERROR(VLOOKUP(F516,Tablas!$A$1:$B$3,2,0),"")</f>
        <v>Boleta</v>
      </c>
      <c r="D516" s="4" t="str">
        <f t="shared" ref="D516:D579" si="27">CONCATENATE(AE516," - ",T516," - ",Z516)</f>
        <v>Ecom - CONTADO / CASH - PE 4542 TEL: 998740017 ENVÍO Basado en Pedidos de</v>
      </c>
      <c r="E516" s="19">
        <v>45537</v>
      </c>
      <c r="F516" s="20" t="s">
        <v>842</v>
      </c>
      <c r="G516" s="20" t="s">
        <v>1132</v>
      </c>
      <c r="H516" s="20" t="s">
        <v>44</v>
      </c>
      <c r="I516" s="20" t="s">
        <v>45</v>
      </c>
      <c r="J516" s="20" t="s">
        <v>1133</v>
      </c>
      <c r="K516" s="20" t="s">
        <v>1134</v>
      </c>
      <c r="L516" s="20" t="s">
        <v>1135</v>
      </c>
      <c r="M516" s="20"/>
      <c r="N516" s="21">
        <v>3.98</v>
      </c>
      <c r="O516" s="21">
        <v>0</v>
      </c>
      <c r="P516" s="20"/>
      <c r="Q516" s="19">
        <v>45537</v>
      </c>
      <c r="R516" s="20"/>
      <c r="S516" s="19">
        <v>45537</v>
      </c>
      <c r="T516" s="20" t="s">
        <v>49</v>
      </c>
      <c r="U516" s="20">
        <v>1017656</v>
      </c>
      <c r="V516" s="20">
        <v>240002783</v>
      </c>
      <c r="W516" s="20" t="s">
        <v>847</v>
      </c>
      <c r="X516" s="20" t="s">
        <v>305</v>
      </c>
      <c r="Y516" s="20" t="s">
        <v>52</v>
      </c>
      <c r="Z516" s="20" t="s">
        <v>1136</v>
      </c>
      <c r="AA516" s="20" t="s">
        <v>808</v>
      </c>
      <c r="AB516" s="20" t="s">
        <v>956</v>
      </c>
      <c r="AC516" s="20" t="s">
        <v>689</v>
      </c>
      <c r="AD516" s="20" t="s">
        <v>56</v>
      </c>
      <c r="AE516" s="20" t="s">
        <v>864</v>
      </c>
      <c r="AF516" t="e">
        <f>VLOOKUP(L516,Contactos!B:B,1,0)</f>
        <v>#N/A</v>
      </c>
    </row>
    <row r="517" spans="1:32" ht="38.25" x14ac:dyDescent="0.2">
      <c r="A517" s="4">
        <f t="shared" si="25"/>
        <v>515</v>
      </c>
      <c r="B517" s="4" t="str">
        <f t="shared" si="26"/>
        <v>F010-00024050</v>
      </c>
      <c r="C517" s="4" t="str">
        <f>IFERROR(VLOOKUP(F517,Tablas!$A$1:$B$3,2,0),"")</f>
        <v>Factura</v>
      </c>
      <c r="D517" s="4" t="str">
        <f t="shared" si="27"/>
        <v>Ecom - CONTADO / CASH - Facturas clientes - C20521439425</v>
      </c>
      <c r="E517" s="19">
        <v>45357</v>
      </c>
      <c r="F517" s="20" t="s">
        <v>1001</v>
      </c>
      <c r="G517" s="20" t="s">
        <v>1137</v>
      </c>
      <c r="H517" s="20" t="s">
        <v>44</v>
      </c>
      <c r="I517" s="20" t="s">
        <v>45</v>
      </c>
      <c r="J517" s="20" t="s">
        <v>1098</v>
      </c>
      <c r="K517" s="20" t="s">
        <v>1099</v>
      </c>
      <c r="L517" s="20" t="s">
        <v>1100</v>
      </c>
      <c r="M517" s="20"/>
      <c r="N517" s="21">
        <v>3.99</v>
      </c>
      <c r="O517" s="21">
        <v>0</v>
      </c>
      <c r="P517" s="20"/>
      <c r="Q517" s="19">
        <v>45357</v>
      </c>
      <c r="R517" s="20"/>
      <c r="S517" s="19">
        <v>45357</v>
      </c>
      <c r="T517" s="20" t="s">
        <v>49</v>
      </c>
      <c r="U517" s="20">
        <v>929217</v>
      </c>
      <c r="V517" s="20">
        <v>240000599</v>
      </c>
      <c r="W517" s="20" t="s">
        <v>847</v>
      </c>
      <c r="X517" s="20" t="s">
        <v>274</v>
      </c>
      <c r="Y517" s="20" t="s">
        <v>52</v>
      </c>
      <c r="Z517" s="20" t="s">
        <v>1101</v>
      </c>
      <c r="AA517" s="20" t="s">
        <v>1102</v>
      </c>
      <c r="AB517" s="20"/>
      <c r="AC517" s="20"/>
      <c r="AD517" s="20" t="s">
        <v>56</v>
      </c>
      <c r="AE517" s="20" t="s">
        <v>864</v>
      </c>
      <c r="AF517" t="e">
        <f>VLOOKUP(L517,Contactos!B:B,1,0)</f>
        <v>#N/A</v>
      </c>
    </row>
    <row r="518" spans="1:32" ht="63.75" x14ac:dyDescent="0.2">
      <c r="A518" s="4">
        <f t="shared" si="25"/>
        <v>516</v>
      </c>
      <c r="B518" s="4" t="str">
        <f t="shared" si="26"/>
        <v>B010-00019307</v>
      </c>
      <c r="C518" s="4" t="str">
        <f>IFERROR(VLOOKUP(F518,Tablas!$A$1:$B$3,2,0),"")</f>
        <v>Boleta</v>
      </c>
      <c r="D518" s="4" t="str">
        <f t="shared" si="27"/>
        <v>Ecom - CONTADO / CASH - PE 2975 TEL: 957536979 Basado en Pedidos de client</v>
      </c>
      <c r="E518" s="19">
        <v>45461</v>
      </c>
      <c r="F518" s="20" t="s">
        <v>842</v>
      </c>
      <c r="G518" s="20" t="s">
        <v>1138</v>
      </c>
      <c r="H518" s="20" t="s">
        <v>44</v>
      </c>
      <c r="I518" s="20" t="s">
        <v>45</v>
      </c>
      <c r="J518" s="20" t="s">
        <v>1139</v>
      </c>
      <c r="K518" s="20" t="s">
        <v>1140</v>
      </c>
      <c r="L518" s="20" t="s">
        <v>1141</v>
      </c>
      <c r="M518" s="20"/>
      <c r="N518" s="21">
        <v>4.05</v>
      </c>
      <c r="O518" s="21">
        <v>0</v>
      </c>
      <c r="P518" s="20"/>
      <c r="Q518" s="19">
        <v>45461</v>
      </c>
      <c r="R518" s="20"/>
      <c r="S518" s="19">
        <v>45461</v>
      </c>
      <c r="T518" s="20" t="s">
        <v>49</v>
      </c>
      <c r="U518" s="20">
        <v>982773</v>
      </c>
      <c r="V518" s="20">
        <v>240001842</v>
      </c>
      <c r="W518" s="20" t="s">
        <v>847</v>
      </c>
      <c r="X518" s="20" t="s">
        <v>274</v>
      </c>
      <c r="Y518" s="20" t="s">
        <v>52</v>
      </c>
      <c r="Z518" s="20" t="s">
        <v>1142</v>
      </c>
      <c r="AA518" s="20" t="s">
        <v>1143</v>
      </c>
      <c r="AB518" s="20" t="s">
        <v>1144</v>
      </c>
      <c r="AC518" s="20" t="s">
        <v>991</v>
      </c>
      <c r="AD518" s="20" t="s">
        <v>56</v>
      </c>
      <c r="AE518" s="20" t="s">
        <v>864</v>
      </c>
      <c r="AF518" t="e">
        <f>VLOOKUP(L518,Contactos!B:B,1,0)</f>
        <v>#N/A</v>
      </c>
    </row>
    <row r="519" spans="1:32" ht="63.75" x14ac:dyDescent="0.2">
      <c r="A519" s="4">
        <f t="shared" si="25"/>
        <v>517</v>
      </c>
      <c r="B519" s="4" t="str">
        <f t="shared" si="26"/>
        <v>B010-00018824</v>
      </c>
      <c r="C519" s="4" t="str">
        <f>IFERROR(VLOOKUP(F519,Tablas!$A$1:$B$3,2,0),"")</f>
        <v>Boleta</v>
      </c>
      <c r="D519" s="4" t="str">
        <f t="shared" si="27"/>
        <v>Ecom - CONTADO / CASH - PE 2256 TEL: 954836131 Basado en Pedidos de client</v>
      </c>
      <c r="E519" s="19">
        <v>45422</v>
      </c>
      <c r="F519" s="20" t="s">
        <v>842</v>
      </c>
      <c r="G519" s="20" t="s">
        <v>1145</v>
      </c>
      <c r="H519" s="20" t="s">
        <v>44</v>
      </c>
      <c r="I519" s="20" t="s">
        <v>45</v>
      </c>
      <c r="J519" s="20" t="s">
        <v>1146</v>
      </c>
      <c r="K519" s="20" t="s">
        <v>1147</v>
      </c>
      <c r="L519" s="20" t="s">
        <v>1148</v>
      </c>
      <c r="M519" s="20"/>
      <c r="N519" s="21">
        <v>4.05</v>
      </c>
      <c r="O519" s="21">
        <v>0</v>
      </c>
      <c r="P519" s="20"/>
      <c r="Q519" s="19">
        <v>45422</v>
      </c>
      <c r="R519" s="20"/>
      <c r="S519" s="19">
        <v>45422</v>
      </c>
      <c r="T519" s="20" t="s">
        <v>49</v>
      </c>
      <c r="U519" s="20">
        <v>962053</v>
      </c>
      <c r="V519" s="20">
        <v>240001302</v>
      </c>
      <c r="W519" s="20" t="s">
        <v>847</v>
      </c>
      <c r="X519" s="20" t="s">
        <v>305</v>
      </c>
      <c r="Y519" s="20" t="s">
        <v>52</v>
      </c>
      <c r="Z519" s="20" t="s">
        <v>1149</v>
      </c>
      <c r="AA519" s="20" t="s">
        <v>1150</v>
      </c>
      <c r="AB519" s="20" t="s">
        <v>1041</v>
      </c>
      <c r="AC519" s="20" t="s">
        <v>689</v>
      </c>
      <c r="AD519" s="20" t="s">
        <v>56</v>
      </c>
      <c r="AE519" s="20" t="s">
        <v>864</v>
      </c>
      <c r="AF519" t="e">
        <f>VLOOKUP(L519,Contactos!B:B,1,0)</f>
        <v>#N/A</v>
      </c>
    </row>
    <row r="520" spans="1:32" ht="51" x14ac:dyDescent="0.2">
      <c r="A520" s="4">
        <f t="shared" si="25"/>
        <v>518</v>
      </c>
      <c r="B520" s="4" t="str">
        <f t="shared" si="26"/>
        <v>B010-00020059</v>
      </c>
      <c r="C520" s="4" t="str">
        <f>IFERROR(VLOOKUP(F520,Tablas!$A$1:$B$3,2,0),"")</f>
        <v>Boleta</v>
      </c>
      <c r="D520" s="4" t="str">
        <f t="shared" si="27"/>
        <v>Ecom - CONTADO / CASH - PE 4216 TEL: 959258052 ENVÍO Basado en Entregas 09</v>
      </c>
      <c r="E520" s="19">
        <v>45523</v>
      </c>
      <c r="F520" s="20" t="s">
        <v>842</v>
      </c>
      <c r="G520" s="20" t="s">
        <v>1151</v>
      </c>
      <c r="H520" s="20" t="s">
        <v>44</v>
      </c>
      <c r="I520" s="20" t="s">
        <v>45</v>
      </c>
      <c r="J520" s="20" t="s">
        <v>1152</v>
      </c>
      <c r="K520" s="20" t="s">
        <v>1153</v>
      </c>
      <c r="L520" s="20" t="s">
        <v>1154</v>
      </c>
      <c r="M520" s="20"/>
      <c r="N520" s="21">
        <v>4.09</v>
      </c>
      <c r="O520" s="21">
        <v>0</v>
      </c>
      <c r="P520" s="20"/>
      <c r="Q520" s="19">
        <v>45523</v>
      </c>
      <c r="R520" s="20"/>
      <c r="S520" s="19">
        <v>45523</v>
      </c>
      <c r="T520" s="20" t="s">
        <v>49</v>
      </c>
      <c r="U520" s="20">
        <v>1010154</v>
      </c>
      <c r="V520" s="20">
        <v>240002595</v>
      </c>
      <c r="W520" s="20" t="s">
        <v>847</v>
      </c>
      <c r="X520" s="20" t="s">
        <v>305</v>
      </c>
      <c r="Y520" s="20" t="s">
        <v>52</v>
      </c>
      <c r="Z520" s="20" t="s">
        <v>1155</v>
      </c>
      <c r="AA520" s="20" t="s">
        <v>1156</v>
      </c>
      <c r="AB520" s="20" t="s">
        <v>1157</v>
      </c>
      <c r="AC520" s="20" t="s">
        <v>502</v>
      </c>
      <c r="AD520" s="20" t="s">
        <v>56</v>
      </c>
      <c r="AE520" s="20" t="s">
        <v>864</v>
      </c>
      <c r="AF520" t="e">
        <f>VLOOKUP(L520,Contactos!B:B,1,0)</f>
        <v>#N/A</v>
      </c>
    </row>
    <row r="521" spans="1:32" ht="63.75" x14ac:dyDescent="0.2">
      <c r="A521" s="4">
        <f t="shared" si="25"/>
        <v>519</v>
      </c>
      <c r="B521" s="4" t="str">
        <f t="shared" si="26"/>
        <v>B010-00018635</v>
      </c>
      <c r="C521" s="4" t="str">
        <f>IFERROR(VLOOKUP(F521,Tablas!$A$1:$B$3,2,0),"")</f>
        <v>Boleta</v>
      </c>
      <c r="D521" s="4" t="str">
        <f t="shared" si="27"/>
        <v>Venta Asistida - CONTADO / CASH - PE 2024 TEL: 959391415 Basado en Entregas 09-0007-</v>
      </c>
      <c r="E521" s="19">
        <v>45411</v>
      </c>
      <c r="F521" s="20" t="s">
        <v>842</v>
      </c>
      <c r="G521" s="20" t="s">
        <v>1158</v>
      </c>
      <c r="H521" s="20" t="s">
        <v>44</v>
      </c>
      <c r="I521" s="20" t="s">
        <v>45</v>
      </c>
      <c r="J521" s="20" t="s">
        <v>1159</v>
      </c>
      <c r="K521" s="20" t="s">
        <v>1160</v>
      </c>
      <c r="L521" s="20" t="s">
        <v>1161</v>
      </c>
      <c r="M521" s="20"/>
      <c r="N521" s="21">
        <v>4.0999999999999996</v>
      </c>
      <c r="O521" s="21">
        <v>0</v>
      </c>
      <c r="P521" s="20"/>
      <c r="Q521" s="19">
        <v>45411</v>
      </c>
      <c r="R521" s="20"/>
      <c r="S521" s="19">
        <v>45411</v>
      </c>
      <c r="T521" s="20" t="s">
        <v>49</v>
      </c>
      <c r="U521" s="20">
        <v>955959</v>
      </c>
      <c r="V521" s="20">
        <v>240001111</v>
      </c>
      <c r="W521" s="20" t="s">
        <v>847</v>
      </c>
      <c r="X521" s="20" t="s">
        <v>305</v>
      </c>
      <c r="Y521" s="20" t="s">
        <v>52</v>
      </c>
      <c r="Z521" s="20" t="s">
        <v>1162</v>
      </c>
      <c r="AA521" s="20" t="s">
        <v>353</v>
      </c>
      <c r="AB521" s="20" t="s">
        <v>54</v>
      </c>
      <c r="AC521" s="20" t="s">
        <v>167</v>
      </c>
      <c r="AD521" s="20" t="s">
        <v>56</v>
      </c>
      <c r="AE521" s="20" t="s">
        <v>983</v>
      </c>
      <c r="AF521" t="e">
        <f>VLOOKUP(L521,Contactos!B:B,1,0)</f>
        <v>#N/A</v>
      </c>
    </row>
    <row r="522" spans="1:32" ht="51" x14ac:dyDescent="0.2">
      <c r="A522" s="4">
        <f t="shared" si="25"/>
        <v>520</v>
      </c>
      <c r="B522" s="4" t="str">
        <f t="shared" si="26"/>
        <v>B010-00020320</v>
      </c>
      <c r="C522" s="4" t="str">
        <f>IFERROR(VLOOKUP(F522,Tablas!$A$1:$B$3,2,0),"")</f>
        <v>Boleta</v>
      </c>
      <c r="D522" s="4" t="str">
        <f t="shared" si="27"/>
        <v>Ecom - CONTADO / CASH - PE 4655 TEL: 997971357 ENVÍO Basado en Pedidos de</v>
      </c>
      <c r="E522" s="19">
        <v>45541</v>
      </c>
      <c r="F522" s="20" t="s">
        <v>842</v>
      </c>
      <c r="G522" s="20" t="s">
        <v>1163</v>
      </c>
      <c r="H522" s="20" t="s">
        <v>44</v>
      </c>
      <c r="I522" s="20" t="s">
        <v>45</v>
      </c>
      <c r="J522" s="20" t="s">
        <v>1164</v>
      </c>
      <c r="K522" s="20" t="s">
        <v>1165</v>
      </c>
      <c r="L522" s="20" t="s">
        <v>1166</v>
      </c>
      <c r="M522" s="20"/>
      <c r="N522" s="21">
        <v>4.16</v>
      </c>
      <c r="O522" s="21">
        <v>0</v>
      </c>
      <c r="P522" s="20"/>
      <c r="Q522" s="19">
        <v>45541</v>
      </c>
      <c r="R522" s="20"/>
      <c r="S522" s="19">
        <v>45541</v>
      </c>
      <c r="T522" s="20" t="s">
        <v>49</v>
      </c>
      <c r="U522" s="20">
        <v>1019935</v>
      </c>
      <c r="V522" s="20">
        <v>240002857</v>
      </c>
      <c r="W522" s="20" t="s">
        <v>847</v>
      </c>
      <c r="X522" s="20" t="s">
        <v>274</v>
      </c>
      <c r="Y522" s="20" t="s">
        <v>52</v>
      </c>
      <c r="Z522" s="20" t="s">
        <v>1167</v>
      </c>
      <c r="AA522" s="20" t="s">
        <v>808</v>
      </c>
      <c r="AB522" s="20" t="s">
        <v>1168</v>
      </c>
      <c r="AC522" s="20" t="s">
        <v>689</v>
      </c>
      <c r="AD522" s="20" t="s">
        <v>56</v>
      </c>
      <c r="AE522" s="20" t="s">
        <v>864</v>
      </c>
      <c r="AF522" t="e">
        <f>VLOOKUP(L522,Contactos!B:B,1,0)</f>
        <v>#N/A</v>
      </c>
    </row>
    <row r="523" spans="1:32" ht="63.75" x14ac:dyDescent="0.2">
      <c r="A523" s="4">
        <f t="shared" si="25"/>
        <v>521</v>
      </c>
      <c r="B523" s="4" t="str">
        <f t="shared" si="26"/>
        <v>B010-00019197</v>
      </c>
      <c r="C523" s="4" t="str">
        <f>IFERROR(VLOOKUP(F523,Tablas!$A$1:$B$3,2,0),"")</f>
        <v>Boleta</v>
      </c>
      <c r="D523" s="4" t="str">
        <f t="shared" si="27"/>
        <v>Ecom - CONTADO / CASH - PE 2786 TEL: 931407663 Basado en Pedidos de client</v>
      </c>
      <c r="E523" s="19">
        <v>45448</v>
      </c>
      <c r="F523" s="20" t="s">
        <v>842</v>
      </c>
      <c r="G523" s="20" t="s">
        <v>1169</v>
      </c>
      <c r="H523" s="20" t="s">
        <v>44</v>
      </c>
      <c r="I523" s="20" t="s">
        <v>45</v>
      </c>
      <c r="J523" s="20" t="s">
        <v>1170</v>
      </c>
      <c r="K523" s="20" t="s">
        <v>1171</v>
      </c>
      <c r="L523" s="20" t="s">
        <v>1172</v>
      </c>
      <c r="M523" s="20"/>
      <c r="N523" s="21">
        <v>4.1900000000000004</v>
      </c>
      <c r="O523" s="21">
        <v>0</v>
      </c>
      <c r="P523" s="20"/>
      <c r="Q523" s="19">
        <v>45448</v>
      </c>
      <c r="R523" s="20"/>
      <c r="S523" s="19">
        <v>45448</v>
      </c>
      <c r="T523" s="20" t="s">
        <v>49</v>
      </c>
      <c r="U523" s="20">
        <v>978013</v>
      </c>
      <c r="V523" s="20">
        <v>240001731</v>
      </c>
      <c r="W523" s="20" t="s">
        <v>847</v>
      </c>
      <c r="X523" s="20" t="s">
        <v>305</v>
      </c>
      <c r="Y523" s="20" t="s">
        <v>52</v>
      </c>
      <c r="Z523" s="20" t="s">
        <v>1173</v>
      </c>
      <c r="AA523" s="20" t="s">
        <v>353</v>
      </c>
      <c r="AB523" s="20" t="s">
        <v>54</v>
      </c>
      <c r="AC523" s="20" t="s">
        <v>689</v>
      </c>
      <c r="AD523" s="20" t="s">
        <v>56</v>
      </c>
      <c r="AE523" s="20" t="s">
        <v>864</v>
      </c>
      <c r="AF523" t="e">
        <f>VLOOKUP(L523,Contactos!B:B,1,0)</f>
        <v>#N/A</v>
      </c>
    </row>
    <row r="524" spans="1:32" ht="63.75" x14ac:dyDescent="0.2">
      <c r="A524" s="4">
        <f t="shared" si="25"/>
        <v>522</v>
      </c>
      <c r="B524" s="4" t="str">
        <f t="shared" si="26"/>
        <v>B010-00017895</v>
      </c>
      <c r="C524" s="4" t="str">
        <f>IFERROR(VLOOKUP(F524,Tablas!$A$1:$B$3,2,0),"")</f>
        <v>Boleta</v>
      </c>
      <c r="D524" s="4" t="str">
        <f t="shared" si="27"/>
        <v>Ecom - CONTADO / CASH - PE 0648 TEL: 947313017 Basado en Pedidos de client</v>
      </c>
      <c r="E524" s="19">
        <v>45334</v>
      </c>
      <c r="F524" s="20" t="s">
        <v>842</v>
      </c>
      <c r="G524" s="20" t="s">
        <v>1174</v>
      </c>
      <c r="H524" s="20" t="s">
        <v>44</v>
      </c>
      <c r="I524" s="20" t="s">
        <v>45</v>
      </c>
      <c r="J524" s="20" t="s">
        <v>1175</v>
      </c>
      <c r="K524" s="20" t="s">
        <v>1176</v>
      </c>
      <c r="L524" s="20" t="s">
        <v>1177</v>
      </c>
      <c r="M524" s="20"/>
      <c r="N524" s="21">
        <v>4.1900000000000004</v>
      </c>
      <c r="O524" s="21">
        <v>0</v>
      </c>
      <c r="P524" s="20"/>
      <c r="Q524" s="19">
        <v>45334</v>
      </c>
      <c r="R524" s="20"/>
      <c r="S524" s="19">
        <v>45334</v>
      </c>
      <c r="T524" s="20" t="s">
        <v>49</v>
      </c>
      <c r="U524" s="20">
        <v>918246</v>
      </c>
      <c r="V524" s="20">
        <v>240000367</v>
      </c>
      <c r="W524" s="20" t="s">
        <v>847</v>
      </c>
      <c r="X524" s="20" t="s">
        <v>305</v>
      </c>
      <c r="Y524" s="20" t="s">
        <v>52</v>
      </c>
      <c r="Z524" s="20" t="s">
        <v>1178</v>
      </c>
      <c r="AA524" s="20" t="s">
        <v>1179</v>
      </c>
      <c r="AB524" s="20" t="s">
        <v>899</v>
      </c>
      <c r="AC524" s="20" t="s">
        <v>689</v>
      </c>
      <c r="AD524" s="20" t="s">
        <v>56</v>
      </c>
      <c r="AE524" s="20" t="s">
        <v>864</v>
      </c>
      <c r="AF524" t="e">
        <f>VLOOKUP(L524,Contactos!B:B,1,0)</f>
        <v>#N/A</v>
      </c>
    </row>
    <row r="525" spans="1:32" ht="63.75" x14ac:dyDescent="0.2">
      <c r="A525" s="4">
        <f t="shared" si="25"/>
        <v>523</v>
      </c>
      <c r="B525" s="4" t="str">
        <f t="shared" si="26"/>
        <v>B010-00020165</v>
      </c>
      <c r="C525" s="4" t="str">
        <f>IFERROR(VLOOKUP(F525,Tablas!$A$1:$B$3,2,0),"")</f>
        <v>Boleta</v>
      </c>
      <c r="D525" s="4" t="str">
        <f t="shared" si="27"/>
        <v>Nacional - CONTADO / CASH - PE 4406 Basado en Entregas 09-T010-00000994.</v>
      </c>
      <c r="E525" s="19">
        <v>45530</v>
      </c>
      <c r="F525" s="20" t="s">
        <v>842</v>
      </c>
      <c r="G525" s="20" t="s">
        <v>1180</v>
      </c>
      <c r="H525" s="20" t="s">
        <v>44</v>
      </c>
      <c r="I525" s="20" t="s">
        <v>45</v>
      </c>
      <c r="J525" s="20" t="s">
        <v>1181</v>
      </c>
      <c r="K525" s="20" t="s">
        <v>1182</v>
      </c>
      <c r="L525" s="20" t="s">
        <v>1183</v>
      </c>
      <c r="M525" s="20"/>
      <c r="N525" s="21">
        <v>4.1900000000000004</v>
      </c>
      <c r="O525" s="21">
        <v>0</v>
      </c>
      <c r="P525" s="20"/>
      <c r="Q525" s="19">
        <v>45530</v>
      </c>
      <c r="R525" s="20"/>
      <c r="S525" s="19">
        <v>45530</v>
      </c>
      <c r="T525" s="20" t="s">
        <v>49</v>
      </c>
      <c r="U525" s="20">
        <v>1013030</v>
      </c>
      <c r="V525" s="20">
        <v>240002702</v>
      </c>
      <c r="W525" s="20" t="s">
        <v>847</v>
      </c>
      <c r="X525" s="20" t="s">
        <v>848</v>
      </c>
      <c r="Y525" s="20" t="s">
        <v>52</v>
      </c>
      <c r="Z525" s="20" t="s">
        <v>1184</v>
      </c>
      <c r="AA525" s="20" t="s">
        <v>457</v>
      </c>
      <c r="AB525" s="20" t="s">
        <v>54</v>
      </c>
      <c r="AC525" s="20" t="s">
        <v>167</v>
      </c>
      <c r="AD525" s="20" t="s">
        <v>56</v>
      </c>
      <c r="AE525" s="20" t="s">
        <v>1014</v>
      </c>
      <c r="AF525" t="e">
        <f>VLOOKUP(L525,Contactos!B:B,1,0)</f>
        <v>#N/A</v>
      </c>
    </row>
    <row r="526" spans="1:32" ht="63.75" x14ac:dyDescent="0.2">
      <c r="A526" s="4">
        <f t="shared" si="25"/>
        <v>524</v>
      </c>
      <c r="B526" s="4" t="str">
        <f t="shared" si="26"/>
        <v>B010-00019472</v>
      </c>
      <c r="C526" s="4" t="str">
        <f>IFERROR(VLOOKUP(F526,Tablas!$A$1:$B$3,2,0),"")</f>
        <v>Boleta</v>
      </c>
      <c r="D526" s="4" t="str">
        <f t="shared" si="27"/>
        <v>Ecom - CONTADO / CASH - PE 3343 TEL: 986911838 Basado en Entregas 09-T010-</v>
      </c>
      <c r="E526" s="19">
        <v>45482</v>
      </c>
      <c r="F526" s="20" t="s">
        <v>842</v>
      </c>
      <c r="G526" s="20" t="s">
        <v>1185</v>
      </c>
      <c r="H526" s="20" t="s">
        <v>44</v>
      </c>
      <c r="I526" s="20" t="s">
        <v>45</v>
      </c>
      <c r="J526" s="20" t="s">
        <v>1186</v>
      </c>
      <c r="K526" s="20" t="s">
        <v>1187</v>
      </c>
      <c r="L526" s="20" t="s">
        <v>1188</v>
      </c>
      <c r="M526" s="20"/>
      <c r="N526" s="21">
        <v>4.22</v>
      </c>
      <c r="O526" s="21">
        <v>0</v>
      </c>
      <c r="P526" s="20"/>
      <c r="Q526" s="19">
        <v>45482</v>
      </c>
      <c r="R526" s="20"/>
      <c r="S526" s="19">
        <v>45482</v>
      </c>
      <c r="T526" s="20" t="s">
        <v>49</v>
      </c>
      <c r="U526" s="20">
        <v>992175</v>
      </c>
      <c r="V526" s="20">
        <v>240002007</v>
      </c>
      <c r="W526" s="20" t="s">
        <v>847</v>
      </c>
      <c r="X526" s="20" t="s">
        <v>274</v>
      </c>
      <c r="Y526" s="20" t="s">
        <v>52</v>
      </c>
      <c r="Z526" s="20" t="s">
        <v>1189</v>
      </c>
      <c r="AA526" s="20" t="s">
        <v>353</v>
      </c>
      <c r="AB526" s="20" t="s">
        <v>54</v>
      </c>
      <c r="AC526" s="20" t="s">
        <v>167</v>
      </c>
      <c r="AD526" s="20" t="s">
        <v>56</v>
      </c>
      <c r="AE526" s="20" t="s">
        <v>864</v>
      </c>
      <c r="AF526" t="e">
        <f>VLOOKUP(L526,Contactos!B:B,1,0)</f>
        <v>#N/A</v>
      </c>
    </row>
    <row r="527" spans="1:32" ht="63.75" x14ac:dyDescent="0.2">
      <c r="A527" s="4">
        <f t="shared" si="25"/>
        <v>525</v>
      </c>
      <c r="B527" s="4" t="str">
        <f t="shared" si="26"/>
        <v>B010-00018760</v>
      </c>
      <c r="C527" s="4" t="str">
        <f>IFERROR(VLOOKUP(F527,Tablas!$A$1:$B$3,2,0),"")</f>
        <v>Boleta</v>
      </c>
      <c r="D527" s="4" t="str">
        <f t="shared" si="27"/>
        <v>Ecom - CONTADO / CASH - PE 2108 TEL: 956272416 Basado en Entregas 09-0007-</v>
      </c>
      <c r="E527" s="19">
        <v>45414</v>
      </c>
      <c r="F527" s="20" t="s">
        <v>842</v>
      </c>
      <c r="G527" s="20" t="s">
        <v>1190</v>
      </c>
      <c r="H527" s="20" t="s">
        <v>44</v>
      </c>
      <c r="I527" s="20" t="s">
        <v>45</v>
      </c>
      <c r="J527" s="20" t="s">
        <v>1191</v>
      </c>
      <c r="K527" s="20" t="s">
        <v>1192</v>
      </c>
      <c r="L527" s="20" t="s">
        <v>1193</v>
      </c>
      <c r="M527" s="20"/>
      <c r="N527" s="21">
        <v>4.22</v>
      </c>
      <c r="O527" s="21">
        <v>0</v>
      </c>
      <c r="P527" s="20"/>
      <c r="Q527" s="19">
        <v>45414</v>
      </c>
      <c r="R527" s="20"/>
      <c r="S527" s="19">
        <v>45414</v>
      </c>
      <c r="T527" s="20" t="s">
        <v>49</v>
      </c>
      <c r="U527" s="20">
        <v>958109</v>
      </c>
      <c r="V527" s="20">
        <v>240001238</v>
      </c>
      <c r="W527" s="20" t="s">
        <v>847</v>
      </c>
      <c r="X527" s="20" t="s">
        <v>274</v>
      </c>
      <c r="Y527" s="20" t="s">
        <v>52</v>
      </c>
      <c r="Z527" s="20" t="s">
        <v>1194</v>
      </c>
      <c r="AA527" s="20" t="s">
        <v>1195</v>
      </c>
      <c r="AB527" s="20" t="s">
        <v>1196</v>
      </c>
      <c r="AC527" s="20" t="s">
        <v>1197</v>
      </c>
      <c r="AD527" s="20" t="s">
        <v>56</v>
      </c>
      <c r="AE527" s="20" t="s">
        <v>864</v>
      </c>
      <c r="AF527" t="e">
        <f>VLOOKUP(L527,Contactos!B:B,1,0)</f>
        <v>#N/A</v>
      </c>
    </row>
    <row r="528" spans="1:32" ht="63.75" x14ac:dyDescent="0.2">
      <c r="A528" s="4">
        <f t="shared" si="25"/>
        <v>526</v>
      </c>
      <c r="B528" s="4" t="str">
        <f t="shared" si="26"/>
        <v>B010-00019315</v>
      </c>
      <c r="C528" s="4" t="str">
        <f>IFERROR(VLOOKUP(F528,Tablas!$A$1:$B$3,2,0),"")</f>
        <v>Boleta</v>
      </c>
      <c r="D528" s="4" t="str">
        <f t="shared" si="27"/>
        <v>Ecom - CONTADO / CASH - PE 2997 TEL: 973923655 Basado en Pedidos de client</v>
      </c>
      <c r="E528" s="19">
        <v>45462</v>
      </c>
      <c r="F528" s="20" t="s">
        <v>842</v>
      </c>
      <c r="G528" s="20" t="s">
        <v>1198</v>
      </c>
      <c r="H528" s="20" t="s">
        <v>44</v>
      </c>
      <c r="I528" s="20" t="s">
        <v>45</v>
      </c>
      <c r="J528" s="20" t="s">
        <v>1199</v>
      </c>
      <c r="K528" s="20" t="s">
        <v>1200</v>
      </c>
      <c r="L528" s="20" t="s">
        <v>1201</v>
      </c>
      <c r="M528" s="20"/>
      <c r="N528" s="21">
        <v>4.2699999999999996</v>
      </c>
      <c r="O528" s="21">
        <v>0</v>
      </c>
      <c r="P528" s="20"/>
      <c r="Q528" s="19">
        <v>45462</v>
      </c>
      <c r="R528" s="20"/>
      <c r="S528" s="19">
        <v>45462</v>
      </c>
      <c r="T528" s="20" t="s">
        <v>49</v>
      </c>
      <c r="U528" s="20">
        <v>983289</v>
      </c>
      <c r="V528" s="20">
        <v>240001850</v>
      </c>
      <c r="W528" s="20" t="s">
        <v>847</v>
      </c>
      <c r="X528" s="20" t="s">
        <v>274</v>
      </c>
      <c r="Y528" s="20" t="s">
        <v>52</v>
      </c>
      <c r="Z528" s="20" t="s">
        <v>1202</v>
      </c>
      <c r="AA528" s="20" t="s">
        <v>1203</v>
      </c>
      <c r="AB528" s="20" t="s">
        <v>863</v>
      </c>
      <c r="AC528" s="20" t="s">
        <v>689</v>
      </c>
      <c r="AD528" s="20" t="s">
        <v>56</v>
      </c>
      <c r="AE528" s="20" t="s">
        <v>864</v>
      </c>
      <c r="AF528" t="e">
        <f>VLOOKUP(L528,Contactos!B:B,1,0)</f>
        <v>#N/A</v>
      </c>
    </row>
    <row r="529" spans="1:32" ht="25.5" x14ac:dyDescent="0.2">
      <c r="A529" s="4">
        <f t="shared" si="25"/>
        <v>527</v>
      </c>
      <c r="B529" s="4" t="str">
        <f t="shared" si="26"/>
        <v/>
      </c>
      <c r="C529" s="4" t="str">
        <f>IFERROR(VLOOKUP(F529,Tablas!$A$1:$B$3,2,0),"")</f>
        <v/>
      </c>
      <c r="D529" s="4" t="str">
        <f t="shared" si="27"/>
        <v xml:space="preserve"> - COBRANZA DOC. 45 DIAS / DA 45 DAYS - Dif. en cambio</v>
      </c>
      <c r="E529" s="19">
        <v>45412</v>
      </c>
      <c r="F529" s="20" t="s">
        <v>27</v>
      </c>
      <c r="G529" s="20"/>
      <c r="H529" s="20" t="s">
        <v>80</v>
      </c>
      <c r="I529" s="20" t="s">
        <v>81</v>
      </c>
      <c r="J529" s="20" t="s">
        <v>354</v>
      </c>
      <c r="K529" s="20" t="s">
        <v>354</v>
      </c>
      <c r="L529" s="20" t="s">
        <v>355</v>
      </c>
      <c r="M529" s="20" t="s">
        <v>33</v>
      </c>
      <c r="N529" s="21">
        <v>4.29</v>
      </c>
      <c r="O529" s="21">
        <v>0</v>
      </c>
      <c r="P529" s="20"/>
      <c r="Q529" s="19">
        <v>45412</v>
      </c>
      <c r="R529" s="20"/>
      <c r="S529" s="20"/>
      <c r="T529" s="20" t="s">
        <v>229</v>
      </c>
      <c r="U529" s="20">
        <v>1001675</v>
      </c>
      <c r="V529" s="20">
        <v>240019062</v>
      </c>
      <c r="W529" s="20" t="s">
        <v>50</v>
      </c>
      <c r="X529" s="20" t="s">
        <v>841</v>
      </c>
      <c r="Y529" s="20" t="s">
        <v>37</v>
      </c>
      <c r="Z529" s="20" t="s">
        <v>63</v>
      </c>
      <c r="AA529" s="20" t="s">
        <v>356</v>
      </c>
      <c r="AB529" s="20"/>
      <c r="AC529" s="20"/>
      <c r="AD529" s="20" t="s">
        <v>357</v>
      </c>
      <c r="AE529" s="20"/>
      <c r="AF529" t="str">
        <f>VLOOKUP(L529,Contactos!B:B,1,0)</f>
        <v>DERIBAL SOCIEDAD ANONIMA</v>
      </c>
    </row>
    <row r="530" spans="1:32" ht="51" x14ac:dyDescent="0.2">
      <c r="A530" s="4">
        <f t="shared" si="25"/>
        <v>528</v>
      </c>
      <c r="B530" s="4" t="str">
        <f t="shared" si="26"/>
        <v>B010-00019189</v>
      </c>
      <c r="C530" s="4" t="str">
        <f>IFERROR(VLOOKUP(F530,Tablas!$A$1:$B$3,2,0),"")</f>
        <v>Boleta</v>
      </c>
      <c r="D530" s="4" t="str">
        <f t="shared" si="27"/>
        <v>Ecom - CONTADO / CASH - PE 2774 TEL: 947850312 (OLVA) Basado en Pedidos de</v>
      </c>
      <c r="E530" s="19">
        <v>45447</v>
      </c>
      <c r="F530" s="20" t="s">
        <v>842</v>
      </c>
      <c r="G530" s="20" t="s">
        <v>1204</v>
      </c>
      <c r="H530" s="20" t="s">
        <v>44</v>
      </c>
      <c r="I530" s="20" t="s">
        <v>45</v>
      </c>
      <c r="J530" s="20" t="s">
        <v>1205</v>
      </c>
      <c r="K530" s="20" t="s">
        <v>1206</v>
      </c>
      <c r="L530" s="20" t="s">
        <v>1207</v>
      </c>
      <c r="M530" s="20"/>
      <c r="N530" s="21">
        <v>4.32</v>
      </c>
      <c r="O530" s="21">
        <v>0</v>
      </c>
      <c r="P530" s="20"/>
      <c r="Q530" s="19">
        <v>45447</v>
      </c>
      <c r="R530" s="20"/>
      <c r="S530" s="19">
        <v>45447</v>
      </c>
      <c r="T530" s="20" t="s">
        <v>49</v>
      </c>
      <c r="U530" s="20">
        <v>977245</v>
      </c>
      <c r="V530" s="20">
        <v>240001723</v>
      </c>
      <c r="W530" s="20" t="s">
        <v>847</v>
      </c>
      <c r="X530" s="20" t="s">
        <v>305</v>
      </c>
      <c r="Y530" s="20" t="s">
        <v>52</v>
      </c>
      <c r="Z530" s="20" t="s">
        <v>1208</v>
      </c>
      <c r="AA530" s="20" t="s">
        <v>1209</v>
      </c>
      <c r="AB530" s="20" t="s">
        <v>1210</v>
      </c>
      <c r="AC530" s="20" t="s">
        <v>337</v>
      </c>
      <c r="AD530" s="20" t="s">
        <v>56</v>
      </c>
      <c r="AE530" s="20" t="s">
        <v>864</v>
      </c>
      <c r="AF530" t="e">
        <f>VLOOKUP(L530,Contactos!B:B,1,0)</f>
        <v>#N/A</v>
      </c>
    </row>
    <row r="531" spans="1:32" ht="51" x14ac:dyDescent="0.2">
      <c r="A531" s="4">
        <f t="shared" si="25"/>
        <v>529</v>
      </c>
      <c r="B531" s="4" t="str">
        <f t="shared" si="26"/>
        <v>B010-00020181</v>
      </c>
      <c r="C531" s="4" t="str">
        <f>IFERROR(VLOOKUP(F531,Tablas!$A$1:$B$3,2,0),"")</f>
        <v>Boleta</v>
      </c>
      <c r="D531" s="4" t="str">
        <f t="shared" si="27"/>
        <v>Ecom - CONTADO / CASH - PE 4419 TEL: 965805555 ENVÍO Basado en Entregas 09</v>
      </c>
      <c r="E531" s="19">
        <v>45530</v>
      </c>
      <c r="F531" s="20" t="s">
        <v>842</v>
      </c>
      <c r="G531" s="20" t="s">
        <v>1211</v>
      </c>
      <c r="H531" s="20" t="s">
        <v>44</v>
      </c>
      <c r="I531" s="20" t="s">
        <v>45</v>
      </c>
      <c r="J531" s="20" t="s">
        <v>1212</v>
      </c>
      <c r="K531" s="20" t="s">
        <v>1213</v>
      </c>
      <c r="L531" s="20" t="s">
        <v>1214</v>
      </c>
      <c r="M531" s="20"/>
      <c r="N531" s="21">
        <v>4.3499999999999996</v>
      </c>
      <c r="O531" s="21">
        <v>0</v>
      </c>
      <c r="P531" s="20"/>
      <c r="Q531" s="19">
        <v>45530</v>
      </c>
      <c r="R531" s="20"/>
      <c r="S531" s="19">
        <v>45530</v>
      </c>
      <c r="T531" s="20" t="s">
        <v>49</v>
      </c>
      <c r="U531" s="20">
        <v>1013410</v>
      </c>
      <c r="V531" s="20">
        <v>240002718</v>
      </c>
      <c r="W531" s="20" t="s">
        <v>847</v>
      </c>
      <c r="X531" s="20" t="s">
        <v>274</v>
      </c>
      <c r="Y531" s="20" t="s">
        <v>52</v>
      </c>
      <c r="Z531" s="20" t="s">
        <v>1215</v>
      </c>
      <c r="AA531" s="20" t="s">
        <v>1216</v>
      </c>
      <c r="AB531" s="20" t="s">
        <v>963</v>
      </c>
      <c r="AC531" s="20" t="s">
        <v>689</v>
      </c>
      <c r="AD531" s="20" t="s">
        <v>56</v>
      </c>
      <c r="AE531" s="20" t="s">
        <v>864</v>
      </c>
      <c r="AF531" t="e">
        <f>VLOOKUP(L531,Contactos!B:B,1,0)</f>
        <v>#N/A</v>
      </c>
    </row>
    <row r="532" spans="1:32" ht="63.75" x14ac:dyDescent="0.2">
      <c r="A532" s="4">
        <f t="shared" si="25"/>
        <v>530</v>
      </c>
      <c r="B532" s="4" t="str">
        <f t="shared" si="26"/>
        <v>B010-00018589</v>
      </c>
      <c r="C532" s="4" t="str">
        <f>IFERROR(VLOOKUP(F532,Tablas!$A$1:$B$3,2,0),"")</f>
        <v>Boleta</v>
      </c>
      <c r="D532" s="4" t="str">
        <f t="shared" si="27"/>
        <v>Venta Asistida - CONTADO / CASH - PE 1893 TEL: 999369889 Basado en Entregas 09-0010-</v>
      </c>
      <c r="E532" s="19">
        <v>45405</v>
      </c>
      <c r="F532" s="20" t="s">
        <v>842</v>
      </c>
      <c r="G532" s="20" t="s">
        <v>1217</v>
      </c>
      <c r="H532" s="20" t="s">
        <v>44</v>
      </c>
      <c r="I532" s="20" t="s">
        <v>45</v>
      </c>
      <c r="J532" s="20" t="s">
        <v>1218</v>
      </c>
      <c r="K532" s="20" t="s">
        <v>1219</v>
      </c>
      <c r="L532" s="20" t="s">
        <v>1220</v>
      </c>
      <c r="M532" s="20"/>
      <c r="N532" s="21">
        <v>4.37</v>
      </c>
      <c r="O532" s="21">
        <v>0</v>
      </c>
      <c r="P532" s="20"/>
      <c r="Q532" s="19">
        <v>45405</v>
      </c>
      <c r="R532" s="20"/>
      <c r="S532" s="19">
        <v>45405</v>
      </c>
      <c r="T532" s="20" t="s">
        <v>49</v>
      </c>
      <c r="U532" s="20">
        <v>952099</v>
      </c>
      <c r="V532" s="20">
        <v>240001065</v>
      </c>
      <c r="W532" s="20" t="s">
        <v>847</v>
      </c>
      <c r="X532" s="20" t="s">
        <v>274</v>
      </c>
      <c r="Y532" s="20" t="s">
        <v>52</v>
      </c>
      <c r="Z532" s="20" t="s">
        <v>1221</v>
      </c>
      <c r="AA532" s="20" t="s">
        <v>353</v>
      </c>
      <c r="AB532" s="20" t="s">
        <v>54</v>
      </c>
      <c r="AC532" s="20" t="s">
        <v>689</v>
      </c>
      <c r="AD532" s="20" t="s">
        <v>56</v>
      </c>
      <c r="AE532" s="20" t="s">
        <v>983</v>
      </c>
      <c r="AF532" t="e">
        <f>VLOOKUP(L532,Contactos!B:B,1,0)</f>
        <v>#N/A</v>
      </c>
    </row>
    <row r="533" spans="1:32" ht="63.75" x14ac:dyDescent="0.2">
      <c r="A533" s="4">
        <f t="shared" si="25"/>
        <v>531</v>
      </c>
      <c r="B533" s="4" t="str">
        <f t="shared" si="26"/>
        <v>B010-00019357</v>
      </c>
      <c r="C533" s="4" t="str">
        <f>IFERROR(VLOOKUP(F533,Tablas!$A$1:$B$3,2,0),"")</f>
        <v>Boleta</v>
      </c>
      <c r="D533" s="4" t="str">
        <f t="shared" si="27"/>
        <v>Ecom - CONTADO / CASH - PE 3091 TEL: 987594333 Basado en Pedidos de client</v>
      </c>
      <c r="E533" s="19">
        <v>45469</v>
      </c>
      <c r="F533" s="20" t="s">
        <v>842</v>
      </c>
      <c r="G533" s="20" t="s">
        <v>1222</v>
      </c>
      <c r="H533" s="20" t="s">
        <v>44</v>
      </c>
      <c r="I533" s="20" t="s">
        <v>45</v>
      </c>
      <c r="J533" s="20" t="s">
        <v>1062</v>
      </c>
      <c r="K533" s="20" t="s">
        <v>1063</v>
      </c>
      <c r="L533" s="20" t="s">
        <v>1064</v>
      </c>
      <c r="M533" s="20"/>
      <c r="N533" s="21">
        <v>4.38</v>
      </c>
      <c r="O533" s="21">
        <v>0</v>
      </c>
      <c r="P533" s="20"/>
      <c r="Q533" s="19">
        <v>45469</v>
      </c>
      <c r="R533" s="20"/>
      <c r="S533" s="19">
        <v>45469</v>
      </c>
      <c r="T533" s="20" t="s">
        <v>49</v>
      </c>
      <c r="U533" s="20">
        <v>986385</v>
      </c>
      <c r="V533" s="20">
        <v>240001892</v>
      </c>
      <c r="W533" s="20" t="s">
        <v>847</v>
      </c>
      <c r="X533" s="20" t="s">
        <v>305</v>
      </c>
      <c r="Y533" s="20" t="s">
        <v>52</v>
      </c>
      <c r="Z533" s="20" t="s">
        <v>1223</v>
      </c>
      <c r="AA533" s="20" t="s">
        <v>1066</v>
      </c>
      <c r="AB533" s="20" t="s">
        <v>863</v>
      </c>
      <c r="AC533" s="20" t="s">
        <v>689</v>
      </c>
      <c r="AD533" s="20" t="s">
        <v>56</v>
      </c>
      <c r="AE533" s="20" t="s">
        <v>864</v>
      </c>
      <c r="AF533" t="e">
        <f>VLOOKUP(L533,Contactos!B:B,1,0)</f>
        <v>#N/A</v>
      </c>
    </row>
    <row r="534" spans="1:32" ht="63.75" x14ac:dyDescent="0.2">
      <c r="A534" s="4">
        <f t="shared" si="25"/>
        <v>532</v>
      </c>
      <c r="B534" s="4" t="str">
        <f t="shared" si="26"/>
        <v>B010-00020167</v>
      </c>
      <c r="C534" s="4" t="str">
        <f>IFERROR(VLOOKUP(F534,Tablas!$A$1:$B$3,2,0),"")</f>
        <v>Boleta</v>
      </c>
      <c r="D534" s="4" t="str">
        <f t="shared" si="27"/>
        <v>Nacional - CONTADO / CASH - PE 4408 Basado en Entregas 09-T010-00000996.</v>
      </c>
      <c r="E534" s="19">
        <v>45530</v>
      </c>
      <c r="F534" s="20" t="s">
        <v>842</v>
      </c>
      <c r="G534" s="20" t="s">
        <v>1224</v>
      </c>
      <c r="H534" s="20" t="s">
        <v>44</v>
      </c>
      <c r="I534" s="20" t="s">
        <v>45</v>
      </c>
      <c r="J534" s="20" t="s">
        <v>1225</v>
      </c>
      <c r="K534" s="20" t="s">
        <v>1226</v>
      </c>
      <c r="L534" s="20" t="s">
        <v>1227</v>
      </c>
      <c r="M534" s="20"/>
      <c r="N534" s="21">
        <v>4.3899999999999997</v>
      </c>
      <c r="O534" s="21">
        <v>0</v>
      </c>
      <c r="P534" s="20"/>
      <c r="Q534" s="19">
        <v>45530</v>
      </c>
      <c r="R534" s="20"/>
      <c r="S534" s="19">
        <v>45530</v>
      </c>
      <c r="T534" s="20" t="s">
        <v>49</v>
      </c>
      <c r="U534" s="20">
        <v>1013104</v>
      </c>
      <c r="V534" s="20">
        <v>240002704</v>
      </c>
      <c r="W534" s="20" t="s">
        <v>847</v>
      </c>
      <c r="X534" s="20" t="s">
        <v>848</v>
      </c>
      <c r="Y534" s="20" t="s">
        <v>52</v>
      </c>
      <c r="Z534" s="20" t="s">
        <v>1228</v>
      </c>
      <c r="AA534" s="20" t="s">
        <v>353</v>
      </c>
      <c r="AB534" s="20" t="s">
        <v>55</v>
      </c>
      <c r="AC534" s="20" t="s">
        <v>689</v>
      </c>
      <c r="AD534" s="20" t="s">
        <v>56</v>
      </c>
      <c r="AE534" s="20" t="s">
        <v>1014</v>
      </c>
      <c r="AF534" t="e">
        <f>VLOOKUP(L534,Contactos!B:B,1,0)</f>
        <v>#N/A</v>
      </c>
    </row>
    <row r="535" spans="1:32" ht="38.25" x14ac:dyDescent="0.2">
      <c r="A535" s="4">
        <f t="shared" si="25"/>
        <v>533</v>
      </c>
      <c r="B535" s="4" t="str">
        <f t="shared" si="26"/>
        <v>F010-00025824</v>
      </c>
      <c r="C535" s="4" t="str">
        <f>IFERROR(VLOOKUP(F535,Tablas!$A$1:$B$3,2,0),"")</f>
        <v>Factura</v>
      </c>
      <c r="D535" s="4" t="str">
        <f t="shared" si="27"/>
        <v>Ecom - CONTADO / CASH - Facturas clientes - C20610758542</v>
      </c>
      <c r="E535" s="19">
        <v>45540</v>
      </c>
      <c r="F535" s="20" t="s">
        <v>1001</v>
      </c>
      <c r="G535" s="20" t="s">
        <v>1229</v>
      </c>
      <c r="H535" s="20" t="s">
        <v>44</v>
      </c>
      <c r="I535" s="20" t="s">
        <v>45</v>
      </c>
      <c r="J535" s="20" t="s">
        <v>1230</v>
      </c>
      <c r="K535" s="20" t="s">
        <v>1231</v>
      </c>
      <c r="L535" s="20" t="s">
        <v>1232</v>
      </c>
      <c r="M535" s="20"/>
      <c r="N535" s="21">
        <v>4.4000000000000004</v>
      </c>
      <c r="O535" s="21">
        <v>0</v>
      </c>
      <c r="P535" s="20"/>
      <c r="Q535" s="19">
        <v>45540</v>
      </c>
      <c r="R535" s="20"/>
      <c r="S535" s="19">
        <v>45540</v>
      </c>
      <c r="T535" s="20" t="s">
        <v>49</v>
      </c>
      <c r="U535" s="20">
        <v>1019596</v>
      </c>
      <c r="V535" s="20">
        <v>240002637</v>
      </c>
      <c r="W535" s="20" t="s">
        <v>847</v>
      </c>
      <c r="X535" s="20" t="s">
        <v>305</v>
      </c>
      <c r="Y535" s="20" t="s">
        <v>52</v>
      </c>
      <c r="Z535" s="20" t="s">
        <v>1233</v>
      </c>
      <c r="AA535" s="20" t="s">
        <v>372</v>
      </c>
      <c r="AB535" s="20" t="s">
        <v>54</v>
      </c>
      <c r="AC535" s="20" t="s">
        <v>167</v>
      </c>
      <c r="AD535" s="20" t="s">
        <v>56</v>
      </c>
      <c r="AE535" s="20" t="s">
        <v>864</v>
      </c>
      <c r="AF535" t="e">
        <f>VLOOKUP(L535,Contactos!B:B,1,0)</f>
        <v>#N/A</v>
      </c>
    </row>
    <row r="536" spans="1:32" ht="51" x14ac:dyDescent="0.2">
      <c r="A536" s="4">
        <f t="shared" si="25"/>
        <v>534</v>
      </c>
      <c r="B536" s="4" t="str">
        <f t="shared" si="26"/>
        <v>B010-00020250</v>
      </c>
      <c r="C536" s="4" t="str">
        <f>IFERROR(VLOOKUP(F536,Tablas!$A$1:$B$3,2,0),"")</f>
        <v>Boleta</v>
      </c>
      <c r="D536" s="4" t="str">
        <f t="shared" si="27"/>
        <v>Ecom - CONTADO / CASH - PE 4547 TEL: 960218629 ENVÍO Basado en Pedidos de</v>
      </c>
      <c r="E536" s="19">
        <v>45537</v>
      </c>
      <c r="F536" s="20" t="s">
        <v>842</v>
      </c>
      <c r="G536" s="20" t="s">
        <v>1234</v>
      </c>
      <c r="H536" s="20" t="s">
        <v>44</v>
      </c>
      <c r="I536" s="20" t="s">
        <v>45</v>
      </c>
      <c r="J536" s="20" t="s">
        <v>1235</v>
      </c>
      <c r="K536" s="20" t="s">
        <v>1236</v>
      </c>
      <c r="L536" s="20" t="s">
        <v>1237</v>
      </c>
      <c r="M536" s="20"/>
      <c r="N536" s="21">
        <v>4.4400000000000004</v>
      </c>
      <c r="O536" s="21">
        <v>0</v>
      </c>
      <c r="P536" s="20"/>
      <c r="Q536" s="19">
        <v>45537</v>
      </c>
      <c r="R536" s="20"/>
      <c r="S536" s="19">
        <v>45537</v>
      </c>
      <c r="T536" s="20" t="s">
        <v>49</v>
      </c>
      <c r="U536" s="20">
        <v>1017677</v>
      </c>
      <c r="V536" s="20">
        <v>240002787</v>
      </c>
      <c r="W536" s="20" t="s">
        <v>847</v>
      </c>
      <c r="X536" s="20" t="s">
        <v>917</v>
      </c>
      <c r="Y536" s="20" t="s">
        <v>52</v>
      </c>
      <c r="Z536" s="20" t="s">
        <v>1238</v>
      </c>
      <c r="AA536" s="20" t="s">
        <v>808</v>
      </c>
      <c r="AB536" s="20" t="s">
        <v>863</v>
      </c>
      <c r="AC536" s="20" t="s">
        <v>689</v>
      </c>
      <c r="AD536" s="20" t="s">
        <v>56</v>
      </c>
      <c r="AE536" s="20" t="s">
        <v>864</v>
      </c>
      <c r="AF536" t="e">
        <f>VLOOKUP(L536,Contactos!B:B,1,0)</f>
        <v>#N/A</v>
      </c>
    </row>
    <row r="537" spans="1:32" ht="51" x14ac:dyDescent="0.2">
      <c r="A537" s="4">
        <f t="shared" si="25"/>
        <v>535</v>
      </c>
      <c r="B537" s="4" t="str">
        <f t="shared" si="26"/>
        <v>B010-00020192</v>
      </c>
      <c r="C537" s="4" t="str">
        <f>IFERROR(VLOOKUP(F537,Tablas!$A$1:$B$3,2,0),"")</f>
        <v>Boleta</v>
      </c>
      <c r="D537" s="4" t="str">
        <f t="shared" si="27"/>
        <v>Ecom - CONTADO / CASH - PE 4438 TEL: 936292562 ENVÍO Basado en Pedidos de</v>
      </c>
      <c r="E537" s="19">
        <v>45531</v>
      </c>
      <c r="F537" s="20" t="s">
        <v>842</v>
      </c>
      <c r="G537" s="20" t="s">
        <v>1239</v>
      </c>
      <c r="H537" s="20" t="s">
        <v>44</v>
      </c>
      <c r="I537" s="20" t="s">
        <v>45</v>
      </c>
      <c r="J537" s="20" t="s">
        <v>1240</v>
      </c>
      <c r="K537" s="20" t="s">
        <v>1241</v>
      </c>
      <c r="L537" s="20" t="s">
        <v>1242</v>
      </c>
      <c r="M537" s="20"/>
      <c r="N537" s="21">
        <v>4.47</v>
      </c>
      <c r="O537" s="21">
        <v>0</v>
      </c>
      <c r="P537" s="20"/>
      <c r="Q537" s="19">
        <v>45531</v>
      </c>
      <c r="R537" s="20"/>
      <c r="S537" s="19">
        <v>45531</v>
      </c>
      <c r="T537" s="20" t="s">
        <v>49</v>
      </c>
      <c r="U537" s="20">
        <v>1013755</v>
      </c>
      <c r="V537" s="20">
        <v>240002729</v>
      </c>
      <c r="W537" s="20" t="s">
        <v>847</v>
      </c>
      <c r="X537" s="20" t="s">
        <v>305</v>
      </c>
      <c r="Y537" s="20" t="s">
        <v>52</v>
      </c>
      <c r="Z537" s="20" t="s">
        <v>1243</v>
      </c>
      <c r="AA537" s="20" t="s">
        <v>1244</v>
      </c>
      <c r="AB537" s="20" t="s">
        <v>1245</v>
      </c>
      <c r="AC537" s="20" t="s">
        <v>1245</v>
      </c>
      <c r="AD537" s="20" t="s">
        <v>56</v>
      </c>
      <c r="AE537" s="20" t="s">
        <v>864</v>
      </c>
      <c r="AF537" t="e">
        <f>VLOOKUP(L537,Contactos!B:B,1,0)</f>
        <v>#N/A</v>
      </c>
    </row>
    <row r="538" spans="1:32" ht="63.75" x14ac:dyDescent="0.2">
      <c r="A538" s="4">
        <f t="shared" si="25"/>
        <v>536</v>
      </c>
      <c r="B538" s="4" t="str">
        <f t="shared" si="26"/>
        <v>B010-00017958</v>
      </c>
      <c r="C538" s="4" t="str">
        <f>IFERROR(VLOOKUP(F538,Tablas!$A$1:$B$3,2,0),"")</f>
        <v>Boleta</v>
      </c>
      <c r="D538" s="4" t="str">
        <f t="shared" si="27"/>
        <v>Ecom - CONTADO / CASH - PE 0805 TEL: 987422663 Basado en Entregas 09-0010-</v>
      </c>
      <c r="E538" s="19">
        <v>45342</v>
      </c>
      <c r="F538" s="20" t="s">
        <v>842</v>
      </c>
      <c r="G538" s="20" t="s">
        <v>1246</v>
      </c>
      <c r="H538" s="20" t="s">
        <v>44</v>
      </c>
      <c r="I538" s="20" t="s">
        <v>45</v>
      </c>
      <c r="J538" s="20" t="s">
        <v>1247</v>
      </c>
      <c r="K538" s="20" t="s">
        <v>1248</v>
      </c>
      <c r="L538" s="20" t="s">
        <v>1249</v>
      </c>
      <c r="M538" s="20"/>
      <c r="N538" s="21">
        <v>4.49</v>
      </c>
      <c r="O538" s="21">
        <v>0</v>
      </c>
      <c r="P538" s="20"/>
      <c r="Q538" s="19">
        <v>45342</v>
      </c>
      <c r="R538" s="20"/>
      <c r="S538" s="19">
        <v>45342</v>
      </c>
      <c r="T538" s="20" t="s">
        <v>49</v>
      </c>
      <c r="U538" s="20">
        <v>921575</v>
      </c>
      <c r="V538" s="20">
        <v>240000432</v>
      </c>
      <c r="W538" s="20" t="s">
        <v>847</v>
      </c>
      <c r="X538" s="20" t="s">
        <v>274</v>
      </c>
      <c r="Y538" s="20" t="s">
        <v>52</v>
      </c>
      <c r="Z538" s="20" t="s">
        <v>1250</v>
      </c>
      <c r="AA538" s="20" t="s">
        <v>1251</v>
      </c>
      <c r="AB538" s="20" t="s">
        <v>689</v>
      </c>
      <c r="AC538" s="20" t="s">
        <v>689</v>
      </c>
      <c r="AD538" s="20" t="s">
        <v>56</v>
      </c>
      <c r="AE538" s="20" t="s">
        <v>864</v>
      </c>
      <c r="AF538" t="e">
        <f>VLOOKUP(L538,Contactos!B:B,1,0)</f>
        <v>#N/A</v>
      </c>
    </row>
    <row r="539" spans="1:32" ht="63.75" x14ac:dyDescent="0.2">
      <c r="A539" s="4">
        <f t="shared" si="25"/>
        <v>537</v>
      </c>
      <c r="B539" s="4" t="str">
        <f t="shared" si="26"/>
        <v>B010-00018917</v>
      </c>
      <c r="C539" s="4" t="str">
        <f>IFERROR(VLOOKUP(F539,Tablas!$A$1:$B$3,2,0),"")</f>
        <v>Boleta</v>
      </c>
      <c r="D539" s="4" t="str">
        <f t="shared" si="27"/>
        <v>Ecom - CONTADO / CASH - PE 2465 TEL: 990903959 Basado en Pedidos de client</v>
      </c>
      <c r="E539" s="19">
        <v>45433</v>
      </c>
      <c r="F539" s="20" t="s">
        <v>842</v>
      </c>
      <c r="G539" s="20" t="s">
        <v>1252</v>
      </c>
      <c r="H539" s="20" t="s">
        <v>44</v>
      </c>
      <c r="I539" s="20" t="s">
        <v>45</v>
      </c>
      <c r="J539" s="20" t="s">
        <v>1253</v>
      </c>
      <c r="K539" s="20" t="s">
        <v>1254</v>
      </c>
      <c r="L539" s="20" t="s">
        <v>1255</v>
      </c>
      <c r="M539" s="20"/>
      <c r="N539" s="21">
        <v>4.51</v>
      </c>
      <c r="O539" s="21">
        <v>0</v>
      </c>
      <c r="P539" s="20"/>
      <c r="Q539" s="19">
        <v>45433</v>
      </c>
      <c r="R539" s="20"/>
      <c r="S539" s="19">
        <v>45433</v>
      </c>
      <c r="T539" s="20" t="s">
        <v>49</v>
      </c>
      <c r="U539" s="20">
        <v>968081</v>
      </c>
      <c r="V539" s="20">
        <v>240001395</v>
      </c>
      <c r="W539" s="20" t="s">
        <v>847</v>
      </c>
      <c r="X539" s="20" t="s">
        <v>305</v>
      </c>
      <c r="Y539" s="20" t="s">
        <v>52</v>
      </c>
      <c r="Z539" s="20" t="s">
        <v>1256</v>
      </c>
      <c r="AA539" s="20" t="s">
        <v>1257</v>
      </c>
      <c r="AB539" s="20" t="s">
        <v>877</v>
      </c>
      <c r="AC539" s="20" t="s">
        <v>689</v>
      </c>
      <c r="AD539" s="20" t="s">
        <v>56</v>
      </c>
      <c r="AE539" s="20" t="s">
        <v>864</v>
      </c>
      <c r="AF539" t="e">
        <f>VLOOKUP(L539,Contactos!B:B,1,0)</f>
        <v>#N/A</v>
      </c>
    </row>
    <row r="540" spans="1:32" ht="63.75" x14ac:dyDescent="0.2">
      <c r="A540" s="4">
        <f t="shared" si="25"/>
        <v>538</v>
      </c>
      <c r="B540" s="4" t="str">
        <f t="shared" si="26"/>
        <v>B010-00018408</v>
      </c>
      <c r="C540" s="4" t="str">
        <f>IFERROR(VLOOKUP(F540,Tablas!$A$1:$B$3,2,0),"")</f>
        <v>Boleta</v>
      </c>
      <c r="D540" s="4" t="str">
        <f t="shared" si="27"/>
        <v>Ecom - CONTADO / CASH - PE 1544 TEL: 998257145 Basado en Pedidos de client</v>
      </c>
      <c r="E540" s="19">
        <v>45385</v>
      </c>
      <c r="F540" s="20" t="s">
        <v>842</v>
      </c>
      <c r="G540" s="20" t="s">
        <v>1258</v>
      </c>
      <c r="H540" s="20" t="s">
        <v>44</v>
      </c>
      <c r="I540" s="20" t="s">
        <v>45</v>
      </c>
      <c r="J540" s="20" t="s">
        <v>1259</v>
      </c>
      <c r="K540" s="20" t="s">
        <v>1260</v>
      </c>
      <c r="L540" s="20" t="s">
        <v>1261</v>
      </c>
      <c r="M540" s="20"/>
      <c r="N540" s="21">
        <v>4.53</v>
      </c>
      <c r="O540" s="21">
        <v>0</v>
      </c>
      <c r="P540" s="20"/>
      <c r="Q540" s="19">
        <v>45385</v>
      </c>
      <c r="R540" s="20"/>
      <c r="S540" s="19">
        <v>45385</v>
      </c>
      <c r="T540" s="20" t="s">
        <v>49</v>
      </c>
      <c r="U540" s="20">
        <v>941645</v>
      </c>
      <c r="V540" s="20">
        <v>240000884</v>
      </c>
      <c r="W540" s="20" t="s">
        <v>847</v>
      </c>
      <c r="X540" s="20" t="s">
        <v>305</v>
      </c>
      <c r="Y540" s="20" t="s">
        <v>52</v>
      </c>
      <c r="Z540" s="20" t="s">
        <v>1262</v>
      </c>
      <c r="AA540" s="20" t="s">
        <v>1263</v>
      </c>
      <c r="AB540" s="20" t="s">
        <v>863</v>
      </c>
      <c r="AC540" s="20" t="s">
        <v>689</v>
      </c>
      <c r="AD540" s="20" t="s">
        <v>56</v>
      </c>
      <c r="AE540" s="20" t="s">
        <v>864</v>
      </c>
      <c r="AF540" t="e">
        <f>VLOOKUP(L540,Contactos!B:B,1,0)</f>
        <v>#N/A</v>
      </c>
    </row>
    <row r="541" spans="1:32" ht="63.75" x14ac:dyDescent="0.2">
      <c r="A541" s="4">
        <f t="shared" si="25"/>
        <v>539</v>
      </c>
      <c r="B541" s="4" t="str">
        <f t="shared" si="26"/>
        <v>B010-00018004</v>
      </c>
      <c r="C541" s="4" t="str">
        <f>IFERROR(VLOOKUP(F541,Tablas!$A$1:$B$3,2,0),"")</f>
        <v>Boleta</v>
      </c>
      <c r="D541" s="4" t="str">
        <f t="shared" si="27"/>
        <v>Ecom - CONTADO / CASH - PE 0924 TEL: 923528149 Basado en Pedidos de client</v>
      </c>
      <c r="E541" s="19">
        <v>45348</v>
      </c>
      <c r="F541" s="20" t="s">
        <v>842</v>
      </c>
      <c r="G541" s="20" t="s">
        <v>1264</v>
      </c>
      <c r="H541" s="20" t="s">
        <v>44</v>
      </c>
      <c r="I541" s="20" t="s">
        <v>45</v>
      </c>
      <c r="J541" s="20" t="s">
        <v>1265</v>
      </c>
      <c r="K541" s="20" t="s">
        <v>1266</v>
      </c>
      <c r="L541" s="20" t="s">
        <v>1267</v>
      </c>
      <c r="M541" s="20"/>
      <c r="N541" s="21">
        <v>4.53</v>
      </c>
      <c r="O541" s="21">
        <v>0</v>
      </c>
      <c r="P541" s="20"/>
      <c r="Q541" s="19">
        <v>45348</v>
      </c>
      <c r="R541" s="20"/>
      <c r="S541" s="19">
        <v>45348</v>
      </c>
      <c r="T541" s="20" t="s">
        <v>49</v>
      </c>
      <c r="U541" s="20">
        <v>925567</v>
      </c>
      <c r="V541" s="20">
        <v>240000478</v>
      </c>
      <c r="W541" s="20" t="s">
        <v>847</v>
      </c>
      <c r="X541" s="20" t="s">
        <v>305</v>
      </c>
      <c r="Y541" s="20" t="s">
        <v>52</v>
      </c>
      <c r="Z541" s="20" t="s">
        <v>1268</v>
      </c>
      <c r="AA541" s="20" t="s">
        <v>1269</v>
      </c>
      <c r="AB541" s="20" t="s">
        <v>899</v>
      </c>
      <c r="AC541" s="20" t="s">
        <v>689</v>
      </c>
      <c r="AD541" s="20" t="s">
        <v>56</v>
      </c>
      <c r="AE541" s="20" t="s">
        <v>864</v>
      </c>
      <c r="AF541" t="e">
        <f>VLOOKUP(L541,Contactos!B:B,1,0)</f>
        <v>#N/A</v>
      </c>
    </row>
    <row r="542" spans="1:32" ht="63.75" x14ac:dyDescent="0.2">
      <c r="A542" s="4">
        <f t="shared" si="25"/>
        <v>540</v>
      </c>
      <c r="B542" s="4" t="str">
        <f t="shared" si="26"/>
        <v>B010-00019482</v>
      </c>
      <c r="C542" s="4" t="str">
        <f>IFERROR(VLOOKUP(F542,Tablas!$A$1:$B$3,2,0),"")</f>
        <v>Boleta</v>
      </c>
      <c r="D542" s="4" t="str">
        <f t="shared" si="27"/>
        <v>Ecom - CONTADO / CASH - PE 3349 TEL: 931630738  + PE 3316 Basado en Entre</v>
      </c>
      <c r="E542" s="19">
        <v>45483</v>
      </c>
      <c r="F542" s="20" t="s">
        <v>842</v>
      </c>
      <c r="G542" s="20" t="s">
        <v>1270</v>
      </c>
      <c r="H542" s="20" t="s">
        <v>44</v>
      </c>
      <c r="I542" s="20" t="s">
        <v>45</v>
      </c>
      <c r="J542" s="20" t="s">
        <v>1271</v>
      </c>
      <c r="K542" s="20" t="s">
        <v>1272</v>
      </c>
      <c r="L542" s="20" t="s">
        <v>1273</v>
      </c>
      <c r="M542" s="20"/>
      <c r="N542" s="21">
        <v>4.53</v>
      </c>
      <c r="O542" s="21">
        <v>0</v>
      </c>
      <c r="P542" s="20"/>
      <c r="Q542" s="19">
        <v>45483</v>
      </c>
      <c r="R542" s="20"/>
      <c r="S542" s="19">
        <v>45483</v>
      </c>
      <c r="T542" s="20" t="s">
        <v>49</v>
      </c>
      <c r="U542" s="20">
        <v>992256</v>
      </c>
      <c r="V542" s="20">
        <v>240002017</v>
      </c>
      <c r="W542" s="20" t="s">
        <v>847</v>
      </c>
      <c r="X542" s="20" t="s">
        <v>305</v>
      </c>
      <c r="Y542" s="20" t="s">
        <v>52</v>
      </c>
      <c r="Z542" s="20" t="s">
        <v>1274</v>
      </c>
      <c r="AA542" s="20" t="s">
        <v>1275</v>
      </c>
      <c r="AB542" s="20" t="s">
        <v>248</v>
      </c>
      <c r="AC542" s="20" t="s">
        <v>248</v>
      </c>
      <c r="AD542" s="20" t="s">
        <v>56</v>
      </c>
      <c r="AE542" s="20" t="s">
        <v>864</v>
      </c>
      <c r="AF542" t="e">
        <f>VLOOKUP(L542,Contactos!B:B,1,0)</f>
        <v>#N/A</v>
      </c>
    </row>
    <row r="543" spans="1:32" ht="63.75" x14ac:dyDescent="0.2">
      <c r="A543" s="4">
        <f t="shared" si="25"/>
        <v>541</v>
      </c>
      <c r="B543" s="4" t="str">
        <f t="shared" si="26"/>
        <v>B010-00020504</v>
      </c>
      <c r="C543" s="4" t="str">
        <f>IFERROR(VLOOKUP(F543,Tablas!$A$1:$B$3,2,0),"")</f>
        <v>Boleta</v>
      </c>
      <c r="D543" s="4" t="str">
        <f t="shared" si="27"/>
        <v>Ecom - CONTADO / CASH - PE 5021 TE: 980682059 RECOJO Basado en Entregas 09</v>
      </c>
      <c r="E543" s="19">
        <v>45560</v>
      </c>
      <c r="F543" s="20" t="s">
        <v>842</v>
      </c>
      <c r="G543" s="20" t="s">
        <v>1276</v>
      </c>
      <c r="H543" s="20" t="s">
        <v>44</v>
      </c>
      <c r="I543" s="20" t="s">
        <v>45</v>
      </c>
      <c r="J543" s="20" t="s">
        <v>1277</v>
      </c>
      <c r="K543" s="20" t="s">
        <v>1278</v>
      </c>
      <c r="L543" s="20" t="s">
        <v>1279</v>
      </c>
      <c r="M543" s="20"/>
      <c r="N543" s="21">
        <v>4.5599999999999996</v>
      </c>
      <c r="O543" s="21">
        <v>0</v>
      </c>
      <c r="P543" s="20"/>
      <c r="Q543" s="19">
        <v>45560</v>
      </c>
      <c r="R543" s="20"/>
      <c r="S543" s="19">
        <v>45560</v>
      </c>
      <c r="T543" s="20" t="s">
        <v>49</v>
      </c>
      <c r="U543" s="20">
        <v>1028427</v>
      </c>
      <c r="V543" s="20">
        <v>240003041</v>
      </c>
      <c r="W543" s="20" t="s">
        <v>847</v>
      </c>
      <c r="X543" s="20" t="s">
        <v>305</v>
      </c>
      <c r="Y543" s="20" t="s">
        <v>52</v>
      </c>
      <c r="Z543" s="20" t="s">
        <v>1280</v>
      </c>
      <c r="AA543" s="20" t="s">
        <v>808</v>
      </c>
      <c r="AB543" s="20" t="s">
        <v>863</v>
      </c>
      <c r="AC543" s="20" t="s">
        <v>689</v>
      </c>
      <c r="AD543" s="20" t="s">
        <v>56</v>
      </c>
      <c r="AE543" s="20" t="s">
        <v>864</v>
      </c>
      <c r="AF543" t="e">
        <f>VLOOKUP(L543,Contactos!B:B,1,0)</f>
        <v>#N/A</v>
      </c>
    </row>
    <row r="544" spans="1:32" ht="63.75" x14ac:dyDescent="0.2">
      <c r="A544" s="4">
        <f t="shared" si="25"/>
        <v>542</v>
      </c>
      <c r="B544" s="4" t="str">
        <f t="shared" si="26"/>
        <v>B010-00020381</v>
      </c>
      <c r="C544" s="4" t="str">
        <f>IFERROR(VLOOKUP(F544,Tablas!$A$1:$B$3,2,0),"")</f>
        <v>Boleta</v>
      </c>
      <c r="D544" s="4" t="str">
        <f t="shared" si="27"/>
        <v>Ecom - CONTADO / CASH - PE 4773 TEL: 985372392 RECOJO Basado en Entregas 0</v>
      </c>
      <c r="E544" s="19">
        <v>45547</v>
      </c>
      <c r="F544" s="20" t="s">
        <v>842</v>
      </c>
      <c r="G544" s="20" t="s">
        <v>1281</v>
      </c>
      <c r="H544" s="20" t="s">
        <v>44</v>
      </c>
      <c r="I544" s="20" t="s">
        <v>45</v>
      </c>
      <c r="J544" s="20" t="s">
        <v>1282</v>
      </c>
      <c r="K544" s="20" t="s">
        <v>1283</v>
      </c>
      <c r="L544" s="20" t="s">
        <v>1284</v>
      </c>
      <c r="M544" s="20"/>
      <c r="N544" s="21">
        <v>4.5599999999999996</v>
      </c>
      <c r="O544" s="21">
        <v>0</v>
      </c>
      <c r="P544" s="20"/>
      <c r="Q544" s="19">
        <v>45547</v>
      </c>
      <c r="R544" s="20"/>
      <c r="S544" s="19">
        <v>45547</v>
      </c>
      <c r="T544" s="20" t="s">
        <v>49</v>
      </c>
      <c r="U544" s="20">
        <v>1022966</v>
      </c>
      <c r="V544" s="20">
        <v>240002918</v>
      </c>
      <c r="W544" s="20" t="s">
        <v>847</v>
      </c>
      <c r="X544" s="20" t="s">
        <v>305</v>
      </c>
      <c r="Y544" s="20" t="s">
        <v>52</v>
      </c>
      <c r="Z544" s="20" t="s">
        <v>1285</v>
      </c>
      <c r="AA544" s="20" t="s">
        <v>808</v>
      </c>
      <c r="AB544" s="20" t="s">
        <v>54</v>
      </c>
      <c r="AC544" s="20" t="s">
        <v>689</v>
      </c>
      <c r="AD544" s="20" t="s">
        <v>56</v>
      </c>
      <c r="AE544" s="20" t="s">
        <v>864</v>
      </c>
      <c r="AF544" t="e">
        <f>VLOOKUP(L544,Contactos!B:B,1,0)</f>
        <v>#N/A</v>
      </c>
    </row>
    <row r="545" spans="1:32" ht="38.25" x14ac:dyDescent="0.2">
      <c r="A545" s="4">
        <f t="shared" si="25"/>
        <v>543</v>
      </c>
      <c r="B545" s="4" t="str">
        <f t="shared" si="26"/>
        <v>F010-00024619</v>
      </c>
      <c r="C545" s="4" t="str">
        <f>IFERROR(VLOOKUP(F545,Tablas!$A$1:$B$3,2,0),"")</f>
        <v>Factura</v>
      </c>
      <c r="D545" s="4" t="str">
        <f t="shared" si="27"/>
        <v>Ecom - CONTADO / CASH - Facturas clientes - C20454306423</v>
      </c>
      <c r="E545" s="19">
        <v>45415</v>
      </c>
      <c r="F545" s="20" t="s">
        <v>1001</v>
      </c>
      <c r="G545" s="20" t="s">
        <v>1286</v>
      </c>
      <c r="H545" s="20" t="s">
        <v>44</v>
      </c>
      <c r="I545" s="20" t="s">
        <v>45</v>
      </c>
      <c r="J545" s="20" t="s">
        <v>1287</v>
      </c>
      <c r="K545" s="20" t="s">
        <v>1288</v>
      </c>
      <c r="L545" s="20" t="s">
        <v>1289</v>
      </c>
      <c r="M545" s="20"/>
      <c r="N545" s="21">
        <v>4.57</v>
      </c>
      <c r="O545" s="21">
        <v>0</v>
      </c>
      <c r="P545" s="20"/>
      <c r="Q545" s="19">
        <v>45415</v>
      </c>
      <c r="R545" s="20"/>
      <c r="S545" s="19">
        <v>45415</v>
      </c>
      <c r="T545" s="20" t="s">
        <v>49</v>
      </c>
      <c r="U545" s="20">
        <v>958767</v>
      </c>
      <c r="V545" s="20">
        <v>240001225</v>
      </c>
      <c r="W545" s="20" t="s">
        <v>847</v>
      </c>
      <c r="X545" s="20" t="s">
        <v>305</v>
      </c>
      <c r="Y545" s="20" t="s">
        <v>52</v>
      </c>
      <c r="Z545" s="20" t="s">
        <v>1290</v>
      </c>
      <c r="AA545" s="20" t="s">
        <v>1291</v>
      </c>
      <c r="AB545" s="20"/>
      <c r="AC545" s="20"/>
      <c r="AD545" s="20" t="s">
        <v>56</v>
      </c>
      <c r="AE545" s="20" t="s">
        <v>864</v>
      </c>
      <c r="AF545" t="e">
        <f>VLOOKUP(L545,Contactos!B:B,1,0)</f>
        <v>#N/A</v>
      </c>
    </row>
    <row r="546" spans="1:32" ht="63.75" x14ac:dyDescent="0.2">
      <c r="A546" s="4">
        <f t="shared" si="25"/>
        <v>544</v>
      </c>
      <c r="B546" s="4" t="str">
        <f t="shared" si="26"/>
        <v>F010-00018119</v>
      </c>
      <c r="C546" s="4" t="str">
        <f>IFERROR(VLOOKUP(F546,Tablas!$A$1:$B$3,2,0),"")</f>
        <v>Factura</v>
      </c>
      <c r="D546" s="4" t="str">
        <f t="shared" si="27"/>
        <v xml:space="preserve"> - CONTADO / CASH - INTERESES L 2022-00446REF F010-017491 FE 17/02/20</v>
      </c>
      <c r="E546" s="19">
        <v>44686</v>
      </c>
      <c r="F546" s="20" t="s">
        <v>1001</v>
      </c>
      <c r="G546" s="20" t="s">
        <v>1292</v>
      </c>
      <c r="H546" s="20" t="s">
        <v>44</v>
      </c>
      <c r="I546" s="20" t="s">
        <v>45</v>
      </c>
      <c r="J546" s="20" t="s">
        <v>1293</v>
      </c>
      <c r="K546" s="20" t="s">
        <v>1294</v>
      </c>
      <c r="L546" s="20" t="s">
        <v>1295</v>
      </c>
      <c r="M546" s="20" t="s">
        <v>125</v>
      </c>
      <c r="N546" s="21">
        <v>4.63</v>
      </c>
      <c r="O546" s="21">
        <v>0</v>
      </c>
      <c r="P546" s="20"/>
      <c r="Q546" s="19">
        <v>44686</v>
      </c>
      <c r="R546" s="20"/>
      <c r="S546" s="19">
        <v>44686</v>
      </c>
      <c r="T546" s="20" t="s">
        <v>49</v>
      </c>
      <c r="U546" s="20">
        <v>628220</v>
      </c>
      <c r="V546" s="20">
        <v>220001006</v>
      </c>
      <c r="W546" s="20" t="s">
        <v>847</v>
      </c>
      <c r="X546" s="20" t="s">
        <v>1296</v>
      </c>
      <c r="Y546" s="20" t="s">
        <v>267</v>
      </c>
      <c r="Z546" s="20" t="s">
        <v>1297</v>
      </c>
      <c r="AA546" s="20" t="s">
        <v>1298</v>
      </c>
      <c r="AB546" s="20" t="s">
        <v>942</v>
      </c>
      <c r="AC546" s="20" t="s">
        <v>167</v>
      </c>
      <c r="AD546" s="20" t="s">
        <v>56</v>
      </c>
      <c r="AE546" s="20"/>
      <c r="AF546" t="e">
        <f>VLOOKUP(L546,Contactos!B:B,1,0)</f>
        <v>#N/A</v>
      </c>
    </row>
    <row r="547" spans="1:32" ht="63.75" x14ac:dyDescent="0.2">
      <c r="A547" s="4">
        <f t="shared" si="25"/>
        <v>545</v>
      </c>
      <c r="B547" s="4" t="str">
        <f t="shared" si="26"/>
        <v>B010-00019348</v>
      </c>
      <c r="C547" s="4" t="str">
        <f>IFERROR(VLOOKUP(F547,Tablas!$A$1:$B$3,2,0),"")</f>
        <v>Boleta</v>
      </c>
      <c r="D547" s="4" t="str">
        <f t="shared" si="27"/>
        <v>Ecom - CONTADO / CASH - PE 3071 TEL: 999097818 Basado en Pedidos de client</v>
      </c>
      <c r="E547" s="19">
        <v>45468</v>
      </c>
      <c r="F547" s="20" t="s">
        <v>842</v>
      </c>
      <c r="G547" s="20" t="s">
        <v>1299</v>
      </c>
      <c r="H547" s="20" t="s">
        <v>44</v>
      </c>
      <c r="I547" s="20" t="s">
        <v>45</v>
      </c>
      <c r="J547" s="20" t="s">
        <v>1300</v>
      </c>
      <c r="K547" s="20" t="s">
        <v>1301</v>
      </c>
      <c r="L547" s="20" t="s">
        <v>1302</v>
      </c>
      <c r="M547" s="20"/>
      <c r="N547" s="21">
        <v>4.66</v>
      </c>
      <c r="O547" s="21">
        <v>0</v>
      </c>
      <c r="P547" s="20"/>
      <c r="Q547" s="19">
        <v>45468</v>
      </c>
      <c r="R547" s="20"/>
      <c r="S547" s="19">
        <v>45468</v>
      </c>
      <c r="T547" s="20" t="s">
        <v>49</v>
      </c>
      <c r="U547" s="20">
        <v>985730</v>
      </c>
      <c r="V547" s="20">
        <v>240001883</v>
      </c>
      <c r="W547" s="20" t="s">
        <v>847</v>
      </c>
      <c r="X547" s="20" t="s">
        <v>305</v>
      </c>
      <c r="Y547" s="20" t="s">
        <v>52</v>
      </c>
      <c r="Z547" s="20" t="s">
        <v>1303</v>
      </c>
      <c r="AA547" s="20" t="s">
        <v>1304</v>
      </c>
      <c r="AB547" s="20" t="s">
        <v>963</v>
      </c>
      <c r="AC547" s="20" t="s">
        <v>689</v>
      </c>
      <c r="AD547" s="20" t="s">
        <v>56</v>
      </c>
      <c r="AE547" s="20" t="s">
        <v>864</v>
      </c>
      <c r="AF547" t="e">
        <f>VLOOKUP(L547,Contactos!B:B,1,0)</f>
        <v>#N/A</v>
      </c>
    </row>
    <row r="548" spans="1:32" ht="38.25" x14ac:dyDescent="0.2">
      <c r="A548" s="4">
        <f t="shared" si="25"/>
        <v>546</v>
      </c>
      <c r="B548" s="4" t="str">
        <f t="shared" si="26"/>
        <v>F010-00025869</v>
      </c>
      <c r="C548" s="4" t="str">
        <f>IFERROR(VLOOKUP(F548,Tablas!$A$1:$B$3,2,0),"")</f>
        <v>Factura</v>
      </c>
      <c r="D548" s="4" t="str">
        <f t="shared" si="27"/>
        <v>Ecom - CONTADO / CASH - Facturas clientes - C10713077246</v>
      </c>
      <c r="E548" s="19">
        <v>45546</v>
      </c>
      <c r="F548" s="20" t="s">
        <v>1001</v>
      </c>
      <c r="G548" s="20" t="s">
        <v>1305</v>
      </c>
      <c r="H548" s="20" t="s">
        <v>44</v>
      </c>
      <c r="I548" s="20" t="s">
        <v>45</v>
      </c>
      <c r="J548" s="20" t="s">
        <v>1306</v>
      </c>
      <c r="K548" s="20" t="s">
        <v>1307</v>
      </c>
      <c r="L548" s="20" t="s">
        <v>1308</v>
      </c>
      <c r="M548" s="20"/>
      <c r="N548" s="21">
        <v>4.6900000000000004</v>
      </c>
      <c r="O548" s="21">
        <v>0</v>
      </c>
      <c r="P548" s="20"/>
      <c r="Q548" s="19">
        <v>45546</v>
      </c>
      <c r="R548" s="20"/>
      <c r="S548" s="19">
        <v>45546</v>
      </c>
      <c r="T548" s="20" t="s">
        <v>49</v>
      </c>
      <c r="U548" s="20">
        <v>1022310</v>
      </c>
      <c r="V548" s="20">
        <v>240002691</v>
      </c>
      <c r="W548" s="20" t="s">
        <v>847</v>
      </c>
      <c r="X548" s="20" t="s">
        <v>274</v>
      </c>
      <c r="Y548" s="20" t="s">
        <v>52</v>
      </c>
      <c r="Z548" s="20" t="s">
        <v>1309</v>
      </c>
      <c r="AA548" s="20" t="s">
        <v>372</v>
      </c>
      <c r="AB548" s="20" t="s">
        <v>54</v>
      </c>
      <c r="AC548" s="20" t="s">
        <v>167</v>
      </c>
      <c r="AD548" s="20" t="s">
        <v>56</v>
      </c>
      <c r="AE548" s="20" t="s">
        <v>864</v>
      </c>
      <c r="AF548" t="e">
        <f>VLOOKUP(L548,Contactos!B:B,1,0)</f>
        <v>#N/A</v>
      </c>
    </row>
    <row r="549" spans="1:32" ht="63.75" x14ac:dyDescent="0.2">
      <c r="A549" s="4">
        <f t="shared" si="25"/>
        <v>547</v>
      </c>
      <c r="B549" s="4" t="str">
        <f t="shared" si="26"/>
        <v>B010-00020353</v>
      </c>
      <c r="C549" s="4" t="str">
        <f>IFERROR(VLOOKUP(F549,Tablas!$A$1:$B$3,2,0),"")</f>
        <v>Boleta</v>
      </c>
      <c r="D549" s="4" t="str">
        <f t="shared" si="27"/>
        <v>Ecom - CONTADO / CASH - PE 4724 TEL: 997421916 RECOJO Basado en Entregas 0</v>
      </c>
      <c r="E549" s="19">
        <v>45545</v>
      </c>
      <c r="F549" s="20" t="s">
        <v>842</v>
      </c>
      <c r="G549" s="20" t="s">
        <v>1310</v>
      </c>
      <c r="H549" s="20" t="s">
        <v>44</v>
      </c>
      <c r="I549" s="20" t="s">
        <v>45</v>
      </c>
      <c r="J549" s="20" t="s">
        <v>1311</v>
      </c>
      <c r="K549" s="20" t="s">
        <v>1312</v>
      </c>
      <c r="L549" s="20" t="s">
        <v>1313</v>
      </c>
      <c r="M549" s="20"/>
      <c r="N549" s="21">
        <v>4.71</v>
      </c>
      <c r="O549" s="21">
        <v>0</v>
      </c>
      <c r="P549" s="20"/>
      <c r="Q549" s="19">
        <v>45545</v>
      </c>
      <c r="R549" s="20"/>
      <c r="S549" s="19">
        <v>45545</v>
      </c>
      <c r="T549" s="20" t="s">
        <v>49</v>
      </c>
      <c r="U549" s="20">
        <v>1021524</v>
      </c>
      <c r="V549" s="20">
        <v>240002890</v>
      </c>
      <c r="W549" s="20" t="s">
        <v>847</v>
      </c>
      <c r="X549" s="20" t="s">
        <v>305</v>
      </c>
      <c r="Y549" s="20" t="s">
        <v>52</v>
      </c>
      <c r="Z549" s="20" t="s">
        <v>1314</v>
      </c>
      <c r="AA549" s="20" t="s">
        <v>808</v>
      </c>
      <c r="AB549" s="20" t="s">
        <v>55</v>
      </c>
      <c r="AC549" s="20" t="s">
        <v>689</v>
      </c>
      <c r="AD549" s="20" t="s">
        <v>56</v>
      </c>
      <c r="AE549" s="20" t="s">
        <v>864</v>
      </c>
      <c r="AF549" t="e">
        <f>VLOOKUP(L549,Contactos!B:B,1,0)</f>
        <v>#N/A</v>
      </c>
    </row>
    <row r="550" spans="1:32" ht="51" x14ac:dyDescent="0.2">
      <c r="A550" s="4">
        <f t="shared" si="25"/>
        <v>548</v>
      </c>
      <c r="B550" s="4" t="str">
        <f t="shared" si="26"/>
        <v>B010-00020312</v>
      </c>
      <c r="C550" s="4" t="str">
        <f>IFERROR(VLOOKUP(F550,Tablas!$A$1:$B$3,2,0),"")</f>
        <v>Boleta</v>
      </c>
      <c r="D550" s="4" t="str">
        <f t="shared" si="27"/>
        <v>Venta Asistida - CONTADO / CASH - PE 4653 TEL: 941944692 ENVÍO Basado en Entregas 09</v>
      </c>
      <c r="E550" s="19">
        <v>45540</v>
      </c>
      <c r="F550" s="20" t="s">
        <v>842</v>
      </c>
      <c r="G550" s="20" t="s">
        <v>1315</v>
      </c>
      <c r="H550" s="20" t="s">
        <v>44</v>
      </c>
      <c r="I550" s="20" t="s">
        <v>45</v>
      </c>
      <c r="J550" s="20" t="s">
        <v>1316</v>
      </c>
      <c r="K550" s="20" t="s">
        <v>1317</v>
      </c>
      <c r="L550" s="20" t="s">
        <v>1318</v>
      </c>
      <c r="M550" s="20"/>
      <c r="N550" s="21">
        <v>4.78</v>
      </c>
      <c r="O550" s="21">
        <v>0</v>
      </c>
      <c r="P550" s="20"/>
      <c r="Q550" s="19">
        <v>45540</v>
      </c>
      <c r="R550" s="20"/>
      <c r="S550" s="19">
        <v>45540</v>
      </c>
      <c r="T550" s="20" t="s">
        <v>49</v>
      </c>
      <c r="U550" s="20">
        <v>1019678</v>
      </c>
      <c r="V550" s="20">
        <v>240002849</v>
      </c>
      <c r="W550" s="20" t="s">
        <v>847</v>
      </c>
      <c r="X550" s="20" t="s">
        <v>274</v>
      </c>
      <c r="Y550" s="20" t="s">
        <v>52</v>
      </c>
      <c r="Z550" s="20" t="s">
        <v>1319</v>
      </c>
      <c r="AA550" s="20" t="s">
        <v>808</v>
      </c>
      <c r="AB550" s="20" t="s">
        <v>54</v>
      </c>
      <c r="AC550" s="20" t="s">
        <v>167</v>
      </c>
      <c r="AD550" s="20" t="s">
        <v>56</v>
      </c>
      <c r="AE550" s="20" t="s">
        <v>983</v>
      </c>
      <c r="AF550" t="e">
        <f>VLOOKUP(L550,Contactos!B:B,1,0)</f>
        <v>#N/A</v>
      </c>
    </row>
    <row r="551" spans="1:32" ht="63.75" x14ac:dyDescent="0.2">
      <c r="A551" s="4">
        <f t="shared" si="25"/>
        <v>549</v>
      </c>
      <c r="B551" s="4" t="str">
        <f t="shared" si="26"/>
        <v>B010-00019180</v>
      </c>
      <c r="C551" s="4" t="str">
        <f>IFERROR(VLOOKUP(F551,Tablas!$A$1:$B$3,2,0),"")</f>
        <v>Boleta</v>
      </c>
      <c r="D551" s="4" t="str">
        <f t="shared" si="27"/>
        <v>Ecom - CONTADO / CASH - PE 2738 TEL: 971800616 Basado en Pedidos de client</v>
      </c>
      <c r="E551" s="19">
        <v>45447</v>
      </c>
      <c r="F551" s="20" t="s">
        <v>842</v>
      </c>
      <c r="G551" s="20" t="s">
        <v>1320</v>
      </c>
      <c r="H551" s="20" t="s">
        <v>44</v>
      </c>
      <c r="I551" s="20" t="s">
        <v>45</v>
      </c>
      <c r="J551" s="20" t="s">
        <v>1321</v>
      </c>
      <c r="K551" s="20" t="s">
        <v>1322</v>
      </c>
      <c r="L551" s="20" t="s">
        <v>1323</v>
      </c>
      <c r="M551" s="20"/>
      <c r="N551" s="21">
        <v>4.78</v>
      </c>
      <c r="O551" s="21">
        <v>0</v>
      </c>
      <c r="P551" s="20"/>
      <c r="Q551" s="19">
        <v>45447</v>
      </c>
      <c r="R551" s="20"/>
      <c r="S551" s="19">
        <v>45447</v>
      </c>
      <c r="T551" s="20" t="s">
        <v>49</v>
      </c>
      <c r="U551" s="20">
        <v>976526</v>
      </c>
      <c r="V551" s="20">
        <v>240001714</v>
      </c>
      <c r="W551" s="20" t="s">
        <v>847</v>
      </c>
      <c r="X551" s="20" t="s">
        <v>274</v>
      </c>
      <c r="Y551" s="20" t="s">
        <v>52</v>
      </c>
      <c r="Z551" s="20" t="s">
        <v>1324</v>
      </c>
      <c r="AA551" s="20" t="s">
        <v>1325</v>
      </c>
      <c r="AB551" s="20" t="s">
        <v>942</v>
      </c>
      <c r="AC551" s="20" t="s">
        <v>689</v>
      </c>
      <c r="AD551" s="20" t="s">
        <v>56</v>
      </c>
      <c r="AE551" s="20" t="s">
        <v>864</v>
      </c>
      <c r="AF551" t="e">
        <f>VLOOKUP(L551,Contactos!B:B,1,0)</f>
        <v>#N/A</v>
      </c>
    </row>
    <row r="552" spans="1:32" ht="63.75" x14ac:dyDescent="0.2">
      <c r="A552" s="4">
        <f t="shared" si="25"/>
        <v>550</v>
      </c>
      <c r="B552" s="4" t="str">
        <f t="shared" si="26"/>
        <v>B010-00020427</v>
      </c>
      <c r="C552" s="4" t="str">
        <f>IFERROR(VLOOKUP(F552,Tablas!$A$1:$B$3,2,0),"")</f>
        <v>Boleta</v>
      </c>
      <c r="D552" s="4" t="str">
        <f t="shared" si="27"/>
        <v>Ecom - CONTADO / CASH - PE 4857 TEL: 982323111 RECOJO Basado en Pedidos de</v>
      </c>
      <c r="E552" s="19">
        <v>45553</v>
      </c>
      <c r="F552" s="20" t="s">
        <v>842</v>
      </c>
      <c r="G552" s="20" t="s">
        <v>1326</v>
      </c>
      <c r="H552" s="20" t="s">
        <v>44</v>
      </c>
      <c r="I552" s="20" t="s">
        <v>45</v>
      </c>
      <c r="J552" s="20" t="s">
        <v>1327</v>
      </c>
      <c r="K552" s="20" t="s">
        <v>1328</v>
      </c>
      <c r="L552" s="20" t="s">
        <v>1329</v>
      </c>
      <c r="M552" s="20"/>
      <c r="N552" s="21">
        <v>4.87</v>
      </c>
      <c r="O552" s="21">
        <v>0</v>
      </c>
      <c r="P552" s="20"/>
      <c r="Q552" s="19">
        <v>45553</v>
      </c>
      <c r="R552" s="20"/>
      <c r="S552" s="19">
        <v>45553</v>
      </c>
      <c r="T552" s="20" t="s">
        <v>49</v>
      </c>
      <c r="U552" s="20">
        <v>1025679</v>
      </c>
      <c r="V552" s="20">
        <v>240002964</v>
      </c>
      <c r="W552" s="20" t="s">
        <v>847</v>
      </c>
      <c r="X552" s="20" t="s">
        <v>274</v>
      </c>
      <c r="Y552" s="20" t="s">
        <v>52</v>
      </c>
      <c r="Z552" s="20" t="s">
        <v>1330</v>
      </c>
      <c r="AA552" s="20" t="s">
        <v>808</v>
      </c>
      <c r="AB552" s="20" t="s">
        <v>54</v>
      </c>
      <c r="AC552" s="20" t="s">
        <v>689</v>
      </c>
      <c r="AD552" s="20" t="s">
        <v>56</v>
      </c>
      <c r="AE552" s="20" t="s">
        <v>864</v>
      </c>
      <c r="AF552" t="e">
        <f>VLOOKUP(L552,Contactos!B:B,1,0)</f>
        <v>#N/A</v>
      </c>
    </row>
    <row r="553" spans="1:32" ht="51" x14ac:dyDescent="0.2">
      <c r="A553" s="4">
        <f t="shared" si="25"/>
        <v>551</v>
      </c>
      <c r="B553" s="4" t="str">
        <f t="shared" si="26"/>
        <v>B010-00020046</v>
      </c>
      <c r="C553" s="4" t="str">
        <f>IFERROR(VLOOKUP(F553,Tablas!$A$1:$B$3,2,0),"")</f>
        <v>Boleta</v>
      </c>
      <c r="D553" s="4" t="str">
        <f t="shared" si="27"/>
        <v>Ecom - CONTADO / CASH - PE 4224 TEL: 991142942 ENVÍO Basado en Entregas 09</v>
      </c>
      <c r="E553" s="19">
        <v>45523</v>
      </c>
      <c r="F553" s="20" t="s">
        <v>842</v>
      </c>
      <c r="G553" s="20" t="s">
        <v>1331</v>
      </c>
      <c r="H553" s="20" t="s">
        <v>44</v>
      </c>
      <c r="I553" s="20" t="s">
        <v>45</v>
      </c>
      <c r="J553" s="20" t="s">
        <v>1332</v>
      </c>
      <c r="K553" s="20" t="s">
        <v>1333</v>
      </c>
      <c r="L553" s="20" t="s">
        <v>1334</v>
      </c>
      <c r="M553" s="20"/>
      <c r="N553" s="21">
        <v>4.87</v>
      </c>
      <c r="O553" s="21">
        <v>0</v>
      </c>
      <c r="P553" s="20"/>
      <c r="Q553" s="19">
        <v>45523</v>
      </c>
      <c r="R553" s="20"/>
      <c r="S553" s="19">
        <v>45523</v>
      </c>
      <c r="T553" s="20" t="s">
        <v>49</v>
      </c>
      <c r="U553" s="20">
        <v>1010043</v>
      </c>
      <c r="V553" s="20">
        <v>240002582</v>
      </c>
      <c r="W553" s="20" t="s">
        <v>847</v>
      </c>
      <c r="X553" s="20" t="s">
        <v>274</v>
      </c>
      <c r="Y553" s="20" t="s">
        <v>52</v>
      </c>
      <c r="Z553" s="20" t="s">
        <v>1335</v>
      </c>
      <c r="AA553" s="20" t="s">
        <v>1336</v>
      </c>
      <c r="AB553" s="20" t="s">
        <v>436</v>
      </c>
      <c r="AC553" s="20" t="s">
        <v>167</v>
      </c>
      <c r="AD553" s="20" t="s">
        <v>56</v>
      </c>
      <c r="AE553" s="20" t="s">
        <v>864</v>
      </c>
      <c r="AF553" t="e">
        <f>VLOOKUP(L553,Contactos!B:B,1,0)</f>
        <v>#N/A</v>
      </c>
    </row>
    <row r="554" spans="1:32" ht="51" x14ac:dyDescent="0.2">
      <c r="A554" s="4">
        <f t="shared" si="25"/>
        <v>552</v>
      </c>
      <c r="B554" s="4" t="str">
        <f t="shared" si="26"/>
        <v>B010-00018614</v>
      </c>
      <c r="C554" s="4" t="str">
        <f>IFERROR(VLOOKUP(F554,Tablas!$A$1:$B$3,2,0),"")</f>
        <v>Boleta</v>
      </c>
      <c r="D554" s="4" t="str">
        <f t="shared" si="27"/>
        <v>Ecom - CONTADO / CASH - PE 1932 TEL: 960115838 (OLVA) Basado en Pedidos de</v>
      </c>
      <c r="E554" s="19">
        <v>45406</v>
      </c>
      <c r="F554" s="20" t="s">
        <v>842</v>
      </c>
      <c r="G554" s="20" t="s">
        <v>1337</v>
      </c>
      <c r="H554" s="20" t="s">
        <v>44</v>
      </c>
      <c r="I554" s="20" t="s">
        <v>45</v>
      </c>
      <c r="J554" s="20" t="s">
        <v>1338</v>
      </c>
      <c r="K554" s="20" t="s">
        <v>1339</v>
      </c>
      <c r="L554" s="20" t="s">
        <v>1340</v>
      </c>
      <c r="M554" s="20"/>
      <c r="N554" s="21">
        <v>4.92</v>
      </c>
      <c r="O554" s="21">
        <v>0</v>
      </c>
      <c r="P554" s="20"/>
      <c r="Q554" s="19">
        <v>45406</v>
      </c>
      <c r="R554" s="20"/>
      <c r="S554" s="19">
        <v>45406</v>
      </c>
      <c r="T554" s="20" t="s">
        <v>49</v>
      </c>
      <c r="U554" s="20">
        <v>954415</v>
      </c>
      <c r="V554" s="20">
        <v>240001090</v>
      </c>
      <c r="W554" s="20" t="s">
        <v>847</v>
      </c>
      <c r="X554" s="20" t="s">
        <v>274</v>
      </c>
      <c r="Y554" s="20" t="s">
        <v>52</v>
      </c>
      <c r="Z554" s="20" t="s">
        <v>1341</v>
      </c>
      <c r="AA554" s="20" t="s">
        <v>1342</v>
      </c>
      <c r="AB554" s="20" t="s">
        <v>1343</v>
      </c>
      <c r="AC554" s="20" t="s">
        <v>1343</v>
      </c>
      <c r="AD554" s="20" t="s">
        <v>56</v>
      </c>
      <c r="AE554" s="20" t="s">
        <v>864</v>
      </c>
      <c r="AF554" t="e">
        <f>VLOOKUP(L554,Contactos!B:B,1,0)</f>
        <v>#N/A</v>
      </c>
    </row>
    <row r="555" spans="1:32" ht="63.75" x14ac:dyDescent="0.2">
      <c r="A555" s="4">
        <f t="shared" si="25"/>
        <v>553</v>
      </c>
      <c r="B555" s="4" t="str">
        <f t="shared" si="26"/>
        <v>B010-00019464</v>
      </c>
      <c r="C555" s="4" t="str">
        <f>IFERROR(VLOOKUP(F555,Tablas!$A$1:$B$3,2,0),"")</f>
        <v>Boleta</v>
      </c>
      <c r="D555" s="4" t="str">
        <f t="shared" si="27"/>
        <v>Ecom - CONTADO / CASH - PE 3260 TEL: 999708203 Basado en Pedidos de client</v>
      </c>
      <c r="E555" s="19">
        <v>45482</v>
      </c>
      <c r="F555" s="20" t="s">
        <v>842</v>
      </c>
      <c r="G555" s="20" t="s">
        <v>1344</v>
      </c>
      <c r="H555" s="20" t="s">
        <v>44</v>
      </c>
      <c r="I555" s="20" t="s">
        <v>45</v>
      </c>
      <c r="J555" s="20" t="s">
        <v>1345</v>
      </c>
      <c r="K555" s="20" t="s">
        <v>1346</v>
      </c>
      <c r="L555" s="20" t="s">
        <v>1347</v>
      </c>
      <c r="M555" s="20"/>
      <c r="N555" s="21">
        <v>4.93</v>
      </c>
      <c r="O555" s="21">
        <v>0</v>
      </c>
      <c r="P555" s="20"/>
      <c r="Q555" s="19">
        <v>45482</v>
      </c>
      <c r="R555" s="20"/>
      <c r="S555" s="19">
        <v>45482</v>
      </c>
      <c r="T555" s="20" t="s">
        <v>49</v>
      </c>
      <c r="U555" s="20">
        <v>991987</v>
      </c>
      <c r="V555" s="20">
        <v>240001999</v>
      </c>
      <c r="W555" s="20" t="s">
        <v>847</v>
      </c>
      <c r="X555" s="20" t="s">
        <v>917</v>
      </c>
      <c r="Y555" s="20" t="s">
        <v>52</v>
      </c>
      <c r="Z555" s="20" t="s">
        <v>1348</v>
      </c>
      <c r="AA555" s="20" t="s">
        <v>353</v>
      </c>
      <c r="AB555" s="20" t="s">
        <v>54</v>
      </c>
      <c r="AC555" s="20" t="s">
        <v>689</v>
      </c>
      <c r="AD555" s="20" t="s">
        <v>56</v>
      </c>
      <c r="AE555" s="20" t="s">
        <v>864</v>
      </c>
      <c r="AF555" t="e">
        <f>VLOOKUP(L555,Contactos!B:B,1,0)</f>
        <v>#N/A</v>
      </c>
    </row>
    <row r="556" spans="1:32" ht="63.75" x14ac:dyDescent="0.2">
      <c r="A556" s="4">
        <f t="shared" si="25"/>
        <v>554</v>
      </c>
      <c r="B556" s="4" t="str">
        <f t="shared" si="26"/>
        <v>B010-00019398</v>
      </c>
      <c r="C556" s="4" t="str">
        <f>IFERROR(VLOOKUP(F556,Tablas!$A$1:$B$3,2,0),"")</f>
        <v>Boleta</v>
      </c>
      <c r="D556" s="4" t="str">
        <f t="shared" si="27"/>
        <v>Ecom - CONTADO / CASH - PE 3221 TEL: 994644966 Basado en Pedidos de client</v>
      </c>
      <c r="E556" s="19">
        <v>45474</v>
      </c>
      <c r="F556" s="20" t="s">
        <v>842</v>
      </c>
      <c r="G556" s="20" t="s">
        <v>1349</v>
      </c>
      <c r="H556" s="20" t="s">
        <v>44</v>
      </c>
      <c r="I556" s="20" t="s">
        <v>45</v>
      </c>
      <c r="J556" s="20" t="s">
        <v>1350</v>
      </c>
      <c r="K556" s="20" t="s">
        <v>1351</v>
      </c>
      <c r="L556" s="20" t="s">
        <v>1352</v>
      </c>
      <c r="M556" s="20"/>
      <c r="N556" s="21">
        <v>4.95</v>
      </c>
      <c r="O556" s="21">
        <v>0</v>
      </c>
      <c r="P556" s="20"/>
      <c r="Q556" s="19">
        <v>45474</v>
      </c>
      <c r="R556" s="20"/>
      <c r="S556" s="19">
        <v>45474</v>
      </c>
      <c r="T556" s="20" t="s">
        <v>49</v>
      </c>
      <c r="U556" s="20">
        <v>988598</v>
      </c>
      <c r="V556" s="20">
        <v>240001933</v>
      </c>
      <c r="W556" s="20" t="s">
        <v>847</v>
      </c>
      <c r="X556" s="20" t="s">
        <v>305</v>
      </c>
      <c r="Y556" s="20" t="s">
        <v>52</v>
      </c>
      <c r="Z556" s="20" t="s">
        <v>1353</v>
      </c>
      <c r="AA556" s="20" t="s">
        <v>1354</v>
      </c>
      <c r="AB556" s="20" t="s">
        <v>1355</v>
      </c>
      <c r="AC556" s="20" t="s">
        <v>689</v>
      </c>
      <c r="AD556" s="20" t="s">
        <v>56</v>
      </c>
      <c r="AE556" s="20" t="s">
        <v>864</v>
      </c>
      <c r="AF556" t="e">
        <f>VLOOKUP(L556,Contactos!B:B,1,0)</f>
        <v>#N/A</v>
      </c>
    </row>
    <row r="557" spans="1:32" ht="63.75" x14ac:dyDescent="0.2">
      <c r="A557" s="4">
        <f t="shared" si="25"/>
        <v>555</v>
      </c>
      <c r="B557" s="4" t="str">
        <f t="shared" si="26"/>
        <v>B010-00018109</v>
      </c>
      <c r="C557" s="4" t="str">
        <f>IFERROR(VLOOKUP(F557,Tablas!$A$1:$B$3,2,0),"")</f>
        <v>Boleta</v>
      </c>
      <c r="D557" s="4" t="str">
        <f t="shared" si="27"/>
        <v>Ecom - CONTADO / CASH - PE 1040 TEL: 975417103 Basado en Pedidos de client</v>
      </c>
      <c r="E557" s="19">
        <v>45357</v>
      </c>
      <c r="F557" s="20" t="s">
        <v>842</v>
      </c>
      <c r="G557" s="20" t="s">
        <v>1356</v>
      </c>
      <c r="H557" s="20" t="s">
        <v>44</v>
      </c>
      <c r="I557" s="20" t="s">
        <v>45</v>
      </c>
      <c r="J557" s="20" t="s">
        <v>1357</v>
      </c>
      <c r="K557" s="20" t="s">
        <v>1358</v>
      </c>
      <c r="L557" s="20" t="s">
        <v>1359</v>
      </c>
      <c r="M557" s="20"/>
      <c r="N557" s="21">
        <v>4.96</v>
      </c>
      <c r="O557" s="21">
        <v>0</v>
      </c>
      <c r="P557" s="20"/>
      <c r="Q557" s="19">
        <v>45357</v>
      </c>
      <c r="R557" s="20"/>
      <c r="S557" s="19">
        <v>45357</v>
      </c>
      <c r="T557" s="20" t="s">
        <v>49</v>
      </c>
      <c r="U557" s="20">
        <v>929187</v>
      </c>
      <c r="V557" s="20">
        <v>240000583</v>
      </c>
      <c r="W557" s="20" t="s">
        <v>847</v>
      </c>
      <c r="X557" s="20" t="s">
        <v>917</v>
      </c>
      <c r="Y557" s="20" t="s">
        <v>52</v>
      </c>
      <c r="Z557" s="20" t="s">
        <v>1360</v>
      </c>
      <c r="AA557" s="20" t="s">
        <v>1361</v>
      </c>
      <c r="AB557" s="20" t="s">
        <v>1362</v>
      </c>
      <c r="AC557" s="20" t="s">
        <v>689</v>
      </c>
      <c r="AD557" s="20" t="s">
        <v>56</v>
      </c>
      <c r="AE557" s="20" t="s">
        <v>864</v>
      </c>
      <c r="AF557" t="e">
        <f>VLOOKUP(L557,Contactos!B:B,1,0)</f>
        <v>#N/A</v>
      </c>
    </row>
    <row r="558" spans="1:32" ht="63.75" x14ac:dyDescent="0.2">
      <c r="A558" s="4">
        <f t="shared" si="25"/>
        <v>556</v>
      </c>
      <c r="B558" s="4" t="str">
        <f t="shared" si="26"/>
        <v>B010-00017964</v>
      </c>
      <c r="C558" s="4" t="str">
        <f>IFERROR(VLOOKUP(F558,Tablas!$A$1:$B$3,2,0),"")</f>
        <v>Boleta</v>
      </c>
      <c r="D558" s="4" t="str">
        <f t="shared" si="27"/>
        <v>Ecom - CONTADO / CASH - PE 0824 TEL: 955532484 Basado en Pedidos de client</v>
      </c>
      <c r="E558" s="19">
        <v>45342</v>
      </c>
      <c r="F558" s="20" t="s">
        <v>842</v>
      </c>
      <c r="G558" s="20" t="s">
        <v>1363</v>
      </c>
      <c r="H558" s="20" t="s">
        <v>44</v>
      </c>
      <c r="I558" s="20" t="s">
        <v>45</v>
      </c>
      <c r="J558" s="20" t="s">
        <v>1364</v>
      </c>
      <c r="K558" s="20" t="s">
        <v>1365</v>
      </c>
      <c r="L558" s="20" t="s">
        <v>1366</v>
      </c>
      <c r="M558" s="20"/>
      <c r="N558" s="21">
        <v>5.05</v>
      </c>
      <c r="O558" s="21">
        <v>0</v>
      </c>
      <c r="P558" s="20"/>
      <c r="Q558" s="19">
        <v>45342</v>
      </c>
      <c r="R558" s="20"/>
      <c r="S558" s="19">
        <v>45342</v>
      </c>
      <c r="T558" s="20" t="s">
        <v>49</v>
      </c>
      <c r="U558" s="20">
        <v>921721</v>
      </c>
      <c r="V558" s="20">
        <v>240000438</v>
      </c>
      <c r="W558" s="20" t="s">
        <v>847</v>
      </c>
      <c r="X558" s="20" t="s">
        <v>305</v>
      </c>
      <c r="Y558" s="20" t="s">
        <v>52</v>
      </c>
      <c r="Z558" s="20" t="s">
        <v>1367</v>
      </c>
      <c r="AA558" s="20" t="s">
        <v>1368</v>
      </c>
      <c r="AB558" s="20" t="s">
        <v>1054</v>
      </c>
      <c r="AC558" s="20" t="s">
        <v>689</v>
      </c>
      <c r="AD558" s="20" t="s">
        <v>56</v>
      </c>
      <c r="AE558" s="20" t="s">
        <v>864</v>
      </c>
      <c r="AF558" t="e">
        <f>VLOOKUP(L558,Contactos!B:B,1,0)</f>
        <v>#N/A</v>
      </c>
    </row>
    <row r="559" spans="1:32" ht="63.75" x14ac:dyDescent="0.2">
      <c r="A559" s="4">
        <f t="shared" si="25"/>
        <v>557</v>
      </c>
      <c r="B559" s="4" t="str">
        <f t="shared" si="26"/>
        <v>B010-00020084</v>
      </c>
      <c r="C559" s="4" t="str">
        <f>IFERROR(VLOOKUP(F559,Tablas!$A$1:$B$3,2,0),"")</f>
        <v>Boleta</v>
      </c>
      <c r="D559" s="4" t="str">
        <f t="shared" si="27"/>
        <v>Ecom - CONTADO / CASH - PE 4273 CANI-TABS TEL: 930520029 ENVÍO Basado en E</v>
      </c>
      <c r="E559" s="19">
        <v>45525</v>
      </c>
      <c r="F559" s="20" t="s">
        <v>842</v>
      </c>
      <c r="G559" s="20" t="s">
        <v>1369</v>
      </c>
      <c r="H559" s="20" t="s">
        <v>44</v>
      </c>
      <c r="I559" s="20" t="s">
        <v>45</v>
      </c>
      <c r="J559" s="20" t="s">
        <v>1370</v>
      </c>
      <c r="K559" s="20" t="s">
        <v>1371</v>
      </c>
      <c r="L559" s="20" t="s">
        <v>1372</v>
      </c>
      <c r="M559" s="20"/>
      <c r="N559" s="21">
        <v>5.08</v>
      </c>
      <c r="O559" s="21">
        <v>0</v>
      </c>
      <c r="P559" s="20"/>
      <c r="Q559" s="19">
        <v>45525</v>
      </c>
      <c r="R559" s="20"/>
      <c r="S559" s="19">
        <v>45525</v>
      </c>
      <c r="T559" s="20" t="s">
        <v>49</v>
      </c>
      <c r="U559" s="20">
        <v>1011284</v>
      </c>
      <c r="V559" s="20">
        <v>240002621</v>
      </c>
      <c r="W559" s="20" t="s">
        <v>847</v>
      </c>
      <c r="X559" s="20" t="s">
        <v>274</v>
      </c>
      <c r="Y559" s="20" t="s">
        <v>52</v>
      </c>
      <c r="Z559" s="20" t="s">
        <v>1373</v>
      </c>
      <c r="AA559" s="20" t="s">
        <v>1374</v>
      </c>
      <c r="AB559" s="20" t="s">
        <v>789</v>
      </c>
      <c r="AC559" s="20" t="s">
        <v>167</v>
      </c>
      <c r="AD559" s="20" t="s">
        <v>56</v>
      </c>
      <c r="AE559" s="20" t="s">
        <v>864</v>
      </c>
      <c r="AF559" t="e">
        <f>VLOOKUP(L559,Contactos!B:B,1,0)</f>
        <v>#N/A</v>
      </c>
    </row>
    <row r="560" spans="1:32" ht="63.75" x14ac:dyDescent="0.2">
      <c r="A560" s="4">
        <f t="shared" si="25"/>
        <v>558</v>
      </c>
      <c r="B560" s="4" t="str">
        <f t="shared" si="26"/>
        <v>B010-00018000</v>
      </c>
      <c r="C560" s="4" t="str">
        <f>IFERROR(VLOOKUP(F560,Tablas!$A$1:$B$3,2,0),"")</f>
        <v>Boleta</v>
      </c>
      <c r="D560" s="4" t="str">
        <f t="shared" si="27"/>
        <v>Ecom - CONTADO / CASH - PE 0890 SHOP Basado en Entregas 09-0010-00059042.</v>
      </c>
      <c r="E560" s="19">
        <v>45348</v>
      </c>
      <c r="F560" s="20" t="s">
        <v>842</v>
      </c>
      <c r="G560" s="20" t="s">
        <v>1375</v>
      </c>
      <c r="H560" s="20" t="s">
        <v>44</v>
      </c>
      <c r="I560" s="20" t="s">
        <v>45</v>
      </c>
      <c r="J560" s="20" t="s">
        <v>1376</v>
      </c>
      <c r="K560" s="20" t="s">
        <v>1377</v>
      </c>
      <c r="L560" s="20" t="s">
        <v>1378</v>
      </c>
      <c r="M560" s="20"/>
      <c r="N560" s="21">
        <v>5.1100000000000003</v>
      </c>
      <c r="O560" s="21">
        <v>0</v>
      </c>
      <c r="P560" s="20"/>
      <c r="Q560" s="19">
        <v>45348</v>
      </c>
      <c r="R560" s="20"/>
      <c r="S560" s="19">
        <v>45348</v>
      </c>
      <c r="T560" s="20" t="s">
        <v>49</v>
      </c>
      <c r="U560" s="20">
        <v>925144</v>
      </c>
      <c r="V560" s="20">
        <v>240000474</v>
      </c>
      <c r="W560" s="20" t="s">
        <v>847</v>
      </c>
      <c r="X560" s="20" t="s">
        <v>274</v>
      </c>
      <c r="Y560" s="20" t="s">
        <v>52</v>
      </c>
      <c r="Z560" s="20" t="s">
        <v>1379</v>
      </c>
      <c r="AA560" s="20" t="s">
        <v>689</v>
      </c>
      <c r="AB560" s="20" t="s">
        <v>167</v>
      </c>
      <c r="AC560" s="20" t="s">
        <v>167</v>
      </c>
      <c r="AD560" s="20" t="s">
        <v>56</v>
      </c>
      <c r="AE560" s="20" t="s">
        <v>864</v>
      </c>
      <c r="AF560" t="e">
        <f>VLOOKUP(L560,Contactos!B:B,1,0)</f>
        <v>#N/A</v>
      </c>
    </row>
    <row r="561" spans="1:32" ht="63.75" x14ac:dyDescent="0.2">
      <c r="A561" s="4">
        <f t="shared" si="25"/>
        <v>559</v>
      </c>
      <c r="B561" s="4" t="str">
        <f t="shared" si="26"/>
        <v>B010-00020176</v>
      </c>
      <c r="C561" s="4" t="str">
        <f>IFERROR(VLOOKUP(F561,Tablas!$A$1:$B$3,2,0),"")</f>
        <v>Boleta</v>
      </c>
      <c r="D561" s="4" t="str">
        <f t="shared" si="27"/>
        <v>Ecom - CONTADO / CASH - PE 4410 TEL: 997950666 RECOJO Basado en Entregas 0</v>
      </c>
      <c r="E561" s="19">
        <v>45530</v>
      </c>
      <c r="F561" s="20" t="s">
        <v>842</v>
      </c>
      <c r="G561" s="20" t="s">
        <v>1380</v>
      </c>
      <c r="H561" s="20" t="s">
        <v>44</v>
      </c>
      <c r="I561" s="20" t="s">
        <v>45</v>
      </c>
      <c r="J561" s="20" t="s">
        <v>1381</v>
      </c>
      <c r="K561" s="20" t="s">
        <v>1382</v>
      </c>
      <c r="L561" s="20" t="s">
        <v>1383</v>
      </c>
      <c r="M561" s="20"/>
      <c r="N561" s="21">
        <v>5.1100000000000003</v>
      </c>
      <c r="O561" s="21">
        <v>0</v>
      </c>
      <c r="P561" s="20"/>
      <c r="Q561" s="19">
        <v>45530</v>
      </c>
      <c r="R561" s="20"/>
      <c r="S561" s="19">
        <v>45530</v>
      </c>
      <c r="T561" s="20" t="s">
        <v>49</v>
      </c>
      <c r="U561" s="20">
        <v>1013374</v>
      </c>
      <c r="V561" s="20">
        <v>240002713</v>
      </c>
      <c r="W561" s="20" t="s">
        <v>847</v>
      </c>
      <c r="X561" s="20" t="s">
        <v>305</v>
      </c>
      <c r="Y561" s="20" t="s">
        <v>52</v>
      </c>
      <c r="Z561" s="20" t="s">
        <v>1384</v>
      </c>
      <c r="AA561" s="20" t="s">
        <v>353</v>
      </c>
      <c r="AB561" s="20" t="s">
        <v>54</v>
      </c>
      <c r="AC561" s="20" t="s">
        <v>689</v>
      </c>
      <c r="AD561" s="20" t="s">
        <v>56</v>
      </c>
      <c r="AE561" s="20" t="s">
        <v>864</v>
      </c>
      <c r="AF561" t="e">
        <f>VLOOKUP(L561,Contactos!B:B,1,0)</f>
        <v>#N/A</v>
      </c>
    </row>
    <row r="562" spans="1:32" ht="63.75" x14ac:dyDescent="0.2">
      <c r="A562" s="4">
        <f t="shared" si="25"/>
        <v>560</v>
      </c>
      <c r="B562" s="4" t="str">
        <f t="shared" si="26"/>
        <v>B010-00018856</v>
      </c>
      <c r="C562" s="4" t="str">
        <f>IFERROR(VLOOKUP(F562,Tablas!$A$1:$B$3,2,0),"")</f>
        <v>Boleta</v>
      </c>
      <c r="D562" s="4" t="str">
        <f t="shared" si="27"/>
        <v>Ecom - CONTADO / CASH - PE 2304 TEL: 947028574 Basado en Pedidos de client</v>
      </c>
      <c r="E562" s="19">
        <v>45427</v>
      </c>
      <c r="F562" s="20" t="s">
        <v>842</v>
      </c>
      <c r="G562" s="20" t="s">
        <v>1385</v>
      </c>
      <c r="H562" s="20" t="s">
        <v>44</v>
      </c>
      <c r="I562" s="20" t="s">
        <v>45</v>
      </c>
      <c r="J562" s="20" t="s">
        <v>1386</v>
      </c>
      <c r="K562" s="20" t="s">
        <v>1387</v>
      </c>
      <c r="L562" s="20" t="s">
        <v>1388</v>
      </c>
      <c r="M562" s="20"/>
      <c r="N562" s="21">
        <v>5.19</v>
      </c>
      <c r="O562" s="21">
        <v>0</v>
      </c>
      <c r="P562" s="20"/>
      <c r="Q562" s="19">
        <v>45427</v>
      </c>
      <c r="R562" s="20"/>
      <c r="S562" s="19">
        <v>45427</v>
      </c>
      <c r="T562" s="20" t="s">
        <v>49</v>
      </c>
      <c r="U562" s="20">
        <v>963871</v>
      </c>
      <c r="V562" s="20">
        <v>240001334</v>
      </c>
      <c r="W562" s="20" t="s">
        <v>847</v>
      </c>
      <c r="X562" s="20" t="s">
        <v>274</v>
      </c>
      <c r="Y562" s="20" t="s">
        <v>52</v>
      </c>
      <c r="Z562" s="20" t="s">
        <v>1389</v>
      </c>
      <c r="AA562" s="20" t="s">
        <v>1390</v>
      </c>
      <c r="AB562" s="20" t="s">
        <v>1391</v>
      </c>
      <c r="AC562" s="20" t="s">
        <v>689</v>
      </c>
      <c r="AD562" s="20" t="s">
        <v>56</v>
      </c>
      <c r="AE562" s="20" t="s">
        <v>864</v>
      </c>
      <c r="AF562" t="e">
        <f>VLOOKUP(L562,Contactos!B:B,1,0)</f>
        <v>#N/A</v>
      </c>
    </row>
    <row r="563" spans="1:32" ht="63.75" x14ac:dyDescent="0.2">
      <c r="A563" s="4">
        <f t="shared" si="25"/>
        <v>561</v>
      </c>
      <c r="B563" s="4" t="str">
        <f t="shared" si="26"/>
        <v>B010-00020489</v>
      </c>
      <c r="C563" s="4" t="str">
        <f>IFERROR(VLOOKUP(F563,Tablas!$A$1:$B$3,2,0),"")</f>
        <v>Boleta</v>
      </c>
      <c r="D563" s="4" t="str">
        <f t="shared" si="27"/>
        <v>Ecom - CONTADO / CASH - PE 4979 TEL: 997525619 RECOJO Basado en Entregas 0</v>
      </c>
      <c r="E563" s="19">
        <v>45558</v>
      </c>
      <c r="F563" s="20" t="s">
        <v>842</v>
      </c>
      <c r="G563" s="20" t="s">
        <v>1392</v>
      </c>
      <c r="H563" s="20" t="s">
        <v>44</v>
      </c>
      <c r="I563" s="20" t="s">
        <v>45</v>
      </c>
      <c r="J563" s="20" t="s">
        <v>884</v>
      </c>
      <c r="K563" s="20" t="s">
        <v>885</v>
      </c>
      <c r="L563" s="20" t="s">
        <v>886</v>
      </c>
      <c r="M563" s="20"/>
      <c r="N563" s="21">
        <v>5.21</v>
      </c>
      <c r="O563" s="21">
        <v>0</v>
      </c>
      <c r="P563" s="20"/>
      <c r="Q563" s="19">
        <v>45558</v>
      </c>
      <c r="R563" s="20"/>
      <c r="S563" s="19">
        <v>45558</v>
      </c>
      <c r="T563" s="20" t="s">
        <v>49</v>
      </c>
      <c r="U563" s="20">
        <v>1027674</v>
      </c>
      <c r="V563" s="20">
        <v>240003026</v>
      </c>
      <c r="W563" s="20" t="s">
        <v>847</v>
      </c>
      <c r="X563" s="20" t="s">
        <v>274</v>
      </c>
      <c r="Y563" s="20" t="s">
        <v>52</v>
      </c>
      <c r="Z563" s="20" t="s">
        <v>1393</v>
      </c>
      <c r="AA563" s="20" t="s">
        <v>808</v>
      </c>
      <c r="AB563" s="20" t="s">
        <v>54</v>
      </c>
      <c r="AC563" s="20" t="s">
        <v>167</v>
      </c>
      <c r="AD563" s="20" t="s">
        <v>56</v>
      </c>
      <c r="AE563" s="20" t="s">
        <v>864</v>
      </c>
      <c r="AF563" t="e">
        <f>VLOOKUP(L563,Contactos!B:B,1,0)</f>
        <v>#N/A</v>
      </c>
    </row>
    <row r="564" spans="1:32" ht="63.75" x14ac:dyDescent="0.2">
      <c r="A564" s="4">
        <f t="shared" si="25"/>
        <v>562</v>
      </c>
      <c r="B564" s="4" t="str">
        <f t="shared" si="26"/>
        <v>B010-00017978</v>
      </c>
      <c r="C564" s="4" t="str">
        <f>IFERROR(VLOOKUP(F564,Tablas!$A$1:$B$3,2,0),"")</f>
        <v>Boleta</v>
      </c>
      <c r="D564" s="4" t="str">
        <f t="shared" si="27"/>
        <v>Ecom - CONTADO / CASH - PE 0853 TEL: 923043813 Basado en Entregas 09-0010-</v>
      </c>
      <c r="E564" s="19">
        <v>45344</v>
      </c>
      <c r="F564" s="20" t="s">
        <v>842</v>
      </c>
      <c r="G564" s="20" t="s">
        <v>1394</v>
      </c>
      <c r="H564" s="20" t="s">
        <v>44</v>
      </c>
      <c r="I564" s="20" t="s">
        <v>45</v>
      </c>
      <c r="J564" s="20" t="s">
        <v>1395</v>
      </c>
      <c r="K564" s="20" t="s">
        <v>1396</v>
      </c>
      <c r="L564" s="20" t="s">
        <v>1397</v>
      </c>
      <c r="M564" s="20"/>
      <c r="N564" s="21">
        <v>5.23</v>
      </c>
      <c r="O564" s="21">
        <v>0</v>
      </c>
      <c r="P564" s="20"/>
      <c r="Q564" s="19">
        <v>45344</v>
      </c>
      <c r="R564" s="20"/>
      <c r="S564" s="19">
        <v>45344</v>
      </c>
      <c r="T564" s="20" t="s">
        <v>49</v>
      </c>
      <c r="U564" s="20">
        <v>924049</v>
      </c>
      <c r="V564" s="20">
        <v>240000452</v>
      </c>
      <c r="W564" s="20" t="s">
        <v>847</v>
      </c>
      <c r="X564" s="20" t="s">
        <v>305</v>
      </c>
      <c r="Y564" s="20" t="s">
        <v>52</v>
      </c>
      <c r="Z564" s="20" t="s">
        <v>1398</v>
      </c>
      <c r="AA564" s="20" t="s">
        <v>1399</v>
      </c>
      <c r="AB564" s="20" t="s">
        <v>963</v>
      </c>
      <c r="AC564" s="20" t="s">
        <v>689</v>
      </c>
      <c r="AD564" s="20" t="s">
        <v>56</v>
      </c>
      <c r="AE564" s="20" t="s">
        <v>864</v>
      </c>
      <c r="AF564" t="e">
        <f>VLOOKUP(L564,Contactos!B:B,1,0)</f>
        <v>#N/A</v>
      </c>
    </row>
    <row r="565" spans="1:32" ht="63.75" x14ac:dyDescent="0.2">
      <c r="A565" s="4">
        <f t="shared" si="25"/>
        <v>563</v>
      </c>
      <c r="B565" s="4" t="str">
        <f t="shared" si="26"/>
        <v>B010-00017952</v>
      </c>
      <c r="C565" s="4" t="str">
        <f>IFERROR(VLOOKUP(F565,Tablas!$A$1:$B$3,2,0),"")</f>
        <v>Boleta</v>
      </c>
      <c r="D565" s="4" t="str">
        <f t="shared" si="27"/>
        <v>Venta Asistida - CONTADO / CASH - PE 0802 RECOGE: Darwing Manuel Santur Abad DNI: 44</v>
      </c>
      <c r="E565" s="19">
        <v>45341</v>
      </c>
      <c r="F565" s="20" t="s">
        <v>842</v>
      </c>
      <c r="G565" s="20" t="s">
        <v>1400</v>
      </c>
      <c r="H565" s="20" t="s">
        <v>44</v>
      </c>
      <c r="I565" s="20" t="s">
        <v>45</v>
      </c>
      <c r="J565" s="20" t="s">
        <v>1401</v>
      </c>
      <c r="K565" s="20" t="s">
        <v>1402</v>
      </c>
      <c r="L565" s="20" t="s">
        <v>1403</v>
      </c>
      <c r="M565" s="20"/>
      <c r="N565" s="21">
        <v>5.24</v>
      </c>
      <c r="O565" s="21">
        <v>0</v>
      </c>
      <c r="P565" s="20"/>
      <c r="Q565" s="19">
        <v>45341</v>
      </c>
      <c r="R565" s="20"/>
      <c r="S565" s="19">
        <v>45341</v>
      </c>
      <c r="T565" s="20" t="s">
        <v>49</v>
      </c>
      <c r="U565" s="20">
        <v>921306</v>
      </c>
      <c r="V565" s="20">
        <v>240000426</v>
      </c>
      <c r="W565" s="20" t="s">
        <v>847</v>
      </c>
      <c r="X565" s="20" t="s">
        <v>305</v>
      </c>
      <c r="Y565" s="20" t="s">
        <v>52</v>
      </c>
      <c r="Z565" s="20" t="s">
        <v>1404</v>
      </c>
      <c r="AA565" s="20" t="s">
        <v>1405</v>
      </c>
      <c r="AB565" s="20" t="s">
        <v>1406</v>
      </c>
      <c r="AC565" s="20" t="s">
        <v>1406</v>
      </c>
      <c r="AD565" s="20" t="s">
        <v>56</v>
      </c>
      <c r="AE565" s="20" t="s">
        <v>983</v>
      </c>
      <c r="AF565" t="e">
        <f>VLOOKUP(L565,Contactos!B:B,1,0)</f>
        <v>#N/A</v>
      </c>
    </row>
    <row r="566" spans="1:32" ht="51" x14ac:dyDescent="0.2">
      <c r="A566" s="4">
        <f t="shared" si="25"/>
        <v>564</v>
      </c>
      <c r="B566" s="4" t="str">
        <f t="shared" si="26"/>
        <v>B010-00020295</v>
      </c>
      <c r="C566" s="4" t="str">
        <f>IFERROR(VLOOKUP(F566,Tablas!$A$1:$B$3,2,0),"")</f>
        <v>Boleta</v>
      </c>
      <c r="D566" s="4" t="str">
        <f t="shared" si="27"/>
        <v>Ecom - CONTADO / CASH - PE 4569 TEL: 995550455 ENVÍO Basado en Entregas 09</v>
      </c>
      <c r="E566" s="19">
        <v>45539</v>
      </c>
      <c r="F566" s="20" t="s">
        <v>842</v>
      </c>
      <c r="G566" s="20" t="s">
        <v>1407</v>
      </c>
      <c r="H566" s="20" t="s">
        <v>44</v>
      </c>
      <c r="I566" s="20" t="s">
        <v>45</v>
      </c>
      <c r="J566" s="20" t="s">
        <v>1408</v>
      </c>
      <c r="K566" s="20" t="s">
        <v>1409</v>
      </c>
      <c r="L566" s="20" t="s">
        <v>1410</v>
      </c>
      <c r="M566" s="20"/>
      <c r="N566" s="21">
        <v>5.27</v>
      </c>
      <c r="O566" s="21">
        <v>0</v>
      </c>
      <c r="P566" s="20"/>
      <c r="Q566" s="19">
        <v>45539</v>
      </c>
      <c r="R566" s="20"/>
      <c r="S566" s="19">
        <v>45539</v>
      </c>
      <c r="T566" s="20" t="s">
        <v>49</v>
      </c>
      <c r="U566" s="20">
        <v>1018669</v>
      </c>
      <c r="V566" s="20">
        <v>240002832</v>
      </c>
      <c r="W566" s="20" t="s">
        <v>847</v>
      </c>
      <c r="X566" s="20" t="s">
        <v>305</v>
      </c>
      <c r="Y566" s="20" t="s">
        <v>52</v>
      </c>
      <c r="Z566" s="20" t="s">
        <v>1411</v>
      </c>
      <c r="AA566" s="20" t="s">
        <v>1412</v>
      </c>
      <c r="AB566" s="20" t="s">
        <v>1413</v>
      </c>
      <c r="AC566" s="20" t="s">
        <v>167</v>
      </c>
      <c r="AD566" s="20" t="s">
        <v>56</v>
      </c>
      <c r="AE566" s="20" t="s">
        <v>864</v>
      </c>
      <c r="AF566" t="e">
        <f>VLOOKUP(L566,Contactos!B:B,1,0)</f>
        <v>#N/A</v>
      </c>
    </row>
    <row r="567" spans="1:32" ht="25.5" x14ac:dyDescent="0.2">
      <c r="A567" s="4">
        <f t="shared" si="25"/>
        <v>565</v>
      </c>
      <c r="B567" s="4" t="str">
        <f t="shared" si="26"/>
        <v/>
      </c>
      <c r="C567" s="4" t="str">
        <f>IFERROR(VLOOKUP(F567,Tablas!$A$1:$B$3,2,0),"")</f>
        <v/>
      </c>
      <c r="D567" s="4" t="str">
        <f t="shared" si="27"/>
        <v xml:space="preserve"> - COBRANZA DOC. 45 DIAS / DA 45 DAYS - Dif. en cambio</v>
      </c>
      <c r="E567" s="19">
        <v>44957</v>
      </c>
      <c r="F567" s="20" t="s">
        <v>27</v>
      </c>
      <c r="G567" s="20"/>
      <c r="H567" s="20" t="s">
        <v>80</v>
      </c>
      <c r="I567" s="20" t="s">
        <v>81</v>
      </c>
      <c r="J567" s="20" t="s">
        <v>354</v>
      </c>
      <c r="K567" s="20" t="s">
        <v>354</v>
      </c>
      <c r="L567" s="20" t="s">
        <v>355</v>
      </c>
      <c r="M567" s="20" t="s">
        <v>33</v>
      </c>
      <c r="N567" s="21">
        <v>5.33</v>
      </c>
      <c r="O567" s="21">
        <v>0</v>
      </c>
      <c r="P567" s="20"/>
      <c r="Q567" s="19">
        <v>44957</v>
      </c>
      <c r="R567" s="20"/>
      <c r="S567" s="20"/>
      <c r="T567" s="20" t="s">
        <v>229</v>
      </c>
      <c r="U567" s="20">
        <v>781546</v>
      </c>
      <c r="V567" s="20">
        <v>230007505</v>
      </c>
      <c r="W567" s="20" t="s">
        <v>50</v>
      </c>
      <c r="X567" s="20" t="s">
        <v>841</v>
      </c>
      <c r="Y567" s="20" t="s">
        <v>37</v>
      </c>
      <c r="Z567" s="20" t="s">
        <v>63</v>
      </c>
      <c r="AA567" s="20" t="s">
        <v>356</v>
      </c>
      <c r="AB567" s="20"/>
      <c r="AC567" s="20"/>
      <c r="AD567" s="20" t="s">
        <v>357</v>
      </c>
      <c r="AE567" s="20"/>
      <c r="AF567" t="str">
        <f>VLOOKUP(L567,Contactos!B:B,1,0)</f>
        <v>DERIBAL SOCIEDAD ANONIMA</v>
      </c>
    </row>
    <row r="568" spans="1:32" ht="25.5" x14ac:dyDescent="0.2">
      <c r="A568" s="4">
        <f t="shared" si="25"/>
        <v>566</v>
      </c>
      <c r="B568" s="4" t="str">
        <f t="shared" si="26"/>
        <v/>
      </c>
      <c r="C568" s="4" t="str">
        <f>IFERROR(VLOOKUP(F568,Tablas!$A$1:$B$3,2,0),"")</f>
        <v/>
      </c>
      <c r="D568" s="4" t="str">
        <f t="shared" si="27"/>
        <v xml:space="preserve"> - CONTADO / CASH - Dif. en cambio</v>
      </c>
      <c r="E568" s="19">
        <v>45473</v>
      </c>
      <c r="F568" s="20" t="s">
        <v>27</v>
      </c>
      <c r="G568" s="20"/>
      <c r="H568" s="20" t="s">
        <v>80</v>
      </c>
      <c r="I568" s="20" t="s">
        <v>81</v>
      </c>
      <c r="J568" s="20" t="s">
        <v>153</v>
      </c>
      <c r="K568" s="20" t="s">
        <v>153</v>
      </c>
      <c r="L568" s="20" t="s">
        <v>154</v>
      </c>
      <c r="M568" s="20"/>
      <c r="N568" s="21">
        <v>5.34</v>
      </c>
      <c r="O568" s="21">
        <v>0</v>
      </c>
      <c r="P568" s="20"/>
      <c r="Q568" s="19">
        <v>45473</v>
      </c>
      <c r="R568" s="20"/>
      <c r="S568" s="20"/>
      <c r="T568" s="20" t="s">
        <v>49</v>
      </c>
      <c r="U568" s="20">
        <v>1028684</v>
      </c>
      <c r="V568" s="20">
        <v>240026946</v>
      </c>
      <c r="W568" s="20" t="s">
        <v>50</v>
      </c>
      <c r="X568" s="20" t="s">
        <v>153</v>
      </c>
      <c r="Y568" s="20" t="s">
        <v>37</v>
      </c>
      <c r="Z568" s="20" t="s">
        <v>63</v>
      </c>
      <c r="AA568" s="20" t="s">
        <v>156</v>
      </c>
      <c r="AB568" s="20"/>
      <c r="AC568" s="20" t="s">
        <v>157</v>
      </c>
      <c r="AD568" s="20" t="s">
        <v>158</v>
      </c>
      <c r="AE568" s="20"/>
      <c r="AF568" t="str">
        <f>VLOOKUP(L568,Contactos!B:B,1,0)</f>
        <v>MY PETS VETERINARY CENTER W.L.L</v>
      </c>
    </row>
    <row r="569" spans="1:32" ht="76.5" x14ac:dyDescent="0.2">
      <c r="A569" s="4">
        <f t="shared" si="25"/>
        <v>567</v>
      </c>
      <c r="B569" s="4" t="str">
        <f t="shared" si="26"/>
        <v>B010-00019202</v>
      </c>
      <c r="C569" s="4" t="str">
        <f>IFERROR(VLOOKUP(F569,Tablas!$A$1:$B$3,2,0),"")</f>
        <v>Boleta</v>
      </c>
      <c r="D569" s="4" t="str">
        <f t="shared" si="27"/>
        <v>Ecom - CONTADO / CASH - PE 2785 RECOGE: Milton Villoslada Salazar DNI: 727</v>
      </c>
      <c r="E569" s="19">
        <v>45449</v>
      </c>
      <c r="F569" s="20" t="s">
        <v>842</v>
      </c>
      <c r="G569" s="20" t="s">
        <v>1414</v>
      </c>
      <c r="H569" s="20" t="s">
        <v>44</v>
      </c>
      <c r="I569" s="20" t="s">
        <v>45</v>
      </c>
      <c r="J569" s="20" t="s">
        <v>1415</v>
      </c>
      <c r="K569" s="20" t="s">
        <v>1416</v>
      </c>
      <c r="L569" s="20" t="s">
        <v>1417</v>
      </c>
      <c r="M569" s="20"/>
      <c r="N569" s="21">
        <v>5.36</v>
      </c>
      <c r="O569" s="21">
        <v>0</v>
      </c>
      <c r="P569" s="20"/>
      <c r="Q569" s="19">
        <v>45449</v>
      </c>
      <c r="R569" s="20"/>
      <c r="S569" s="19">
        <v>45449</v>
      </c>
      <c r="T569" s="20" t="s">
        <v>49</v>
      </c>
      <c r="U569" s="20">
        <v>978578</v>
      </c>
      <c r="V569" s="20">
        <v>240001736</v>
      </c>
      <c r="W569" s="20" t="s">
        <v>847</v>
      </c>
      <c r="X569" s="20" t="s">
        <v>305</v>
      </c>
      <c r="Y569" s="20" t="s">
        <v>52</v>
      </c>
      <c r="Z569" s="20" t="s">
        <v>1418</v>
      </c>
      <c r="AA569" s="20" t="s">
        <v>1419</v>
      </c>
      <c r="AB569" s="20" t="s">
        <v>1420</v>
      </c>
      <c r="AC569" s="20" t="s">
        <v>1421</v>
      </c>
      <c r="AD569" s="20" t="s">
        <v>56</v>
      </c>
      <c r="AE569" s="20" t="s">
        <v>864</v>
      </c>
      <c r="AF569" t="e">
        <f>VLOOKUP(L569,Contactos!B:B,1,0)</f>
        <v>#N/A</v>
      </c>
    </row>
    <row r="570" spans="1:32" ht="63.75" x14ac:dyDescent="0.2">
      <c r="A570" s="4">
        <f t="shared" si="25"/>
        <v>568</v>
      </c>
      <c r="B570" s="4" t="str">
        <f t="shared" si="26"/>
        <v>B010-00019453</v>
      </c>
      <c r="C570" s="4" t="str">
        <f>IFERROR(VLOOKUP(F570,Tablas!$A$1:$B$3,2,0),"")</f>
        <v>Boleta</v>
      </c>
      <c r="D570" s="4" t="str">
        <f t="shared" si="27"/>
        <v>Ecom - CONTADO / CASH - PE 3315 TEL: 981505444 Basado en Pedidos de client</v>
      </c>
      <c r="E570" s="19">
        <v>45482</v>
      </c>
      <c r="F570" s="20" t="s">
        <v>842</v>
      </c>
      <c r="G570" s="20" t="s">
        <v>1422</v>
      </c>
      <c r="H570" s="20" t="s">
        <v>44</v>
      </c>
      <c r="I570" s="20" t="s">
        <v>45</v>
      </c>
      <c r="J570" s="20" t="s">
        <v>1423</v>
      </c>
      <c r="K570" s="20" t="s">
        <v>1424</v>
      </c>
      <c r="L570" s="20" t="s">
        <v>1425</v>
      </c>
      <c r="M570" s="20"/>
      <c r="N570" s="21">
        <v>5.49</v>
      </c>
      <c r="O570" s="21">
        <v>0</v>
      </c>
      <c r="P570" s="20"/>
      <c r="Q570" s="19">
        <v>45482</v>
      </c>
      <c r="R570" s="20"/>
      <c r="S570" s="19">
        <v>45482</v>
      </c>
      <c r="T570" s="20" t="s">
        <v>49</v>
      </c>
      <c r="U570" s="20">
        <v>991920</v>
      </c>
      <c r="V570" s="20">
        <v>240001988</v>
      </c>
      <c r="W570" s="20" t="s">
        <v>847</v>
      </c>
      <c r="X570" s="20" t="s">
        <v>305</v>
      </c>
      <c r="Y570" s="20" t="s">
        <v>52</v>
      </c>
      <c r="Z570" s="20" t="s">
        <v>1426</v>
      </c>
      <c r="AA570" s="20" t="s">
        <v>1427</v>
      </c>
      <c r="AB570" s="20" t="s">
        <v>1391</v>
      </c>
      <c r="AC570" s="20" t="s">
        <v>689</v>
      </c>
      <c r="AD570" s="20" t="s">
        <v>56</v>
      </c>
      <c r="AE570" s="20" t="s">
        <v>864</v>
      </c>
      <c r="AF570" t="e">
        <f>VLOOKUP(L570,Contactos!B:B,1,0)</f>
        <v>#N/A</v>
      </c>
    </row>
    <row r="571" spans="1:32" ht="76.5" x14ac:dyDescent="0.2">
      <c r="A571" s="4">
        <f t="shared" si="25"/>
        <v>569</v>
      </c>
      <c r="B571" s="4" t="str">
        <f t="shared" si="26"/>
        <v>B010-00020370</v>
      </c>
      <c r="C571" s="4" t="str">
        <f>IFERROR(VLOOKUP(F571,Tablas!$A$1:$B$3,2,0),"")</f>
        <v>Boleta</v>
      </c>
      <c r="D571" s="4" t="str">
        <f t="shared" si="27"/>
        <v>Venta Asistida - CONTADO / CASH - PE 4756 RECOJO Basado en Entregas 09-T010-00001318</v>
      </c>
      <c r="E571" s="19">
        <v>45546</v>
      </c>
      <c r="F571" s="20" t="s">
        <v>842</v>
      </c>
      <c r="G571" s="20" t="s">
        <v>1428</v>
      </c>
      <c r="H571" s="20" t="s">
        <v>44</v>
      </c>
      <c r="I571" s="20" t="s">
        <v>45</v>
      </c>
      <c r="J571" s="20" t="s">
        <v>1429</v>
      </c>
      <c r="K571" s="20" t="s">
        <v>1430</v>
      </c>
      <c r="L571" s="20" t="s">
        <v>1431</v>
      </c>
      <c r="M571" s="20"/>
      <c r="N571" s="21">
        <v>5.54</v>
      </c>
      <c r="O571" s="21">
        <v>0</v>
      </c>
      <c r="P571" s="20"/>
      <c r="Q571" s="19">
        <v>45546</v>
      </c>
      <c r="R571" s="20"/>
      <c r="S571" s="19">
        <v>45546</v>
      </c>
      <c r="T571" s="20" t="s">
        <v>49</v>
      </c>
      <c r="U571" s="20">
        <v>1022343</v>
      </c>
      <c r="V571" s="20">
        <v>240002907</v>
      </c>
      <c r="W571" s="20" t="s">
        <v>847</v>
      </c>
      <c r="X571" s="20" t="s">
        <v>305</v>
      </c>
      <c r="Y571" s="20" t="s">
        <v>52</v>
      </c>
      <c r="Z571" s="20" t="s">
        <v>1432</v>
      </c>
      <c r="AA571" s="20" t="s">
        <v>808</v>
      </c>
      <c r="AB571" s="20" t="s">
        <v>54</v>
      </c>
      <c r="AC571" s="20" t="s">
        <v>167</v>
      </c>
      <c r="AD571" s="20" t="s">
        <v>56</v>
      </c>
      <c r="AE571" s="20" t="s">
        <v>983</v>
      </c>
      <c r="AF571" t="e">
        <f>VLOOKUP(L571,Contactos!B:B,1,0)</f>
        <v>#N/A</v>
      </c>
    </row>
    <row r="572" spans="1:32" ht="25.5" x14ac:dyDescent="0.2">
      <c r="A572" s="4">
        <f t="shared" si="25"/>
        <v>570</v>
      </c>
      <c r="B572" s="4" t="str">
        <f t="shared" si="26"/>
        <v/>
      </c>
      <c r="C572" s="4" t="str">
        <f>IFERROR(VLOOKUP(F572,Tablas!$A$1:$B$3,2,0),"")</f>
        <v/>
      </c>
      <c r="D572" s="4" t="str">
        <f t="shared" si="27"/>
        <v xml:space="preserve"> - CONTADO ADELANTADO / CASH IN ADVANCE - Dif. en cambio</v>
      </c>
      <c r="E572" s="19">
        <v>45169</v>
      </c>
      <c r="F572" s="20" t="s">
        <v>27</v>
      </c>
      <c r="G572" s="20"/>
      <c r="H572" s="20" t="s">
        <v>80</v>
      </c>
      <c r="I572" s="20" t="s">
        <v>81</v>
      </c>
      <c r="J572" s="20" t="s">
        <v>729</v>
      </c>
      <c r="K572" s="20" t="s">
        <v>729</v>
      </c>
      <c r="L572" s="20" t="s">
        <v>730</v>
      </c>
      <c r="M572" s="20" t="s">
        <v>33</v>
      </c>
      <c r="N572" s="21">
        <v>5.55</v>
      </c>
      <c r="O572" s="21">
        <v>0</v>
      </c>
      <c r="P572" s="20"/>
      <c r="Q572" s="19">
        <v>45169</v>
      </c>
      <c r="R572" s="20"/>
      <c r="S572" s="20"/>
      <c r="T572" s="20" t="s">
        <v>70</v>
      </c>
      <c r="U572" s="20">
        <v>851623</v>
      </c>
      <c r="V572" s="20">
        <v>230027749</v>
      </c>
      <c r="W572" s="20" t="s">
        <v>50</v>
      </c>
      <c r="X572" s="20" t="s">
        <v>841</v>
      </c>
      <c r="Y572" s="20" t="s">
        <v>37</v>
      </c>
      <c r="Z572" s="20" t="s">
        <v>63</v>
      </c>
      <c r="AA572" s="20" t="s">
        <v>731</v>
      </c>
      <c r="AB572" s="20"/>
      <c r="AC572" s="20"/>
      <c r="AD572" s="20" t="s">
        <v>732</v>
      </c>
      <c r="AE572" s="20"/>
      <c r="AF572" t="str">
        <f>VLOOKUP(L572,Contactos!B:B,1,0)</f>
        <v>SEUMEDS LIMITED</v>
      </c>
    </row>
    <row r="573" spans="1:32" ht="63.75" x14ac:dyDescent="0.2">
      <c r="A573" s="4">
        <f t="shared" si="25"/>
        <v>571</v>
      </c>
      <c r="B573" s="4" t="str">
        <f t="shared" si="26"/>
        <v>B010-00018843</v>
      </c>
      <c r="C573" s="4" t="str">
        <f>IFERROR(VLOOKUP(F573,Tablas!$A$1:$B$3,2,0),"")</f>
        <v>Boleta</v>
      </c>
      <c r="D573" s="4" t="str">
        <f t="shared" si="27"/>
        <v>Venta Asistida - CONTADO / CASH - PE 2285 TEL: 949501188 Basado en Entregas 09-0007-</v>
      </c>
      <c r="E573" s="19">
        <v>45425</v>
      </c>
      <c r="F573" s="20" t="s">
        <v>842</v>
      </c>
      <c r="G573" s="20" t="s">
        <v>1433</v>
      </c>
      <c r="H573" s="20" t="s">
        <v>44</v>
      </c>
      <c r="I573" s="20" t="s">
        <v>45</v>
      </c>
      <c r="J573" s="20" t="s">
        <v>1434</v>
      </c>
      <c r="K573" s="20" t="s">
        <v>1435</v>
      </c>
      <c r="L573" s="20" t="s">
        <v>1436</v>
      </c>
      <c r="M573" s="20"/>
      <c r="N573" s="21">
        <v>5.59</v>
      </c>
      <c r="O573" s="21">
        <v>0</v>
      </c>
      <c r="P573" s="20"/>
      <c r="Q573" s="19">
        <v>45425</v>
      </c>
      <c r="R573" s="20"/>
      <c r="S573" s="19">
        <v>45425</v>
      </c>
      <c r="T573" s="20" t="s">
        <v>49</v>
      </c>
      <c r="U573" s="20">
        <v>962634</v>
      </c>
      <c r="V573" s="20">
        <v>240001321</v>
      </c>
      <c r="W573" s="20" t="s">
        <v>847</v>
      </c>
      <c r="X573" s="20" t="s">
        <v>274</v>
      </c>
      <c r="Y573" s="20" t="s">
        <v>52</v>
      </c>
      <c r="Z573" s="20" t="s">
        <v>1437</v>
      </c>
      <c r="AA573" s="20" t="s">
        <v>353</v>
      </c>
      <c r="AB573" s="20" t="s">
        <v>54</v>
      </c>
      <c r="AC573" s="20" t="s">
        <v>167</v>
      </c>
      <c r="AD573" s="20" t="s">
        <v>56</v>
      </c>
      <c r="AE573" s="20" t="s">
        <v>983</v>
      </c>
      <c r="AF573" t="e">
        <f>VLOOKUP(L573,Contactos!B:B,1,0)</f>
        <v>#N/A</v>
      </c>
    </row>
    <row r="574" spans="1:32" ht="51" x14ac:dyDescent="0.2">
      <c r="A574" s="4">
        <f t="shared" si="25"/>
        <v>572</v>
      </c>
      <c r="B574" s="4" t="str">
        <f t="shared" si="26"/>
        <v>B010-00020448</v>
      </c>
      <c r="C574" s="4" t="str">
        <f>IFERROR(VLOOKUP(F574,Tablas!$A$1:$B$3,2,0),"")</f>
        <v>Boleta</v>
      </c>
      <c r="D574" s="4" t="str">
        <f t="shared" si="27"/>
        <v>Ecom - CONTADO / CASH - PE 4904 TEL: 969034460 ENVÍO Basado en Pedidos de</v>
      </c>
      <c r="E574" s="19">
        <v>45554</v>
      </c>
      <c r="F574" s="20" t="s">
        <v>842</v>
      </c>
      <c r="G574" s="20" t="s">
        <v>1438</v>
      </c>
      <c r="H574" s="20" t="s">
        <v>44</v>
      </c>
      <c r="I574" s="20" t="s">
        <v>45</v>
      </c>
      <c r="J574" s="20" t="s">
        <v>1439</v>
      </c>
      <c r="K574" s="20" t="s">
        <v>1440</v>
      </c>
      <c r="L574" s="20" t="s">
        <v>1441</v>
      </c>
      <c r="M574" s="20"/>
      <c r="N574" s="21">
        <v>5.61</v>
      </c>
      <c r="O574" s="21">
        <v>0</v>
      </c>
      <c r="P574" s="20"/>
      <c r="Q574" s="19">
        <v>45554</v>
      </c>
      <c r="R574" s="20"/>
      <c r="S574" s="19">
        <v>45554</v>
      </c>
      <c r="T574" s="20" t="s">
        <v>49</v>
      </c>
      <c r="U574" s="20">
        <v>1026291</v>
      </c>
      <c r="V574" s="20">
        <v>240002985</v>
      </c>
      <c r="W574" s="20" t="s">
        <v>847</v>
      </c>
      <c r="X574" s="20" t="s">
        <v>274</v>
      </c>
      <c r="Y574" s="20" t="s">
        <v>52</v>
      </c>
      <c r="Z574" s="20" t="s">
        <v>1442</v>
      </c>
      <c r="AA574" s="20" t="s">
        <v>1443</v>
      </c>
      <c r="AB574" s="20" t="s">
        <v>1168</v>
      </c>
      <c r="AC574" s="20" t="s">
        <v>689</v>
      </c>
      <c r="AD574" s="20" t="s">
        <v>56</v>
      </c>
      <c r="AE574" s="20" t="s">
        <v>864</v>
      </c>
      <c r="AF574" t="e">
        <f>VLOOKUP(L574,Contactos!B:B,1,0)</f>
        <v>#N/A</v>
      </c>
    </row>
    <row r="575" spans="1:32" ht="76.5" x14ac:dyDescent="0.2">
      <c r="A575" s="4">
        <f t="shared" si="25"/>
        <v>573</v>
      </c>
      <c r="B575" s="4" t="str">
        <f t="shared" si="26"/>
        <v>B010-00018551</v>
      </c>
      <c r="C575" s="4" t="str">
        <f>IFERROR(VLOOKUP(F575,Tablas!$A$1:$B$3,2,0),"")</f>
        <v>Boleta</v>
      </c>
      <c r="D575" s="4" t="str">
        <f t="shared" si="27"/>
        <v>Ecom - CONTADO / CASH - NO DESPACHAR Basado en Entregas 09-0013-00003810.</v>
      </c>
      <c r="E575" s="19">
        <v>45401</v>
      </c>
      <c r="F575" s="20" t="s">
        <v>842</v>
      </c>
      <c r="G575" s="20" t="s">
        <v>1444</v>
      </c>
      <c r="H575" s="20" t="s">
        <v>44</v>
      </c>
      <c r="I575" s="20" t="s">
        <v>45</v>
      </c>
      <c r="J575" s="20" t="s">
        <v>1445</v>
      </c>
      <c r="K575" s="20" t="s">
        <v>1446</v>
      </c>
      <c r="L575" s="20" t="s">
        <v>1447</v>
      </c>
      <c r="M575" s="20"/>
      <c r="N575" s="21">
        <v>5.64</v>
      </c>
      <c r="O575" s="21">
        <v>0</v>
      </c>
      <c r="P575" s="20"/>
      <c r="Q575" s="19">
        <v>45401</v>
      </c>
      <c r="R575" s="20"/>
      <c r="S575" s="19">
        <v>45401</v>
      </c>
      <c r="T575" s="20" t="s">
        <v>49</v>
      </c>
      <c r="U575" s="20">
        <v>948544</v>
      </c>
      <c r="V575" s="20">
        <v>240001027</v>
      </c>
      <c r="W575" s="20" t="s">
        <v>847</v>
      </c>
      <c r="X575" s="20" t="s">
        <v>305</v>
      </c>
      <c r="Y575" s="20" t="s">
        <v>52</v>
      </c>
      <c r="Z575" s="20" t="s">
        <v>1448</v>
      </c>
      <c r="AA575" s="20" t="s">
        <v>1449</v>
      </c>
      <c r="AB575" s="20" t="s">
        <v>54</v>
      </c>
      <c r="AC575" s="20" t="s">
        <v>167</v>
      </c>
      <c r="AD575" s="20" t="s">
        <v>56</v>
      </c>
      <c r="AE575" s="20" t="s">
        <v>864</v>
      </c>
      <c r="AF575" t="e">
        <f>VLOOKUP(L575,Contactos!B:B,1,0)</f>
        <v>#N/A</v>
      </c>
    </row>
    <row r="576" spans="1:32" ht="25.5" x14ac:dyDescent="0.2">
      <c r="A576" s="4">
        <f t="shared" si="25"/>
        <v>574</v>
      </c>
      <c r="B576" s="4" t="str">
        <f t="shared" si="26"/>
        <v/>
      </c>
      <c r="C576" s="4" t="str">
        <f>IFERROR(VLOOKUP(F576,Tablas!$A$1:$B$3,2,0),"")</f>
        <v/>
      </c>
      <c r="D576" s="4" t="str">
        <f t="shared" si="27"/>
        <v xml:space="preserve"> - CONTADO ADELANTADO / CASH IN ADVANCE - Dif. en cambio</v>
      </c>
      <c r="E576" s="19">
        <v>45473</v>
      </c>
      <c r="F576" s="20" t="s">
        <v>27</v>
      </c>
      <c r="G576" s="20"/>
      <c r="H576" s="20" t="s">
        <v>80</v>
      </c>
      <c r="I576" s="20" t="s">
        <v>81</v>
      </c>
      <c r="J576" s="20" t="s">
        <v>729</v>
      </c>
      <c r="K576" s="20" t="s">
        <v>729</v>
      </c>
      <c r="L576" s="20" t="s">
        <v>730</v>
      </c>
      <c r="M576" s="20" t="s">
        <v>33</v>
      </c>
      <c r="N576" s="21">
        <v>5.66</v>
      </c>
      <c r="O576" s="21">
        <v>0</v>
      </c>
      <c r="P576" s="20"/>
      <c r="Q576" s="19">
        <v>45473</v>
      </c>
      <c r="R576" s="20"/>
      <c r="S576" s="20"/>
      <c r="T576" s="20" t="s">
        <v>70</v>
      </c>
      <c r="U576" s="20">
        <v>1028661</v>
      </c>
      <c r="V576" s="20">
        <v>240026923</v>
      </c>
      <c r="W576" s="20" t="s">
        <v>50</v>
      </c>
      <c r="X576" s="20" t="s">
        <v>841</v>
      </c>
      <c r="Y576" s="20" t="s">
        <v>37</v>
      </c>
      <c r="Z576" s="20" t="s">
        <v>63</v>
      </c>
      <c r="AA576" s="20" t="s">
        <v>731</v>
      </c>
      <c r="AB576" s="20"/>
      <c r="AC576" s="20"/>
      <c r="AD576" s="20" t="s">
        <v>732</v>
      </c>
      <c r="AE576" s="20"/>
      <c r="AF576" t="str">
        <f>VLOOKUP(L576,Contactos!B:B,1,0)</f>
        <v>SEUMEDS LIMITED</v>
      </c>
    </row>
    <row r="577" spans="1:32" ht="51" x14ac:dyDescent="0.2">
      <c r="A577" s="4">
        <f t="shared" si="25"/>
        <v>575</v>
      </c>
      <c r="B577" s="4" t="str">
        <f t="shared" si="26"/>
        <v>B010-00020522</v>
      </c>
      <c r="C577" s="4" t="str">
        <f>IFERROR(VLOOKUP(F577,Tablas!$A$1:$B$3,2,0),"")</f>
        <v>Boleta</v>
      </c>
      <c r="D577" s="4" t="str">
        <f t="shared" si="27"/>
        <v>Ecom - CONTADO / CASH - PE 5070 TEL: 967140980 ENVÍO Basado en Pedidos de</v>
      </c>
      <c r="E577" s="19">
        <v>45561</v>
      </c>
      <c r="F577" s="20" t="s">
        <v>842</v>
      </c>
      <c r="G577" s="20" t="s">
        <v>1450</v>
      </c>
      <c r="H577" s="20" t="s">
        <v>44</v>
      </c>
      <c r="I577" s="20" t="s">
        <v>45</v>
      </c>
      <c r="J577" s="20" t="s">
        <v>1451</v>
      </c>
      <c r="K577" s="20" t="s">
        <v>1452</v>
      </c>
      <c r="L577" s="20" t="s">
        <v>1453</v>
      </c>
      <c r="M577" s="20"/>
      <c r="N577" s="21">
        <v>5.66</v>
      </c>
      <c r="O577" s="21">
        <v>0</v>
      </c>
      <c r="P577" s="20"/>
      <c r="Q577" s="19">
        <v>45561</v>
      </c>
      <c r="R577" s="20"/>
      <c r="S577" s="19">
        <v>45561</v>
      </c>
      <c r="T577" s="20" t="s">
        <v>49</v>
      </c>
      <c r="U577" s="20">
        <v>1030556</v>
      </c>
      <c r="V577" s="20">
        <v>240003059</v>
      </c>
      <c r="W577" s="20" t="s">
        <v>847</v>
      </c>
      <c r="X577" s="20" t="s">
        <v>274</v>
      </c>
      <c r="Y577" s="20" t="s">
        <v>52</v>
      </c>
      <c r="Z577" s="20" t="s">
        <v>1454</v>
      </c>
      <c r="AA577" s="20" t="s">
        <v>1455</v>
      </c>
      <c r="AB577" s="20" t="s">
        <v>54</v>
      </c>
      <c r="AC577" s="20" t="s">
        <v>689</v>
      </c>
      <c r="AD577" s="20" t="s">
        <v>56</v>
      </c>
      <c r="AE577" s="20" t="s">
        <v>864</v>
      </c>
      <c r="AF577" t="e">
        <f>VLOOKUP(L577,Contactos!B:B,1,0)</f>
        <v>#N/A</v>
      </c>
    </row>
    <row r="578" spans="1:32" ht="63.75" x14ac:dyDescent="0.2">
      <c r="A578" s="4">
        <f t="shared" si="25"/>
        <v>576</v>
      </c>
      <c r="B578" s="4" t="str">
        <f t="shared" si="26"/>
        <v>B010-00019368</v>
      </c>
      <c r="C578" s="4" t="str">
        <f>IFERROR(VLOOKUP(F578,Tablas!$A$1:$B$3,2,0),"")</f>
        <v>Boleta</v>
      </c>
      <c r="D578" s="4" t="str">
        <f t="shared" si="27"/>
        <v>Ecom - CONTADO / CASH - PE 3139 TEL: 966745629 Basado en Pedidos de client</v>
      </c>
      <c r="E578" s="19">
        <v>45469</v>
      </c>
      <c r="F578" s="20" t="s">
        <v>842</v>
      </c>
      <c r="G578" s="20" t="s">
        <v>1456</v>
      </c>
      <c r="H578" s="20" t="s">
        <v>44</v>
      </c>
      <c r="I578" s="20" t="s">
        <v>45</v>
      </c>
      <c r="J578" s="20" t="s">
        <v>1457</v>
      </c>
      <c r="K578" s="20" t="s">
        <v>1458</v>
      </c>
      <c r="L578" s="20" t="s">
        <v>1459</v>
      </c>
      <c r="M578" s="20"/>
      <c r="N578" s="21">
        <v>5.66</v>
      </c>
      <c r="O578" s="21">
        <v>0</v>
      </c>
      <c r="P578" s="20"/>
      <c r="Q578" s="19">
        <v>45469</v>
      </c>
      <c r="R578" s="20"/>
      <c r="S578" s="19">
        <v>45469</v>
      </c>
      <c r="T578" s="20" t="s">
        <v>49</v>
      </c>
      <c r="U578" s="20">
        <v>986727</v>
      </c>
      <c r="V578" s="20">
        <v>240001903</v>
      </c>
      <c r="W578" s="20" t="s">
        <v>847</v>
      </c>
      <c r="X578" s="20" t="s">
        <v>917</v>
      </c>
      <c r="Y578" s="20" t="s">
        <v>52</v>
      </c>
      <c r="Z578" s="20" t="s">
        <v>1460</v>
      </c>
      <c r="AA578" s="20" t="s">
        <v>1461</v>
      </c>
      <c r="AB578" s="20" t="s">
        <v>1041</v>
      </c>
      <c r="AC578" s="20" t="s">
        <v>689</v>
      </c>
      <c r="AD578" s="20" t="s">
        <v>56</v>
      </c>
      <c r="AE578" s="20" t="s">
        <v>864</v>
      </c>
      <c r="AF578" t="e">
        <f>VLOOKUP(L578,Contactos!B:B,1,0)</f>
        <v>#N/A</v>
      </c>
    </row>
    <row r="579" spans="1:32" ht="63.75" x14ac:dyDescent="0.2">
      <c r="A579" s="4">
        <f t="shared" si="25"/>
        <v>577</v>
      </c>
      <c r="B579" s="4" t="str">
        <f t="shared" si="26"/>
        <v>B010-00019188</v>
      </c>
      <c r="C579" s="4" t="str">
        <f>IFERROR(VLOOKUP(F579,Tablas!$A$1:$B$3,2,0),"")</f>
        <v>Boleta</v>
      </c>
      <c r="D579" s="4" t="str">
        <f t="shared" si="27"/>
        <v>Ecom - CONTADO / CASH - PE 2772 TEL: 994229230 Basado en Pedidos de client</v>
      </c>
      <c r="E579" s="19">
        <v>45447</v>
      </c>
      <c r="F579" s="20" t="s">
        <v>842</v>
      </c>
      <c r="G579" s="20" t="s">
        <v>1462</v>
      </c>
      <c r="H579" s="20" t="s">
        <v>44</v>
      </c>
      <c r="I579" s="20" t="s">
        <v>45</v>
      </c>
      <c r="J579" s="20" t="s">
        <v>1463</v>
      </c>
      <c r="K579" s="20" t="s">
        <v>1464</v>
      </c>
      <c r="L579" s="20" t="s">
        <v>1465</v>
      </c>
      <c r="M579" s="20"/>
      <c r="N579" s="21">
        <v>5.66</v>
      </c>
      <c r="O579" s="21">
        <v>0</v>
      </c>
      <c r="P579" s="20"/>
      <c r="Q579" s="19">
        <v>45447</v>
      </c>
      <c r="R579" s="20"/>
      <c r="S579" s="19">
        <v>45447</v>
      </c>
      <c r="T579" s="20" t="s">
        <v>49</v>
      </c>
      <c r="U579" s="20">
        <v>977242</v>
      </c>
      <c r="V579" s="20">
        <v>240001722</v>
      </c>
      <c r="W579" s="20" t="s">
        <v>847</v>
      </c>
      <c r="X579" s="20" t="s">
        <v>274</v>
      </c>
      <c r="Y579" s="20" t="s">
        <v>52</v>
      </c>
      <c r="Z579" s="20" t="s">
        <v>1466</v>
      </c>
      <c r="AA579" s="20" t="s">
        <v>1467</v>
      </c>
      <c r="AB579" s="20" t="s">
        <v>912</v>
      </c>
      <c r="AC579" s="20" t="s">
        <v>689</v>
      </c>
      <c r="AD579" s="20" t="s">
        <v>56</v>
      </c>
      <c r="AE579" s="20" t="s">
        <v>864</v>
      </c>
      <c r="AF579" t="e">
        <f>VLOOKUP(L579,Contactos!B:B,1,0)</f>
        <v>#N/A</v>
      </c>
    </row>
    <row r="580" spans="1:32" ht="63.75" x14ac:dyDescent="0.2">
      <c r="A580" s="4">
        <f t="shared" ref="A580:A643" si="28">ROW()-2</f>
        <v>578</v>
      </c>
      <c r="B580" s="4" t="str">
        <f t="shared" ref="B580:B643" si="29">MID(G580,4,20)</f>
        <v>B010-00018107</v>
      </c>
      <c r="C580" s="4" t="str">
        <f>IFERROR(VLOOKUP(F580,Tablas!$A$1:$B$3,2,0),"")</f>
        <v>Boleta</v>
      </c>
      <c r="D580" s="4" t="str">
        <f t="shared" ref="D580:D643" si="30">CONCATENATE(AE580," - ",T580," - ",Z580)</f>
        <v>Ecom - CONTADO / CASH - PE 1047 TEL: 981425929 Basado en Pedidos de client</v>
      </c>
      <c r="E580" s="19">
        <v>45357</v>
      </c>
      <c r="F580" s="20" t="s">
        <v>842</v>
      </c>
      <c r="G580" s="20" t="s">
        <v>1468</v>
      </c>
      <c r="H580" s="20" t="s">
        <v>44</v>
      </c>
      <c r="I580" s="20" t="s">
        <v>45</v>
      </c>
      <c r="J580" s="20" t="s">
        <v>1469</v>
      </c>
      <c r="K580" s="20" t="s">
        <v>1470</v>
      </c>
      <c r="L580" s="20" t="s">
        <v>1471</v>
      </c>
      <c r="M580" s="20"/>
      <c r="N580" s="21">
        <v>5.66</v>
      </c>
      <c r="O580" s="21">
        <v>0</v>
      </c>
      <c r="P580" s="20"/>
      <c r="Q580" s="19">
        <v>45357</v>
      </c>
      <c r="R580" s="20"/>
      <c r="S580" s="19">
        <v>45357</v>
      </c>
      <c r="T580" s="20" t="s">
        <v>49</v>
      </c>
      <c r="U580" s="20">
        <v>929183</v>
      </c>
      <c r="V580" s="20">
        <v>240000581</v>
      </c>
      <c r="W580" s="20" t="s">
        <v>847</v>
      </c>
      <c r="X580" s="20" t="s">
        <v>274</v>
      </c>
      <c r="Y580" s="20" t="s">
        <v>52</v>
      </c>
      <c r="Z580" s="20" t="s">
        <v>1472</v>
      </c>
      <c r="AA580" s="20" t="s">
        <v>1473</v>
      </c>
      <c r="AB580" s="20" t="s">
        <v>1474</v>
      </c>
      <c r="AC580" s="20" t="s">
        <v>689</v>
      </c>
      <c r="AD580" s="20" t="s">
        <v>56</v>
      </c>
      <c r="AE580" s="20" t="s">
        <v>864</v>
      </c>
      <c r="AF580" t="e">
        <f>VLOOKUP(L580,Contactos!B:B,1,0)</f>
        <v>#N/A</v>
      </c>
    </row>
    <row r="581" spans="1:32" ht="51" x14ac:dyDescent="0.2">
      <c r="A581" s="4">
        <f t="shared" si="28"/>
        <v>579</v>
      </c>
      <c r="B581" s="4" t="str">
        <f t="shared" si="29"/>
        <v>B010-00020079</v>
      </c>
      <c r="C581" s="4" t="str">
        <f>IFERROR(VLOOKUP(F581,Tablas!$A$1:$B$3,2,0),"")</f>
        <v>Boleta</v>
      </c>
      <c r="D581" s="4" t="str">
        <f t="shared" si="30"/>
        <v>Ecom - CONTADO / CASH - PE 4267 TEL: 975598744 ENVÍO Basado en Entregas 09</v>
      </c>
      <c r="E581" s="19">
        <v>45525</v>
      </c>
      <c r="F581" s="20" t="s">
        <v>842</v>
      </c>
      <c r="G581" s="20" t="s">
        <v>1475</v>
      </c>
      <c r="H581" s="20" t="s">
        <v>44</v>
      </c>
      <c r="I581" s="20" t="s">
        <v>45</v>
      </c>
      <c r="J581" s="20" t="s">
        <v>1476</v>
      </c>
      <c r="K581" s="20" t="s">
        <v>1477</v>
      </c>
      <c r="L581" s="20" t="s">
        <v>1478</v>
      </c>
      <c r="M581" s="20"/>
      <c r="N581" s="21">
        <v>5.66</v>
      </c>
      <c r="O581" s="21">
        <v>0</v>
      </c>
      <c r="P581" s="20"/>
      <c r="Q581" s="19">
        <v>45525</v>
      </c>
      <c r="R581" s="20"/>
      <c r="S581" s="19">
        <v>45525</v>
      </c>
      <c r="T581" s="20" t="s">
        <v>49</v>
      </c>
      <c r="U581" s="20">
        <v>1010901</v>
      </c>
      <c r="V581" s="20">
        <v>240002616</v>
      </c>
      <c r="W581" s="20" t="s">
        <v>847</v>
      </c>
      <c r="X581" s="20" t="s">
        <v>305</v>
      </c>
      <c r="Y581" s="20" t="s">
        <v>52</v>
      </c>
      <c r="Z581" s="20" t="s">
        <v>1479</v>
      </c>
      <c r="AA581" s="20" t="s">
        <v>372</v>
      </c>
      <c r="AB581" s="20" t="s">
        <v>54</v>
      </c>
      <c r="AC581" s="20" t="s">
        <v>167</v>
      </c>
      <c r="AD581" s="20" t="s">
        <v>56</v>
      </c>
      <c r="AE581" s="20" t="s">
        <v>864</v>
      </c>
      <c r="AF581" t="e">
        <f>VLOOKUP(L581,Contactos!B:B,1,0)</f>
        <v>#N/A</v>
      </c>
    </row>
    <row r="582" spans="1:32" ht="63.75" x14ac:dyDescent="0.2">
      <c r="A582" s="4">
        <f t="shared" si="28"/>
        <v>580</v>
      </c>
      <c r="B582" s="4" t="str">
        <f t="shared" si="29"/>
        <v>B010-00018094</v>
      </c>
      <c r="C582" s="4" t="str">
        <f>IFERROR(VLOOKUP(F582,Tablas!$A$1:$B$3,2,0),"")</f>
        <v>Boleta</v>
      </c>
      <c r="D582" s="4" t="str">
        <f t="shared" si="30"/>
        <v>Ecom - CONTADO / CASH - PE 1000 TEL: 94990275 Basado en Pedidos de cliente</v>
      </c>
      <c r="E582" s="19">
        <v>45351</v>
      </c>
      <c r="F582" s="20" t="s">
        <v>842</v>
      </c>
      <c r="G582" s="20" t="s">
        <v>1480</v>
      </c>
      <c r="H582" s="20" t="s">
        <v>44</v>
      </c>
      <c r="I582" s="20" t="s">
        <v>45</v>
      </c>
      <c r="J582" s="20" t="s">
        <v>1481</v>
      </c>
      <c r="K582" s="20" t="s">
        <v>1482</v>
      </c>
      <c r="L582" s="20" t="s">
        <v>1483</v>
      </c>
      <c r="M582" s="20"/>
      <c r="N582" s="21">
        <v>5.67</v>
      </c>
      <c r="O582" s="21">
        <v>0</v>
      </c>
      <c r="P582" s="20"/>
      <c r="Q582" s="19">
        <v>45351</v>
      </c>
      <c r="R582" s="20"/>
      <c r="S582" s="19">
        <v>45351</v>
      </c>
      <c r="T582" s="20" t="s">
        <v>49</v>
      </c>
      <c r="U582" s="20">
        <v>927830</v>
      </c>
      <c r="V582" s="20">
        <v>240000568</v>
      </c>
      <c r="W582" s="20" t="s">
        <v>847</v>
      </c>
      <c r="X582" s="20" t="s">
        <v>305</v>
      </c>
      <c r="Y582" s="20" t="s">
        <v>52</v>
      </c>
      <c r="Z582" s="20" t="s">
        <v>1484</v>
      </c>
      <c r="AA582" s="20" t="s">
        <v>1485</v>
      </c>
      <c r="AB582" s="20" t="s">
        <v>1391</v>
      </c>
      <c r="AC582" s="20" t="s">
        <v>689</v>
      </c>
      <c r="AD582" s="20" t="s">
        <v>56</v>
      </c>
      <c r="AE582" s="20" t="s">
        <v>864</v>
      </c>
      <c r="AF582" t="e">
        <f>VLOOKUP(L582,Contactos!B:B,1,0)</f>
        <v>#N/A</v>
      </c>
    </row>
    <row r="583" spans="1:32" ht="38.25" x14ac:dyDescent="0.2">
      <c r="A583" s="4">
        <f t="shared" si="28"/>
        <v>581</v>
      </c>
      <c r="B583" s="4" t="str">
        <f t="shared" si="29"/>
        <v>F010-00025823</v>
      </c>
      <c r="C583" s="4" t="str">
        <f>IFERROR(VLOOKUP(F583,Tablas!$A$1:$B$3,2,0),"")</f>
        <v>Factura</v>
      </c>
      <c r="D583" s="4" t="str">
        <f t="shared" si="30"/>
        <v>Ecom - CONTADO / CASH - Facturas clientes - C20503321794</v>
      </c>
      <c r="E583" s="19">
        <v>45540</v>
      </c>
      <c r="F583" s="20" t="s">
        <v>1001</v>
      </c>
      <c r="G583" s="20" t="s">
        <v>1486</v>
      </c>
      <c r="H583" s="20" t="s">
        <v>44</v>
      </c>
      <c r="I583" s="20" t="s">
        <v>45</v>
      </c>
      <c r="J583" s="20" t="s">
        <v>1487</v>
      </c>
      <c r="K583" s="20" t="s">
        <v>1488</v>
      </c>
      <c r="L583" s="20" t="s">
        <v>1489</v>
      </c>
      <c r="M583" s="20"/>
      <c r="N583" s="21">
        <v>5.67</v>
      </c>
      <c r="O583" s="21">
        <v>0</v>
      </c>
      <c r="P583" s="20"/>
      <c r="Q583" s="19">
        <v>45540</v>
      </c>
      <c r="R583" s="20"/>
      <c r="S583" s="19">
        <v>45540</v>
      </c>
      <c r="T583" s="20" t="s">
        <v>49</v>
      </c>
      <c r="U583" s="20">
        <v>1019591</v>
      </c>
      <c r="V583" s="20">
        <v>240002636</v>
      </c>
      <c r="W583" s="20" t="s">
        <v>847</v>
      </c>
      <c r="X583" s="20" t="s">
        <v>305</v>
      </c>
      <c r="Y583" s="20" t="s">
        <v>52</v>
      </c>
      <c r="Z583" s="20" t="s">
        <v>1490</v>
      </c>
      <c r="AA583" s="20" t="s">
        <v>1491</v>
      </c>
      <c r="AB583" s="20"/>
      <c r="AC583" s="20"/>
      <c r="AD583" s="20" t="s">
        <v>56</v>
      </c>
      <c r="AE583" s="20" t="s">
        <v>864</v>
      </c>
      <c r="AF583" t="e">
        <f>VLOOKUP(L583,Contactos!B:B,1,0)</f>
        <v>#N/A</v>
      </c>
    </row>
    <row r="584" spans="1:32" ht="38.25" x14ac:dyDescent="0.2">
      <c r="A584" s="4">
        <f t="shared" si="28"/>
        <v>582</v>
      </c>
      <c r="B584" s="4" t="str">
        <f t="shared" si="29"/>
        <v>F010-00025660</v>
      </c>
      <c r="C584" s="4" t="str">
        <f>IFERROR(VLOOKUP(F584,Tablas!$A$1:$B$3,2,0),"")</f>
        <v>Factura</v>
      </c>
      <c r="D584" s="4" t="str">
        <f t="shared" si="30"/>
        <v>Ecom - CONTADO / CASH - Facturas clientes - C20503321794</v>
      </c>
      <c r="E584" s="19">
        <v>45523</v>
      </c>
      <c r="F584" s="20" t="s">
        <v>1001</v>
      </c>
      <c r="G584" s="20" t="s">
        <v>1492</v>
      </c>
      <c r="H584" s="20" t="s">
        <v>44</v>
      </c>
      <c r="I584" s="20" t="s">
        <v>45</v>
      </c>
      <c r="J584" s="20" t="s">
        <v>1487</v>
      </c>
      <c r="K584" s="20" t="s">
        <v>1488</v>
      </c>
      <c r="L584" s="20" t="s">
        <v>1489</v>
      </c>
      <c r="M584" s="20"/>
      <c r="N584" s="21">
        <v>5.69</v>
      </c>
      <c r="O584" s="21">
        <v>0</v>
      </c>
      <c r="P584" s="20"/>
      <c r="Q584" s="19">
        <v>45523</v>
      </c>
      <c r="R584" s="20"/>
      <c r="S584" s="19">
        <v>45523</v>
      </c>
      <c r="T584" s="20" t="s">
        <v>49</v>
      </c>
      <c r="U584" s="20">
        <v>1010004</v>
      </c>
      <c r="V584" s="20">
        <v>240002459</v>
      </c>
      <c r="W584" s="20" t="s">
        <v>847</v>
      </c>
      <c r="X584" s="20" t="s">
        <v>305</v>
      </c>
      <c r="Y584" s="20" t="s">
        <v>52</v>
      </c>
      <c r="Z584" s="20" t="s">
        <v>1490</v>
      </c>
      <c r="AA584" s="20" t="s">
        <v>1491</v>
      </c>
      <c r="AB584" s="20"/>
      <c r="AC584" s="20"/>
      <c r="AD584" s="20" t="s">
        <v>56</v>
      </c>
      <c r="AE584" s="20" t="s">
        <v>864</v>
      </c>
      <c r="AF584" t="e">
        <f>VLOOKUP(L584,Contactos!B:B,1,0)</f>
        <v>#N/A</v>
      </c>
    </row>
    <row r="585" spans="1:32" ht="63.75" x14ac:dyDescent="0.2">
      <c r="A585" s="4">
        <f t="shared" si="28"/>
        <v>583</v>
      </c>
      <c r="B585" s="4" t="str">
        <f t="shared" si="29"/>
        <v>B010-00018775</v>
      </c>
      <c r="C585" s="4" t="str">
        <f>IFERROR(VLOOKUP(F585,Tablas!$A$1:$B$3,2,0),"")</f>
        <v>Boleta</v>
      </c>
      <c r="D585" s="4" t="str">
        <f t="shared" si="30"/>
        <v>Ecom - CONTADO / CASH - PE 2155 TEL: 960115838 Basado en Pedidos de client</v>
      </c>
      <c r="E585" s="19">
        <v>45418</v>
      </c>
      <c r="F585" s="20" t="s">
        <v>842</v>
      </c>
      <c r="G585" s="20" t="s">
        <v>1493</v>
      </c>
      <c r="H585" s="20" t="s">
        <v>44</v>
      </c>
      <c r="I585" s="20" t="s">
        <v>45</v>
      </c>
      <c r="J585" s="20" t="s">
        <v>1338</v>
      </c>
      <c r="K585" s="20" t="s">
        <v>1339</v>
      </c>
      <c r="L585" s="20" t="s">
        <v>1340</v>
      </c>
      <c r="M585" s="20"/>
      <c r="N585" s="21">
        <v>5.73</v>
      </c>
      <c r="O585" s="21">
        <v>0</v>
      </c>
      <c r="P585" s="20"/>
      <c r="Q585" s="19">
        <v>45418</v>
      </c>
      <c r="R585" s="20"/>
      <c r="S585" s="19">
        <v>45418</v>
      </c>
      <c r="T585" s="20" t="s">
        <v>49</v>
      </c>
      <c r="U585" s="20">
        <v>959317</v>
      </c>
      <c r="V585" s="20">
        <v>240001253</v>
      </c>
      <c r="W585" s="20" t="s">
        <v>847</v>
      </c>
      <c r="X585" s="20" t="s">
        <v>274</v>
      </c>
      <c r="Y585" s="20" t="s">
        <v>52</v>
      </c>
      <c r="Z585" s="20" t="s">
        <v>1494</v>
      </c>
      <c r="AA585" s="20" t="s">
        <v>1342</v>
      </c>
      <c r="AB585" s="20" t="s">
        <v>1343</v>
      </c>
      <c r="AC585" s="20" t="s">
        <v>1343</v>
      </c>
      <c r="AD585" s="20" t="s">
        <v>56</v>
      </c>
      <c r="AE585" s="20" t="s">
        <v>864</v>
      </c>
      <c r="AF585" t="e">
        <f>VLOOKUP(L585,Contactos!B:B,1,0)</f>
        <v>#N/A</v>
      </c>
    </row>
    <row r="586" spans="1:32" ht="51" x14ac:dyDescent="0.2">
      <c r="A586" s="4">
        <f t="shared" si="28"/>
        <v>584</v>
      </c>
      <c r="B586" s="4" t="str">
        <f t="shared" si="29"/>
        <v>B010-00020525</v>
      </c>
      <c r="C586" s="4" t="str">
        <f>IFERROR(VLOOKUP(F586,Tablas!$A$1:$B$3,2,0),"")</f>
        <v>Boleta</v>
      </c>
      <c r="D586" s="4" t="str">
        <f t="shared" si="30"/>
        <v>Ecom - CONTADO / CASH - PE 5071 TEL: 960115838 ENVÍO Basado en Pedidos de</v>
      </c>
      <c r="E586" s="19">
        <v>45562</v>
      </c>
      <c r="F586" s="20" t="s">
        <v>842</v>
      </c>
      <c r="G586" s="20" t="s">
        <v>1495</v>
      </c>
      <c r="H586" s="20" t="s">
        <v>44</v>
      </c>
      <c r="I586" s="20" t="s">
        <v>45</v>
      </c>
      <c r="J586" s="20" t="s">
        <v>1338</v>
      </c>
      <c r="K586" s="20" t="s">
        <v>1339</v>
      </c>
      <c r="L586" s="20" t="s">
        <v>1340</v>
      </c>
      <c r="M586" s="20"/>
      <c r="N586" s="21">
        <v>5.74</v>
      </c>
      <c r="O586" s="21">
        <v>0</v>
      </c>
      <c r="P586" s="20"/>
      <c r="Q586" s="19">
        <v>45562</v>
      </c>
      <c r="R586" s="20"/>
      <c r="S586" s="19">
        <v>45562</v>
      </c>
      <c r="T586" s="20" t="s">
        <v>49</v>
      </c>
      <c r="U586" s="20">
        <v>1030835</v>
      </c>
      <c r="V586" s="20">
        <v>240003062</v>
      </c>
      <c r="W586" s="20" t="s">
        <v>847</v>
      </c>
      <c r="X586" s="20" t="s">
        <v>917</v>
      </c>
      <c r="Y586" s="20" t="s">
        <v>52</v>
      </c>
      <c r="Z586" s="20" t="s">
        <v>1496</v>
      </c>
      <c r="AA586" s="20" t="s">
        <v>808</v>
      </c>
      <c r="AB586" s="20" t="s">
        <v>54</v>
      </c>
      <c r="AC586" s="20" t="s">
        <v>1343</v>
      </c>
      <c r="AD586" s="20" t="s">
        <v>56</v>
      </c>
      <c r="AE586" s="20" t="s">
        <v>864</v>
      </c>
      <c r="AF586" t="e">
        <f>VLOOKUP(L586,Contactos!B:B,1,0)</f>
        <v>#N/A</v>
      </c>
    </row>
    <row r="587" spans="1:32" ht="51" x14ac:dyDescent="0.2">
      <c r="A587" s="4">
        <f t="shared" si="28"/>
        <v>585</v>
      </c>
      <c r="B587" s="4" t="str">
        <f t="shared" si="29"/>
        <v>B010-00020296</v>
      </c>
      <c r="C587" s="4" t="str">
        <f>IFERROR(VLOOKUP(F587,Tablas!$A$1:$B$3,2,0),"")</f>
        <v>Boleta</v>
      </c>
      <c r="D587" s="4" t="str">
        <f t="shared" si="30"/>
        <v>Ecom - CONTADO / CASH - PE 4604 TEL: 980971389 ENVÍO Basado en Pedidos de</v>
      </c>
      <c r="E587" s="19">
        <v>45539</v>
      </c>
      <c r="F587" s="20" t="s">
        <v>842</v>
      </c>
      <c r="G587" s="20" t="s">
        <v>1497</v>
      </c>
      <c r="H587" s="20" t="s">
        <v>44</v>
      </c>
      <c r="I587" s="20" t="s">
        <v>45</v>
      </c>
      <c r="J587" s="20" t="s">
        <v>1498</v>
      </c>
      <c r="K587" s="20" t="s">
        <v>1499</v>
      </c>
      <c r="L587" s="20" t="s">
        <v>1500</v>
      </c>
      <c r="M587" s="20"/>
      <c r="N587" s="21">
        <v>5.77</v>
      </c>
      <c r="O587" s="21">
        <v>0</v>
      </c>
      <c r="P587" s="20"/>
      <c r="Q587" s="19">
        <v>45539</v>
      </c>
      <c r="R587" s="20"/>
      <c r="S587" s="19">
        <v>45539</v>
      </c>
      <c r="T587" s="20" t="s">
        <v>49</v>
      </c>
      <c r="U587" s="20">
        <v>1018843</v>
      </c>
      <c r="V587" s="20">
        <v>240002833</v>
      </c>
      <c r="W587" s="20" t="s">
        <v>847</v>
      </c>
      <c r="X587" s="20" t="s">
        <v>917</v>
      </c>
      <c r="Y587" s="20" t="s">
        <v>52</v>
      </c>
      <c r="Z587" s="20" t="s">
        <v>1501</v>
      </c>
      <c r="AA587" s="20" t="s">
        <v>808</v>
      </c>
      <c r="AB587" s="20" t="s">
        <v>54</v>
      </c>
      <c r="AC587" s="20" t="s">
        <v>167</v>
      </c>
      <c r="AD587" s="20" t="s">
        <v>56</v>
      </c>
      <c r="AE587" s="20" t="s">
        <v>864</v>
      </c>
      <c r="AF587" t="e">
        <f>VLOOKUP(L587,Contactos!B:B,1,0)</f>
        <v>#N/A</v>
      </c>
    </row>
    <row r="588" spans="1:32" ht="76.5" x14ac:dyDescent="0.2">
      <c r="A588" s="4">
        <f t="shared" si="28"/>
        <v>586</v>
      </c>
      <c r="B588" s="4" t="str">
        <f t="shared" si="29"/>
        <v>B010-00020307</v>
      </c>
      <c r="C588" s="4" t="str">
        <f>IFERROR(VLOOKUP(F588,Tablas!$A$1:$B$3,2,0),"")</f>
        <v>Boleta</v>
      </c>
      <c r="D588" s="4" t="str">
        <f t="shared" si="30"/>
        <v>Venta Asistida - CONTADO / CASH - PE 4646 RECOJO Basado en Entregas 09-T010-00001215</v>
      </c>
      <c r="E588" s="19">
        <v>45540</v>
      </c>
      <c r="F588" s="20" t="s">
        <v>842</v>
      </c>
      <c r="G588" s="20" t="s">
        <v>1502</v>
      </c>
      <c r="H588" s="20" t="s">
        <v>44</v>
      </c>
      <c r="I588" s="20" t="s">
        <v>45</v>
      </c>
      <c r="J588" s="20" t="s">
        <v>1503</v>
      </c>
      <c r="K588" s="20" t="s">
        <v>1504</v>
      </c>
      <c r="L588" s="20" t="s">
        <v>1505</v>
      </c>
      <c r="M588" s="20"/>
      <c r="N588" s="21">
        <v>5.77</v>
      </c>
      <c r="O588" s="21">
        <v>0</v>
      </c>
      <c r="P588" s="20"/>
      <c r="Q588" s="19">
        <v>45540</v>
      </c>
      <c r="R588" s="20"/>
      <c r="S588" s="19">
        <v>45540</v>
      </c>
      <c r="T588" s="20" t="s">
        <v>49</v>
      </c>
      <c r="U588" s="20">
        <v>1019662</v>
      </c>
      <c r="V588" s="20">
        <v>240002844</v>
      </c>
      <c r="W588" s="20" t="s">
        <v>847</v>
      </c>
      <c r="X588" s="20" t="s">
        <v>305</v>
      </c>
      <c r="Y588" s="20" t="s">
        <v>52</v>
      </c>
      <c r="Z588" s="20" t="s">
        <v>1506</v>
      </c>
      <c r="AA588" s="20" t="s">
        <v>1507</v>
      </c>
      <c r="AB588" s="20" t="s">
        <v>54</v>
      </c>
      <c r="AC588" s="20" t="s">
        <v>167</v>
      </c>
      <c r="AD588" s="20" t="s">
        <v>56</v>
      </c>
      <c r="AE588" s="20" t="s">
        <v>983</v>
      </c>
      <c r="AF588" t="e">
        <f>VLOOKUP(L588,Contactos!B:B,1,0)</f>
        <v>#N/A</v>
      </c>
    </row>
    <row r="589" spans="1:32" ht="25.5" x14ac:dyDescent="0.2">
      <c r="A589" s="4">
        <f t="shared" si="28"/>
        <v>587</v>
      </c>
      <c r="B589" s="4" t="str">
        <f t="shared" si="29"/>
        <v/>
      </c>
      <c r="C589" s="4" t="str">
        <f>IFERROR(VLOOKUP(F589,Tablas!$A$1:$B$3,2,0),"")</f>
        <v/>
      </c>
      <c r="D589" s="4" t="str">
        <f t="shared" si="30"/>
        <v xml:space="preserve"> - CONTADO ADELANTADO / CASH IN ADVANCE - Dif. en cambio</v>
      </c>
      <c r="E589" s="19">
        <v>45322</v>
      </c>
      <c r="F589" s="20" t="s">
        <v>27</v>
      </c>
      <c r="G589" s="20"/>
      <c r="H589" s="20" t="s">
        <v>80</v>
      </c>
      <c r="I589" s="20" t="s">
        <v>81</v>
      </c>
      <c r="J589" s="20" t="s">
        <v>729</v>
      </c>
      <c r="K589" s="20" t="s">
        <v>729</v>
      </c>
      <c r="L589" s="20" t="s">
        <v>730</v>
      </c>
      <c r="M589" s="20" t="s">
        <v>33</v>
      </c>
      <c r="N589" s="21">
        <v>5.79</v>
      </c>
      <c r="O589" s="21">
        <v>0</v>
      </c>
      <c r="P589" s="20"/>
      <c r="Q589" s="19">
        <v>45322</v>
      </c>
      <c r="R589" s="20"/>
      <c r="S589" s="20"/>
      <c r="T589" s="20" t="s">
        <v>70</v>
      </c>
      <c r="U589" s="20">
        <v>952169</v>
      </c>
      <c r="V589" s="20">
        <v>240007482</v>
      </c>
      <c r="W589" s="20" t="s">
        <v>50</v>
      </c>
      <c r="X589" s="20" t="s">
        <v>841</v>
      </c>
      <c r="Y589" s="20" t="s">
        <v>37</v>
      </c>
      <c r="Z589" s="20" t="s">
        <v>63</v>
      </c>
      <c r="AA589" s="20" t="s">
        <v>731</v>
      </c>
      <c r="AB589" s="20"/>
      <c r="AC589" s="20"/>
      <c r="AD589" s="20" t="s">
        <v>732</v>
      </c>
      <c r="AE589" s="20"/>
      <c r="AF589" t="str">
        <f>VLOOKUP(L589,Contactos!B:B,1,0)</f>
        <v>SEUMEDS LIMITED</v>
      </c>
    </row>
    <row r="590" spans="1:32" ht="51" x14ac:dyDescent="0.2">
      <c r="A590" s="4">
        <f t="shared" si="28"/>
        <v>588</v>
      </c>
      <c r="B590" s="4" t="str">
        <f t="shared" si="29"/>
        <v>B010-00019303</v>
      </c>
      <c r="C590" s="4" t="str">
        <f>IFERROR(VLOOKUP(F590,Tablas!$A$1:$B$3,2,0),"")</f>
        <v>Boleta</v>
      </c>
      <c r="D590" s="4" t="str">
        <f t="shared" si="30"/>
        <v>Venta Asistida - CONTADO / CASH - PE 2971 TEL: 940525996/997737934 Basado en Entrega</v>
      </c>
      <c r="E590" s="19">
        <v>45461</v>
      </c>
      <c r="F590" s="20" t="s">
        <v>842</v>
      </c>
      <c r="G590" s="20" t="s">
        <v>1508</v>
      </c>
      <c r="H590" s="20" t="s">
        <v>44</v>
      </c>
      <c r="I590" s="20" t="s">
        <v>45</v>
      </c>
      <c r="J590" s="20" t="s">
        <v>1509</v>
      </c>
      <c r="K590" s="20" t="s">
        <v>1510</v>
      </c>
      <c r="L590" s="20" t="s">
        <v>1511</v>
      </c>
      <c r="M590" s="20"/>
      <c r="N590" s="21">
        <v>5.82</v>
      </c>
      <c r="O590" s="21">
        <v>0</v>
      </c>
      <c r="P590" s="20"/>
      <c r="Q590" s="19">
        <v>45461</v>
      </c>
      <c r="R590" s="20"/>
      <c r="S590" s="19">
        <v>45461</v>
      </c>
      <c r="T590" s="20" t="s">
        <v>49</v>
      </c>
      <c r="U590" s="20">
        <v>982238</v>
      </c>
      <c r="V590" s="20">
        <v>240001838</v>
      </c>
      <c r="W590" s="20" t="s">
        <v>847</v>
      </c>
      <c r="X590" s="20" t="s">
        <v>274</v>
      </c>
      <c r="Y590" s="20" t="s">
        <v>52</v>
      </c>
      <c r="Z590" s="20" t="s">
        <v>1512</v>
      </c>
      <c r="AA590" s="20" t="s">
        <v>1513</v>
      </c>
      <c r="AB590" s="20" t="s">
        <v>436</v>
      </c>
      <c r="AC590" s="20" t="s">
        <v>167</v>
      </c>
      <c r="AD590" s="20" t="s">
        <v>56</v>
      </c>
      <c r="AE590" s="20" t="s">
        <v>983</v>
      </c>
      <c r="AF590" t="e">
        <f>VLOOKUP(L590,Contactos!B:B,1,0)</f>
        <v>#N/A</v>
      </c>
    </row>
    <row r="591" spans="1:32" ht="51" x14ac:dyDescent="0.2">
      <c r="A591" s="4">
        <f t="shared" si="28"/>
        <v>589</v>
      </c>
      <c r="B591" s="4" t="str">
        <f t="shared" si="29"/>
        <v>B010-00020379</v>
      </c>
      <c r="C591" s="4" t="str">
        <f>IFERROR(VLOOKUP(F591,Tablas!$A$1:$B$3,2,0),"")</f>
        <v>Boleta</v>
      </c>
      <c r="D591" s="4" t="str">
        <f t="shared" si="30"/>
        <v>Ecom - CONTADO / CASH - PE 4769 TEL: 960577729 ENVÍO Basado en Pedidos de</v>
      </c>
      <c r="E591" s="19">
        <v>45547</v>
      </c>
      <c r="F591" s="20" t="s">
        <v>842</v>
      </c>
      <c r="G591" s="20" t="s">
        <v>1514</v>
      </c>
      <c r="H591" s="20" t="s">
        <v>44</v>
      </c>
      <c r="I591" s="20" t="s">
        <v>45</v>
      </c>
      <c r="J591" s="20" t="s">
        <v>1515</v>
      </c>
      <c r="K591" s="20" t="s">
        <v>1516</v>
      </c>
      <c r="L591" s="20" t="s">
        <v>1517</v>
      </c>
      <c r="M591" s="20"/>
      <c r="N591" s="21">
        <v>5.83</v>
      </c>
      <c r="O591" s="21">
        <v>0</v>
      </c>
      <c r="P591" s="20"/>
      <c r="Q591" s="19">
        <v>45547</v>
      </c>
      <c r="R591" s="20"/>
      <c r="S591" s="19">
        <v>45547</v>
      </c>
      <c r="T591" s="20" t="s">
        <v>49</v>
      </c>
      <c r="U591" s="20">
        <v>1022959</v>
      </c>
      <c r="V591" s="20">
        <v>240002916</v>
      </c>
      <c r="W591" s="20" t="s">
        <v>847</v>
      </c>
      <c r="X591" s="20" t="s">
        <v>274</v>
      </c>
      <c r="Y591" s="20" t="s">
        <v>52</v>
      </c>
      <c r="Z591" s="20" t="s">
        <v>1518</v>
      </c>
      <c r="AA591" s="20" t="s">
        <v>808</v>
      </c>
      <c r="AB591" s="20" t="s">
        <v>54</v>
      </c>
      <c r="AC591" s="20" t="s">
        <v>689</v>
      </c>
      <c r="AD591" s="20" t="s">
        <v>56</v>
      </c>
      <c r="AE591" s="20" t="s">
        <v>864</v>
      </c>
      <c r="AF591" t="e">
        <f>VLOOKUP(L591,Contactos!B:B,1,0)</f>
        <v>#N/A</v>
      </c>
    </row>
    <row r="592" spans="1:32" ht="63.75" x14ac:dyDescent="0.2">
      <c r="A592" s="4">
        <f t="shared" si="28"/>
        <v>590</v>
      </c>
      <c r="B592" s="4" t="str">
        <f t="shared" si="29"/>
        <v>B010-00017929</v>
      </c>
      <c r="C592" s="4" t="str">
        <f>IFERROR(VLOOKUP(F592,Tablas!$A$1:$B$3,2,0),"")</f>
        <v>Boleta</v>
      </c>
      <c r="D592" s="4" t="str">
        <f t="shared" si="30"/>
        <v>Venta Asistida - CONTADO / CASH - PE 0722 TEL: 967140980 Basado en Entregas 09-0010-</v>
      </c>
      <c r="E592" s="19">
        <v>45337</v>
      </c>
      <c r="F592" s="20" t="s">
        <v>842</v>
      </c>
      <c r="G592" s="20" t="s">
        <v>1519</v>
      </c>
      <c r="H592" s="20" t="s">
        <v>44</v>
      </c>
      <c r="I592" s="20" t="s">
        <v>45</v>
      </c>
      <c r="J592" s="20" t="s">
        <v>1451</v>
      </c>
      <c r="K592" s="20" t="s">
        <v>1452</v>
      </c>
      <c r="L592" s="20" t="s">
        <v>1453</v>
      </c>
      <c r="M592" s="20"/>
      <c r="N592" s="21">
        <v>5.83</v>
      </c>
      <c r="O592" s="21">
        <v>0</v>
      </c>
      <c r="P592" s="20"/>
      <c r="Q592" s="19">
        <v>45337</v>
      </c>
      <c r="R592" s="20"/>
      <c r="S592" s="19">
        <v>45337</v>
      </c>
      <c r="T592" s="20" t="s">
        <v>49</v>
      </c>
      <c r="U592" s="20">
        <v>919930</v>
      </c>
      <c r="V592" s="20">
        <v>240000403</v>
      </c>
      <c r="W592" s="20" t="s">
        <v>847</v>
      </c>
      <c r="X592" s="20" t="s">
        <v>274</v>
      </c>
      <c r="Y592" s="20" t="s">
        <v>52</v>
      </c>
      <c r="Z592" s="20" t="s">
        <v>1520</v>
      </c>
      <c r="AA592" s="20" t="s">
        <v>1455</v>
      </c>
      <c r="AB592" s="20" t="s">
        <v>912</v>
      </c>
      <c r="AC592" s="20" t="s">
        <v>689</v>
      </c>
      <c r="AD592" s="20" t="s">
        <v>56</v>
      </c>
      <c r="AE592" s="20" t="s">
        <v>983</v>
      </c>
      <c r="AF592" t="e">
        <f>VLOOKUP(L592,Contactos!B:B,1,0)</f>
        <v>#N/A</v>
      </c>
    </row>
    <row r="593" spans="1:32" ht="51" x14ac:dyDescent="0.2">
      <c r="A593" s="4">
        <f t="shared" si="28"/>
        <v>591</v>
      </c>
      <c r="B593" s="4" t="str">
        <f t="shared" si="29"/>
        <v>B010-00020254</v>
      </c>
      <c r="C593" s="4" t="str">
        <f>IFERROR(VLOOKUP(F593,Tablas!$A$1:$B$3,2,0),"")</f>
        <v>Boleta</v>
      </c>
      <c r="D593" s="4" t="str">
        <f t="shared" si="30"/>
        <v>Ecom - CONTADO / CASH - PE 4575 TEL: 981307544 ENVÍO Basado en Pedidos de</v>
      </c>
      <c r="E593" s="19">
        <v>45538</v>
      </c>
      <c r="F593" s="20" t="s">
        <v>842</v>
      </c>
      <c r="G593" s="20" t="s">
        <v>1521</v>
      </c>
      <c r="H593" s="20" t="s">
        <v>44</v>
      </c>
      <c r="I593" s="20" t="s">
        <v>45</v>
      </c>
      <c r="J593" s="20" t="s">
        <v>1522</v>
      </c>
      <c r="K593" s="20" t="s">
        <v>1523</v>
      </c>
      <c r="L593" s="20" t="s">
        <v>1524</v>
      </c>
      <c r="M593" s="20"/>
      <c r="N593" s="21">
        <v>5.89</v>
      </c>
      <c r="O593" s="21">
        <v>0</v>
      </c>
      <c r="P593" s="20"/>
      <c r="Q593" s="19">
        <v>45538</v>
      </c>
      <c r="R593" s="20"/>
      <c r="S593" s="19">
        <v>45538</v>
      </c>
      <c r="T593" s="20" t="s">
        <v>49</v>
      </c>
      <c r="U593" s="20">
        <v>1017883</v>
      </c>
      <c r="V593" s="20">
        <v>240002791</v>
      </c>
      <c r="W593" s="20" t="s">
        <v>847</v>
      </c>
      <c r="X593" s="20" t="s">
        <v>274</v>
      </c>
      <c r="Y593" s="20" t="s">
        <v>52</v>
      </c>
      <c r="Z593" s="20" t="s">
        <v>1525</v>
      </c>
      <c r="AA593" s="20" t="s">
        <v>808</v>
      </c>
      <c r="AB593" s="20" t="s">
        <v>54</v>
      </c>
      <c r="AC593" s="20" t="s">
        <v>167</v>
      </c>
      <c r="AD593" s="20" t="s">
        <v>56</v>
      </c>
      <c r="AE593" s="20" t="s">
        <v>864</v>
      </c>
      <c r="AF593" t="e">
        <f>VLOOKUP(L593,Contactos!B:B,1,0)</f>
        <v>#N/A</v>
      </c>
    </row>
    <row r="594" spans="1:32" ht="63.75" x14ac:dyDescent="0.2">
      <c r="A594" s="4">
        <f t="shared" si="28"/>
        <v>592</v>
      </c>
      <c r="B594" s="4" t="str">
        <f t="shared" si="29"/>
        <v>B010-00019248</v>
      </c>
      <c r="C594" s="4" t="str">
        <f>IFERROR(VLOOKUP(F594,Tablas!$A$1:$B$3,2,0),"")</f>
        <v>Boleta</v>
      </c>
      <c r="D594" s="4" t="str">
        <f t="shared" si="30"/>
        <v>Ecom - CONTADO / CASH - PE 2877 TEL: 971800616 Basado en Entregas 09-0007-</v>
      </c>
      <c r="E594" s="19">
        <v>45455</v>
      </c>
      <c r="F594" s="20" t="s">
        <v>842</v>
      </c>
      <c r="G594" s="20" t="s">
        <v>1526</v>
      </c>
      <c r="H594" s="20" t="s">
        <v>44</v>
      </c>
      <c r="I594" s="20" t="s">
        <v>45</v>
      </c>
      <c r="J594" s="20" t="s">
        <v>1321</v>
      </c>
      <c r="K594" s="20" t="s">
        <v>1322</v>
      </c>
      <c r="L594" s="20" t="s">
        <v>1323</v>
      </c>
      <c r="M594" s="20"/>
      <c r="N594" s="21">
        <v>5.9</v>
      </c>
      <c r="O594" s="21">
        <v>0</v>
      </c>
      <c r="P594" s="20"/>
      <c r="Q594" s="19">
        <v>45455</v>
      </c>
      <c r="R594" s="20"/>
      <c r="S594" s="19">
        <v>45455</v>
      </c>
      <c r="T594" s="20" t="s">
        <v>49</v>
      </c>
      <c r="U594" s="20">
        <v>980420</v>
      </c>
      <c r="V594" s="20">
        <v>240001783</v>
      </c>
      <c r="W594" s="20" t="s">
        <v>847</v>
      </c>
      <c r="X594" s="20" t="s">
        <v>274</v>
      </c>
      <c r="Y594" s="20" t="s">
        <v>52</v>
      </c>
      <c r="Z594" s="20" t="s">
        <v>1527</v>
      </c>
      <c r="AA594" s="20" t="s">
        <v>1325</v>
      </c>
      <c r="AB594" s="20" t="s">
        <v>942</v>
      </c>
      <c r="AC594" s="20" t="s">
        <v>689</v>
      </c>
      <c r="AD594" s="20" t="s">
        <v>56</v>
      </c>
      <c r="AE594" s="20" t="s">
        <v>864</v>
      </c>
      <c r="AF594" t="e">
        <f>VLOOKUP(L594,Contactos!B:B,1,0)</f>
        <v>#N/A</v>
      </c>
    </row>
    <row r="595" spans="1:32" ht="25.5" x14ac:dyDescent="0.2">
      <c r="A595" s="4">
        <f t="shared" si="28"/>
        <v>593</v>
      </c>
      <c r="B595" s="4" t="str">
        <f t="shared" si="29"/>
        <v/>
      </c>
      <c r="C595" s="4" t="str">
        <f>IFERROR(VLOOKUP(F595,Tablas!$A$1:$B$3,2,0),"")</f>
        <v/>
      </c>
      <c r="D595" s="4" t="str">
        <f t="shared" si="30"/>
        <v xml:space="preserve"> - CONTADO ADELANTADO / CASH IN ADVANCE - Dif. en cambio</v>
      </c>
      <c r="E595" s="19">
        <v>44773</v>
      </c>
      <c r="F595" s="20" t="s">
        <v>27</v>
      </c>
      <c r="G595" s="20"/>
      <c r="H595" s="20" t="s">
        <v>80</v>
      </c>
      <c r="I595" s="20" t="s">
        <v>81</v>
      </c>
      <c r="J595" s="20" t="s">
        <v>729</v>
      </c>
      <c r="K595" s="20" t="s">
        <v>729</v>
      </c>
      <c r="L595" s="20" t="s">
        <v>730</v>
      </c>
      <c r="M595" s="20" t="s">
        <v>33</v>
      </c>
      <c r="N595" s="21">
        <v>5.92</v>
      </c>
      <c r="O595" s="21">
        <v>0</v>
      </c>
      <c r="P595" s="20"/>
      <c r="Q595" s="19">
        <v>44773</v>
      </c>
      <c r="R595" s="20"/>
      <c r="S595" s="20"/>
      <c r="T595" s="20" t="s">
        <v>70</v>
      </c>
      <c r="U595" s="20">
        <v>674911</v>
      </c>
      <c r="V595" s="20">
        <v>220028450</v>
      </c>
      <c r="W595" s="20" t="s">
        <v>50</v>
      </c>
      <c r="X595" s="20" t="s">
        <v>841</v>
      </c>
      <c r="Y595" s="20" t="s">
        <v>37</v>
      </c>
      <c r="Z595" s="20" t="s">
        <v>63</v>
      </c>
      <c r="AA595" s="20" t="s">
        <v>731</v>
      </c>
      <c r="AB595" s="20"/>
      <c r="AC595" s="20"/>
      <c r="AD595" s="20" t="s">
        <v>732</v>
      </c>
      <c r="AE595" s="20"/>
      <c r="AF595" t="str">
        <f>VLOOKUP(L595,Contactos!B:B,1,0)</f>
        <v>SEUMEDS LIMITED</v>
      </c>
    </row>
    <row r="596" spans="1:32" ht="63.75" x14ac:dyDescent="0.2">
      <c r="A596" s="4">
        <f t="shared" si="28"/>
        <v>594</v>
      </c>
      <c r="B596" s="4" t="str">
        <f t="shared" si="29"/>
        <v>B010-00019052</v>
      </c>
      <c r="C596" s="4" t="str">
        <f>IFERROR(VLOOKUP(F596,Tablas!$A$1:$B$3,2,0),"")</f>
        <v>Boleta</v>
      </c>
      <c r="D596" s="4" t="str">
        <f t="shared" si="30"/>
        <v>Ecom - CONTADO / CASH - PE 2697 RECOGE: renatto egues Corbetto DNI 4787976</v>
      </c>
      <c r="E596" s="19">
        <v>45442</v>
      </c>
      <c r="F596" s="20" t="s">
        <v>842</v>
      </c>
      <c r="G596" s="20" t="s">
        <v>1528</v>
      </c>
      <c r="H596" s="20" t="s">
        <v>44</v>
      </c>
      <c r="I596" s="20" t="s">
        <v>45</v>
      </c>
      <c r="J596" s="20" t="s">
        <v>1529</v>
      </c>
      <c r="K596" s="20" t="s">
        <v>1530</v>
      </c>
      <c r="L596" s="20" t="s">
        <v>1531</v>
      </c>
      <c r="M596" s="20"/>
      <c r="N596" s="21">
        <v>5.92</v>
      </c>
      <c r="O596" s="21">
        <v>0</v>
      </c>
      <c r="P596" s="20"/>
      <c r="Q596" s="19">
        <v>45442</v>
      </c>
      <c r="R596" s="20"/>
      <c r="S596" s="19">
        <v>45442</v>
      </c>
      <c r="T596" s="20" t="s">
        <v>49</v>
      </c>
      <c r="U596" s="20">
        <v>973158</v>
      </c>
      <c r="V596" s="20">
        <v>240001584</v>
      </c>
      <c r="W596" s="20" t="s">
        <v>847</v>
      </c>
      <c r="X596" s="20" t="s">
        <v>274</v>
      </c>
      <c r="Y596" s="20" t="s">
        <v>52</v>
      </c>
      <c r="Z596" s="20" t="s">
        <v>1532</v>
      </c>
      <c r="AA596" s="20" t="s">
        <v>1533</v>
      </c>
      <c r="AB596" s="20" t="s">
        <v>1534</v>
      </c>
      <c r="AC596" s="20" t="s">
        <v>1535</v>
      </c>
      <c r="AD596" s="20" t="s">
        <v>56</v>
      </c>
      <c r="AE596" s="20" t="s">
        <v>864</v>
      </c>
      <c r="AF596" t="e">
        <f>VLOOKUP(L596,Contactos!B:B,1,0)</f>
        <v>#N/A</v>
      </c>
    </row>
    <row r="597" spans="1:32" ht="51" x14ac:dyDescent="0.2">
      <c r="A597" s="4">
        <f t="shared" si="28"/>
        <v>595</v>
      </c>
      <c r="B597" s="4" t="str">
        <f t="shared" si="29"/>
        <v>B010-00020047</v>
      </c>
      <c r="C597" s="4" t="str">
        <f>IFERROR(VLOOKUP(F597,Tablas!$A$1:$B$3,2,0),"")</f>
        <v>Boleta</v>
      </c>
      <c r="D597" s="4" t="str">
        <f t="shared" si="30"/>
        <v>Venta Asistida - CONTADO / CASH - PE 4217 TEL: 933000525 ENVÍO Basado en Entregas 09</v>
      </c>
      <c r="E597" s="19">
        <v>45523</v>
      </c>
      <c r="F597" s="20" t="s">
        <v>842</v>
      </c>
      <c r="G597" s="20" t="s">
        <v>1536</v>
      </c>
      <c r="H597" s="20" t="s">
        <v>44</v>
      </c>
      <c r="I597" s="20" t="s">
        <v>45</v>
      </c>
      <c r="J597" s="20" t="s">
        <v>1537</v>
      </c>
      <c r="K597" s="20" t="s">
        <v>1538</v>
      </c>
      <c r="L597" s="20" t="s">
        <v>1539</v>
      </c>
      <c r="M597" s="20"/>
      <c r="N597" s="21">
        <v>5.98</v>
      </c>
      <c r="O597" s="21">
        <v>0</v>
      </c>
      <c r="P597" s="20"/>
      <c r="Q597" s="19">
        <v>45523</v>
      </c>
      <c r="R597" s="20"/>
      <c r="S597" s="19">
        <v>45523</v>
      </c>
      <c r="T597" s="20" t="s">
        <v>49</v>
      </c>
      <c r="U597" s="20">
        <v>1010052</v>
      </c>
      <c r="V597" s="20">
        <v>240002583</v>
      </c>
      <c r="W597" s="20" t="s">
        <v>847</v>
      </c>
      <c r="X597" s="20" t="s">
        <v>274</v>
      </c>
      <c r="Y597" s="20" t="s">
        <v>52</v>
      </c>
      <c r="Z597" s="20" t="s">
        <v>1540</v>
      </c>
      <c r="AA597" s="20" t="s">
        <v>1541</v>
      </c>
      <c r="AB597" s="20" t="s">
        <v>54</v>
      </c>
      <c r="AC597" s="20" t="s">
        <v>167</v>
      </c>
      <c r="AD597" s="20" t="s">
        <v>56</v>
      </c>
      <c r="AE597" s="20" t="s">
        <v>983</v>
      </c>
      <c r="AF597" t="e">
        <f>VLOOKUP(L597,Contactos!B:B,1,0)</f>
        <v>#N/A</v>
      </c>
    </row>
    <row r="598" spans="1:32" ht="51" x14ac:dyDescent="0.2">
      <c r="A598" s="4">
        <f t="shared" si="28"/>
        <v>596</v>
      </c>
      <c r="B598" s="4" t="str">
        <f t="shared" si="29"/>
        <v>B010-00020097</v>
      </c>
      <c r="C598" s="4" t="str">
        <f>IFERROR(VLOOKUP(F598,Tablas!$A$1:$B$3,2,0),"")</f>
        <v>Boleta</v>
      </c>
      <c r="D598" s="4" t="str">
        <f t="shared" si="30"/>
        <v>Ecom - CONTADO / CASH - PE 4311 TEL: 941801835 ENVÍO Basado en Pedidos de</v>
      </c>
      <c r="E598" s="19">
        <v>45526</v>
      </c>
      <c r="F598" s="20" t="s">
        <v>842</v>
      </c>
      <c r="G598" s="20" t="s">
        <v>1542</v>
      </c>
      <c r="H598" s="20" t="s">
        <v>44</v>
      </c>
      <c r="I598" s="20" t="s">
        <v>45</v>
      </c>
      <c r="J598" s="20" t="s">
        <v>1543</v>
      </c>
      <c r="K598" s="20" t="s">
        <v>1544</v>
      </c>
      <c r="L598" s="20" t="s">
        <v>1545</v>
      </c>
      <c r="M598" s="20"/>
      <c r="N598" s="21">
        <v>6.01</v>
      </c>
      <c r="O598" s="21">
        <v>0</v>
      </c>
      <c r="P598" s="20"/>
      <c r="Q598" s="19">
        <v>45526</v>
      </c>
      <c r="R598" s="20"/>
      <c r="S598" s="19">
        <v>45526</v>
      </c>
      <c r="T598" s="20" t="s">
        <v>49</v>
      </c>
      <c r="U598" s="20">
        <v>1012022</v>
      </c>
      <c r="V598" s="20">
        <v>240002634</v>
      </c>
      <c r="W598" s="20" t="s">
        <v>847</v>
      </c>
      <c r="X598" s="20" t="s">
        <v>274</v>
      </c>
      <c r="Y598" s="20" t="s">
        <v>52</v>
      </c>
      <c r="Z598" s="20" t="s">
        <v>1546</v>
      </c>
      <c r="AA598" s="20" t="s">
        <v>1547</v>
      </c>
      <c r="AB598" s="20" t="s">
        <v>576</v>
      </c>
      <c r="AC598" s="20" t="s">
        <v>167</v>
      </c>
      <c r="AD598" s="20" t="s">
        <v>56</v>
      </c>
      <c r="AE598" s="20" t="s">
        <v>864</v>
      </c>
      <c r="AF598" t="e">
        <f>VLOOKUP(L598,Contactos!B:B,1,0)</f>
        <v>#N/A</v>
      </c>
    </row>
    <row r="599" spans="1:32" ht="63.75" x14ac:dyDescent="0.2">
      <c r="A599" s="4">
        <f t="shared" si="28"/>
        <v>597</v>
      </c>
      <c r="B599" s="4" t="str">
        <f t="shared" si="29"/>
        <v>B010-00018851</v>
      </c>
      <c r="C599" s="4" t="str">
        <f>IFERROR(VLOOKUP(F599,Tablas!$A$1:$B$3,2,0),"")</f>
        <v>Boleta</v>
      </c>
      <c r="D599" s="4" t="str">
        <f t="shared" si="30"/>
        <v>Ecom - CONTADO / CASH - PE 2335 TEL: 949093013 Basado en Pedidos de client</v>
      </c>
      <c r="E599" s="19">
        <v>45427</v>
      </c>
      <c r="F599" s="20" t="s">
        <v>842</v>
      </c>
      <c r="G599" s="20" t="s">
        <v>1548</v>
      </c>
      <c r="H599" s="20" t="s">
        <v>44</v>
      </c>
      <c r="I599" s="20" t="s">
        <v>45</v>
      </c>
      <c r="J599" s="20" t="s">
        <v>1549</v>
      </c>
      <c r="K599" s="20" t="s">
        <v>1550</v>
      </c>
      <c r="L599" s="20" t="s">
        <v>1551</v>
      </c>
      <c r="M599" s="20"/>
      <c r="N599" s="21">
        <v>6.03</v>
      </c>
      <c r="O599" s="21">
        <v>0</v>
      </c>
      <c r="P599" s="20"/>
      <c r="Q599" s="19">
        <v>45427</v>
      </c>
      <c r="R599" s="20"/>
      <c r="S599" s="19">
        <v>45427</v>
      </c>
      <c r="T599" s="20" t="s">
        <v>49</v>
      </c>
      <c r="U599" s="20">
        <v>963857</v>
      </c>
      <c r="V599" s="20">
        <v>240001329</v>
      </c>
      <c r="W599" s="20" t="s">
        <v>847</v>
      </c>
      <c r="X599" s="20" t="s">
        <v>274</v>
      </c>
      <c r="Y599" s="20" t="s">
        <v>52</v>
      </c>
      <c r="Z599" s="20" t="s">
        <v>1552</v>
      </c>
      <c r="AA599" s="20" t="s">
        <v>1553</v>
      </c>
      <c r="AB599" s="20" t="s">
        <v>1554</v>
      </c>
      <c r="AC599" s="20" t="s">
        <v>689</v>
      </c>
      <c r="AD599" s="20" t="s">
        <v>56</v>
      </c>
      <c r="AE599" s="20" t="s">
        <v>864</v>
      </c>
      <c r="AF599" t="e">
        <f>VLOOKUP(L599,Contactos!B:B,1,0)</f>
        <v>#N/A</v>
      </c>
    </row>
    <row r="600" spans="1:32" ht="63.75" x14ac:dyDescent="0.2">
      <c r="A600" s="4">
        <f t="shared" si="28"/>
        <v>598</v>
      </c>
      <c r="B600" s="4" t="str">
        <f t="shared" si="29"/>
        <v>B010-00019286</v>
      </c>
      <c r="C600" s="4" t="str">
        <f>IFERROR(VLOOKUP(F600,Tablas!$A$1:$B$3,2,0),"")</f>
        <v>Boleta</v>
      </c>
      <c r="D600" s="4" t="str">
        <f t="shared" si="30"/>
        <v>Ecom - CONTADO / CASH - PE 2950 TEL: 923066437 Basado en Pedidos de client</v>
      </c>
      <c r="E600" s="19">
        <v>45460</v>
      </c>
      <c r="F600" s="20" t="s">
        <v>842</v>
      </c>
      <c r="G600" s="20" t="s">
        <v>1555</v>
      </c>
      <c r="H600" s="20" t="s">
        <v>44</v>
      </c>
      <c r="I600" s="20" t="s">
        <v>45</v>
      </c>
      <c r="J600" s="20" t="s">
        <v>1556</v>
      </c>
      <c r="K600" s="20" t="s">
        <v>1557</v>
      </c>
      <c r="L600" s="20" t="s">
        <v>1558</v>
      </c>
      <c r="M600" s="20"/>
      <c r="N600" s="21">
        <v>6.03</v>
      </c>
      <c r="O600" s="21">
        <v>0</v>
      </c>
      <c r="P600" s="20"/>
      <c r="Q600" s="19">
        <v>45460</v>
      </c>
      <c r="R600" s="20"/>
      <c r="S600" s="19">
        <v>45460</v>
      </c>
      <c r="T600" s="20" t="s">
        <v>49</v>
      </c>
      <c r="U600" s="20">
        <v>982006</v>
      </c>
      <c r="V600" s="20">
        <v>240001821</v>
      </c>
      <c r="W600" s="20" t="s">
        <v>847</v>
      </c>
      <c r="X600" s="20" t="s">
        <v>274</v>
      </c>
      <c r="Y600" s="20" t="s">
        <v>52</v>
      </c>
      <c r="Z600" s="20" t="s">
        <v>1559</v>
      </c>
      <c r="AA600" s="20" t="s">
        <v>1560</v>
      </c>
      <c r="AB600" s="20" t="s">
        <v>1561</v>
      </c>
      <c r="AC600" s="20" t="s">
        <v>689</v>
      </c>
      <c r="AD600" s="20" t="s">
        <v>56</v>
      </c>
      <c r="AE600" s="20" t="s">
        <v>864</v>
      </c>
      <c r="AF600" t="e">
        <f>VLOOKUP(L600,Contactos!B:B,1,0)</f>
        <v>#N/A</v>
      </c>
    </row>
    <row r="601" spans="1:32" ht="25.5" x14ac:dyDescent="0.2">
      <c r="A601" s="4">
        <f t="shared" si="28"/>
        <v>599</v>
      </c>
      <c r="B601" s="4" t="str">
        <f t="shared" si="29"/>
        <v/>
      </c>
      <c r="C601" s="4" t="str">
        <f>IFERROR(VLOOKUP(F601,Tablas!$A$1:$B$3,2,0),"")</f>
        <v/>
      </c>
      <c r="D601" s="4" t="str">
        <f t="shared" si="30"/>
        <v xml:space="preserve"> - CONTADO ADELANTADO / CASH IN ADVANCE - Dif. en cambio</v>
      </c>
      <c r="E601" s="19">
        <v>45199</v>
      </c>
      <c r="F601" s="20" t="s">
        <v>27</v>
      </c>
      <c r="G601" s="20"/>
      <c r="H601" s="20" t="s">
        <v>80</v>
      </c>
      <c r="I601" s="20" t="s">
        <v>81</v>
      </c>
      <c r="J601" s="20" t="s">
        <v>729</v>
      </c>
      <c r="K601" s="20" t="s">
        <v>729</v>
      </c>
      <c r="L601" s="20" t="s">
        <v>730</v>
      </c>
      <c r="M601" s="20" t="s">
        <v>33</v>
      </c>
      <c r="N601" s="21">
        <v>6.03</v>
      </c>
      <c r="O601" s="21">
        <v>0</v>
      </c>
      <c r="P601" s="20"/>
      <c r="Q601" s="19">
        <v>45199</v>
      </c>
      <c r="R601" s="20"/>
      <c r="S601" s="20"/>
      <c r="T601" s="20" t="s">
        <v>70</v>
      </c>
      <c r="U601" s="20">
        <v>861050</v>
      </c>
      <c r="V601" s="20">
        <v>230031151</v>
      </c>
      <c r="W601" s="20" t="s">
        <v>50</v>
      </c>
      <c r="X601" s="20" t="s">
        <v>841</v>
      </c>
      <c r="Y601" s="20" t="s">
        <v>37</v>
      </c>
      <c r="Z601" s="20" t="s">
        <v>63</v>
      </c>
      <c r="AA601" s="20" t="s">
        <v>731</v>
      </c>
      <c r="AB601" s="20"/>
      <c r="AC601" s="20"/>
      <c r="AD601" s="20" t="s">
        <v>732</v>
      </c>
      <c r="AE601" s="20"/>
      <c r="AF601" t="str">
        <f>VLOOKUP(L601,Contactos!B:B,1,0)</f>
        <v>SEUMEDS LIMITED</v>
      </c>
    </row>
    <row r="602" spans="1:32" ht="63.75" x14ac:dyDescent="0.2">
      <c r="A602" s="4">
        <f t="shared" si="28"/>
        <v>600</v>
      </c>
      <c r="B602" s="4" t="str">
        <f t="shared" si="29"/>
        <v>B010-00018577</v>
      </c>
      <c r="C602" s="4" t="str">
        <f>IFERROR(VLOOKUP(F602,Tablas!$A$1:$B$3,2,0),"")</f>
        <v>Boleta</v>
      </c>
      <c r="D602" s="4" t="str">
        <f t="shared" si="30"/>
        <v>Ecom - CONTADO / CASH - PE 1845 TEL: 991712819 Basado en Pedidos de client</v>
      </c>
      <c r="E602" s="19">
        <v>45404</v>
      </c>
      <c r="F602" s="20" t="s">
        <v>842</v>
      </c>
      <c r="G602" s="20" t="s">
        <v>1562</v>
      </c>
      <c r="H602" s="20" t="s">
        <v>44</v>
      </c>
      <c r="I602" s="20" t="s">
        <v>45</v>
      </c>
      <c r="J602" s="20" t="s">
        <v>1563</v>
      </c>
      <c r="K602" s="20" t="s">
        <v>1564</v>
      </c>
      <c r="L602" s="20" t="s">
        <v>1565</v>
      </c>
      <c r="M602" s="20"/>
      <c r="N602" s="21">
        <v>6.05</v>
      </c>
      <c r="O602" s="21">
        <v>0</v>
      </c>
      <c r="P602" s="20"/>
      <c r="Q602" s="19">
        <v>45404</v>
      </c>
      <c r="R602" s="20"/>
      <c r="S602" s="19">
        <v>45404</v>
      </c>
      <c r="T602" s="20" t="s">
        <v>49</v>
      </c>
      <c r="U602" s="20">
        <v>951885</v>
      </c>
      <c r="V602" s="20">
        <v>240001053</v>
      </c>
      <c r="W602" s="20" t="s">
        <v>847</v>
      </c>
      <c r="X602" s="20" t="s">
        <v>274</v>
      </c>
      <c r="Y602" s="20" t="s">
        <v>52</v>
      </c>
      <c r="Z602" s="20" t="s">
        <v>1566</v>
      </c>
      <c r="AA602" s="20" t="s">
        <v>1567</v>
      </c>
      <c r="AB602" s="20" t="s">
        <v>1168</v>
      </c>
      <c r="AC602" s="20" t="s">
        <v>689</v>
      </c>
      <c r="AD602" s="20" t="s">
        <v>56</v>
      </c>
      <c r="AE602" s="20" t="s">
        <v>864</v>
      </c>
      <c r="AF602" t="e">
        <f>VLOOKUP(L602,Contactos!B:B,1,0)</f>
        <v>#N/A</v>
      </c>
    </row>
    <row r="603" spans="1:32" ht="63.75" x14ac:dyDescent="0.2">
      <c r="A603" s="4">
        <f t="shared" si="28"/>
        <v>601</v>
      </c>
      <c r="B603" s="4" t="str">
        <f t="shared" si="29"/>
        <v>B010-00020457</v>
      </c>
      <c r="C603" s="4" t="str">
        <f>IFERROR(VLOOKUP(F603,Tablas!$A$1:$B$3,2,0),"")</f>
        <v>Boleta</v>
      </c>
      <c r="D603" s="4" t="str">
        <f t="shared" si="30"/>
        <v>Venta Asistida - CONTADO / CASH - PE 4905 SHALOM PARA: ALEX JAVIER VILLEGAS LAINAS D</v>
      </c>
      <c r="E603" s="19">
        <v>45554</v>
      </c>
      <c r="F603" s="20" t="s">
        <v>842</v>
      </c>
      <c r="G603" s="20" t="s">
        <v>1568</v>
      </c>
      <c r="H603" s="20" t="s">
        <v>44</v>
      </c>
      <c r="I603" s="20" t="s">
        <v>45</v>
      </c>
      <c r="J603" s="20" t="s">
        <v>978</v>
      </c>
      <c r="K603" s="20" t="s">
        <v>979</v>
      </c>
      <c r="L603" s="20" t="s">
        <v>980</v>
      </c>
      <c r="M603" s="20"/>
      <c r="N603" s="21">
        <v>6.09</v>
      </c>
      <c r="O603" s="21">
        <v>0</v>
      </c>
      <c r="P603" s="20"/>
      <c r="Q603" s="19">
        <v>45554</v>
      </c>
      <c r="R603" s="20"/>
      <c r="S603" s="19">
        <v>45554</v>
      </c>
      <c r="T603" s="20" t="s">
        <v>49</v>
      </c>
      <c r="U603" s="20">
        <v>1026355</v>
      </c>
      <c r="V603" s="20">
        <v>240002994</v>
      </c>
      <c r="W603" s="20" t="s">
        <v>847</v>
      </c>
      <c r="X603" s="20" t="s">
        <v>274</v>
      </c>
      <c r="Y603" s="20" t="s">
        <v>52</v>
      </c>
      <c r="Z603" s="20" t="s">
        <v>1569</v>
      </c>
      <c r="AA603" s="20" t="s">
        <v>982</v>
      </c>
      <c r="AB603" s="20" t="s">
        <v>523</v>
      </c>
      <c r="AC603" s="20" t="s">
        <v>248</v>
      </c>
      <c r="AD603" s="20" t="s">
        <v>56</v>
      </c>
      <c r="AE603" s="20" t="s">
        <v>983</v>
      </c>
      <c r="AF603" t="e">
        <f>VLOOKUP(L603,Contactos!B:B,1,0)</f>
        <v>#N/A</v>
      </c>
    </row>
    <row r="604" spans="1:32" ht="63.75" x14ac:dyDescent="0.2">
      <c r="A604" s="4">
        <f t="shared" si="28"/>
        <v>602</v>
      </c>
      <c r="B604" s="4" t="str">
        <f t="shared" si="29"/>
        <v>B010-00020509</v>
      </c>
      <c r="C604" s="4" t="str">
        <f>IFERROR(VLOOKUP(F604,Tablas!$A$1:$B$3,2,0),"")</f>
        <v>Boleta</v>
      </c>
      <c r="D604" s="4" t="str">
        <f t="shared" si="30"/>
        <v>Ecom - CONTADO / CASH - PE 5033 TEL: 942667055 RECOJO Basado en Entregas 0</v>
      </c>
      <c r="E604" s="19">
        <v>45560</v>
      </c>
      <c r="F604" s="20" t="s">
        <v>842</v>
      </c>
      <c r="G604" s="20" t="s">
        <v>1570</v>
      </c>
      <c r="H604" s="20" t="s">
        <v>44</v>
      </c>
      <c r="I604" s="20" t="s">
        <v>45</v>
      </c>
      <c r="J604" s="20" t="s">
        <v>1571</v>
      </c>
      <c r="K604" s="20" t="s">
        <v>1572</v>
      </c>
      <c r="L604" s="20" t="s">
        <v>1573</v>
      </c>
      <c r="M604" s="20"/>
      <c r="N604" s="21">
        <v>6.1</v>
      </c>
      <c r="O604" s="21">
        <v>0</v>
      </c>
      <c r="P604" s="20"/>
      <c r="Q604" s="19">
        <v>45560</v>
      </c>
      <c r="R604" s="20"/>
      <c r="S604" s="19">
        <v>45560</v>
      </c>
      <c r="T604" s="20" t="s">
        <v>49</v>
      </c>
      <c r="U604" s="20">
        <v>1028444</v>
      </c>
      <c r="V604" s="20">
        <v>240003046</v>
      </c>
      <c r="W604" s="20" t="s">
        <v>847</v>
      </c>
      <c r="X604" s="20" t="s">
        <v>274</v>
      </c>
      <c r="Y604" s="20" t="s">
        <v>52</v>
      </c>
      <c r="Z604" s="20" t="s">
        <v>1574</v>
      </c>
      <c r="AA604" s="20" t="s">
        <v>808</v>
      </c>
      <c r="AB604" s="20" t="s">
        <v>54</v>
      </c>
      <c r="AC604" s="20" t="s">
        <v>167</v>
      </c>
      <c r="AD604" s="20" t="s">
        <v>56</v>
      </c>
      <c r="AE604" s="20" t="s">
        <v>864</v>
      </c>
      <c r="AF604" t="e">
        <f>VLOOKUP(L604,Contactos!B:B,1,0)</f>
        <v>#N/A</v>
      </c>
    </row>
    <row r="605" spans="1:32" ht="63.75" x14ac:dyDescent="0.2">
      <c r="A605" s="4">
        <f t="shared" si="28"/>
        <v>603</v>
      </c>
      <c r="B605" s="4" t="str">
        <f t="shared" si="29"/>
        <v>B010-00020407</v>
      </c>
      <c r="C605" s="4" t="str">
        <f>IFERROR(VLOOKUP(F605,Tablas!$A$1:$B$3,2,0),"")</f>
        <v>Boleta</v>
      </c>
      <c r="D605" s="4" t="str">
        <f t="shared" si="30"/>
        <v>Ecom - CONTADO / CASH - PE 4817 TEL: 983205939 RECOJO Basado en Pedidos de</v>
      </c>
      <c r="E605" s="19">
        <v>45551</v>
      </c>
      <c r="F605" s="20" t="s">
        <v>842</v>
      </c>
      <c r="G605" s="20" t="s">
        <v>1575</v>
      </c>
      <c r="H605" s="20" t="s">
        <v>44</v>
      </c>
      <c r="I605" s="20" t="s">
        <v>45</v>
      </c>
      <c r="J605" s="20" t="s">
        <v>1576</v>
      </c>
      <c r="K605" s="20" t="s">
        <v>1577</v>
      </c>
      <c r="L605" s="20" t="s">
        <v>1578</v>
      </c>
      <c r="M605" s="20"/>
      <c r="N605" s="21">
        <v>6.1</v>
      </c>
      <c r="O605" s="21">
        <v>0</v>
      </c>
      <c r="P605" s="20"/>
      <c r="Q605" s="19">
        <v>45551</v>
      </c>
      <c r="R605" s="20"/>
      <c r="S605" s="19">
        <v>45551</v>
      </c>
      <c r="T605" s="20" t="s">
        <v>49</v>
      </c>
      <c r="U605" s="20">
        <v>1024981</v>
      </c>
      <c r="V605" s="20">
        <v>240002944</v>
      </c>
      <c r="W605" s="20" t="s">
        <v>847</v>
      </c>
      <c r="X605" s="20" t="s">
        <v>274</v>
      </c>
      <c r="Y605" s="20" t="s">
        <v>52</v>
      </c>
      <c r="Z605" s="20" t="s">
        <v>1579</v>
      </c>
      <c r="AA605" s="20" t="s">
        <v>808</v>
      </c>
      <c r="AB605" s="20" t="s">
        <v>54</v>
      </c>
      <c r="AC605" s="20" t="s">
        <v>689</v>
      </c>
      <c r="AD605" s="20" t="s">
        <v>56</v>
      </c>
      <c r="AE605" s="20" t="s">
        <v>864</v>
      </c>
      <c r="AF605" t="e">
        <f>VLOOKUP(L605,Contactos!B:B,1,0)</f>
        <v>#N/A</v>
      </c>
    </row>
    <row r="606" spans="1:32" ht="51" x14ac:dyDescent="0.2">
      <c r="A606" s="4">
        <f t="shared" si="28"/>
        <v>604</v>
      </c>
      <c r="B606" s="4" t="str">
        <f t="shared" si="29"/>
        <v>B010-00020396</v>
      </c>
      <c r="C606" s="4" t="str">
        <f>IFERROR(VLOOKUP(F606,Tablas!$A$1:$B$3,2,0),"")</f>
        <v>Boleta</v>
      </c>
      <c r="D606" s="4" t="str">
        <f t="shared" si="30"/>
        <v>Venta Asistida - CONTADO / CASH - PE 4798 TEL: 958826658 ENVÍO Basado en Entregas 09</v>
      </c>
      <c r="E606" s="19">
        <v>45548</v>
      </c>
      <c r="F606" s="20" t="s">
        <v>842</v>
      </c>
      <c r="G606" s="20" t="s">
        <v>1580</v>
      </c>
      <c r="H606" s="20" t="s">
        <v>44</v>
      </c>
      <c r="I606" s="20" t="s">
        <v>45</v>
      </c>
      <c r="J606" s="20" t="s">
        <v>1581</v>
      </c>
      <c r="K606" s="20" t="s">
        <v>1582</v>
      </c>
      <c r="L606" s="20" t="s">
        <v>1583</v>
      </c>
      <c r="M606" s="20"/>
      <c r="N606" s="21">
        <v>6.11</v>
      </c>
      <c r="O606" s="21">
        <v>0</v>
      </c>
      <c r="P606" s="20"/>
      <c r="Q606" s="19">
        <v>45548</v>
      </c>
      <c r="R606" s="20"/>
      <c r="S606" s="19">
        <v>45548</v>
      </c>
      <c r="T606" s="20" t="s">
        <v>49</v>
      </c>
      <c r="U606" s="20">
        <v>1023636</v>
      </c>
      <c r="V606" s="20">
        <v>240002933</v>
      </c>
      <c r="W606" s="20" t="s">
        <v>847</v>
      </c>
      <c r="X606" s="20" t="s">
        <v>848</v>
      </c>
      <c r="Y606" s="20" t="s">
        <v>52</v>
      </c>
      <c r="Z606" s="20" t="s">
        <v>1584</v>
      </c>
      <c r="AA606" s="20" t="s">
        <v>372</v>
      </c>
      <c r="AB606" s="20" t="s">
        <v>54</v>
      </c>
      <c r="AC606" s="20" t="s">
        <v>167</v>
      </c>
      <c r="AD606" s="20" t="s">
        <v>56</v>
      </c>
      <c r="AE606" s="20" t="s">
        <v>983</v>
      </c>
      <c r="AF606" t="e">
        <f>VLOOKUP(L606,Contactos!B:B,1,0)</f>
        <v>#N/A</v>
      </c>
    </row>
    <row r="607" spans="1:32" ht="63.75" x14ac:dyDescent="0.2">
      <c r="A607" s="4">
        <f t="shared" si="28"/>
        <v>605</v>
      </c>
      <c r="B607" s="4" t="str">
        <f t="shared" si="29"/>
        <v>B010-00019318</v>
      </c>
      <c r="C607" s="4" t="str">
        <f>IFERROR(VLOOKUP(F607,Tablas!$A$1:$B$3,2,0),"")</f>
        <v>Boleta</v>
      </c>
      <c r="D607" s="4" t="str">
        <f t="shared" si="30"/>
        <v>Ecom - CONTADO / CASH - PE 2998 TEL: 931407663 Basado en Pedidos de client</v>
      </c>
      <c r="E607" s="19">
        <v>45462</v>
      </c>
      <c r="F607" s="20" t="s">
        <v>842</v>
      </c>
      <c r="G607" s="20" t="s">
        <v>1585</v>
      </c>
      <c r="H607" s="20" t="s">
        <v>44</v>
      </c>
      <c r="I607" s="20" t="s">
        <v>45</v>
      </c>
      <c r="J607" s="20" t="s">
        <v>1170</v>
      </c>
      <c r="K607" s="20" t="s">
        <v>1171</v>
      </c>
      <c r="L607" s="20" t="s">
        <v>1172</v>
      </c>
      <c r="M607" s="20"/>
      <c r="N607" s="21">
        <v>6.13</v>
      </c>
      <c r="O607" s="21">
        <v>0</v>
      </c>
      <c r="P607" s="20"/>
      <c r="Q607" s="19">
        <v>45462</v>
      </c>
      <c r="R607" s="20"/>
      <c r="S607" s="19">
        <v>45462</v>
      </c>
      <c r="T607" s="20" t="s">
        <v>49</v>
      </c>
      <c r="U607" s="20">
        <v>983513</v>
      </c>
      <c r="V607" s="20">
        <v>240001853</v>
      </c>
      <c r="W607" s="20" t="s">
        <v>847</v>
      </c>
      <c r="X607" s="20" t="s">
        <v>917</v>
      </c>
      <c r="Y607" s="20" t="s">
        <v>52</v>
      </c>
      <c r="Z607" s="20" t="s">
        <v>1586</v>
      </c>
      <c r="AA607" s="20" t="s">
        <v>353</v>
      </c>
      <c r="AB607" s="20" t="s">
        <v>54</v>
      </c>
      <c r="AC607" s="20" t="s">
        <v>689</v>
      </c>
      <c r="AD607" s="20" t="s">
        <v>56</v>
      </c>
      <c r="AE607" s="20" t="s">
        <v>864</v>
      </c>
      <c r="AF607" t="e">
        <f>VLOOKUP(L607,Contactos!B:B,1,0)</f>
        <v>#N/A</v>
      </c>
    </row>
    <row r="608" spans="1:32" ht="63.75" x14ac:dyDescent="0.2">
      <c r="A608" s="4">
        <f t="shared" si="28"/>
        <v>606</v>
      </c>
      <c r="B608" s="4" t="str">
        <f t="shared" si="29"/>
        <v>B010-00020458</v>
      </c>
      <c r="C608" s="4" t="str">
        <f>IFERROR(VLOOKUP(F608,Tablas!$A$1:$B$3,2,0),"")</f>
        <v>Boleta</v>
      </c>
      <c r="D608" s="4" t="str">
        <f t="shared" si="30"/>
        <v>Ecom - CONTADO / CASH - PE 4895 TEL: 990824281 RECOJO Basado en Entregas 0</v>
      </c>
      <c r="E608" s="19">
        <v>45554</v>
      </c>
      <c r="F608" s="20" t="s">
        <v>842</v>
      </c>
      <c r="G608" s="20" t="s">
        <v>1587</v>
      </c>
      <c r="H608" s="20" t="s">
        <v>44</v>
      </c>
      <c r="I608" s="20" t="s">
        <v>45</v>
      </c>
      <c r="J608" s="20" t="s">
        <v>1588</v>
      </c>
      <c r="K608" s="20" t="s">
        <v>1589</v>
      </c>
      <c r="L608" s="20" t="s">
        <v>1590</v>
      </c>
      <c r="M608" s="20"/>
      <c r="N608" s="21">
        <v>6.14</v>
      </c>
      <c r="O608" s="21">
        <v>0</v>
      </c>
      <c r="P608" s="20"/>
      <c r="Q608" s="19">
        <v>45554</v>
      </c>
      <c r="R608" s="20"/>
      <c r="S608" s="19">
        <v>45554</v>
      </c>
      <c r="T608" s="20" t="s">
        <v>49</v>
      </c>
      <c r="U608" s="20">
        <v>1026361</v>
      </c>
      <c r="V608" s="20">
        <v>240002995</v>
      </c>
      <c r="W608" s="20" t="s">
        <v>847</v>
      </c>
      <c r="X608" s="20" t="s">
        <v>305</v>
      </c>
      <c r="Y608" s="20" t="s">
        <v>52</v>
      </c>
      <c r="Z608" s="20" t="s">
        <v>1591</v>
      </c>
      <c r="AA608" s="20" t="s">
        <v>1449</v>
      </c>
      <c r="AB608" s="20" t="s">
        <v>54</v>
      </c>
      <c r="AC608" s="20" t="s">
        <v>167</v>
      </c>
      <c r="AD608" s="20" t="s">
        <v>56</v>
      </c>
      <c r="AE608" s="20" t="s">
        <v>864</v>
      </c>
      <c r="AF608" t="e">
        <f>VLOOKUP(L608,Contactos!B:B,1,0)</f>
        <v>#N/A</v>
      </c>
    </row>
    <row r="609" spans="1:32" ht="25.5" x14ac:dyDescent="0.2">
      <c r="A609" s="4">
        <f t="shared" si="28"/>
        <v>607</v>
      </c>
      <c r="B609" s="4" t="str">
        <f t="shared" si="29"/>
        <v/>
      </c>
      <c r="C609" s="4" t="str">
        <f>IFERROR(VLOOKUP(F609,Tablas!$A$1:$B$3,2,0),"")</f>
        <v/>
      </c>
      <c r="D609" s="4" t="str">
        <f t="shared" si="30"/>
        <v xml:space="preserve"> - COBRANZA DOC. 45 DIAS / DA 45 DAYS - Dif. en cambio</v>
      </c>
      <c r="E609" s="19">
        <v>45230</v>
      </c>
      <c r="F609" s="20" t="s">
        <v>27</v>
      </c>
      <c r="G609" s="20"/>
      <c r="H609" s="20" t="s">
        <v>80</v>
      </c>
      <c r="I609" s="20" t="s">
        <v>81</v>
      </c>
      <c r="J609" s="20" t="s">
        <v>354</v>
      </c>
      <c r="K609" s="20" t="s">
        <v>354</v>
      </c>
      <c r="L609" s="20" t="s">
        <v>355</v>
      </c>
      <c r="M609" s="20" t="s">
        <v>33</v>
      </c>
      <c r="N609" s="21">
        <v>6.22</v>
      </c>
      <c r="O609" s="21">
        <v>0</v>
      </c>
      <c r="P609" s="20"/>
      <c r="Q609" s="19">
        <v>45230</v>
      </c>
      <c r="R609" s="20"/>
      <c r="S609" s="20"/>
      <c r="T609" s="20" t="s">
        <v>229</v>
      </c>
      <c r="U609" s="20">
        <v>878588</v>
      </c>
      <c r="V609" s="20">
        <v>230035627</v>
      </c>
      <c r="W609" s="20" t="s">
        <v>50</v>
      </c>
      <c r="X609" s="20" t="s">
        <v>841</v>
      </c>
      <c r="Y609" s="20" t="s">
        <v>37</v>
      </c>
      <c r="Z609" s="20" t="s">
        <v>63</v>
      </c>
      <c r="AA609" s="20" t="s">
        <v>356</v>
      </c>
      <c r="AB609" s="20"/>
      <c r="AC609" s="20"/>
      <c r="AD609" s="20" t="s">
        <v>357</v>
      </c>
      <c r="AE609" s="20"/>
      <c r="AF609" t="str">
        <f>VLOOKUP(L609,Contactos!B:B,1,0)</f>
        <v>DERIBAL SOCIEDAD ANONIMA</v>
      </c>
    </row>
    <row r="610" spans="1:32" ht="63.75" x14ac:dyDescent="0.2">
      <c r="A610" s="4">
        <f t="shared" si="28"/>
        <v>608</v>
      </c>
      <c r="B610" s="4" t="str">
        <f t="shared" si="29"/>
        <v>B010-00020240</v>
      </c>
      <c r="C610" s="4" t="str">
        <f>IFERROR(VLOOKUP(F610,Tablas!$A$1:$B$3,2,0),"")</f>
        <v>Boleta</v>
      </c>
      <c r="D610" s="4" t="str">
        <f t="shared" si="30"/>
        <v>Nacional - CREDITO 30 DIAS / CREDIT 30 DAYS - PE 4531 Basado en Entregas 09-T010-00001114.</v>
      </c>
      <c r="E610" s="19">
        <v>45533</v>
      </c>
      <c r="F610" s="20" t="s">
        <v>842</v>
      </c>
      <c r="G610" s="20" t="s">
        <v>1592</v>
      </c>
      <c r="H610" s="20" t="s">
        <v>44</v>
      </c>
      <c r="I610" s="20" t="s">
        <v>45</v>
      </c>
      <c r="J610" s="20" t="s">
        <v>1593</v>
      </c>
      <c r="K610" s="20" t="s">
        <v>1594</v>
      </c>
      <c r="L610" s="20" t="s">
        <v>1595</v>
      </c>
      <c r="M610" s="20"/>
      <c r="N610" s="21">
        <v>6.25</v>
      </c>
      <c r="O610" s="21">
        <v>0</v>
      </c>
      <c r="P610" s="20"/>
      <c r="Q610" s="19">
        <v>45533</v>
      </c>
      <c r="R610" s="20"/>
      <c r="S610" s="19">
        <v>45563</v>
      </c>
      <c r="T610" s="20" t="s">
        <v>643</v>
      </c>
      <c r="U610" s="20">
        <v>1017041</v>
      </c>
      <c r="V610" s="20">
        <v>240002777</v>
      </c>
      <c r="W610" s="20" t="s">
        <v>847</v>
      </c>
      <c r="X610" s="20" t="s">
        <v>305</v>
      </c>
      <c r="Y610" s="20" t="s">
        <v>52</v>
      </c>
      <c r="Z610" s="20" t="s">
        <v>1596</v>
      </c>
      <c r="AA610" s="20" t="s">
        <v>1597</v>
      </c>
      <c r="AB610" s="20" t="s">
        <v>336</v>
      </c>
      <c r="AC610" s="20" t="s">
        <v>167</v>
      </c>
      <c r="AD610" s="20" t="s">
        <v>56</v>
      </c>
      <c r="AE610" s="20" t="s">
        <v>1014</v>
      </c>
      <c r="AF610" t="e">
        <f>VLOOKUP(L610,Contactos!B:B,1,0)</f>
        <v>#N/A</v>
      </c>
    </row>
    <row r="611" spans="1:32" ht="63.75" x14ac:dyDescent="0.2">
      <c r="A611" s="4">
        <f t="shared" si="28"/>
        <v>609</v>
      </c>
      <c r="B611" s="4" t="str">
        <f t="shared" si="29"/>
        <v>B010-00018708</v>
      </c>
      <c r="C611" s="4" t="str">
        <f>IFERROR(VLOOKUP(F611,Tablas!$A$1:$B$3,2,0),"")</f>
        <v>Boleta</v>
      </c>
      <c r="D611" s="4" t="str">
        <f t="shared" si="30"/>
        <v>Ecom - CONTADO / CASH - PE 20245 TEL: 999244681 Basado en Pedidos de clien</v>
      </c>
      <c r="E611" s="19">
        <v>45412</v>
      </c>
      <c r="F611" s="20" t="s">
        <v>842</v>
      </c>
      <c r="G611" s="20" t="s">
        <v>1598</v>
      </c>
      <c r="H611" s="20" t="s">
        <v>44</v>
      </c>
      <c r="I611" s="20" t="s">
        <v>45</v>
      </c>
      <c r="J611" s="20" t="s">
        <v>1599</v>
      </c>
      <c r="K611" s="20" t="s">
        <v>1600</v>
      </c>
      <c r="L611" s="20" t="s">
        <v>1601</v>
      </c>
      <c r="M611" s="20"/>
      <c r="N611" s="21">
        <v>6.26</v>
      </c>
      <c r="O611" s="21">
        <v>0</v>
      </c>
      <c r="P611" s="20"/>
      <c r="Q611" s="19">
        <v>45412</v>
      </c>
      <c r="R611" s="20"/>
      <c r="S611" s="19">
        <v>45412</v>
      </c>
      <c r="T611" s="20" t="s">
        <v>49</v>
      </c>
      <c r="U611" s="20">
        <v>956819</v>
      </c>
      <c r="V611" s="20">
        <v>240001184</v>
      </c>
      <c r="W611" s="20" t="s">
        <v>847</v>
      </c>
      <c r="X611" s="20" t="s">
        <v>917</v>
      </c>
      <c r="Y611" s="20" t="s">
        <v>52</v>
      </c>
      <c r="Z611" s="20" t="s">
        <v>1602</v>
      </c>
      <c r="AA611" s="20" t="s">
        <v>353</v>
      </c>
      <c r="AB611" s="20" t="s">
        <v>54</v>
      </c>
      <c r="AC611" s="20" t="s">
        <v>689</v>
      </c>
      <c r="AD611" s="20" t="s">
        <v>56</v>
      </c>
      <c r="AE611" s="20" t="s">
        <v>864</v>
      </c>
      <c r="AF611" t="e">
        <f>VLOOKUP(L611,Contactos!B:B,1,0)</f>
        <v>#N/A</v>
      </c>
    </row>
    <row r="612" spans="1:32" ht="76.5" x14ac:dyDescent="0.2">
      <c r="A612" s="4">
        <f t="shared" si="28"/>
        <v>610</v>
      </c>
      <c r="B612" s="4" t="str">
        <f t="shared" si="29"/>
        <v>B010-00020193</v>
      </c>
      <c r="C612" s="4" t="str">
        <f>IFERROR(VLOOKUP(F612,Tablas!$A$1:$B$3,2,0),"")</f>
        <v>Boleta</v>
      </c>
      <c r="D612" s="4" t="str">
        <f t="shared" si="30"/>
        <v>Venta Asistida - CONTADO / CASH - PE 4439 RECOJO Basado en Entregas 09-T010-00001031</v>
      </c>
      <c r="E612" s="19">
        <v>45531</v>
      </c>
      <c r="F612" s="20" t="s">
        <v>842</v>
      </c>
      <c r="G612" s="20" t="s">
        <v>1603</v>
      </c>
      <c r="H612" s="20" t="s">
        <v>44</v>
      </c>
      <c r="I612" s="20" t="s">
        <v>45</v>
      </c>
      <c r="J612" s="20" t="s">
        <v>1604</v>
      </c>
      <c r="K612" s="20" t="s">
        <v>1605</v>
      </c>
      <c r="L612" s="20" t="s">
        <v>1606</v>
      </c>
      <c r="M612" s="20"/>
      <c r="N612" s="21">
        <v>6.28</v>
      </c>
      <c r="O612" s="21">
        <v>0</v>
      </c>
      <c r="P612" s="20"/>
      <c r="Q612" s="19">
        <v>45531</v>
      </c>
      <c r="R612" s="20"/>
      <c r="S612" s="19">
        <v>45531</v>
      </c>
      <c r="T612" s="20" t="s">
        <v>49</v>
      </c>
      <c r="U612" s="20">
        <v>1013777</v>
      </c>
      <c r="V612" s="20">
        <v>240002730</v>
      </c>
      <c r="W612" s="20" t="s">
        <v>847</v>
      </c>
      <c r="X612" s="20" t="s">
        <v>305</v>
      </c>
      <c r="Y612" s="20" t="s">
        <v>52</v>
      </c>
      <c r="Z612" s="20" t="s">
        <v>1607</v>
      </c>
      <c r="AA612" s="20" t="s">
        <v>1608</v>
      </c>
      <c r="AB612" s="20" t="s">
        <v>689</v>
      </c>
      <c r="AC612" s="20" t="s">
        <v>689</v>
      </c>
      <c r="AD612" s="20" t="s">
        <v>56</v>
      </c>
      <c r="AE612" s="20" t="s">
        <v>983</v>
      </c>
      <c r="AF612" t="e">
        <f>VLOOKUP(L612,Contactos!B:B,1,0)</f>
        <v>#N/A</v>
      </c>
    </row>
    <row r="613" spans="1:32" ht="63.75" x14ac:dyDescent="0.2">
      <c r="A613" s="4">
        <f t="shared" si="28"/>
        <v>611</v>
      </c>
      <c r="B613" s="4" t="str">
        <f t="shared" si="29"/>
        <v>B010-00018575</v>
      </c>
      <c r="C613" s="4" t="str">
        <f>IFERROR(VLOOKUP(F613,Tablas!$A$1:$B$3,2,0),"")</f>
        <v>Boleta</v>
      </c>
      <c r="D613" s="4" t="str">
        <f t="shared" si="30"/>
        <v>Ecom - CONTADO / CASH - PE 1850 TEL:941874578 Basado en Pedidos de cliente</v>
      </c>
      <c r="E613" s="19">
        <v>45404</v>
      </c>
      <c r="F613" s="20" t="s">
        <v>842</v>
      </c>
      <c r="G613" s="20" t="s">
        <v>1609</v>
      </c>
      <c r="H613" s="20" t="s">
        <v>44</v>
      </c>
      <c r="I613" s="20" t="s">
        <v>45</v>
      </c>
      <c r="J613" s="20" t="s">
        <v>1610</v>
      </c>
      <c r="K613" s="20" t="s">
        <v>1611</v>
      </c>
      <c r="L613" s="20" t="s">
        <v>1612</v>
      </c>
      <c r="M613" s="20"/>
      <c r="N613" s="21">
        <v>6.35</v>
      </c>
      <c r="O613" s="21">
        <v>0</v>
      </c>
      <c r="P613" s="20"/>
      <c r="Q613" s="19">
        <v>45404</v>
      </c>
      <c r="R613" s="20"/>
      <c r="S613" s="19">
        <v>45404</v>
      </c>
      <c r="T613" s="20" t="s">
        <v>49</v>
      </c>
      <c r="U613" s="20">
        <v>951875</v>
      </c>
      <c r="V613" s="20">
        <v>240001051</v>
      </c>
      <c r="W613" s="20" t="s">
        <v>847</v>
      </c>
      <c r="X613" s="20" t="s">
        <v>274</v>
      </c>
      <c r="Y613" s="20" t="s">
        <v>52</v>
      </c>
      <c r="Z613" s="20" t="s">
        <v>1613</v>
      </c>
      <c r="AA613" s="20" t="s">
        <v>1614</v>
      </c>
      <c r="AB613" s="20" t="s">
        <v>1028</v>
      </c>
      <c r="AC613" s="20" t="s">
        <v>689</v>
      </c>
      <c r="AD613" s="20" t="s">
        <v>56</v>
      </c>
      <c r="AE613" s="20" t="s">
        <v>864</v>
      </c>
      <c r="AF613" t="e">
        <f>VLOOKUP(L613,Contactos!B:B,1,0)</f>
        <v>#N/A</v>
      </c>
    </row>
    <row r="614" spans="1:32" ht="63.75" x14ac:dyDescent="0.2">
      <c r="A614" s="4">
        <f t="shared" si="28"/>
        <v>612</v>
      </c>
      <c r="B614" s="4" t="str">
        <f t="shared" si="29"/>
        <v>B010-00018630</v>
      </c>
      <c r="C614" s="4" t="str">
        <f>IFERROR(VLOOKUP(F614,Tablas!$A$1:$B$3,2,0),"")</f>
        <v>Boleta</v>
      </c>
      <c r="D614" s="4" t="str">
        <f t="shared" si="30"/>
        <v>Ecom - CONTADO / CASH - PE 2008 TEL: 997950666 Basado en Pedidos de client</v>
      </c>
      <c r="E614" s="19">
        <v>45408</v>
      </c>
      <c r="F614" s="20" t="s">
        <v>842</v>
      </c>
      <c r="G614" s="20" t="s">
        <v>1615</v>
      </c>
      <c r="H614" s="20" t="s">
        <v>44</v>
      </c>
      <c r="I614" s="20" t="s">
        <v>45</v>
      </c>
      <c r="J614" s="20" t="s">
        <v>1381</v>
      </c>
      <c r="K614" s="20" t="s">
        <v>1382</v>
      </c>
      <c r="L614" s="20" t="s">
        <v>1383</v>
      </c>
      <c r="M614" s="20"/>
      <c r="N614" s="21">
        <v>6.35</v>
      </c>
      <c r="O614" s="21">
        <v>0</v>
      </c>
      <c r="P614" s="20"/>
      <c r="Q614" s="19">
        <v>45408</v>
      </c>
      <c r="R614" s="20"/>
      <c r="S614" s="19">
        <v>45408</v>
      </c>
      <c r="T614" s="20" t="s">
        <v>49</v>
      </c>
      <c r="U614" s="20">
        <v>955719</v>
      </c>
      <c r="V614" s="20">
        <v>240001106</v>
      </c>
      <c r="W614" s="20" t="s">
        <v>847</v>
      </c>
      <c r="X614" s="20" t="s">
        <v>274</v>
      </c>
      <c r="Y614" s="20" t="s">
        <v>52</v>
      </c>
      <c r="Z614" s="20" t="s">
        <v>1616</v>
      </c>
      <c r="AA614" s="20" t="s">
        <v>353</v>
      </c>
      <c r="AB614" s="20" t="s">
        <v>54</v>
      </c>
      <c r="AC614" s="20" t="s">
        <v>689</v>
      </c>
      <c r="AD614" s="20" t="s">
        <v>56</v>
      </c>
      <c r="AE614" s="20" t="s">
        <v>864</v>
      </c>
      <c r="AF614" t="e">
        <f>VLOOKUP(L614,Contactos!B:B,1,0)</f>
        <v>#N/A</v>
      </c>
    </row>
    <row r="615" spans="1:32" ht="63.75" x14ac:dyDescent="0.2">
      <c r="A615" s="4">
        <f t="shared" si="28"/>
        <v>613</v>
      </c>
      <c r="B615" s="4" t="str">
        <f t="shared" si="29"/>
        <v>B010-00017908</v>
      </c>
      <c r="C615" s="4" t="str">
        <f>IFERROR(VLOOKUP(F615,Tablas!$A$1:$B$3,2,0),"")</f>
        <v>Boleta</v>
      </c>
      <c r="D615" s="4" t="str">
        <f t="shared" si="30"/>
        <v>Ecom - CONTADO / CASH - PE 0681 TEL: 955753555 Basado en Pedidos de client</v>
      </c>
      <c r="E615" s="19">
        <v>45334</v>
      </c>
      <c r="F615" s="20" t="s">
        <v>842</v>
      </c>
      <c r="G615" s="20" t="s">
        <v>1617</v>
      </c>
      <c r="H615" s="20" t="s">
        <v>44</v>
      </c>
      <c r="I615" s="20" t="s">
        <v>45</v>
      </c>
      <c r="J615" s="20" t="s">
        <v>1618</v>
      </c>
      <c r="K615" s="20" t="s">
        <v>1619</v>
      </c>
      <c r="L615" s="20" t="s">
        <v>1620</v>
      </c>
      <c r="M615" s="20"/>
      <c r="N615" s="21">
        <v>6.35</v>
      </c>
      <c r="O615" s="21">
        <v>0</v>
      </c>
      <c r="P615" s="20"/>
      <c r="Q615" s="19">
        <v>45334</v>
      </c>
      <c r="R615" s="20"/>
      <c r="S615" s="19">
        <v>45334</v>
      </c>
      <c r="T615" s="20" t="s">
        <v>49</v>
      </c>
      <c r="U615" s="20">
        <v>918705</v>
      </c>
      <c r="V615" s="20">
        <v>240000381</v>
      </c>
      <c r="W615" s="20" t="s">
        <v>847</v>
      </c>
      <c r="X615" s="20" t="s">
        <v>274</v>
      </c>
      <c r="Y615" s="20" t="s">
        <v>52</v>
      </c>
      <c r="Z615" s="20" t="s">
        <v>1621</v>
      </c>
      <c r="AA615" s="20" t="s">
        <v>1622</v>
      </c>
      <c r="AB615" s="20" t="s">
        <v>963</v>
      </c>
      <c r="AC615" s="20" t="s">
        <v>689</v>
      </c>
      <c r="AD615" s="20" t="s">
        <v>56</v>
      </c>
      <c r="AE615" s="20" t="s">
        <v>864</v>
      </c>
      <c r="AF615" t="e">
        <f>VLOOKUP(L615,Contactos!B:B,1,0)</f>
        <v>#N/A</v>
      </c>
    </row>
    <row r="616" spans="1:32" ht="51" x14ac:dyDescent="0.2">
      <c r="A616" s="4">
        <f t="shared" si="28"/>
        <v>614</v>
      </c>
      <c r="B616" s="4" t="str">
        <f t="shared" si="29"/>
        <v>B010-00020243</v>
      </c>
      <c r="C616" s="4" t="str">
        <f>IFERROR(VLOOKUP(F616,Tablas!$A$1:$B$3,2,0),"")</f>
        <v>Boleta</v>
      </c>
      <c r="D616" s="4" t="str">
        <f t="shared" si="30"/>
        <v>Ecom - CONTADO / CASH - PE 4539 TEL: 975541659 ENVÍO Basado en Pedidos de</v>
      </c>
      <c r="E616" s="19">
        <v>45537</v>
      </c>
      <c r="F616" s="20" t="s">
        <v>842</v>
      </c>
      <c r="G616" s="20" t="s">
        <v>1623</v>
      </c>
      <c r="H616" s="20" t="s">
        <v>44</v>
      </c>
      <c r="I616" s="20" t="s">
        <v>45</v>
      </c>
      <c r="J616" s="20" t="s">
        <v>1624</v>
      </c>
      <c r="K616" s="20" t="s">
        <v>1625</v>
      </c>
      <c r="L616" s="20" t="s">
        <v>1626</v>
      </c>
      <c r="M616" s="20"/>
      <c r="N616" s="21">
        <v>6.36</v>
      </c>
      <c r="O616" s="21">
        <v>0</v>
      </c>
      <c r="P616" s="20"/>
      <c r="Q616" s="19">
        <v>45537</v>
      </c>
      <c r="R616" s="20"/>
      <c r="S616" s="19">
        <v>45537</v>
      </c>
      <c r="T616" s="20" t="s">
        <v>49</v>
      </c>
      <c r="U616" s="20">
        <v>1017645</v>
      </c>
      <c r="V616" s="20">
        <v>240002780</v>
      </c>
      <c r="W616" s="20" t="s">
        <v>847</v>
      </c>
      <c r="X616" s="20" t="s">
        <v>305</v>
      </c>
      <c r="Y616" s="20" t="s">
        <v>52</v>
      </c>
      <c r="Z616" s="20" t="s">
        <v>1627</v>
      </c>
      <c r="AA616" s="20" t="s">
        <v>1628</v>
      </c>
      <c r="AB616" s="20" t="s">
        <v>1629</v>
      </c>
      <c r="AC616" s="20" t="s">
        <v>1629</v>
      </c>
      <c r="AD616" s="20" t="s">
        <v>56</v>
      </c>
      <c r="AE616" s="20" t="s">
        <v>864</v>
      </c>
      <c r="AF616" t="e">
        <f>VLOOKUP(L616,Contactos!B:B,1,0)</f>
        <v>#N/A</v>
      </c>
    </row>
    <row r="617" spans="1:32" ht="38.25" x14ac:dyDescent="0.2">
      <c r="A617" s="4">
        <f t="shared" si="28"/>
        <v>615</v>
      </c>
      <c r="B617" s="4" t="str">
        <f t="shared" si="29"/>
        <v>F010-00025963</v>
      </c>
      <c r="C617" s="4" t="str">
        <f>IFERROR(VLOOKUP(F617,Tablas!$A$1:$B$3,2,0),"")</f>
        <v>Factura</v>
      </c>
      <c r="D617" s="4" t="str">
        <f t="shared" si="30"/>
        <v>Ecom - CONTADO / CASH - Facturas clientes - C20613131583</v>
      </c>
      <c r="E617" s="19">
        <v>45554</v>
      </c>
      <c r="F617" s="20" t="s">
        <v>1001</v>
      </c>
      <c r="G617" s="20" t="s">
        <v>1630</v>
      </c>
      <c r="H617" s="20" t="s">
        <v>44</v>
      </c>
      <c r="I617" s="20" t="s">
        <v>45</v>
      </c>
      <c r="J617" s="20" t="s">
        <v>1631</v>
      </c>
      <c r="K617" s="20" t="s">
        <v>1632</v>
      </c>
      <c r="L617" s="20" t="s">
        <v>1633</v>
      </c>
      <c r="M617" s="20"/>
      <c r="N617" s="21">
        <v>6.41</v>
      </c>
      <c r="O617" s="21">
        <v>0</v>
      </c>
      <c r="P617" s="20"/>
      <c r="Q617" s="19">
        <v>45554</v>
      </c>
      <c r="R617" s="20"/>
      <c r="S617" s="19">
        <v>45554</v>
      </c>
      <c r="T617" s="20" t="s">
        <v>49</v>
      </c>
      <c r="U617" s="20">
        <v>1026639</v>
      </c>
      <c r="V617" s="20">
        <v>240002791</v>
      </c>
      <c r="W617" s="20" t="s">
        <v>847</v>
      </c>
      <c r="X617" s="20" t="s">
        <v>274</v>
      </c>
      <c r="Y617" s="20" t="s">
        <v>52</v>
      </c>
      <c r="Z617" s="20" t="s">
        <v>1634</v>
      </c>
      <c r="AA617" s="20" t="s">
        <v>808</v>
      </c>
      <c r="AB617" s="20" t="s">
        <v>54</v>
      </c>
      <c r="AC617" s="20" t="s">
        <v>689</v>
      </c>
      <c r="AD617" s="20" t="s">
        <v>56</v>
      </c>
      <c r="AE617" s="20" t="s">
        <v>864</v>
      </c>
      <c r="AF617" t="e">
        <f>VLOOKUP(L617,Contactos!B:B,1,0)</f>
        <v>#N/A</v>
      </c>
    </row>
    <row r="618" spans="1:32" ht="51" x14ac:dyDescent="0.2">
      <c r="A618" s="4">
        <f t="shared" si="28"/>
        <v>616</v>
      </c>
      <c r="B618" s="4" t="str">
        <f t="shared" si="29"/>
        <v>B010-00020200</v>
      </c>
      <c r="C618" s="4" t="str">
        <f>IFERROR(VLOOKUP(F618,Tablas!$A$1:$B$3,2,0),"")</f>
        <v>Boleta</v>
      </c>
      <c r="D618" s="4" t="str">
        <f t="shared" si="30"/>
        <v>Ecom - CONTADO / CASH - PE 4451 TEL: 953686269 ENVÍO Basado en Entregas 09</v>
      </c>
      <c r="E618" s="19">
        <v>45531</v>
      </c>
      <c r="F618" s="20" t="s">
        <v>842</v>
      </c>
      <c r="G618" s="20" t="s">
        <v>1635</v>
      </c>
      <c r="H618" s="20" t="s">
        <v>44</v>
      </c>
      <c r="I618" s="20" t="s">
        <v>45</v>
      </c>
      <c r="J618" s="20" t="s">
        <v>1636</v>
      </c>
      <c r="K618" s="20" t="s">
        <v>1637</v>
      </c>
      <c r="L618" s="20" t="s">
        <v>1638</v>
      </c>
      <c r="M618" s="20"/>
      <c r="N618" s="21">
        <v>6.41</v>
      </c>
      <c r="O618" s="21">
        <v>0</v>
      </c>
      <c r="P618" s="20"/>
      <c r="Q618" s="19">
        <v>45531</v>
      </c>
      <c r="R618" s="20"/>
      <c r="S618" s="19">
        <v>45531</v>
      </c>
      <c r="T618" s="20" t="s">
        <v>49</v>
      </c>
      <c r="U618" s="20">
        <v>1014155</v>
      </c>
      <c r="V618" s="20">
        <v>240002737</v>
      </c>
      <c r="W618" s="20" t="s">
        <v>847</v>
      </c>
      <c r="X618" s="20" t="s">
        <v>274</v>
      </c>
      <c r="Y618" s="20" t="s">
        <v>52</v>
      </c>
      <c r="Z618" s="20" t="s">
        <v>1639</v>
      </c>
      <c r="AA618" s="20" t="s">
        <v>1640</v>
      </c>
      <c r="AB618" s="20" t="s">
        <v>1114</v>
      </c>
      <c r="AC618" s="20" t="s">
        <v>167</v>
      </c>
      <c r="AD618" s="20" t="s">
        <v>56</v>
      </c>
      <c r="AE618" s="20" t="s">
        <v>864</v>
      </c>
      <c r="AF618" t="e">
        <f>VLOOKUP(L618,Contactos!B:B,1,0)</f>
        <v>#N/A</v>
      </c>
    </row>
    <row r="619" spans="1:32" ht="63.75" x14ac:dyDescent="0.2">
      <c r="A619" s="4">
        <f t="shared" si="28"/>
        <v>617</v>
      </c>
      <c r="B619" s="4" t="str">
        <f t="shared" si="29"/>
        <v>B010-00020143</v>
      </c>
      <c r="C619" s="4" t="str">
        <f>IFERROR(VLOOKUP(F619,Tablas!$A$1:$B$3,2,0),"")</f>
        <v>Boleta</v>
      </c>
      <c r="D619" s="4" t="str">
        <f t="shared" si="30"/>
        <v>Nacional - CONTADO / CASH - PE 4392 Basado en Entregas 09-T010-00000967.</v>
      </c>
      <c r="E619" s="19">
        <v>45529</v>
      </c>
      <c r="F619" s="20" t="s">
        <v>842</v>
      </c>
      <c r="G619" s="20" t="s">
        <v>1641</v>
      </c>
      <c r="H619" s="20" t="s">
        <v>44</v>
      </c>
      <c r="I619" s="20" t="s">
        <v>45</v>
      </c>
      <c r="J619" s="20" t="s">
        <v>1642</v>
      </c>
      <c r="K619" s="20" t="s">
        <v>1643</v>
      </c>
      <c r="L619" s="20" t="s">
        <v>1644</v>
      </c>
      <c r="M619" s="20"/>
      <c r="N619" s="21">
        <v>6.43</v>
      </c>
      <c r="O619" s="21">
        <v>0</v>
      </c>
      <c r="P619" s="20"/>
      <c r="Q619" s="19">
        <v>45529</v>
      </c>
      <c r="R619" s="20"/>
      <c r="S619" s="19">
        <v>45529</v>
      </c>
      <c r="T619" s="20" t="s">
        <v>49</v>
      </c>
      <c r="U619" s="20">
        <v>1012759</v>
      </c>
      <c r="V619" s="20">
        <v>240002680</v>
      </c>
      <c r="W619" s="20" t="s">
        <v>847</v>
      </c>
      <c r="X619" s="20" t="s">
        <v>848</v>
      </c>
      <c r="Y619" s="20" t="s">
        <v>52</v>
      </c>
      <c r="Z619" s="20" t="s">
        <v>1645</v>
      </c>
      <c r="AA619" s="20" t="s">
        <v>1013</v>
      </c>
      <c r="AB619" s="20" t="s">
        <v>789</v>
      </c>
      <c r="AC619" s="20" t="s">
        <v>167</v>
      </c>
      <c r="AD619" s="20" t="s">
        <v>56</v>
      </c>
      <c r="AE619" s="20" t="s">
        <v>1014</v>
      </c>
      <c r="AF619" t="e">
        <f>VLOOKUP(L619,Contactos!B:B,1,0)</f>
        <v>#N/A</v>
      </c>
    </row>
    <row r="620" spans="1:32" ht="63.75" x14ac:dyDescent="0.2">
      <c r="A620" s="4">
        <f t="shared" si="28"/>
        <v>618</v>
      </c>
      <c r="B620" s="4" t="str">
        <f t="shared" si="29"/>
        <v>B010-00020065</v>
      </c>
      <c r="C620" s="4" t="str">
        <f>IFERROR(VLOOKUP(F620,Tablas!$A$1:$B$3,2,0),"")</f>
        <v>Boleta</v>
      </c>
      <c r="D620" s="4" t="str">
        <f t="shared" si="30"/>
        <v>Venta Asistida - CONTADO / CASH - PE 4240 TEL: 928498265 Basado en Entregas 09-T010-</v>
      </c>
      <c r="E620" s="19">
        <v>45524</v>
      </c>
      <c r="F620" s="20" t="s">
        <v>842</v>
      </c>
      <c r="G620" s="20" t="s">
        <v>1646</v>
      </c>
      <c r="H620" s="20" t="s">
        <v>44</v>
      </c>
      <c r="I620" s="20" t="s">
        <v>45</v>
      </c>
      <c r="J620" s="20" t="s">
        <v>1647</v>
      </c>
      <c r="K620" s="20" t="s">
        <v>1648</v>
      </c>
      <c r="L620" s="20" t="s">
        <v>1649</v>
      </c>
      <c r="M620" s="20"/>
      <c r="N620" s="21">
        <v>6.44</v>
      </c>
      <c r="O620" s="21">
        <v>0</v>
      </c>
      <c r="P620" s="20"/>
      <c r="Q620" s="19">
        <v>45524</v>
      </c>
      <c r="R620" s="20"/>
      <c r="S620" s="19">
        <v>45524</v>
      </c>
      <c r="T620" s="20" t="s">
        <v>49</v>
      </c>
      <c r="U620" s="20">
        <v>1010475</v>
      </c>
      <c r="V620" s="20">
        <v>240002601</v>
      </c>
      <c r="W620" s="20" t="s">
        <v>847</v>
      </c>
      <c r="X620" s="20" t="s">
        <v>305</v>
      </c>
      <c r="Y620" s="20" t="s">
        <v>52</v>
      </c>
      <c r="Z620" s="20" t="s">
        <v>1650</v>
      </c>
      <c r="AA620" s="20" t="s">
        <v>1651</v>
      </c>
      <c r="AB620" s="20" t="s">
        <v>523</v>
      </c>
      <c r="AC620" s="20" t="s">
        <v>167</v>
      </c>
      <c r="AD620" s="20" t="s">
        <v>56</v>
      </c>
      <c r="AE620" s="20" t="s">
        <v>983</v>
      </c>
      <c r="AF620" t="e">
        <f>VLOOKUP(L620,Contactos!B:B,1,0)</f>
        <v>#N/A</v>
      </c>
    </row>
    <row r="621" spans="1:32" ht="25.5" x14ac:dyDescent="0.2">
      <c r="A621" s="4">
        <f t="shared" si="28"/>
        <v>619</v>
      </c>
      <c r="B621" s="4" t="str">
        <f t="shared" si="29"/>
        <v/>
      </c>
      <c r="C621" s="4" t="str">
        <f>IFERROR(VLOOKUP(F621,Tablas!$A$1:$B$3,2,0),"")</f>
        <v/>
      </c>
      <c r="D621" s="4" t="str">
        <f t="shared" si="30"/>
        <v xml:space="preserve"> - CONTADO ADELANTADO / CASH IN ADVANCE - Dif. en cambio</v>
      </c>
      <c r="E621" s="19">
        <v>45443</v>
      </c>
      <c r="F621" s="20" t="s">
        <v>27</v>
      </c>
      <c r="G621" s="20"/>
      <c r="H621" s="20" t="s">
        <v>29</v>
      </c>
      <c r="I621" s="20" t="s">
        <v>30</v>
      </c>
      <c r="J621" s="20" t="s">
        <v>317</v>
      </c>
      <c r="K621" s="20" t="s">
        <v>317</v>
      </c>
      <c r="L621" s="20" t="s">
        <v>318</v>
      </c>
      <c r="M621" s="20" t="s">
        <v>33</v>
      </c>
      <c r="N621" s="21">
        <v>6.44</v>
      </c>
      <c r="O621" s="21">
        <v>0</v>
      </c>
      <c r="P621" s="20"/>
      <c r="Q621" s="19">
        <v>45443</v>
      </c>
      <c r="R621" s="20"/>
      <c r="S621" s="20"/>
      <c r="T621" s="20" t="s">
        <v>70</v>
      </c>
      <c r="U621" s="20">
        <v>1014776</v>
      </c>
      <c r="V621" s="20">
        <v>240023033</v>
      </c>
      <c r="W621" s="20" t="s">
        <v>50</v>
      </c>
      <c r="X621" s="20" t="s">
        <v>841</v>
      </c>
      <c r="Y621" s="20" t="s">
        <v>37</v>
      </c>
      <c r="Z621" s="20" t="s">
        <v>63</v>
      </c>
      <c r="AA621" s="20" t="s">
        <v>320</v>
      </c>
      <c r="AB621" s="20"/>
      <c r="AC621" s="20" t="s">
        <v>66</v>
      </c>
      <c r="AD621" s="20" t="s">
        <v>321</v>
      </c>
      <c r="AE621" s="20"/>
      <c r="AF621" t="str">
        <f>VLOOKUP(L621,Contactos!B:B,1,0)</f>
        <v>ANIMAL HOSPITAL</v>
      </c>
    </row>
    <row r="622" spans="1:32" ht="63.75" x14ac:dyDescent="0.2">
      <c r="A622" s="4">
        <f t="shared" si="28"/>
        <v>620</v>
      </c>
      <c r="B622" s="4" t="str">
        <f t="shared" si="29"/>
        <v>B010-00019347</v>
      </c>
      <c r="C622" s="4" t="str">
        <f>IFERROR(VLOOKUP(F622,Tablas!$A$1:$B$3,2,0),"")</f>
        <v>Boleta</v>
      </c>
      <c r="D622" s="4" t="str">
        <f t="shared" si="30"/>
        <v>Ecom - CONTADO / CASH - PE 3069 TEL: 987607334 Basado en Pedidos de client</v>
      </c>
      <c r="E622" s="19">
        <v>45468</v>
      </c>
      <c r="F622" s="20" t="s">
        <v>842</v>
      </c>
      <c r="G622" s="20" t="s">
        <v>1652</v>
      </c>
      <c r="H622" s="20" t="s">
        <v>44</v>
      </c>
      <c r="I622" s="20" t="s">
        <v>45</v>
      </c>
      <c r="J622" s="20" t="s">
        <v>1653</v>
      </c>
      <c r="K622" s="20" t="s">
        <v>1654</v>
      </c>
      <c r="L622" s="20" t="s">
        <v>1655</v>
      </c>
      <c r="M622" s="20"/>
      <c r="N622" s="21">
        <v>6.47</v>
      </c>
      <c r="O622" s="21">
        <v>0</v>
      </c>
      <c r="P622" s="20"/>
      <c r="Q622" s="19">
        <v>45468</v>
      </c>
      <c r="R622" s="20"/>
      <c r="S622" s="19">
        <v>45468</v>
      </c>
      <c r="T622" s="20" t="s">
        <v>49</v>
      </c>
      <c r="U622" s="20">
        <v>985725</v>
      </c>
      <c r="V622" s="20">
        <v>240001882</v>
      </c>
      <c r="W622" s="20" t="s">
        <v>847</v>
      </c>
      <c r="X622" s="20" t="s">
        <v>305</v>
      </c>
      <c r="Y622" s="20" t="s">
        <v>52</v>
      </c>
      <c r="Z622" s="20" t="s">
        <v>1656</v>
      </c>
      <c r="AA622" s="20" t="s">
        <v>1657</v>
      </c>
      <c r="AB622" s="20" t="s">
        <v>863</v>
      </c>
      <c r="AC622" s="20" t="s">
        <v>689</v>
      </c>
      <c r="AD622" s="20" t="s">
        <v>56</v>
      </c>
      <c r="AE622" s="20" t="s">
        <v>864</v>
      </c>
      <c r="AF622" t="e">
        <f>VLOOKUP(L622,Contactos!B:B,1,0)</f>
        <v>#N/A</v>
      </c>
    </row>
    <row r="623" spans="1:32" ht="63.75" x14ac:dyDescent="0.2">
      <c r="A623" s="4">
        <f t="shared" si="28"/>
        <v>621</v>
      </c>
      <c r="B623" s="4" t="str">
        <f t="shared" si="29"/>
        <v>B010-00018785</v>
      </c>
      <c r="C623" s="4" t="str">
        <f>IFERROR(VLOOKUP(F623,Tablas!$A$1:$B$3,2,0),"")</f>
        <v>Boleta</v>
      </c>
      <c r="D623" s="4" t="str">
        <f t="shared" si="30"/>
        <v>Ecom - CONTADO / CASH - PE 2156 TEL: 959080871 Basado en Pedidos de client</v>
      </c>
      <c r="E623" s="19">
        <v>45419</v>
      </c>
      <c r="F623" s="20" t="s">
        <v>842</v>
      </c>
      <c r="G623" s="20" t="s">
        <v>1658</v>
      </c>
      <c r="H623" s="20" t="s">
        <v>44</v>
      </c>
      <c r="I623" s="20" t="s">
        <v>45</v>
      </c>
      <c r="J623" s="20" t="s">
        <v>1659</v>
      </c>
      <c r="K623" s="20" t="s">
        <v>1660</v>
      </c>
      <c r="L623" s="20" t="s">
        <v>1661</v>
      </c>
      <c r="M623" s="20"/>
      <c r="N623" s="21">
        <v>6.48</v>
      </c>
      <c r="O623" s="21">
        <v>0</v>
      </c>
      <c r="P623" s="20"/>
      <c r="Q623" s="19">
        <v>45419</v>
      </c>
      <c r="R623" s="20"/>
      <c r="S623" s="19">
        <v>45419</v>
      </c>
      <c r="T623" s="20" t="s">
        <v>49</v>
      </c>
      <c r="U623" s="20">
        <v>959733</v>
      </c>
      <c r="V623" s="20">
        <v>240001263</v>
      </c>
      <c r="W623" s="20" t="s">
        <v>847</v>
      </c>
      <c r="X623" s="20" t="s">
        <v>917</v>
      </c>
      <c r="Y623" s="20" t="s">
        <v>52</v>
      </c>
      <c r="Z623" s="20" t="s">
        <v>1662</v>
      </c>
      <c r="AA623" s="20" t="s">
        <v>353</v>
      </c>
      <c r="AB623" s="20" t="s">
        <v>54</v>
      </c>
      <c r="AC623" s="20" t="s">
        <v>1663</v>
      </c>
      <c r="AD623" s="20" t="s">
        <v>56</v>
      </c>
      <c r="AE623" s="20" t="s">
        <v>864</v>
      </c>
      <c r="AF623" t="e">
        <f>VLOOKUP(L623,Contactos!B:B,1,0)</f>
        <v>#N/A</v>
      </c>
    </row>
    <row r="624" spans="1:32" ht="63.75" x14ac:dyDescent="0.2">
      <c r="A624" s="4">
        <f t="shared" si="28"/>
        <v>622</v>
      </c>
      <c r="B624" s="4" t="str">
        <f t="shared" si="29"/>
        <v>B010-00018897</v>
      </c>
      <c r="C624" s="4" t="str">
        <f>IFERROR(VLOOKUP(F624,Tablas!$A$1:$B$3,2,0),"")</f>
        <v>Boleta</v>
      </c>
      <c r="D624" s="4" t="str">
        <f t="shared" si="30"/>
        <v>Ecom - CONTADO / CASH - PE 2432 Basado en Pedidos de cliente DBHLHHRLN. Ba</v>
      </c>
      <c r="E624" s="19">
        <v>45432</v>
      </c>
      <c r="F624" s="20" t="s">
        <v>842</v>
      </c>
      <c r="G624" s="20" t="s">
        <v>1664</v>
      </c>
      <c r="H624" s="20" t="s">
        <v>44</v>
      </c>
      <c r="I624" s="20" t="s">
        <v>45</v>
      </c>
      <c r="J624" s="20" t="s">
        <v>1665</v>
      </c>
      <c r="K624" s="20" t="s">
        <v>1666</v>
      </c>
      <c r="L624" s="20" t="s">
        <v>1667</v>
      </c>
      <c r="M624" s="20"/>
      <c r="N624" s="21">
        <v>6.52</v>
      </c>
      <c r="O624" s="21">
        <v>0</v>
      </c>
      <c r="P624" s="20"/>
      <c r="Q624" s="19">
        <v>45432</v>
      </c>
      <c r="R624" s="20"/>
      <c r="S624" s="19">
        <v>45432</v>
      </c>
      <c r="T624" s="20" t="s">
        <v>49</v>
      </c>
      <c r="U624" s="20">
        <v>967171</v>
      </c>
      <c r="V624" s="20">
        <v>240001375</v>
      </c>
      <c r="W624" s="20" t="s">
        <v>847</v>
      </c>
      <c r="X624" s="20" t="s">
        <v>305</v>
      </c>
      <c r="Y624" s="20" t="s">
        <v>52</v>
      </c>
      <c r="Z624" s="20" t="s">
        <v>1668</v>
      </c>
      <c r="AA624" s="20" t="s">
        <v>1669</v>
      </c>
      <c r="AB624" s="20" t="s">
        <v>1670</v>
      </c>
      <c r="AC624" s="20" t="s">
        <v>689</v>
      </c>
      <c r="AD624" s="20" t="s">
        <v>56</v>
      </c>
      <c r="AE624" s="20" t="s">
        <v>864</v>
      </c>
      <c r="AF624" t="e">
        <f>VLOOKUP(L624,Contactos!B:B,1,0)</f>
        <v>#N/A</v>
      </c>
    </row>
    <row r="625" spans="1:32" ht="63.75" x14ac:dyDescent="0.2">
      <c r="A625" s="4">
        <f t="shared" si="28"/>
        <v>623</v>
      </c>
      <c r="B625" s="4" t="str">
        <f t="shared" si="29"/>
        <v>B010-00020523</v>
      </c>
      <c r="C625" s="4" t="str">
        <f>IFERROR(VLOOKUP(F625,Tablas!$A$1:$B$3,2,0),"")</f>
        <v>Boleta</v>
      </c>
      <c r="D625" s="4" t="str">
        <f t="shared" si="30"/>
        <v>Venta Asistida - CONTADO / CASH - PE 5072 WARI CARGO PARA: ROSENDO ZARATE,HUARHUA DN</v>
      </c>
      <c r="E625" s="19">
        <v>45561</v>
      </c>
      <c r="F625" s="20" t="s">
        <v>842</v>
      </c>
      <c r="G625" s="20" t="s">
        <v>1671</v>
      </c>
      <c r="H625" s="20" t="s">
        <v>44</v>
      </c>
      <c r="I625" s="20" t="s">
        <v>45</v>
      </c>
      <c r="J625" s="20" t="s">
        <v>1672</v>
      </c>
      <c r="K625" s="20" t="s">
        <v>1673</v>
      </c>
      <c r="L625" s="20" t="s">
        <v>1674</v>
      </c>
      <c r="M625" s="20"/>
      <c r="N625" s="21">
        <v>6.55</v>
      </c>
      <c r="O625" s="21">
        <v>0</v>
      </c>
      <c r="P625" s="20"/>
      <c r="Q625" s="19">
        <v>45561</v>
      </c>
      <c r="R625" s="20"/>
      <c r="S625" s="19">
        <v>45561</v>
      </c>
      <c r="T625" s="20" t="s">
        <v>49</v>
      </c>
      <c r="U625" s="20">
        <v>1030614</v>
      </c>
      <c r="V625" s="20">
        <v>240003060</v>
      </c>
      <c r="W625" s="20" t="s">
        <v>847</v>
      </c>
      <c r="X625" s="20" t="s">
        <v>305</v>
      </c>
      <c r="Y625" s="20" t="s">
        <v>52</v>
      </c>
      <c r="Z625" s="20" t="s">
        <v>1675</v>
      </c>
      <c r="AA625" s="20" t="s">
        <v>1676</v>
      </c>
      <c r="AB625" s="20" t="s">
        <v>465</v>
      </c>
      <c r="AC625" s="20" t="s">
        <v>466</v>
      </c>
      <c r="AD625" s="20" t="s">
        <v>56</v>
      </c>
      <c r="AE625" s="20" t="s">
        <v>983</v>
      </c>
      <c r="AF625" t="e">
        <f>VLOOKUP(L625,Contactos!B:B,1,0)</f>
        <v>#N/A</v>
      </c>
    </row>
    <row r="626" spans="1:32" ht="63.75" x14ac:dyDescent="0.2">
      <c r="A626" s="4">
        <f t="shared" si="28"/>
        <v>624</v>
      </c>
      <c r="B626" s="4" t="str">
        <f t="shared" si="29"/>
        <v>B010-00019185</v>
      </c>
      <c r="C626" s="4" t="str">
        <f>IFERROR(VLOOKUP(F626,Tablas!$A$1:$B$3,2,0),"")</f>
        <v>Boleta</v>
      </c>
      <c r="D626" s="4" t="str">
        <f t="shared" si="30"/>
        <v>Ecom - CONTADO / CASH - PE 2768 TEL: 960793262 Basado en Pedidos de client</v>
      </c>
      <c r="E626" s="19">
        <v>45447</v>
      </c>
      <c r="F626" s="20" t="s">
        <v>842</v>
      </c>
      <c r="G626" s="20" t="s">
        <v>1677</v>
      </c>
      <c r="H626" s="20" t="s">
        <v>44</v>
      </c>
      <c r="I626" s="20" t="s">
        <v>45</v>
      </c>
      <c r="J626" s="20" t="s">
        <v>1678</v>
      </c>
      <c r="K626" s="20" t="s">
        <v>1679</v>
      </c>
      <c r="L626" s="20" t="s">
        <v>1680</v>
      </c>
      <c r="M626" s="20"/>
      <c r="N626" s="21">
        <v>6.69</v>
      </c>
      <c r="O626" s="21">
        <v>0</v>
      </c>
      <c r="P626" s="20"/>
      <c r="Q626" s="19">
        <v>45447</v>
      </c>
      <c r="R626" s="20"/>
      <c r="S626" s="19">
        <v>45447</v>
      </c>
      <c r="T626" s="20" t="s">
        <v>49</v>
      </c>
      <c r="U626" s="20">
        <v>977230</v>
      </c>
      <c r="V626" s="20">
        <v>240001719</v>
      </c>
      <c r="W626" s="20" t="s">
        <v>847</v>
      </c>
      <c r="X626" s="20" t="s">
        <v>305</v>
      </c>
      <c r="Y626" s="20" t="s">
        <v>52</v>
      </c>
      <c r="Z626" s="20" t="s">
        <v>1681</v>
      </c>
      <c r="AA626" s="20" t="s">
        <v>1682</v>
      </c>
      <c r="AB626" s="20" t="s">
        <v>863</v>
      </c>
      <c r="AC626" s="20" t="s">
        <v>689</v>
      </c>
      <c r="AD626" s="20" t="s">
        <v>56</v>
      </c>
      <c r="AE626" s="20" t="s">
        <v>864</v>
      </c>
      <c r="AF626" t="e">
        <f>VLOOKUP(L626,Contactos!B:B,1,0)</f>
        <v>#N/A</v>
      </c>
    </row>
    <row r="627" spans="1:32" ht="51" x14ac:dyDescent="0.2">
      <c r="A627" s="4">
        <f t="shared" si="28"/>
        <v>625</v>
      </c>
      <c r="B627" s="4" t="str">
        <f t="shared" si="29"/>
        <v>B010-00020417</v>
      </c>
      <c r="C627" s="4" t="str">
        <f>IFERROR(VLOOKUP(F627,Tablas!$A$1:$B$3,2,0),"")</f>
        <v>Boleta</v>
      </c>
      <c r="D627" s="4" t="str">
        <f t="shared" si="30"/>
        <v>Ecom - CONTADO / CASH - PE 4838 TEL: 990884730 ENVÍO Basado en Entregas 09</v>
      </c>
      <c r="E627" s="19">
        <v>45552</v>
      </c>
      <c r="F627" s="20" t="s">
        <v>842</v>
      </c>
      <c r="G627" s="20" t="s">
        <v>1683</v>
      </c>
      <c r="H627" s="20" t="s">
        <v>44</v>
      </c>
      <c r="I627" s="20" t="s">
        <v>45</v>
      </c>
      <c r="J627" s="20" t="s">
        <v>1684</v>
      </c>
      <c r="K627" s="20" t="s">
        <v>1685</v>
      </c>
      <c r="L627" s="20" t="s">
        <v>1686</v>
      </c>
      <c r="M627" s="20"/>
      <c r="N627" s="21">
        <v>6.72</v>
      </c>
      <c r="O627" s="21">
        <v>0</v>
      </c>
      <c r="P627" s="20"/>
      <c r="Q627" s="19">
        <v>45552</v>
      </c>
      <c r="R627" s="20"/>
      <c r="S627" s="19">
        <v>45552</v>
      </c>
      <c r="T627" s="20" t="s">
        <v>49</v>
      </c>
      <c r="U627" s="20">
        <v>1025386</v>
      </c>
      <c r="V627" s="20">
        <v>240002954</v>
      </c>
      <c r="W627" s="20" t="s">
        <v>847</v>
      </c>
      <c r="X627" s="20" t="s">
        <v>305</v>
      </c>
      <c r="Y627" s="20" t="s">
        <v>52</v>
      </c>
      <c r="Z627" s="20" t="s">
        <v>1687</v>
      </c>
      <c r="AA627" s="20" t="s">
        <v>808</v>
      </c>
      <c r="AB627" s="20" t="s">
        <v>54</v>
      </c>
      <c r="AC627" s="20" t="s">
        <v>689</v>
      </c>
      <c r="AD627" s="20" t="s">
        <v>56</v>
      </c>
      <c r="AE627" s="20" t="s">
        <v>864</v>
      </c>
      <c r="AF627" t="e">
        <f>VLOOKUP(L627,Contactos!B:B,1,0)</f>
        <v>#N/A</v>
      </c>
    </row>
    <row r="628" spans="1:32" ht="63.75" x14ac:dyDescent="0.2">
      <c r="A628" s="4">
        <f t="shared" si="28"/>
        <v>626</v>
      </c>
      <c r="B628" s="4" t="str">
        <f t="shared" si="29"/>
        <v>B010-00019211</v>
      </c>
      <c r="C628" s="4" t="str">
        <f>IFERROR(VLOOKUP(F628,Tablas!$A$1:$B$3,2,0),"")</f>
        <v>Boleta</v>
      </c>
      <c r="D628" s="4" t="str">
        <f t="shared" si="30"/>
        <v>Ecom - CONTADO / CASH - PE 2820 TEL: 972738280 Basado en Entregas 09-0007-</v>
      </c>
      <c r="E628" s="19">
        <v>45453</v>
      </c>
      <c r="F628" s="20" t="s">
        <v>842</v>
      </c>
      <c r="G628" s="20" t="s">
        <v>1688</v>
      </c>
      <c r="H628" s="20" t="s">
        <v>44</v>
      </c>
      <c r="I628" s="20" t="s">
        <v>45</v>
      </c>
      <c r="J628" s="20" t="s">
        <v>1689</v>
      </c>
      <c r="K628" s="20" t="s">
        <v>1690</v>
      </c>
      <c r="L628" s="20" t="s">
        <v>1691</v>
      </c>
      <c r="M628" s="20"/>
      <c r="N628" s="21">
        <v>6.76</v>
      </c>
      <c r="O628" s="21">
        <v>0</v>
      </c>
      <c r="P628" s="20"/>
      <c r="Q628" s="19">
        <v>45453</v>
      </c>
      <c r="R628" s="20"/>
      <c r="S628" s="19">
        <v>45453</v>
      </c>
      <c r="T628" s="20" t="s">
        <v>49</v>
      </c>
      <c r="U628" s="20">
        <v>978916</v>
      </c>
      <c r="V628" s="20">
        <v>240001745</v>
      </c>
      <c r="W628" s="20" t="s">
        <v>847</v>
      </c>
      <c r="X628" s="20" t="s">
        <v>305</v>
      </c>
      <c r="Y628" s="20" t="s">
        <v>52</v>
      </c>
      <c r="Z628" s="20" t="s">
        <v>1692</v>
      </c>
      <c r="AA628" s="20" t="s">
        <v>1693</v>
      </c>
      <c r="AB628" s="20" t="s">
        <v>912</v>
      </c>
      <c r="AC628" s="20" t="s">
        <v>689</v>
      </c>
      <c r="AD628" s="20" t="s">
        <v>56</v>
      </c>
      <c r="AE628" s="20" t="s">
        <v>864</v>
      </c>
      <c r="AF628" t="e">
        <f>VLOOKUP(L628,Contactos!B:B,1,0)</f>
        <v>#N/A</v>
      </c>
    </row>
    <row r="629" spans="1:32" ht="63.75" x14ac:dyDescent="0.2">
      <c r="A629" s="4">
        <f t="shared" si="28"/>
        <v>627</v>
      </c>
      <c r="B629" s="4" t="str">
        <f t="shared" si="29"/>
        <v>B010-00019386</v>
      </c>
      <c r="C629" s="4" t="str">
        <f>IFERROR(VLOOKUP(F629,Tablas!$A$1:$B$3,2,0),"")</f>
        <v>Boleta</v>
      </c>
      <c r="D629" s="4" t="str">
        <f t="shared" si="30"/>
        <v>Ecom - CONTADO / CASH - PE 3169 TEL: 941717951 Basado en Pedidos de client</v>
      </c>
      <c r="E629" s="19">
        <v>45471</v>
      </c>
      <c r="F629" s="20" t="s">
        <v>842</v>
      </c>
      <c r="G629" s="20" t="s">
        <v>1694</v>
      </c>
      <c r="H629" s="20" t="s">
        <v>44</v>
      </c>
      <c r="I629" s="20" t="s">
        <v>45</v>
      </c>
      <c r="J629" s="20" t="s">
        <v>1695</v>
      </c>
      <c r="K629" s="20" t="s">
        <v>1696</v>
      </c>
      <c r="L629" s="20" t="s">
        <v>1697</v>
      </c>
      <c r="M629" s="20"/>
      <c r="N629" s="21">
        <v>6.79</v>
      </c>
      <c r="O629" s="21">
        <v>0</v>
      </c>
      <c r="P629" s="20"/>
      <c r="Q629" s="19">
        <v>45471</v>
      </c>
      <c r="R629" s="20"/>
      <c r="S629" s="19">
        <v>45471</v>
      </c>
      <c r="T629" s="20" t="s">
        <v>49</v>
      </c>
      <c r="U629" s="20">
        <v>987674</v>
      </c>
      <c r="V629" s="20">
        <v>240001921</v>
      </c>
      <c r="W629" s="20" t="s">
        <v>847</v>
      </c>
      <c r="X629" s="20" t="s">
        <v>917</v>
      </c>
      <c r="Y629" s="20" t="s">
        <v>52</v>
      </c>
      <c r="Z629" s="20" t="s">
        <v>1698</v>
      </c>
      <c r="AA629" s="20" t="s">
        <v>1699</v>
      </c>
      <c r="AB629" s="20" t="s">
        <v>270</v>
      </c>
      <c r="AC629" s="20" t="s">
        <v>167</v>
      </c>
      <c r="AD629" s="20" t="s">
        <v>56</v>
      </c>
      <c r="AE629" s="20" t="s">
        <v>864</v>
      </c>
      <c r="AF629" t="e">
        <f>VLOOKUP(L629,Contactos!B:B,1,0)</f>
        <v>#N/A</v>
      </c>
    </row>
    <row r="630" spans="1:32" ht="25.5" x14ac:dyDescent="0.2">
      <c r="A630" s="4">
        <f t="shared" si="28"/>
        <v>628</v>
      </c>
      <c r="B630" s="4" t="str">
        <f t="shared" si="29"/>
        <v/>
      </c>
      <c r="C630" s="4" t="str">
        <f>IFERROR(VLOOKUP(F630,Tablas!$A$1:$B$3,2,0),"")</f>
        <v/>
      </c>
      <c r="D630" s="4" t="str">
        <f t="shared" si="30"/>
        <v xml:space="preserve"> - CONTADO / CASH - Dif. en cambio</v>
      </c>
      <c r="E630" s="19">
        <v>45412</v>
      </c>
      <c r="F630" s="20" t="s">
        <v>27</v>
      </c>
      <c r="G630" s="20"/>
      <c r="H630" s="20" t="s">
        <v>44</v>
      </c>
      <c r="I630" s="20" t="s">
        <v>45</v>
      </c>
      <c r="J630" s="20" t="s">
        <v>757</v>
      </c>
      <c r="K630" s="20" t="s">
        <v>758</v>
      </c>
      <c r="L630" s="20" t="s">
        <v>759</v>
      </c>
      <c r="M630" s="20"/>
      <c r="N630" s="21">
        <v>6.85</v>
      </c>
      <c r="O630" s="21">
        <v>0</v>
      </c>
      <c r="P630" s="20"/>
      <c r="Q630" s="19">
        <v>45412</v>
      </c>
      <c r="R630" s="20"/>
      <c r="S630" s="19">
        <v>45412</v>
      </c>
      <c r="T630" s="20" t="s">
        <v>49</v>
      </c>
      <c r="U630" s="20">
        <v>1001643</v>
      </c>
      <c r="V630" s="20">
        <v>240019030</v>
      </c>
      <c r="W630" s="20" t="s">
        <v>50</v>
      </c>
      <c r="X630" s="20" t="s">
        <v>841</v>
      </c>
      <c r="Y630" s="20" t="s">
        <v>52</v>
      </c>
      <c r="Z630" s="20" t="s">
        <v>63</v>
      </c>
      <c r="AA630" s="20" t="s">
        <v>760</v>
      </c>
      <c r="AB630" s="20" t="s">
        <v>544</v>
      </c>
      <c r="AC630" s="20" t="s">
        <v>167</v>
      </c>
      <c r="AD630" s="20" t="s">
        <v>56</v>
      </c>
      <c r="AE630" s="20"/>
      <c r="AF630" t="str">
        <f>VLOOKUP(L630,Contactos!B:B,1,0)</f>
        <v>INTERNATIONAL FREIGHT SHIPPING S.A.C.</v>
      </c>
    </row>
    <row r="631" spans="1:32" ht="51" x14ac:dyDescent="0.2">
      <c r="A631" s="4">
        <f t="shared" si="28"/>
        <v>629</v>
      </c>
      <c r="B631" s="4" t="str">
        <f t="shared" si="29"/>
        <v>B010-00020359</v>
      </c>
      <c r="C631" s="4" t="str">
        <f>IFERROR(VLOOKUP(F631,Tablas!$A$1:$B$3,2,0),"")</f>
        <v>Boleta</v>
      </c>
      <c r="D631" s="4" t="str">
        <f t="shared" si="30"/>
        <v>Venta Asistida - CONTADO / CASH - PE 4736 TEL: 964366461 ENVÍO Basado en Entregas 09</v>
      </c>
      <c r="E631" s="19">
        <v>45545</v>
      </c>
      <c r="F631" s="20" t="s">
        <v>842</v>
      </c>
      <c r="G631" s="20" t="s">
        <v>1700</v>
      </c>
      <c r="H631" s="20" t="s">
        <v>44</v>
      </c>
      <c r="I631" s="20" t="s">
        <v>45</v>
      </c>
      <c r="J631" s="20" t="s">
        <v>1701</v>
      </c>
      <c r="K631" s="20" t="s">
        <v>1702</v>
      </c>
      <c r="L631" s="20" t="s">
        <v>1703</v>
      </c>
      <c r="M631" s="20"/>
      <c r="N631" s="21">
        <v>6.92</v>
      </c>
      <c r="O631" s="21">
        <v>0</v>
      </c>
      <c r="P631" s="20"/>
      <c r="Q631" s="19">
        <v>45545</v>
      </c>
      <c r="R631" s="20"/>
      <c r="S631" s="19">
        <v>45545</v>
      </c>
      <c r="T631" s="20" t="s">
        <v>49</v>
      </c>
      <c r="U631" s="20">
        <v>1021980</v>
      </c>
      <c r="V631" s="20">
        <v>240002896</v>
      </c>
      <c r="W631" s="20" t="s">
        <v>847</v>
      </c>
      <c r="X631" s="20" t="s">
        <v>274</v>
      </c>
      <c r="Y631" s="20" t="s">
        <v>52</v>
      </c>
      <c r="Z631" s="20" t="s">
        <v>1704</v>
      </c>
      <c r="AA631" s="20" t="s">
        <v>372</v>
      </c>
      <c r="AB631" s="20" t="s">
        <v>54</v>
      </c>
      <c r="AC631" s="20" t="s">
        <v>167</v>
      </c>
      <c r="AD631" s="20" t="s">
        <v>56</v>
      </c>
      <c r="AE631" s="20" t="s">
        <v>983</v>
      </c>
      <c r="AF631" t="e">
        <f>VLOOKUP(L631,Contactos!B:B,1,0)</f>
        <v>#N/A</v>
      </c>
    </row>
    <row r="632" spans="1:32" ht="63.75" x14ac:dyDescent="0.2">
      <c r="A632" s="4">
        <f t="shared" si="28"/>
        <v>630</v>
      </c>
      <c r="B632" s="4" t="str">
        <f t="shared" si="29"/>
        <v>B010-00018890</v>
      </c>
      <c r="C632" s="4" t="str">
        <f>IFERROR(VLOOKUP(F632,Tablas!$A$1:$B$3,2,0),"")</f>
        <v>Boleta</v>
      </c>
      <c r="D632" s="4" t="str">
        <f t="shared" si="30"/>
        <v>Ecom - CONTADO / CASH - PE 2416 TEL: 948059004 Basado en Pedidos de client</v>
      </c>
      <c r="E632" s="19">
        <v>45432</v>
      </c>
      <c r="F632" s="20" t="s">
        <v>842</v>
      </c>
      <c r="G632" s="20" t="s">
        <v>1705</v>
      </c>
      <c r="H632" s="20" t="s">
        <v>44</v>
      </c>
      <c r="I632" s="20" t="s">
        <v>45</v>
      </c>
      <c r="J632" s="20" t="s">
        <v>1706</v>
      </c>
      <c r="K632" s="20" t="s">
        <v>1707</v>
      </c>
      <c r="L632" s="20" t="s">
        <v>1708</v>
      </c>
      <c r="M632" s="20"/>
      <c r="N632" s="21">
        <v>6.93</v>
      </c>
      <c r="O632" s="21">
        <v>0</v>
      </c>
      <c r="P632" s="20"/>
      <c r="Q632" s="19">
        <v>45432</v>
      </c>
      <c r="R632" s="20"/>
      <c r="S632" s="19">
        <v>45432</v>
      </c>
      <c r="T632" s="20" t="s">
        <v>49</v>
      </c>
      <c r="U632" s="20">
        <v>966975</v>
      </c>
      <c r="V632" s="20">
        <v>240001368</v>
      </c>
      <c r="W632" s="20" t="s">
        <v>847</v>
      </c>
      <c r="X632" s="20" t="s">
        <v>274</v>
      </c>
      <c r="Y632" s="20" t="s">
        <v>52</v>
      </c>
      <c r="Z632" s="20" t="s">
        <v>1709</v>
      </c>
      <c r="AA632" s="20" t="s">
        <v>1710</v>
      </c>
      <c r="AB632" s="20" t="s">
        <v>1554</v>
      </c>
      <c r="AC632" s="20" t="s">
        <v>689</v>
      </c>
      <c r="AD632" s="20" t="s">
        <v>56</v>
      </c>
      <c r="AE632" s="20" t="s">
        <v>864</v>
      </c>
      <c r="AF632" t="e">
        <f>VLOOKUP(L632,Contactos!B:B,1,0)</f>
        <v>#N/A</v>
      </c>
    </row>
    <row r="633" spans="1:32" ht="63.75" x14ac:dyDescent="0.2">
      <c r="A633" s="4">
        <f t="shared" si="28"/>
        <v>631</v>
      </c>
      <c r="B633" s="4" t="str">
        <f t="shared" si="29"/>
        <v>B010-00017898</v>
      </c>
      <c r="C633" s="4" t="str">
        <f>IFERROR(VLOOKUP(F633,Tablas!$A$1:$B$3,2,0),"")</f>
        <v>Boleta</v>
      </c>
      <c r="D633" s="4" t="str">
        <f t="shared" si="30"/>
        <v>Ecom - CONTADO / CASH - PE 0654 TEL: 998331550 Basado en Pedidos de client</v>
      </c>
      <c r="E633" s="19">
        <v>45334</v>
      </c>
      <c r="F633" s="20" t="s">
        <v>842</v>
      </c>
      <c r="G633" s="20" t="s">
        <v>1711</v>
      </c>
      <c r="H633" s="20" t="s">
        <v>44</v>
      </c>
      <c r="I633" s="20" t="s">
        <v>45</v>
      </c>
      <c r="J633" s="20" t="s">
        <v>1712</v>
      </c>
      <c r="K633" s="20" t="s">
        <v>1713</v>
      </c>
      <c r="L633" s="20" t="s">
        <v>1714</v>
      </c>
      <c r="M633" s="20"/>
      <c r="N633" s="21">
        <v>6.93</v>
      </c>
      <c r="O633" s="21">
        <v>0</v>
      </c>
      <c r="P633" s="20"/>
      <c r="Q633" s="19">
        <v>45334</v>
      </c>
      <c r="R633" s="20"/>
      <c r="S633" s="19">
        <v>45334</v>
      </c>
      <c r="T633" s="20" t="s">
        <v>49</v>
      </c>
      <c r="U633" s="20">
        <v>918259</v>
      </c>
      <c r="V633" s="20">
        <v>240000370</v>
      </c>
      <c r="W633" s="20" t="s">
        <v>847</v>
      </c>
      <c r="X633" s="20" t="s">
        <v>274</v>
      </c>
      <c r="Y633" s="20" t="s">
        <v>52</v>
      </c>
      <c r="Z633" s="20" t="s">
        <v>1715</v>
      </c>
      <c r="AA633" s="20" t="s">
        <v>689</v>
      </c>
      <c r="AB633" s="20" t="s">
        <v>689</v>
      </c>
      <c r="AC633" s="20" t="s">
        <v>1716</v>
      </c>
      <c r="AD633" s="20" t="s">
        <v>56</v>
      </c>
      <c r="AE633" s="20" t="s">
        <v>864</v>
      </c>
      <c r="AF633" t="e">
        <f>VLOOKUP(L633,Contactos!B:B,1,0)</f>
        <v>#N/A</v>
      </c>
    </row>
    <row r="634" spans="1:32" ht="63.75" x14ac:dyDescent="0.2">
      <c r="A634" s="4">
        <f t="shared" si="28"/>
        <v>632</v>
      </c>
      <c r="B634" s="4" t="str">
        <f t="shared" si="29"/>
        <v>B010-00019372</v>
      </c>
      <c r="C634" s="4" t="str">
        <f>IFERROR(VLOOKUP(F634,Tablas!$A$1:$B$3,2,0),"")</f>
        <v>Boleta</v>
      </c>
      <c r="D634" s="4" t="str">
        <f t="shared" si="30"/>
        <v>Ecom - CONTADO / CASH - PE 3137 TEL: 922397851 Basado en Pedidos de client</v>
      </c>
      <c r="E634" s="19">
        <v>45469</v>
      </c>
      <c r="F634" s="20" t="s">
        <v>842</v>
      </c>
      <c r="G634" s="20" t="s">
        <v>1717</v>
      </c>
      <c r="H634" s="20" t="s">
        <v>44</v>
      </c>
      <c r="I634" s="20" t="s">
        <v>45</v>
      </c>
      <c r="J634" s="20" t="s">
        <v>1718</v>
      </c>
      <c r="K634" s="20" t="s">
        <v>1719</v>
      </c>
      <c r="L634" s="20" t="s">
        <v>1720</v>
      </c>
      <c r="M634" s="20"/>
      <c r="N634" s="21">
        <v>6.93</v>
      </c>
      <c r="O634" s="21">
        <v>0</v>
      </c>
      <c r="P634" s="20"/>
      <c r="Q634" s="19">
        <v>45469</v>
      </c>
      <c r="R634" s="20"/>
      <c r="S634" s="19">
        <v>45469</v>
      </c>
      <c r="T634" s="20" t="s">
        <v>49</v>
      </c>
      <c r="U634" s="20">
        <v>986756</v>
      </c>
      <c r="V634" s="20">
        <v>240001907</v>
      </c>
      <c r="W634" s="20" t="s">
        <v>847</v>
      </c>
      <c r="X634" s="20" t="s">
        <v>274</v>
      </c>
      <c r="Y634" s="20" t="s">
        <v>52</v>
      </c>
      <c r="Z634" s="20" t="s">
        <v>1721</v>
      </c>
      <c r="AA634" s="20" t="s">
        <v>1722</v>
      </c>
      <c r="AB634" s="20" t="s">
        <v>1168</v>
      </c>
      <c r="AC634" s="20" t="s">
        <v>689</v>
      </c>
      <c r="AD634" s="20" t="s">
        <v>56</v>
      </c>
      <c r="AE634" s="20" t="s">
        <v>864</v>
      </c>
      <c r="AF634" t="e">
        <f>VLOOKUP(L634,Contactos!B:B,1,0)</f>
        <v>#N/A</v>
      </c>
    </row>
    <row r="635" spans="1:32" ht="63.75" x14ac:dyDescent="0.2">
      <c r="A635" s="4">
        <f t="shared" si="28"/>
        <v>633</v>
      </c>
      <c r="B635" s="4" t="str">
        <f t="shared" si="29"/>
        <v>B010-00019394</v>
      </c>
      <c r="C635" s="4" t="str">
        <f>IFERROR(VLOOKUP(F635,Tablas!$A$1:$B$3,2,0),"")</f>
        <v>Boleta</v>
      </c>
      <c r="D635" s="4" t="str">
        <f t="shared" si="30"/>
        <v>Ecom - CONTADO / CASH - PE 3209 TEL: 992364928 Basado en Pedidos de client</v>
      </c>
      <c r="E635" s="19">
        <v>45471</v>
      </c>
      <c r="F635" s="20" t="s">
        <v>842</v>
      </c>
      <c r="G635" s="20" t="s">
        <v>1723</v>
      </c>
      <c r="H635" s="20" t="s">
        <v>44</v>
      </c>
      <c r="I635" s="20" t="s">
        <v>45</v>
      </c>
      <c r="J635" s="20" t="s">
        <v>1724</v>
      </c>
      <c r="K635" s="20" t="s">
        <v>1725</v>
      </c>
      <c r="L635" s="20" t="s">
        <v>1726</v>
      </c>
      <c r="M635" s="20"/>
      <c r="N635" s="21">
        <v>6.93</v>
      </c>
      <c r="O635" s="21">
        <v>0</v>
      </c>
      <c r="P635" s="20"/>
      <c r="Q635" s="19">
        <v>45471</v>
      </c>
      <c r="R635" s="20"/>
      <c r="S635" s="19">
        <v>45471</v>
      </c>
      <c r="T635" s="20" t="s">
        <v>49</v>
      </c>
      <c r="U635" s="20">
        <v>988167</v>
      </c>
      <c r="V635" s="20">
        <v>240001929</v>
      </c>
      <c r="W635" s="20" t="s">
        <v>847</v>
      </c>
      <c r="X635" s="20" t="s">
        <v>274</v>
      </c>
      <c r="Y635" s="20" t="s">
        <v>52</v>
      </c>
      <c r="Z635" s="20" t="s">
        <v>1727</v>
      </c>
      <c r="AA635" s="20" t="s">
        <v>1728</v>
      </c>
      <c r="AB635" s="20" t="s">
        <v>789</v>
      </c>
      <c r="AC635" s="20" t="s">
        <v>167</v>
      </c>
      <c r="AD635" s="20" t="s">
        <v>56</v>
      </c>
      <c r="AE635" s="20" t="s">
        <v>864</v>
      </c>
      <c r="AF635" t="e">
        <f>VLOOKUP(L635,Contactos!B:B,1,0)</f>
        <v>#N/A</v>
      </c>
    </row>
    <row r="636" spans="1:32" ht="63.75" x14ac:dyDescent="0.2">
      <c r="A636" s="4">
        <f t="shared" si="28"/>
        <v>634</v>
      </c>
      <c r="B636" s="4" t="str">
        <f t="shared" si="29"/>
        <v>B010-00019165</v>
      </c>
      <c r="C636" s="4" t="str">
        <f>IFERROR(VLOOKUP(F636,Tablas!$A$1:$B$3,2,0),"")</f>
        <v>Boleta</v>
      </c>
      <c r="D636" s="4" t="str">
        <f t="shared" si="30"/>
        <v>Ecom - CONTADO / CASH - PE 2742 TEL: 999858654 Basado en Entregas 09-0007-</v>
      </c>
      <c r="E636" s="19">
        <v>45446</v>
      </c>
      <c r="F636" s="20" t="s">
        <v>842</v>
      </c>
      <c r="G636" s="20" t="s">
        <v>1729</v>
      </c>
      <c r="H636" s="20" t="s">
        <v>44</v>
      </c>
      <c r="I636" s="20" t="s">
        <v>45</v>
      </c>
      <c r="J636" s="20" t="s">
        <v>1730</v>
      </c>
      <c r="K636" s="20" t="s">
        <v>1731</v>
      </c>
      <c r="L636" s="20" t="s">
        <v>1732</v>
      </c>
      <c r="M636" s="20"/>
      <c r="N636" s="21">
        <v>6.96</v>
      </c>
      <c r="O636" s="21">
        <v>0</v>
      </c>
      <c r="P636" s="20"/>
      <c r="Q636" s="19">
        <v>45446</v>
      </c>
      <c r="R636" s="20"/>
      <c r="S636" s="19">
        <v>45446</v>
      </c>
      <c r="T636" s="20" t="s">
        <v>49</v>
      </c>
      <c r="U636" s="20">
        <v>976199</v>
      </c>
      <c r="V636" s="20">
        <v>240001699</v>
      </c>
      <c r="W636" s="20" t="s">
        <v>847</v>
      </c>
      <c r="X636" s="20" t="s">
        <v>305</v>
      </c>
      <c r="Y636" s="20" t="s">
        <v>52</v>
      </c>
      <c r="Z636" s="20" t="s">
        <v>1733</v>
      </c>
      <c r="AA636" s="20" t="s">
        <v>1734</v>
      </c>
      <c r="AB636" s="20" t="s">
        <v>949</v>
      </c>
      <c r="AC636" s="20" t="s">
        <v>689</v>
      </c>
      <c r="AD636" s="20" t="s">
        <v>56</v>
      </c>
      <c r="AE636" s="20" t="s">
        <v>864</v>
      </c>
      <c r="AF636" t="e">
        <f>VLOOKUP(L636,Contactos!B:B,1,0)</f>
        <v>#N/A</v>
      </c>
    </row>
    <row r="637" spans="1:32" ht="38.25" x14ac:dyDescent="0.2">
      <c r="A637" s="4">
        <f t="shared" si="28"/>
        <v>635</v>
      </c>
      <c r="B637" s="4" t="str">
        <f t="shared" si="29"/>
        <v>F010-00025797</v>
      </c>
      <c r="C637" s="4" t="str">
        <f>IFERROR(VLOOKUP(F637,Tablas!$A$1:$B$3,2,0),"")</f>
        <v>Factura</v>
      </c>
      <c r="D637" s="4" t="str">
        <f t="shared" si="30"/>
        <v>Ecom - CONTADO / CASH - Facturas clientes - C20611069112</v>
      </c>
      <c r="E637" s="19">
        <v>45538</v>
      </c>
      <c r="F637" s="20" t="s">
        <v>1001</v>
      </c>
      <c r="G637" s="20" t="s">
        <v>1735</v>
      </c>
      <c r="H637" s="20" t="s">
        <v>44</v>
      </c>
      <c r="I637" s="20" t="s">
        <v>45</v>
      </c>
      <c r="J637" s="20" t="s">
        <v>1736</v>
      </c>
      <c r="K637" s="20" t="s">
        <v>1737</v>
      </c>
      <c r="L637" s="20" t="s">
        <v>1738</v>
      </c>
      <c r="M637" s="20"/>
      <c r="N637" s="21">
        <v>7.15</v>
      </c>
      <c r="O637" s="21">
        <v>0</v>
      </c>
      <c r="P637" s="20"/>
      <c r="Q637" s="19">
        <v>45538</v>
      </c>
      <c r="R637" s="20"/>
      <c r="S637" s="19">
        <v>45538</v>
      </c>
      <c r="T637" s="20" t="s">
        <v>49</v>
      </c>
      <c r="U637" s="20">
        <v>1018117</v>
      </c>
      <c r="V637" s="20">
        <v>240002608</v>
      </c>
      <c r="W637" s="20" t="s">
        <v>847</v>
      </c>
      <c r="X637" s="20" t="s">
        <v>274</v>
      </c>
      <c r="Y637" s="20" t="s">
        <v>52</v>
      </c>
      <c r="Z637" s="20" t="s">
        <v>1739</v>
      </c>
      <c r="AA637" s="20" t="s">
        <v>808</v>
      </c>
      <c r="AB637" s="20" t="s">
        <v>54</v>
      </c>
      <c r="AC637" s="20" t="s">
        <v>689</v>
      </c>
      <c r="AD637" s="20" t="s">
        <v>56</v>
      </c>
      <c r="AE637" s="20" t="s">
        <v>864</v>
      </c>
      <c r="AF637" t="e">
        <f>VLOOKUP(L637,Contactos!B:B,1,0)</f>
        <v>#N/A</v>
      </c>
    </row>
    <row r="638" spans="1:32" ht="63.75" x14ac:dyDescent="0.2">
      <c r="A638" s="4">
        <f t="shared" si="28"/>
        <v>636</v>
      </c>
      <c r="B638" s="4" t="str">
        <f t="shared" si="29"/>
        <v>B010-00017926</v>
      </c>
      <c r="C638" s="4" t="str">
        <f>IFERROR(VLOOKUP(F638,Tablas!$A$1:$B$3,2,0),"")</f>
        <v>Boleta</v>
      </c>
      <c r="D638" s="4" t="str">
        <f t="shared" si="30"/>
        <v>Ecom - CONTADO / CASH - PE 0725 TEL: 8299275580 Basado en Pedidos de clien</v>
      </c>
      <c r="E638" s="19">
        <v>45336</v>
      </c>
      <c r="F638" s="20" t="s">
        <v>842</v>
      </c>
      <c r="G638" s="20" t="s">
        <v>1740</v>
      </c>
      <c r="H638" s="20" t="s">
        <v>44</v>
      </c>
      <c r="I638" s="20" t="s">
        <v>45</v>
      </c>
      <c r="J638" s="20" t="s">
        <v>1741</v>
      </c>
      <c r="K638" s="20" t="s">
        <v>1742</v>
      </c>
      <c r="L638" s="20" t="s">
        <v>1743</v>
      </c>
      <c r="M638" s="20"/>
      <c r="N638" s="21">
        <v>7.15</v>
      </c>
      <c r="O638" s="21">
        <v>0</v>
      </c>
      <c r="P638" s="20"/>
      <c r="Q638" s="19">
        <v>45336</v>
      </c>
      <c r="R638" s="20"/>
      <c r="S638" s="19">
        <v>45336</v>
      </c>
      <c r="T638" s="20" t="s">
        <v>49</v>
      </c>
      <c r="U638" s="20">
        <v>919796</v>
      </c>
      <c r="V638" s="20">
        <v>240000400</v>
      </c>
      <c r="W638" s="20" t="s">
        <v>847</v>
      </c>
      <c r="X638" s="20" t="s">
        <v>305</v>
      </c>
      <c r="Y638" s="20" t="s">
        <v>52</v>
      </c>
      <c r="Z638" s="20" t="s">
        <v>1744</v>
      </c>
      <c r="AA638" s="20" t="s">
        <v>1745</v>
      </c>
      <c r="AB638" s="20" t="s">
        <v>689</v>
      </c>
      <c r="AC638" s="20" t="s">
        <v>689</v>
      </c>
      <c r="AD638" s="20" t="s">
        <v>56</v>
      </c>
      <c r="AE638" s="20" t="s">
        <v>864</v>
      </c>
      <c r="AF638" t="e">
        <f>VLOOKUP(L638,Contactos!B:B,1,0)</f>
        <v>#N/A</v>
      </c>
    </row>
    <row r="639" spans="1:32" ht="63.75" x14ac:dyDescent="0.2">
      <c r="A639" s="4">
        <f t="shared" si="28"/>
        <v>637</v>
      </c>
      <c r="B639" s="4" t="str">
        <f t="shared" si="29"/>
        <v>B010-00018544</v>
      </c>
      <c r="C639" s="4" t="str">
        <f>IFERROR(VLOOKUP(F639,Tablas!$A$1:$B$3,2,0),"")</f>
        <v>Boleta</v>
      </c>
      <c r="D639" s="4" t="str">
        <f t="shared" si="30"/>
        <v>Ecom - CONTADO / CASH - PE 1788 TEL: 958762785 Basado en Pedidos de client</v>
      </c>
      <c r="E639" s="19">
        <v>45400</v>
      </c>
      <c r="F639" s="20" t="s">
        <v>842</v>
      </c>
      <c r="G639" s="20" t="s">
        <v>1746</v>
      </c>
      <c r="H639" s="20" t="s">
        <v>44</v>
      </c>
      <c r="I639" s="20" t="s">
        <v>45</v>
      </c>
      <c r="J639" s="20" t="s">
        <v>1747</v>
      </c>
      <c r="K639" s="20" t="s">
        <v>1748</v>
      </c>
      <c r="L639" s="20" t="s">
        <v>1749</v>
      </c>
      <c r="M639" s="20"/>
      <c r="N639" s="21">
        <v>7.22</v>
      </c>
      <c r="O639" s="21">
        <v>0</v>
      </c>
      <c r="P639" s="20"/>
      <c r="Q639" s="19">
        <v>45400</v>
      </c>
      <c r="R639" s="20"/>
      <c r="S639" s="19">
        <v>45400</v>
      </c>
      <c r="T639" s="20" t="s">
        <v>49</v>
      </c>
      <c r="U639" s="20">
        <v>948063</v>
      </c>
      <c r="V639" s="20">
        <v>240001020</v>
      </c>
      <c r="W639" s="20" t="s">
        <v>847</v>
      </c>
      <c r="X639" s="20" t="s">
        <v>305</v>
      </c>
      <c r="Y639" s="20" t="s">
        <v>52</v>
      </c>
      <c r="Z639" s="20" t="s">
        <v>1750</v>
      </c>
      <c r="AA639" s="20" t="s">
        <v>1751</v>
      </c>
      <c r="AB639" s="20" t="s">
        <v>1752</v>
      </c>
      <c r="AC639" s="20" t="s">
        <v>1752</v>
      </c>
      <c r="AD639" s="20" t="s">
        <v>56</v>
      </c>
      <c r="AE639" s="20" t="s">
        <v>864</v>
      </c>
      <c r="AF639" t="e">
        <f>VLOOKUP(L639,Contactos!B:B,1,0)</f>
        <v>#N/A</v>
      </c>
    </row>
    <row r="640" spans="1:32" ht="63.75" x14ac:dyDescent="0.2">
      <c r="A640" s="4">
        <f t="shared" si="28"/>
        <v>638</v>
      </c>
      <c r="B640" s="4" t="str">
        <f t="shared" si="29"/>
        <v>B010-00020237</v>
      </c>
      <c r="C640" s="4" t="str">
        <f>IFERROR(VLOOKUP(F640,Tablas!$A$1:$B$3,2,0),"")</f>
        <v>Boleta</v>
      </c>
      <c r="D640" s="4" t="str">
        <f t="shared" si="30"/>
        <v>Ecom - CONTADO / CASH - PE 4517 TEL: 975417103 RECOJO Basado en Pedidos de</v>
      </c>
      <c r="E640" s="19">
        <v>45533</v>
      </c>
      <c r="F640" s="20" t="s">
        <v>842</v>
      </c>
      <c r="G640" s="20" t="s">
        <v>1753</v>
      </c>
      <c r="H640" s="20" t="s">
        <v>44</v>
      </c>
      <c r="I640" s="20" t="s">
        <v>45</v>
      </c>
      <c r="J640" s="20" t="s">
        <v>1357</v>
      </c>
      <c r="K640" s="20" t="s">
        <v>1358</v>
      </c>
      <c r="L640" s="20" t="s">
        <v>1359</v>
      </c>
      <c r="M640" s="20"/>
      <c r="N640" s="21">
        <v>7.25</v>
      </c>
      <c r="O640" s="21">
        <v>0</v>
      </c>
      <c r="P640" s="20"/>
      <c r="Q640" s="19">
        <v>45533</v>
      </c>
      <c r="R640" s="20"/>
      <c r="S640" s="19">
        <v>45533</v>
      </c>
      <c r="T640" s="20" t="s">
        <v>49</v>
      </c>
      <c r="U640" s="20">
        <v>1017026</v>
      </c>
      <c r="V640" s="20">
        <v>240002774</v>
      </c>
      <c r="W640" s="20" t="s">
        <v>847</v>
      </c>
      <c r="X640" s="20" t="s">
        <v>274</v>
      </c>
      <c r="Y640" s="20" t="s">
        <v>52</v>
      </c>
      <c r="Z640" s="20" t="s">
        <v>1754</v>
      </c>
      <c r="AA640" s="20" t="s">
        <v>1361</v>
      </c>
      <c r="AB640" s="20" t="s">
        <v>1362</v>
      </c>
      <c r="AC640" s="20" t="s">
        <v>689</v>
      </c>
      <c r="AD640" s="20" t="s">
        <v>56</v>
      </c>
      <c r="AE640" s="20" t="s">
        <v>864</v>
      </c>
      <c r="AF640" t="e">
        <f>VLOOKUP(L640,Contactos!B:B,1,0)</f>
        <v>#N/A</v>
      </c>
    </row>
    <row r="641" spans="1:32" ht="63.75" x14ac:dyDescent="0.2">
      <c r="A641" s="4">
        <f t="shared" si="28"/>
        <v>639</v>
      </c>
      <c r="B641" s="4" t="str">
        <f t="shared" si="29"/>
        <v>B010-00019217</v>
      </c>
      <c r="C641" s="4" t="str">
        <f>IFERROR(VLOOKUP(F641,Tablas!$A$1:$B$3,2,0),"")</f>
        <v>Boleta</v>
      </c>
      <c r="D641" s="4" t="str">
        <f t="shared" si="30"/>
        <v>Ecom - CONTADO / CASH - PE 2829 TEL: 955766027 Basado en Pedidos de client</v>
      </c>
      <c r="E641" s="19">
        <v>45453</v>
      </c>
      <c r="F641" s="20" t="s">
        <v>842</v>
      </c>
      <c r="G641" s="20" t="s">
        <v>1755</v>
      </c>
      <c r="H641" s="20" t="s">
        <v>44</v>
      </c>
      <c r="I641" s="20" t="s">
        <v>45</v>
      </c>
      <c r="J641" s="20" t="s">
        <v>1756</v>
      </c>
      <c r="K641" s="20" t="s">
        <v>1757</v>
      </c>
      <c r="L641" s="20" t="s">
        <v>1758</v>
      </c>
      <c r="M641" s="20"/>
      <c r="N641" s="21">
        <v>7.27</v>
      </c>
      <c r="O641" s="21">
        <v>0</v>
      </c>
      <c r="P641" s="20"/>
      <c r="Q641" s="19">
        <v>45453</v>
      </c>
      <c r="R641" s="20"/>
      <c r="S641" s="19">
        <v>45453</v>
      </c>
      <c r="T641" s="20" t="s">
        <v>49</v>
      </c>
      <c r="U641" s="20">
        <v>979166</v>
      </c>
      <c r="V641" s="20">
        <v>240001751</v>
      </c>
      <c r="W641" s="20" t="s">
        <v>847</v>
      </c>
      <c r="X641" s="20" t="s">
        <v>274</v>
      </c>
      <c r="Y641" s="20" t="s">
        <v>52</v>
      </c>
      <c r="Z641" s="20" t="s">
        <v>1759</v>
      </c>
      <c r="AA641" s="20" t="s">
        <v>1760</v>
      </c>
      <c r="AB641" s="20" t="s">
        <v>1761</v>
      </c>
      <c r="AC641" s="20" t="s">
        <v>1762</v>
      </c>
      <c r="AD641" s="20" t="s">
        <v>56</v>
      </c>
      <c r="AE641" s="20" t="s">
        <v>864</v>
      </c>
      <c r="AF641" t="e">
        <f>VLOOKUP(L641,Contactos!B:B,1,0)</f>
        <v>#N/A</v>
      </c>
    </row>
    <row r="642" spans="1:32" ht="51" x14ac:dyDescent="0.2">
      <c r="A642" s="4">
        <f t="shared" si="28"/>
        <v>640</v>
      </c>
      <c r="B642" s="4" t="str">
        <f t="shared" si="29"/>
        <v>B010-00020270</v>
      </c>
      <c r="C642" s="4" t="str">
        <f>IFERROR(VLOOKUP(F642,Tablas!$A$1:$B$3,2,0),"")</f>
        <v>Boleta</v>
      </c>
      <c r="D642" s="4" t="str">
        <f t="shared" si="30"/>
        <v>Ecom - CONTADO / CASH - PE 4562 TEL: 924962656 ENVÍO Basado en Entregas 09</v>
      </c>
      <c r="E642" s="19">
        <v>45538</v>
      </c>
      <c r="F642" s="20" t="s">
        <v>842</v>
      </c>
      <c r="G642" s="20" t="s">
        <v>1763</v>
      </c>
      <c r="H642" s="20" t="s">
        <v>44</v>
      </c>
      <c r="I642" s="20" t="s">
        <v>45</v>
      </c>
      <c r="J642" s="20" t="s">
        <v>1764</v>
      </c>
      <c r="K642" s="20" t="s">
        <v>1765</v>
      </c>
      <c r="L642" s="20" t="s">
        <v>1766</v>
      </c>
      <c r="M642" s="20"/>
      <c r="N642" s="21">
        <v>7.34</v>
      </c>
      <c r="O642" s="21">
        <v>0</v>
      </c>
      <c r="P642" s="20"/>
      <c r="Q642" s="19">
        <v>45538</v>
      </c>
      <c r="R642" s="20"/>
      <c r="S642" s="19">
        <v>45538</v>
      </c>
      <c r="T642" s="20" t="s">
        <v>49</v>
      </c>
      <c r="U642" s="20">
        <v>1017942</v>
      </c>
      <c r="V642" s="20">
        <v>240002807</v>
      </c>
      <c r="W642" s="20" t="s">
        <v>847</v>
      </c>
      <c r="X642" s="20" t="s">
        <v>274</v>
      </c>
      <c r="Y642" s="20" t="s">
        <v>52</v>
      </c>
      <c r="Z642" s="20" t="s">
        <v>1767</v>
      </c>
      <c r="AA642" s="20" t="s">
        <v>1768</v>
      </c>
      <c r="AB642" s="20" t="s">
        <v>1769</v>
      </c>
      <c r="AC642" s="20" t="s">
        <v>689</v>
      </c>
      <c r="AD642" s="20" t="s">
        <v>56</v>
      </c>
      <c r="AE642" s="20" t="s">
        <v>864</v>
      </c>
      <c r="AF642" t="e">
        <f>VLOOKUP(L642,Contactos!B:B,1,0)</f>
        <v>#N/A</v>
      </c>
    </row>
    <row r="643" spans="1:32" ht="76.5" x14ac:dyDescent="0.2">
      <c r="A643" s="4">
        <f t="shared" si="28"/>
        <v>641</v>
      </c>
      <c r="B643" s="4" t="str">
        <f t="shared" si="29"/>
        <v>B010-00019452</v>
      </c>
      <c r="C643" s="4" t="str">
        <f>IFERROR(VLOOKUP(F643,Tablas!$A$1:$B$3,2,0),"")</f>
        <v>Boleta</v>
      </c>
      <c r="D643" s="4" t="str">
        <f t="shared" si="30"/>
        <v>Ecom - CONTADO / CASH - PE 3316 Basado en Pedidos de cliente JQQZNNSSK. Ba</v>
      </c>
      <c r="E643" s="19">
        <v>45482</v>
      </c>
      <c r="F643" s="20" t="s">
        <v>842</v>
      </c>
      <c r="G643" s="20" t="s">
        <v>1770</v>
      </c>
      <c r="H643" s="20" t="s">
        <v>44</v>
      </c>
      <c r="I643" s="20" t="s">
        <v>45</v>
      </c>
      <c r="J643" s="20" t="s">
        <v>1271</v>
      </c>
      <c r="K643" s="20" t="s">
        <v>1272</v>
      </c>
      <c r="L643" s="20" t="s">
        <v>1273</v>
      </c>
      <c r="M643" s="20"/>
      <c r="N643" s="21">
        <v>7.42</v>
      </c>
      <c r="O643" s="21">
        <v>0</v>
      </c>
      <c r="P643" s="20"/>
      <c r="Q643" s="19">
        <v>45482</v>
      </c>
      <c r="R643" s="20"/>
      <c r="S643" s="19">
        <v>45482</v>
      </c>
      <c r="T643" s="20" t="s">
        <v>49</v>
      </c>
      <c r="U643" s="20">
        <v>991919</v>
      </c>
      <c r="V643" s="20">
        <v>240001987</v>
      </c>
      <c r="W643" s="20" t="s">
        <v>847</v>
      </c>
      <c r="X643" s="20" t="s">
        <v>274</v>
      </c>
      <c r="Y643" s="20" t="s">
        <v>52</v>
      </c>
      <c r="Z643" s="20" t="s">
        <v>1771</v>
      </c>
      <c r="AA643" s="20" t="s">
        <v>1275</v>
      </c>
      <c r="AB643" s="20" t="s">
        <v>248</v>
      </c>
      <c r="AC643" s="20" t="s">
        <v>248</v>
      </c>
      <c r="AD643" s="20" t="s">
        <v>56</v>
      </c>
      <c r="AE643" s="20" t="s">
        <v>864</v>
      </c>
      <c r="AF643" t="e">
        <f>VLOOKUP(L643,Contactos!B:B,1,0)</f>
        <v>#N/A</v>
      </c>
    </row>
    <row r="644" spans="1:32" ht="51" x14ac:dyDescent="0.2">
      <c r="A644" s="4">
        <f t="shared" ref="A644:A707" si="31">ROW()-2</f>
        <v>642</v>
      </c>
      <c r="B644" s="4" t="str">
        <f t="shared" ref="B644:B707" si="32">MID(G644,4,20)</f>
        <v>B010-00020078</v>
      </c>
      <c r="C644" s="4" t="str">
        <f>IFERROR(VLOOKUP(F644,Tablas!$A$1:$B$3,2,0),"")</f>
        <v>Boleta</v>
      </c>
      <c r="D644" s="4" t="str">
        <f t="shared" ref="D644:D707" si="33">CONCATENATE(AE644," - ",T644," - ",Z644)</f>
        <v>Ecom - CONTADO / CASH - PE 4264 TEL: 995008790 ENVÍO Basado en Entregas 09</v>
      </c>
      <c r="E644" s="19">
        <v>45525</v>
      </c>
      <c r="F644" s="20" t="s">
        <v>842</v>
      </c>
      <c r="G644" s="20" t="s">
        <v>1772</v>
      </c>
      <c r="H644" s="20" t="s">
        <v>44</v>
      </c>
      <c r="I644" s="20" t="s">
        <v>45</v>
      </c>
      <c r="J644" s="20" t="s">
        <v>1773</v>
      </c>
      <c r="K644" s="20" t="s">
        <v>1774</v>
      </c>
      <c r="L644" s="20" t="s">
        <v>1775</v>
      </c>
      <c r="M644" s="20"/>
      <c r="N644" s="21">
        <v>7.47</v>
      </c>
      <c r="O644" s="21">
        <v>0</v>
      </c>
      <c r="P644" s="20"/>
      <c r="Q644" s="19">
        <v>45525</v>
      </c>
      <c r="R644" s="20"/>
      <c r="S644" s="19">
        <v>45525</v>
      </c>
      <c r="T644" s="20" t="s">
        <v>49</v>
      </c>
      <c r="U644" s="20">
        <v>1010899</v>
      </c>
      <c r="V644" s="20">
        <v>240002615</v>
      </c>
      <c r="W644" s="20" t="s">
        <v>847</v>
      </c>
      <c r="X644" s="20" t="s">
        <v>274</v>
      </c>
      <c r="Y644" s="20" t="s">
        <v>52</v>
      </c>
      <c r="Z644" s="20" t="s">
        <v>1776</v>
      </c>
      <c r="AA644" s="20" t="s">
        <v>1777</v>
      </c>
      <c r="AB644" s="20" t="s">
        <v>1413</v>
      </c>
      <c r="AC644" s="20" t="s">
        <v>167</v>
      </c>
      <c r="AD644" s="20" t="s">
        <v>56</v>
      </c>
      <c r="AE644" s="20" t="s">
        <v>864</v>
      </c>
      <c r="AF644" t="e">
        <f>VLOOKUP(L644,Contactos!B:B,1,0)</f>
        <v>#N/A</v>
      </c>
    </row>
    <row r="645" spans="1:32" ht="25.5" x14ac:dyDescent="0.2">
      <c r="A645" s="4">
        <f t="shared" si="31"/>
        <v>643</v>
      </c>
      <c r="B645" s="4" t="str">
        <f t="shared" si="32"/>
        <v/>
      </c>
      <c r="C645" s="4" t="str">
        <f>IFERROR(VLOOKUP(F645,Tablas!$A$1:$B$3,2,0),"")</f>
        <v/>
      </c>
      <c r="D645" s="4" t="str">
        <f t="shared" si="33"/>
        <v xml:space="preserve"> - CONTADO ADELANTADO / CASH IN ADVANCE - Dif. en cambio</v>
      </c>
      <c r="E645" s="19">
        <v>45351</v>
      </c>
      <c r="F645" s="20" t="s">
        <v>27</v>
      </c>
      <c r="G645" s="20"/>
      <c r="H645" s="20" t="s">
        <v>29</v>
      </c>
      <c r="I645" s="20" t="s">
        <v>30</v>
      </c>
      <c r="J645" s="20" t="s">
        <v>417</v>
      </c>
      <c r="K645" s="20" t="s">
        <v>417</v>
      </c>
      <c r="L645" s="20" t="s">
        <v>418</v>
      </c>
      <c r="M645" s="20" t="s">
        <v>33</v>
      </c>
      <c r="N645" s="21">
        <v>7.48</v>
      </c>
      <c r="O645" s="21">
        <v>0</v>
      </c>
      <c r="P645" s="20"/>
      <c r="Q645" s="19">
        <v>45351</v>
      </c>
      <c r="R645" s="20"/>
      <c r="S645" s="20"/>
      <c r="T645" s="20" t="s">
        <v>70</v>
      </c>
      <c r="U645" s="20">
        <v>965113</v>
      </c>
      <c r="V645" s="20">
        <v>240010510</v>
      </c>
      <c r="W645" s="20" t="s">
        <v>50</v>
      </c>
      <c r="X645" s="20" t="s">
        <v>841</v>
      </c>
      <c r="Y645" s="20" t="s">
        <v>37</v>
      </c>
      <c r="Z645" s="20" t="s">
        <v>63</v>
      </c>
      <c r="AA645" s="20" t="s">
        <v>420</v>
      </c>
      <c r="AB645" s="20" t="s">
        <v>421</v>
      </c>
      <c r="AC645" s="20"/>
      <c r="AD645" s="20" t="s">
        <v>218</v>
      </c>
      <c r="AE645" s="20"/>
      <c r="AF645" t="str">
        <f>VLOOKUP(L645,Contactos!B:B,1,0)</f>
        <v>IRELAND BLYTH LIMITED(HEALTHACTIV)</v>
      </c>
    </row>
    <row r="646" spans="1:32" ht="76.5" x14ac:dyDescent="0.2">
      <c r="A646" s="4">
        <f t="shared" si="31"/>
        <v>644</v>
      </c>
      <c r="B646" s="4" t="str">
        <f t="shared" si="32"/>
        <v>B010-00018564</v>
      </c>
      <c r="C646" s="4" t="str">
        <f>IFERROR(VLOOKUP(F646,Tablas!$A$1:$B$3,2,0),"")</f>
        <v>Boleta</v>
      </c>
      <c r="D646" s="4" t="str">
        <f t="shared" si="33"/>
        <v>Juntoz - CONTADO / CASH - NO DESPACHAR Basado en Entregas 09-0013-00003806.</v>
      </c>
      <c r="E646" s="19">
        <v>45401</v>
      </c>
      <c r="F646" s="20" t="s">
        <v>842</v>
      </c>
      <c r="G646" s="20" t="s">
        <v>1778</v>
      </c>
      <c r="H646" s="20" t="s">
        <v>44</v>
      </c>
      <c r="I646" s="20" t="s">
        <v>45</v>
      </c>
      <c r="J646" s="20" t="s">
        <v>844</v>
      </c>
      <c r="K646" s="20" t="s">
        <v>845</v>
      </c>
      <c r="L646" s="20" t="s">
        <v>846</v>
      </c>
      <c r="M646" s="20"/>
      <c r="N646" s="21">
        <v>7.51</v>
      </c>
      <c r="O646" s="21">
        <v>0</v>
      </c>
      <c r="P646" s="20"/>
      <c r="Q646" s="19">
        <v>45401</v>
      </c>
      <c r="R646" s="20"/>
      <c r="S646" s="19">
        <v>45401</v>
      </c>
      <c r="T646" s="20" t="s">
        <v>49</v>
      </c>
      <c r="U646" s="20">
        <v>948832</v>
      </c>
      <c r="V646" s="20">
        <v>240001040</v>
      </c>
      <c r="W646" s="20" t="s">
        <v>847</v>
      </c>
      <c r="X646" s="20" t="s">
        <v>274</v>
      </c>
      <c r="Y646" s="20" t="s">
        <v>52</v>
      </c>
      <c r="Z646" s="20" t="s">
        <v>1779</v>
      </c>
      <c r="AA646" s="20" t="s">
        <v>850</v>
      </c>
      <c r="AB646" s="20" t="s">
        <v>54</v>
      </c>
      <c r="AC646" s="20" t="s">
        <v>167</v>
      </c>
      <c r="AD646" s="20" t="s">
        <v>56</v>
      </c>
      <c r="AE646" s="20" t="s">
        <v>851</v>
      </c>
      <c r="AF646" t="e">
        <f>VLOOKUP(L646,Contactos!B:B,1,0)</f>
        <v>#N/A</v>
      </c>
    </row>
    <row r="647" spans="1:32" ht="63.75" x14ac:dyDescent="0.2">
      <c r="A647" s="4">
        <f t="shared" si="31"/>
        <v>645</v>
      </c>
      <c r="B647" s="4" t="str">
        <f t="shared" si="32"/>
        <v>B010-00018099</v>
      </c>
      <c r="C647" s="4" t="str">
        <f>IFERROR(VLOOKUP(F647,Tablas!$A$1:$B$3,2,0),"")</f>
        <v>Boleta</v>
      </c>
      <c r="D647" s="4" t="str">
        <f t="shared" si="33"/>
        <v>Ecom - CONTADO / CASH - PE 1010 TEL: 952329816 Basado en Pedidos de client</v>
      </c>
      <c r="E647" s="19">
        <v>45351</v>
      </c>
      <c r="F647" s="20" t="s">
        <v>842</v>
      </c>
      <c r="G647" s="20" t="s">
        <v>1780</v>
      </c>
      <c r="H647" s="20" t="s">
        <v>44</v>
      </c>
      <c r="I647" s="20" t="s">
        <v>45</v>
      </c>
      <c r="J647" s="20" t="s">
        <v>1781</v>
      </c>
      <c r="K647" s="20" t="s">
        <v>1782</v>
      </c>
      <c r="L647" s="20" t="s">
        <v>1783</v>
      </c>
      <c r="M647" s="20"/>
      <c r="N647" s="21">
        <v>7.58</v>
      </c>
      <c r="O647" s="21">
        <v>0</v>
      </c>
      <c r="P647" s="20"/>
      <c r="Q647" s="19">
        <v>45351</v>
      </c>
      <c r="R647" s="20"/>
      <c r="S647" s="19">
        <v>45351</v>
      </c>
      <c r="T647" s="20" t="s">
        <v>49</v>
      </c>
      <c r="U647" s="20">
        <v>927846</v>
      </c>
      <c r="V647" s="20">
        <v>240000573</v>
      </c>
      <c r="W647" s="20" t="s">
        <v>847</v>
      </c>
      <c r="X647" s="20" t="s">
        <v>305</v>
      </c>
      <c r="Y647" s="20" t="s">
        <v>52</v>
      </c>
      <c r="Z647" s="20" t="s">
        <v>1784</v>
      </c>
      <c r="AA647" s="20" t="s">
        <v>1785</v>
      </c>
      <c r="AB647" s="20" t="s">
        <v>1786</v>
      </c>
      <c r="AC647" s="20" t="s">
        <v>689</v>
      </c>
      <c r="AD647" s="20" t="s">
        <v>56</v>
      </c>
      <c r="AE647" s="20" t="s">
        <v>864</v>
      </c>
      <c r="AF647" t="e">
        <f>VLOOKUP(L647,Contactos!B:B,1,0)</f>
        <v>#N/A</v>
      </c>
    </row>
    <row r="648" spans="1:32" ht="51" x14ac:dyDescent="0.2">
      <c r="A648" s="4">
        <f t="shared" si="31"/>
        <v>646</v>
      </c>
      <c r="B648" s="4" t="str">
        <f t="shared" si="32"/>
        <v>B010-00020052</v>
      </c>
      <c r="C648" s="4" t="str">
        <f>IFERROR(VLOOKUP(F648,Tablas!$A$1:$B$3,2,0),"")</f>
        <v>Boleta</v>
      </c>
      <c r="D648" s="4" t="str">
        <f t="shared" si="33"/>
        <v>Ecom - CONTADO / CASH - PE 4214 TEL: 941801835 ENVÍO Basado en Entregas 09</v>
      </c>
      <c r="E648" s="19">
        <v>45523</v>
      </c>
      <c r="F648" s="20" t="s">
        <v>842</v>
      </c>
      <c r="G648" s="20" t="s">
        <v>1787</v>
      </c>
      <c r="H648" s="20" t="s">
        <v>44</v>
      </c>
      <c r="I648" s="20" t="s">
        <v>45</v>
      </c>
      <c r="J648" s="20" t="s">
        <v>1543</v>
      </c>
      <c r="K648" s="20" t="s">
        <v>1544</v>
      </c>
      <c r="L648" s="20" t="s">
        <v>1545</v>
      </c>
      <c r="M648" s="20"/>
      <c r="N648" s="21">
        <v>7.58</v>
      </c>
      <c r="O648" s="21">
        <v>0</v>
      </c>
      <c r="P648" s="20"/>
      <c r="Q648" s="19">
        <v>45523</v>
      </c>
      <c r="R648" s="20"/>
      <c r="S648" s="19">
        <v>45523</v>
      </c>
      <c r="T648" s="20" t="s">
        <v>49</v>
      </c>
      <c r="U648" s="20">
        <v>1010115</v>
      </c>
      <c r="V648" s="20">
        <v>240002588</v>
      </c>
      <c r="W648" s="20" t="s">
        <v>847</v>
      </c>
      <c r="X648" s="20" t="s">
        <v>305</v>
      </c>
      <c r="Y648" s="20" t="s">
        <v>52</v>
      </c>
      <c r="Z648" s="20" t="s">
        <v>1788</v>
      </c>
      <c r="AA648" s="20" t="s">
        <v>1547</v>
      </c>
      <c r="AB648" s="20" t="s">
        <v>576</v>
      </c>
      <c r="AC648" s="20" t="s">
        <v>167</v>
      </c>
      <c r="AD648" s="20" t="s">
        <v>56</v>
      </c>
      <c r="AE648" s="20" t="s">
        <v>864</v>
      </c>
      <c r="AF648" t="e">
        <f>VLOOKUP(L648,Contactos!B:B,1,0)</f>
        <v>#N/A</v>
      </c>
    </row>
    <row r="649" spans="1:32" ht="63.75" x14ac:dyDescent="0.2">
      <c r="A649" s="4">
        <f t="shared" si="31"/>
        <v>647</v>
      </c>
      <c r="B649" s="4" t="str">
        <f t="shared" si="32"/>
        <v>B010-00019283</v>
      </c>
      <c r="C649" s="4" t="str">
        <f>IFERROR(VLOOKUP(F649,Tablas!$A$1:$B$3,2,0),"")</f>
        <v>Boleta</v>
      </c>
      <c r="D649" s="4" t="str">
        <f t="shared" si="33"/>
        <v>Ecom - CONTADO / CASH - PE 2954 TEL: 941090254 Basado en Pedidos de client</v>
      </c>
      <c r="E649" s="19">
        <v>45460</v>
      </c>
      <c r="F649" s="20" t="s">
        <v>842</v>
      </c>
      <c r="G649" s="20" t="s">
        <v>1789</v>
      </c>
      <c r="H649" s="20" t="s">
        <v>44</v>
      </c>
      <c r="I649" s="20" t="s">
        <v>45</v>
      </c>
      <c r="J649" s="20" t="s">
        <v>1790</v>
      </c>
      <c r="K649" s="20" t="s">
        <v>1791</v>
      </c>
      <c r="L649" s="20" t="s">
        <v>1792</v>
      </c>
      <c r="M649" s="20"/>
      <c r="N649" s="21">
        <v>7.64</v>
      </c>
      <c r="O649" s="21">
        <v>0</v>
      </c>
      <c r="P649" s="20"/>
      <c r="Q649" s="19">
        <v>45460</v>
      </c>
      <c r="R649" s="20"/>
      <c r="S649" s="19">
        <v>45460</v>
      </c>
      <c r="T649" s="20" t="s">
        <v>49</v>
      </c>
      <c r="U649" s="20">
        <v>981997</v>
      </c>
      <c r="V649" s="20">
        <v>240001818</v>
      </c>
      <c r="W649" s="20" t="s">
        <v>847</v>
      </c>
      <c r="X649" s="20" t="s">
        <v>274</v>
      </c>
      <c r="Y649" s="20" t="s">
        <v>52</v>
      </c>
      <c r="Z649" s="20" t="s">
        <v>1793</v>
      </c>
      <c r="AA649" s="20" t="s">
        <v>1794</v>
      </c>
      <c r="AB649" s="20" t="s">
        <v>1028</v>
      </c>
      <c r="AC649" s="20" t="s">
        <v>689</v>
      </c>
      <c r="AD649" s="20" t="s">
        <v>56</v>
      </c>
      <c r="AE649" s="20" t="s">
        <v>864</v>
      </c>
      <c r="AF649" t="e">
        <f>VLOOKUP(L649,Contactos!B:B,1,0)</f>
        <v>#N/A</v>
      </c>
    </row>
    <row r="650" spans="1:32" ht="63.75" x14ac:dyDescent="0.2">
      <c r="A650" s="4">
        <f t="shared" si="31"/>
        <v>648</v>
      </c>
      <c r="B650" s="4" t="str">
        <f t="shared" si="32"/>
        <v>B010-00019061</v>
      </c>
      <c r="C650" s="4" t="str">
        <f>IFERROR(VLOOKUP(F650,Tablas!$A$1:$B$3,2,0),"")</f>
        <v>Boleta</v>
      </c>
      <c r="D650" s="4" t="str">
        <f t="shared" si="33"/>
        <v>Ecom - CONTADO / CASH - PE 2702 TEL: 910377540 Basado en Pedidos de client</v>
      </c>
      <c r="E650" s="19">
        <v>45442</v>
      </c>
      <c r="F650" s="20" t="s">
        <v>842</v>
      </c>
      <c r="G650" s="20" t="s">
        <v>1795</v>
      </c>
      <c r="H650" s="20" t="s">
        <v>44</v>
      </c>
      <c r="I650" s="20" t="s">
        <v>45</v>
      </c>
      <c r="J650" s="20" t="s">
        <v>1796</v>
      </c>
      <c r="K650" s="20" t="s">
        <v>1797</v>
      </c>
      <c r="L650" s="20" t="s">
        <v>1798</v>
      </c>
      <c r="M650" s="20"/>
      <c r="N650" s="21">
        <v>7.71</v>
      </c>
      <c r="O650" s="21">
        <v>0</v>
      </c>
      <c r="P650" s="20"/>
      <c r="Q650" s="19">
        <v>45442</v>
      </c>
      <c r="R650" s="20"/>
      <c r="S650" s="19">
        <v>45442</v>
      </c>
      <c r="T650" s="20" t="s">
        <v>49</v>
      </c>
      <c r="U650" s="20">
        <v>973294</v>
      </c>
      <c r="V650" s="20">
        <v>240001593</v>
      </c>
      <c r="W650" s="20" t="s">
        <v>847</v>
      </c>
      <c r="X650" s="20" t="s">
        <v>305</v>
      </c>
      <c r="Y650" s="20" t="s">
        <v>52</v>
      </c>
      <c r="Z650" s="20" t="s">
        <v>1799</v>
      </c>
      <c r="AA650" s="20" t="s">
        <v>1800</v>
      </c>
      <c r="AB650" s="20" t="s">
        <v>1054</v>
      </c>
      <c r="AC650" s="20" t="s">
        <v>689</v>
      </c>
      <c r="AD650" s="20" t="s">
        <v>56</v>
      </c>
      <c r="AE650" s="20" t="s">
        <v>864</v>
      </c>
      <c r="AF650" t="e">
        <f>VLOOKUP(L650,Contactos!B:B,1,0)</f>
        <v>#N/A</v>
      </c>
    </row>
    <row r="651" spans="1:32" ht="63.75" x14ac:dyDescent="0.2">
      <c r="A651" s="4">
        <f t="shared" si="31"/>
        <v>649</v>
      </c>
      <c r="B651" s="4" t="str">
        <f t="shared" si="32"/>
        <v>B010-00017917</v>
      </c>
      <c r="C651" s="4" t="str">
        <f>IFERROR(VLOOKUP(F651,Tablas!$A$1:$B$3,2,0),"")</f>
        <v>Boleta</v>
      </c>
      <c r="D651" s="4" t="str">
        <f t="shared" si="33"/>
        <v>Ecom - CONTADO / CASH - PE 0705 TEL: 998880383 Basado en Pedidos de client</v>
      </c>
      <c r="E651" s="19">
        <v>45335</v>
      </c>
      <c r="F651" s="20" t="s">
        <v>842</v>
      </c>
      <c r="G651" s="20" t="s">
        <v>1801</v>
      </c>
      <c r="H651" s="20" t="s">
        <v>44</v>
      </c>
      <c r="I651" s="20" t="s">
        <v>45</v>
      </c>
      <c r="J651" s="20" t="s">
        <v>1802</v>
      </c>
      <c r="K651" s="20" t="s">
        <v>1803</v>
      </c>
      <c r="L651" s="20" t="s">
        <v>1804</v>
      </c>
      <c r="M651" s="20"/>
      <c r="N651" s="21">
        <v>7.73</v>
      </c>
      <c r="O651" s="21">
        <v>0</v>
      </c>
      <c r="P651" s="20"/>
      <c r="Q651" s="19">
        <v>45335</v>
      </c>
      <c r="R651" s="20"/>
      <c r="S651" s="19">
        <v>45335</v>
      </c>
      <c r="T651" s="20" t="s">
        <v>49</v>
      </c>
      <c r="U651" s="20">
        <v>919291</v>
      </c>
      <c r="V651" s="20">
        <v>240000390</v>
      </c>
      <c r="W651" s="20" t="s">
        <v>847</v>
      </c>
      <c r="X651" s="20" t="s">
        <v>274</v>
      </c>
      <c r="Y651" s="20" t="s">
        <v>52</v>
      </c>
      <c r="Z651" s="20" t="s">
        <v>1805</v>
      </c>
      <c r="AA651" s="20" t="s">
        <v>1806</v>
      </c>
      <c r="AB651" s="20" t="s">
        <v>1670</v>
      </c>
      <c r="AC651" s="20" t="s">
        <v>689</v>
      </c>
      <c r="AD651" s="20" t="s">
        <v>56</v>
      </c>
      <c r="AE651" s="20" t="s">
        <v>864</v>
      </c>
      <c r="AF651" t="e">
        <f>VLOOKUP(L651,Contactos!B:B,1,0)</f>
        <v>#N/A</v>
      </c>
    </row>
    <row r="652" spans="1:32" ht="51" x14ac:dyDescent="0.2">
      <c r="A652" s="4">
        <f t="shared" si="31"/>
        <v>650</v>
      </c>
      <c r="B652" s="4" t="str">
        <f t="shared" si="32"/>
        <v>B010-00020247</v>
      </c>
      <c r="C652" s="4" t="str">
        <f>IFERROR(VLOOKUP(F652,Tablas!$A$1:$B$3,2,0),"")</f>
        <v>Boleta</v>
      </c>
      <c r="D652" s="4" t="str">
        <f t="shared" si="33"/>
        <v>Ecom - CONTADO / CASH - PE 4544 TEL: 993687783 ENVÍO Basado en Pedidos de</v>
      </c>
      <c r="E652" s="19">
        <v>45537</v>
      </c>
      <c r="F652" s="20" t="s">
        <v>842</v>
      </c>
      <c r="G652" s="20" t="s">
        <v>1807</v>
      </c>
      <c r="H652" s="20" t="s">
        <v>44</v>
      </c>
      <c r="I652" s="20" t="s">
        <v>45</v>
      </c>
      <c r="J652" s="20" t="s">
        <v>1808</v>
      </c>
      <c r="K652" s="20" t="s">
        <v>1809</v>
      </c>
      <c r="L652" s="20" t="s">
        <v>1810</v>
      </c>
      <c r="M652" s="20"/>
      <c r="N652" s="21">
        <v>7.78</v>
      </c>
      <c r="O652" s="21">
        <v>0</v>
      </c>
      <c r="P652" s="20"/>
      <c r="Q652" s="19">
        <v>45537</v>
      </c>
      <c r="R652" s="20"/>
      <c r="S652" s="19">
        <v>45537</v>
      </c>
      <c r="T652" s="20" t="s">
        <v>49</v>
      </c>
      <c r="U652" s="20">
        <v>1017661</v>
      </c>
      <c r="V652" s="20">
        <v>240002784</v>
      </c>
      <c r="W652" s="20" t="s">
        <v>847</v>
      </c>
      <c r="X652" s="20" t="s">
        <v>917</v>
      </c>
      <c r="Y652" s="20" t="s">
        <v>52</v>
      </c>
      <c r="Z652" s="20" t="s">
        <v>1811</v>
      </c>
      <c r="AA652" s="20" t="s">
        <v>808</v>
      </c>
      <c r="AB652" s="20" t="s">
        <v>54</v>
      </c>
      <c r="AC652" s="20" t="s">
        <v>689</v>
      </c>
      <c r="AD652" s="20" t="s">
        <v>56</v>
      </c>
      <c r="AE652" s="20" t="s">
        <v>864</v>
      </c>
      <c r="AF652" t="e">
        <f>VLOOKUP(L652,Contactos!B:B,1,0)</f>
        <v>#N/A</v>
      </c>
    </row>
    <row r="653" spans="1:32" ht="63.75" x14ac:dyDescent="0.2">
      <c r="A653" s="4">
        <f t="shared" si="31"/>
        <v>651</v>
      </c>
      <c r="B653" s="4" t="str">
        <f t="shared" si="32"/>
        <v>B010-00019273</v>
      </c>
      <c r="C653" s="4" t="str">
        <f>IFERROR(VLOOKUP(F653,Tablas!$A$1:$B$3,2,0),"")</f>
        <v>Boleta</v>
      </c>
      <c r="D653" s="4" t="str">
        <f t="shared" si="33"/>
        <v>Ecom - CONTADO / CASH - PE 2928 TEL: 983205939 Basado en Pedidos de client</v>
      </c>
      <c r="E653" s="19">
        <v>45457</v>
      </c>
      <c r="F653" s="20" t="s">
        <v>842</v>
      </c>
      <c r="G653" s="20" t="s">
        <v>1812</v>
      </c>
      <c r="H653" s="20" t="s">
        <v>44</v>
      </c>
      <c r="I653" s="20" t="s">
        <v>45</v>
      </c>
      <c r="J653" s="20" t="s">
        <v>1576</v>
      </c>
      <c r="K653" s="20" t="s">
        <v>1577</v>
      </c>
      <c r="L653" s="20" t="s">
        <v>1578</v>
      </c>
      <c r="M653" s="20"/>
      <c r="N653" s="21">
        <v>7.83</v>
      </c>
      <c r="O653" s="21">
        <v>0</v>
      </c>
      <c r="P653" s="20"/>
      <c r="Q653" s="19">
        <v>45457</v>
      </c>
      <c r="R653" s="20"/>
      <c r="S653" s="19">
        <v>45457</v>
      </c>
      <c r="T653" s="20" t="s">
        <v>49</v>
      </c>
      <c r="U653" s="20">
        <v>981604</v>
      </c>
      <c r="V653" s="20">
        <v>240001808</v>
      </c>
      <c r="W653" s="20" t="s">
        <v>847</v>
      </c>
      <c r="X653" s="20" t="s">
        <v>917</v>
      </c>
      <c r="Y653" s="20" t="s">
        <v>52</v>
      </c>
      <c r="Z653" s="20" t="s">
        <v>1813</v>
      </c>
      <c r="AA653" s="20" t="s">
        <v>1814</v>
      </c>
      <c r="AB653" s="20" t="s">
        <v>942</v>
      </c>
      <c r="AC653" s="20" t="s">
        <v>689</v>
      </c>
      <c r="AD653" s="20" t="s">
        <v>56</v>
      </c>
      <c r="AE653" s="20" t="s">
        <v>864</v>
      </c>
      <c r="AF653" t="e">
        <f>VLOOKUP(L653,Contactos!B:B,1,0)</f>
        <v>#N/A</v>
      </c>
    </row>
    <row r="654" spans="1:32" ht="63.75" x14ac:dyDescent="0.2">
      <c r="A654" s="4">
        <f t="shared" si="31"/>
        <v>652</v>
      </c>
      <c r="B654" s="4" t="str">
        <f t="shared" si="32"/>
        <v>B010-00017957</v>
      </c>
      <c r="C654" s="4" t="str">
        <f>IFERROR(VLOOKUP(F654,Tablas!$A$1:$B$3,2,0),"")</f>
        <v>Boleta</v>
      </c>
      <c r="D654" s="4" t="str">
        <f t="shared" si="33"/>
        <v>Ecom - CONTADO / CASH - PE 0812 TEL: 977176653 Basado en Pedidos de client</v>
      </c>
      <c r="E654" s="19">
        <v>45342</v>
      </c>
      <c r="F654" s="20" t="s">
        <v>842</v>
      </c>
      <c r="G654" s="20" t="s">
        <v>1815</v>
      </c>
      <c r="H654" s="20" t="s">
        <v>44</v>
      </c>
      <c r="I654" s="20" t="s">
        <v>45</v>
      </c>
      <c r="J654" s="20" t="s">
        <v>1816</v>
      </c>
      <c r="K654" s="20" t="s">
        <v>1817</v>
      </c>
      <c r="L654" s="20" t="s">
        <v>1818</v>
      </c>
      <c r="M654" s="20"/>
      <c r="N654" s="21">
        <v>7.86</v>
      </c>
      <c r="O654" s="21">
        <v>0</v>
      </c>
      <c r="P654" s="20"/>
      <c r="Q654" s="19">
        <v>45342</v>
      </c>
      <c r="R654" s="20"/>
      <c r="S654" s="19">
        <v>45342</v>
      </c>
      <c r="T654" s="20" t="s">
        <v>49</v>
      </c>
      <c r="U654" s="20">
        <v>921569</v>
      </c>
      <c r="V654" s="20">
        <v>240000431</v>
      </c>
      <c r="W654" s="20" t="s">
        <v>847</v>
      </c>
      <c r="X654" s="20" t="s">
        <v>305</v>
      </c>
      <c r="Y654" s="20" t="s">
        <v>52</v>
      </c>
      <c r="Z654" s="20" t="s">
        <v>1819</v>
      </c>
      <c r="AA654" s="20" t="s">
        <v>1820</v>
      </c>
      <c r="AB654" s="20" t="s">
        <v>1168</v>
      </c>
      <c r="AC654" s="20" t="s">
        <v>689</v>
      </c>
      <c r="AD654" s="20" t="s">
        <v>56</v>
      </c>
      <c r="AE654" s="20" t="s">
        <v>864</v>
      </c>
      <c r="AF654" t="e">
        <f>VLOOKUP(L654,Contactos!B:B,1,0)</f>
        <v>#N/A</v>
      </c>
    </row>
    <row r="655" spans="1:32" ht="63.75" x14ac:dyDescent="0.2">
      <c r="A655" s="4">
        <f t="shared" si="31"/>
        <v>653</v>
      </c>
      <c r="B655" s="4" t="str">
        <f t="shared" si="32"/>
        <v>B010-00020093</v>
      </c>
      <c r="C655" s="4" t="str">
        <f>IFERROR(VLOOKUP(F655,Tablas!$A$1:$B$3,2,0),"")</f>
        <v>Boleta</v>
      </c>
      <c r="D655" s="4" t="str">
        <f t="shared" si="33"/>
        <v>Ecom - CONTADO / CASH - PE 4303 TEL: 975613383 RECOJO Basado en Entregas 0</v>
      </c>
      <c r="E655" s="19">
        <v>45526</v>
      </c>
      <c r="F655" s="20" t="s">
        <v>842</v>
      </c>
      <c r="G655" s="20" t="s">
        <v>1821</v>
      </c>
      <c r="H655" s="20" t="s">
        <v>44</v>
      </c>
      <c r="I655" s="20" t="s">
        <v>45</v>
      </c>
      <c r="J655" s="20" t="s">
        <v>1822</v>
      </c>
      <c r="K655" s="20" t="s">
        <v>1823</v>
      </c>
      <c r="L655" s="20" t="s">
        <v>1824</v>
      </c>
      <c r="M655" s="20"/>
      <c r="N655" s="21">
        <v>7.87</v>
      </c>
      <c r="O655" s="21">
        <v>0</v>
      </c>
      <c r="P655" s="20"/>
      <c r="Q655" s="19">
        <v>45526</v>
      </c>
      <c r="R655" s="20"/>
      <c r="S655" s="19">
        <v>45526</v>
      </c>
      <c r="T655" s="20" t="s">
        <v>49</v>
      </c>
      <c r="U655" s="20">
        <v>1011962</v>
      </c>
      <c r="V655" s="20">
        <v>240002630</v>
      </c>
      <c r="W655" s="20" t="s">
        <v>847</v>
      </c>
      <c r="X655" s="20" t="s">
        <v>305</v>
      </c>
      <c r="Y655" s="20" t="s">
        <v>52</v>
      </c>
      <c r="Z655" s="20" t="s">
        <v>1825</v>
      </c>
      <c r="AA655" s="20" t="s">
        <v>353</v>
      </c>
      <c r="AB655" s="20" t="s">
        <v>54</v>
      </c>
      <c r="AC655" s="20" t="s">
        <v>689</v>
      </c>
      <c r="AD655" s="20" t="s">
        <v>56</v>
      </c>
      <c r="AE655" s="20" t="s">
        <v>864</v>
      </c>
      <c r="AF655" t="e">
        <f>VLOOKUP(L655,Contactos!B:B,1,0)</f>
        <v>#N/A</v>
      </c>
    </row>
    <row r="656" spans="1:32" ht="63.75" x14ac:dyDescent="0.2">
      <c r="A656" s="4">
        <f t="shared" si="31"/>
        <v>654</v>
      </c>
      <c r="B656" s="4" t="str">
        <f t="shared" si="32"/>
        <v>B010-00019329</v>
      </c>
      <c r="C656" s="4" t="str">
        <f>IFERROR(VLOOKUP(F656,Tablas!$A$1:$B$3,2,0),"")</f>
        <v>Boleta</v>
      </c>
      <c r="D656" s="4" t="str">
        <f t="shared" si="33"/>
        <v>Ecom - CONTADO / CASH - PE 3021 TEL: 908863916 Basado en Pedidos de client</v>
      </c>
      <c r="E656" s="19">
        <v>45463</v>
      </c>
      <c r="F656" s="20" t="s">
        <v>842</v>
      </c>
      <c r="G656" s="20" t="s">
        <v>1826</v>
      </c>
      <c r="H656" s="20" t="s">
        <v>44</v>
      </c>
      <c r="I656" s="20" t="s">
        <v>45</v>
      </c>
      <c r="J656" s="20" t="s">
        <v>1827</v>
      </c>
      <c r="K656" s="20" t="s">
        <v>1828</v>
      </c>
      <c r="L656" s="20" t="s">
        <v>1829</v>
      </c>
      <c r="M656" s="20"/>
      <c r="N656" s="21">
        <v>7.95</v>
      </c>
      <c r="O656" s="21">
        <v>0</v>
      </c>
      <c r="P656" s="20"/>
      <c r="Q656" s="19">
        <v>45463</v>
      </c>
      <c r="R656" s="20"/>
      <c r="S656" s="19">
        <v>45463</v>
      </c>
      <c r="T656" s="20" t="s">
        <v>49</v>
      </c>
      <c r="U656" s="20">
        <v>984325</v>
      </c>
      <c r="V656" s="20">
        <v>240001864</v>
      </c>
      <c r="W656" s="20" t="s">
        <v>847</v>
      </c>
      <c r="X656" s="20" t="s">
        <v>274</v>
      </c>
      <c r="Y656" s="20" t="s">
        <v>52</v>
      </c>
      <c r="Z656" s="20" t="s">
        <v>1830</v>
      </c>
      <c r="AA656" s="20" t="s">
        <v>1831</v>
      </c>
      <c r="AB656" s="20" t="s">
        <v>1474</v>
      </c>
      <c r="AC656" s="20" t="s">
        <v>689</v>
      </c>
      <c r="AD656" s="20" t="s">
        <v>56</v>
      </c>
      <c r="AE656" s="20" t="s">
        <v>864</v>
      </c>
      <c r="AF656" t="e">
        <f>VLOOKUP(L656,Contactos!B:B,1,0)</f>
        <v>#N/A</v>
      </c>
    </row>
    <row r="657" spans="1:32" ht="63.75" x14ac:dyDescent="0.2">
      <c r="A657" s="4">
        <f t="shared" si="31"/>
        <v>655</v>
      </c>
      <c r="B657" s="4" t="str">
        <f t="shared" si="32"/>
        <v>B010-00015806</v>
      </c>
      <c r="C657" s="4" t="str">
        <f>IFERROR(VLOOKUP(F657,Tablas!$A$1:$B$3,2,0),"")</f>
        <v>Boleta</v>
      </c>
      <c r="D657" s="4" t="str">
        <f t="shared" si="33"/>
        <v>Falabella - CONTADO / CASH - 230003141 Basado en Entregas 09-0010-00055944.</v>
      </c>
      <c r="E657" s="19">
        <v>45128</v>
      </c>
      <c r="F657" s="20" t="s">
        <v>842</v>
      </c>
      <c r="G657" s="20" t="s">
        <v>1832</v>
      </c>
      <c r="H657" s="20" t="s">
        <v>44</v>
      </c>
      <c r="I657" s="20" t="s">
        <v>45</v>
      </c>
      <c r="J657" s="20" t="s">
        <v>1833</v>
      </c>
      <c r="K657" s="20" t="s">
        <v>1834</v>
      </c>
      <c r="L657" s="20" t="s">
        <v>1835</v>
      </c>
      <c r="M657" s="20"/>
      <c r="N657" s="21">
        <v>8.0299999999999994</v>
      </c>
      <c r="O657" s="21">
        <v>0</v>
      </c>
      <c r="P657" s="20"/>
      <c r="Q657" s="19">
        <v>45128</v>
      </c>
      <c r="R657" s="20"/>
      <c r="S657" s="19">
        <v>45128</v>
      </c>
      <c r="T657" s="20" t="s">
        <v>49</v>
      </c>
      <c r="U657" s="20">
        <v>823768</v>
      </c>
      <c r="V657" s="20">
        <v>230002047</v>
      </c>
      <c r="W657" s="20" t="s">
        <v>847</v>
      </c>
      <c r="X657" s="20" t="s">
        <v>274</v>
      </c>
      <c r="Y657" s="20" t="s">
        <v>52</v>
      </c>
      <c r="Z657" s="20" t="s">
        <v>1836</v>
      </c>
      <c r="AA657" s="20" t="s">
        <v>1837</v>
      </c>
      <c r="AB657" s="20" t="s">
        <v>344</v>
      </c>
      <c r="AC657" s="20" t="s">
        <v>344</v>
      </c>
      <c r="AD657" s="20" t="s">
        <v>56</v>
      </c>
      <c r="AE657" s="20" t="s">
        <v>1838</v>
      </c>
      <c r="AF657" t="e">
        <f>VLOOKUP(L657,Contactos!B:B,1,0)</f>
        <v>#N/A</v>
      </c>
    </row>
    <row r="658" spans="1:32" ht="63.75" x14ac:dyDescent="0.2">
      <c r="A658" s="4">
        <f t="shared" si="31"/>
        <v>656</v>
      </c>
      <c r="B658" s="4" t="str">
        <f t="shared" si="32"/>
        <v>B010-00020333</v>
      </c>
      <c r="C658" s="4" t="str">
        <f>IFERROR(VLOOKUP(F658,Tablas!$A$1:$B$3,2,0),"")</f>
        <v>Boleta</v>
      </c>
      <c r="D658" s="4" t="str">
        <f t="shared" si="33"/>
        <v>Ecom - CONTADO / CASH - PE 4684 TEL: 992126800 RECOJO Basado en Pedidos de</v>
      </c>
      <c r="E658" s="19">
        <v>45544</v>
      </c>
      <c r="F658" s="20" t="s">
        <v>842</v>
      </c>
      <c r="G658" s="20" t="s">
        <v>1839</v>
      </c>
      <c r="H658" s="20" t="s">
        <v>44</v>
      </c>
      <c r="I658" s="20" t="s">
        <v>45</v>
      </c>
      <c r="J658" s="20" t="s">
        <v>1840</v>
      </c>
      <c r="K658" s="20" t="s">
        <v>1841</v>
      </c>
      <c r="L658" s="20" t="s">
        <v>1842</v>
      </c>
      <c r="M658" s="20"/>
      <c r="N658" s="21">
        <v>8.08</v>
      </c>
      <c r="O658" s="21">
        <v>0</v>
      </c>
      <c r="P658" s="20"/>
      <c r="Q658" s="19">
        <v>45544</v>
      </c>
      <c r="R658" s="20"/>
      <c r="S658" s="19">
        <v>45544</v>
      </c>
      <c r="T658" s="20" t="s">
        <v>49</v>
      </c>
      <c r="U658" s="20">
        <v>1020514</v>
      </c>
      <c r="V658" s="20">
        <v>240002870</v>
      </c>
      <c r="W658" s="20" t="s">
        <v>847</v>
      </c>
      <c r="X658" s="20" t="s">
        <v>274</v>
      </c>
      <c r="Y658" s="20" t="s">
        <v>52</v>
      </c>
      <c r="Z658" s="20" t="s">
        <v>1843</v>
      </c>
      <c r="AA658" s="20" t="s">
        <v>808</v>
      </c>
      <c r="AB658" s="20" t="s">
        <v>863</v>
      </c>
      <c r="AC658" s="20" t="s">
        <v>689</v>
      </c>
      <c r="AD658" s="20" t="s">
        <v>56</v>
      </c>
      <c r="AE658" s="20" t="s">
        <v>864</v>
      </c>
      <c r="AF658" t="e">
        <f>VLOOKUP(L658,Contactos!B:B,1,0)</f>
        <v>#N/A</v>
      </c>
    </row>
    <row r="659" spans="1:32" ht="51" x14ac:dyDescent="0.2">
      <c r="A659" s="4">
        <f t="shared" si="31"/>
        <v>657</v>
      </c>
      <c r="B659" s="4" t="str">
        <f t="shared" si="32"/>
        <v>B010-00020350</v>
      </c>
      <c r="C659" s="4" t="str">
        <f>IFERROR(VLOOKUP(F659,Tablas!$A$1:$B$3,2,0),"")</f>
        <v>Boleta</v>
      </c>
      <c r="D659" s="4" t="str">
        <f t="shared" si="33"/>
        <v>Ecom - CONTADO / CASH - PE 4719 TEL: 994349205 ENVÍO Basado en Entregas 09</v>
      </c>
      <c r="E659" s="19">
        <v>45545</v>
      </c>
      <c r="F659" s="20" t="s">
        <v>842</v>
      </c>
      <c r="G659" s="20" t="s">
        <v>1844</v>
      </c>
      <c r="H659" s="20" t="s">
        <v>44</v>
      </c>
      <c r="I659" s="20" t="s">
        <v>45</v>
      </c>
      <c r="J659" s="20" t="s">
        <v>1845</v>
      </c>
      <c r="K659" s="20" t="s">
        <v>1846</v>
      </c>
      <c r="L659" s="20" t="s">
        <v>1847</v>
      </c>
      <c r="M659" s="20"/>
      <c r="N659" s="21">
        <v>8.16</v>
      </c>
      <c r="O659" s="21">
        <v>0</v>
      </c>
      <c r="P659" s="20"/>
      <c r="Q659" s="19">
        <v>45545</v>
      </c>
      <c r="R659" s="20"/>
      <c r="S659" s="19">
        <v>45545</v>
      </c>
      <c r="T659" s="20" t="s">
        <v>49</v>
      </c>
      <c r="U659" s="20">
        <v>1021511</v>
      </c>
      <c r="V659" s="20">
        <v>240002887</v>
      </c>
      <c r="W659" s="20" t="s">
        <v>847</v>
      </c>
      <c r="X659" s="20" t="s">
        <v>305</v>
      </c>
      <c r="Y659" s="20" t="s">
        <v>52</v>
      </c>
      <c r="Z659" s="20" t="s">
        <v>1848</v>
      </c>
      <c r="AA659" s="20" t="s">
        <v>808</v>
      </c>
      <c r="AB659" s="20" t="s">
        <v>54</v>
      </c>
      <c r="AC659" s="20" t="s">
        <v>689</v>
      </c>
      <c r="AD659" s="20" t="s">
        <v>56</v>
      </c>
      <c r="AE659" s="20" t="s">
        <v>864</v>
      </c>
      <c r="AF659" t="e">
        <f>VLOOKUP(L659,Contactos!B:B,1,0)</f>
        <v>#N/A</v>
      </c>
    </row>
    <row r="660" spans="1:32" ht="63.75" x14ac:dyDescent="0.2">
      <c r="A660" s="4">
        <f t="shared" si="31"/>
        <v>658</v>
      </c>
      <c r="B660" s="4" t="str">
        <f t="shared" si="32"/>
        <v>B010-00018603</v>
      </c>
      <c r="C660" s="4" t="str">
        <f>IFERROR(VLOOKUP(F660,Tablas!$A$1:$B$3,2,0),"")</f>
        <v>Boleta</v>
      </c>
      <c r="D660" s="4" t="str">
        <f t="shared" si="33"/>
        <v>Ecom - CONTADO / CASH - PE 1902 TEL: 952636686 Basado en Pedidos de client</v>
      </c>
      <c r="E660" s="19">
        <v>45405</v>
      </c>
      <c r="F660" s="20" t="s">
        <v>842</v>
      </c>
      <c r="G660" s="20" t="s">
        <v>1849</v>
      </c>
      <c r="H660" s="20" t="s">
        <v>44</v>
      </c>
      <c r="I660" s="20" t="s">
        <v>45</v>
      </c>
      <c r="J660" s="20" t="s">
        <v>1850</v>
      </c>
      <c r="K660" s="20" t="s">
        <v>1851</v>
      </c>
      <c r="L660" s="20" t="s">
        <v>1852</v>
      </c>
      <c r="M660" s="20"/>
      <c r="N660" s="21">
        <v>8.16</v>
      </c>
      <c r="O660" s="21">
        <v>0</v>
      </c>
      <c r="P660" s="20"/>
      <c r="Q660" s="19">
        <v>45405</v>
      </c>
      <c r="R660" s="20"/>
      <c r="S660" s="19">
        <v>45405</v>
      </c>
      <c r="T660" s="20" t="s">
        <v>49</v>
      </c>
      <c r="U660" s="20">
        <v>953623</v>
      </c>
      <c r="V660" s="20">
        <v>240001079</v>
      </c>
      <c r="W660" s="20" t="s">
        <v>847</v>
      </c>
      <c r="X660" s="20" t="s">
        <v>305</v>
      </c>
      <c r="Y660" s="20" t="s">
        <v>52</v>
      </c>
      <c r="Z660" s="20" t="s">
        <v>1853</v>
      </c>
      <c r="AA660" s="20" t="s">
        <v>1854</v>
      </c>
      <c r="AB660" s="20" t="s">
        <v>949</v>
      </c>
      <c r="AC660" s="20" t="s">
        <v>689</v>
      </c>
      <c r="AD660" s="20" t="s">
        <v>56</v>
      </c>
      <c r="AE660" s="20" t="s">
        <v>864</v>
      </c>
      <c r="AF660" t="e">
        <f>VLOOKUP(L660,Contactos!B:B,1,0)</f>
        <v>#N/A</v>
      </c>
    </row>
    <row r="661" spans="1:32" ht="51" x14ac:dyDescent="0.2">
      <c r="A661" s="4">
        <f t="shared" si="31"/>
        <v>659</v>
      </c>
      <c r="B661" s="4" t="str">
        <f t="shared" si="32"/>
        <v>B010-00020405</v>
      </c>
      <c r="C661" s="4" t="str">
        <f>IFERROR(VLOOKUP(F661,Tablas!$A$1:$B$3,2,0),"")</f>
        <v>Boleta</v>
      </c>
      <c r="D661" s="4" t="str">
        <f t="shared" si="33"/>
        <v>Ecom - CONTADO / CASH - PE 4813 TEL: 903453254 ENVÍO Basado en Pedidos de</v>
      </c>
      <c r="E661" s="19">
        <v>45551</v>
      </c>
      <c r="F661" s="20" t="s">
        <v>842</v>
      </c>
      <c r="G661" s="20" t="s">
        <v>1855</v>
      </c>
      <c r="H661" s="20" t="s">
        <v>44</v>
      </c>
      <c r="I661" s="20" t="s">
        <v>45</v>
      </c>
      <c r="J661" s="20" t="s">
        <v>1856</v>
      </c>
      <c r="K661" s="20" t="s">
        <v>1857</v>
      </c>
      <c r="L661" s="20" t="s">
        <v>1858</v>
      </c>
      <c r="M661" s="20"/>
      <c r="N661" s="21">
        <v>8.23</v>
      </c>
      <c r="O661" s="21">
        <v>0</v>
      </c>
      <c r="P661" s="20"/>
      <c r="Q661" s="19">
        <v>45551</v>
      </c>
      <c r="R661" s="20"/>
      <c r="S661" s="19">
        <v>45551</v>
      </c>
      <c r="T661" s="20" t="s">
        <v>49</v>
      </c>
      <c r="U661" s="20">
        <v>1024977</v>
      </c>
      <c r="V661" s="20">
        <v>240002942</v>
      </c>
      <c r="W661" s="20" t="s">
        <v>847</v>
      </c>
      <c r="X661" s="20" t="s">
        <v>274</v>
      </c>
      <c r="Y661" s="20" t="s">
        <v>52</v>
      </c>
      <c r="Z661" s="20" t="s">
        <v>1859</v>
      </c>
      <c r="AA661" s="20" t="s">
        <v>808</v>
      </c>
      <c r="AB661" s="20" t="s">
        <v>863</v>
      </c>
      <c r="AC661" s="20" t="s">
        <v>689</v>
      </c>
      <c r="AD661" s="20" t="s">
        <v>56</v>
      </c>
      <c r="AE661" s="20" t="s">
        <v>864</v>
      </c>
      <c r="AF661" t="e">
        <f>VLOOKUP(L661,Contactos!B:B,1,0)</f>
        <v>#N/A</v>
      </c>
    </row>
    <row r="662" spans="1:32" ht="51" x14ac:dyDescent="0.2">
      <c r="A662" s="4">
        <f t="shared" si="31"/>
        <v>660</v>
      </c>
      <c r="B662" s="4" t="str">
        <f t="shared" si="32"/>
        <v>B010-00020471</v>
      </c>
      <c r="C662" s="4" t="str">
        <f>IFERROR(VLOOKUP(F662,Tablas!$A$1:$B$3,2,0),"")</f>
        <v>Boleta</v>
      </c>
      <c r="D662" s="4" t="str">
        <f t="shared" si="33"/>
        <v>Ecom - CONTADO / CASH - PE 4951 TEL: 934149006 ENVÍO Basado en Pedidos de</v>
      </c>
      <c r="E662" s="19">
        <v>45558</v>
      </c>
      <c r="F662" s="20" t="s">
        <v>842</v>
      </c>
      <c r="G662" s="20" t="s">
        <v>1860</v>
      </c>
      <c r="H662" s="20" t="s">
        <v>44</v>
      </c>
      <c r="I662" s="20" t="s">
        <v>45</v>
      </c>
      <c r="J662" s="20" t="s">
        <v>1861</v>
      </c>
      <c r="K662" s="20" t="s">
        <v>1862</v>
      </c>
      <c r="L662" s="20" t="s">
        <v>1863</v>
      </c>
      <c r="M662" s="20"/>
      <c r="N662" s="21">
        <v>8.3000000000000007</v>
      </c>
      <c r="O662" s="21">
        <v>0</v>
      </c>
      <c r="P662" s="20"/>
      <c r="Q662" s="19">
        <v>45558</v>
      </c>
      <c r="R662" s="20"/>
      <c r="S662" s="19">
        <v>45558</v>
      </c>
      <c r="T662" s="20" t="s">
        <v>49</v>
      </c>
      <c r="U662" s="20">
        <v>1027244</v>
      </c>
      <c r="V662" s="20">
        <v>240003008</v>
      </c>
      <c r="W662" s="20" t="s">
        <v>847</v>
      </c>
      <c r="X662" s="20" t="s">
        <v>917</v>
      </c>
      <c r="Y662" s="20" t="s">
        <v>52</v>
      </c>
      <c r="Z662" s="20" t="s">
        <v>1864</v>
      </c>
      <c r="AA662" s="20" t="s">
        <v>808</v>
      </c>
      <c r="AB662" s="20" t="s">
        <v>990</v>
      </c>
      <c r="AC662" s="20" t="s">
        <v>167</v>
      </c>
      <c r="AD662" s="20" t="s">
        <v>56</v>
      </c>
      <c r="AE662" s="20" t="s">
        <v>864</v>
      </c>
      <c r="AF662" t="e">
        <f>VLOOKUP(L662,Contactos!B:B,1,0)</f>
        <v>#N/A</v>
      </c>
    </row>
    <row r="663" spans="1:32" ht="51" x14ac:dyDescent="0.2">
      <c r="A663" s="4">
        <f t="shared" si="31"/>
        <v>661</v>
      </c>
      <c r="B663" s="4" t="str">
        <f t="shared" si="32"/>
        <v>B010-00020280</v>
      </c>
      <c r="C663" s="4" t="str">
        <f>IFERROR(VLOOKUP(F663,Tablas!$A$1:$B$3,2,0),"")</f>
        <v>Boleta</v>
      </c>
      <c r="D663" s="4" t="str">
        <f t="shared" si="33"/>
        <v>Venta Asistida - CONTADO / CASH - PE 4582 TEL: 940983439 ENVÍO Basado en Entregas 09</v>
      </c>
      <c r="E663" s="19">
        <v>45538</v>
      </c>
      <c r="F663" s="20" t="s">
        <v>842</v>
      </c>
      <c r="G663" s="20" t="s">
        <v>1865</v>
      </c>
      <c r="H663" s="20" t="s">
        <v>44</v>
      </c>
      <c r="I663" s="20" t="s">
        <v>45</v>
      </c>
      <c r="J663" s="20" t="s">
        <v>1866</v>
      </c>
      <c r="K663" s="20" t="s">
        <v>1867</v>
      </c>
      <c r="L663" s="20" t="s">
        <v>1868</v>
      </c>
      <c r="M663" s="20"/>
      <c r="N663" s="21">
        <v>8.43</v>
      </c>
      <c r="O663" s="21">
        <v>0</v>
      </c>
      <c r="P663" s="20"/>
      <c r="Q663" s="19">
        <v>45538</v>
      </c>
      <c r="R663" s="20"/>
      <c r="S663" s="19">
        <v>45538</v>
      </c>
      <c r="T663" s="20" t="s">
        <v>49</v>
      </c>
      <c r="U663" s="20">
        <v>1018138</v>
      </c>
      <c r="V663" s="20">
        <v>240002817</v>
      </c>
      <c r="W663" s="20" t="s">
        <v>847</v>
      </c>
      <c r="X663" s="20" t="s">
        <v>305</v>
      </c>
      <c r="Y663" s="20" t="s">
        <v>52</v>
      </c>
      <c r="Z663" s="20" t="s">
        <v>1869</v>
      </c>
      <c r="AA663" s="20" t="s">
        <v>372</v>
      </c>
      <c r="AB663" s="20" t="s">
        <v>54</v>
      </c>
      <c r="AC663" s="20" t="s">
        <v>167</v>
      </c>
      <c r="AD663" s="20" t="s">
        <v>56</v>
      </c>
      <c r="AE663" s="20" t="s">
        <v>983</v>
      </c>
      <c r="AF663" t="e">
        <f>VLOOKUP(L663,Contactos!B:B,1,0)</f>
        <v>#N/A</v>
      </c>
    </row>
    <row r="664" spans="1:32" ht="51" x14ac:dyDescent="0.2">
      <c r="A664" s="4">
        <f t="shared" si="31"/>
        <v>662</v>
      </c>
      <c r="B664" s="4" t="str">
        <f t="shared" si="32"/>
        <v>B010-00020451</v>
      </c>
      <c r="C664" s="4" t="str">
        <f>IFERROR(VLOOKUP(F664,Tablas!$A$1:$B$3,2,0),"")</f>
        <v>Boleta</v>
      </c>
      <c r="D664" s="4" t="str">
        <f t="shared" si="33"/>
        <v>Ecom - CONTADO / CASH - PE 4910 TEL: 987765562 ENVÍO Basado en Entregas 09</v>
      </c>
      <c r="E664" s="19">
        <v>45554</v>
      </c>
      <c r="F664" s="20" t="s">
        <v>842</v>
      </c>
      <c r="G664" s="20" t="s">
        <v>1870</v>
      </c>
      <c r="H664" s="20" t="s">
        <v>44</v>
      </c>
      <c r="I664" s="20" t="s">
        <v>45</v>
      </c>
      <c r="J664" s="20" t="s">
        <v>1871</v>
      </c>
      <c r="K664" s="20" t="s">
        <v>1872</v>
      </c>
      <c r="L664" s="20" t="s">
        <v>1873</v>
      </c>
      <c r="M664" s="20"/>
      <c r="N664" s="21">
        <v>8.4499999999999993</v>
      </c>
      <c r="O664" s="21">
        <v>0</v>
      </c>
      <c r="P664" s="20"/>
      <c r="Q664" s="19">
        <v>45554</v>
      </c>
      <c r="R664" s="20"/>
      <c r="S664" s="19">
        <v>45554</v>
      </c>
      <c r="T664" s="20" t="s">
        <v>49</v>
      </c>
      <c r="U664" s="20">
        <v>1026303</v>
      </c>
      <c r="V664" s="20">
        <v>240002988</v>
      </c>
      <c r="W664" s="20" t="s">
        <v>847</v>
      </c>
      <c r="X664" s="20" t="s">
        <v>305</v>
      </c>
      <c r="Y664" s="20" t="s">
        <v>52</v>
      </c>
      <c r="Z664" s="20" t="s">
        <v>1874</v>
      </c>
      <c r="AA664" s="20" t="s">
        <v>372</v>
      </c>
      <c r="AB664" s="20" t="s">
        <v>789</v>
      </c>
      <c r="AC664" s="20" t="s">
        <v>167</v>
      </c>
      <c r="AD664" s="20" t="s">
        <v>56</v>
      </c>
      <c r="AE664" s="20" t="s">
        <v>864</v>
      </c>
      <c r="AF664" t="e">
        <f>VLOOKUP(L664,Contactos!B:B,1,0)</f>
        <v>#N/A</v>
      </c>
    </row>
    <row r="665" spans="1:32" ht="51" x14ac:dyDescent="0.2">
      <c r="A665" s="4">
        <f t="shared" si="31"/>
        <v>663</v>
      </c>
      <c r="B665" s="4" t="str">
        <f t="shared" si="32"/>
        <v>B010-00020418</v>
      </c>
      <c r="C665" s="4" t="str">
        <f>IFERROR(VLOOKUP(F665,Tablas!$A$1:$B$3,2,0),"")</f>
        <v>Boleta</v>
      </c>
      <c r="D665" s="4" t="str">
        <f t="shared" si="33"/>
        <v>Ecom - CONTADO / CASH - PE 4840 TEL: 994633856 ENVÍO Basado en Pedidos de</v>
      </c>
      <c r="E665" s="19">
        <v>45552</v>
      </c>
      <c r="F665" s="20" t="s">
        <v>842</v>
      </c>
      <c r="G665" s="20" t="s">
        <v>1875</v>
      </c>
      <c r="H665" s="20" t="s">
        <v>44</v>
      </c>
      <c r="I665" s="20" t="s">
        <v>45</v>
      </c>
      <c r="J665" s="20" t="s">
        <v>1876</v>
      </c>
      <c r="K665" s="20" t="s">
        <v>1877</v>
      </c>
      <c r="L665" s="20" t="s">
        <v>1878</v>
      </c>
      <c r="M665" s="20"/>
      <c r="N665" s="21">
        <v>8.48</v>
      </c>
      <c r="O665" s="21">
        <v>0</v>
      </c>
      <c r="P665" s="20"/>
      <c r="Q665" s="19">
        <v>45552</v>
      </c>
      <c r="R665" s="20"/>
      <c r="S665" s="19">
        <v>45552</v>
      </c>
      <c r="T665" s="20" t="s">
        <v>49</v>
      </c>
      <c r="U665" s="20">
        <v>1025388</v>
      </c>
      <c r="V665" s="20">
        <v>240002955</v>
      </c>
      <c r="W665" s="20" t="s">
        <v>847</v>
      </c>
      <c r="X665" s="20" t="s">
        <v>274</v>
      </c>
      <c r="Y665" s="20" t="s">
        <v>52</v>
      </c>
      <c r="Z665" s="20" t="s">
        <v>1879</v>
      </c>
      <c r="AA665" s="20" t="s">
        <v>808</v>
      </c>
      <c r="AB665" s="20" t="s">
        <v>863</v>
      </c>
      <c r="AC665" s="20" t="s">
        <v>689</v>
      </c>
      <c r="AD665" s="20" t="s">
        <v>56</v>
      </c>
      <c r="AE665" s="20" t="s">
        <v>864</v>
      </c>
      <c r="AF665" t="e">
        <f>VLOOKUP(L665,Contactos!B:B,1,0)</f>
        <v>#N/A</v>
      </c>
    </row>
    <row r="666" spans="1:32" ht="63.75" x14ac:dyDescent="0.2">
      <c r="A666" s="4">
        <f t="shared" si="31"/>
        <v>664</v>
      </c>
      <c r="B666" s="4" t="str">
        <f t="shared" si="32"/>
        <v>B010-00019018</v>
      </c>
      <c r="C666" s="4" t="str">
        <f>IFERROR(VLOOKUP(F666,Tablas!$A$1:$B$3,2,0),"")</f>
        <v>Boleta</v>
      </c>
      <c r="D666" s="4" t="str">
        <f t="shared" si="33"/>
        <v>Ecom - CONTADO / CASH - PE 2579 TEL: 923287431 Basado en Pedidos de client</v>
      </c>
      <c r="E666" s="19">
        <v>45440</v>
      </c>
      <c r="F666" s="20" t="s">
        <v>842</v>
      </c>
      <c r="G666" s="20" t="s">
        <v>1880</v>
      </c>
      <c r="H666" s="20" t="s">
        <v>44</v>
      </c>
      <c r="I666" s="20" t="s">
        <v>45</v>
      </c>
      <c r="J666" s="20" t="s">
        <v>1881</v>
      </c>
      <c r="K666" s="20" t="s">
        <v>1882</v>
      </c>
      <c r="L666" s="20" t="s">
        <v>1883</v>
      </c>
      <c r="M666" s="20"/>
      <c r="N666" s="21">
        <v>8.5</v>
      </c>
      <c r="O666" s="21">
        <v>0</v>
      </c>
      <c r="P666" s="20"/>
      <c r="Q666" s="19">
        <v>45440</v>
      </c>
      <c r="R666" s="20"/>
      <c r="S666" s="19">
        <v>45440</v>
      </c>
      <c r="T666" s="20" t="s">
        <v>49</v>
      </c>
      <c r="U666" s="20">
        <v>971162</v>
      </c>
      <c r="V666" s="20">
        <v>240001550</v>
      </c>
      <c r="W666" s="20" t="s">
        <v>847</v>
      </c>
      <c r="X666" s="20" t="s">
        <v>305</v>
      </c>
      <c r="Y666" s="20" t="s">
        <v>52</v>
      </c>
      <c r="Z666" s="20" t="s">
        <v>1884</v>
      </c>
      <c r="AA666" s="20" t="s">
        <v>353</v>
      </c>
      <c r="AB666" s="20" t="s">
        <v>54</v>
      </c>
      <c r="AC666" s="20" t="s">
        <v>167</v>
      </c>
      <c r="AD666" s="20" t="s">
        <v>56</v>
      </c>
      <c r="AE666" s="20" t="s">
        <v>864</v>
      </c>
      <c r="AF666" t="e">
        <f>VLOOKUP(L666,Contactos!B:B,1,0)</f>
        <v>#N/A</v>
      </c>
    </row>
    <row r="667" spans="1:32" ht="25.5" x14ac:dyDescent="0.2">
      <c r="A667" s="4">
        <f t="shared" si="31"/>
        <v>665</v>
      </c>
      <c r="B667" s="4" t="str">
        <f t="shared" si="32"/>
        <v/>
      </c>
      <c r="C667" s="4" t="str">
        <f>IFERROR(VLOOKUP(F667,Tablas!$A$1:$B$3,2,0),"")</f>
        <v/>
      </c>
      <c r="D667" s="4" t="str">
        <f t="shared" si="33"/>
        <v xml:space="preserve"> - CONTADO ADELANTADO / CASH IN ADVANCE - Dif. en cambio</v>
      </c>
      <c r="E667" s="19">
        <v>44834</v>
      </c>
      <c r="F667" s="20" t="s">
        <v>27</v>
      </c>
      <c r="G667" s="20"/>
      <c r="H667" s="20" t="s">
        <v>80</v>
      </c>
      <c r="I667" s="20" t="s">
        <v>81</v>
      </c>
      <c r="J667" s="20" t="s">
        <v>729</v>
      </c>
      <c r="K667" s="20" t="s">
        <v>729</v>
      </c>
      <c r="L667" s="20" t="s">
        <v>730</v>
      </c>
      <c r="M667" s="20" t="s">
        <v>33</v>
      </c>
      <c r="N667" s="21">
        <v>8.56</v>
      </c>
      <c r="O667" s="21">
        <v>0</v>
      </c>
      <c r="P667" s="20"/>
      <c r="Q667" s="19">
        <v>44834</v>
      </c>
      <c r="R667" s="20"/>
      <c r="S667" s="20"/>
      <c r="T667" s="20" t="s">
        <v>70</v>
      </c>
      <c r="U667" s="20">
        <v>704989</v>
      </c>
      <c r="V667" s="20">
        <v>220036603</v>
      </c>
      <c r="W667" s="20" t="s">
        <v>50</v>
      </c>
      <c r="X667" s="20" t="s">
        <v>841</v>
      </c>
      <c r="Y667" s="20" t="s">
        <v>37</v>
      </c>
      <c r="Z667" s="20" t="s">
        <v>63</v>
      </c>
      <c r="AA667" s="20" t="s">
        <v>731</v>
      </c>
      <c r="AB667" s="20"/>
      <c r="AC667" s="20"/>
      <c r="AD667" s="20" t="s">
        <v>732</v>
      </c>
      <c r="AE667" s="20"/>
      <c r="AF667" t="str">
        <f>VLOOKUP(L667,Contactos!B:B,1,0)</f>
        <v>SEUMEDS LIMITED</v>
      </c>
    </row>
    <row r="668" spans="1:32" ht="63.75" x14ac:dyDescent="0.2">
      <c r="A668" s="4">
        <f t="shared" si="31"/>
        <v>666</v>
      </c>
      <c r="B668" s="4" t="str">
        <f t="shared" si="32"/>
        <v>B010-00019174</v>
      </c>
      <c r="C668" s="4" t="str">
        <f>IFERROR(VLOOKUP(F668,Tablas!$A$1:$B$3,2,0),"")</f>
        <v>Boleta</v>
      </c>
      <c r="D668" s="4" t="str">
        <f t="shared" si="33"/>
        <v>Ecom - CONTADO / CASH - PE 2755 CANITABS TEL: 948067531 Basado en Entregas</v>
      </c>
      <c r="E668" s="19">
        <v>45446</v>
      </c>
      <c r="F668" s="20" t="s">
        <v>842</v>
      </c>
      <c r="G668" s="20" t="s">
        <v>1885</v>
      </c>
      <c r="H668" s="20" t="s">
        <v>44</v>
      </c>
      <c r="I668" s="20" t="s">
        <v>45</v>
      </c>
      <c r="J668" s="20" t="s">
        <v>1886</v>
      </c>
      <c r="K668" s="20" t="s">
        <v>1887</v>
      </c>
      <c r="L668" s="20" t="s">
        <v>1888</v>
      </c>
      <c r="M668" s="20"/>
      <c r="N668" s="21">
        <v>8.56</v>
      </c>
      <c r="O668" s="21">
        <v>0</v>
      </c>
      <c r="P668" s="20"/>
      <c r="Q668" s="19">
        <v>45446</v>
      </c>
      <c r="R668" s="20"/>
      <c r="S668" s="19">
        <v>45446</v>
      </c>
      <c r="T668" s="20" t="s">
        <v>49</v>
      </c>
      <c r="U668" s="20">
        <v>976324</v>
      </c>
      <c r="V668" s="20">
        <v>240001708</v>
      </c>
      <c r="W668" s="20" t="s">
        <v>847</v>
      </c>
      <c r="X668" s="20" t="s">
        <v>274</v>
      </c>
      <c r="Y668" s="20" t="s">
        <v>52</v>
      </c>
      <c r="Z668" s="20" t="s">
        <v>1889</v>
      </c>
      <c r="AA668" s="20" t="s">
        <v>689</v>
      </c>
      <c r="AB668" s="20" t="s">
        <v>167</v>
      </c>
      <c r="AC668" s="20" t="s">
        <v>167</v>
      </c>
      <c r="AD668" s="20" t="s">
        <v>56</v>
      </c>
      <c r="AE668" s="20" t="s">
        <v>864</v>
      </c>
      <c r="AF668" t="e">
        <f>VLOOKUP(L668,Contactos!B:B,1,0)</f>
        <v>#N/A</v>
      </c>
    </row>
    <row r="669" spans="1:32" ht="51" x14ac:dyDescent="0.2">
      <c r="A669" s="4">
        <f t="shared" si="31"/>
        <v>667</v>
      </c>
      <c r="B669" s="4" t="str">
        <f t="shared" si="32"/>
        <v>B010-00020362</v>
      </c>
      <c r="C669" s="4" t="str">
        <f>IFERROR(VLOOKUP(F669,Tablas!$A$1:$B$3,2,0),"")</f>
        <v>Boleta</v>
      </c>
      <c r="D669" s="4" t="str">
        <f t="shared" si="33"/>
        <v>Ecom - CONTADO / CASH - PE 4741 TEL: 943958271 ENVÍO Basado en Entregas 09</v>
      </c>
      <c r="E669" s="19">
        <v>45545</v>
      </c>
      <c r="F669" s="20" t="s">
        <v>842</v>
      </c>
      <c r="G669" s="20" t="s">
        <v>1890</v>
      </c>
      <c r="H669" s="20" t="s">
        <v>44</v>
      </c>
      <c r="I669" s="20" t="s">
        <v>45</v>
      </c>
      <c r="J669" s="20" t="s">
        <v>872</v>
      </c>
      <c r="K669" s="20" t="s">
        <v>873</v>
      </c>
      <c r="L669" s="20" t="s">
        <v>874</v>
      </c>
      <c r="M669" s="20"/>
      <c r="N669" s="21">
        <v>8.58</v>
      </c>
      <c r="O669" s="21">
        <v>0</v>
      </c>
      <c r="P669" s="20"/>
      <c r="Q669" s="19">
        <v>45545</v>
      </c>
      <c r="R669" s="20"/>
      <c r="S669" s="19">
        <v>45545</v>
      </c>
      <c r="T669" s="20" t="s">
        <v>49</v>
      </c>
      <c r="U669" s="20">
        <v>1021994</v>
      </c>
      <c r="V669" s="20">
        <v>240002899</v>
      </c>
      <c r="W669" s="20" t="s">
        <v>847</v>
      </c>
      <c r="X669" s="20" t="s">
        <v>274</v>
      </c>
      <c r="Y669" s="20" t="s">
        <v>52</v>
      </c>
      <c r="Z669" s="20" t="s">
        <v>1891</v>
      </c>
      <c r="AA669" s="20" t="s">
        <v>808</v>
      </c>
      <c r="AB669" s="20" t="s">
        <v>54</v>
      </c>
      <c r="AC669" s="20" t="s">
        <v>689</v>
      </c>
      <c r="AD669" s="20" t="s">
        <v>56</v>
      </c>
      <c r="AE669" s="20" t="s">
        <v>864</v>
      </c>
      <c r="AF669" t="e">
        <f>VLOOKUP(L669,Contactos!B:B,1,0)</f>
        <v>#N/A</v>
      </c>
    </row>
    <row r="670" spans="1:32" ht="25.5" x14ac:dyDescent="0.2">
      <c r="A670" s="4">
        <f t="shared" si="31"/>
        <v>668</v>
      </c>
      <c r="B670" s="4" t="str">
        <f t="shared" si="32"/>
        <v/>
      </c>
      <c r="C670" s="4" t="str">
        <f>IFERROR(VLOOKUP(F670,Tablas!$A$1:$B$3,2,0),"")</f>
        <v/>
      </c>
      <c r="D670" s="4" t="str">
        <f t="shared" si="33"/>
        <v xml:space="preserve"> - CONTADO ADELANTADO / CASH IN ADVANCE - Dif. en cambio</v>
      </c>
      <c r="E670" s="19">
        <v>45473</v>
      </c>
      <c r="F670" s="20" t="s">
        <v>27</v>
      </c>
      <c r="G670" s="20"/>
      <c r="H670" s="20" t="s">
        <v>80</v>
      </c>
      <c r="I670" s="20" t="s">
        <v>81</v>
      </c>
      <c r="J670" s="20" t="s">
        <v>68</v>
      </c>
      <c r="K670" s="20" t="s">
        <v>68</v>
      </c>
      <c r="L670" s="20" t="s">
        <v>69</v>
      </c>
      <c r="M670" s="20" t="s">
        <v>33</v>
      </c>
      <c r="N670" s="21">
        <v>8.65</v>
      </c>
      <c r="O670" s="21">
        <v>0</v>
      </c>
      <c r="P670" s="20"/>
      <c r="Q670" s="19">
        <v>45473</v>
      </c>
      <c r="R670" s="20"/>
      <c r="S670" s="20"/>
      <c r="T670" s="20" t="s">
        <v>70</v>
      </c>
      <c r="U670" s="20">
        <v>1028650</v>
      </c>
      <c r="V670" s="20">
        <v>240026912</v>
      </c>
      <c r="W670" s="20" t="s">
        <v>50</v>
      </c>
      <c r="X670" s="20" t="s">
        <v>68</v>
      </c>
      <c r="Y670" s="20" t="s">
        <v>37</v>
      </c>
      <c r="Z670" s="20" t="s">
        <v>63</v>
      </c>
      <c r="AA670" s="20" t="s">
        <v>72</v>
      </c>
      <c r="AB670" s="20"/>
      <c r="AC670" s="20"/>
      <c r="AD670" s="20" t="s">
        <v>73</v>
      </c>
      <c r="AE670" s="20"/>
      <c r="AF670" t="str">
        <f>VLOOKUP(L670,Contactos!B:B,1,0)</f>
        <v>METROPOLITAN VETERINARY MARKETING CO.L.L.C.</v>
      </c>
    </row>
    <row r="671" spans="1:32" ht="51" x14ac:dyDescent="0.2">
      <c r="A671" s="4">
        <f t="shared" si="31"/>
        <v>669</v>
      </c>
      <c r="B671" s="4" t="str">
        <f t="shared" si="32"/>
        <v>B010-00020487</v>
      </c>
      <c r="C671" s="4" t="str">
        <f>IFERROR(VLOOKUP(F671,Tablas!$A$1:$B$3,2,0),"")</f>
        <v>Boleta</v>
      </c>
      <c r="D671" s="4" t="str">
        <f t="shared" si="33"/>
        <v>Ecom - CONTADO / CASH - PE 4960 TEL: 996063300 ENVÍO Basado en Pedidos de</v>
      </c>
      <c r="E671" s="19">
        <v>45558</v>
      </c>
      <c r="F671" s="20" t="s">
        <v>842</v>
      </c>
      <c r="G671" s="20" t="s">
        <v>1892</v>
      </c>
      <c r="H671" s="20" t="s">
        <v>44</v>
      </c>
      <c r="I671" s="20" t="s">
        <v>45</v>
      </c>
      <c r="J671" s="20" t="s">
        <v>1893</v>
      </c>
      <c r="K671" s="20" t="s">
        <v>1894</v>
      </c>
      <c r="L671" s="20" t="s">
        <v>1895</v>
      </c>
      <c r="M671" s="20"/>
      <c r="N671" s="21">
        <v>8.68</v>
      </c>
      <c r="O671" s="21">
        <v>0</v>
      </c>
      <c r="P671" s="20"/>
      <c r="Q671" s="19">
        <v>45558</v>
      </c>
      <c r="R671" s="20"/>
      <c r="S671" s="19">
        <v>45558</v>
      </c>
      <c r="T671" s="20" t="s">
        <v>49</v>
      </c>
      <c r="U671" s="20">
        <v>1027663</v>
      </c>
      <c r="V671" s="20">
        <v>240003024</v>
      </c>
      <c r="W671" s="20" t="s">
        <v>847</v>
      </c>
      <c r="X671" s="20" t="s">
        <v>917</v>
      </c>
      <c r="Y671" s="20" t="s">
        <v>52</v>
      </c>
      <c r="Z671" s="20" t="s">
        <v>1896</v>
      </c>
      <c r="AA671" s="20" t="s">
        <v>808</v>
      </c>
      <c r="AB671" s="20" t="s">
        <v>54</v>
      </c>
      <c r="AC671" s="20" t="s">
        <v>689</v>
      </c>
      <c r="AD671" s="20" t="s">
        <v>56</v>
      </c>
      <c r="AE671" s="20" t="s">
        <v>864</v>
      </c>
      <c r="AF671" t="e">
        <f>VLOOKUP(L671,Contactos!B:B,1,0)</f>
        <v>#N/A</v>
      </c>
    </row>
    <row r="672" spans="1:32" ht="25.5" x14ac:dyDescent="0.2">
      <c r="A672" s="4">
        <f t="shared" si="31"/>
        <v>670</v>
      </c>
      <c r="B672" s="4" t="str">
        <f t="shared" si="32"/>
        <v/>
      </c>
      <c r="C672" s="4" t="str">
        <f>IFERROR(VLOOKUP(F672,Tablas!$A$1:$B$3,2,0),"")</f>
        <v/>
      </c>
      <c r="D672" s="4" t="str">
        <f t="shared" si="33"/>
        <v xml:space="preserve"> - CONTADO / CASH - Dif. en cambio</v>
      </c>
      <c r="E672" s="19">
        <v>45382</v>
      </c>
      <c r="F672" s="20" t="s">
        <v>27</v>
      </c>
      <c r="G672" s="20"/>
      <c r="H672" s="20" t="s">
        <v>29</v>
      </c>
      <c r="I672" s="20" t="s">
        <v>30</v>
      </c>
      <c r="J672" s="20" t="s">
        <v>527</v>
      </c>
      <c r="K672" s="20" t="s">
        <v>527</v>
      </c>
      <c r="L672" s="20" t="s">
        <v>528</v>
      </c>
      <c r="M672" s="20" t="s">
        <v>33</v>
      </c>
      <c r="N672" s="21">
        <v>8.69</v>
      </c>
      <c r="O672" s="21">
        <v>0</v>
      </c>
      <c r="P672" s="20"/>
      <c r="Q672" s="19">
        <v>45382</v>
      </c>
      <c r="R672" s="20"/>
      <c r="S672" s="20"/>
      <c r="T672" s="20" t="s">
        <v>49</v>
      </c>
      <c r="U672" s="20">
        <v>974274</v>
      </c>
      <c r="V672" s="20">
        <v>240013719</v>
      </c>
      <c r="W672" s="20" t="s">
        <v>50</v>
      </c>
      <c r="X672" s="20" t="s">
        <v>841</v>
      </c>
      <c r="Y672" s="20" t="s">
        <v>37</v>
      </c>
      <c r="Z672" s="20" t="s">
        <v>63</v>
      </c>
      <c r="AA672" s="20"/>
      <c r="AB672" s="20"/>
      <c r="AC672" s="20" t="s">
        <v>530</v>
      </c>
      <c r="AD672" s="20" t="s">
        <v>278</v>
      </c>
      <c r="AE672" s="20"/>
      <c r="AF672" t="str">
        <f>VLOOKUP(L672,Contactos!B:B,1,0)</f>
        <v>SARAH AL SHARQ AL ASRIYA COMPANY</v>
      </c>
    </row>
    <row r="673" spans="1:32" ht="63.75" x14ac:dyDescent="0.2">
      <c r="A673" s="4">
        <f t="shared" si="31"/>
        <v>671</v>
      </c>
      <c r="B673" s="4" t="str">
        <f t="shared" si="32"/>
        <v>B010-00020342</v>
      </c>
      <c r="C673" s="4" t="str">
        <f>IFERROR(VLOOKUP(F673,Tablas!$A$1:$B$3,2,0),"")</f>
        <v>Boleta</v>
      </c>
      <c r="D673" s="4" t="str">
        <f t="shared" si="33"/>
        <v>Ecom - CONTADO / CASH - PE 4706 TEL: 906323185 RECOJO Basado en Entregas 0</v>
      </c>
      <c r="E673" s="19">
        <v>45544</v>
      </c>
      <c r="F673" s="20" t="s">
        <v>842</v>
      </c>
      <c r="G673" s="20" t="s">
        <v>1897</v>
      </c>
      <c r="H673" s="20" t="s">
        <v>44</v>
      </c>
      <c r="I673" s="20" t="s">
        <v>45</v>
      </c>
      <c r="J673" s="20" t="s">
        <v>1898</v>
      </c>
      <c r="K673" s="20" t="s">
        <v>1899</v>
      </c>
      <c r="L673" s="20" t="s">
        <v>1900</v>
      </c>
      <c r="M673" s="20"/>
      <c r="N673" s="21">
        <v>8.73</v>
      </c>
      <c r="O673" s="21">
        <v>0</v>
      </c>
      <c r="P673" s="20"/>
      <c r="Q673" s="19">
        <v>45544</v>
      </c>
      <c r="R673" s="20"/>
      <c r="S673" s="19">
        <v>45544</v>
      </c>
      <c r="T673" s="20" t="s">
        <v>49</v>
      </c>
      <c r="U673" s="20">
        <v>1021145</v>
      </c>
      <c r="V673" s="20">
        <v>240002879</v>
      </c>
      <c r="W673" s="20" t="s">
        <v>847</v>
      </c>
      <c r="X673" s="20" t="s">
        <v>305</v>
      </c>
      <c r="Y673" s="20" t="s">
        <v>52</v>
      </c>
      <c r="Z673" s="20" t="s">
        <v>1901</v>
      </c>
      <c r="AA673" s="20" t="s">
        <v>808</v>
      </c>
      <c r="AB673" s="20" t="s">
        <v>1073</v>
      </c>
      <c r="AC673" s="20" t="s">
        <v>689</v>
      </c>
      <c r="AD673" s="20" t="s">
        <v>56</v>
      </c>
      <c r="AE673" s="20" t="s">
        <v>864</v>
      </c>
      <c r="AF673" t="e">
        <f>VLOOKUP(L673,Contactos!B:B,1,0)</f>
        <v>#N/A</v>
      </c>
    </row>
    <row r="674" spans="1:32" ht="38.25" x14ac:dyDescent="0.2">
      <c r="A674" s="4">
        <f t="shared" si="31"/>
        <v>672</v>
      </c>
      <c r="B674" s="4" t="str">
        <f t="shared" si="32"/>
        <v/>
      </c>
      <c r="C674" s="4" t="str">
        <f>IFERROR(VLOOKUP(F674,Tablas!$A$1:$B$3,2,0),"")</f>
        <v/>
      </c>
      <c r="D674" s="4" t="str">
        <f t="shared" si="33"/>
        <v xml:space="preserve"> - 50% PAGO ADELANTADO - 50% COBRANZA DOCUMENTARIA 90 DÍAS - Dif. en cambio</v>
      </c>
      <c r="E674" s="19">
        <v>45443</v>
      </c>
      <c r="F674" s="20" t="s">
        <v>27</v>
      </c>
      <c r="G674" s="20"/>
      <c r="H674" s="20" t="s">
        <v>29</v>
      </c>
      <c r="I674" s="20" t="s">
        <v>30</v>
      </c>
      <c r="J674" s="20" t="s">
        <v>250</v>
      </c>
      <c r="K674" s="20" t="s">
        <v>250</v>
      </c>
      <c r="L674" s="20" t="s">
        <v>251</v>
      </c>
      <c r="M674" s="20" t="s">
        <v>33</v>
      </c>
      <c r="N674" s="21">
        <v>8.82</v>
      </c>
      <c r="O674" s="21">
        <v>0</v>
      </c>
      <c r="P674" s="20"/>
      <c r="Q674" s="19">
        <v>45443</v>
      </c>
      <c r="R674" s="20"/>
      <c r="S674" s="20"/>
      <c r="T674" s="20" t="s">
        <v>252</v>
      </c>
      <c r="U674" s="20">
        <v>1014791</v>
      </c>
      <c r="V674" s="20">
        <v>240023048</v>
      </c>
      <c r="W674" s="20" t="s">
        <v>50</v>
      </c>
      <c r="X674" s="20" t="s">
        <v>841</v>
      </c>
      <c r="Y674" s="20" t="s">
        <v>37</v>
      </c>
      <c r="Z674" s="20" t="s">
        <v>63</v>
      </c>
      <c r="AA674" s="20" t="s">
        <v>254</v>
      </c>
      <c r="AB674" s="20" t="s">
        <v>255</v>
      </c>
      <c r="AC674" s="20" t="s">
        <v>256</v>
      </c>
      <c r="AD674" s="20" t="s">
        <v>175</v>
      </c>
      <c r="AE674" s="20"/>
      <c r="AF674" t="str">
        <f>VLOOKUP(L674,Contactos!B:B,1,0)</f>
        <v>CORPORACION FESA S.A.</v>
      </c>
    </row>
    <row r="675" spans="1:32" ht="63.75" x14ac:dyDescent="0.2">
      <c r="A675" s="4">
        <f t="shared" si="31"/>
        <v>673</v>
      </c>
      <c r="B675" s="4" t="str">
        <f t="shared" si="32"/>
        <v>B010-00019383</v>
      </c>
      <c r="C675" s="4" t="str">
        <f>IFERROR(VLOOKUP(F675,Tablas!$A$1:$B$3,2,0),"")</f>
        <v>Boleta</v>
      </c>
      <c r="D675" s="4" t="str">
        <f t="shared" si="33"/>
        <v>Ecom - CONTADO / CASH - PE 3152 TEL: 989953210 Basado en Pedidos de client</v>
      </c>
      <c r="E675" s="19">
        <v>45471</v>
      </c>
      <c r="F675" s="20" t="s">
        <v>842</v>
      </c>
      <c r="G675" s="20" t="s">
        <v>1902</v>
      </c>
      <c r="H675" s="20" t="s">
        <v>44</v>
      </c>
      <c r="I675" s="20" t="s">
        <v>45</v>
      </c>
      <c r="J675" s="20" t="s">
        <v>1903</v>
      </c>
      <c r="K675" s="20" t="s">
        <v>1904</v>
      </c>
      <c r="L675" s="20" t="s">
        <v>1905</v>
      </c>
      <c r="M675" s="20"/>
      <c r="N675" s="21">
        <v>8.84</v>
      </c>
      <c r="O675" s="21">
        <v>0</v>
      </c>
      <c r="P675" s="20"/>
      <c r="Q675" s="19">
        <v>45471</v>
      </c>
      <c r="R675" s="20"/>
      <c r="S675" s="19">
        <v>45471</v>
      </c>
      <c r="T675" s="20" t="s">
        <v>49</v>
      </c>
      <c r="U675" s="20">
        <v>987666</v>
      </c>
      <c r="V675" s="20">
        <v>240001918</v>
      </c>
      <c r="W675" s="20" t="s">
        <v>847</v>
      </c>
      <c r="X675" s="20" t="s">
        <v>274</v>
      </c>
      <c r="Y675" s="20" t="s">
        <v>52</v>
      </c>
      <c r="Z675" s="20" t="s">
        <v>1906</v>
      </c>
      <c r="AA675" s="20" t="s">
        <v>1907</v>
      </c>
      <c r="AB675" s="20" t="s">
        <v>956</v>
      </c>
      <c r="AC675" s="20" t="s">
        <v>689</v>
      </c>
      <c r="AD675" s="20" t="s">
        <v>56</v>
      </c>
      <c r="AE675" s="20" t="s">
        <v>864</v>
      </c>
      <c r="AF675" t="e">
        <f>VLOOKUP(L675,Contactos!B:B,1,0)</f>
        <v>#N/A</v>
      </c>
    </row>
    <row r="676" spans="1:32" ht="63.75" x14ac:dyDescent="0.2">
      <c r="A676" s="4">
        <f t="shared" si="31"/>
        <v>674</v>
      </c>
      <c r="B676" s="4" t="str">
        <f t="shared" si="32"/>
        <v>B010-00015903</v>
      </c>
      <c r="C676" s="4" t="str">
        <f>IFERROR(VLOOKUP(F676,Tablas!$A$1:$B$3,2,0),"")</f>
        <v>Boleta</v>
      </c>
      <c r="D676" s="4" t="str">
        <f t="shared" si="33"/>
        <v>Falabella - CONTADO / CASH - 230003383 Basado en Entregas 09-0010-00056151.</v>
      </c>
      <c r="E676" s="19">
        <v>45145</v>
      </c>
      <c r="F676" s="20" t="s">
        <v>842</v>
      </c>
      <c r="G676" s="20" t="s">
        <v>1908</v>
      </c>
      <c r="H676" s="20" t="s">
        <v>44</v>
      </c>
      <c r="I676" s="20" t="s">
        <v>45</v>
      </c>
      <c r="J676" s="20" t="s">
        <v>1909</v>
      </c>
      <c r="K676" s="20" t="s">
        <v>1910</v>
      </c>
      <c r="L676" s="20" t="s">
        <v>1911</v>
      </c>
      <c r="M676" s="20"/>
      <c r="N676" s="21">
        <v>8.9600000000000009</v>
      </c>
      <c r="O676" s="21">
        <v>0</v>
      </c>
      <c r="P676" s="20"/>
      <c r="Q676" s="19">
        <v>45145</v>
      </c>
      <c r="R676" s="20"/>
      <c r="S676" s="19">
        <v>45145</v>
      </c>
      <c r="T676" s="20" t="s">
        <v>49</v>
      </c>
      <c r="U676" s="20">
        <v>831126</v>
      </c>
      <c r="V676" s="20">
        <v>230002144</v>
      </c>
      <c r="W676" s="20" t="s">
        <v>847</v>
      </c>
      <c r="X676" s="20" t="s">
        <v>274</v>
      </c>
      <c r="Y676" s="20" t="s">
        <v>52</v>
      </c>
      <c r="Z676" s="20" t="s">
        <v>1912</v>
      </c>
      <c r="AA676" s="20" t="s">
        <v>1913</v>
      </c>
      <c r="AB676" s="20" t="s">
        <v>1914</v>
      </c>
      <c r="AC676" s="20" t="s">
        <v>689</v>
      </c>
      <c r="AD676" s="20" t="s">
        <v>56</v>
      </c>
      <c r="AE676" s="20" t="s">
        <v>1838</v>
      </c>
      <c r="AF676" t="e">
        <f>VLOOKUP(L676,Contactos!B:B,1,0)</f>
        <v>#N/A</v>
      </c>
    </row>
    <row r="677" spans="1:32" ht="63.75" x14ac:dyDescent="0.2">
      <c r="A677" s="4">
        <f t="shared" si="31"/>
        <v>675</v>
      </c>
      <c r="B677" s="4" t="str">
        <f t="shared" si="32"/>
        <v>B010-00015906</v>
      </c>
      <c r="C677" s="4" t="str">
        <f>IFERROR(VLOOKUP(F677,Tablas!$A$1:$B$3,2,0),"")</f>
        <v>Boleta</v>
      </c>
      <c r="D677" s="4" t="str">
        <f t="shared" si="33"/>
        <v>Falabella - CONTADO / CASH - 230003382 Basado en Entregas 09-0010-00056153.</v>
      </c>
      <c r="E677" s="19">
        <v>45145</v>
      </c>
      <c r="F677" s="20" t="s">
        <v>842</v>
      </c>
      <c r="G677" s="20" t="s">
        <v>1915</v>
      </c>
      <c r="H677" s="20" t="s">
        <v>44</v>
      </c>
      <c r="I677" s="20" t="s">
        <v>45</v>
      </c>
      <c r="J677" s="20" t="s">
        <v>1916</v>
      </c>
      <c r="K677" s="20" t="s">
        <v>1917</v>
      </c>
      <c r="L677" s="20" t="s">
        <v>1918</v>
      </c>
      <c r="M677" s="20"/>
      <c r="N677" s="21">
        <v>8.9600000000000009</v>
      </c>
      <c r="O677" s="21">
        <v>0</v>
      </c>
      <c r="P677" s="20"/>
      <c r="Q677" s="19">
        <v>45145</v>
      </c>
      <c r="R677" s="20"/>
      <c r="S677" s="19">
        <v>45145</v>
      </c>
      <c r="T677" s="20" t="s">
        <v>49</v>
      </c>
      <c r="U677" s="20">
        <v>831210</v>
      </c>
      <c r="V677" s="20">
        <v>230002147</v>
      </c>
      <c r="W677" s="20" t="s">
        <v>847</v>
      </c>
      <c r="X677" s="20" t="s">
        <v>305</v>
      </c>
      <c r="Y677" s="20" t="s">
        <v>52</v>
      </c>
      <c r="Z677" s="20" t="s">
        <v>1919</v>
      </c>
      <c r="AA677" s="20" t="s">
        <v>1920</v>
      </c>
      <c r="AB677" s="20" t="s">
        <v>428</v>
      </c>
      <c r="AC677" s="20" t="s">
        <v>41</v>
      </c>
      <c r="AD677" s="20" t="s">
        <v>56</v>
      </c>
      <c r="AE677" s="20" t="s">
        <v>1838</v>
      </c>
      <c r="AF677" t="e">
        <f>VLOOKUP(L677,Contactos!B:B,1,0)</f>
        <v>#N/A</v>
      </c>
    </row>
    <row r="678" spans="1:32" ht="63.75" x14ac:dyDescent="0.2">
      <c r="A678" s="4">
        <f t="shared" si="31"/>
        <v>676</v>
      </c>
      <c r="B678" s="4" t="str">
        <f t="shared" si="32"/>
        <v>B010-00018703</v>
      </c>
      <c r="C678" s="4" t="str">
        <f>IFERROR(VLOOKUP(F678,Tablas!$A$1:$B$3,2,0),"")</f>
        <v>Boleta</v>
      </c>
      <c r="D678" s="4" t="str">
        <f t="shared" si="33"/>
        <v>Venta Asistida - CONTADO / CASH - PE 2039 TEL: 980491256 Basado en Entregas 09-0007-</v>
      </c>
      <c r="E678" s="19">
        <v>45411</v>
      </c>
      <c r="F678" s="20" t="s">
        <v>842</v>
      </c>
      <c r="G678" s="20" t="s">
        <v>1921</v>
      </c>
      <c r="H678" s="20" t="s">
        <v>44</v>
      </c>
      <c r="I678" s="20" t="s">
        <v>45</v>
      </c>
      <c r="J678" s="20" t="s">
        <v>1922</v>
      </c>
      <c r="K678" s="20" t="s">
        <v>1923</v>
      </c>
      <c r="L678" s="20" t="s">
        <v>1924</v>
      </c>
      <c r="M678" s="20"/>
      <c r="N678" s="21">
        <v>8.99</v>
      </c>
      <c r="O678" s="21">
        <v>0</v>
      </c>
      <c r="P678" s="20"/>
      <c r="Q678" s="19">
        <v>45411</v>
      </c>
      <c r="R678" s="20"/>
      <c r="S678" s="19">
        <v>45411</v>
      </c>
      <c r="T678" s="20" t="s">
        <v>49</v>
      </c>
      <c r="U678" s="20">
        <v>956746</v>
      </c>
      <c r="V678" s="20">
        <v>240001179</v>
      </c>
      <c r="W678" s="20" t="s">
        <v>847</v>
      </c>
      <c r="X678" s="20" t="s">
        <v>305</v>
      </c>
      <c r="Y678" s="20" t="s">
        <v>52</v>
      </c>
      <c r="Z678" s="20" t="s">
        <v>1925</v>
      </c>
      <c r="AA678" s="20" t="s">
        <v>1926</v>
      </c>
      <c r="AB678" s="20" t="s">
        <v>1927</v>
      </c>
      <c r="AC678" s="20" t="s">
        <v>41</v>
      </c>
      <c r="AD678" s="20" t="s">
        <v>56</v>
      </c>
      <c r="AE678" s="20" t="s">
        <v>983</v>
      </c>
      <c r="AF678" t="e">
        <f>VLOOKUP(L678,Contactos!B:B,1,0)</f>
        <v>#N/A</v>
      </c>
    </row>
    <row r="679" spans="1:32" ht="63.75" x14ac:dyDescent="0.2">
      <c r="A679" s="4">
        <f t="shared" si="31"/>
        <v>677</v>
      </c>
      <c r="B679" s="4" t="str">
        <f t="shared" si="32"/>
        <v>B010-00020138</v>
      </c>
      <c r="C679" s="4" t="str">
        <f>IFERROR(VLOOKUP(F679,Tablas!$A$1:$B$3,2,0),"")</f>
        <v>Boleta</v>
      </c>
      <c r="D679" s="4" t="str">
        <f t="shared" si="33"/>
        <v>Nacional - CONTADO / CASH - Pedidos de cliente - C00040883932 Basado en Entreg</v>
      </c>
      <c r="E679" s="19">
        <v>45529</v>
      </c>
      <c r="F679" s="20" t="s">
        <v>842</v>
      </c>
      <c r="G679" s="20" t="s">
        <v>1928</v>
      </c>
      <c r="H679" s="20" t="s">
        <v>44</v>
      </c>
      <c r="I679" s="20" t="s">
        <v>45</v>
      </c>
      <c r="J679" s="20" t="s">
        <v>1016</v>
      </c>
      <c r="K679" s="20" t="s">
        <v>1017</v>
      </c>
      <c r="L679" s="20" t="s">
        <v>1018</v>
      </c>
      <c r="M679" s="20"/>
      <c r="N679" s="21">
        <v>9</v>
      </c>
      <c r="O679" s="21">
        <v>0</v>
      </c>
      <c r="P679" s="20"/>
      <c r="Q679" s="19">
        <v>45529</v>
      </c>
      <c r="R679" s="20"/>
      <c r="S679" s="19">
        <v>45529</v>
      </c>
      <c r="T679" s="20" t="s">
        <v>49</v>
      </c>
      <c r="U679" s="20">
        <v>1012734</v>
      </c>
      <c r="V679" s="20">
        <v>240002675</v>
      </c>
      <c r="W679" s="20" t="s">
        <v>847</v>
      </c>
      <c r="X679" s="20" t="s">
        <v>848</v>
      </c>
      <c r="Y679" s="20" t="s">
        <v>52</v>
      </c>
      <c r="Z679" s="20" t="s">
        <v>1019</v>
      </c>
      <c r="AA679" s="20" t="s">
        <v>1013</v>
      </c>
      <c r="AB679" s="20" t="s">
        <v>789</v>
      </c>
      <c r="AC679" s="20" t="s">
        <v>167</v>
      </c>
      <c r="AD679" s="20" t="s">
        <v>56</v>
      </c>
      <c r="AE679" s="20" t="s">
        <v>1014</v>
      </c>
      <c r="AF679" t="e">
        <f>VLOOKUP(L679,Contactos!B:B,1,0)</f>
        <v>#N/A</v>
      </c>
    </row>
    <row r="680" spans="1:32" ht="63.75" x14ac:dyDescent="0.2">
      <c r="A680" s="4">
        <f t="shared" si="31"/>
        <v>678</v>
      </c>
      <c r="B680" s="4" t="str">
        <f t="shared" si="32"/>
        <v>B010-00020126</v>
      </c>
      <c r="C680" s="4" t="str">
        <f>IFERROR(VLOOKUP(F680,Tablas!$A$1:$B$3,2,0),"")</f>
        <v>Boleta</v>
      </c>
      <c r="D680" s="4" t="str">
        <f t="shared" si="33"/>
        <v>Nacional - CONTADO ADELANTADO / CASH IN ADVANCE - Pedidos de cliente - C00076227862 Basado en Entreg</v>
      </c>
      <c r="E680" s="19">
        <v>45528</v>
      </c>
      <c r="F680" s="20" t="s">
        <v>842</v>
      </c>
      <c r="G680" s="20" t="s">
        <v>1929</v>
      </c>
      <c r="H680" s="20" t="s">
        <v>44</v>
      </c>
      <c r="I680" s="20" t="s">
        <v>45</v>
      </c>
      <c r="J680" s="20" t="s">
        <v>1930</v>
      </c>
      <c r="K680" s="20" t="s">
        <v>1931</v>
      </c>
      <c r="L680" s="20" t="s">
        <v>1932</v>
      </c>
      <c r="M680" s="20"/>
      <c r="N680" s="21">
        <v>9</v>
      </c>
      <c r="O680" s="21">
        <v>0</v>
      </c>
      <c r="P680" s="20"/>
      <c r="Q680" s="19">
        <v>45528</v>
      </c>
      <c r="R680" s="20"/>
      <c r="S680" s="19">
        <v>45528</v>
      </c>
      <c r="T680" s="20" t="s">
        <v>70</v>
      </c>
      <c r="U680" s="20">
        <v>1012710</v>
      </c>
      <c r="V680" s="20">
        <v>240002663</v>
      </c>
      <c r="W680" s="20" t="s">
        <v>847</v>
      </c>
      <c r="X680" s="20" t="s">
        <v>848</v>
      </c>
      <c r="Y680" s="20" t="s">
        <v>52</v>
      </c>
      <c r="Z680" s="20" t="s">
        <v>1933</v>
      </c>
      <c r="AA680" s="20" t="s">
        <v>1013</v>
      </c>
      <c r="AB680" s="20" t="s">
        <v>789</v>
      </c>
      <c r="AC680" s="20" t="s">
        <v>167</v>
      </c>
      <c r="AD680" s="20" t="s">
        <v>56</v>
      </c>
      <c r="AE680" s="20" t="s">
        <v>1014</v>
      </c>
      <c r="AF680" t="e">
        <f>VLOOKUP(L680,Contactos!B:B,1,0)</f>
        <v>#N/A</v>
      </c>
    </row>
    <row r="681" spans="1:32" ht="38.25" x14ac:dyDescent="0.2">
      <c r="A681" s="4">
        <f t="shared" si="31"/>
        <v>679</v>
      </c>
      <c r="B681" s="4" t="str">
        <f t="shared" si="32"/>
        <v>F010-00025871</v>
      </c>
      <c r="C681" s="4" t="str">
        <f>IFERROR(VLOOKUP(F681,Tablas!$A$1:$B$3,2,0),"")</f>
        <v>Factura</v>
      </c>
      <c r="D681" s="4" t="str">
        <f t="shared" si="33"/>
        <v>Ecom - CONTADO / CASH - Facturas clientes - C20521439425</v>
      </c>
      <c r="E681" s="19">
        <v>45546</v>
      </c>
      <c r="F681" s="20" t="s">
        <v>1001</v>
      </c>
      <c r="G681" s="20" t="s">
        <v>1934</v>
      </c>
      <c r="H681" s="20" t="s">
        <v>44</v>
      </c>
      <c r="I681" s="20" t="s">
        <v>45</v>
      </c>
      <c r="J681" s="20" t="s">
        <v>1098</v>
      </c>
      <c r="K681" s="20" t="s">
        <v>1099</v>
      </c>
      <c r="L681" s="20" t="s">
        <v>1100</v>
      </c>
      <c r="M681" s="20"/>
      <c r="N681" s="21">
        <v>9.01</v>
      </c>
      <c r="O681" s="21">
        <v>0</v>
      </c>
      <c r="P681" s="20"/>
      <c r="Q681" s="19">
        <v>45546</v>
      </c>
      <c r="R681" s="20"/>
      <c r="S681" s="19">
        <v>45546</v>
      </c>
      <c r="T681" s="20" t="s">
        <v>49</v>
      </c>
      <c r="U681" s="20">
        <v>1022392</v>
      </c>
      <c r="V681" s="20">
        <v>240002693</v>
      </c>
      <c r="W681" s="20" t="s">
        <v>847</v>
      </c>
      <c r="X681" s="20" t="s">
        <v>305</v>
      </c>
      <c r="Y681" s="20" t="s">
        <v>52</v>
      </c>
      <c r="Z681" s="20" t="s">
        <v>1101</v>
      </c>
      <c r="AA681" s="20" t="s">
        <v>808</v>
      </c>
      <c r="AB681" s="20" t="s">
        <v>54</v>
      </c>
      <c r="AC681" s="20" t="s">
        <v>689</v>
      </c>
      <c r="AD681" s="20" t="s">
        <v>56</v>
      </c>
      <c r="AE681" s="20" t="s">
        <v>864</v>
      </c>
      <c r="AF681" t="e">
        <f>VLOOKUP(L681,Contactos!B:B,1,0)</f>
        <v>#N/A</v>
      </c>
    </row>
    <row r="682" spans="1:32" ht="25.5" x14ac:dyDescent="0.2">
      <c r="A682" s="4">
        <f t="shared" si="31"/>
        <v>680</v>
      </c>
      <c r="B682" s="4" t="str">
        <f t="shared" si="32"/>
        <v/>
      </c>
      <c r="C682" s="4" t="str">
        <f>IFERROR(VLOOKUP(F682,Tablas!$A$1:$B$3,2,0),"")</f>
        <v/>
      </c>
      <c r="D682" s="4" t="str">
        <f t="shared" si="33"/>
        <v xml:space="preserve"> - CONTADO ADELANTADO / CASH IN ADVANCE - Dif. en cambio</v>
      </c>
      <c r="E682" s="19">
        <v>45443</v>
      </c>
      <c r="F682" s="20" t="s">
        <v>27</v>
      </c>
      <c r="G682" s="20"/>
      <c r="H682" s="20" t="s">
        <v>29</v>
      </c>
      <c r="I682" s="20" t="s">
        <v>30</v>
      </c>
      <c r="J682" s="20" t="s">
        <v>285</v>
      </c>
      <c r="K682" s="20" t="s">
        <v>285</v>
      </c>
      <c r="L682" s="20" t="s">
        <v>286</v>
      </c>
      <c r="M682" s="20" t="s">
        <v>33</v>
      </c>
      <c r="N682" s="21">
        <v>9.0500000000000007</v>
      </c>
      <c r="O682" s="21">
        <v>0</v>
      </c>
      <c r="P682" s="20"/>
      <c r="Q682" s="19">
        <v>45443</v>
      </c>
      <c r="R682" s="20"/>
      <c r="S682" s="20"/>
      <c r="T682" s="20" t="s">
        <v>70</v>
      </c>
      <c r="U682" s="20">
        <v>1014787</v>
      </c>
      <c r="V682" s="20">
        <v>240023044</v>
      </c>
      <c r="W682" s="20" t="s">
        <v>50</v>
      </c>
      <c r="X682" s="20" t="s">
        <v>841</v>
      </c>
      <c r="Y682" s="20" t="s">
        <v>37</v>
      </c>
      <c r="Z682" s="20" t="s">
        <v>63</v>
      </c>
      <c r="AA682" s="20" t="s">
        <v>288</v>
      </c>
      <c r="AB682" s="20" t="s">
        <v>289</v>
      </c>
      <c r="AC682" s="20" t="s">
        <v>290</v>
      </c>
      <c r="AD682" s="20" t="s">
        <v>291</v>
      </c>
      <c r="AE682" s="20"/>
      <c r="AF682" t="str">
        <f>VLOOKUP(L682,Contactos!B:B,1,0)</f>
        <v>SUPERIORVET, INC.</v>
      </c>
    </row>
    <row r="683" spans="1:32" ht="25.5" x14ac:dyDescent="0.2">
      <c r="A683" s="4">
        <f t="shared" si="31"/>
        <v>681</v>
      </c>
      <c r="B683" s="4" t="str">
        <f t="shared" si="32"/>
        <v/>
      </c>
      <c r="C683" s="4" t="str">
        <f>IFERROR(VLOOKUP(F683,Tablas!$A$1:$B$3,2,0),"")</f>
        <v/>
      </c>
      <c r="D683" s="4" t="str">
        <f t="shared" si="33"/>
        <v xml:space="preserve"> - CONTADO ADELANTADO / CASH IN ADVANCE - Dif. en cambio</v>
      </c>
      <c r="E683" s="19">
        <v>45473</v>
      </c>
      <c r="F683" s="20" t="s">
        <v>27</v>
      </c>
      <c r="G683" s="20"/>
      <c r="H683" s="20" t="s">
        <v>80</v>
      </c>
      <c r="I683" s="20" t="s">
        <v>81</v>
      </c>
      <c r="J683" s="20" t="s">
        <v>292</v>
      </c>
      <c r="K683" s="20" t="s">
        <v>292</v>
      </c>
      <c r="L683" s="20" t="s">
        <v>293</v>
      </c>
      <c r="M683" s="20"/>
      <c r="N683" s="21">
        <v>9.07</v>
      </c>
      <c r="O683" s="21">
        <v>0</v>
      </c>
      <c r="P683" s="20"/>
      <c r="Q683" s="19">
        <v>45473</v>
      </c>
      <c r="R683" s="20"/>
      <c r="S683" s="20"/>
      <c r="T683" s="20" t="s">
        <v>70</v>
      </c>
      <c r="U683" s="20">
        <v>1028645</v>
      </c>
      <c r="V683" s="20">
        <v>240026907</v>
      </c>
      <c r="W683" s="20" t="s">
        <v>50</v>
      </c>
      <c r="X683" s="20" t="s">
        <v>292</v>
      </c>
      <c r="Y683" s="20" t="s">
        <v>37</v>
      </c>
      <c r="Z683" s="20" t="s">
        <v>63</v>
      </c>
      <c r="AA683" s="20" t="s">
        <v>295</v>
      </c>
      <c r="AB683" s="20" t="s">
        <v>296</v>
      </c>
      <c r="AC683" s="20" t="s">
        <v>66</v>
      </c>
      <c r="AD683" s="20" t="s">
        <v>297</v>
      </c>
      <c r="AE683" s="20"/>
      <c r="AF683" t="str">
        <f>VLOOKUP(L683,Contactos!B:B,1,0)</f>
        <v>BREMER LANKA (PVT) LTD.</v>
      </c>
    </row>
    <row r="684" spans="1:32" ht="38.25" x14ac:dyDescent="0.2">
      <c r="A684" s="4">
        <f t="shared" si="31"/>
        <v>682</v>
      </c>
      <c r="B684" s="4" t="str">
        <f t="shared" si="32"/>
        <v>F010-00023865</v>
      </c>
      <c r="C684" s="4" t="str">
        <f>IFERROR(VLOOKUP(F684,Tablas!$A$1:$B$3,2,0),"")</f>
        <v>Factura</v>
      </c>
      <c r="D684" s="4" t="str">
        <f t="shared" si="33"/>
        <v>Ecom - CONTADO / CASH - Facturas clientes - C20609371952</v>
      </c>
      <c r="E684" s="19">
        <v>45336</v>
      </c>
      <c r="F684" s="20" t="s">
        <v>1001</v>
      </c>
      <c r="G684" s="20" t="s">
        <v>1935</v>
      </c>
      <c r="H684" s="20" t="s">
        <v>44</v>
      </c>
      <c r="I684" s="20" t="s">
        <v>45</v>
      </c>
      <c r="J684" s="20" t="s">
        <v>1936</v>
      </c>
      <c r="K684" s="20" t="s">
        <v>1937</v>
      </c>
      <c r="L684" s="20" t="s">
        <v>1938</v>
      </c>
      <c r="M684" s="20"/>
      <c r="N684" s="21">
        <v>9.09</v>
      </c>
      <c r="O684" s="21">
        <v>0</v>
      </c>
      <c r="P684" s="20"/>
      <c r="Q684" s="19">
        <v>45336</v>
      </c>
      <c r="R684" s="20"/>
      <c r="S684" s="19">
        <v>45336</v>
      </c>
      <c r="T684" s="20" t="s">
        <v>49</v>
      </c>
      <c r="U684" s="20">
        <v>919798</v>
      </c>
      <c r="V684" s="20">
        <v>240000406</v>
      </c>
      <c r="W684" s="20" t="s">
        <v>847</v>
      </c>
      <c r="X684" s="20" t="s">
        <v>305</v>
      </c>
      <c r="Y684" s="20" t="s">
        <v>52</v>
      </c>
      <c r="Z684" s="20" t="s">
        <v>1939</v>
      </c>
      <c r="AA684" s="20" t="s">
        <v>1940</v>
      </c>
      <c r="AB684" s="20"/>
      <c r="AC684" s="20"/>
      <c r="AD684" s="20" t="s">
        <v>56</v>
      </c>
      <c r="AE684" s="20" t="s">
        <v>864</v>
      </c>
      <c r="AF684" t="e">
        <f>VLOOKUP(L684,Contactos!B:B,1,0)</f>
        <v>#N/A</v>
      </c>
    </row>
    <row r="685" spans="1:32" ht="38.25" x14ac:dyDescent="0.2">
      <c r="A685" s="4">
        <f t="shared" si="31"/>
        <v>683</v>
      </c>
      <c r="B685" s="4" t="str">
        <f t="shared" si="32"/>
        <v>F010-00024634</v>
      </c>
      <c r="C685" s="4" t="str">
        <f>IFERROR(VLOOKUP(F685,Tablas!$A$1:$B$3,2,0),"")</f>
        <v>Factura</v>
      </c>
      <c r="D685" s="4" t="str">
        <f t="shared" si="33"/>
        <v>Ecom - CONTADO / CASH - Facturas clientes - C10081749910</v>
      </c>
      <c r="E685" s="19">
        <v>45418</v>
      </c>
      <c r="F685" s="20" t="s">
        <v>1001</v>
      </c>
      <c r="G685" s="20" t="s">
        <v>1941</v>
      </c>
      <c r="H685" s="20" t="s">
        <v>44</v>
      </c>
      <c r="I685" s="20" t="s">
        <v>45</v>
      </c>
      <c r="J685" s="20" t="s">
        <v>1942</v>
      </c>
      <c r="K685" s="20" t="s">
        <v>1943</v>
      </c>
      <c r="L685" s="20" t="s">
        <v>1944</v>
      </c>
      <c r="M685" s="20"/>
      <c r="N685" s="21">
        <v>9.1199999999999992</v>
      </c>
      <c r="O685" s="21">
        <v>0</v>
      </c>
      <c r="P685" s="20"/>
      <c r="Q685" s="19">
        <v>45418</v>
      </c>
      <c r="R685" s="20"/>
      <c r="S685" s="19">
        <v>45418</v>
      </c>
      <c r="T685" s="20" t="s">
        <v>49</v>
      </c>
      <c r="U685" s="20">
        <v>959279</v>
      </c>
      <c r="V685" s="20">
        <v>240001240</v>
      </c>
      <c r="W685" s="20" t="s">
        <v>847</v>
      </c>
      <c r="X685" s="20" t="s">
        <v>917</v>
      </c>
      <c r="Y685" s="20" t="s">
        <v>52</v>
      </c>
      <c r="Z685" s="20" t="s">
        <v>1945</v>
      </c>
      <c r="AA685" s="20" t="s">
        <v>1946</v>
      </c>
      <c r="AB685" s="20"/>
      <c r="AC685" s="20"/>
      <c r="AD685" s="20" t="s">
        <v>56</v>
      </c>
      <c r="AE685" s="20" t="s">
        <v>864</v>
      </c>
      <c r="AF685" t="e">
        <f>VLOOKUP(L685,Contactos!B:B,1,0)</f>
        <v>#N/A</v>
      </c>
    </row>
    <row r="686" spans="1:32" ht="51" x14ac:dyDescent="0.2">
      <c r="A686" s="4">
        <f t="shared" si="31"/>
        <v>684</v>
      </c>
      <c r="B686" s="4" t="str">
        <f t="shared" si="32"/>
        <v>B010-00020445</v>
      </c>
      <c r="C686" s="4" t="str">
        <f>IFERROR(VLOOKUP(F686,Tablas!$A$1:$B$3,2,0),"")</f>
        <v>Boleta</v>
      </c>
      <c r="D686" s="4" t="str">
        <f t="shared" si="33"/>
        <v>Ecom - CONTADO / CASH - PE 4885 TEL: 979824296 ENVÍO Basado en Pedidos de</v>
      </c>
      <c r="E686" s="19">
        <v>45554</v>
      </c>
      <c r="F686" s="20" t="s">
        <v>842</v>
      </c>
      <c r="G686" s="20" t="s">
        <v>1947</v>
      </c>
      <c r="H686" s="20" t="s">
        <v>44</v>
      </c>
      <c r="I686" s="20" t="s">
        <v>45</v>
      </c>
      <c r="J686" s="20" t="s">
        <v>1948</v>
      </c>
      <c r="K686" s="20" t="s">
        <v>1949</v>
      </c>
      <c r="L686" s="20" t="s">
        <v>1950</v>
      </c>
      <c r="M686" s="20"/>
      <c r="N686" s="21">
        <v>9.17</v>
      </c>
      <c r="O686" s="21">
        <v>0</v>
      </c>
      <c r="P686" s="20"/>
      <c r="Q686" s="19">
        <v>45554</v>
      </c>
      <c r="R686" s="20"/>
      <c r="S686" s="19">
        <v>45554</v>
      </c>
      <c r="T686" s="20" t="s">
        <v>49</v>
      </c>
      <c r="U686" s="20">
        <v>1026276</v>
      </c>
      <c r="V686" s="20">
        <v>240002982</v>
      </c>
      <c r="W686" s="20" t="s">
        <v>847</v>
      </c>
      <c r="X686" s="20" t="s">
        <v>917</v>
      </c>
      <c r="Y686" s="20" t="s">
        <v>52</v>
      </c>
      <c r="Z686" s="20" t="s">
        <v>1951</v>
      </c>
      <c r="AA686" s="20" t="s">
        <v>1952</v>
      </c>
      <c r="AB686" s="20" t="s">
        <v>54</v>
      </c>
      <c r="AC686" s="20" t="s">
        <v>689</v>
      </c>
      <c r="AD686" s="20" t="s">
        <v>56</v>
      </c>
      <c r="AE686" s="20" t="s">
        <v>864</v>
      </c>
      <c r="AF686" t="e">
        <f>VLOOKUP(L686,Contactos!B:B,1,0)</f>
        <v>#N/A</v>
      </c>
    </row>
    <row r="687" spans="1:32" ht="38.25" x14ac:dyDescent="0.2">
      <c r="A687" s="4">
        <f t="shared" si="31"/>
        <v>685</v>
      </c>
      <c r="B687" s="4" t="str">
        <f t="shared" si="32"/>
        <v>F010-00025057</v>
      </c>
      <c r="C687" s="4" t="str">
        <f>IFERROR(VLOOKUP(F687,Tablas!$A$1:$B$3,2,0),"")</f>
        <v>Factura</v>
      </c>
      <c r="D687" s="4" t="str">
        <f t="shared" si="33"/>
        <v>Ecom - CONTADO / CASH - Facturas clientes - C20604660786</v>
      </c>
      <c r="E687" s="19">
        <v>45461</v>
      </c>
      <c r="F687" s="20" t="s">
        <v>1001</v>
      </c>
      <c r="G687" s="20" t="s">
        <v>1953</v>
      </c>
      <c r="H687" s="20" t="s">
        <v>44</v>
      </c>
      <c r="I687" s="20" t="s">
        <v>45</v>
      </c>
      <c r="J687" s="20" t="s">
        <v>1954</v>
      </c>
      <c r="K687" s="20" t="s">
        <v>1955</v>
      </c>
      <c r="L687" s="20" t="s">
        <v>1956</v>
      </c>
      <c r="M687" s="20"/>
      <c r="N687" s="21">
        <v>9.24</v>
      </c>
      <c r="O687" s="21">
        <v>0</v>
      </c>
      <c r="P687" s="20"/>
      <c r="Q687" s="19">
        <v>45461</v>
      </c>
      <c r="R687" s="20"/>
      <c r="S687" s="19">
        <v>45461</v>
      </c>
      <c r="T687" s="20" t="s">
        <v>49</v>
      </c>
      <c r="U687" s="20">
        <v>982714</v>
      </c>
      <c r="V687" s="20">
        <v>240001775</v>
      </c>
      <c r="W687" s="20" t="s">
        <v>847</v>
      </c>
      <c r="X687" s="20" t="s">
        <v>305</v>
      </c>
      <c r="Y687" s="20" t="s">
        <v>52</v>
      </c>
      <c r="Z687" s="20" t="s">
        <v>1957</v>
      </c>
      <c r="AA687" s="20" t="s">
        <v>1958</v>
      </c>
      <c r="AB687" s="20" t="s">
        <v>1959</v>
      </c>
      <c r="AC687" s="20" t="s">
        <v>1959</v>
      </c>
      <c r="AD687" s="20" t="s">
        <v>56</v>
      </c>
      <c r="AE687" s="20" t="s">
        <v>864</v>
      </c>
      <c r="AF687" t="e">
        <f>VLOOKUP(L687,Contactos!B:B,1,0)</f>
        <v>#N/A</v>
      </c>
    </row>
    <row r="688" spans="1:32" ht="63.75" x14ac:dyDescent="0.2">
      <c r="A688" s="4">
        <f t="shared" si="31"/>
        <v>686</v>
      </c>
      <c r="B688" s="4" t="str">
        <f t="shared" si="32"/>
        <v>B010-00018631</v>
      </c>
      <c r="C688" s="4" t="str">
        <f>IFERROR(VLOOKUP(F688,Tablas!$A$1:$B$3,2,0),"")</f>
        <v>Boleta</v>
      </c>
      <c r="D688" s="4" t="str">
        <f t="shared" si="33"/>
        <v>Ecom - CONTADO / CASH - PE 1999 TEL: 958762785 Basado en Pedidos de client</v>
      </c>
      <c r="E688" s="19">
        <v>45408</v>
      </c>
      <c r="F688" s="20" t="s">
        <v>842</v>
      </c>
      <c r="G688" s="20" t="s">
        <v>1960</v>
      </c>
      <c r="H688" s="20" t="s">
        <v>44</v>
      </c>
      <c r="I688" s="20" t="s">
        <v>45</v>
      </c>
      <c r="J688" s="20" t="s">
        <v>1747</v>
      </c>
      <c r="K688" s="20" t="s">
        <v>1748</v>
      </c>
      <c r="L688" s="20" t="s">
        <v>1749</v>
      </c>
      <c r="M688" s="20"/>
      <c r="N688" s="21">
        <v>9.2899999999999991</v>
      </c>
      <c r="O688" s="21">
        <v>0</v>
      </c>
      <c r="P688" s="20"/>
      <c r="Q688" s="19">
        <v>45408</v>
      </c>
      <c r="R688" s="20"/>
      <c r="S688" s="19">
        <v>45408</v>
      </c>
      <c r="T688" s="20" t="s">
        <v>49</v>
      </c>
      <c r="U688" s="20">
        <v>955731</v>
      </c>
      <c r="V688" s="20">
        <v>240001107</v>
      </c>
      <c r="W688" s="20" t="s">
        <v>847</v>
      </c>
      <c r="X688" s="20" t="s">
        <v>305</v>
      </c>
      <c r="Y688" s="20" t="s">
        <v>52</v>
      </c>
      <c r="Z688" s="20" t="s">
        <v>1961</v>
      </c>
      <c r="AA688" s="20" t="s">
        <v>1751</v>
      </c>
      <c r="AB688" s="20" t="s">
        <v>1752</v>
      </c>
      <c r="AC688" s="20" t="s">
        <v>1752</v>
      </c>
      <c r="AD688" s="20" t="s">
        <v>56</v>
      </c>
      <c r="AE688" s="20" t="s">
        <v>864</v>
      </c>
      <c r="AF688" t="e">
        <f>VLOOKUP(L688,Contactos!B:B,1,0)</f>
        <v>#N/A</v>
      </c>
    </row>
    <row r="689" spans="1:32" ht="51" x14ac:dyDescent="0.2">
      <c r="A689" s="4">
        <f t="shared" si="31"/>
        <v>687</v>
      </c>
      <c r="B689" s="4" t="str">
        <f t="shared" si="32"/>
        <v>B010-00020382</v>
      </c>
      <c r="C689" s="4" t="str">
        <f>IFERROR(VLOOKUP(F689,Tablas!$A$1:$B$3,2,0),"")</f>
        <v>Boleta</v>
      </c>
      <c r="D689" s="4" t="str">
        <f t="shared" si="33"/>
        <v>Ecom - CONTADO / CASH - PE 4774 TEL: 998731358 ENVÍO Basado en Pedidos de</v>
      </c>
      <c r="E689" s="19">
        <v>45547</v>
      </c>
      <c r="F689" s="20" t="s">
        <v>842</v>
      </c>
      <c r="G689" s="20" t="s">
        <v>1962</v>
      </c>
      <c r="H689" s="20" t="s">
        <v>44</v>
      </c>
      <c r="I689" s="20" t="s">
        <v>45</v>
      </c>
      <c r="J689" s="20" t="s">
        <v>1963</v>
      </c>
      <c r="K689" s="20" t="s">
        <v>1964</v>
      </c>
      <c r="L689" s="20" t="s">
        <v>1965</v>
      </c>
      <c r="M689" s="20"/>
      <c r="N689" s="21">
        <v>9.3000000000000007</v>
      </c>
      <c r="O689" s="21">
        <v>0</v>
      </c>
      <c r="P689" s="20"/>
      <c r="Q689" s="19">
        <v>45547</v>
      </c>
      <c r="R689" s="20"/>
      <c r="S689" s="19">
        <v>45547</v>
      </c>
      <c r="T689" s="20" t="s">
        <v>49</v>
      </c>
      <c r="U689" s="20">
        <v>1022988</v>
      </c>
      <c r="V689" s="20">
        <v>240002919</v>
      </c>
      <c r="W689" s="20" t="s">
        <v>847</v>
      </c>
      <c r="X689" s="20" t="s">
        <v>917</v>
      </c>
      <c r="Y689" s="20" t="s">
        <v>52</v>
      </c>
      <c r="Z689" s="20" t="s">
        <v>1966</v>
      </c>
      <c r="AA689" s="20" t="s">
        <v>1967</v>
      </c>
      <c r="AB689" s="20" t="s">
        <v>54</v>
      </c>
      <c r="AC689" s="20" t="s">
        <v>689</v>
      </c>
      <c r="AD689" s="20" t="s">
        <v>56</v>
      </c>
      <c r="AE689" s="20" t="s">
        <v>864</v>
      </c>
      <c r="AF689" t="e">
        <f>VLOOKUP(L689,Contactos!B:B,1,0)</f>
        <v>#N/A</v>
      </c>
    </row>
    <row r="690" spans="1:32" ht="51" x14ac:dyDescent="0.2">
      <c r="A690" s="4">
        <f t="shared" si="31"/>
        <v>688</v>
      </c>
      <c r="B690" s="4" t="str">
        <f t="shared" si="32"/>
        <v>B010-00020074</v>
      </c>
      <c r="C690" s="4" t="str">
        <f>IFERROR(VLOOKUP(F690,Tablas!$A$1:$B$3,2,0),"")</f>
        <v>Boleta</v>
      </c>
      <c r="D690" s="4" t="str">
        <f t="shared" si="33"/>
        <v>Ecom - CONTADO / CASH - PE 4259 TEL: 958826349 ENVÍO Basado en Entregas 09</v>
      </c>
      <c r="E690" s="19">
        <v>45525</v>
      </c>
      <c r="F690" s="20" t="s">
        <v>842</v>
      </c>
      <c r="G690" s="20" t="s">
        <v>1968</v>
      </c>
      <c r="H690" s="20" t="s">
        <v>44</v>
      </c>
      <c r="I690" s="20" t="s">
        <v>45</v>
      </c>
      <c r="J690" s="20" t="s">
        <v>1969</v>
      </c>
      <c r="K690" s="20" t="s">
        <v>1970</v>
      </c>
      <c r="L690" s="20" t="s">
        <v>1971</v>
      </c>
      <c r="M690" s="20"/>
      <c r="N690" s="21">
        <v>9.3000000000000007</v>
      </c>
      <c r="O690" s="21">
        <v>0</v>
      </c>
      <c r="P690" s="20"/>
      <c r="Q690" s="19">
        <v>45525</v>
      </c>
      <c r="R690" s="20"/>
      <c r="S690" s="19">
        <v>45525</v>
      </c>
      <c r="T690" s="20" t="s">
        <v>49</v>
      </c>
      <c r="U690" s="20">
        <v>1010890</v>
      </c>
      <c r="V690" s="20">
        <v>240002611</v>
      </c>
      <c r="W690" s="20" t="s">
        <v>847</v>
      </c>
      <c r="X690" s="20" t="s">
        <v>305</v>
      </c>
      <c r="Y690" s="20" t="s">
        <v>52</v>
      </c>
      <c r="Z690" s="20" t="s">
        <v>1972</v>
      </c>
      <c r="AA690" s="20" t="s">
        <v>1973</v>
      </c>
      <c r="AB690" s="20" t="s">
        <v>270</v>
      </c>
      <c r="AC690" s="20" t="s">
        <v>167</v>
      </c>
      <c r="AD690" s="20" t="s">
        <v>56</v>
      </c>
      <c r="AE690" s="20" t="s">
        <v>864</v>
      </c>
      <c r="AF690" t="e">
        <f>VLOOKUP(L690,Contactos!B:B,1,0)</f>
        <v>#N/A</v>
      </c>
    </row>
    <row r="691" spans="1:32" ht="63.75" x14ac:dyDescent="0.2">
      <c r="A691" s="4">
        <f t="shared" si="31"/>
        <v>689</v>
      </c>
      <c r="B691" s="4" t="str">
        <f t="shared" si="32"/>
        <v>B010-00018574</v>
      </c>
      <c r="C691" s="4" t="str">
        <f>IFERROR(VLOOKUP(F691,Tablas!$A$1:$B$3,2,0),"")</f>
        <v>Boleta</v>
      </c>
      <c r="D691" s="4" t="str">
        <f t="shared" si="33"/>
        <v>Ecom - CONTADO / CASH - PE 1855 TEL: 946221937 Basado en Pedidos de client</v>
      </c>
      <c r="E691" s="19">
        <v>45404</v>
      </c>
      <c r="F691" s="20" t="s">
        <v>842</v>
      </c>
      <c r="G691" s="20" t="s">
        <v>1974</v>
      </c>
      <c r="H691" s="20" t="s">
        <v>44</v>
      </c>
      <c r="I691" s="20" t="s">
        <v>45</v>
      </c>
      <c r="J691" s="20" t="s">
        <v>1975</v>
      </c>
      <c r="K691" s="20" t="s">
        <v>1976</v>
      </c>
      <c r="L691" s="20" t="s">
        <v>1977</v>
      </c>
      <c r="M691" s="20"/>
      <c r="N691" s="21">
        <v>9.4600000000000009</v>
      </c>
      <c r="O691" s="21">
        <v>0</v>
      </c>
      <c r="P691" s="20"/>
      <c r="Q691" s="19">
        <v>45404</v>
      </c>
      <c r="R691" s="20"/>
      <c r="S691" s="19">
        <v>45404</v>
      </c>
      <c r="T691" s="20" t="s">
        <v>49</v>
      </c>
      <c r="U691" s="20">
        <v>951871</v>
      </c>
      <c r="V691" s="20">
        <v>240001050</v>
      </c>
      <c r="W691" s="20" t="s">
        <v>847</v>
      </c>
      <c r="X691" s="20" t="s">
        <v>274</v>
      </c>
      <c r="Y691" s="20" t="s">
        <v>52</v>
      </c>
      <c r="Z691" s="20" t="s">
        <v>1978</v>
      </c>
      <c r="AA691" s="20" t="s">
        <v>1979</v>
      </c>
      <c r="AB691" s="20" t="s">
        <v>863</v>
      </c>
      <c r="AC691" s="20" t="s">
        <v>689</v>
      </c>
      <c r="AD691" s="20" t="s">
        <v>56</v>
      </c>
      <c r="AE691" s="20" t="s">
        <v>864</v>
      </c>
      <c r="AF691" t="e">
        <f>VLOOKUP(L691,Contactos!B:B,1,0)</f>
        <v>#N/A</v>
      </c>
    </row>
    <row r="692" spans="1:32" ht="63.75" x14ac:dyDescent="0.2">
      <c r="A692" s="4">
        <f t="shared" si="31"/>
        <v>690</v>
      </c>
      <c r="B692" s="4" t="str">
        <f t="shared" si="32"/>
        <v>B010-00020134</v>
      </c>
      <c r="C692" s="4" t="str">
        <f>IFERROR(VLOOKUP(F692,Tablas!$A$1:$B$3,2,0),"")</f>
        <v>Boleta</v>
      </c>
      <c r="D692" s="4" t="str">
        <f t="shared" si="33"/>
        <v>Nacional - CONTADO / CASH - Pedidos de cliente - C00071053990 Basado en Entreg</v>
      </c>
      <c r="E692" s="19">
        <v>45528</v>
      </c>
      <c r="F692" s="20" t="s">
        <v>842</v>
      </c>
      <c r="G692" s="20" t="s">
        <v>1980</v>
      </c>
      <c r="H692" s="20" t="s">
        <v>44</v>
      </c>
      <c r="I692" s="20" t="s">
        <v>45</v>
      </c>
      <c r="J692" s="20" t="s">
        <v>1981</v>
      </c>
      <c r="K692" s="20" t="s">
        <v>1982</v>
      </c>
      <c r="L692" s="20" t="s">
        <v>1983</v>
      </c>
      <c r="M692" s="20"/>
      <c r="N692" s="21">
        <v>9.52</v>
      </c>
      <c r="O692" s="21">
        <v>0</v>
      </c>
      <c r="P692" s="20"/>
      <c r="Q692" s="19">
        <v>45528</v>
      </c>
      <c r="R692" s="20"/>
      <c r="S692" s="19">
        <v>45528</v>
      </c>
      <c r="T692" s="20" t="s">
        <v>49</v>
      </c>
      <c r="U692" s="20">
        <v>1012726</v>
      </c>
      <c r="V692" s="20">
        <v>240002671</v>
      </c>
      <c r="W692" s="20" t="s">
        <v>847</v>
      </c>
      <c r="X692" s="20" t="s">
        <v>848</v>
      </c>
      <c r="Y692" s="20" t="s">
        <v>52</v>
      </c>
      <c r="Z692" s="20" t="s">
        <v>1984</v>
      </c>
      <c r="AA692" s="20" t="s">
        <v>1013</v>
      </c>
      <c r="AB692" s="20" t="s">
        <v>789</v>
      </c>
      <c r="AC692" s="20" t="s">
        <v>167</v>
      </c>
      <c r="AD692" s="20" t="s">
        <v>56</v>
      </c>
      <c r="AE692" s="20" t="s">
        <v>1014</v>
      </c>
      <c r="AF692" t="e">
        <f>VLOOKUP(L692,Contactos!B:B,1,0)</f>
        <v>#N/A</v>
      </c>
    </row>
    <row r="693" spans="1:32" ht="63.75" x14ac:dyDescent="0.2">
      <c r="A693" s="4">
        <f t="shared" si="31"/>
        <v>691</v>
      </c>
      <c r="B693" s="4" t="str">
        <f t="shared" si="32"/>
        <v>B010-00020131</v>
      </c>
      <c r="C693" s="4" t="str">
        <f>IFERROR(VLOOKUP(F693,Tablas!$A$1:$B$3,2,0),"")</f>
        <v>Boleta</v>
      </c>
      <c r="D693" s="4" t="str">
        <f t="shared" si="33"/>
        <v>Nacional - CONTADO ADELANTADO / CASH IN ADVANCE - Pedidos de cliente - C00041037131 Basado en Entreg</v>
      </c>
      <c r="E693" s="19">
        <v>45528</v>
      </c>
      <c r="F693" s="20" t="s">
        <v>842</v>
      </c>
      <c r="G693" s="20" t="s">
        <v>1985</v>
      </c>
      <c r="H693" s="20" t="s">
        <v>44</v>
      </c>
      <c r="I693" s="20" t="s">
        <v>45</v>
      </c>
      <c r="J693" s="20" t="s">
        <v>1986</v>
      </c>
      <c r="K693" s="20" t="s">
        <v>1987</v>
      </c>
      <c r="L693" s="20" t="s">
        <v>1988</v>
      </c>
      <c r="M693" s="20"/>
      <c r="N693" s="21">
        <v>9.52</v>
      </c>
      <c r="O693" s="21">
        <v>0</v>
      </c>
      <c r="P693" s="20"/>
      <c r="Q693" s="19">
        <v>45528</v>
      </c>
      <c r="R693" s="20"/>
      <c r="S693" s="19">
        <v>45528</v>
      </c>
      <c r="T693" s="20" t="s">
        <v>70</v>
      </c>
      <c r="U693" s="20">
        <v>1012720</v>
      </c>
      <c r="V693" s="20">
        <v>240002668</v>
      </c>
      <c r="W693" s="20" t="s">
        <v>847</v>
      </c>
      <c r="X693" s="20" t="s">
        <v>848</v>
      </c>
      <c r="Y693" s="20" t="s">
        <v>52</v>
      </c>
      <c r="Z693" s="20" t="s">
        <v>1989</v>
      </c>
      <c r="AA693" s="20" t="s">
        <v>1013</v>
      </c>
      <c r="AB693" s="20" t="s">
        <v>789</v>
      </c>
      <c r="AC693" s="20" t="s">
        <v>167</v>
      </c>
      <c r="AD693" s="20" t="s">
        <v>56</v>
      </c>
      <c r="AE693" s="20" t="s">
        <v>1014</v>
      </c>
      <c r="AF693" t="e">
        <f>VLOOKUP(L693,Contactos!B:B,1,0)</f>
        <v>#N/A</v>
      </c>
    </row>
    <row r="694" spans="1:32" ht="63.75" x14ac:dyDescent="0.2">
      <c r="A694" s="4">
        <f t="shared" si="31"/>
        <v>692</v>
      </c>
      <c r="B694" s="4" t="str">
        <f t="shared" si="32"/>
        <v>B010-00020125</v>
      </c>
      <c r="C694" s="4" t="str">
        <f>IFERROR(VLOOKUP(F694,Tablas!$A$1:$B$3,2,0),"")</f>
        <v>Boleta</v>
      </c>
      <c r="D694" s="4" t="str">
        <f t="shared" si="33"/>
        <v>Nacional - CONTADO / CASH - Pedidos de cliente - C00007635465 Basado en Entreg</v>
      </c>
      <c r="E694" s="19">
        <v>45528</v>
      </c>
      <c r="F694" s="20" t="s">
        <v>842</v>
      </c>
      <c r="G694" s="20" t="s">
        <v>1990</v>
      </c>
      <c r="H694" s="20" t="s">
        <v>44</v>
      </c>
      <c r="I694" s="20" t="s">
        <v>45</v>
      </c>
      <c r="J694" s="20" t="s">
        <v>1991</v>
      </c>
      <c r="K694" s="20" t="s">
        <v>1992</v>
      </c>
      <c r="L694" s="20" t="s">
        <v>1993</v>
      </c>
      <c r="M694" s="20"/>
      <c r="N694" s="21">
        <v>9.52</v>
      </c>
      <c r="O694" s="21">
        <v>0</v>
      </c>
      <c r="P694" s="20"/>
      <c r="Q694" s="19">
        <v>45528</v>
      </c>
      <c r="R694" s="20"/>
      <c r="S694" s="19">
        <v>45528</v>
      </c>
      <c r="T694" s="20" t="s">
        <v>49</v>
      </c>
      <c r="U694" s="20">
        <v>1012708</v>
      </c>
      <c r="V694" s="20">
        <v>240002662</v>
      </c>
      <c r="W694" s="20" t="s">
        <v>847</v>
      </c>
      <c r="X694" s="20" t="s">
        <v>848</v>
      </c>
      <c r="Y694" s="20" t="s">
        <v>52</v>
      </c>
      <c r="Z694" s="20" t="s">
        <v>1994</v>
      </c>
      <c r="AA694" s="20" t="s">
        <v>1013</v>
      </c>
      <c r="AB694" s="20" t="s">
        <v>789</v>
      </c>
      <c r="AC694" s="20" t="s">
        <v>167</v>
      </c>
      <c r="AD694" s="20" t="s">
        <v>56</v>
      </c>
      <c r="AE694" s="20" t="s">
        <v>1014</v>
      </c>
      <c r="AF694" t="e">
        <f>VLOOKUP(L694,Contactos!B:B,1,0)</f>
        <v>#N/A</v>
      </c>
    </row>
    <row r="695" spans="1:32" ht="63.75" x14ac:dyDescent="0.2">
      <c r="A695" s="4">
        <f t="shared" si="31"/>
        <v>693</v>
      </c>
      <c r="B695" s="4" t="str">
        <f t="shared" si="32"/>
        <v>B010-00019419</v>
      </c>
      <c r="C695" s="4" t="str">
        <f>IFERROR(VLOOKUP(F695,Tablas!$A$1:$B$3,2,0),"")</f>
        <v>Boleta</v>
      </c>
      <c r="D695" s="4" t="str">
        <f t="shared" si="33"/>
        <v>Ecom - CONTADO / CASH - PE 3263 TEL: 965965551 Basado en Pedidos de client</v>
      </c>
      <c r="E695" s="19">
        <v>45477</v>
      </c>
      <c r="F695" s="20" t="s">
        <v>842</v>
      </c>
      <c r="G695" s="20" t="s">
        <v>1995</v>
      </c>
      <c r="H695" s="20" t="s">
        <v>44</v>
      </c>
      <c r="I695" s="20" t="s">
        <v>45</v>
      </c>
      <c r="J695" s="20" t="s">
        <v>1996</v>
      </c>
      <c r="K695" s="20" t="s">
        <v>1997</v>
      </c>
      <c r="L695" s="20" t="s">
        <v>1998</v>
      </c>
      <c r="M695" s="20"/>
      <c r="N695" s="21">
        <v>9.56</v>
      </c>
      <c r="O695" s="21">
        <v>0</v>
      </c>
      <c r="P695" s="20"/>
      <c r="Q695" s="19">
        <v>45477</v>
      </c>
      <c r="R695" s="20"/>
      <c r="S695" s="19">
        <v>45477</v>
      </c>
      <c r="T695" s="20" t="s">
        <v>49</v>
      </c>
      <c r="U695" s="20">
        <v>990015</v>
      </c>
      <c r="V695" s="20">
        <v>240001954</v>
      </c>
      <c r="W695" s="20" t="s">
        <v>847</v>
      </c>
      <c r="X695" s="20" t="s">
        <v>917</v>
      </c>
      <c r="Y695" s="20" t="s">
        <v>52</v>
      </c>
      <c r="Z695" s="20" t="s">
        <v>1999</v>
      </c>
      <c r="AA695" s="20" t="s">
        <v>2000</v>
      </c>
      <c r="AB695" s="20" t="s">
        <v>1041</v>
      </c>
      <c r="AC695" s="20" t="s">
        <v>689</v>
      </c>
      <c r="AD695" s="20" t="s">
        <v>56</v>
      </c>
      <c r="AE695" s="20" t="s">
        <v>864</v>
      </c>
      <c r="AF695" t="e">
        <f>VLOOKUP(L695,Contactos!B:B,1,0)</f>
        <v>#N/A</v>
      </c>
    </row>
    <row r="696" spans="1:32" ht="63.75" x14ac:dyDescent="0.2">
      <c r="A696" s="4">
        <f t="shared" si="31"/>
        <v>694</v>
      </c>
      <c r="B696" s="4" t="str">
        <f t="shared" si="32"/>
        <v>B010-00018545</v>
      </c>
      <c r="C696" s="4" t="str">
        <f>IFERROR(VLOOKUP(F696,Tablas!$A$1:$B$3,2,0),"")</f>
        <v>Boleta</v>
      </c>
      <c r="D696" s="4" t="str">
        <f t="shared" si="33"/>
        <v>Ecom - CONTADO / CASH - PE 1796 TEL: 998442632 Basado en Pedidos de client</v>
      </c>
      <c r="E696" s="19">
        <v>45400</v>
      </c>
      <c r="F696" s="20" t="s">
        <v>842</v>
      </c>
      <c r="G696" s="20" t="s">
        <v>2001</v>
      </c>
      <c r="H696" s="20" t="s">
        <v>44</v>
      </c>
      <c r="I696" s="20" t="s">
        <v>45</v>
      </c>
      <c r="J696" s="20" t="s">
        <v>2002</v>
      </c>
      <c r="K696" s="20" t="s">
        <v>2003</v>
      </c>
      <c r="L696" s="20" t="s">
        <v>2004</v>
      </c>
      <c r="M696" s="20"/>
      <c r="N696" s="21">
        <v>9.7100000000000009</v>
      </c>
      <c r="O696" s="21">
        <v>0</v>
      </c>
      <c r="P696" s="20"/>
      <c r="Q696" s="19">
        <v>45400</v>
      </c>
      <c r="R696" s="20"/>
      <c r="S696" s="19">
        <v>45400</v>
      </c>
      <c r="T696" s="20" t="s">
        <v>49</v>
      </c>
      <c r="U696" s="20">
        <v>948086</v>
      </c>
      <c r="V696" s="20">
        <v>240001021</v>
      </c>
      <c r="W696" s="20" t="s">
        <v>847</v>
      </c>
      <c r="X696" s="20" t="s">
        <v>305</v>
      </c>
      <c r="Y696" s="20" t="s">
        <v>52</v>
      </c>
      <c r="Z696" s="20" t="s">
        <v>2005</v>
      </c>
      <c r="AA696" s="20" t="s">
        <v>2006</v>
      </c>
      <c r="AB696" s="20" t="s">
        <v>1041</v>
      </c>
      <c r="AC696" s="20" t="s">
        <v>689</v>
      </c>
      <c r="AD696" s="20" t="s">
        <v>56</v>
      </c>
      <c r="AE696" s="20" t="s">
        <v>864</v>
      </c>
      <c r="AF696" t="e">
        <f>VLOOKUP(L696,Contactos!B:B,1,0)</f>
        <v>#N/A</v>
      </c>
    </row>
    <row r="697" spans="1:32" ht="51" x14ac:dyDescent="0.2">
      <c r="A697" s="4">
        <f t="shared" si="31"/>
        <v>695</v>
      </c>
      <c r="B697" s="4" t="str">
        <f t="shared" si="32"/>
        <v>B010-00020422</v>
      </c>
      <c r="C697" s="4" t="str">
        <f>IFERROR(VLOOKUP(F697,Tablas!$A$1:$B$3,2,0),"")</f>
        <v>Boleta</v>
      </c>
      <c r="D697" s="4" t="str">
        <f t="shared" si="33"/>
        <v>Ecom - CONTADO / CASH - PE 4753 SHALOM PARA: Segundo Felipe Ortiz Huertas</v>
      </c>
      <c r="E697" s="19">
        <v>45552</v>
      </c>
      <c r="F697" s="20" t="s">
        <v>842</v>
      </c>
      <c r="G697" s="20" t="s">
        <v>2007</v>
      </c>
      <c r="H697" s="20" t="s">
        <v>44</v>
      </c>
      <c r="I697" s="20" t="s">
        <v>45</v>
      </c>
      <c r="J697" s="20" t="s">
        <v>2008</v>
      </c>
      <c r="K697" s="20" t="s">
        <v>2009</v>
      </c>
      <c r="L697" s="20" t="s">
        <v>2010</v>
      </c>
      <c r="M697" s="20"/>
      <c r="N697" s="21">
        <v>9.76</v>
      </c>
      <c r="O697" s="21">
        <v>0</v>
      </c>
      <c r="P697" s="20"/>
      <c r="Q697" s="19">
        <v>45552</v>
      </c>
      <c r="R697" s="20"/>
      <c r="S697" s="19">
        <v>45552</v>
      </c>
      <c r="T697" s="20" t="s">
        <v>49</v>
      </c>
      <c r="U697" s="20">
        <v>1025489</v>
      </c>
      <c r="V697" s="20">
        <v>240002959</v>
      </c>
      <c r="W697" s="20" t="s">
        <v>847</v>
      </c>
      <c r="X697" s="20" t="s">
        <v>305</v>
      </c>
      <c r="Y697" s="20" t="s">
        <v>52</v>
      </c>
      <c r="Z697" s="20" t="s">
        <v>2011</v>
      </c>
      <c r="AA697" s="20" t="s">
        <v>2012</v>
      </c>
      <c r="AB697" s="20" t="s">
        <v>2013</v>
      </c>
      <c r="AC697" s="20" t="s">
        <v>2014</v>
      </c>
      <c r="AD697" s="20" t="s">
        <v>56</v>
      </c>
      <c r="AE697" s="20" t="s">
        <v>864</v>
      </c>
      <c r="AF697" t="e">
        <f>VLOOKUP(L697,Contactos!B:B,1,0)</f>
        <v>#N/A</v>
      </c>
    </row>
    <row r="698" spans="1:32" ht="63.75" x14ac:dyDescent="0.2">
      <c r="A698" s="4">
        <f t="shared" si="31"/>
        <v>696</v>
      </c>
      <c r="B698" s="4" t="str">
        <f t="shared" si="32"/>
        <v>B010-00018573</v>
      </c>
      <c r="C698" s="4" t="str">
        <f>IFERROR(VLOOKUP(F698,Tablas!$A$1:$B$3,2,0),"")</f>
        <v>Boleta</v>
      </c>
      <c r="D698" s="4" t="str">
        <f t="shared" si="33"/>
        <v>Ecom - CONTADO / CASH - PE 1854 TEL: 999708203 Basado en Entregas 09-0010-</v>
      </c>
      <c r="E698" s="19">
        <v>45404</v>
      </c>
      <c r="F698" s="20" t="s">
        <v>842</v>
      </c>
      <c r="G698" s="20" t="s">
        <v>2015</v>
      </c>
      <c r="H698" s="20" t="s">
        <v>44</v>
      </c>
      <c r="I698" s="20" t="s">
        <v>45</v>
      </c>
      <c r="J698" s="20" t="s">
        <v>1345</v>
      </c>
      <c r="K698" s="20" t="s">
        <v>1346</v>
      </c>
      <c r="L698" s="20" t="s">
        <v>1347</v>
      </c>
      <c r="M698" s="20"/>
      <c r="N698" s="21">
        <v>9.7799999999999994</v>
      </c>
      <c r="O698" s="21">
        <v>0</v>
      </c>
      <c r="P698" s="20"/>
      <c r="Q698" s="19">
        <v>45404</v>
      </c>
      <c r="R698" s="20"/>
      <c r="S698" s="19">
        <v>45404</v>
      </c>
      <c r="T698" s="20" t="s">
        <v>49</v>
      </c>
      <c r="U698" s="20">
        <v>951869</v>
      </c>
      <c r="V698" s="20">
        <v>240001049</v>
      </c>
      <c r="W698" s="20" t="s">
        <v>847</v>
      </c>
      <c r="X698" s="20" t="s">
        <v>274</v>
      </c>
      <c r="Y698" s="20" t="s">
        <v>52</v>
      </c>
      <c r="Z698" s="20" t="s">
        <v>2016</v>
      </c>
      <c r="AA698" s="20" t="s">
        <v>353</v>
      </c>
      <c r="AB698" s="20" t="s">
        <v>54</v>
      </c>
      <c r="AC698" s="20" t="s">
        <v>689</v>
      </c>
      <c r="AD698" s="20" t="s">
        <v>56</v>
      </c>
      <c r="AE698" s="20" t="s">
        <v>864</v>
      </c>
      <c r="AF698" t="e">
        <f>VLOOKUP(L698,Contactos!B:B,1,0)</f>
        <v>#N/A</v>
      </c>
    </row>
    <row r="699" spans="1:32" ht="63.75" x14ac:dyDescent="0.2">
      <c r="A699" s="4">
        <f t="shared" si="31"/>
        <v>697</v>
      </c>
      <c r="B699" s="4" t="str">
        <f t="shared" si="32"/>
        <v>B010-00019009</v>
      </c>
      <c r="C699" s="4" t="str">
        <f>IFERROR(VLOOKUP(F699,Tablas!$A$1:$B$3,2,0),"")</f>
        <v>Boleta</v>
      </c>
      <c r="D699" s="4" t="str">
        <f t="shared" si="33"/>
        <v>Ecom - CONTADO / CASH - PE 2587 TEL: 967140980 Basado en Pedidos de client</v>
      </c>
      <c r="E699" s="19">
        <v>45439</v>
      </c>
      <c r="F699" s="20" t="s">
        <v>842</v>
      </c>
      <c r="G699" s="20" t="s">
        <v>2017</v>
      </c>
      <c r="H699" s="20" t="s">
        <v>44</v>
      </c>
      <c r="I699" s="20" t="s">
        <v>45</v>
      </c>
      <c r="J699" s="20" t="s">
        <v>1451</v>
      </c>
      <c r="K699" s="20" t="s">
        <v>1452</v>
      </c>
      <c r="L699" s="20" t="s">
        <v>1453</v>
      </c>
      <c r="M699" s="20"/>
      <c r="N699" s="21">
        <v>9.81</v>
      </c>
      <c r="O699" s="21">
        <v>0</v>
      </c>
      <c r="P699" s="20"/>
      <c r="Q699" s="19">
        <v>45439</v>
      </c>
      <c r="R699" s="20"/>
      <c r="S699" s="19">
        <v>45439</v>
      </c>
      <c r="T699" s="20" t="s">
        <v>49</v>
      </c>
      <c r="U699" s="20">
        <v>971052</v>
      </c>
      <c r="V699" s="20">
        <v>240001541</v>
      </c>
      <c r="W699" s="20" t="s">
        <v>847</v>
      </c>
      <c r="X699" s="20" t="s">
        <v>274</v>
      </c>
      <c r="Y699" s="20" t="s">
        <v>52</v>
      </c>
      <c r="Z699" s="20" t="s">
        <v>2018</v>
      </c>
      <c r="AA699" s="20" t="s">
        <v>1455</v>
      </c>
      <c r="AB699" s="20" t="s">
        <v>912</v>
      </c>
      <c r="AC699" s="20" t="s">
        <v>689</v>
      </c>
      <c r="AD699" s="20" t="s">
        <v>56</v>
      </c>
      <c r="AE699" s="20" t="s">
        <v>864</v>
      </c>
      <c r="AF699" t="e">
        <f>VLOOKUP(L699,Contactos!B:B,1,0)</f>
        <v>#N/A</v>
      </c>
    </row>
    <row r="700" spans="1:32" ht="51" x14ac:dyDescent="0.2">
      <c r="A700" s="4">
        <f t="shared" si="31"/>
        <v>698</v>
      </c>
      <c r="B700" s="4" t="str">
        <f t="shared" si="32"/>
        <v>B010-00020511</v>
      </c>
      <c r="C700" s="4" t="str">
        <f>IFERROR(VLOOKUP(F700,Tablas!$A$1:$B$3,2,0),"")</f>
        <v>Boleta</v>
      </c>
      <c r="D700" s="4" t="str">
        <f t="shared" si="33"/>
        <v>Ecom - CONTADO / CASH - PE 5048 TEL: 952982203 ENVÍO Basado en Entregas 09</v>
      </c>
      <c r="E700" s="19">
        <v>45560</v>
      </c>
      <c r="F700" s="20" t="s">
        <v>842</v>
      </c>
      <c r="G700" s="20" t="s">
        <v>2019</v>
      </c>
      <c r="H700" s="20" t="s">
        <v>44</v>
      </c>
      <c r="I700" s="20" t="s">
        <v>45</v>
      </c>
      <c r="J700" s="20" t="s">
        <v>2020</v>
      </c>
      <c r="K700" s="20" t="s">
        <v>2021</v>
      </c>
      <c r="L700" s="20" t="s">
        <v>2022</v>
      </c>
      <c r="M700" s="20"/>
      <c r="N700" s="21">
        <v>9.83</v>
      </c>
      <c r="O700" s="21">
        <v>0</v>
      </c>
      <c r="P700" s="20"/>
      <c r="Q700" s="19">
        <v>45560</v>
      </c>
      <c r="R700" s="20"/>
      <c r="S700" s="19">
        <v>45560</v>
      </c>
      <c r="T700" s="20" t="s">
        <v>49</v>
      </c>
      <c r="U700" s="20">
        <v>1030264</v>
      </c>
      <c r="V700" s="20">
        <v>240003048</v>
      </c>
      <c r="W700" s="20" t="s">
        <v>847</v>
      </c>
      <c r="X700" s="20" t="s">
        <v>305</v>
      </c>
      <c r="Y700" s="20" t="s">
        <v>52</v>
      </c>
      <c r="Z700" s="20" t="s">
        <v>2023</v>
      </c>
      <c r="AA700" s="20" t="s">
        <v>808</v>
      </c>
      <c r="AB700" s="20" t="s">
        <v>54</v>
      </c>
      <c r="AC700" s="20" t="s">
        <v>2024</v>
      </c>
      <c r="AD700" s="20" t="s">
        <v>56</v>
      </c>
      <c r="AE700" s="20" t="s">
        <v>864</v>
      </c>
      <c r="AF700" t="e">
        <f>VLOOKUP(L700,Contactos!B:B,1,0)</f>
        <v>#N/A</v>
      </c>
    </row>
    <row r="701" spans="1:32" ht="63.75" x14ac:dyDescent="0.2">
      <c r="A701" s="4">
        <f t="shared" si="31"/>
        <v>699</v>
      </c>
      <c r="B701" s="4" t="str">
        <f t="shared" si="32"/>
        <v>B010-00019282</v>
      </c>
      <c r="C701" s="4" t="str">
        <f>IFERROR(VLOOKUP(F701,Tablas!$A$1:$B$3,2,0),"")</f>
        <v>Boleta</v>
      </c>
      <c r="D701" s="4" t="str">
        <f t="shared" si="33"/>
        <v>Ecom - CONTADO / CASH - PE 2956 RECOGE: Cecilia Tupayachi Alvis DNI: 45311</v>
      </c>
      <c r="E701" s="19">
        <v>45460</v>
      </c>
      <c r="F701" s="20" t="s">
        <v>842</v>
      </c>
      <c r="G701" s="20" t="s">
        <v>2025</v>
      </c>
      <c r="H701" s="20" t="s">
        <v>44</v>
      </c>
      <c r="I701" s="20" t="s">
        <v>45</v>
      </c>
      <c r="J701" s="20" t="s">
        <v>2026</v>
      </c>
      <c r="K701" s="20" t="s">
        <v>2027</v>
      </c>
      <c r="L701" s="20" t="s">
        <v>2028</v>
      </c>
      <c r="M701" s="20"/>
      <c r="N701" s="21">
        <v>9.83</v>
      </c>
      <c r="O701" s="21">
        <v>0</v>
      </c>
      <c r="P701" s="20"/>
      <c r="Q701" s="19">
        <v>45460</v>
      </c>
      <c r="R701" s="20"/>
      <c r="S701" s="19">
        <v>45460</v>
      </c>
      <c r="T701" s="20" t="s">
        <v>49</v>
      </c>
      <c r="U701" s="20">
        <v>981994</v>
      </c>
      <c r="V701" s="20">
        <v>240001817</v>
      </c>
      <c r="W701" s="20" t="s">
        <v>847</v>
      </c>
      <c r="X701" s="20" t="s">
        <v>274</v>
      </c>
      <c r="Y701" s="20" t="s">
        <v>52</v>
      </c>
      <c r="Z701" s="20" t="s">
        <v>2029</v>
      </c>
      <c r="AA701" s="20" t="s">
        <v>2030</v>
      </c>
      <c r="AB701" s="20" t="s">
        <v>2031</v>
      </c>
      <c r="AC701" s="20" t="s">
        <v>2032</v>
      </c>
      <c r="AD701" s="20" t="s">
        <v>56</v>
      </c>
      <c r="AE701" s="20" t="s">
        <v>864</v>
      </c>
      <c r="AF701" t="e">
        <f>VLOOKUP(L701,Contactos!B:B,1,0)</f>
        <v>#N/A</v>
      </c>
    </row>
    <row r="702" spans="1:32" ht="51" x14ac:dyDescent="0.2">
      <c r="A702" s="4">
        <f t="shared" si="31"/>
        <v>700</v>
      </c>
      <c r="B702" s="4" t="str">
        <f t="shared" si="32"/>
        <v>B010-00020387</v>
      </c>
      <c r="C702" s="4" t="str">
        <f>IFERROR(VLOOKUP(F702,Tablas!$A$1:$B$3,2,0),"")</f>
        <v>Boleta</v>
      </c>
      <c r="D702" s="4" t="str">
        <f t="shared" si="33"/>
        <v>Ecom - CONTADO / CASH - PE 4782 TEL: 947028574 ENVÍO Basado en Entregas 09</v>
      </c>
      <c r="E702" s="19">
        <v>45547</v>
      </c>
      <c r="F702" s="20" t="s">
        <v>842</v>
      </c>
      <c r="G702" s="20" t="s">
        <v>2033</v>
      </c>
      <c r="H702" s="20" t="s">
        <v>44</v>
      </c>
      <c r="I702" s="20" t="s">
        <v>45</v>
      </c>
      <c r="J702" s="20" t="s">
        <v>1386</v>
      </c>
      <c r="K702" s="20" t="s">
        <v>1387</v>
      </c>
      <c r="L702" s="20" t="s">
        <v>1388</v>
      </c>
      <c r="M702" s="20"/>
      <c r="N702" s="21">
        <v>9.85</v>
      </c>
      <c r="O702" s="21">
        <v>0</v>
      </c>
      <c r="P702" s="20"/>
      <c r="Q702" s="19">
        <v>45547</v>
      </c>
      <c r="R702" s="20"/>
      <c r="S702" s="19">
        <v>45547</v>
      </c>
      <c r="T702" s="20" t="s">
        <v>49</v>
      </c>
      <c r="U702" s="20">
        <v>1023136</v>
      </c>
      <c r="V702" s="20">
        <v>240002924</v>
      </c>
      <c r="W702" s="20" t="s">
        <v>847</v>
      </c>
      <c r="X702" s="20" t="s">
        <v>274</v>
      </c>
      <c r="Y702" s="20" t="s">
        <v>52</v>
      </c>
      <c r="Z702" s="20" t="s">
        <v>2034</v>
      </c>
      <c r="AA702" s="20" t="s">
        <v>808</v>
      </c>
      <c r="AB702" s="20" t="s">
        <v>54</v>
      </c>
      <c r="AC702" s="20" t="s">
        <v>689</v>
      </c>
      <c r="AD702" s="20" t="s">
        <v>56</v>
      </c>
      <c r="AE702" s="20" t="s">
        <v>864</v>
      </c>
      <c r="AF702" t="e">
        <f>VLOOKUP(L702,Contactos!B:B,1,0)</f>
        <v>#N/A</v>
      </c>
    </row>
    <row r="703" spans="1:32" ht="63.75" x14ac:dyDescent="0.2">
      <c r="A703" s="4">
        <f t="shared" si="31"/>
        <v>701</v>
      </c>
      <c r="B703" s="4" t="str">
        <f t="shared" si="32"/>
        <v>B010-00018568</v>
      </c>
      <c r="C703" s="4" t="str">
        <f>IFERROR(VLOOKUP(F703,Tablas!$A$1:$B$3,2,0),"")</f>
        <v>Boleta</v>
      </c>
      <c r="D703" s="4" t="str">
        <f t="shared" si="33"/>
        <v>Venta Asistida - CONTADO / CASH - pe 1840 tel: 924343145 Basado en Entregas 09-0010-</v>
      </c>
      <c r="E703" s="19">
        <v>45404</v>
      </c>
      <c r="F703" s="20" t="s">
        <v>842</v>
      </c>
      <c r="G703" s="20" t="s">
        <v>2035</v>
      </c>
      <c r="H703" s="20" t="s">
        <v>44</v>
      </c>
      <c r="I703" s="20" t="s">
        <v>45</v>
      </c>
      <c r="J703" s="20" t="s">
        <v>2036</v>
      </c>
      <c r="K703" s="20" t="s">
        <v>2037</v>
      </c>
      <c r="L703" s="20" t="s">
        <v>2038</v>
      </c>
      <c r="M703" s="20"/>
      <c r="N703" s="21">
        <v>9.85</v>
      </c>
      <c r="O703" s="21">
        <v>0</v>
      </c>
      <c r="P703" s="20"/>
      <c r="Q703" s="19">
        <v>45404</v>
      </c>
      <c r="R703" s="20"/>
      <c r="S703" s="19">
        <v>45404</v>
      </c>
      <c r="T703" s="20" t="s">
        <v>49</v>
      </c>
      <c r="U703" s="20">
        <v>949373</v>
      </c>
      <c r="V703" s="20">
        <v>240001044</v>
      </c>
      <c r="W703" s="20" t="s">
        <v>847</v>
      </c>
      <c r="X703" s="20" t="s">
        <v>274</v>
      </c>
      <c r="Y703" s="20" t="s">
        <v>52</v>
      </c>
      <c r="Z703" s="20" t="s">
        <v>2039</v>
      </c>
      <c r="AA703" s="20" t="s">
        <v>1449</v>
      </c>
      <c r="AB703" s="20" t="s">
        <v>54</v>
      </c>
      <c r="AC703" s="20" t="s">
        <v>167</v>
      </c>
      <c r="AD703" s="20" t="s">
        <v>56</v>
      </c>
      <c r="AE703" s="20" t="s">
        <v>983</v>
      </c>
      <c r="AF703" t="e">
        <f>VLOOKUP(L703,Contactos!B:B,1,0)</f>
        <v>#N/A</v>
      </c>
    </row>
    <row r="704" spans="1:32" ht="25.5" x14ac:dyDescent="0.2">
      <c r="A704" s="4">
        <f t="shared" si="31"/>
        <v>702</v>
      </c>
      <c r="B704" s="4" t="str">
        <f t="shared" si="32"/>
        <v/>
      </c>
      <c r="C704" s="4" t="str">
        <f>IFERROR(VLOOKUP(F704,Tablas!$A$1:$B$3,2,0),"")</f>
        <v/>
      </c>
      <c r="D704" s="4" t="str">
        <f t="shared" si="33"/>
        <v xml:space="preserve"> - CONTADO / CASH - Dif. en cambio</v>
      </c>
      <c r="E704" s="19">
        <v>45230</v>
      </c>
      <c r="F704" s="20" t="s">
        <v>27</v>
      </c>
      <c r="G704" s="20"/>
      <c r="H704" s="20" t="s">
        <v>44</v>
      </c>
      <c r="I704" s="20" t="s">
        <v>45</v>
      </c>
      <c r="J704" s="20" t="s">
        <v>757</v>
      </c>
      <c r="K704" s="20" t="s">
        <v>758</v>
      </c>
      <c r="L704" s="20" t="s">
        <v>759</v>
      </c>
      <c r="M704" s="20"/>
      <c r="N704" s="21">
        <v>9.92</v>
      </c>
      <c r="O704" s="21">
        <v>0</v>
      </c>
      <c r="P704" s="20"/>
      <c r="Q704" s="19">
        <v>45230</v>
      </c>
      <c r="R704" s="20"/>
      <c r="S704" s="19">
        <v>45230</v>
      </c>
      <c r="T704" s="20" t="s">
        <v>49</v>
      </c>
      <c r="U704" s="20">
        <v>878560</v>
      </c>
      <c r="V704" s="20">
        <v>230035599</v>
      </c>
      <c r="W704" s="20" t="s">
        <v>50</v>
      </c>
      <c r="X704" s="20" t="s">
        <v>841</v>
      </c>
      <c r="Y704" s="20" t="s">
        <v>52</v>
      </c>
      <c r="Z704" s="20" t="s">
        <v>63</v>
      </c>
      <c r="AA704" s="20" t="s">
        <v>760</v>
      </c>
      <c r="AB704" s="20" t="s">
        <v>544</v>
      </c>
      <c r="AC704" s="20" t="s">
        <v>167</v>
      </c>
      <c r="AD704" s="20" t="s">
        <v>56</v>
      </c>
      <c r="AE704" s="20"/>
      <c r="AF704" t="str">
        <f>VLOOKUP(L704,Contactos!B:B,1,0)</f>
        <v>INTERNATIONAL FREIGHT SHIPPING S.A.C.</v>
      </c>
    </row>
    <row r="705" spans="1:32" ht="63.75" x14ac:dyDescent="0.2">
      <c r="A705" s="4">
        <f t="shared" si="31"/>
        <v>703</v>
      </c>
      <c r="B705" s="4" t="str">
        <f t="shared" si="32"/>
        <v>B010-00020068</v>
      </c>
      <c r="C705" s="4" t="str">
        <f>IFERROR(VLOOKUP(F705,Tablas!$A$1:$B$3,2,0),"")</f>
        <v>Boleta</v>
      </c>
      <c r="D705" s="4" t="str">
        <f t="shared" si="33"/>
        <v>Ecom - CONTADO / CASH - PE 4252 TEL: 997438868 RECOJO Basado en Entregas 0</v>
      </c>
      <c r="E705" s="19">
        <v>45524</v>
      </c>
      <c r="F705" s="20" t="s">
        <v>842</v>
      </c>
      <c r="G705" s="20" t="s">
        <v>2040</v>
      </c>
      <c r="H705" s="20" t="s">
        <v>44</v>
      </c>
      <c r="I705" s="20" t="s">
        <v>45</v>
      </c>
      <c r="J705" s="20" t="s">
        <v>2041</v>
      </c>
      <c r="K705" s="20" t="s">
        <v>2042</v>
      </c>
      <c r="L705" s="20" t="s">
        <v>2043</v>
      </c>
      <c r="M705" s="20"/>
      <c r="N705" s="21">
        <v>10.130000000000001</v>
      </c>
      <c r="O705" s="21">
        <v>0</v>
      </c>
      <c r="P705" s="20"/>
      <c r="Q705" s="19">
        <v>45524</v>
      </c>
      <c r="R705" s="20"/>
      <c r="S705" s="19">
        <v>45524</v>
      </c>
      <c r="T705" s="20" t="s">
        <v>49</v>
      </c>
      <c r="U705" s="20">
        <v>1010788</v>
      </c>
      <c r="V705" s="20">
        <v>240002605</v>
      </c>
      <c r="W705" s="20" t="s">
        <v>847</v>
      </c>
      <c r="X705" s="20" t="s">
        <v>274</v>
      </c>
      <c r="Y705" s="20" t="s">
        <v>52</v>
      </c>
      <c r="Z705" s="20" t="s">
        <v>2044</v>
      </c>
      <c r="AA705" s="20" t="s">
        <v>2045</v>
      </c>
      <c r="AB705" s="20" t="s">
        <v>328</v>
      </c>
      <c r="AC705" s="20" t="s">
        <v>167</v>
      </c>
      <c r="AD705" s="20" t="s">
        <v>56</v>
      </c>
      <c r="AE705" s="20" t="s">
        <v>864</v>
      </c>
      <c r="AF705" t="e">
        <f>VLOOKUP(L705,Contactos!B:B,1,0)</f>
        <v>#N/A</v>
      </c>
    </row>
    <row r="706" spans="1:32" ht="51" x14ac:dyDescent="0.2">
      <c r="A706" s="4">
        <f t="shared" si="31"/>
        <v>704</v>
      </c>
      <c r="B706" s="4" t="str">
        <f t="shared" si="32"/>
        <v>B010-00020175</v>
      </c>
      <c r="C706" s="4" t="str">
        <f>IFERROR(VLOOKUP(F706,Tablas!$A$1:$B$3,2,0),"")</f>
        <v>Boleta</v>
      </c>
      <c r="D706" s="4" t="str">
        <f t="shared" si="33"/>
        <v>Ecom - CONTADO / CASH - PE 4409 TEL: 943104321 ENVÍO Basado en Pedidos de</v>
      </c>
      <c r="E706" s="19">
        <v>45530</v>
      </c>
      <c r="F706" s="20" t="s">
        <v>842</v>
      </c>
      <c r="G706" s="20" t="s">
        <v>2046</v>
      </c>
      <c r="H706" s="20" t="s">
        <v>44</v>
      </c>
      <c r="I706" s="20" t="s">
        <v>45</v>
      </c>
      <c r="J706" s="20" t="s">
        <v>2047</v>
      </c>
      <c r="K706" s="20" t="s">
        <v>2048</v>
      </c>
      <c r="L706" s="20" t="s">
        <v>2049</v>
      </c>
      <c r="M706" s="20"/>
      <c r="N706" s="21">
        <v>10.130000000000001</v>
      </c>
      <c r="O706" s="21">
        <v>0</v>
      </c>
      <c r="P706" s="20"/>
      <c r="Q706" s="19">
        <v>45530</v>
      </c>
      <c r="R706" s="20"/>
      <c r="S706" s="19">
        <v>45530</v>
      </c>
      <c r="T706" s="20" t="s">
        <v>49</v>
      </c>
      <c r="U706" s="20">
        <v>1013353</v>
      </c>
      <c r="V706" s="20">
        <v>240002712</v>
      </c>
      <c r="W706" s="20" t="s">
        <v>847</v>
      </c>
      <c r="X706" s="20" t="s">
        <v>305</v>
      </c>
      <c r="Y706" s="20" t="s">
        <v>52</v>
      </c>
      <c r="Z706" s="20" t="s">
        <v>2050</v>
      </c>
      <c r="AA706" s="20" t="s">
        <v>2051</v>
      </c>
      <c r="AB706" s="20" t="s">
        <v>1144</v>
      </c>
      <c r="AC706" s="20" t="s">
        <v>991</v>
      </c>
      <c r="AD706" s="20" t="s">
        <v>56</v>
      </c>
      <c r="AE706" s="20" t="s">
        <v>864</v>
      </c>
      <c r="AF706" t="e">
        <f>VLOOKUP(L706,Contactos!B:B,1,0)</f>
        <v>#N/A</v>
      </c>
    </row>
    <row r="707" spans="1:32" ht="51" x14ac:dyDescent="0.2">
      <c r="A707" s="4">
        <f t="shared" si="31"/>
        <v>705</v>
      </c>
      <c r="B707" s="4" t="str">
        <f t="shared" si="32"/>
        <v>B010-00020331</v>
      </c>
      <c r="C707" s="4" t="str">
        <f>IFERROR(VLOOKUP(F707,Tablas!$A$1:$B$3,2,0),"")</f>
        <v>Boleta</v>
      </c>
      <c r="D707" s="4" t="str">
        <f t="shared" si="33"/>
        <v>Ecom - CONTADO / CASH - PE 4689 TEL: 998114061 ENVÍO Basado en Pedidos de</v>
      </c>
      <c r="E707" s="19">
        <v>45544</v>
      </c>
      <c r="F707" s="20" t="s">
        <v>842</v>
      </c>
      <c r="G707" s="20" t="s">
        <v>2052</v>
      </c>
      <c r="H707" s="20" t="s">
        <v>44</v>
      </c>
      <c r="I707" s="20" t="s">
        <v>45</v>
      </c>
      <c r="J707" s="20" t="s">
        <v>2053</v>
      </c>
      <c r="K707" s="20" t="s">
        <v>2054</v>
      </c>
      <c r="L707" s="20" t="s">
        <v>2055</v>
      </c>
      <c r="M707" s="20"/>
      <c r="N707" s="21">
        <v>10.130000000000001</v>
      </c>
      <c r="O707" s="21">
        <v>0</v>
      </c>
      <c r="P707" s="20"/>
      <c r="Q707" s="19">
        <v>45544</v>
      </c>
      <c r="R707" s="20"/>
      <c r="S707" s="19">
        <v>45544</v>
      </c>
      <c r="T707" s="20" t="s">
        <v>49</v>
      </c>
      <c r="U707" s="20">
        <v>1020509</v>
      </c>
      <c r="V707" s="20">
        <v>240002868</v>
      </c>
      <c r="W707" s="20" t="s">
        <v>847</v>
      </c>
      <c r="X707" s="20" t="s">
        <v>917</v>
      </c>
      <c r="Y707" s="20" t="s">
        <v>52</v>
      </c>
      <c r="Z707" s="20" t="s">
        <v>2056</v>
      </c>
      <c r="AA707" s="20" t="s">
        <v>808</v>
      </c>
      <c r="AB707" s="20" t="s">
        <v>54</v>
      </c>
      <c r="AC707" s="20" t="s">
        <v>689</v>
      </c>
      <c r="AD707" s="20" t="s">
        <v>56</v>
      </c>
      <c r="AE707" s="20" t="s">
        <v>864</v>
      </c>
      <c r="AF707" t="e">
        <f>VLOOKUP(L707,Contactos!B:B,1,0)</f>
        <v>#N/A</v>
      </c>
    </row>
    <row r="708" spans="1:32" ht="63.75" x14ac:dyDescent="0.2">
      <c r="A708" s="4">
        <f t="shared" ref="A708:A771" si="34">ROW()-2</f>
        <v>706</v>
      </c>
      <c r="B708" s="4" t="str">
        <f t="shared" ref="B708:B771" si="35">MID(G708,4,20)</f>
        <v>B010-00020531</v>
      </c>
      <c r="C708" s="4" t="str">
        <f>IFERROR(VLOOKUP(F708,Tablas!$A$1:$B$3,2,0),"")</f>
        <v>Boleta</v>
      </c>
      <c r="D708" s="4" t="str">
        <f t="shared" ref="D708:D771" si="36">CONCATENATE(AE708," - ",T708," - ",Z708)</f>
        <v>Ecom - CONTADO / CASH - PE 5095 TEL: 951067889 RECOJO PET NUTRISCIENCE Bas</v>
      </c>
      <c r="E708" s="19">
        <v>45562</v>
      </c>
      <c r="F708" s="20" t="s">
        <v>842</v>
      </c>
      <c r="G708" s="20" t="s">
        <v>2057</v>
      </c>
      <c r="H708" s="20" t="s">
        <v>44</v>
      </c>
      <c r="I708" s="20" t="s">
        <v>45</v>
      </c>
      <c r="J708" s="20" t="s">
        <v>2058</v>
      </c>
      <c r="K708" s="20" t="s">
        <v>2059</v>
      </c>
      <c r="L708" s="20" t="s">
        <v>2060</v>
      </c>
      <c r="M708" s="20"/>
      <c r="N708" s="21">
        <v>10.210000000000001</v>
      </c>
      <c r="O708" s="21">
        <v>0</v>
      </c>
      <c r="P708" s="20"/>
      <c r="Q708" s="19">
        <v>45562</v>
      </c>
      <c r="R708" s="20"/>
      <c r="S708" s="19">
        <v>45562</v>
      </c>
      <c r="T708" s="20" t="s">
        <v>49</v>
      </c>
      <c r="U708" s="20">
        <v>1030849</v>
      </c>
      <c r="V708" s="20">
        <v>240003068</v>
      </c>
      <c r="W708" s="20" t="s">
        <v>847</v>
      </c>
      <c r="X708" s="20" t="s">
        <v>848</v>
      </c>
      <c r="Y708" s="20" t="s">
        <v>52</v>
      </c>
      <c r="Z708" s="20" t="s">
        <v>2061</v>
      </c>
      <c r="AA708" s="20" t="s">
        <v>372</v>
      </c>
      <c r="AB708" s="20" t="s">
        <v>54</v>
      </c>
      <c r="AC708" s="20" t="s">
        <v>167</v>
      </c>
      <c r="AD708" s="20" t="s">
        <v>56</v>
      </c>
      <c r="AE708" s="20" t="s">
        <v>864</v>
      </c>
      <c r="AF708" t="e">
        <f>VLOOKUP(L708,Contactos!B:B,1,0)</f>
        <v>#N/A</v>
      </c>
    </row>
    <row r="709" spans="1:32" ht="63.75" x14ac:dyDescent="0.2">
      <c r="A709" s="4">
        <f t="shared" si="34"/>
        <v>707</v>
      </c>
      <c r="B709" s="4" t="str">
        <f t="shared" si="35"/>
        <v>B010-00018852</v>
      </c>
      <c r="C709" s="4" t="str">
        <f>IFERROR(VLOOKUP(F709,Tablas!$A$1:$B$3,2,0),"")</f>
        <v>Boleta</v>
      </c>
      <c r="D709" s="4" t="str">
        <f t="shared" si="36"/>
        <v>Ecom - CONTADO / CASH - PE 2336 TEL: 944365887 Basado en Pedidos de client</v>
      </c>
      <c r="E709" s="19">
        <v>45427</v>
      </c>
      <c r="F709" s="20" t="s">
        <v>842</v>
      </c>
      <c r="G709" s="20" t="s">
        <v>2062</v>
      </c>
      <c r="H709" s="20" t="s">
        <v>44</v>
      </c>
      <c r="I709" s="20" t="s">
        <v>45</v>
      </c>
      <c r="J709" s="20" t="s">
        <v>2063</v>
      </c>
      <c r="K709" s="20" t="s">
        <v>2064</v>
      </c>
      <c r="L709" s="20" t="s">
        <v>2065</v>
      </c>
      <c r="M709" s="20"/>
      <c r="N709" s="21">
        <v>10.23</v>
      </c>
      <c r="O709" s="21">
        <v>0</v>
      </c>
      <c r="P709" s="20"/>
      <c r="Q709" s="19">
        <v>45427</v>
      </c>
      <c r="R709" s="20"/>
      <c r="S709" s="19">
        <v>45427</v>
      </c>
      <c r="T709" s="20" t="s">
        <v>49</v>
      </c>
      <c r="U709" s="20">
        <v>963861</v>
      </c>
      <c r="V709" s="20">
        <v>240001330</v>
      </c>
      <c r="W709" s="20" t="s">
        <v>847</v>
      </c>
      <c r="X709" s="20" t="s">
        <v>305</v>
      </c>
      <c r="Y709" s="20" t="s">
        <v>52</v>
      </c>
      <c r="Z709" s="20" t="s">
        <v>2066</v>
      </c>
      <c r="AA709" s="20" t="s">
        <v>2067</v>
      </c>
      <c r="AB709" s="20" t="s">
        <v>912</v>
      </c>
      <c r="AC709" s="20" t="s">
        <v>689</v>
      </c>
      <c r="AD709" s="20" t="s">
        <v>56</v>
      </c>
      <c r="AE709" s="20" t="s">
        <v>864</v>
      </c>
      <c r="AF709" t="e">
        <f>VLOOKUP(L709,Contactos!B:B,1,0)</f>
        <v>#N/A</v>
      </c>
    </row>
    <row r="710" spans="1:32" ht="63.75" x14ac:dyDescent="0.2">
      <c r="A710" s="4">
        <f t="shared" si="34"/>
        <v>708</v>
      </c>
      <c r="B710" s="4" t="str">
        <f t="shared" si="35"/>
        <v>B010-00019222</v>
      </c>
      <c r="C710" s="4" t="str">
        <f>IFERROR(VLOOKUP(F710,Tablas!$A$1:$B$3,2,0),"")</f>
        <v>Boleta</v>
      </c>
      <c r="D710" s="4" t="str">
        <f t="shared" si="36"/>
        <v>Ecom - CONTADO / CASH - PE 2828 TEL: 972167110 Basado en Pedidos de client</v>
      </c>
      <c r="E710" s="19">
        <v>45454</v>
      </c>
      <c r="F710" s="20" t="s">
        <v>842</v>
      </c>
      <c r="G710" s="20" t="s">
        <v>2068</v>
      </c>
      <c r="H710" s="20" t="s">
        <v>44</v>
      </c>
      <c r="I710" s="20" t="s">
        <v>45</v>
      </c>
      <c r="J710" s="20" t="s">
        <v>2069</v>
      </c>
      <c r="K710" s="20" t="s">
        <v>2070</v>
      </c>
      <c r="L710" s="20" t="s">
        <v>2071</v>
      </c>
      <c r="M710" s="20"/>
      <c r="N710" s="21">
        <v>10.28</v>
      </c>
      <c r="O710" s="21">
        <v>0</v>
      </c>
      <c r="P710" s="20"/>
      <c r="Q710" s="19">
        <v>45454</v>
      </c>
      <c r="R710" s="20"/>
      <c r="S710" s="19">
        <v>45454</v>
      </c>
      <c r="T710" s="20" t="s">
        <v>49</v>
      </c>
      <c r="U710" s="20">
        <v>979438</v>
      </c>
      <c r="V710" s="20">
        <v>240001756</v>
      </c>
      <c r="W710" s="20" t="s">
        <v>847</v>
      </c>
      <c r="X710" s="20" t="s">
        <v>305</v>
      </c>
      <c r="Y710" s="20" t="s">
        <v>52</v>
      </c>
      <c r="Z710" s="20" t="s">
        <v>2072</v>
      </c>
      <c r="AA710" s="20" t="s">
        <v>2073</v>
      </c>
      <c r="AB710" s="20" t="s">
        <v>2074</v>
      </c>
      <c r="AC710" s="20" t="s">
        <v>689</v>
      </c>
      <c r="AD710" s="20" t="s">
        <v>56</v>
      </c>
      <c r="AE710" s="20" t="s">
        <v>864</v>
      </c>
      <c r="AF710" t="e">
        <f>VLOOKUP(L710,Contactos!B:B,1,0)</f>
        <v>#N/A</v>
      </c>
    </row>
    <row r="711" spans="1:32" ht="63.75" x14ac:dyDescent="0.2">
      <c r="A711" s="4">
        <f t="shared" si="34"/>
        <v>709</v>
      </c>
      <c r="B711" s="4" t="str">
        <f t="shared" si="35"/>
        <v>B010-00019028</v>
      </c>
      <c r="C711" s="4" t="str">
        <f>IFERROR(VLOOKUP(F711,Tablas!$A$1:$B$3,2,0),"")</f>
        <v>Boleta</v>
      </c>
      <c r="D711" s="4" t="str">
        <f t="shared" si="36"/>
        <v>Ecom - CONTADO / CASH - PE 2629 TEL: 994338009 Basado en Entregas 09-0007-</v>
      </c>
      <c r="E711" s="19">
        <v>45440</v>
      </c>
      <c r="F711" s="20" t="s">
        <v>842</v>
      </c>
      <c r="G711" s="20" t="s">
        <v>2075</v>
      </c>
      <c r="H711" s="20" t="s">
        <v>44</v>
      </c>
      <c r="I711" s="20" t="s">
        <v>45</v>
      </c>
      <c r="J711" s="20" t="s">
        <v>2076</v>
      </c>
      <c r="K711" s="20" t="s">
        <v>2077</v>
      </c>
      <c r="L711" s="20" t="s">
        <v>2078</v>
      </c>
      <c r="M711" s="20"/>
      <c r="N711" s="21">
        <v>10.29</v>
      </c>
      <c r="O711" s="21">
        <v>0</v>
      </c>
      <c r="P711" s="20"/>
      <c r="Q711" s="19">
        <v>45440</v>
      </c>
      <c r="R711" s="20"/>
      <c r="S711" s="19">
        <v>45440</v>
      </c>
      <c r="T711" s="20" t="s">
        <v>49</v>
      </c>
      <c r="U711" s="20">
        <v>971597</v>
      </c>
      <c r="V711" s="20">
        <v>240001560</v>
      </c>
      <c r="W711" s="20" t="s">
        <v>847</v>
      </c>
      <c r="X711" s="20" t="s">
        <v>274</v>
      </c>
      <c r="Y711" s="20" t="s">
        <v>52</v>
      </c>
      <c r="Z711" s="20" t="s">
        <v>2079</v>
      </c>
      <c r="AA711" s="20" t="s">
        <v>2080</v>
      </c>
      <c r="AB711" s="20" t="s">
        <v>1041</v>
      </c>
      <c r="AC711" s="20" t="s">
        <v>689</v>
      </c>
      <c r="AD711" s="20" t="s">
        <v>56</v>
      </c>
      <c r="AE711" s="20" t="s">
        <v>864</v>
      </c>
      <c r="AF711" t="e">
        <f>VLOOKUP(L711,Contactos!B:B,1,0)</f>
        <v>#N/A</v>
      </c>
    </row>
    <row r="712" spans="1:32" ht="51" x14ac:dyDescent="0.2">
      <c r="A712" s="4">
        <f t="shared" si="34"/>
        <v>710</v>
      </c>
      <c r="B712" s="4" t="str">
        <f t="shared" si="35"/>
        <v>B010-00020245</v>
      </c>
      <c r="C712" s="4" t="str">
        <f>IFERROR(VLOOKUP(F712,Tablas!$A$1:$B$3,2,0),"")</f>
        <v>Boleta</v>
      </c>
      <c r="D712" s="4" t="str">
        <f t="shared" si="36"/>
        <v>Ecom - CONTADO / CASH - PE 4543 TEL: 973629670 ENVÍO Basado en Pedidos de</v>
      </c>
      <c r="E712" s="19">
        <v>45537</v>
      </c>
      <c r="F712" s="20" t="s">
        <v>842</v>
      </c>
      <c r="G712" s="20" t="s">
        <v>2081</v>
      </c>
      <c r="H712" s="20" t="s">
        <v>44</v>
      </c>
      <c r="I712" s="20" t="s">
        <v>45</v>
      </c>
      <c r="J712" s="20" t="s">
        <v>2082</v>
      </c>
      <c r="K712" s="20" t="s">
        <v>2083</v>
      </c>
      <c r="L712" s="20" t="s">
        <v>2084</v>
      </c>
      <c r="M712" s="20"/>
      <c r="N712" s="21">
        <v>10.36</v>
      </c>
      <c r="O712" s="21">
        <v>0</v>
      </c>
      <c r="P712" s="20"/>
      <c r="Q712" s="19">
        <v>45537</v>
      </c>
      <c r="R712" s="20"/>
      <c r="S712" s="19">
        <v>45537</v>
      </c>
      <c r="T712" s="20" t="s">
        <v>49</v>
      </c>
      <c r="U712" s="20">
        <v>1017651</v>
      </c>
      <c r="V712" s="20">
        <v>240002782</v>
      </c>
      <c r="W712" s="20" t="s">
        <v>847</v>
      </c>
      <c r="X712" s="20" t="s">
        <v>274</v>
      </c>
      <c r="Y712" s="20" t="s">
        <v>52</v>
      </c>
      <c r="Z712" s="20" t="s">
        <v>2085</v>
      </c>
      <c r="AA712" s="20" t="s">
        <v>2086</v>
      </c>
      <c r="AB712" s="20" t="s">
        <v>956</v>
      </c>
      <c r="AC712" s="20" t="s">
        <v>689</v>
      </c>
      <c r="AD712" s="20" t="s">
        <v>56</v>
      </c>
      <c r="AE712" s="20" t="s">
        <v>864</v>
      </c>
      <c r="AF712" t="e">
        <f>VLOOKUP(L712,Contactos!B:B,1,0)</f>
        <v>#N/A</v>
      </c>
    </row>
    <row r="713" spans="1:32" ht="51" x14ac:dyDescent="0.2">
      <c r="A713" s="4">
        <f t="shared" si="34"/>
        <v>711</v>
      </c>
      <c r="B713" s="4" t="str">
        <f t="shared" si="35"/>
        <v>B010-00019520</v>
      </c>
      <c r="C713" s="4" t="str">
        <f>IFERROR(VLOOKUP(F713,Tablas!$A$1:$B$3,2,0),"")</f>
        <v>Boleta</v>
      </c>
      <c r="D713" s="4" t="str">
        <f t="shared" si="36"/>
        <v>Ecom - CONTADO / CASH - PE 3429 TEL: 997561614 ENVÍO Basado en Pedidos de</v>
      </c>
      <c r="E713" s="19">
        <v>45488</v>
      </c>
      <c r="F713" s="20" t="s">
        <v>842</v>
      </c>
      <c r="G713" s="20" t="s">
        <v>2087</v>
      </c>
      <c r="H713" s="20" t="s">
        <v>44</v>
      </c>
      <c r="I713" s="20" t="s">
        <v>45</v>
      </c>
      <c r="J713" s="20" t="s">
        <v>2088</v>
      </c>
      <c r="K713" s="20" t="s">
        <v>2089</v>
      </c>
      <c r="L713" s="20" t="s">
        <v>2090</v>
      </c>
      <c r="M713" s="20"/>
      <c r="N713" s="21">
        <v>10.49</v>
      </c>
      <c r="O713" s="21">
        <v>0</v>
      </c>
      <c r="P713" s="20"/>
      <c r="Q713" s="19">
        <v>45488</v>
      </c>
      <c r="R713" s="20"/>
      <c r="S713" s="19">
        <v>45488</v>
      </c>
      <c r="T713" s="20" t="s">
        <v>49</v>
      </c>
      <c r="U713" s="20">
        <v>993696</v>
      </c>
      <c r="V713" s="20">
        <v>240002055</v>
      </c>
      <c r="W713" s="20" t="s">
        <v>847</v>
      </c>
      <c r="X713" s="20" t="s">
        <v>274</v>
      </c>
      <c r="Y713" s="20" t="s">
        <v>52</v>
      </c>
      <c r="Z713" s="20" t="s">
        <v>2091</v>
      </c>
      <c r="AA713" s="20" t="s">
        <v>353</v>
      </c>
      <c r="AB713" s="20" t="s">
        <v>54</v>
      </c>
      <c r="AC713" s="20" t="s">
        <v>689</v>
      </c>
      <c r="AD713" s="20" t="s">
        <v>56</v>
      </c>
      <c r="AE713" s="20" t="s">
        <v>864</v>
      </c>
      <c r="AF713" t="e">
        <f>VLOOKUP(L713,Contactos!B:B,1,0)</f>
        <v>#N/A</v>
      </c>
    </row>
    <row r="714" spans="1:32" ht="63.75" x14ac:dyDescent="0.2">
      <c r="A714" s="4">
        <f t="shared" si="34"/>
        <v>712</v>
      </c>
      <c r="B714" s="4" t="str">
        <f t="shared" si="35"/>
        <v>B010-00020444</v>
      </c>
      <c r="C714" s="4" t="str">
        <f>IFERROR(VLOOKUP(F714,Tablas!$A$1:$B$3,2,0),"")</f>
        <v>Boleta</v>
      </c>
      <c r="D714" s="4" t="str">
        <f t="shared" si="36"/>
        <v>Ecom - CONTADO / CASH - PE 4884 TEL: 971090676 ATREVIA RECOJO Basado en En</v>
      </c>
      <c r="E714" s="19">
        <v>45554</v>
      </c>
      <c r="F714" s="20" t="s">
        <v>842</v>
      </c>
      <c r="G714" s="20" t="s">
        <v>2092</v>
      </c>
      <c r="H714" s="20" t="s">
        <v>44</v>
      </c>
      <c r="I714" s="20" t="s">
        <v>45</v>
      </c>
      <c r="J714" s="20" t="s">
        <v>2093</v>
      </c>
      <c r="K714" s="20" t="s">
        <v>2094</v>
      </c>
      <c r="L714" s="20" t="s">
        <v>2095</v>
      </c>
      <c r="M714" s="20"/>
      <c r="N714" s="21">
        <v>10.51</v>
      </c>
      <c r="O714" s="21">
        <v>0</v>
      </c>
      <c r="P714" s="20"/>
      <c r="Q714" s="19">
        <v>45554</v>
      </c>
      <c r="R714" s="20"/>
      <c r="S714" s="19">
        <v>45554</v>
      </c>
      <c r="T714" s="20" t="s">
        <v>49</v>
      </c>
      <c r="U714" s="20">
        <v>1026273</v>
      </c>
      <c r="V714" s="20">
        <v>240002981</v>
      </c>
      <c r="W714" s="20" t="s">
        <v>847</v>
      </c>
      <c r="X714" s="20" t="s">
        <v>305</v>
      </c>
      <c r="Y714" s="20" t="s">
        <v>52</v>
      </c>
      <c r="Z714" s="20" t="s">
        <v>2096</v>
      </c>
      <c r="AA714" s="20" t="s">
        <v>372</v>
      </c>
      <c r="AB714" s="20" t="s">
        <v>54</v>
      </c>
      <c r="AC714" s="20" t="s">
        <v>167</v>
      </c>
      <c r="AD714" s="20" t="s">
        <v>56</v>
      </c>
      <c r="AE714" s="20" t="s">
        <v>864</v>
      </c>
      <c r="AF714" t="e">
        <f>VLOOKUP(L714,Contactos!B:B,1,0)</f>
        <v>#N/A</v>
      </c>
    </row>
    <row r="715" spans="1:32" ht="38.25" x14ac:dyDescent="0.2">
      <c r="A715" s="4">
        <f t="shared" si="34"/>
        <v>713</v>
      </c>
      <c r="B715" s="4" t="str">
        <f t="shared" si="35"/>
        <v>F010-00025745</v>
      </c>
      <c r="C715" s="4" t="str">
        <f>IFERROR(VLOOKUP(F715,Tablas!$A$1:$B$3,2,0),"")</f>
        <v>Factura</v>
      </c>
      <c r="D715" s="4" t="str">
        <f t="shared" si="36"/>
        <v>Ecom - CONTADO / CASH - Facturas clientes - C10755954719</v>
      </c>
      <c r="E715" s="19">
        <v>45532</v>
      </c>
      <c r="F715" s="20" t="s">
        <v>1001</v>
      </c>
      <c r="G715" s="20" t="s">
        <v>2097</v>
      </c>
      <c r="H715" s="20" t="s">
        <v>44</v>
      </c>
      <c r="I715" s="20" t="s">
        <v>45</v>
      </c>
      <c r="J715" s="20" t="s">
        <v>2098</v>
      </c>
      <c r="K715" s="20" t="s">
        <v>2099</v>
      </c>
      <c r="L715" s="20" t="s">
        <v>2100</v>
      </c>
      <c r="M715" s="20"/>
      <c r="N715" s="21">
        <v>10.55</v>
      </c>
      <c r="O715" s="21">
        <v>0</v>
      </c>
      <c r="P715" s="20"/>
      <c r="Q715" s="19">
        <v>45532</v>
      </c>
      <c r="R715" s="20"/>
      <c r="S715" s="19">
        <v>45532</v>
      </c>
      <c r="T715" s="20" t="s">
        <v>49</v>
      </c>
      <c r="U715" s="20">
        <v>1014433</v>
      </c>
      <c r="V715" s="20">
        <v>240002551</v>
      </c>
      <c r="W715" s="20" t="s">
        <v>847</v>
      </c>
      <c r="X715" s="20" t="s">
        <v>305</v>
      </c>
      <c r="Y715" s="20" t="s">
        <v>52</v>
      </c>
      <c r="Z715" s="20" t="s">
        <v>2101</v>
      </c>
      <c r="AA715" s="20" t="s">
        <v>2102</v>
      </c>
      <c r="AB715" s="20"/>
      <c r="AC715" s="20"/>
      <c r="AD715" s="20" t="s">
        <v>56</v>
      </c>
      <c r="AE715" s="20" t="s">
        <v>864</v>
      </c>
      <c r="AF715" t="e">
        <f>VLOOKUP(L715,Contactos!B:B,1,0)</f>
        <v>#N/A</v>
      </c>
    </row>
    <row r="716" spans="1:32" ht="63.75" x14ac:dyDescent="0.2">
      <c r="A716" s="4">
        <f t="shared" si="34"/>
        <v>714</v>
      </c>
      <c r="B716" s="4" t="str">
        <f t="shared" si="35"/>
        <v>B010-00018898</v>
      </c>
      <c r="C716" s="4" t="str">
        <f>IFERROR(VLOOKUP(F716,Tablas!$A$1:$B$3,2,0),"")</f>
        <v>Boleta</v>
      </c>
      <c r="D716" s="4" t="str">
        <f t="shared" si="36"/>
        <v>Ecom - CONTADO / CASH - PE 2433 TEL: 995895910 Basado en Pedidos de client</v>
      </c>
      <c r="E716" s="19">
        <v>45432</v>
      </c>
      <c r="F716" s="20" t="s">
        <v>842</v>
      </c>
      <c r="G716" s="20" t="s">
        <v>2103</v>
      </c>
      <c r="H716" s="20" t="s">
        <v>44</v>
      </c>
      <c r="I716" s="20" t="s">
        <v>45</v>
      </c>
      <c r="J716" s="20" t="s">
        <v>2104</v>
      </c>
      <c r="K716" s="20" t="s">
        <v>2105</v>
      </c>
      <c r="L716" s="20" t="s">
        <v>2106</v>
      </c>
      <c r="M716" s="20"/>
      <c r="N716" s="21">
        <v>10.56</v>
      </c>
      <c r="O716" s="21">
        <v>0</v>
      </c>
      <c r="P716" s="20"/>
      <c r="Q716" s="19">
        <v>45432</v>
      </c>
      <c r="R716" s="20"/>
      <c r="S716" s="19">
        <v>45432</v>
      </c>
      <c r="T716" s="20" t="s">
        <v>49</v>
      </c>
      <c r="U716" s="20">
        <v>967177</v>
      </c>
      <c r="V716" s="20">
        <v>240001376</v>
      </c>
      <c r="W716" s="20" t="s">
        <v>847</v>
      </c>
      <c r="X716" s="20" t="s">
        <v>305</v>
      </c>
      <c r="Y716" s="20" t="s">
        <v>52</v>
      </c>
      <c r="Z716" s="20" t="s">
        <v>2107</v>
      </c>
      <c r="AA716" s="20" t="s">
        <v>2108</v>
      </c>
      <c r="AB716" s="20" t="s">
        <v>956</v>
      </c>
      <c r="AC716" s="20" t="s">
        <v>689</v>
      </c>
      <c r="AD716" s="20" t="s">
        <v>56</v>
      </c>
      <c r="AE716" s="20" t="s">
        <v>864</v>
      </c>
      <c r="AF716" t="e">
        <f>VLOOKUP(L716,Contactos!B:B,1,0)</f>
        <v>#N/A</v>
      </c>
    </row>
    <row r="717" spans="1:32" ht="51" x14ac:dyDescent="0.2">
      <c r="A717" s="4">
        <f t="shared" si="34"/>
        <v>715</v>
      </c>
      <c r="B717" s="4" t="str">
        <f t="shared" si="35"/>
        <v>B010-00020162</v>
      </c>
      <c r="C717" s="4" t="str">
        <f>IFERROR(VLOOKUP(F717,Tablas!$A$1:$B$3,2,0),"")</f>
        <v>Boleta</v>
      </c>
      <c r="D717" s="4" t="str">
        <f t="shared" si="36"/>
        <v>Ecom - CONTADO / CASH - PE 4354 TEL: 993023834 ENVÍO Basado en Pedidos de</v>
      </c>
      <c r="E717" s="19">
        <v>45530</v>
      </c>
      <c r="F717" s="20" t="s">
        <v>842</v>
      </c>
      <c r="G717" s="20" t="s">
        <v>2109</v>
      </c>
      <c r="H717" s="20" t="s">
        <v>44</v>
      </c>
      <c r="I717" s="20" t="s">
        <v>45</v>
      </c>
      <c r="J717" s="20" t="s">
        <v>2110</v>
      </c>
      <c r="K717" s="20" t="s">
        <v>2111</v>
      </c>
      <c r="L717" s="20" t="s">
        <v>2112</v>
      </c>
      <c r="M717" s="20"/>
      <c r="N717" s="21">
        <v>10.6</v>
      </c>
      <c r="O717" s="21">
        <v>0</v>
      </c>
      <c r="P717" s="20"/>
      <c r="Q717" s="19">
        <v>45530</v>
      </c>
      <c r="R717" s="20"/>
      <c r="S717" s="19">
        <v>45530</v>
      </c>
      <c r="T717" s="20" t="s">
        <v>49</v>
      </c>
      <c r="U717" s="20">
        <v>1012962</v>
      </c>
      <c r="V717" s="20">
        <v>240002699</v>
      </c>
      <c r="W717" s="20" t="s">
        <v>847</v>
      </c>
      <c r="X717" s="20" t="s">
        <v>274</v>
      </c>
      <c r="Y717" s="20" t="s">
        <v>52</v>
      </c>
      <c r="Z717" s="20" t="s">
        <v>2113</v>
      </c>
      <c r="AA717" s="20" t="s">
        <v>2114</v>
      </c>
      <c r="AB717" s="20" t="s">
        <v>2115</v>
      </c>
      <c r="AC717" s="20" t="s">
        <v>502</v>
      </c>
      <c r="AD717" s="20" t="s">
        <v>56</v>
      </c>
      <c r="AE717" s="20" t="s">
        <v>864</v>
      </c>
      <c r="AF717" t="e">
        <f>VLOOKUP(L717,Contactos!B:B,1,0)</f>
        <v>#N/A</v>
      </c>
    </row>
    <row r="718" spans="1:32" ht="63.75" x14ac:dyDescent="0.2">
      <c r="A718" s="4">
        <f t="shared" si="34"/>
        <v>716</v>
      </c>
      <c r="B718" s="4" t="str">
        <f t="shared" si="35"/>
        <v>B010-00018628</v>
      </c>
      <c r="C718" s="4" t="str">
        <f>IFERROR(VLOOKUP(F718,Tablas!$A$1:$B$3,2,0),"")</f>
        <v>Boleta</v>
      </c>
      <c r="D718" s="4" t="str">
        <f t="shared" si="36"/>
        <v>Ecom - CONTADO / CASH - PE 1998 TEL: 967140980 Basado en Pedidos de client</v>
      </c>
      <c r="E718" s="19">
        <v>45408</v>
      </c>
      <c r="F718" s="20" t="s">
        <v>842</v>
      </c>
      <c r="G718" s="20" t="s">
        <v>2116</v>
      </c>
      <c r="H718" s="20" t="s">
        <v>44</v>
      </c>
      <c r="I718" s="20" t="s">
        <v>45</v>
      </c>
      <c r="J718" s="20" t="s">
        <v>1451</v>
      </c>
      <c r="K718" s="20" t="s">
        <v>1452</v>
      </c>
      <c r="L718" s="20" t="s">
        <v>1453</v>
      </c>
      <c r="M718" s="20"/>
      <c r="N718" s="21">
        <v>10.73</v>
      </c>
      <c r="O718" s="21">
        <v>0</v>
      </c>
      <c r="P718" s="20"/>
      <c r="Q718" s="19">
        <v>45408</v>
      </c>
      <c r="R718" s="20"/>
      <c r="S718" s="19">
        <v>45408</v>
      </c>
      <c r="T718" s="20" t="s">
        <v>49</v>
      </c>
      <c r="U718" s="20">
        <v>955708</v>
      </c>
      <c r="V718" s="20">
        <v>240001104</v>
      </c>
      <c r="W718" s="20" t="s">
        <v>847</v>
      </c>
      <c r="X718" s="20" t="s">
        <v>274</v>
      </c>
      <c r="Y718" s="20" t="s">
        <v>52</v>
      </c>
      <c r="Z718" s="20" t="s">
        <v>2117</v>
      </c>
      <c r="AA718" s="20" t="s">
        <v>1455</v>
      </c>
      <c r="AB718" s="20" t="s">
        <v>912</v>
      </c>
      <c r="AC718" s="20" t="s">
        <v>689</v>
      </c>
      <c r="AD718" s="20" t="s">
        <v>56</v>
      </c>
      <c r="AE718" s="20" t="s">
        <v>864</v>
      </c>
      <c r="AF718" t="e">
        <f>VLOOKUP(L718,Contactos!B:B,1,0)</f>
        <v>#N/A</v>
      </c>
    </row>
    <row r="719" spans="1:32" ht="63.75" x14ac:dyDescent="0.2">
      <c r="A719" s="4">
        <f t="shared" si="34"/>
        <v>717</v>
      </c>
      <c r="B719" s="4" t="str">
        <f t="shared" si="35"/>
        <v>B010-00018922</v>
      </c>
      <c r="C719" s="4" t="str">
        <f>IFERROR(VLOOKUP(F719,Tablas!$A$1:$B$3,2,0),"")</f>
        <v>Boleta</v>
      </c>
      <c r="D719" s="4" t="str">
        <f t="shared" si="36"/>
        <v>Ecom - CONTADO / CASH - PE 2479 TEL: 997950666 Basado en Pedidos de client</v>
      </c>
      <c r="E719" s="19">
        <v>45433</v>
      </c>
      <c r="F719" s="20" t="s">
        <v>842</v>
      </c>
      <c r="G719" s="20" t="s">
        <v>2118</v>
      </c>
      <c r="H719" s="20" t="s">
        <v>44</v>
      </c>
      <c r="I719" s="20" t="s">
        <v>45</v>
      </c>
      <c r="J719" s="20" t="s">
        <v>1381</v>
      </c>
      <c r="K719" s="20" t="s">
        <v>1382</v>
      </c>
      <c r="L719" s="20" t="s">
        <v>1383</v>
      </c>
      <c r="M719" s="20"/>
      <c r="N719" s="21">
        <v>10.84</v>
      </c>
      <c r="O719" s="21">
        <v>0</v>
      </c>
      <c r="P719" s="20"/>
      <c r="Q719" s="19">
        <v>45433</v>
      </c>
      <c r="R719" s="20"/>
      <c r="S719" s="19">
        <v>45433</v>
      </c>
      <c r="T719" s="20" t="s">
        <v>49</v>
      </c>
      <c r="U719" s="20">
        <v>968095</v>
      </c>
      <c r="V719" s="20">
        <v>240001400</v>
      </c>
      <c r="W719" s="20" t="s">
        <v>847</v>
      </c>
      <c r="X719" s="20" t="s">
        <v>305</v>
      </c>
      <c r="Y719" s="20" t="s">
        <v>52</v>
      </c>
      <c r="Z719" s="20" t="s">
        <v>2119</v>
      </c>
      <c r="AA719" s="20" t="s">
        <v>353</v>
      </c>
      <c r="AB719" s="20" t="s">
        <v>54</v>
      </c>
      <c r="AC719" s="20" t="s">
        <v>689</v>
      </c>
      <c r="AD719" s="20" t="s">
        <v>56</v>
      </c>
      <c r="AE719" s="20" t="s">
        <v>864</v>
      </c>
      <c r="AF719" t="e">
        <f>VLOOKUP(L719,Contactos!B:B,1,0)</f>
        <v>#N/A</v>
      </c>
    </row>
    <row r="720" spans="1:32" ht="63.75" x14ac:dyDescent="0.2">
      <c r="A720" s="4">
        <f t="shared" si="34"/>
        <v>718</v>
      </c>
      <c r="B720" s="4" t="str">
        <f t="shared" si="35"/>
        <v>B010-00018759</v>
      </c>
      <c r="C720" s="4" t="str">
        <f>IFERROR(VLOOKUP(F720,Tablas!$A$1:$B$3,2,0),"")</f>
        <v>Boleta</v>
      </c>
      <c r="D720" s="4" t="str">
        <f t="shared" si="36"/>
        <v>Ecom - CONTADO / CASH - PE 2114 TEL: 997924207 (CANI-TABS) Basado en Entre</v>
      </c>
      <c r="E720" s="19">
        <v>45414</v>
      </c>
      <c r="F720" s="20" t="s">
        <v>842</v>
      </c>
      <c r="G720" s="20" t="s">
        <v>2120</v>
      </c>
      <c r="H720" s="20" t="s">
        <v>44</v>
      </c>
      <c r="I720" s="20" t="s">
        <v>45</v>
      </c>
      <c r="J720" s="20" t="s">
        <v>2121</v>
      </c>
      <c r="K720" s="20" t="s">
        <v>2122</v>
      </c>
      <c r="L720" s="20" t="s">
        <v>2123</v>
      </c>
      <c r="M720" s="20"/>
      <c r="N720" s="21">
        <v>10.89</v>
      </c>
      <c r="O720" s="21">
        <v>0</v>
      </c>
      <c r="P720" s="20"/>
      <c r="Q720" s="19">
        <v>45414</v>
      </c>
      <c r="R720" s="20"/>
      <c r="S720" s="19">
        <v>45414</v>
      </c>
      <c r="T720" s="20" t="s">
        <v>49</v>
      </c>
      <c r="U720" s="20">
        <v>958097</v>
      </c>
      <c r="V720" s="20">
        <v>240001237</v>
      </c>
      <c r="W720" s="20" t="s">
        <v>847</v>
      </c>
      <c r="X720" s="20" t="s">
        <v>274</v>
      </c>
      <c r="Y720" s="20" t="s">
        <v>52</v>
      </c>
      <c r="Z720" s="20" t="s">
        <v>2124</v>
      </c>
      <c r="AA720" s="20" t="s">
        <v>2125</v>
      </c>
      <c r="AB720" s="20" t="s">
        <v>863</v>
      </c>
      <c r="AC720" s="20" t="s">
        <v>689</v>
      </c>
      <c r="AD720" s="20" t="s">
        <v>56</v>
      </c>
      <c r="AE720" s="20" t="s">
        <v>864</v>
      </c>
      <c r="AF720" t="e">
        <f>VLOOKUP(L720,Contactos!B:B,1,0)</f>
        <v>#N/A</v>
      </c>
    </row>
    <row r="721" spans="1:32" ht="63.75" x14ac:dyDescent="0.2">
      <c r="A721" s="4">
        <f t="shared" si="34"/>
        <v>719</v>
      </c>
      <c r="B721" s="4" t="str">
        <f t="shared" si="35"/>
        <v>B010-00017893</v>
      </c>
      <c r="C721" s="4" t="str">
        <f>IFERROR(VLOOKUP(F721,Tablas!$A$1:$B$3,2,0),"")</f>
        <v>Boleta</v>
      </c>
      <c r="D721" s="4" t="str">
        <f t="shared" si="36"/>
        <v>Ecom - CONTADO / CASH - PE 0645 TEL: 995488207 Basado en Pedidos de client</v>
      </c>
      <c r="E721" s="19">
        <v>45331</v>
      </c>
      <c r="F721" s="20" t="s">
        <v>842</v>
      </c>
      <c r="G721" s="20" t="s">
        <v>2126</v>
      </c>
      <c r="H721" s="20" t="s">
        <v>44</v>
      </c>
      <c r="I721" s="20" t="s">
        <v>45</v>
      </c>
      <c r="J721" s="20" t="s">
        <v>2127</v>
      </c>
      <c r="K721" s="20" t="s">
        <v>2128</v>
      </c>
      <c r="L721" s="20" t="s">
        <v>2129</v>
      </c>
      <c r="M721" s="20"/>
      <c r="N721" s="21">
        <v>10.93</v>
      </c>
      <c r="O721" s="21">
        <v>0</v>
      </c>
      <c r="P721" s="20"/>
      <c r="Q721" s="19">
        <v>45331</v>
      </c>
      <c r="R721" s="20"/>
      <c r="S721" s="19">
        <v>45331</v>
      </c>
      <c r="T721" s="20" t="s">
        <v>49</v>
      </c>
      <c r="U721" s="20">
        <v>917581</v>
      </c>
      <c r="V721" s="20">
        <v>240000365</v>
      </c>
      <c r="W721" s="20" t="s">
        <v>847</v>
      </c>
      <c r="X721" s="20" t="s">
        <v>305</v>
      </c>
      <c r="Y721" s="20" t="s">
        <v>52</v>
      </c>
      <c r="Z721" s="20" t="s">
        <v>2130</v>
      </c>
      <c r="AA721" s="20" t="s">
        <v>2131</v>
      </c>
      <c r="AB721" s="20" t="s">
        <v>55</v>
      </c>
      <c r="AC721" s="20" t="s">
        <v>689</v>
      </c>
      <c r="AD721" s="20" t="s">
        <v>56</v>
      </c>
      <c r="AE721" s="20" t="s">
        <v>864</v>
      </c>
      <c r="AF721" t="e">
        <f>VLOOKUP(L721,Contactos!B:B,1,0)</f>
        <v>#N/A</v>
      </c>
    </row>
    <row r="722" spans="1:32" ht="63.75" x14ac:dyDescent="0.2">
      <c r="A722" s="4">
        <f t="shared" si="34"/>
        <v>720</v>
      </c>
      <c r="B722" s="4" t="str">
        <f t="shared" si="35"/>
        <v>B010-00020166</v>
      </c>
      <c r="C722" s="4" t="str">
        <f>IFERROR(VLOOKUP(F722,Tablas!$A$1:$B$3,2,0),"")</f>
        <v>Boleta</v>
      </c>
      <c r="D722" s="4" t="str">
        <f t="shared" si="36"/>
        <v>Nacional - CONTADO / CASH - PE 4407 Basado en Entregas 09-T010-00000995.</v>
      </c>
      <c r="E722" s="19">
        <v>45530</v>
      </c>
      <c r="F722" s="20" t="s">
        <v>842</v>
      </c>
      <c r="G722" s="20" t="s">
        <v>2132</v>
      </c>
      <c r="H722" s="20" t="s">
        <v>44</v>
      </c>
      <c r="I722" s="20" t="s">
        <v>45</v>
      </c>
      <c r="J722" s="20" t="s">
        <v>2133</v>
      </c>
      <c r="K722" s="20" t="s">
        <v>2134</v>
      </c>
      <c r="L722" s="20" t="s">
        <v>2135</v>
      </c>
      <c r="M722" s="20"/>
      <c r="N722" s="21">
        <v>10.99</v>
      </c>
      <c r="O722" s="21">
        <v>0</v>
      </c>
      <c r="P722" s="20"/>
      <c r="Q722" s="19">
        <v>45530</v>
      </c>
      <c r="R722" s="20"/>
      <c r="S722" s="19">
        <v>45530</v>
      </c>
      <c r="T722" s="20" t="s">
        <v>49</v>
      </c>
      <c r="U722" s="20">
        <v>1013080</v>
      </c>
      <c r="V722" s="20">
        <v>240002703</v>
      </c>
      <c r="W722" s="20" t="s">
        <v>847</v>
      </c>
      <c r="X722" s="20" t="s">
        <v>848</v>
      </c>
      <c r="Y722" s="20" t="s">
        <v>52</v>
      </c>
      <c r="Z722" s="20" t="s">
        <v>2136</v>
      </c>
      <c r="AA722" s="20" t="s">
        <v>1013</v>
      </c>
      <c r="AB722" s="20" t="s">
        <v>789</v>
      </c>
      <c r="AC722" s="20" t="s">
        <v>167</v>
      </c>
      <c r="AD722" s="20" t="s">
        <v>56</v>
      </c>
      <c r="AE722" s="20" t="s">
        <v>1014</v>
      </c>
      <c r="AF722" t="e">
        <f>VLOOKUP(L722,Contactos!B:B,1,0)</f>
        <v>#N/A</v>
      </c>
    </row>
    <row r="723" spans="1:32" ht="51" x14ac:dyDescent="0.2">
      <c r="A723" s="4">
        <f t="shared" si="34"/>
        <v>721</v>
      </c>
      <c r="B723" s="4" t="str">
        <f t="shared" si="35"/>
        <v>B010-00020145</v>
      </c>
      <c r="C723" s="4" t="str">
        <f>IFERROR(VLOOKUP(F723,Tablas!$A$1:$B$3,2,0),"")</f>
        <v>Boleta</v>
      </c>
      <c r="D723" s="4" t="str">
        <f t="shared" si="36"/>
        <v>Nacional - CONTADO / CASH - PE4394 Basado en Entregas 09-T010-00000969.</v>
      </c>
      <c r="E723" s="19">
        <v>45529</v>
      </c>
      <c r="F723" s="20" t="s">
        <v>842</v>
      </c>
      <c r="G723" s="20" t="s">
        <v>2137</v>
      </c>
      <c r="H723" s="20" t="s">
        <v>44</v>
      </c>
      <c r="I723" s="20" t="s">
        <v>45</v>
      </c>
      <c r="J723" s="20" t="s">
        <v>2138</v>
      </c>
      <c r="K723" s="20" t="s">
        <v>2139</v>
      </c>
      <c r="L723" s="20" t="s">
        <v>2140</v>
      </c>
      <c r="M723" s="20"/>
      <c r="N723" s="21">
        <v>11</v>
      </c>
      <c r="O723" s="21">
        <v>0</v>
      </c>
      <c r="P723" s="20"/>
      <c r="Q723" s="19">
        <v>45529</v>
      </c>
      <c r="R723" s="20"/>
      <c r="S723" s="19">
        <v>45529</v>
      </c>
      <c r="T723" s="20" t="s">
        <v>49</v>
      </c>
      <c r="U723" s="20">
        <v>1012777</v>
      </c>
      <c r="V723" s="20">
        <v>240002682</v>
      </c>
      <c r="W723" s="20" t="s">
        <v>847</v>
      </c>
      <c r="X723" s="20" t="s">
        <v>848</v>
      </c>
      <c r="Y723" s="20" t="s">
        <v>52</v>
      </c>
      <c r="Z723" s="20" t="s">
        <v>2141</v>
      </c>
      <c r="AA723" s="20" t="s">
        <v>1013</v>
      </c>
      <c r="AB723" s="20" t="s">
        <v>789</v>
      </c>
      <c r="AC723" s="20" t="s">
        <v>167</v>
      </c>
      <c r="AD723" s="20" t="s">
        <v>56</v>
      </c>
      <c r="AE723" s="20" t="s">
        <v>1014</v>
      </c>
      <c r="AF723" t="e">
        <f>VLOOKUP(L723,Contactos!B:B,1,0)</f>
        <v>#N/A</v>
      </c>
    </row>
    <row r="724" spans="1:32" ht="25.5" x14ac:dyDescent="0.2">
      <c r="A724" s="4">
        <f t="shared" si="34"/>
        <v>722</v>
      </c>
      <c r="B724" s="4" t="str">
        <f t="shared" si="35"/>
        <v>O</v>
      </c>
      <c r="C724" s="4" t="str">
        <f>IFERROR(VLOOKUP(F724,Tablas!$A$1:$B$3,2,0),"")</f>
        <v/>
      </c>
      <c r="D724" s="4" t="str">
        <f t="shared" si="36"/>
        <v xml:space="preserve"> - CONTADO / CASH - DEVOLUCION PE 2316</v>
      </c>
      <c r="E724" s="19">
        <v>45089</v>
      </c>
      <c r="F724" s="20" t="s">
        <v>27</v>
      </c>
      <c r="G724" s="20" t="s">
        <v>623</v>
      </c>
      <c r="H724" s="20" t="s">
        <v>44</v>
      </c>
      <c r="I724" s="20" t="s">
        <v>45</v>
      </c>
      <c r="J724" s="20" t="s">
        <v>2142</v>
      </c>
      <c r="K724" s="20" t="s">
        <v>2143</v>
      </c>
      <c r="L724" s="20" t="s">
        <v>2144</v>
      </c>
      <c r="M724" s="20"/>
      <c r="N724" s="21">
        <v>11</v>
      </c>
      <c r="O724" s="21">
        <v>0</v>
      </c>
      <c r="P724" s="20"/>
      <c r="Q724" s="19">
        <v>45089</v>
      </c>
      <c r="R724" s="20"/>
      <c r="S724" s="19">
        <v>45089</v>
      </c>
      <c r="T724" s="20" t="s">
        <v>49</v>
      </c>
      <c r="U724" s="20">
        <v>820194</v>
      </c>
      <c r="V724" s="20">
        <v>230007917</v>
      </c>
      <c r="W724" s="20" t="s">
        <v>2145</v>
      </c>
      <c r="X724" s="20" t="s">
        <v>127</v>
      </c>
      <c r="Y724" s="20" t="s">
        <v>52</v>
      </c>
      <c r="Z724" s="20" t="s">
        <v>2146</v>
      </c>
      <c r="AA724" s="20" t="s">
        <v>2147</v>
      </c>
      <c r="AB724" s="20" t="s">
        <v>54</v>
      </c>
      <c r="AC724" s="20" t="s">
        <v>167</v>
      </c>
      <c r="AD724" s="20" t="s">
        <v>56</v>
      </c>
      <c r="AE724" s="20"/>
      <c r="AF724" t="e">
        <f>VLOOKUP(L724,Contactos!B:B,1,0)</f>
        <v>#N/A</v>
      </c>
    </row>
    <row r="725" spans="1:32" ht="63.75" x14ac:dyDescent="0.2">
      <c r="A725" s="4">
        <f t="shared" si="34"/>
        <v>723</v>
      </c>
      <c r="B725" s="4" t="str">
        <f t="shared" si="35"/>
        <v>B010-00018918</v>
      </c>
      <c r="C725" s="4" t="str">
        <f>IFERROR(VLOOKUP(F725,Tablas!$A$1:$B$3,2,0),"")</f>
        <v>Boleta</v>
      </c>
      <c r="D725" s="4" t="str">
        <f t="shared" si="36"/>
        <v>Venta Asistida - CONTADO / CASH - PE 2469 TEL: 980491256 Basado en Entregas 09-0007-</v>
      </c>
      <c r="E725" s="19">
        <v>45433</v>
      </c>
      <c r="F725" s="20" t="s">
        <v>842</v>
      </c>
      <c r="G725" s="20" t="s">
        <v>2148</v>
      </c>
      <c r="H725" s="20" t="s">
        <v>44</v>
      </c>
      <c r="I725" s="20" t="s">
        <v>45</v>
      </c>
      <c r="J725" s="20" t="s">
        <v>1922</v>
      </c>
      <c r="K725" s="20" t="s">
        <v>1923</v>
      </c>
      <c r="L725" s="20" t="s">
        <v>1924</v>
      </c>
      <c r="M725" s="20"/>
      <c r="N725" s="21">
        <v>11</v>
      </c>
      <c r="O725" s="21">
        <v>0</v>
      </c>
      <c r="P725" s="20"/>
      <c r="Q725" s="19">
        <v>45433</v>
      </c>
      <c r="R725" s="20"/>
      <c r="S725" s="19">
        <v>45433</v>
      </c>
      <c r="T725" s="20" t="s">
        <v>49</v>
      </c>
      <c r="U725" s="20">
        <v>968086</v>
      </c>
      <c r="V725" s="20">
        <v>240001396</v>
      </c>
      <c r="W725" s="20" t="s">
        <v>847</v>
      </c>
      <c r="X725" s="20" t="s">
        <v>305</v>
      </c>
      <c r="Y725" s="20" t="s">
        <v>52</v>
      </c>
      <c r="Z725" s="20" t="s">
        <v>2149</v>
      </c>
      <c r="AA725" s="20" t="s">
        <v>1926</v>
      </c>
      <c r="AB725" s="20" t="s">
        <v>1927</v>
      </c>
      <c r="AC725" s="20" t="s">
        <v>41</v>
      </c>
      <c r="AD725" s="20" t="s">
        <v>56</v>
      </c>
      <c r="AE725" s="20" t="s">
        <v>983</v>
      </c>
      <c r="AF725" t="e">
        <f>VLOOKUP(L725,Contactos!B:B,1,0)</f>
        <v>#N/A</v>
      </c>
    </row>
    <row r="726" spans="1:32" ht="63.75" x14ac:dyDescent="0.2">
      <c r="A726" s="4">
        <f t="shared" si="34"/>
        <v>724</v>
      </c>
      <c r="B726" s="4" t="str">
        <f t="shared" si="35"/>
        <v>B010-00020153</v>
      </c>
      <c r="C726" s="4" t="str">
        <f>IFERROR(VLOOKUP(F726,Tablas!$A$1:$B$3,2,0),"")</f>
        <v>Boleta</v>
      </c>
      <c r="D726" s="4" t="str">
        <f t="shared" si="36"/>
        <v>Nacional - CONTADO / CASH - PE 4403 Basado en Entregas 09-T010-00000976.</v>
      </c>
      <c r="E726" s="19">
        <v>45529</v>
      </c>
      <c r="F726" s="20" t="s">
        <v>842</v>
      </c>
      <c r="G726" s="20" t="s">
        <v>2150</v>
      </c>
      <c r="H726" s="20" t="s">
        <v>44</v>
      </c>
      <c r="I726" s="20" t="s">
        <v>45</v>
      </c>
      <c r="J726" s="20" t="s">
        <v>2151</v>
      </c>
      <c r="K726" s="20" t="s">
        <v>2152</v>
      </c>
      <c r="L726" s="20" t="s">
        <v>2153</v>
      </c>
      <c r="M726" s="20"/>
      <c r="N726" s="21">
        <v>11</v>
      </c>
      <c r="O726" s="21">
        <v>0</v>
      </c>
      <c r="P726" s="20"/>
      <c r="Q726" s="19">
        <v>45529</v>
      </c>
      <c r="R726" s="20"/>
      <c r="S726" s="19">
        <v>45529</v>
      </c>
      <c r="T726" s="20" t="s">
        <v>49</v>
      </c>
      <c r="U726" s="20">
        <v>1012807</v>
      </c>
      <c r="V726" s="20">
        <v>240002690</v>
      </c>
      <c r="W726" s="20" t="s">
        <v>847</v>
      </c>
      <c r="X726" s="20" t="s">
        <v>848</v>
      </c>
      <c r="Y726" s="20" t="s">
        <v>52</v>
      </c>
      <c r="Z726" s="20" t="s">
        <v>2154</v>
      </c>
      <c r="AA726" s="20" t="s">
        <v>1013</v>
      </c>
      <c r="AB726" s="20" t="s">
        <v>789</v>
      </c>
      <c r="AC726" s="20" t="s">
        <v>167</v>
      </c>
      <c r="AD726" s="20" t="s">
        <v>56</v>
      </c>
      <c r="AE726" s="20" t="s">
        <v>1014</v>
      </c>
      <c r="AF726" t="e">
        <f>VLOOKUP(L726,Contactos!B:B,1,0)</f>
        <v>#N/A</v>
      </c>
    </row>
    <row r="727" spans="1:32" ht="63.75" x14ac:dyDescent="0.2">
      <c r="A727" s="4">
        <f t="shared" si="34"/>
        <v>725</v>
      </c>
      <c r="B727" s="4" t="str">
        <f t="shared" si="35"/>
        <v>B010-00020130</v>
      </c>
      <c r="C727" s="4" t="str">
        <f>IFERROR(VLOOKUP(F727,Tablas!$A$1:$B$3,2,0),"")</f>
        <v>Boleta</v>
      </c>
      <c r="D727" s="4" t="str">
        <f t="shared" si="36"/>
        <v>Nacional - CONTADO / CASH - Pedidos de cliente - C00071756581 Basado en Entreg</v>
      </c>
      <c r="E727" s="19">
        <v>45528</v>
      </c>
      <c r="F727" s="20" t="s">
        <v>842</v>
      </c>
      <c r="G727" s="20" t="s">
        <v>2155</v>
      </c>
      <c r="H727" s="20" t="s">
        <v>44</v>
      </c>
      <c r="I727" s="20" t="s">
        <v>45</v>
      </c>
      <c r="J727" s="20" t="s">
        <v>2156</v>
      </c>
      <c r="K727" s="20" t="s">
        <v>2157</v>
      </c>
      <c r="L727" s="20" t="s">
        <v>2158</v>
      </c>
      <c r="M727" s="20"/>
      <c r="N727" s="21">
        <v>11</v>
      </c>
      <c r="O727" s="21">
        <v>0</v>
      </c>
      <c r="P727" s="20"/>
      <c r="Q727" s="19">
        <v>45528</v>
      </c>
      <c r="R727" s="20"/>
      <c r="S727" s="19">
        <v>45528</v>
      </c>
      <c r="T727" s="20" t="s">
        <v>49</v>
      </c>
      <c r="U727" s="20">
        <v>1012718</v>
      </c>
      <c r="V727" s="20">
        <v>240002667</v>
      </c>
      <c r="W727" s="20" t="s">
        <v>847</v>
      </c>
      <c r="X727" s="20" t="s">
        <v>848</v>
      </c>
      <c r="Y727" s="20" t="s">
        <v>52</v>
      </c>
      <c r="Z727" s="20" t="s">
        <v>2159</v>
      </c>
      <c r="AA727" s="20" t="s">
        <v>1013</v>
      </c>
      <c r="AB727" s="20" t="s">
        <v>789</v>
      </c>
      <c r="AC727" s="20" t="s">
        <v>167</v>
      </c>
      <c r="AD727" s="20" t="s">
        <v>56</v>
      </c>
      <c r="AE727" s="20" t="s">
        <v>1014</v>
      </c>
      <c r="AF727" t="e">
        <f>VLOOKUP(L727,Contactos!B:B,1,0)</f>
        <v>#N/A</v>
      </c>
    </row>
    <row r="728" spans="1:32" ht="63.75" x14ac:dyDescent="0.2">
      <c r="A728" s="4">
        <f t="shared" si="34"/>
        <v>726</v>
      </c>
      <c r="B728" s="4" t="str">
        <f t="shared" si="35"/>
        <v>B010-00020113</v>
      </c>
      <c r="C728" s="4" t="str">
        <f>IFERROR(VLOOKUP(F728,Tablas!$A$1:$B$3,2,0),"")</f>
        <v>Boleta</v>
      </c>
      <c r="D728" s="4" t="str">
        <f t="shared" si="36"/>
        <v>Nacional - CONTADO / CASH - Pedidos de cliente - C00075131900 Basado en Entreg</v>
      </c>
      <c r="E728" s="19">
        <v>45528</v>
      </c>
      <c r="F728" s="20" t="s">
        <v>842</v>
      </c>
      <c r="G728" s="20" t="s">
        <v>2160</v>
      </c>
      <c r="H728" s="20" t="s">
        <v>44</v>
      </c>
      <c r="I728" s="20" t="s">
        <v>45</v>
      </c>
      <c r="J728" s="20" t="s">
        <v>1445</v>
      </c>
      <c r="K728" s="20" t="s">
        <v>1446</v>
      </c>
      <c r="L728" s="20" t="s">
        <v>1447</v>
      </c>
      <c r="M728" s="20"/>
      <c r="N728" s="21">
        <v>11</v>
      </c>
      <c r="O728" s="21">
        <v>0</v>
      </c>
      <c r="P728" s="20"/>
      <c r="Q728" s="19">
        <v>45528</v>
      </c>
      <c r="R728" s="20"/>
      <c r="S728" s="19">
        <v>45528</v>
      </c>
      <c r="T728" s="20" t="s">
        <v>49</v>
      </c>
      <c r="U728" s="20">
        <v>1012678</v>
      </c>
      <c r="V728" s="20">
        <v>240002650</v>
      </c>
      <c r="W728" s="20" t="s">
        <v>847</v>
      </c>
      <c r="X728" s="20" t="s">
        <v>848</v>
      </c>
      <c r="Y728" s="20" t="s">
        <v>52</v>
      </c>
      <c r="Z728" s="20" t="s">
        <v>2161</v>
      </c>
      <c r="AA728" s="20" t="s">
        <v>1449</v>
      </c>
      <c r="AB728" s="20" t="s">
        <v>54</v>
      </c>
      <c r="AC728" s="20" t="s">
        <v>167</v>
      </c>
      <c r="AD728" s="20" t="s">
        <v>56</v>
      </c>
      <c r="AE728" s="20" t="s">
        <v>1014</v>
      </c>
      <c r="AF728" t="e">
        <f>VLOOKUP(L728,Contactos!B:B,1,0)</f>
        <v>#N/A</v>
      </c>
    </row>
    <row r="729" spans="1:32" ht="63.75" x14ac:dyDescent="0.2">
      <c r="A729" s="4">
        <f t="shared" si="34"/>
        <v>727</v>
      </c>
      <c r="B729" s="4" t="str">
        <f t="shared" si="35"/>
        <v>B010-00020112</v>
      </c>
      <c r="C729" s="4" t="str">
        <f>IFERROR(VLOOKUP(F729,Tablas!$A$1:$B$3,2,0),"")</f>
        <v>Boleta</v>
      </c>
      <c r="D729" s="4" t="str">
        <f t="shared" si="36"/>
        <v>Nacional - CONTADO / CASH - Pedidos de cliente - C00072639731 Basado en Entreg</v>
      </c>
      <c r="E729" s="19">
        <v>45528</v>
      </c>
      <c r="F729" s="20" t="s">
        <v>842</v>
      </c>
      <c r="G729" s="20" t="s">
        <v>2162</v>
      </c>
      <c r="H729" s="20" t="s">
        <v>44</v>
      </c>
      <c r="I729" s="20" t="s">
        <v>45</v>
      </c>
      <c r="J729" s="20" t="s">
        <v>2163</v>
      </c>
      <c r="K729" s="20" t="s">
        <v>2164</v>
      </c>
      <c r="L729" s="20" t="s">
        <v>2165</v>
      </c>
      <c r="M729" s="20"/>
      <c r="N729" s="21">
        <v>11</v>
      </c>
      <c r="O729" s="21">
        <v>0</v>
      </c>
      <c r="P729" s="20"/>
      <c r="Q729" s="19">
        <v>45528</v>
      </c>
      <c r="R729" s="20"/>
      <c r="S729" s="19">
        <v>45528</v>
      </c>
      <c r="T729" s="20" t="s">
        <v>49</v>
      </c>
      <c r="U729" s="20">
        <v>1012672</v>
      </c>
      <c r="V729" s="20">
        <v>240002649</v>
      </c>
      <c r="W729" s="20" t="s">
        <v>847</v>
      </c>
      <c r="X729" s="20" t="s">
        <v>848</v>
      </c>
      <c r="Y729" s="20" t="s">
        <v>52</v>
      </c>
      <c r="Z729" s="20" t="s">
        <v>2166</v>
      </c>
      <c r="AA729" s="20" t="s">
        <v>2167</v>
      </c>
      <c r="AB729" s="20" t="s">
        <v>54</v>
      </c>
      <c r="AC729" s="20" t="s">
        <v>167</v>
      </c>
      <c r="AD729" s="20" t="s">
        <v>56</v>
      </c>
      <c r="AE729" s="20" t="s">
        <v>1014</v>
      </c>
      <c r="AF729" t="e">
        <f>VLOOKUP(L729,Contactos!B:B,1,0)</f>
        <v>#N/A</v>
      </c>
    </row>
    <row r="730" spans="1:32" ht="63.75" x14ac:dyDescent="0.2">
      <c r="A730" s="4">
        <f t="shared" si="34"/>
        <v>728</v>
      </c>
      <c r="B730" s="4" t="str">
        <f t="shared" si="35"/>
        <v>B010-00018895</v>
      </c>
      <c r="C730" s="4" t="str">
        <f>IFERROR(VLOOKUP(F730,Tablas!$A$1:$B$3,2,0),"")</f>
        <v>Boleta</v>
      </c>
      <c r="D730" s="4" t="str">
        <f t="shared" si="36"/>
        <v>Venta Asistida - CONTADO / CASH - PE 2422 TEL: 994136951 Basado en Entregas 09-0007-</v>
      </c>
      <c r="E730" s="19">
        <v>45432</v>
      </c>
      <c r="F730" s="20" t="s">
        <v>842</v>
      </c>
      <c r="G730" s="20" t="s">
        <v>2168</v>
      </c>
      <c r="H730" s="20" t="s">
        <v>44</v>
      </c>
      <c r="I730" s="20" t="s">
        <v>45</v>
      </c>
      <c r="J730" s="20" t="s">
        <v>2169</v>
      </c>
      <c r="K730" s="20" t="s">
        <v>2170</v>
      </c>
      <c r="L730" s="20" t="s">
        <v>2171</v>
      </c>
      <c r="M730" s="20"/>
      <c r="N730" s="21">
        <v>11.07</v>
      </c>
      <c r="O730" s="21">
        <v>0</v>
      </c>
      <c r="P730" s="20"/>
      <c r="Q730" s="19">
        <v>45432</v>
      </c>
      <c r="R730" s="20"/>
      <c r="S730" s="19">
        <v>45432</v>
      </c>
      <c r="T730" s="20" t="s">
        <v>49</v>
      </c>
      <c r="U730" s="20">
        <v>967030</v>
      </c>
      <c r="V730" s="20">
        <v>240001373</v>
      </c>
      <c r="W730" s="20" t="s">
        <v>847</v>
      </c>
      <c r="X730" s="20" t="s">
        <v>305</v>
      </c>
      <c r="Y730" s="20" t="s">
        <v>52</v>
      </c>
      <c r="Z730" s="20" t="s">
        <v>2172</v>
      </c>
      <c r="AA730" s="20" t="s">
        <v>2173</v>
      </c>
      <c r="AB730" s="20" t="s">
        <v>576</v>
      </c>
      <c r="AC730" s="20" t="s">
        <v>167</v>
      </c>
      <c r="AD730" s="20" t="s">
        <v>56</v>
      </c>
      <c r="AE730" s="20" t="s">
        <v>983</v>
      </c>
      <c r="AF730" t="e">
        <f>VLOOKUP(L730,Contactos!B:B,1,0)</f>
        <v>#N/A</v>
      </c>
    </row>
    <row r="731" spans="1:32" ht="63.75" x14ac:dyDescent="0.2">
      <c r="A731" s="4">
        <f t="shared" si="34"/>
        <v>729</v>
      </c>
      <c r="B731" s="4" t="str">
        <f t="shared" si="35"/>
        <v>B010-00018017</v>
      </c>
      <c r="C731" s="4" t="str">
        <f>IFERROR(VLOOKUP(F731,Tablas!$A$1:$B$3,2,0),"")</f>
        <v>Boleta</v>
      </c>
      <c r="D731" s="4" t="str">
        <f t="shared" si="36"/>
        <v>Juntoz - CONTADO / CASH - PE 0953 JUNTOZ Basado en Entregas 09-0010-00059070</v>
      </c>
      <c r="E731" s="19">
        <v>45349</v>
      </c>
      <c r="F731" s="20" t="s">
        <v>842</v>
      </c>
      <c r="G731" s="20" t="s">
        <v>2174</v>
      </c>
      <c r="H731" s="20" t="s">
        <v>44</v>
      </c>
      <c r="I731" s="20" t="s">
        <v>45</v>
      </c>
      <c r="J731" s="20" t="s">
        <v>2175</v>
      </c>
      <c r="K731" s="20" t="s">
        <v>2176</v>
      </c>
      <c r="L731" s="20" t="s">
        <v>2177</v>
      </c>
      <c r="M731" s="20"/>
      <c r="N731" s="21">
        <v>11.08</v>
      </c>
      <c r="O731" s="21">
        <v>0</v>
      </c>
      <c r="P731" s="20"/>
      <c r="Q731" s="19">
        <v>45349</v>
      </c>
      <c r="R731" s="20"/>
      <c r="S731" s="19">
        <v>45349</v>
      </c>
      <c r="T731" s="20" t="s">
        <v>49</v>
      </c>
      <c r="U731" s="20">
        <v>926029</v>
      </c>
      <c r="V731" s="20">
        <v>240000491</v>
      </c>
      <c r="W731" s="20" t="s">
        <v>847</v>
      </c>
      <c r="X731" s="20" t="s">
        <v>274</v>
      </c>
      <c r="Y731" s="20" t="s">
        <v>52</v>
      </c>
      <c r="Z731" s="20" t="s">
        <v>2178</v>
      </c>
      <c r="AA731" s="20" t="s">
        <v>2179</v>
      </c>
      <c r="AB731" s="20" t="s">
        <v>523</v>
      </c>
      <c r="AC731" s="20" t="s">
        <v>167</v>
      </c>
      <c r="AD731" s="20" t="s">
        <v>56</v>
      </c>
      <c r="AE731" s="20" t="s">
        <v>851</v>
      </c>
      <c r="AF731" t="e">
        <f>VLOOKUP(L731,Contactos!B:B,1,0)</f>
        <v>#N/A</v>
      </c>
    </row>
    <row r="732" spans="1:32" ht="38.25" x14ac:dyDescent="0.2">
      <c r="A732" s="4">
        <f t="shared" si="34"/>
        <v>730</v>
      </c>
      <c r="B732" s="4" t="str">
        <f t="shared" si="35"/>
        <v>F010-00024656</v>
      </c>
      <c r="C732" s="4" t="str">
        <f>IFERROR(VLOOKUP(F732,Tablas!$A$1:$B$3,2,0),"")</f>
        <v>Factura</v>
      </c>
      <c r="D732" s="4" t="str">
        <f t="shared" si="36"/>
        <v>Ecom - CONTADO / CASH - Facturas clientes - C20609703955</v>
      </c>
      <c r="E732" s="19">
        <v>45420</v>
      </c>
      <c r="F732" s="20" t="s">
        <v>1001</v>
      </c>
      <c r="G732" s="20" t="s">
        <v>2180</v>
      </c>
      <c r="H732" s="20" t="s">
        <v>44</v>
      </c>
      <c r="I732" s="20" t="s">
        <v>45</v>
      </c>
      <c r="J732" s="20" t="s">
        <v>2181</v>
      </c>
      <c r="K732" s="20" t="s">
        <v>2182</v>
      </c>
      <c r="L732" s="20" t="s">
        <v>2183</v>
      </c>
      <c r="M732" s="20"/>
      <c r="N732" s="21">
        <v>11.26</v>
      </c>
      <c r="O732" s="21">
        <v>0</v>
      </c>
      <c r="P732" s="20"/>
      <c r="Q732" s="19">
        <v>45420</v>
      </c>
      <c r="R732" s="20"/>
      <c r="S732" s="19">
        <v>45420</v>
      </c>
      <c r="T732" s="20" t="s">
        <v>49</v>
      </c>
      <c r="U732" s="20">
        <v>960297</v>
      </c>
      <c r="V732" s="20">
        <v>240001263</v>
      </c>
      <c r="W732" s="20" t="s">
        <v>847</v>
      </c>
      <c r="X732" s="20" t="s">
        <v>917</v>
      </c>
      <c r="Y732" s="20" t="s">
        <v>52</v>
      </c>
      <c r="Z732" s="20" t="s">
        <v>2184</v>
      </c>
      <c r="AA732" s="20" t="s">
        <v>2183</v>
      </c>
      <c r="AB732" s="20"/>
      <c r="AC732" s="20"/>
      <c r="AD732" s="20" t="s">
        <v>56</v>
      </c>
      <c r="AE732" s="20" t="s">
        <v>864</v>
      </c>
      <c r="AF732" t="e">
        <f>VLOOKUP(L732,Contactos!B:B,1,0)</f>
        <v>#N/A</v>
      </c>
    </row>
    <row r="733" spans="1:32" ht="38.25" x14ac:dyDescent="0.2">
      <c r="A733" s="4">
        <f t="shared" si="34"/>
        <v>731</v>
      </c>
      <c r="B733" s="4" t="str">
        <f t="shared" si="35"/>
        <v>F010-00024521</v>
      </c>
      <c r="C733" s="4" t="str">
        <f>IFERROR(VLOOKUP(F733,Tablas!$A$1:$B$3,2,0),"")</f>
        <v>Factura</v>
      </c>
      <c r="D733" s="4" t="str">
        <f t="shared" si="36"/>
        <v>Ecom - CONTADO / CASH - Facturas clientes - C10224987621</v>
      </c>
      <c r="E733" s="19">
        <v>45406</v>
      </c>
      <c r="F733" s="20" t="s">
        <v>1001</v>
      </c>
      <c r="G733" s="20" t="s">
        <v>2185</v>
      </c>
      <c r="H733" s="20" t="s">
        <v>44</v>
      </c>
      <c r="I733" s="20" t="s">
        <v>45</v>
      </c>
      <c r="J733" s="20" t="s">
        <v>2186</v>
      </c>
      <c r="K733" s="20" t="s">
        <v>2187</v>
      </c>
      <c r="L733" s="20" t="s">
        <v>2188</v>
      </c>
      <c r="M733" s="20"/>
      <c r="N733" s="21">
        <v>11.29</v>
      </c>
      <c r="O733" s="21">
        <v>0</v>
      </c>
      <c r="P733" s="20"/>
      <c r="Q733" s="19">
        <v>45406</v>
      </c>
      <c r="R733" s="20"/>
      <c r="S733" s="19">
        <v>45406</v>
      </c>
      <c r="T733" s="20" t="s">
        <v>49</v>
      </c>
      <c r="U733" s="20">
        <v>954396</v>
      </c>
      <c r="V733" s="20">
        <v>240001118</v>
      </c>
      <c r="W733" s="20" t="s">
        <v>847</v>
      </c>
      <c r="X733" s="20" t="s">
        <v>274</v>
      </c>
      <c r="Y733" s="20" t="s">
        <v>52</v>
      </c>
      <c r="Z733" s="20" t="s">
        <v>2189</v>
      </c>
      <c r="AA733" s="20" t="s">
        <v>2190</v>
      </c>
      <c r="AB733" s="20"/>
      <c r="AC733" s="20"/>
      <c r="AD733" s="20" t="s">
        <v>56</v>
      </c>
      <c r="AE733" s="20" t="s">
        <v>864</v>
      </c>
      <c r="AF733" t="e">
        <f>VLOOKUP(L733,Contactos!B:B,1,0)</f>
        <v>#N/A</v>
      </c>
    </row>
    <row r="734" spans="1:32" ht="63.75" x14ac:dyDescent="0.2">
      <c r="A734" s="4">
        <f t="shared" si="34"/>
        <v>732</v>
      </c>
      <c r="B734" s="4" t="str">
        <f t="shared" si="35"/>
        <v>B010-00018582</v>
      </c>
      <c r="C734" s="4" t="str">
        <f>IFERROR(VLOOKUP(F734,Tablas!$A$1:$B$3,2,0),"")</f>
        <v>Boleta</v>
      </c>
      <c r="D734" s="4" t="str">
        <f t="shared" si="36"/>
        <v>Ecom - CONTADO / CASH - PE 1886 TEL: 927869705 Basado en Pedidos de client</v>
      </c>
      <c r="E734" s="19">
        <v>45404</v>
      </c>
      <c r="F734" s="20" t="s">
        <v>842</v>
      </c>
      <c r="G734" s="20" t="s">
        <v>2191</v>
      </c>
      <c r="H734" s="20" t="s">
        <v>44</v>
      </c>
      <c r="I734" s="20" t="s">
        <v>45</v>
      </c>
      <c r="J734" s="20" t="s">
        <v>2192</v>
      </c>
      <c r="K734" s="20" t="s">
        <v>2193</v>
      </c>
      <c r="L734" s="20" t="s">
        <v>2194</v>
      </c>
      <c r="M734" s="20"/>
      <c r="N734" s="21">
        <v>11.42</v>
      </c>
      <c r="O734" s="21">
        <v>0</v>
      </c>
      <c r="P734" s="20"/>
      <c r="Q734" s="19">
        <v>45404</v>
      </c>
      <c r="R734" s="20"/>
      <c r="S734" s="19">
        <v>45404</v>
      </c>
      <c r="T734" s="20" t="s">
        <v>49</v>
      </c>
      <c r="U734" s="20">
        <v>952014</v>
      </c>
      <c r="V734" s="20">
        <v>240001058</v>
      </c>
      <c r="W734" s="20" t="s">
        <v>847</v>
      </c>
      <c r="X734" s="20" t="s">
        <v>274</v>
      </c>
      <c r="Y734" s="20" t="s">
        <v>52</v>
      </c>
      <c r="Z734" s="20" t="s">
        <v>2195</v>
      </c>
      <c r="AA734" s="20" t="s">
        <v>2196</v>
      </c>
      <c r="AB734" s="20"/>
      <c r="AC734" s="20"/>
      <c r="AD734" s="20" t="s">
        <v>56</v>
      </c>
      <c r="AE734" s="20" t="s">
        <v>864</v>
      </c>
      <c r="AF734" t="e">
        <f>VLOOKUP(L734,Contactos!B:B,1,0)</f>
        <v>#N/A</v>
      </c>
    </row>
    <row r="735" spans="1:32" ht="63.75" x14ac:dyDescent="0.2">
      <c r="A735" s="4">
        <f t="shared" si="34"/>
        <v>733</v>
      </c>
      <c r="B735" s="4" t="str">
        <f t="shared" si="35"/>
        <v>B010-00020372</v>
      </c>
      <c r="C735" s="4" t="str">
        <f>IFERROR(VLOOKUP(F735,Tablas!$A$1:$B$3,2,0),"")</f>
        <v>Boleta</v>
      </c>
      <c r="D735" s="4" t="str">
        <f t="shared" si="36"/>
        <v>Ecom - CONTADO / CASH - PE 4758 TEL: 907305093 RECOJO Basado en Entregas 0</v>
      </c>
      <c r="E735" s="19">
        <v>45546</v>
      </c>
      <c r="F735" s="20" t="s">
        <v>842</v>
      </c>
      <c r="G735" s="20" t="s">
        <v>2197</v>
      </c>
      <c r="H735" s="20" t="s">
        <v>44</v>
      </c>
      <c r="I735" s="20" t="s">
        <v>45</v>
      </c>
      <c r="J735" s="20" t="s">
        <v>2198</v>
      </c>
      <c r="K735" s="20" t="s">
        <v>2199</v>
      </c>
      <c r="L735" s="20" t="s">
        <v>2200</v>
      </c>
      <c r="M735" s="20"/>
      <c r="N735" s="21">
        <v>11.48</v>
      </c>
      <c r="O735" s="21">
        <v>0</v>
      </c>
      <c r="P735" s="20"/>
      <c r="Q735" s="19">
        <v>45546</v>
      </c>
      <c r="R735" s="20"/>
      <c r="S735" s="19">
        <v>45546</v>
      </c>
      <c r="T735" s="20" t="s">
        <v>49</v>
      </c>
      <c r="U735" s="20">
        <v>1022395</v>
      </c>
      <c r="V735" s="20">
        <v>240002909</v>
      </c>
      <c r="W735" s="20" t="s">
        <v>847</v>
      </c>
      <c r="X735" s="20" t="s">
        <v>305</v>
      </c>
      <c r="Y735" s="20" t="s">
        <v>52</v>
      </c>
      <c r="Z735" s="20" t="s">
        <v>2201</v>
      </c>
      <c r="AA735" s="20" t="s">
        <v>808</v>
      </c>
      <c r="AB735" s="20" t="s">
        <v>54</v>
      </c>
      <c r="AC735" s="20" t="s">
        <v>689</v>
      </c>
      <c r="AD735" s="20" t="s">
        <v>56</v>
      </c>
      <c r="AE735" s="20" t="s">
        <v>864</v>
      </c>
      <c r="AF735" t="e">
        <f>VLOOKUP(L735,Contactos!B:B,1,0)</f>
        <v>#N/A</v>
      </c>
    </row>
    <row r="736" spans="1:32" ht="63.75" x14ac:dyDescent="0.2">
      <c r="A736" s="4">
        <f t="shared" si="34"/>
        <v>734</v>
      </c>
      <c r="B736" s="4" t="str">
        <f t="shared" si="35"/>
        <v>B010-00017999</v>
      </c>
      <c r="C736" s="4" t="str">
        <f>IFERROR(VLOOKUP(F736,Tablas!$A$1:$B$3,2,0),"")</f>
        <v>Boleta</v>
      </c>
      <c r="D736" s="4" t="str">
        <f t="shared" si="36"/>
        <v>Ecom - CONTADO / CASH - PE 0921 TEL: 992767677 Basado en Pedidos de client</v>
      </c>
      <c r="E736" s="19">
        <v>45348</v>
      </c>
      <c r="F736" s="20" t="s">
        <v>842</v>
      </c>
      <c r="G736" s="20" t="s">
        <v>2202</v>
      </c>
      <c r="H736" s="20" t="s">
        <v>44</v>
      </c>
      <c r="I736" s="20" t="s">
        <v>45</v>
      </c>
      <c r="J736" s="20" t="s">
        <v>2203</v>
      </c>
      <c r="K736" s="20" t="s">
        <v>2204</v>
      </c>
      <c r="L736" s="20" t="s">
        <v>2205</v>
      </c>
      <c r="M736" s="20"/>
      <c r="N736" s="21">
        <v>11.5</v>
      </c>
      <c r="O736" s="21">
        <v>0</v>
      </c>
      <c r="P736" s="20"/>
      <c r="Q736" s="19">
        <v>45348</v>
      </c>
      <c r="R736" s="20"/>
      <c r="S736" s="19">
        <v>45348</v>
      </c>
      <c r="T736" s="20" t="s">
        <v>49</v>
      </c>
      <c r="U736" s="20">
        <v>925138</v>
      </c>
      <c r="V736" s="20">
        <v>240000473</v>
      </c>
      <c r="W736" s="20" t="s">
        <v>847</v>
      </c>
      <c r="X736" s="20" t="s">
        <v>274</v>
      </c>
      <c r="Y736" s="20" t="s">
        <v>52</v>
      </c>
      <c r="Z736" s="20" t="s">
        <v>2206</v>
      </c>
      <c r="AA736" s="20" t="s">
        <v>2207</v>
      </c>
      <c r="AB736" s="20" t="s">
        <v>544</v>
      </c>
      <c r="AC736" s="20" t="s">
        <v>167</v>
      </c>
      <c r="AD736" s="20" t="s">
        <v>56</v>
      </c>
      <c r="AE736" s="20" t="s">
        <v>864</v>
      </c>
      <c r="AF736" t="e">
        <f>VLOOKUP(L736,Contactos!B:B,1,0)</f>
        <v>#N/A</v>
      </c>
    </row>
    <row r="737" spans="1:32" ht="51" x14ac:dyDescent="0.2">
      <c r="A737" s="4">
        <f t="shared" si="34"/>
        <v>735</v>
      </c>
      <c r="B737" s="4" t="str">
        <f t="shared" si="35"/>
        <v>B010-00020409</v>
      </c>
      <c r="C737" s="4" t="str">
        <f>IFERROR(VLOOKUP(F737,Tablas!$A$1:$B$3,2,0),"")</f>
        <v>Boleta</v>
      </c>
      <c r="D737" s="4" t="str">
        <f t="shared" si="36"/>
        <v>Ecom - CONTADO / CASH - PE 4827 TEL: 927003123 ENVÍO Basado en Pedidos de</v>
      </c>
      <c r="E737" s="19">
        <v>45551</v>
      </c>
      <c r="F737" s="20" t="s">
        <v>842</v>
      </c>
      <c r="G737" s="20" t="s">
        <v>2208</v>
      </c>
      <c r="H737" s="20" t="s">
        <v>44</v>
      </c>
      <c r="I737" s="20" t="s">
        <v>45</v>
      </c>
      <c r="J737" s="20" t="s">
        <v>2209</v>
      </c>
      <c r="K737" s="20" t="s">
        <v>2210</v>
      </c>
      <c r="L737" s="20" t="s">
        <v>2211</v>
      </c>
      <c r="M737" s="20"/>
      <c r="N737" s="21">
        <v>11.56</v>
      </c>
      <c r="O737" s="21">
        <v>0</v>
      </c>
      <c r="P737" s="20"/>
      <c r="Q737" s="19">
        <v>45551</v>
      </c>
      <c r="R737" s="20"/>
      <c r="S737" s="19">
        <v>45551</v>
      </c>
      <c r="T737" s="20" t="s">
        <v>49</v>
      </c>
      <c r="U737" s="20">
        <v>1024987</v>
      </c>
      <c r="V737" s="20">
        <v>240002946</v>
      </c>
      <c r="W737" s="20" t="s">
        <v>847</v>
      </c>
      <c r="X737" s="20" t="s">
        <v>274</v>
      </c>
      <c r="Y737" s="20" t="s">
        <v>52</v>
      </c>
      <c r="Z737" s="20" t="s">
        <v>2212</v>
      </c>
      <c r="AA737" s="20" t="s">
        <v>808</v>
      </c>
      <c r="AB737" s="20" t="s">
        <v>54</v>
      </c>
      <c r="AC737" s="20" t="s">
        <v>167</v>
      </c>
      <c r="AD737" s="20" t="s">
        <v>56</v>
      </c>
      <c r="AE737" s="20" t="s">
        <v>864</v>
      </c>
      <c r="AF737" t="e">
        <f>VLOOKUP(L737,Contactos!B:B,1,0)</f>
        <v>#N/A</v>
      </c>
    </row>
    <row r="738" spans="1:32" ht="63.75" x14ac:dyDescent="0.2">
      <c r="A738" s="4">
        <f t="shared" si="34"/>
        <v>736</v>
      </c>
      <c r="B738" s="4" t="str">
        <f t="shared" si="35"/>
        <v>B010-00018782</v>
      </c>
      <c r="C738" s="4" t="str">
        <f>IFERROR(VLOOKUP(F738,Tablas!$A$1:$B$3,2,0),"")</f>
        <v>Boleta</v>
      </c>
      <c r="D738" s="4" t="str">
        <f t="shared" si="36"/>
        <v>Ecom - CONTADO / CASH - PE 2169 TEL: 979707684 Basado en Pedidos de client</v>
      </c>
      <c r="E738" s="19">
        <v>45419</v>
      </c>
      <c r="F738" s="20" t="s">
        <v>842</v>
      </c>
      <c r="G738" s="20" t="s">
        <v>2213</v>
      </c>
      <c r="H738" s="20" t="s">
        <v>44</v>
      </c>
      <c r="I738" s="20" t="s">
        <v>45</v>
      </c>
      <c r="J738" s="20" t="s">
        <v>2110</v>
      </c>
      <c r="K738" s="20" t="s">
        <v>2111</v>
      </c>
      <c r="L738" s="20" t="s">
        <v>2112</v>
      </c>
      <c r="M738" s="20"/>
      <c r="N738" s="21">
        <v>11.67</v>
      </c>
      <c r="O738" s="21">
        <v>0</v>
      </c>
      <c r="P738" s="20"/>
      <c r="Q738" s="19">
        <v>45419</v>
      </c>
      <c r="R738" s="20"/>
      <c r="S738" s="19">
        <v>45419</v>
      </c>
      <c r="T738" s="20" t="s">
        <v>49</v>
      </c>
      <c r="U738" s="20">
        <v>959709</v>
      </c>
      <c r="V738" s="20">
        <v>240001260</v>
      </c>
      <c r="W738" s="20" t="s">
        <v>847</v>
      </c>
      <c r="X738" s="20" t="s">
        <v>274</v>
      </c>
      <c r="Y738" s="20" t="s">
        <v>52</v>
      </c>
      <c r="Z738" s="20" t="s">
        <v>2214</v>
      </c>
      <c r="AA738" s="20" t="s">
        <v>2114</v>
      </c>
      <c r="AB738" s="20" t="s">
        <v>2115</v>
      </c>
      <c r="AC738" s="20" t="s">
        <v>502</v>
      </c>
      <c r="AD738" s="20" t="s">
        <v>56</v>
      </c>
      <c r="AE738" s="20" t="s">
        <v>864</v>
      </c>
      <c r="AF738" t="e">
        <f>VLOOKUP(L738,Contactos!B:B,1,0)</f>
        <v>#N/A</v>
      </c>
    </row>
    <row r="739" spans="1:32" ht="51" x14ac:dyDescent="0.2">
      <c r="A739" s="4">
        <f t="shared" si="34"/>
        <v>737</v>
      </c>
      <c r="B739" s="4" t="str">
        <f t="shared" si="35"/>
        <v>B010-00020201</v>
      </c>
      <c r="C739" s="4" t="str">
        <f>IFERROR(VLOOKUP(F739,Tablas!$A$1:$B$3,2,0),"")</f>
        <v>Boleta</v>
      </c>
      <c r="D739" s="4" t="str">
        <f t="shared" si="36"/>
        <v>Ecom - CONTADO / CASH - PE 4454 TEL: 989867913 ENVÍO Basado en Entregas 09</v>
      </c>
      <c r="E739" s="19">
        <v>45531</v>
      </c>
      <c r="F739" s="20" t="s">
        <v>842</v>
      </c>
      <c r="G739" s="20" t="s">
        <v>2215</v>
      </c>
      <c r="H739" s="20" t="s">
        <v>44</v>
      </c>
      <c r="I739" s="20" t="s">
        <v>45</v>
      </c>
      <c r="J739" s="20" t="s">
        <v>2216</v>
      </c>
      <c r="K739" s="20" t="s">
        <v>2217</v>
      </c>
      <c r="L739" s="20" t="s">
        <v>2218</v>
      </c>
      <c r="M739" s="20"/>
      <c r="N739" s="21">
        <v>11.68</v>
      </c>
      <c r="O739" s="21">
        <v>0</v>
      </c>
      <c r="P739" s="20"/>
      <c r="Q739" s="19">
        <v>45531</v>
      </c>
      <c r="R739" s="20"/>
      <c r="S739" s="19">
        <v>45531</v>
      </c>
      <c r="T739" s="20" t="s">
        <v>49</v>
      </c>
      <c r="U739" s="20">
        <v>1014161</v>
      </c>
      <c r="V739" s="20">
        <v>240002738</v>
      </c>
      <c r="W739" s="20" t="s">
        <v>847</v>
      </c>
      <c r="X739" s="20" t="s">
        <v>305</v>
      </c>
      <c r="Y739" s="20" t="s">
        <v>52</v>
      </c>
      <c r="Z739" s="20" t="s">
        <v>2219</v>
      </c>
      <c r="AA739" s="20" t="s">
        <v>2220</v>
      </c>
      <c r="AB739" s="20" t="s">
        <v>1028</v>
      </c>
      <c r="AC739" s="20" t="s">
        <v>689</v>
      </c>
      <c r="AD739" s="20" t="s">
        <v>56</v>
      </c>
      <c r="AE739" s="20" t="s">
        <v>864</v>
      </c>
      <c r="AF739" t="e">
        <f>VLOOKUP(L739,Contactos!B:B,1,0)</f>
        <v>#N/A</v>
      </c>
    </row>
    <row r="740" spans="1:32" ht="63.75" x14ac:dyDescent="0.2">
      <c r="A740" s="4">
        <f t="shared" si="34"/>
        <v>738</v>
      </c>
      <c r="B740" s="4" t="str">
        <f t="shared" si="35"/>
        <v>B010-00017961</v>
      </c>
      <c r="C740" s="4" t="str">
        <f>IFERROR(VLOOKUP(F740,Tablas!$A$1:$B$3,2,0),"")</f>
        <v>Boleta</v>
      </c>
      <c r="D740" s="4" t="str">
        <f t="shared" si="36"/>
        <v>Juntoz - CONTADO / CASH - PE 0792 JUNTOZ Basado en Entregas 09-0010-00058951</v>
      </c>
      <c r="E740" s="19">
        <v>45342</v>
      </c>
      <c r="F740" s="20" t="s">
        <v>842</v>
      </c>
      <c r="G740" s="20" t="s">
        <v>2221</v>
      </c>
      <c r="H740" s="20" t="s">
        <v>44</v>
      </c>
      <c r="I740" s="20" t="s">
        <v>45</v>
      </c>
      <c r="J740" s="20" t="s">
        <v>2222</v>
      </c>
      <c r="K740" s="20" t="s">
        <v>2223</v>
      </c>
      <c r="L740" s="20" t="s">
        <v>2224</v>
      </c>
      <c r="M740" s="20"/>
      <c r="N740" s="21">
        <v>11.71</v>
      </c>
      <c r="O740" s="21">
        <v>0</v>
      </c>
      <c r="P740" s="20"/>
      <c r="Q740" s="19">
        <v>45342</v>
      </c>
      <c r="R740" s="20"/>
      <c r="S740" s="19">
        <v>45342</v>
      </c>
      <c r="T740" s="20" t="s">
        <v>49</v>
      </c>
      <c r="U740" s="20">
        <v>921673</v>
      </c>
      <c r="V740" s="20">
        <v>240000435</v>
      </c>
      <c r="W740" s="20" t="s">
        <v>847</v>
      </c>
      <c r="X740" s="20" t="s">
        <v>274</v>
      </c>
      <c r="Y740" s="20" t="s">
        <v>52</v>
      </c>
      <c r="Z740" s="20" t="s">
        <v>2225</v>
      </c>
      <c r="AA740" s="20" t="s">
        <v>2226</v>
      </c>
      <c r="AB740" s="20" t="s">
        <v>2227</v>
      </c>
      <c r="AC740" s="20" t="s">
        <v>167</v>
      </c>
      <c r="AD740" s="20" t="s">
        <v>56</v>
      </c>
      <c r="AE740" s="20" t="s">
        <v>851</v>
      </c>
      <c r="AF740" t="e">
        <f>VLOOKUP(L740,Contactos!B:B,1,0)</f>
        <v>#N/A</v>
      </c>
    </row>
    <row r="741" spans="1:32" ht="63.75" x14ac:dyDescent="0.2">
      <c r="A741" s="4">
        <f t="shared" si="34"/>
        <v>739</v>
      </c>
      <c r="B741" s="4" t="str">
        <f t="shared" si="35"/>
        <v>B010-00018508</v>
      </c>
      <c r="C741" s="4" t="str">
        <f>IFERROR(VLOOKUP(F741,Tablas!$A$1:$B$3,2,0),"")</f>
        <v>Boleta</v>
      </c>
      <c r="D741" s="4" t="str">
        <f t="shared" si="36"/>
        <v>Juntoz - CONTADO / CASH - PE 1725 JUNTOZ Basado en Entregas 09-0010-00059802</v>
      </c>
      <c r="E741" s="19">
        <v>45398</v>
      </c>
      <c r="F741" s="20" t="s">
        <v>842</v>
      </c>
      <c r="G741" s="20" t="s">
        <v>2228</v>
      </c>
      <c r="H741" s="20" t="s">
        <v>44</v>
      </c>
      <c r="I741" s="20" t="s">
        <v>45</v>
      </c>
      <c r="J741" s="20" t="s">
        <v>2229</v>
      </c>
      <c r="K741" s="20" t="s">
        <v>2230</v>
      </c>
      <c r="L741" s="20" t="s">
        <v>2231</v>
      </c>
      <c r="M741" s="20"/>
      <c r="N741" s="21">
        <v>11.8</v>
      </c>
      <c r="O741" s="21">
        <v>0</v>
      </c>
      <c r="P741" s="20"/>
      <c r="Q741" s="19">
        <v>45398</v>
      </c>
      <c r="R741" s="20"/>
      <c r="S741" s="19">
        <v>45398</v>
      </c>
      <c r="T741" s="20" t="s">
        <v>49</v>
      </c>
      <c r="U741" s="20">
        <v>946842</v>
      </c>
      <c r="V741" s="20">
        <v>240000984</v>
      </c>
      <c r="W741" s="20" t="s">
        <v>847</v>
      </c>
      <c r="X741" s="20" t="s">
        <v>305</v>
      </c>
      <c r="Y741" s="20" t="s">
        <v>52</v>
      </c>
      <c r="Z741" s="20" t="s">
        <v>2232</v>
      </c>
      <c r="AA741" s="20" t="s">
        <v>2233</v>
      </c>
      <c r="AB741" s="20" t="s">
        <v>789</v>
      </c>
      <c r="AC741" s="20" t="s">
        <v>167</v>
      </c>
      <c r="AD741" s="20" t="s">
        <v>56</v>
      </c>
      <c r="AE741" s="20" t="s">
        <v>851</v>
      </c>
      <c r="AF741" t="e">
        <f>VLOOKUP(L741,Contactos!B:B,1,0)</f>
        <v>#N/A</v>
      </c>
    </row>
    <row r="742" spans="1:32" ht="63.75" x14ac:dyDescent="0.2">
      <c r="A742" s="4">
        <f t="shared" si="34"/>
        <v>740</v>
      </c>
      <c r="B742" s="4" t="str">
        <f t="shared" si="35"/>
        <v>B010-00018598</v>
      </c>
      <c r="C742" s="4" t="str">
        <f>IFERROR(VLOOKUP(F742,Tablas!$A$1:$B$3,2,0),"")</f>
        <v>Boleta</v>
      </c>
      <c r="D742" s="4" t="str">
        <f t="shared" si="36"/>
        <v>Ecom - CONTADO / CASH - PE 1912 TEL: 945182137 Basado en Entregas 09-0010-</v>
      </c>
      <c r="E742" s="19">
        <v>45405</v>
      </c>
      <c r="F742" s="20" t="s">
        <v>842</v>
      </c>
      <c r="G742" s="20" t="s">
        <v>2234</v>
      </c>
      <c r="H742" s="20" t="s">
        <v>44</v>
      </c>
      <c r="I742" s="20" t="s">
        <v>45</v>
      </c>
      <c r="J742" s="20" t="s">
        <v>2235</v>
      </c>
      <c r="K742" s="20" t="s">
        <v>2236</v>
      </c>
      <c r="L742" s="20" t="s">
        <v>2237</v>
      </c>
      <c r="M742" s="20"/>
      <c r="N742" s="21">
        <v>11.83</v>
      </c>
      <c r="O742" s="21">
        <v>0</v>
      </c>
      <c r="P742" s="20"/>
      <c r="Q742" s="19">
        <v>45405</v>
      </c>
      <c r="R742" s="20"/>
      <c r="S742" s="19">
        <v>45405</v>
      </c>
      <c r="T742" s="20" t="s">
        <v>49</v>
      </c>
      <c r="U742" s="20">
        <v>953582</v>
      </c>
      <c r="V742" s="20">
        <v>240001074</v>
      </c>
      <c r="W742" s="20" t="s">
        <v>847</v>
      </c>
      <c r="X742" s="20" t="s">
        <v>274</v>
      </c>
      <c r="Y742" s="20" t="s">
        <v>52</v>
      </c>
      <c r="Z742" s="20" t="s">
        <v>2238</v>
      </c>
      <c r="AA742" s="20" t="s">
        <v>2239</v>
      </c>
      <c r="AB742" s="20" t="s">
        <v>1554</v>
      </c>
      <c r="AC742" s="20" t="s">
        <v>689</v>
      </c>
      <c r="AD742" s="20" t="s">
        <v>56</v>
      </c>
      <c r="AE742" s="20" t="s">
        <v>864</v>
      </c>
      <c r="AF742" t="e">
        <f>VLOOKUP(L742,Contactos!B:B,1,0)</f>
        <v>#N/A</v>
      </c>
    </row>
    <row r="743" spans="1:32" ht="38.25" x14ac:dyDescent="0.2">
      <c r="A743" s="4">
        <f t="shared" si="34"/>
        <v>741</v>
      </c>
      <c r="B743" s="4" t="str">
        <f t="shared" si="35"/>
        <v>F010-00025004</v>
      </c>
      <c r="C743" s="4" t="str">
        <f>IFERROR(VLOOKUP(F743,Tablas!$A$1:$B$3,2,0),"")</f>
        <v>Factura</v>
      </c>
      <c r="D743" s="4" t="str">
        <f t="shared" si="36"/>
        <v>Ecom - CONTADO / CASH - Facturas clientes - C20607796620</v>
      </c>
      <c r="E743" s="19">
        <v>45454</v>
      </c>
      <c r="F743" s="20" t="s">
        <v>1001</v>
      </c>
      <c r="G743" s="20" t="s">
        <v>2240</v>
      </c>
      <c r="H743" s="20" t="s">
        <v>44</v>
      </c>
      <c r="I743" s="20" t="s">
        <v>45</v>
      </c>
      <c r="J743" s="20" t="s">
        <v>2192</v>
      </c>
      <c r="K743" s="20" t="s">
        <v>2193</v>
      </c>
      <c r="L743" s="20" t="s">
        <v>2194</v>
      </c>
      <c r="M743" s="20"/>
      <c r="N743" s="21">
        <v>12.02</v>
      </c>
      <c r="O743" s="21">
        <v>0</v>
      </c>
      <c r="P743" s="20"/>
      <c r="Q743" s="19">
        <v>45454</v>
      </c>
      <c r="R743" s="20"/>
      <c r="S743" s="19">
        <v>45454</v>
      </c>
      <c r="T743" s="20" t="s">
        <v>49</v>
      </c>
      <c r="U743" s="20">
        <v>979568</v>
      </c>
      <c r="V743" s="20">
        <v>240001711</v>
      </c>
      <c r="W743" s="20" t="s">
        <v>847</v>
      </c>
      <c r="X743" s="20" t="s">
        <v>274</v>
      </c>
      <c r="Y743" s="20" t="s">
        <v>52</v>
      </c>
      <c r="Z743" s="20" t="s">
        <v>2241</v>
      </c>
      <c r="AA743" s="20" t="s">
        <v>2196</v>
      </c>
      <c r="AB743" s="20"/>
      <c r="AC743" s="20"/>
      <c r="AD743" s="20" t="s">
        <v>56</v>
      </c>
      <c r="AE743" s="20" t="s">
        <v>864</v>
      </c>
      <c r="AF743" t="e">
        <f>VLOOKUP(L743,Contactos!B:B,1,0)</f>
        <v>#N/A</v>
      </c>
    </row>
    <row r="744" spans="1:32" ht="63.75" x14ac:dyDescent="0.2">
      <c r="A744" s="4">
        <f t="shared" si="34"/>
        <v>742</v>
      </c>
      <c r="B744" s="4" t="str">
        <f t="shared" si="35"/>
        <v>B010-00017946</v>
      </c>
      <c r="C744" s="4" t="str">
        <f>IFERROR(VLOOKUP(F744,Tablas!$A$1:$B$3,2,0),"")</f>
        <v>Boleta</v>
      </c>
      <c r="D744" s="4" t="str">
        <f t="shared" si="36"/>
        <v>Ecom - CONTADO / CASH - PE 0773 TEL: 939819888 Basado en Pedidos de client</v>
      </c>
      <c r="E744" s="19">
        <v>45341</v>
      </c>
      <c r="F744" s="20" t="s">
        <v>842</v>
      </c>
      <c r="G744" s="20" t="s">
        <v>2242</v>
      </c>
      <c r="H744" s="20" t="s">
        <v>44</v>
      </c>
      <c r="I744" s="20" t="s">
        <v>45</v>
      </c>
      <c r="J744" s="20" t="s">
        <v>2243</v>
      </c>
      <c r="K744" s="20" t="s">
        <v>2244</v>
      </c>
      <c r="L744" s="20" t="s">
        <v>2245</v>
      </c>
      <c r="M744" s="20"/>
      <c r="N744" s="21">
        <v>12.02</v>
      </c>
      <c r="O744" s="21">
        <v>0</v>
      </c>
      <c r="P744" s="20"/>
      <c r="Q744" s="19">
        <v>45341</v>
      </c>
      <c r="R744" s="20"/>
      <c r="S744" s="19">
        <v>45341</v>
      </c>
      <c r="T744" s="20" t="s">
        <v>49</v>
      </c>
      <c r="U744" s="20">
        <v>921239</v>
      </c>
      <c r="V744" s="20">
        <v>240000420</v>
      </c>
      <c r="W744" s="20" t="s">
        <v>847</v>
      </c>
      <c r="X744" s="20" t="s">
        <v>917</v>
      </c>
      <c r="Y744" s="20" t="s">
        <v>52</v>
      </c>
      <c r="Z744" s="20" t="s">
        <v>2246</v>
      </c>
      <c r="AA744" s="20" t="s">
        <v>2247</v>
      </c>
      <c r="AB744" s="20" t="s">
        <v>863</v>
      </c>
      <c r="AC744" s="20" t="s">
        <v>689</v>
      </c>
      <c r="AD744" s="20" t="s">
        <v>56</v>
      </c>
      <c r="AE744" s="20" t="s">
        <v>864</v>
      </c>
      <c r="AF744" t="e">
        <f>VLOOKUP(L744,Contactos!B:B,1,0)</f>
        <v>#N/A</v>
      </c>
    </row>
    <row r="745" spans="1:32" ht="51" x14ac:dyDescent="0.2">
      <c r="A745" s="4">
        <f t="shared" si="34"/>
        <v>743</v>
      </c>
      <c r="B745" s="4" t="str">
        <f t="shared" si="35"/>
        <v>B010-00020244</v>
      </c>
      <c r="C745" s="4" t="str">
        <f>IFERROR(VLOOKUP(F745,Tablas!$A$1:$B$3,2,0),"")</f>
        <v>Boleta</v>
      </c>
      <c r="D745" s="4" t="str">
        <f t="shared" si="36"/>
        <v>Ecom - CONTADO / CASH - PE 4540 TEL: 965965551 ENVÍO Basado en Pedidos de</v>
      </c>
      <c r="E745" s="19">
        <v>45537</v>
      </c>
      <c r="F745" s="20" t="s">
        <v>842</v>
      </c>
      <c r="G745" s="20" t="s">
        <v>2248</v>
      </c>
      <c r="H745" s="20" t="s">
        <v>44</v>
      </c>
      <c r="I745" s="20" t="s">
        <v>45</v>
      </c>
      <c r="J745" s="20" t="s">
        <v>1996</v>
      </c>
      <c r="K745" s="20" t="s">
        <v>1997</v>
      </c>
      <c r="L745" s="20" t="s">
        <v>1998</v>
      </c>
      <c r="M745" s="20"/>
      <c r="N745" s="21">
        <v>12.29</v>
      </c>
      <c r="O745" s="21">
        <v>0</v>
      </c>
      <c r="P745" s="20"/>
      <c r="Q745" s="19">
        <v>45537</v>
      </c>
      <c r="R745" s="20"/>
      <c r="S745" s="19">
        <v>45537</v>
      </c>
      <c r="T745" s="20" t="s">
        <v>49</v>
      </c>
      <c r="U745" s="20">
        <v>1017648</v>
      </c>
      <c r="V745" s="20">
        <v>240002781</v>
      </c>
      <c r="W745" s="20" t="s">
        <v>847</v>
      </c>
      <c r="X745" s="20" t="s">
        <v>917</v>
      </c>
      <c r="Y745" s="20" t="s">
        <v>52</v>
      </c>
      <c r="Z745" s="20" t="s">
        <v>2249</v>
      </c>
      <c r="AA745" s="20" t="s">
        <v>2000</v>
      </c>
      <c r="AB745" s="20" t="s">
        <v>1041</v>
      </c>
      <c r="AC745" s="20" t="s">
        <v>689</v>
      </c>
      <c r="AD745" s="20" t="s">
        <v>56</v>
      </c>
      <c r="AE745" s="20" t="s">
        <v>864</v>
      </c>
      <c r="AF745" t="e">
        <f>VLOOKUP(L745,Contactos!B:B,1,0)</f>
        <v>#N/A</v>
      </c>
    </row>
    <row r="746" spans="1:32" ht="51" x14ac:dyDescent="0.2">
      <c r="A746" s="4">
        <f t="shared" si="34"/>
        <v>744</v>
      </c>
      <c r="B746" s="4" t="str">
        <f t="shared" si="35"/>
        <v>B010-00020069</v>
      </c>
      <c r="C746" s="4" t="str">
        <f>IFERROR(VLOOKUP(F746,Tablas!$A$1:$B$3,2,0),"")</f>
        <v>Boleta</v>
      </c>
      <c r="D746" s="4" t="str">
        <f t="shared" si="36"/>
        <v>Ecom - CONTADO / CASH - PE 4253 TEL: 970976548 ENVÍO Basado en Entregas 09</v>
      </c>
      <c r="E746" s="19">
        <v>45524</v>
      </c>
      <c r="F746" s="20" t="s">
        <v>842</v>
      </c>
      <c r="G746" s="20" t="s">
        <v>2250</v>
      </c>
      <c r="H746" s="20" t="s">
        <v>44</v>
      </c>
      <c r="I746" s="20" t="s">
        <v>45</v>
      </c>
      <c r="J746" s="20" t="s">
        <v>2251</v>
      </c>
      <c r="K746" s="20" t="s">
        <v>2252</v>
      </c>
      <c r="L746" s="20" t="s">
        <v>2253</v>
      </c>
      <c r="M746" s="20"/>
      <c r="N746" s="21">
        <v>12.44</v>
      </c>
      <c r="O746" s="21">
        <v>0</v>
      </c>
      <c r="P746" s="20"/>
      <c r="Q746" s="19">
        <v>45524</v>
      </c>
      <c r="R746" s="20"/>
      <c r="S746" s="19">
        <v>45524</v>
      </c>
      <c r="T746" s="20" t="s">
        <v>49</v>
      </c>
      <c r="U746" s="20">
        <v>1010798</v>
      </c>
      <c r="V746" s="20">
        <v>240002606</v>
      </c>
      <c r="W746" s="20" t="s">
        <v>847</v>
      </c>
      <c r="X746" s="20" t="s">
        <v>305</v>
      </c>
      <c r="Y746" s="20" t="s">
        <v>52</v>
      </c>
      <c r="Z746" s="20" t="s">
        <v>2254</v>
      </c>
      <c r="AA746" s="20" t="s">
        <v>2255</v>
      </c>
      <c r="AB746" s="20" t="s">
        <v>2256</v>
      </c>
      <c r="AC746" s="20" t="s">
        <v>2256</v>
      </c>
      <c r="AD746" s="20" t="s">
        <v>56</v>
      </c>
      <c r="AE746" s="20" t="s">
        <v>864</v>
      </c>
      <c r="AF746" t="e">
        <f>VLOOKUP(L746,Contactos!B:B,1,0)</f>
        <v>#N/A</v>
      </c>
    </row>
    <row r="747" spans="1:32" ht="63.75" x14ac:dyDescent="0.2">
      <c r="A747" s="4">
        <f t="shared" si="34"/>
        <v>745</v>
      </c>
      <c r="B747" s="4" t="str">
        <f t="shared" si="35"/>
        <v>B010-00017944</v>
      </c>
      <c r="C747" s="4" t="str">
        <f>IFERROR(VLOOKUP(F747,Tablas!$A$1:$B$3,2,0),"")</f>
        <v>Boleta</v>
      </c>
      <c r="D747" s="4" t="str">
        <f t="shared" si="36"/>
        <v>Ecom - CONTADO / CASH - PE 0787 TEL: 955753555 Basado en Entregas 09-0010-</v>
      </c>
      <c r="E747" s="19">
        <v>45341</v>
      </c>
      <c r="F747" s="20" t="s">
        <v>842</v>
      </c>
      <c r="G747" s="20" t="s">
        <v>2257</v>
      </c>
      <c r="H747" s="20" t="s">
        <v>44</v>
      </c>
      <c r="I747" s="20" t="s">
        <v>45</v>
      </c>
      <c r="J747" s="20" t="s">
        <v>1618</v>
      </c>
      <c r="K747" s="20" t="s">
        <v>1619</v>
      </c>
      <c r="L747" s="20" t="s">
        <v>1620</v>
      </c>
      <c r="M747" s="20"/>
      <c r="N747" s="21">
        <v>12.52</v>
      </c>
      <c r="O747" s="21">
        <v>0</v>
      </c>
      <c r="P747" s="20"/>
      <c r="Q747" s="19">
        <v>45341</v>
      </c>
      <c r="R747" s="20"/>
      <c r="S747" s="19">
        <v>45341</v>
      </c>
      <c r="T747" s="20" t="s">
        <v>49</v>
      </c>
      <c r="U747" s="20">
        <v>921196</v>
      </c>
      <c r="V747" s="20">
        <v>240000418</v>
      </c>
      <c r="W747" s="20" t="s">
        <v>847</v>
      </c>
      <c r="X747" s="20" t="s">
        <v>274</v>
      </c>
      <c r="Y747" s="20" t="s">
        <v>52</v>
      </c>
      <c r="Z747" s="20" t="s">
        <v>2258</v>
      </c>
      <c r="AA747" s="20" t="s">
        <v>1622</v>
      </c>
      <c r="AB747" s="20" t="s">
        <v>963</v>
      </c>
      <c r="AC747" s="20" t="s">
        <v>689</v>
      </c>
      <c r="AD747" s="20" t="s">
        <v>56</v>
      </c>
      <c r="AE747" s="20" t="s">
        <v>864</v>
      </c>
      <c r="AF747" t="e">
        <f>VLOOKUP(L747,Contactos!B:B,1,0)</f>
        <v>#N/A</v>
      </c>
    </row>
    <row r="748" spans="1:32" ht="63.75" x14ac:dyDescent="0.2">
      <c r="A748" s="4">
        <f t="shared" si="34"/>
        <v>746</v>
      </c>
      <c r="B748" s="4" t="str">
        <f t="shared" si="35"/>
        <v>B010-00019041</v>
      </c>
      <c r="C748" s="4" t="str">
        <f>IFERROR(VLOOKUP(F748,Tablas!$A$1:$B$3,2,0),"")</f>
        <v>Boleta</v>
      </c>
      <c r="D748" s="4" t="str">
        <f t="shared" si="36"/>
        <v>Ecom - CONTADO / CASH - PE 2665 TEL: 959965544 Basado en Pedidos de client</v>
      </c>
      <c r="E748" s="19">
        <v>45441</v>
      </c>
      <c r="F748" s="20" t="s">
        <v>842</v>
      </c>
      <c r="G748" s="20" t="s">
        <v>2259</v>
      </c>
      <c r="H748" s="20" t="s">
        <v>44</v>
      </c>
      <c r="I748" s="20" t="s">
        <v>45</v>
      </c>
      <c r="J748" s="20" t="s">
        <v>2260</v>
      </c>
      <c r="K748" s="20" t="s">
        <v>2261</v>
      </c>
      <c r="L748" s="20" t="s">
        <v>2262</v>
      </c>
      <c r="M748" s="20"/>
      <c r="N748" s="21">
        <v>12.69</v>
      </c>
      <c r="O748" s="21">
        <v>0</v>
      </c>
      <c r="P748" s="20"/>
      <c r="Q748" s="19">
        <v>45441</v>
      </c>
      <c r="R748" s="20"/>
      <c r="S748" s="19">
        <v>45441</v>
      </c>
      <c r="T748" s="20" t="s">
        <v>49</v>
      </c>
      <c r="U748" s="20">
        <v>972315</v>
      </c>
      <c r="V748" s="20">
        <v>240001573</v>
      </c>
      <c r="W748" s="20" t="s">
        <v>847</v>
      </c>
      <c r="X748" s="20" t="s">
        <v>274</v>
      </c>
      <c r="Y748" s="20" t="s">
        <v>52</v>
      </c>
      <c r="Z748" s="20" t="s">
        <v>2263</v>
      </c>
      <c r="AA748" s="20" t="s">
        <v>2264</v>
      </c>
      <c r="AB748" s="20" t="s">
        <v>1554</v>
      </c>
      <c r="AC748" s="20" t="s">
        <v>689</v>
      </c>
      <c r="AD748" s="20" t="s">
        <v>56</v>
      </c>
      <c r="AE748" s="20" t="s">
        <v>864</v>
      </c>
      <c r="AF748" t="e">
        <f>VLOOKUP(L748,Contactos!B:B,1,0)</f>
        <v>#N/A</v>
      </c>
    </row>
    <row r="749" spans="1:32" ht="63.75" x14ac:dyDescent="0.2">
      <c r="A749" s="4">
        <f t="shared" si="34"/>
        <v>747</v>
      </c>
      <c r="B749" s="4" t="str">
        <f t="shared" si="35"/>
        <v>B010-00018707</v>
      </c>
      <c r="C749" s="4" t="str">
        <f>IFERROR(VLOOKUP(F749,Tablas!$A$1:$B$3,2,0),"")</f>
        <v>Boleta</v>
      </c>
      <c r="D749" s="4" t="str">
        <f t="shared" si="36"/>
        <v>Ecom - CONTADO / CASH - PE 2036 TEL: 925787141 Basado en Pedidos de client</v>
      </c>
      <c r="E749" s="19">
        <v>45412</v>
      </c>
      <c r="F749" s="20" t="s">
        <v>842</v>
      </c>
      <c r="G749" s="20" t="s">
        <v>2265</v>
      </c>
      <c r="H749" s="20" t="s">
        <v>44</v>
      </c>
      <c r="I749" s="20" t="s">
        <v>45</v>
      </c>
      <c r="J749" s="20" t="s">
        <v>2266</v>
      </c>
      <c r="K749" s="20" t="s">
        <v>2267</v>
      </c>
      <c r="L749" s="20" t="s">
        <v>2268</v>
      </c>
      <c r="M749" s="20"/>
      <c r="N749" s="21">
        <v>12.79</v>
      </c>
      <c r="O749" s="21">
        <v>0</v>
      </c>
      <c r="P749" s="20"/>
      <c r="Q749" s="19">
        <v>45412</v>
      </c>
      <c r="R749" s="20"/>
      <c r="S749" s="19">
        <v>45412</v>
      </c>
      <c r="T749" s="20" t="s">
        <v>49</v>
      </c>
      <c r="U749" s="20">
        <v>956816</v>
      </c>
      <c r="V749" s="20">
        <v>240001183</v>
      </c>
      <c r="W749" s="20" t="s">
        <v>847</v>
      </c>
      <c r="X749" s="20" t="s">
        <v>274</v>
      </c>
      <c r="Y749" s="20" t="s">
        <v>52</v>
      </c>
      <c r="Z749" s="20" t="s">
        <v>2269</v>
      </c>
      <c r="AA749" s="20" t="s">
        <v>2270</v>
      </c>
      <c r="AB749" s="20" t="s">
        <v>2271</v>
      </c>
      <c r="AC749" s="20" t="s">
        <v>2272</v>
      </c>
      <c r="AD749" s="20" t="s">
        <v>56</v>
      </c>
      <c r="AE749" s="20" t="s">
        <v>864</v>
      </c>
      <c r="AF749" t="e">
        <f>VLOOKUP(L749,Contactos!B:B,1,0)</f>
        <v>#N/A</v>
      </c>
    </row>
    <row r="750" spans="1:32" ht="63.75" x14ac:dyDescent="0.2">
      <c r="A750" s="4">
        <f t="shared" si="34"/>
        <v>748</v>
      </c>
      <c r="B750" s="4" t="str">
        <f t="shared" si="35"/>
        <v>B010-00019159</v>
      </c>
      <c r="C750" s="4" t="str">
        <f>IFERROR(VLOOKUP(F750,Tablas!$A$1:$B$3,2,0),"")</f>
        <v>Boleta</v>
      </c>
      <c r="D750" s="4" t="str">
        <f t="shared" si="36"/>
        <v>Ecom - CONTADO / CASH - PE 2739 TEL: 986858196 Basado en Pedidos de client</v>
      </c>
      <c r="E750" s="19">
        <v>45446</v>
      </c>
      <c r="F750" s="20" t="s">
        <v>842</v>
      </c>
      <c r="G750" s="20" t="s">
        <v>2273</v>
      </c>
      <c r="H750" s="20" t="s">
        <v>44</v>
      </c>
      <c r="I750" s="20" t="s">
        <v>45</v>
      </c>
      <c r="J750" s="20" t="s">
        <v>2274</v>
      </c>
      <c r="K750" s="20" t="s">
        <v>2275</v>
      </c>
      <c r="L750" s="20" t="s">
        <v>2276</v>
      </c>
      <c r="M750" s="20"/>
      <c r="N750" s="21">
        <v>12.82</v>
      </c>
      <c r="O750" s="21">
        <v>0</v>
      </c>
      <c r="P750" s="20"/>
      <c r="Q750" s="19">
        <v>45446</v>
      </c>
      <c r="R750" s="20"/>
      <c r="S750" s="19">
        <v>45446</v>
      </c>
      <c r="T750" s="20" t="s">
        <v>49</v>
      </c>
      <c r="U750" s="20">
        <v>976169</v>
      </c>
      <c r="V750" s="20">
        <v>240001693</v>
      </c>
      <c r="W750" s="20" t="s">
        <v>847</v>
      </c>
      <c r="X750" s="20" t="s">
        <v>274</v>
      </c>
      <c r="Y750" s="20" t="s">
        <v>52</v>
      </c>
      <c r="Z750" s="20" t="s">
        <v>2277</v>
      </c>
      <c r="AA750" s="20" t="s">
        <v>2278</v>
      </c>
      <c r="AB750" s="20" t="s">
        <v>956</v>
      </c>
      <c r="AC750" s="20" t="s">
        <v>689</v>
      </c>
      <c r="AD750" s="20" t="s">
        <v>56</v>
      </c>
      <c r="AE750" s="20" t="s">
        <v>864</v>
      </c>
      <c r="AF750" t="e">
        <f>VLOOKUP(L750,Contactos!B:B,1,0)</f>
        <v>#N/A</v>
      </c>
    </row>
    <row r="751" spans="1:32" ht="51" x14ac:dyDescent="0.2">
      <c r="A751" s="4">
        <f t="shared" si="34"/>
        <v>749</v>
      </c>
      <c r="B751" s="4" t="str">
        <f t="shared" si="35"/>
        <v>B010-00020486</v>
      </c>
      <c r="C751" s="4" t="str">
        <f>IFERROR(VLOOKUP(F751,Tablas!$A$1:$B$3,2,0),"")</f>
        <v>Boleta</v>
      </c>
      <c r="D751" s="4" t="str">
        <f t="shared" si="36"/>
        <v>Ecom - CONTADO / CASH - PE 4975 TEL: 999488704 ENVÍO Basado en Entregas 09</v>
      </c>
      <c r="E751" s="19">
        <v>45558</v>
      </c>
      <c r="F751" s="20" t="s">
        <v>842</v>
      </c>
      <c r="G751" s="20" t="s">
        <v>2279</v>
      </c>
      <c r="H751" s="20" t="s">
        <v>44</v>
      </c>
      <c r="I751" s="20" t="s">
        <v>45</v>
      </c>
      <c r="J751" s="20" t="s">
        <v>2280</v>
      </c>
      <c r="K751" s="20" t="s">
        <v>2281</v>
      </c>
      <c r="L751" s="20" t="s">
        <v>2282</v>
      </c>
      <c r="M751" s="20"/>
      <c r="N751" s="21">
        <v>12.85</v>
      </c>
      <c r="O751" s="21">
        <v>0</v>
      </c>
      <c r="P751" s="20"/>
      <c r="Q751" s="19">
        <v>45558</v>
      </c>
      <c r="R751" s="20"/>
      <c r="S751" s="19">
        <v>45558</v>
      </c>
      <c r="T751" s="20" t="s">
        <v>49</v>
      </c>
      <c r="U751" s="20">
        <v>1027657</v>
      </c>
      <c r="V751" s="20">
        <v>240003023</v>
      </c>
      <c r="W751" s="20" t="s">
        <v>847</v>
      </c>
      <c r="X751" s="20" t="s">
        <v>274</v>
      </c>
      <c r="Y751" s="20" t="s">
        <v>52</v>
      </c>
      <c r="Z751" s="20" t="s">
        <v>2283</v>
      </c>
      <c r="AA751" s="20" t="s">
        <v>372</v>
      </c>
      <c r="AB751" s="20" t="s">
        <v>54</v>
      </c>
      <c r="AC751" s="20" t="s">
        <v>167</v>
      </c>
      <c r="AD751" s="20" t="s">
        <v>56</v>
      </c>
      <c r="AE751" s="20" t="s">
        <v>864</v>
      </c>
      <c r="AF751" t="e">
        <f>VLOOKUP(L751,Contactos!B:B,1,0)</f>
        <v>#N/A</v>
      </c>
    </row>
    <row r="752" spans="1:32" ht="51" x14ac:dyDescent="0.2">
      <c r="A752" s="4">
        <f t="shared" si="34"/>
        <v>750</v>
      </c>
      <c r="B752" s="4" t="str">
        <f t="shared" si="35"/>
        <v>B010-00020141</v>
      </c>
      <c r="C752" s="4" t="str">
        <f>IFERROR(VLOOKUP(F752,Tablas!$A$1:$B$3,2,0),"")</f>
        <v>Boleta</v>
      </c>
      <c r="D752" s="4" t="str">
        <f t="shared" si="36"/>
        <v>Nacional - CONTADO / CASH - PE4390 Basado en Entregas 09-T010-00000965.</v>
      </c>
      <c r="E752" s="19">
        <v>45529</v>
      </c>
      <c r="F752" s="20" t="s">
        <v>842</v>
      </c>
      <c r="G752" s="20" t="s">
        <v>2284</v>
      </c>
      <c r="H752" s="20" t="s">
        <v>44</v>
      </c>
      <c r="I752" s="20" t="s">
        <v>45</v>
      </c>
      <c r="J752" s="20" t="s">
        <v>2285</v>
      </c>
      <c r="K752" s="20" t="s">
        <v>2286</v>
      </c>
      <c r="L752" s="20" t="s">
        <v>2287</v>
      </c>
      <c r="M752" s="20"/>
      <c r="N752" s="21">
        <v>13</v>
      </c>
      <c r="O752" s="21">
        <v>0</v>
      </c>
      <c r="P752" s="20"/>
      <c r="Q752" s="19">
        <v>45529</v>
      </c>
      <c r="R752" s="20"/>
      <c r="S752" s="19">
        <v>45529</v>
      </c>
      <c r="T752" s="20" t="s">
        <v>49</v>
      </c>
      <c r="U752" s="20">
        <v>1012751</v>
      </c>
      <c r="V752" s="20">
        <v>240002678</v>
      </c>
      <c r="W752" s="20" t="s">
        <v>847</v>
      </c>
      <c r="X752" s="20" t="s">
        <v>848</v>
      </c>
      <c r="Y752" s="20" t="s">
        <v>52</v>
      </c>
      <c r="Z752" s="20" t="s">
        <v>2288</v>
      </c>
      <c r="AA752" s="20" t="s">
        <v>1013</v>
      </c>
      <c r="AB752" s="20" t="s">
        <v>789</v>
      </c>
      <c r="AC752" s="20" t="s">
        <v>167</v>
      </c>
      <c r="AD752" s="20" t="s">
        <v>56</v>
      </c>
      <c r="AE752" s="20" t="s">
        <v>1014</v>
      </c>
      <c r="AF752" t="e">
        <f>VLOOKUP(L752,Contactos!B:B,1,0)</f>
        <v>#N/A</v>
      </c>
    </row>
    <row r="753" spans="1:32" ht="25.5" x14ac:dyDescent="0.2">
      <c r="A753" s="4">
        <f t="shared" si="34"/>
        <v>751</v>
      </c>
      <c r="B753" s="4" t="str">
        <f t="shared" si="35"/>
        <v/>
      </c>
      <c r="C753" s="4" t="str">
        <f>IFERROR(VLOOKUP(F753,Tablas!$A$1:$B$3,2,0),"")</f>
        <v/>
      </c>
      <c r="D753" s="4" t="str">
        <f t="shared" si="36"/>
        <v xml:space="preserve"> - CONTADO ADELANTADO / CASH IN ADVANCE - Dif. en cambio</v>
      </c>
      <c r="E753" s="19">
        <v>45443</v>
      </c>
      <c r="F753" s="20" t="s">
        <v>27</v>
      </c>
      <c r="G753" s="20"/>
      <c r="H753" s="20" t="s">
        <v>29</v>
      </c>
      <c r="I753" s="20" t="s">
        <v>30</v>
      </c>
      <c r="J753" s="20" t="s">
        <v>220</v>
      </c>
      <c r="K753" s="20" t="s">
        <v>220</v>
      </c>
      <c r="L753" s="20" t="s">
        <v>221</v>
      </c>
      <c r="M753" s="20"/>
      <c r="N753" s="21">
        <v>13.06</v>
      </c>
      <c r="O753" s="21">
        <v>0</v>
      </c>
      <c r="P753" s="20"/>
      <c r="Q753" s="19">
        <v>45443</v>
      </c>
      <c r="R753" s="20"/>
      <c r="S753" s="20"/>
      <c r="T753" s="20" t="s">
        <v>70</v>
      </c>
      <c r="U753" s="20">
        <v>1014796</v>
      </c>
      <c r="V753" s="20">
        <v>240023053</v>
      </c>
      <c r="W753" s="20" t="s">
        <v>50</v>
      </c>
      <c r="X753" s="20" t="s">
        <v>841</v>
      </c>
      <c r="Y753" s="20" t="s">
        <v>37</v>
      </c>
      <c r="Z753" s="20" t="s">
        <v>63</v>
      </c>
      <c r="AA753" s="20" t="s">
        <v>223</v>
      </c>
      <c r="AB753" s="20" t="s">
        <v>224</v>
      </c>
      <c r="AC753" s="20"/>
      <c r="AD753" s="20" t="s">
        <v>225</v>
      </c>
      <c r="AE753" s="20"/>
      <c r="AF753" t="str">
        <f>VLOOKUP(L753,Contactos!B:B,1,0)</f>
        <v>DISTRIBUIDORA REGIONAL SALVADOREÑA S.A. DE C.V.</v>
      </c>
    </row>
    <row r="754" spans="1:32" ht="63.75" x14ac:dyDescent="0.2">
      <c r="A754" s="4">
        <f t="shared" si="34"/>
        <v>752</v>
      </c>
      <c r="B754" s="4" t="str">
        <f t="shared" si="35"/>
        <v>B010-00020258</v>
      </c>
      <c r="C754" s="4" t="str">
        <f>IFERROR(VLOOKUP(F754,Tablas!$A$1:$B$3,2,0),"")</f>
        <v>Boleta</v>
      </c>
      <c r="D754" s="4" t="str">
        <f t="shared" si="36"/>
        <v>Venta Asistida - CONTADO / CASH - PE 4566 TEL: 970465265 RECOJO Basado en Entregas 0</v>
      </c>
      <c r="E754" s="19">
        <v>45538</v>
      </c>
      <c r="F754" s="20" t="s">
        <v>842</v>
      </c>
      <c r="G754" s="20" t="s">
        <v>2289</v>
      </c>
      <c r="H754" s="20" t="s">
        <v>44</v>
      </c>
      <c r="I754" s="20" t="s">
        <v>45</v>
      </c>
      <c r="J754" s="20" t="s">
        <v>2290</v>
      </c>
      <c r="K754" s="20" t="s">
        <v>2291</v>
      </c>
      <c r="L754" s="20" t="s">
        <v>2292</v>
      </c>
      <c r="M754" s="20"/>
      <c r="N754" s="21">
        <v>13.31</v>
      </c>
      <c r="O754" s="21">
        <v>0</v>
      </c>
      <c r="P754" s="20"/>
      <c r="Q754" s="19">
        <v>45538</v>
      </c>
      <c r="R754" s="20"/>
      <c r="S754" s="19">
        <v>45538</v>
      </c>
      <c r="T754" s="20" t="s">
        <v>49</v>
      </c>
      <c r="U754" s="20">
        <v>1017893</v>
      </c>
      <c r="V754" s="20">
        <v>240002795</v>
      </c>
      <c r="W754" s="20" t="s">
        <v>847</v>
      </c>
      <c r="X754" s="20" t="s">
        <v>848</v>
      </c>
      <c r="Y754" s="20" t="s">
        <v>52</v>
      </c>
      <c r="Z754" s="20" t="s">
        <v>2293</v>
      </c>
      <c r="AA754" s="20" t="s">
        <v>2294</v>
      </c>
      <c r="AB754" s="20" t="s">
        <v>956</v>
      </c>
      <c r="AC754" s="20" t="s">
        <v>689</v>
      </c>
      <c r="AD754" s="20" t="s">
        <v>56</v>
      </c>
      <c r="AE754" s="20" t="s">
        <v>983</v>
      </c>
      <c r="AF754" t="e">
        <f>VLOOKUP(L754,Contactos!B:B,1,0)</f>
        <v>#N/A</v>
      </c>
    </row>
    <row r="755" spans="1:32" ht="25.5" x14ac:dyDescent="0.2">
      <c r="A755" s="4">
        <f t="shared" si="34"/>
        <v>753</v>
      </c>
      <c r="B755" s="4" t="str">
        <f t="shared" si="35"/>
        <v/>
      </c>
      <c r="C755" s="4" t="str">
        <f>IFERROR(VLOOKUP(F755,Tablas!$A$1:$B$3,2,0),"")</f>
        <v/>
      </c>
      <c r="D755" s="4" t="str">
        <f t="shared" si="36"/>
        <v xml:space="preserve"> - COBRANZA DOC. 45 DIAS / DA 45 DAYS - Dif. en cambio</v>
      </c>
      <c r="E755" s="19">
        <v>45169</v>
      </c>
      <c r="F755" s="20" t="s">
        <v>27</v>
      </c>
      <c r="G755" s="20"/>
      <c r="H755" s="20" t="s">
        <v>80</v>
      </c>
      <c r="I755" s="20" t="s">
        <v>81</v>
      </c>
      <c r="J755" s="20" t="s">
        <v>354</v>
      </c>
      <c r="K755" s="20" t="s">
        <v>354</v>
      </c>
      <c r="L755" s="20" t="s">
        <v>355</v>
      </c>
      <c r="M755" s="20" t="s">
        <v>33</v>
      </c>
      <c r="N755" s="21">
        <v>13.32</v>
      </c>
      <c r="O755" s="21">
        <v>0</v>
      </c>
      <c r="P755" s="20"/>
      <c r="Q755" s="19">
        <v>45169</v>
      </c>
      <c r="R755" s="20"/>
      <c r="S755" s="20"/>
      <c r="T755" s="20" t="s">
        <v>229</v>
      </c>
      <c r="U755" s="20">
        <v>851629</v>
      </c>
      <c r="V755" s="20">
        <v>230027755</v>
      </c>
      <c r="W755" s="20" t="s">
        <v>50</v>
      </c>
      <c r="X755" s="20" t="s">
        <v>841</v>
      </c>
      <c r="Y755" s="20" t="s">
        <v>37</v>
      </c>
      <c r="Z755" s="20" t="s">
        <v>63</v>
      </c>
      <c r="AA755" s="20" t="s">
        <v>356</v>
      </c>
      <c r="AB755" s="20"/>
      <c r="AC755" s="20"/>
      <c r="AD755" s="20" t="s">
        <v>357</v>
      </c>
      <c r="AE755" s="20"/>
      <c r="AF755" t="str">
        <f>VLOOKUP(L755,Contactos!B:B,1,0)</f>
        <v>DERIBAL SOCIEDAD ANONIMA</v>
      </c>
    </row>
    <row r="756" spans="1:32" ht="63.75" x14ac:dyDescent="0.2">
      <c r="A756" s="4">
        <f t="shared" si="34"/>
        <v>754</v>
      </c>
      <c r="B756" s="4" t="str">
        <f t="shared" si="35"/>
        <v>B010-00019207</v>
      </c>
      <c r="C756" s="4" t="str">
        <f>IFERROR(VLOOKUP(F756,Tablas!$A$1:$B$3,2,0),"")</f>
        <v>Boleta</v>
      </c>
      <c r="D756" s="4" t="str">
        <f t="shared" si="36"/>
        <v>Venta Asistida - CONTADO / CASH - PE 2799 TEL: 949209257 Basado en Entregas 09-0007-</v>
      </c>
      <c r="E756" s="19">
        <v>45449</v>
      </c>
      <c r="F756" s="20" t="s">
        <v>842</v>
      </c>
      <c r="G756" s="20" t="s">
        <v>2295</v>
      </c>
      <c r="H756" s="20" t="s">
        <v>44</v>
      </c>
      <c r="I756" s="20" t="s">
        <v>45</v>
      </c>
      <c r="J756" s="20" t="s">
        <v>2296</v>
      </c>
      <c r="K756" s="20" t="s">
        <v>2297</v>
      </c>
      <c r="L756" s="20" t="s">
        <v>2298</v>
      </c>
      <c r="M756" s="20"/>
      <c r="N756" s="21">
        <v>13.33</v>
      </c>
      <c r="O756" s="21">
        <v>0</v>
      </c>
      <c r="P756" s="20"/>
      <c r="Q756" s="19">
        <v>45449</v>
      </c>
      <c r="R756" s="20"/>
      <c r="S756" s="19">
        <v>45449</v>
      </c>
      <c r="T756" s="20" t="s">
        <v>49</v>
      </c>
      <c r="U756" s="20">
        <v>978630</v>
      </c>
      <c r="V756" s="20">
        <v>240001741</v>
      </c>
      <c r="W756" s="20" t="s">
        <v>847</v>
      </c>
      <c r="X756" s="20" t="s">
        <v>274</v>
      </c>
      <c r="Y756" s="20" t="s">
        <v>52</v>
      </c>
      <c r="Z756" s="20" t="s">
        <v>2299</v>
      </c>
      <c r="AA756" s="20" t="s">
        <v>2300</v>
      </c>
      <c r="AB756" s="20" t="s">
        <v>789</v>
      </c>
      <c r="AC756" s="20" t="s">
        <v>167</v>
      </c>
      <c r="AD756" s="20" t="s">
        <v>56</v>
      </c>
      <c r="AE756" s="20" t="s">
        <v>983</v>
      </c>
      <c r="AF756" t="e">
        <f>VLOOKUP(L756,Contactos!B:B,1,0)</f>
        <v>#N/A</v>
      </c>
    </row>
    <row r="757" spans="1:32" ht="76.5" x14ac:dyDescent="0.2">
      <c r="A757" s="4">
        <f t="shared" si="34"/>
        <v>755</v>
      </c>
      <c r="B757" s="4" t="str">
        <f t="shared" si="35"/>
        <v>B010-00019169</v>
      </c>
      <c r="C757" s="4" t="str">
        <f>IFERROR(VLOOKUP(F757,Tablas!$A$1:$B$3,2,0),"")</f>
        <v>Boleta</v>
      </c>
      <c r="D757" s="4" t="str">
        <f t="shared" si="36"/>
        <v>Venta Asistida - CONTADO / CASH - PE 2745 RECOGE: SÁNCHEZ GONZALES DAVID DNI: 709121</v>
      </c>
      <c r="E757" s="19">
        <v>45446</v>
      </c>
      <c r="F757" s="20" t="s">
        <v>842</v>
      </c>
      <c r="G757" s="20" t="s">
        <v>2301</v>
      </c>
      <c r="H757" s="20" t="s">
        <v>44</v>
      </c>
      <c r="I757" s="20" t="s">
        <v>45</v>
      </c>
      <c r="J757" s="20" t="s">
        <v>2302</v>
      </c>
      <c r="K757" s="20" t="s">
        <v>2303</v>
      </c>
      <c r="L757" s="20" t="s">
        <v>2304</v>
      </c>
      <c r="M757" s="20"/>
      <c r="N757" s="21">
        <v>13.43</v>
      </c>
      <c r="O757" s="21">
        <v>0</v>
      </c>
      <c r="P757" s="20"/>
      <c r="Q757" s="19">
        <v>45446</v>
      </c>
      <c r="R757" s="20"/>
      <c r="S757" s="19">
        <v>45446</v>
      </c>
      <c r="T757" s="20" t="s">
        <v>49</v>
      </c>
      <c r="U757" s="20">
        <v>976224</v>
      </c>
      <c r="V757" s="20">
        <v>240001703</v>
      </c>
      <c r="W757" s="20" t="s">
        <v>847</v>
      </c>
      <c r="X757" s="20" t="s">
        <v>274</v>
      </c>
      <c r="Y757" s="20" t="s">
        <v>52</v>
      </c>
      <c r="Z757" s="20" t="s">
        <v>2305</v>
      </c>
      <c r="AA757" s="20" t="s">
        <v>2306</v>
      </c>
      <c r="AB757" s="20" t="s">
        <v>2307</v>
      </c>
      <c r="AC757" s="20" t="s">
        <v>2308</v>
      </c>
      <c r="AD757" s="20" t="s">
        <v>56</v>
      </c>
      <c r="AE757" s="20" t="s">
        <v>983</v>
      </c>
      <c r="AF757" t="e">
        <f>VLOOKUP(L757,Contactos!B:B,1,0)</f>
        <v>#N/A</v>
      </c>
    </row>
    <row r="758" spans="1:32" ht="63.75" x14ac:dyDescent="0.2">
      <c r="A758" s="4">
        <f t="shared" si="34"/>
        <v>756</v>
      </c>
      <c r="B758" s="4" t="str">
        <f t="shared" si="35"/>
        <v>B010-00019356</v>
      </c>
      <c r="C758" s="4" t="str">
        <f>IFERROR(VLOOKUP(F758,Tablas!$A$1:$B$3,2,0),"")</f>
        <v>Boleta</v>
      </c>
      <c r="D758" s="4" t="str">
        <f t="shared" si="36"/>
        <v>Ecom - CONTADO / CASH - PE 3090 TEL: 967140980 Basado en Pedidos de client</v>
      </c>
      <c r="E758" s="19">
        <v>45469</v>
      </c>
      <c r="F758" s="20" t="s">
        <v>842</v>
      </c>
      <c r="G758" s="20" t="s">
        <v>2309</v>
      </c>
      <c r="H758" s="20" t="s">
        <v>44</v>
      </c>
      <c r="I758" s="20" t="s">
        <v>45</v>
      </c>
      <c r="J758" s="20" t="s">
        <v>1451</v>
      </c>
      <c r="K758" s="20" t="s">
        <v>1452</v>
      </c>
      <c r="L758" s="20" t="s">
        <v>1453</v>
      </c>
      <c r="M758" s="20"/>
      <c r="N758" s="21">
        <v>13.46</v>
      </c>
      <c r="O758" s="21">
        <v>0</v>
      </c>
      <c r="P758" s="20"/>
      <c r="Q758" s="19">
        <v>45469</v>
      </c>
      <c r="R758" s="20"/>
      <c r="S758" s="19">
        <v>45469</v>
      </c>
      <c r="T758" s="20" t="s">
        <v>49</v>
      </c>
      <c r="U758" s="20">
        <v>986383</v>
      </c>
      <c r="V758" s="20">
        <v>240001891</v>
      </c>
      <c r="W758" s="20" t="s">
        <v>847</v>
      </c>
      <c r="X758" s="20" t="s">
        <v>274</v>
      </c>
      <c r="Y758" s="20" t="s">
        <v>52</v>
      </c>
      <c r="Z758" s="20" t="s">
        <v>2310</v>
      </c>
      <c r="AA758" s="20" t="s">
        <v>1455</v>
      </c>
      <c r="AB758" s="20" t="s">
        <v>912</v>
      </c>
      <c r="AC758" s="20" t="s">
        <v>689</v>
      </c>
      <c r="AD758" s="20" t="s">
        <v>56</v>
      </c>
      <c r="AE758" s="20" t="s">
        <v>864</v>
      </c>
      <c r="AF758" t="e">
        <f>VLOOKUP(L758,Contactos!B:B,1,0)</f>
        <v>#N/A</v>
      </c>
    </row>
    <row r="759" spans="1:32" ht="63.75" x14ac:dyDescent="0.2">
      <c r="A759" s="4">
        <f t="shared" si="34"/>
        <v>757</v>
      </c>
      <c r="B759" s="4" t="str">
        <f t="shared" si="35"/>
        <v>B010-00020468</v>
      </c>
      <c r="C759" s="4" t="str">
        <f>IFERROR(VLOOKUP(F759,Tablas!$A$1:$B$3,2,0),"")</f>
        <v>Boleta</v>
      </c>
      <c r="D759" s="4" t="str">
        <f t="shared" si="36"/>
        <v>Ecom - CONTADO / CASH - PE 4950 TEL: 940148538 CANI-TABS ENVÍO Basado en E</v>
      </c>
      <c r="E759" s="19">
        <v>45555</v>
      </c>
      <c r="F759" s="20" t="s">
        <v>842</v>
      </c>
      <c r="G759" s="20" t="s">
        <v>2311</v>
      </c>
      <c r="H759" s="20" t="s">
        <v>44</v>
      </c>
      <c r="I759" s="20" t="s">
        <v>45</v>
      </c>
      <c r="J759" s="20" t="s">
        <v>2312</v>
      </c>
      <c r="K759" s="20" t="s">
        <v>2313</v>
      </c>
      <c r="L759" s="20" t="s">
        <v>2314</v>
      </c>
      <c r="M759" s="20"/>
      <c r="N759" s="21">
        <v>13.47</v>
      </c>
      <c r="O759" s="21">
        <v>0</v>
      </c>
      <c r="P759" s="20"/>
      <c r="Q759" s="19">
        <v>45555</v>
      </c>
      <c r="R759" s="20"/>
      <c r="S759" s="19">
        <v>45555</v>
      </c>
      <c r="T759" s="20" t="s">
        <v>49</v>
      </c>
      <c r="U759" s="20">
        <v>1026995</v>
      </c>
      <c r="V759" s="20">
        <v>240003005</v>
      </c>
      <c r="W759" s="20" t="s">
        <v>847</v>
      </c>
      <c r="X759" s="20" t="s">
        <v>274</v>
      </c>
      <c r="Y759" s="20" t="s">
        <v>52</v>
      </c>
      <c r="Z759" s="20" t="s">
        <v>2315</v>
      </c>
      <c r="AA759" s="20" t="s">
        <v>808</v>
      </c>
      <c r="AB759" s="20" t="s">
        <v>54</v>
      </c>
      <c r="AC759" s="20" t="s">
        <v>689</v>
      </c>
      <c r="AD759" s="20" t="s">
        <v>56</v>
      </c>
      <c r="AE759" s="20" t="s">
        <v>864</v>
      </c>
      <c r="AF759" t="e">
        <f>VLOOKUP(L759,Contactos!B:B,1,0)</f>
        <v>#N/A</v>
      </c>
    </row>
    <row r="760" spans="1:32" ht="25.5" x14ac:dyDescent="0.2">
      <c r="A760" s="4">
        <f t="shared" si="34"/>
        <v>758</v>
      </c>
      <c r="B760" s="4" t="str">
        <f t="shared" si="35"/>
        <v/>
      </c>
      <c r="C760" s="4" t="str">
        <f>IFERROR(VLOOKUP(F760,Tablas!$A$1:$B$3,2,0),"")</f>
        <v/>
      </c>
      <c r="D760" s="4" t="str">
        <f t="shared" si="36"/>
        <v xml:space="preserve"> - COBRANZA DOC. 45 DIAS / DA 45 DAYS - Dif. en cambio</v>
      </c>
      <c r="E760" s="19">
        <v>45473</v>
      </c>
      <c r="F760" s="20" t="s">
        <v>27</v>
      </c>
      <c r="G760" s="20"/>
      <c r="H760" s="20" t="s">
        <v>80</v>
      </c>
      <c r="I760" s="20" t="s">
        <v>81</v>
      </c>
      <c r="J760" s="20" t="s">
        <v>354</v>
      </c>
      <c r="K760" s="20" t="s">
        <v>354</v>
      </c>
      <c r="L760" s="20" t="s">
        <v>355</v>
      </c>
      <c r="M760" s="20" t="s">
        <v>33</v>
      </c>
      <c r="N760" s="21">
        <v>13.62</v>
      </c>
      <c r="O760" s="21">
        <v>0</v>
      </c>
      <c r="P760" s="20"/>
      <c r="Q760" s="19">
        <v>45473</v>
      </c>
      <c r="R760" s="20"/>
      <c r="S760" s="20"/>
      <c r="T760" s="20" t="s">
        <v>229</v>
      </c>
      <c r="U760" s="20">
        <v>1028667</v>
      </c>
      <c r="V760" s="20">
        <v>240026929</v>
      </c>
      <c r="W760" s="20" t="s">
        <v>50</v>
      </c>
      <c r="X760" s="20" t="s">
        <v>841</v>
      </c>
      <c r="Y760" s="20" t="s">
        <v>37</v>
      </c>
      <c r="Z760" s="20" t="s">
        <v>63</v>
      </c>
      <c r="AA760" s="20" t="s">
        <v>356</v>
      </c>
      <c r="AB760" s="20"/>
      <c r="AC760" s="20"/>
      <c r="AD760" s="20" t="s">
        <v>357</v>
      </c>
      <c r="AE760" s="20"/>
      <c r="AF760" t="str">
        <f>VLOOKUP(L760,Contactos!B:B,1,0)</f>
        <v>DERIBAL SOCIEDAD ANONIMA</v>
      </c>
    </row>
    <row r="761" spans="1:32" ht="38.25" x14ac:dyDescent="0.2">
      <c r="A761" s="4">
        <f t="shared" si="34"/>
        <v>759</v>
      </c>
      <c r="B761" s="4" t="str">
        <f t="shared" si="35"/>
        <v>F010-00025661</v>
      </c>
      <c r="C761" s="4" t="str">
        <f>IFERROR(VLOOKUP(F761,Tablas!$A$1:$B$3,2,0),"")</f>
        <v>Factura</v>
      </c>
      <c r="D761" s="4" t="str">
        <f t="shared" si="36"/>
        <v>Ecom - CONTADO / CASH - Facturas clientes - C10449272680</v>
      </c>
      <c r="E761" s="19">
        <v>45523</v>
      </c>
      <c r="F761" s="20" t="s">
        <v>1001</v>
      </c>
      <c r="G761" s="20" t="s">
        <v>2316</v>
      </c>
      <c r="H761" s="20" t="s">
        <v>44</v>
      </c>
      <c r="I761" s="20" t="s">
        <v>45</v>
      </c>
      <c r="J761" s="20" t="s">
        <v>2317</v>
      </c>
      <c r="K761" s="20" t="s">
        <v>2318</v>
      </c>
      <c r="L761" s="20" t="s">
        <v>2319</v>
      </c>
      <c r="M761" s="20"/>
      <c r="N761" s="21">
        <v>13.8</v>
      </c>
      <c r="O761" s="21">
        <v>0</v>
      </c>
      <c r="P761" s="20"/>
      <c r="Q761" s="19">
        <v>45523</v>
      </c>
      <c r="R761" s="20"/>
      <c r="S761" s="19">
        <v>45523</v>
      </c>
      <c r="T761" s="20" t="s">
        <v>49</v>
      </c>
      <c r="U761" s="20">
        <v>1010133</v>
      </c>
      <c r="V761" s="20">
        <v>240002460</v>
      </c>
      <c r="W761" s="20" t="s">
        <v>847</v>
      </c>
      <c r="X761" s="20" t="s">
        <v>305</v>
      </c>
      <c r="Y761" s="20" t="s">
        <v>52</v>
      </c>
      <c r="Z761" s="20" t="s">
        <v>2320</v>
      </c>
      <c r="AA761" s="20" t="s">
        <v>2321</v>
      </c>
      <c r="AB761" s="20" t="s">
        <v>789</v>
      </c>
      <c r="AC761" s="20" t="s">
        <v>167</v>
      </c>
      <c r="AD761" s="20" t="s">
        <v>56</v>
      </c>
      <c r="AE761" s="20" t="s">
        <v>864</v>
      </c>
      <c r="AF761" t="e">
        <f>VLOOKUP(L761,Contactos!B:B,1,0)</f>
        <v>#N/A</v>
      </c>
    </row>
    <row r="762" spans="1:32" ht="25.5" x14ac:dyDescent="0.2">
      <c r="A762" s="4">
        <f t="shared" si="34"/>
        <v>760</v>
      </c>
      <c r="B762" s="4" t="str">
        <f t="shared" si="35"/>
        <v/>
      </c>
      <c r="C762" s="4" t="str">
        <f>IFERROR(VLOOKUP(F762,Tablas!$A$1:$B$3,2,0),"")</f>
        <v/>
      </c>
      <c r="D762" s="4" t="str">
        <f t="shared" si="36"/>
        <v xml:space="preserve"> - COBRANZA DOC. 45 DIAS / DA 45 DAYS - Dif. en cambio</v>
      </c>
      <c r="E762" s="19">
        <v>45322</v>
      </c>
      <c r="F762" s="20" t="s">
        <v>27</v>
      </c>
      <c r="G762" s="20"/>
      <c r="H762" s="20" t="s">
        <v>80</v>
      </c>
      <c r="I762" s="20" t="s">
        <v>81</v>
      </c>
      <c r="J762" s="20" t="s">
        <v>354</v>
      </c>
      <c r="K762" s="20" t="s">
        <v>354</v>
      </c>
      <c r="L762" s="20" t="s">
        <v>355</v>
      </c>
      <c r="M762" s="20" t="s">
        <v>33</v>
      </c>
      <c r="N762" s="21">
        <v>13.91</v>
      </c>
      <c r="O762" s="21">
        <v>0</v>
      </c>
      <c r="P762" s="20"/>
      <c r="Q762" s="19">
        <v>45322</v>
      </c>
      <c r="R762" s="20"/>
      <c r="S762" s="20"/>
      <c r="T762" s="20" t="s">
        <v>229</v>
      </c>
      <c r="U762" s="20">
        <v>952175</v>
      </c>
      <c r="V762" s="20">
        <v>240007488</v>
      </c>
      <c r="W762" s="20" t="s">
        <v>50</v>
      </c>
      <c r="X762" s="20" t="s">
        <v>841</v>
      </c>
      <c r="Y762" s="20" t="s">
        <v>37</v>
      </c>
      <c r="Z762" s="20" t="s">
        <v>63</v>
      </c>
      <c r="AA762" s="20" t="s">
        <v>356</v>
      </c>
      <c r="AB762" s="20"/>
      <c r="AC762" s="20"/>
      <c r="AD762" s="20" t="s">
        <v>357</v>
      </c>
      <c r="AE762" s="20"/>
      <c r="AF762" t="str">
        <f>VLOOKUP(L762,Contactos!B:B,1,0)</f>
        <v>DERIBAL SOCIEDAD ANONIMA</v>
      </c>
    </row>
    <row r="763" spans="1:32" ht="51" x14ac:dyDescent="0.2">
      <c r="A763" s="4">
        <f t="shared" si="34"/>
        <v>761</v>
      </c>
      <c r="B763" s="4" t="str">
        <f t="shared" si="35"/>
        <v>B010-00020021</v>
      </c>
      <c r="C763" s="4" t="str">
        <f>IFERROR(VLOOKUP(F763,Tablas!$A$1:$B$3,2,0),"")</f>
        <v>Boleta</v>
      </c>
      <c r="D763" s="4" t="str">
        <f t="shared" si="36"/>
        <v>Venta Asistida - CONTADO / CASH - PE 4171 TEL: 970465265 ENVÍO Basado en Entregas 09</v>
      </c>
      <c r="E763" s="19">
        <v>45519</v>
      </c>
      <c r="F763" s="20" t="s">
        <v>842</v>
      </c>
      <c r="G763" s="20" t="s">
        <v>2322</v>
      </c>
      <c r="H763" s="20" t="s">
        <v>44</v>
      </c>
      <c r="I763" s="20" t="s">
        <v>45</v>
      </c>
      <c r="J763" s="20" t="s">
        <v>2290</v>
      </c>
      <c r="K763" s="20" t="s">
        <v>2291</v>
      </c>
      <c r="L763" s="20" t="s">
        <v>2292</v>
      </c>
      <c r="M763" s="20"/>
      <c r="N763" s="21">
        <v>14.02</v>
      </c>
      <c r="O763" s="21">
        <v>0</v>
      </c>
      <c r="P763" s="20"/>
      <c r="Q763" s="19">
        <v>45519</v>
      </c>
      <c r="R763" s="20"/>
      <c r="S763" s="19">
        <v>45519</v>
      </c>
      <c r="T763" s="20" t="s">
        <v>49</v>
      </c>
      <c r="U763" s="20">
        <v>1008952</v>
      </c>
      <c r="V763" s="20">
        <v>240002557</v>
      </c>
      <c r="W763" s="20" t="s">
        <v>847</v>
      </c>
      <c r="X763" s="20" t="s">
        <v>848</v>
      </c>
      <c r="Y763" s="20" t="s">
        <v>52</v>
      </c>
      <c r="Z763" s="20" t="s">
        <v>2323</v>
      </c>
      <c r="AA763" s="20" t="s">
        <v>2294</v>
      </c>
      <c r="AB763" s="20" t="s">
        <v>956</v>
      </c>
      <c r="AC763" s="20" t="s">
        <v>689</v>
      </c>
      <c r="AD763" s="20" t="s">
        <v>56</v>
      </c>
      <c r="AE763" s="20" t="s">
        <v>983</v>
      </c>
      <c r="AF763" t="e">
        <f>VLOOKUP(L763,Contactos!B:B,1,0)</f>
        <v>#N/A</v>
      </c>
    </row>
    <row r="764" spans="1:32" ht="63.75" x14ac:dyDescent="0.2">
      <c r="A764" s="4">
        <f t="shared" si="34"/>
        <v>762</v>
      </c>
      <c r="B764" s="4" t="str">
        <f t="shared" si="35"/>
        <v>B010-00020443</v>
      </c>
      <c r="C764" s="4" t="str">
        <f>IFERROR(VLOOKUP(F764,Tablas!$A$1:$B$3,2,0),"")</f>
        <v>Boleta</v>
      </c>
      <c r="D764" s="4" t="str">
        <f t="shared" si="36"/>
        <v>Ecom - CONTADO / CASH - PE 4916 TEL: 974410676 RECOJO Basado en Entregas 0</v>
      </c>
      <c r="E764" s="19">
        <v>45554</v>
      </c>
      <c r="F764" s="20" t="s">
        <v>842</v>
      </c>
      <c r="G764" s="20" t="s">
        <v>2324</v>
      </c>
      <c r="H764" s="20" t="s">
        <v>44</v>
      </c>
      <c r="I764" s="20" t="s">
        <v>45</v>
      </c>
      <c r="J764" s="20" t="s">
        <v>2325</v>
      </c>
      <c r="K764" s="20" t="s">
        <v>2326</v>
      </c>
      <c r="L764" s="20" t="s">
        <v>2327</v>
      </c>
      <c r="M764" s="20"/>
      <c r="N764" s="21">
        <v>14.19</v>
      </c>
      <c r="O764" s="21">
        <v>0</v>
      </c>
      <c r="P764" s="20"/>
      <c r="Q764" s="19">
        <v>45554</v>
      </c>
      <c r="R764" s="20"/>
      <c r="S764" s="19">
        <v>45554</v>
      </c>
      <c r="T764" s="20" t="s">
        <v>49</v>
      </c>
      <c r="U764" s="20">
        <v>1026270</v>
      </c>
      <c r="V764" s="20">
        <v>240002980</v>
      </c>
      <c r="W764" s="20" t="s">
        <v>847</v>
      </c>
      <c r="X764" s="20" t="s">
        <v>305</v>
      </c>
      <c r="Y764" s="20" t="s">
        <v>52</v>
      </c>
      <c r="Z764" s="20" t="s">
        <v>2328</v>
      </c>
      <c r="AA764" s="20" t="s">
        <v>808</v>
      </c>
      <c r="AB764" s="20" t="s">
        <v>54</v>
      </c>
      <c r="AC764" s="20" t="s">
        <v>689</v>
      </c>
      <c r="AD764" s="20" t="s">
        <v>56</v>
      </c>
      <c r="AE764" s="20" t="s">
        <v>864</v>
      </c>
      <c r="AF764" t="e">
        <f>VLOOKUP(L764,Contactos!B:B,1,0)</f>
        <v>#N/A</v>
      </c>
    </row>
    <row r="765" spans="1:32" ht="25.5" x14ac:dyDescent="0.2">
      <c r="A765" s="4">
        <f t="shared" si="34"/>
        <v>763</v>
      </c>
      <c r="B765" s="4" t="str">
        <f t="shared" si="35"/>
        <v/>
      </c>
      <c r="C765" s="4" t="str">
        <f>IFERROR(VLOOKUP(F765,Tablas!$A$1:$B$3,2,0),"")</f>
        <v/>
      </c>
      <c r="D765" s="4" t="str">
        <f t="shared" si="36"/>
        <v xml:space="preserve"> - COBRANZA DOC. 45 DIAS / DA 45 DAYS - Dif. en cambio</v>
      </c>
      <c r="E765" s="19">
        <v>44773</v>
      </c>
      <c r="F765" s="20" t="s">
        <v>27</v>
      </c>
      <c r="G765" s="20"/>
      <c r="H765" s="20" t="s">
        <v>80</v>
      </c>
      <c r="I765" s="20" t="s">
        <v>81</v>
      </c>
      <c r="J765" s="20" t="s">
        <v>354</v>
      </c>
      <c r="K765" s="20" t="s">
        <v>354</v>
      </c>
      <c r="L765" s="20" t="s">
        <v>355</v>
      </c>
      <c r="M765" s="20" t="s">
        <v>33</v>
      </c>
      <c r="N765" s="21">
        <v>14.21</v>
      </c>
      <c r="O765" s="21">
        <v>0</v>
      </c>
      <c r="P765" s="20"/>
      <c r="Q765" s="19">
        <v>44773</v>
      </c>
      <c r="R765" s="20"/>
      <c r="S765" s="20"/>
      <c r="T765" s="20" t="s">
        <v>229</v>
      </c>
      <c r="U765" s="20">
        <v>674917</v>
      </c>
      <c r="V765" s="20">
        <v>220028456</v>
      </c>
      <c r="W765" s="20" t="s">
        <v>50</v>
      </c>
      <c r="X765" s="20" t="s">
        <v>841</v>
      </c>
      <c r="Y765" s="20" t="s">
        <v>37</v>
      </c>
      <c r="Z765" s="20" t="s">
        <v>63</v>
      </c>
      <c r="AA765" s="20" t="s">
        <v>356</v>
      </c>
      <c r="AB765" s="20"/>
      <c r="AC765" s="20"/>
      <c r="AD765" s="20" t="s">
        <v>357</v>
      </c>
      <c r="AE765" s="20"/>
      <c r="AF765" t="str">
        <f>VLOOKUP(L765,Contactos!B:B,1,0)</f>
        <v>DERIBAL SOCIEDAD ANONIMA</v>
      </c>
    </row>
    <row r="766" spans="1:32" ht="63.75" x14ac:dyDescent="0.2">
      <c r="A766" s="4">
        <f t="shared" si="34"/>
        <v>764</v>
      </c>
      <c r="B766" s="4" t="str">
        <f t="shared" si="35"/>
        <v>B010-00017619</v>
      </c>
      <c r="C766" s="4" t="str">
        <f>IFERROR(VLOOKUP(F766,Tablas!$A$1:$B$3,2,0),"")</f>
        <v>Boleta</v>
      </c>
      <c r="D766" s="4" t="str">
        <f t="shared" si="36"/>
        <v>Juntoz - CONTADO / CASH - PE 0120 JUNTOZ Basado en Entregas 09-0010-00058341</v>
      </c>
      <c r="E766" s="19">
        <v>45302</v>
      </c>
      <c r="F766" s="20" t="s">
        <v>842</v>
      </c>
      <c r="G766" s="20" t="s">
        <v>2329</v>
      </c>
      <c r="H766" s="20" t="s">
        <v>44</v>
      </c>
      <c r="I766" s="20" t="s">
        <v>45</v>
      </c>
      <c r="J766" s="20" t="s">
        <v>2330</v>
      </c>
      <c r="K766" s="20" t="s">
        <v>2331</v>
      </c>
      <c r="L766" s="20" t="s">
        <v>2332</v>
      </c>
      <c r="M766" s="20"/>
      <c r="N766" s="21">
        <v>14.27</v>
      </c>
      <c r="O766" s="21">
        <v>0</v>
      </c>
      <c r="P766" s="20"/>
      <c r="Q766" s="19">
        <v>45302</v>
      </c>
      <c r="R766" s="20"/>
      <c r="S766" s="19">
        <v>45302</v>
      </c>
      <c r="T766" s="20" t="s">
        <v>49</v>
      </c>
      <c r="U766" s="20">
        <v>903707</v>
      </c>
      <c r="V766" s="20">
        <v>240000090</v>
      </c>
      <c r="W766" s="20" t="s">
        <v>847</v>
      </c>
      <c r="X766" s="20" t="s">
        <v>274</v>
      </c>
      <c r="Y766" s="20" t="s">
        <v>52</v>
      </c>
      <c r="Z766" s="20" t="s">
        <v>2333</v>
      </c>
      <c r="AA766" s="20" t="s">
        <v>2334</v>
      </c>
      <c r="AB766" s="20" t="s">
        <v>2335</v>
      </c>
      <c r="AC766" s="20" t="s">
        <v>167</v>
      </c>
      <c r="AD766" s="20" t="s">
        <v>56</v>
      </c>
      <c r="AE766" s="20" t="s">
        <v>851</v>
      </c>
      <c r="AF766" t="e">
        <f>VLOOKUP(L766,Contactos!B:B,1,0)</f>
        <v>#N/A</v>
      </c>
    </row>
    <row r="767" spans="1:32" ht="25.5" x14ac:dyDescent="0.2">
      <c r="A767" s="4">
        <f t="shared" si="34"/>
        <v>765</v>
      </c>
      <c r="B767" s="4" t="str">
        <f t="shared" si="35"/>
        <v/>
      </c>
      <c r="C767" s="4" t="str">
        <f>IFERROR(VLOOKUP(F767,Tablas!$A$1:$B$3,2,0),"")</f>
        <v/>
      </c>
      <c r="D767" s="4" t="str">
        <f t="shared" si="36"/>
        <v xml:space="preserve"> - CONTADO ADELANTADO / CASH IN ADVANCE - Dif. en cambio</v>
      </c>
      <c r="E767" s="19">
        <v>45443</v>
      </c>
      <c r="F767" s="20" t="s">
        <v>27</v>
      </c>
      <c r="G767" s="20"/>
      <c r="H767" s="20" t="s">
        <v>80</v>
      </c>
      <c r="I767" s="20" t="s">
        <v>81</v>
      </c>
      <c r="J767" s="20" t="s">
        <v>204</v>
      </c>
      <c r="K767" s="20" t="s">
        <v>204</v>
      </c>
      <c r="L767" s="20" t="s">
        <v>205</v>
      </c>
      <c r="M767" s="20"/>
      <c r="N767" s="21">
        <v>14.39</v>
      </c>
      <c r="O767" s="21">
        <v>0</v>
      </c>
      <c r="P767" s="20"/>
      <c r="Q767" s="19">
        <v>45443</v>
      </c>
      <c r="R767" s="20"/>
      <c r="S767" s="20"/>
      <c r="T767" s="20" t="s">
        <v>70</v>
      </c>
      <c r="U767" s="20">
        <v>1014798</v>
      </c>
      <c r="V767" s="20">
        <v>240023055</v>
      </c>
      <c r="W767" s="20" t="s">
        <v>50</v>
      </c>
      <c r="X767" s="20" t="s">
        <v>841</v>
      </c>
      <c r="Y767" s="20" t="s">
        <v>37</v>
      </c>
      <c r="Z767" s="20" t="s">
        <v>63</v>
      </c>
      <c r="AA767" s="20" t="s">
        <v>209</v>
      </c>
      <c r="AB767" s="20"/>
      <c r="AC767" s="20"/>
      <c r="AD767" s="20" t="s">
        <v>210</v>
      </c>
      <c r="AE767" s="20"/>
      <c r="AF767" t="str">
        <f>VLOOKUP(L767,Contactos!B:B,1,0)</f>
        <v>BEIJING YI LONG XIANG TECHNOLOGY CO.LTD</v>
      </c>
    </row>
    <row r="768" spans="1:32" ht="38.25" x14ac:dyDescent="0.2">
      <c r="A768" s="4">
        <f t="shared" si="34"/>
        <v>766</v>
      </c>
      <c r="B768" s="4" t="str">
        <f t="shared" si="35"/>
        <v>F010-00024535</v>
      </c>
      <c r="C768" s="4" t="str">
        <f>IFERROR(VLOOKUP(F768,Tablas!$A$1:$B$3,2,0),"")</f>
        <v>Factura</v>
      </c>
      <c r="D768" s="4" t="str">
        <f t="shared" si="36"/>
        <v>Juntoz - CONTADO / CASH - Facturas clientes - C20609487861</v>
      </c>
      <c r="E768" s="19">
        <v>45407</v>
      </c>
      <c r="F768" s="20" t="s">
        <v>1001</v>
      </c>
      <c r="G768" s="20" t="s">
        <v>2336</v>
      </c>
      <c r="H768" s="20" t="s">
        <v>44</v>
      </c>
      <c r="I768" s="20" t="s">
        <v>45</v>
      </c>
      <c r="J768" s="20" t="s">
        <v>2337</v>
      </c>
      <c r="K768" s="20" t="s">
        <v>2338</v>
      </c>
      <c r="L768" s="20" t="s">
        <v>2339</v>
      </c>
      <c r="M768" s="20"/>
      <c r="N768" s="21">
        <v>14.42</v>
      </c>
      <c r="O768" s="21">
        <v>0</v>
      </c>
      <c r="P768" s="20"/>
      <c r="Q768" s="19">
        <v>45407</v>
      </c>
      <c r="R768" s="20"/>
      <c r="S768" s="19">
        <v>45407</v>
      </c>
      <c r="T768" s="20" t="s">
        <v>49</v>
      </c>
      <c r="U768" s="20">
        <v>954802</v>
      </c>
      <c r="V768" s="20">
        <v>240001132</v>
      </c>
      <c r="W768" s="20" t="s">
        <v>847</v>
      </c>
      <c r="X768" s="20" t="s">
        <v>305</v>
      </c>
      <c r="Y768" s="20" t="s">
        <v>52</v>
      </c>
      <c r="Z768" s="20" t="s">
        <v>2340</v>
      </c>
      <c r="AA768" s="20" t="s">
        <v>2341</v>
      </c>
      <c r="AB768" s="20" t="s">
        <v>167</v>
      </c>
      <c r="AC768" s="20" t="s">
        <v>167</v>
      </c>
      <c r="AD768" s="20" t="s">
        <v>56</v>
      </c>
      <c r="AE768" s="20" t="s">
        <v>851</v>
      </c>
      <c r="AF768" t="e">
        <f>VLOOKUP(L768,Contactos!B:B,1,0)</f>
        <v>#N/A</v>
      </c>
    </row>
    <row r="769" spans="1:32" ht="25.5" x14ac:dyDescent="0.2">
      <c r="A769" s="4">
        <f t="shared" si="34"/>
        <v>767</v>
      </c>
      <c r="B769" s="4" t="str">
        <f t="shared" si="35"/>
        <v/>
      </c>
      <c r="C769" s="4" t="str">
        <f>IFERROR(VLOOKUP(F769,Tablas!$A$1:$B$3,2,0),"")</f>
        <v/>
      </c>
      <c r="D769" s="4" t="str">
        <f t="shared" si="36"/>
        <v xml:space="preserve"> - CONTADO ADELANTADO / CASH IN ADVANCE - Dif. en cambio</v>
      </c>
      <c r="E769" s="19">
        <v>45443</v>
      </c>
      <c r="F769" s="20" t="s">
        <v>27</v>
      </c>
      <c r="G769" s="20"/>
      <c r="H769" s="20" t="s">
        <v>29</v>
      </c>
      <c r="I769" s="20" t="s">
        <v>30</v>
      </c>
      <c r="J769" s="20" t="s">
        <v>214</v>
      </c>
      <c r="K769" s="20" t="s">
        <v>214</v>
      </c>
      <c r="L769" s="20" t="s">
        <v>215</v>
      </c>
      <c r="M769" s="20" t="s">
        <v>33</v>
      </c>
      <c r="N769" s="21">
        <v>14.44</v>
      </c>
      <c r="O769" s="21">
        <v>0</v>
      </c>
      <c r="P769" s="20"/>
      <c r="Q769" s="19">
        <v>45443</v>
      </c>
      <c r="R769" s="20"/>
      <c r="S769" s="20"/>
      <c r="T769" s="20" t="s">
        <v>70</v>
      </c>
      <c r="U769" s="20">
        <v>1014777</v>
      </c>
      <c r="V769" s="20">
        <v>240023034</v>
      </c>
      <c r="W769" s="20" t="s">
        <v>50</v>
      </c>
      <c r="X769" s="20" t="s">
        <v>841</v>
      </c>
      <c r="Y769" s="20" t="s">
        <v>37</v>
      </c>
      <c r="Z769" s="20" t="s">
        <v>63</v>
      </c>
      <c r="AA769" s="20" t="s">
        <v>217</v>
      </c>
      <c r="AB769" s="20"/>
      <c r="AC769" s="20" t="s">
        <v>66</v>
      </c>
      <c r="AD769" s="20" t="s">
        <v>218</v>
      </c>
      <c r="AE769" s="20"/>
      <c r="AF769" t="str">
        <f>VLOOKUP(L769,Contactos!B:B,1,0)</f>
        <v>ANICHEM PHARMACY</v>
      </c>
    </row>
    <row r="770" spans="1:32" ht="63.75" x14ac:dyDescent="0.2">
      <c r="A770" s="4">
        <f t="shared" si="34"/>
        <v>768</v>
      </c>
      <c r="B770" s="4" t="str">
        <f t="shared" si="35"/>
        <v>B010-00015872</v>
      </c>
      <c r="C770" s="4" t="str">
        <f>IFERROR(VLOOKUP(F770,Tablas!$A$1:$B$3,2,0),"")</f>
        <v>Boleta</v>
      </c>
      <c r="D770" s="4" t="str">
        <f t="shared" si="36"/>
        <v>Falabella - CONTADO / CASH - 230003341 Pedidos de cliente - CMK076182170 Basado</v>
      </c>
      <c r="E770" s="19">
        <v>45140</v>
      </c>
      <c r="F770" s="20" t="s">
        <v>842</v>
      </c>
      <c r="G770" s="20" t="s">
        <v>2342</v>
      </c>
      <c r="H770" s="20" t="s">
        <v>44</v>
      </c>
      <c r="I770" s="20" t="s">
        <v>45</v>
      </c>
      <c r="J770" s="20" t="s">
        <v>2343</v>
      </c>
      <c r="K770" s="20" t="s">
        <v>2344</v>
      </c>
      <c r="L770" s="20" t="s">
        <v>2345</v>
      </c>
      <c r="M770" s="20"/>
      <c r="N770" s="21">
        <v>14.46</v>
      </c>
      <c r="O770" s="21">
        <v>0</v>
      </c>
      <c r="P770" s="20"/>
      <c r="Q770" s="19">
        <v>45140</v>
      </c>
      <c r="R770" s="20"/>
      <c r="S770" s="19">
        <v>45140</v>
      </c>
      <c r="T770" s="20" t="s">
        <v>49</v>
      </c>
      <c r="U770" s="20">
        <v>829816</v>
      </c>
      <c r="V770" s="20">
        <v>230002113</v>
      </c>
      <c r="W770" s="20" t="s">
        <v>847</v>
      </c>
      <c r="X770" s="20" t="s">
        <v>305</v>
      </c>
      <c r="Y770" s="20" t="s">
        <v>52</v>
      </c>
      <c r="Z770" s="20" t="s">
        <v>2346</v>
      </c>
      <c r="AA770" s="20" t="s">
        <v>2347</v>
      </c>
      <c r="AB770" s="20" t="s">
        <v>576</v>
      </c>
      <c r="AC770" s="20" t="s">
        <v>167</v>
      </c>
      <c r="AD770" s="20" t="s">
        <v>56</v>
      </c>
      <c r="AE770" s="20" t="s">
        <v>1838</v>
      </c>
      <c r="AF770" t="e">
        <f>VLOOKUP(L770,Contactos!B:B,1,0)</f>
        <v>#N/A</v>
      </c>
    </row>
    <row r="771" spans="1:32" ht="25.5" x14ac:dyDescent="0.2">
      <c r="A771" s="4">
        <f t="shared" si="34"/>
        <v>769</v>
      </c>
      <c r="B771" s="4" t="str">
        <f t="shared" si="35"/>
        <v/>
      </c>
      <c r="C771" s="4" t="str">
        <f>IFERROR(VLOOKUP(F771,Tablas!$A$1:$B$3,2,0),"")</f>
        <v/>
      </c>
      <c r="D771" s="4" t="str">
        <f t="shared" si="36"/>
        <v xml:space="preserve"> - COBRANZA DOC. 45 DIAS / DA 45 DAYS - Dif. en cambio</v>
      </c>
      <c r="E771" s="19">
        <v>45199</v>
      </c>
      <c r="F771" s="20" t="s">
        <v>27</v>
      </c>
      <c r="G771" s="20"/>
      <c r="H771" s="20" t="s">
        <v>80</v>
      </c>
      <c r="I771" s="20" t="s">
        <v>81</v>
      </c>
      <c r="J771" s="20" t="s">
        <v>354</v>
      </c>
      <c r="K771" s="20" t="s">
        <v>354</v>
      </c>
      <c r="L771" s="20" t="s">
        <v>355</v>
      </c>
      <c r="M771" s="20" t="s">
        <v>33</v>
      </c>
      <c r="N771" s="21">
        <v>14.5</v>
      </c>
      <c r="O771" s="21">
        <v>0</v>
      </c>
      <c r="P771" s="20"/>
      <c r="Q771" s="19">
        <v>45199</v>
      </c>
      <c r="R771" s="20"/>
      <c r="S771" s="20"/>
      <c r="T771" s="20" t="s">
        <v>229</v>
      </c>
      <c r="U771" s="20">
        <v>861056</v>
      </c>
      <c r="V771" s="20">
        <v>230031157</v>
      </c>
      <c r="W771" s="20" t="s">
        <v>50</v>
      </c>
      <c r="X771" s="20" t="s">
        <v>841</v>
      </c>
      <c r="Y771" s="20" t="s">
        <v>37</v>
      </c>
      <c r="Z771" s="20" t="s">
        <v>63</v>
      </c>
      <c r="AA771" s="20" t="s">
        <v>356</v>
      </c>
      <c r="AB771" s="20"/>
      <c r="AC771" s="20"/>
      <c r="AD771" s="20" t="s">
        <v>357</v>
      </c>
      <c r="AE771" s="20"/>
      <c r="AF771" t="str">
        <f>VLOOKUP(L771,Contactos!B:B,1,0)</f>
        <v>DERIBAL SOCIEDAD ANONIMA</v>
      </c>
    </row>
    <row r="772" spans="1:32" ht="63.75" x14ac:dyDescent="0.2">
      <c r="A772" s="4">
        <f t="shared" ref="A772:A835" si="37">ROW()-2</f>
        <v>770</v>
      </c>
      <c r="B772" s="4" t="str">
        <f t="shared" ref="B772:B835" si="38">MID(G772,4,20)</f>
        <v>B010-00020151</v>
      </c>
      <c r="C772" s="4" t="str">
        <f>IFERROR(VLOOKUP(F772,Tablas!$A$1:$B$3,2,0),"")</f>
        <v>Boleta</v>
      </c>
      <c r="D772" s="4" t="str">
        <f t="shared" ref="D772:D835" si="39">CONCATENATE(AE772," - ",T772," - ",Z772)</f>
        <v>Nacional - CONTADO / CASH - PE 4401 Basado en Entregas 09-T010-00000974.</v>
      </c>
      <c r="E772" s="19">
        <v>45529</v>
      </c>
      <c r="F772" s="20" t="s">
        <v>842</v>
      </c>
      <c r="G772" s="20" t="s">
        <v>2348</v>
      </c>
      <c r="H772" s="20" t="s">
        <v>44</v>
      </c>
      <c r="I772" s="20" t="s">
        <v>45</v>
      </c>
      <c r="J772" s="20" t="s">
        <v>2349</v>
      </c>
      <c r="K772" s="20" t="s">
        <v>2350</v>
      </c>
      <c r="L772" s="20" t="s">
        <v>2351</v>
      </c>
      <c r="M772" s="20"/>
      <c r="N772" s="21">
        <v>14.52</v>
      </c>
      <c r="O772" s="21">
        <v>0</v>
      </c>
      <c r="P772" s="20"/>
      <c r="Q772" s="19">
        <v>45529</v>
      </c>
      <c r="R772" s="20"/>
      <c r="S772" s="19">
        <v>45529</v>
      </c>
      <c r="T772" s="20" t="s">
        <v>49</v>
      </c>
      <c r="U772" s="20">
        <v>1012803</v>
      </c>
      <c r="V772" s="20">
        <v>240002688</v>
      </c>
      <c r="W772" s="20" t="s">
        <v>847</v>
      </c>
      <c r="X772" s="20" t="s">
        <v>848</v>
      </c>
      <c r="Y772" s="20" t="s">
        <v>52</v>
      </c>
      <c r="Z772" s="20" t="s">
        <v>2352</v>
      </c>
      <c r="AA772" s="20" t="s">
        <v>1013</v>
      </c>
      <c r="AB772" s="20" t="s">
        <v>789</v>
      </c>
      <c r="AC772" s="20" t="s">
        <v>167</v>
      </c>
      <c r="AD772" s="20" t="s">
        <v>56</v>
      </c>
      <c r="AE772" s="20" t="s">
        <v>1014</v>
      </c>
      <c r="AF772" t="e">
        <f>VLOOKUP(L772,Contactos!B:B,1,0)</f>
        <v>#N/A</v>
      </c>
    </row>
    <row r="773" spans="1:32" ht="63.75" x14ac:dyDescent="0.2">
      <c r="A773" s="4">
        <f t="shared" si="37"/>
        <v>771</v>
      </c>
      <c r="B773" s="4" t="str">
        <f t="shared" si="38"/>
        <v>B010-00018118</v>
      </c>
      <c r="C773" s="4" t="str">
        <f>IFERROR(VLOOKUP(F773,Tablas!$A$1:$B$3,2,0),"")</f>
        <v>Boleta</v>
      </c>
      <c r="D773" s="4" t="str">
        <f t="shared" si="39"/>
        <v>Ecom - CONTADO / CASH - PE 1036 TEL: 992748412 Basado en Entregas 09-0010-</v>
      </c>
      <c r="E773" s="19">
        <v>45357</v>
      </c>
      <c r="F773" s="20" t="s">
        <v>842</v>
      </c>
      <c r="G773" s="20" t="s">
        <v>2353</v>
      </c>
      <c r="H773" s="20" t="s">
        <v>44</v>
      </c>
      <c r="I773" s="20" t="s">
        <v>45</v>
      </c>
      <c r="J773" s="20" t="s">
        <v>2354</v>
      </c>
      <c r="K773" s="20" t="s">
        <v>2355</v>
      </c>
      <c r="L773" s="20" t="s">
        <v>2356</v>
      </c>
      <c r="M773" s="20"/>
      <c r="N773" s="21">
        <v>14.58</v>
      </c>
      <c r="O773" s="21">
        <v>0</v>
      </c>
      <c r="P773" s="20"/>
      <c r="Q773" s="19">
        <v>45357</v>
      </c>
      <c r="R773" s="20"/>
      <c r="S773" s="19">
        <v>45357</v>
      </c>
      <c r="T773" s="20" t="s">
        <v>49</v>
      </c>
      <c r="U773" s="20">
        <v>929226</v>
      </c>
      <c r="V773" s="20">
        <v>240000592</v>
      </c>
      <c r="W773" s="20" t="s">
        <v>847</v>
      </c>
      <c r="X773" s="20" t="s">
        <v>305</v>
      </c>
      <c r="Y773" s="20" t="s">
        <v>52</v>
      </c>
      <c r="Z773" s="20" t="s">
        <v>2357</v>
      </c>
      <c r="AA773" s="20" t="s">
        <v>2358</v>
      </c>
      <c r="AB773" s="20" t="s">
        <v>1554</v>
      </c>
      <c r="AC773" s="20" t="s">
        <v>689</v>
      </c>
      <c r="AD773" s="20" t="s">
        <v>56</v>
      </c>
      <c r="AE773" s="20" t="s">
        <v>864</v>
      </c>
      <c r="AF773" t="e">
        <f>VLOOKUP(L773,Contactos!B:B,1,0)</f>
        <v>#N/A</v>
      </c>
    </row>
    <row r="774" spans="1:32" ht="76.5" x14ac:dyDescent="0.2">
      <c r="A774" s="4">
        <f t="shared" si="37"/>
        <v>772</v>
      </c>
      <c r="B774" s="4" t="str">
        <f t="shared" si="38"/>
        <v>B010-00018565</v>
      </c>
      <c r="C774" s="4" t="str">
        <f>IFERROR(VLOOKUP(F774,Tablas!$A$1:$B$3,2,0),"")</f>
        <v>Boleta</v>
      </c>
      <c r="D774" s="4" t="str">
        <f t="shared" si="39"/>
        <v>Juntoz - CONTADO / CASH - NO DESPACHAR Basado en Entregas 09-0013-00003805.</v>
      </c>
      <c r="E774" s="19">
        <v>45401</v>
      </c>
      <c r="F774" s="20" t="s">
        <v>842</v>
      </c>
      <c r="G774" s="20" t="s">
        <v>2359</v>
      </c>
      <c r="H774" s="20" t="s">
        <v>44</v>
      </c>
      <c r="I774" s="20" t="s">
        <v>45</v>
      </c>
      <c r="J774" s="20" t="s">
        <v>844</v>
      </c>
      <c r="K774" s="20" t="s">
        <v>845</v>
      </c>
      <c r="L774" s="20" t="s">
        <v>846</v>
      </c>
      <c r="M774" s="20"/>
      <c r="N774" s="21">
        <v>14.66</v>
      </c>
      <c r="O774" s="21">
        <v>0</v>
      </c>
      <c r="P774" s="20"/>
      <c r="Q774" s="19">
        <v>45401</v>
      </c>
      <c r="R774" s="20"/>
      <c r="S774" s="19">
        <v>45401</v>
      </c>
      <c r="T774" s="20" t="s">
        <v>49</v>
      </c>
      <c r="U774" s="20">
        <v>948839</v>
      </c>
      <c r="V774" s="20">
        <v>240001041</v>
      </c>
      <c r="W774" s="20" t="s">
        <v>847</v>
      </c>
      <c r="X774" s="20" t="s">
        <v>274</v>
      </c>
      <c r="Y774" s="20" t="s">
        <v>52</v>
      </c>
      <c r="Z774" s="20" t="s">
        <v>2360</v>
      </c>
      <c r="AA774" s="20" t="s">
        <v>850</v>
      </c>
      <c r="AB774" s="20" t="s">
        <v>54</v>
      </c>
      <c r="AC774" s="20" t="s">
        <v>167</v>
      </c>
      <c r="AD774" s="20" t="s">
        <v>56</v>
      </c>
      <c r="AE774" s="20" t="s">
        <v>851</v>
      </c>
      <c r="AF774" t="e">
        <f>VLOOKUP(L774,Contactos!B:B,1,0)</f>
        <v>#N/A</v>
      </c>
    </row>
    <row r="775" spans="1:32" ht="63.75" x14ac:dyDescent="0.2">
      <c r="A775" s="4">
        <f t="shared" si="37"/>
        <v>773</v>
      </c>
      <c r="B775" s="4" t="str">
        <f t="shared" si="38"/>
        <v>B010-00020147</v>
      </c>
      <c r="C775" s="4" t="str">
        <f>IFERROR(VLOOKUP(F775,Tablas!$A$1:$B$3,2,0),"")</f>
        <v>Boleta</v>
      </c>
      <c r="D775" s="4" t="str">
        <f t="shared" si="39"/>
        <v>Nacional - CONTADO / CASH - PE 4396 Basado en Entregas 09-T010-00000971.</v>
      </c>
      <c r="E775" s="19">
        <v>45529</v>
      </c>
      <c r="F775" s="20" t="s">
        <v>842</v>
      </c>
      <c r="G775" s="20" t="s">
        <v>2361</v>
      </c>
      <c r="H775" s="20" t="s">
        <v>44</v>
      </c>
      <c r="I775" s="20" t="s">
        <v>45</v>
      </c>
      <c r="J775" s="20" t="s">
        <v>2362</v>
      </c>
      <c r="K775" s="20" t="s">
        <v>2363</v>
      </c>
      <c r="L775" s="20" t="s">
        <v>2364</v>
      </c>
      <c r="M775" s="20"/>
      <c r="N775" s="21">
        <v>14.71</v>
      </c>
      <c r="O775" s="21">
        <v>0</v>
      </c>
      <c r="P775" s="20"/>
      <c r="Q775" s="19">
        <v>45529</v>
      </c>
      <c r="R775" s="20"/>
      <c r="S775" s="19">
        <v>45529</v>
      </c>
      <c r="T775" s="20" t="s">
        <v>49</v>
      </c>
      <c r="U775" s="20">
        <v>1012785</v>
      </c>
      <c r="V775" s="20">
        <v>240002684</v>
      </c>
      <c r="W775" s="20" t="s">
        <v>847</v>
      </c>
      <c r="X775" s="20" t="s">
        <v>848</v>
      </c>
      <c r="Y775" s="20" t="s">
        <v>52</v>
      </c>
      <c r="Z775" s="20" t="s">
        <v>2365</v>
      </c>
      <c r="AA775" s="20" t="s">
        <v>1013</v>
      </c>
      <c r="AB775" s="20" t="s">
        <v>789</v>
      </c>
      <c r="AC775" s="20" t="s">
        <v>167</v>
      </c>
      <c r="AD775" s="20" t="s">
        <v>56</v>
      </c>
      <c r="AE775" s="20" t="s">
        <v>1014</v>
      </c>
      <c r="AF775" t="e">
        <f>VLOOKUP(L775,Contactos!B:B,1,0)</f>
        <v>#N/A</v>
      </c>
    </row>
    <row r="776" spans="1:32" ht="76.5" x14ac:dyDescent="0.2">
      <c r="A776" s="4">
        <f t="shared" si="37"/>
        <v>774</v>
      </c>
      <c r="B776" s="4" t="str">
        <f t="shared" si="38"/>
        <v>B010-00020080</v>
      </c>
      <c r="C776" s="4" t="str">
        <f>IFERROR(VLOOKUP(F776,Tablas!$A$1:$B$3,2,0),"")</f>
        <v>Boleta</v>
      </c>
      <c r="D776" s="4" t="str">
        <f t="shared" si="39"/>
        <v>Ecom - CONTADO / CASH - PE 4246 COMITE 4 RECOGE:MONTOYA JARA,EDISON FRANCH</v>
      </c>
      <c r="E776" s="19">
        <v>45525</v>
      </c>
      <c r="F776" s="20" t="s">
        <v>842</v>
      </c>
      <c r="G776" s="20" t="s">
        <v>2366</v>
      </c>
      <c r="H776" s="20" t="s">
        <v>44</v>
      </c>
      <c r="I776" s="20" t="s">
        <v>45</v>
      </c>
      <c r="J776" s="20" t="s">
        <v>2367</v>
      </c>
      <c r="K776" s="20" t="s">
        <v>2368</v>
      </c>
      <c r="L776" s="20" t="s">
        <v>2369</v>
      </c>
      <c r="M776" s="20"/>
      <c r="N776" s="21">
        <v>15</v>
      </c>
      <c r="O776" s="21">
        <v>0</v>
      </c>
      <c r="P776" s="20"/>
      <c r="Q776" s="19">
        <v>45525</v>
      </c>
      <c r="R776" s="20"/>
      <c r="S776" s="19">
        <v>45525</v>
      </c>
      <c r="T776" s="20" t="s">
        <v>49</v>
      </c>
      <c r="U776" s="20">
        <v>1010903</v>
      </c>
      <c r="V776" s="20">
        <v>240002617</v>
      </c>
      <c r="W776" s="20" t="s">
        <v>847</v>
      </c>
      <c r="X776" s="20" t="s">
        <v>305</v>
      </c>
      <c r="Y776" s="20" t="s">
        <v>52</v>
      </c>
      <c r="Z776" s="20" t="s">
        <v>2370</v>
      </c>
      <c r="AA776" s="20" t="s">
        <v>2371</v>
      </c>
      <c r="AB776" s="20" t="s">
        <v>2372</v>
      </c>
      <c r="AC776" s="20" t="s">
        <v>2373</v>
      </c>
      <c r="AD776" s="20" t="s">
        <v>56</v>
      </c>
      <c r="AE776" s="20" t="s">
        <v>864</v>
      </c>
      <c r="AF776" t="e">
        <f>VLOOKUP(L776,Contactos!B:B,1,0)</f>
        <v>#N/A</v>
      </c>
    </row>
    <row r="777" spans="1:32" ht="38.25" x14ac:dyDescent="0.2">
      <c r="A777" s="4">
        <f t="shared" si="37"/>
        <v>775</v>
      </c>
      <c r="B777" s="4" t="str">
        <f t="shared" si="38"/>
        <v>F010-00025920</v>
      </c>
      <c r="C777" s="4" t="str">
        <f>IFERROR(VLOOKUP(F777,Tablas!$A$1:$B$3,2,0),"")</f>
        <v>Factura</v>
      </c>
      <c r="D777" s="4" t="str">
        <f t="shared" si="39"/>
        <v>Ecom - CONTADO / CASH - Facturas clientes - C20523044231</v>
      </c>
      <c r="E777" s="19">
        <v>45552</v>
      </c>
      <c r="F777" s="20" t="s">
        <v>1001</v>
      </c>
      <c r="G777" s="20" t="s">
        <v>2374</v>
      </c>
      <c r="H777" s="20" t="s">
        <v>44</v>
      </c>
      <c r="I777" s="20" t="s">
        <v>45</v>
      </c>
      <c r="J777" s="20" t="s">
        <v>2375</v>
      </c>
      <c r="K777" s="20" t="s">
        <v>2376</v>
      </c>
      <c r="L777" s="20" t="s">
        <v>2377</v>
      </c>
      <c r="M777" s="20"/>
      <c r="N777" s="21">
        <v>15.37</v>
      </c>
      <c r="O777" s="21">
        <v>0</v>
      </c>
      <c r="P777" s="20"/>
      <c r="Q777" s="19">
        <v>45552</v>
      </c>
      <c r="R777" s="20"/>
      <c r="S777" s="19">
        <v>45552</v>
      </c>
      <c r="T777" s="20" t="s">
        <v>49</v>
      </c>
      <c r="U777" s="20">
        <v>1025383</v>
      </c>
      <c r="V777" s="20">
        <v>240002746</v>
      </c>
      <c r="W777" s="20" t="s">
        <v>847</v>
      </c>
      <c r="X777" s="20" t="s">
        <v>305</v>
      </c>
      <c r="Y777" s="20" t="s">
        <v>52</v>
      </c>
      <c r="Z777" s="20" t="s">
        <v>2378</v>
      </c>
      <c r="AA777" s="20" t="s">
        <v>2379</v>
      </c>
      <c r="AB777" s="20" t="s">
        <v>54</v>
      </c>
      <c r="AC777" s="20" t="s">
        <v>167</v>
      </c>
      <c r="AD777" s="20" t="s">
        <v>56</v>
      </c>
      <c r="AE777" s="20" t="s">
        <v>864</v>
      </c>
      <c r="AF777" t="e">
        <f>VLOOKUP(L777,Contactos!B:B,1,0)</f>
        <v>#N/A</v>
      </c>
    </row>
    <row r="778" spans="1:32" ht="63.75" x14ac:dyDescent="0.2">
      <c r="A778" s="4">
        <f t="shared" si="37"/>
        <v>776</v>
      </c>
      <c r="B778" s="4" t="str">
        <f t="shared" si="38"/>
        <v>B010-00020499</v>
      </c>
      <c r="C778" s="4" t="str">
        <f>IFERROR(VLOOKUP(F778,Tablas!$A$1:$B$3,2,0),"")</f>
        <v>Boleta</v>
      </c>
      <c r="D778" s="4" t="str">
        <f t="shared" si="39"/>
        <v>Venta Asistida - CONTADO / CASH - PE 5019 TEL: 945308392 RECOJO Basado en Entregas 0</v>
      </c>
      <c r="E778" s="19">
        <v>45559</v>
      </c>
      <c r="F778" s="20" t="s">
        <v>842</v>
      </c>
      <c r="G778" s="20" t="s">
        <v>2380</v>
      </c>
      <c r="H778" s="20" t="s">
        <v>44</v>
      </c>
      <c r="I778" s="20" t="s">
        <v>45</v>
      </c>
      <c r="J778" s="20" t="s">
        <v>2381</v>
      </c>
      <c r="K778" s="20" t="s">
        <v>2382</v>
      </c>
      <c r="L778" s="20" t="s">
        <v>2383</v>
      </c>
      <c r="M778" s="20"/>
      <c r="N778" s="21">
        <v>15.62</v>
      </c>
      <c r="O778" s="21">
        <v>0</v>
      </c>
      <c r="P778" s="20"/>
      <c r="Q778" s="19">
        <v>45559</v>
      </c>
      <c r="R778" s="20"/>
      <c r="S778" s="19">
        <v>45559</v>
      </c>
      <c r="T778" s="20" t="s">
        <v>49</v>
      </c>
      <c r="U778" s="20">
        <v>1028222</v>
      </c>
      <c r="V778" s="20">
        <v>240003036</v>
      </c>
      <c r="W778" s="20" t="s">
        <v>847</v>
      </c>
      <c r="X778" s="20" t="s">
        <v>274</v>
      </c>
      <c r="Y778" s="20" t="s">
        <v>52</v>
      </c>
      <c r="Z778" s="20" t="s">
        <v>2384</v>
      </c>
      <c r="AA778" s="20" t="s">
        <v>372</v>
      </c>
      <c r="AB778" s="20" t="s">
        <v>54</v>
      </c>
      <c r="AC778" s="20" t="s">
        <v>167</v>
      </c>
      <c r="AD778" s="20" t="s">
        <v>56</v>
      </c>
      <c r="AE778" s="20" t="s">
        <v>983</v>
      </c>
      <c r="AF778" t="e">
        <f>VLOOKUP(L778,Contactos!B:B,1,0)</f>
        <v>#N/A</v>
      </c>
    </row>
    <row r="779" spans="1:32" ht="25.5" x14ac:dyDescent="0.2">
      <c r="A779" s="4">
        <f t="shared" si="37"/>
        <v>777</v>
      </c>
      <c r="B779" s="4" t="str">
        <f t="shared" si="38"/>
        <v/>
      </c>
      <c r="C779" s="4" t="str">
        <f>IFERROR(VLOOKUP(F779,Tablas!$A$1:$B$3,2,0),"")</f>
        <v/>
      </c>
      <c r="D779" s="4" t="str">
        <f t="shared" si="39"/>
        <v xml:space="preserve"> - CONTADO / CASH - Dif. en cambio</v>
      </c>
      <c r="E779" s="19">
        <v>45504</v>
      </c>
      <c r="F779" s="20" t="s">
        <v>27</v>
      </c>
      <c r="G779" s="20"/>
      <c r="H779" s="20" t="s">
        <v>29</v>
      </c>
      <c r="I779" s="20" t="s">
        <v>30</v>
      </c>
      <c r="J779" s="20" t="s">
        <v>527</v>
      </c>
      <c r="K779" s="20" t="s">
        <v>527</v>
      </c>
      <c r="L779" s="20" t="s">
        <v>528</v>
      </c>
      <c r="M779" s="20" t="s">
        <v>33</v>
      </c>
      <c r="N779" s="21">
        <v>15.62</v>
      </c>
      <c r="O779" s="21">
        <v>0</v>
      </c>
      <c r="P779" s="20"/>
      <c r="Q779" s="19">
        <v>45504</v>
      </c>
      <c r="R779" s="20"/>
      <c r="S779" s="20"/>
      <c r="T779" s="20" t="s">
        <v>49</v>
      </c>
      <c r="U779" s="20">
        <v>1036154</v>
      </c>
      <c r="V779" s="20">
        <v>240029643</v>
      </c>
      <c r="W779" s="20" t="s">
        <v>50</v>
      </c>
      <c r="X779" s="20" t="s">
        <v>841</v>
      </c>
      <c r="Y779" s="20" t="s">
        <v>37</v>
      </c>
      <c r="Z779" s="20" t="s">
        <v>63</v>
      </c>
      <c r="AA779" s="20"/>
      <c r="AB779" s="20"/>
      <c r="AC779" s="20" t="s">
        <v>530</v>
      </c>
      <c r="AD779" s="20" t="s">
        <v>278</v>
      </c>
      <c r="AE779" s="20"/>
      <c r="AF779" t="str">
        <f>VLOOKUP(L779,Contactos!B:B,1,0)</f>
        <v>SARAH AL SHARQ AL ASRIYA COMPANY</v>
      </c>
    </row>
    <row r="780" spans="1:32" ht="63.75" x14ac:dyDescent="0.2">
      <c r="A780" s="4">
        <f t="shared" si="37"/>
        <v>778</v>
      </c>
      <c r="B780" s="4" t="str">
        <f t="shared" si="38"/>
        <v>B010-00019381</v>
      </c>
      <c r="C780" s="4" t="str">
        <f>IFERROR(VLOOKUP(F780,Tablas!$A$1:$B$3,2,0),"")</f>
        <v>Boleta</v>
      </c>
      <c r="D780" s="4" t="str">
        <f t="shared" si="39"/>
        <v>Ecom - CONTADO / CASH - PE 3177 TEL: 998868057 Basado en Pedidos de client</v>
      </c>
      <c r="E780" s="19">
        <v>45471</v>
      </c>
      <c r="F780" s="20" t="s">
        <v>842</v>
      </c>
      <c r="G780" s="20" t="s">
        <v>2385</v>
      </c>
      <c r="H780" s="20" t="s">
        <v>44</v>
      </c>
      <c r="I780" s="20" t="s">
        <v>45</v>
      </c>
      <c r="J780" s="20" t="s">
        <v>2386</v>
      </c>
      <c r="K780" s="20" t="s">
        <v>2387</v>
      </c>
      <c r="L780" s="20" t="s">
        <v>2388</v>
      </c>
      <c r="M780" s="20"/>
      <c r="N780" s="21">
        <v>15.74</v>
      </c>
      <c r="O780" s="21">
        <v>0</v>
      </c>
      <c r="P780" s="20"/>
      <c r="Q780" s="19">
        <v>45471</v>
      </c>
      <c r="R780" s="20"/>
      <c r="S780" s="19">
        <v>45471</v>
      </c>
      <c r="T780" s="20" t="s">
        <v>49</v>
      </c>
      <c r="U780" s="20">
        <v>987662</v>
      </c>
      <c r="V780" s="20">
        <v>240001916</v>
      </c>
      <c r="W780" s="20" t="s">
        <v>847</v>
      </c>
      <c r="X780" s="20" t="s">
        <v>305</v>
      </c>
      <c r="Y780" s="20" t="s">
        <v>52</v>
      </c>
      <c r="Z780" s="20" t="s">
        <v>2389</v>
      </c>
      <c r="AA780" s="20" t="s">
        <v>2390</v>
      </c>
      <c r="AB780" s="20" t="s">
        <v>1054</v>
      </c>
      <c r="AC780" s="20" t="s">
        <v>689</v>
      </c>
      <c r="AD780" s="20" t="s">
        <v>56</v>
      </c>
      <c r="AE780" s="20" t="s">
        <v>864</v>
      </c>
      <c r="AF780" t="e">
        <f>VLOOKUP(L780,Contactos!B:B,1,0)</f>
        <v>#N/A</v>
      </c>
    </row>
    <row r="781" spans="1:32" ht="25.5" x14ac:dyDescent="0.2">
      <c r="A781" s="4">
        <f t="shared" si="37"/>
        <v>779</v>
      </c>
      <c r="B781" s="4" t="str">
        <f t="shared" si="38"/>
        <v/>
      </c>
      <c r="C781" s="4" t="str">
        <f>IFERROR(VLOOKUP(F781,Tablas!$A$1:$B$3,2,0),"")</f>
        <v/>
      </c>
      <c r="D781" s="4" t="str">
        <f t="shared" si="39"/>
        <v xml:space="preserve"> - CONTADO / CASH - Dif. en cambio</v>
      </c>
      <c r="E781" s="19">
        <v>45473</v>
      </c>
      <c r="F781" s="20" t="s">
        <v>27</v>
      </c>
      <c r="G781" s="20"/>
      <c r="H781" s="20" t="s">
        <v>80</v>
      </c>
      <c r="I781" s="20" t="s">
        <v>81</v>
      </c>
      <c r="J781" s="20" t="s">
        <v>533</v>
      </c>
      <c r="K781" s="20" t="s">
        <v>533</v>
      </c>
      <c r="L781" s="20" t="s">
        <v>534</v>
      </c>
      <c r="M781" s="20"/>
      <c r="N781" s="21">
        <v>15.77</v>
      </c>
      <c r="O781" s="21">
        <v>0</v>
      </c>
      <c r="P781" s="20"/>
      <c r="Q781" s="19">
        <v>45473</v>
      </c>
      <c r="R781" s="20"/>
      <c r="S781" s="20"/>
      <c r="T781" s="20" t="s">
        <v>49</v>
      </c>
      <c r="U781" s="20">
        <v>1028677</v>
      </c>
      <c r="V781" s="20">
        <v>240026939</v>
      </c>
      <c r="W781" s="20" t="s">
        <v>50</v>
      </c>
      <c r="X781" s="20" t="s">
        <v>841</v>
      </c>
      <c r="Y781" s="20" t="s">
        <v>37</v>
      </c>
      <c r="Z781" s="20" t="s">
        <v>63</v>
      </c>
      <c r="AA781" s="20" t="s">
        <v>535</v>
      </c>
      <c r="AB781" s="20"/>
      <c r="AC781" s="20"/>
      <c r="AD781" s="20" t="s">
        <v>196</v>
      </c>
      <c r="AE781" s="20"/>
      <c r="AF781" t="str">
        <f>VLOOKUP(L781,Contactos!B:B,1,0)</f>
        <v>VETLINE</v>
      </c>
    </row>
    <row r="782" spans="1:32" ht="51" x14ac:dyDescent="0.2">
      <c r="A782" s="4">
        <f t="shared" si="37"/>
        <v>780</v>
      </c>
      <c r="B782" s="4" t="str">
        <f t="shared" si="38"/>
        <v>B010-00020484</v>
      </c>
      <c r="C782" s="4" t="str">
        <f>IFERROR(VLOOKUP(F782,Tablas!$A$1:$B$3,2,0),"")</f>
        <v>Boleta</v>
      </c>
      <c r="D782" s="4" t="str">
        <f t="shared" si="39"/>
        <v>Venta Asistida - CONTADO / CASH - PE 4974 TEL: 985775330 ENVÍO Basado en Entregas 09</v>
      </c>
      <c r="E782" s="19">
        <v>45558</v>
      </c>
      <c r="F782" s="20" t="s">
        <v>842</v>
      </c>
      <c r="G782" s="20" t="s">
        <v>2391</v>
      </c>
      <c r="H782" s="20" t="s">
        <v>44</v>
      </c>
      <c r="I782" s="20" t="s">
        <v>45</v>
      </c>
      <c r="J782" s="20" t="s">
        <v>2392</v>
      </c>
      <c r="K782" s="20" t="s">
        <v>2393</v>
      </c>
      <c r="L782" s="20" t="s">
        <v>2394</v>
      </c>
      <c r="M782" s="20"/>
      <c r="N782" s="21">
        <v>16.03</v>
      </c>
      <c r="O782" s="21">
        <v>0</v>
      </c>
      <c r="P782" s="20"/>
      <c r="Q782" s="19">
        <v>45558</v>
      </c>
      <c r="R782" s="20"/>
      <c r="S782" s="19">
        <v>45558</v>
      </c>
      <c r="T782" s="20" t="s">
        <v>49</v>
      </c>
      <c r="U782" s="20">
        <v>1027650</v>
      </c>
      <c r="V782" s="20">
        <v>240003021</v>
      </c>
      <c r="W782" s="20" t="s">
        <v>847</v>
      </c>
      <c r="X782" s="20" t="s">
        <v>305</v>
      </c>
      <c r="Y782" s="20" t="s">
        <v>52</v>
      </c>
      <c r="Z782" s="20" t="s">
        <v>2395</v>
      </c>
      <c r="AA782" s="20" t="s">
        <v>372</v>
      </c>
      <c r="AB782" s="20" t="s">
        <v>54</v>
      </c>
      <c r="AC782" s="20" t="s">
        <v>167</v>
      </c>
      <c r="AD782" s="20" t="s">
        <v>56</v>
      </c>
      <c r="AE782" s="20" t="s">
        <v>983</v>
      </c>
      <c r="AF782" t="e">
        <f>VLOOKUP(L782,Contactos!B:B,1,0)</f>
        <v>#N/A</v>
      </c>
    </row>
    <row r="783" spans="1:32" ht="63.75" x14ac:dyDescent="0.2">
      <c r="A783" s="4">
        <f t="shared" si="37"/>
        <v>781</v>
      </c>
      <c r="B783" s="4" t="str">
        <f t="shared" si="38"/>
        <v>B010-00018556</v>
      </c>
      <c r="C783" s="4" t="str">
        <f>IFERROR(VLOOKUP(F783,Tablas!$A$1:$B$3,2,0),"")</f>
        <v>Boleta</v>
      </c>
      <c r="D783" s="4" t="str">
        <f t="shared" si="39"/>
        <v>Juntoz - CONTADO / CASH - PE 1829 JUNTOZ Basado en Entregas 09-0010-00059889</v>
      </c>
      <c r="E783" s="19">
        <v>45401</v>
      </c>
      <c r="F783" s="20" t="s">
        <v>842</v>
      </c>
      <c r="G783" s="20" t="s">
        <v>2396</v>
      </c>
      <c r="H783" s="20" t="s">
        <v>44</v>
      </c>
      <c r="I783" s="20" t="s">
        <v>45</v>
      </c>
      <c r="J783" s="20" t="s">
        <v>1186</v>
      </c>
      <c r="K783" s="20" t="s">
        <v>1187</v>
      </c>
      <c r="L783" s="20" t="s">
        <v>1188</v>
      </c>
      <c r="M783" s="20"/>
      <c r="N783" s="21">
        <v>16.03</v>
      </c>
      <c r="O783" s="21">
        <v>0</v>
      </c>
      <c r="P783" s="20"/>
      <c r="Q783" s="19">
        <v>45401</v>
      </c>
      <c r="R783" s="20"/>
      <c r="S783" s="19">
        <v>45401</v>
      </c>
      <c r="T783" s="20" t="s">
        <v>49</v>
      </c>
      <c r="U783" s="20">
        <v>948697</v>
      </c>
      <c r="V783" s="20">
        <v>240001032</v>
      </c>
      <c r="W783" s="20" t="s">
        <v>847</v>
      </c>
      <c r="X783" s="20" t="s">
        <v>274</v>
      </c>
      <c r="Y783" s="20" t="s">
        <v>52</v>
      </c>
      <c r="Z783" s="20" t="s">
        <v>2397</v>
      </c>
      <c r="AA783" s="20" t="s">
        <v>353</v>
      </c>
      <c r="AB783" s="20" t="s">
        <v>54</v>
      </c>
      <c r="AC783" s="20" t="s">
        <v>167</v>
      </c>
      <c r="AD783" s="20" t="s">
        <v>56</v>
      </c>
      <c r="AE783" s="20" t="s">
        <v>851</v>
      </c>
      <c r="AF783" t="e">
        <f>VLOOKUP(L783,Contactos!B:B,1,0)</f>
        <v>#N/A</v>
      </c>
    </row>
    <row r="784" spans="1:32" ht="63.75" x14ac:dyDescent="0.2">
      <c r="A784" s="4">
        <f t="shared" si="37"/>
        <v>782</v>
      </c>
      <c r="B784" s="4" t="str">
        <f t="shared" si="38"/>
        <v>B010-00018600</v>
      </c>
      <c r="C784" s="4" t="str">
        <f>IFERROR(VLOOKUP(F784,Tablas!$A$1:$B$3,2,0),"")</f>
        <v>Boleta</v>
      </c>
      <c r="D784" s="4" t="str">
        <f t="shared" si="39"/>
        <v>Juntoz - CONTADO / CASH - PE 1903 JUNTOZ Basado en Entregas 09-0010-00059946</v>
      </c>
      <c r="E784" s="19">
        <v>45405</v>
      </c>
      <c r="F784" s="20" t="s">
        <v>842</v>
      </c>
      <c r="G784" s="20" t="s">
        <v>2398</v>
      </c>
      <c r="H784" s="20" t="s">
        <v>44</v>
      </c>
      <c r="I784" s="20" t="s">
        <v>45</v>
      </c>
      <c r="J784" s="20" t="s">
        <v>2399</v>
      </c>
      <c r="K784" s="20" t="s">
        <v>2400</v>
      </c>
      <c r="L784" s="20" t="s">
        <v>2401</v>
      </c>
      <c r="M784" s="20"/>
      <c r="N784" s="21">
        <v>16.03</v>
      </c>
      <c r="O784" s="21">
        <v>0</v>
      </c>
      <c r="P784" s="20"/>
      <c r="Q784" s="19">
        <v>45405</v>
      </c>
      <c r="R784" s="20"/>
      <c r="S784" s="19">
        <v>45405</v>
      </c>
      <c r="T784" s="20" t="s">
        <v>49</v>
      </c>
      <c r="U784" s="20">
        <v>953597</v>
      </c>
      <c r="V784" s="20">
        <v>240001076</v>
      </c>
      <c r="W784" s="20" t="s">
        <v>847</v>
      </c>
      <c r="X784" s="20" t="s">
        <v>274</v>
      </c>
      <c r="Y784" s="20" t="s">
        <v>52</v>
      </c>
      <c r="Z784" s="20" t="s">
        <v>2402</v>
      </c>
      <c r="AA784" s="20" t="s">
        <v>2403</v>
      </c>
      <c r="AB784" s="20" t="s">
        <v>682</v>
      </c>
      <c r="AC784" s="20" t="s">
        <v>167</v>
      </c>
      <c r="AD784" s="20" t="s">
        <v>56</v>
      </c>
      <c r="AE784" s="20" t="s">
        <v>851</v>
      </c>
      <c r="AF784" t="e">
        <f>VLOOKUP(L784,Contactos!B:B,1,0)</f>
        <v>#N/A</v>
      </c>
    </row>
    <row r="785" spans="1:32" ht="63.75" x14ac:dyDescent="0.2">
      <c r="A785" s="4">
        <f t="shared" si="37"/>
        <v>783</v>
      </c>
      <c r="B785" s="4" t="str">
        <f t="shared" si="38"/>
        <v>B010-00018570</v>
      </c>
      <c r="C785" s="4" t="str">
        <f>IFERROR(VLOOKUP(F785,Tablas!$A$1:$B$3,2,0),"")</f>
        <v>Boleta</v>
      </c>
      <c r="D785" s="4" t="str">
        <f t="shared" si="39"/>
        <v>Juntoz - CONTADO / CASH - PE 1859 JUNTOZ Basado en Entregas 09-0010-00059907</v>
      </c>
      <c r="E785" s="19">
        <v>45404</v>
      </c>
      <c r="F785" s="20" t="s">
        <v>842</v>
      </c>
      <c r="G785" s="20" t="s">
        <v>2404</v>
      </c>
      <c r="H785" s="20" t="s">
        <v>44</v>
      </c>
      <c r="I785" s="20" t="s">
        <v>45</v>
      </c>
      <c r="J785" s="20" t="s">
        <v>2405</v>
      </c>
      <c r="K785" s="20" t="s">
        <v>2406</v>
      </c>
      <c r="L785" s="20" t="s">
        <v>2407</v>
      </c>
      <c r="M785" s="20"/>
      <c r="N785" s="21">
        <v>16.03</v>
      </c>
      <c r="O785" s="21">
        <v>0</v>
      </c>
      <c r="P785" s="20"/>
      <c r="Q785" s="19">
        <v>45404</v>
      </c>
      <c r="R785" s="20"/>
      <c r="S785" s="19">
        <v>45404</v>
      </c>
      <c r="T785" s="20" t="s">
        <v>49</v>
      </c>
      <c r="U785" s="20">
        <v>951849</v>
      </c>
      <c r="V785" s="20">
        <v>240001046</v>
      </c>
      <c r="W785" s="20" t="s">
        <v>847</v>
      </c>
      <c r="X785" s="20" t="s">
        <v>274</v>
      </c>
      <c r="Y785" s="20" t="s">
        <v>52</v>
      </c>
      <c r="Z785" s="20" t="s">
        <v>2408</v>
      </c>
      <c r="AA785" s="20" t="s">
        <v>2409</v>
      </c>
      <c r="AB785" s="20" t="s">
        <v>523</v>
      </c>
      <c r="AC785" s="20" t="s">
        <v>167</v>
      </c>
      <c r="AD785" s="20" t="s">
        <v>56</v>
      </c>
      <c r="AE785" s="20" t="s">
        <v>851</v>
      </c>
      <c r="AF785" t="e">
        <f>VLOOKUP(L785,Contactos!B:B,1,0)</f>
        <v>#N/A</v>
      </c>
    </row>
    <row r="786" spans="1:32" ht="63.75" x14ac:dyDescent="0.2">
      <c r="A786" s="4">
        <f t="shared" si="37"/>
        <v>784</v>
      </c>
      <c r="B786" s="4" t="str">
        <f t="shared" si="38"/>
        <v>B010-00018829</v>
      </c>
      <c r="C786" s="4" t="str">
        <f>IFERROR(VLOOKUP(F786,Tablas!$A$1:$B$3,2,0),"")</f>
        <v>Boleta</v>
      </c>
      <c r="D786" s="4" t="str">
        <f t="shared" si="39"/>
        <v>Venta Asistida - CONTADO / CASH - PE 2263 RECOGE: José Esmildor Obando Plasencia DNI</v>
      </c>
      <c r="E786" s="19">
        <v>45422</v>
      </c>
      <c r="F786" s="20" t="s">
        <v>842</v>
      </c>
      <c r="G786" s="20" t="s">
        <v>2410</v>
      </c>
      <c r="H786" s="20" t="s">
        <v>44</v>
      </c>
      <c r="I786" s="20" t="s">
        <v>45</v>
      </c>
      <c r="J786" s="20" t="s">
        <v>2411</v>
      </c>
      <c r="K786" s="20" t="s">
        <v>2412</v>
      </c>
      <c r="L786" s="20" t="s">
        <v>2413</v>
      </c>
      <c r="M786" s="20"/>
      <c r="N786" s="21">
        <v>16.2</v>
      </c>
      <c r="O786" s="21">
        <v>0</v>
      </c>
      <c r="P786" s="20"/>
      <c r="Q786" s="19">
        <v>45422</v>
      </c>
      <c r="R786" s="20"/>
      <c r="S786" s="19">
        <v>45422</v>
      </c>
      <c r="T786" s="20" t="s">
        <v>49</v>
      </c>
      <c r="U786" s="20">
        <v>962068</v>
      </c>
      <c r="V786" s="20">
        <v>240001307</v>
      </c>
      <c r="W786" s="20" t="s">
        <v>847</v>
      </c>
      <c r="X786" s="20" t="s">
        <v>305</v>
      </c>
      <c r="Y786" s="20" t="s">
        <v>52</v>
      </c>
      <c r="Z786" s="20" t="s">
        <v>2414</v>
      </c>
      <c r="AA786" s="20" t="s">
        <v>2415</v>
      </c>
      <c r="AB786" s="20" t="s">
        <v>309</v>
      </c>
      <c r="AC786" s="20" t="s">
        <v>309</v>
      </c>
      <c r="AD786" s="20" t="s">
        <v>56</v>
      </c>
      <c r="AE786" s="20" t="s">
        <v>983</v>
      </c>
      <c r="AF786" t="e">
        <f>VLOOKUP(L786,Contactos!B:B,1,0)</f>
        <v>#N/A</v>
      </c>
    </row>
    <row r="787" spans="1:32" ht="51" x14ac:dyDescent="0.2">
      <c r="A787" s="4">
        <f t="shared" si="37"/>
        <v>785</v>
      </c>
      <c r="B787" s="4" t="str">
        <f t="shared" si="38"/>
        <v>B010-00020345</v>
      </c>
      <c r="C787" s="4" t="str">
        <f>IFERROR(VLOOKUP(F787,Tablas!$A$1:$B$3,2,0),"")</f>
        <v>Boleta</v>
      </c>
      <c r="D787" s="4" t="str">
        <f t="shared" si="39"/>
        <v>Ecom - CONTADO / CASH - PE 4712 TEL: 958210990 ENVÍO Basado en Entregas 09</v>
      </c>
      <c r="E787" s="19">
        <v>45544</v>
      </c>
      <c r="F787" s="20" t="s">
        <v>842</v>
      </c>
      <c r="G787" s="20" t="s">
        <v>2416</v>
      </c>
      <c r="H787" s="20" t="s">
        <v>44</v>
      </c>
      <c r="I787" s="20" t="s">
        <v>45</v>
      </c>
      <c r="J787" s="20" t="s">
        <v>2417</v>
      </c>
      <c r="K787" s="20" t="s">
        <v>2418</v>
      </c>
      <c r="L787" s="20" t="s">
        <v>2419</v>
      </c>
      <c r="M787" s="20"/>
      <c r="N787" s="21">
        <v>16.23</v>
      </c>
      <c r="O787" s="21">
        <v>0</v>
      </c>
      <c r="P787" s="20"/>
      <c r="Q787" s="19">
        <v>45544</v>
      </c>
      <c r="R787" s="20"/>
      <c r="S787" s="19">
        <v>45544</v>
      </c>
      <c r="T787" s="20" t="s">
        <v>49</v>
      </c>
      <c r="U787" s="20">
        <v>1021306</v>
      </c>
      <c r="V787" s="20">
        <v>240002882</v>
      </c>
      <c r="W787" s="20" t="s">
        <v>847</v>
      </c>
      <c r="X787" s="20" t="s">
        <v>274</v>
      </c>
      <c r="Y787" s="20" t="s">
        <v>52</v>
      </c>
      <c r="Z787" s="20" t="s">
        <v>2420</v>
      </c>
      <c r="AA787" s="20" t="s">
        <v>808</v>
      </c>
      <c r="AB787" s="20" t="s">
        <v>54</v>
      </c>
      <c r="AC787" s="20" t="s">
        <v>2421</v>
      </c>
      <c r="AD787" s="20" t="s">
        <v>56</v>
      </c>
      <c r="AE787" s="20" t="s">
        <v>864</v>
      </c>
      <c r="AF787" t="e">
        <f>VLOOKUP(L787,Contactos!B:B,1,0)</f>
        <v>#N/A</v>
      </c>
    </row>
    <row r="788" spans="1:32" ht="63.75" x14ac:dyDescent="0.2">
      <c r="A788" s="4">
        <f t="shared" si="37"/>
        <v>786</v>
      </c>
      <c r="B788" s="4" t="str">
        <f t="shared" si="38"/>
        <v>B010-00019247</v>
      </c>
      <c r="C788" s="4" t="str">
        <f>IFERROR(VLOOKUP(F788,Tablas!$A$1:$B$3,2,0),"")</f>
        <v>Boleta</v>
      </c>
      <c r="D788" s="4" t="str">
        <f t="shared" si="39"/>
        <v>Ecom - CONTADO / CASH - PE 2876 TEL: 931837252 Basado en Pedidos de client</v>
      </c>
      <c r="E788" s="19">
        <v>45455</v>
      </c>
      <c r="F788" s="20" t="s">
        <v>842</v>
      </c>
      <c r="G788" s="20" t="s">
        <v>2422</v>
      </c>
      <c r="H788" s="20" t="s">
        <v>44</v>
      </c>
      <c r="I788" s="20" t="s">
        <v>45</v>
      </c>
      <c r="J788" s="20" t="s">
        <v>2423</v>
      </c>
      <c r="K788" s="20" t="s">
        <v>2424</v>
      </c>
      <c r="L788" s="20" t="s">
        <v>2425</v>
      </c>
      <c r="M788" s="20"/>
      <c r="N788" s="21">
        <v>16.420000000000002</v>
      </c>
      <c r="O788" s="21">
        <v>0</v>
      </c>
      <c r="P788" s="20"/>
      <c r="Q788" s="19">
        <v>45455</v>
      </c>
      <c r="R788" s="20"/>
      <c r="S788" s="19">
        <v>45455</v>
      </c>
      <c r="T788" s="20" t="s">
        <v>49</v>
      </c>
      <c r="U788" s="20">
        <v>980409</v>
      </c>
      <c r="V788" s="20">
        <v>240001782</v>
      </c>
      <c r="W788" s="20" t="s">
        <v>847</v>
      </c>
      <c r="X788" s="20" t="s">
        <v>305</v>
      </c>
      <c r="Y788" s="20" t="s">
        <v>52</v>
      </c>
      <c r="Z788" s="20" t="s">
        <v>2426</v>
      </c>
      <c r="AA788" s="20" t="s">
        <v>2427</v>
      </c>
      <c r="AB788" s="20" t="s">
        <v>2074</v>
      </c>
      <c r="AC788" s="20" t="s">
        <v>689</v>
      </c>
      <c r="AD788" s="20" t="s">
        <v>56</v>
      </c>
      <c r="AE788" s="20" t="s">
        <v>864</v>
      </c>
      <c r="AF788" t="e">
        <f>VLOOKUP(L788,Contactos!B:B,1,0)</f>
        <v>#N/A</v>
      </c>
    </row>
    <row r="789" spans="1:32" ht="63.75" x14ac:dyDescent="0.2">
      <c r="A789" s="4">
        <f t="shared" si="37"/>
        <v>787</v>
      </c>
      <c r="B789" s="4" t="str">
        <f t="shared" si="38"/>
        <v>B010-00017897</v>
      </c>
      <c r="C789" s="4" t="str">
        <f>IFERROR(VLOOKUP(F789,Tablas!$A$1:$B$3,2,0),"")</f>
        <v>Boleta</v>
      </c>
      <c r="D789" s="4" t="str">
        <f t="shared" si="39"/>
        <v>Ecom - CONTADO / CASH - PE 0651 TEL: 998806654 Basado en Pedidos de client</v>
      </c>
      <c r="E789" s="19">
        <v>45334</v>
      </c>
      <c r="F789" s="20" t="s">
        <v>842</v>
      </c>
      <c r="G789" s="20" t="s">
        <v>2428</v>
      </c>
      <c r="H789" s="20" t="s">
        <v>44</v>
      </c>
      <c r="I789" s="20" t="s">
        <v>45</v>
      </c>
      <c r="J789" s="20" t="s">
        <v>2429</v>
      </c>
      <c r="K789" s="20" t="s">
        <v>2430</v>
      </c>
      <c r="L789" s="20" t="s">
        <v>2431</v>
      </c>
      <c r="M789" s="20"/>
      <c r="N789" s="21">
        <v>16.420000000000002</v>
      </c>
      <c r="O789" s="21">
        <v>0</v>
      </c>
      <c r="P789" s="20"/>
      <c r="Q789" s="19">
        <v>45334</v>
      </c>
      <c r="R789" s="20"/>
      <c r="S789" s="19">
        <v>45334</v>
      </c>
      <c r="T789" s="20" t="s">
        <v>49</v>
      </c>
      <c r="U789" s="20">
        <v>918257</v>
      </c>
      <c r="V789" s="20">
        <v>240000369</v>
      </c>
      <c r="W789" s="20" t="s">
        <v>847</v>
      </c>
      <c r="X789" s="20" t="s">
        <v>917</v>
      </c>
      <c r="Y789" s="20" t="s">
        <v>52</v>
      </c>
      <c r="Z789" s="20" t="s">
        <v>2432</v>
      </c>
      <c r="AA789" s="20" t="s">
        <v>2433</v>
      </c>
      <c r="AB789" s="20" t="s">
        <v>1054</v>
      </c>
      <c r="AC789" s="20" t="s">
        <v>689</v>
      </c>
      <c r="AD789" s="20" t="s">
        <v>56</v>
      </c>
      <c r="AE789" s="20" t="s">
        <v>864</v>
      </c>
      <c r="AF789" t="e">
        <f>VLOOKUP(L789,Contactos!B:B,1,0)</f>
        <v>#N/A</v>
      </c>
    </row>
    <row r="790" spans="1:32" ht="38.25" x14ac:dyDescent="0.2">
      <c r="A790" s="4">
        <f t="shared" si="37"/>
        <v>788</v>
      </c>
      <c r="B790" s="4" t="str">
        <f t="shared" si="38"/>
        <v>F010-00024690</v>
      </c>
      <c r="C790" s="4" t="str">
        <f>IFERROR(VLOOKUP(F790,Tablas!$A$1:$B$3,2,0),"")</f>
        <v>Factura</v>
      </c>
      <c r="D790" s="4" t="str">
        <f t="shared" si="39"/>
        <v>Ecom - CONTADO / CASH - Facturas clientes - C20536155032</v>
      </c>
      <c r="E790" s="19">
        <v>45425</v>
      </c>
      <c r="F790" s="20" t="s">
        <v>1001</v>
      </c>
      <c r="G790" s="20" t="s">
        <v>2434</v>
      </c>
      <c r="H790" s="20" t="s">
        <v>44</v>
      </c>
      <c r="I790" s="20" t="s">
        <v>45</v>
      </c>
      <c r="J790" s="20" t="s">
        <v>2435</v>
      </c>
      <c r="K790" s="20" t="s">
        <v>2436</v>
      </c>
      <c r="L790" s="20" t="s">
        <v>2437</v>
      </c>
      <c r="M790" s="20"/>
      <c r="N790" s="21">
        <v>16.809999999999999</v>
      </c>
      <c r="O790" s="21">
        <v>0</v>
      </c>
      <c r="P790" s="20"/>
      <c r="Q790" s="19">
        <v>45425</v>
      </c>
      <c r="R790" s="20"/>
      <c r="S790" s="19">
        <v>45425</v>
      </c>
      <c r="T790" s="20" t="s">
        <v>49</v>
      </c>
      <c r="U790" s="20">
        <v>962283</v>
      </c>
      <c r="V790" s="20">
        <v>240001301</v>
      </c>
      <c r="W790" s="20" t="s">
        <v>847</v>
      </c>
      <c r="X790" s="20" t="s">
        <v>305</v>
      </c>
      <c r="Y790" s="20" t="s">
        <v>52</v>
      </c>
      <c r="Z790" s="20" t="s">
        <v>2438</v>
      </c>
      <c r="AA790" s="20" t="s">
        <v>2439</v>
      </c>
      <c r="AB790" s="20"/>
      <c r="AC790" s="20"/>
      <c r="AD790" s="20" t="s">
        <v>56</v>
      </c>
      <c r="AE790" s="20" t="s">
        <v>864</v>
      </c>
      <c r="AF790" t="e">
        <f>VLOOKUP(L790,Contactos!B:B,1,0)</f>
        <v>#N/A</v>
      </c>
    </row>
    <row r="791" spans="1:32" ht="63.75" x14ac:dyDescent="0.2">
      <c r="A791" s="4">
        <f t="shared" si="37"/>
        <v>789</v>
      </c>
      <c r="B791" s="4" t="str">
        <f t="shared" si="38"/>
        <v>B010-00017106</v>
      </c>
      <c r="C791" s="4" t="str">
        <f>IFERROR(VLOOKUP(F791,Tablas!$A$1:$B$3,2,0),"")</f>
        <v>Boleta</v>
      </c>
      <c r="D791" s="4" t="str">
        <f t="shared" si="39"/>
        <v>Juntoz - CONTADO / CASH - 230005477 JUNTOZ Basado en Entregas 09-0010-000580</v>
      </c>
      <c r="E791" s="19">
        <v>45286</v>
      </c>
      <c r="F791" s="20" t="s">
        <v>842</v>
      </c>
      <c r="G791" s="20" t="s">
        <v>2440</v>
      </c>
      <c r="H791" s="20" t="s">
        <v>44</v>
      </c>
      <c r="I791" s="20" t="s">
        <v>45</v>
      </c>
      <c r="J791" s="20" t="s">
        <v>2441</v>
      </c>
      <c r="K791" s="20" t="s">
        <v>2442</v>
      </c>
      <c r="L791" s="20" t="s">
        <v>2443</v>
      </c>
      <c r="M791" s="20"/>
      <c r="N791" s="21">
        <v>16.82</v>
      </c>
      <c r="O791" s="21">
        <v>0</v>
      </c>
      <c r="P791" s="20"/>
      <c r="Q791" s="19">
        <v>45286</v>
      </c>
      <c r="R791" s="20"/>
      <c r="S791" s="19">
        <v>45286</v>
      </c>
      <c r="T791" s="20" t="s">
        <v>49</v>
      </c>
      <c r="U791" s="20">
        <v>892833</v>
      </c>
      <c r="V791" s="20">
        <v>230003429</v>
      </c>
      <c r="W791" s="20" t="s">
        <v>847</v>
      </c>
      <c r="X791" s="20" t="s">
        <v>274</v>
      </c>
      <c r="Y791" s="20" t="s">
        <v>52</v>
      </c>
      <c r="Z791" s="20" t="s">
        <v>2444</v>
      </c>
      <c r="AA791" s="20" t="s">
        <v>2445</v>
      </c>
      <c r="AB791" s="20" t="s">
        <v>2446</v>
      </c>
      <c r="AC791" s="20" t="s">
        <v>167</v>
      </c>
      <c r="AD791" s="20" t="s">
        <v>56</v>
      </c>
      <c r="AE791" s="20" t="s">
        <v>851</v>
      </c>
      <c r="AF791" t="e">
        <f>VLOOKUP(L791,Contactos!B:B,1,0)</f>
        <v>#N/A</v>
      </c>
    </row>
    <row r="792" spans="1:32" ht="25.5" x14ac:dyDescent="0.2">
      <c r="A792" s="4">
        <f t="shared" si="37"/>
        <v>790</v>
      </c>
      <c r="B792" s="4" t="str">
        <f t="shared" si="38"/>
        <v/>
      </c>
      <c r="C792" s="4" t="str">
        <f>IFERROR(VLOOKUP(F792,Tablas!$A$1:$B$3,2,0),"")</f>
        <v/>
      </c>
      <c r="D792" s="4" t="str">
        <f t="shared" si="39"/>
        <v xml:space="preserve"> - CONTADO ADELANTADO / CASH IN ADVANCE - Dif. en cambio</v>
      </c>
      <c r="E792" s="19">
        <v>45351</v>
      </c>
      <c r="F792" s="20" t="s">
        <v>27</v>
      </c>
      <c r="G792" s="20"/>
      <c r="H792" s="20" t="s">
        <v>29</v>
      </c>
      <c r="I792" s="20" t="s">
        <v>30</v>
      </c>
      <c r="J792" s="20" t="s">
        <v>317</v>
      </c>
      <c r="K792" s="20" t="s">
        <v>317</v>
      </c>
      <c r="L792" s="20" t="s">
        <v>318</v>
      </c>
      <c r="M792" s="20" t="s">
        <v>33</v>
      </c>
      <c r="N792" s="21">
        <v>16.920000000000002</v>
      </c>
      <c r="O792" s="21">
        <v>0</v>
      </c>
      <c r="P792" s="20"/>
      <c r="Q792" s="19">
        <v>45351</v>
      </c>
      <c r="R792" s="20"/>
      <c r="S792" s="20"/>
      <c r="T792" s="20" t="s">
        <v>70</v>
      </c>
      <c r="U792" s="20">
        <v>965103</v>
      </c>
      <c r="V792" s="20">
        <v>240010500</v>
      </c>
      <c r="W792" s="20" t="s">
        <v>50</v>
      </c>
      <c r="X792" s="20" t="s">
        <v>841</v>
      </c>
      <c r="Y792" s="20" t="s">
        <v>37</v>
      </c>
      <c r="Z792" s="20" t="s">
        <v>63</v>
      </c>
      <c r="AA792" s="20" t="s">
        <v>320</v>
      </c>
      <c r="AB792" s="20"/>
      <c r="AC792" s="20" t="s">
        <v>66</v>
      </c>
      <c r="AD792" s="20" t="s">
        <v>321</v>
      </c>
      <c r="AE792" s="20"/>
      <c r="AF792" t="str">
        <f>VLOOKUP(L792,Contactos!B:B,1,0)</f>
        <v>ANIMAL HOSPITAL</v>
      </c>
    </row>
    <row r="793" spans="1:32" ht="63.75" x14ac:dyDescent="0.2">
      <c r="A793" s="4">
        <f t="shared" si="37"/>
        <v>791</v>
      </c>
      <c r="B793" s="4" t="str">
        <f t="shared" si="38"/>
        <v>B010-00018236</v>
      </c>
      <c r="C793" s="4" t="str">
        <f>IFERROR(VLOOKUP(F793,Tablas!$A$1:$B$3,2,0),"")</f>
        <v>Boleta</v>
      </c>
      <c r="D793" s="4" t="str">
        <f t="shared" si="39"/>
        <v>Juntoz - CONTADO / CASH - PE 1290 JUNTOZ Basado en Entregas 09-0010-00059380</v>
      </c>
      <c r="E793" s="19">
        <v>45370</v>
      </c>
      <c r="F793" s="20" t="s">
        <v>842</v>
      </c>
      <c r="G793" s="20" t="s">
        <v>2447</v>
      </c>
      <c r="H793" s="20" t="s">
        <v>44</v>
      </c>
      <c r="I793" s="20" t="s">
        <v>45</v>
      </c>
      <c r="J793" s="20" t="s">
        <v>2448</v>
      </c>
      <c r="K793" s="20" t="s">
        <v>2449</v>
      </c>
      <c r="L793" s="20" t="s">
        <v>2450</v>
      </c>
      <c r="M793" s="20"/>
      <c r="N793" s="21">
        <v>16.95</v>
      </c>
      <c r="O793" s="21">
        <v>0</v>
      </c>
      <c r="P793" s="20"/>
      <c r="Q793" s="19">
        <v>45370</v>
      </c>
      <c r="R793" s="20"/>
      <c r="S793" s="19">
        <v>45370</v>
      </c>
      <c r="T793" s="20" t="s">
        <v>49</v>
      </c>
      <c r="U793" s="20">
        <v>935237</v>
      </c>
      <c r="V793" s="20">
        <v>240000711</v>
      </c>
      <c r="W793" s="20" t="s">
        <v>847</v>
      </c>
      <c r="X793" s="20" t="s">
        <v>305</v>
      </c>
      <c r="Y793" s="20" t="s">
        <v>52</v>
      </c>
      <c r="Z793" s="20" t="s">
        <v>2451</v>
      </c>
      <c r="AA793" s="20" t="s">
        <v>2452</v>
      </c>
      <c r="AB793" s="20" t="s">
        <v>428</v>
      </c>
      <c r="AC793" s="20" t="s">
        <v>41</v>
      </c>
      <c r="AD793" s="20" t="s">
        <v>56</v>
      </c>
      <c r="AE793" s="20" t="s">
        <v>851</v>
      </c>
      <c r="AF793" t="e">
        <f>VLOOKUP(L793,Contactos!B:B,1,0)</f>
        <v>#N/A</v>
      </c>
    </row>
    <row r="794" spans="1:32" ht="63.75" x14ac:dyDescent="0.2">
      <c r="A794" s="4">
        <f t="shared" si="37"/>
        <v>792</v>
      </c>
      <c r="B794" s="4" t="str">
        <f t="shared" si="38"/>
        <v>B010-00017924</v>
      </c>
      <c r="C794" s="4" t="str">
        <f>IFERROR(VLOOKUP(F794,Tablas!$A$1:$B$3,2,0),"")</f>
        <v>Boleta</v>
      </c>
      <c r="D794" s="4" t="str">
        <f t="shared" si="39"/>
        <v>Juntoz - CONTADO / CASH - PE 0723 JUNTOZ Basado en Entregas 09-0010-00058856</v>
      </c>
      <c r="E794" s="19">
        <v>45336</v>
      </c>
      <c r="F794" s="20" t="s">
        <v>842</v>
      </c>
      <c r="G794" s="20" t="s">
        <v>2453</v>
      </c>
      <c r="H794" s="20" t="s">
        <v>44</v>
      </c>
      <c r="I794" s="20" t="s">
        <v>45</v>
      </c>
      <c r="J794" s="20" t="s">
        <v>2454</v>
      </c>
      <c r="K794" s="20" t="s">
        <v>2455</v>
      </c>
      <c r="L794" s="20" t="s">
        <v>2456</v>
      </c>
      <c r="M794" s="20"/>
      <c r="N794" s="21">
        <v>16.95</v>
      </c>
      <c r="O794" s="21">
        <v>0</v>
      </c>
      <c r="P794" s="20"/>
      <c r="Q794" s="19">
        <v>45336</v>
      </c>
      <c r="R794" s="20"/>
      <c r="S794" s="19">
        <v>45336</v>
      </c>
      <c r="T794" s="20" t="s">
        <v>49</v>
      </c>
      <c r="U794" s="20">
        <v>919683</v>
      </c>
      <c r="V794" s="20">
        <v>240000398</v>
      </c>
      <c r="W794" s="20" t="s">
        <v>847</v>
      </c>
      <c r="X794" s="20" t="s">
        <v>305</v>
      </c>
      <c r="Y794" s="20" t="s">
        <v>52</v>
      </c>
      <c r="Z794" s="20" t="s">
        <v>2457</v>
      </c>
      <c r="AA794" s="20" t="s">
        <v>2458</v>
      </c>
      <c r="AB794" s="20" t="s">
        <v>1413</v>
      </c>
      <c r="AC794" s="20" t="s">
        <v>167</v>
      </c>
      <c r="AD794" s="20" t="s">
        <v>56</v>
      </c>
      <c r="AE794" s="20" t="s">
        <v>851</v>
      </c>
      <c r="AF794" t="e">
        <f>VLOOKUP(L794,Contactos!B:B,1,0)</f>
        <v>#N/A</v>
      </c>
    </row>
    <row r="795" spans="1:32" ht="63.75" x14ac:dyDescent="0.2">
      <c r="A795" s="4">
        <f t="shared" si="37"/>
        <v>793</v>
      </c>
      <c r="B795" s="4" t="str">
        <f t="shared" si="38"/>
        <v>B010-00018294</v>
      </c>
      <c r="C795" s="4" t="str">
        <f>IFERROR(VLOOKUP(F795,Tablas!$A$1:$B$3,2,0),"")</f>
        <v>Boleta</v>
      </c>
      <c r="D795" s="4" t="str">
        <f t="shared" si="39"/>
        <v>Juntoz - CONTADO / CASH - PE 1441 JUNTOZ Basado en Entregas 09-0010-00059525</v>
      </c>
      <c r="E795" s="19">
        <v>45378</v>
      </c>
      <c r="F795" s="20" t="s">
        <v>842</v>
      </c>
      <c r="G795" s="20" t="s">
        <v>2459</v>
      </c>
      <c r="H795" s="20" t="s">
        <v>44</v>
      </c>
      <c r="I795" s="20" t="s">
        <v>45</v>
      </c>
      <c r="J795" s="20" t="s">
        <v>2460</v>
      </c>
      <c r="K795" s="20" t="s">
        <v>2461</v>
      </c>
      <c r="L795" s="20" t="s">
        <v>2462</v>
      </c>
      <c r="M795" s="20"/>
      <c r="N795" s="21">
        <v>16.95</v>
      </c>
      <c r="O795" s="21">
        <v>0</v>
      </c>
      <c r="P795" s="20"/>
      <c r="Q795" s="19">
        <v>45378</v>
      </c>
      <c r="R795" s="20"/>
      <c r="S795" s="19">
        <v>45378</v>
      </c>
      <c r="T795" s="20" t="s">
        <v>49</v>
      </c>
      <c r="U795" s="20">
        <v>938795</v>
      </c>
      <c r="V795" s="20">
        <v>240000769</v>
      </c>
      <c r="W795" s="20" t="s">
        <v>847</v>
      </c>
      <c r="X795" s="20" t="s">
        <v>305</v>
      </c>
      <c r="Y795" s="20" t="s">
        <v>52</v>
      </c>
      <c r="Z795" s="20" t="s">
        <v>2463</v>
      </c>
      <c r="AA795" s="20" t="s">
        <v>2464</v>
      </c>
      <c r="AB795" s="20" t="s">
        <v>544</v>
      </c>
      <c r="AC795" s="20" t="s">
        <v>167</v>
      </c>
      <c r="AD795" s="20" t="s">
        <v>56</v>
      </c>
      <c r="AE795" s="20" t="s">
        <v>851</v>
      </c>
      <c r="AF795" t="e">
        <f>VLOOKUP(L795,Contactos!B:B,1,0)</f>
        <v>#N/A</v>
      </c>
    </row>
    <row r="796" spans="1:32" ht="25.5" x14ac:dyDescent="0.2">
      <c r="A796" s="4">
        <f t="shared" si="37"/>
        <v>794</v>
      </c>
      <c r="B796" s="4" t="str">
        <f t="shared" si="38"/>
        <v/>
      </c>
      <c r="C796" s="4" t="str">
        <f>IFERROR(VLOOKUP(F796,Tablas!$A$1:$B$3,2,0),"")</f>
        <v/>
      </c>
      <c r="D796" s="4" t="str">
        <f t="shared" si="39"/>
        <v xml:space="preserve"> - CONTADO ADELANTADO / CASH IN ADVANCE - Dif. en cambio</v>
      </c>
      <c r="E796" s="19">
        <v>45443</v>
      </c>
      <c r="F796" s="20" t="s">
        <v>27</v>
      </c>
      <c r="G796" s="20"/>
      <c r="H796" s="20" t="s">
        <v>80</v>
      </c>
      <c r="I796" s="20" t="s">
        <v>81</v>
      </c>
      <c r="J796" s="20" t="s">
        <v>272</v>
      </c>
      <c r="K796" s="20" t="s">
        <v>272</v>
      </c>
      <c r="L796" s="20" t="s">
        <v>273</v>
      </c>
      <c r="M796" s="20" t="s">
        <v>33</v>
      </c>
      <c r="N796" s="21">
        <v>17.079999999999998</v>
      </c>
      <c r="O796" s="21">
        <v>0</v>
      </c>
      <c r="P796" s="20"/>
      <c r="Q796" s="19">
        <v>45443</v>
      </c>
      <c r="R796" s="20"/>
      <c r="S796" s="20"/>
      <c r="T796" s="20" t="s">
        <v>70</v>
      </c>
      <c r="U796" s="20">
        <v>1014800</v>
      </c>
      <c r="V796" s="20">
        <v>240023057</v>
      </c>
      <c r="W796" s="20" t="s">
        <v>50</v>
      </c>
      <c r="X796" s="20" t="s">
        <v>841</v>
      </c>
      <c r="Y796" s="20" t="s">
        <v>37</v>
      </c>
      <c r="Z796" s="20" t="s">
        <v>63</v>
      </c>
      <c r="AA796" s="20" t="s">
        <v>276</v>
      </c>
      <c r="AB796" s="20" t="s">
        <v>277</v>
      </c>
      <c r="AC796" s="20"/>
      <c r="AD796" s="20" t="s">
        <v>278</v>
      </c>
      <c r="AE796" s="20"/>
      <c r="AF796" t="str">
        <f>VLOOKUP(L796,Contactos!B:B,1,0)</f>
        <v>SADIN INTERNATIONAL TRADING CO. L.L.C.</v>
      </c>
    </row>
    <row r="797" spans="1:32" ht="38.25" x14ac:dyDescent="0.2">
      <c r="A797" s="4">
        <f t="shared" si="37"/>
        <v>795</v>
      </c>
      <c r="B797" s="4" t="str">
        <f t="shared" si="38"/>
        <v>F010-00025749</v>
      </c>
      <c r="C797" s="4" t="str">
        <f>IFERROR(VLOOKUP(F797,Tablas!$A$1:$B$3,2,0),"")</f>
        <v>Factura</v>
      </c>
      <c r="D797" s="4" t="str">
        <f t="shared" si="39"/>
        <v>Ecom - CONTADO / CASH - Facturas clientes - C10469782056</v>
      </c>
      <c r="E797" s="19">
        <v>45532</v>
      </c>
      <c r="F797" s="20" t="s">
        <v>1001</v>
      </c>
      <c r="G797" s="20" t="s">
        <v>2465</v>
      </c>
      <c r="H797" s="20" t="s">
        <v>44</v>
      </c>
      <c r="I797" s="20" t="s">
        <v>45</v>
      </c>
      <c r="J797" s="20" t="s">
        <v>2466</v>
      </c>
      <c r="K797" s="20" t="s">
        <v>2467</v>
      </c>
      <c r="L797" s="20" t="s">
        <v>2468</v>
      </c>
      <c r="M797" s="20"/>
      <c r="N797" s="21">
        <v>17.09</v>
      </c>
      <c r="O797" s="21">
        <v>0</v>
      </c>
      <c r="P797" s="20"/>
      <c r="Q797" s="19">
        <v>45532</v>
      </c>
      <c r="R797" s="20"/>
      <c r="S797" s="19">
        <v>45532</v>
      </c>
      <c r="T797" s="20" t="s">
        <v>49</v>
      </c>
      <c r="U797" s="20">
        <v>1014456</v>
      </c>
      <c r="V797" s="20">
        <v>240002556</v>
      </c>
      <c r="W797" s="20" t="s">
        <v>847</v>
      </c>
      <c r="X797" s="20" t="s">
        <v>274</v>
      </c>
      <c r="Y797" s="20" t="s">
        <v>52</v>
      </c>
      <c r="Z797" s="20" t="s">
        <v>2469</v>
      </c>
      <c r="AA797" s="20" t="s">
        <v>2470</v>
      </c>
      <c r="AB797" s="20"/>
      <c r="AC797" s="20"/>
      <c r="AD797" s="20" t="s">
        <v>56</v>
      </c>
      <c r="AE797" s="20" t="s">
        <v>864</v>
      </c>
      <c r="AF797" t="e">
        <f>VLOOKUP(L797,Contactos!B:B,1,0)</f>
        <v>#N/A</v>
      </c>
    </row>
    <row r="798" spans="1:32" ht="63.75" x14ac:dyDescent="0.2">
      <c r="A798" s="4">
        <f t="shared" si="37"/>
        <v>796</v>
      </c>
      <c r="B798" s="4" t="str">
        <f t="shared" si="38"/>
        <v>B010-00016993</v>
      </c>
      <c r="C798" s="4" t="str">
        <f>IFERROR(VLOOKUP(F798,Tablas!$A$1:$B$3,2,0),"")</f>
        <v>Boleta</v>
      </c>
      <c r="D798" s="4" t="str">
        <f t="shared" si="39"/>
        <v>Juntoz - CONTADO / CASH - PE 5212 JUNTOZ Basado en Entregas 09-0010-00057810</v>
      </c>
      <c r="E798" s="19">
        <v>45271</v>
      </c>
      <c r="F798" s="20" t="s">
        <v>842</v>
      </c>
      <c r="G798" s="20" t="s">
        <v>2471</v>
      </c>
      <c r="H798" s="20" t="s">
        <v>44</v>
      </c>
      <c r="I798" s="20" t="s">
        <v>45</v>
      </c>
      <c r="J798" s="20" t="s">
        <v>2472</v>
      </c>
      <c r="K798" s="20" t="s">
        <v>2473</v>
      </c>
      <c r="L798" s="20" t="s">
        <v>2474</v>
      </c>
      <c r="M798" s="20"/>
      <c r="N798" s="21">
        <v>17.11</v>
      </c>
      <c r="O798" s="21">
        <v>0</v>
      </c>
      <c r="P798" s="20"/>
      <c r="Q798" s="19">
        <v>45271</v>
      </c>
      <c r="R798" s="20"/>
      <c r="S798" s="19">
        <v>45271</v>
      </c>
      <c r="T798" s="20" t="s">
        <v>49</v>
      </c>
      <c r="U798" s="20">
        <v>886718</v>
      </c>
      <c r="V798" s="20">
        <v>230003307</v>
      </c>
      <c r="W798" s="20" t="s">
        <v>847</v>
      </c>
      <c r="X798" s="20" t="s">
        <v>274</v>
      </c>
      <c r="Y798" s="20" t="s">
        <v>52</v>
      </c>
      <c r="Z798" s="20" t="s">
        <v>2475</v>
      </c>
      <c r="AA798" s="20" t="s">
        <v>2476</v>
      </c>
      <c r="AB798" s="20" t="s">
        <v>167</v>
      </c>
      <c r="AC798" s="20" t="s">
        <v>167</v>
      </c>
      <c r="AD798" s="20" t="s">
        <v>56</v>
      </c>
      <c r="AE798" s="20" t="s">
        <v>851</v>
      </c>
      <c r="AF798" t="e">
        <f>VLOOKUP(L798,Contactos!B:B,1,0)</f>
        <v>#N/A</v>
      </c>
    </row>
    <row r="799" spans="1:32" ht="76.5" x14ac:dyDescent="0.2">
      <c r="A799" s="4">
        <f t="shared" si="37"/>
        <v>797</v>
      </c>
      <c r="B799" s="4" t="str">
        <f t="shared" si="38"/>
        <v>B010-00018563</v>
      </c>
      <c r="C799" s="4" t="str">
        <f>IFERROR(VLOOKUP(F799,Tablas!$A$1:$B$3,2,0),"")</f>
        <v>Boleta</v>
      </c>
      <c r="D799" s="4" t="str">
        <f t="shared" si="39"/>
        <v>Juntoz - CONTADO / CASH - NO DESPACHAR Basado en Entregas 09-0013-00003807.</v>
      </c>
      <c r="E799" s="19">
        <v>45401</v>
      </c>
      <c r="F799" s="20" t="s">
        <v>842</v>
      </c>
      <c r="G799" s="20" t="s">
        <v>2477</v>
      </c>
      <c r="H799" s="20" t="s">
        <v>44</v>
      </c>
      <c r="I799" s="20" t="s">
        <v>45</v>
      </c>
      <c r="J799" s="20" t="s">
        <v>2478</v>
      </c>
      <c r="K799" s="20" t="s">
        <v>2479</v>
      </c>
      <c r="L799" s="20" t="s">
        <v>2480</v>
      </c>
      <c r="M799" s="20"/>
      <c r="N799" s="21">
        <v>17.350000000000001</v>
      </c>
      <c r="O799" s="21">
        <v>0</v>
      </c>
      <c r="P799" s="20"/>
      <c r="Q799" s="19">
        <v>45401</v>
      </c>
      <c r="R799" s="20"/>
      <c r="S799" s="19">
        <v>45401</v>
      </c>
      <c r="T799" s="20" t="s">
        <v>49</v>
      </c>
      <c r="U799" s="20">
        <v>948825</v>
      </c>
      <c r="V799" s="20">
        <v>240001039</v>
      </c>
      <c r="W799" s="20" t="s">
        <v>847</v>
      </c>
      <c r="X799" s="20" t="s">
        <v>305</v>
      </c>
      <c r="Y799" s="20" t="s">
        <v>52</v>
      </c>
      <c r="Z799" s="20" t="s">
        <v>2481</v>
      </c>
      <c r="AA799" s="20" t="s">
        <v>2482</v>
      </c>
      <c r="AB799" s="20" t="s">
        <v>789</v>
      </c>
      <c r="AC799" s="20" t="s">
        <v>167</v>
      </c>
      <c r="AD799" s="20" t="s">
        <v>56</v>
      </c>
      <c r="AE799" s="20" t="s">
        <v>851</v>
      </c>
      <c r="AF799" t="e">
        <f>VLOOKUP(L799,Contactos!B:B,1,0)</f>
        <v>#N/A</v>
      </c>
    </row>
    <row r="800" spans="1:32" ht="76.5" x14ac:dyDescent="0.2">
      <c r="A800" s="4">
        <f t="shared" si="37"/>
        <v>798</v>
      </c>
      <c r="B800" s="4" t="str">
        <f t="shared" si="38"/>
        <v>B010-00018552</v>
      </c>
      <c r="C800" s="4" t="str">
        <f>IFERROR(VLOOKUP(F800,Tablas!$A$1:$B$3,2,0),"")</f>
        <v>Boleta</v>
      </c>
      <c r="D800" s="4" t="str">
        <f t="shared" si="39"/>
        <v>Juntoz - CONTADO / CASH - NO DESPACHAR Basado en Entregas 09-0013-00003812.</v>
      </c>
      <c r="E800" s="19">
        <v>45401</v>
      </c>
      <c r="F800" s="20" t="s">
        <v>842</v>
      </c>
      <c r="G800" s="20" t="s">
        <v>2483</v>
      </c>
      <c r="H800" s="20" t="s">
        <v>44</v>
      </c>
      <c r="I800" s="20" t="s">
        <v>45</v>
      </c>
      <c r="J800" s="20" t="s">
        <v>2484</v>
      </c>
      <c r="K800" s="20" t="s">
        <v>2485</v>
      </c>
      <c r="L800" s="20" t="s">
        <v>2486</v>
      </c>
      <c r="M800" s="20"/>
      <c r="N800" s="21">
        <v>17.350000000000001</v>
      </c>
      <c r="O800" s="21">
        <v>0</v>
      </c>
      <c r="P800" s="20"/>
      <c r="Q800" s="19">
        <v>45401</v>
      </c>
      <c r="R800" s="20"/>
      <c r="S800" s="19">
        <v>45401</v>
      </c>
      <c r="T800" s="20" t="s">
        <v>49</v>
      </c>
      <c r="U800" s="20">
        <v>948556</v>
      </c>
      <c r="V800" s="20">
        <v>240001028</v>
      </c>
      <c r="W800" s="20" t="s">
        <v>847</v>
      </c>
      <c r="X800" s="20" t="s">
        <v>305</v>
      </c>
      <c r="Y800" s="20" t="s">
        <v>52</v>
      </c>
      <c r="Z800" s="20" t="s">
        <v>2487</v>
      </c>
      <c r="AA800" s="20" t="s">
        <v>2488</v>
      </c>
      <c r="AB800" s="20" t="s">
        <v>789</v>
      </c>
      <c r="AC800" s="20" t="s">
        <v>167</v>
      </c>
      <c r="AD800" s="20" t="s">
        <v>56</v>
      </c>
      <c r="AE800" s="20" t="s">
        <v>851</v>
      </c>
      <c r="AF800" t="e">
        <f>VLOOKUP(L800,Contactos!B:B,1,0)</f>
        <v>#N/A</v>
      </c>
    </row>
    <row r="801" spans="1:32" ht="51" x14ac:dyDescent="0.2">
      <c r="A801" s="4">
        <f t="shared" si="37"/>
        <v>799</v>
      </c>
      <c r="B801" s="4" t="str">
        <f t="shared" si="38"/>
        <v>B010-00016991</v>
      </c>
      <c r="C801" s="4" t="str">
        <f>IFERROR(VLOOKUP(F801,Tablas!$A$1:$B$3,2,0),"")</f>
        <v>Boleta</v>
      </c>
      <c r="D801" s="4" t="str">
        <f t="shared" si="39"/>
        <v>Plaza Vea - Intercorp - CONTADO / CASH - PE 5210 PLAZA VEA Basado en Entregas 09-0010-00057</v>
      </c>
      <c r="E801" s="19">
        <v>45271</v>
      </c>
      <c r="F801" s="20" t="s">
        <v>842</v>
      </c>
      <c r="G801" s="20" t="s">
        <v>2489</v>
      </c>
      <c r="H801" s="20" t="s">
        <v>44</v>
      </c>
      <c r="I801" s="20" t="s">
        <v>45</v>
      </c>
      <c r="J801" s="20" t="s">
        <v>2490</v>
      </c>
      <c r="K801" s="20" t="s">
        <v>2491</v>
      </c>
      <c r="L801" s="20" t="s">
        <v>2492</v>
      </c>
      <c r="M801" s="20"/>
      <c r="N801" s="21">
        <v>17.440000000000001</v>
      </c>
      <c r="O801" s="21">
        <v>0</v>
      </c>
      <c r="P801" s="20"/>
      <c r="Q801" s="19">
        <v>45271</v>
      </c>
      <c r="R801" s="20"/>
      <c r="S801" s="19">
        <v>45271</v>
      </c>
      <c r="T801" s="20" t="s">
        <v>49</v>
      </c>
      <c r="U801" s="20">
        <v>886664</v>
      </c>
      <c r="V801" s="20">
        <v>230003305</v>
      </c>
      <c r="W801" s="20" t="s">
        <v>847</v>
      </c>
      <c r="X801" s="20" t="s">
        <v>917</v>
      </c>
      <c r="Y801" s="20" t="s">
        <v>52</v>
      </c>
      <c r="Z801" s="20" t="s">
        <v>2493</v>
      </c>
      <c r="AA801" s="20" t="s">
        <v>167</v>
      </c>
      <c r="AB801" s="20" t="s">
        <v>167</v>
      </c>
      <c r="AC801" s="20" t="s">
        <v>167</v>
      </c>
      <c r="AD801" s="20" t="s">
        <v>56</v>
      </c>
      <c r="AE801" s="20" t="s">
        <v>2494</v>
      </c>
      <c r="AF801" t="e">
        <f>VLOOKUP(L801,Contactos!B:B,1,0)</f>
        <v>#N/A</v>
      </c>
    </row>
    <row r="802" spans="1:32" ht="63.75" x14ac:dyDescent="0.2">
      <c r="A802" s="4">
        <f t="shared" si="37"/>
        <v>800</v>
      </c>
      <c r="B802" s="4" t="str">
        <f t="shared" si="38"/>
        <v>B010-00016955</v>
      </c>
      <c r="C802" s="4" t="str">
        <f>IFERROR(VLOOKUP(F802,Tablas!$A$1:$B$3,2,0),"")</f>
        <v>Boleta</v>
      </c>
      <c r="D802" s="4" t="str">
        <f t="shared" si="39"/>
        <v>Juntoz - CONTADO / CASH - PE 5102 JUNTOZ Basado en Entregas 09-0010-00057718</v>
      </c>
      <c r="E802" s="19">
        <v>45264</v>
      </c>
      <c r="F802" s="20" t="s">
        <v>842</v>
      </c>
      <c r="G802" s="20" t="s">
        <v>2495</v>
      </c>
      <c r="H802" s="20" t="s">
        <v>44</v>
      </c>
      <c r="I802" s="20" t="s">
        <v>45</v>
      </c>
      <c r="J802" s="20" t="s">
        <v>2496</v>
      </c>
      <c r="K802" s="20" t="s">
        <v>2497</v>
      </c>
      <c r="L802" s="20" t="s">
        <v>2498</v>
      </c>
      <c r="M802" s="20"/>
      <c r="N802" s="21">
        <v>17.62</v>
      </c>
      <c r="O802" s="21">
        <v>0</v>
      </c>
      <c r="P802" s="20"/>
      <c r="Q802" s="19">
        <v>45264</v>
      </c>
      <c r="R802" s="20"/>
      <c r="S802" s="19">
        <v>45264</v>
      </c>
      <c r="T802" s="20" t="s">
        <v>49</v>
      </c>
      <c r="U802" s="20">
        <v>884390</v>
      </c>
      <c r="V802" s="20">
        <v>230003269</v>
      </c>
      <c r="W802" s="20" t="s">
        <v>847</v>
      </c>
      <c r="X802" s="20" t="s">
        <v>274</v>
      </c>
      <c r="Y802" s="20" t="s">
        <v>52</v>
      </c>
      <c r="Z802" s="20" t="s">
        <v>2499</v>
      </c>
      <c r="AA802" s="20" t="s">
        <v>2500</v>
      </c>
      <c r="AB802" s="20" t="s">
        <v>2501</v>
      </c>
      <c r="AC802" s="20" t="s">
        <v>167</v>
      </c>
      <c r="AD802" s="20" t="s">
        <v>56</v>
      </c>
      <c r="AE802" s="20" t="s">
        <v>851</v>
      </c>
      <c r="AF802" t="e">
        <f>VLOOKUP(L802,Contactos!B:B,1,0)</f>
        <v>#N/A</v>
      </c>
    </row>
    <row r="803" spans="1:32" ht="63.75" x14ac:dyDescent="0.2">
      <c r="A803" s="4">
        <f t="shared" si="37"/>
        <v>801</v>
      </c>
      <c r="B803" s="4" t="str">
        <f t="shared" si="38"/>
        <v>B010-00016771</v>
      </c>
      <c r="C803" s="4" t="str">
        <f>IFERROR(VLOOKUP(F803,Tablas!$A$1:$B$3,2,0),"")</f>
        <v>Boleta</v>
      </c>
      <c r="D803" s="4" t="str">
        <f t="shared" si="39"/>
        <v>Juntoz - CONTADO / CASH - PE 4840 JUNTOZ Basado en Entregas 09-0010-00057462</v>
      </c>
      <c r="E803" s="19">
        <v>45250</v>
      </c>
      <c r="F803" s="20" t="s">
        <v>842</v>
      </c>
      <c r="G803" s="20" t="s">
        <v>2502</v>
      </c>
      <c r="H803" s="20" t="s">
        <v>44</v>
      </c>
      <c r="I803" s="20" t="s">
        <v>45</v>
      </c>
      <c r="J803" s="20" t="s">
        <v>2503</v>
      </c>
      <c r="K803" s="20" t="s">
        <v>2504</v>
      </c>
      <c r="L803" s="20" t="s">
        <v>2505</v>
      </c>
      <c r="M803" s="20"/>
      <c r="N803" s="21">
        <v>17.62</v>
      </c>
      <c r="O803" s="21">
        <v>0</v>
      </c>
      <c r="P803" s="20"/>
      <c r="Q803" s="19">
        <v>45250</v>
      </c>
      <c r="R803" s="20"/>
      <c r="S803" s="19">
        <v>45250</v>
      </c>
      <c r="T803" s="20" t="s">
        <v>49</v>
      </c>
      <c r="U803" s="20">
        <v>876625</v>
      </c>
      <c r="V803" s="20">
        <v>230003085</v>
      </c>
      <c r="W803" s="20" t="s">
        <v>847</v>
      </c>
      <c r="X803" s="20" t="s">
        <v>274</v>
      </c>
      <c r="Y803" s="20" t="s">
        <v>52</v>
      </c>
      <c r="Z803" s="20" t="s">
        <v>2506</v>
      </c>
      <c r="AA803" s="20" t="s">
        <v>2507</v>
      </c>
      <c r="AB803" s="20" t="s">
        <v>2508</v>
      </c>
      <c r="AC803" s="20" t="s">
        <v>167</v>
      </c>
      <c r="AD803" s="20" t="s">
        <v>56</v>
      </c>
      <c r="AE803" s="20" t="s">
        <v>851</v>
      </c>
      <c r="AF803" t="e">
        <f>VLOOKUP(L803,Contactos!B:B,1,0)</f>
        <v>#N/A</v>
      </c>
    </row>
    <row r="804" spans="1:32" ht="25.5" x14ac:dyDescent="0.2">
      <c r="A804" s="4">
        <f t="shared" si="37"/>
        <v>802</v>
      </c>
      <c r="B804" s="4" t="str">
        <f t="shared" si="38"/>
        <v/>
      </c>
      <c r="C804" s="4" t="str">
        <f>IFERROR(VLOOKUP(F804,Tablas!$A$1:$B$3,2,0),"")</f>
        <v/>
      </c>
      <c r="D804" s="4" t="str">
        <f t="shared" si="39"/>
        <v xml:space="preserve"> - CONTADO ADELANTADO / CASH IN ADVANCE - Dif. en cambio</v>
      </c>
      <c r="E804" s="19">
        <v>44742</v>
      </c>
      <c r="F804" s="20" t="s">
        <v>27</v>
      </c>
      <c r="G804" s="20"/>
      <c r="H804" s="20" t="s">
        <v>80</v>
      </c>
      <c r="I804" s="20" t="s">
        <v>81</v>
      </c>
      <c r="J804" s="20" t="s">
        <v>729</v>
      </c>
      <c r="K804" s="20" t="s">
        <v>729</v>
      </c>
      <c r="L804" s="20" t="s">
        <v>730</v>
      </c>
      <c r="M804" s="20" t="s">
        <v>33</v>
      </c>
      <c r="N804" s="21">
        <v>17.68</v>
      </c>
      <c r="O804" s="21">
        <v>0</v>
      </c>
      <c r="P804" s="20"/>
      <c r="Q804" s="19">
        <v>44742</v>
      </c>
      <c r="R804" s="20"/>
      <c r="S804" s="20"/>
      <c r="T804" s="20" t="s">
        <v>70</v>
      </c>
      <c r="U804" s="20">
        <v>664626</v>
      </c>
      <c r="V804" s="20">
        <v>220024302</v>
      </c>
      <c r="W804" s="20" t="s">
        <v>50</v>
      </c>
      <c r="X804" s="20" t="s">
        <v>841</v>
      </c>
      <c r="Y804" s="20" t="s">
        <v>37</v>
      </c>
      <c r="Z804" s="20" t="s">
        <v>63</v>
      </c>
      <c r="AA804" s="20" t="s">
        <v>731</v>
      </c>
      <c r="AB804" s="20"/>
      <c r="AC804" s="20"/>
      <c r="AD804" s="20" t="s">
        <v>732</v>
      </c>
      <c r="AE804" s="20"/>
      <c r="AF804" t="str">
        <f>VLOOKUP(L804,Contactos!B:B,1,0)</f>
        <v>SEUMEDS LIMITED</v>
      </c>
    </row>
    <row r="805" spans="1:32" ht="63.75" x14ac:dyDescent="0.2">
      <c r="A805" s="4">
        <f t="shared" si="37"/>
        <v>803</v>
      </c>
      <c r="B805" s="4" t="str">
        <f t="shared" si="38"/>
        <v>B010-00018814</v>
      </c>
      <c r="C805" s="4" t="str">
        <f>IFERROR(VLOOKUP(F805,Tablas!$A$1:$B$3,2,0),"")</f>
        <v>Boleta</v>
      </c>
      <c r="D805" s="4" t="str">
        <f t="shared" si="39"/>
        <v>Ecom - CONTADO / CASH - PE 2238 TEL: 999960386 Basado en Pedidos de client</v>
      </c>
      <c r="E805" s="19">
        <v>45421</v>
      </c>
      <c r="F805" s="20" t="s">
        <v>842</v>
      </c>
      <c r="G805" s="20" t="s">
        <v>2509</v>
      </c>
      <c r="H805" s="20" t="s">
        <v>44</v>
      </c>
      <c r="I805" s="20" t="s">
        <v>45</v>
      </c>
      <c r="J805" s="20" t="s">
        <v>2510</v>
      </c>
      <c r="K805" s="20" t="s">
        <v>2511</v>
      </c>
      <c r="L805" s="20" t="s">
        <v>2512</v>
      </c>
      <c r="M805" s="20"/>
      <c r="N805" s="21">
        <v>17.690000000000001</v>
      </c>
      <c r="O805" s="21">
        <v>0</v>
      </c>
      <c r="P805" s="20"/>
      <c r="Q805" s="19">
        <v>45421</v>
      </c>
      <c r="R805" s="20"/>
      <c r="S805" s="19">
        <v>45421</v>
      </c>
      <c r="T805" s="20" t="s">
        <v>49</v>
      </c>
      <c r="U805" s="20">
        <v>961571</v>
      </c>
      <c r="V805" s="20">
        <v>240001292</v>
      </c>
      <c r="W805" s="20" t="s">
        <v>847</v>
      </c>
      <c r="X805" s="20" t="s">
        <v>305</v>
      </c>
      <c r="Y805" s="20" t="s">
        <v>52</v>
      </c>
      <c r="Z805" s="20" t="s">
        <v>2513</v>
      </c>
      <c r="AA805" s="20" t="s">
        <v>2514</v>
      </c>
      <c r="AB805" s="20" t="s">
        <v>991</v>
      </c>
      <c r="AC805" s="20" t="s">
        <v>991</v>
      </c>
      <c r="AD805" s="20" t="s">
        <v>56</v>
      </c>
      <c r="AE805" s="20" t="s">
        <v>864</v>
      </c>
      <c r="AF805" t="e">
        <f>VLOOKUP(L805,Contactos!B:B,1,0)</f>
        <v>#N/A</v>
      </c>
    </row>
    <row r="806" spans="1:32" ht="63.75" x14ac:dyDescent="0.2">
      <c r="A806" s="4">
        <f t="shared" si="37"/>
        <v>804</v>
      </c>
      <c r="B806" s="4" t="str">
        <f t="shared" si="38"/>
        <v>B010-00015054</v>
      </c>
      <c r="C806" s="4" t="str">
        <f>IFERROR(VLOOKUP(F806,Tablas!$A$1:$B$3,2,0),"")</f>
        <v>Boleta</v>
      </c>
      <c r="D806" s="4" t="str">
        <f t="shared" si="39"/>
        <v>Plaza Vea - Intercorp - CONTADO / CASH - 230001891 Basado en Entregas 09-0010-00054800.</v>
      </c>
      <c r="E806" s="19">
        <v>45056</v>
      </c>
      <c r="F806" s="20" t="s">
        <v>842</v>
      </c>
      <c r="G806" s="20" t="s">
        <v>2515</v>
      </c>
      <c r="H806" s="20" t="s">
        <v>44</v>
      </c>
      <c r="I806" s="20" t="s">
        <v>45</v>
      </c>
      <c r="J806" s="20" t="s">
        <v>677</v>
      </c>
      <c r="K806" s="20" t="s">
        <v>678</v>
      </c>
      <c r="L806" s="20" t="s">
        <v>679</v>
      </c>
      <c r="M806" s="20"/>
      <c r="N806" s="21">
        <v>17.8</v>
      </c>
      <c r="O806" s="21">
        <v>0</v>
      </c>
      <c r="P806" s="20"/>
      <c r="Q806" s="19">
        <v>45056</v>
      </c>
      <c r="R806" s="20"/>
      <c r="S806" s="19">
        <v>45056</v>
      </c>
      <c r="T806" s="20" t="s">
        <v>49</v>
      </c>
      <c r="U806" s="20">
        <v>789636</v>
      </c>
      <c r="V806" s="20">
        <v>230001263</v>
      </c>
      <c r="W806" s="20" t="s">
        <v>847</v>
      </c>
      <c r="X806" s="20" t="s">
        <v>274</v>
      </c>
      <c r="Y806" s="20" t="s">
        <v>52</v>
      </c>
      <c r="Z806" s="20" t="s">
        <v>2516</v>
      </c>
      <c r="AA806" s="20" t="s">
        <v>681</v>
      </c>
      <c r="AB806" s="20" t="s">
        <v>682</v>
      </c>
      <c r="AC806" s="20" t="s">
        <v>167</v>
      </c>
      <c r="AD806" s="20" t="s">
        <v>56</v>
      </c>
      <c r="AE806" s="20" t="s">
        <v>2494</v>
      </c>
      <c r="AF806" t="e">
        <f>VLOOKUP(L806,Contactos!B:B,1,0)</f>
        <v>#N/A</v>
      </c>
    </row>
    <row r="807" spans="1:32" ht="38.25" x14ac:dyDescent="0.2">
      <c r="A807" s="4">
        <f t="shared" si="37"/>
        <v>805</v>
      </c>
      <c r="B807" s="4" t="str">
        <f t="shared" si="38"/>
        <v/>
      </c>
      <c r="C807" s="4" t="str">
        <f>IFERROR(VLOOKUP(F807,Tablas!$A$1:$B$3,2,0),"")</f>
        <v/>
      </c>
      <c r="D807" s="4" t="str">
        <f t="shared" si="39"/>
        <v xml:space="preserve"> - 20% Pago Adelantado para Confirmar - 80% Antes de Embarque - Dif. en cambio</v>
      </c>
      <c r="E807" s="19">
        <v>45473</v>
      </c>
      <c r="F807" s="20" t="s">
        <v>27</v>
      </c>
      <c r="G807" s="20"/>
      <c r="H807" s="20" t="s">
        <v>80</v>
      </c>
      <c r="I807" s="20" t="s">
        <v>81</v>
      </c>
      <c r="J807" s="20" t="s">
        <v>141</v>
      </c>
      <c r="K807" s="20" t="s">
        <v>141</v>
      </c>
      <c r="L807" s="20" t="s">
        <v>142</v>
      </c>
      <c r="M807" s="20" t="s">
        <v>33</v>
      </c>
      <c r="N807" s="21">
        <v>17.97</v>
      </c>
      <c r="O807" s="21">
        <v>0</v>
      </c>
      <c r="P807" s="20"/>
      <c r="Q807" s="19">
        <v>45473</v>
      </c>
      <c r="R807" s="20"/>
      <c r="S807" s="20"/>
      <c r="T807" s="20" t="s">
        <v>143</v>
      </c>
      <c r="U807" s="20">
        <v>1028663</v>
      </c>
      <c r="V807" s="20">
        <v>240026925</v>
      </c>
      <c r="W807" s="20" t="s">
        <v>50</v>
      </c>
      <c r="X807" s="20" t="s">
        <v>141</v>
      </c>
      <c r="Y807" s="20" t="s">
        <v>37</v>
      </c>
      <c r="Z807" s="20" t="s">
        <v>63</v>
      </c>
      <c r="AA807" s="20" t="s">
        <v>145</v>
      </c>
      <c r="AB807" s="20" t="s">
        <v>146</v>
      </c>
      <c r="AC807" s="20"/>
      <c r="AD807" s="20" t="s">
        <v>78</v>
      </c>
      <c r="AE807" s="20"/>
      <c r="AF807" t="str">
        <f>VLOOKUP(L807,Contactos!B:B,1,0)</f>
        <v>ISV - INSUMOS Y SANIDAD VETERINARIA SRL</v>
      </c>
    </row>
    <row r="808" spans="1:32" ht="51" x14ac:dyDescent="0.2">
      <c r="A808" s="4">
        <f t="shared" si="37"/>
        <v>806</v>
      </c>
      <c r="B808" s="4" t="str">
        <f t="shared" si="38"/>
        <v>F010-00025680</v>
      </c>
      <c r="C808" s="4" t="str">
        <f>IFERROR(VLOOKUP(F808,Tablas!$A$1:$B$3,2,0),"")</f>
        <v>Factura</v>
      </c>
      <c r="D808" s="4" t="str">
        <f t="shared" si="39"/>
        <v>Nacional - CONTADO ADELANTADO / CASH IN ADVANCE - Facturas clientes - C20602470882</v>
      </c>
      <c r="E808" s="19">
        <v>45525</v>
      </c>
      <c r="F808" s="20" t="s">
        <v>1001</v>
      </c>
      <c r="G808" s="20" t="s">
        <v>2517</v>
      </c>
      <c r="H808" s="20" t="s">
        <v>44</v>
      </c>
      <c r="I808" s="20" t="s">
        <v>45</v>
      </c>
      <c r="J808" s="20" t="s">
        <v>263</v>
      </c>
      <c r="K808" s="20" t="s">
        <v>264</v>
      </c>
      <c r="L808" s="20" t="s">
        <v>265</v>
      </c>
      <c r="M808" s="20" t="s">
        <v>125</v>
      </c>
      <c r="N808" s="21">
        <v>18.02</v>
      </c>
      <c r="O808" s="21">
        <v>0</v>
      </c>
      <c r="P808" s="20"/>
      <c r="Q808" s="19">
        <v>45525</v>
      </c>
      <c r="R808" s="20"/>
      <c r="S808" s="19">
        <v>45525</v>
      </c>
      <c r="T808" s="20" t="s">
        <v>70</v>
      </c>
      <c r="U808" s="20">
        <v>1011273</v>
      </c>
      <c r="V808" s="20">
        <v>240002480</v>
      </c>
      <c r="W808" s="20" t="s">
        <v>847</v>
      </c>
      <c r="X808" s="20" t="s">
        <v>274</v>
      </c>
      <c r="Y808" s="20" t="s">
        <v>267</v>
      </c>
      <c r="Z808" s="20" t="s">
        <v>2518</v>
      </c>
      <c r="AA808" s="20" t="s">
        <v>269</v>
      </c>
      <c r="AB808" s="20" t="s">
        <v>270</v>
      </c>
      <c r="AC808" s="20" t="s">
        <v>167</v>
      </c>
      <c r="AD808" s="20" t="s">
        <v>56</v>
      </c>
      <c r="AE808" s="20" t="s">
        <v>1014</v>
      </c>
      <c r="AF808" t="str">
        <f>VLOOKUP(L808,Contactos!B:B,1,0)</f>
        <v>GRUPO PHARMAX VETERINARIA S.A.C.</v>
      </c>
    </row>
    <row r="809" spans="1:32" ht="63.75" x14ac:dyDescent="0.2">
      <c r="A809" s="4">
        <f t="shared" si="37"/>
        <v>807</v>
      </c>
      <c r="B809" s="4" t="str">
        <f t="shared" si="38"/>
        <v>B010-00016718</v>
      </c>
      <c r="C809" s="4" t="str">
        <f>IFERROR(VLOOKUP(F809,Tablas!$A$1:$B$3,2,0),"")</f>
        <v>Boleta</v>
      </c>
      <c r="D809" s="4" t="str">
        <f t="shared" si="39"/>
        <v>Juntoz - CONTADO / CASH - PE 4737 JUNTOZ Basado en Entregas 09-0010-00057362</v>
      </c>
      <c r="E809" s="19">
        <v>45243</v>
      </c>
      <c r="F809" s="20" t="s">
        <v>842</v>
      </c>
      <c r="G809" s="20" t="s">
        <v>2519</v>
      </c>
      <c r="H809" s="20" t="s">
        <v>44</v>
      </c>
      <c r="I809" s="20" t="s">
        <v>45</v>
      </c>
      <c r="J809" s="20" t="s">
        <v>2520</v>
      </c>
      <c r="K809" s="20" t="s">
        <v>2521</v>
      </c>
      <c r="L809" s="20" t="s">
        <v>2522</v>
      </c>
      <c r="M809" s="20"/>
      <c r="N809" s="21">
        <v>18.77</v>
      </c>
      <c r="O809" s="21">
        <v>0</v>
      </c>
      <c r="P809" s="20"/>
      <c r="Q809" s="19">
        <v>45243</v>
      </c>
      <c r="R809" s="20"/>
      <c r="S809" s="19">
        <v>45243</v>
      </c>
      <c r="T809" s="20" t="s">
        <v>49</v>
      </c>
      <c r="U809" s="20">
        <v>873091</v>
      </c>
      <c r="V809" s="20">
        <v>230003031</v>
      </c>
      <c r="W809" s="20" t="s">
        <v>847</v>
      </c>
      <c r="X809" s="20" t="s">
        <v>274</v>
      </c>
      <c r="Y809" s="20" t="s">
        <v>52</v>
      </c>
      <c r="Z809" s="20" t="s">
        <v>2523</v>
      </c>
      <c r="AA809" s="20" t="s">
        <v>2524</v>
      </c>
      <c r="AB809" s="20" t="s">
        <v>789</v>
      </c>
      <c r="AC809" s="20" t="s">
        <v>167</v>
      </c>
      <c r="AD809" s="20" t="s">
        <v>56</v>
      </c>
      <c r="AE809" s="20" t="s">
        <v>851</v>
      </c>
      <c r="AF809" t="e">
        <f>VLOOKUP(L809,Contactos!B:B,1,0)</f>
        <v>#N/A</v>
      </c>
    </row>
    <row r="810" spans="1:32" ht="63.75" x14ac:dyDescent="0.2">
      <c r="A810" s="4">
        <f t="shared" si="37"/>
        <v>808</v>
      </c>
      <c r="B810" s="4" t="str">
        <f t="shared" si="38"/>
        <v>B010-00017085</v>
      </c>
      <c r="C810" s="4" t="str">
        <f>IFERROR(VLOOKUP(F810,Tablas!$A$1:$B$3,2,0),"")</f>
        <v>Boleta</v>
      </c>
      <c r="D810" s="4" t="str">
        <f t="shared" si="39"/>
        <v>Juntoz - CONTADO / CASH - PE 5421 JUNTOZ Basado en Entregas 09-0010-00057987</v>
      </c>
      <c r="E810" s="19">
        <v>45280</v>
      </c>
      <c r="F810" s="20" t="s">
        <v>842</v>
      </c>
      <c r="G810" s="20" t="s">
        <v>2525</v>
      </c>
      <c r="H810" s="20" t="s">
        <v>44</v>
      </c>
      <c r="I810" s="20" t="s">
        <v>45</v>
      </c>
      <c r="J810" s="20" t="s">
        <v>2526</v>
      </c>
      <c r="K810" s="20" t="s">
        <v>2527</v>
      </c>
      <c r="L810" s="20" t="s">
        <v>2528</v>
      </c>
      <c r="M810" s="20"/>
      <c r="N810" s="21">
        <v>18.77</v>
      </c>
      <c r="O810" s="21">
        <v>0</v>
      </c>
      <c r="P810" s="20"/>
      <c r="Q810" s="19">
        <v>45280</v>
      </c>
      <c r="R810" s="20"/>
      <c r="S810" s="19">
        <v>45280</v>
      </c>
      <c r="T810" s="20" t="s">
        <v>49</v>
      </c>
      <c r="U810" s="20">
        <v>891129</v>
      </c>
      <c r="V810" s="20">
        <v>230003400</v>
      </c>
      <c r="W810" s="20" t="s">
        <v>847</v>
      </c>
      <c r="X810" s="20" t="s">
        <v>274</v>
      </c>
      <c r="Y810" s="20" t="s">
        <v>52</v>
      </c>
      <c r="Z810" s="20" t="s">
        <v>2529</v>
      </c>
      <c r="AA810" s="20" t="s">
        <v>2530</v>
      </c>
      <c r="AB810" s="20" t="s">
        <v>756</v>
      </c>
      <c r="AC810" s="20" t="s">
        <v>167</v>
      </c>
      <c r="AD810" s="20" t="s">
        <v>56</v>
      </c>
      <c r="AE810" s="20" t="s">
        <v>851</v>
      </c>
      <c r="AF810" t="e">
        <f>VLOOKUP(L810,Contactos!B:B,1,0)</f>
        <v>#N/A</v>
      </c>
    </row>
    <row r="811" spans="1:32" ht="63.75" x14ac:dyDescent="0.2">
      <c r="A811" s="4">
        <f t="shared" si="37"/>
        <v>809</v>
      </c>
      <c r="B811" s="4" t="str">
        <f t="shared" si="38"/>
        <v>B010-00016763</v>
      </c>
      <c r="C811" s="4" t="str">
        <f>IFERROR(VLOOKUP(F811,Tablas!$A$1:$B$3,2,0),"")</f>
        <v>Boleta</v>
      </c>
      <c r="D811" s="4" t="str">
        <f t="shared" si="39"/>
        <v>Juntoz - CONTADO / CASH - PE 4825 JUNTOZ Basado en Entregas 09-0010-00057452</v>
      </c>
      <c r="E811" s="19">
        <v>45250</v>
      </c>
      <c r="F811" s="20" t="s">
        <v>842</v>
      </c>
      <c r="G811" s="20" t="s">
        <v>2531</v>
      </c>
      <c r="H811" s="20" t="s">
        <v>44</v>
      </c>
      <c r="I811" s="20" t="s">
        <v>45</v>
      </c>
      <c r="J811" s="20" t="s">
        <v>2532</v>
      </c>
      <c r="K811" s="20" t="s">
        <v>2533</v>
      </c>
      <c r="L811" s="20" t="s">
        <v>2534</v>
      </c>
      <c r="M811" s="20"/>
      <c r="N811" s="21">
        <v>18.77</v>
      </c>
      <c r="O811" s="21">
        <v>0</v>
      </c>
      <c r="P811" s="20"/>
      <c r="Q811" s="19">
        <v>45250</v>
      </c>
      <c r="R811" s="20"/>
      <c r="S811" s="19">
        <v>45250</v>
      </c>
      <c r="T811" s="20" t="s">
        <v>49</v>
      </c>
      <c r="U811" s="20">
        <v>876357</v>
      </c>
      <c r="V811" s="20">
        <v>230003077</v>
      </c>
      <c r="W811" s="20" t="s">
        <v>847</v>
      </c>
      <c r="X811" s="20" t="s">
        <v>274</v>
      </c>
      <c r="Y811" s="20" t="s">
        <v>52</v>
      </c>
      <c r="Z811" s="20" t="s">
        <v>2535</v>
      </c>
      <c r="AA811" s="20" t="s">
        <v>2536</v>
      </c>
      <c r="AB811" s="20" t="s">
        <v>544</v>
      </c>
      <c r="AC811" s="20" t="s">
        <v>167</v>
      </c>
      <c r="AD811" s="20" t="s">
        <v>56</v>
      </c>
      <c r="AE811" s="20" t="s">
        <v>851</v>
      </c>
      <c r="AF811" t="e">
        <f>VLOOKUP(L811,Contactos!B:B,1,0)</f>
        <v>#N/A</v>
      </c>
    </row>
    <row r="812" spans="1:32" ht="63.75" x14ac:dyDescent="0.2">
      <c r="A812" s="4">
        <f t="shared" si="37"/>
        <v>810</v>
      </c>
      <c r="B812" s="4" t="str">
        <f t="shared" si="38"/>
        <v>B010-00017029</v>
      </c>
      <c r="C812" s="4" t="str">
        <f>IFERROR(VLOOKUP(F812,Tablas!$A$1:$B$3,2,0),"")</f>
        <v>Boleta</v>
      </c>
      <c r="D812" s="4" t="str">
        <f t="shared" si="39"/>
        <v>Juntoz - CONTADO / CASH - PE 5308 JUNTOZ Basado en Entregas 09-0010-00057884</v>
      </c>
      <c r="E812" s="19">
        <v>45274</v>
      </c>
      <c r="F812" s="20" t="s">
        <v>842</v>
      </c>
      <c r="G812" s="20" t="s">
        <v>2537</v>
      </c>
      <c r="H812" s="20" t="s">
        <v>44</v>
      </c>
      <c r="I812" s="20" t="s">
        <v>45</v>
      </c>
      <c r="J812" s="20" t="s">
        <v>2538</v>
      </c>
      <c r="K812" s="20" t="s">
        <v>2539</v>
      </c>
      <c r="L812" s="20" t="s">
        <v>2540</v>
      </c>
      <c r="M812" s="20"/>
      <c r="N812" s="21">
        <v>18.77</v>
      </c>
      <c r="O812" s="21">
        <v>0</v>
      </c>
      <c r="P812" s="20"/>
      <c r="Q812" s="19">
        <v>45274</v>
      </c>
      <c r="R812" s="20"/>
      <c r="S812" s="19">
        <v>45274</v>
      </c>
      <c r="T812" s="20" t="s">
        <v>49</v>
      </c>
      <c r="U812" s="20">
        <v>888623</v>
      </c>
      <c r="V812" s="20">
        <v>230003343</v>
      </c>
      <c r="W812" s="20" t="s">
        <v>847</v>
      </c>
      <c r="X812" s="20" t="s">
        <v>274</v>
      </c>
      <c r="Y812" s="20" t="s">
        <v>52</v>
      </c>
      <c r="Z812" s="20" t="s">
        <v>2541</v>
      </c>
      <c r="AA812" s="20" t="s">
        <v>2542</v>
      </c>
      <c r="AB812" s="20" t="s">
        <v>682</v>
      </c>
      <c r="AC812" s="20" t="s">
        <v>167</v>
      </c>
      <c r="AD812" s="20" t="s">
        <v>56</v>
      </c>
      <c r="AE812" s="20" t="s">
        <v>851</v>
      </c>
      <c r="AF812" t="e">
        <f>VLOOKUP(L812,Contactos!B:B,1,0)</f>
        <v>#N/A</v>
      </c>
    </row>
    <row r="813" spans="1:32" ht="63.75" x14ac:dyDescent="0.2">
      <c r="A813" s="4">
        <f t="shared" si="37"/>
        <v>811</v>
      </c>
      <c r="B813" s="4" t="str">
        <f t="shared" si="38"/>
        <v>B010-00018735</v>
      </c>
      <c r="C813" s="4" t="str">
        <f>IFERROR(VLOOKUP(F813,Tablas!$A$1:$B$3,2,0),"")</f>
        <v>Boleta</v>
      </c>
      <c r="D813" s="4" t="str">
        <f t="shared" si="39"/>
        <v>Juntoz - CONTADO / CASH - PE 2096 JUNTOZ Basado en Entregas 09-0007-00000132</v>
      </c>
      <c r="E813" s="19">
        <v>45412</v>
      </c>
      <c r="F813" s="20" t="s">
        <v>842</v>
      </c>
      <c r="G813" s="20" t="s">
        <v>2543</v>
      </c>
      <c r="H813" s="20" t="s">
        <v>44</v>
      </c>
      <c r="I813" s="20" t="s">
        <v>45</v>
      </c>
      <c r="J813" s="20" t="s">
        <v>2448</v>
      </c>
      <c r="K813" s="20" t="s">
        <v>2449</v>
      </c>
      <c r="L813" s="20" t="s">
        <v>2450</v>
      </c>
      <c r="M813" s="20"/>
      <c r="N813" s="21">
        <v>18.78</v>
      </c>
      <c r="O813" s="21">
        <v>0</v>
      </c>
      <c r="P813" s="20"/>
      <c r="Q813" s="19">
        <v>45412</v>
      </c>
      <c r="R813" s="20"/>
      <c r="S813" s="19">
        <v>45412</v>
      </c>
      <c r="T813" s="20" t="s">
        <v>49</v>
      </c>
      <c r="U813" s="20">
        <v>957266</v>
      </c>
      <c r="V813" s="20">
        <v>240001211</v>
      </c>
      <c r="W813" s="20" t="s">
        <v>847</v>
      </c>
      <c r="X813" s="20" t="s">
        <v>305</v>
      </c>
      <c r="Y813" s="20" t="s">
        <v>52</v>
      </c>
      <c r="Z813" s="20" t="s">
        <v>2544</v>
      </c>
      <c r="AA813" s="20" t="s">
        <v>2452</v>
      </c>
      <c r="AB813" s="20" t="s">
        <v>428</v>
      </c>
      <c r="AC813" s="20" t="s">
        <v>41</v>
      </c>
      <c r="AD813" s="20" t="s">
        <v>56</v>
      </c>
      <c r="AE813" s="20" t="s">
        <v>851</v>
      </c>
      <c r="AF813" t="e">
        <f>VLOOKUP(L813,Contactos!B:B,1,0)</f>
        <v>#N/A</v>
      </c>
    </row>
    <row r="814" spans="1:32" ht="63.75" x14ac:dyDescent="0.2">
      <c r="A814" s="4">
        <f t="shared" si="37"/>
        <v>812</v>
      </c>
      <c r="B814" s="4" t="str">
        <f t="shared" si="38"/>
        <v>B010-00018870</v>
      </c>
      <c r="C814" s="4" t="str">
        <f>IFERROR(VLOOKUP(F814,Tablas!$A$1:$B$3,2,0),"")</f>
        <v>Boleta</v>
      </c>
      <c r="D814" s="4" t="str">
        <f t="shared" si="39"/>
        <v>Ecom - CONTADO / CASH - PE 2357 TEL: 994855828 Basado en Pedidos de client</v>
      </c>
      <c r="E814" s="19">
        <v>45428</v>
      </c>
      <c r="F814" s="20" t="s">
        <v>842</v>
      </c>
      <c r="G814" s="20" t="s">
        <v>2545</v>
      </c>
      <c r="H814" s="20" t="s">
        <v>44</v>
      </c>
      <c r="I814" s="20" t="s">
        <v>45</v>
      </c>
      <c r="J814" s="20" t="s">
        <v>2546</v>
      </c>
      <c r="K814" s="20" t="s">
        <v>2547</v>
      </c>
      <c r="L814" s="20" t="s">
        <v>2548</v>
      </c>
      <c r="M814" s="20"/>
      <c r="N814" s="21">
        <v>18.97</v>
      </c>
      <c r="O814" s="21">
        <v>0</v>
      </c>
      <c r="P814" s="20"/>
      <c r="Q814" s="19">
        <v>45428</v>
      </c>
      <c r="R814" s="20"/>
      <c r="S814" s="19">
        <v>45428</v>
      </c>
      <c r="T814" s="20" t="s">
        <v>49</v>
      </c>
      <c r="U814" s="20">
        <v>964462</v>
      </c>
      <c r="V814" s="20">
        <v>240001348</v>
      </c>
      <c r="W814" s="20" t="s">
        <v>847</v>
      </c>
      <c r="X814" s="20" t="s">
        <v>305</v>
      </c>
      <c r="Y814" s="20" t="s">
        <v>52</v>
      </c>
      <c r="Z814" s="20" t="s">
        <v>2549</v>
      </c>
      <c r="AA814" s="20" t="s">
        <v>2550</v>
      </c>
      <c r="AB814" s="20" t="s">
        <v>1054</v>
      </c>
      <c r="AC814" s="20" t="s">
        <v>689</v>
      </c>
      <c r="AD814" s="20" t="s">
        <v>56</v>
      </c>
      <c r="AE814" s="20" t="s">
        <v>864</v>
      </c>
      <c r="AF814" t="e">
        <f>VLOOKUP(L814,Contactos!B:B,1,0)</f>
        <v>#N/A</v>
      </c>
    </row>
    <row r="815" spans="1:32" ht="38.25" x14ac:dyDescent="0.2">
      <c r="A815" s="4">
        <f t="shared" si="37"/>
        <v>813</v>
      </c>
      <c r="B815" s="4" t="str">
        <f t="shared" si="38"/>
        <v>F010-00024613</v>
      </c>
      <c r="C815" s="4" t="str">
        <f>IFERROR(VLOOKUP(F815,Tablas!$A$1:$B$3,2,0),"")</f>
        <v>Factura</v>
      </c>
      <c r="D815" s="4" t="str">
        <f t="shared" si="39"/>
        <v>Venta Asistida - CONTADO / CASH - Facturas clientes - C20606602031</v>
      </c>
      <c r="E815" s="19">
        <v>45414</v>
      </c>
      <c r="F815" s="20" t="s">
        <v>1001</v>
      </c>
      <c r="G815" s="20" t="s">
        <v>2551</v>
      </c>
      <c r="H815" s="20" t="s">
        <v>44</v>
      </c>
      <c r="I815" s="20" t="s">
        <v>45</v>
      </c>
      <c r="J815" s="20" t="s">
        <v>2552</v>
      </c>
      <c r="K815" s="20" t="s">
        <v>2553</v>
      </c>
      <c r="L815" s="20" t="s">
        <v>2554</v>
      </c>
      <c r="M815" s="20"/>
      <c r="N815" s="21">
        <v>19.36</v>
      </c>
      <c r="O815" s="21">
        <v>0</v>
      </c>
      <c r="P815" s="20"/>
      <c r="Q815" s="19">
        <v>45414</v>
      </c>
      <c r="R815" s="20"/>
      <c r="S815" s="19">
        <v>45414</v>
      </c>
      <c r="T815" s="20" t="s">
        <v>49</v>
      </c>
      <c r="U815" s="20">
        <v>958068</v>
      </c>
      <c r="V815" s="20">
        <v>240001215</v>
      </c>
      <c r="W815" s="20" t="s">
        <v>847</v>
      </c>
      <c r="X815" s="20" t="s">
        <v>305</v>
      </c>
      <c r="Y815" s="20" t="s">
        <v>52</v>
      </c>
      <c r="Z815" s="20" t="s">
        <v>2555</v>
      </c>
      <c r="AA815" s="20" t="s">
        <v>2556</v>
      </c>
      <c r="AB815" s="20" t="s">
        <v>2557</v>
      </c>
      <c r="AC815" s="20" t="s">
        <v>167</v>
      </c>
      <c r="AD815" s="20" t="s">
        <v>56</v>
      </c>
      <c r="AE815" s="20" t="s">
        <v>983</v>
      </c>
      <c r="AF815" t="e">
        <f>VLOOKUP(L815,Contactos!B:B,1,0)</f>
        <v>#N/A</v>
      </c>
    </row>
    <row r="816" spans="1:32" ht="63.75" x14ac:dyDescent="0.2">
      <c r="A816" s="4">
        <f t="shared" si="37"/>
        <v>814</v>
      </c>
      <c r="B816" s="4" t="str">
        <f t="shared" si="38"/>
        <v>B010-00019639</v>
      </c>
      <c r="C816" s="4" t="str">
        <f>IFERROR(VLOOKUP(F816,Tablas!$A$1:$B$3,2,0),"")</f>
        <v>Boleta</v>
      </c>
      <c r="D816" s="4" t="str">
        <f t="shared" si="39"/>
        <v>Ecom - CONTADO / CASH - PE 3642 TEL: 971948114 RECOJO Basado en Pedidos de</v>
      </c>
      <c r="E816" s="19">
        <v>45495</v>
      </c>
      <c r="F816" s="20" t="s">
        <v>842</v>
      </c>
      <c r="G816" s="20" t="s">
        <v>2558</v>
      </c>
      <c r="H816" s="20" t="s">
        <v>44</v>
      </c>
      <c r="I816" s="20" t="s">
        <v>45</v>
      </c>
      <c r="J816" s="20" t="s">
        <v>2559</v>
      </c>
      <c r="K816" s="20" t="s">
        <v>2560</v>
      </c>
      <c r="L816" s="20" t="s">
        <v>2561</v>
      </c>
      <c r="M816" s="20"/>
      <c r="N816" s="21">
        <v>19.43</v>
      </c>
      <c r="O816" s="21">
        <v>0</v>
      </c>
      <c r="P816" s="20"/>
      <c r="Q816" s="19">
        <v>45495</v>
      </c>
      <c r="R816" s="20"/>
      <c r="S816" s="19">
        <v>45495</v>
      </c>
      <c r="T816" s="20" t="s">
        <v>49</v>
      </c>
      <c r="U816" s="20">
        <v>997390</v>
      </c>
      <c r="V816" s="20">
        <v>240002174</v>
      </c>
      <c r="W816" s="20" t="s">
        <v>847</v>
      </c>
      <c r="X816" s="20" t="s">
        <v>305</v>
      </c>
      <c r="Y816" s="20" t="s">
        <v>52</v>
      </c>
      <c r="Z816" s="20" t="s">
        <v>2562</v>
      </c>
      <c r="AA816" s="20" t="s">
        <v>353</v>
      </c>
      <c r="AB816" s="20" t="s">
        <v>54</v>
      </c>
      <c r="AC816" s="20" t="s">
        <v>991</v>
      </c>
      <c r="AD816" s="20" t="s">
        <v>56</v>
      </c>
      <c r="AE816" s="20" t="s">
        <v>864</v>
      </c>
      <c r="AF816" t="e">
        <f>VLOOKUP(L816,Contactos!B:B,1,0)</f>
        <v>#N/A</v>
      </c>
    </row>
    <row r="817" spans="1:32" ht="63.75" x14ac:dyDescent="0.2">
      <c r="A817" s="4">
        <f t="shared" si="37"/>
        <v>815</v>
      </c>
      <c r="B817" s="4" t="str">
        <f t="shared" si="38"/>
        <v>B010-00018096</v>
      </c>
      <c r="C817" s="4" t="str">
        <f>IFERROR(VLOOKUP(F817,Tablas!$A$1:$B$3,2,0),"")</f>
        <v>Boleta</v>
      </c>
      <c r="D817" s="4" t="str">
        <f t="shared" si="39"/>
        <v>Juntoz - CONTADO / CASH - PE 1011 JUNTOZ Basado en Entregas 09-0010-00059129</v>
      </c>
      <c r="E817" s="19">
        <v>45351</v>
      </c>
      <c r="F817" s="20" t="s">
        <v>842</v>
      </c>
      <c r="G817" s="20" t="s">
        <v>2563</v>
      </c>
      <c r="H817" s="20" t="s">
        <v>44</v>
      </c>
      <c r="I817" s="20" t="s">
        <v>45</v>
      </c>
      <c r="J817" s="20" t="s">
        <v>2564</v>
      </c>
      <c r="K817" s="20" t="s">
        <v>2565</v>
      </c>
      <c r="L817" s="20" t="s">
        <v>2566</v>
      </c>
      <c r="M817" s="20"/>
      <c r="N817" s="21">
        <v>19.61</v>
      </c>
      <c r="O817" s="21">
        <v>0</v>
      </c>
      <c r="P817" s="20"/>
      <c r="Q817" s="19">
        <v>45351</v>
      </c>
      <c r="R817" s="20"/>
      <c r="S817" s="19">
        <v>45351</v>
      </c>
      <c r="T817" s="20" t="s">
        <v>49</v>
      </c>
      <c r="U817" s="20">
        <v>927838</v>
      </c>
      <c r="V817" s="20">
        <v>240000570</v>
      </c>
      <c r="W817" s="20" t="s">
        <v>847</v>
      </c>
      <c r="X817" s="20" t="s">
        <v>274</v>
      </c>
      <c r="Y817" s="20" t="s">
        <v>52</v>
      </c>
      <c r="Z817" s="20" t="s">
        <v>2567</v>
      </c>
      <c r="AA817" s="20" t="s">
        <v>2568</v>
      </c>
      <c r="AB817" s="20" t="s">
        <v>1413</v>
      </c>
      <c r="AC817" s="20" t="s">
        <v>167</v>
      </c>
      <c r="AD817" s="20" t="s">
        <v>56</v>
      </c>
      <c r="AE817" s="20" t="s">
        <v>851</v>
      </c>
      <c r="AF817" t="e">
        <f>VLOOKUP(L817,Contactos!B:B,1,0)</f>
        <v>#N/A</v>
      </c>
    </row>
    <row r="818" spans="1:32" ht="51" x14ac:dyDescent="0.2">
      <c r="A818" s="4">
        <f t="shared" si="37"/>
        <v>816</v>
      </c>
      <c r="B818" s="4" t="str">
        <f t="shared" si="38"/>
        <v>B010-00018435</v>
      </c>
      <c r="C818" s="4" t="str">
        <f>IFERROR(VLOOKUP(F818,Tablas!$A$1:$B$3,2,0),"")</f>
        <v>Boleta</v>
      </c>
      <c r="D818" s="4" t="str">
        <f t="shared" si="39"/>
        <v>Ripley - CONTADO / CASH - PE 1591 RIPLEY Basado en Entregas 09-0010-00059670</v>
      </c>
      <c r="E818" s="19">
        <v>45390</v>
      </c>
      <c r="F818" s="20" t="s">
        <v>842</v>
      </c>
      <c r="G818" s="20" t="s">
        <v>2569</v>
      </c>
      <c r="H818" s="20" t="s">
        <v>44</v>
      </c>
      <c r="I818" s="20" t="s">
        <v>45</v>
      </c>
      <c r="J818" s="20" t="s">
        <v>2570</v>
      </c>
      <c r="K818" s="20" t="s">
        <v>2571</v>
      </c>
      <c r="L818" s="20" t="s">
        <v>2572</v>
      </c>
      <c r="M818" s="20"/>
      <c r="N818" s="21">
        <v>19.84</v>
      </c>
      <c r="O818" s="21">
        <v>0</v>
      </c>
      <c r="P818" s="20"/>
      <c r="Q818" s="19">
        <v>45390</v>
      </c>
      <c r="R818" s="20"/>
      <c r="S818" s="19">
        <v>45390</v>
      </c>
      <c r="T818" s="20" t="s">
        <v>49</v>
      </c>
      <c r="U818" s="20">
        <v>943442</v>
      </c>
      <c r="V818" s="20">
        <v>240000911</v>
      </c>
      <c r="W818" s="20" t="s">
        <v>847</v>
      </c>
      <c r="X818" s="20" t="s">
        <v>305</v>
      </c>
      <c r="Y818" s="20" t="s">
        <v>52</v>
      </c>
      <c r="Z818" s="20" t="s">
        <v>2573</v>
      </c>
      <c r="AA818" s="20" t="s">
        <v>808</v>
      </c>
      <c r="AB818" s="20" t="s">
        <v>54</v>
      </c>
      <c r="AC818" s="20" t="s">
        <v>167</v>
      </c>
      <c r="AD818" s="20" t="s">
        <v>56</v>
      </c>
      <c r="AE818" s="20" t="s">
        <v>2574</v>
      </c>
      <c r="AF818" t="e">
        <f>VLOOKUP(L818,Contactos!B:B,1,0)</f>
        <v>#N/A</v>
      </c>
    </row>
    <row r="819" spans="1:32" ht="25.5" x14ac:dyDescent="0.2">
      <c r="A819" s="4">
        <f t="shared" si="37"/>
        <v>817</v>
      </c>
      <c r="B819" s="4" t="str">
        <f t="shared" si="38"/>
        <v/>
      </c>
      <c r="C819" s="4" t="str">
        <f>IFERROR(VLOOKUP(F819,Tablas!$A$1:$B$3,2,0),"")</f>
        <v/>
      </c>
      <c r="D819" s="4" t="str">
        <f t="shared" si="39"/>
        <v xml:space="preserve"> - COBRANZA DOC. 45 DIAS / DA 45 DAYS - Dif. en cambio</v>
      </c>
      <c r="E819" s="19">
        <v>44834</v>
      </c>
      <c r="F819" s="20" t="s">
        <v>27</v>
      </c>
      <c r="G819" s="20"/>
      <c r="H819" s="20" t="s">
        <v>80</v>
      </c>
      <c r="I819" s="20" t="s">
        <v>81</v>
      </c>
      <c r="J819" s="20" t="s">
        <v>354</v>
      </c>
      <c r="K819" s="20" t="s">
        <v>354</v>
      </c>
      <c r="L819" s="20" t="s">
        <v>355</v>
      </c>
      <c r="M819" s="20" t="s">
        <v>33</v>
      </c>
      <c r="N819" s="21">
        <v>20.57</v>
      </c>
      <c r="O819" s="21">
        <v>0</v>
      </c>
      <c r="P819" s="20"/>
      <c r="Q819" s="19">
        <v>44834</v>
      </c>
      <c r="R819" s="20"/>
      <c r="S819" s="20"/>
      <c r="T819" s="20" t="s">
        <v>229</v>
      </c>
      <c r="U819" s="20">
        <v>704995</v>
      </c>
      <c r="V819" s="20">
        <v>220036609</v>
      </c>
      <c r="W819" s="20" t="s">
        <v>50</v>
      </c>
      <c r="X819" s="20" t="s">
        <v>841</v>
      </c>
      <c r="Y819" s="20" t="s">
        <v>37</v>
      </c>
      <c r="Z819" s="20" t="s">
        <v>63</v>
      </c>
      <c r="AA819" s="20" t="s">
        <v>356</v>
      </c>
      <c r="AB819" s="20"/>
      <c r="AC819" s="20"/>
      <c r="AD819" s="20" t="s">
        <v>357</v>
      </c>
      <c r="AE819" s="20"/>
      <c r="AF819" t="str">
        <f>VLOOKUP(L819,Contactos!B:B,1,0)</f>
        <v>DERIBAL SOCIEDAD ANONIMA</v>
      </c>
    </row>
    <row r="820" spans="1:32" ht="51" x14ac:dyDescent="0.2">
      <c r="A820" s="4">
        <f t="shared" si="37"/>
        <v>818</v>
      </c>
      <c r="B820" s="4" t="str">
        <f t="shared" si="38"/>
        <v>B010-00020091</v>
      </c>
      <c r="C820" s="4" t="str">
        <f>IFERROR(VLOOKUP(F820,Tablas!$A$1:$B$3,2,0),"")</f>
        <v>Boleta</v>
      </c>
      <c r="D820" s="4" t="str">
        <f t="shared" si="39"/>
        <v>Ecom - CONTADO / CASH - PE 4294 TEL: 961775149 ENVÍO Basado en Pedidos de</v>
      </c>
      <c r="E820" s="19">
        <v>45526</v>
      </c>
      <c r="F820" s="20" t="s">
        <v>842</v>
      </c>
      <c r="G820" s="20" t="s">
        <v>2575</v>
      </c>
      <c r="H820" s="20" t="s">
        <v>44</v>
      </c>
      <c r="I820" s="20" t="s">
        <v>45</v>
      </c>
      <c r="J820" s="20" t="s">
        <v>2576</v>
      </c>
      <c r="K820" s="20" t="s">
        <v>2577</v>
      </c>
      <c r="L820" s="20" t="s">
        <v>2578</v>
      </c>
      <c r="M820" s="20"/>
      <c r="N820" s="21">
        <v>20.67</v>
      </c>
      <c r="O820" s="21">
        <v>0</v>
      </c>
      <c r="P820" s="20"/>
      <c r="Q820" s="19">
        <v>45526</v>
      </c>
      <c r="R820" s="20"/>
      <c r="S820" s="19">
        <v>45526</v>
      </c>
      <c r="T820" s="20" t="s">
        <v>49</v>
      </c>
      <c r="U820" s="20">
        <v>1011939</v>
      </c>
      <c r="V820" s="20">
        <v>240002628</v>
      </c>
      <c r="W820" s="20" t="s">
        <v>847</v>
      </c>
      <c r="X820" s="20" t="s">
        <v>305</v>
      </c>
      <c r="Y820" s="20" t="s">
        <v>52</v>
      </c>
      <c r="Z820" s="20" t="s">
        <v>2579</v>
      </c>
      <c r="AA820" s="20" t="s">
        <v>2580</v>
      </c>
      <c r="AB820" s="20" t="s">
        <v>1786</v>
      </c>
      <c r="AC820" s="20" t="s">
        <v>689</v>
      </c>
      <c r="AD820" s="20" t="s">
        <v>56</v>
      </c>
      <c r="AE820" s="20" t="s">
        <v>864</v>
      </c>
      <c r="AF820" t="e">
        <f>VLOOKUP(L820,Contactos!B:B,1,0)</f>
        <v>#N/A</v>
      </c>
    </row>
    <row r="821" spans="1:32" ht="38.25" x14ac:dyDescent="0.2">
      <c r="A821" s="4">
        <f t="shared" si="37"/>
        <v>819</v>
      </c>
      <c r="B821" s="4" t="str">
        <f t="shared" si="38"/>
        <v>F010-00025011</v>
      </c>
      <c r="C821" s="4" t="str">
        <f>IFERROR(VLOOKUP(F821,Tablas!$A$1:$B$3,2,0),"")</f>
        <v>Factura</v>
      </c>
      <c r="D821" s="4" t="str">
        <f t="shared" si="39"/>
        <v>Venta Asistida - CONTADO / CASH - Facturas clientes - C10463866533</v>
      </c>
      <c r="E821" s="19">
        <v>45454</v>
      </c>
      <c r="F821" s="20" t="s">
        <v>1001</v>
      </c>
      <c r="G821" s="20" t="s">
        <v>2581</v>
      </c>
      <c r="H821" s="20" t="s">
        <v>44</v>
      </c>
      <c r="I821" s="20" t="s">
        <v>45</v>
      </c>
      <c r="J821" s="20" t="s">
        <v>2582</v>
      </c>
      <c r="K821" s="20" t="s">
        <v>2583</v>
      </c>
      <c r="L821" s="20" t="s">
        <v>2584</v>
      </c>
      <c r="M821" s="20"/>
      <c r="N821" s="21">
        <v>20.68</v>
      </c>
      <c r="O821" s="21">
        <v>0</v>
      </c>
      <c r="P821" s="20"/>
      <c r="Q821" s="19">
        <v>45454</v>
      </c>
      <c r="R821" s="20"/>
      <c r="S821" s="19">
        <v>45454</v>
      </c>
      <c r="T821" s="20" t="s">
        <v>49</v>
      </c>
      <c r="U821" s="20">
        <v>979787</v>
      </c>
      <c r="V821" s="20">
        <v>240001719</v>
      </c>
      <c r="W821" s="20" t="s">
        <v>847</v>
      </c>
      <c r="X821" s="20" t="s">
        <v>305</v>
      </c>
      <c r="Y821" s="20" t="s">
        <v>52</v>
      </c>
      <c r="Z821" s="20" t="s">
        <v>2585</v>
      </c>
      <c r="AA821" s="20" t="s">
        <v>2586</v>
      </c>
      <c r="AB821" s="20" t="s">
        <v>2587</v>
      </c>
      <c r="AC821" s="20" t="s">
        <v>2588</v>
      </c>
      <c r="AD821" s="20" t="s">
        <v>56</v>
      </c>
      <c r="AE821" s="20" t="s">
        <v>983</v>
      </c>
      <c r="AF821" t="e">
        <f>VLOOKUP(L821,Contactos!B:B,1,0)</f>
        <v>#N/A</v>
      </c>
    </row>
    <row r="822" spans="1:32" ht="63.75" x14ac:dyDescent="0.2">
      <c r="A822" s="4">
        <f t="shared" si="37"/>
        <v>820</v>
      </c>
      <c r="B822" s="4" t="str">
        <f t="shared" si="38"/>
        <v>B010-00018205</v>
      </c>
      <c r="C822" s="4" t="str">
        <f>IFERROR(VLOOKUP(F822,Tablas!$A$1:$B$3,2,0),"")</f>
        <v>Boleta</v>
      </c>
      <c r="D822" s="4" t="str">
        <f t="shared" si="39"/>
        <v>Juntoz - CONTADO / CASH - PE 1231 JUNTOZ Basado en Entregas 09-0010-00059333</v>
      </c>
      <c r="E822" s="19">
        <v>45366</v>
      </c>
      <c r="F822" s="20" t="s">
        <v>842</v>
      </c>
      <c r="G822" s="20" t="s">
        <v>2589</v>
      </c>
      <c r="H822" s="20" t="s">
        <v>44</v>
      </c>
      <c r="I822" s="20" t="s">
        <v>45</v>
      </c>
      <c r="J822" s="20" t="s">
        <v>2503</v>
      </c>
      <c r="K822" s="20" t="s">
        <v>2504</v>
      </c>
      <c r="L822" s="20" t="s">
        <v>2505</v>
      </c>
      <c r="M822" s="20"/>
      <c r="N822" s="21">
        <v>20.7</v>
      </c>
      <c r="O822" s="21">
        <v>0</v>
      </c>
      <c r="P822" s="20"/>
      <c r="Q822" s="19">
        <v>45366</v>
      </c>
      <c r="R822" s="20"/>
      <c r="S822" s="19">
        <v>45366</v>
      </c>
      <c r="T822" s="20" t="s">
        <v>49</v>
      </c>
      <c r="U822" s="20">
        <v>933971</v>
      </c>
      <c r="V822" s="20">
        <v>240000680</v>
      </c>
      <c r="W822" s="20" t="s">
        <v>847</v>
      </c>
      <c r="X822" s="20" t="s">
        <v>274</v>
      </c>
      <c r="Y822" s="20" t="s">
        <v>52</v>
      </c>
      <c r="Z822" s="20" t="s">
        <v>2590</v>
      </c>
      <c r="AA822" s="20" t="s">
        <v>2507</v>
      </c>
      <c r="AB822" s="20" t="s">
        <v>2508</v>
      </c>
      <c r="AC822" s="20" t="s">
        <v>167</v>
      </c>
      <c r="AD822" s="20" t="s">
        <v>56</v>
      </c>
      <c r="AE822" s="20" t="s">
        <v>851</v>
      </c>
      <c r="AF822" t="e">
        <f>VLOOKUP(L822,Contactos!B:B,1,0)</f>
        <v>#N/A</v>
      </c>
    </row>
    <row r="823" spans="1:32" ht="63.75" x14ac:dyDescent="0.2">
      <c r="A823" s="4">
        <f t="shared" si="37"/>
        <v>821</v>
      </c>
      <c r="B823" s="4" t="str">
        <f t="shared" si="38"/>
        <v>B010-00017700</v>
      </c>
      <c r="C823" s="4" t="str">
        <f>IFERROR(VLOOKUP(F823,Tablas!$A$1:$B$3,2,0),"")</f>
        <v>Boleta</v>
      </c>
      <c r="D823" s="4" t="str">
        <f t="shared" si="39"/>
        <v>Promart - Intercorp - CONTADO / CASH - PE 0302 PROMART Basado en Entregas 09-0010-0005851</v>
      </c>
      <c r="E823" s="19">
        <v>45313</v>
      </c>
      <c r="F823" s="20" t="s">
        <v>842</v>
      </c>
      <c r="G823" s="20" t="s">
        <v>2591</v>
      </c>
      <c r="H823" s="20" t="s">
        <v>44</v>
      </c>
      <c r="I823" s="20" t="s">
        <v>45</v>
      </c>
      <c r="J823" s="20" t="s">
        <v>2592</v>
      </c>
      <c r="K823" s="20" t="s">
        <v>2593</v>
      </c>
      <c r="L823" s="20" t="s">
        <v>2594</v>
      </c>
      <c r="M823" s="20"/>
      <c r="N823" s="21">
        <v>20.71</v>
      </c>
      <c r="O823" s="21">
        <v>0</v>
      </c>
      <c r="P823" s="20"/>
      <c r="Q823" s="19">
        <v>45313</v>
      </c>
      <c r="R823" s="20"/>
      <c r="S823" s="19">
        <v>45313</v>
      </c>
      <c r="T823" s="20" t="s">
        <v>49</v>
      </c>
      <c r="U823" s="20">
        <v>908462</v>
      </c>
      <c r="V823" s="20">
        <v>240000171</v>
      </c>
      <c r="W823" s="20" t="s">
        <v>847</v>
      </c>
      <c r="X823" s="20" t="s">
        <v>274</v>
      </c>
      <c r="Y823" s="20" t="s">
        <v>52</v>
      </c>
      <c r="Z823" s="20" t="s">
        <v>2595</v>
      </c>
      <c r="AA823" s="20" t="s">
        <v>689</v>
      </c>
      <c r="AB823" s="20" t="s">
        <v>167</v>
      </c>
      <c r="AC823" s="20" t="s">
        <v>167</v>
      </c>
      <c r="AD823" s="20" t="s">
        <v>56</v>
      </c>
      <c r="AE823" s="20" t="s">
        <v>2596</v>
      </c>
      <c r="AF823" t="e">
        <f>VLOOKUP(L823,Contactos!B:B,1,0)</f>
        <v>#N/A</v>
      </c>
    </row>
    <row r="824" spans="1:32" ht="63.75" x14ac:dyDescent="0.2">
      <c r="A824" s="4">
        <f t="shared" si="37"/>
        <v>822</v>
      </c>
      <c r="B824" s="4" t="str">
        <f t="shared" si="38"/>
        <v>B010-00017884</v>
      </c>
      <c r="C824" s="4" t="str">
        <f>IFERROR(VLOOKUP(F824,Tablas!$A$1:$B$3,2,0),"")</f>
        <v>Boleta</v>
      </c>
      <c r="D824" s="4" t="str">
        <f t="shared" si="39"/>
        <v>Juntoz - CONTADO / CASH - PE 0608 JUNTOZ Basado en Entregas 09-0010-00058752</v>
      </c>
      <c r="E824" s="19">
        <v>45330</v>
      </c>
      <c r="F824" s="20" t="s">
        <v>842</v>
      </c>
      <c r="G824" s="20" t="s">
        <v>2597</v>
      </c>
      <c r="H824" s="20" t="s">
        <v>44</v>
      </c>
      <c r="I824" s="20" t="s">
        <v>45</v>
      </c>
      <c r="J824" s="20" t="s">
        <v>2598</v>
      </c>
      <c r="K824" s="20" t="s">
        <v>2599</v>
      </c>
      <c r="L824" s="20" t="s">
        <v>2600</v>
      </c>
      <c r="M824" s="20"/>
      <c r="N824" s="21">
        <v>20.77</v>
      </c>
      <c r="O824" s="21">
        <v>0</v>
      </c>
      <c r="P824" s="20"/>
      <c r="Q824" s="19">
        <v>45330</v>
      </c>
      <c r="R824" s="20"/>
      <c r="S824" s="19">
        <v>45330</v>
      </c>
      <c r="T824" s="20" t="s">
        <v>49</v>
      </c>
      <c r="U824" s="20">
        <v>917015</v>
      </c>
      <c r="V824" s="20">
        <v>240000356</v>
      </c>
      <c r="W824" s="20" t="s">
        <v>847</v>
      </c>
      <c r="X824" s="20" t="s">
        <v>274</v>
      </c>
      <c r="Y824" s="20" t="s">
        <v>52</v>
      </c>
      <c r="Z824" s="20" t="s">
        <v>2601</v>
      </c>
      <c r="AA824" s="20" t="s">
        <v>2602</v>
      </c>
      <c r="AB824" s="20" t="s">
        <v>2603</v>
      </c>
      <c r="AC824" s="20" t="s">
        <v>167</v>
      </c>
      <c r="AD824" s="20" t="s">
        <v>56</v>
      </c>
      <c r="AE824" s="20" t="s">
        <v>851</v>
      </c>
      <c r="AF824" t="e">
        <f>VLOOKUP(L824,Contactos!B:B,1,0)</f>
        <v>#N/A</v>
      </c>
    </row>
    <row r="825" spans="1:32" ht="63.75" x14ac:dyDescent="0.2">
      <c r="A825" s="4">
        <f t="shared" si="37"/>
        <v>823</v>
      </c>
      <c r="B825" s="4" t="str">
        <f t="shared" si="38"/>
        <v>B010-00018091</v>
      </c>
      <c r="C825" s="4" t="str">
        <f>IFERROR(VLOOKUP(F825,Tablas!$A$1:$B$3,2,0),"")</f>
        <v>Boleta</v>
      </c>
      <c r="D825" s="4" t="str">
        <f t="shared" si="39"/>
        <v>Juntoz - CONTADO / CASH - PE 0908 JUTOZ Basado en Entregas 09-0010-00059045.</v>
      </c>
      <c r="E825" s="19">
        <v>45351</v>
      </c>
      <c r="F825" s="20" t="s">
        <v>842</v>
      </c>
      <c r="G825" s="20" t="s">
        <v>2604</v>
      </c>
      <c r="H825" s="20" t="s">
        <v>44</v>
      </c>
      <c r="I825" s="20" t="s">
        <v>45</v>
      </c>
      <c r="J825" s="20" t="s">
        <v>2605</v>
      </c>
      <c r="K825" s="20" t="s">
        <v>2606</v>
      </c>
      <c r="L825" s="20" t="s">
        <v>2607</v>
      </c>
      <c r="M825" s="20"/>
      <c r="N825" s="21">
        <v>20.77</v>
      </c>
      <c r="O825" s="21">
        <v>0</v>
      </c>
      <c r="P825" s="20"/>
      <c r="Q825" s="19">
        <v>45351</v>
      </c>
      <c r="R825" s="20"/>
      <c r="S825" s="19">
        <v>45351</v>
      </c>
      <c r="T825" s="20" t="s">
        <v>49</v>
      </c>
      <c r="U825" s="20">
        <v>927434</v>
      </c>
      <c r="V825" s="20">
        <v>240000565</v>
      </c>
      <c r="W825" s="20" t="s">
        <v>847</v>
      </c>
      <c r="X825" s="20" t="s">
        <v>274</v>
      </c>
      <c r="Y825" s="20" t="s">
        <v>52</v>
      </c>
      <c r="Z825" s="20" t="s">
        <v>2608</v>
      </c>
      <c r="AA825" s="20" t="s">
        <v>2609</v>
      </c>
      <c r="AB825" s="20" t="s">
        <v>544</v>
      </c>
      <c r="AC825" s="20" t="s">
        <v>167</v>
      </c>
      <c r="AD825" s="20" t="s">
        <v>56</v>
      </c>
      <c r="AE825" s="20" t="s">
        <v>851</v>
      </c>
      <c r="AF825" t="e">
        <f>VLOOKUP(L825,Contactos!B:B,1,0)</f>
        <v>#N/A</v>
      </c>
    </row>
    <row r="826" spans="1:32" ht="63.75" x14ac:dyDescent="0.2">
      <c r="A826" s="4">
        <f t="shared" si="37"/>
        <v>824</v>
      </c>
      <c r="B826" s="4" t="str">
        <f t="shared" si="38"/>
        <v>B010-00018580</v>
      </c>
      <c r="C826" s="4" t="str">
        <f>IFERROR(VLOOKUP(F826,Tablas!$A$1:$B$3,2,0),"")</f>
        <v>Boleta</v>
      </c>
      <c r="D826" s="4" t="str">
        <f t="shared" si="39"/>
        <v>Ecom - CONTADO / CASH - PE 1846 TEL:944821977 Basado en Pedidos de cliente</v>
      </c>
      <c r="E826" s="19">
        <v>45404</v>
      </c>
      <c r="F826" s="20" t="s">
        <v>842</v>
      </c>
      <c r="G826" s="20" t="s">
        <v>2610</v>
      </c>
      <c r="H826" s="20" t="s">
        <v>44</v>
      </c>
      <c r="I826" s="20" t="s">
        <v>45</v>
      </c>
      <c r="J826" s="20" t="s">
        <v>2611</v>
      </c>
      <c r="K826" s="20" t="s">
        <v>2612</v>
      </c>
      <c r="L826" s="20" t="s">
        <v>2613</v>
      </c>
      <c r="M826" s="20"/>
      <c r="N826" s="21">
        <v>20.84</v>
      </c>
      <c r="O826" s="21">
        <v>0</v>
      </c>
      <c r="P826" s="20"/>
      <c r="Q826" s="19">
        <v>45404</v>
      </c>
      <c r="R826" s="20"/>
      <c r="S826" s="19">
        <v>45404</v>
      </c>
      <c r="T826" s="20" t="s">
        <v>49</v>
      </c>
      <c r="U826" s="20">
        <v>951964</v>
      </c>
      <c r="V826" s="20">
        <v>240001056</v>
      </c>
      <c r="W826" s="20" t="s">
        <v>847</v>
      </c>
      <c r="X826" s="20" t="s">
        <v>305</v>
      </c>
      <c r="Y826" s="20" t="s">
        <v>52</v>
      </c>
      <c r="Z826" s="20" t="s">
        <v>2614</v>
      </c>
      <c r="AA826" s="20" t="s">
        <v>2615</v>
      </c>
      <c r="AB826" s="20" t="s">
        <v>2024</v>
      </c>
      <c r="AC826" s="20" t="s">
        <v>2024</v>
      </c>
      <c r="AD826" s="20" t="s">
        <v>56</v>
      </c>
      <c r="AE826" s="20" t="s">
        <v>864</v>
      </c>
      <c r="AF826" t="e">
        <f>VLOOKUP(L826,Contactos!B:B,1,0)</f>
        <v>#N/A</v>
      </c>
    </row>
    <row r="827" spans="1:32" ht="76.5" x14ac:dyDescent="0.2">
      <c r="A827" s="4">
        <f t="shared" si="37"/>
        <v>825</v>
      </c>
      <c r="B827" s="4" t="str">
        <f t="shared" si="38"/>
        <v>B010-00020057</v>
      </c>
      <c r="C827" s="4" t="str">
        <f>IFERROR(VLOOKUP(F827,Tablas!$A$1:$B$3,2,0),"")</f>
        <v>Boleta</v>
      </c>
      <c r="D827" s="4" t="str">
        <f t="shared" si="39"/>
        <v>Venta Asistida - CONTADO / CASH - PE 4231 MARVISUR ENVÍO DOMICILIO PARA:CHACMANI MAR</v>
      </c>
      <c r="E827" s="19">
        <v>45523</v>
      </c>
      <c r="F827" s="20" t="s">
        <v>842</v>
      </c>
      <c r="G827" s="20" t="s">
        <v>2616</v>
      </c>
      <c r="H827" s="20" t="s">
        <v>44</v>
      </c>
      <c r="I827" s="20" t="s">
        <v>45</v>
      </c>
      <c r="J827" s="20" t="s">
        <v>2617</v>
      </c>
      <c r="K827" s="20" t="s">
        <v>2618</v>
      </c>
      <c r="L827" s="20" t="s">
        <v>2619</v>
      </c>
      <c r="M827" s="20"/>
      <c r="N827" s="21">
        <v>20.85</v>
      </c>
      <c r="O827" s="21">
        <v>0</v>
      </c>
      <c r="P827" s="20"/>
      <c r="Q827" s="19">
        <v>45523</v>
      </c>
      <c r="R827" s="20"/>
      <c r="S827" s="19">
        <v>45523</v>
      </c>
      <c r="T827" s="20" t="s">
        <v>49</v>
      </c>
      <c r="U827" s="20">
        <v>1010140</v>
      </c>
      <c r="V827" s="20">
        <v>240002593</v>
      </c>
      <c r="W827" s="20" t="s">
        <v>847</v>
      </c>
      <c r="X827" s="20" t="s">
        <v>305</v>
      </c>
      <c r="Y827" s="20" t="s">
        <v>52</v>
      </c>
      <c r="Z827" s="20" t="s">
        <v>2620</v>
      </c>
      <c r="AA827" s="20" t="s">
        <v>2621</v>
      </c>
      <c r="AB827" s="20" t="s">
        <v>2622</v>
      </c>
      <c r="AC827" s="20" t="s">
        <v>741</v>
      </c>
      <c r="AD827" s="20" t="s">
        <v>56</v>
      </c>
      <c r="AE827" s="20" t="s">
        <v>983</v>
      </c>
      <c r="AF827" t="e">
        <f>VLOOKUP(L827,Contactos!B:B,1,0)</f>
        <v>#N/A</v>
      </c>
    </row>
    <row r="828" spans="1:32" ht="63.75" x14ac:dyDescent="0.2">
      <c r="A828" s="4">
        <f t="shared" si="37"/>
        <v>826</v>
      </c>
      <c r="B828" s="4" t="str">
        <f t="shared" si="38"/>
        <v>B010-00016745</v>
      </c>
      <c r="C828" s="4" t="str">
        <f>IFERROR(VLOOKUP(F828,Tablas!$A$1:$B$3,2,0),"")</f>
        <v>Boleta</v>
      </c>
      <c r="D828" s="4" t="str">
        <f t="shared" si="39"/>
        <v>Juntoz - CONTADO / CASH - PE 4783 JUNTOZ Basado en Entregas 09-0010-00057416</v>
      </c>
      <c r="E828" s="19">
        <v>45245</v>
      </c>
      <c r="F828" s="20" t="s">
        <v>842</v>
      </c>
      <c r="G828" s="20" t="s">
        <v>2623</v>
      </c>
      <c r="H828" s="20" t="s">
        <v>44</v>
      </c>
      <c r="I828" s="20" t="s">
        <v>45</v>
      </c>
      <c r="J828" s="20" t="s">
        <v>1205</v>
      </c>
      <c r="K828" s="20" t="s">
        <v>1206</v>
      </c>
      <c r="L828" s="20" t="s">
        <v>1207</v>
      </c>
      <c r="M828" s="20"/>
      <c r="N828" s="21">
        <v>20.94</v>
      </c>
      <c r="O828" s="21">
        <v>0</v>
      </c>
      <c r="P828" s="20"/>
      <c r="Q828" s="19">
        <v>45245</v>
      </c>
      <c r="R828" s="20"/>
      <c r="S828" s="19">
        <v>45245</v>
      </c>
      <c r="T828" s="20" t="s">
        <v>49</v>
      </c>
      <c r="U828" s="20">
        <v>874416</v>
      </c>
      <c r="V828" s="20">
        <v>230003059</v>
      </c>
      <c r="W828" s="20" t="s">
        <v>847</v>
      </c>
      <c r="X828" s="20" t="s">
        <v>274</v>
      </c>
      <c r="Y828" s="20" t="s">
        <v>52</v>
      </c>
      <c r="Z828" s="20" t="s">
        <v>2624</v>
      </c>
      <c r="AA828" s="20" t="s">
        <v>1209</v>
      </c>
      <c r="AB828" s="20" t="s">
        <v>1210</v>
      </c>
      <c r="AC828" s="20" t="s">
        <v>337</v>
      </c>
      <c r="AD828" s="20" t="s">
        <v>56</v>
      </c>
      <c r="AE828" s="20" t="s">
        <v>851</v>
      </c>
      <c r="AF828" t="e">
        <f>VLOOKUP(L828,Contactos!B:B,1,0)</f>
        <v>#N/A</v>
      </c>
    </row>
    <row r="829" spans="1:32" ht="63.75" x14ac:dyDescent="0.2">
      <c r="A829" s="4">
        <f t="shared" si="37"/>
        <v>827</v>
      </c>
      <c r="B829" s="4" t="str">
        <f t="shared" si="38"/>
        <v>B010-00020168</v>
      </c>
      <c r="C829" s="4" t="str">
        <f>IFERROR(VLOOKUP(F829,Tablas!$A$1:$B$3,2,0),"")</f>
        <v>Boleta</v>
      </c>
      <c r="D829" s="4" t="str">
        <f t="shared" si="39"/>
        <v>Nacional - CONTADO / CASH - PE 4399 Basado en Entregas 09-T010-00000997.</v>
      </c>
      <c r="E829" s="19">
        <v>45530</v>
      </c>
      <c r="F829" s="20" t="s">
        <v>842</v>
      </c>
      <c r="G829" s="20" t="s">
        <v>2625</v>
      </c>
      <c r="H829" s="20" t="s">
        <v>44</v>
      </c>
      <c r="I829" s="20" t="s">
        <v>45</v>
      </c>
      <c r="J829" s="20" t="s">
        <v>2626</v>
      </c>
      <c r="K829" s="20" t="s">
        <v>2627</v>
      </c>
      <c r="L829" s="20" t="s">
        <v>2628</v>
      </c>
      <c r="M829" s="20"/>
      <c r="N829" s="21">
        <v>21</v>
      </c>
      <c r="O829" s="21">
        <v>0</v>
      </c>
      <c r="P829" s="20"/>
      <c r="Q829" s="19">
        <v>45530</v>
      </c>
      <c r="R829" s="20"/>
      <c r="S829" s="19">
        <v>45530</v>
      </c>
      <c r="T829" s="20" t="s">
        <v>49</v>
      </c>
      <c r="U829" s="20">
        <v>1013144</v>
      </c>
      <c r="V829" s="20">
        <v>240002705</v>
      </c>
      <c r="W829" s="20" t="s">
        <v>847</v>
      </c>
      <c r="X829" s="20" t="s">
        <v>848</v>
      </c>
      <c r="Y829" s="20" t="s">
        <v>52</v>
      </c>
      <c r="Z829" s="20" t="s">
        <v>2629</v>
      </c>
      <c r="AA829" s="20" t="s">
        <v>1013</v>
      </c>
      <c r="AB829" s="20" t="s">
        <v>789</v>
      </c>
      <c r="AC829" s="20" t="s">
        <v>167</v>
      </c>
      <c r="AD829" s="20" t="s">
        <v>56</v>
      </c>
      <c r="AE829" s="20" t="s">
        <v>1014</v>
      </c>
      <c r="AF829" t="e">
        <f>VLOOKUP(L829,Contactos!B:B,1,0)</f>
        <v>#N/A</v>
      </c>
    </row>
    <row r="830" spans="1:32" ht="63.75" x14ac:dyDescent="0.2">
      <c r="A830" s="4">
        <f t="shared" si="37"/>
        <v>828</v>
      </c>
      <c r="B830" s="4" t="str">
        <f t="shared" si="38"/>
        <v>B010-00019060</v>
      </c>
      <c r="C830" s="4" t="str">
        <f>IFERROR(VLOOKUP(F830,Tablas!$A$1:$B$3,2,0),"")</f>
        <v>Boleta</v>
      </c>
      <c r="D830" s="4" t="str">
        <f t="shared" si="39"/>
        <v>Venta Asistida - CONTADO / CASH - PE 2701 TEL: 939891135 Basado en Entregas 09-0007-</v>
      </c>
      <c r="E830" s="19">
        <v>45442</v>
      </c>
      <c r="F830" s="20" t="s">
        <v>842</v>
      </c>
      <c r="G830" s="20" t="s">
        <v>2630</v>
      </c>
      <c r="H830" s="20" t="s">
        <v>44</v>
      </c>
      <c r="I830" s="20" t="s">
        <v>45</v>
      </c>
      <c r="J830" s="20" t="s">
        <v>2631</v>
      </c>
      <c r="K830" s="20" t="s">
        <v>2632</v>
      </c>
      <c r="L830" s="20" t="s">
        <v>2633</v>
      </c>
      <c r="M830" s="20"/>
      <c r="N830" s="21">
        <v>21</v>
      </c>
      <c r="O830" s="21">
        <v>0</v>
      </c>
      <c r="P830" s="20"/>
      <c r="Q830" s="19">
        <v>45442</v>
      </c>
      <c r="R830" s="20"/>
      <c r="S830" s="19">
        <v>45442</v>
      </c>
      <c r="T830" s="20" t="s">
        <v>49</v>
      </c>
      <c r="U830" s="20">
        <v>973269</v>
      </c>
      <c r="V830" s="20">
        <v>240001592</v>
      </c>
      <c r="W830" s="20" t="s">
        <v>847</v>
      </c>
      <c r="X830" s="20" t="s">
        <v>305</v>
      </c>
      <c r="Y830" s="20" t="s">
        <v>52</v>
      </c>
      <c r="Z830" s="20" t="s">
        <v>2634</v>
      </c>
      <c r="AA830" s="20" t="s">
        <v>689</v>
      </c>
      <c r="AB830" s="20" t="s">
        <v>167</v>
      </c>
      <c r="AC830" s="20" t="s">
        <v>167</v>
      </c>
      <c r="AD830" s="20" t="s">
        <v>56</v>
      </c>
      <c r="AE830" s="20" t="s">
        <v>983</v>
      </c>
      <c r="AF830" t="e">
        <f>VLOOKUP(L830,Contactos!B:B,1,0)</f>
        <v>#N/A</v>
      </c>
    </row>
    <row r="831" spans="1:32" ht="63.75" x14ac:dyDescent="0.2">
      <c r="A831" s="4">
        <f t="shared" si="37"/>
        <v>829</v>
      </c>
      <c r="B831" s="4" t="str">
        <f t="shared" si="38"/>
        <v>B010-00020128</v>
      </c>
      <c r="C831" s="4" t="str">
        <f>IFERROR(VLOOKUP(F831,Tablas!$A$1:$B$3,2,0),"")</f>
        <v>Boleta</v>
      </c>
      <c r="D831" s="4" t="str">
        <f t="shared" si="39"/>
        <v>Nacional - CONTADO / CASH - Pedidos de cliente - C00009487804 Basado en Entreg</v>
      </c>
      <c r="E831" s="19">
        <v>45528</v>
      </c>
      <c r="F831" s="20" t="s">
        <v>842</v>
      </c>
      <c r="G831" s="20" t="s">
        <v>2635</v>
      </c>
      <c r="H831" s="20" t="s">
        <v>44</v>
      </c>
      <c r="I831" s="20" t="s">
        <v>45</v>
      </c>
      <c r="J831" s="20" t="s">
        <v>2636</v>
      </c>
      <c r="K831" s="20" t="s">
        <v>2637</v>
      </c>
      <c r="L831" s="20" t="s">
        <v>2638</v>
      </c>
      <c r="M831" s="20"/>
      <c r="N831" s="21">
        <v>21</v>
      </c>
      <c r="O831" s="21">
        <v>0</v>
      </c>
      <c r="P831" s="20"/>
      <c r="Q831" s="19">
        <v>45528</v>
      </c>
      <c r="R831" s="20"/>
      <c r="S831" s="19">
        <v>45528</v>
      </c>
      <c r="T831" s="20" t="s">
        <v>49</v>
      </c>
      <c r="U831" s="20">
        <v>1012714</v>
      </c>
      <c r="V831" s="20">
        <v>240002665</v>
      </c>
      <c r="W831" s="20" t="s">
        <v>847</v>
      </c>
      <c r="X831" s="20" t="s">
        <v>848</v>
      </c>
      <c r="Y831" s="20" t="s">
        <v>52</v>
      </c>
      <c r="Z831" s="20" t="s">
        <v>2639</v>
      </c>
      <c r="AA831" s="20" t="s">
        <v>1013</v>
      </c>
      <c r="AB831" s="20" t="s">
        <v>789</v>
      </c>
      <c r="AC831" s="20" t="s">
        <v>167</v>
      </c>
      <c r="AD831" s="20" t="s">
        <v>56</v>
      </c>
      <c r="AE831" s="20" t="s">
        <v>1014</v>
      </c>
      <c r="AF831" t="e">
        <f>VLOOKUP(L831,Contactos!B:B,1,0)</f>
        <v>#N/A</v>
      </c>
    </row>
    <row r="832" spans="1:32" ht="63.75" x14ac:dyDescent="0.2">
      <c r="A832" s="4">
        <f t="shared" si="37"/>
        <v>830</v>
      </c>
      <c r="B832" s="4" t="str">
        <f t="shared" si="38"/>
        <v>B010-00020116</v>
      </c>
      <c r="C832" s="4" t="str">
        <f>IFERROR(VLOOKUP(F832,Tablas!$A$1:$B$3,2,0),"")</f>
        <v>Boleta</v>
      </c>
      <c r="D832" s="4" t="str">
        <f t="shared" si="39"/>
        <v>Nacional - CONTADO / CASH - Pedidos de cliente - C00071458272 Basado en Entreg</v>
      </c>
      <c r="E832" s="19">
        <v>45528</v>
      </c>
      <c r="F832" s="20" t="s">
        <v>842</v>
      </c>
      <c r="G832" s="20" t="s">
        <v>2640</v>
      </c>
      <c r="H832" s="20" t="s">
        <v>44</v>
      </c>
      <c r="I832" s="20" t="s">
        <v>45</v>
      </c>
      <c r="J832" s="20" t="s">
        <v>2641</v>
      </c>
      <c r="K832" s="20" t="s">
        <v>2642</v>
      </c>
      <c r="L832" s="20" t="s">
        <v>2643</v>
      </c>
      <c r="M832" s="20"/>
      <c r="N832" s="21">
        <v>21</v>
      </c>
      <c r="O832" s="21">
        <v>0</v>
      </c>
      <c r="P832" s="20"/>
      <c r="Q832" s="19">
        <v>45528</v>
      </c>
      <c r="R832" s="20"/>
      <c r="S832" s="19">
        <v>45528</v>
      </c>
      <c r="T832" s="20" t="s">
        <v>49</v>
      </c>
      <c r="U832" s="20">
        <v>1012684</v>
      </c>
      <c r="V832" s="20">
        <v>240002653</v>
      </c>
      <c r="W832" s="20" t="s">
        <v>847</v>
      </c>
      <c r="X832" s="20" t="s">
        <v>848</v>
      </c>
      <c r="Y832" s="20" t="s">
        <v>52</v>
      </c>
      <c r="Z832" s="20" t="s">
        <v>2644</v>
      </c>
      <c r="AA832" s="20" t="s">
        <v>1013</v>
      </c>
      <c r="AB832" s="20" t="s">
        <v>789</v>
      </c>
      <c r="AC832" s="20" t="s">
        <v>167</v>
      </c>
      <c r="AD832" s="20" t="s">
        <v>56</v>
      </c>
      <c r="AE832" s="20" t="s">
        <v>1014</v>
      </c>
      <c r="AF832" t="e">
        <f>VLOOKUP(L832,Contactos!B:B,1,0)</f>
        <v>#N/A</v>
      </c>
    </row>
    <row r="833" spans="1:32" ht="63.75" x14ac:dyDescent="0.2">
      <c r="A833" s="4">
        <f t="shared" si="37"/>
        <v>831</v>
      </c>
      <c r="B833" s="4" t="str">
        <f t="shared" si="38"/>
        <v>B010-00020111</v>
      </c>
      <c r="C833" s="4" t="str">
        <f>IFERROR(VLOOKUP(F833,Tablas!$A$1:$B$3,2,0),"")</f>
        <v>Boleta</v>
      </c>
      <c r="D833" s="4" t="str">
        <f t="shared" si="39"/>
        <v>Nacional - CONTADO / CASH - Pedidos de cliente - C00075131900 Basado en Entreg</v>
      </c>
      <c r="E833" s="19">
        <v>45528</v>
      </c>
      <c r="F833" s="20" t="s">
        <v>842</v>
      </c>
      <c r="G833" s="20" t="s">
        <v>2645</v>
      </c>
      <c r="H833" s="20" t="s">
        <v>44</v>
      </c>
      <c r="I833" s="20" t="s">
        <v>45</v>
      </c>
      <c r="J833" s="20" t="s">
        <v>1445</v>
      </c>
      <c r="K833" s="20" t="s">
        <v>1446</v>
      </c>
      <c r="L833" s="20" t="s">
        <v>1447</v>
      </c>
      <c r="M833" s="20"/>
      <c r="N833" s="21">
        <v>21</v>
      </c>
      <c r="O833" s="21">
        <v>0</v>
      </c>
      <c r="P833" s="20"/>
      <c r="Q833" s="19">
        <v>45528</v>
      </c>
      <c r="R833" s="20"/>
      <c r="S833" s="19">
        <v>45528</v>
      </c>
      <c r="T833" s="20" t="s">
        <v>49</v>
      </c>
      <c r="U833" s="20">
        <v>1012670</v>
      </c>
      <c r="V833" s="20">
        <v>240002648</v>
      </c>
      <c r="W833" s="20" t="s">
        <v>847</v>
      </c>
      <c r="X833" s="20" t="s">
        <v>848</v>
      </c>
      <c r="Y833" s="20" t="s">
        <v>52</v>
      </c>
      <c r="Z833" s="20" t="s">
        <v>2161</v>
      </c>
      <c r="AA833" s="20" t="s">
        <v>1449</v>
      </c>
      <c r="AB833" s="20" t="s">
        <v>54</v>
      </c>
      <c r="AC833" s="20" t="s">
        <v>167</v>
      </c>
      <c r="AD833" s="20" t="s">
        <v>56</v>
      </c>
      <c r="AE833" s="20" t="s">
        <v>1014</v>
      </c>
      <c r="AF833" t="e">
        <f>VLOOKUP(L833,Contactos!B:B,1,0)</f>
        <v>#N/A</v>
      </c>
    </row>
    <row r="834" spans="1:32" ht="25.5" x14ac:dyDescent="0.2">
      <c r="A834" s="4">
        <f t="shared" si="37"/>
        <v>832</v>
      </c>
      <c r="B834" s="4" t="str">
        <f t="shared" si="38"/>
        <v/>
      </c>
      <c r="C834" s="4" t="str">
        <f>IFERROR(VLOOKUP(F834,Tablas!$A$1:$B$3,2,0),"")</f>
        <v/>
      </c>
      <c r="D834" s="4" t="str">
        <f t="shared" si="39"/>
        <v xml:space="preserve"> - CONTADO / CASH - Dif. en cambio</v>
      </c>
      <c r="E834" s="19">
        <v>45169</v>
      </c>
      <c r="F834" s="20" t="s">
        <v>27</v>
      </c>
      <c r="G834" s="20"/>
      <c r="H834" s="20" t="s">
        <v>44</v>
      </c>
      <c r="I834" s="20" t="s">
        <v>45</v>
      </c>
      <c r="J834" s="20" t="s">
        <v>757</v>
      </c>
      <c r="K834" s="20" t="s">
        <v>758</v>
      </c>
      <c r="L834" s="20" t="s">
        <v>759</v>
      </c>
      <c r="M834" s="20"/>
      <c r="N834" s="21">
        <v>21.25</v>
      </c>
      <c r="O834" s="21">
        <v>0</v>
      </c>
      <c r="P834" s="20"/>
      <c r="Q834" s="19">
        <v>45169</v>
      </c>
      <c r="R834" s="20"/>
      <c r="S834" s="19">
        <v>45169</v>
      </c>
      <c r="T834" s="20" t="s">
        <v>49</v>
      </c>
      <c r="U834" s="20">
        <v>851597</v>
      </c>
      <c r="V834" s="20">
        <v>230027723</v>
      </c>
      <c r="W834" s="20" t="s">
        <v>50</v>
      </c>
      <c r="X834" s="20" t="s">
        <v>841</v>
      </c>
      <c r="Y834" s="20" t="s">
        <v>52</v>
      </c>
      <c r="Z834" s="20" t="s">
        <v>63</v>
      </c>
      <c r="AA834" s="20" t="s">
        <v>760</v>
      </c>
      <c r="AB834" s="20" t="s">
        <v>544</v>
      </c>
      <c r="AC834" s="20" t="s">
        <v>167</v>
      </c>
      <c r="AD834" s="20" t="s">
        <v>56</v>
      </c>
      <c r="AE834" s="20"/>
      <c r="AF834" t="str">
        <f>VLOOKUP(L834,Contactos!B:B,1,0)</f>
        <v>INTERNATIONAL FREIGHT SHIPPING S.A.C.</v>
      </c>
    </row>
    <row r="835" spans="1:32" ht="63.75" x14ac:dyDescent="0.2">
      <c r="A835" s="4">
        <f t="shared" si="37"/>
        <v>833</v>
      </c>
      <c r="B835" s="4" t="str">
        <f t="shared" si="38"/>
        <v>B010-00019385</v>
      </c>
      <c r="C835" s="4" t="str">
        <f>IFERROR(VLOOKUP(F835,Tablas!$A$1:$B$3,2,0),"")</f>
        <v>Boleta</v>
      </c>
      <c r="D835" s="4" t="str">
        <f t="shared" si="39"/>
        <v>Ecom - CONTADO / CASH - PE 3174 TEL: 976742692 Basado en Pedidos de client</v>
      </c>
      <c r="E835" s="19">
        <v>45471</v>
      </c>
      <c r="F835" s="20" t="s">
        <v>842</v>
      </c>
      <c r="G835" s="20" t="s">
        <v>2646</v>
      </c>
      <c r="H835" s="20" t="s">
        <v>44</v>
      </c>
      <c r="I835" s="20" t="s">
        <v>45</v>
      </c>
      <c r="J835" s="20" t="s">
        <v>2647</v>
      </c>
      <c r="K835" s="20" t="s">
        <v>2648</v>
      </c>
      <c r="L835" s="20" t="s">
        <v>2649</v>
      </c>
      <c r="M835" s="20"/>
      <c r="N835" s="21">
        <v>21.56</v>
      </c>
      <c r="O835" s="21">
        <v>0</v>
      </c>
      <c r="P835" s="20"/>
      <c r="Q835" s="19">
        <v>45471</v>
      </c>
      <c r="R835" s="20"/>
      <c r="S835" s="19">
        <v>45471</v>
      </c>
      <c r="T835" s="20" t="s">
        <v>49</v>
      </c>
      <c r="U835" s="20">
        <v>987671</v>
      </c>
      <c r="V835" s="20">
        <v>240001920</v>
      </c>
      <c r="W835" s="20" t="s">
        <v>847</v>
      </c>
      <c r="X835" s="20" t="s">
        <v>305</v>
      </c>
      <c r="Y835" s="20" t="s">
        <v>52</v>
      </c>
      <c r="Z835" s="20" t="s">
        <v>2650</v>
      </c>
      <c r="AA835" s="20" t="s">
        <v>2651</v>
      </c>
      <c r="AB835" s="20" t="s">
        <v>2074</v>
      </c>
      <c r="AC835" s="20" t="s">
        <v>689</v>
      </c>
      <c r="AD835" s="20" t="s">
        <v>56</v>
      </c>
      <c r="AE835" s="20" t="s">
        <v>864</v>
      </c>
      <c r="AF835" t="e">
        <f>VLOOKUP(L835,Contactos!B:B,1,0)</f>
        <v>#N/A</v>
      </c>
    </row>
    <row r="836" spans="1:32" ht="25.5" x14ac:dyDescent="0.2">
      <c r="A836" s="4">
        <f t="shared" ref="A836:A899" si="40">ROW()-2</f>
        <v>834</v>
      </c>
      <c r="B836" s="4" t="str">
        <f t="shared" ref="B836:B899" si="41">MID(G836,4,20)</f>
        <v/>
      </c>
      <c r="C836" s="4" t="str">
        <f>IFERROR(VLOOKUP(F836,Tablas!$A$1:$B$3,2,0),"")</f>
        <v/>
      </c>
      <c r="D836" s="4" t="str">
        <f t="shared" ref="D836:D899" si="42">CONCATENATE(AE836," - ",T836," - ",Z836)</f>
        <v xml:space="preserve"> - CONTADO / CASH - Dif. en cambio</v>
      </c>
      <c r="E836" s="19">
        <v>45473</v>
      </c>
      <c r="F836" s="20" t="s">
        <v>27</v>
      </c>
      <c r="G836" s="20"/>
      <c r="H836" s="20" t="s">
        <v>44</v>
      </c>
      <c r="I836" s="20" t="s">
        <v>45</v>
      </c>
      <c r="J836" s="20" t="s">
        <v>757</v>
      </c>
      <c r="K836" s="20" t="s">
        <v>758</v>
      </c>
      <c r="L836" s="20" t="s">
        <v>759</v>
      </c>
      <c r="M836" s="20"/>
      <c r="N836" s="21">
        <v>21.72</v>
      </c>
      <c r="O836" s="21">
        <v>0</v>
      </c>
      <c r="P836" s="20"/>
      <c r="Q836" s="19">
        <v>45473</v>
      </c>
      <c r="R836" s="20"/>
      <c r="S836" s="19">
        <v>45473</v>
      </c>
      <c r="T836" s="20" t="s">
        <v>49</v>
      </c>
      <c r="U836" s="20">
        <v>1028636</v>
      </c>
      <c r="V836" s="20">
        <v>240026898</v>
      </c>
      <c r="W836" s="20" t="s">
        <v>50</v>
      </c>
      <c r="X836" s="20" t="s">
        <v>841</v>
      </c>
      <c r="Y836" s="20" t="s">
        <v>52</v>
      </c>
      <c r="Z836" s="20" t="s">
        <v>63</v>
      </c>
      <c r="AA836" s="20" t="s">
        <v>760</v>
      </c>
      <c r="AB836" s="20" t="s">
        <v>544</v>
      </c>
      <c r="AC836" s="20" t="s">
        <v>167</v>
      </c>
      <c r="AD836" s="20" t="s">
        <v>56</v>
      </c>
      <c r="AE836" s="20"/>
      <c r="AF836" t="str">
        <f>VLOOKUP(L836,Contactos!B:B,1,0)</f>
        <v>INTERNATIONAL FREIGHT SHIPPING S.A.C.</v>
      </c>
    </row>
    <row r="837" spans="1:32" ht="63.75" x14ac:dyDescent="0.2">
      <c r="A837" s="4">
        <f t="shared" si="40"/>
        <v>835</v>
      </c>
      <c r="B837" s="4" t="str">
        <f t="shared" si="41"/>
        <v>B010-00019272</v>
      </c>
      <c r="C837" s="4" t="str">
        <f>IFERROR(VLOOKUP(F837,Tablas!$A$1:$B$3,2,0),"")</f>
        <v>Boleta</v>
      </c>
      <c r="D837" s="4" t="str">
        <f t="shared" si="42"/>
        <v>Juntoz - CONTADO / CASH - PE 2927 JUNTOZ Basado en Entregas 09-0007-00000915</v>
      </c>
      <c r="E837" s="19">
        <v>45457</v>
      </c>
      <c r="F837" s="20" t="s">
        <v>842</v>
      </c>
      <c r="G837" s="20" t="s">
        <v>2652</v>
      </c>
      <c r="H837" s="20" t="s">
        <v>44</v>
      </c>
      <c r="I837" s="20" t="s">
        <v>45</v>
      </c>
      <c r="J837" s="20" t="s">
        <v>2653</v>
      </c>
      <c r="K837" s="20" t="s">
        <v>2654</v>
      </c>
      <c r="L837" s="20" t="s">
        <v>2655</v>
      </c>
      <c r="M837" s="20"/>
      <c r="N837" s="21">
        <v>21.77</v>
      </c>
      <c r="O837" s="21">
        <v>0</v>
      </c>
      <c r="P837" s="20"/>
      <c r="Q837" s="19">
        <v>45457</v>
      </c>
      <c r="R837" s="20"/>
      <c r="S837" s="19">
        <v>45457</v>
      </c>
      <c r="T837" s="20" t="s">
        <v>49</v>
      </c>
      <c r="U837" s="20">
        <v>981600</v>
      </c>
      <c r="V837" s="20">
        <v>240001807</v>
      </c>
      <c r="W837" s="20" t="s">
        <v>847</v>
      </c>
      <c r="X837" s="20" t="s">
        <v>274</v>
      </c>
      <c r="Y837" s="20" t="s">
        <v>52</v>
      </c>
      <c r="Z837" s="20" t="s">
        <v>2656</v>
      </c>
      <c r="AA837" s="20" t="s">
        <v>2657</v>
      </c>
      <c r="AB837" s="20" t="s">
        <v>544</v>
      </c>
      <c r="AC837" s="20" t="s">
        <v>167</v>
      </c>
      <c r="AD837" s="20" t="s">
        <v>56</v>
      </c>
      <c r="AE837" s="20" t="s">
        <v>851</v>
      </c>
      <c r="AF837" t="e">
        <f>VLOOKUP(L837,Contactos!B:B,1,0)</f>
        <v>#N/A</v>
      </c>
    </row>
    <row r="838" spans="1:32" ht="63.75" x14ac:dyDescent="0.2">
      <c r="A838" s="4">
        <f t="shared" si="40"/>
        <v>836</v>
      </c>
      <c r="B838" s="4" t="str">
        <f t="shared" si="41"/>
        <v>B010-00016736</v>
      </c>
      <c r="C838" s="4" t="str">
        <f>IFERROR(VLOOKUP(F838,Tablas!$A$1:$B$3,2,0),"")</f>
        <v>Boleta</v>
      </c>
      <c r="D838" s="4" t="str">
        <f t="shared" si="42"/>
        <v>Juntoz - CONTADO / CASH - PE 4765 JUNTOZ Basado en Entregas 09-0010-00057400</v>
      </c>
      <c r="E838" s="19">
        <v>45244</v>
      </c>
      <c r="F838" s="20" t="s">
        <v>842</v>
      </c>
      <c r="G838" s="20" t="s">
        <v>2658</v>
      </c>
      <c r="H838" s="20" t="s">
        <v>44</v>
      </c>
      <c r="I838" s="20" t="s">
        <v>45</v>
      </c>
      <c r="J838" s="20" t="s">
        <v>2203</v>
      </c>
      <c r="K838" s="20" t="s">
        <v>2204</v>
      </c>
      <c r="L838" s="20" t="s">
        <v>2205</v>
      </c>
      <c r="M838" s="20"/>
      <c r="N838" s="21">
        <v>21.94</v>
      </c>
      <c r="O838" s="21">
        <v>0</v>
      </c>
      <c r="P838" s="20"/>
      <c r="Q838" s="19">
        <v>45244</v>
      </c>
      <c r="R838" s="20"/>
      <c r="S838" s="19">
        <v>45244</v>
      </c>
      <c r="T838" s="20" t="s">
        <v>49</v>
      </c>
      <c r="U838" s="20">
        <v>873789</v>
      </c>
      <c r="V838" s="20">
        <v>230003050</v>
      </c>
      <c r="W838" s="20" t="s">
        <v>847</v>
      </c>
      <c r="X838" s="20" t="s">
        <v>274</v>
      </c>
      <c r="Y838" s="20" t="s">
        <v>52</v>
      </c>
      <c r="Z838" s="20" t="s">
        <v>2659</v>
      </c>
      <c r="AA838" s="20" t="s">
        <v>2207</v>
      </c>
      <c r="AB838" s="20" t="s">
        <v>544</v>
      </c>
      <c r="AC838" s="20" t="s">
        <v>167</v>
      </c>
      <c r="AD838" s="20" t="s">
        <v>56</v>
      </c>
      <c r="AE838" s="20" t="s">
        <v>851</v>
      </c>
      <c r="AF838" t="e">
        <f>VLOOKUP(L838,Contactos!B:B,1,0)</f>
        <v>#N/A</v>
      </c>
    </row>
    <row r="839" spans="1:32" ht="51" x14ac:dyDescent="0.2">
      <c r="A839" s="4">
        <f t="shared" si="40"/>
        <v>837</v>
      </c>
      <c r="B839" s="4" t="str">
        <f t="shared" si="41"/>
        <v>B010-00019168</v>
      </c>
      <c r="C839" s="4" t="str">
        <f>IFERROR(VLOOKUP(F839,Tablas!$A$1:$B$3,2,0),"")</f>
        <v>Boleta</v>
      </c>
      <c r="D839" s="4" t="str">
        <f t="shared" si="42"/>
        <v>Ripley - CONTADO / CASH - PE 2747 RIPLEY Basado en Entregas 09-0007-00000748</v>
      </c>
      <c r="E839" s="19">
        <v>45446</v>
      </c>
      <c r="F839" s="20" t="s">
        <v>842</v>
      </c>
      <c r="G839" s="20" t="s">
        <v>2660</v>
      </c>
      <c r="H839" s="20" t="s">
        <v>44</v>
      </c>
      <c r="I839" s="20" t="s">
        <v>45</v>
      </c>
      <c r="J839" s="20" t="s">
        <v>2661</v>
      </c>
      <c r="K839" s="20" t="s">
        <v>2662</v>
      </c>
      <c r="L839" s="20" t="s">
        <v>2663</v>
      </c>
      <c r="M839" s="20"/>
      <c r="N839" s="21">
        <v>21.94</v>
      </c>
      <c r="O839" s="21">
        <v>0</v>
      </c>
      <c r="P839" s="20"/>
      <c r="Q839" s="19">
        <v>45446</v>
      </c>
      <c r="R839" s="20"/>
      <c r="S839" s="19">
        <v>45446</v>
      </c>
      <c r="T839" s="20" t="s">
        <v>49</v>
      </c>
      <c r="U839" s="20">
        <v>976217</v>
      </c>
      <c r="V839" s="20">
        <v>240001702</v>
      </c>
      <c r="W839" s="20" t="s">
        <v>847</v>
      </c>
      <c r="X839" s="20" t="s">
        <v>274</v>
      </c>
      <c r="Y839" s="20" t="s">
        <v>52</v>
      </c>
      <c r="Z839" s="20" t="s">
        <v>2664</v>
      </c>
      <c r="AA839" s="20" t="s">
        <v>2665</v>
      </c>
      <c r="AB839" s="20" t="s">
        <v>478</v>
      </c>
      <c r="AC839" s="20" t="s">
        <v>167</v>
      </c>
      <c r="AD839" s="20" t="s">
        <v>56</v>
      </c>
      <c r="AE839" s="20" t="s">
        <v>2574</v>
      </c>
      <c r="AF839" t="e">
        <f>VLOOKUP(L839,Contactos!B:B,1,0)</f>
        <v>#N/A</v>
      </c>
    </row>
    <row r="840" spans="1:32" ht="63.75" x14ac:dyDescent="0.2">
      <c r="A840" s="4">
        <f t="shared" si="40"/>
        <v>838</v>
      </c>
      <c r="B840" s="4" t="str">
        <f t="shared" si="41"/>
        <v>B010-00015820</v>
      </c>
      <c r="C840" s="4" t="str">
        <f>IFERROR(VLOOKUP(F840,Tablas!$A$1:$B$3,2,0),"")</f>
        <v>Boleta</v>
      </c>
      <c r="D840" s="4" t="str">
        <f t="shared" si="42"/>
        <v>Falabella - CONTADO / CASH - 230003205 Basado en Entregas 09-0010-00055998.</v>
      </c>
      <c r="E840" s="19">
        <v>45132</v>
      </c>
      <c r="F840" s="20" t="s">
        <v>842</v>
      </c>
      <c r="G840" s="20" t="s">
        <v>2666</v>
      </c>
      <c r="H840" s="20" t="s">
        <v>44</v>
      </c>
      <c r="I840" s="20" t="s">
        <v>45</v>
      </c>
      <c r="J840" s="20" t="s">
        <v>2667</v>
      </c>
      <c r="K840" s="20" t="s">
        <v>2668</v>
      </c>
      <c r="L840" s="20" t="s">
        <v>2669</v>
      </c>
      <c r="M840" s="20"/>
      <c r="N840" s="21">
        <v>22.08</v>
      </c>
      <c r="O840" s="21">
        <v>0</v>
      </c>
      <c r="P840" s="20"/>
      <c r="Q840" s="19">
        <v>45132</v>
      </c>
      <c r="R840" s="20"/>
      <c r="S840" s="19">
        <v>45132</v>
      </c>
      <c r="T840" s="20" t="s">
        <v>49</v>
      </c>
      <c r="U840" s="20">
        <v>825105</v>
      </c>
      <c r="V840" s="20">
        <v>230002061</v>
      </c>
      <c r="W840" s="20" t="s">
        <v>847</v>
      </c>
      <c r="X840" s="20" t="s">
        <v>274</v>
      </c>
      <c r="Y840" s="20" t="s">
        <v>52</v>
      </c>
      <c r="Z840" s="20" t="s">
        <v>2670</v>
      </c>
      <c r="AA840" s="20" t="s">
        <v>808</v>
      </c>
      <c r="AB840" s="20" t="s">
        <v>54</v>
      </c>
      <c r="AC840" s="20" t="s">
        <v>2671</v>
      </c>
      <c r="AD840" s="20" t="s">
        <v>56</v>
      </c>
      <c r="AE840" s="20" t="s">
        <v>1838</v>
      </c>
      <c r="AF840" t="e">
        <f>VLOOKUP(L840,Contactos!B:B,1,0)</f>
        <v>#N/A</v>
      </c>
    </row>
    <row r="841" spans="1:32" ht="25.5" x14ac:dyDescent="0.2">
      <c r="A841" s="4">
        <f t="shared" si="40"/>
        <v>839</v>
      </c>
      <c r="B841" s="4" t="str">
        <f t="shared" si="41"/>
        <v/>
      </c>
      <c r="C841" s="4" t="str">
        <f>IFERROR(VLOOKUP(F841,Tablas!$A$1:$B$3,2,0),"")</f>
        <v/>
      </c>
      <c r="D841" s="4" t="str">
        <f t="shared" si="42"/>
        <v xml:space="preserve"> - CONTADO / CASH - Dif. en cambio</v>
      </c>
      <c r="E841" s="19">
        <v>45322</v>
      </c>
      <c r="F841" s="20" t="s">
        <v>27</v>
      </c>
      <c r="G841" s="20"/>
      <c r="H841" s="20" t="s">
        <v>44</v>
      </c>
      <c r="I841" s="20" t="s">
        <v>45</v>
      </c>
      <c r="J841" s="20" t="s">
        <v>757</v>
      </c>
      <c r="K841" s="20" t="s">
        <v>758</v>
      </c>
      <c r="L841" s="20" t="s">
        <v>759</v>
      </c>
      <c r="M841" s="20"/>
      <c r="N841" s="21">
        <v>22.19</v>
      </c>
      <c r="O841" s="21">
        <v>0</v>
      </c>
      <c r="P841" s="20"/>
      <c r="Q841" s="19">
        <v>45322</v>
      </c>
      <c r="R841" s="20"/>
      <c r="S841" s="19">
        <v>45322</v>
      </c>
      <c r="T841" s="20" t="s">
        <v>49</v>
      </c>
      <c r="U841" s="20">
        <v>952146</v>
      </c>
      <c r="V841" s="20">
        <v>240007459</v>
      </c>
      <c r="W841" s="20" t="s">
        <v>50</v>
      </c>
      <c r="X841" s="20" t="s">
        <v>841</v>
      </c>
      <c r="Y841" s="20" t="s">
        <v>52</v>
      </c>
      <c r="Z841" s="20" t="s">
        <v>63</v>
      </c>
      <c r="AA841" s="20" t="s">
        <v>760</v>
      </c>
      <c r="AB841" s="20" t="s">
        <v>544</v>
      </c>
      <c r="AC841" s="20" t="s">
        <v>167</v>
      </c>
      <c r="AD841" s="20" t="s">
        <v>56</v>
      </c>
      <c r="AE841" s="20"/>
      <c r="AF841" t="str">
        <f>VLOOKUP(L841,Contactos!B:B,1,0)</f>
        <v>INTERNATIONAL FREIGHT SHIPPING S.A.C.</v>
      </c>
    </row>
    <row r="842" spans="1:32" ht="63.75" x14ac:dyDescent="0.2">
      <c r="A842" s="4">
        <f t="shared" si="40"/>
        <v>840</v>
      </c>
      <c r="B842" s="4" t="str">
        <f t="shared" si="41"/>
        <v>B010-00016834</v>
      </c>
      <c r="C842" s="4" t="str">
        <f>IFERROR(VLOOKUP(F842,Tablas!$A$1:$B$3,2,0),"")</f>
        <v>Boleta</v>
      </c>
      <c r="D842" s="4" t="str">
        <f t="shared" si="42"/>
        <v>Juntoz - CONTADO / CASH - PE 4963 JUNTOZ Basado en Entregas 09-0010-00057583</v>
      </c>
      <c r="E842" s="19">
        <v>45257</v>
      </c>
      <c r="F842" s="20" t="s">
        <v>842</v>
      </c>
      <c r="G842" s="20" t="s">
        <v>2672</v>
      </c>
      <c r="H842" s="20" t="s">
        <v>44</v>
      </c>
      <c r="I842" s="20" t="s">
        <v>45</v>
      </c>
      <c r="J842" s="20" t="s">
        <v>2673</v>
      </c>
      <c r="K842" s="20" t="s">
        <v>2674</v>
      </c>
      <c r="L842" s="20" t="s">
        <v>2675</v>
      </c>
      <c r="M842" s="20"/>
      <c r="N842" s="21">
        <v>22.34</v>
      </c>
      <c r="O842" s="21">
        <v>0</v>
      </c>
      <c r="P842" s="20"/>
      <c r="Q842" s="19">
        <v>45257</v>
      </c>
      <c r="R842" s="20"/>
      <c r="S842" s="19">
        <v>45257</v>
      </c>
      <c r="T842" s="20" t="s">
        <v>49</v>
      </c>
      <c r="U842" s="20">
        <v>880879</v>
      </c>
      <c r="V842" s="20">
        <v>230003148</v>
      </c>
      <c r="W842" s="20" t="s">
        <v>847</v>
      </c>
      <c r="X842" s="20" t="s">
        <v>274</v>
      </c>
      <c r="Y842" s="20" t="s">
        <v>52</v>
      </c>
      <c r="Z842" s="20" t="s">
        <v>2676</v>
      </c>
      <c r="AA842" s="20" t="s">
        <v>2677</v>
      </c>
      <c r="AB842" s="20" t="s">
        <v>2446</v>
      </c>
      <c r="AC842" s="20" t="s">
        <v>167</v>
      </c>
      <c r="AD842" s="20" t="s">
        <v>56</v>
      </c>
      <c r="AE842" s="20" t="s">
        <v>851</v>
      </c>
      <c r="AF842" t="e">
        <f>VLOOKUP(L842,Contactos!B:B,1,0)</f>
        <v>#N/A</v>
      </c>
    </row>
    <row r="843" spans="1:32" ht="25.5" x14ac:dyDescent="0.2">
      <c r="A843" s="4">
        <f t="shared" si="40"/>
        <v>841</v>
      </c>
      <c r="B843" s="4" t="str">
        <f t="shared" si="41"/>
        <v/>
      </c>
      <c r="C843" s="4" t="str">
        <f>IFERROR(VLOOKUP(F843,Tablas!$A$1:$B$3,2,0),"")</f>
        <v/>
      </c>
      <c r="D843" s="4" t="str">
        <f t="shared" si="42"/>
        <v xml:space="preserve"> - CONTADO / CASH - Dif. en cambio</v>
      </c>
      <c r="E843" s="19">
        <v>45443</v>
      </c>
      <c r="F843" s="20" t="s">
        <v>27</v>
      </c>
      <c r="G843" s="20"/>
      <c r="H843" s="20" t="s">
        <v>29</v>
      </c>
      <c r="I843" s="20" t="s">
        <v>30</v>
      </c>
      <c r="J843" s="20" t="s">
        <v>183</v>
      </c>
      <c r="K843" s="20" t="s">
        <v>183</v>
      </c>
      <c r="L843" s="20" t="s">
        <v>184</v>
      </c>
      <c r="M843" s="20"/>
      <c r="N843" s="21">
        <v>22.37</v>
      </c>
      <c r="O843" s="21">
        <v>0</v>
      </c>
      <c r="P843" s="20"/>
      <c r="Q843" s="19">
        <v>45443</v>
      </c>
      <c r="R843" s="20"/>
      <c r="S843" s="20"/>
      <c r="T843" s="20" t="s">
        <v>49</v>
      </c>
      <c r="U843" s="20">
        <v>1014802</v>
      </c>
      <c r="V843" s="20">
        <v>240023059</v>
      </c>
      <c r="W843" s="20" t="s">
        <v>50</v>
      </c>
      <c r="X843" s="20" t="s">
        <v>841</v>
      </c>
      <c r="Y843" s="20" t="s">
        <v>37</v>
      </c>
      <c r="Z843" s="20" t="s">
        <v>63</v>
      </c>
      <c r="AA843" s="20" t="s">
        <v>187</v>
      </c>
      <c r="AB843" s="20"/>
      <c r="AC843" s="20"/>
      <c r="AD843" s="20" t="s">
        <v>188</v>
      </c>
      <c r="AE843" s="20"/>
      <c r="AF843" t="str">
        <f>VLOOKUP(L843,Contactos!B:B,1,0)</f>
        <v>THREE STAR LIMITED</v>
      </c>
    </row>
    <row r="844" spans="1:32" ht="63.75" x14ac:dyDescent="0.2">
      <c r="A844" s="4">
        <f t="shared" si="40"/>
        <v>842</v>
      </c>
      <c r="B844" s="4" t="str">
        <f t="shared" si="41"/>
        <v>B010-00016755</v>
      </c>
      <c r="C844" s="4" t="str">
        <f>IFERROR(VLOOKUP(F844,Tablas!$A$1:$B$3,2,0),"")</f>
        <v>Boleta</v>
      </c>
      <c r="D844" s="4" t="str">
        <f t="shared" si="42"/>
        <v>Juntoz - CONTADO / CASH - PE 4804 JUNTOZ Basado en Entregas 09-0010-00057435</v>
      </c>
      <c r="E844" s="19">
        <v>45247</v>
      </c>
      <c r="F844" s="20" t="s">
        <v>842</v>
      </c>
      <c r="G844" s="20" t="s">
        <v>2678</v>
      </c>
      <c r="H844" s="20" t="s">
        <v>44</v>
      </c>
      <c r="I844" s="20" t="s">
        <v>45</v>
      </c>
      <c r="J844" s="20" t="s">
        <v>2679</v>
      </c>
      <c r="K844" s="20" t="s">
        <v>2680</v>
      </c>
      <c r="L844" s="20" t="s">
        <v>2681</v>
      </c>
      <c r="M844" s="20"/>
      <c r="N844" s="21">
        <v>22.47</v>
      </c>
      <c r="O844" s="21">
        <v>0</v>
      </c>
      <c r="P844" s="20"/>
      <c r="Q844" s="19">
        <v>45247</v>
      </c>
      <c r="R844" s="20"/>
      <c r="S844" s="19">
        <v>45247</v>
      </c>
      <c r="T844" s="20" t="s">
        <v>49</v>
      </c>
      <c r="U844" s="20">
        <v>875860</v>
      </c>
      <c r="V844" s="20">
        <v>230003069</v>
      </c>
      <c r="W844" s="20" t="s">
        <v>847</v>
      </c>
      <c r="X844" s="20" t="s">
        <v>305</v>
      </c>
      <c r="Y844" s="20" t="s">
        <v>52</v>
      </c>
      <c r="Z844" s="20" t="s">
        <v>2682</v>
      </c>
      <c r="AA844" s="20" t="s">
        <v>2683</v>
      </c>
      <c r="AB844" s="20" t="s">
        <v>1041</v>
      </c>
      <c r="AC844" s="20" t="s">
        <v>689</v>
      </c>
      <c r="AD844" s="20" t="s">
        <v>56</v>
      </c>
      <c r="AE844" s="20" t="s">
        <v>851</v>
      </c>
      <c r="AF844" t="e">
        <f>VLOOKUP(L844,Contactos!B:B,1,0)</f>
        <v>#N/A</v>
      </c>
    </row>
    <row r="845" spans="1:32" ht="63.75" x14ac:dyDescent="0.2">
      <c r="A845" s="4">
        <f t="shared" si="40"/>
        <v>843</v>
      </c>
      <c r="B845" s="4" t="str">
        <f t="shared" si="41"/>
        <v>B010-00016808</v>
      </c>
      <c r="C845" s="4" t="str">
        <f>IFERROR(VLOOKUP(F845,Tablas!$A$1:$B$3,2,0),"")</f>
        <v>Boleta</v>
      </c>
      <c r="D845" s="4" t="str">
        <f t="shared" si="42"/>
        <v>Juntoz - CONTADO / CASH - PE 4920 JUNTOZ Basado en Entregas 09-0010-00057539</v>
      </c>
      <c r="E845" s="19">
        <v>45254</v>
      </c>
      <c r="F845" s="20" t="s">
        <v>842</v>
      </c>
      <c r="G845" s="20" t="s">
        <v>2684</v>
      </c>
      <c r="H845" s="20" t="s">
        <v>44</v>
      </c>
      <c r="I845" s="20" t="s">
        <v>45</v>
      </c>
      <c r="J845" s="20" t="s">
        <v>2685</v>
      </c>
      <c r="K845" s="20" t="s">
        <v>2686</v>
      </c>
      <c r="L845" s="20" t="s">
        <v>2687</v>
      </c>
      <c r="M845" s="20"/>
      <c r="N845" s="21">
        <v>22.47</v>
      </c>
      <c r="O845" s="21">
        <v>0</v>
      </c>
      <c r="P845" s="20"/>
      <c r="Q845" s="19">
        <v>45254</v>
      </c>
      <c r="R845" s="20"/>
      <c r="S845" s="19">
        <v>45254</v>
      </c>
      <c r="T845" s="20" t="s">
        <v>49</v>
      </c>
      <c r="U845" s="20">
        <v>880221</v>
      </c>
      <c r="V845" s="20">
        <v>230003122</v>
      </c>
      <c r="W845" s="20" t="s">
        <v>847</v>
      </c>
      <c r="X845" s="20" t="s">
        <v>305</v>
      </c>
      <c r="Y845" s="20" t="s">
        <v>52</v>
      </c>
      <c r="Z845" s="20" t="s">
        <v>2688</v>
      </c>
      <c r="AA845" s="20" t="s">
        <v>2689</v>
      </c>
      <c r="AB845" s="20" t="s">
        <v>167</v>
      </c>
      <c r="AC845" s="20" t="s">
        <v>167</v>
      </c>
      <c r="AD845" s="20" t="s">
        <v>56</v>
      </c>
      <c r="AE845" s="20" t="s">
        <v>851</v>
      </c>
      <c r="AF845" t="e">
        <f>VLOOKUP(L845,Contactos!B:B,1,0)</f>
        <v>#N/A</v>
      </c>
    </row>
    <row r="846" spans="1:32" ht="63.75" x14ac:dyDescent="0.2">
      <c r="A846" s="4">
        <f t="shared" si="40"/>
        <v>844</v>
      </c>
      <c r="B846" s="4" t="str">
        <f t="shared" si="41"/>
        <v>B010-00015832</v>
      </c>
      <c r="C846" s="4" t="str">
        <f>IFERROR(VLOOKUP(F846,Tablas!$A$1:$B$3,2,0),"")</f>
        <v>Boleta</v>
      </c>
      <c r="D846" s="4" t="str">
        <f t="shared" si="42"/>
        <v>Falabella - CONTADO / CASH - 230003240 Basado en Entregas 09-0010-00056026.</v>
      </c>
      <c r="E846" s="19">
        <v>45133</v>
      </c>
      <c r="F846" s="20" t="s">
        <v>842</v>
      </c>
      <c r="G846" s="20" t="s">
        <v>2690</v>
      </c>
      <c r="H846" s="20" t="s">
        <v>44</v>
      </c>
      <c r="I846" s="20" t="s">
        <v>45</v>
      </c>
      <c r="J846" s="20" t="s">
        <v>2691</v>
      </c>
      <c r="K846" s="20" t="s">
        <v>2692</v>
      </c>
      <c r="L846" s="20" t="s">
        <v>2693</v>
      </c>
      <c r="M846" s="20"/>
      <c r="N846" s="21">
        <v>22.49</v>
      </c>
      <c r="O846" s="21">
        <v>0</v>
      </c>
      <c r="P846" s="20"/>
      <c r="Q846" s="19">
        <v>45133</v>
      </c>
      <c r="R846" s="20"/>
      <c r="S846" s="19">
        <v>45133</v>
      </c>
      <c r="T846" s="20" t="s">
        <v>49</v>
      </c>
      <c r="U846" s="20">
        <v>827122</v>
      </c>
      <c r="V846" s="20">
        <v>230002073</v>
      </c>
      <c r="W846" s="20" t="s">
        <v>847</v>
      </c>
      <c r="X846" s="20" t="s">
        <v>274</v>
      </c>
      <c r="Y846" s="20" t="s">
        <v>52</v>
      </c>
      <c r="Z846" s="20" t="s">
        <v>2694</v>
      </c>
      <c r="AA846" s="20" t="s">
        <v>2695</v>
      </c>
      <c r="AB846" s="20" t="s">
        <v>2696</v>
      </c>
      <c r="AC846" s="20" t="s">
        <v>415</v>
      </c>
      <c r="AD846" s="20" t="s">
        <v>56</v>
      </c>
      <c r="AE846" s="20" t="s">
        <v>1838</v>
      </c>
      <c r="AF846" t="e">
        <f>VLOOKUP(L846,Contactos!B:B,1,0)</f>
        <v>#N/A</v>
      </c>
    </row>
    <row r="847" spans="1:32" ht="63.75" x14ac:dyDescent="0.2">
      <c r="A847" s="4">
        <f t="shared" si="40"/>
        <v>845</v>
      </c>
      <c r="B847" s="4" t="str">
        <f t="shared" si="41"/>
        <v>B010-00019656</v>
      </c>
      <c r="C847" s="4" t="str">
        <f>IFERROR(VLOOKUP(F847,Tablas!$A$1:$B$3,2,0),"")</f>
        <v>Boleta</v>
      </c>
      <c r="D847" s="4" t="str">
        <f t="shared" si="42"/>
        <v>Ecom - CONTADO / CASH - PE 3680 TEL: 955027532 RECOJO Basado en Entregas 0</v>
      </c>
      <c r="E847" s="19">
        <v>45497</v>
      </c>
      <c r="F847" s="20" t="s">
        <v>842</v>
      </c>
      <c r="G847" s="20" t="s">
        <v>2697</v>
      </c>
      <c r="H847" s="20" t="s">
        <v>44</v>
      </c>
      <c r="I847" s="20" t="s">
        <v>45</v>
      </c>
      <c r="J847" s="20" t="s">
        <v>2698</v>
      </c>
      <c r="K847" s="20" t="s">
        <v>2699</v>
      </c>
      <c r="L847" s="20" t="s">
        <v>2700</v>
      </c>
      <c r="M847" s="20"/>
      <c r="N847" s="21">
        <v>22.5</v>
      </c>
      <c r="O847" s="21">
        <v>0</v>
      </c>
      <c r="P847" s="20"/>
      <c r="Q847" s="19">
        <v>45497</v>
      </c>
      <c r="R847" s="20"/>
      <c r="S847" s="19">
        <v>45497</v>
      </c>
      <c r="T847" s="20" t="s">
        <v>49</v>
      </c>
      <c r="U847" s="20">
        <v>998058</v>
      </c>
      <c r="V847" s="20">
        <v>240002191</v>
      </c>
      <c r="W847" s="20" t="s">
        <v>847</v>
      </c>
      <c r="X847" s="20" t="s">
        <v>274</v>
      </c>
      <c r="Y847" s="20" t="s">
        <v>52</v>
      </c>
      <c r="Z847" s="20" t="s">
        <v>2701</v>
      </c>
      <c r="AA847" s="20" t="s">
        <v>353</v>
      </c>
      <c r="AB847" s="20" t="s">
        <v>54</v>
      </c>
      <c r="AC847" s="20" t="s">
        <v>689</v>
      </c>
      <c r="AD847" s="20" t="s">
        <v>56</v>
      </c>
      <c r="AE847" s="20" t="s">
        <v>864</v>
      </c>
      <c r="AF847" t="e">
        <f>VLOOKUP(L847,Contactos!B:B,1,0)</f>
        <v>#N/A</v>
      </c>
    </row>
    <row r="848" spans="1:32" ht="63.75" x14ac:dyDescent="0.2">
      <c r="A848" s="4">
        <f t="shared" si="40"/>
        <v>846</v>
      </c>
      <c r="B848" s="4" t="str">
        <f t="shared" si="41"/>
        <v>B010-00018012</v>
      </c>
      <c r="C848" s="4" t="str">
        <f>IFERROR(VLOOKUP(F848,Tablas!$A$1:$B$3,2,0),"")</f>
        <v>Boleta</v>
      </c>
      <c r="D848" s="4" t="str">
        <f t="shared" si="42"/>
        <v>Juntoz - CONTADO / CASH - PE 0938 JUNTOZ Basado en Entregas 09-0010-00059058</v>
      </c>
      <c r="E848" s="19">
        <v>45348</v>
      </c>
      <c r="F848" s="20" t="s">
        <v>842</v>
      </c>
      <c r="G848" s="20" t="s">
        <v>2702</v>
      </c>
      <c r="H848" s="20" t="s">
        <v>44</v>
      </c>
      <c r="I848" s="20" t="s">
        <v>45</v>
      </c>
      <c r="J848" s="20" t="s">
        <v>2703</v>
      </c>
      <c r="K848" s="20" t="s">
        <v>2704</v>
      </c>
      <c r="L848" s="20" t="s">
        <v>2705</v>
      </c>
      <c r="M848" s="20"/>
      <c r="N848" s="21">
        <v>22.6</v>
      </c>
      <c r="O848" s="21">
        <v>0</v>
      </c>
      <c r="P848" s="20"/>
      <c r="Q848" s="19">
        <v>45348</v>
      </c>
      <c r="R848" s="20"/>
      <c r="S848" s="19">
        <v>45348</v>
      </c>
      <c r="T848" s="20" t="s">
        <v>49</v>
      </c>
      <c r="U848" s="20">
        <v>925692</v>
      </c>
      <c r="V848" s="20">
        <v>240000486</v>
      </c>
      <c r="W848" s="20" t="s">
        <v>847</v>
      </c>
      <c r="X848" s="20" t="s">
        <v>274</v>
      </c>
      <c r="Y848" s="20" t="s">
        <v>52</v>
      </c>
      <c r="Z848" s="20" t="s">
        <v>2706</v>
      </c>
      <c r="AA848" s="20" t="s">
        <v>2707</v>
      </c>
      <c r="AB848" s="20" t="s">
        <v>415</v>
      </c>
      <c r="AC848" s="20" t="s">
        <v>415</v>
      </c>
      <c r="AD848" s="20" t="s">
        <v>56</v>
      </c>
      <c r="AE848" s="20" t="s">
        <v>851</v>
      </c>
      <c r="AF848" t="e">
        <f>VLOOKUP(L848,Contactos!B:B,1,0)</f>
        <v>#N/A</v>
      </c>
    </row>
    <row r="849" spans="1:32" ht="51" x14ac:dyDescent="0.2">
      <c r="A849" s="4">
        <f t="shared" si="40"/>
        <v>847</v>
      </c>
      <c r="B849" s="4" t="str">
        <f t="shared" si="41"/>
        <v>B010-00019510</v>
      </c>
      <c r="C849" s="4" t="str">
        <f>IFERROR(VLOOKUP(F849,Tablas!$A$1:$B$3,2,0),"")</f>
        <v>Boleta</v>
      </c>
      <c r="D849" s="4" t="str">
        <f t="shared" si="42"/>
        <v>Ecom - CONTADO / CASH - PE 3409 TEL: 998131644 ENVÍO Basado en Entregas 09</v>
      </c>
      <c r="E849" s="19">
        <v>45485</v>
      </c>
      <c r="F849" s="20" t="s">
        <v>842</v>
      </c>
      <c r="G849" s="20" t="s">
        <v>2708</v>
      </c>
      <c r="H849" s="20" t="s">
        <v>44</v>
      </c>
      <c r="I849" s="20" t="s">
        <v>45</v>
      </c>
      <c r="J849" s="20" t="s">
        <v>2709</v>
      </c>
      <c r="K849" s="20" t="s">
        <v>2710</v>
      </c>
      <c r="L849" s="20" t="s">
        <v>2711</v>
      </c>
      <c r="M849" s="20"/>
      <c r="N849" s="21">
        <v>22.68</v>
      </c>
      <c r="O849" s="21">
        <v>0</v>
      </c>
      <c r="P849" s="20"/>
      <c r="Q849" s="19">
        <v>45485</v>
      </c>
      <c r="R849" s="20"/>
      <c r="S849" s="19">
        <v>45485</v>
      </c>
      <c r="T849" s="20" t="s">
        <v>49</v>
      </c>
      <c r="U849" s="20">
        <v>993107</v>
      </c>
      <c r="V849" s="20">
        <v>240002045</v>
      </c>
      <c r="W849" s="20" t="s">
        <v>847</v>
      </c>
      <c r="X849" s="20" t="s">
        <v>848</v>
      </c>
      <c r="Y849" s="20" t="s">
        <v>52</v>
      </c>
      <c r="Z849" s="20" t="s">
        <v>2712</v>
      </c>
      <c r="AA849" s="20" t="s">
        <v>353</v>
      </c>
      <c r="AB849" s="20" t="s">
        <v>54</v>
      </c>
      <c r="AC849" s="20" t="s">
        <v>689</v>
      </c>
      <c r="AD849" s="20" t="s">
        <v>56</v>
      </c>
      <c r="AE849" s="20" t="s">
        <v>864</v>
      </c>
      <c r="AF849" t="e">
        <f>VLOOKUP(L849,Contactos!B:B,1,0)</f>
        <v>#N/A</v>
      </c>
    </row>
    <row r="850" spans="1:32" ht="25.5" x14ac:dyDescent="0.2">
      <c r="A850" s="4">
        <f t="shared" si="40"/>
        <v>848</v>
      </c>
      <c r="B850" s="4" t="str">
        <f t="shared" si="41"/>
        <v/>
      </c>
      <c r="C850" s="4" t="str">
        <f>IFERROR(VLOOKUP(F850,Tablas!$A$1:$B$3,2,0),"")</f>
        <v/>
      </c>
      <c r="D850" s="4" t="str">
        <f t="shared" si="42"/>
        <v xml:space="preserve"> - CONTADO ADELANTADO / CASH IN ADVANCE - Dif. en cambio</v>
      </c>
      <c r="E850" s="19">
        <v>45382</v>
      </c>
      <c r="F850" s="20" t="s">
        <v>27</v>
      </c>
      <c r="G850" s="20"/>
      <c r="H850" s="20" t="s">
        <v>29</v>
      </c>
      <c r="I850" s="20" t="s">
        <v>30</v>
      </c>
      <c r="J850" s="20" t="s">
        <v>417</v>
      </c>
      <c r="K850" s="20" t="s">
        <v>417</v>
      </c>
      <c r="L850" s="20" t="s">
        <v>418</v>
      </c>
      <c r="M850" s="20" t="s">
        <v>33</v>
      </c>
      <c r="N850" s="21">
        <v>22.8</v>
      </c>
      <c r="O850" s="21">
        <v>0</v>
      </c>
      <c r="P850" s="20"/>
      <c r="Q850" s="19">
        <v>45382</v>
      </c>
      <c r="R850" s="20"/>
      <c r="S850" s="20"/>
      <c r="T850" s="20" t="s">
        <v>70</v>
      </c>
      <c r="U850" s="20">
        <v>974259</v>
      </c>
      <c r="V850" s="20">
        <v>240013704</v>
      </c>
      <c r="W850" s="20" t="s">
        <v>50</v>
      </c>
      <c r="X850" s="20" t="s">
        <v>841</v>
      </c>
      <c r="Y850" s="20" t="s">
        <v>37</v>
      </c>
      <c r="Z850" s="20" t="s">
        <v>63</v>
      </c>
      <c r="AA850" s="20" t="s">
        <v>420</v>
      </c>
      <c r="AB850" s="20" t="s">
        <v>421</v>
      </c>
      <c r="AC850" s="20"/>
      <c r="AD850" s="20" t="s">
        <v>218</v>
      </c>
      <c r="AE850" s="20"/>
      <c r="AF850" t="str">
        <f>VLOOKUP(L850,Contactos!B:B,1,0)</f>
        <v>IRELAND BLYTH LIMITED(HEALTHACTIV)</v>
      </c>
    </row>
    <row r="851" spans="1:32" ht="63.75" x14ac:dyDescent="0.2">
      <c r="A851" s="4">
        <f t="shared" si="40"/>
        <v>849</v>
      </c>
      <c r="B851" s="4" t="str">
        <f t="shared" si="41"/>
        <v>B010-00019378</v>
      </c>
      <c r="C851" s="4" t="str">
        <f>IFERROR(VLOOKUP(F851,Tablas!$A$1:$B$3,2,0),"")</f>
        <v>Boleta</v>
      </c>
      <c r="D851" s="4" t="str">
        <f t="shared" si="42"/>
        <v>Ripley - CONTADO / CASH - PE 3159 RIPLEY n.º 6684300301-A Basado en Entregas</v>
      </c>
      <c r="E851" s="19">
        <v>45471</v>
      </c>
      <c r="F851" s="20" t="s">
        <v>842</v>
      </c>
      <c r="G851" s="20" t="s">
        <v>2713</v>
      </c>
      <c r="H851" s="20" t="s">
        <v>44</v>
      </c>
      <c r="I851" s="20" t="s">
        <v>45</v>
      </c>
      <c r="J851" s="20" t="s">
        <v>2714</v>
      </c>
      <c r="K851" s="20" t="s">
        <v>2715</v>
      </c>
      <c r="L851" s="20" t="s">
        <v>2716</v>
      </c>
      <c r="M851" s="20"/>
      <c r="N851" s="21">
        <v>22.83</v>
      </c>
      <c r="O851" s="21">
        <v>0</v>
      </c>
      <c r="P851" s="20"/>
      <c r="Q851" s="19">
        <v>45471</v>
      </c>
      <c r="R851" s="20"/>
      <c r="S851" s="19">
        <v>45471</v>
      </c>
      <c r="T851" s="20" t="s">
        <v>49</v>
      </c>
      <c r="U851" s="20">
        <v>987652</v>
      </c>
      <c r="V851" s="20">
        <v>240001913</v>
      </c>
      <c r="W851" s="20" t="s">
        <v>847</v>
      </c>
      <c r="X851" s="20" t="s">
        <v>274</v>
      </c>
      <c r="Y851" s="20" t="s">
        <v>52</v>
      </c>
      <c r="Z851" s="20" t="s">
        <v>2717</v>
      </c>
      <c r="AA851" s="20" t="s">
        <v>2147</v>
      </c>
      <c r="AB851" s="20" t="s">
        <v>54</v>
      </c>
      <c r="AC851" s="20" t="s">
        <v>167</v>
      </c>
      <c r="AD851" s="20" t="s">
        <v>56</v>
      </c>
      <c r="AE851" s="20" t="s">
        <v>2574</v>
      </c>
      <c r="AF851" t="e">
        <f>VLOOKUP(L851,Contactos!B:B,1,0)</f>
        <v>#N/A</v>
      </c>
    </row>
    <row r="852" spans="1:32" ht="63.75" x14ac:dyDescent="0.2">
      <c r="A852" s="4">
        <f t="shared" si="40"/>
        <v>850</v>
      </c>
      <c r="B852" s="4" t="str">
        <f t="shared" si="41"/>
        <v>B010-00019393</v>
      </c>
      <c r="C852" s="4" t="str">
        <f>IFERROR(VLOOKUP(F852,Tablas!$A$1:$B$3,2,0),"")</f>
        <v>Boleta</v>
      </c>
      <c r="D852" s="4" t="str">
        <f t="shared" si="42"/>
        <v>Ripley - CONTADO / CASH - PE 3214 RIPLEY n.º 6685956601-A Basado en Entregas</v>
      </c>
      <c r="E852" s="19">
        <v>45471</v>
      </c>
      <c r="F852" s="20" t="s">
        <v>842</v>
      </c>
      <c r="G852" s="20" t="s">
        <v>2718</v>
      </c>
      <c r="H852" s="20" t="s">
        <v>44</v>
      </c>
      <c r="I852" s="20" t="s">
        <v>45</v>
      </c>
      <c r="J852" s="20" t="s">
        <v>2719</v>
      </c>
      <c r="K852" s="20" t="s">
        <v>2720</v>
      </c>
      <c r="L852" s="20" t="s">
        <v>2721</v>
      </c>
      <c r="M852" s="20"/>
      <c r="N852" s="21">
        <v>22.83</v>
      </c>
      <c r="O852" s="21">
        <v>0</v>
      </c>
      <c r="P852" s="20"/>
      <c r="Q852" s="19">
        <v>45471</v>
      </c>
      <c r="R852" s="20"/>
      <c r="S852" s="19">
        <v>45471</v>
      </c>
      <c r="T852" s="20" t="s">
        <v>49</v>
      </c>
      <c r="U852" s="20">
        <v>988153</v>
      </c>
      <c r="V852" s="20">
        <v>240001928</v>
      </c>
      <c r="W852" s="20" t="s">
        <v>847</v>
      </c>
      <c r="X852" s="20" t="s">
        <v>274</v>
      </c>
      <c r="Y852" s="20" t="s">
        <v>52</v>
      </c>
      <c r="Z852" s="20" t="s">
        <v>2722</v>
      </c>
      <c r="AA852" s="20" t="s">
        <v>1449</v>
      </c>
      <c r="AB852" s="20" t="s">
        <v>54</v>
      </c>
      <c r="AC852" s="20" t="s">
        <v>167</v>
      </c>
      <c r="AD852" s="20" t="s">
        <v>56</v>
      </c>
      <c r="AE852" s="20" t="s">
        <v>2574</v>
      </c>
      <c r="AF852" t="e">
        <f>VLOOKUP(L852,Contactos!B:B,1,0)</f>
        <v>#N/A</v>
      </c>
    </row>
    <row r="853" spans="1:32" ht="51" x14ac:dyDescent="0.2">
      <c r="A853" s="4">
        <f t="shared" si="40"/>
        <v>851</v>
      </c>
      <c r="B853" s="4" t="str">
        <f t="shared" si="41"/>
        <v>B010-00019160</v>
      </c>
      <c r="C853" s="4" t="str">
        <f>IFERROR(VLOOKUP(F853,Tablas!$A$1:$B$3,2,0),"")</f>
        <v>Boleta</v>
      </c>
      <c r="D853" s="4" t="str">
        <f t="shared" si="42"/>
        <v>Ripley - CONTADO / CASH - PE 2741 RIPLEY Basado en Entregas 09-0007-00000739</v>
      </c>
      <c r="E853" s="19">
        <v>45446</v>
      </c>
      <c r="F853" s="20" t="s">
        <v>842</v>
      </c>
      <c r="G853" s="20" t="s">
        <v>2723</v>
      </c>
      <c r="H853" s="20" t="s">
        <v>44</v>
      </c>
      <c r="I853" s="20" t="s">
        <v>45</v>
      </c>
      <c r="J853" s="20" t="s">
        <v>2724</v>
      </c>
      <c r="K853" s="20" t="s">
        <v>2725</v>
      </c>
      <c r="L853" s="20" t="s">
        <v>2726</v>
      </c>
      <c r="M853" s="20"/>
      <c r="N853" s="21">
        <v>22.83</v>
      </c>
      <c r="O853" s="21">
        <v>0</v>
      </c>
      <c r="P853" s="20"/>
      <c r="Q853" s="19">
        <v>45446</v>
      </c>
      <c r="R853" s="20"/>
      <c r="S853" s="19">
        <v>45446</v>
      </c>
      <c r="T853" s="20" t="s">
        <v>49</v>
      </c>
      <c r="U853" s="20">
        <v>976180</v>
      </c>
      <c r="V853" s="20">
        <v>240001694</v>
      </c>
      <c r="W853" s="20" t="s">
        <v>847</v>
      </c>
      <c r="X853" s="20" t="s">
        <v>274</v>
      </c>
      <c r="Y853" s="20" t="s">
        <v>52</v>
      </c>
      <c r="Z853" s="20" t="s">
        <v>2727</v>
      </c>
      <c r="AA853" s="20" t="s">
        <v>2728</v>
      </c>
      <c r="AB853" s="20" t="s">
        <v>428</v>
      </c>
      <c r="AC853" s="20" t="s">
        <v>41</v>
      </c>
      <c r="AD853" s="20" t="s">
        <v>56</v>
      </c>
      <c r="AE853" s="20" t="s">
        <v>2574</v>
      </c>
      <c r="AF853" t="e">
        <f>VLOOKUP(L853,Contactos!B:B,1,0)</f>
        <v>#N/A</v>
      </c>
    </row>
    <row r="854" spans="1:32" ht="51" x14ac:dyDescent="0.2">
      <c r="A854" s="4">
        <f t="shared" si="40"/>
        <v>852</v>
      </c>
      <c r="B854" s="4" t="str">
        <f t="shared" si="41"/>
        <v>B010-00019328</v>
      </c>
      <c r="C854" s="4" t="str">
        <f>IFERROR(VLOOKUP(F854,Tablas!$A$1:$B$3,2,0),"")</f>
        <v>Boleta</v>
      </c>
      <c r="D854" s="4" t="str">
        <f t="shared" si="42"/>
        <v>Ripley - CONTADO / CASH - PE 3022 RIPLEY Basado en Entregas 09-0007-00000994</v>
      </c>
      <c r="E854" s="19">
        <v>45463</v>
      </c>
      <c r="F854" s="20" t="s">
        <v>842</v>
      </c>
      <c r="G854" s="20" t="s">
        <v>2729</v>
      </c>
      <c r="H854" s="20" t="s">
        <v>44</v>
      </c>
      <c r="I854" s="20" t="s">
        <v>45</v>
      </c>
      <c r="J854" s="20" t="s">
        <v>2730</v>
      </c>
      <c r="K854" s="20" t="s">
        <v>2731</v>
      </c>
      <c r="L854" s="20" t="s">
        <v>2732</v>
      </c>
      <c r="M854" s="20"/>
      <c r="N854" s="21">
        <v>22.83</v>
      </c>
      <c r="O854" s="21">
        <v>0</v>
      </c>
      <c r="P854" s="20"/>
      <c r="Q854" s="19">
        <v>45463</v>
      </c>
      <c r="R854" s="20"/>
      <c r="S854" s="19">
        <v>45463</v>
      </c>
      <c r="T854" s="20" t="s">
        <v>49</v>
      </c>
      <c r="U854" s="20">
        <v>984320</v>
      </c>
      <c r="V854" s="20">
        <v>240001863</v>
      </c>
      <c r="W854" s="20" t="s">
        <v>847</v>
      </c>
      <c r="X854" s="20" t="s">
        <v>274</v>
      </c>
      <c r="Y854" s="20" t="s">
        <v>52</v>
      </c>
      <c r="Z854" s="20" t="s">
        <v>2733</v>
      </c>
      <c r="AA854" s="20" t="s">
        <v>2734</v>
      </c>
      <c r="AB854" s="20" t="s">
        <v>1413</v>
      </c>
      <c r="AC854" s="20" t="s">
        <v>167</v>
      </c>
      <c r="AD854" s="20" t="s">
        <v>56</v>
      </c>
      <c r="AE854" s="20" t="s">
        <v>2574</v>
      </c>
      <c r="AF854" t="e">
        <f>VLOOKUP(L854,Contactos!B:B,1,0)</f>
        <v>#N/A</v>
      </c>
    </row>
    <row r="855" spans="1:32" ht="51" x14ac:dyDescent="0.2">
      <c r="A855" s="4">
        <f t="shared" si="40"/>
        <v>853</v>
      </c>
      <c r="B855" s="4" t="str">
        <f t="shared" si="41"/>
        <v>B010-00019179</v>
      </c>
      <c r="C855" s="4" t="str">
        <f>IFERROR(VLOOKUP(F855,Tablas!$A$1:$B$3,2,0),"")</f>
        <v>Boleta</v>
      </c>
      <c r="D855" s="4" t="str">
        <f t="shared" si="42"/>
        <v>Ripley - CONTADO / CASH - PE 2763 RIPLEY Basado en Entregas 09-0007-00000762</v>
      </c>
      <c r="E855" s="19">
        <v>45447</v>
      </c>
      <c r="F855" s="20" t="s">
        <v>842</v>
      </c>
      <c r="G855" s="20" t="s">
        <v>2735</v>
      </c>
      <c r="H855" s="20" t="s">
        <v>44</v>
      </c>
      <c r="I855" s="20" t="s">
        <v>45</v>
      </c>
      <c r="J855" s="20" t="s">
        <v>2736</v>
      </c>
      <c r="K855" s="20" t="s">
        <v>2737</v>
      </c>
      <c r="L855" s="20" t="s">
        <v>2738</v>
      </c>
      <c r="M855" s="20"/>
      <c r="N855" s="21">
        <v>22.83</v>
      </c>
      <c r="O855" s="21">
        <v>0</v>
      </c>
      <c r="P855" s="20"/>
      <c r="Q855" s="19">
        <v>45447</v>
      </c>
      <c r="R855" s="20"/>
      <c r="S855" s="19">
        <v>45447</v>
      </c>
      <c r="T855" s="20" t="s">
        <v>49</v>
      </c>
      <c r="U855" s="20">
        <v>976500</v>
      </c>
      <c r="V855" s="20">
        <v>240001713</v>
      </c>
      <c r="W855" s="20" t="s">
        <v>847</v>
      </c>
      <c r="X855" s="20" t="s">
        <v>274</v>
      </c>
      <c r="Y855" s="20" t="s">
        <v>52</v>
      </c>
      <c r="Z855" s="20" t="s">
        <v>2739</v>
      </c>
      <c r="AA855" s="20" t="s">
        <v>2740</v>
      </c>
      <c r="AB855" s="20" t="s">
        <v>436</v>
      </c>
      <c r="AC855" s="20" t="s">
        <v>167</v>
      </c>
      <c r="AD855" s="20" t="s">
        <v>56</v>
      </c>
      <c r="AE855" s="20" t="s">
        <v>2574</v>
      </c>
      <c r="AF855" t="e">
        <f>VLOOKUP(L855,Contactos!B:B,1,0)</f>
        <v>#N/A</v>
      </c>
    </row>
    <row r="856" spans="1:32" ht="63.75" x14ac:dyDescent="0.2">
      <c r="A856" s="4">
        <f t="shared" si="40"/>
        <v>854</v>
      </c>
      <c r="B856" s="4" t="str">
        <f t="shared" si="41"/>
        <v>B010-00020211</v>
      </c>
      <c r="C856" s="4" t="str">
        <f>IFERROR(VLOOKUP(F856,Tablas!$A$1:$B$3,2,0),"")</f>
        <v>Boleta</v>
      </c>
      <c r="D856" s="4" t="str">
        <f t="shared" si="42"/>
        <v>Nacional - CONTADO / CASH - Pedidos de cliente - C00042258796 Basado en Entreg</v>
      </c>
      <c r="E856" s="19">
        <v>45532</v>
      </c>
      <c r="F856" s="20" t="s">
        <v>842</v>
      </c>
      <c r="G856" s="20" t="s">
        <v>2741</v>
      </c>
      <c r="H856" s="20" t="s">
        <v>44</v>
      </c>
      <c r="I856" s="20" t="s">
        <v>45</v>
      </c>
      <c r="J856" s="20" t="s">
        <v>2742</v>
      </c>
      <c r="K856" s="20" t="s">
        <v>2743</v>
      </c>
      <c r="L856" s="20" t="s">
        <v>2744</v>
      </c>
      <c r="M856" s="20"/>
      <c r="N856" s="21">
        <v>22.91</v>
      </c>
      <c r="O856" s="21">
        <v>0</v>
      </c>
      <c r="P856" s="20"/>
      <c r="Q856" s="19">
        <v>45532</v>
      </c>
      <c r="R856" s="20"/>
      <c r="S856" s="19">
        <v>45532</v>
      </c>
      <c r="T856" s="20" t="s">
        <v>49</v>
      </c>
      <c r="U856" s="20">
        <v>1014470</v>
      </c>
      <c r="V856" s="20">
        <v>240002748</v>
      </c>
      <c r="W856" s="20" t="s">
        <v>847</v>
      </c>
      <c r="X856" s="20" t="s">
        <v>848</v>
      </c>
      <c r="Y856" s="20" t="s">
        <v>52</v>
      </c>
      <c r="Z856" s="20" t="s">
        <v>2745</v>
      </c>
      <c r="AA856" s="20" t="s">
        <v>1013</v>
      </c>
      <c r="AB856" s="20" t="s">
        <v>789</v>
      </c>
      <c r="AC856" s="20" t="s">
        <v>167</v>
      </c>
      <c r="AD856" s="20" t="s">
        <v>56</v>
      </c>
      <c r="AE856" s="20" t="s">
        <v>1014</v>
      </c>
      <c r="AF856" t="e">
        <f>VLOOKUP(L856,Contactos!B:B,1,0)</f>
        <v>#N/A</v>
      </c>
    </row>
    <row r="857" spans="1:32" ht="63.75" x14ac:dyDescent="0.2">
      <c r="A857" s="4">
        <f t="shared" si="40"/>
        <v>855</v>
      </c>
      <c r="B857" s="4" t="str">
        <f t="shared" si="41"/>
        <v>B010-00019343</v>
      </c>
      <c r="C857" s="4" t="str">
        <f>IFERROR(VLOOKUP(F857,Tablas!$A$1:$B$3,2,0),"")</f>
        <v>Boleta</v>
      </c>
      <c r="D857" s="4" t="str">
        <f t="shared" si="42"/>
        <v>Ripley - CONTADO / CASH - Pedidos de cliente - C00007903395 Basado en Entreg</v>
      </c>
      <c r="E857" s="19">
        <v>45468</v>
      </c>
      <c r="F857" s="20" t="s">
        <v>842</v>
      </c>
      <c r="G857" s="20" t="s">
        <v>2746</v>
      </c>
      <c r="H857" s="20" t="s">
        <v>44</v>
      </c>
      <c r="I857" s="20" t="s">
        <v>45</v>
      </c>
      <c r="J857" s="20" t="s">
        <v>2747</v>
      </c>
      <c r="K857" s="20" t="s">
        <v>2748</v>
      </c>
      <c r="L857" s="20" t="s">
        <v>2749</v>
      </c>
      <c r="M857" s="20"/>
      <c r="N857" s="21">
        <v>22.92</v>
      </c>
      <c r="O857" s="21">
        <v>0</v>
      </c>
      <c r="P857" s="20"/>
      <c r="Q857" s="19">
        <v>45468</v>
      </c>
      <c r="R857" s="20"/>
      <c r="S857" s="19">
        <v>45468</v>
      </c>
      <c r="T857" s="20" t="s">
        <v>49</v>
      </c>
      <c r="U857" s="20">
        <v>985711</v>
      </c>
      <c r="V857" s="20">
        <v>240001878</v>
      </c>
      <c r="W857" s="20" t="s">
        <v>847</v>
      </c>
      <c r="X857" s="20" t="s">
        <v>274</v>
      </c>
      <c r="Y857" s="20" t="s">
        <v>52</v>
      </c>
      <c r="Z857" s="20" t="s">
        <v>2750</v>
      </c>
      <c r="AA857" s="20" t="s">
        <v>2751</v>
      </c>
      <c r="AB857" s="20" t="s">
        <v>54</v>
      </c>
      <c r="AC857" s="20" t="s">
        <v>167</v>
      </c>
      <c r="AD857" s="20" t="s">
        <v>56</v>
      </c>
      <c r="AE857" s="20" t="s">
        <v>2574</v>
      </c>
      <c r="AF857" t="e">
        <f>VLOOKUP(L857,Contactos!B:B,1,0)</f>
        <v>#N/A</v>
      </c>
    </row>
    <row r="858" spans="1:32" ht="76.5" x14ac:dyDescent="0.2">
      <c r="A858" s="4">
        <f t="shared" si="40"/>
        <v>856</v>
      </c>
      <c r="B858" s="4" t="str">
        <f t="shared" si="41"/>
        <v>B010-00019942</v>
      </c>
      <c r="C858" s="4" t="str">
        <f>IFERROR(VLOOKUP(F858,Tablas!$A$1:$B$3,2,0),"")</f>
        <v>Boleta</v>
      </c>
      <c r="D858" s="4" t="str">
        <f t="shared" si="42"/>
        <v>Venta Asistida - CONTADO / CASH - PE 4015 TRANS. SULLANA EXPRESS RECOGE: HUAMAN CHAN</v>
      </c>
      <c r="E858" s="19">
        <v>45513</v>
      </c>
      <c r="F858" s="20" t="s">
        <v>842</v>
      </c>
      <c r="G858" s="20" t="s">
        <v>2752</v>
      </c>
      <c r="H858" s="20" t="s">
        <v>44</v>
      </c>
      <c r="I858" s="20" t="s">
        <v>45</v>
      </c>
      <c r="J858" s="20" t="s">
        <v>2753</v>
      </c>
      <c r="K858" s="20" t="s">
        <v>2754</v>
      </c>
      <c r="L858" s="20" t="s">
        <v>2755</v>
      </c>
      <c r="M858" s="20"/>
      <c r="N858" s="21">
        <v>23</v>
      </c>
      <c r="O858" s="21">
        <v>0</v>
      </c>
      <c r="P858" s="20"/>
      <c r="Q858" s="19">
        <v>45513</v>
      </c>
      <c r="R858" s="20"/>
      <c r="S858" s="19">
        <v>45513</v>
      </c>
      <c r="T858" s="20" t="s">
        <v>49</v>
      </c>
      <c r="U858" s="20">
        <v>1006186</v>
      </c>
      <c r="V858" s="20">
        <v>240002478</v>
      </c>
      <c r="W858" s="20" t="s">
        <v>847</v>
      </c>
      <c r="X858" s="20" t="s">
        <v>305</v>
      </c>
      <c r="Y858" s="20" t="s">
        <v>52</v>
      </c>
      <c r="Z858" s="20" t="s">
        <v>2756</v>
      </c>
      <c r="AA858" s="20" t="s">
        <v>2757</v>
      </c>
      <c r="AB858" s="20" t="s">
        <v>2758</v>
      </c>
      <c r="AC858" s="20" t="s">
        <v>2671</v>
      </c>
      <c r="AD858" s="20" t="s">
        <v>56</v>
      </c>
      <c r="AE858" s="20" t="s">
        <v>983</v>
      </c>
      <c r="AF858" t="e">
        <f>VLOOKUP(L858,Contactos!B:B,1,0)</f>
        <v>#N/A</v>
      </c>
    </row>
    <row r="859" spans="1:32" ht="51" x14ac:dyDescent="0.2">
      <c r="A859" s="4">
        <f t="shared" si="40"/>
        <v>857</v>
      </c>
      <c r="B859" s="4" t="str">
        <f t="shared" si="41"/>
        <v>B010-00016979</v>
      </c>
      <c r="C859" s="4" t="str">
        <f>IFERROR(VLOOKUP(F859,Tablas!$A$1:$B$3,2,0),"")</f>
        <v>Boleta</v>
      </c>
      <c r="D859" s="4" t="str">
        <f t="shared" si="42"/>
        <v>Plaza Vea - Intercorp - CONTADO / CASH - PE 5190 PLAZA VEA Basado en Entregas 09-0010-00057</v>
      </c>
      <c r="E859" s="19">
        <v>45267</v>
      </c>
      <c r="F859" s="20" t="s">
        <v>842</v>
      </c>
      <c r="G859" s="20" t="s">
        <v>2759</v>
      </c>
      <c r="H859" s="20" t="s">
        <v>44</v>
      </c>
      <c r="I859" s="20" t="s">
        <v>45</v>
      </c>
      <c r="J859" s="20" t="s">
        <v>2760</v>
      </c>
      <c r="K859" s="20" t="s">
        <v>2761</v>
      </c>
      <c r="L859" s="20" t="s">
        <v>2762</v>
      </c>
      <c r="M859" s="20"/>
      <c r="N859" s="21">
        <v>23.09</v>
      </c>
      <c r="O859" s="21">
        <v>0</v>
      </c>
      <c r="P859" s="20"/>
      <c r="Q859" s="19">
        <v>45267</v>
      </c>
      <c r="R859" s="20"/>
      <c r="S859" s="19">
        <v>45267</v>
      </c>
      <c r="T859" s="20" t="s">
        <v>49</v>
      </c>
      <c r="U859" s="20">
        <v>886361</v>
      </c>
      <c r="V859" s="20">
        <v>230003293</v>
      </c>
      <c r="W859" s="20" t="s">
        <v>847</v>
      </c>
      <c r="X859" s="20" t="s">
        <v>274</v>
      </c>
      <c r="Y859" s="20" t="s">
        <v>52</v>
      </c>
      <c r="Z859" s="20" t="s">
        <v>2763</v>
      </c>
      <c r="AA859" s="20" t="s">
        <v>689</v>
      </c>
      <c r="AB859" s="20" t="s">
        <v>167</v>
      </c>
      <c r="AC859" s="20" t="s">
        <v>167</v>
      </c>
      <c r="AD859" s="20" t="s">
        <v>56</v>
      </c>
      <c r="AE859" s="20" t="s">
        <v>2494</v>
      </c>
      <c r="AF859" t="e">
        <f>VLOOKUP(L859,Contactos!B:B,1,0)</f>
        <v>#N/A</v>
      </c>
    </row>
    <row r="860" spans="1:32" ht="25.5" x14ac:dyDescent="0.2">
      <c r="A860" s="4">
        <f t="shared" si="40"/>
        <v>858</v>
      </c>
      <c r="B860" s="4" t="str">
        <f t="shared" si="41"/>
        <v/>
      </c>
      <c r="C860" s="4" t="str">
        <f>IFERROR(VLOOKUP(F860,Tablas!$A$1:$B$3,2,0),"")</f>
        <v/>
      </c>
      <c r="D860" s="4" t="str">
        <f t="shared" si="42"/>
        <v xml:space="preserve"> - CONTADO / CASH - Dif. en cambio</v>
      </c>
      <c r="E860" s="19">
        <v>45199</v>
      </c>
      <c r="F860" s="20" t="s">
        <v>27</v>
      </c>
      <c r="G860" s="20"/>
      <c r="H860" s="20" t="s">
        <v>44</v>
      </c>
      <c r="I860" s="20" t="s">
        <v>45</v>
      </c>
      <c r="J860" s="20" t="s">
        <v>757</v>
      </c>
      <c r="K860" s="20" t="s">
        <v>758</v>
      </c>
      <c r="L860" s="20" t="s">
        <v>759</v>
      </c>
      <c r="M860" s="20"/>
      <c r="N860" s="21">
        <v>23.13</v>
      </c>
      <c r="O860" s="21">
        <v>0</v>
      </c>
      <c r="P860" s="20"/>
      <c r="Q860" s="19">
        <v>45199</v>
      </c>
      <c r="R860" s="20"/>
      <c r="S860" s="19">
        <v>45199</v>
      </c>
      <c r="T860" s="20" t="s">
        <v>49</v>
      </c>
      <c r="U860" s="20">
        <v>861025</v>
      </c>
      <c r="V860" s="20">
        <v>230031126</v>
      </c>
      <c r="W860" s="20" t="s">
        <v>50</v>
      </c>
      <c r="X860" s="20" t="s">
        <v>841</v>
      </c>
      <c r="Y860" s="20" t="s">
        <v>52</v>
      </c>
      <c r="Z860" s="20" t="s">
        <v>63</v>
      </c>
      <c r="AA860" s="20" t="s">
        <v>760</v>
      </c>
      <c r="AB860" s="20" t="s">
        <v>544</v>
      </c>
      <c r="AC860" s="20" t="s">
        <v>167</v>
      </c>
      <c r="AD860" s="20" t="s">
        <v>56</v>
      </c>
      <c r="AE860" s="20"/>
      <c r="AF860" t="str">
        <f>VLOOKUP(L860,Contactos!B:B,1,0)</f>
        <v>INTERNATIONAL FREIGHT SHIPPING S.A.C.</v>
      </c>
    </row>
    <row r="861" spans="1:32" ht="38.25" x14ac:dyDescent="0.2">
      <c r="A861" s="4">
        <f t="shared" si="40"/>
        <v>859</v>
      </c>
      <c r="B861" s="4" t="str">
        <f t="shared" si="41"/>
        <v/>
      </c>
      <c r="C861" s="4" t="str">
        <f>IFERROR(VLOOKUP(F861,Tablas!$A$1:$B$3,2,0),"")</f>
        <v/>
      </c>
      <c r="D861" s="4" t="str">
        <f t="shared" si="42"/>
        <v xml:space="preserve"> - 50% PAGO ADELANTADO - 50% COBRANZA DOCUMENTARIA 90 DÍAS - Dif. en cambio</v>
      </c>
      <c r="E861" s="19">
        <v>45351</v>
      </c>
      <c r="F861" s="20" t="s">
        <v>27</v>
      </c>
      <c r="G861" s="20"/>
      <c r="H861" s="20" t="s">
        <v>29</v>
      </c>
      <c r="I861" s="20" t="s">
        <v>30</v>
      </c>
      <c r="J861" s="20" t="s">
        <v>250</v>
      </c>
      <c r="K861" s="20" t="s">
        <v>250</v>
      </c>
      <c r="L861" s="20" t="s">
        <v>251</v>
      </c>
      <c r="M861" s="20" t="s">
        <v>33</v>
      </c>
      <c r="N861" s="21">
        <v>23.16</v>
      </c>
      <c r="O861" s="21">
        <v>0</v>
      </c>
      <c r="P861" s="20"/>
      <c r="Q861" s="19">
        <v>45351</v>
      </c>
      <c r="R861" s="20"/>
      <c r="S861" s="20"/>
      <c r="T861" s="20" t="s">
        <v>252</v>
      </c>
      <c r="U861" s="20">
        <v>965121</v>
      </c>
      <c r="V861" s="20">
        <v>240010518</v>
      </c>
      <c r="W861" s="20" t="s">
        <v>50</v>
      </c>
      <c r="X861" s="20" t="s">
        <v>841</v>
      </c>
      <c r="Y861" s="20" t="s">
        <v>37</v>
      </c>
      <c r="Z861" s="20" t="s">
        <v>63</v>
      </c>
      <c r="AA861" s="20" t="s">
        <v>254</v>
      </c>
      <c r="AB861" s="20" t="s">
        <v>255</v>
      </c>
      <c r="AC861" s="20" t="s">
        <v>256</v>
      </c>
      <c r="AD861" s="20" t="s">
        <v>175</v>
      </c>
      <c r="AE861" s="20"/>
      <c r="AF861" t="str">
        <f>VLOOKUP(L861,Contactos!B:B,1,0)</f>
        <v>CORPORACION FESA S.A.</v>
      </c>
    </row>
    <row r="862" spans="1:32" ht="63.75" x14ac:dyDescent="0.2">
      <c r="A862" s="4">
        <f t="shared" si="40"/>
        <v>860</v>
      </c>
      <c r="B862" s="4" t="str">
        <f t="shared" si="41"/>
        <v>B010-00019259</v>
      </c>
      <c r="C862" s="4" t="str">
        <f>IFERROR(VLOOKUP(F862,Tablas!$A$1:$B$3,2,0),"")</f>
        <v>Boleta</v>
      </c>
      <c r="D862" s="4" t="str">
        <f t="shared" si="42"/>
        <v>Juntoz - CONTADO / CASH - PE 2904 JUNTOZ Basado en Entregas 09-0007-00000888</v>
      </c>
      <c r="E862" s="19">
        <v>45456</v>
      </c>
      <c r="F862" s="20" t="s">
        <v>842</v>
      </c>
      <c r="G862" s="20" t="s">
        <v>2764</v>
      </c>
      <c r="H862" s="20" t="s">
        <v>44</v>
      </c>
      <c r="I862" s="20" t="s">
        <v>45</v>
      </c>
      <c r="J862" s="20" t="s">
        <v>2765</v>
      </c>
      <c r="K862" s="20" t="s">
        <v>2766</v>
      </c>
      <c r="L862" s="20" t="s">
        <v>2767</v>
      </c>
      <c r="M862" s="20"/>
      <c r="N862" s="21">
        <v>23.19</v>
      </c>
      <c r="O862" s="21">
        <v>0</v>
      </c>
      <c r="P862" s="20"/>
      <c r="Q862" s="19">
        <v>45456</v>
      </c>
      <c r="R862" s="20"/>
      <c r="S862" s="19">
        <v>45456</v>
      </c>
      <c r="T862" s="20" t="s">
        <v>49</v>
      </c>
      <c r="U862" s="20">
        <v>981000</v>
      </c>
      <c r="V862" s="20">
        <v>240001794</v>
      </c>
      <c r="W862" s="20" t="s">
        <v>847</v>
      </c>
      <c r="X862" s="20" t="s">
        <v>305</v>
      </c>
      <c r="Y862" s="20" t="s">
        <v>52</v>
      </c>
      <c r="Z862" s="20" t="s">
        <v>2768</v>
      </c>
      <c r="AA862" s="20" t="s">
        <v>2769</v>
      </c>
      <c r="AB862" s="20" t="s">
        <v>2770</v>
      </c>
      <c r="AC862" s="20" t="s">
        <v>344</v>
      </c>
      <c r="AD862" s="20" t="s">
        <v>56</v>
      </c>
      <c r="AE862" s="20" t="s">
        <v>851</v>
      </c>
      <c r="AF862" t="e">
        <f>VLOOKUP(L862,Contactos!B:B,1,0)</f>
        <v>#N/A</v>
      </c>
    </row>
    <row r="863" spans="1:32" ht="63.75" x14ac:dyDescent="0.2">
      <c r="A863" s="4">
        <f t="shared" si="40"/>
        <v>861</v>
      </c>
      <c r="B863" s="4" t="str">
        <f t="shared" si="41"/>
        <v>B010-00018861</v>
      </c>
      <c r="C863" s="4" t="str">
        <f>IFERROR(VLOOKUP(F863,Tablas!$A$1:$B$3,2,0),"")</f>
        <v>Boleta</v>
      </c>
      <c r="D863" s="4" t="str">
        <f t="shared" si="42"/>
        <v>Juntoz - CONTADO / CASH - PE 2319 JUNTOZ Basado en Entregas 09-0007-00000379</v>
      </c>
      <c r="E863" s="19">
        <v>45427</v>
      </c>
      <c r="F863" s="20" t="s">
        <v>842</v>
      </c>
      <c r="G863" s="20" t="s">
        <v>2771</v>
      </c>
      <c r="H863" s="20" t="s">
        <v>44</v>
      </c>
      <c r="I863" s="20" t="s">
        <v>45</v>
      </c>
      <c r="J863" s="20" t="s">
        <v>2772</v>
      </c>
      <c r="K863" s="20" t="s">
        <v>2773</v>
      </c>
      <c r="L863" s="20" t="s">
        <v>2774</v>
      </c>
      <c r="M863" s="20"/>
      <c r="N863" s="21">
        <v>23.19</v>
      </c>
      <c r="O863" s="21">
        <v>0</v>
      </c>
      <c r="P863" s="20"/>
      <c r="Q863" s="19">
        <v>45427</v>
      </c>
      <c r="R863" s="20"/>
      <c r="S863" s="19">
        <v>45427</v>
      </c>
      <c r="T863" s="20" t="s">
        <v>49</v>
      </c>
      <c r="U863" s="20">
        <v>963894</v>
      </c>
      <c r="V863" s="20">
        <v>240001339</v>
      </c>
      <c r="W863" s="20" t="s">
        <v>847</v>
      </c>
      <c r="X863" s="20" t="s">
        <v>305</v>
      </c>
      <c r="Y863" s="20" t="s">
        <v>52</v>
      </c>
      <c r="Z863" s="20" t="s">
        <v>2775</v>
      </c>
      <c r="AA863" s="20" t="s">
        <v>2776</v>
      </c>
      <c r="AB863" s="20" t="s">
        <v>2777</v>
      </c>
      <c r="AC863" s="20" t="s">
        <v>2778</v>
      </c>
      <c r="AD863" s="20" t="s">
        <v>56</v>
      </c>
      <c r="AE863" s="20" t="s">
        <v>851</v>
      </c>
      <c r="AF863" t="e">
        <f>VLOOKUP(L863,Contactos!B:B,1,0)</f>
        <v>#N/A</v>
      </c>
    </row>
    <row r="864" spans="1:32" ht="38.25" x14ac:dyDescent="0.2">
      <c r="A864" s="4">
        <f t="shared" si="40"/>
        <v>862</v>
      </c>
      <c r="B864" s="4" t="str">
        <f t="shared" si="41"/>
        <v/>
      </c>
      <c r="C864" s="4" t="str">
        <f>IFERROR(VLOOKUP(F864,Tablas!$A$1:$B$3,2,0),"")</f>
        <v/>
      </c>
      <c r="D864" s="4" t="str">
        <f t="shared" si="42"/>
        <v xml:space="preserve"> - CARTA DE CRÉDITO 60 DIAS / L/C 60 DAYS - DIFERENCIA DE CAMBIO JUN-2023</v>
      </c>
      <c r="E864" s="19">
        <v>45107</v>
      </c>
      <c r="F864" s="20" t="s">
        <v>27</v>
      </c>
      <c r="G864" s="20"/>
      <c r="H864" s="20" t="s">
        <v>80</v>
      </c>
      <c r="I864" s="20" t="s">
        <v>81</v>
      </c>
      <c r="J864" s="20" t="s">
        <v>769</v>
      </c>
      <c r="K864" s="20" t="s">
        <v>769</v>
      </c>
      <c r="L864" s="20" t="s">
        <v>770</v>
      </c>
      <c r="M864" s="20" t="s">
        <v>33</v>
      </c>
      <c r="N864" s="21">
        <v>23.22</v>
      </c>
      <c r="O864" s="21">
        <v>0</v>
      </c>
      <c r="P864" s="20"/>
      <c r="Q864" s="19">
        <v>45107</v>
      </c>
      <c r="R864" s="20"/>
      <c r="S864" s="20"/>
      <c r="T864" s="20" t="s">
        <v>347</v>
      </c>
      <c r="U864" s="20">
        <v>825284</v>
      </c>
      <c r="V864" s="20">
        <v>230020605</v>
      </c>
      <c r="W864" s="20" t="s">
        <v>50</v>
      </c>
      <c r="X864" s="20" t="s">
        <v>841</v>
      </c>
      <c r="Y864" s="20" t="s">
        <v>37</v>
      </c>
      <c r="Z864" s="20" t="s">
        <v>536</v>
      </c>
      <c r="AA864" s="20" t="s">
        <v>771</v>
      </c>
      <c r="AB864" s="20"/>
      <c r="AC864" s="20"/>
      <c r="AD864" s="20" t="s">
        <v>772</v>
      </c>
      <c r="AE864" s="20"/>
      <c r="AF864" t="str">
        <f>VLOOKUP(L864,Contactos!B:B,1,0)</f>
        <v>GHAZI BROTHERS</v>
      </c>
    </row>
    <row r="865" spans="1:32" ht="25.5" x14ac:dyDescent="0.2">
      <c r="A865" s="4">
        <f t="shared" si="40"/>
        <v>863</v>
      </c>
      <c r="B865" s="4" t="str">
        <f t="shared" si="41"/>
        <v/>
      </c>
      <c r="C865" s="4" t="str">
        <f>IFERROR(VLOOKUP(F865,Tablas!$A$1:$B$3,2,0),"")</f>
        <v/>
      </c>
      <c r="D865" s="4" t="str">
        <f t="shared" si="42"/>
        <v xml:space="preserve"> - CONTADO ADELANTADO / CASH IN ADVANCE - Dif. en cambio</v>
      </c>
      <c r="E865" s="19">
        <v>45443</v>
      </c>
      <c r="F865" s="20" t="s">
        <v>27</v>
      </c>
      <c r="G865" s="20"/>
      <c r="H865" s="20" t="s">
        <v>29</v>
      </c>
      <c r="I865" s="20" t="s">
        <v>30</v>
      </c>
      <c r="J865" s="20" t="s">
        <v>190</v>
      </c>
      <c r="K865" s="20" t="s">
        <v>190</v>
      </c>
      <c r="L865" s="20" t="s">
        <v>191</v>
      </c>
      <c r="M865" s="20"/>
      <c r="N865" s="21">
        <v>23.31</v>
      </c>
      <c r="O865" s="21">
        <v>0</v>
      </c>
      <c r="P865" s="20"/>
      <c r="Q865" s="19">
        <v>45443</v>
      </c>
      <c r="R865" s="20"/>
      <c r="S865" s="20"/>
      <c r="T865" s="20" t="s">
        <v>70</v>
      </c>
      <c r="U865" s="20">
        <v>1014774</v>
      </c>
      <c r="V865" s="20">
        <v>240023031</v>
      </c>
      <c r="W865" s="20" t="s">
        <v>50</v>
      </c>
      <c r="X865" s="20" t="s">
        <v>841</v>
      </c>
      <c r="Y865" s="20" t="s">
        <v>37</v>
      </c>
      <c r="Z865" s="20" t="s">
        <v>63</v>
      </c>
      <c r="AA865" s="20" t="s">
        <v>194</v>
      </c>
      <c r="AB865" s="20" t="s">
        <v>195</v>
      </c>
      <c r="AC865" s="20" t="s">
        <v>66</v>
      </c>
      <c r="AD865" s="20" t="s">
        <v>196</v>
      </c>
      <c r="AE865" s="20"/>
      <c r="AF865" t="str">
        <f>VLOOKUP(L865,Contactos!B:B,1,0)</f>
        <v>SPIROCO S.A.R.L (PHARMACY BIKFAYA)</v>
      </c>
    </row>
    <row r="866" spans="1:32" ht="25.5" x14ac:dyDescent="0.2">
      <c r="A866" s="4">
        <f t="shared" si="40"/>
        <v>864</v>
      </c>
      <c r="B866" s="4" t="str">
        <f t="shared" si="41"/>
        <v/>
      </c>
      <c r="C866" s="4" t="str">
        <f>IFERROR(VLOOKUP(F866,Tablas!$A$1:$B$3,2,0),"")</f>
        <v/>
      </c>
      <c r="D866" s="4" t="str">
        <f t="shared" si="42"/>
        <v xml:space="preserve"> - CONTADO ADELANTADO / CASH IN ADVANCE - Dif. en cambio</v>
      </c>
      <c r="E866" s="19">
        <v>45351</v>
      </c>
      <c r="F866" s="20" t="s">
        <v>27</v>
      </c>
      <c r="G866" s="20"/>
      <c r="H866" s="20" t="s">
        <v>29</v>
      </c>
      <c r="I866" s="20" t="s">
        <v>30</v>
      </c>
      <c r="J866" s="20" t="s">
        <v>285</v>
      </c>
      <c r="K866" s="20" t="s">
        <v>285</v>
      </c>
      <c r="L866" s="20" t="s">
        <v>286</v>
      </c>
      <c r="M866" s="20" t="s">
        <v>33</v>
      </c>
      <c r="N866" s="21">
        <v>23.75</v>
      </c>
      <c r="O866" s="21">
        <v>0</v>
      </c>
      <c r="P866" s="20"/>
      <c r="Q866" s="19">
        <v>45351</v>
      </c>
      <c r="R866" s="20"/>
      <c r="S866" s="20"/>
      <c r="T866" s="20" t="s">
        <v>70</v>
      </c>
      <c r="U866" s="20">
        <v>965116</v>
      </c>
      <c r="V866" s="20">
        <v>240010513</v>
      </c>
      <c r="W866" s="20" t="s">
        <v>50</v>
      </c>
      <c r="X866" s="20" t="s">
        <v>841</v>
      </c>
      <c r="Y866" s="20" t="s">
        <v>37</v>
      </c>
      <c r="Z866" s="20" t="s">
        <v>63</v>
      </c>
      <c r="AA866" s="20" t="s">
        <v>288</v>
      </c>
      <c r="AB866" s="20" t="s">
        <v>289</v>
      </c>
      <c r="AC866" s="20" t="s">
        <v>290</v>
      </c>
      <c r="AD866" s="20" t="s">
        <v>291</v>
      </c>
      <c r="AE866" s="20"/>
      <c r="AF866" t="str">
        <f>VLOOKUP(L866,Contactos!B:B,1,0)</f>
        <v>SUPERIORVET, INC.</v>
      </c>
    </row>
    <row r="867" spans="1:32" ht="63.75" x14ac:dyDescent="0.2">
      <c r="A867" s="4">
        <f t="shared" si="40"/>
        <v>865</v>
      </c>
      <c r="B867" s="4" t="str">
        <f t="shared" si="41"/>
        <v>B010-00020038</v>
      </c>
      <c r="C867" s="4" t="str">
        <f>IFERROR(VLOOKUP(F867,Tablas!$A$1:$B$3,2,0),"")</f>
        <v>Boleta</v>
      </c>
      <c r="D867" s="4" t="str">
        <f t="shared" si="42"/>
        <v>Plaza Vea - Intercorp - CONTADO / CASH - PE 4209 PLAZA VEA  v13257911plzv-02 Basado en Entr</v>
      </c>
      <c r="E867" s="19">
        <v>45523</v>
      </c>
      <c r="F867" s="20" t="s">
        <v>842</v>
      </c>
      <c r="G867" s="20" t="s">
        <v>2779</v>
      </c>
      <c r="H867" s="20" t="s">
        <v>44</v>
      </c>
      <c r="I867" s="20" t="s">
        <v>45</v>
      </c>
      <c r="J867" s="20" t="s">
        <v>2780</v>
      </c>
      <c r="K867" s="20" t="s">
        <v>2781</v>
      </c>
      <c r="L867" s="20" t="s">
        <v>2782</v>
      </c>
      <c r="M867" s="20"/>
      <c r="N867" s="21">
        <v>23.85</v>
      </c>
      <c r="O867" s="21">
        <v>0</v>
      </c>
      <c r="P867" s="20"/>
      <c r="Q867" s="19">
        <v>45523</v>
      </c>
      <c r="R867" s="20"/>
      <c r="S867" s="19">
        <v>45523</v>
      </c>
      <c r="T867" s="20" t="s">
        <v>49</v>
      </c>
      <c r="U867" s="20">
        <v>1009995</v>
      </c>
      <c r="V867" s="20">
        <v>240002574</v>
      </c>
      <c r="W867" s="20" t="s">
        <v>847</v>
      </c>
      <c r="X867" s="20" t="s">
        <v>305</v>
      </c>
      <c r="Y867" s="20" t="s">
        <v>52</v>
      </c>
      <c r="Z867" s="20" t="s">
        <v>2783</v>
      </c>
      <c r="AA867" s="20" t="s">
        <v>1449</v>
      </c>
      <c r="AB867" s="20" t="s">
        <v>54</v>
      </c>
      <c r="AC867" s="20" t="s">
        <v>167</v>
      </c>
      <c r="AD867" s="20" t="s">
        <v>56</v>
      </c>
      <c r="AE867" s="20" t="s">
        <v>2494</v>
      </c>
      <c r="AF867" t="e">
        <f>VLOOKUP(L867,Contactos!B:B,1,0)</f>
        <v>#N/A</v>
      </c>
    </row>
    <row r="868" spans="1:32" ht="51" x14ac:dyDescent="0.2">
      <c r="A868" s="4">
        <f t="shared" si="40"/>
        <v>866</v>
      </c>
      <c r="B868" s="4" t="str">
        <f t="shared" si="41"/>
        <v>B010-00020188</v>
      </c>
      <c r="C868" s="4" t="str">
        <f>IFERROR(VLOOKUP(F868,Tablas!$A$1:$B$3,2,0),"")</f>
        <v>Boleta</v>
      </c>
      <c r="D868" s="4" t="str">
        <f t="shared" si="42"/>
        <v>Ecom - CONTADO / CASH - PE 4429 TEL: 932132808 ENVÍO Basado en Pedidos de</v>
      </c>
      <c r="E868" s="19">
        <v>45530</v>
      </c>
      <c r="F868" s="20" t="s">
        <v>842</v>
      </c>
      <c r="G868" s="20" t="s">
        <v>2784</v>
      </c>
      <c r="H868" s="20" t="s">
        <v>44</v>
      </c>
      <c r="I868" s="20" t="s">
        <v>45</v>
      </c>
      <c r="J868" s="20" t="s">
        <v>2785</v>
      </c>
      <c r="K868" s="20" t="s">
        <v>2786</v>
      </c>
      <c r="L868" s="20" t="s">
        <v>2787</v>
      </c>
      <c r="M868" s="20"/>
      <c r="N868" s="21">
        <v>23.92</v>
      </c>
      <c r="O868" s="21">
        <v>0</v>
      </c>
      <c r="P868" s="20"/>
      <c r="Q868" s="19">
        <v>45530</v>
      </c>
      <c r="R868" s="20"/>
      <c r="S868" s="19">
        <v>45530</v>
      </c>
      <c r="T868" s="20" t="s">
        <v>49</v>
      </c>
      <c r="U868" s="20">
        <v>1013473</v>
      </c>
      <c r="V868" s="20">
        <v>240002725</v>
      </c>
      <c r="W868" s="20" t="s">
        <v>847</v>
      </c>
      <c r="X868" s="20" t="s">
        <v>274</v>
      </c>
      <c r="Y868" s="20" t="s">
        <v>52</v>
      </c>
      <c r="Z868" s="20" t="s">
        <v>2788</v>
      </c>
      <c r="AA868" s="20" t="s">
        <v>2789</v>
      </c>
      <c r="AB868" s="20" t="s">
        <v>2790</v>
      </c>
      <c r="AC868" s="20" t="s">
        <v>689</v>
      </c>
      <c r="AD868" s="20" t="s">
        <v>56</v>
      </c>
      <c r="AE868" s="20" t="s">
        <v>864</v>
      </c>
      <c r="AF868" t="e">
        <f>VLOOKUP(L868,Contactos!B:B,1,0)</f>
        <v>#N/A</v>
      </c>
    </row>
    <row r="869" spans="1:32" ht="25.5" x14ac:dyDescent="0.2">
      <c r="A869" s="4">
        <f t="shared" si="40"/>
        <v>867</v>
      </c>
      <c r="B869" s="4" t="str">
        <f t="shared" si="41"/>
        <v>B010-00020221</v>
      </c>
      <c r="C869" s="4" t="str">
        <f>IFERROR(VLOOKUP(F869,Tablas!$A$1:$B$3,2,0),"")</f>
        <v>Boleta</v>
      </c>
      <c r="D869" s="4" t="str">
        <f t="shared" si="42"/>
        <v xml:space="preserve"> - CONTADO / CASH - ENTEL AGOSTO 2024</v>
      </c>
      <c r="E869" s="19">
        <v>45533</v>
      </c>
      <c r="F869" s="20" t="s">
        <v>842</v>
      </c>
      <c r="G869" s="20" t="s">
        <v>2791</v>
      </c>
      <c r="H869" s="20" t="s">
        <v>44</v>
      </c>
      <c r="I869" s="20" t="s">
        <v>45</v>
      </c>
      <c r="J869" s="20" t="s">
        <v>2792</v>
      </c>
      <c r="K869" s="20" t="s">
        <v>2793</v>
      </c>
      <c r="L869" s="20" t="s">
        <v>2794</v>
      </c>
      <c r="M869" s="20"/>
      <c r="N869" s="21">
        <v>24</v>
      </c>
      <c r="O869" s="21">
        <v>0</v>
      </c>
      <c r="P869" s="20"/>
      <c r="Q869" s="19">
        <v>45533</v>
      </c>
      <c r="R869" s="20"/>
      <c r="S869" s="19">
        <v>45533</v>
      </c>
      <c r="T869" s="20" t="s">
        <v>49</v>
      </c>
      <c r="U869" s="20">
        <v>1016700</v>
      </c>
      <c r="V869" s="20">
        <v>240002758</v>
      </c>
      <c r="W869" s="20" t="s">
        <v>847</v>
      </c>
      <c r="X869" s="20" t="s">
        <v>2795</v>
      </c>
      <c r="Y869" s="20" t="s">
        <v>52</v>
      </c>
      <c r="Z869" s="20" t="s">
        <v>2796</v>
      </c>
      <c r="AA869" s="20" t="s">
        <v>457</v>
      </c>
      <c r="AB869" s="20" t="s">
        <v>54</v>
      </c>
      <c r="AC869" s="20" t="s">
        <v>167</v>
      </c>
      <c r="AD869" s="20" t="s">
        <v>56</v>
      </c>
      <c r="AE869" s="20"/>
      <c r="AF869" t="e">
        <f>VLOOKUP(L869,Contactos!B:B,1,0)</f>
        <v>#N/A</v>
      </c>
    </row>
    <row r="870" spans="1:32" ht="63.75" x14ac:dyDescent="0.2">
      <c r="A870" s="4">
        <f t="shared" si="40"/>
        <v>868</v>
      </c>
      <c r="B870" s="4" t="str">
        <f t="shared" si="41"/>
        <v>B010-00015853</v>
      </c>
      <c r="C870" s="4" t="str">
        <f>IFERROR(VLOOKUP(F870,Tablas!$A$1:$B$3,2,0),"")</f>
        <v>Boleta</v>
      </c>
      <c r="D870" s="4" t="str">
        <f t="shared" si="42"/>
        <v>Falabella - CONTADO / CASH - 230003306 Basado en Entregas 09-0010-00056085.</v>
      </c>
      <c r="E870" s="19">
        <v>45138</v>
      </c>
      <c r="F870" s="20" t="s">
        <v>842</v>
      </c>
      <c r="G870" s="20" t="s">
        <v>2797</v>
      </c>
      <c r="H870" s="20" t="s">
        <v>44</v>
      </c>
      <c r="I870" s="20" t="s">
        <v>45</v>
      </c>
      <c r="J870" s="20" t="s">
        <v>2798</v>
      </c>
      <c r="K870" s="20" t="s">
        <v>2799</v>
      </c>
      <c r="L870" s="20" t="s">
        <v>2800</v>
      </c>
      <c r="M870" s="20"/>
      <c r="N870" s="21">
        <v>24.25</v>
      </c>
      <c r="O870" s="21">
        <v>0</v>
      </c>
      <c r="P870" s="20"/>
      <c r="Q870" s="19">
        <v>45138</v>
      </c>
      <c r="R870" s="20"/>
      <c r="S870" s="19">
        <v>45138</v>
      </c>
      <c r="T870" s="20" t="s">
        <v>49</v>
      </c>
      <c r="U870" s="20">
        <v>828602</v>
      </c>
      <c r="V870" s="20">
        <v>230002094</v>
      </c>
      <c r="W870" s="20" t="s">
        <v>847</v>
      </c>
      <c r="X870" s="20" t="s">
        <v>274</v>
      </c>
      <c r="Y870" s="20" t="s">
        <v>52</v>
      </c>
      <c r="Z870" s="20" t="s">
        <v>2801</v>
      </c>
      <c r="AA870" s="20" t="s">
        <v>2802</v>
      </c>
      <c r="AB870" s="20" t="s">
        <v>544</v>
      </c>
      <c r="AC870" s="20" t="s">
        <v>167</v>
      </c>
      <c r="AD870" s="20" t="s">
        <v>56</v>
      </c>
      <c r="AE870" s="20" t="s">
        <v>1838</v>
      </c>
      <c r="AF870" t="e">
        <f>VLOOKUP(L870,Contactos!B:B,1,0)</f>
        <v>#N/A</v>
      </c>
    </row>
    <row r="871" spans="1:32" ht="51" x14ac:dyDescent="0.2">
      <c r="A871" s="4">
        <f t="shared" si="40"/>
        <v>869</v>
      </c>
      <c r="B871" s="4" t="str">
        <f t="shared" si="41"/>
        <v>B010-00020441</v>
      </c>
      <c r="C871" s="4" t="str">
        <f>IFERROR(VLOOKUP(F871,Tablas!$A$1:$B$3,2,0),"")</f>
        <v>Boleta</v>
      </c>
      <c r="D871" s="4" t="str">
        <f t="shared" si="42"/>
        <v>Venta Asistida - CONTADO / CASH - PE 4915 TEL: 959123270 ENVÍO Basado en Entregas 09</v>
      </c>
      <c r="E871" s="19">
        <v>45554</v>
      </c>
      <c r="F871" s="20" t="s">
        <v>842</v>
      </c>
      <c r="G871" s="20" t="s">
        <v>2803</v>
      </c>
      <c r="H871" s="20" t="s">
        <v>44</v>
      </c>
      <c r="I871" s="20" t="s">
        <v>45</v>
      </c>
      <c r="J871" s="20" t="s">
        <v>2804</v>
      </c>
      <c r="K871" s="20" t="s">
        <v>2805</v>
      </c>
      <c r="L871" s="20" t="s">
        <v>2806</v>
      </c>
      <c r="M871" s="20"/>
      <c r="N871" s="21">
        <v>24.42</v>
      </c>
      <c r="O871" s="21">
        <v>0</v>
      </c>
      <c r="P871" s="20"/>
      <c r="Q871" s="19">
        <v>45554</v>
      </c>
      <c r="R871" s="20"/>
      <c r="S871" s="19">
        <v>45554</v>
      </c>
      <c r="T871" s="20" t="s">
        <v>49</v>
      </c>
      <c r="U871" s="20">
        <v>1026244</v>
      </c>
      <c r="V871" s="20">
        <v>240002978</v>
      </c>
      <c r="W871" s="20" t="s">
        <v>847</v>
      </c>
      <c r="X871" s="20" t="s">
        <v>274</v>
      </c>
      <c r="Y871" s="20" t="s">
        <v>52</v>
      </c>
      <c r="Z871" s="20" t="s">
        <v>2807</v>
      </c>
      <c r="AA871" s="20" t="s">
        <v>808</v>
      </c>
      <c r="AB871" s="20" t="s">
        <v>54</v>
      </c>
      <c r="AC871" s="20" t="s">
        <v>689</v>
      </c>
      <c r="AD871" s="20" t="s">
        <v>56</v>
      </c>
      <c r="AE871" s="20" t="s">
        <v>983</v>
      </c>
      <c r="AF871" t="e">
        <f>VLOOKUP(L871,Contactos!B:B,1,0)</f>
        <v>#N/A</v>
      </c>
    </row>
    <row r="872" spans="1:32" ht="63.75" x14ac:dyDescent="0.2">
      <c r="A872" s="4">
        <f t="shared" si="40"/>
        <v>870</v>
      </c>
      <c r="B872" s="4" t="str">
        <f t="shared" si="41"/>
        <v>B010-00018011</v>
      </c>
      <c r="C872" s="4" t="str">
        <f>IFERROR(VLOOKUP(F872,Tablas!$A$1:$B$3,2,0),"")</f>
        <v>Boleta</v>
      </c>
      <c r="D872" s="4" t="str">
        <f t="shared" si="42"/>
        <v>Juntoz - CONTADO / CASH - PE 0929 JUNTOZ Basado en Entregas 09-0010-00059056</v>
      </c>
      <c r="E872" s="19">
        <v>45348</v>
      </c>
      <c r="F872" s="20" t="s">
        <v>842</v>
      </c>
      <c r="G872" s="20" t="s">
        <v>2808</v>
      </c>
      <c r="H872" s="20" t="s">
        <v>44</v>
      </c>
      <c r="I872" s="20" t="s">
        <v>45</v>
      </c>
      <c r="J872" s="20" t="s">
        <v>2809</v>
      </c>
      <c r="K872" s="20" t="s">
        <v>2810</v>
      </c>
      <c r="L872" s="20" t="s">
        <v>2811</v>
      </c>
      <c r="M872" s="20"/>
      <c r="N872" s="21">
        <v>24.47</v>
      </c>
      <c r="O872" s="21">
        <v>0</v>
      </c>
      <c r="P872" s="20"/>
      <c r="Q872" s="19">
        <v>45348</v>
      </c>
      <c r="R872" s="20"/>
      <c r="S872" s="19">
        <v>45348</v>
      </c>
      <c r="T872" s="20" t="s">
        <v>49</v>
      </c>
      <c r="U872" s="20">
        <v>925628</v>
      </c>
      <c r="V872" s="20">
        <v>240000485</v>
      </c>
      <c r="W872" s="20" t="s">
        <v>847</v>
      </c>
      <c r="X872" s="20" t="s">
        <v>305</v>
      </c>
      <c r="Y872" s="20" t="s">
        <v>52</v>
      </c>
      <c r="Z872" s="20" t="s">
        <v>2812</v>
      </c>
      <c r="AA872" s="20" t="s">
        <v>2813</v>
      </c>
      <c r="AB872" s="20" t="s">
        <v>270</v>
      </c>
      <c r="AC872" s="20" t="s">
        <v>167</v>
      </c>
      <c r="AD872" s="20" t="s">
        <v>56</v>
      </c>
      <c r="AE872" s="20" t="s">
        <v>851</v>
      </c>
      <c r="AF872" t="e">
        <f>VLOOKUP(L872,Contactos!B:B,1,0)</f>
        <v>#N/A</v>
      </c>
    </row>
    <row r="873" spans="1:32" ht="51" x14ac:dyDescent="0.2">
      <c r="A873" s="4">
        <f t="shared" si="40"/>
        <v>871</v>
      </c>
      <c r="B873" s="4" t="str">
        <f t="shared" si="41"/>
        <v>B010-00018998</v>
      </c>
      <c r="C873" s="4" t="str">
        <f>IFERROR(VLOOKUP(F873,Tablas!$A$1:$B$3,2,0),"")</f>
        <v>Boleta</v>
      </c>
      <c r="D873" s="4" t="str">
        <f t="shared" si="42"/>
        <v>Ripley - CONTADO / CASH - PE 2553 RIPLEY Basado en Entregas 09-0007-00000560</v>
      </c>
      <c r="E873" s="19">
        <v>45436</v>
      </c>
      <c r="F873" s="20" t="s">
        <v>842</v>
      </c>
      <c r="G873" s="20" t="s">
        <v>2814</v>
      </c>
      <c r="H873" s="20" t="s">
        <v>44</v>
      </c>
      <c r="I873" s="20" t="s">
        <v>45</v>
      </c>
      <c r="J873" s="20" t="s">
        <v>2815</v>
      </c>
      <c r="K873" s="20" t="s">
        <v>2816</v>
      </c>
      <c r="L873" s="20" t="s">
        <v>2817</v>
      </c>
      <c r="M873" s="20"/>
      <c r="N873" s="21">
        <v>24.48</v>
      </c>
      <c r="O873" s="21">
        <v>0</v>
      </c>
      <c r="P873" s="20"/>
      <c r="Q873" s="19">
        <v>45436</v>
      </c>
      <c r="R873" s="20"/>
      <c r="S873" s="19">
        <v>45436</v>
      </c>
      <c r="T873" s="20" t="s">
        <v>49</v>
      </c>
      <c r="U873" s="20">
        <v>970070</v>
      </c>
      <c r="V873" s="20">
        <v>240001530</v>
      </c>
      <c r="W873" s="20" t="s">
        <v>847</v>
      </c>
      <c r="X873" s="20" t="s">
        <v>274</v>
      </c>
      <c r="Y873" s="20" t="s">
        <v>52</v>
      </c>
      <c r="Z873" s="20" t="s">
        <v>2818</v>
      </c>
      <c r="AA873" s="20" t="s">
        <v>808</v>
      </c>
      <c r="AB873" s="20" t="s">
        <v>54</v>
      </c>
      <c r="AC873" s="20" t="s">
        <v>167</v>
      </c>
      <c r="AD873" s="20" t="s">
        <v>56</v>
      </c>
      <c r="AE873" s="20" t="s">
        <v>2574</v>
      </c>
      <c r="AF873" t="e">
        <f>VLOOKUP(L873,Contactos!B:B,1,0)</f>
        <v>#N/A</v>
      </c>
    </row>
    <row r="874" spans="1:32" ht="63.75" x14ac:dyDescent="0.2">
      <c r="A874" s="4">
        <f t="shared" si="40"/>
        <v>872</v>
      </c>
      <c r="B874" s="4" t="str">
        <f t="shared" si="41"/>
        <v>B010-00019426</v>
      </c>
      <c r="C874" s="4" t="str">
        <f>IFERROR(VLOOKUP(F874,Tablas!$A$1:$B$3,2,0),"")</f>
        <v>Boleta</v>
      </c>
      <c r="D874" s="4" t="str">
        <f t="shared" si="42"/>
        <v>Ripley - CONTADO / CASH - PE 3282 RIPLEY  n.º 6694336901-A Basado en Entrega</v>
      </c>
      <c r="E874" s="19">
        <v>45477</v>
      </c>
      <c r="F874" s="20" t="s">
        <v>842</v>
      </c>
      <c r="G874" s="20" t="s">
        <v>2819</v>
      </c>
      <c r="H874" s="20" t="s">
        <v>44</v>
      </c>
      <c r="I874" s="20" t="s">
        <v>45</v>
      </c>
      <c r="J874" s="20" t="s">
        <v>2820</v>
      </c>
      <c r="K874" s="20" t="s">
        <v>2821</v>
      </c>
      <c r="L874" s="20" t="s">
        <v>2822</v>
      </c>
      <c r="M874" s="20"/>
      <c r="N874" s="21">
        <v>24.48</v>
      </c>
      <c r="O874" s="21">
        <v>0</v>
      </c>
      <c r="P874" s="20"/>
      <c r="Q874" s="19">
        <v>45477</v>
      </c>
      <c r="R874" s="20"/>
      <c r="S874" s="19">
        <v>45477</v>
      </c>
      <c r="T874" s="20" t="s">
        <v>49</v>
      </c>
      <c r="U874" s="20">
        <v>990323</v>
      </c>
      <c r="V874" s="20">
        <v>240001961</v>
      </c>
      <c r="W874" s="20" t="s">
        <v>847</v>
      </c>
      <c r="X874" s="20" t="s">
        <v>274</v>
      </c>
      <c r="Y874" s="20" t="s">
        <v>52</v>
      </c>
      <c r="Z874" s="20" t="s">
        <v>2823</v>
      </c>
      <c r="AA874" s="20" t="s">
        <v>1449</v>
      </c>
      <c r="AB874" s="20" t="s">
        <v>54</v>
      </c>
      <c r="AC874" s="20" t="s">
        <v>167</v>
      </c>
      <c r="AD874" s="20" t="s">
        <v>56</v>
      </c>
      <c r="AE874" s="20" t="s">
        <v>2574</v>
      </c>
      <c r="AF874" t="e">
        <f>VLOOKUP(L874,Contactos!B:B,1,0)</f>
        <v>#N/A</v>
      </c>
    </row>
    <row r="875" spans="1:32" ht="51" x14ac:dyDescent="0.2">
      <c r="A875" s="4">
        <f t="shared" si="40"/>
        <v>873</v>
      </c>
      <c r="B875" s="4" t="str">
        <f t="shared" si="41"/>
        <v>B010-00020464</v>
      </c>
      <c r="C875" s="4" t="str">
        <f>IFERROR(VLOOKUP(F875,Tablas!$A$1:$B$3,2,0),"")</f>
        <v>Boleta</v>
      </c>
      <c r="D875" s="4" t="str">
        <f t="shared" si="42"/>
        <v>Ecom - CONTADO / CASH - PE 4917 TEL: 989714890 ENVÍO Basado en Pedidos de</v>
      </c>
      <c r="E875" s="19">
        <v>45554</v>
      </c>
      <c r="F875" s="20" t="s">
        <v>842</v>
      </c>
      <c r="G875" s="20" t="s">
        <v>2824</v>
      </c>
      <c r="H875" s="20" t="s">
        <v>44</v>
      </c>
      <c r="I875" s="20" t="s">
        <v>45</v>
      </c>
      <c r="J875" s="20" t="s">
        <v>2825</v>
      </c>
      <c r="K875" s="20" t="s">
        <v>2826</v>
      </c>
      <c r="L875" s="20" t="s">
        <v>2827</v>
      </c>
      <c r="M875" s="20"/>
      <c r="N875" s="21">
        <v>24.51</v>
      </c>
      <c r="O875" s="21">
        <v>0</v>
      </c>
      <c r="P875" s="20"/>
      <c r="Q875" s="19">
        <v>45554</v>
      </c>
      <c r="R875" s="20"/>
      <c r="S875" s="19">
        <v>45554</v>
      </c>
      <c r="T875" s="20" t="s">
        <v>49</v>
      </c>
      <c r="U875" s="20">
        <v>1026646</v>
      </c>
      <c r="V875" s="20">
        <v>240003001</v>
      </c>
      <c r="W875" s="20" t="s">
        <v>847</v>
      </c>
      <c r="X875" s="20" t="s">
        <v>305</v>
      </c>
      <c r="Y875" s="20" t="s">
        <v>52</v>
      </c>
      <c r="Z875" s="20" t="s">
        <v>2828</v>
      </c>
      <c r="AA875" s="20" t="s">
        <v>808</v>
      </c>
      <c r="AB875" s="20" t="s">
        <v>863</v>
      </c>
      <c r="AC875" s="20" t="s">
        <v>689</v>
      </c>
      <c r="AD875" s="20" t="s">
        <v>56</v>
      </c>
      <c r="AE875" s="20" t="s">
        <v>864</v>
      </c>
      <c r="AF875" t="e">
        <f>VLOOKUP(L875,Contactos!B:B,1,0)</f>
        <v>#N/A</v>
      </c>
    </row>
    <row r="876" spans="1:32" ht="63.75" x14ac:dyDescent="0.2">
      <c r="A876" s="4">
        <f t="shared" si="40"/>
        <v>874</v>
      </c>
      <c r="B876" s="4" t="str">
        <f t="shared" si="41"/>
        <v>B010-00020300</v>
      </c>
      <c r="C876" s="4" t="str">
        <f>IFERROR(VLOOKUP(F876,Tablas!$A$1:$B$3,2,0),"")</f>
        <v>Boleta</v>
      </c>
      <c r="D876" s="4" t="str">
        <f t="shared" si="42"/>
        <v>Nacional - CREDITO 30 DIAS / CREDIT 30 DAYS - Ofertas de ventas - ERCAGV000801. PE: 4617 Basado</v>
      </c>
      <c r="E876" s="19">
        <v>45540</v>
      </c>
      <c r="F876" s="20" t="s">
        <v>842</v>
      </c>
      <c r="G876" s="20" t="s">
        <v>2829</v>
      </c>
      <c r="H876" s="20" t="s">
        <v>44</v>
      </c>
      <c r="I876" s="20" t="s">
        <v>45</v>
      </c>
      <c r="J876" s="20" t="s">
        <v>2830</v>
      </c>
      <c r="K876" s="20" t="s">
        <v>2831</v>
      </c>
      <c r="L876" s="20" t="s">
        <v>2832</v>
      </c>
      <c r="M876" s="20"/>
      <c r="N876" s="21">
        <v>25.03</v>
      </c>
      <c r="O876" s="21">
        <v>0</v>
      </c>
      <c r="P876" s="20"/>
      <c r="Q876" s="19">
        <v>45540</v>
      </c>
      <c r="R876" s="20"/>
      <c r="S876" s="19">
        <v>45570</v>
      </c>
      <c r="T876" s="20" t="s">
        <v>643</v>
      </c>
      <c r="U876" s="20">
        <v>1019146</v>
      </c>
      <c r="V876" s="20">
        <v>240002837</v>
      </c>
      <c r="W876" s="20" t="s">
        <v>847</v>
      </c>
      <c r="X876" s="20" t="s">
        <v>274</v>
      </c>
      <c r="Y876" s="20" t="s">
        <v>52</v>
      </c>
      <c r="Z876" s="20" t="s">
        <v>2833</v>
      </c>
      <c r="AA876" s="20" t="s">
        <v>353</v>
      </c>
      <c r="AB876" s="20" t="s">
        <v>54</v>
      </c>
      <c r="AC876" s="20" t="s">
        <v>167</v>
      </c>
      <c r="AD876" s="20" t="s">
        <v>56</v>
      </c>
      <c r="AE876" s="20" t="s">
        <v>1014</v>
      </c>
      <c r="AF876" t="e">
        <f>VLOOKUP(L876,Contactos!B:B,1,0)</f>
        <v>#N/A</v>
      </c>
    </row>
    <row r="877" spans="1:32" ht="63.75" x14ac:dyDescent="0.2">
      <c r="A877" s="4">
        <f t="shared" si="40"/>
        <v>875</v>
      </c>
      <c r="B877" s="4" t="str">
        <f t="shared" si="41"/>
        <v>B010-00016992</v>
      </c>
      <c r="C877" s="4" t="str">
        <f>IFERROR(VLOOKUP(F877,Tablas!$A$1:$B$3,2,0),"")</f>
        <v>Boleta</v>
      </c>
      <c r="D877" s="4" t="str">
        <f t="shared" si="42"/>
        <v>Juntoz - CONTADO / CASH - PE 5211 JUNTOZ Basado en Entregas 09-0010-00057809</v>
      </c>
      <c r="E877" s="19">
        <v>45271</v>
      </c>
      <c r="F877" s="20" t="s">
        <v>842</v>
      </c>
      <c r="G877" s="20" t="s">
        <v>2834</v>
      </c>
      <c r="H877" s="20" t="s">
        <v>44</v>
      </c>
      <c r="I877" s="20" t="s">
        <v>45</v>
      </c>
      <c r="J877" s="20" t="s">
        <v>2835</v>
      </c>
      <c r="K877" s="20" t="s">
        <v>2836</v>
      </c>
      <c r="L877" s="20" t="s">
        <v>2837</v>
      </c>
      <c r="M877" s="20"/>
      <c r="N877" s="21">
        <v>25.14</v>
      </c>
      <c r="O877" s="21">
        <v>0</v>
      </c>
      <c r="P877" s="20"/>
      <c r="Q877" s="19">
        <v>45271</v>
      </c>
      <c r="R877" s="20"/>
      <c r="S877" s="19">
        <v>45271</v>
      </c>
      <c r="T877" s="20" t="s">
        <v>49</v>
      </c>
      <c r="U877" s="20">
        <v>886712</v>
      </c>
      <c r="V877" s="20">
        <v>230003306</v>
      </c>
      <c r="W877" s="20" t="s">
        <v>847</v>
      </c>
      <c r="X877" s="20" t="s">
        <v>305</v>
      </c>
      <c r="Y877" s="20" t="s">
        <v>52</v>
      </c>
      <c r="Z877" s="20" t="s">
        <v>2838</v>
      </c>
      <c r="AA877" s="20" t="s">
        <v>2839</v>
      </c>
      <c r="AB877" s="20" t="s">
        <v>789</v>
      </c>
      <c r="AC877" s="20" t="s">
        <v>167</v>
      </c>
      <c r="AD877" s="20" t="s">
        <v>56</v>
      </c>
      <c r="AE877" s="20" t="s">
        <v>851</v>
      </c>
      <c r="AF877" t="e">
        <f>VLOOKUP(L877,Contactos!B:B,1,0)</f>
        <v>#N/A</v>
      </c>
    </row>
    <row r="878" spans="1:32" ht="63.75" x14ac:dyDescent="0.2">
      <c r="A878" s="4">
        <f t="shared" si="40"/>
        <v>876</v>
      </c>
      <c r="B878" s="4" t="str">
        <f t="shared" si="41"/>
        <v>B010-00019355</v>
      </c>
      <c r="C878" s="4" t="str">
        <f>IFERROR(VLOOKUP(F878,Tablas!$A$1:$B$3,2,0),"")</f>
        <v>Boleta</v>
      </c>
      <c r="D878" s="4" t="str">
        <f t="shared" si="42"/>
        <v>Juntoz - CONTADO / CASH - PE 3089 JUNTOZ Basado en Entregas 09-0007-00001079</v>
      </c>
      <c r="E878" s="19">
        <v>45469</v>
      </c>
      <c r="F878" s="20" t="s">
        <v>842</v>
      </c>
      <c r="G878" s="20" t="s">
        <v>2840</v>
      </c>
      <c r="H878" s="20" t="s">
        <v>44</v>
      </c>
      <c r="I878" s="20" t="s">
        <v>45</v>
      </c>
      <c r="J878" s="20" t="s">
        <v>2841</v>
      </c>
      <c r="K878" s="20" t="s">
        <v>2842</v>
      </c>
      <c r="L878" s="20" t="s">
        <v>2843</v>
      </c>
      <c r="M878" s="20"/>
      <c r="N878" s="21">
        <v>25.47</v>
      </c>
      <c r="O878" s="21">
        <v>0</v>
      </c>
      <c r="P878" s="20"/>
      <c r="Q878" s="19">
        <v>45469</v>
      </c>
      <c r="R878" s="20"/>
      <c r="S878" s="19">
        <v>45469</v>
      </c>
      <c r="T878" s="20" t="s">
        <v>49</v>
      </c>
      <c r="U878" s="20">
        <v>986379</v>
      </c>
      <c r="V878" s="20">
        <v>240001890</v>
      </c>
      <c r="W878" s="20" t="s">
        <v>847</v>
      </c>
      <c r="X878" s="20" t="s">
        <v>305</v>
      </c>
      <c r="Y878" s="20" t="s">
        <v>52</v>
      </c>
      <c r="Z878" s="20" t="s">
        <v>2844</v>
      </c>
      <c r="AA878" s="20" t="s">
        <v>353</v>
      </c>
      <c r="AB878" s="20" t="s">
        <v>54</v>
      </c>
      <c r="AC878" s="20" t="s">
        <v>167</v>
      </c>
      <c r="AD878" s="20" t="s">
        <v>56</v>
      </c>
      <c r="AE878" s="20" t="s">
        <v>851</v>
      </c>
      <c r="AF878" t="e">
        <f>VLOOKUP(L878,Contactos!B:B,1,0)</f>
        <v>#N/A</v>
      </c>
    </row>
    <row r="879" spans="1:32" ht="76.5" x14ac:dyDescent="0.2">
      <c r="A879" s="4">
        <f t="shared" si="40"/>
        <v>877</v>
      </c>
      <c r="B879" s="4" t="str">
        <f t="shared" si="41"/>
        <v>B010-00020058</v>
      </c>
      <c r="C879" s="4" t="str">
        <f>IFERROR(VLOOKUP(F879,Tablas!$A$1:$B$3,2,0),"")</f>
        <v>Boleta</v>
      </c>
      <c r="D879" s="4" t="str">
        <f t="shared" si="42"/>
        <v>Ecom - CONTADO / CASH - PE 4222 SHALOM RECOGE:SMITH CHARLY RAMIREZ MALCA D</v>
      </c>
      <c r="E879" s="19">
        <v>45523</v>
      </c>
      <c r="F879" s="20" t="s">
        <v>842</v>
      </c>
      <c r="G879" s="20" t="s">
        <v>2845</v>
      </c>
      <c r="H879" s="20" t="s">
        <v>44</v>
      </c>
      <c r="I879" s="20" t="s">
        <v>45</v>
      </c>
      <c r="J879" s="20" t="s">
        <v>2846</v>
      </c>
      <c r="K879" s="20" t="s">
        <v>2847</v>
      </c>
      <c r="L879" s="20" t="s">
        <v>2848</v>
      </c>
      <c r="M879" s="20"/>
      <c r="N879" s="21">
        <v>25.78</v>
      </c>
      <c r="O879" s="21">
        <v>0</v>
      </c>
      <c r="P879" s="20"/>
      <c r="Q879" s="19">
        <v>45523</v>
      </c>
      <c r="R879" s="20"/>
      <c r="S879" s="19">
        <v>45523</v>
      </c>
      <c r="T879" s="20" t="s">
        <v>49</v>
      </c>
      <c r="U879" s="20">
        <v>1010149</v>
      </c>
      <c r="V879" s="20">
        <v>240002594</v>
      </c>
      <c r="W879" s="20" t="s">
        <v>847</v>
      </c>
      <c r="X879" s="20" t="s">
        <v>305</v>
      </c>
      <c r="Y879" s="20" t="s">
        <v>52</v>
      </c>
      <c r="Z879" s="20" t="s">
        <v>2849</v>
      </c>
      <c r="AA879" s="20" t="s">
        <v>2850</v>
      </c>
      <c r="AB879" s="20" t="s">
        <v>309</v>
      </c>
      <c r="AC879" s="20" t="s">
        <v>309</v>
      </c>
      <c r="AD879" s="20" t="s">
        <v>56</v>
      </c>
      <c r="AE879" s="20" t="s">
        <v>864</v>
      </c>
      <c r="AF879" t="e">
        <f>VLOOKUP(L879,Contactos!B:B,1,0)</f>
        <v>#N/A</v>
      </c>
    </row>
    <row r="880" spans="1:32" ht="63.75" x14ac:dyDescent="0.2">
      <c r="A880" s="4">
        <f t="shared" si="40"/>
        <v>878</v>
      </c>
      <c r="B880" s="4" t="str">
        <f t="shared" si="41"/>
        <v>B010-00015973</v>
      </c>
      <c r="C880" s="4" t="str">
        <f>IFERROR(VLOOKUP(F880,Tablas!$A$1:$B$3,2,0),"")</f>
        <v>Boleta</v>
      </c>
      <c r="D880" s="4" t="str">
        <f t="shared" si="42"/>
        <v>Falabella - CONTADO / CASH - 230003457 Basado en Entregas 09-0010-00056218.</v>
      </c>
      <c r="E880" s="19">
        <v>45149</v>
      </c>
      <c r="F880" s="20" t="s">
        <v>842</v>
      </c>
      <c r="G880" s="20" t="s">
        <v>2851</v>
      </c>
      <c r="H880" s="20" t="s">
        <v>44</v>
      </c>
      <c r="I880" s="20" t="s">
        <v>45</v>
      </c>
      <c r="J880" s="20" t="s">
        <v>2852</v>
      </c>
      <c r="K880" s="20" t="s">
        <v>2853</v>
      </c>
      <c r="L880" s="20" t="s">
        <v>2854</v>
      </c>
      <c r="M880" s="20"/>
      <c r="N880" s="21">
        <v>25.95</v>
      </c>
      <c r="O880" s="21">
        <v>0</v>
      </c>
      <c r="P880" s="20"/>
      <c r="Q880" s="19">
        <v>45149</v>
      </c>
      <c r="R880" s="20"/>
      <c r="S880" s="19">
        <v>45149</v>
      </c>
      <c r="T880" s="20" t="s">
        <v>49</v>
      </c>
      <c r="U880" s="20">
        <v>833291</v>
      </c>
      <c r="V880" s="20">
        <v>230002240</v>
      </c>
      <c r="W880" s="20" t="s">
        <v>847</v>
      </c>
      <c r="X880" s="20" t="s">
        <v>274</v>
      </c>
      <c r="Y880" s="20" t="s">
        <v>52</v>
      </c>
      <c r="Z880" s="20" t="s">
        <v>2855</v>
      </c>
      <c r="AA880" s="20" t="s">
        <v>2856</v>
      </c>
      <c r="AB880" s="20" t="s">
        <v>2671</v>
      </c>
      <c r="AC880" s="20" t="s">
        <v>2671</v>
      </c>
      <c r="AD880" s="20" t="s">
        <v>56</v>
      </c>
      <c r="AE880" s="20" t="s">
        <v>1838</v>
      </c>
      <c r="AF880" t="e">
        <f>VLOOKUP(L880,Contactos!B:B,1,0)</f>
        <v>#N/A</v>
      </c>
    </row>
    <row r="881" spans="1:32" ht="63.75" x14ac:dyDescent="0.2">
      <c r="A881" s="4">
        <f t="shared" si="40"/>
        <v>879</v>
      </c>
      <c r="B881" s="4" t="str">
        <f t="shared" si="41"/>
        <v>B010-00015870</v>
      </c>
      <c r="C881" s="4" t="str">
        <f>IFERROR(VLOOKUP(F881,Tablas!$A$1:$B$3,2,0),"")</f>
        <v>Boleta</v>
      </c>
      <c r="D881" s="4" t="str">
        <f t="shared" si="42"/>
        <v>Falabella - CONTADO / CASH - 230003334 Pedidos de cliente - CMK046766472 Basado</v>
      </c>
      <c r="E881" s="19">
        <v>45140</v>
      </c>
      <c r="F881" s="20" t="s">
        <v>842</v>
      </c>
      <c r="G881" s="20" t="s">
        <v>2857</v>
      </c>
      <c r="H881" s="20" t="s">
        <v>44</v>
      </c>
      <c r="I881" s="20" t="s">
        <v>45</v>
      </c>
      <c r="J881" s="20" t="s">
        <v>2858</v>
      </c>
      <c r="K881" s="20" t="s">
        <v>2859</v>
      </c>
      <c r="L881" s="20" t="s">
        <v>2860</v>
      </c>
      <c r="M881" s="20"/>
      <c r="N881" s="21">
        <v>26.08</v>
      </c>
      <c r="O881" s="21">
        <v>0</v>
      </c>
      <c r="P881" s="20"/>
      <c r="Q881" s="19">
        <v>45140</v>
      </c>
      <c r="R881" s="20"/>
      <c r="S881" s="19">
        <v>45140</v>
      </c>
      <c r="T881" s="20" t="s">
        <v>49</v>
      </c>
      <c r="U881" s="20">
        <v>829660</v>
      </c>
      <c r="V881" s="20">
        <v>230002111</v>
      </c>
      <c r="W881" s="20" t="s">
        <v>847</v>
      </c>
      <c r="X881" s="20" t="s">
        <v>305</v>
      </c>
      <c r="Y881" s="20" t="s">
        <v>52</v>
      </c>
      <c r="Z881" s="20" t="s">
        <v>2861</v>
      </c>
      <c r="AA881" s="20" t="s">
        <v>2862</v>
      </c>
      <c r="AB881" s="20" t="s">
        <v>576</v>
      </c>
      <c r="AC881" s="20" t="s">
        <v>167</v>
      </c>
      <c r="AD881" s="20" t="s">
        <v>56</v>
      </c>
      <c r="AE881" s="20" t="s">
        <v>1838</v>
      </c>
      <c r="AF881" t="e">
        <f>VLOOKUP(L881,Contactos!B:B,1,0)</f>
        <v>#N/A</v>
      </c>
    </row>
    <row r="882" spans="1:32" ht="63.75" x14ac:dyDescent="0.2">
      <c r="A882" s="4">
        <f t="shared" si="40"/>
        <v>880</v>
      </c>
      <c r="B882" s="4" t="str">
        <f t="shared" si="41"/>
        <v>B010-00015977</v>
      </c>
      <c r="C882" s="4" t="str">
        <f>IFERROR(VLOOKUP(F882,Tablas!$A$1:$B$3,2,0),"")</f>
        <v>Boleta</v>
      </c>
      <c r="D882" s="4" t="str">
        <f t="shared" si="42"/>
        <v>Falabella - CONTADO / CASH - 230003464 Basado en Entregas 09-0010-00056224.</v>
      </c>
      <c r="E882" s="19">
        <v>45149</v>
      </c>
      <c r="F882" s="20" t="s">
        <v>842</v>
      </c>
      <c r="G882" s="20" t="s">
        <v>2863</v>
      </c>
      <c r="H882" s="20" t="s">
        <v>44</v>
      </c>
      <c r="I882" s="20" t="s">
        <v>45</v>
      </c>
      <c r="J882" s="20" t="s">
        <v>2864</v>
      </c>
      <c r="K882" s="20" t="s">
        <v>2865</v>
      </c>
      <c r="L882" s="20" t="s">
        <v>2866</v>
      </c>
      <c r="M882" s="20"/>
      <c r="N882" s="21">
        <v>26.08</v>
      </c>
      <c r="O882" s="21">
        <v>0</v>
      </c>
      <c r="P882" s="20"/>
      <c r="Q882" s="19">
        <v>45149</v>
      </c>
      <c r="R882" s="20"/>
      <c r="S882" s="19">
        <v>45149</v>
      </c>
      <c r="T882" s="20" t="s">
        <v>49</v>
      </c>
      <c r="U882" s="20">
        <v>833550</v>
      </c>
      <c r="V882" s="20">
        <v>230002244</v>
      </c>
      <c r="W882" s="20" t="s">
        <v>847</v>
      </c>
      <c r="X882" s="20" t="s">
        <v>305</v>
      </c>
      <c r="Y882" s="20" t="s">
        <v>52</v>
      </c>
      <c r="Z882" s="20" t="s">
        <v>2867</v>
      </c>
      <c r="AA882" s="20" t="s">
        <v>2868</v>
      </c>
      <c r="AB882" s="20" t="s">
        <v>1413</v>
      </c>
      <c r="AC882" s="20" t="s">
        <v>167</v>
      </c>
      <c r="AD882" s="20" t="s">
        <v>56</v>
      </c>
      <c r="AE882" s="20" t="s">
        <v>1838</v>
      </c>
      <c r="AF882" t="e">
        <f>VLOOKUP(L882,Contactos!B:B,1,0)</f>
        <v>#N/A</v>
      </c>
    </row>
    <row r="883" spans="1:32" ht="63.75" x14ac:dyDescent="0.2">
      <c r="A883" s="4">
        <f t="shared" si="40"/>
        <v>881</v>
      </c>
      <c r="B883" s="4" t="str">
        <f t="shared" si="41"/>
        <v>B010-00015893</v>
      </c>
      <c r="C883" s="4" t="str">
        <f>IFERROR(VLOOKUP(F883,Tablas!$A$1:$B$3,2,0),"")</f>
        <v>Boleta</v>
      </c>
      <c r="D883" s="4" t="str">
        <f t="shared" si="42"/>
        <v>Falabella - CONTADO / CASH - 230003362 Basado en Entregas 09-0010-00056135.</v>
      </c>
      <c r="E883" s="19">
        <v>45145</v>
      </c>
      <c r="F883" s="20" t="s">
        <v>842</v>
      </c>
      <c r="G883" s="20" t="s">
        <v>2869</v>
      </c>
      <c r="H883" s="20" t="s">
        <v>44</v>
      </c>
      <c r="I883" s="20" t="s">
        <v>45</v>
      </c>
      <c r="J883" s="20" t="s">
        <v>2870</v>
      </c>
      <c r="K883" s="20" t="s">
        <v>2871</v>
      </c>
      <c r="L883" s="20" t="s">
        <v>2872</v>
      </c>
      <c r="M883" s="20"/>
      <c r="N883" s="21">
        <v>26.08</v>
      </c>
      <c r="O883" s="21">
        <v>0</v>
      </c>
      <c r="P883" s="20"/>
      <c r="Q883" s="19">
        <v>45145</v>
      </c>
      <c r="R883" s="20"/>
      <c r="S883" s="19">
        <v>45145</v>
      </c>
      <c r="T883" s="20" t="s">
        <v>49</v>
      </c>
      <c r="U883" s="20">
        <v>830831</v>
      </c>
      <c r="V883" s="20">
        <v>230002134</v>
      </c>
      <c r="W883" s="20" t="s">
        <v>847</v>
      </c>
      <c r="X883" s="20" t="s">
        <v>305</v>
      </c>
      <c r="Y883" s="20" t="s">
        <v>52</v>
      </c>
      <c r="Z883" s="20" t="s">
        <v>2873</v>
      </c>
      <c r="AA883" s="20" t="s">
        <v>2874</v>
      </c>
      <c r="AB883" s="20" t="s">
        <v>1413</v>
      </c>
      <c r="AC883" s="20" t="s">
        <v>167</v>
      </c>
      <c r="AD883" s="20" t="s">
        <v>56</v>
      </c>
      <c r="AE883" s="20" t="s">
        <v>1838</v>
      </c>
      <c r="AF883" t="e">
        <f>VLOOKUP(L883,Contactos!B:B,1,0)</f>
        <v>#N/A</v>
      </c>
    </row>
    <row r="884" spans="1:32" ht="63.75" x14ac:dyDescent="0.2">
      <c r="A884" s="4">
        <f t="shared" si="40"/>
        <v>882</v>
      </c>
      <c r="B884" s="4" t="str">
        <f t="shared" si="41"/>
        <v>B010-00020234</v>
      </c>
      <c r="C884" s="4" t="str">
        <f>IFERROR(VLOOKUP(F884,Tablas!$A$1:$B$3,2,0),"")</f>
        <v>Boleta</v>
      </c>
      <c r="D884" s="4" t="str">
        <f t="shared" si="42"/>
        <v>Ecom - CONTADO / CASH - PE 4523 TEL: 958029294 RECOJO Basado en Entregas 0</v>
      </c>
      <c r="E884" s="19">
        <v>45533</v>
      </c>
      <c r="F884" s="20" t="s">
        <v>842</v>
      </c>
      <c r="G884" s="20" t="s">
        <v>2875</v>
      </c>
      <c r="H884" s="20" t="s">
        <v>44</v>
      </c>
      <c r="I884" s="20" t="s">
        <v>45</v>
      </c>
      <c r="J884" s="20" t="s">
        <v>2876</v>
      </c>
      <c r="K884" s="20" t="s">
        <v>2877</v>
      </c>
      <c r="L884" s="20" t="s">
        <v>2878</v>
      </c>
      <c r="M884" s="20"/>
      <c r="N884" s="21">
        <v>26.1</v>
      </c>
      <c r="O884" s="21">
        <v>0</v>
      </c>
      <c r="P884" s="20"/>
      <c r="Q884" s="19">
        <v>45533</v>
      </c>
      <c r="R884" s="20"/>
      <c r="S884" s="19">
        <v>45533</v>
      </c>
      <c r="T884" s="20" t="s">
        <v>49</v>
      </c>
      <c r="U884" s="20">
        <v>1017004</v>
      </c>
      <c r="V884" s="20">
        <v>240002771</v>
      </c>
      <c r="W884" s="20" t="s">
        <v>847</v>
      </c>
      <c r="X884" s="20" t="s">
        <v>305</v>
      </c>
      <c r="Y884" s="20" t="s">
        <v>52</v>
      </c>
      <c r="Z884" s="20" t="s">
        <v>2879</v>
      </c>
      <c r="AA884" s="20" t="s">
        <v>2880</v>
      </c>
      <c r="AB884" s="20" t="s">
        <v>2227</v>
      </c>
      <c r="AC884" s="20" t="s">
        <v>167</v>
      </c>
      <c r="AD884" s="20" t="s">
        <v>56</v>
      </c>
      <c r="AE884" s="20" t="s">
        <v>864</v>
      </c>
      <c r="AF884" t="e">
        <f>VLOOKUP(L884,Contactos!B:B,1,0)</f>
        <v>#N/A</v>
      </c>
    </row>
    <row r="885" spans="1:32" ht="63.75" x14ac:dyDescent="0.2">
      <c r="A885" s="4">
        <f t="shared" si="40"/>
        <v>883</v>
      </c>
      <c r="B885" s="4" t="str">
        <f t="shared" si="41"/>
        <v>B010-00020236</v>
      </c>
      <c r="C885" s="4" t="str">
        <f>IFERROR(VLOOKUP(F885,Tablas!$A$1:$B$3,2,0),"")</f>
        <v>Boleta</v>
      </c>
      <c r="D885" s="4" t="str">
        <f t="shared" si="42"/>
        <v>Ripley - CONTADO / CASH - PE 4525 RIPLEY n.º 6788305001-A Basado en Entregas</v>
      </c>
      <c r="E885" s="19">
        <v>45533</v>
      </c>
      <c r="F885" s="20" t="s">
        <v>842</v>
      </c>
      <c r="G885" s="20" t="s">
        <v>2881</v>
      </c>
      <c r="H885" s="20" t="s">
        <v>44</v>
      </c>
      <c r="I885" s="20" t="s">
        <v>45</v>
      </c>
      <c r="J885" s="20" t="s">
        <v>2882</v>
      </c>
      <c r="K885" s="20" t="s">
        <v>2883</v>
      </c>
      <c r="L885" s="20" t="s">
        <v>2884</v>
      </c>
      <c r="M885" s="20"/>
      <c r="N885" s="21">
        <v>26.44</v>
      </c>
      <c r="O885" s="21">
        <v>0</v>
      </c>
      <c r="P885" s="20"/>
      <c r="Q885" s="19">
        <v>45533</v>
      </c>
      <c r="R885" s="20"/>
      <c r="S885" s="19">
        <v>45533</v>
      </c>
      <c r="T885" s="20" t="s">
        <v>49</v>
      </c>
      <c r="U885" s="20">
        <v>1017016</v>
      </c>
      <c r="V885" s="20">
        <v>240002773</v>
      </c>
      <c r="W885" s="20" t="s">
        <v>847</v>
      </c>
      <c r="X885" s="20" t="s">
        <v>274</v>
      </c>
      <c r="Y885" s="20" t="s">
        <v>52</v>
      </c>
      <c r="Z885" s="20" t="s">
        <v>2885</v>
      </c>
      <c r="AA885" s="20" t="s">
        <v>372</v>
      </c>
      <c r="AB885" s="20" t="s">
        <v>54</v>
      </c>
      <c r="AC885" s="20" t="s">
        <v>167</v>
      </c>
      <c r="AD885" s="20" t="s">
        <v>56</v>
      </c>
      <c r="AE885" s="20" t="s">
        <v>2574</v>
      </c>
      <c r="AF885" t="e">
        <f>VLOOKUP(L885,Contactos!B:B,1,0)</f>
        <v>#N/A</v>
      </c>
    </row>
    <row r="886" spans="1:32" ht="38.25" x14ac:dyDescent="0.2">
      <c r="A886" s="4">
        <f t="shared" si="40"/>
        <v>884</v>
      </c>
      <c r="B886" s="4" t="str">
        <f t="shared" si="41"/>
        <v>F010-00025262</v>
      </c>
      <c r="C886" s="4" t="str">
        <f>IFERROR(VLOOKUP(F886,Tablas!$A$1:$B$3,2,0),"")</f>
        <v>Factura</v>
      </c>
      <c r="D886" s="4" t="str">
        <f t="shared" si="42"/>
        <v>Venta Asistida - CONTADO / CASH - Facturas clientes - C10103014471</v>
      </c>
      <c r="E886" s="19">
        <v>45482</v>
      </c>
      <c r="F886" s="20" t="s">
        <v>1001</v>
      </c>
      <c r="G886" s="20" t="s">
        <v>2886</v>
      </c>
      <c r="H886" s="20" t="s">
        <v>44</v>
      </c>
      <c r="I886" s="20" t="s">
        <v>45</v>
      </c>
      <c r="J886" s="20" t="s">
        <v>2887</v>
      </c>
      <c r="K886" s="20" t="s">
        <v>2888</v>
      </c>
      <c r="L886" s="20" t="s">
        <v>2889</v>
      </c>
      <c r="M886" s="20"/>
      <c r="N886" s="21">
        <v>26.66</v>
      </c>
      <c r="O886" s="21">
        <v>0</v>
      </c>
      <c r="P886" s="20"/>
      <c r="Q886" s="19">
        <v>45482</v>
      </c>
      <c r="R886" s="20"/>
      <c r="S886" s="19">
        <v>45482</v>
      </c>
      <c r="T886" s="20" t="s">
        <v>49</v>
      </c>
      <c r="U886" s="20">
        <v>992233</v>
      </c>
      <c r="V886" s="20">
        <v>240001996</v>
      </c>
      <c r="W886" s="20" t="s">
        <v>847</v>
      </c>
      <c r="X886" s="20" t="s">
        <v>274</v>
      </c>
      <c r="Y886" s="20" t="s">
        <v>52</v>
      </c>
      <c r="Z886" s="20" t="s">
        <v>2890</v>
      </c>
      <c r="AA886" s="20" t="s">
        <v>2891</v>
      </c>
      <c r="AB886" s="20" t="s">
        <v>789</v>
      </c>
      <c r="AC886" s="20" t="s">
        <v>167</v>
      </c>
      <c r="AD886" s="20" t="s">
        <v>56</v>
      </c>
      <c r="AE886" s="20" t="s">
        <v>983</v>
      </c>
      <c r="AF886" t="e">
        <f>VLOOKUP(L886,Contactos!B:B,1,0)</f>
        <v>#N/A</v>
      </c>
    </row>
    <row r="887" spans="1:32" ht="63.75" x14ac:dyDescent="0.2">
      <c r="A887" s="4">
        <f t="shared" si="40"/>
        <v>885</v>
      </c>
      <c r="B887" s="4" t="str">
        <f t="shared" si="41"/>
        <v>B010-00019335</v>
      </c>
      <c r="C887" s="4" t="str">
        <f>IFERROR(VLOOKUP(F887,Tablas!$A$1:$B$3,2,0),"")</f>
        <v>Boleta</v>
      </c>
      <c r="D887" s="4" t="str">
        <f t="shared" si="42"/>
        <v>Ecom - CONTADO / CASH - PE 3050 TEL: 993018514 Basado en Entregas 09-0007-</v>
      </c>
      <c r="E887" s="19">
        <v>45467</v>
      </c>
      <c r="F887" s="20" t="s">
        <v>842</v>
      </c>
      <c r="G887" s="20" t="s">
        <v>2892</v>
      </c>
      <c r="H887" s="20" t="s">
        <v>44</v>
      </c>
      <c r="I887" s="20" t="s">
        <v>45</v>
      </c>
      <c r="J887" s="20" t="s">
        <v>2893</v>
      </c>
      <c r="K887" s="20" t="s">
        <v>2894</v>
      </c>
      <c r="L887" s="20" t="s">
        <v>2895</v>
      </c>
      <c r="M887" s="20"/>
      <c r="N887" s="21">
        <v>26.76</v>
      </c>
      <c r="O887" s="21">
        <v>0</v>
      </c>
      <c r="P887" s="20"/>
      <c r="Q887" s="19">
        <v>45467</v>
      </c>
      <c r="R887" s="20"/>
      <c r="S887" s="19">
        <v>45467</v>
      </c>
      <c r="T887" s="20" t="s">
        <v>49</v>
      </c>
      <c r="U887" s="20">
        <v>985158</v>
      </c>
      <c r="V887" s="20">
        <v>240001870</v>
      </c>
      <c r="W887" s="20" t="s">
        <v>847</v>
      </c>
      <c r="X887" s="20" t="s">
        <v>305</v>
      </c>
      <c r="Y887" s="20" t="s">
        <v>52</v>
      </c>
      <c r="Z887" s="20" t="s">
        <v>2896</v>
      </c>
      <c r="AA887" s="20" t="s">
        <v>2897</v>
      </c>
      <c r="AB887" s="20" t="s">
        <v>2898</v>
      </c>
      <c r="AC887" s="20" t="s">
        <v>2899</v>
      </c>
      <c r="AD887" s="20" t="s">
        <v>56</v>
      </c>
      <c r="AE887" s="20" t="s">
        <v>864</v>
      </c>
      <c r="AF887" t="e">
        <f>VLOOKUP(L887,Contactos!B:B,1,0)</f>
        <v>#N/A</v>
      </c>
    </row>
    <row r="888" spans="1:32" ht="63.75" x14ac:dyDescent="0.2">
      <c r="A888" s="4">
        <f t="shared" si="40"/>
        <v>886</v>
      </c>
      <c r="B888" s="4" t="str">
        <f t="shared" si="41"/>
        <v>B010-00020248</v>
      </c>
      <c r="C888" s="4" t="str">
        <f>IFERROR(VLOOKUP(F888,Tablas!$A$1:$B$3,2,0),"")</f>
        <v>Boleta</v>
      </c>
      <c r="D888" s="4" t="str">
        <f t="shared" si="42"/>
        <v>Ecom - CONTADO / CASH - PE 4545 TEL: 938889632 RECOJO Basado en Pedidos de</v>
      </c>
      <c r="E888" s="19">
        <v>45537</v>
      </c>
      <c r="F888" s="20" t="s">
        <v>842</v>
      </c>
      <c r="G888" s="20" t="s">
        <v>2900</v>
      </c>
      <c r="H888" s="20" t="s">
        <v>44</v>
      </c>
      <c r="I888" s="20" t="s">
        <v>45</v>
      </c>
      <c r="J888" s="20" t="s">
        <v>2901</v>
      </c>
      <c r="K888" s="20" t="s">
        <v>2902</v>
      </c>
      <c r="L888" s="20" t="s">
        <v>2903</v>
      </c>
      <c r="M888" s="20"/>
      <c r="N888" s="21">
        <v>27</v>
      </c>
      <c r="O888" s="21">
        <v>0</v>
      </c>
      <c r="P888" s="20"/>
      <c r="Q888" s="19">
        <v>45537</v>
      </c>
      <c r="R888" s="20"/>
      <c r="S888" s="19">
        <v>45537</v>
      </c>
      <c r="T888" s="20" t="s">
        <v>49</v>
      </c>
      <c r="U888" s="20">
        <v>1017663</v>
      </c>
      <c r="V888" s="20">
        <v>240002785</v>
      </c>
      <c r="W888" s="20" t="s">
        <v>847</v>
      </c>
      <c r="X888" s="20" t="s">
        <v>305</v>
      </c>
      <c r="Y888" s="20" t="s">
        <v>52</v>
      </c>
      <c r="Z888" s="20" t="s">
        <v>2904</v>
      </c>
      <c r="AA888" s="20" t="s">
        <v>2905</v>
      </c>
      <c r="AB888" s="20" t="s">
        <v>689</v>
      </c>
      <c r="AC888" s="20" t="s">
        <v>689</v>
      </c>
      <c r="AD888" s="20" t="s">
        <v>56</v>
      </c>
      <c r="AE888" s="20" t="s">
        <v>864</v>
      </c>
      <c r="AF888" t="e">
        <f>VLOOKUP(L888,Contactos!B:B,1,0)</f>
        <v>#N/A</v>
      </c>
    </row>
    <row r="889" spans="1:32" ht="63.75" x14ac:dyDescent="0.2">
      <c r="A889" s="4">
        <f t="shared" si="40"/>
        <v>887</v>
      </c>
      <c r="B889" s="4" t="str">
        <f t="shared" si="41"/>
        <v>B010-00020119</v>
      </c>
      <c r="C889" s="4" t="str">
        <f>IFERROR(VLOOKUP(F889,Tablas!$A$1:$B$3,2,0),"")</f>
        <v>Boleta</v>
      </c>
      <c r="D889" s="4" t="str">
        <f t="shared" si="42"/>
        <v>Venta Asistida - CONTADO / CASH - Pedidos de cliente - C00072030782 Basado en Entreg</v>
      </c>
      <c r="E889" s="19">
        <v>45528</v>
      </c>
      <c r="F889" s="20" t="s">
        <v>842</v>
      </c>
      <c r="G889" s="20" t="s">
        <v>2906</v>
      </c>
      <c r="H889" s="20" t="s">
        <v>44</v>
      </c>
      <c r="I889" s="20" t="s">
        <v>45</v>
      </c>
      <c r="J889" s="20" t="s">
        <v>2907</v>
      </c>
      <c r="K889" s="20" t="s">
        <v>2908</v>
      </c>
      <c r="L889" s="20" t="s">
        <v>2909</v>
      </c>
      <c r="M889" s="20"/>
      <c r="N889" s="21">
        <v>27</v>
      </c>
      <c r="O889" s="21">
        <v>0</v>
      </c>
      <c r="P889" s="20"/>
      <c r="Q889" s="19">
        <v>45528</v>
      </c>
      <c r="R889" s="20"/>
      <c r="S889" s="19">
        <v>45528</v>
      </c>
      <c r="T889" s="20" t="s">
        <v>49</v>
      </c>
      <c r="U889" s="20">
        <v>1012691</v>
      </c>
      <c r="V889" s="20">
        <v>240002656</v>
      </c>
      <c r="W889" s="20" t="s">
        <v>847</v>
      </c>
      <c r="X889" s="20" t="s">
        <v>848</v>
      </c>
      <c r="Y889" s="20" t="s">
        <v>52</v>
      </c>
      <c r="Z889" s="20" t="s">
        <v>2910</v>
      </c>
      <c r="AA889" s="20" t="s">
        <v>1013</v>
      </c>
      <c r="AB889" s="20" t="s">
        <v>789</v>
      </c>
      <c r="AC889" s="20" t="s">
        <v>167</v>
      </c>
      <c r="AD889" s="20" t="s">
        <v>56</v>
      </c>
      <c r="AE889" s="20" t="s">
        <v>983</v>
      </c>
      <c r="AF889" t="e">
        <f>VLOOKUP(L889,Contactos!B:B,1,0)</f>
        <v>#N/A</v>
      </c>
    </row>
    <row r="890" spans="1:32" ht="63.75" x14ac:dyDescent="0.2">
      <c r="A890" s="4">
        <f t="shared" si="40"/>
        <v>888</v>
      </c>
      <c r="B890" s="4" t="str">
        <f t="shared" si="41"/>
        <v>B010-00020118</v>
      </c>
      <c r="C890" s="4" t="str">
        <f>IFERROR(VLOOKUP(F890,Tablas!$A$1:$B$3,2,0),"")</f>
        <v>Boleta</v>
      </c>
      <c r="D890" s="4" t="str">
        <f t="shared" si="42"/>
        <v>Nacional - CONTADO / CASH - Pedidos de cliente - C00073687228 Basado en Entreg</v>
      </c>
      <c r="E890" s="19">
        <v>45528</v>
      </c>
      <c r="F890" s="20" t="s">
        <v>842</v>
      </c>
      <c r="G890" s="20" t="s">
        <v>2911</v>
      </c>
      <c r="H890" s="20" t="s">
        <v>44</v>
      </c>
      <c r="I890" s="20" t="s">
        <v>45</v>
      </c>
      <c r="J890" s="20" t="s">
        <v>2912</v>
      </c>
      <c r="K890" s="20" t="s">
        <v>2913</v>
      </c>
      <c r="L890" s="20" t="s">
        <v>2914</v>
      </c>
      <c r="M890" s="20"/>
      <c r="N890" s="21">
        <v>27</v>
      </c>
      <c r="O890" s="21">
        <v>0</v>
      </c>
      <c r="P890" s="20"/>
      <c r="Q890" s="19">
        <v>45528</v>
      </c>
      <c r="R890" s="20"/>
      <c r="S890" s="19">
        <v>45528</v>
      </c>
      <c r="T890" s="20" t="s">
        <v>49</v>
      </c>
      <c r="U890" s="20">
        <v>1012689</v>
      </c>
      <c r="V890" s="20">
        <v>240002655</v>
      </c>
      <c r="W890" s="20" t="s">
        <v>847</v>
      </c>
      <c r="X890" s="20" t="s">
        <v>848</v>
      </c>
      <c r="Y890" s="20" t="s">
        <v>52</v>
      </c>
      <c r="Z890" s="20" t="s">
        <v>2915</v>
      </c>
      <c r="AA890" s="20" t="s">
        <v>1013</v>
      </c>
      <c r="AB890" s="20" t="s">
        <v>789</v>
      </c>
      <c r="AC890" s="20" t="s">
        <v>167</v>
      </c>
      <c r="AD890" s="20" t="s">
        <v>56</v>
      </c>
      <c r="AE890" s="20" t="s">
        <v>1014</v>
      </c>
      <c r="AF890" t="e">
        <f>VLOOKUP(L890,Contactos!B:B,1,0)</f>
        <v>#N/A</v>
      </c>
    </row>
    <row r="891" spans="1:32" ht="63.75" x14ac:dyDescent="0.2">
      <c r="A891" s="4">
        <f t="shared" si="40"/>
        <v>889</v>
      </c>
      <c r="B891" s="4" t="str">
        <f t="shared" si="41"/>
        <v>B010-00020114</v>
      </c>
      <c r="C891" s="4" t="str">
        <f>IFERROR(VLOOKUP(F891,Tablas!$A$1:$B$3,2,0),"")</f>
        <v>Boleta</v>
      </c>
      <c r="D891" s="4" t="str">
        <f t="shared" si="42"/>
        <v>Nacional - CONTADO / CASH - Pedidos de cliente - C00073013557 Basado en Entreg</v>
      </c>
      <c r="E891" s="19">
        <v>45528</v>
      </c>
      <c r="F891" s="20" t="s">
        <v>842</v>
      </c>
      <c r="G891" s="20" t="s">
        <v>2916</v>
      </c>
      <c r="H891" s="20" t="s">
        <v>44</v>
      </c>
      <c r="I891" s="20" t="s">
        <v>45</v>
      </c>
      <c r="J891" s="20" t="s">
        <v>2917</v>
      </c>
      <c r="K891" s="20" t="s">
        <v>2918</v>
      </c>
      <c r="L891" s="20" t="s">
        <v>2919</v>
      </c>
      <c r="M891" s="20"/>
      <c r="N891" s="21">
        <v>27</v>
      </c>
      <c r="O891" s="21">
        <v>0</v>
      </c>
      <c r="P891" s="20"/>
      <c r="Q891" s="19">
        <v>45528</v>
      </c>
      <c r="R891" s="20"/>
      <c r="S891" s="19">
        <v>45528</v>
      </c>
      <c r="T891" s="20" t="s">
        <v>49</v>
      </c>
      <c r="U891" s="20">
        <v>1012680</v>
      </c>
      <c r="V891" s="20">
        <v>240002651</v>
      </c>
      <c r="W891" s="20" t="s">
        <v>847</v>
      </c>
      <c r="X891" s="20" t="s">
        <v>848</v>
      </c>
      <c r="Y891" s="20" t="s">
        <v>52</v>
      </c>
      <c r="Z891" s="20" t="s">
        <v>2920</v>
      </c>
      <c r="AA891" s="20" t="s">
        <v>1013</v>
      </c>
      <c r="AB891" s="20" t="s">
        <v>789</v>
      </c>
      <c r="AC891" s="20" t="s">
        <v>167</v>
      </c>
      <c r="AD891" s="20" t="s">
        <v>56</v>
      </c>
      <c r="AE891" s="20" t="s">
        <v>1014</v>
      </c>
      <c r="AF891" t="e">
        <f>VLOOKUP(L891,Contactos!B:B,1,0)</f>
        <v>#N/A</v>
      </c>
    </row>
    <row r="892" spans="1:32" ht="63.75" x14ac:dyDescent="0.2">
      <c r="A892" s="4">
        <f t="shared" si="40"/>
        <v>890</v>
      </c>
      <c r="B892" s="4" t="str">
        <f t="shared" si="41"/>
        <v>B010-00020127</v>
      </c>
      <c r="C892" s="4" t="str">
        <f>IFERROR(VLOOKUP(F892,Tablas!$A$1:$B$3,2,0),"")</f>
        <v>Boleta</v>
      </c>
      <c r="D892" s="4" t="str">
        <f t="shared" si="42"/>
        <v>Nacional - CONTADO / CASH - Pedidos de cliente - C00007760667 Basado en Entreg</v>
      </c>
      <c r="E892" s="19">
        <v>45528</v>
      </c>
      <c r="F892" s="20" t="s">
        <v>842</v>
      </c>
      <c r="G892" s="20" t="s">
        <v>2921</v>
      </c>
      <c r="H892" s="20" t="s">
        <v>44</v>
      </c>
      <c r="I892" s="20" t="s">
        <v>45</v>
      </c>
      <c r="J892" s="20" t="s">
        <v>2922</v>
      </c>
      <c r="K892" s="20" t="s">
        <v>2923</v>
      </c>
      <c r="L892" s="20" t="s">
        <v>2924</v>
      </c>
      <c r="M892" s="20"/>
      <c r="N892" s="21">
        <v>27</v>
      </c>
      <c r="O892" s="21">
        <v>0</v>
      </c>
      <c r="P892" s="20"/>
      <c r="Q892" s="19">
        <v>45528</v>
      </c>
      <c r="R892" s="20"/>
      <c r="S892" s="19">
        <v>45528</v>
      </c>
      <c r="T892" s="20" t="s">
        <v>49</v>
      </c>
      <c r="U892" s="20">
        <v>1012712</v>
      </c>
      <c r="V892" s="20">
        <v>240002664</v>
      </c>
      <c r="W892" s="20" t="s">
        <v>847</v>
      </c>
      <c r="X892" s="20" t="s">
        <v>848</v>
      </c>
      <c r="Y892" s="20" t="s">
        <v>52</v>
      </c>
      <c r="Z892" s="20" t="s">
        <v>2925</v>
      </c>
      <c r="AA892" s="20" t="s">
        <v>1013</v>
      </c>
      <c r="AB892" s="20" t="s">
        <v>789</v>
      </c>
      <c r="AC892" s="20" t="s">
        <v>167</v>
      </c>
      <c r="AD892" s="20" t="s">
        <v>56</v>
      </c>
      <c r="AE892" s="20" t="s">
        <v>1014</v>
      </c>
      <c r="AF892" t="e">
        <f>VLOOKUP(L892,Contactos!B:B,1,0)</f>
        <v>#N/A</v>
      </c>
    </row>
    <row r="893" spans="1:32" ht="63.75" x14ac:dyDescent="0.2">
      <c r="A893" s="4">
        <f t="shared" si="40"/>
        <v>891</v>
      </c>
      <c r="B893" s="4" t="str">
        <f t="shared" si="41"/>
        <v>B010-00020115</v>
      </c>
      <c r="C893" s="4" t="str">
        <f>IFERROR(VLOOKUP(F893,Tablas!$A$1:$B$3,2,0),"")</f>
        <v>Boleta</v>
      </c>
      <c r="D893" s="4" t="str">
        <f t="shared" si="42"/>
        <v>Nacional - CONTADO / CASH - Pedidos de cliente - C00043916659 Basado en Entreg</v>
      </c>
      <c r="E893" s="19">
        <v>45528</v>
      </c>
      <c r="F893" s="20" t="s">
        <v>842</v>
      </c>
      <c r="G893" s="20" t="s">
        <v>2926</v>
      </c>
      <c r="H893" s="20" t="s">
        <v>44</v>
      </c>
      <c r="I893" s="20" t="s">
        <v>45</v>
      </c>
      <c r="J893" s="20" t="s">
        <v>2927</v>
      </c>
      <c r="K893" s="20" t="s">
        <v>2928</v>
      </c>
      <c r="L893" s="20" t="s">
        <v>2929</v>
      </c>
      <c r="M893" s="20"/>
      <c r="N893" s="21">
        <v>27.01</v>
      </c>
      <c r="O893" s="21">
        <v>0</v>
      </c>
      <c r="P893" s="20"/>
      <c r="Q893" s="19">
        <v>45528</v>
      </c>
      <c r="R893" s="20"/>
      <c r="S893" s="19">
        <v>45528</v>
      </c>
      <c r="T893" s="20" t="s">
        <v>49</v>
      </c>
      <c r="U893" s="20">
        <v>1012682</v>
      </c>
      <c r="V893" s="20">
        <v>240002652</v>
      </c>
      <c r="W893" s="20" t="s">
        <v>847</v>
      </c>
      <c r="X893" s="20" t="s">
        <v>848</v>
      </c>
      <c r="Y893" s="20" t="s">
        <v>52</v>
      </c>
      <c r="Z893" s="20" t="s">
        <v>2930</v>
      </c>
      <c r="AA893" s="20" t="s">
        <v>1013</v>
      </c>
      <c r="AB893" s="20" t="s">
        <v>789</v>
      </c>
      <c r="AC893" s="20" t="s">
        <v>167</v>
      </c>
      <c r="AD893" s="20" t="s">
        <v>56</v>
      </c>
      <c r="AE893" s="20" t="s">
        <v>1014</v>
      </c>
      <c r="AF893" t="e">
        <f>VLOOKUP(L893,Contactos!B:B,1,0)</f>
        <v>#N/A</v>
      </c>
    </row>
    <row r="894" spans="1:32" ht="51" x14ac:dyDescent="0.2">
      <c r="A894" s="4">
        <f t="shared" si="40"/>
        <v>892</v>
      </c>
      <c r="B894" s="4" t="str">
        <f t="shared" si="41"/>
        <v>B010-00020150</v>
      </c>
      <c r="C894" s="4" t="str">
        <f>IFERROR(VLOOKUP(F894,Tablas!$A$1:$B$3,2,0),"")</f>
        <v>Boleta</v>
      </c>
      <c r="D894" s="4" t="str">
        <f t="shared" si="42"/>
        <v>Nacional - CONTADO / CASH - PE 400 Basado en Entregas 09-T010-00000973.</v>
      </c>
      <c r="E894" s="19">
        <v>45529</v>
      </c>
      <c r="F894" s="20" t="s">
        <v>842</v>
      </c>
      <c r="G894" s="20" t="s">
        <v>2931</v>
      </c>
      <c r="H894" s="20" t="s">
        <v>44</v>
      </c>
      <c r="I894" s="20" t="s">
        <v>45</v>
      </c>
      <c r="J894" s="20" t="s">
        <v>2932</v>
      </c>
      <c r="K894" s="20" t="s">
        <v>2933</v>
      </c>
      <c r="L894" s="20" t="s">
        <v>2934</v>
      </c>
      <c r="M894" s="20"/>
      <c r="N894" s="21">
        <v>27.01</v>
      </c>
      <c r="O894" s="21">
        <v>0</v>
      </c>
      <c r="P894" s="20"/>
      <c r="Q894" s="19">
        <v>45529</v>
      </c>
      <c r="R894" s="20"/>
      <c r="S894" s="19">
        <v>45529</v>
      </c>
      <c r="T894" s="20" t="s">
        <v>49</v>
      </c>
      <c r="U894" s="20">
        <v>1012799</v>
      </c>
      <c r="V894" s="20">
        <v>240002687</v>
      </c>
      <c r="W894" s="20" t="s">
        <v>847</v>
      </c>
      <c r="X894" s="20" t="s">
        <v>848</v>
      </c>
      <c r="Y894" s="20" t="s">
        <v>52</v>
      </c>
      <c r="Z894" s="20" t="s">
        <v>2935</v>
      </c>
      <c r="AA894" s="20" t="s">
        <v>1013</v>
      </c>
      <c r="AB894" s="20" t="s">
        <v>789</v>
      </c>
      <c r="AC894" s="20" t="s">
        <v>167</v>
      </c>
      <c r="AD894" s="20" t="s">
        <v>56</v>
      </c>
      <c r="AE894" s="20" t="s">
        <v>1014</v>
      </c>
      <c r="AF894" t="e">
        <f>VLOOKUP(L894,Contactos!B:B,1,0)</f>
        <v>#N/A</v>
      </c>
    </row>
    <row r="895" spans="1:32" ht="38.25" x14ac:dyDescent="0.2">
      <c r="A895" s="4">
        <f t="shared" si="40"/>
        <v>893</v>
      </c>
      <c r="B895" s="4" t="str">
        <f t="shared" si="41"/>
        <v>F010-00024543</v>
      </c>
      <c r="C895" s="4" t="str">
        <f>IFERROR(VLOOKUP(F895,Tablas!$A$1:$B$3,2,0),"")</f>
        <v>Factura</v>
      </c>
      <c r="D895" s="4" t="str">
        <f t="shared" si="42"/>
        <v>Juntoz - CONTADO / CASH - Facturas clientes - C10472826366</v>
      </c>
      <c r="E895" s="19">
        <v>45408</v>
      </c>
      <c r="F895" s="20" t="s">
        <v>1001</v>
      </c>
      <c r="G895" s="20" t="s">
        <v>2936</v>
      </c>
      <c r="H895" s="20" t="s">
        <v>44</v>
      </c>
      <c r="I895" s="20" t="s">
        <v>45</v>
      </c>
      <c r="J895" s="20" t="s">
        <v>2937</v>
      </c>
      <c r="K895" s="20" t="s">
        <v>2938</v>
      </c>
      <c r="L895" s="20" t="s">
        <v>2939</v>
      </c>
      <c r="M895" s="20"/>
      <c r="N895" s="21">
        <v>27.15</v>
      </c>
      <c r="O895" s="21">
        <v>0</v>
      </c>
      <c r="P895" s="20"/>
      <c r="Q895" s="19">
        <v>45408</v>
      </c>
      <c r="R895" s="20"/>
      <c r="S895" s="19">
        <v>45408</v>
      </c>
      <c r="T895" s="20" t="s">
        <v>49</v>
      </c>
      <c r="U895" s="20">
        <v>955006</v>
      </c>
      <c r="V895" s="20">
        <v>240001140</v>
      </c>
      <c r="W895" s="20" t="s">
        <v>847</v>
      </c>
      <c r="X895" s="20" t="s">
        <v>274</v>
      </c>
      <c r="Y895" s="20" t="s">
        <v>52</v>
      </c>
      <c r="Z895" s="20" t="s">
        <v>2940</v>
      </c>
      <c r="AA895" s="20" t="s">
        <v>2941</v>
      </c>
      <c r="AB895" s="20" t="s">
        <v>2942</v>
      </c>
      <c r="AC895" s="20" t="s">
        <v>2943</v>
      </c>
      <c r="AD895" s="20" t="s">
        <v>56</v>
      </c>
      <c r="AE895" s="20" t="s">
        <v>851</v>
      </c>
      <c r="AF895" t="e">
        <f>VLOOKUP(L895,Contactos!B:B,1,0)</f>
        <v>#N/A</v>
      </c>
    </row>
    <row r="896" spans="1:32" ht="63.75" x14ac:dyDescent="0.2">
      <c r="A896" s="4">
        <f t="shared" si="40"/>
        <v>894</v>
      </c>
      <c r="B896" s="4" t="str">
        <f t="shared" si="41"/>
        <v>B010-00018706</v>
      </c>
      <c r="C896" s="4" t="str">
        <f>IFERROR(VLOOKUP(F896,Tablas!$A$1:$B$3,2,0),"")</f>
        <v>Boleta</v>
      </c>
      <c r="D896" s="4" t="str">
        <f t="shared" si="42"/>
        <v>Juntoz - CONTADO / CASH - PE 2049 JUNTOZ Basado en Entregas 09-0007-00000105</v>
      </c>
      <c r="E896" s="19">
        <v>45412</v>
      </c>
      <c r="F896" s="20" t="s">
        <v>842</v>
      </c>
      <c r="G896" s="20" t="s">
        <v>2944</v>
      </c>
      <c r="H896" s="20" t="s">
        <v>44</v>
      </c>
      <c r="I896" s="20" t="s">
        <v>45</v>
      </c>
      <c r="J896" s="20" t="s">
        <v>2945</v>
      </c>
      <c r="K896" s="20" t="s">
        <v>2946</v>
      </c>
      <c r="L896" s="20" t="s">
        <v>2947</v>
      </c>
      <c r="M896" s="20"/>
      <c r="N896" s="21">
        <v>27.17</v>
      </c>
      <c r="O896" s="21">
        <v>0</v>
      </c>
      <c r="P896" s="20"/>
      <c r="Q896" s="19">
        <v>45412</v>
      </c>
      <c r="R896" s="20"/>
      <c r="S896" s="19">
        <v>45412</v>
      </c>
      <c r="T896" s="20" t="s">
        <v>49</v>
      </c>
      <c r="U896" s="20">
        <v>956813</v>
      </c>
      <c r="V896" s="20">
        <v>240001182</v>
      </c>
      <c r="W896" s="20" t="s">
        <v>847</v>
      </c>
      <c r="X896" s="20" t="s">
        <v>274</v>
      </c>
      <c r="Y896" s="20" t="s">
        <v>52</v>
      </c>
      <c r="Z896" s="20" t="s">
        <v>2948</v>
      </c>
      <c r="AA896" s="20" t="s">
        <v>2949</v>
      </c>
      <c r="AB896" s="20" t="s">
        <v>523</v>
      </c>
      <c r="AC896" s="20" t="s">
        <v>248</v>
      </c>
      <c r="AD896" s="20" t="s">
        <v>56</v>
      </c>
      <c r="AE896" s="20" t="s">
        <v>851</v>
      </c>
      <c r="AF896" t="e">
        <f>VLOOKUP(L896,Contactos!B:B,1,0)</f>
        <v>#N/A</v>
      </c>
    </row>
    <row r="897" spans="1:32" ht="63.75" x14ac:dyDescent="0.2">
      <c r="A897" s="4">
        <f t="shared" si="40"/>
        <v>895</v>
      </c>
      <c r="B897" s="4" t="str">
        <f t="shared" si="41"/>
        <v>B010-00018699</v>
      </c>
      <c r="C897" s="4" t="str">
        <f>IFERROR(VLOOKUP(F897,Tablas!$A$1:$B$3,2,0),"")</f>
        <v>Boleta</v>
      </c>
      <c r="D897" s="4" t="str">
        <f t="shared" si="42"/>
        <v>Juntoz - CONTADO / CASH - PE 2050 JUNTOZ Basado en Entregas 09-0007-00000097</v>
      </c>
      <c r="E897" s="19">
        <v>45411</v>
      </c>
      <c r="F897" s="20" t="s">
        <v>842</v>
      </c>
      <c r="G897" s="20" t="s">
        <v>2950</v>
      </c>
      <c r="H897" s="20" t="s">
        <v>44</v>
      </c>
      <c r="I897" s="20" t="s">
        <v>45</v>
      </c>
      <c r="J897" s="20" t="s">
        <v>2945</v>
      </c>
      <c r="K897" s="20" t="s">
        <v>2946</v>
      </c>
      <c r="L897" s="20" t="s">
        <v>2947</v>
      </c>
      <c r="M897" s="20"/>
      <c r="N897" s="21">
        <v>27.17</v>
      </c>
      <c r="O897" s="21">
        <v>0</v>
      </c>
      <c r="P897" s="20"/>
      <c r="Q897" s="19">
        <v>45411</v>
      </c>
      <c r="R897" s="20"/>
      <c r="S897" s="19">
        <v>45411</v>
      </c>
      <c r="T897" s="20" t="s">
        <v>49</v>
      </c>
      <c r="U897" s="20">
        <v>956736</v>
      </c>
      <c r="V897" s="20">
        <v>240001175</v>
      </c>
      <c r="W897" s="20" t="s">
        <v>847</v>
      </c>
      <c r="X897" s="20" t="s">
        <v>274</v>
      </c>
      <c r="Y897" s="20" t="s">
        <v>52</v>
      </c>
      <c r="Z897" s="20" t="s">
        <v>2951</v>
      </c>
      <c r="AA897" s="20" t="s">
        <v>2949</v>
      </c>
      <c r="AB897" s="20" t="s">
        <v>523</v>
      </c>
      <c r="AC897" s="20" t="s">
        <v>248</v>
      </c>
      <c r="AD897" s="20" t="s">
        <v>56</v>
      </c>
      <c r="AE897" s="20" t="s">
        <v>851</v>
      </c>
      <c r="AF897" t="e">
        <f>VLOOKUP(L897,Contactos!B:B,1,0)</f>
        <v>#N/A</v>
      </c>
    </row>
    <row r="898" spans="1:32" ht="63.75" x14ac:dyDescent="0.2">
      <c r="A898" s="4">
        <f t="shared" si="40"/>
        <v>896</v>
      </c>
      <c r="B898" s="4" t="str">
        <f t="shared" si="41"/>
        <v>B010-00018838</v>
      </c>
      <c r="C898" s="4" t="str">
        <f>IFERROR(VLOOKUP(F898,Tablas!$A$1:$B$3,2,0),"")</f>
        <v>Boleta</v>
      </c>
      <c r="D898" s="4" t="str">
        <f t="shared" si="42"/>
        <v>Juntoz - CONTADO / CASH - PE 2282 JUNTOZ Basado en Entregas 09-0007-00000311</v>
      </c>
      <c r="E898" s="19">
        <v>45425</v>
      </c>
      <c r="F898" s="20" t="s">
        <v>842</v>
      </c>
      <c r="G898" s="20" t="s">
        <v>2952</v>
      </c>
      <c r="H898" s="20" t="s">
        <v>44</v>
      </c>
      <c r="I898" s="20" t="s">
        <v>45</v>
      </c>
      <c r="J898" s="20" t="s">
        <v>2953</v>
      </c>
      <c r="K898" s="20" t="s">
        <v>2954</v>
      </c>
      <c r="L898" s="20" t="s">
        <v>2955</v>
      </c>
      <c r="M898" s="20"/>
      <c r="N898" s="21">
        <v>27.4</v>
      </c>
      <c r="O898" s="21">
        <v>0</v>
      </c>
      <c r="P898" s="20"/>
      <c r="Q898" s="19">
        <v>45425</v>
      </c>
      <c r="R898" s="20"/>
      <c r="S898" s="19">
        <v>45425</v>
      </c>
      <c r="T898" s="20" t="s">
        <v>49</v>
      </c>
      <c r="U898" s="20">
        <v>962460</v>
      </c>
      <c r="V898" s="20">
        <v>240001316</v>
      </c>
      <c r="W898" s="20" t="s">
        <v>847</v>
      </c>
      <c r="X898" s="20" t="s">
        <v>274</v>
      </c>
      <c r="Y898" s="20" t="s">
        <v>52</v>
      </c>
      <c r="Z898" s="20" t="s">
        <v>2956</v>
      </c>
      <c r="AA898" s="20" t="s">
        <v>2482</v>
      </c>
      <c r="AB898" s="20" t="s">
        <v>789</v>
      </c>
      <c r="AC898" s="20" t="s">
        <v>167</v>
      </c>
      <c r="AD898" s="20" t="s">
        <v>56</v>
      </c>
      <c r="AE898" s="20" t="s">
        <v>851</v>
      </c>
      <c r="AF898" t="e">
        <f>VLOOKUP(L898,Contactos!B:B,1,0)</f>
        <v>#N/A</v>
      </c>
    </row>
    <row r="899" spans="1:32" ht="63.75" x14ac:dyDescent="0.2">
      <c r="A899" s="4">
        <f t="shared" si="40"/>
        <v>897</v>
      </c>
      <c r="B899" s="4" t="str">
        <f t="shared" si="41"/>
        <v>B010-00017100</v>
      </c>
      <c r="C899" s="4" t="str">
        <f>IFERROR(VLOOKUP(F899,Tablas!$A$1:$B$3,2,0),"")</f>
        <v>Boleta</v>
      </c>
      <c r="D899" s="4" t="str">
        <f t="shared" si="42"/>
        <v>Juntoz - CONTADO / CASH - PE 5390 JUNTOZ Basado en Entregas 09-0010-00057959</v>
      </c>
      <c r="E899" s="19">
        <v>45282</v>
      </c>
      <c r="F899" s="20" t="s">
        <v>842</v>
      </c>
      <c r="G899" s="20" t="s">
        <v>2957</v>
      </c>
      <c r="H899" s="20" t="s">
        <v>44</v>
      </c>
      <c r="I899" s="20" t="s">
        <v>45</v>
      </c>
      <c r="J899" s="20" t="s">
        <v>2958</v>
      </c>
      <c r="K899" s="20" t="s">
        <v>2959</v>
      </c>
      <c r="L899" s="20" t="s">
        <v>2960</v>
      </c>
      <c r="M899" s="20"/>
      <c r="N899" s="21">
        <v>27.44</v>
      </c>
      <c r="O899" s="21">
        <v>0</v>
      </c>
      <c r="P899" s="20"/>
      <c r="Q899" s="19">
        <v>45282</v>
      </c>
      <c r="R899" s="20"/>
      <c r="S899" s="19">
        <v>45282</v>
      </c>
      <c r="T899" s="20" t="s">
        <v>49</v>
      </c>
      <c r="U899" s="20">
        <v>892435</v>
      </c>
      <c r="V899" s="20">
        <v>230003423</v>
      </c>
      <c r="W899" s="20" t="s">
        <v>847</v>
      </c>
      <c r="X899" s="20" t="s">
        <v>305</v>
      </c>
      <c r="Y899" s="20" t="s">
        <v>52</v>
      </c>
      <c r="Z899" s="20" t="s">
        <v>2961</v>
      </c>
      <c r="AA899" s="20" t="s">
        <v>2962</v>
      </c>
      <c r="AB899" s="20" t="s">
        <v>166</v>
      </c>
      <c r="AC899" s="20" t="s">
        <v>167</v>
      </c>
      <c r="AD899" s="20" t="s">
        <v>56</v>
      </c>
      <c r="AE899" s="20" t="s">
        <v>851</v>
      </c>
      <c r="AF899" t="e">
        <f>VLOOKUP(L899,Contactos!B:B,1,0)</f>
        <v>#N/A</v>
      </c>
    </row>
    <row r="900" spans="1:32" ht="63.75" x14ac:dyDescent="0.2">
      <c r="A900" s="4">
        <f t="shared" ref="A900:A963" si="43">ROW()-2</f>
        <v>898</v>
      </c>
      <c r="B900" s="4" t="str">
        <f t="shared" ref="B900:B963" si="44">MID(G900,4,20)</f>
        <v>B010-00019960</v>
      </c>
      <c r="C900" s="4" t="str">
        <f>IFERROR(VLOOKUP(F900,Tablas!$A$1:$B$3,2,0),"")</f>
        <v>Boleta</v>
      </c>
      <c r="D900" s="4" t="str">
        <f t="shared" ref="D900:D963" si="45">CONCATENATE(AE900," - ",T900," - ",Z900)</f>
        <v>Ripley - CONTADO / CASH - PE 4057 RIPLEY n.º 6769214201-A Basado en Entregas</v>
      </c>
      <c r="E900" s="19">
        <v>45517</v>
      </c>
      <c r="F900" s="20" t="s">
        <v>842</v>
      </c>
      <c r="G900" s="20" t="s">
        <v>2963</v>
      </c>
      <c r="H900" s="20" t="s">
        <v>44</v>
      </c>
      <c r="I900" s="20" t="s">
        <v>45</v>
      </c>
      <c r="J900" s="20" t="s">
        <v>2964</v>
      </c>
      <c r="K900" s="20" t="s">
        <v>2965</v>
      </c>
      <c r="L900" s="20" t="s">
        <v>2966</v>
      </c>
      <c r="M900" s="20"/>
      <c r="N900" s="21">
        <v>27.51</v>
      </c>
      <c r="O900" s="21">
        <v>0</v>
      </c>
      <c r="P900" s="20"/>
      <c r="Q900" s="19">
        <v>45517</v>
      </c>
      <c r="R900" s="20"/>
      <c r="S900" s="19">
        <v>45517</v>
      </c>
      <c r="T900" s="20" t="s">
        <v>49</v>
      </c>
      <c r="U900" s="20">
        <v>1007096</v>
      </c>
      <c r="V900" s="20">
        <v>240002496</v>
      </c>
      <c r="W900" s="20" t="s">
        <v>847</v>
      </c>
      <c r="X900" s="20" t="s">
        <v>274</v>
      </c>
      <c r="Y900" s="20" t="s">
        <v>52</v>
      </c>
      <c r="Z900" s="20" t="s">
        <v>2967</v>
      </c>
      <c r="AA900" s="20" t="s">
        <v>372</v>
      </c>
      <c r="AB900" s="20" t="s">
        <v>54</v>
      </c>
      <c r="AC900" s="20" t="s">
        <v>167</v>
      </c>
      <c r="AD900" s="20" t="s">
        <v>56</v>
      </c>
      <c r="AE900" s="20" t="s">
        <v>2574</v>
      </c>
      <c r="AF900" t="e">
        <f>VLOOKUP(L900,Contactos!B:B,1,0)</f>
        <v>#N/A</v>
      </c>
    </row>
    <row r="901" spans="1:32" ht="63.75" x14ac:dyDescent="0.2">
      <c r="A901" s="4">
        <f t="shared" si="43"/>
        <v>899</v>
      </c>
      <c r="B901" s="4" t="str">
        <f t="shared" si="44"/>
        <v>B010-00020090</v>
      </c>
      <c r="C901" s="4" t="str">
        <f>IFERROR(VLOOKUP(F901,Tablas!$A$1:$B$3,2,0),"")</f>
        <v>Boleta</v>
      </c>
      <c r="D901" s="4" t="str">
        <f t="shared" si="45"/>
        <v>Ripley - CONTADO / CASH - PE 4289 RIPLEY n.º 6780171601-A Basado en Entregas</v>
      </c>
      <c r="E901" s="19">
        <v>45526</v>
      </c>
      <c r="F901" s="20" t="s">
        <v>842</v>
      </c>
      <c r="G901" s="20" t="s">
        <v>2968</v>
      </c>
      <c r="H901" s="20" t="s">
        <v>44</v>
      </c>
      <c r="I901" s="20" t="s">
        <v>45</v>
      </c>
      <c r="J901" s="20" t="s">
        <v>2969</v>
      </c>
      <c r="K901" s="20" t="s">
        <v>2970</v>
      </c>
      <c r="L901" s="20" t="s">
        <v>2971</v>
      </c>
      <c r="M901" s="20"/>
      <c r="N901" s="21">
        <v>27.51</v>
      </c>
      <c r="O901" s="21">
        <v>0</v>
      </c>
      <c r="P901" s="20"/>
      <c r="Q901" s="19">
        <v>45526</v>
      </c>
      <c r="R901" s="20"/>
      <c r="S901" s="19">
        <v>45526</v>
      </c>
      <c r="T901" s="20" t="s">
        <v>49</v>
      </c>
      <c r="U901" s="20">
        <v>1011542</v>
      </c>
      <c r="V901" s="20">
        <v>240002627</v>
      </c>
      <c r="W901" s="20" t="s">
        <v>847</v>
      </c>
      <c r="X901" s="20" t="s">
        <v>274</v>
      </c>
      <c r="Y901" s="20" t="s">
        <v>52</v>
      </c>
      <c r="Z901" s="20" t="s">
        <v>2972</v>
      </c>
      <c r="AA901" s="20" t="s">
        <v>372</v>
      </c>
      <c r="AB901" s="20" t="s">
        <v>54</v>
      </c>
      <c r="AC901" s="20" t="s">
        <v>167</v>
      </c>
      <c r="AD901" s="20" t="s">
        <v>56</v>
      </c>
      <c r="AE901" s="20" t="s">
        <v>2574</v>
      </c>
      <c r="AF901" t="e">
        <f>VLOOKUP(L901,Contactos!B:B,1,0)</f>
        <v>#N/A</v>
      </c>
    </row>
    <row r="902" spans="1:32" ht="51" x14ac:dyDescent="0.2">
      <c r="A902" s="4">
        <f t="shared" si="43"/>
        <v>900</v>
      </c>
      <c r="B902" s="4" t="str">
        <f t="shared" si="44"/>
        <v>B010-00018719</v>
      </c>
      <c r="C902" s="4" t="str">
        <f>IFERROR(VLOOKUP(F902,Tablas!$A$1:$B$3,2,0),"")</f>
        <v>Boleta</v>
      </c>
      <c r="D902" s="4" t="str">
        <f t="shared" si="45"/>
        <v>Ripley - CONTADO / CASH - PE 2047 RIPLEY Basado en Entregas 09-0007-00000120</v>
      </c>
      <c r="E902" s="19">
        <v>45412</v>
      </c>
      <c r="F902" s="20" t="s">
        <v>842</v>
      </c>
      <c r="G902" s="20" t="s">
        <v>2973</v>
      </c>
      <c r="H902" s="20" t="s">
        <v>44</v>
      </c>
      <c r="I902" s="20" t="s">
        <v>45</v>
      </c>
      <c r="J902" s="20" t="s">
        <v>2974</v>
      </c>
      <c r="K902" s="20" t="s">
        <v>2975</v>
      </c>
      <c r="L902" s="20" t="s">
        <v>2976</v>
      </c>
      <c r="M902" s="20"/>
      <c r="N902" s="21">
        <v>27.51</v>
      </c>
      <c r="O902" s="21">
        <v>0</v>
      </c>
      <c r="P902" s="20"/>
      <c r="Q902" s="19">
        <v>45412</v>
      </c>
      <c r="R902" s="20"/>
      <c r="S902" s="19">
        <v>45412</v>
      </c>
      <c r="T902" s="20" t="s">
        <v>49</v>
      </c>
      <c r="U902" s="20">
        <v>957023</v>
      </c>
      <c r="V902" s="20">
        <v>240001195</v>
      </c>
      <c r="W902" s="20" t="s">
        <v>847</v>
      </c>
      <c r="X902" s="20" t="s">
        <v>305</v>
      </c>
      <c r="Y902" s="20" t="s">
        <v>52</v>
      </c>
      <c r="Z902" s="20" t="s">
        <v>2977</v>
      </c>
      <c r="AA902" s="20" t="s">
        <v>2978</v>
      </c>
      <c r="AB902" s="20" t="s">
        <v>54</v>
      </c>
      <c r="AC902" s="20" t="s">
        <v>167</v>
      </c>
      <c r="AD902" s="20" t="s">
        <v>56</v>
      </c>
      <c r="AE902" s="20" t="s">
        <v>2574</v>
      </c>
      <c r="AF902" t="e">
        <f>VLOOKUP(L902,Contactos!B:B,1,0)</f>
        <v>#N/A</v>
      </c>
    </row>
    <row r="903" spans="1:32" ht="51" x14ac:dyDescent="0.2">
      <c r="A903" s="4">
        <f t="shared" si="43"/>
        <v>901</v>
      </c>
      <c r="B903" s="4" t="str">
        <f t="shared" si="44"/>
        <v>B010-00019084</v>
      </c>
      <c r="C903" s="4" t="str">
        <f>IFERROR(VLOOKUP(F903,Tablas!$A$1:$B$3,2,0),"")</f>
        <v>Boleta</v>
      </c>
      <c r="D903" s="4" t="str">
        <f t="shared" si="45"/>
        <v>Ripley - CONTADO / CASH - PE 2721 RIPLEY Basado en Entregas 09-0007-00000729</v>
      </c>
      <c r="E903" s="19">
        <v>45443</v>
      </c>
      <c r="F903" s="20" t="s">
        <v>842</v>
      </c>
      <c r="G903" s="20" t="s">
        <v>2979</v>
      </c>
      <c r="H903" s="20" t="s">
        <v>44</v>
      </c>
      <c r="I903" s="20" t="s">
        <v>45</v>
      </c>
      <c r="J903" s="20" t="s">
        <v>2724</v>
      </c>
      <c r="K903" s="20" t="s">
        <v>2725</v>
      </c>
      <c r="L903" s="20" t="s">
        <v>2726</v>
      </c>
      <c r="M903" s="20"/>
      <c r="N903" s="21">
        <v>27.51</v>
      </c>
      <c r="O903" s="21">
        <v>0</v>
      </c>
      <c r="P903" s="20"/>
      <c r="Q903" s="19">
        <v>45443</v>
      </c>
      <c r="R903" s="20"/>
      <c r="S903" s="19">
        <v>45443</v>
      </c>
      <c r="T903" s="20" t="s">
        <v>49</v>
      </c>
      <c r="U903" s="20">
        <v>975699</v>
      </c>
      <c r="V903" s="20">
        <v>240001616</v>
      </c>
      <c r="W903" s="20" t="s">
        <v>847</v>
      </c>
      <c r="X903" s="20" t="s">
        <v>305</v>
      </c>
      <c r="Y903" s="20" t="s">
        <v>52</v>
      </c>
      <c r="Z903" s="20" t="s">
        <v>2980</v>
      </c>
      <c r="AA903" s="20" t="s">
        <v>2728</v>
      </c>
      <c r="AB903" s="20" t="s">
        <v>428</v>
      </c>
      <c r="AC903" s="20" t="s">
        <v>41</v>
      </c>
      <c r="AD903" s="20" t="s">
        <v>56</v>
      </c>
      <c r="AE903" s="20" t="s">
        <v>2574</v>
      </c>
      <c r="AF903" t="e">
        <f>VLOOKUP(L903,Contactos!B:B,1,0)</f>
        <v>#N/A</v>
      </c>
    </row>
    <row r="904" spans="1:32" ht="51" x14ac:dyDescent="0.2">
      <c r="A904" s="4">
        <f t="shared" si="43"/>
        <v>902</v>
      </c>
      <c r="B904" s="4" t="str">
        <f t="shared" si="44"/>
        <v>B010-00017004</v>
      </c>
      <c r="C904" s="4" t="str">
        <f>IFERROR(VLOOKUP(F904,Tablas!$A$1:$B$3,2,0),"")</f>
        <v>Boleta</v>
      </c>
      <c r="D904" s="4" t="str">
        <f t="shared" si="45"/>
        <v>Plaza Vea - Intercorp - CONTADO / CASH - PE 5228 PLAZA VEA Basado en Entregas 09-0010-00057</v>
      </c>
      <c r="E904" s="19">
        <v>45272</v>
      </c>
      <c r="F904" s="20" t="s">
        <v>842</v>
      </c>
      <c r="G904" s="20" t="s">
        <v>2981</v>
      </c>
      <c r="H904" s="20" t="s">
        <v>44</v>
      </c>
      <c r="I904" s="20" t="s">
        <v>45</v>
      </c>
      <c r="J904" s="20" t="s">
        <v>2982</v>
      </c>
      <c r="K904" s="20" t="s">
        <v>2983</v>
      </c>
      <c r="L904" s="20" t="s">
        <v>2984</v>
      </c>
      <c r="M904" s="20"/>
      <c r="N904" s="21">
        <v>28.05</v>
      </c>
      <c r="O904" s="21">
        <v>0</v>
      </c>
      <c r="P904" s="20"/>
      <c r="Q904" s="19">
        <v>45272</v>
      </c>
      <c r="R904" s="20"/>
      <c r="S904" s="19">
        <v>45272</v>
      </c>
      <c r="T904" s="20" t="s">
        <v>49</v>
      </c>
      <c r="U904" s="20">
        <v>887086</v>
      </c>
      <c r="V904" s="20">
        <v>230003318</v>
      </c>
      <c r="W904" s="20" t="s">
        <v>847</v>
      </c>
      <c r="X904" s="20" t="s">
        <v>274</v>
      </c>
      <c r="Y904" s="20" t="s">
        <v>52</v>
      </c>
      <c r="Z904" s="20" t="s">
        <v>2985</v>
      </c>
      <c r="AA904" s="20" t="s">
        <v>2986</v>
      </c>
      <c r="AB904" s="20" t="s">
        <v>789</v>
      </c>
      <c r="AC904" s="20" t="s">
        <v>167</v>
      </c>
      <c r="AD904" s="20" t="s">
        <v>56</v>
      </c>
      <c r="AE904" s="20" t="s">
        <v>2494</v>
      </c>
      <c r="AF904" t="e">
        <f>VLOOKUP(L904,Contactos!B:B,1,0)</f>
        <v>#N/A</v>
      </c>
    </row>
    <row r="905" spans="1:32" ht="63.75" x14ac:dyDescent="0.2">
      <c r="A905" s="4">
        <f t="shared" si="43"/>
        <v>903</v>
      </c>
      <c r="B905" s="4" t="str">
        <f t="shared" si="44"/>
        <v>B010-00020056</v>
      </c>
      <c r="C905" s="4" t="str">
        <f>IFERROR(VLOOKUP(F905,Tablas!$A$1:$B$3,2,0),"")</f>
        <v>Boleta</v>
      </c>
      <c r="D905" s="4" t="str">
        <f t="shared" si="45"/>
        <v>Ecom - CONTADO / CASH - PE 4230 TEL: 958029294 RECOJO Basado en Entregas 0</v>
      </c>
      <c r="E905" s="19">
        <v>45523</v>
      </c>
      <c r="F905" s="20" t="s">
        <v>842</v>
      </c>
      <c r="G905" s="20" t="s">
        <v>2987</v>
      </c>
      <c r="H905" s="20" t="s">
        <v>44</v>
      </c>
      <c r="I905" s="20" t="s">
        <v>45</v>
      </c>
      <c r="J905" s="20" t="s">
        <v>2876</v>
      </c>
      <c r="K905" s="20" t="s">
        <v>2877</v>
      </c>
      <c r="L905" s="20" t="s">
        <v>2878</v>
      </c>
      <c r="M905" s="20"/>
      <c r="N905" s="21">
        <v>29</v>
      </c>
      <c r="O905" s="21">
        <v>0</v>
      </c>
      <c r="P905" s="20"/>
      <c r="Q905" s="19">
        <v>45523</v>
      </c>
      <c r="R905" s="20"/>
      <c r="S905" s="19">
        <v>45523</v>
      </c>
      <c r="T905" s="20" t="s">
        <v>49</v>
      </c>
      <c r="U905" s="20">
        <v>1010137</v>
      </c>
      <c r="V905" s="20">
        <v>240002592</v>
      </c>
      <c r="W905" s="20" t="s">
        <v>847</v>
      </c>
      <c r="X905" s="20" t="s">
        <v>305</v>
      </c>
      <c r="Y905" s="20" t="s">
        <v>52</v>
      </c>
      <c r="Z905" s="20" t="s">
        <v>2988</v>
      </c>
      <c r="AA905" s="20" t="s">
        <v>2880</v>
      </c>
      <c r="AB905" s="20" t="s">
        <v>2227</v>
      </c>
      <c r="AC905" s="20" t="s">
        <v>167</v>
      </c>
      <c r="AD905" s="20" t="s">
        <v>56</v>
      </c>
      <c r="AE905" s="20" t="s">
        <v>864</v>
      </c>
      <c r="AF905" t="e">
        <f>VLOOKUP(L905,Contactos!B:B,1,0)</f>
        <v>#N/A</v>
      </c>
    </row>
    <row r="906" spans="1:32" ht="63.75" x14ac:dyDescent="0.2">
      <c r="A906" s="4">
        <f t="shared" si="43"/>
        <v>904</v>
      </c>
      <c r="B906" s="4" t="str">
        <f t="shared" si="44"/>
        <v>B010-00019991</v>
      </c>
      <c r="C906" s="4" t="str">
        <f>IFERROR(VLOOKUP(F906,Tablas!$A$1:$B$3,2,0),"")</f>
        <v>Boleta</v>
      </c>
      <c r="D906" s="4" t="str">
        <f t="shared" si="45"/>
        <v>Nacional - CREDITO 30 DIAS / CREDIT 30 DAYS - PE 4114 Basado en Entregas 09-T010-00000750.</v>
      </c>
      <c r="E906" s="19">
        <v>45518</v>
      </c>
      <c r="F906" s="20" t="s">
        <v>842</v>
      </c>
      <c r="G906" s="20" t="s">
        <v>2989</v>
      </c>
      <c r="H906" s="20" t="s">
        <v>44</v>
      </c>
      <c r="I906" s="20" t="s">
        <v>45</v>
      </c>
      <c r="J906" s="20" t="s">
        <v>2990</v>
      </c>
      <c r="K906" s="20" t="s">
        <v>2991</v>
      </c>
      <c r="L906" s="20" t="s">
        <v>2992</v>
      </c>
      <c r="M906" s="20"/>
      <c r="N906" s="21">
        <v>29.09</v>
      </c>
      <c r="O906" s="21">
        <v>0</v>
      </c>
      <c r="P906" s="20"/>
      <c r="Q906" s="19">
        <v>45518</v>
      </c>
      <c r="R906" s="20"/>
      <c r="S906" s="19">
        <v>45548</v>
      </c>
      <c r="T906" s="20" t="s">
        <v>643</v>
      </c>
      <c r="U906" s="20">
        <v>1007868</v>
      </c>
      <c r="V906" s="20">
        <v>240002527</v>
      </c>
      <c r="W906" s="20" t="s">
        <v>847</v>
      </c>
      <c r="X906" s="20" t="s">
        <v>848</v>
      </c>
      <c r="Y906" s="20" t="s">
        <v>52</v>
      </c>
      <c r="Z906" s="20" t="s">
        <v>2993</v>
      </c>
      <c r="AA906" s="20" t="s">
        <v>2994</v>
      </c>
      <c r="AB906" s="20" t="s">
        <v>54</v>
      </c>
      <c r="AC906" s="20" t="s">
        <v>167</v>
      </c>
      <c r="AD906" s="20" t="s">
        <v>56</v>
      </c>
      <c r="AE906" s="20" t="s">
        <v>1014</v>
      </c>
      <c r="AF906" t="e">
        <f>VLOOKUP(L906,Contactos!B:B,1,0)</f>
        <v>#N/A</v>
      </c>
    </row>
    <row r="907" spans="1:32" ht="63.75" x14ac:dyDescent="0.2">
      <c r="A907" s="4">
        <f t="shared" si="43"/>
        <v>905</v>
      </c>
      <c r="B907" s="4" t="str">
        <f t="shared" si="44"/>
        <v>B010-00019551</v>
      </c>
      <c r="C907" s="4" t="str">
        <f>IFERROR(VLOOKUP(F907,Tablas!$A$1:$B$3,2,0),"")</f>
        <v>Boleta</v>
      </c>
      <c r="D907" s="4" t="str">
        <f t="shared" si="45"/>
        <v>Nacional - CREDITO 30 DIAS / CREDIT 30 DAYS - PE 3481 Basado en Entregas 09-T010-00000191.</v>
      </c>
      <c r="E907" s="19">
        <v>45489</v>
      </c>
      <c r="F907" s="20" t="s">
        <v>842</v>
      </c>
      <c r="G907" s="20" t="s">
        <v>2995</v>
      </c>
      <c r="H907" s="20" t="s">
        <v>44</v>
      </c>
      <c r="I907" s="20" t="s">
        <v>45</v>
      </c>
      <c r="J907" s="20" t="s">
        <v>2990</v>
      </c>
      <c r="K907" s="20" t="s">
        <v>2991</v>
      </c>
      <c r="L907" s="20" t="s">
        <v>2992</v>
      </c>
      <c r="M907" s="20"/>
      <c r="N907" s="21">
        <v>29.09</v>
      </c>
      <c r="O907" s="21">
        <v>0</v>
      </c>
      <c r="P907" s="20"/>
      <c r="Q907" s="19">
        <v>45489</v>
      </c>
      <c r="R907" s="20"/>
      <c r="S907" s="19">
        <v>45519</v>
      </c>
      <c r="T907" s="20" t="s">
        <v>643</v>
      </c>
      <c r="U907" s="20">
        <v>994334</v>
      </c>
      <c r="V907" s="20">
        <v>240002086</v>
      </c>
      <c r="W907" s="20" t="s">
        <v>847</v>
      </c>
      <c r="X907" s="20" t="s">
        <v>848</v>
      </c>
      <c r="Y907" s="20" t="s">
        <v>52</v>
      </c>
      <c r="Z907" s="20" t="s">
        <v>2996</v>
      </c>
      <c r="AA907" s="20" t="s">
        <v>2994</v>
      </c>
      <c r="AB907" s="20" t="s">
        <v>54</v>
      </c>
      <c r="AC907" s="20" t="s">
        <v>167</v>
      </c>
      <c r="AD907" s="20" t="s">
        <v>56</v>
      </c>
      <c r="AE907" s="20" t="s">
        <v>1014</v>
      </c>
      <c r="AF907" t="e">
        <f>VLOOKUP(L907,Contactos!B:B,1,0)</f>
        <v>#N/A</v>
      </c>
    </row>
    <row r="908" spans="1:32" ht="63.75" x14ac:dyDescent="0.2">
      <c r="A908" s="4">
        <f t="shared" si="43"/>
        <v>906</v>
      </c>
      <c r="B908" s="4" t="str">
        <f t="shared" si="44"/>
        <v>B010-00020398</v>
      </c>
      <c r="C908" s="4" t="str">
        <f>IFERROR(VLOOKUP(F908,Tablas!$A$1:$B$3,2,0),"")</f>
        <v>Boleta</v>
      </c>
      <c r="D908" s="4" t="str">
        <f t="shared" si="45"/>
        <v>Nacional - CREDITO 30 DIAS / CREDIT 30 DAYS - PE 4794 Basado en Entregas 09-T010-00001360.</v>
      </c>
      <c r="E908" s="19">
        <v>45548</v>
      </c>
      <c r="F908" s="20" t="s">
        <v>842</v>
      </c>
      <c r="G908" s="20" t="s">
        <v>2997</v>
      </c>
      <c r="H908" s="20" t="s">
        <v>44</v>
      </c>
      <c r="I908" s="20" t="s">
        <v>45</v>
      </c>
      <c r="J908" s="20" t="s">
        <v>2990</v>
      </c>
      <c r="K908" s="20" t="s">
        <v>2991</v>
      </c>
      <c r="L908" s="20" t="s">
        <v>2992</v>
      </c>
      <c r="M908" s="20"/>
      <c r="N908" s="21">
        <v>29.09</v>
      </c>
      <c r="O908" s="21">
        <v>0</v>
      </c>
      <c r="P908" s="20"/>
      <c r="Q908" s="19">
        <v>45548</v>
      </c>
      <c r="R908" s="20"/>
      <c r="S908" s="19">
        <v>45578</v>
      </c>
      <c r="T908" s="20" t="s">
        <v>643</v>
      </c>
      <c r="U908" s="20">
        <v>1023645</v>
      </c>
      <c r="V908" s="20">
        <v>240002935</v>
      </c>
      <c r="W908" s="20" t="s">
        <v>847</v>
      </c>
      <c r="X908" s="20" t="s">
        <v>848</v>
      </c>
      <c r="Y908" s="20" t="s">
        <v>52</v>
      </c>
      <c r="Z908" s="20" t="s">
        <v>2998</v>
      </c>
      <c r="AA908" s="20" t="s">
        <v>2994</v>
      </c>
      <c r="AB908" s="20" t="s">
        <v>54</v>
      </c>
      <c r="AC908" s="20" t="s">
        <v>167</v>
      </c>
      <c r="AD908" s="20" t="s">
        <v>56</v>
      </c>
      <c r="AE908" s="20" t="s">
        <v>1014</v>
      </c>
      <c r="AF908" t="e">
        <f>VLOOKUP(L908,Contactos!B:B,1,0)</f>
        <v>#N/A</v>
      </c>
    </row>
    <row r="909" spans="1:32" ht="63.75" x14ac:dyDescent="0.2">
      <c r="A909" s="4">
        <f t="shared" si="43"/>
        <v>907</v>
      </c>
      <c r="B909" s="4" t="str">
        <f t="shared" si="44"/>
        <v>B010-00015882</v>
      </c>
      <c r="C909" s="4" t="str">
        <f>IFERROR(VLOOKUP(F909,Tablas!$A$1:$B$3,2,0),"")</f>
        <v>Boleta</v>
      </c>
      <c r="D909" s="4" t="str">
        <f t="shared" si="45"/>
        <v>Falabella - CONTADO / CASH - 230003350 Pedidos de cliente - CMK042138537 Basado</v>
      </c>
      <c r="E909" s="19">
        <v>45141</v>
      </c>
      <c r="F909" s="20" t="s">
        <v>842</v>
      </c>
      <c r="G909" s="20" t="s">
        <v>2999</v>
      </c>
      <c r="H909" s="20" t="s">
        <v>44</v>
      </c>
      <c r="I909" s="20" t="s">
        <v>45</v>
      </c>
      <c r="J909" s="20" t="s">
        <v>3000</v>
      </c>
      <c r="K909" s="20" t="s">
        <v>3001</v>
      </c>
      <c r="L909" s="20" t="s">
        <v>3002</v>
      </c>
      <c r="M909" s="20"/>
      <c r="N909" s="21">
        <v>29.16</v>
      </c>
      <c r="O909" s="21">
        <v>0</v>
      </c>
      <c r="P909" s="20"/>
      <c r="Q909" s="19">
        <v>45141</v>
      </c>
      <c r="R909" s="20"/>
      <c r="S909" s="19">
        <v>45141</v>
      </c>
      <c r="T909" s="20" t="s">
        <v>49</v>
      </c>
      <c r="U909" s="20">
        <v>830192</v>
      </c>
      <c r="V909" s="20">
        <v>230002123</v>
      </c>
      <c r="W909" s="20" t="s">
        <v>847</v>
      </c>
      <c r="X909" s="20" t="s">
        <v>274</v>
      </c>
      <c r="Y909" s="20" t="s">
        <v>52</v>
      </c>
      <c r="Z909" s="20" t="s">
        <v>3003</v>
      </c>
      <c r="AA909" s="20" t="s">
        <v>3004</v>
      </c>
      <c r="AB909" s="20" t="s">
        <v>3005</v>
      </c>
      <c r="AC909" s="20" t="s">
        <v>3005</v>
      </c>
      <c r="AD909" s="20" t="s">
        <v>56</v>
      </c>
      <c r="AE909" s="20" t="s">
        <v>1838</v>
      </c>
      <c r="AF909" t="e">
        <f>VLOOKUP(L909,Contactos!B:B,1,0)</f>
        <v>#N/A</v>
      </c>
    </row>
    <row r="910" spans="1:32" ht="63.75" x14ac:dyDescent="0.2">
      <c r="A910" s="4">
        <f t="shared" si="43"/>
        <v>908</v>
      </c>
      <c r="B910" s="4" t="str">
        <f t="shared" si="44"/>
        <v>B010-00018578</v>
      </c>
      <c r="C910" s="4" t="str">
        <f>IFERROR(VLOOKUP(F910,Tablas!$A$1:$B$3,2,0),"")</f>
        <v>Boleta</v>
      </c>
      <c r="D910" s="4" t="str">
        <f t="shared" si="45"/>
        <v>Juntoz - CONTADO / CASH - PE 1860 JUNTOZ Basado en Entregas 09-0010-00059917</v>
      </c>
      <c r="E910" s="19">
        <v>45404</v>
      </c>
      <c r="F910" s="20" t="s">
        <v>842</v>
      </c>
      <c r="G910" s="20" t="s">
        <v>3006</v>
      </c>
      <c r="H910" s="20" t="s">
        <v>44</v>
      </c>
      <c r="I910" s="20" t="s">
        <v>45</v>
      </c>
      <c r="J910" s="20" t="s">
        <v>3007</v>
      </c>
      <c r="K910" s="20" t="s">
        <v>3008</v>
      </c>
      <c r="L910" s="20" t="s">
        <v>3009</v>
      </c>
      <c r="M910" s="20"/>
      <c r="N910" s="21">
        <v>29.16</v>
      </c>
      <c r="O910" s="21">
        <v>0</v>
      </c>
      <c r="P910" s="20"/>
      <c r="Q910" s="19">
        <v>45404</v>
      </c>
      <c r="R910" s="20"/>
      <c r="S910" s="19">
        <v>45404</v>
      </c>
      <c r="T910" s="20" t="s">
        <v>49</v>
      </c>
      <c r="U910" s="20">
        <v>951938</v>
      </c>
      <c r="V910" s="20">
        <v>240001054</v>
      </c>
      <c r="W910" s="20" t="s">
        <v>847</v>
      </c>
      <c r="X910" s="20" t="s">
        <v>305</v>
      </c>
      <c r="Y910" s="20" t="s">
        <v>52</v>
      </c>
      <c r="Z910" s="20" t="s">
        <v>3010</v>
      </c>
      <c r="AA910" s="20" t="s">
        <v>3011</v>
      </c>
      <c r="AB910" s="20" t="s">
        <v>337</v>
      </c>
      <c r="AC910" s="20" t="s">
        <v>337</v>
      </c>
      <c r="AD910" s="20" t="s">
        <v>56</v>
      </c>
      <c r="AE910" s="20" t="s">
        <v>851</v>
      </c>
      <c r="AF910" t="e">
        <f>VLOOKUP(L910,Contactos!B:B,1,0)</f>
        <v>#N/A</v>
      </c>
    </row>
    <row r="911" spans="1:32" ht="51" x14ac:dyDescent="0.2">
      <c r="A911" s="4">
        <f t="shared" si="43"/>
        <v>909</v>
      </c>
      <c r="B911" s="4" t="str">
        <f t="shared" si="44"/>
        <v>B010-00019943</v>
      </c>
      <c r="C911" s="4" t="str">
        <f>IFERROR(VLOOKUP(F911,Tablas!$A$1:$B$3,2,0),"")</f>
        <v>Boleta</v>
      </c>
      <c r="D911" s="4" t="str">
        <f t="shared" si="45"/>
        <v>Venta Asistida - CONTADO / CASH - PE 4019 TEL: 980491256 ENVÍO Basado en Entregas 09</v>
      </c>
      <c r="E911" s="19">
        <v>45513</v>
      </c>
      <c r="F911" s="20" t="s">
        <v>842</v>
      </c>
      <c r="G911" s="20" t="s">
        <v>3012</v>
      </c>
      <c r="H911" s="20" t="s">
        <v>44</v>
      </c>
      <c r="I911" s="20" t="s">
        <v>45</v>
      </c>
      <c r="J911" s="20" t="s">
        <v>1922</v>
      </c>
      <c r="K911" s="20" t="s">
        <v>1923</v>
      </c>
      <c r="L911" s="20" t="s">
        <v>1924</v>
      </c>
      <c r="M911" s="20"/>
      <c r="N911" s="21">
        <v>29.5</v>
      </c>
      <c r="O911" s="21">
        <v>0</v>
      </c>
      <c r="P911" s="20"/>
      <c r="Q911" s="19">
        <v>45513</v>
      </c>
      <c r="R911" s="20"/>
      <c r="S911" s="19">
        <v>45513</v>
      </c>
      <c r="T911" s="20" t="s">
        <v>49</v>
      </c>
      <c r="U911" s="20">
        <v>1006202</v>
      </c>
      <c r="V911" s="20">
        <v>240002479</v>
      </c>
      <c r="W911" s="20" t="s">
        <v>847</v>
      </c>
      <c r="X911" s="20" t="s">
        <v>274</v>
      </c>
      <c r="Y911" s="20" t="s">
        <v>52</v>
      </c>
      <c r="Z911" s="20" t="s">
        <v>3013</v>
      </c>
      <c r="AA911" s="20" t="s">
        <v>1926</v>
      </c>
      <c r="AB911" s="20" t="s">
        <v>1927</v>
      </c>
      <c r="AC911" s="20" t="s">
        <v>41</v>
      </c>
      <c r="AD911" s="20" t="s">
        <v>56</v>
      </c>
      <c r="AE911" s="20" t="s">
        <v>983</v>
      </c>
      <c r="AF911" t="e">
        <f>VLOOKUP(L911,Contactos!B:B,1,0)</f>
        <v>#N/A</v>
      </c>
    </row>
    <row r="912" spans="1:32" ht="63.75" x14ac:dyDescent="0.2">
      <c r="A912" s="4">
        <f t="shared" si="43"/>
        <v>910</v>
      </c>
      <c r="B912" s="4" t="str">
        <f t="shared" si="44"/>
        <v>B010-00019642</v>
      </c>
      <c r="C912" s="4" t="str">
        <f>IFERROR(VLOOKUP(F912,Tablas!$A$1:$B$3,2,0),"")</f>
        <v>Boleta</v>
      </c>
      <c r="D912" s="4" t="str">
        <f t="shared" si="45"/>
        <v>Ripley - CONTADO / CASH - PE 3655 RIPLEY n.º 6747534801-A Basado en Entregas</v>
      </c>
      <c r="E912" s="19">
        <v>45495</v>
      </c>
      <c r="F912" s="20" t="s">
        <v>842</v>
      </c>
      <c r="G912" s="20" t="s">
        <v>3014</v>
      </c>
      <c r="H912" s="20" t="s">
        <v>44</v>
      </c>
      <c r="I912" s="20" t="s">
        <v>45</v>
      </c>
      <c r="J912" s="20" t="s">
        <v>2815</v>
      </c>
      <c r="K912" s="20" t="s">
        <v>2816</v>
      </c>
      <c r="L912" s="20" t="s">
        <v>2817</v>
      </c>
      <c r="M912" s="20"/>
      <c r="N912" s="21">
        <v>29.5</v>
      </c>
      <c r="O912" s="21">
        <v>0</v>
      </c>
      <c r="P912" s="20"/>
      <c r="Q912" s="19">
        <v>45495</v>
      </c>
      <c r="R912" s="20"/>
      <c r="S912" s="19">
        <v>45495</v>
      </c>
      <c r="T912" s="20" t="s">
        <v>49</v>
      </c>
      <c r="U912" s="20">
        <v>997400</v>
      </c>
      <c r="V912" s="20">
        <v>240002177</v>
      </c>
      <c r="W912" s="20" t="s">
        <v>847</v>
      </c>
      <c r="X912" s="20" t="s">
        <v>274</v>
      </c>
      <c r="Y912" s="20" t="s">
        <v>52</v>
      </c>
      <c r="Z912" s="20" t="s">
        <v>3015</v>
      </c>
      <c r="AA912" s="20" t="s">
        <v>808</v>
      </c>
      <c r="AB912" s="20" t="s">
        <v>54</v>
      </c>
      <c r="AC912" s="20" t="s">
        <v>167</v>
      </c>
      <c r="AD912" s="20" t="s">
        <v>56</v>
      </c>
      <c r="AE912" s="20" t="s">
        <v>2574</v>
      </c>
      <c r="AF912" t="e">
        <f>VLOOKUP(L912,Contactos!B:B,1,0)</f>
        <v>#N/A</v>
      </c>
    </row>
    <row r="913" spans="1:32" ht="63.75" x14ac:dyDescent="0.2">
      <c r="A913" s="4">
        <f t="shared" si="43"/>
        <v>911</v>
      </c>
      <c r="B913" s="4" t="str">
        <f t="shared" si="44"/>
        <v>B010-00016917</v>
      </c>
      <c r="C913" s="4" t="str">
        <f>IFERROR(VLOOKUP(F913,Tablas!$A$1:$B$3,2,0),"")</f>
        <v>Boleta</v>
      </c>
      <c r="D913" s="4" t="str">
        <f t="shared" si="45"/>
        <v>Juntoz - CONTADO / CASH - PE 5031 JUNTOZ Basado en Entregas 09-0010-00057643</v>
      </c>
      <c r="E913" s="19">
        <v>45259</v>
      </c>
      <c r="F913" s="20" t="s">
        <v>842</v>
      </c>
      <c r="G913" s="20" t="s">
        <v>3016</v>
      </c>
      <c r="H913" s="20" t="s">
        <v>44</v>
      </c>
      <c r="I913" s="20" t="s">
        <v>45</v>
      </c>
      <c r="J913" s="20" t="s">
        <v>3017</v>
      </c>
      <c r="K913" s="20" t="s">
        <v>3018</v>
      </c>
      <c r="L913" s="20" t="s">
        <v>3019</v>
      </c>
      <c r="M913" s="20"/>
      <c r="N913" s="21">
        <v>29.61</v>
      </c>
      <c r="O913" s="21">
        <v>0</v>
      </c>
      <c r="P913" s="20"/>
      <c r="Q913" s="19">
        <v>45259</v>
      </c>
      <c r="R913" s="20"/>
      <c r="S913" s="19">
        <v>45259</v>
      </c>
      <c r="T913" s="20" t="s">
        <v>49</v>
      </c>
      <c r="U913" s="20">
        <v>882433</v>
      </c>
      <c r="V913" s="20">
        <v>230003231</v>
      </c>
      <c r="W913" s="20" t="s">
        <v>847</v>
      </c>
      <c r="X913" s="20" t="s">
        <v>274</v>
      </c>
      <c r="Y913" s="20" t="s">
        <v>52</v>
      </c>
      <c r="Z913" s="20" t="s">
        <v>3020</v>
      </c>
      <c r="AA913" s="20" t="s">
        <v>3021</v>
      </c>
      <c r="AB913" s="20" t="s">
        <v>3022</v>
      </c>
      <c r="AC913" s="20" t="s">
        <v>41</v>
      </c>
      <c r="AD913" s="20" t="s">
        <v>56</v>
      </c>
      <c r="AE913" s="20" t="s">
        <v>851</v>
      </c>
      <c r="AF913" t="e">
        <f>VLOOKUP(L913,Contactos!B:B,1,0)</f>
        <v>#N/A</v>
      </c>
    </row>
    <row r="914" spans="1:32" ht="38.25" x14ac:dyDescent="0.2">
      <c r="A914" s="4">
        <f t="shared" si="43"/>
        <v>912</v>
      </c>
      <c r="B914" s="4" t="str">
        <f t="shared" si="44"/>
        <v>F010-00025228</v>
      </c>
      <c r="C914" s="4" t="str">
        <f>IFERROR(VLOOKUP(F914,Tablas!$A$1:$B$3,2,0),"")</f>
        <v>Factura</v>
      </c>
      <c r="D914" s="4" t="str">
        <f t="shared" si="45"/>
        <v>Venta Asistida - CONTADO / CASH - Facturas clientes - C20610364943</v>
      </c>
      <c r="E914" s="19">
        <v>45476</v>
      </c>
      <c r="F914" s="20" t="s">
        <v>1001</v>
      </c>
      <c r="G914" s="20" t="s">
        <v>3023</v>
      </c>
      <c r="H914" s="20" t="s">
        <v>44</v>
      </c>
      <c r="I914" s="20" t="s">
        <v>45</v>
      </c>
      <c r="J914" s="20" t="s">
        <v>3024</v>
      </c>
      <c r="K914" s="20" t="s">
        <v>3025</v>
      </c>
      <c r="L914" s="20" t="s">
        <v>3026</v>
      </c>
      <c r="M914" s="20"/>
      <c r="N914" s="21">
        <v>29.64</v>
      </c>
      <c r="O914" s="21">
        <v>0</v>
      </c>
      <c r="P914" s="20"/>
      <c r="Q914" s="19">
        <v>45476</v>
      </c>
      <c r="R914" s="20"/>
      <c r="S914" s="19">
        <v>45476</v>
      </c>
      <c r="T914" s="20" t="s">
        <v>49</v>
      </c>
      <c r="U914" s="20">
        <v>989526</v>
      </c>
      <c r="V914" s="20">
        <v>240001955</v>
      </c>
      <c r="W914" s="20" t="s">
        <v>847</v>
      </c>
      <c r="X914" s="20" t="s">
        <v>305</v>
      </c>
      <c r="Y914" s="20" t="s">
        <v>52</v>
      </c>
      <c r="Z914" s="20" t="s">
        <v>3027</v>
      </c>
      <c r="AA914" s="20" t="s">
        <v>3028</v>
      </c>
      <c r="AB914" s="20" t="s">
        <v>309</v>
      </c>
      <c r="AC914" s="20" t="s">
        <v>309</v>
      </c>
      <c r="AD914" s="20" t="s">
        <v>56</v>
      </c>
      <c r="AE914" s="20" t="s">
        <v>983</v>
      </c>
      <c r="AF914" t="e">
        <f>VLOOKUP(L914,Contactos!B:B,1,0)</f>
        <v>#N/A</v>
      </c>
    </row>
    <row r="915" spans="1:32" ht="63.75" x14ac:dyDescent="0.2">
      <c r="A915" s="4">
        <f t="shared" si="43"/>
        <v>913</v>
      </c>
      <c r="B915" s="4" t="str">
        <f t="shared" si="44"/>
        <v>B010-00018204</v>
      </c>
      <c r="C915" s="4" t="str">
        <f>IFERROR(VLOOKUP(F915,Tablas!$A$1:$B$3,2,0),"")</f>
        <v>Boleta</v>
      </c>
      <c r="D915" s="4" t="str">
        <f t="shared" si="45"/>
        <v>Venta Asistida - CONTADO / CASH - PE 1225 TEL: 980491256 Basado en Entregas 09-0010-</v>
      </c>
      <c r="E915" s="19">
        <v>45366</v>
      </c>
      <c r="F915" s="20" t="s">
        <v>842</v>
      </c>
      <c r="G915" s="20" t="s">
        <v>3029</v>
      </c>
      <c r="H915" s="20" t="s">
        <v>44</v>
      </c>
      <c r="I915" s="20" t="s">
        <v>45</v>
      </c>
      <c r="J915" s="20" t="s">
        <v>1922</v>
      </c>
      <c r="K915" s="20" t="s">
        <v>1923</v>
      </c>
      <c r="L915" s="20" t="s">
        <v>1924</v>
      </c>
      <c r="M915" s="20"/>
      <c r="N915" s="21">
        <v>29.7</v>
      </c>
      <c r="O915" s="21">
        <v>0</v>
      </c>
      <c r="P915" s="20"/>
      <c r="Q915" s="19">
        <v>45366</v>
      </c>
      <c r="R915" s="20"/>
      <c r="S915" s="19">
        <v>45366</v>
      </c>
      <c r="T915" s="20" t="s">
        <v>49</v>
      </c>
      <c r="U915" s="20">
        <v>933968</v>
      </c>
      <c r="V915" s="20">
        <v>240000679</v>
      </c>
      <c r="W915" s="20" t="s">
        <v>847</v>
      </c>
      <c r="X915" s="20" t="s">
        <v>274</v>
      </c>
      <c r="Y915" s="20" t="s">
        <v>52</v>
      </c>
      <c r="Z915" s="20" t="s">
        <v>3030</v>
      </c>
      <c r="AA915" s="20" t="s">
        <v>1926</v>
      </c>
      <c r="AB915" s="20" t="s">
        <v>1927</v>
      </c>
      <c r="AC915" s="20" t="s">
        <v>41</v>
      </c>
      <c r="AD915" s="20" t="s">
        <v>56</v>
      </c>
      <c r="AE915" s="20" t="s">
        <v>983</v>
      </c>
      <c r="AF915" t="e">
        <f>VLOOKUP(L915,Contactos!B:B,1,0)</f>
        <v>#N/A</v>
      </c>
    </row>
    <row r="916" spans="1:32" ht="63.75" x14ac:dyDescent="0.2">
      <c r="A916" s="4">
        <f t="shared" si="43"/>
        <v>914</v>
      </c>
      <c r="B916" s="4" t="str">
        <f t="shared" si="44"/>
        <v>B010-00015851</v>
      </c>
      <c r="C916" s="4" t="str">
        <f>IFERROR(VLOOKUP(F916,Tablas!$A$1:$B$3,2,0),"")</f>
        <v>Boleta</v>
      </c>
      <c r="D916" s="4" t="str">
        <f t="shared" si="45"/>
        <v>Falabella - CONTADO / CASH - 230003304 Basado en Entregas 09-0010-00056083.</v>
      </c>
      <c r="E916" s="19">
        <v>45138</v>
      </c>
      <c r="F916" s="20" t="s">
        <v>842</v>
      </c>
      <c r="G916" s="20" t="s">
        <v>3031</v>
      </c>
      <c r="H916" s="20" t="s">
        <v>44</v>
      </c>
      <c r="I916" s="20" t="s">
        <v>45</v>
      </c>
      <c r="J916" s="20" t="s">
        <v>3032</v>
      </c>
      <c r="K916" s="20" t="s">
        <v>3033</v>
      </c>
      <c r="L916" s="20" t="s">
        <v>3034</v>
      </c>
      <c r="M916" s="20"/>
      <c r="N916" s="21">
        <v>29.88</v>
      </c>
      <c r="O916" s="21">
        <v>0</v>
      </c>
      <c r="P916" s="20"/>
      <c r="Q916" s="19">
        <v>45138</v>
      </c>
      <c r="R916" s="20"/>
      <c r="S916" s="19">
        <v>45138</v>
      </c>
      <c r="T916" s="20" t="s">
        <v>49</v>
      </c>
      <c r="U916" s="20">
        <v>828593</v>
      </c>
      <c r="V916" s="20">
        <v>230002092</v>
      </c>
      <c r="W916" s="20" t="s">
        <v>847</v>
      </c>
      <c r="X916" s="20" t="s">
        <v>274</v>
      </c>
      <c r="Y916" s="20" t="s">
        <v>52</v>
      </c>
      <c r="Z916" s="20" t="s">
        <v>3035</v>
      </c>
      <c r="AA916" s="20" t="s">
        <v>3036</v>
      </c>
      <c r="AB916" s="20" t="s">
        <v>789</v>
      </c>
      <c r="AC916" s="20" t="s">
        <v>167</v>
      </c>
      <c r="AD916" s="20" t="s">
        <v>56</v>
      </c>
      <c r="AE916" s="20" t="s">
        <v>1838</v>
      </c>
      <c r="AF916" t="e">
        <f>VLOOKUP(L916,Contactos!B:B,1,0)</f>
        <v>#N/A</v>
      </c>
    </row>
    <row r="917" spans="1:32" ht="63.75" x14ac:dyDescent="0.2">
      <c r="A917" s="4">
        <f t="shared" si="43"/>
        <v>915</v>
      </c>
      <c r="B917" s="4" t="str">
        <f t="shared" si="44"/>
        <v>B010-00019164</v>
      </c>
      <c r="C917" s="4" t="str">
        <f>IFERROR(VLOOKUP(F917,Tablas!$A$1:$B$3,2,0),"")</f>
        <v>Boleta</v>
      </c>
      <c r="D917" s="4" t="str">
        <f t="shared" si="45"/>
        <v>Ecom - CONTADO / CASH - PE 2737 TEL: 949563430 Basado en Pedidos de client</v>
      </c>
      <c r="E917" s="19">
        <v>45446</v>
      </c>
      <c r="F917" s="20" t="s">
        <v>842</v>
      </c>
      <c r="G917" s="20" t="s">
        <v>3037</v>
      </c>
      <c r="H917" s="20" t="s">
        <v>44</v>
      </c>
      <c r="I917" s="20" t="s">
        <v>45</v>
      </c>
      <c r="J917" s="20" t="s">
        <v>3038</v>
      </c>
      <c r="K917" s="20" t="s">
        <v>3039</v>
      </c>
      <c r="L917" s="20" t="s">
        <v>3040</v>
      </c>
      <c r="M917" s="20"/>
      <c r="N917" s="21">
        <v>30.08</v>
      </c>
      <c r="O917" s="21">
        <v>0</v>
      </c>
      <c r="P917" s="20"/>
      <c r="Q917" s="19">
        <v>45446</v>
      </c>
      <c r="R917" s="20"/>
      <c r="S917" s="19">
        <v>45446</v>
      </c>
      <c r="T917" s="20" t="s">
        <v>49</v>
      </c>
      <c r="U917" s="20">
        <v>976194</v>
      </c>
      <c r="V917" s="20">
        <v>240001698</v>
      </c>
      <c r="W917" s="20" t="s">
        <v>847</v>
      </c>
      <c r="X917" s="20" t="s">
        <v>274</v>
      </c>
      <c r="Y917" s="20" t="s">
        <v>52</v>
      </c>
      <c r="Z917" s="20" t="s">
        <v>3041</v>
      </c>
      <c r="AA917" s="20" t="s">
        <v>3042</v>
      </c>
      <c r="AB917" s="20" t="s">
        <v>1629</v>
      </c>
      <c r="AC917" s="20" t="s">
        <v>1629</v>
      </c>
      <c r="AD917" s="20" t="s">
        <v>56</v>
      </c>
      <c r="AE917" s="20" t="s">
        <v>864</v>
      </c>
      <c r="AF917" t="e">
        <f>VLOOKUP(L917,Contactos!B:B,1,0)</f>
        <v>#N/A</v>
      </c>
    </row>
    <row r="918" spans="1:32" ht="63.75" x14ac:dyDescent="0.2">
      <c r="A918" s="4">
        <f t="shared" si="43"/>
        <v>916</v>
      </c>
      <c r="B918" s="4" t="str">
        <f t="shared" si="44"/>
        <v>B010-00019652</v>
      </c>
      <c r="C918" s="4" t="str">
        <f>IFERROR(VLOOKUP(F918,Tablas!$A$1:$B$3,2,0),"")</f>
        <v>Boleta</v>
      </c>
      <c r="D918" s="4" t="str">
        <f t="shared" si="45"/>
        <v>Nacional - CREDITO 30 DIAS / CREDIT 30 DAYS - PE 3684 Basado en Entregas 09-T010-00000365.</v>
      </c>
      <c r="E918" s="19">
        <v>45497</v>
      </c>
      <c r="F918" s="20" t="s">
        <v>842</v>
      </c>
      <c r="G918" s="20" t="s">
        <v>3043</v>
      </c>
      <c r="H918" s="20" t="s">
        <v>44</v>
      </c>
      <c r="I918" s="20" t="s">
        <v>45</v>
      </c>
      <c r="J918" s="20" t="s">
        <v>3044</v>
      </c>
      <c r="K918" s="20" t="s">
        <v>3045</v>
      </c>
      <c r="L918" s="20" t="s">
        <v>1447</v>
      </c>
      <c r="M918" s="20"/>
      <c r="N918" s="21">
        <v>30.09</v>
      </c>
      <c r="O918" s="21">
        <v>0</v>
      </c>
      <c r="P918" s="20"/>
      <c r="Q918" s="19">
        <v>45497</v>
      </c>
      <c r="R918" s="20"/>
      <c r="S918" s="19">
        <v>45527</v>
      </c>
      <c r="T918" s="20" t="s">
        <v>643</v>
      </c>
      <c r="U918" s="20">
        <v>998034</v>
      </c>
      <c r="V918" s="20">
        <v>240002187</v>
      </c>
      <c r="W918" s="20" t="s">
        <v>847</v>
      </c>
      <c r="X918" s="20" t="s">
        <v>848</v>
      </c>
      <c r="Y918" s="20" t="s">
        <v>52</v>
      </c>
      <c r="Z918" s="20" t="s">
        <v>3046</v>
      </c>
      <c r="AA918" s="20" t="s">
        <v>353</v>
      </c>
      <c r="AB918" s="20" t="s">
        <v>54</v>
      </c>
      <c r="AC918" s="20" t="s">
        <v>167</v>
      </c>
      <c r="AD918" s="20" t="s">
        <v>56</v>
      </c>
      <c r="AE918" s="20" t="s">
        <v>1014</v>
      </c>
      <c r="AF918" t="e">
        <f>VLOOKUP(L918,Contactos!B:B,1,0)</f>
        <v>#N/A</v>
      </c>
    </row>
    <row r="919" spans="1:32" ht="63.75" x14ac:dyDescent="0.2">
      <c r="A919" s="4">
        <f t="shared" si="43"/>
        <v>917</v>
      </c>
      <c r="B919" s="4" t="str">
        <f t="shared" si="44"/>
        <v>B010-00017187</v>
      </c>
      <c r="C919" s="4" t="str">
        <f>IFERROR(VLOOKUP(F919,Tablas!$A$1:$B$3,2,0),"")</f>
        <v>Boleta</v>
      </c>
      <c r="D919" s="4" t="str">
        <f t="shared" si="45"/>
        <v>Juntoz - CONTADO / CASH - PE 5550 JUNTOZ Basado en Entregas 09-0010-00058093</v>
      </c>
      <c r="E919" s="19">
        <v>45288</v>
      </c>
      <c r="F919" s="20" t="s">
        <v>842</v>
      </c>
      <c r="G919" s="20" t="s">
        <v>3047</v>
      </c>
      <c r="H919" s="20" t="s">
        <v>44</v>
      </c>
      <c r="I919" s="20" t="s">
        <v>45</v>
      </c>
      <c r="J919" s="20" t="s">
        <v>3048</v>
      </c>
      <c r="K919" s="20" t="s">
        <v>3049</v>
      </c>
      <c r="L919" s="20" t="s">
        <v>3050</v>
      </c>
      <c r="M919" s="20"/>
      <c r="N919" s="21">
        <v>30.12</v>
      </c>
      <c r="O919" s="21">
        <v>0</v>
      </c>
      <c r="P919" s="20"/>
      <c r="Q919" s="19">
        <v>45288</v>
      </c>
      <c r="R919" s="20"/>
      <c r="S919" s="19">
        <v>45288</v>
      </c>
      <c r="T919" s="20" t="s">
        <v>49</v>
      </c>
      <c r="U919" s="20">
        <v>894984</v>
      </c>
      <c r="V919" s="20">
        <v>230003510</v>
      </c>
      <c r="W919" s="20" t="s">
        <v>847</v>
      </c>
      <c r="X919" s="20" t="s">
        <v>305</v>
      </c>
      <c r="Y919" s="20" t="s">
        <v>52</v>
      </c>
      <c r="Z919" s="20" t="s">
        <v>3051</v>
      </c>
      <c r="AA919" s="20" t="s">
        <v>1449</v>
      </c>
      <c r="AB919" s="20" t="s">
        <v>54</v>
      </c>
      <c r="AC919" s="20" t="s">
        <v>167</v>
      </c>
      <c r="AD919" s="20" t="s">
        <v>56</v>
      </c>
      <c r="AE919" s="20" t="s">
        <v>851</v>
      </c>
      <c r="AF919" t="e">
        <f>VLOOKUP(L919,Contactos!B:B,1,0)</f>
        <v>#N/A</v>
      </c>
    </row>
    <row r="920" spans="1:32" ht="63.75" x14ac:dyDescent="0.2">
      <c r="A920" s="4">
        <f t="shared" si="43"/>
        <v>918</v>
      </c>
      <c r="B920" s="4" t="str">
        <f t="shared" si="44"/>
        <v>B010-00017095</v>
      </c>
      <c r="C920" s="4" t="str">
        <f>IFERROR(VLOOKUP(F920,Tablas!$A$1:$B$3,2,0),"")</f>
        <v>Boleta</v>
      </c>
      <c r="D920" s="4" t="str">
        <f t="shared" si="45"/>
        <v>Oechsle - Intercorp - CONTADO / CASH - PE 5451 OESCHLE Basado en Entregas 09-0010-0005802</v>
      </c>
      <c r="E920" s="19">
        <v>45281</v>
      </c>
      <c r="F920" s="20" t="s">
        <v>842</v>
      </c>
      <c r="G920" s="20" t="s">
        <v>3052</v>
      </c>
      <c r="H920" s="20" t="s">
        <v>44</v>
      </c>
      <c r="I920" s="20" t="s">
        <v>45</v>
      </c>
      <c r="J920" s="20" t="s">
        <v>3053</v>
      </c>
      <c r="K920" s="20" t="s">
        <v>3054</v>
      </c>
      <c r="L920" s="20" t="s">
        <v>3055</v>
      </c>
      <c r="M920" s="20"/>
      <c r="N920" s="21">
        <v>30.42</v>
      </c>
      <c r="O920" s="21">
        <v>0</v>
      </c>
      <c r="P920" s="20"/>
      <c r="Q920" s="19">
        <v>45281</v>
      </c>
      <c r="R920" s="20"/>
      <c r="S920" s="19">
        <v>45281</v>
      </c>
      <c r="T920" s="20" t="s">
        <v>49</v>
      </c>
      <c r="U920" s="20">
        <v>892056</v>
      </c>
      <c r="V920" s="20">
        <v>230003410</v>
      </c>
      <c r="W920" s="20" t="s">
        <v>847</v>
      </c>
      <c r="X920" s="20" t="s">
        <v>274</v>
      </c>
      <c r="Y920" s="20" t="s">
        <v>52</v>
      </c>
      <c r="Z920" s="20" t="s">
        <v>3056</v>
      </c>
      <c r="AA920" s="20" t="s">
        <v>689</v>
      </c>
      <c r="AB920" s="20" t="s">
        <v>167</v>
      </c>
      <c r="AC920" s="20" t="s">
        <v>167</v>
      </c>
      <c r="AD920" s="20" t="s">
        <v>56</v>
      </c>
      <c r="AE920" s="20" t="s">
        <v>3057</v>
      </c>
      <c r="AF920" t="e">
        <f>VLOOKUP(L920,Contactos!B:B,1,0)</f>
        <v>#N/A</v>
      </c>
    </row>
    <row r="921" spans="1:32" ht="63.75" x14ac:dyDescent="0.2">
      <c r="A921" s="4">
        <f t="shared" si="43"/>
        <v>919</v>
      </c>
      <c r="B921" s="4" t="str">
        <f t="shared" si="44"/>
        <v>B010-00019461</v>
      </c>
      <c r="C921" s="4" t="str">
        <f>IFERROR(VLOOKUP(F921,Tablas!$A$1:$B$3,2,0),"")</f>
        <v>Boleta</v>
      </c>
      <c r="D921" s="4" t="str">
        <f t="shared" si="45"/>
        <v>Juntoz - CONTADO / CASH - PE 3318 JUNTOZ 240707000113-001 Basado en Entregas</v>
      </c>
      <c r="E921" s="19">
        <v>45482</v>
      </c>
      <c r="F921" s="20" t="s">
        <v>842</v>
      </c>
      <c r="G921" s="20" t="s">
        <v>3058</v>
      </c>
      <c r="H921" s="20" t="s">
        <v>44</v>
      </c>
      <c r="I921" s="20" t="s">
        <v>45</v>
      </c>
      <c r="J921" s="20" t="s">
        <v>3059</v>
      </c>
      <c r="K921" s="20" t="s">
        <v>3060</v>
      </c>
      <c r="L921" s="20" t="s">
        <v>3061</v>
      </c>
      <c r="M921" s="20"/>
      <c r="N921" s="21">
        <v>30.44</v>
      </c>
      <c r="O921" s="21">
        <v>0</v>
      </c>
      <c r="P921" s="20"/>
      <c r="Q921" s="19">
        <v>45482</v>
      </c>
      <c r="R921" s="20"/>
      <c r="S921" s="19">
        <v>45482</v>
      </c>
      <c r="T921" s="20" t="s">
        <v>49</v>
      </c>
      <c r="U921" s="20">
        <v>991951</v>
      </c>
      <c r="V921" s="20">
        <v>240001996</v>
      </c>
      <c r="W921" s="20" t="s">
        <v>847</v>
      </c>
      <c r="X921" s="20" t="s">
        <v>305</v>
      </c>
      <c r="Y921" s="20" t="s">
        <v>52</v>
      </c>
      <c r="Z921" s="20" t="s">
        <v>3062</v>
      </c>
      <c r="AA921" s="20" t="s">
        <v>3063</v>
      </c>
      <c r="AB921" s="20" t="s">
        <v>3064</v>
      </c>
      <c r="AC921" s="20" t="s">
        <v>167</v>
      </c>
      <c r="AD921" s="20" t="s">
        <v>56</v>
      </c>
      <c r="AE921" s="20" t="s">
        <v>851</v>
      </c>
      <c r="AF921" t="e">
        <f>VLOOKUP(L921,Contactos!B:B,1,0)</f>
        <v>#N/A</v>
      </c>
    </row>
    <row r="922" spans="1:32" ht="63.75" x14ac:dyDescent="0.2">
      <c r="A922" s="4">
        <f t="shared" si="43"/>
        <v>920</v>
      </c>
      <c r="B922" s="4" t="str">
        <f t="shared" si="44"/>
        <v>B010-00018445</v>
      </c>
      <c r="C922" s="4" t="str">
        <f>IFERROR(VLOOKUP(F922,Tablas!$A$1:$B$3,2,0),"")</f>
        <v>Boleta</v>
      </c>
      <c r="D922" s="4" t="str">
        <f t="shared" si="45"/>
        <v>Ecom - CONTADO / CASH - PE 1621 TEL: 989859054 Basado en Entregas 09-0010-</v>
      </c>
      <c r="E922" s="19">
        <v>45391</v>
      </c>
      <c r="F922" s="20" t="s">
        <v>842</v>
      </c>
      <c r="G922" s="20" t="s">
        <v>3065</v>
      </c>
      <c r="H922" s="20" t="s">
        <v>44</v>
      </c>
      <c r="I922" s="20" t="s">
        <v>45</v>
      </c>
      <c r="J922" s="20" t="s">
        <v>3066</v>
      </c>
      <c r="K922" s="20" t="s">
        <v>3067</v>
      </c>
      <c r="L922" s="20" t="s">
        <v>3068</v>
      </c>
      <c r="M922" s="20"/>
      <c r="N922" s="21">
        <v>30.6</v>
      </c>
      <c r="O922" s="21">
        <v>0</v>
      </c>
      <c r="P922" s="20"/>
      <c r="Q922" s="19">
        <v>45391</v>
      </c>
      <c r="R922" s="20"/>
      <c r="S922" s="19">
        <v>45391</v>
      </c>
      <c r="T922" s="20" t="s">
        <v>49</v>
      </c>
      <c r="U922" s="20">
        <v>944197</v>
      </c>
      <c r="V922" s="20">
        <v>240000921</v>
      </c>
      <c r="W922" s="20" t="s">
        <v>847</v>
      </c>
      <c r="X922" s="20" t="s">
        <v>274</v>
      </c>
      <c r="Y922" s="20" t="s">
        <v>52</v>
      </c>
      <c r="Z922" s="20" t="s">
        <v>3069</v>
      </c>
      <c r="AA922" s="20" t="s">
        <v>3070</v>
      </c>
      <c r="AB922" s="20" t="s">
        <v>1474</v>
      </c>
      <c r="AC922" s="20" t="s">
        <v>689</v>
      </c>
      <c r="AD922" s="20" t="s">
        <v>56</v>
      </c>
      <c r="AE922" s="20" t="s">
        <v>864</v>
      </c>
      <c r="AF922" t="e">
        <f>VLOOKUP(L922,Contactos!B:B,1,0)</f>
        <v>#N/A</v>
      </c>
    </row>
    <row r="923" spans="1:32" ht="63.75" x14ac:dyDescent="0.2">
      <c r="A923" s="4">
        <f t="shared" si="43"/>
        <v>921</v>
      </c>
      <c r="B923" s="4" t="str">
        <f t="shared" si="44"/>
        <v>B010-00019701</v>
      </c>
      <c r="C923" s="4" t="str">
        <f>IFERROR(VLOOKUP(F923,Tablas!$A$1:$B$3,2,0),"")</f>
        <v>Boleta</v>
      </c>
      <c r="D923" s="4" t="str">
        <f t="shared" si="45"/>
        <v>Ripley - CONTADO / CASH - PE 3777 RIPLEY n.º 6758705902-A Basado en Entregas</v>
      </c>
      <c r="E923" s="19">
        <v>45504</v>
      </c>
      <c r="F923" s="20" t="s">
        <v>842</v>
      </c>
      <c r="G923" s="20" t="s">
        <v>3071</v>
      </c>
      <c r="H923" s="20" t="s">
        <v>44</v>
      </c>
      <c r="I923" s="20" t="s">
        <v>45</v>
      </c>
      <c r="J923" s="20" t="s">
        <v>745</v>
      </c>
      <c r="K923" s="20" t="s">
        <v>746</v>
      </c>
      <c r="L923" s="20" t="s">
        <v>747</v>
      </c>
      <c r="M923" s="20"/>
      <c r="N923" s="21">
        <v>31</v>
      </c>
      <c r="O923" s="21">
        <v>0</v>
      </c>
      <c r="P923" s="20"/>
      <c r="Q923" s="19">
        <v>45504</v>
      </c>
      <c r="R923" s="20"/>
      <c r="S923" s="19">
        <v>45504</v>
      </c>
      <c r="T923" s="20" t="s">
        <v>49</v>
      </c>
      <c r="U923" s="20">
        <v>1000159</v>
      </c>
      <c r="V923" s="20">
        <v>240002236</v>
      </c>
      <c r="W923" s="20" t="s">
        <v>847</v>
      </c>
      <c r="X923" s="20" t="s">
        <v>274</v>
      </c>
      <c r="Y923" s="20" t="s">
        <v>52</v>
      </c>
      <c r="Z923" s="20" t="s">
        <v>3072</v>
      </c>
      <c r="AA923" s="20" t="s">
        <v>372</v>
      </c>
      <c r="AB923" s="20" t="s">
        <v>54</v>
      </c>
      <c r="AC923" s="20" t="s">
        <v>167</v>
      </c>
      <c r="AD923" s="20" t="s">
        <v>56</v>
      </c>
      <c r="AE923" s="20" t="s">
        <v>2574</v>
      </c>
      <c r="AF923" t="e">
        <f>VLOOKUP(L923,Contactos!B:B,1,0)</f>
        <v>#N/A</v>
      </c>
    </row>
    <row r="924" spans="1:32" ht="63.75" x14ac:dyDescent="0.2">
      <c r="A924" s="4">
        <f t="shared" si="43"/>
        <v>922</v>
      </c>
      <c r="B924" s="4" t="str">
        <f t="shared" si="44"/>
        <v>B010-00019924</v>
      </c>
      <c r="C924" s="4" t="str">
        <f>IFERROR(VLOOKUP(F924,Tablas!$A$1:$B$3,2,0),"")</f>
        <v>Boleta</v>
      </c>
      <c r="D924" s="4" t="str">
        <f t="shared" si="45"/>
        <v>Ripley - CONTADO / CASH - PE 3989 RIPLEY n.º 6766945701-A Basado en Entregas</v>
      </c>
      <c r="E924" s="19">
        <v>45512</v>
      </c>
      <c r="F924" s="20" t="s">
        <v>842</v>
      </c>
      <c r="G924" s="20" t="s">
        <v>3073</v>
      </c>
      <c r="H924" s="20" t="s">
        <v>44</v>
      </c>
      <c r="I924" s="20" t="s">
        <v>45</v>
      </c>
      <c r="J924" s="20" t="s">
        <v>3074</v>
      </c>
      <c r="K924" s="20" t="s">
        <v>3075</v>
      </c>
      <c r="L924" s="20" t="s">
        <v>3076</v>
      </c>
      <c r="M924" s="20"/>
      <c r="N924" s="21">
        <v>31</v>
      </c>
      <c r="O924" s="21">
        <v>0</v>
      </c>
      <c r="P924" s="20"/>
      <c r="Q924" s="19">
        <v>45512</v>
      </c>
      <c r="R924" s="20"/>
      <c r="S924" s="19">
        <v>45512</v>
      </c>
      <c r="T924" s="20" t="s">
        <v>49</v>
      </c>
      <c r="U924" s="20">
        <v>1005289</v>
      </c>
      <c r="V924" s="20">
        <v>240002460</v>
      </c>
      <c r="W924" s="20" t="s">
        <v>847</v>
      </c>
      <c r="X924" s="20" t="s">
        <v>274</v>
      </c>
      <c r="Y924" s="20" t="s">
        <v>52</v>
      </c>
      <c r="Z924" s="20" t="s">
        <v>3077</v>
      </c>
      <c r="AA924" s="20" t="s">
        <v>372</v>
      </c>
      <c r="AB924" s="20" t="s">
        <v>54</v>
      </c>
      <c r="AC924" s="20" t="s">
        <v>167</v>
      </c>
      <c r="AD924" s="20" t="s">
        <v>56</v>
      </c>
      <c r="AE924" s="20" t="s">
        <v>2574</v>
      </c>
      <c r="AF924" t="e">
        <f>VLOOKUP(L924,Contactos!B:B,1,0)</f>
        <v>#N/A</v>
      </c>
    </row>
    <row r="925" spans="1:32" ht="63.75" x14ac:dyDescent="0.2">
      <c r="A925" s="4">
        <f t="shared" si="43"/>
        <v>923</v>
      </c>
      <c r="B925" s="4" t="str">
        <f t="shared" si="44"/>
        <v>B010-00015868</v>
      </c>
      <c r="C925" s="4" t="str">
        <f>IFERROR(VLOOKUP(F925,Tablas!$A$1:$B$3,2,0),"")</f>
        <v>Boleta</v>
      </c>
      <c r="D925" s="4" t="str">
        <f t="shared" si="45"/>
        <v>Falabella - CONTADO / CASH - 230003331 Pedidos de cliente - CMK076086473 Basado</v>
      </c>
      <c r="E925" s="19">
        <v>45140</v>
      </c>
      <c r="F925" s="20" t="s">
        <v>842</v>
      </c>
      <c r="G925" s="20" t="s">
        <v>3078</v>
      </c>
      <c r="H925" s="20" t="s">
        <v>44</v>
      </c>
      <c r="I925" s="20" t="s">
        <v>45</v>
      </c>
      <c r="J925" s="20" t="s">
        <v>3079</v>
      </c>
      <c r="K925" s="20" t="s">
        <v>3080</v>
      </c>
      <c r="L925" s="20" t="s">
        <v>3081</v>
      </c>
      <c r="M925" s="20"/>
      <c r="N925" s="21">
        <v>31.5</v>
      </c>
      <c r="O925" s="21">
        <v>0</v>
      </c>
      <c r="P925" s="20"/>
      <c r="Q925" s="19">
        <v>45140</v>
      </c>
      <c r="R925" s="20"/>
      <c r="S925" s="19">
        <v>45140</v>
      </c>
      <c r="T925" s="20" t="s">
        <v>49</v>
      </c>
      <c r="U925" s="20">
        <v>829628</v>
      </c>
      <c r="V925" s="20">
        <v>230002109</v>
      </c>
      <c r="W925" s="20" t="s">
        <v>847</v>
      </c>
      <c r="X925" s="20" t="s">
        <v>305</v>
      </c>
      <c r="Y925" s="20" t="s">
        <v>52</v>
      </c>
      <c r="Z925" s="20" t="s">
        <v>3082</v>
      </c>
      <c r="AA925" s="20" t="s">
        <v>808</v>
      </c>
      <c r="AB925" s="20" t="s">
        <v>54</v>
      </c>
      <c r="AC925" s="20" t="s">
        <v>689</v>
      </c>
      <c r="AD925" s="20" t="s">
        <v>56</v>
      </c>
      <c r="AE925" s="20" t="s">
        <v>1838</v>
      </c>
      <c r="AF925" t="e">
        <f>VLOOKUP(L925,Contactos!B:B,1,0)</f>
        <v>#N/A</v>
      </c>
    </row>
    <row r="926" spans="1:32" ht="25.5" x14ac:dyDescent="0.2">
      <c r="A926" s="4">
        <f t="shared" si="43"/>
        <v>924</v>
      </c>
      <c r="B926" s="4" t="str">
        <f t="shared" si="44"/>
        <v/>
      </c>
      <c r="C926" s="4" t="str">
        <f>IFERROR(VLOOKUP(F926,Tablas!$A$1:$B$3,2,0),"")</f>
        <v/>
      </c>
      <c r="D926" s="4" t="str">
        <f t="shared" si="45"/>
        <v xml:space="preserve"> - CONTADO ADELANTADO / CASH IN ADVANCE - Dif. en cambio</v>
      </c>
      <c r="E926" s="19">
        <v>44651</v>
      </c>
      <c r="F926" s="20" t="s">
        <v>27</v>
      </c>
      <c r="G926" s="20"/>
      <c r="H926" s="20" t="s">
        <v>80</v>
      </c>
      <c r="I926" s="20" t="s">
        <v>81</v>
      </c>
      <c r="J926" s="20" t="s">
        <v>729</v>
      </c>
      <c r="K926" s="20" t="s">
        <v>729</v>
      </c>
      <c r="L926" s="20" t="s">
        <v>730</v>
      </c>
      <c r="M926" s="20" t="s">
        <v>33</v>
      </c>
      <c r="N926" s="21">
        <v>31.53</v>
      </c>
      <c r="O926" s="21">
        <v>0</v>
      </c>
      <c r="P926" s="20"/>
      <c r="Q926" s="19">
        <v>44651</v>
      </c>
      <c r="R926" s="20"/>
      <c r="S926" s="20"/>
      <c r="T926" s="20" t="s">
        <v>70</v>
      </c>
      <c r="U926" s="20">
        <v>636487</v>
      </c>
      <c r="V926" s="20">
        <v>220014634</v>
      </c>
      <c r="W926" s="20" t="s">
        <v>50</v>
      </c>
      <c r="X926" s="20" t="s">
        <v>729</v>
      </c>
      <c r="Y926" s="20" t="s">
        <v>37</v>
      </c>
      <c r="Z926" s="20" t="s">
        <v>63</v>
      </c>
      <c r="AA926" s="20" t="s">
        <v>731</v>
      </c>
      <c r="AB926" s="20"/>
      <c r="AC926" s="20"/>
      <c r="AD926" s="20" t="s">
        <v>732</v>
      </c>
      <c r="AE926" s="20"/>
      <c r="AF926" t="str">
        <f>VLOOKUP(L926,Contactos!B:B,1,0)</f>
        <v>SEUMEDS LIMITED</v>
      </c>
    </row>
    <row r="927" spans="1:32" ht="63.75" x14ac:dyDescent="0.2">
      <c r="A927" s="4">
        <f t="shared" si="43"/>
        <v>925</v>
      </c>
      <c r="B927" s="4" t="str">
        <f t="shared" si="44"/>
        <v>B010-00016761</v>
      </c>
      <c r="C927" s="4" t="str">
        <f>IFERROR(VLOOKUP(F927,Tablas!$A$1:$B$3,2,0),"")</f>
        <v>Boleta</v>
      </c>
      <c r="D927" s="4" t="str">
        <f t="shared" si="45"/>
        <v>Juntoz - CONTADO / CASH - PE 4816 JUNTOZ Basado en Entregas 09-0010-00057449</v>
      </c>
      <c r="E927" s="19">
        <v>45247</v>
      </c>
      <c r="F927" s="20" t="s">
        <v>842</v>
      </c>
      <c r="G927" s="20" t="s">
        <v>3083</v>
      </c>
      <c r="H927" s="20" t="s">
        <v>44</v>
      </c>
      <c r="I927" s="20" t="s">
        <v>45</v>
      </c>
      <c r="J927" s="20" t="s">
        <v>3048</v>
      </c>
      <c r="K927" s="20" t="s">
        <v>3049</v>
      </c>
      <c r="L927" s="20" t="s">
        <v>3050</v>
      </c>
      <c r="M927" s="20"/>
      <c r="N927" s="21">
        <v>31.53</v>
      </c>
      <c r="O927" s="21">
        <v>0</v>
      </c>
      <c r="P927" s="20"/>
      <c r="Q927" s="19">
        <v>45247</v>
      </c>
      <c r="R927" s="20"/>
      <c r="S927" s="19">
        <v>45247</v>
      </c>
      <c r="T927" s="20" t="s">
        <v>49</v>
      </c>
      <c r="U927" s="20">
        <v>876055</v>
      </c>
      <c r="V927" s="20">
        <v>230003075</v>
      </c>
      <c r="W927" s="20" t="s">
        <v>847</v>
      </c>
      <c r="X927" s="20" t="s">
        <v>305</v>
      </c>
      <c r="Y927" s="20" t="s">
        <v>52</v>
      </c>
      <c r="Z927" s="20" t="s">
        <v>3084</v>
      </c>
      <c r="AA927" s="20" t="s">
        <v>1449</v>
      </c>
      <c r="AB927" s="20" t="s">
        <v>54</v>
      </c>
      <c r="AC927" s="20" t="s">
        <v>167</v>
      </c>
      <c r="AD927" s="20" t="s">
        <v>56</v>
      </c>
      <c r="AE927" s="20" t="s">
        <v>851</v>
      </c>
      <c r="AF927" t="e">
        <f>VLOOKUP(L927,Contactos!B:B,1,0)</f>
        <v>#N/A</v>
      </c>
    </row>
    <row r="928" spans="1:32" ht="63.75" x14ac:dyDescent="0.2">
      <c r="A928" s="4">
        <f t="shared" si="43"/>
        <v>926</v>
      </c>
      <c r="B928" s="4" t="str">
        <f t="shared" si="44"/>
        <v>B010-00015833</v>
      </c>
      <c r="C928" s="4" t="str">
        <f>IFERROR(VLOOKUP(F928,Tablas!$A$1:$B$3,2,0),"")</f>
        <v>Boleta</v>
      </c>
      <c r="D928" s="4" t="str">
        <f t="shared" si="45"/>
        <v>Falabella - CONTADO / CASH - 230003242 Basado en Entregas 09-0010-00056027.</v>
      </c>
      <c r="E928" s="19">
        <v>45133</v>
      </c>
      <c r="F928" s="20" t="s">
        <v>842</v>
      </c>
      <c r="G928" s="20" t="s">
        <v>3085</v>
      </c>
      <c r="H928" s="20" t="s">
        <v>44</v>
      </c>
      <c r="I928" s="20" t="s">
        <v>45</v>
      </c>
      <c r="J928" s="20" t="s">
        <v>3086</v>
      </c>
      <c r="K928" s="20" t="s">
        <v>3087</v>
      </c>
      <c r="L928" s="20" t="s">
        <v>3088</v>
      </c>
      <c r="M928" s="20"/>
      <c r="N928" s="21">
        <v>31.56</v>
      </c>
      <c r="O928" s="21">
        <v>0</v>
      </c>
      <c r="P928" s="20"/>
      <c r="Q928" s="19">
        <v>45133</v>
      </c>
      <c r="R928" s="20"/>
      <c r="S928" s="19">
        <v>45133</v>
      </c>
      <c r="T928" s="20" t="s">
        <v>49</v>
      </c>
      <c r="U928" s="20">
        <v>827124</v>
      </c>
      <c r="V928" s="20">
        <v>230002074</v>
      </c>
      <c r="W928" s="20" t="s">
        <v>847</v>
      </c>
      <c r="X928" s="20" t="s">
        <v>305</v>
      </c>
      <c r="Y928" s="20" t="s">
        <v>52</v>
      </c>
      <c r="Z928" s="20" t="s">
        <v>3089</v>
      </c>
      <c r="AA928" s="20" t="s">
        <v>3090</v>
      </c>
      <c r="AB928" s="20" t="s">
        <v>2671</v>
      </c>
      <c r="AC928" s="20" t="s">
        <v>2671</v>
      </c>
      <c r="AD928" s="20" t="s">
        <v>56</v>
      </c>
      <c r="AE928" s="20" t="s">
        <v>1838</v>
      </c>
      <c r="AF928" t="e">
        <f>VLOOKUP(L928,Contactos!B:B,1,0)</f>
        <v>#N/A</v>
      </c>
    </row>
    <row r="929" spans="1:32" ht="63.75" x14ac:dyDescent="0.2">
      <c r="A929" s="4">
        <f t="shared" si="43"/>
        <v>927</v>
      </c>
      <c r="B929" s="4" t="str">
        <f t="shared" si="44"/>
        <v>B010-00019515</v>
      </c>
      <c r="C929" s="4" t="str">
        <f>IFERROR(VLOOKUP(F929,Tablas!$A$1:$B$3,2,0),"")</f>
        <v>Boleta</v>
      </c>
      <c r="D929" s="4" t="str">
        <f t="shared" si="45"/>
        <v>Ripley - CONTADO / CASH - PE 3421 RIPLEY n.º 6708729701-A Basado en Entregas</v>
      </c>
      <c r="E929" s="19">
        <v>45485</v>
      </c>
      <c r="F929" s="20" t="s">
        <v>842</v>
      </c>
      <c r="G929" s="20" t="s">
        <v>3091</v>
      </c>
      <c r="H929" s="20" t="s">
        <v>44</v>
      </c>
      <c r="I929" s="20" t="s">
        <v>45</v>
      </c>
      <c r="J929" s="20" t="s">
        <v>3092</v>
      </c>
      <c r="K929" s="20" t="s">
        <v>3093</v>
      </c>
      <c r="L929" s="20" t="s">
        <v>3094</v>
      </c>
      <c r="M929" s="20"/>
      <c r="N929" s="21">
        <v>31.76</v>
      </c>
      <c r="O929" s="21">
        <v>0</v>
      </c>
      <c r="P929" s="20"/>
      <c r="Q929" s="19">
        <v>45485</v>
      </c>
      <c r="R929" s="20"/>
      <c r="S929" s="19">
        <v>45485</v>
      </c>
      <c r="T929" s="20" t="s">
        <v>49</v>
      </c>
      <c r="U929" s="20">
        <v>993396</v>
      </c>
      <c r="V929" s="20">
        <v>240002050</v>
      </c>
      <c r="W929" s="20" t="s">
        <v>847</v>
      </c>
      <c r="X929" s="20" t="s">
        <v>274</v>
      </c>
      <c r="Y929" s="20" t="s">
        <v>52</v>
      </c>
      <c r="Z929" s="20" t="s">
        <v>3095</v>
      </c>
      <c r="AA929" s="20" t="s">
        <v>372</v>
      </c>
      <c r="AB929" s="20" t="s">
        <v>54</v>
      </c>
      <c r="AC929" s="20" t="s">
        <v>167</v>
      </c>
      <c r="AD929" s="20" t="s">
        <v>56</v>
      </c>
      <c r="AE929" s="20" t="s">
        <v>2574</v>
      </c>
      <c r="AF929" t="e">
        <f>VLOOKUP(L929,Contactos!B:B,1,0)</f>
        <v>#N/A</v>
      </c>
    </row>
    <row r="930" spans="1:32" ht="63.75" x14ac:dyDescent="0.2">
      <c r="A930" s="4">
        <f t="shared" si="43"/>
        <v>928</v>
      </c>
      <c r="B930" s="4" t="str">
        <f t="shared" si="44"/>
        <v>B010-00019613</v>
      </c>
      <c r="C930" s="4" t="str">
        <f>IFERROR(VLOOKUP(F930,Tablas!$A$1:$B$3,2,0),"")</f>
        <v>Boleta</v>
      </c>
      <c r="D930" s="4" t="str">
        <f t="shared" si="45"/>
        <v>Ripley - CONTADO / CASH - PE 3608 RIPLEY n.º 6739898001-A Basado en Entregas</v>
      </c>
      <c r="E930" s="19">
        <v>45492</v>
      </c>
      <c r="F930" s="20" t="s">
        <v>842</v>
      </c>
      <c r="G930" s="20" t="s">
        <v>3096</v>
      </c>
      <c r="H930" s="20" t="s">
        <v>44</v>
      </c>
      <c r="I930" s="20" t="s">
        <v>45</v>
      </c>
      <c r="J930" s="20" t="s">
        <v>3097</v>
      </c>
      <c r="K930" s="20" t="s">
        <v>3098</v>
      </c>
      <c r="L930" s="20" t="s">
        <v>3099</v>
      </c>
      <c r="M930" s="20"/>
      <c r="N930" s="21">
        <v>32.200000000000003</v>
      </c>
      <c r="O930" s="21">
        <v>0</v>
      </c>
      <c r="P930" s="20"/>
      <c r="Q930" s="19">
        <v>45492</v>
      </c>
      <c r="R930" s="20"/>
      <c r="S930" s="19">
        <v>45492</v>
      </c>
      <c r="T930" s="20" t="s">
        <v>49</v>
      </c>
      <c r="U930" s="20">
        <v>996598</v>
      </c>
      <c r="V930" s="20">
        <v>240002148</v>
      </c>
      <c r="W930" s="20" t="s">
        <v>847</v>
      </c>
      <c r="X930" s="20" t="s">
        <v>274</v>
      </c>
      <c r="Y930" s="20" t="s">
        <v>52</v>
      </c>
      <c r="Z930" s="20" t="s">
        <v>3100</v>
      </c>
      <c r="AA930" s="20" t="s">
        <v>372</v>
      </c>
      <c r="AB930" s="20" t="s">
        <v>54</v>
      </c>
      <c r="AC930" s="20" t="s">
        <v>167</v>
      </c>
      <c r="AD930" s="20" t="s">
        <v>56</v>
      </c>
      <c r="AE930" s="20" t="s">
        <v>2574</v>
      </c>
      <c r="AF930" t="e">
        <f>VLOOKUP(L930,Contactos!B:B,1,0)</f>
        <v>#N/A</v>
      </c>
    </row>
    <row r="931" spans="1:32" ht="63.75" x14ac:dyDescent="0.2">
      <c r="A931" s="4">
        <f t="shared" si="43"/>
        <v>929</v>
      </c>
      <c r="B931" s="4" t="str">
        <f t="shared" si="44"/>
        <v>B010-00018572</v>
      </c>
      <c r="C931" s="4" t="str">
        <f>IFERROR(VLOOKUP(F931,Tablas!$A$1:$B$3,2,0),"")</f>
        <v>Boleta</v>
      </c>
      <c r="D931" s="4" t="str">
        <f t="shared" si="45"/>
        <v>Oechsle - Intercorp - CONTADO / CASH - PE 1856 OESCHLE Basado en Entregas 09-0010-0005991</v>
      </c>
      <c r="E931" s="19">
        <v>45404</v>
      </c>
      <c r="F931" s="20" t="s">
        <v>842</v>
      </c>
      <c r="G931" s="20" t="s">
        <v>3101</v>
      </c>
      <c r="H931" s="20" t="s">
        <v>44</v>
      </c>
      <c r="I931" s="20" t="s">
        <v>45</v>
      </c>
      <c r="J931" s="20" t="s">
        <v>3102</v>
      </c>
      <c r="K931" s="20" t="s">
        <v>3103</v>
      </c>
      <c r="L931" s="20" t="s">
        <v>3104</v>
      </c>
      <c r="M931" s="20"/>
      <c r="N931" s="21">
        <v>32.71</v>
      </c>
      <c r="O931" s="21">
        <v>0</v>
      </c>
      <c r="P931" s="20"/>
      <c r="Q931" s="19">
        <v>45404</v>
      </c>
      <c r="R931" s="20"/>
      <c r="S931" s="19">
        <v>45404</v>
      </c>
      <c r="T931" s="20" t="s">
        <v>49</v>
      </c>
      <c r="U931" s="20">
        <v>951866</v>
      </c>
      <c r="V931" s="20">
        <v>240001048</v>
      </c>
      <c r="W931" s="20" t="s">
        <v>847</v>
      </c>
      <c r="X931" s="20" t="s">
        <v>274</v>
      </c>
      <c r="Y931" s="20" t="s">
        <v>52</v>
      </c>
      <c r="Z931" s="20" t="s">
        <v>3105</v>
      </c>
      <c r="AA931" s="20" t="s">
        <v>689</v>
      </c>
      <c r="AB931" s="20" t="s">
        <v>167</v>
      </c>
      <c r="AC931" s="20" t="s">
        <v>167</v>
      </c>
      <c r="AD931" s="20" t="s">
        <v>56</v>
      </c>
      <c r="AE931" s="20" t="s">
        <v>3057</v>
      </c>
      <c r="AF931" t="e">
        <f>VLOOKUP(L931,Contactos!B:B,1,0)</f>
        <v>#N/A</v>
      </c>
    </row>
    <row r="932" spans="1:32" ht="63.75" x14ac:dyDescent="0.2">
      <c r="A932" s="4">
        <f t="shared" si="43"/>
        <v>930</v>
      </c>
      <c r="B932" s="4" t="str">
        <f t="shared" si="44"/>
        <v>B010-00015834</v>
      </c>
      <c r="C932" s="4" t="str">
        <f>IFERROR(VLOOKUP(F932,Tablas!$A$1:$B$3,2,0),"")</f>
        <v>Boleta</v>
      </c>
      <c r="D932" s="4" t="str">
        <f t="shared" si="45"/>
        <v>Falabella - CONTADO / CASH - 230003241 Basado en Entregas 09-0010-00056028.</v>
      </c>
      <c r="E932" s="19">
        <v>45133</v>
      </c>
      <c r="F932" s="20" t="s">
        <v>842</v>
      </c>
      <c r="G932" s="20" t="s">
        <v>3106</v>
      </c>
      <c r="H932" s="20" t="s">
        <v>44</v>
      </c>
      <c r="I932" s="20" t="s">
        <v>45</v>
      </c>
      <c r="J932" s="20" t="s">
        <v>3107</v>
      </c>
      <c r="K932" s="20" t="s">
        <v>3108</v>
      </c>
      <c r="L932" s="20" t="s">
        <v>3109</v>
      </c>
      <c r="M932" s="20"/>
      <c r="N932" s="21">
        <v>32.76</v>
      </c>
      <c r="O932" s="21">
        <v>0</v>
      </c>
      <c r="P932" s="20"/>
      <c r="Q932" s="19">
        <v>45133</v>
      </c>
      <c r="R932" s="20"/>
      <c r="S932" s="19">
        <v>45133</v>
      </c>
      <c r="T932" s="20" t="s">
        <v>49</v>
      </c>
      <c r="U932" s="20">
        <v>827126</v>
      </c>
      <c r="V932" s="20">
        <v>230002075</v>
      </c>
      <c r="W932" s="20" t="s">
        <v>847</v>
      </c>
      <c r="X932" s="20" t="s">
        <v>305</v>
      </c>
      <c r="Y932" s="20" t="s">
        <v>52</v>
      </c>
      <c r="Z932" s="20" t="s">
        <v>3110</v>
      </c>
      <c r="AA932" s="20" t="s">
        <v>3111</v>
      </c>
      <c r="AB932" s="20" t="s">
        <v>270</v>
      </c>
      <c r="AC932" s="20" t="s">
        <v>167</v>
      </c>
      <c r="AD932" s="20" t="s">
        <v>56</v>
      </c>
      <c r="AE932" s="20" t="s">
        <v>1838</v>
      </c>
      <c r="AF932" t="e">
        <f>VLOOKUP(L932,Contactos!B:B,1,0)</f>
        <v>#N/A</v>
      </c>
    </row>
    <row r="933" spans="1:32" ht="51" x14ac:dyDescent="0.2">
      <c r="A933" s="4">
        <f t="shared" si="43"/>
        <v>931</v>
      </c>
      <c r="B933" s="4" t="str">
        <f t="shared" si="44"/>
        <v>B010-00020152</v>
      </c>
      <c r="C933" s="4" t="str">
        <f>IFERROR(VLOOKUP(F933,Tablas!$A$1:$B$3,2,0),"")</f>
        <v>Boleta</v>
      </c>
      <c r="D933" s="4" t="str">
        <f t="shared" si="45"/>
        <v>Nacional - CONTADO / CASH - PE4402 Basado en Entregas 09-T010-00000975.</v>
      </c>
      <c r="E933" s="19">
        <v>45529</v>
      </c>
      <c r="F933" s="20" t="s">
        <v>842</v>
      </c>
      <c r="G933" s="20" t="s">
        <v>3112</v>
      </c>
      <c r="H933" s="20" t="s">
        <v>44</v>
      </c>
      <c r="I933" s="20" t="s">
        <v>45</v>
      </c>
      <c r="J933" s="20" t="s">
        <v>3113</v>
      </c>
      <c r="K933" s="20" t="s">
        <v>3114</v>
      </c>
      <c r="L933" s="20" t="s">
        <v>3115</v>
      </c>
      <c r="M933" s="20"/>
      <c r="N933" s="21">
        <v>32.99</v>
      </c>
      <c r="O933" s="21">
        <v>0</v>
      </c>
      <c r="P933" s="20"/>
      <c r="Q933" s="19">
        <v>45529</v>
      </c>
      <c r="R933" s="20"/>
      <c r="S933" s="19">
        <v>45529</v>
      </c>
      <c r="T933" s="20" t="s">
        <v>49</v>
      </c>
      <c r="U933" s="20">
        <v>1012805</v>
      </c>
      <c r="V933" s="20">
        <v>240002689</v>
      </c>
      <c r="W933" s="20" t="s">
        <v>847</v>
      </c>
      <c r="X933" s="20" t="s">
        <v>848</v>
      </c>
      <c r="Y933" s="20" t="s">
        <v>52</v>
      </c>
      <c r="Z933" s="20" t="s">
        <v>3116</v>
      </c>
      <c r="AA933" s="20" t="s">
        <v>1013</v>
      </c>
      <c r="AB933" s="20" t="s">
        <v>789</v>
      </c>
      <c r="AC933" s="20" t="s">
        <v>167</v>
      </c>
      <c r="AD933" s="20" t="s">
        <v>56</v>
      </c>
      <c r="AE933" s="20" t="s">
        <v>1014</v>
      </c>
      <c r="AF933" t="e">
        <f>VLOOKUP(L933,Contactos!B:B,1,0)</f>
        <v>#N/A</v>
      </c>
    </row>
    <row r="934" spans="1:32" ht="63.75" x14ac:dyDescent="0.2">
      <c r="A934" s="4">
        <f t="shared" si="43"/>
        <v>932</v>
      </c>
      <c r="B934" s="4" t="str">
        <f t="shared" si="44"/>
        <v>B010-00020121</v>
      </c>
      <c r="C934" s="4" t="str">
        <f>IFERROR(VLOOKUP(F934,Tablas!$A$1:$B$3,2,0),"")</f>
        <v>Boleta</v>
      </c>
      <c r="D934" s="4" t="str">
        <f t="shared" si="45"/>
        <v>Nacional - CONTADO / CASH - Pedidos de cliente - C00041783986 Basado en Entreg</v>
      </c>
      <c r="E934" s="19">
        <v>45528</v>
      </c>
      <c r="F934" s="20" t="s">
        <v>842</v>
      </c>
      <c r="G934" s="20" t="s">
        <v>3117</v>
      </c>
      <c r="H934" s="20" t="s">
        <v>44</v>
      </c>
      <c r="I934" s="20" t="s">
        <v>45</v>
      </c>
      <c r="J934" s="20" t="s">
        <v>3118</v>
      </c>
      <c r="K934" s="20" t="s">
        <v>3119</v>
      </c>
      <c r="L934" s="20" t="s">
        <v>3120</v>
      </c>
      <c r="M934" s="20"/>
      <c r="N934" s="21">
        <v>32.99</v>
      </c>
      <c r="O934" s="21">
        <v>0</v>
      </c>
      <c r="P934" s="20"/>
      <c r="Q934" s="19">
        <v>45528</v>
      </c>
      <c r="R934" s="20"/>
      <c r="S934" s="19">
        <v>45528</v>
      </c>
      <c r="T934" s="20" t="s">
        <v>49</v>
      </c>
      <c r="U934" s="20">
        <v>1012696</v>
      </c>
      <c r="V934" s="20">
        <v>240002658</v>
      </c>
      <c r="W934" s="20" t="s">
        <v>847</v>
      </c>
      <c r="X934" s="20" t="s">
        <v>848</v>
      </c>
      <c r="Y934" s="20" t="s">
        <v>52</v>
      </c>
      <c r="Z934" s="20" t="s">
        <v>3121</v>
      </c>
      <c r="AA934" s="20" t="s">
        <v>3122</v>
      </c>
      <c r="AB934" s="20" t="s">
        <v>789</v>
      </c>
      <c r="AC934" s="20" t="s">
        <v>167</v>
      </c>
      <c r="AD934" s="20" t="s">
        <v>56</v>
      </c>
      <c r="AE934" s="20" t="s">
        <v>1014</v>
      </c>
      <c r="AF934" t="e">
        <f>VLOOKUP(L934,Contactos!B:B,1,0)</f>
        <v>#N/A</v>
      </c>
    </row>
    <row r="935" spans="1:32" ht="63.75" x14ac:dyDescent="0.2">
      <c r="A935" s="4">
        <f t="shared" si="43"/>
        <v>933</v>
      </c>
      <c r="B935" s="4" t="str">
        <f t="shared" si="44"/>
        <v>B010-00020135</v>
      </c>
      <c r="C935" s="4" t="str">
        <f>IFERROR(VLOOKUP(F935,Tablas!$A$1:$B$3,2,0),"")</f>
        <v>Boleta</v>
      </c>
      <c r="D935" s="4" t="str">
        <f t="shared" si="45"/>
        <v>Nacional - CONTADO / CASH - Pedidos de cliente - C00077337253 Basado en Entreg</v>
      </c>
      <c r="E935" s="19">
        <v>45529</v>
      </c>
      <c r="F935" s="20" t="s">
        <v>842</v>
      </c>
      <c r="G935" s="20" t="s">
        <v>3123</v>
      </c>
      <c r="H935" s="20" t="s">
        <v>44</v>
      </c>
      <c r="I935" s="20" t="s">
        <v>45</v>
      </c>
      <c r="J935" s="20" t="s">
        <v>3124</v>
      </c>
      <c r="K935" s="20" t="s">
        <v>3125</v>
      </c>
      <c r="L935" s="20" t="s">
        <v>3126</v>
      </c>
      <c r="M935" s="20"/>
      <c r="N935" s="21">
        <v>32.99</v>
      </c>
      <c r="O935" s="21">
        <v>0</v>
      </c>
      <c r="P935" s="20"/>
      <c r="Q935" s="19">
        <v>45529</v>
      </c>
      <c r="R935" s="20"/>
      <c r="S935" s="19">
        <v>45529</v>
      </c>
      <c r="T935" s="20" t="s">
        <v>49</v>
      </c>
      <c r="U935" s="20">
        <v>1012728</v>
      </c>
      <c r="V935" s="20">
        <v>240002672</v>
      </c>
      <c r="W935" s="20" t="s">
        <v>847</v>
      </c>
      <c r="X935" s="20" t="s">
        <v>848</v>
      </c>
      <c r="Y935" s="20" t="s">
        <v>52</v>
      </c>
      <c r="Z935" s="20" t="s">
        <v>3127</v>
      </c>
      <c r="AA935" s="20" t="s">
        <v>1013</v>
      </c>
      <c r="AB935" s="20" t="s">
        <v>789</v>
      </c>
      <c r="AC935" s="20" t="s">
        <v>167</v>
      </c>
      <c r="AD935" s="20" t="s">
        <v>56</v>
      </c>
      <c r="AE935" s="20" t="s">
        <v>1014</v>
      </c>
      <c r="AF935" t="e">
        <f>VLOOKUP(L935,Contactos!B:B,1,0)</f>
        <v>#N/A</v>
      </c>
    </row>
    <row r="936" spans="1:32" ht="51" x14ac:dyDescent="0.2">
      <c r="A936" s="4">
        <f t="shared" si="43"/>
        <v>934</v>
      </c>
      <c r="B936" s="4" t="str">
        <f t="shared" si="44"/>
        <v>B010-00019589</v>
      </c>
      <c r="C936" s="4" t="str">
        <f>IFERROR(VLOOKUP(F936,Tablas!$A$1:$B$3,2,0),"")</f>
        <v>Boleta</v>
      </c>
      <c r="D936" s="4" t="str">
        <f t="shared" si="45"/>
        <v>Ecom - CONTADO / CASH - PE 3566 TEL: 987652885 ENVÍO Basado en Entregas 09</v>
      </c>
      <c r="E936" s="19">
        <v>45491</v>
      </c>
      <c r="F936" s="20" t="s">
        <v>842</v>
      </c>
      <c r="G936" s="20" t="s">
        <v>3128</v>
      </c>
      <c r="H936" s="20" t="s">
        <v>44</v>
      </c>
      <c r="I936" s="20" t="s">
        <v>45</v>
      </c>
      <c r="J936" s="20" t="s">
        <v>3129</v>
      </c>
      <c r="K936" s="20" t="s">
        <v>3130</v>
      </c>
      <c r="L936" s="20" t="s">
        <v>3131</v>
      </c>
      <c r="M936" s="20"/>
      <c r="N936" s="21">
        <v>33</v>
      </c>
      <c r="O936" s="21">
        <v>0</v>
      </c>
      <c r="P936" s="20"/>
      <c r="Q936" s="19">
        <v>45491</v>
      </c>
      <c r="R936" s="20"/>
      <c r="S936" s="19">
        <v>45491</v>
      </c>
      <c r="T936" s="20" t="s">
        <v>49</v>
      </c>
      <c r="U936" s="20">
        <v>995706</v>
      </c>
      <c r="V936" s="20">
        <v>240002124</v>
      </c>
      <c r="W936" s="20" t="s">
        <v>847</v>
      </c>
      <c r="X936" s="20" t="s">
        <v>305</v>
      </c>
      <c r="Y936" s="20" t="s">
        <v>52</v>
      </c>
      <c r="Z936" s="20" t="s">
        <v>3132</v>
      </c>
      <c r="AA936" s="20" t="s">
        <v>353</v>
      </c>
      <c r="AB936" s="20" t="s">
        <v>54</v>
      </c>
      <c r="AC936" s="20" t="s">
        <v>689</v>
      </c>
      <c r="AD936" s="20" t="s">
        <v>56</v>
      </c>
      <c r="AE936" s="20" t="s">
        <v>864</v>
      </c>
      <c r="AF936" t="e">
        <f>VLOOKUP(L936,Contactos!B:B,1,0)</f>
        <v>#N/A</v>
      </c>
    </row>
    <row r="937" spans="1:32" ht="51" x14ac:dyDescent="0.2">
      <c r="A937" s="4">
        <f t="shared" si="43"/>
        <v>935</v>
      </c>
      <c r="B937" s="4" t="str">
        <f t="shared" si="44"/>
        <v>B010-00020139</v>
      </c>
      <c r="C937" s="4" t="str">
        <f>IFERROR(VLOOKUP(F937,Tablas!$A$1:$B$3,2,0),"")</f>
        <v>Boleta</v>
      </c>
      <c r="D937" s="4" t="str">
        <f t="shared" si="45"/>
        <v>Nacional - CONTADO / CASH - PE4386 Basado en Entregas 09-T010-00000962.</v>
      </c>
      <c r="E937" s="19">
        <v>45529</v>
      </c>
      <c r="F937" s="20" t="s">
        <v>842</v>
      </c>
      <c r="G937" s="20" t="s">
        <v>3133</v>
      </c>
      <c r="H937" s="20" t="s">
        <v>44</v>
      </c>
      <c r="I937" s="20" t="s">
        <v>45</v>
      </c>
      <c r="J937" s="20" t="s">
        <v>3134</v>
      </c>
      <c r="K937" s="20" t="s">
        <v>3135</v>
      </c>
      <c r="L937" s="20" t="s">
        <v>3136</v>
      </c>
      <c r="M937" s="20"/>
      <c r="N937" s="21">
        <v>33</v>
      </c>
      <c r="O937" s="21">
        <v>0</v>
      </c>
      <c r="P937" s="20"/>
      <c r="Q937" s="19">
        <v>45529</v>
      </c>
      <c r="R937" s="20"/>
      <c r="S937" s="19">
        <v>45529</v>
      </c>
      <c r="T937" s="20" t="s">
        <v>49</v>
      </c>
      <c r="U937" s="20">
        <v>1012746</v>
      </c>
      <c r="V937" s="20">
        <v>240002676</v>
      </c>
      <c r="W937" s="20" t="s">
        <v>847</v>
      </c>
      <c r="X937" s="20" t="s">
        <v>848</v>
      </c>
      <c r="Y937" s="20" t="s">
        <v>52</v>
      </c>
      <c r="Z937" s="20" t="s">
        <v>3137</v>
      </c>
      <c r="AA937" s="20" t="s">
        <v>1013</v>
      </c>
      <c r="AB937" s="20" t="s">
        <v>789</v>
      </c>
      <c r="AC937" s="20" t="s">
        <v>167</v>
      </c>
      <c r="AD937" s="20" t="s">
        <v>56</v>
      </c>
      <c r="AE937" s="20" t="s">
        <v>1014</v>
      </c>
      <c r="AF937" t="e">
        <f>VLOOKUP(L937,Contactos!B:B,1,0)</f>
        <v>#N/A</v>
      </c>
    </row>
    <row r="938" spans="1:32" ht="63.75" x14ac:dyDescent="0.2">
      <c r="A938" s="4">
        <f t="shared" si="43"/>
        <v>936</v>
      </c>
      <c r="B938" s="4" t="str">
        <f t="shared" si="44"/>
        <v>B010-00020129</v>
      </c>
      <c r="C938" s="4" t="str">
        <f>IFERROR(VLOOKUP(F938,Tablas!$A$1:$B$3,2,0),"")</f>
        <v>Boleta</v>
      </c>
      <c r="D938" s="4" t="str">
        <f t="shared" si="45"/>
        <v>Nacional - CONTADO / CASH - Pedidos de cliente - C00042888647 Basado en Entreg</v>
      </c>
      <c r="E938" s="19">
        <v>45528</v>
      </c>
      <c r="F938" s="20" t="s">
        <v>842</v>
      </c>
      <c r="G938" s="20" t="s">
        <v>3138</v>
      </c>
      <c r="H938" s="20" t="s">
        <v>44</v>
      </c>
      <c r="I938" s="20" t="s">
        <v>45</v>
      </c>
      <c r="J938" s="20" t="s">
        <v>3139</v>
      </c>
      <c r="K938" s="20" t="s">
        <v>3140</v>
      </c>
      <c r="L938" s="20" t="s">
        <v>3141</v>
      </c>
      <c r="M938" s="20"/>
      <c r="N938" s="21">
        <v>33</v>
      </c>
      <c r="O938" s="21">
        <v>0</v>
      </c>
      <c r="P938" s="20"/>
      <c r="Q938" s="19">
        <v>45528</v>
      </c>
      <c r="R938" s="20"/>
      <c r="S938" s="19">
        <v>45528</v>
      </c>
      <c r="T938" s="20" t="s">
        <v>49</v>
      </c>
      <c r="U938" s="20">
        <v>1012716</v>
      </c>
      <c r="V938" s="20">
        <v>240002666</v>
      </c>
      <c r="W938" s="20" t="s">
        <v>847</v>
      </c>
      <c r="X938" s="20" t="s">
        <v>848</v>
      </c>
      <c r="Y938" s="20" t="s">
        <v>52</v>
      </c>
      <c r="Z938" s="20" t="s">
        <v>3142</v>
      </c>
      <c r="AA938" s="20" t="s">
        <v>1013</v>
      </c>
      <c r="AB938" s="20" t="s">
        <v>789</v>
      </c>
      <c r="AC938" s="20" t="s">
        <v>167</v>
      </c>
      <c r="AD938" s="20" t="s">
        <v>56</v>
      </c>
      <c r="AE938" s="20" t="s">
        <v>1014</v>
      </c>
      <c r="AF938" t="e">
        <f>VLOOKUP(L938,Contactos!B:B,1,0)</f>
        <v>#N/A</v>
      </c>
    </row>
    <row r="939" spans="1:32" ht="63.75" x14ac:dyDescent="0.2">
      <c r="A939" s="4">
        <f t="shared" si="43"/>
        <v>937</v>
      </c>
      <c r="B939" s="4" t="str">
        <f t="shared" si="44"/>
        <v>B010-00020571</v>
      </c>
      <c r="C939" s="4" t="str">
        <f>IFERROR(VLOOKUP(F939,Tablas!$A$1:$B$3,2,0),"")</f>
        <v>Boleta</v>
      </c>
      <c r="D939" s="4" t="str">
        <f t="shared" si="45"/>
        <v>Ecom - CONTADO / CASH - PE 5179 TEL: 964539170 RECOJO Basado en Entregas 0</v>
      </c>
      <c r="E939" s="19">
        <v>45565</v>
      </c>
      <c r="F939" s="20" t="s">
        <v>842</v>
      </c>
      <c r="G939" s="20" t="s">
        <v>3143</v>
      </c>
      <c r="H939" s="20" t="s">
        <v>44</v>
      </c>
      <c r="I939" s="20" t="s">
        <v>45</v>
      </c>
      <c r="J939" s="20" t="s">
        <v>3144</v>
      </c>
      <c r="K939" s="20" t="s">
        <v>3145</v>
      </c>
      <c r="L939" s="20" t="s">
        <v>3146</v>
      </c>
      <c r="M939" s="20"/>
      <c r="N939" s="21">
        <v>33.21</v>
      </c>
      <c r="O939" s="21">
        <v>0</v>
      </c>
      <c r="P939" s="20"/>
      <c r="Q939" s="19">
        <v>45565</v>
      </c>
      <c r="R939" s="20"/>
      <c r="S939" s="19">
        <v>45565</v>
      </c>
      <c r="T939" s="20" t="s">
        <v>49</v>
      </c>
      <c r="U939" s="20">
        <v>1032560</v>
      </c>
      <c r="V939" s="20">
        <v>240003108</v>
      </c>
      <c r="W939" s="20" t="s">
        <v>847</v>
      </c>
      <c r="X939" s="20" t="s">
        <v>305</v>
      </c>
      <c r="Y939" s="20" t="s">
        <v>52</v>
      </c>
      <c r="Z939" s="20" t="s">
        <v>3147</v>
      </c>
      <c r="AA939" s="20" t="s">
        <v>3148</v>
      </c>
      <c r="AB939" s="20" t="s">
        <v>54</v>
      </c>
      <c r="AC939" s="20" t="s">
        <v>167</v>
      </c>
      <c r="AD939" s="20" t="s">
        <v>56</v>
      </c>
      <c r="AE939" s="20" t="s">
        <v>864</v>
      </c>
      <c r="AF939" t="e">
        <f>VLOOKUP(L939,Contactos!B:B,1,0)</f>
        <v>#N/A</v>
      </c>
    </row>
    <row r="940" spans="1:32" ht="63.75" x14ac:dyDescent="0.2">
      <c r="A940" s="4">
        <f t="shared" si="43"/>
        <v>938</v>
      </c>
      <c r="B940" s="4" t="str">
        <f t="shared" si="44"/>
        <v>B010-00017987</v>
      </c>
      <c r="C940" s="4" t="str">
        <f>IFERROR(VLOOKUP(F940,Tablas!$A$1:$B$3,2,0),"")</f>
        <v>Boleta</v>
      </c>
      <c r="D940" s="4" t="str">
        <f t="shared" si="45"/>
        <v>Juntoz - CONTADO / CASH - PE 0885 JUNTOZ Basado en Entregas 09-0010-00059017</v>
      </c>
      <c r="E940" s="19">
        <v>45345</v>
      </c>
      <c r="F940" s="20" t="s">
        <v>842</v>
      </c>
      <c r="G940" s="20" t="s">
        <v>3149</v>
      </c>
      <c r="H940" s="20" t="s">
        <v>44</v>
      </c>
      <c r="I940" s="20" t="s">
        <v>45</v>
      </c>
      <c r="J940" s="20" t="s">
        <v>3150</v>
      </c>
      <c r="K940" s="20" t="s">
        <v>3151</v>
      </c>
      <c r="L940" s="20" t="s">
        <v>3152</v>
      </c>
      <c r="M940" s="20"/>
      <c r="N940" s="21">
        <v>33.950000000000003</v>
      </c>
      <c r="O940" s="21">
        <v>0</v>
      </c>
      <c r="P940" s="20"/>
      <c r="Q940" s="19">
        <v>45345</v>
      </c>
      <c r="R940" s="20"/>
      <c r="S940" s="19">
        <v>45345</v>
      </c>
      <c r="T940" s="20" t="s">
        <v>49</v>
      </c>
      <c r="U940" s="20">
        <v>924522</v>
      </c>
      <c r="V940" s="20">
        <v>240000461</v>
      </c>
      <c r="W940" s="20" t="s">
        <v>847</v>
      </c>
      <c r="X940" s="20" t="s">
        <v>305</v>
      </c>
      <c r="Y940" s="20" t="s">
        <v>52</v>
      </c>
      <c r="Z940" s="20" t="s">
        <v>3153</v>
      </c>
      <c r="AA940" s="20" t="s">
        <v>3154</v>
      </c>
      <c r="AB940" s="20" t="s">
        <v>270</v>
      </c>
      <c r="AC940" s="20" t="s">
        <v>167</v>
      </c>
      <c r="AD940" s="20" t="s">
        <v>56</v>
      </c>
      <c r="AE940" s="20" t="s">
        <v>851</v>
      </c>
      <c r="AF940" t="e">
        <f>VLOOKUP(L940,Contactos!B:B,1,0)</f>
        <v>#N/A</v>
      </c>
    </row>
    <row r="941" spans="1:32" ht="38.25" x14ac:dyDescent="0.2">
      <c r="A941" s="4">
        <f t="shared" si="43"/>
        <v>939</v>
      </c>
      <c r="B941" s="4" t="str">
        <f t="shared" si="44"/>
        <v>F010-00024491</v>
      </c>
      <c r="C941" s="4" t="str">
        <f>IFERROR(VLOOKUP(F941,Tablas!$A$1:$B$3,2,0),"")</f>
        <v>Factura</v>
      </c>
      <c r="D941" s="4" t="str">
        <f t="shared" si="45"/>
        <v>Venta Asistida - CONTADO / CASH - Facturas clientes - C20606602031</v>
      </c>
      <c r="E941" s="19">
        <v>45405</v>
      </c>
      <c r="F941" s="20" t="s">
        <v>1001</v>
      </c>
      <c r="G941" s="20" t="s">
        <v>3155</v>
      </c>
      <c r="H941" s="20" t="s">
        <v>44</v>
      </c>
      <c r="I941" s="20" t="s">
        <v>45</v>
      </c>
      <c r="J941" s="20" t="s">
        <v>2552</v>
      </c>
      <c r="K941" s="20" t="s">
        <v>2553</v>
      </c>
      <c r="L941" s="20" t="s">
        <v>2554</v>
      </c>
      <c r="M941" s="20"/>
      <c r="N941" s="21">
        <v>33.97</v>
      </c>
      <c r="O941" s="21">
        <v>0</v>
      </c>
      <c r="P941" s="20"/>
      <c r="Q941" s="19">
        <v>45405</v>
      </c>
      <c r="R941" s="20"/>
      <c r="S941" s="19">
        <v>45405</v>
      </c>
      <c r="T941" s="20" t="s">
        <v>49</v>
      </c>
      <c r="U941" s="20">
        <v>952107</v>
      </c>
      <c r="V941" s="20">
        <v>240001086</v>
      </c>
      <c r="W941" s="20" t="s">
        <v>847</v>
      </c>
      <c r="X941" s="20" t="s">
        <v>305</v>
      </c>
      <c r="Y941" s="20" t="s">
        <v>52</v>
      </c>
      <c r="Z941" s="20" t="s">
        <v>2555</v>
      </c>
      <c r="AA941" s="20" t="s">
        <v>2556</v>
      </c>
      <c r="AB941" s="20" t="s">
        <v>2557</v>
      </c>
      <c r="AC941" s="20" t="s">
        <v>167</v>
      </c>
      <c r="AD941" s="20" t="s">
        <v>56</v>
      </c>
      <c r="AE941" s="20" t="s">
        <v>983</v>
      </c>
      <c r="AF941" t="e">
        <f>VLOOKUP(L941,Contactos!B:B,1,0)</f>
        <v>#N/A</v>
      </c>
    </row>
    <row r="942" spans="1:32" ht="25.5" x14ac:dyDescent="0.2">
      <c r="A942" s="4">
        <f t="shared" si="43"/>
        <v>940</v>
      </c>
      <c r="B942" s="4" t="str">
        <f t="shared" si="44"/>
        <v/>
      </c>
      <c r="C942" s="4" t="str">
        <f>IFERROR(VLOOKUP(F942,Tablas!$A$1:$B$3,2,0),"")</f>
        <v/>
      </c>
      <c r="D942" s="4" t="str">
        <f t="shared" si="45"/>
        <v xml:space="preserve"> - CONTADO ADELANTADO / CASH IN ADVANCE - Dif. en cambio</v>
      </c>
      <c r="E942" s="19">
        <v>45351</v>
      </c>
      <c r="F942" s="20" t="s">
        <v>27</v>
      </c>
      <c r="G942" s="20"/>
      <c r="H942" s="20" t="s">
        <v>29</v>
      </c>
      <c r="I942" s="20" t="s">
        <v>30</v>
      </c>
      <c r="J942" s="20" t="s">
        <v>220</v>
      </c>
      <c r="K942" s="20" t="s">
        <v>220</v>
      </c>
      <c r="L942" s="20" t="s">
        <v>221</v>
      </c>
      <c r="M942" s="20"/>
      <c r="N942" s="21">
        <v>34.26</v>
      </c>
      <c r="O942" s="21">
        <v>0</v>
      </c>
      <c r="P942" s="20"/>
      <c r="Q942" s="19">
        <v>45351</v>
      </c>
      <c r="R942" s="20"/>
      <c r="S942" s="20"/>
      <c r="T942" s="20" t="s">
        <v>70</v>
      </c>
      <c r="U942" s="20">
        <v>965126</v>
      </c>
      <c r="V942" s="20">
        <v>240010523</v>
      </c>
      <c r="W942" s="20" t="s">
        <v>50</v>
      </c>
      <c r="X942" s="20" t="s">
        <v>841</v>
      </c>
      <c r="Y942" s="20" t="s">
        <v>37</v>
      </c>
      <c r="Z942" s="20" t="s">
        <v>63</v>
      </c>
      <c r="AA942" s="20" t="s">
        <v>223</v>
      </c>
      <c r="AB942" s="20" t="s">
        <v>224</v>
      </c>
      <c r="AC942" s="20"/>
      <c r="AD942" s="20" t="s">
        <v>225</v>
      </c>
      <c r="AE942" s="20"/>
      <c r="AF942" t="str">
        <f>VLOOKUP(L942,Contactos!B:B,1,0)</f>
        <v>DISTRIBUIDORA REGIONAL SALVADOREÑA S.A. DE C.V.</v>
      </c>
    </row>
    <row r="943" spans="1:32" ht="63.75" x14ac:dyDescent="0.2">
      <c r="A943" s="4">
        <f t="shared" si="43"/>
        <v>941</v>
      </c>
      <c r="B943" s="4" t="str">
        <f t="shared" si="44"/>
        <v>B010-00016890</v>
      </c>
      <c r="C943" s="4" t="str">
        <f>IFERROR(VLOOKUP(F943,Tablas!$A$1:$B$3,2,0),"")</f>
        <v>Boleta</v>
      </c>
      <c r="D943" s="4" t="str">
        <f t="shared" si="45"/>
        <v>Juntoz - CONTADO / CASH - PE 4970 JUNTOZ Basado en Entregas 09-0010-00057599</v>
      </c>
      <c r="E943" s="19">
        <v>45258</v>
      </c>
      <c r="F943" s="20" t="s">
        <v>842</v>
      </c>
      <c r="G943" s="20" t="s">
        <v>3156</v>
      </c>
      <c r="H943" s="20" t="s">
        <v>44</v>
      </c>
      <c r="I943" s="20" t="s">
        <v>45</v>
      </c>
      <c r="J943" s="20" t="s">
        <v>3157</v>
      </c>
      <c r="K943" s="20" t="s">
        <v>3158</v>
      </c>
      <c r="L943" s="20" t="s">
        <v>3159</v>
      </c>
      <c r="M943" s="20"/>
      <c r="N943" s="21">
        <v>34.31</v>
      </c>
      <c r="O943" s="21">
        <v>0</v>
      </c>
      <c r="P943" s="20"/>
      <c r="Q943" s="19">
        <v>45258</v>
      </c>
      <c r="R943" s="20"/>
      <c r="S943" s="19">
        <v>45258</v>
      </c>
      <c r="T943" s="20" t="s">
        <v>49</v>
      </c>
      <c r="U943" s="20">
        <v>881706</v>
      </c>
      <c r="V943" s="20">
        <v>230003204</v>
      </c>
      <c r="W943" s="20" t="s">
        <v>847</v>
      </c>
      <c r="X943" s="20" t="s">
        <v>305</v>
      </c>
      <c r="Y943" s="20" t="s">
        <v>52</v>
      </c>
      <c r="Z943" s="20" t="s">
        <v>3160</v>
      </c>
      <c r="AA943" s="20" t="s">
        <v>3161</v>
      </c>
      <c r="AB943" s="20" t="s">
        <v>328</v>
      </c>
      <c r="AC943" s="20" t="s">
        <v>167</v>
      </c>
      <c r="AD943" s="20" t="s">
        <v>56</v>
      </c>
      <c r="AE943" s="20" t="s">
        <v>851</v>
      </c>
      <c r="AF943" t="e">
        <f>VLOOKUP(L943,Contactos!B:B,1,0)</f>
        <v>#N/A</v>
      </c>
    </row>
    <row r="944" spans="1:32" ht="63.75" x14ac:dyDescent="0.2">
      <c r="A944" s="4">
        <f t="shared" si="43"/>
        <v>942</v>
      </c>
      <c r="B944" s="4" t="str">
        <f t="shared" si="44"/>
        <v>B010-00019672</v>
      </c>
      <c r="C944" s="4" t="str">
        <f>IFERROR(VLOOKUP(F944,Tablas!$A$1:$B$3,2,0),"")</f>
        <v>Boleta</v>
      </c>
      <c r="D944" s="4" t="str">
        <f t="shared" si="45"/>
        <v>Promart - Intercorp - CONTADO / CASH - PE 3714 PROMART 1449587750277-01 Basado en Entrega</v>
      </c>
      <c r="E944" s="19">
        <v>45498</v>
      </c>
      <c r="F944" s="20" t="s">
        <v>842</v>
      </c>
      <c r="G944" s="20" t="s">
        <v>3162</v>
      </c>
      <c r="H944" s="20" t="s">
        <v>44</v>
      </c>
      <c r="I944" s="20" t="s">
        <v>45</v>
      </c>
      <c r="J944" s="20" t="s">
        <v>3163</v>
      </c>
      <c r="K944" s="20" t="s">
        <v>3164</v>
      </c>
      <c r="L944" s="20" t="s">
        <v>3165</v>
      </c>
      <c r="M944" s="20"/>
      <c r="N944" s="21">
        <v>34.43</v>
      </c>
      <c r="O944" s="21">
        <v>0</v>
      </c>
      <c r="P944" s="20"/>
      <c r="Q944" s="19">
        <v>45498</v>
      </c>
      <c r="R944" s="20"/>
      <c r="S944" s="19">
        <v>45498</v>
      </c>
      <c r="T944" s="20" t="s">
        <v>49</v>
      </c>
      <c r="U944" s="20">
        <v>998469</v>
      </c>
      <c r="V944" s="20">
        <v>240002207</v>
      </c>
      <c r="W944" s="20" t="s">
        <v>847</v>
      </c>
      <c r="X944" s="20" t="s">
        <v>274</v>
      </c>
      <c r="Y944" s="20" t="s">
        <v>52</v>
      </c>
      <c r="Z944" s="20" t="s">
        <v>3166</v>
      </c>
      <c r="AA944" s="20" t="s">
        <v>1449</v>
      </c>
      <c r="AB944" s="20" t="s">
        <v>54</v>
      </c>
      <c r="AC944" s="20" t="s">
        <v>167</v>
      </c>
      <c r="AD944" s="20" t="s">
        <v>56</v>
      </c>
      <c r="AE944" s="20" t="s">
        <v>2596</v>
      </c>
      <c r="AF944" t="e">
        <f>VLOOKUP(L944,Contactos!B:B,1,0)</f>
        <v>#N/A</v>
      </c>
    </row>
    <row r="945" spans="1:32" ht="63.75" x14ac:dyDescent="0.2">
      <c r="A945" s="4">
        <f t="shared" si="43"/>
        <v>943</v>
      </c>
      <c r="B945" s="4" t="str">
        <f t="shared" si="44"/>
        <v>B010-00018828</v>
      </c>
      <c r="C945" s="4" t="str">
        <f>IFERROR(VLOOKUP(F945,Tablas!$A$1:$B$3,2,0),"")</f>
        <v>Boleta</v>
      </c>
      <c r="D945" s="4" t="str">
        <f t="shared" si="45"/>
        <v>Juntoz - CONTADO / CASH - PE 2262 JUNTOZ Basado en Entregas 09-0007-00000300</v>
      </c>
      <c r="E945" s="19">
        <v>45422</v>
      </c>
      <c r="F945" s="20" t="s">
        <v>842</v>
      </c>
      <c r="G945" s="20" t="s">
        <v>3167</v>
      </c>
      <c r="H945" s="20" t="s">
        <v>44</v>
      </c>
      <c r="I945" s="20" t="s">
        <v>45</v>
      </c>
      <c r="J945" s="20" t="s">
        <v>3048</v>
      </c>
      <c r="K945" s="20" t="s">
        <v>3049</v>
      </c>
      <c r="L945" s="20" t="s">
        <v>3050</v>
      </c>
      <c r="M945" s="20"/>
      <c r="N945" s="21">
        <v>34.51</v>
      </c>
      <c r="O945" s="21">
        <v>0</v>
      </c>
      <c r="P945" s="20"/>
      <c r="Q945" s="19">
        <v>45422</v>
      </c>
      <c r="R945" s="20"/>
      <c r="S945" s="19">
        <v>45422</v>
      </c>
      <c r="T945" s="20" t="s">
        <v>49</v>
      </c>
      <c r="U945" s="20">
        <v>962064</v>
      </c>
      <c r="V945" s="20">
        <v>240001306</v>
      </c>
      <c r="W945" s="20" t="s">
        <v>847</v>
      </c>
      <c r="X945" s="20" t="s">
        <v>305</v>
      </c>
      <c r="Y945" s="20" t="s">
        <v>52</v>
      </c>
      <c r="Z945" s="20" t="s">
        <v>3168</v>
      </c>
      <c r="AA945" s="20" t="s">
        <v>1449</v>
      </c>
      <c r="AB945" s="20" t="s">
        <v>54</v>
      </c>
      <c r="AC945" s="20" t="s">
        <v>167</v>
      </c>
      <c r="AD945" s="20" t="s">
        <v>56</v>
      </c>
      <c r="AE945" s="20" t="s">
        <v>851</v>
      </c>
      <c r="AF945" t="e">
        <f>VLOOKUP(L945,Contactos!B:B,1,0)</f>
        <v>#N/A</v>
      </c>
    </row>
    <row r="946" spans="1:32" ht="51" x14ac:dyDescent="0.2">
      <c r="A946" s="4">
        <f t="shared" si="43"/>
        <v>944</v>
      </c>
      <c r="B946" s="4" t="str">
        <f t="shared" si="44"/>
        <v>B010-00018434</v>
      </c>
      <c r="C946" s="4" t="str">
        <f>IFERROR(VLOOKUP(F946,Tablas!$A$1:$B$3,2,0),"")</f>
        <v>Boleta</v>
      </c>
      <c r="D946" s="4" t="str">
        <f t="shared" si="45"/>
        <v>Juntoz - CONTADO / CASH - pe 1587 juntoz Basado en Entregas 09-0010-00059669</v>
      </c>
      <c r="E946" s="19">
        <v>45390</v>
      </c>
      <c r="F946" s="20" t="s">
        <v>842</v>
      </c>
      <c r="G946" s="20" t="s">
        <v>3169</v>
      </c>
      <c r="H946" s="20" t="s">
        <v>44</v>
      </c>
      <c r="I946" s="20" t="s">
        <v>45</v>
      </c>
      <c r="J946" s="20" t="s">
        <v>3048</v>
      </c>
      <c r="K946" s="20" t="s">
        <v>3049</v>
      </c>
      <c r="L946" s="20" t="s">
        <v>3050</v>
      </c>
      <c r="M946" s="20"/>
      <c r="N946" s="21">
        <v>34.53</v>
      </c>
      <c r="O946" s="21">
        <v>0</v>
      </c>
      <c r="P946" s="20"/>
      <c r="Q946" s="19">
        <v>45390</v>
      </c>
      <c r="R946" s="20"/>
      <c r="S946" s="19">
        <v>45390</v>
      </c>
      <c r="T946" s="20" t="s">
        <v>49</v>
      </c>
      <c r="U946" s="20">
        <v>943438</v>
      </c>
      <c r="V946" s="20">
        <v>240000910</v>
      </c>
      <c r="W946" s="20" t="s">
        <v>847</v>
      </c>
      <c r="X946" s="20" t="s">
        <v>305</v>
      </c>
      <c r="Y946" s="20" t="s">
        <v>52</v>
      </c>
      <c r="Z946" s="20" t="s">
        <v>3170</v>
      </c>
      <c r="AA946" s="20" t="s">
        <v>1449</v>
      </c>
      <c r="AB946" s="20" t="s">
        <v>54</v>
      </c>
      <c r="AC946" s="20" t="s">
        <v>167</v>
      </c>
      <c r="AD946" s="20" t="s">
        <v>56</v>
      </c>
      <c r="AE946" s="20" t="s">
        <v>851</v>
      </c>
      <c r="AF946" t="e">
        <f>VLOOKUP(L946,Contactos!B:B,1,0)</f>
        <v>#N/A</v>
      </c>
    </row>
    <row r="947" spans="1:32" ht="51" x14ac:dyDescent="0.2">
      <c r="A947" s="4">
        <f t="shared" si="43"/>
        <v>945</v>
      </c>
      <c r="B947" s="4" t="str">
        <f t="shared" si="44"/>
        <v>B010-00020014</v>
      </c>
      <c r="C947" s="4" t="str">
        <f>IFERROR(VLOOKUP(F947,Tablas!$A$1:$B$3,2,0),"")</f>
        <v>Boleta</v>
      </c>
      <c r="D947" s="4" t="str">
        <f t="shared" si="45"/>
        <v>Ecom - CONTADO / CASH - PE 4153 TEL: 990968982 ENVÍO Basado en Entregas 09</v>
      </c>
      <c r="E947" s="19">
        <v>45519</v>
      </c>
      <c r="F947" s="20" t="s">
        <v>842</v>
      </c>
      <c r="G947" s="20" t="s">
        <v>3171</v>
      </c>
      <c r="H947" s="20" t="s">
        <v>44</v>
      </c>
      <c r="I947" s="20" t="s">
        <v>45</v>
      </c>
      <c r="J947" s="20" t="s">
        <v>3172</v>
      </c>
      <c r="K947" s="20" t="s">
        <v>3173</v>
      </c>
      <c r="L947" s="20" t="s">
        <v>3174</v>
      </c>
      <c r="M947" s="20"/>
      <c r="N947" s="21">
        <v>34.74</v>
      </c>
      <c r="O947" s="21">
        <v>0</v>
      </c>
      <c r="P947" s="20"/>
      <c r="Q947" s="19">
        <v>45519</v>
      </c>
      <c r="R947" s="20"/>
      <c r="S947" s="19">
        <v>45519</v>
      </c>
      <c r="T947" s="20" t="s">
        <v>49</v>
      </c>
      <c r="U947" s="20">
        <v>1008415</v>
      </c>
      <c r="V947" s="20">
        <v>240002550</v>
      </c>
      <c r="W947" s="20" t="s">
        <v>847</v>
      </c>
      <c r="X947" s="20" t="s">
        <v>305</v>
      </c>
      <c r="Y947" s="20" t="s">
        <v>52</v>
      </c>
      <c r="Z947" s="20" t="s">
        <v>3175</v>
      </c>
      <c r="AA947" s="20" t="s">
        <v>3176</v>
      </c>
      <c r="AB947" s="20" t="s">
        <v>270</v>
      </c>
      <c r="AC947" s="20" t="s">
        <v>167</v>
      </c>
      <c r="AD947" s="20" t="s">
        <v>56</v>
      </c>
      <c r="AE947" s="20" t="s">
        <v>864</v>
      </c>
      <c r="AF947" t="e">
        <f>VLOOKUP(L947,Contactos!B:B,1,0)</f>
        <v>#N/A</v>
      </c>
    </row>
    <row r="948" spans="1:32" ht="63.75" x14ac:dyDescent="0.2">
      <c r="A948" s="4">
        <f t="shared" si="43"/>
        <v>946</v>
      </c>
      <c r="B948" s="4" t="str">
        <f t="shared" si="44"/>
        <v>B010-00020140</v>
      </c>
      <c r="C948" s="4" t="str">
        <f>IFERROR(VLOOKUP(F948,Tablas!$A$1:$B$3,2,0),"")</f>
        <v>Boleta</v>
      </c>
      <c r="D948" s="4" t="str">
        <f t="shared" si="45"/>
        <v>Nacional - CONTADO / CASH - PE 4388 Basado en Entregas 09-T010-00000963.</v>
      </c>
      <c r="E948" s="19">
        <v>45529</v>
      </c>
      <c r="F948" s="20" t="s">
        <v>842</v>
      </c>
      <c r="G948" s="20" t="s">
        <v>3177</v>
      </c>
      <c r="H948" s="20" t="s">
        <v>44</v>
      </c>
      <c r="I948" s="20" t="s">
        <v>45</v>
      </c>
      <c r="J948" s="20" t="s">
        <v>3178</v>
      </c>
      <c r="K948" s="20" t="s">
        <v>3179</v>
      </c>
      <c r="L948" s="20" t="s">
        <v>3180</v>
      </c>
      <c r="M948" s="20"/>
      <c r="N948" s="21">
        <v>35</v>
      </c>
      <c r="O948" s="21">
        <v>0</v>
      </c>
      <c r="P948" s="20"/>
      <c r="Q948" s="19">
        <v>45529</v>
      </c>
      <c r="R948" s="20"/>
      <c r="S948" s="19">
        <v>45529</v>
      </c>
      <c r="T948" s="20" t="s">
        <v>49</v>
      </c>
      <c r="U948" s="20">
        <v>1012748</v>
      </c>
      <c r="V948" s="20">
        <v>240002677</v>
      </c>
      <c r="W948" s="20" t="s">
        <v>847</v>
      </c>
      <c r="X948" s="20" t="s">
        <v>848</v>
      </c>
      <c r="Y948" s="20" t="s">
        <v>52</v>
      </c>
      <c r="Z948" s="20" t="s">
        <v>3181</v>
      </c>
      <c r="AA948" s="20" t="s">
        <v>1013</v>
      </c>
      <c r="AB948" s="20" t="s">
        <v>789</v>
      </c>
      <c r="AC948" s="20" t="s">
        <v>167</v>
      </c>
      <c r="AD948" s="20" t="s">
        <v>56</v>
      </c>
      <c r="AE948" s="20" t="s">
        <v>1014</v>
      </c>
      <c r="AF948" t="e">
        <f>VLOOKUP(L948,Contactos!B:B,1,0)</f>
        <v>#N/A</v>
      </c>
    </row>
    <row r="949" spans="1:32" ht="63.75" x14ac:dyDescent="0.2">
      <c r="A949" s="4">
        <f t="shared" si="43"/>
        <v>947</v>
      </c>
      <c r="B949" s="4" t="str">
        <f t="shared" si="44"/>
        <v>B010-00020027</v>
      </c>
      <c r="C949" s="4" t="str">
        <f>IFERROR(VLOOKUP(F949,Tablas!$A$1:$B$3,2,0),"")</f>
        <v>Boleta</v>
      </c>
      <c r="D949" s="4" t="str">
        <f t="shared" si="45"/>
        <v>Falabella - CONTADO / CASH - PE 4185 FALABELLA No 2552750289 Basado en Entregas</v>
      </c>
      <c r="E949" s="19">
        <v>45520</v>
      </c>
      <c r="F949" s="20" t="s">
        <v>842</v>
      </c>
      <c r="G949" s="20" t="s">
        <v>3182</v>
      </c>
      <c r="H949" s="20" t="s">
        <v>44</v>
      </c>
      <c r="I949" s="20" t="s">
        <v>45</v>
      </c>
      <c r="J949" s="20" t="s">
        <v>3183</v>
      </c>
      <c r="K949" s="20" t="s">
        <v>3184</v>
      </c>
      <c r="L949" s="20" t="s">
        <v>3185</v>
      </c>
      <c r="M949" s="20"/>
      <c r="N949" s="21">
        <v>35.11</v>
      </c>
      <c r="O949" s="21">
        <v>0</v>
      </c>
      <c r="P949" s="20"/>
      <c r="Q949" s="19">
        <v>45520</v>
      </c>
      <c r="R949" s="20"/>
      <c r="S949" s="19">
        <v>45520</v>
      </c>
      <c r="T949" s="20" t="s">
        <v>49</v>
      </c>
      <c r="U949" s="20">
        <v>1009424</v>
      </c>
      <c r="V949" s="20">
        <v>240002563</v>
      </c>
      <c r="W949" s="20" t="s">
        <v>847</v>
      </c>
      <c r="X949" s="20" t="s">
        <v>305</v>
      </c>
      <c r="Y949" s="20" t="s">
        <v>52</v>
      </c>
      <c r="Z949" s="20" t="s">
        <v>3186</v>
      </c>
      <c r="AA949" s="20" t="s">
        <v>372</v>
      </c>
      <c r="AB949" s="20" t="s">
        <v>54</v>
      </c>
      <c r="AC949" s="20" t="s">
        <v>167</v>
      </c>
      <c r="AD949" s="20" t="s">
        <v>56</v>
      </c>
      <c r="AE949" s="20" t="s">
        <v>1838</v>
      </c>
      <c r="AF949" t="e">
        <f>VLOOKUP(L949,Contactos!B:B,1,0)</f>
        <v>#N/A</v>
      </c>
    </row>
    <row r="950" spans="1:32" ht="63.75" x14ac:dyDescent="0.2">
      <c r="A950" s="4">
        <f t="shared" si="43"/>
        <v>948</v>
      </c>
      <c r="B950" s="4" t="str">
        <f t="shared" si="44"/>
        <v>B010-00019907</v>
      </c>
      <c r="C950" s="4" t="str">
        <f>IFERROR(VLOOKUP(F950,Tablas!$A$1:$B$3,2,0),"")</f>
        <v>Boleta</v>
      </c>
      <c r="D950" s="4" t="str">
        <f t="shared" si="45"/>
        <v>Ecom - CONTADO / CASH - PE 3962 TEL: 999907624 RECOJO Basado en Entregas 0</v>
      </c>
      <c r="E950" s="19">
        <v>45511</v>
      </c>
      <c r="F950" s="20" t="s">
        <v>842</v>
      </c>
      <c r="G950" s="20" t="s">
        <v>3187</v>
      </c>
      <c r="H950" s="20" t="s">
        <v>44</v>
      </c>
      <c r="I950" s="20" t="s">
        <v>45</v>
      </c>
      <c r="J950" s="20" t="s">
        <v>3188</v>
      </c>
      <c r="K950" s="20" t="s">
        <v>3189</v>
      </c>
      <c r="L950" s="20" t="s">
        <v>3190</v>
      </c>
      <c r="M950" s="20"/>
      <c r="N950" s="21">
        <v>35.11</v>
      </c>
      <c r="O950" s="21">
        <v>0</v>
      </c>
      <c r="P950" s="20"/>
      <c r="Q950" s="19">
        <v>45511</v>
      </c>
      <c r="R950" s="20"/>
      <c r="S950" s="19">
        <v>45511</v>
      </c>
      <c r="T950" s="20" t="s">
        <v>49</v>
      </c>
      <c r="U950" s="20">
        <v>1004689</v>
      </c>
      <c r="V950" s="20">
        <v>240002443</v>
      </c>
      <c r="W950" s="20" t="s">
        <v>847</v>
      </c>
      <c r="X950" s="20" t="s">
        <v>305</v>
      </c>
      <c r="Y950" s="20" t="s">
        <v>52</v>
      </c>
      <c r="Z950" s="20" t="s">
        <v>3191</v>
      </c>
      <c r="AA950" s="20" t="s">
        <v>3192</v>
      </c>
      <c r="AB950" s="20" t="s">
        <v>544</v>
      </c>
      <c r="AC950" s="20" t="s">
        <v>167</v>
      </c>
      <c r="AD950" s="20" t="s">
        <v>56</v>
      </c>
      <c r="AE950" s="20" t="s">
        <v>864</v>
      </c>
      <c r="AF950" t="e">
        <f>VLOOKUP(L950,Contactos!B:B,1,0)</f>
        <v>#N/A</v>
      </c>
    </row>
    <row r="951" spans="1:32" ht="63.75" x14ac:dyDescent="0.2">
      <c r="A951" s="4">
        <f t="shared" si="43"/>
        <v>949</v>
      </c>
      <c r="B951" s="4" t="str">
        <f t="shared" si="44"/>
        <v>B010-00020503</v>
      </c>
      <c r="C951" s="4" t="str">
        <f>IFERROR(VLOOKUP(F951,Tablas!$A$1:$B$3,2,0),"")</f>
        <v>Boleta</v>
      </c>
      <c r="D951" s="4" t="str">
        <f t="shared" si="45"/>
        <v>Falabella - CONTADO / CASH - PE 5022 FALABELLA No 2582131374 Basado en Entregas</v>
      </c>
      <c r="E951" s="19">
        <v>45560</v>
      </c>
      <c r="F951" s="20" t="s">
        <v>842</v>
      </c>
      <c r="G951" s="20" t="s">
        <v>3193</v>
      </c>
      <c r="H951" s="20" t="s">
        <v>44</v>
      </c>
      <c r="I951" s="20" t="s">
        <v>45</v>
      </c>
      <c r="J951" s="20" t="s">
        <v>3194</v>
      </c>
      <c r="K951" s="20" t="s">
        <v>3195</v>
      </c>
      <c r="L951" s="20" t="s">
        <v>3196</v>
      </c>
      <c r="M951" s="20"/>
      <c r="N951" s="21">
        <v>36</v>
      </c>
      <c r="O951" s="21">
        <v>0</v>
      </c>
      <c r="P951" s="20"/>
      <c r="Q951" s="19">
        <v>45560</v>
      </c>
      <c r="R951" s="20"/>
      <c r="S951" s="19">
        <v>45560</v>
      </c>
      <c r="T951" s="20" t="s">
        <v>49</v>
      </c>
      <c r="U951" s="20">
        <v>1028425</v>
      </c>
      <c r="V951" s="20">
        <v>240003040</v>
      </c>
      <c r="W951" s="20" t="s">
        <v>847</v>
      </c>
      <c r="X951" s="20" t="s">
        <v>305</v>
      </c>
      <c r="Y951" s="20" t="s">
        <v>52</v>
      </c>
      <c r="Z951" s="20" t="s">
        <v>3197</v>
      </c>
      <c r="AA951" s="20" t="s">
        <v>372</v>
      </c>
      <c r="AB951" s="20" t="s">
        <v>54</v>
      </c>
      <c r="AC951" s="20" t="s">
        <v>167</v>
      </c>
      <c r="AD951" s="20" t="s">
        <v>56</v>
      </c>
      <c r="AE951" s="20" t="s">
        <v>1838</v>
      </c>
      <c r="AF951" t="e">
        <f>VLOOKUP(L951,Contactos!B:B,1,0)</f>
        <v>#N/A</v>
      </c>
    </row>
    <row r="952" spans="1:32" ht="63.75" x14ac:dyDescent="0.2">
      <c r="A952" s="4">
        <f t="shared" si="43"/>
        <v>950</v>
      </c>
      <c r="B952" s="4" t="str">
        <f t="shared" si="44"/>
        <v>B010-00015985</v>
      </c>
      <c r="C952" s="4" t="str">
        <f>IFERROR(VLOOKUP(F952,Tablas!$A$1:$B$3,2,0),"")</f>
        <v>Boleta</v>
      </c>
      <c r="D952" s="4" t="str">
        <f t="shared" si="45"/>
        <v>Falabella - CONTADO / CASH - 230003496 Basado en Entregas 09-0010-00056245.</v>
      </c>
      <c r="E952" s="19">
        <v>45152</v>
      </c>
      <c r="F952" s="20" t="s">
        <v>842</v>
      </c>
      <c r="G952" s="20" t="s">
        <v>3198</v>
      </c>
      <c r="H952" s="20" t="s">
        <v>44</v>
      </c>
      <c r="I952" s="20" t="s">
        <v>45</v>
      </c>
      <c r="J952" s="20" t="s">
        <v>3199</v>
      </c>
      <c r="K952" s="20" t="s">
        <v>3200</v>
      </c>
      <c r="L952" s="20" t="s">
        <v>3201</v>
      </c>
      <c r="M952" s="20"/>
      <c r="N952" s="21">
        <v>36</v>
      </c>
      <c r="O952" s="21">
        <v>0</v>
      </c>
      <c r="P952" s="20"/>
      <c r="Q952" s="19">
        <v>45152</v>
      </c>
      <c r="R952" s="20"/>
      <c r="S952" s="19">
        <v>45152</v>
      </c>
      <c r="T952" s="20" t="s">
        <v>49</v>
      </c>
      <c r="U952" s="20">
        <v>834172</v>
      </c>
      <c r="V952" s="20">
        <v>230002252</v>
      </c>
      <c r="W952" s="20" t="s">
        <v>847</v>
      </c>
      <c r="X952" s="20" t="s">
        <v>305</v>
      </c>
      <c r="Y952" s="20" t="s">
        <v>52</v>
      </c>
      <c r="Z952" s="20" t="s">
        <v>3202</v>
      </c>
      <c r="AA952" s="20" t="s">
        <v>3203</v>
      </c>
      <c r="AB952" s="20" t="s">
        <v>682</v>
      </c>
      <c r="AC952" s="20" t="s">
        <v>167</v>
      </c>
      <c r="AD952" s="20" t="s">
        <v>56</v>
      </c>
      <c r="AE952" s="20" t="s">
        <v>1838</v>
      </c>
      <c r="AF952" t="e">
        <f>VLOOKUP(L952,Contactos!B:B,1,0)</f>
        <v>#N/A</v>
      </c>
    </row>
    <row r="953" spans="1:32" ht="63.75" x14ac:dyDescent="0.2">
      <c r="A953" s="4">
        <f t="shared" si="43"/>
        <v>951</v>
      </c>
      <c r="B953" s="4" t="str">
        <f t="shared" si="44"/>
        <v>B010-00017060</v>
      </c>
      <c r="C953" s="4" t="str">
        <f>IFERROR(VLOOKUP(F953,Tablas!$A$1:$B$3,2,0),"")</f>
        <v>Boleta</v>
      </c>
      <c r="D953" s="4" t="str">
        <f t="shared" si="45"/>
        <v>Falabella - CONTADO / CASH - PE 5357 FALABELLA Basado en Entregas 09-0010-00057</v>
      </c>
      <c r="E953" s="19">
        <v>45278</v>
      </c>
      <c r="F953" s="20" t="s">
        <v>842</v>
      </c>
      <c r="G953" s="20" t="s">
        <v>3204</v>
      </c>
      <c r="H953" s="20" t="s">
        <v>44</v>
      </c>
      <c r="I953" s="20" t="s">
        <v>45</v>
      </c>
      <c r="J953" s="20" t="s">
        <v>3205</v>
      </c>
      <c r="K953" s="20" t="s">
        <v>3206</v>
      </c>
      <c r="L953" s="20" t="s">
        <v>3207</v>
      </c>
      <c r="M953" s="20"/>
      <c r="N953" s="21">
        <v>36</v>
      </c>
      <c r="O953" s="21">
        <v>0</v>
      </c>
      <c r="P953" s="20"/>
      <c r="Q953" s="19">
        <v>45278</v>
      </c>
      <c r="R953" s="20"/>
      <c r="S953" s="19">
        <v>45278</v>
      </c>
      <c r="T953" s="20" t="s">
        <v>49</v>
      </c>
      <c r="U953" s="20">
        <v>889806</v>
      </c>
      <c r="V953" s="20">
        <v>230003374</v>
      </c>
      <c r="W953" s="20" t="s">
        <v>847</v>
      </c>
      <c r="X953" s="20" t="s">
        <v>305</v>
      </c>
      <c r="Y953" s="20" t="s">
        <v>52</v>
      </c>
      <c r="Z953" s="20" t="s">
        <v>3208</v>
      </c>
      <c r="AA953" s="20" t="s">
        <v>3209</v>
      </c>
      <c r="AB953" s="20" t="s">
        <v>328</v>
      </c>
      <c r="AC953" s="20" t="s">
        <v>167</v>
      </c>
      <c r="AD953" s="20" t="s">
        <v>56</v>
      </c>
      <c r="AE953" s="20" t="s">
        <v>1838</v>
      </c>
      <c r="AF953" t="e">
        <f>VLOOKUP(L953,Contactos!B:B,1,0)</f>
        <v>#N/A</v>
      </c>
    </row>
    <row r="954" spans="1:32" ht="63.75" x14ac:dyDescent="0.2">
      <c r="A954" s="4">
        <f t="shared" si="43"/>
        <v>952</v>
      </c>
      <c r="B954" s="4" t="str">
        <f t="shared" si="44"/>
        <v>B010-00018559</v>
      </c>
      <c r="C954" s="4" t="str">
        <f>IFERROR(VLOOKUP(F954,Tablas!$A$1:$B$3,2,0),"")</f>
        <v>Boleta</v>
      </c>
      <c r="D954" s="4" t="str">
        <f t="shared" si="45"/>
        <v>Juntoz - CONTADO / CASH - PE 1827 JUNTOZ Basado en Entregas 09-0010-00059893</v>
      </c>
      <c r="E954" s="19">
        <v>45401</v>
      </c>
      <c r="F954" s="20" t="s">
        <v>842</v>
      </c>
      <c r="G954" s="20" t="s">
        <v>3210</v>
      </c>
      <c r="H954" s="20" t="s">
        <v>44</v>
      </c>
      <c r="I954" s="20" t="s">
        <v>45</v>
      </c>
      <c r="J954" s="20" t="s">
        <v>3211</v>
      </c>
      <c r="K954" s="20" t="s">
        <v>3212</v>
      </c>
      <c r="L954" s="20" t="s">
        <v>3213</v>
      </c>
      <c r="M954" s="20"/>
      <c r="N954" s="21">
        <v>36.299999999999997</v>
      </c>
      <c r="O954" s="21">
        <v>0</v>
      </c>
      <c r="P954" s="20"/>
      <c r="Q954" s="19">
        <v>45401</v>
      </c>
      <c r="R954" s="20"/>
      <c r="S954" s="19">
        <v>45401</v>
      </c>
      <c r="T954" s="20" t="s">
        <v>49</v>
      </c>
      <c r="U954" s="20">
        <v>948721</v>
      </c>
      <c r="V954" s="20">
        <v>240001035</v>
      </c>
      <c r="W954" s="20" t="s">
        <v>847</v>
      </c>
      <c r="X954" s="20" t="s">
        <v>274</v>
      </c>
      <c r="Y954" s="20" t="s">
        <v>52</v>
      </c>
      <c r="Z954" s="20" t="s">
        <v>3214</v>
      </c>
      <c r="AA954" s="20" t="s">
        <v>3215</v>
      </c>
      <c r="AB954" s="20" t="s">
        <v>1114</v>
      </c>
      <c r="AC954" s="20" t="s">
        <v>167</v>
      </c>
      <c r="AD954" s="20" t="s">
        <v>56</v>
      </c>
      <c r="AE954" s="20" t="s">
        <v>851</v>
      </c>
      <c r="AF954" t="e">
        <f>VLOOKUP(L954,Contactos!B:B,1,0)</f>
        <v>#N/A</v>
      </c>
    </row>
    <row r="955" spans="1:32" ht="63.75" x14ac:dyDescent="0.2">
      <c r="A955" s="4">
        <f t="shared" si="43"/>
        <v>953</v>
      </c>
      <c r="B955" s="4" t="str">
        <f t="shared" si="44"/>
        <v>B010-00019525</v>
      </c>
      <c r="C955" s="4" t="str">
        <f>IFERROR(VLOOKUP(F955,Tablas!$A$1:$B$3,2,0),"")</f>
        <v>Boleta</v>
      </c>
      <c r="D955" s="4" t="str">
        <f t="shared" si="45"/>
        <v>Nacional - CREDITO 30 DIAS / CREDIT 30 DAYS - PE 3455 Basado en Entregas 09-T010-00000155.</v>
      </c>
      <c r="E955" s="19">
        <v>45488</v>
      </c>
      <c r="F955" s="20" t="s">
        <v>842</v>
      </c>
      <c r="G955" s="20" t="s">
        <v>3216</v>
      </c>
      <c r="H955" s="20" t="s">
        <v>44</v>
      </c>
      <c r="I955" s="20" t="s">
        <v>45</v>
      </c>
      <c r="J955" s="20" t="s">
        <v>3217</v>
      </c>
      <c r="K955" s="20" t="s">
        <v>3218</v>
      </c>
      <c r="L955" s="20" t="s">
        <v>3219</v>
      </c>
      <c r="M955" s="20"/>
      <c r="N955" s="21">
        <v>36.33</v>
      </c>
      <c r="O955" s="21">
        <v>0</v>
      </c>
      <c r="P955" s="20"/>
      <c r="Q955" s="19">
        <v>45488</v>
      </c>
      <c r="R955" s="20"/>
      <c r="S955" s="19">
        <v>45518</v>
      </c>
      <c r="T955" s="20" t="s">
        <v>643</v>
      </c>
      <c r="U955" s="20">
        <v>993823</v>
      </c>
      <c r="V955" s="20">
        <v>240002060</v>
      </c>
      <c r="W955" s="20" t="s">
        <v>847</v>
      </c>
      <c r="X955" s="20" t="s">
        <v>305</v>
      </c>
      <c r="Y955" s="20" t="s">
        <v>52</v>
      </c>
      <c r="Z955" s="20" t="s">
        <v>3220</v>
      </c>
      <c r="AA955" s="20" t="s">
        <v>3221</v>
      </c>
      <c r="AB955" s="20" t="s">
        <v>54</v>
      </c>
      <c r="AC955" s="20" t="s">
        <v>167</v>
      </c>
      <c r="AD955" s="20" t="s">
        <v>56</v>
      </c>
      <c r="AE955" s="20" t="s">
        <v>1014</v>
      </c>
      <c r="AF955" t="e">
        <f>VLOOKUP(L955,Contactos!B:B,1,0)</f>
        <v>#N/A</v>
      </c>
    </row>
    <row r="956" spans="1:32" ht="63.75" x14ac:dyDescent="0.2">
      <c r="A956" s="4">
        <f t="shared" si="43"/>
        <v>954</v>
      </c>
      <c r="B956" s="4" t="str">
        <f t="shared" si="44"/>
        <v>B010-00020408</v>
      </c>
      <c r="C956" s="4" t="str">
        <f>IFERROR(VLOOKUP(F956,Tablas!$A$1:$B$3,2,0),"")</f>
        <v>Boleta</v>
      </c>
      <c r="D956" s="4" t="str">
        <f t="shared" si="45"/>
        <v>Ecom - CONTADO / CASH - PE 4826 TEL: 966629280 RECOJO Basado en Pedidos de</v>
      </c>
      <c r="E956" s="19">
        <v>45551</v>
      </c>
      <c r="F956" s="20" t="s">
        <v>842</v>
      </c>
      <c r="G956" s="20" t="s">
        <v>3222</v>
      </c>
      <c r="H956" s="20" t="s">
        <v>44</v>
      </c>
      <c r="I956" s="20" t="s">
        <v>45</v>
      </c>
      <c r="J956" s="20" t="s">
        <v>3223</v>
      </c>
      <c r="K956" s="20" t="s">
        <v>3224</v>
      </c>
      <c r="L956" s="20" t="s">
        <v>3225</v>
      </c>
      <c r="M956" s="20"/>
      <c r="N956" s="21">
        <v>36.9</v>
      </c>
      <c r="O956" s="21">
        <v>0</v>
      </c>
      <c r="P956" s="20"/>
      <c r="Q956" s="19">
        <v>45551</v>
      </c>
      <c r="R956" s="20"/>
      <c r="S956" s="19">
        <v>45551</v>
      </c>
      <c r="T956" s="20" t="s">
        <v>49</v>
      </c>
      <c r="U956" s="20">
        <v>1024983</v>
      </c>
      <c r="V956" s="20">
        <v>240002945</v>
      </c>
      <c r="W956" s="20" t="s">
        <v>847</v>
      </c>
      <c r="X956" s="20" t="s">
        <v>305</v>
      </c>
      <c r="Y956" s="20" t="s">
        <v>52</v>
      </c>
      <c r="Z956" s="20" t="s">
        <v>3226</v>
      </c>
      <c r="AA956" s="20" t="s">
        <v>3227</v>
      </c>
      <c r="AB956" s="20" t="s">
        <v>3228</v>
      </c>
      <c r="AC956" s="20" t="s">
        <v>689</v>
      </c>
      <c r="AD956" s="20" t="s">
        <v>56</v>
      </c>
      <c r="AE956" s="20" t="s">
        <v>864</v>
      </c>
      <c r="AF956" t="e">
        <f>VLOOKUP(L956,Contactos!B:B,1,0)</f>
        <v>#N/A</v>
      </c>
    </row>
    <row r="957" spans="1:32" ht="38.25" x14ac:dyDescent="0.2">
      <c r="A957" s="4">
        <f t="shared" si="43"/>
        <v>955</v>
      </c>
      <c r="B957" s="4" t="str">
        <f t="shared" si="44"/>
        <v>F010-00025788</v>
      </c>
      <c r="C957" s="4" t="str">
        <f>IFERROR(VLOOKUP(F957,Tablas!$A$1:$B$3,2,0),"")</f>
        <v>Factura</v>
      </c>
      <c r="D957" s="4" t="str">
        <f t="shared" si="45"/>
        <v>Ecom - CONTADO / CASH - Facturas clientes - C20514340995</v>
      </c>
      <c r="E957" s="19">
        <v>45537</v>
      </c>
      <c r="F957" s="20" t="s">
        <v>1001</v>
      </c>
      <c r="G957" s="20" t="s">
        <v>3229</v>
      </c>
      <c r="H957" s="20" t="s">
        <v>44</v>
      </c>
      <c r="I957" s="20" t="s">
        <v>45</v>
      </c>
      <c r="J957" s="20" t="s">
        <v>3230</v>
      </c>
      <c r="K957" s="20" t="s">
        <v>3231</v>
      </c>
      <c r="L957" s="20" t="s">
        <v>3232</v>
      </c>
      <c r="M957" s="20"/>
      <c r="N957" s="21">
        <v>36.9</v>
      </c>
      <c r="O957" s="21">
        <v>0</v>
      </c>
      <c r="P957" s="20"/>
      <c r="Q957" s="19">
        <v>45537</v>
      </c>
      <c r="R957" s="20"/>
      <c r="S957" s="19">
        <v>45537</v>
      </c>
      <c r="T957" s="20" t="s">
        <v>49</v>
      </c>
      <c r="U957" s="20">
        <v>1017333</v>
      </c>
      <c r="V957" s="20">
        <v>240002598</v>
      </c>
      <c r="W957" s="20" t="s">
        <v>847</v>
      </c>
      <c r="X957" s="20" t="s">
        <v>305</v>
      </c>
      <c r="Y957" s="20" t="s">
        <v>52</v>
      </c>
      <c r="Z957" s="20" t="s">
        <v>3233</v>
      </c>
      <c r="AA957" s="20" t="s">
        <v>3234</v>
      </c>
      <c r="AB957" s="20"/>
      <c r="AC957" s="20"/>
      <c r="AD957" s="20" t="s">
        <v>56</v>
      </c>
      <c r="AE957" s="20" t="s">
        <v>864</v>
      </c>
      <c r="AF957" t="e">
        <f>VLOOKUP(L957,Contactos!B:B,1,0)</f>
        <v>#N/A</v>
      </c>
    </row>
    <row r="958" spans="1:32" ht="38.25" x14ac:dyDescent="0.2">
      <c r="A958" s="4">
        <f t="shared" si="43"/>
        <v>956</v>
      </c>
      <c r="B958" s="4" t="str">
        <f t="shared" si="44"/>
        <v>F010-00000852</v>
      </c>
      <c r="C958" s="4" t="str">
        <f>IFERROR(VLOOKUP(F958,Tablas!$A$1:$B$3,2,0),"")</f>
        <v>Nota de Débito</v>
      </c>
      <c r="D958" s="4" t="str">
        <f t="shared" si="45"/>
        <v xml:space="preserve"> - CONTADO ADELANTADO / CASH IN ADVANCE - Facturas clientes - CEX100867001</v>
      </c>
      <c r="E958" s="19">
        <v>45155</v>
      </c>
      <c r="F958" s="20" t="s">
        <v>3235</v>
      </c>
      <c r="G958" s="20" t="s">
        <v>3236</v>
      </c>
      <c r="H958" s="20" t="s">
        <v>80</v>
      </c>
      <c r="I958" s="20" t="s">
        <v>81</v>
      </c>
      <c r="J958" s="20" t="s">
        <v>716</v>
      </c>
      <c r="K958" s="20" t="s">
        <v>716</v>
      </c>
      <c r="L958" s="20" t="s">
        <v>717</v>
      </c>
      <c r="M958" s="20" t="s">
        <v>33</v>
      </c>
      <c r="N958" s="21">
        <v>36.979999999999997</v>
      </c>
      <c r="O958" s="21">
        <v>9.9499999999999993</v>
      </c>
      <c r="P958" s="20"/>
      <c r="Q958" s="19">
        <v>45155</v>
      </c>
      <c r="R958" s="20"/>
      <c r="S958" s="19">
        <v>45155</v>
      </c>
      <c r="T958" s="20" t="s">
        <v>70</v>
      </c>
      <c r="U958" s="20">
        <v>835871</v>
      </c>
      <c r="V958" s="20">
        <v>230023362</v>
      </c>
      <c r="W958" s="20" t="s">
        <v>847</v>
      </c>
      <c r="X958" s="20" t="s">
        <v>2795</v>
      </c>
      <c r="Y958" s="20" t="s">
        <v>37</v>
      </c>
      <c r="Z958" s="20" t="s">
        <v>3237</v>
      </c>
      <c r="AA958" s="20" t="s">
        <v>718</v>
      </c>
      <c r="AB958" s="20"/>
      <c r="AC958" s="20" t="s">
        <v>66</v>
      </c>
      <c r="AD958" s="20" t="s">
        <v>719</v>
      </c>
      <c r="AE958" s="20"/>
      <c r="AF958" t="str">
        <f>VLOOKUP(L958,Contactos!B:B,1,0)</f>
        <v>ARMSTRONG HEALTH CARE INC.</v>
      </c>
    </row>
    <row r="959" spans="1:32" ht="63.75" x14ac:dyDescent="0.2">
      <c r="A959" s="4">
        <f t="shared" si="43"/>
        <v>957</v>
      </c>
      <c r="B959" s="4" t="str">
        <f t="shared" si="44"/>
        <v>B010-00019831</v>
      </c>
      <c r="C959" s="4" t="str">
        <f>IFERROR(VLOOKUP(F959,Tablas!$A$1:$B$3,2,0),"")</f>
        <v>Boleta</v>
      </c>
      <c r="D959" s="4" t="str">
        <f t="shared" si="45"/>
        <v>Nacional - CREDITO 30 DIAS / CREDIT 30 DAYS - PE 3825 Basado en Entregas 09-T010-00000497.</v>
      </c>
      <c r="E959" s="19">
        <v>45504</v>
      </c>
      <c r="F959" s="20" t="s">
        <v>842</v>
      </c>
      <c r="G959" s="20" t="s">
        <v>3238</v>
      </c>
      <c r="H959" s="20" t="s">
        <v>44</v>
      </c>
      <c r="I959" s="20" t="s">
        <v>45</v>
      </c>
      <c r="J959" s="20" t="s">
        <v>3239</v>
      </c>
      <c r="K959" s="20" t="s">
        <v>3240</v>
      </c>
      <c r="L959" s="20" t="s">
        <v>3241</v>
      </c>
      <c r="M959" s="20"/>
      <c r="N959" s="21">
        <v>37.17</v>
      </c>
      <c r="O959" s="21">
        <v>0</v>
      </c>
      <c r="P959" s="20"/>
      <c r="Q959" s="19">
        <v>45504</v>
      </c>
      <c r="R959" s="20"/>
      <c r="S959" s="19">
        <v>45534</v>
      </c>
      <c r="T959" s="20" t="s">
        <v>643</v>
      </c>
      <c r="U959" s="20">
        <v>1000927</v>
      </c>
      <c r="V959" s="20">
        <v>240002367</v>
      </c>
      <c r="W959" s="20" t="s">
        <v>847</v>
      </c>
      <c r="X959" s="20" t="s">
        <v>274</v>
      </c>
      <c r="Y959" s="20" t="s">
        <v>52</v>
      </c>
      <c r="Z959" s="20" t="s">
        <v>3242</v>
      </c>
      <c r="AA959" s="20" t="s">
        <v>3221</v>
      </c>
      <c r="AB959" s="20" t="s">
        <v>54</v>
      </c>
      <c r="AC959" s="20" t="s">
        <v>167</v>
      </c>
      <c r="AD959" s="20" t="s">
        <v>56</v>
      </c>
      <c r="AE959" s="20" t="s">
        <v>1014</v>
      </c>
      <c r="AF959" t="e">
        <f>VLOOKUP(L959,Contactos!B:B,1,0)</f>
        <v>#N/A</v>
      </c>
    </row>
    <row r="960" spans="1:32" ht="63.75" x14ac:dyDescent="0.2">
      <c r="A960" s="4">
        <f t="shared" si="43"/>
        <v>958</v>
      </c>
      <c r="B960" s="4" t="str">
        <f t="shared" si="44"/>
        <v>B010-00018186</v>
      </c>
      <c r="C960" s="4" t="str">
        <f>IFERROR(VLOOKUP(F960,Tablas!$A$1:$B$3,2,0),"")</f>
        <v>Boleta</v>
      </c>
      <c r="D960" s="4" t="str">
        <f t="shared" si="45"/>
        <v>Ecom - CONTADO / CASH - PE 1185 TEL: 999020545 Basado en Entregas 09-0010-</v>
      </c>
      <c r="E960" s="19">
        <v>45364</v>
      </c>
      <c r="F960" s="20" t="s">
        <v>842</v>
      </c>
      <c r="G960" s="20" t="s">
        <v>3243</v>
      </c>
      <c r="H960" s="20" t="s">
        <v>44</v>
      </c>
      <c r="I960" s="20" t="s">
        <v>45</v>
      </c>
      <c r="J960" s="20" t="s">
        <v>3244</v>
      </c>
      <c r="K960" s="20" t="s">
        <v>3245</v>
      </c>
      <c r="L960" s="20" t="s">
        <v>3246</v>
      </c>
      <c r="M960" s="20"/>
      <c r="N960" s="21">
        <v>37.44</v>
      </c>
      <c r="O960" s="21">
        <v>0</v>
      </c>
      <c r="P960" s="20"/>
      <c r="Q960" s="19">
        <v>45364</v>
      </c>
      <c r="R960" s="20"/>
      <c r="S960" s="19">
        <v>45364</v>
      </c>
      <c r="T960" s="20" t="s">
        <v>49</v>
      </c>
      <c r="U960" s="20">
        <v>932654</v>
      </c>
      <c r="V960" s="20">
        <v>240000661</v>
      </c>
      <c r="W960" s="20" t="s">
        <v>847</v>
      </c>
      <c r="X960" s="20" t="s">
        <v>305</v>
      </c>
      <c r="Y960" s="20" t="s">
        <v>52</v>
      </c>
      <c r="Z960" s="20" t="s">
        <v>3247</v>
      </c>
      <c r="AA960" s="20" t="s">
        <v>3248</v>
      </c>
      <c r="AB960" s="20" t="s">
        <v>544</v>
      </c>
      <c r="AC960" s="20" t="s">
        <v>167</v>
      </c>
      <c r="AD960" s="20" t="s">
        <v>56</v>
      </c>
      <c r="AE960" s="20" t="s">
        <v>864</v>
      </c>
      <c r="AF960" t="e">
        <f>VLOOKUP(L960,Contactos!B:B,1,0)</f>
        <v>#N/A</v>
      </c>
    </row>
    <row r="961" spans="1:32" ht="63.75" x14ac:dyDescent="0.2">
      <c r="A961" s="4">
        <f t="shared" si="43"/>
        <v>959</v>
      </c>
      <c r="B961" s="4" t="str">
        <f t="shared" si="44"/>
        <v>B010-00018458</v>
      </c>
      <c r="C961" s="4" t="str">
        <f>IFERROR(VLOOKUP(F961,Tablas!$A$1:$B$3,2,0),"")</f>
        <v>Boleta</v>
      </c>
      <c r="D961" s="4" t="str">
        <f t="shared" si="45"/>
        <v>Ecom - CONTADO / CASH - PE 1632 TEL: 950096398 Basado en Entregas 09-0010-</v>
      </c>
      <c r="E961" s="19">
        <v>45393</v>
      </c>
      <c r="F961" s="20" t="s">
        <v>842</v>
      </c>
      <c r="G961" s="20" t="s">
        <v>3249</v>
      </c>
      <c r="H961" s="20" t="s">
        <v>44</v>
      </c>
      <c r="I961" s="20" t="s">
        <v>45</v>
      </c>
      <c r="J961" s="20" t="s">
        <v>3250</v>
      </c>
      <c r="K961" s="20" t="s">
        <v>3251</v>
      </c>
      <c r="L961" s="20" t="s">
        <v>3252</v>
      </c>
      <c r="M961" s="20"/>
      <c r="N961" s="21">
        <v>37.5</v>
      </c>
      <c r="O961" s="21">
        <v>0</v>
      </c>
      <c r="P961" s="20"/>
      <c r="Q961" s="19">
        <v>45393</v>
      </c>
      <c r="R961" s="20"/>
      <c r="S961" s="19">
        <v>45393</v>
      </c>
      <c r="T961" s="20" t="s">
        <v>49</v>
      </c>
      <c r="U961" s="20">
        <v>944931</v>
      </c>
      <c r="V961" s="20">
        <v>240000934</v>
      </c>
      <c r="W961" s="20" t="s">
        <v>847</v>
      </c>
      <c r="X961" s="20" t="s">
        <v>274</v>
      </c>
      <c r="Y961" s="20" t="s">
        <v>52</v>
      </c>
      <c r="Z961" s="20" t="s">
        <v>3253</v>
      </c>
      <c r="AA961" s="20" t="s">
        <v>3254</v>
      </c>
      <c r="AB961" s="20" t="s">
        <v>949</v>
      </c>
      <c r="AC961" s="20" t="s">
        <v>689</v>
      </c>
      <c r="AD961" s="20" t="s">
        <v>56</v>
      </c>
      <c r="AE961" s="20" t="s">
        <v>864</v>
      </c>
      <c r="AF961" t="e">
        <f>VLOOKUP(L961,Contactos!B:B,1,0)</f>
        <v>#N/A</v>
      </c>
    </row>
    <row r="962" spans="1:32" ht="25.5" x14ac:dyDescent="0.2">
      <c r="A962" s="4">
        <f t="shared" si="43"/>
        <v>960</v>
      </c>
      <c r="B962" s="4" t="str">
        <f t="shared" si="44"/>
        <v/>
      </c>
      <c r="C962" s="4" t="str">
        <f>IFERROR(VLOOKUP(F962,Tablas!$A$1:$B$3,2,0),"")</f>
        <v/>
      </c>
      <c r="D962" s="4" t="str">
        <f t="shared" si="45"/>
        <v xml:space="preserve"> - CONTADO ADELANTADO / CASH IN ADVANCE - Dif. en cambio</v>
      </c>
      <c r="E962" s="19">
        <v>45351</v>
      </c>
      <c r="F962" s="20" t="s">
        <v>27</v>
      </c>
      <c r="G962" s="20"/>
      <c r="H962" s="20" t="s">
        <v>80</v>
      </c>
      <c r="I962" s="20" t="s">
        <v>81</v>
      </c>
      <c r="J962" s="20" t="s">
        <v>204</v>
      </c>
      <c r="K962" s="20" t="s">
        <v>204</v>
      </c>
      <c r="L962" s="20" t="s">
        <v>205</v>
      </c>
      <c r="M962" s="20"/>
      <c r="N962" s="21">
        <v>37.78</v>
      </c>
      <c r="O962" s="21">
        <v>0</v>
      </c>
      <c r="P962" s="20"/>
      <c r="Q962" s="19">
        <v>45351</v>
      </c>
      <c r="R962" s="20"/>
      <c r="S962" s="20"/>
      <c r="T962" s="20" t="s">
        <v>70</v>
      </c>
      <c r="U962" s="20">
        <v>965128</v>
      </c>
      <c r="V962" s="20">
        <v>240010525</v>
      </c>
      <c r="W962" s="20" t="s">
        <v>50</v>
      </c>
      <c r="X962" s="20" t="s">
        <v>841</v>
      </c>
      <c r="Y962" s="20" t="s">
        <v>37</v>
      </c>
      <c r="Z962" s="20" t="s">
        <v>63</v>
      </c>
      <c r="AA962" s="20" t="s">
        <v>209</v>
      </c>
      <c r="AB962" s="20"/>
      <c r="AC962" s="20"/>
      <c r="AD962" s="20" t="s">
        <v>210</v>
      </c>
      <c r="AE962" s="20"/>
      <c r="AF962" t="str">
        <f>VLOOKUP(L962,Contactos!B:B,1,0)</f>
        <v>BEIJING YI LONG XIANG TECHNOLOGY CO.LTD</v>
      </c>
    </row>
    <row r="963" spans="1:32" ht="25.5" x14ac:dyDescent="0.2">
      <c r="A963" s="4">
        <f t="shared" si="43"/>
        <v>961</v>
      </c>
      <c r="B963" s="4" t="str">
        <f t="shared" si="44"/>
        <v/>
      </c>
      <c r="C963" s="4" t="str">
        <f>IFERROR(VLOOKUP(F963,Tablas!$A$1:$B$3,2,0),"")</f>
        <v/>
      </c>
      <c r="D963" s="4" t="str">
        <f t="shared" si="45"/>
        <v xml:space="preserve"> - CONTADO ADELANTADO / CASH IN ADVANCE - Dif. en cambio</v>
      </c>
      <c r="E963" s="19">
        <v>45351</v>
      </c>
      <c r="F963" s="20" t="s">
        <v>27</v>
      </c>
      <c r="G963" s="20"/>
      <c r="H963" s="20" t="s">
        <v>29</v>
      </c>
      <c r="I963" s="20" t="s">
        <v>30</v>
      </c>
      <c r="J963" s="20" t="s">
        <v>214</v>
      </c>
      <c r="K963" s="20" t="s">
        <v>214</v>
      </c>
      <c r="L963" s="20" t="s">
        <v>215</v>
      </c>
      <c r="M963" s="20" t="s">
        <v>33</v>
      </c>
      <c r="N963" s="21">
        <v>37.909999999999997</v>
      </c>
      <c r="O963" s="21">
        <v>0</v>
      </c>
      <c r="P963" s="20"/>
      <c r="Q963" s="19">
        <v>45351</v>
      </c>
      <c r="R963" s="20"/>
      <c r="S963" s="20"/>
      <c r="T963" s="20" t="s">
        <v>70</v>
      </c>
      <c r="U963" s="20">
        <v>965104</v>
      </c>
      <c r="V963" s="20">
        <v>240010501</v>
      </c>
      <c r="W963" s="20" t="s">
        <v>50</v>
      </c>
      <c r="X963" s="20" t="s">
        <v>841</v>
      </c>
      <c r="Y963" s="20" t="s">
        <v>37</v>
      </c>
      <c r="Z963" s="20" t="s">
        <v>63</v>
      </c>
      <c r="AA963" s="20" t="s">
        <v>217</v>
      </c>
      <c r="AB963" s="20"/>
      <c r="AC963" s="20" t="s">
        <v>66</v>
      </c>
      <c r="AD963" s="20" t="s">
        <v>218</v>
      </c>
      <c r="AE963" s="20"/>
      <c r="AF963" t="str">
        <f>VLOOKUP(L963,Contactos!B:B,1,0)</f>
        <v>ANICHEM PHARMACY</v>
      </c>
    </row>
    <row r="964" spans="1:32" ht="63.75" x14ac:dyDescent="0.2">
      <c r="A964" s="4">
        <f t="shared" ref="A964:A1027" si="46">ROW()-2</f>
        <v>962</v>
      </c>
      <c r="B964" s="4" t="str">
        <f t="shared" ref="B964:B1027" si="47">MID(G964,4,20)</f>
        <v>B010-00020132</v>
      </c>
      <c r="C964" s="4" t="str">
        <f>IFERROR(VLOOKUP(F964,Tablas!$A$1:$B$3,2,0),"")</f>
        <v>Boleta</v>
      </c>
      <c r="D964" s="4" t="str">
        <f t="shared" ref="D964:D1027" si="48">CONCATENATE(AE964," - ",T964," - ",Z964)</f>
        <v>Nacional - CONTADO / CASH - Pedidos de cliente - C00074543359 Basado en Entreg</v>
      </c>
      <c r="E964" s="19">
        <v>45528</v>
      </c>
      <c r="F964" s="20" t="s">
        <v>842</v>
      </c>
      <c r="G964" s="20" t="s">
        <v>3255</v>
      </c>
      <c r="H964" s="20" t="s">
        <v>44</v>
      </c>
      <c r="I964" s="20" t="s">
        <v>45</v>
      </c>
      <c r="J964" s="20" t="s">
        <v>3256</v>
      </c>
      <c r="K964" s="20" t="s">
        <v>3257</v>
      </c>
      <c r="L964" s="20" t="s">
        <v>3258</v>
      </c>
      <c r="M964" s="20"/>
      <c r="N964" s="21">
        <v>38.01</v>
      </c>
      <c r="O964" s="21">
        <v>0</v>
      </c>
      <c r="P964" s="20"/>
      <c r="Q964" s="19">
        <v>45528</v>
      </c>
      <c r="R964" s="20"/>
      <c r="S964" s="19">
        <v>45528</v>
      </c>
      <c r="T964" s="20" t="s">
        <v>49</v>
      </c>
      <c r="U964" s="20">
        <v>1012722</v>
      </c>
      <c r="V964" s="20">
        <v>240002669</v>
      </c>
      <c r="W964" s="20" t="s">
        <v>847</v>
      </c>
      <c r="X964" s="20" t="s">
        <v>848</v>
      </c>
      <c r="Y964" s="20" t="s">
        <v>52</v>
      </c>
      <c r="Z964" s="20" t="s">
        <v>3259</v>
      </c>
      <c r="AA964" s="20" t="s">
        <v>1013</v>
      </c>
      <c r="AB964" s="20" t="s">
        <v>789</v>
      </c>
      <c r="AC964" s="20" t="s">
        <v>167</v>
      </c>
      <c r="AD964" s="20" t="s">
        <v>56</v>
      </c>
      <c r="AE964" s="20" t="s">
        <v>1014</v>
      </c>
      <c r="AF964" t="e">
        <f>VLOOKUP(L964,Contactos!B:B,1,0)</f>
        <v>#N/A</v>
      </c>
    </row>
    <row r="965" spans="1:32" ht="51" x14ac:dyDescent="0.2">
      <c r="A965" s="4">
        <f t="shared" si="46"/>
        <v>963</v>
      </c>
      <c r="B965" s="4" t="str">
        <f t="shared" si="47"/>
        <v>B010-00019285</v>
      </c>
      <c r="C965" s="4" t="str">
        <f>IFERROR(VLOOKUP(F965,Tablas!$A$1:$B$3,2,0),"")</f>
        <v>Boleta</v>
      </c>
      <c r="D965" s="4" t="str">
        <f t="shared" si="48"/>
        <v>Ripley - CONTADO / CASH - PE 2951 RIPLEY Basado en Entregas 09-0007-00000929</v>
      </c>
      <c r="E965" s="19">
        <v>45460</v>
      </c>
      <c r="F965" s="20" t="s">
        <v>842</v>
      </c>
      <c r="G965" s="20" t="s">
        <v>3260</v>
      </c>
      <c r="H965" s="20" t="s">
        <v>44</v>
      </c>
      <c r="I965" s="20" t="s">
        <v>45</v>
      </c>
      <c r="J965" s="20" t="s">
        <v>3261</v>
      </c>
      <c r="K965" s="20" t="s">
        <v>3262</v>
      </c>
      <c r="L965" s="20" t="s">
        <v>3263</v>
      </c>
      <c r="M965" s="20"/>
      <c r="N965" s="21">
        <v>38.21</v>
      </c>
      <c r="O965" s="21">
        <v>0</v>
      </c>
      <c r="P965" s="20"/>
      <c r="Q965" s="19">
        <v>45460</v>
      </c>
      <c r="R965" s="20"/>
      <c r="S965" s="19">
        <v>45460</v>
      </c>
      <c r="T965" s="20" t="s">
        <v>49</v>
      </c>
      <c r="U965" s="20">
        <v>982002</v>
      </c>
      <c r="V965" s="20">
        <v>240001820</v>
      </c>
      <c r="W965" s="20" t="s">
        <v>847</v>
      </c>
      <c r="X965" s="20" t="s">
        <v>305</v>
      </c>
      <c r="Y965" s="20" t="s">
        <v>52</v>
      </c>
      <c r="Z965" s="20" t="s">
        <v>3264</v>
      </c>
      <c r="AA965" s="20" t="s">
        <v>3265</v>
      </c>
      <c r="AB965" s="20" t="s">
        <v>2671</v>
      </c>
      <c r="AC965" s="20" t="s">
        <v>2671</v>
      </c>
      <c r="AD965" s="20" t="s">
        <v>56</v>
      </c>
      <c r="AE965" s="20" t="s">
        <v>2574</v>
      </c>
      <c r="AF965" t="e">
        <f>VLOOKUP(L965,Contactos!B:B,1,0)</f>
        <v>#N/A</v>
      </c>
    </row>
    <row r="966" spans="1:32" ht="63.75" x14ac:dyDescent="0.2">
      <c r="A966" s="4">
        <f t="shared" si="46"/>
        <v>964</v>
      </c>
      <c r="B966" s="4" t="str">
        <f t="shared" si="47"/>
        <v>B010-00020002</v>
      </c>
      <c r="C966" s="4" t="str">
        <f>IFERROR(VLOOKUP(F966,Tablas!$A$1:$B$3,2,0),"")</f>
        <v>Boleta</v>
      </c>
      <c r="D966" s="4" t="str">
        <f t="shared" si="48"/>
        <v>Plaza Vea - Intercorp - CONTADO / CASH - PE 4141 PLAZA VEA v13229730plzv-01 Basado en Entre</v>
      </c>
      <c r="E966" s="19">
        <v>45519</v>
      </c>
      <c r="F966" s="20" t="s">
        <v>842</v>
      </c>
      <c r="G966" s="20" t="s">
        <v>3266</v>
      </c>
      <c r="H966" s="20" t="s">
        <v>44</v>
      </c>
      <c r="I966" s="20" t="s">
        <v>45</v>
      </c>
      <c r="J966" s="20" t="s">
        <v>3267</v>
      </c>
      <c r="K966" s="20" t="s">
        <v>3268</v>
      </c>
      <c r="L966" s="20" t="s">
        <v>3269</v>
      </c>
      <c r="M966" s="20"/>
      <c r="N966" s="21">
        <v>38.35</v>
      </c>
      <c r="O966" s="21">
        <v>0</v>
      </c>
      <c r="P966" s="20"/>
      <c r="Q966" s="19">
        <v>45519</v>
      </c>
      <c r="R966" s="20"/>
      <c r="S966" s="19">
        <v>45519</v>
      </c>
      <c r="T966" s="20" t="s">
        <v>49</v>
      </c>
      <c r="U966" s="20">
        <v>1008357</v>
      </c>
      <c r="V966" s="20">
        <v>240002538</v>
      </c>
      <c r="W966" s="20" t="s">
        <v>847</v>
      </c>
      <c r="X966" s="20" t="s">
        <v>305</v>
      </c>
      <c r="Y966" s="20" t="s">
        <v>52</v>
      </c>
      <c r="Z966" s="20" t="s">
        <v>3270</v>
      </c>
      <c r="AA966" s="20" t="s">
        <v>1449</v>
      </c>
      <c r="AB966" s="20" t="s">
        <v>54</v>
      </c>
      <c r="AC966" s="20" t="s">
        <v>167</v>
      </c>
      <c r="AD966" s="20" t="s">
        <v>56</v>
      </c>
      <c r="AE966" s="20" t="s">
        <v>2494</v>
      </c>
      <c r="AF966" t="e">
        <f>VLOOKUP(L966,Contactos!B:B,1,0)</f>
        <v>#N/A</v>
      </c>
    </row>
    <row r="967" spans="1:32" ht="63.75" x14ac:dyDescent="0.2">
      <c r="A967" s="4">
        <f t="shared" si="46"/>
        <v>965</v>
      </c>
      <c r="B967" s="4" t="str">
        <f t="shared" si="47"/>
        <v>B010-00018175</v>
      </c>
      <c r="C967" s="4" t="str">
        <f>IFERROR(VLOOKUP(F967,Tablas!$A$1:$B$3,2,0),"")</f>
        <v>Boleta</v>
      </c>
      <c r="D967" s="4" t="str">
        <f t="shared" si="48"/>
        <v>Ecom - CONTADO / CASH - PE 1174 TEL: 924172574 Basado en Pedidos de client</v>
      </c>
      <c r="E967" s="19">
        <v>45364</v>
      </c>
      <c r="F967" s="20" t="s">
        <v>842</v>
      </c>
      <c r="G967" s="20" t="s">
        <v>3271</v>
      </c>
      <c r="H967" s="20" t="s">
        <v>44</v>
      </c>
      <c r="I967" s="20" t="s">
        <v>45</v>
      </c>
      <c r="J967" s="20" t="s">
        <v>3272</v>
      </c>
      <c r="K967" s="20" t="s">
        <v>3273</v>
      </c>
      <c r="L967" s="20" t="s">
        <v>3274</v>
      </c>
      <c r="M967" s="20"/>
      <c r="N967" s="21">
        <v>38.75</v>
      </c>
      <c r="O967" s="21">
        <v>0</v>
      </c>
      <c r="P967" s="20"/>
      <c r="Q967" s="19">
        <v>45364</v>
      </c>
      <c r="R967" s="20"/>
      <c r="S967" s="19">
        <v>45364</v>
      </c>
      <c r="T967" s="20" t="s">
        <v>49</v>
      </c>
      <c r="U967" s="20">
        <v>932428</v>
      </c>
      <c r="V967" s="20">
        <v>240000650</v>
      </c>
      <c r="W967" s="20" t="s">
        <v>847</v>
      </c>
      <c r="X967" s="20" t="s">
        <v>917</v>
      </c>
      <c r="Y967" s="20" t="s">
        <v>52</v>
      </c>
      <c r="Z967" s="20" t="s">
        <v>3275</v>
      </c>
      <c r="AA967" s="20" t="s">
        <v>3276</v>
      </c>
      <c r="AB967" s="20" t="s">
        <v>3277</v>
      </c>
      <c r="AC967" s="20" t="s">
        <v>3278</v>
      </c>
      <c r="AD967" s="20" t="s">
        <v>56</v>
      </c>
      <c r="AE967" s="20" t="s">
        <v>864</v>
      </c>
      <c r="AF967" t="e">
        <f>VLOOKUP(L967,Contactos!B:B,1,0)</f>
        <v>#N/A</v>
      </c>
    </row>
    <row r="968" spans="1:32" ht="51" x14ac:dyDescent="0.2">
      <c r="A968" s="4">
        <f t="shared" si="46"/>
        <v>966</v>
      </c>
      <c r="B968" s="4" t="str">
        <f t="shared" si="47"/>
        <v>B010-00020488</v>
      </c>
      <c r="C968" s="4" t="str">
        <f>IFERROR(VLOOKUP(F968,Tablas!$A$1:$B$3,2,0),"")</f>
        <v>Boleta</v>
      </c>
      <c r="D968" s="4" t="str">
        <f t="shared" si="48"/>
        <v>Ecom - CONTADO / CASH - PE 4977 TEL: 949563430 ENVÍO Basado en Entregas 09</v>
      </c>
      <c r="E968" s="19">
        <v>45558</v>
      </c>
      <c r="F968" s="20" t="s">
        <v>842</v>
      </c>
      <c r="G968" s="20" t="s">
        <v>3279</v>
      </c>
      <c r="H968" s="20" t="s">
        <v>44</v>
      </c>
      <c r="I968" s="20" t="s">
        <v>45</v>
      </c>
      <c r="J968" s="20" t="s">
        <v>3038</v>
      </c>
      <c r="K968" s="20" t="s">
        <v>3039</v>
      </c>
      <c r="L968" s="20" t="s">
        <v>3040</v>
      </c>
      <c r="M968" s="20"/>
      <c r="N968" s="21">
        <v>38.770000000000003</v>
      </c>
      <c r="O968" s="21">
        <v>0</v>
      </c>
      <c r="P968" s="20"/>
      <c r="Q968" s="19">
        <v>45558</v>
      </c>
      <c r="R968" s="20"/>
      <c r="S968" s="19">
        <v>45558</v>
      </c>
      <c r="T968" s="20" t="s">
        <v>49</v>
      </c>
      <c r="U968" s="20">
        <v>1027671</v>
      </c>
      <c r="V968" s="20">
        <v>240003025</v>
      </c>
      <c r="W968" s="20" t="s">
        <v>847</v>
      </c>
      <c r="X968" s="20" t="s">
        <v>274</v>
      </c>
      <c r="Y968" s="20" t="s">
        <v>52</v>
      </c>
      <c r="Z968" s="20" t="s">
        <v>3280</v>
      </c>
      <c r="AA968" s="20" t="s">
        <v>3042</v>
      </c>
      <c r="AB968" s="20" t="s">
        <v>54</v>
      </c>
      <c r="AC968" s="20" t="s">
        <v>167</v>
      </c>
      <c r="AD968" s="20" t="s">
        <v>56</v>
      </c>
      <c r="AE968" s="20" t="s">
        <v>864</v>
      </c>
      <c r="AF968" t="e">
        <f>VLOOKUP(L968,Contactos!B:B,1,0)</f>
        <v>#N/A</v>
      </c>
    </row>
    <row r="969" spans="1:32" ht="38.25" x14ac:dyDescent="0.2">
      <c r="A969" s="4">
        <f t="shared" si="46"/>
        <v>967</v>
      </c>
      <c r="B969" s="4" t="str">
        <f t="shared" si="47"/>
        <v>F010-00025063</v>
      </c>
      <c r="C969" s="4" t="str">
        <f>IFERROR(VLOOKUP(F969,Tablas!$A$1:$B$3,2,0),"")</f>
        <v>Factura</v>
      </c>
      <c r="D969" s="4" t="str">
        <f t="shared" si="48"/>
        <v>Ecom - CONTADO / CASH - Facturas clientes - C10452666231</v>
      </c>
      <c r="E969" s="19">
        <v>45461</v>
      </c>
      <c r="F969" s="20" t="s">
        <v>1001</v>
      </c>
      <c r="G969" s="20" t="s">
        <v>3281</v>
      </c>
      <c r="H969" s="20" t="s">
        <v>44</v>
      </c>
      <c r="I969" s="20" t="s">
        <v>45</v>
      </c>
      <c r="J969" s="20" t="s">
        <v>3282</v>
      </c>
      <c r="K969" s="20" t="s">
        <v>3283</v>
      </c>
      <c r="L969" s="20" t="s">
        <v>3284</v>
      </c>
      <c r="M969" s="20"/>
      <c r="N969" s="21">
        <v>38.770000000000003</v>
      </c>
      <c r="O969" s="21">
        <v>0</v>
      </c>
      <c r="P969" s="20"/>
      <c r="Q969" s="19">
        <v>45461</v>
      </c>
      <c r="R969" s="20"/>
      <c r="S969" s="19">
        <v>45461</v>
      </c>
      <c r="T969" s="20" t="s">
        <v>49</v>
      </c>
      <c r="U969" s="20">
        <v>982777</v>
      </c>
      <c r="V969" s="20">
        <v>240001781</v>
      </c>
      <c r="W969" s="20" t="s">
        <v>847</v>
      </c>
      <c r="X969" s="20" t="s">
        <v>305</v>
      </c>
      <c r="Y969" s="20" t="s">
        <v>52</v>
      </c>
      <c r="Z969" s="20" t="s">
        <v>3285</v>
      </c>
      <c r="AA969" s="20" t="s">
        <v>3286</v>
      </c>
      <c r="AB969" s="20"/>
      <c r="AC969" s="20"/>
      <c r="AD969" s="20" t="s">
        <v>56</v>
      </c>
      <c r="AE969" s="20" t="s">
        <v>864</v>
      </c>
      <c r="AF969" t="e">
        <f>VLOOKUP(L969,Contactos!B:B,1,0)</f>
        <v>#N/A</v>
      </c>
    </row>
    <row r="970" spans="1:32" ht="51" x14ac:dyDescent="0.2">
      <c r="A970" s="4">
        <f t="shared" si="46"/>
        <v>968</v>
      </c>
      <c r="B970" s="4" t="str">
        <f t="shared" si="47"/>
        <v>B010-00018889</v>
      </c>
      <c r="C970" s="4" t="str">
        <f>IFERROR(VLOOKUP(F970,Tablas!$A$1:$B$3,2,0),"")</f>
        <v>Boleta</v>
      </c>
      <c r="D970" s="4" t="str">
        <f t="shared" si="48"/>
        <v>Ripley - CONTADO / CASH - PE 2420 RIPLEY Basado en Entregas 09-0007-00000444</v>
      </c>
      <c r="E970" s="19">
        <v>45429</v>
      </c>
      <c r="F970" s="20" t="s">
        <v>842</v>
      </c>
      <c r="G970" s="20" t="s">
        <v>3287</v>
      </c>
      <c r="H970" s="20" t="s">
        <v>44</v>
      </c>
      <c r="I970" s="20" t="s">
        <v>45</v>
      </c>
      <c r="J970" s="20" t="s">
        <v>3288</v>
      </c>
      <c r="K970" s="20" t="s">
        <v>3289</v>
      </c>
      <c r="L970" s="20" t="s">
        <v>3290</v>
      </c>
      <c r="M970" s="20"/>
      <c r="N970" s="21">
        <v>38.799999999999997</v>
      </c>
      <c r="O970" s="21">
        <v>0</v>
      </c>
      <c r="P970" s="20"/>
      <c r="Q970" s="19">
        <v>45429</v>
      </c>
      <c r="R970" s="20"/>
      <c r="S970" s="19">
        <v>45429</v>
      </c>
      <c r="T970" s="20" t="s">
        <v>49</v>
      </c>
      <c r="U970" s="20">
        <v>966875</v>
      </c>
      <c r="V970" s="20">
        <v>240001367</v>
      </c>
      <c r="W970" s="20" t="s">
        <v>847</v>
      </c>
      <c r="X970" s="20" t="s">
        <v>274</v>
      </c>
      <c r="Y970" s="20" t="s">
        <v>52</v>
      </c>
      <c r="Z970" s="20" t="s">
        <v>3291</v>
      </c>
      <c r="AA970" s="20" t="s">
        <v>3292</v>
      </c>
      <c r="AB970" s="20" t="s">
        <v>436</v>
      </c>
      <c r="AC970" s="20" t="s">
        <v>167</v>
      </c>
      <c r="AD970" s="20" t="s">
        <v>56</v>
      </c>
      <c r="AE970" s="20" t="s">
        <v>2574</v>
      </c>
      <c r="AF970" t="e">
        <f>VLOOKUP(L970,Contactos!B:B,1,0)</f>
        <v>#N/A</v>
      </c>
    </row>
    <row r="971" spans="1:32" ht="51" x14ac:dyDescent="0.2">
      <c r="A971" s="4">
        <f t="shared" si="46"/>
        <v>969</v>
      </c>
      <c r="B971" s="4" t="str">
        <f t="shared" si="47"/>
        <v>B010-00018901</v>
      </c>
      <c r="C971" s="4" t="str">
        <f>IFERROR(VLOOKUP(F971,Tablas!$A$1:$B$3,2,0),"")</f>
        <v>Boleta</v>
      </c>
      <c r="D971" s="4" t="str">
        <f t="shared" si="48"/>
        <v>Ripley - CONTADO / CASH - PE 2436 RIPLEY Basado en Entregas 09-0007-00000461</v>
      </c>
      <c r="E971" s="19">
        <v>45432</v>
      </c>
      <c r="F971" s="20" t="s">
        <v>842</v>
      </c>
      <c r="G971" s="20" t="s">
        <v>3293</v>
      </c>
      <c r="H971" s="20" t="s">
        <v>44</v>
      </c>
      <c r="I971" s="20" t="s">
        <v>45</v>
      </c>
      <c r="J971" s="20" t="s">
        <v>3294</v>
      </c>
      <c r="K971" s="20" t="s">
        <v>3295</v>
      </c>
      <c r="L971" s="20" t="s">
        <v>3296</v>
      </c>
      <c r="M971" s="20"/>
      <c r="N971" s="21">
        <v>38.799999999999997</v>
      </c>
      <c r="O971" s="21">
        <v>0</v>
      </c>
      <c r="P971" s="20"/>
      <c r="Q971" s="19">
        <v>45432</v>
      </c>
      <c r="R971" s="20"/>
      <c r="S971" s="19">
        <v>45432</v>
      </c>
      <c r="T971" s="20" t="s">
        <v>49</v>
      </c>
      <c r="U971" s="20">
        <v>967195</v>
      </c>
      <c r="V971" s="20">
        <v>240001379</v>
      </c>
      <c r="W971" s="20" t="s">
        <v>847</v>
      </c>
      <c r="X971" s="20" t="s">
        <v>274</v>
      </c>
      <c r="Y971" s="20" t="s">
        <v>52</v>
      </c>
      <c r="Z971" s="20" t="s">
        <v>3297</v>
      </c>
      <c r="AA971" s="20" t="s">
        <v>3298</v>
      </c>
      <c r="AB971" s="20" t="s">
        <v>789</v>
      </c>
      <c r="AC971" s="20" t="s">
        <v>167</v>
      </c>
      <c r="AD971" s="20" t="s">
        <v>56</v>
      </c>
      <c r="AE971" s="20" t="s">
        <v>2574</v>
      </c>
      <c r="AF971" t="e">
        <f>VLOOKUP(L971,Contactos!B:B,1,0)</f>
        <v>#N/A</v>
      </c>
    </row>
    <row r="972" spans="1:32" ht="63.75" x14ac:dyDescent="0.2">
      <c r="A972" s="4">
        <f t="shared" si="46"/>
        <v>970</v>
      </c>
      <c r="B972" s="4" t="str">
        <f t="shared" si="47"/>
        <v>B010-00020144</v>
      </c>
      <c r="C972" s="4" t="str">
        <f>IFERROR(VLOOKUP(F972,Tablas!$A$1:$B$3,2,0),"")</f>
        <v>Boleta</v>
      </c>
      <c r="D972" s="4" t="str">
        <f t="shared" si="48"/>
        <v>Nacional - CONTADO / CASH - PE 4393 Basado en Entregas 09-T010-00000968.</v>
      </c>
      <c r="E972" s="19">
        <v>45529</v>
      </c>
      <c r="F972" s="20" t="s">
        <v>842</v>
      </c>
      <c r="G972" s="20" t="s">
        <v>3299</v>
      </c>
      <c r="H972" s="20" t="s">
        <v>44</v>
      </c>
      <c r="I972" s="20" t="s">
        <v>45</v>
      </c>
      <c r="J972" s="20" t="s">
        <v>2133</v>
      </c>
      <c r="K972" s="20" t="s">
        <v>2134</v>
      </c>
      <c r="L972" s="20" t="s">
        <v>2135</v>
      </c>
      <c r="M972" s="20"/>
      <c r="N972" s="21">
        <v>39</v>
      </c>
      <c r="O972" s="21">
        <v>0</v>
      </c>
      <c r="P972" s="20"/>
      <c r="Q972" s="19">
        <v>45529</v>
      </c>
      <c r="R972" s="20"/>
      <c r="S972" s="19">
        <v>45529</v>
      </c>
      <c r="T972" s="20" t="s">
        <v>49</v>
      </c>
      <c r="U972" s="20">
        <v>1012762</v>
      </c>
      <c r="V972" s="20">
        <v>240002681</v>
      </c>
      <c r="W972" s="20" t="s">
        <v>847</v>
      </c>
      <c r="X972" s="20" t="s">
        <v>848</v>
      </c>
      <c r="Y972" s="20" t="s">
        <v>52</v>
      </c>
      <c r="Z972" s="20" t="s">
        <v>3300</v>
      </c>
      <c r="AA972" s="20" t="s">
        <v>1013</v>
      </c>
      <c r="AB972" s="20" t="s">
        <v>789</v>
      </c>
      <c r="AC972" s="20" t="s">
        <v>167</v>
      </c>
      <c r="AD972" s="20" t="s">
        <v>56</v>
      </c>
      <c r="AE972" s="20" t="s">
        <v>1014</v>
      </c>
      <c r="AF972" t="e">
        <f>VLOOKUP(L972,Contactos!B:B,1,0)</f>
        <v>#N/A</v>
      </c>
    </row>
    <row r="973" spans="1:32" ht="38.25" x14ac:dyDescent="0.2">
      <c r="A973" s="4">
        <f t="shared" si="46"/>
        <v>971</v>
      </c>
      <c r="B973" s="4" t="str">
        <f t="shared" si="47"/>
        <v/>
      </c>
      <c r="C973" s="4" t="str">
        <f>IFERROR(VLOOKUP(F973,Tablas!$A$1:$B$3,2,0),"")</f>
        <v/>
      </c>
      <c r="D973" s="4" t="str">
        <f t="shared" si="48"/>
        <v xml:space="preserve"> - CONTADO ADELANTADO / CASH IN ADVANCE - DIFERENCIA DE CAMBIO JULIO-23</v>
      </c>
      <c r="E973" s="19">
        <v>45138</v>
      </c>
      <c r="F973" s="20" t="s">
        <v>27</v>
      </c>
      <c r="G973" s="20"/>
      <c r="H973" s="20" t="s">
        <v>80</v>
      </c>
      <c r="I973" s="20" t="s">
        <v>81</v>
      </c>
      <c r="J973" s="20" t="s">
        <v>204</v>
      </c>
      <c r="K973" s="20" t="s">
        <v>204</v>
      </c>
      <c r="L973" s="20" t="s">
        <v>205</v>
      </c>
      <c r="M973" s="20"/>
      <c r="N973" s="21">
        <v>39.58</v>
      </c>
      <c r="O973" s="21">
        <v>0</v>
      </c>
      <c r="P973" s="20"/>
      <c r="Q973" s="19">
        <v>45138</v>
      </c>
      <c r="R973" s="20"/>
      <c r="S973" s="20"/>
      <c r="T973" s="20" t="s">
        <v>70</v>
      </c>
      <c r="U973" s="20">
        <v>839083</v>
      </c>
      <c r="V973" s="20">
        <v>230024234</v>
      </c>
      <c r="W973" s="20" t="s">
        <v>50</v>
      </c>
      <c r="X973" s="20" t="s">
        <v>841</v>
      </c>
      <c r="Y973" s="20" t="s">
        <v>37</v>
      </c>
      <c r="Z973" s="20" t="s">
        <v>604</v>
      </c>
      <c r="AA973" s="20" t="s">
        <v>209</v>
      </c>
      <c r="AB973" s="20"/>
      <c r="AC973" s="20"/>
      <c r="AD973" s="20" t="s">
        <v>210</v>
      </c>
      <c r="AE973" s="20"/>
      <c r="AF973" t="str">
        <f>VLOOKUP(L973,Contactos!B:B,1,0)</f>
        <v>BEIJING YI LONG XIANG TECHNOLOGY CO.LTD</v>
      </c>
    </row>
    <row r="974" spans="1:32" ht="51" x14ac:dyDescent="0.2">
      <c r="A974" s="4">
        <f t="shared" si="46"/>
        <v>972</v>
      </c>
      <c r="B974" s="4" t="str">
        <f t="shared" si="47"/>
        <v>B010-00020174</v>
      </c>
      <c r="C974" s="4" t="str">
        <f>IFERROR(VLOOKUP(F974,Tablas!$A$1:$B$3,2,0),"")</f>
        <v>Boleta</v>
      </c>
      <c r="D974" s="4" t="str">
        <f t="shared" si="48"/>
        <v>Ecom - CONTADO / CASH - PE 4387 TEL: 906155475 ENVÍO Basado en Pedidos de</v>
      </c>
      <c r="E974" s="19">
        <v>45530</v>
      </c>
      <c r="F974" s="20" t="s">
        <v>842</v>
      </c>
      <c r="G974" s="20" t="s">
        <v>3301</v>
      </c>
      <c r="H974" s="20" t="s">
        <v>44</v>
      </c>
      <c r="I974" s="20" t="s">
        <v>45</v>
      </c>
      <c r="J974" s="20" t="s">
        <v>3302</v>
      </c>
      <c r="K974" s="20" t="s">
        <v>3303</v>
      </c>
      <c r="L974" s="20" t="s">
        <v>3304</v>
      </c>
      <c r="M974" s="20"/>
      <c r="N974" s="21">
        <v>39.79</v>
      </c>
      <c r="O974" s="21">
        <v>0</v>
      </c>
      <c r="P974" s="20"/>
      <c r="Q974" s="19">
        <v>45530</v>
      </c>
      <c r="R974" s="20"/>
      <c r="S974" s="19">
        <v>45530</v>
      </c>
      <c r="T974" s="20" t="s">
        <v>49</v>
      </c>
      <c r="U974" s="20">
        <v>1013350</v>
      </c>
      <c r="V974" s="20">
        <v>240002711</v>
      </c>
      <c r="W974" s="20" t="s">
        <v>847</v>
      </c>
      <c r="X974" s="20" t="s">
        <v>274</v>
      </c>
      <c r="Y974" s="20" t="s">
        <v>52</v>
      </c>
      <c r="Z974" s="20" t="s">
        <v>3305</v>
      </c>
      <c r="AA974" s="20" t="s">
        <v>3306</v>
      </c>
      <c r="AB974" s="20" t="s">
        <v>863</v>
      </c>
      <c r="AC974" s="20" t="s">
        <v>689</v>
      </c>
      <c r="AD974" s="20" t="s">
        <v>56</v>
      </c>
      <c r="AE974" s="20" t="s">
        <v>864</v>
      </c>
      <c r="AF974" t="e">
        <f>VLOOKUP(L974,Contactos!B:B,1,0)</f>
        <v>#N/A</v>
      </c>
    </row>
    <row r="975" spans="1:32" ht="51" x14ac:dyDescent="0.2">
      <c r="A975" s="4">
        <f t="shared" si="46"/>
        <v>973</v>
      </c>
      <c r="B975" s="4" t="str">
        <f t="shared" si="47"/>
        <v>B010-00020421</v>
      </c>
      <c r="C975" s="4" t="str">
        <f>IFERROR(VLOOKUP(F975,Tablas!$A$1:$B$3,2,0),"")</f>
        <v>Boleta</v>
      </c>
      <c r="D975" s="4" t="str">
        <f t="shared" si="48"/>
        <v>Ecom - CONTADO / CASH - PE 4841 TEL: 945762643 ENVÍO Basado en Pedidos de</v>
      </c>
      <c r="E975" s="19">
        <v>45552</v>
      </c>
      <c r="F975" s="20" t="s">
        <v>842</v>
      </c>
      <c r="G975" s="20" t="s">
        <v>3307</v>
      </c>
      <c r="H975" s="20" t="s">
        <v>44</v>
      </c>
      <c r="I975" s="20" t="s">
        <v>45</v>
      </c>
      <c r="J975" s="20" t="s">
        <v>3308</v>
      </c>
      <c r="K975" s="20" t="s">
        <v>3309</v>
      </c>
      <c r="L975" s="20" t="s">
        <v>3310</v>
      </c>
      <c r="M975" s="20"/>
      <c r="N975" s="21">
        <v>40.03</v>
      </c>
      <c r="O975" s="21">
        <v>0</v>
      </c>
      <c r="P975" s="20"/>
      <c r="Q975" s="19">
        <v>45552</v>
      </c>
      <c r="R975" s="20"/>
      <c r="S975" s="19">
        <v>45552</v>
      </c>
      <c r="T975" s="20" t="s">
        <v>49</v>
      </c>
      <c r="U975" s="20">
        <v>1025399</v>
      </c>
      <c r="V975" s="20">
        <v>240002958</v>
      </c>
      <c r="W975" s="20" t="s">
        <v>847</v>
      </c>
      <c r="X975" s="20" t="s">
        <v>274</v>
      </c>
      <c r="Y975" s="20" t="s">
        <v>52</v>
      </c>
      <c r="Z975" s="20" t="s">
        <v>3311</v>
      </c>
      <c r="AA975" s="20" t="s">
        <v>3312</v>
      </c>
      <c r="AB975" s="20" t="s">
        <v>3313</v>
      </c>
      <c r="AC975" s="20" t="s">
        <v>689</v>
      </c>
      <c r="AD975" s="20" t="s">
        <v>56</v>
      </c>
      <c r="AE975" s="20" t="s">
        <v>864</v>
      </c>
      <c r="AF975" t="e">
        <f>VLOOKUP(L975,Contactos!B:B,1,0)</f>
        <v>#N/A</v>
      </c>
    </row>
    <row r="976" spans="1:32" ht="38.25" x14ac:dyDescent="0.2">
      <c r="A976" s="4">
        <f t="shared" si="46"/>
        <v>974</v>
      </c>
      <c r="B976" s="4" t="str">
        <f t="shared" si="47"/>
        <v>F010-00024006</v>
      </c>
      <c r="C976" s="4" t="str">
        <f>IFERROR(VLOOKUP(F976,Tablas!$A$1:$B$3,2,0),"")</f>
        <v>Factura</v>
      </c>
      <c r="D976" s="4" t="str">
        <f t="shared" si="48"/>
        <v>Ecom - CONTADO / CASH - Facturas clientes - C20564178005</v>
      </c>
      <c r="E976" s="19">
        <v>45350</v>
      </c>
      <c r="F976" s="20" t="s">
        <v>1001</v>
      </c>
      <c r="G976" s="20" t="s">
        <v>3314</v>
      </c>
      <c r="H976" s="20" t="s">
        <v>44</v>
      </c>
      <c r="I976" s="20" t="s">
        <v>45</v>
      </c>
      <c r="J976" s="20" t="s">
        <v>3315</v>
      </c>
      <c r="K976" s="20" t="s">
        <v>3316</v>
      </c>
      <c r="L976" s="20" t="s">
        <v>3317</v>
      </c>
      <c r="M976" s="20"/>
      <c r="N976" s="21">
        <v>40.06</v>
      </c>
      <c r="O976" s="21">
        <v>0</v>
      </c>
      <c r="P976" s="20"/>
      <c r="Q976" s="19">
        <v>45350</v>
      </c>
      <c r="R976" s="20"/>
      <c r="S976" s="19">
        <v>45350</v>
      </c>
      <c r="T976" s="20" t="s">
        <v>49</v>
      </c>
      <c r="U976" s="20">
        <v>926987</v>
      </c>
      <c r="V976" s="20">
        <v>240000555</v>
      </c>
      <c r="W976" s="20" t="s">
        <v>847</v>
      </c>
      <c r="X976" s="20" t="s">
        <v>305</v>
      </c>
      <c r="Y976" s="20" t="s">
        <v>52</v>
      </c>
      <c r="Z976" s="20" t="s">
        <v>3318</v>
      </c>
      <c r="AA976" s="20" t="s">
        <v>3319</v>
      </c>
      <c r="AB976" s="20"/>
      <c r="AC976" s="20"/>
      <c r="AD976" s="20" t="s">
        <v>56</v>
      </c>
      <c r="AE976" s="20" t="s">
        <v>864</v>
      </c>
      <c r="AF976" t="e">
        <f>VLOOKUP(L976,Contactos!B:B,1,0)</f>
        <v>#N/A</v>
      </c>
    </row>
    <row r="977" spans="1:32" ht="63.75" x14ac:dyDescent="0.2">
      <c r="A977" s="4">
        <f t="shared" si="46"/>
        <v>975</v>
      </c>
      <c r="B977" s="4" t="str">
        <f t="shared" si="47"/>
        <v>B010-00019980</v>
      </c>
      <c r="C977" s="4" t="str">
        <f>IFERROR(VLOOKUP(F977,Tablas!$A$1:$B$3,2,0),"")</f>
        <v>Boleta</v>
      </c>
      <c r="D977" s="4" t="str">
        <f t="shared" si="48"/>
        <v>Ecom - CONTADO / CASH - PE 4100 TEL: 934891558 RECOJO Basado en Entregas 0</v>
      </c>
      <c r="E977" s="19">
        <v>45518</v>
      </c>
      <c r="F977" s="20" t="s">
        <v>842</v>
      </c>
      <c r="G977" s="20" t="s">
        <v>3320</v>
      </c>
      <c r="H977" s="20" t="s">
        <v>44</v>
      </c>
      <c r="I977" s="20" t="s">
        <v>45</v>
      </c>
      <c r="J977" s="20" t="s">
        <v>3321</v>
      </c>
      <c r="K977" s="20" t="s">
        <v>3322</v>
      </c>
      <c r="L977" s="20" t="s">
        <v>3323</v>
      </c>
      <c r="M977" s="20"/>
      <c r="N977" s="21">
        <v>40.5</v>
      </c>
      <c r="O977" s="21">
        <v>0</v>
      </c>
      <c r="P977" s="20"/>
      <c r="Q977" s="19">
        <v>45518</v>
      </c>
      <c r="R977" s="20"/>
      <c r="S977" s="19">
        <v>45518</v>
      </c>
      <c r="T977" s="20" t="s">
        <v>49</v>
      </c>
      <c r="U977" s="20">
        <v>1007842</v>
      </c>
      <c r="V977" s="20">
        <v>240002516</v>
      </c>
      <c r="W977" s="20" t="s">
        <v>847</v>
      </c>
      <c r="X977" s="20" t="s">
        <v>274</v>
      </c>
      <c r="Y977" s="20" t="s">
        <v>52</v>
      </c>
      <c r="Z977" s="20" t="s">
        <v>3324</v>
      </c>
      <c r="AA977" s="20" t="s">
        <v>3325</v>
      </c>
      <c r="AB977" s="20" t="s">
        <v>756</v>
      </c>
      <c r="AC977" s="20" t="s">
        <v>167</v>
      </c>
      <c r="AD977" s="20" t="s">
        <v>56</v>
      </c>
      <c r="AE977" s="20" t="s">
        <v>864</v>
      </c>
      <c r="AF977" t="e">
        <f>VLOOKUP(L977,Contactos!B:B,1,0)</f>
        <v>#N/A</v>
      </c>
    </row>
    <row r="978" spans="1:32" ht="51" x14ac:dyDescent="0.2">
      <c r="A978" s="4">
        <f t="shared" si="46"/>
        <v>976</v>
      </c>
      <c r="B978" s="4" t="str">
        <f t="shared" si="47"/>
        <v>B010-00019517</v>
      </c>
      <c r="C978" s="4" t="str">
        <f>IFERROR(VLOOKUP(F978,Tablas!$A$1:$B$3,2,0),"")</f>
        <v>Boleta</v>
      </c>
      <c r="D978" s="4" t="str">
        <f t="shared" si="48"/>
        <v>Ecom - CONTADO / CASH - PE 3418 TEL: 946992190 ENVÍO Basado en Pedidos de</v>
      </c>
      <c r="E978" s="19">
        <v>45485</v>
      </c>
      <c r="F978" s="20" t="s">
        <v>842</v>
      </c>
      <c r="G978" s="20" t="s">
        <v>3326</v>
      </c>
      <c r="H978" s="20" t="s">
        <v>44</v>
      </c>
      <c r="I978" s="20" t="s">
        <v>45</v>
      </c>
      <c r="J978" s="20" t="s">
        <v>3327</v>
      </c>
      <c r="K978" s="20" t="s">
        <v>3328</v>
      </c>
      <c r="L978" s="20" t="s">
        <v>3329</v>
      </c>
      <c r="M978" s="20"/>
      <c r="N978" s="21">
        <v>40.5</v>
      </c>
      <c r="O978" s="21">
        <v>0</v>
      </c>
      <c r="P978" s="20"/>
      <c r="Q978" s="19">
        <v>45485</v>
      </c>
      <c r="R978" s="20"/>
      <c r="S978" s="19">
        <v>45485</v>
      </c>
      <c r="T978" s="20" t="s">
        <v>49</v>
      </c>
      <c r="U978" s="20">
        <v>993401</v>
      </c>
      <c r="V978" s="20">
        <v>240002052</v>
      </c>
      <c r="W978" s="20" t="s">
        <v>847</v>
      </c>
      <c r="X978" s="20" t="s">
        <v>305</v>
      </c>
      <c r="Y978" s="20" t="s">
        <v>52</v>
      </c>
      <c r="Z978" s="20" t="s">
        <v>3330</v>
      </c>
      <c r="AA978" s="20" t="s">
        <v>353</v>
      </c>
      <c r="AB978" s="20" t="s">
        <v>54</v>
      </c>
      <c r="AC978" s="20" t="s">
        <v>167</v>
      </c>
      <c r="AD978" s="20" t="s">
        <v>56</v>
      </c>
      <c r="AE978" s="20" t="s">
        <v>864</v>
      </c>
      <c r="AF978" t="e">
        <f>VLOOKUP(L978,Contactos!B:B,1,0)</f>
        <v>#N/A</v>
      </c>
    </row>
    <row r="979" spans="1:32" ht="63.75" x14ac:dyDescent="0.2">
      <c r="A979" s="4">
        <f t="shared" si="46"/>
        <v>977</v>
      </c>
      <c r="B979" s="4" t="str">
        <f t="shared" si="47"/>
        <v>B010-00020018</v>
      </c>
      <c r="C979" s="4" t="str">
        <f>IFERROR(VLOOKUP(F979,Tablas!$A$1:$B$3,2,0),"")</f>
        <v>Boleta</v>
      </c>
      <c r="D979" s="4" t="str">
        <f t="shared" si="48"/>
        <v>Ecom - CONTADO / CASH - PE 4160 TEL: 933516301 RECOJO Basado en Entregas 0</v>
      </c>
      <c r="E979" s="19">
        <v>45519</v>
      </c>
      <c r="F979" s="20" t="s">
        <v>842</v>
      </c>
      <c r="G979" s="20" t="s">
        <v>3331</v>
      </c>
      <c r="H979" s="20" t="s">
        <v>44</v>
      </c>
      <c r="I979" s="20" t="s">
        <v>45</v>
      </c>
      <c r="J979" s="20" t="s">
        <v>3332</v>
      </c>
      <c r="K979" s="20" t="s">
        <v>3333</v>
      </c>
      <c r="L979" s="20" t="s">
        <v>3334</v>
      </c>
      <c r="M979" s="20"/>
      <c r="N979" s="21">
        <v>40.5</v>
      </c>
      <c r="O979" s="21">
        <v>0</v>
      </c>
      <c r="P979" s="20"/>
      <c r="Q979" s="19">
        <v>45519</v>
      </c>
      <c r="R979" s="20"/>
      <c r="S979" s="19">
        <v>45519</v>
      </c>
      <c r="T979" s="20" t="s">
        <v>49</v>
      </c>
      <c r="U979" s="20">
        <v>1008924</v>
      </c>
      <c r="V979" s="20">
        <v>240002554</v>
      </c>
      <c r="W979" s="20" t="s">
        <v>847</v>
      </c>
      <c r="X979" s="20" t="s">
        <v>274</v>
      </c>
      <c r="Y979" s="20" t="s">
        <v>52</v>
      </c>
      <c r="Z979" s="20" t="s">
        <v>3335</v>
      </c>
      <c r="AA979" s="20" t="s">
        <v>3336</v>
      </c>
      <c r="AB979" s="20" t="s">
        <v>523</v>
      </c>
      <c r="AC979" s="20" t="s">
        <v>167</v>
      </c>
      <c r="AD979" s="20" t="s">
        <v>56</v>
      </c>
      <c r="AE979" s="20" t="s">
        <v>864</v>
      </c>
      <c r="AF979" t="e">
        <f>VLOOKUP(L979,Contactos!B:B,1,0)</f>
        <v>#N/A</v>
      </c>
    </row>
    <row r="980" spans="1:32" ht="63.75" x14ac:dyDescent="0.2">
      <c r="A980" s="4">
        <f t="shared" si="46"/>
        <v>978</v>
      </c>
      <c r="B980" s="4" t="str">
        <f t="shared" si="47"/>
        <v>B010-00018777</v>
      </c>
      <c r="C980" s="4" t="str">
        <f>IFERROR(VLOOKUP(F980,Tablas!$A$1:$B$3,2,0),"")</f>
        <v>Boleta</v>
      </c>
      <c r="D980" s="4" t="str">
        <f t="shared" si="48"/>
        <v>Juntoz - CONTADO / CASH - PE 2161 JUNTOZ Basado en Entregas 09-0007-00000191</v>
      </c>
      <c r="E980" s="19">
        <v>45418</v>
      </c>
      <c r="F980" s="20" t="s">
        <v>842</v>
      </c>
      <c r="G980" s="20" t="s">
        <v>3337</v>
      </c>
      <c r="H980" s="20" t="s">
        <v>44</v>
      </c>
      <c r="I980" s="20" t="s">
        <v>45</v>
      </c>
      <c r="J980" s="20" t="s">
        <v>3338</v>
      </c>
      <c r="K980" s="20" t="s">
        <v>3339</v>
      </c>
      <c r="L980" s="20" t="s">
        <v>3340</v>
      </c>
      <c r="M980" s="20"/>
      <c r="N980" s="21">
        <v>40.54</v>
      </c>
      <c r="O980" s="21">
        <v>0</v>
      </c>
      <c r="P980" s="20"/>
      <c r="Q980" s="19">
        <v>45418</v>
      </c>
      <c r="R980" s="20"/>
      <c r="S980" s="19">
        <v>45418</v>
      </c>
      <c r="T980" s="20" t="s">
        <v>49</v>
      </c>
      <c r="U980" s="20">
        <v>959330</v>
      </c>
      <c r="V980" s="20">
        <v>240001255</v>
      </c>
      <c r="W980" s="20" t="s">
        <v>847</v>
      </c>
      <c r="X980" s="20" t="s">
        <v>305</v>
      </c>
      <c r="Y980" s="20" t="s">
        <v>52</v>
      </c>
      <c r="Z980" s="20" t="s">
        <v>3341</v>
      </c>
      <c r="AA980" s="20" t="s">
        <v>3342</v>
      </c>
      <c r="AB980" s="20" t="s">
        <v>270</v>
      </c>
      <c r="AC980" s="20" t="s">
        <v>167</v>
      </c>
      <c r="AD980" s="20" t="s">
        <v>56</v>
      </c>
      <c r="AE980" s="20" t="s">
        <v>851</v>
      </c>
      <c r="AF980" t="e">
        <f>VLOOKUP(L980,Contactos!B:B,1,0)</f>
        <v>#N/A</v>
      </c>
    </row>
    <row r="981" spans="1:32" ht="63.75" x14ac:dyDescent="0.2">
      <c r="A981" s="4">
        <f t="shared" si="46"/>
        <v>979</v>
      </c>
      <c r="B981" s="4" t="str">
        <f t="shared" si="47"/>
        <v>B010-00020229</v>
      </c>
      <c r="C981" s="4" t="str">
        <f>IFERROR(VLOOKUP(F981,Tablas!$A$1:$B$3,2,0),"")</f>
        <v>Boleta</v>
      </c>
      <c r="D981" s="4" t="str">
        <f t="shared" si="48"/>
        <v>Ripley - CONTADO / CASH - PE 4511 RIPLEY n.º 6787639701-A Basado en Entregas</v>
      </c>
      <c r="E981" s="19">
        <v>45533</v>
      </c>
      <c r="F981" s="20" t="s">
        <v>842</v>
      </c>
      <c r="G981" s="20" t="s">
        <v>3343</v>
      </c>
      <c r="H981" s="20" t="s">
        <v>44</v>
      </c>
      <c r="I981" s="20" t="s">
        <v>45</v>
      </c>
      <c r="J981" s="20" t="s">
        <v>3344</v>
      </c>
      <c r="K981" s="20" t="s">
        <v>3345</v>
      </c>
      <c r="L981" s="20" t="s">
        <v>3346</v>
      </c>
      <c r="M981" s="20"/>
      <c r="N981" s="21">
        <v>40.799999999999997</v>
      </c>
      <c r="O981" s="21">
        <v>0</v>
      </c>
      <c r="P981" s="20"/>
      <c r="Q981" s="19">
        <v>45533</v>
      </c>
      <c r="R981" s="20"/>
      <c r="S981" s="19">
        <v>45533</v>
      </c>
      <c r="T981" s="20" t="s">
        <v>49</v>
      </c>
      <c r="U981" s="20">
        <v>1016968</v>
      </c>
      <c r="V981" s="20">
        <v>240002766</v>
      </c>
      <c r="W981" s="20" t="s">
        <v>847</v>
      </c>
      <c r="X981" s="20" t="s">
        <v>274</v>
      </c>
      <c r="Y981" s="20" t="s">
        <v>52</v>
      </c>
      <c r="Z981" s="20" t="s">
        <v>3347</v>
      </c>
      <c r="AA981" s="20" t="s">
        <v>372</v>
      </c>
      <c r="AB981" s="20" t="s">
        <v>54</v>
      </c>
      <c r="AC981" s="20" t="s">
        <v>167</v>
      </c>
      <c r="AD981" s="20" t="s">
        <v>56</v>
      </c>
      <c r="AE981" s="20" t="s">
        <v>2574</v>
      </c>
      <c r="AF981" t="e">
        <f>VLOOKUP(L981,Contactos!B:B,1,0)</f>
        <v>#N/A</v>
      </c>
    </row>
    <row r="982" spans="1:32" ht="63.75" x14ac:dyDescent="0.2">
      <c r="A982" s="4">
        <f t="shared" si="46"/>
        <v>980</v>
      </c>
      <c r="B982" s="4" t="str">
        <f t="shared" si="47"/>
        <v>B010-00020051</v>
      </c>
      <c r="C982" s="4" t="str">
        <f>IFERROR(VLOOKUP(F982,Tablas!$A$1:$B$3,2,0),"")</f>
        <v>Boleta</v>
      </c>
      <c r="D982" s="4" t="str">
        <f t="shared" si="48"/>
        <v>Ripley - CONTADO / CASH - PE 4219 RIPLEY n.º 6776853701-A Basado en Entregas</v>
      </c>
      <c r="E982" s="19">
        <v>45523</v>
      </c>
      <c r="F982" s="20" t="s">
        <v>842</v>
      </c>
      <c r="G982" s="20" t="s">
        <v>3348</v>
      </c>
      <c r="H982" s="20" t="s">
        <v>44</v>
      </c>
      <c r="I982" s="20" t="s">
        <v>45</v>
      </c>
      <c r="J982" s="20" t="s">
        <v>3349</v>
      </c>
      <c r="K982" s="20" t="s">
        <v>3350</v>
      </c>
      <c r="L982" s="20" t="s">
        <v>3351</v>
      </c>
      <c r="M982" s="20"/>
      <c r="N982" s="21">
        <v>40.799999999999997</v>
      </c>
      <c r="O982" s="21">
        <v>0</v>
      </c>
      <c r="P982" s="20"/>
      <c r="Q982" s="19">
        <v>45523</v>
      </c>
      <c r="R982" s="20"/>
      <c r="S982" s="19">
        <v>45523</v>
      </c>
      <c r="T982" s="20" t="s">
        <v>49</v>
      </c>
      <c r="U982" s="20">
        <v>1010088</v>
      </c>
      <c r="V982" s="20">
        <v>240002587</v>
      </c>
      <c r="W982" s="20" t="s">
        <v>847</v>
      </c>
      <c r="X982" s="20" t="s">
        <v>274</v>
      </c>
      <c r="Y982" s="20" t="s">
        <v>52</v>
      </c>
      <c r="Z982" s="20" t="s">
        <v>3352</v>
      </c>
      <c r="AA982" s="20" t="s">
        <v>808</v>
      </c>
      <c r="AB982" s="20" t="s">
        <v>54</v>
      </c>
      <c r="AC982" s="20" t="s">
        <v>689</v>
      </c>
      <c r="AD982" s="20" t="s">
        <v>56</v>
      </c>
      <c r="AE982" s="20" t="s">
        <v>2574</v>
      </c>
      <c r="AF982" t="e">
        <f>VLOOKUP(L982,Contactos!B:B,1,0)</f>
        <v>#N/A</v>
      </c>
    </row>
    <row r="983" spans="1:32" ht="25.5" x14ac:dyDescent="0.2">
      <c r="A983" s="4">
        <f t="shared" si="46"/>
        <v>981</v>
      </c>
      <c r="B983" s="4" t="str">
        <f t="shared" si="47"/>
        <v/>
      </c>
      <c r="C983" s="4" t="str">
        <f>IFERROR(VLOOKUP(F983,Tablas!$A$1:$B$3,2,0),"")</f>
        <v/>
      </c>
      <c r="D983" s="4" t="str">
        <f t="shared" si="48"/>
        <v xml:space="preserve"> - CONTADO ADELANTADO / CASH IN ADVANCE - Dif. en cambio</v>
      </c>
      <c r="E983" s="19">
        <v>45504</v>
      </c>
      <c r="F983" s="20" t="s">
        <v>27</v>
      </c>
      <c r="G983" s="20"/>
      <c r="H983" s="20" t="s">
        <v>29</v>
      </c>
      <c r="I983" s="20" t="s">
        <v>30</v>
      </c>
      <c r="J983" s="20" t="s">
        <v>417</v>
      </c>
      <c r="K983" s="20" t="s">
        <v>417</v>
      </c>
      <c r="L983" s="20" t="s">
        <v>418</v>
      </c>
      <c r="M983" s="20" t="s">
        <v>33</v>
      </c>
      <c r="N983" s="21">
        <v>40.97</v>
      </c>
      <c r="O983" s="21">
        <v>0</v>
      </c>
      <c r="P983" s="20"/>
      <c r="Q983" s="19">
        <v>45504</v>
      </c>
      <c r="R983" s="20"/>
      <c r="S983" s="20"/>
      <c r="T983" s="20" t="s">
        <v>70</v>
      </c>
      <c r="U983" s="20">
        <v>1036140</v>
      </c>
      <c r="V983" s="20">
        <v>240029629</v>
      </c>
      <c r="W983" s="20" t="s">
        <v>50</v>
      </c>
      <c r="X983" s="20" t="s">
        <v>841</v>
      </c>
      <c r="Y983" s="20" t="s">
        <v>37</v>
      </c>
      <c r="Z983" s="20" t="s">
        <v>63</v>
      </c>
      <c r="AA983" s="20" t="s">
        <v>420</v>
      </c>
      <c r="AB983" s="20" t="s">
        <v>421</v>
      </c>
      <c r="AC983" s="20"/>
      <c r="AD983" s="20" t="s">
        <v>218</v>
      </c>
      <c r="AE983" s="20"/>
      <c r="AF983" t="str">
        <f>VLOOKUP(L983,Contactos!B:B,1,0)</f>
        <v>IRELAND BLYTH LIMITED(HEALTHACTIV)</v>
      </c>
    </row>
    <row r="984" spans="1:32" ht="63.75" x14ac:dyDescent="0.2">
      <c r="A984" s="4">
        <f t="shared" si="46"/>
        <v>982</v>
      </c>
      <c r="B984" s="4" t="str">
        <f t="shared" si="47"/>
        <v>B010-00015909</v>
      </c>
      <c r="C984" s="4" t="str">
        <f>IFERROR(VLOOKUP(F984,Tablas!$A$1:$B$3,2,0),"")</f>
        <v>Boleta</v>
      </c>
      <c r="D984" s="4" t="str">
        <f t="shared" si="48"/>
        <v>Juntoz - CONTADO / CASH - 230003386 Basado en Entregas 09-0010-00056156.</v>
      </c>
      <c r="E984" s="19">
        <v>45145</v>
      </c>
      <c r="F984" s="20" t="s">
        <v>842</v>
      </c>
      <c r="G984" s="20" t="s">
        <v>3353</v>
      </c>
      <c r="H984" s="20" t="s">
        <v>44</v>
      </c>
      <c r="I984" s="20" t="s">
        <v>45</v>
      </c>
      <c r="J984" s="20" t="s">
        <v>3354</v>
      </c>
      <c r="K984" s="20" t="s">
        <v>3355</v>
      </c>
      <c r="L984" s="20" t="s">
        <v>3356</v>
      </c>
      <c r="M984" s="20"/>
      <c r="N984" s="21">
        <v>41.2</v>
      </c>
      <c r="O984" s="21">
        <v>0</v>
      </c>
      <c r="P984" s="20"/>
      <c r="Q984" s="19">
        <v>45145</v>
      </c>
      <c r="R984" s="20"/>
      <c r="S984" s="19">
        <v>45145</v>
      </c>
      <c r="T984" s="20" t="s">
        <v>49</v>
      </c>
      <c r="U984" s="20">
        <v>831220</v>
      </c>
      <c r="V984" s="20">
        <v>230002150</v>
      </c>
      <c r="W984" s="20" t="s">
        <v>847</v>
      </c>
      <c r="X984" s="20" t="s">
        <v>274</v>
      </c>
      <c r="Y984" s="20" t="s">
        <v>52</v>
      </c>
      <c r="Z984" s="20" t="s">
        <v>3357</v>
      </c>
      <c r="AA984" s="20" t="s">
        <v>3358</v>
      </c>
      <c r="AB984" s="20" t="s">
        <v>166</v>
      </c>
      <c r="AC984" s="20" t="s">
        <v>167</v>
      </c>
      <c r="AD984" s="20" t="s">
        <v>56</v>
      </c>
      <c r="AE984" s="20" t="s">
        <v>851</v>
      </c>
      <c r="AF984" t="e">
        <f>VLOOKUP(L984,Contactos!B:B,1,0)</f>
        <v>#N/A</v>
      </c>
    </row>
    <row r="985" spans="1:32" ht="63.75" x14ac:dyDescent="0.2">
      <c r="A985" s="4">
        <f t="shared" si="46"/>
        <v>983</v>
      </c>
      <c r="B985" s="4" t="str">
        <f t="shared" si="47"/>
        <v>B010-00020534</v>
      </c>
      <c r="C985" s="4" t="str">
        <f>IFERROR(VLOOKUP(F985,Tablas!$A$1:$B$3,2,0),"")</f>
        <v>Boleta</v>
      </c>
      <c r="D985" s="4" t="str">
        <f t="shared" si="48"/>
        <v>Falabella - CONTADO / CASH - PE 5102 FALABELLA No 2583099981 Basado en Entregas</v>
      </c>
      <c r="E985" s="19">
        <v>45562</v>
      </c>
      <c r="F985" s="20" t="s">
        <v>842</v>
      </c>
      <c r="G985" s="20" t="s">
        <v>3359</v>
      </c>
      <c r="H985" s="20" t="s">
        <v>44</v>
      </c>
      <c r="I985" s="20" t="s">
        <v>45</v>
      </c>
      <c r="J985" s="20" t="s">
        <v>3360</v>
      </c>
      <c r="K985" s="20" t="s">
        <v>3361</v>
      </c>
      <c r="L985" s="20" t="s">
        <v>3362</v>
      </c>
      <c r="M985" s="20"/>
      <c r="N985" s="21">
        <v>41.39</v>
      </c>
      <c r="O985" s="21">
        <v>0</v>
      </c>
      <c r="P985" s="20"/>
      <c r="Q985" s="19">
        <v>45562</v>
      </c>
      <c r="R985" s="20"/>
      <c r="S985" s="19">
        <v>45562</v>
      </c>
      <c r="T985" s="20" t="s">
        <v>49</v>
      </c>
      <c r="U985" s="20">
        <v>1031528</v>
      </c>
      <c r="V985" s="20">
        <v>240003071</v>
      </c>
      <c r="W985" s="20" t="s">
        <v>847</v>
      </c>
      <c r="X985" s="20" t="s">
        <v>274</v>
      </c>
      <c r="Y985" s="20" t="s">
        <v>52</v>
      </c>
      <c r="Z985" s="20" t="s">
        <v>3363</v>
      </c>
      <c r="AA985" s="20" t="s">
        <v>372</v>
      </c>
      <c r="AB985" s="20" t="s">
        <v>54</v>
      </c>
      <c r="AC985" s="20" t="s">
        <v>167</v>
      </c>
      <c r="AD985" s="20" t="s">
        <v>56</v>
      </c>
      <c r="AE985" s="20" t="s">
        <v>1838</v>
      </c>
      <c r="AF985" t="e">
        <f>VLOOKUP(L985,Contactos!B:B,1,0)</f>
        <v>#N/A</v>
      </c>
    </row>
    <row r="986" spans="1:32" ht="63.75" x14ac:dyDescent="0.2">
      <c r="A986" s="4">
        <f t="shared" si="46"/>
        <v>984</v>
      </c>
      <c r="B986" s="4" t="str">
        <f t="shared" si="47"/>
        <v>B010-00020261</v>
      </c>
      <c r="C986" s="4" t="str">
        <f>IFERROR(VLOOKUP(F986,Tablas!$A$1:$B$3,2,0),"")</f>
        <v>Boleta</v>
      </c>
      <c r="D986" s="4" t="str">
        <f t="shared" si="48"/>
        <v>Falabella - CONTADO / CASH - PE 4552 FALABELLA No 2565765001 Basado en Entregas</v>
      </c>
      <c r="E986" s="19">
        <v>45538</v>
      </c>
      <c r="F986" s="20" t="s">
        <v>842</v>
      </c>
      <c r="G986" s="20" t="s">
        <v>3364</v>
      </c>
      <c r="H986" s="20" t="s">
        <v>44</v>
      </c>
      <c r="I986" s="20" t="s">
        <v>45</v>
      </c>
      <c r="J986" s="20" t="s">
        <v>3365</v>
      </c>
      <c r="K986" s="20" t="s">
        <v>3366</v>
      </c>
      <c r="L986" s="20" t="s">
        <v>3367</v>
      </c>
      <c r="M986" s="20"/>
      <c r="N986" s="21">
        <v>41.39</v>
      </c>
      <c r="O986" s="21">
        <v>0</v>
      </c>
      <c r="P986" s="20"/>
      <c r="Q986" s="19">
        <v>45538</v>
      </c>
      <c r="R986" s="20"/>
      <c r="S986" s="19">
        <v>45538</v>
      </c>
      <c r="T986" s="20" t="s">
        <v>49</v>
      </c>
      <c r="U986" s="20">
        <v>1017908</v>
      </c>
      <c r="V986" s="20">
        <v>240002798</v>
      </c>
      <c r="W986" s="20" t="s">
        <v>847</v>
      </c>
      <c r="X986" s="20" t="s">
        <v>274</v>
      </c>
      <c r="Y986" s="20" t="s">
        <v>52</v>
      </c>
      <c r="Z986" s="20" t="s">
        <v>3368</v>
      </c>
      <c r="AA986" s="20" t="s">
        <v>372</v>
      </c>
      <c r="AB986" s="20" t="s">
        <v>54</v>
      </c>
      <c r="AC986" s="20" t="s">
        <v>167</v>
      </c>
      <c r="AD986" s="20" t="s">
        <v>56</v>
      </c>
      <c r="AE986" s="20" t="s">
        <v>1838</v>
      </c>
      <c r="AF986" t="e">
        <f>VLOOKUP(L986,Contactos!B:B,1,0)</f>
        <v>#N/A</v>
      </c>
    </row>
    <row r="987" spans="1:32" ht="63.75" x14ac:dyDescent="0.2">
      <c r="A987" s="4">
        <f t="shared" si="46"/>
        <v>985</v>
      </c>
      <c r="B987" s="4" t="str">
        <f t="shared" si="47"/>
        <v>B010-00019615</v>
      </c>
      <c r="C987" s="4" t="str">
        <f>IFERROR(VLOOKUP(F987,Tablas!$A$1:$B$3,2,0),"")</f>
        <v>Boleta</v>
      </c>
      <c r="D987" s="4" t="str">
        <f t="shared" si="48"/>
        <v>Falabella - CONTADO / CASH - PE 3610 FLABELLA  No 2526840889 Basado en Entregas</v>
      </c>
      <c r="E987" s="19">
        <v>45492</v>
      </c>
      <c r="F987" s="20" t="s">
        <v>842</v>
      </c>
      <c r="G987" s="20" t="s">
        <v>3369</v>
      </c>
      <c r="H987" s="20" t="s">
        <v>44</v>
      </c>
      <c r="I987" s="20" t="s">
        <v>45</v>
      </c>
      <c r="J987" s="20" t="s">
        <v>3370</v>
      </c>
      <c r="K987" s="20" t="s">
        <v>3371</v>
      </c>
      <c r="L987" s="20" t="s">
        <v>3372</v>
      </c>
      <c r="M987" s="20"/>
      <c r="N987" s="21">
        <v>41.39</v>
      </c>
      <c r="O987" s="21">
        <v>0</v>
      </c>
      <c r="P987" s="20"/>
      <c r="Q987" s="19">
        <v>45492</v>
      </c>
      <c r="R987" s="20"/>
      <c r="S987" s="19">
        <v>45492</v>
      </c>
      <c r="T987" s="20" t="s">
        <v>49</v>
      </c>
      <c r="U987" s="20">
        <v>996606</v>
      </c>
      <c r="V987" s="20">
        <v>240002150</v>
      </c>
      <c r="W987" s="20" t="s">
        <v>847</v>
      </c>
      <c r="X987" s="20" t="s">
        <v>274</v>
      </c>
      <c r="Y987" s="20" t="s">
        <v>52</v>
      </c>
      <c r="Z987" s="20" t="s">
        <v>3373</v>
      </c>
      <c r="AA987" s="20" t="s">
        <v>372</v>
      </c>
      <c r="AB987" s="20" t="s">
        <v>54</v>
      </c>
      <c r="AC987" s="20" t="s">
        <v>167</v>
      </c>
      <c r="AD987" s="20" t="s">
        <v>56</v>
      </c>
      <c r="AE987" s="20" t="s">
        <v>1838</v>
      </c>
      <c r="AF987" t="e">
        <f>VLOOKUP(L987,Contactos!B:B,1,0)</f>
        <v>#N/A</v>
      </c>
    </row>
    <row r="988" spans="1:32" ht="63.75" x14ac:dyDescent="0.2">
      <c r="A988" s="4">
        <f t="shared" si="46"/>
        <v>986</v>
      </c>
      <c r="B988" s="4" t="str">
        <f t="shared" si="47"/>
        <v>B010-00016960</v>
      </c>
      <c r="C988" s="4" t="str">
        <f>IFERROR(VLOOKUP(F988,Tablas!$A$1:$B$3,2,0),"")</f>
        <v>Boleta</v>
      </c>
      <c r="D988" s="4" t="str">
        <f t="shared" si="48"/>
        <v>Falabella - CONTADO / CASH - PE 5125 FALABELLA Basado en Entregas 09-0010-00057</v>
      </c>
      <c r="E988" s="19">
        <v>45265</v>
      </c>
      <c r="F988" s="20" t="s">
        <v>842</v>
      </c>
      <c r="G988" s="20" t="s">
        <v>3374</v>
      </c>
      <c r="H988" s="20" t="s">
        <v>44</v>
      </c>
      <c r="I988" s="20" t="s">
        <v>45</v>
      </c>
      <c r="J988" s="20" t="s">
        <v>3375</v>
      </c>
      <c r="K988" s="20" t="s">
        <v>3376</v>
      </c>
      <c r="L988" s="20" t="s">
        <v>3377</v>
      </c>
      <c r="M988" s="20"/>
      <c r="N988" s="21">
        <v>41.39</v>
      </c>
      <c r="O988" s="21">
        <v>0</v>
      </c>
      <c r="P988" s="20"/>
      <c r="Q988" s="19">
        <v>45265</v>
      </c>
      <c r="R988" s="20"/>
      <c r="S988" s="19">
        <v>45265</v>
      </c>
      <c r="T988" s="20" t="s">
        <v>49</v>
      </c>
      <c r="U988" s="20">
        <v>884772</v>
      </c>
      <c r="V988" s="20">
        <v>230003274</v>
      </c>
      <c r="W988" s="20" t="s">
        <v>847</v>
      </c>
      <c r="X988" s="20" t="s">
        <v>274</v>
      </c>
      <c r="Y988" s="20" t="s">
        <v>52</v>
      </c>
      <c r="Z988" s="20" t="s">
        <v>3378</v>
      </c>
      <c r="AA988" s="20" t="s">
        <v>3379</v>
      </c>
      <c r="AB988" s="20" t="s">
        <v>789</v>
      </c>
      <c r="AC988" s="20" t="s">
        <v>167</v>
      </c>
      <c r="AD988" s="20" t="s">
        <v>56</v>
      </c>
      <c r="AE988" s="20" t="s">
        <v>1838</v>
      </c>
      <c r="AF988" t="e">
        <f>VLOOKUP(L988,Contactos!B:B,1,0)</f>
        <v>#N/A</v>
      </c>
    </row>
    <row r="989" spans="1:32" ht="63.75" x14ac:dyDescent="0.2">
      <c r="A989" s="4">
        <f t="shared" si="46"/>
        <v>987</v>
      </c>
      <c r="B989" s="4" t="str">
        <f t="shared" si="47"/>
        <v>B010-00017087</v>
      </c>
      <c r="C989" s="4" t="str">
        <f>IFERROR(VLOOKUP(F989,Tablas!$A$1:$B$3,2,0),"")</f>
        <v>Boleta</v>
      </c>
      <c r="D989" s="4" t="str">
        <f t="shared" si="48"/>
        <v>Falabella - CONTADO / CASH - PE 5431 FALABELLA Basado en Entregas 09-0010-00058</v>
      </c>
      <c r="E989" s="19">
        <v>45281</v>
      </c>
      <c r="F989" s="20" t="s">
        <v>842</v>
      </c>
      <c r="G989" s="20" t="s">
        <v>3380</v>
      </c>
      <c r="H989" s="20" t="s">
        <v>44</v>
      </c>
      <c r="I989" s="20" t="s">
        <v>45</v>
      </c>
      <c r="J989" s="20" t="s">
        <v>3381</v>
      </c>
      <c r="K989" s="20" t="s">
        <v>3382</v>
      </c>
      <c r="L989" s="20" t="s">
        <v>3383</v>
      </c>
      <c r="M989" s="20"/>
      <c r="N989" s="21">
        <v>41.39</v>
      </c>
      <c r="O989" s="21">
        <v>0</v>
      </c>
      <c r="P989" s="20"/>
      <c r="Q989" s="19">
        <v>45281</v>
      </c>
      <c r="R989" s="20"/>
      <c r="S989" s="19">
        <v>45281</v>
      </c>
      <c r="T989" s="20" t="s">
        <v>49</v>
      </c>
      <c r="U989" s="20">
        <v>891508</v>
      </c>
      <c r="V989" s="20">
        <v>230003402</v>
      </c>
      <c r="W989" s="20" t="s">
        <v>847</v>
      </c>
      <c r="X989" s="20" t="s">
        <v>274</v>
      </c>
      <c r="Y989" s="20" t="s">
        <v>52</v>
      </c>
      <c r="Z989" s="20" t="s">
        <v>3384</v>
      </c>
      <c r="AA989" s="20" t="s">
        <v>3385</v>
      </c>
      <c r="AB989" s="20" t="s">
        <v>789</v>
      </c>
      <c r="AC989" s="20" t="s">
        <v>167</v>
      </c>
      <c r="AD989" s="20" t="s">
        <v>56</v>
      </c>
      <c r="AE989" s="20" t="s">
        <v>1838</v>
      </c>
      <c r="AF989" t="e">
        <f>VLOOKUP(L989,Contactos!B:B,1,0)</f>
        <v>#N/A</v>
      </c>
    </row>
    <row r="990" spans="1:32" ht="63.75" x14ac:dyDescent="0.2">
      <c r="A990" s="4">
        <f t="shared" si="46"/>
        <v>988</v>
      </c>
      <c r="B990" s="4" t="str">
        <f t="shared" si="47"/>
        <v>B010-00020017</v>
      </c>
      <c r="C990" s="4" t="str">
        <f>IFERROR(VLOOKUP(F990,Tablas!$A$1:$B$3,2,0),"")</f>
        <v>Boleta</v>
      </c>
      <c r="D990" s="4" t="str">
        <f t="shared" si="48"/>
        <v>Falabella - CONTADO / CASH - PE 4156 FALABELLA No 2551576855 Basado en Entregas</v>
      </c>
      <c r="E990" s="19">
        <v>45519</v>
      </c>
      <c r="F990" s="20" t="s">
        <v>842</v>
      </c>
      <c r="G990" s="20" t="s">
        <v>3386</v>
      </c>
      <c r="H990" s="20" t="s">
        <v>44</v>
      </c>
      <c r="I990" s="20" t="s">
        <v>45</v>
      </c>
      <c r="J990" s="20" t="s">
        <v>3375</v>
      </c>
      <c r="K990" s="20" t="s">
        <v>3376</v>
      </c>
      <c r="L990" s="20" t="s">
        <v>3377</v>
      </c>
      <c r="M990" s="20"/>
      <c r="N990" s="21">
        <v>41.41</v>
      </c>
      <c r="O990" s="21">
        <v>0</v>
      </c>
      <c r="P990" s="20"/>
      <c r="Q990" s="19">
        <v>45519</v>
      </c>
      <c r="R990" s="20"/>
      <c r="S990" s="19">
        <v>45519</v>
      </c>
      <c r="T990" s="20" t="s">
        <v>49</v>
      </c>
      <c r="U990" s="20">
        <v>1008919</v>
      </c>
      <c r="V990" s="20">
        <v>240002553</v>
      </c>
      <c r="W990" s="20" t="s">
        <v>847</v>
      </c>
      <c r="X990" s="20" t="s">
        <v>274</v>
      </c>
      <c r="Y990" s="20" t="s">
        <v>52</v>
      </c>
      <c r="Z990" s="20" t="s">
        <v>3387</v>
      </c>
      <c r="AA990" s="20" t="s">
        <v>808</v>
      </c>
      <c r="AB990" s="20" t="s">
        <v>789</v>
      </c>
      <c r="AC990" s="20" t="s">
        <v>167</v>
      </c>
      <c r="AD990" s="20" t="s">
        <v>56</v>
      </c>
      <c r="AE990" s="20" t="s">
        <v>1838</v>
      </c>
      <c r="AF990" t="e">
        <f>VLOOKUP(L990,Contactos!B:B,1,0)</f>
        <v>#N/A</v>
      </c>
    </row>
    <row r="991" spans="1:32" ht="63.75" x14ac:dyDescent="0.2">
      <c r="A991" s="4">
        <f t="shared" si="46"/>
        <v>989</v>
      </c>
      <c r="B991" s="4" t="str">
        <f t="shared" si="47"/>
        <v>B010-00016170</v>
      </c>
      <c r="C991" s="4" t="str">
        <f>IFERROR(VLOOKUP(F991,Tablas!$A$1:$B$3,2,0),"")</f>
        <v>Boleta</v>
      </c>
      <c r="D991" s="4" t="str">
        <f t="shared" si="48"/>
        <v>Falabella - CONTADO / CASH - 230003756 Basado en Entregas 09-0010-00056523.</v>
      </c>
      <c r="E991" s="19">
        <v>45167</v>
      </c>
      <c r="F991" s="20" t="s">
        <v>842</v>
      </c>
      <c r="G991" s="20" t="s">
        <v>3388</v>
      </c>
      <c r="H991" s="20" t="s">
        <v>44</v>
      </c>
      <c r="I991" s="20" t="s">
        <v>45</v>
      </c>
      <c r="J991" s="20" t="s">
        <v>3389</v>
      </c>
      <c r="K991" s="20" t="s">
        <v>3390</v>
      </c>
      <c r="L991" s="20" t="s">
        <v>3391</v>
      </c>
      <c r="M991" s="20"/>
      <c r="N991" s="21">
        <v>41.41</v>
      </c>
      <c r="O991" s="21">
        <v>0</v>
      </c>
      <c r="P991" s="20"/>
      <c r="Q991" s="19">
        <v>45167</v>
      </c>
      <c r="R991" s="20"/>
      <c r="S991" s="19">
        <v>45167</v>
      </c>
      <c r="T991" s="20" t="s">
        <v>49</v>
      </c>
      <c r="U991" s="20">
        <v>842328</v>
      </c>
      <c r="V991" s="20">
        <v>230002437</v>
      </c>
      <c r="W991" s="20" t="s">
        <v>847</v>
      </c>
      <c r="X991" s="20" t="s">
        <v>274</v>
      </c>
      <c r="Y991" s="20" t="s">
        <v>52</v>
      </c>
      <c r="Z991" s="20" t="s">
        <v>3392</v>
      </c>
      <c r="AA991" s="20" t="s">
        <v>3393</v>
      </c>
      <c r="AB991" s="20" t="s">
        <v>3022</v>
      </c>
      <c r="AC991" s="20" t="s">
        <v>41</v>
      </c>
      <c r="AD991" s="20" t="s">
        <v>56</v>
      </c>
      <c r="AE991" s="20" t="s">
        <v>1838</v>
      </c>
      <c r="AF991" t="e">
        <f>VLOOKUP(L991,Contactos!B:B,1,0)</f>
        <v>#N/A</v>
      </c>
    </row>
    <row r="992" spans="1:32" ht="63.75" x14ac:dyDescent="0.2">
      <c r="A992" s="4">
        <f t="shared" si="46"/>
        <v>990</v>
      </c>
      <c r="B992" s="4" t="str">
        <f t="shared" si="47"/>
        <v>B010-00017635</v>
      </c>
      <c r="C992" s="4" t="str">
        <f>IFERROR(VLOOKUP(F992,Tablas!$A$1:$B$3,2,0),"")</f>
        <v>Boleta</v>
      </c>
      <c r="D992" s="4" t="str">
        <f t="shared" si="48"/>
        <v>Falabella - CONTADO / CASH - PE 0146 FALABELLA Basado en Entregas 09-0010-00058</v>
      </c>
      <c r="E992" s="19">
        <v>45306</v>
      </c>
      <c r="F992" s="20" t="s">
        <v>842</v>
      </c>
      <c r="G992" s="20" t="s">
        <v>3394</v>
      </c>
      <c r="H992" s="20" t="s">
        <v>44</v>
      </c>
      <c r="I992" s="20" t="s">
        <v>45</v>
      </c>
      <c r="J992" s="20" t="s">
        <v>3395</v>
      </c>
      <c r="K992" s="20" t="s">
        <v>3396</v>
      </c>
      <c r="L992" s="20" t="s">
        <v>3397</v>
      </c>
      <c r="M992" s="20"/>
      <c r="N992" s="21">
        <v>42</v>
      </c>
      <c r="O992" s="21">
        <v>0</v>
      </c>
      <c r="P992" s="20"/>
      <c r="Q992" s="19">
        <v>45306</v>
      </c>
      <c r="R992" s="20"/>
      <c r="S992" s="19">
        <v>45306</v>
      </c>
      <c r="T992" s="20" t="s">
        <v>49</v>
      </c>
      <c r="U992" s="20">
        <v>904618</v>
      </c>
      <c r="V992" s="20">
        <v>240000106</v>
      </c>
      <c r="W992" s="20" t="s">
        <v>847</v>
      </c>
      <c r="X992" s="20" t="s">
        <v>305</v>
      </c>
      <c r="Y992" s="20" t="s">
        <v>52</v>
      </c>
      <c r="Z992" s="20" t="s">
        <v>3398</v>
      </c>
      <c r="AA992" s="20" t="s">
        <v>3399</v>
      </c>
      <c r="AB992" s="20" t="s">
        <v>741</v>
      </c>
      <c r="AC992" s="20" t="s">
        <v>741</v>
      </c>
      <c r="AD992" s="20" t="s">
        <v>56</v>
      </c>
      <c r="AE992" s="20" t="s">
        <v>1838</v>
      </c>
      <c r="AF992" t="e">
        <f>VLOOKUP(L992,Contactos!B:B,1,0)</f>
        <v>#N/A</v>
      </c>
    </row>
    <row r="993" spans="1:32" ht="63.75" x14ac:dyDescent="0.2">
      <c r="A993" s="4">
        <f t="shared" si="46"/>
        <v>991</v>
      </c>
      <c r="B993" s="4" t="str">
        <f t="shared" si="47"/>
        <v>B010-00020149</v>
      </c>
      <c r="C993" s="4" t="str">
        <f>IFERROR(VLOOKUP(F993,Tablas!$A$1:$B$3,2,0),"")</f>
        <v>Boleta</v>
      </c>
      <c r="D993" s="4" t="str">
        <f t="shared" si="48"/>
        <v>Nacional - CONTADO / CASH - PE 4397 Basado en Entregas 09-T010-00000972.</v>
      </c>
      <c r="E993" s="19">
        <v>45529</v>
      </c>
      <c r="F993" s="20" t="s">
        <v>842</v>
      </c>
      <c r="G993" s="20" t="s">
        <v>3400</v>
      </c>
      <c r="H993" s="20" t="s">
        <v>44</v>
      </c>
      <c r="I993" s="20" t="s">
        <v>45</v>
      </c>
      <c r="J993" s="20" t="s">
        <v>3401</v>
      </c>
      <c r="K993" s="20" t="s">
        <v>3402</v>
      </c>
      <c r="L993" s="20" t="s">
        <v>3403</v>
      </c>
      <c r="M993" s="20"/>
      <c r="N993" s="21">
        <v>42.01</v>
      </c>
      <c r="O993" s="21">
        <v>0</v>
      </c>
      <c r="P993" s="20"/>
      <c r="Q993" s="19">
        <v>45529</v>
      </c>
      <c r="R993" s="20"/>
      <c r="S993" s="19">
        <v>45529</v>
      </c>
      <c r="T993" s="20" t="s">
        <v>49</v>
      </c>
      <c r="U993" s="20">
        <v>1012797</v>
      </c>
      <c r="V993" s="20">
        <v>240002686</v>
      </c>
      <c r="W993" s="20" t="s">
        <v>847</v>
      </c>
      <c r="X993" s="20" t="s">
        <v>848</v>
      </c>
      <c r="Y993" s="20" t="s">
        <v>52</v>
      </c>
      <c r="Z993" s="20" t="s">
        <v>3404</v>
      </c>
      <c r="AA993" s="20" t="s">
        <v>1013</v>
      </c>
      <c r="AB993" s="20" t="s">
        <v>789</v>
      </c>
      <c r="AC993" s="20" t="s">
        <v>167</v>
      </c>
      <c r="AD993" s="20" t="s">
        <v>56</v>
      </c>
      <c r="AE993" s="20" t="s">
        <v>1014</v>
      </c>
      <c r="AF993" t="e">
        <f>VLOOKUP(L993,Contactos!B:B,1,0)</f>
        <v>#N/A</v>
      </c>
    </row>
    <row r="994" spans="1:32" ht="51" x14ac:dyDescent="0.2">
      <c r="A994" s="4">
        <f t="shared" si="46"/>
        <v>992</v>
      </c>
      <c r="B994" s="4" t="str">
        <f t="shared" si="47"/>
        <v>B010-00018232</v>
      </c>
      <c r="C994" s="4" t="str">
        <f>IFERROR(VLOOKUP(F994,Tablas!$A$1:$B$3,2,0),"")</f>
        <v>Boleta</v>
      </c>
      <c r="D994" s="4" t="str">
        <f t="shared" si="48"/>
        <v>Plaza Vea - Intercorp - CONTADO / CASH - PE 1287 PLAZA VEA Basado en Entregas 09-0010-00059</v>
      </c>
      <c r="E994" s="19">
        <v>45370</v>
      </c>
      <c r="F994" s="20" t="s">
        <v>842</v>
      </c>
      <c r="G994" s="20" t="s">
        <v>3405</v>
      </c>
      <c r="H994" s="20" t="s">
        <v>44</v>
      </c>
      <c r="I994" s="20" t="s">
        <v>45</v>
      </c>
      <c r="J994" s="20" t="s">
        <v>3406</v>
      </c>
      <c r="K994" s="20" t="s">
        <v>3407</v>
      </c>
      <c r="L994" s="20" t="s">
        <v>3408</v>
      </c>
      <c r="M994" s="20"/>
      <c r="N994" s="21">
        <v>42.07</v>
      </c>
      <c r="O994" s="21">
        <v>0</v>
      </c>
      <c r="P994" s="20"/>
      <c r="Q994" s="19">
        <v>45370</v>
      </c>
      <c r="R994" s="20"/>
      <c r="S994" s="19">
        <v>45370</v>
      </c>
      <c r="T994" s="20" t="s">
        <v>49</v>
      </c>
      <c r="U994" s="20">
        <v>935044</v>
      </c>
      <c r="V994" s="20">
        <v>240000707</v>
      </c>
      <c r="W994" s="20" t="s">
        <v>847</v>
      </c>
      <c r="X994" s="20" t="s">
        <v>274</v>
      </c>
      <c r="Y994" s="20" t="s">
        <v>52</v>
      </c>
      <c r="Z994" s="20" t="s">
        <v>3409</v>
      </c>
      <c r="AA994" s="20" t="s">
        <v>689</v>
      </c>
      <c r="AB994" s="20" t="s">
        <v>167</v>
      </c>
      <c r="AC994" s="20" t="s">
        <v>167</v>
      </c>
      <c r="AD994" s="20" t="s">
        <v>56</v>
      </c>
      <c r="AE994" s="20" t="s">
        <v>2494</v>
      </c>
      <c r="AF994" t="e">
        <f>VLOOKUP(L994,Contactos!B:B,1,0)</f>
        <v>#N/A</v>
      </c>
    </row>
    <row r="995" spans="1:32" ht="63.75" x14ac:dyDescent="0.2">
      <c r="A995" s="4">
        <f t="shared" si="46"/>
        <v>993</v>
      </c>
      <c r="B995" s="4" t="str">
        <f t="shared" si="47"/>
        <v>B010-00020205</v>
      </c>
      <c r="C995" s="4" t="str">
        <f>IFERROR(VLOOKUP(F995,Tablas!$A$1:$B$3,2,0),"")</f>
        <v>Boleta</v>
      </c>
      <c r="D995" s="4" t="str">
        <f t="shared" si="48"/>
        <v>Ripley - CONTADO / CASH - PE 4461 RIPLEY n.º 6709827701-A Basado en Entregas</v>
      </c>
      <c r="E995" s="19">
        <v>45531</v>
      </c>
      <c r="F995" s="20" t="s">
        <v>842</v>
      </c>
      <c r="G995" s="20" t="s">
        <v>3410</v>
      </c>
      <c r="H995" s="20" t="s">
        <v>44</v>
      </c>
      <c r="I995" s="20" t="s">
        <v>45</v>
      </c>
      <c r="J995" s="20" t="s">
        <v>3411</v>
      </c>
      <c r="K995" s="20" t="s">
        <v>3412</v>
      </c>
      <c r="L995" s="20" t="s">
        <v>3413</v>
      </c>
      <c r="M995" s="20"/>
      <c r="N995" s="21">
        <v>42.5</v>
      </c>
      <c r="O995" s="21">
        <v>0</v>
      </c>
      <c r="P995" s="20"/>
      <c r="Q995" s="19">
        <v>45531</v>
      </c>
      <c r="R995" s="20"/>
      <c r="S995" s="19">
        <v>45531</v>
      </c>
      <c r="T995" s="20" t="s">
        <v>49</v>
      </c>
      <c r="U995" s="20">
        <v>1014208</v>
      </c>
      <c r="V995" s="20">
        <v>240002742</v>
      </c>
      <c r="W995" s="20" t="s">
        <v>847</v>
      </c>
      <c r="X995" s="20" t="s">
        <v>274</v>
      </c>
      <c r="Y995" s="20" t="s">
        <v>52</v>
      </c>
      <c r="Z995" s="20" t="s">
        <v>3414</v>
      </c>
      <c r="AA995" s="20" t="s">
        <v>372</v>
      </c>
      <c r="AB995" s="20" t="s">
        <v>54</v>
      </c>
      <c r="AC995" s="20" t="s">
        <v>167</v>
      </c>
      <c r="AD995" s="20" t="s">
        <v>56</v>
      </c>
      <c r="AE995" s="20" t="s">
        <v>2574</v>
      </c>
      <c r="AF995" t="e">
        <f>VLOOKUP(L995,Contactos!B:B,1,0)</f>
        <v>#N/A</v>
      </c>
    </row>
    <row r="996" spans="1:32" ht="63.75" x14ac:dyDescent="0.2">
      <c r="A996" s="4">
        <f t="shared" si="46"/>
        <v>994</v>
      </c>
      <c r="B996" s="4" t="str">
        <f t="shared" si="47"/>
        <v>B010-00020124</v>
      </c>
      <c r="C996" s="4" t="str">
        <f>IFERROR(VLOOKUP(F996,Tablas!$A$1:$B$3,2,0),"")</f>
        <v>Boleta</v>
      </c>
      <c r="D996" s="4" t="str">
        <f t="shared" si="48"/>
        <v>Nacional - CONTADO / CASH - Pedidos de cliente - C00075336737 Basado en Entreg</v>
      </c>
      <c r="E996" s="19">
        <v>45528</v>
      </c>
      <c r="F996" s="20" t="s">
        <v>842</v>
      </c>
      <c r="G996" s="20" t="s">
        <v>3415</v>
      </c>
      <c r="H996" s="20" t="s">
        <v>44</v>
      </c>
      <c r="I996" s="20" t="s">
        <v>45</v>
      </c>
      <c r="J996" s="20" t="s">
        <v>3416</v>
      </c>
      <c r="K996" s="20" t="s">
        <v>3417</v>
      </c>
      <c r="L996" s="20" t="s">
        <v>3418</v>
      </c>
      <c r="M996" s="20"/>
      <c r="N996" s="21">
        <v>43</v>
      </c>
      <c r="O996" s="21">
        <v>0</v>
      </c>
      <c r="P996" s="20"/>
      <c r="Q996" s="19">
        <v>45528</v>
      </c>
      <c r="R996" s="20"/>
      <c r="S996" s="19">
        <v>45528</v>
      </c>
      <c r="T996" s="20" t="s">
        <v>49</v>
      </c>
      <c r="U996" s="20">
        <v>1012706</v>
      </c>
      <c r="V996" s="20">
        <v>240002661</v>
      </c>
      <c r="W996" s="20" t="s">
        <v>847</v>
      </c>
      <c r="X996" s="20" t="s">
        <v>848</v>
      </c>
      <c r="Y996" s="20" t="s">
        <v>52</v>
      </c>
      <c r="Z996" s="20" t="s">
        <v>3419</v>
      </c>
      <c r="AA996" s="20" t="s">
        <v>1013</v>
      </c>
      <c r="AB996" s="20" t="s">
        <v>789</v>
      </c>
      <c r="AC996" s="20" t="s">
        <v>167</v>
      </c>
      <c r="AD996" s="20" t="s">
        <v>56</v>
      </c>
      <c r="AE996" s="20" t="s">
        <v>1014</v>
      </c>
      <c r="AF996" t="e">
        <f>VLOOKUP(L996,Contactos!B:B,1,0)</f>
        <v>#N/A</v>
      </c>
    </row>
    <row r="997" spans="1:32" ht="63.75" x14ac:dyDescent="0.2">
      <c r="A997" s="4">
        <f t="shared" si="46"/>
        <v>995</v>
      </c>
      <c r="B997" s="4" t="str">
        <f t="shared" si="47"/>
        <v>B010-00020339</v>
      </c>
      <c r="C997" s="4" t="str">
        <f>IFERROR(VLOOKUP(F997,Tablas!$A$1:$B$3,2,0),"")</f>
        <v>Boleta</v>
      </c>
      <c r="D997" s="4" t="str">
        <f t="shared" si="48"/>
        <v>Ripley - CONTADO / CASH - PE 4703 RIPLEY n.º 6797918801-A Basado en Entregas</v>
      </c>
      <c r="E997" s="19">
        <v>45544</v>
      </c>
      <c r="F997" s="20" t="s">
        <v>842</v>
      </c>
      <c r="G997" s="20" t="s">
        <v>3420</v>
      </c>
      <c r="H997" s="20" t="s">
        <v>44</v>
      </c>
      <c r="I997" s="20" t="s">
        <v>45</v>
      </c>
      <c r="J997" s="20" t="s">
        <v>3421</v>
      </c>
      <c r="K997" s="20" t="s">
        <v>3422</v>
      </c>
      <c r="L997" s="20" t="s">
        <v>3423</v>
      </c>
      <c r="M997" s="20"/>
      <c r="N997" s="21">
        <v>43.2</v>
      </c>
      <c r="O997" s="21">
        <v>0</v>
      </c>
      <c r="P997" s="20"/>
      <c r="Q997" s="19">
        <v>45544</v>
      </c>
      <c r="R997" s="20"/>
      <c r="S997" s="19">
        <v>45544</v>
      </c>
      <c r="T997" s="20" t="s">
        <v>49</v>
      </c>
      <c r="U997" s="20">
        <v>1021138</v>
      </c>
      <c r="V997" s="20">
        <v>240002876</v>
      </c>
      <c r="W997" s="20" t="s">
        <v>847</v>
      </c>
      <c r="X997" s="20" t="s">
        <v>305</v>
      </c>
      <c r="Y997" s="20" t="s">
        <v>52</v>
      </c>
      <c r="Z997" s="20" t="s">
        <v>3424</v>
      </c>
      <c r="AA997" s="20" t="s">
        <v>372</v>
      </c>
      <c r="AB997" s="20" t="s">
        <v>54</v>
      </c>
      <c r="AC997" s="20" t="s">
        <v>167</v>
      </c>
      <c r="AD997" s="20" t="s">
        <v>56</v>
      </c>
      <c r="AE997" s="20" t="s">
        <v>2574</v>
      </c>
      <c r="AF997" t="e">
        <f>VLOOKUP(L997,Contactos!B:B,1,0)</f>
        <v>#N/A</v>
      </c>
    </row>
    <row r="998" spans="1:32" ht="63.75" x14ac:dyDescent="0.2">
      <c r="A998" s="4">
        <f t="shared" si="46"/>
        <v>996</v>
      </c>
      <c r="B998" s="4" t="str">
        <f t="shared" si="47"/>
        <v>B010-00020423</v>
      </c>
      <c r="C998" s="4" t="str">
        <f>IFERROR(VLOOKUP(F998,Tablas!$A$1:$B$3,2,0),"")</f>
        <v>Boleta</v>
      </c>
      <c r="D998" s="4" t="str">
        <f t="shared" si="48"/>
        <v>Ripley - CONTADO / CASH - PE 4862 RIPLEY n.º 6806967601-A Basado en Entregas</v>
      </c>
      <c r="E998" s="19">
        <v>45552</v>
      </c>
      <c r="F998" s="20" t="s">
        <v>842</v>
      </c>
      <c r="G998" s="20" t="s">
        <v>3425</v>
      </c>
      <c r="H998" s="20" t="s">
        <v>44</v>
      </c>
      <c r="I998" s="20" t="s">
        <v>45</v>
      </c>
      <c r="J998" s="20" t="s">
        <v>3426</v>
      </c>
      <c r="K998" s="20" t="s">
        <v>3427</v>
      </c>
      <c r="L998" s="20" t="s">
        <v>3428</v>
      </c>
      <c r="M998" s="20"/>
      <c r="N998" s="21">
        <v>43.2</v>
      </c>
      <c r="O998" s="21">
        <v>0</v>
      </c>
      <c r="P998" s="20"/>
      <c r="Q998" s="19">
        <v>45552</v>
      </c>
      <c r="R998" s="20"/>
      <c r="S998" s="19">
        <v>45552</v>
      </c>
      <c r="T998" s="20" t="s">
        <v>49</v>
      </c>
      <c r="U998" s="20">
        <v>1025557</v>
      </c>
      <c r="V998" s="20">
        <v>240002960</v>
      </c>
      <c r="W998" s="20" t="s">
        <v>847</v>
      </c>
      <c r="X998" s="20" t="s">
        <v>305</v>
      </c>
      <c r="Y998" s="20" t="s">
        <v>52</v>
      </c>
      <c r="Z998" s="20" t="s">
        <v>3429</v>
      </c>
      <c r="AA998" s="20" t="s">
        <v>372</v>
      </c>
      <c r="AB998" s="20" t="s">
        <v>54</v>
      </c>
      <c r="AC998" s="20" t="s">
        <v>167</v>
      </c>
      <c r="AD998" s="20" t="s">
        <v>56</v>
      </c>
      <c r="AE998" s="20" t="s">
        <v>2574</v>
      </c>
      <c r="AF998" t="e">
        <f>VLOOKUP(L998,Contactos!B:B,1,0)</f>
        <v>#N/A</v>
      </c>
    </row>
    <row r="999" spans="1:32" ht="63.75" x14ac:dyDescent="0.2">
      <c r="A999" s="4">
        <f t="shared" si="46"/>
        <v>997</v>
      </c>
      <c r="B999" s="4" t="str">
        <f t="shared" si="47"/>
        <v>B010-00019400</v>
      </c>
      <c r="C999" s="4" t="str">
        <f>IFERROR(VLOOKUP(F999,Tablas!$A$1:$B$3,2,0),"")</f>
        <v>Boleta</v>
      </c>
      <c r="D999" s="4" t="str">
        <f t="shared" si="48"/>
        <v>Falabella - CONTADO / CASH - PE 3224 FALABELLA No 2501743649 Basado en Entregas</v>
      </c>
      <c r="E999" s="19">
        <v>45474</v>
      </c>
      <c r="F999" s="20" t="s">
        <v>842</v>
      </c>
      <c r="G999" s="20" t="s">
        <v>3430</v>
      </c>
      <c r="H999" s="20" t="s">
        <v>44</v>
      </c>
      <c r="I999" s="20" t="s">
        <v>45</v>
      </c>
      <c r="J999" s="20" t="s">
        <v>3431</v>
      </c>
      <c r="K999" s="20" t="s">
        <v>3432</v>
      </c>
      <c r="L999" s="20" t="s">
        <v>3433</v>
      </c>
      <c r="M999" s="20"/>
      <c r="N999" s="21">
        <v>43.2</v>
      </c>
      <c r="O999" s="21">
        <v>0</v>
      </c>
      <c r="P999" s="20"/>
      <c r="Q999" s="19">
        <v>45474</v>
      </c>
      <c r="R999" s="20"/>
      <c r="S999" s="19">
        <v>45474</v>
      </c>
      <c r="T999" s="20" t="s">
        <v>49</v>
      </c>
      <c r="U999" s="20">
        <v>988609</v>
      </c>
      <c r="V999" s="20">
        <v>240001935</v>
      </c>
      <c r="W999" s="20" t="s">
        <v>847</v>
      </c>
      <c r="X999" s="20" t="s">
        <v>274</v>
      </c>
      <c r="Y999" s="20" t="s">
        <v>52</v>
      </c>
      <c r="Z999" s="20" t="s">
        <v>3434</v>
      </c>
      <c r="AA999" s="20" t="s">
        <v>1449</v>
      </c>
      <c r="AB999" s="20" t="s">
        <v>54</v>
      </c>
      <c r="AC999" s="20" t="s">
        <v>167</v>
      </c>
      <c r="AD999" s="20" t="s">
        <v>56</v>
      </c>
      <c r="AE999" s="20" t="s">
        <v>1838</v>
      </c>
      <c r="AF999" t="e">
        <f>VLOOKUP(L999,Contactos!B:B,1,0)</f>
        <v>#N/A</v>
      </c>
    </row>
    <row r="1000" spans="1:32" ht="63.75" x14ac:dyDescent="0.2">
      <c r="A1000" s="4">
        <f t="shared" si="46"/>
        <v>998</v>
      </c>
      <c r="B1000" s="4" t="str">
        <f t="shared" si="47"/>
        <v>B010-00020185</v>
      </c>
      <c r="C1000" s="4" t="str">
        <f>IFERROR(VLOOKUP(F1000,Tablas!$A$1:$B$3,2,0),"")</f>
        <v>Boleta</v>
      </c>
      <c r="D1000" s="4" t="str">
        <f t="shared" si="48"/>
        <v>Ripley - CONTADO / CASH - PE 4433 RIPLEY n.º 6785561701-A Basado en Entregas</v>
      </c>
      <c r="E1000" s="19">
        <v>45530</v>
      </c>
      <c r="F1000" s="20" t="s">
        <v>842</v>
      </c>
      <c r="G1000" s="20" t="s">
        <v>3435</v>
      </c>
      <c r="H1000" s="20" t="s">
        <v>44</v>
      </c>
      <c r="I1000" s="20" t="s">
        <v>45</v>
      </c>
      <c r="J1000" s="20" t="s">
        <v>3436</v>
      </c>
      <c r="K1000" s="20" t="s">
        <v>3437</v>
      </c>
      <c r="L1000" s="20" t="s">
        <v>3438</v>
      </c>
      <c r="M1000" s="20"/>
      <c r="N1000" s="21">
        <v>43.2</v>
      </c>
      <c r="O1000" s="21">
        <v>0</v>
      </c>
      <c r="P1000" s="20"/>
      <c r="Q1000" s="19">
        <v>45530</v>
      </c>
      <c r="R1000" s="20"/>
      <c r="S1000" s="19">
        <v>45530</v>
      </c>
      <c r="T1000" s="20" t="s">
        <v>49</v>
      </c>
      <c r="U1000" s="20">
        <v>1013440</v>
      </c>
      <c r="V1000" s="20">
        <v>240002722</v>
      </c>
      <c r="W1000" s="20" t="s">
        <v>847</v>
      </c>
      <c r="X1000" s="20" t="s">
        <v>305</v>
      </c>
      <c r="Y1000" s="20" t="s">
        <v>52</v>
      </c>
      <c r="Z1000" s="20" t="s">
        <v>3439</v>
      </c>
      <c r="AA1000" s="20" t="s">
        <v>372</v>
      </c>
      <c r="AB1000" s="20" t="s">
        <v>54</v>
      </c>
      <c r="AC1000" s="20" t="s">
        <v>167</v>
      </c>
      <c r="AD1000" s="20" t="s">
        <v>56</v>
      </c>
      <c r="AE1000" s="20" t="s">
        <v>2574</v>
      </c>
      <c r="AF1000" t="e">
        <f>VLOOKUP(L1000,Contactos!B:B,1,0)</f>
        <v>#N/A</v>
      </c>
    </row>
    <row r="1001" spans="1:32" ht="63.75" x14ac:dyDescent="0.2">
      <c r="A1001" s="4">
        <f t="shared" si="46"/>
        <v>999</v>
      </c>
      <c r="B1001" s="4" t="str">
        <f t="shared" si="47"/>
        <v>B010-00019511</v>
      </c>
      <c r="C1001" s="4" t="str">
        <f>IFERROR(VLOOKUP(F1001,Tablas!$A$1:$B$3,2,0),"")</f>
        <v>Boleta</v>
      </c>
      <c r="D1001" s="4" t="str">
        <f t="shared" si="48"/>
        <v>Falabella - CONTADO / CASH - PE 3415 FALABELLA No 2516760310 Basado en Entregas</v>
      </c>
      <c r="E1001" s="19">
        <v>45485</v>
      </c>
      <c r="F1001" s="20" t="s">
        <v>842</v>
      </c>
      <c r="G1001" s="20" t="s">
        <v>3440</v>
      </c>
      <c r="H1001" s="20" t="s">
        <v>44</v>
      </c>
      <c r="I1001" s="20" t="s">
        <v>45</v>
      </c>
      <c r="J1001" s="20" t="s">
        <v>3441</v>
      </c>
      <c r="K1001" s="20" t="s">
        <v>3442</v>
      </c>
      <c r="L1001" s="20" t="s">
        <v>3443</v>
      </c>
      <c r="M1001" s="20"/>
      <c r="N1001" s="21">
        <v>43.2</v>
      </c>
      <c r="O1001" s="21">
        <v>0</v>
      </c>
      <c r="P1001" s="20"/>
      <c r="Q1001" s="19">
        <v>45485</v>
      </c>
      <c r="R1001" s="20"/>
      <c r="S1001" s="19">
        <v>45485</v>
      </c>
      <c r="T1001" s="20" t="s">
        <v>49</v>
      </c>
      <c r="U1001" s="20">
        <v>993370</v>
      </c>
      <c r="V1001" s="20">
        <v>240002046</v>
      </c>
      <c r="W1001" s="20" t="s">
        <v>847</v>
      </c>
      <c r="X1001" s="20" t="s">
        <v>274</v>
      </c>
      <c r="Y1001" s="20" t="s">
        <v>52</v>
      </c>
      <c r="Z1001" s="20" t="s">
        <v>3444</v>
      </c>
      <c r="AA1001" s="20" t="s">
        <v>372</v>
      </c>
      <c r="AB1001" s="20" t="s">
        <v>54</v>
      </c>
      <c r="AC1001" s="20" t="s">
        <v>167</v>
      </c>
      <c r="AD1001" s="20" t="s">
        <v>56</v>
      </c>
      <c r="AE1001" s="20" t="s">
        <v>1838</v>
      </c>
      <c r="AF1001" t="e">
        <f>VLOOKUP(L1001,Contactos!B:B,1,0)</f>
        <v>#N/A</v>
      </c>
    </row>
    <row r="1002" spans="1:32" ht="63.75" x14ac:dyDescent="0.2">
      <c r="A1002" s="4">
        <f t="shared" si="46"/>
        <v>1000</v>
      </c>
      <c r="B1002" s="4" t="str">
        <f t="shared" si="47"/>
        <v>B010-00019553</v>
      </c>
      <c r="C1002" s="4" t="str">
        <f>IFERROR(VLOOKUP(F1002,Tablas!$A$1:$B$3,2,0),"")</f>
        <v>Boleta</v>
      </c>
      <c r="D1002" s="4" t="str">
        <f t="shared" si="48"/>
        <v>Ripley - CONTADO / CASH - PE 3488 RIPLEY n.º 6714536901-A Basado en Entregas</v>
      </c>
      <c r="E1002" s="19">
        <v>45489</v>
      </c>
      <c r="F1002" s="20" t="s">
        <v>842</v>
      </c>
      <c r="G1002" s="20" t="s">
        <v>3445</v>
      </c>
      <c r="H1002" s="20" t="s">
        <v>44</v>
      </c>
      <c r="I1002" s="20" t="s">
        <v>45</v>
      </c>
      <c r="J1002" s="20" t="s">
        <v>3446</v>
      </c>
      <c r="K1002" s="20" t="s">
        <v>3447</v>
      </c>
      <c r="L1002" s="20" t="s">
        <v>3448</v>
      </c>
      <c r="M1002" s="20"/>
      <c r="N1002" s="21">
        <v>43.74</v>
      </c>
      <c r="O1002" s="21">
        <v>0</v>
      </c>
      <c r="P1002" s="20"/>
      <c r="Q1002" s="19">
        <v>45489</v>
      </c>
      <c r="R1002" s="20"/>
      <c r="S1002" s="19">
        <v>45489</v>
      </c>
      <c r="T1002" s="20" t="s">
        <v>49</v>
      </c>
      <c r="U1002" s="20">
        <v>994378</v>
      </c>
      <c r="V1002" s="20">
        <v>240002088</v>
      </c>
      <c r="W1002" s="20" t="s">
        <v>847</v>
      </c>
      <c r="X1002" s="20" t="s">
        <v>274</v>
      </c>
      <c r="Y1002" s="20" t="s">
        <v>52</v>
      </c>
      <c r="Z1002" s="20" t="s">
        <v>3449</v>
      </c>
      <c r="AA1002" s="20" t="s">
        <v>372</v>
      </c>
      <c r="AB1002" s="20" t="s">
        <v>54</v>
      </c>
      <c r="AC1002" s="20" t="s">
        <v>167</v>
      </c>
      <c r="AD1002" s="20" t="s">
        <v>56</v>
      </c>
      <c r="AE1002" s="20" t="s">
        <v>2574</v>
      </c>
      <c r="AF1002" t="e">
        <f>VLOOKUP(L1002,Contactos!B:B,1,0)</f>
        <v>#N/A</v>
      </c>
    </row>
    <row r="1003" spans="1:32" ht="51" x14ac:dyDescent="0.2">
      <c r="A1003" s="4">
        <f t="shared" si="46"/>
        <v>1001</v>
      </c>
      <c r="B1003" s="4" t="str">
        <f t="shared" si="47"/>
        <v>B010-00018776</v>
      </c>
      <c r="C1003" s="4" t="str">
        <f>IFERROR(VLOOKUP(F1003,Tablas!$A$1:$B$3,2,0),"")</f>
        <v>Boleta</v>
      </c>
      <c r="D1003" s="4" t="str">
        <f t="shared" si="48"/>
        <v>Ripley - CONTADO / CASH - PE 2158 RIPLEY Basado en Entregas 09-0007-00000190</v>
      </c>
      <c r="E1003" s="19">
        <v>45418</v>
      </c>
      <c r="F1003" s="20" t="s">
        <v>842</v>
      </c>
      <c r="G1003" s="20" t="s">
        <v>3450</v>
      </c>
      <c r="H1003" s="20" t="s">
        <v>44</v>
      </c>
      <c r="I1003" s="20" t="s">
        <v>45</v>
      </c>
      <c r="J1003" s="20" t="s">
        <v>3451</v>
      </c>
      <c r="K1003" s="20" t="s">
        <v>3452</v>
      </c>
      <c r="L1003" s="20" t="s">
        <v>3453</v>
      </c>
      <c r="M1003" s="20"/>
      <c r="N1003" s="21">
        <v>43.74</v>
      </c>
      <c r="O1003" s="21">
        <v>0</v>
      </c>
      <c r="P1003" s="20"/>
      <c r="Q1003" s="19">
        <v>45418</v>
      </c>
      <c r="R1003" s="20"/>
      <c r="S1003" s="19">
        <v>45418</v>
      </c>
      <c r="T1003" s="20" t="s">
        <v>49</v>
      </c>
      <c r="U1003" s="20">
        <v>959326</v>
      </c>
      <c r="V1003" s="20">
        <v>240001254</v>
      </c>
      <c r="W1003" s="20" t="s">
        <v>847</v>
      </c>
      <c r="X1003" s="20" t="s">
        <v>274</v>
      </c>
      <c r="Y1003" s="20" t="s">
        <v>52</v>
      </c>
      <c r="Z1003" s="20" t="s">
        <v>3454</v>
      </c>
      <c r="AA1003" s="20" t="s">
        <v>3455</v>
      </c>
      <c r="AB1003" s="20" t="s">
        <v>3456</v>
      </c>
      <c r="AC1003" s="20" t="s">
        <v>167</v>
      </c>
      <c r="AD1003" s="20" t="s">
        <v>56</v>
      </c>
      <c r="AE1003" s="20" t="s">
        <v>2574</v>
      </c>
      <c r="AF1003" t="e">
        <f>VLOOKUP(L1003,Contactos!B:B,1,0)</f>
        <v>#N/A</v>
      </c>
    </row>
    <row r="1004" spans="1:32" ht="63.75" x14ac:dyDescent="0.2">
      <c r="A1004" s="4">
        <f t="shared" si="46"/>
        <v>1002</v>
      </c>
      <c r="B1004" s="4" t="str">
        <f t="shared" si="47"/>
        <v>B010-00019562</v>
      </c>
      <c r="C1004" s="4" t="str">
        <f>IFERROR(VLOOKUP(F1004,Tablas!$A$1:$B$3,2,0),"")</f>
        <v>Boleta</v>
      </c>
      <c r="D1004" s="4" t="str">
        <f t="shared" si="48"/>
        <v>Ripley - CONTADO / CASH - PE 3518 RIPLEY n.º 6721564001-A Basado en Entregas</v>
      </c>
      <c r="E1004" s="19">
        <v>45490</v>
      </c>
      <c r="F1004" s="20" t="s">
        <v>842</v>
      </c>
      <c r="G1004" s="20" t="s">
        <v>3457</v>
      </c>
      <c r="H1004" s="20" t="s">
        <v>44</v>
      </c>
      <c r="I1004" s="20" t="s">
        <v>45</v>
      </c>
      <c r="J1004" s="20" t="s">
        <v>3458</v>
      </c>
      <c r="K1004" s="20" t="s">
        <v>3459</v>
      </c>
      <c r="L1004" s="20" t="s">
        <v>3460</v>
      </c>
      <c r="M1004" s="20"/>
      <c r="N1004" s="21">
        <v>43.74</v>
      </c>
      <c r="O1004" s="21">
        <v>0</v>
      </c>
      <c r="P1004" s="20"/>
      <c r="Q1004" s="19">
        <v>45490</v>
      </c>
      <c r="R1004" s="20"/>
      <c r="S1004" s="19">
        <v>45490</v>
      </c>
      <c r="T1004" s="20" t="s">
        <v>49</v>
      </c>
      <c r="U1004" s="20">
        <v>995222</v>
      </c>
      <c r="V1004" s="20">
        <v>240002097</v>
      </c>
      <c r="W1004" s="20" t="s">
        <v>847</v>
      </c>
      <c r="X1004" s="20" t="s">
        <v>274</v>
      </c>
      <c r="Y1004" s="20" t="s">
        <v>52</v>
      </c>
      <c r="Z1004" s="20" t="s">
        <v>3461</v>
      </c>
      <c r="AA1004" s="20" t="s">
        <v>372</v>
      </c>
      <c r="AB1004" s="20" t="s">
        <v>54</v>
      </c>
      <c r="AC1004" s="20" t="s">
        <v>167</v>
      </c>
      <c r="AD1004" s="20" t="s">
        <v>56</v>
      </c>
      <c r="AE1004" s="20" t="s">
        <v>2574</v>
      </c>
      <c r="AF1004" t="e">
        <f>VLOOKUP(L1004,Contactos!B:B,1,0)</f>
        <v>#N/A</v>
      </c>
    </row>
    <row r="1005" spans="1:32" ht="51" x14ac:dyDescent="0.2">
      <c r="A1005" s="4">
        <f t="shared" si="46"/>
        <v>1003</v>
      </c>
      <c r="B1005" s="4" t="str">
        <f t="shared" si="47"/>
        <v>B010-00019238</v>
      </c>
      <c r="C1005" s="4" t="str">
        <f>IFERROR(VLOOKUP(F1005,Tablas!$A$1:$B$3,2,0),"")</f>
        <v>Boleta</v>
      </c>
      <c r="D1005" s="4" t="str">
        <f t="shared" si="48"/>
        <v>Ripley - CONTADO / CASH - PE 2857 RIPLEY Basado en Entregas 09-0007-00000851</v>
      </c>
      <c r="E1005" s="19">
        <v>45454</v>
      </c>
      <c r="F1005" s="20" t="s">
        <v>842</v>
      </c>
      <c r="G1005" s="20" t="s">
        <v>3462</v>
      </c>
      <c r="H1005" s="20" t="s">
        <v>44</v>
      </c>
      <c r="I1005" s="20" t="s">
        <v>45</v>
      </c>
      <c r="J1005" s="20" t="s">
        <v>3463</v>
      </c>
      <c r="K1005" s="20" t="s">
        <v>3464</v>
      </c>
      <c r="L1005" s="20" t="s">
        <v>3465</v>
      </c>
      <c r="M1005" s="20"/>
      <c r="N1005" s="21">
        <v>43.74</v>
      </c>
      <c r="O1005" s="21">
        <v>0</v>
      </c>
      <c r="P1005" s="20"/>
      <c r="Q1005" s="19">
        <v>45454</v>
      </c>
      <c r="R1005" s="20"/>
      <c r="S1005" s="19">
        <v>45454</v>
      </c>
      <c r="T1005" s="20" t="s">
        <v>49</v>
      </c>
      <c r="U1005" s="20">
        <v>979806</v>
      </c>
      <c r="V1005" s="20">
        <v>240001773</v>
      </c>
      <c r="W1005" s="20" t="s">
        <v>847</v>
      </c>
      <c r="X1005" s="20" t="s">
        <v>274</v>
      </c>
      <c r="Y1005" s="20" t="s">
        <v>52</v>
      </c>
      <c r="Z1005" s="20" t="s">
        <v>3466</v>
      </c>
      <c r="AA1005" s="20" t="s">
        <v>808</v>
      </c>
      <c r="AB1005" s="20" t="s">
        <v>54</v>
      </c>
      <c r="AC1005" s="20" t="s">
        <v>167</v>
      </c>
      <c r="AD1005" s="20" t="s">
        <v>56</v>
      </c>
      <c r="AE1005" s="20" t="s">
        <v>2574</v>
      </c>
      <c r="AF1005" t="e">
        <f>VLOOKUP(L1005,Contactos!B:B,1,0)</f>
        <v>#N/A</v>
      </c>
    </row>
    <row r="1006" spans="1:32" ht="63.75" x14ac:dyDescent="0.2">
      <c r="A1006" s="4">
        <f t="shared" si="46"/>
        <v>1004</v>
      </c>
      <c r="B1006" s="4" t="str">
        <f t="shared" si="47"/>
        <v>B010-00020505</v>
      </c>
      <c r="C1006" s="4" t="str">
        <f>IFERROR(VLOOKUP(F1006,Tablas!$A$1:$B$3,2,0),"")</f>
        <v>Boleta</v>
      </c>
      <c r="D1006" s="4" t="str">
        <f t="shared" si="48"/>
        <v>Falabella - CONTADO / CASH - PE 5013 FALABELLA No 2581879077 Basado en Entregas</v>
      </c>
      <c r="E1006" s="19">
        <v>45560</v>
      </c>
      <c r="F1006" s="20" t="s">
        <v>842</v>
      </c>
      <c r="G1006" s="20" t="s">
        <v>3467</v>
      </c>
      <c r="H1006" s="20" t="s">
        <v>44</v>
      </c>
      <c r="I1006" s="20" t="s">
        <v>45</v>
      </c>
      <c r="J1006" s="20" t="s">
        <v>3468</v>
      </c>
      <c r="K1006" s="20" t="s">
        <v>3469</v>
      </c>
      <c r="L1006" s="20" t="s">
        <v>3470</v>
      </c>
      <c r="M1006" s="20"/>
      <c r="N1006" s="21">
        <v>44</v>
      </c>
      <c r="O1006" s="21">
        <v>0</v>
      </c>
      <c r="P1006" s="20"/>
      <c r="Q1006" s="19">
        <v>45560</v>
      </c>
      <c r="R1006" s="20"/>
      <c r="S1006" s="19">
        <v>45560</v>
      </c>
      <c r="T1006" s="20" t="s">
        <v>49</v>
      </c>
      <c r="U1006" s="20">
        <v>1028429</v>
      </c>
      <c r="V1006" s="20">
        <v>240003042</v>
      </c>
      <c r="W1006" s="20" t="s">
        <v>847</v>
      </c>
      <c r="X1006" s="20" t="s">
        <v>305</v>
      </c>
      <c r="Y1006" s="20" t="s">
        <v>52</v>
      </c>
      <c r="Z1006" s="20" t="s">
        <v>3471</v>
      </c>
      <c r="AA1006" s="20" t="s">
        <v>372</v>
      </c>
      <c r="AB1006" s="20" t="s">
        <v>54</v>
      </c>
      <c r="AC1006" s="20" t="s">
        <v>167</v>
      </c>
      <c r="AD1006" s="20" t="s">
        <v>56</v>
      </c>
      <c r="AE1006" s="20" t="s">
        <v>1838</v>
      </c>
      <c r="AF1006" t="e">
        <f>VLOOKUP(L1006,Contactos!B:B,1,0)</f>
        <v>#N/A</v>
      </c>
    </row>
    <row r="1007" spans="1:32" ht="63.75" x14ac:dyDescent="0.2">
      <c r="A1007" s="4">
        <f t="shared" si="46"/>
        <v>1005</v>
      </c>
      <c r="B1007" s="4" t="str">
        <f t="shared" si="47"/>
        <v>B010-00020000</v>
      </c>
      <c r="C1007" s="4" t="str">
        <f>IFERROR(VLOOKUP(F1007,Tablas!$A$1:$B$3,2,0),"")</f>
        <v>Boleta</v>
      </c>
      <c r="D1007" s="4" t="str">
        <f t="shared" si="48"/>
        <v>Falabella - CONTADO / CASH - PE 4131 FALABELLA No 2551063886 Basado en Entregas</v>
      </c>
      <c r="E1007" s="19">
        <v>45519</v>
      </c>
      <c r="F1007" s="20" t="s">
        <v>842</v>
      </c>
      <c r="G1007" s="20" t="s">
        <v>3472</v>
      </c>
      <c r="H1007" s="20" t="s">
        <v>44</v>
      </c>
      <c r="I1007" s="20" t="s">
        <v>45</v>
      </c>
      <c r="J1007" s="20" t="s">
        <v>3473</v>
      </c>
      <c r="K1007" s="20" t="s">
        <v>3474</v>
      </c>
      <c r="L1007" s="20" t="s">
        <v>3475</v>
      </c>
      <c r="M1007" s="20"/>
      <c r="N1007" s="21">
        <v>44</v>
      </c>
      <c r="O1007" s="21">
        <v>0</v>
      </c>
      <c r="P1007" s="20"/>
      <c r="Q1007" s="19">
        <v>45519</v>
      </c>
      <c r="R1007" s="20"/>
      <c r="S1007" s="19">
        <v>45519</v>
      </c>
      <c r="T1007" s="20" t="s">
        <v>49</v>
      </c>
      <c r="U1007" s="20">
        <v>1008353</v>
      </c>
      <c r="V1007" s="20">
        <v>240002536</v>
      </c>
      <c r="W1007" s="20" t="s">
        <v>847</v>
      </c>
      <c r="X1007" s="20" t="s">
        <v>305</v>
      </c>
      <c r="Y1007" s="20" t="s">
        <v>52</v>
      </c>
      <c r="Z1007" s="20" t="s">
        <v>3476</v>
      </c>
      <c r="AA1007" s="20" t="s">
        <v>372</v>
      </c>
      <c r="AB1007" s="20" t="s">
        <v>54</v>
      </c>
      <c r="AC1007" s="20" t="s">
        <v>167</v>
      </c>
      <c r="AD1007" s="20" t="s">
        <v>56</v>
      </c>
      <c r="AE1007" s="20" t="s">
        <v>1838</v>
      </c>
      <c r="AF1007" t="e">
        <f>VLOOKUP(L1007,Contactos!B:B,1,0)</f>
        <v>#N/A</v>
      </c>
    </row>
    <row r="1008" spans="1:32" ht="63.75" x14ac:dyDescent="0.2">
      <c r="A1008" s="4">
        <f t="shared" si="46"/>
        <v>1006</v>
      </c>
      <c r="B1008" s="4" t="str">
        <f t="shared" si="47"/>
        <v>B010-00020060</v>
      </c>
      <c r="C1008" s="4" t="str">
        <f>IFERROR(VLOOKUP(F1008,Tablas!$A$1:$B$3,2,0),"")</f>
        <v>Boleta</v>
      </c>
      <c r="D1008" s="4" t="str">
        <f t="shared" si="48"/>
        <v>Nacional - CREDITO 30 DIAS / CREDIT 30 DAYS - PE 4242 Basado en Entregas 09-T010-00000848.</v>
      </c>
      <c r="E1008" s="19">
        <v>45523</v>
      </c>
      <c r="F1008" s="20" t="s">
        <v>842</v>
      </c>
      <c r="G1008" s="20" t="s">
        <v>3477</v>
      </c>
      <c r="H1008" s="20" t="s">
        <v>44</v>
      </c>
      <c r="I1008" s="20" t="s">
        <v>45</v>
      </c>
      <c r="J1008" s="20" t="s">
        <v>3478</v>
      </c>
      <c r="K1008" s="20" t="s">
        <v>3479</v>
      </c>
      <c r="L1008" s="20" t="s">
        <v>3480</v>
      </c>
      <c r="M1008" s="20"/>
      <c r="N1008" s="21">
        <v>44.25</v>
      </c>
      <c r="O1008" s="21">
        <v>0</v>
      </c>
      <c r="P1008" s="20"/>
      <c r="Q1008" s="19">
        <v>45523</v>
      </c>
      <c r="R1008" s="20"/>
      <c r="S1008" s="19">
        <v>45553</v>
      </c>
      <c r="T1008" s="20" t="s">
        <v>643</v>
      </c>
      <c r="U1008" s="20">
        <v>1010156</v>
      </c>
      <c r="V1008" s="20">
        <v>240002596</v>
      </c>
      <c r="W1008" s="20" t="s">
        <v>847</v>
      </c>
      <c r="X1008" s="20" t="s">
        <v>274</v>
      </c>
      <c r="Y1008" s="20" t="s">
        <v>52</v>
      </c>
      <c r="Z1008" s="20" t="s">
        <v>3481</v>
      </c>
      <c r="AA1008" s="20" t="s">
        <v>1597</v>
      </c>
      <c r="AB1008" s="20" t="s">
        <v>336</v>
      </c>
      <c r="AC1008" s="20" t="s">
        <v>167</v>
      </c>
      <c r="AD1008" s="20" t="s">
        <v>56</v>
      </c>
      <c r="AE1008" s="20" t="s">
        <v>1014</v>
      </c>
      <c r="AF1008" t="e">
        <f>VLOOKUP(L1008,Contactos!B:B,1,0)</f>
        <v>#N/A</v>
      </c>
    </row>
    <row r="1009" spans="1:32" ht="63.75" x14ac:dyDescent="0.2">
      <c r="A1009" s="4">
        <f t="shared" si="46"/>
        <v>1007</v>
      </c>
      <c r="B1009" s="4" t="str">
        <f t="shared" si="47"/>
        <v>B010-00017932</v>
      </c>
      <c r="C1009" s="4" t="str">
        <f>IFERROR(VLOOKUP(F1009,Tablas!$A$1:$B$3,2,0),"")</f>
        <v>Boleta</v>
      </c>
      <c r="D1009" s="4" t="str">
        <f t="shared" si="48"/>
        <v>Juntoz - CONTADO / CASH - PE 0740 JUNTOZ Basado en Entregas 09-0010-00058872</v>
      </c>
      <c r="E1009" s="19">
        <v>45337</v>
      </c>
      <c r="F1009" s="20" t="s">
        <v>842</v>
      </c>
      <c r="G1009" s="20" t="s">
        <v>3482</v>
      </c>
      <c r="H1009" s="20" t="s">
        <v>44</v>
      </c>
      <c r="I1009" s="20" t="s">
        <v>45</v>
      </c>
      <c r="J1009" s="20" t="s">
        <v>3483</v>
      </c>
      <c r="K1009" s="20" t="s">
        <v>3484</v>
      </c>
      <c r="L1009" s="20" t="s">
        <v>3485</v>
      </c>
      <c r="M1009" s="20"/>
      <c r="N1009" s="21">
        <v>44.46</v>
      </c>
      <c r="O1009" s="21">
        <v>0</v>
      </c>
      <c r="P1009" s="20"/>
      <c r="Q1009" s="19">
        <v>45337</v>
      </c>
      <c r="R1009" s="20"/>
      <c r="S1009" s="19">
        <v>45337</v>
      </c>
      <c r="T1009" s="20" t="s">
        <v>49</v>
      </c>
      <c r="U1009" s="20">
        <v>920153</v>
      </c>
      <c r="V1009" s="20">
        <v>240000406</v>
      </c>
      <c r="W1009" s="20" t="s">
        <v>847</v>
      </c>
      <c r="X1009" s="20" t="s">
        <v>274</v>
      </c>
      <c r="Y1009" s="20" t="s">
        <v>52</v>
      </c>
      <c r="Z1009" s="20" t="s">
        <v>3486</v>
      </c>
      <c r="AA1009" s="20" t="s">
        <v>3487</v>
      </c>
      <c r="AB1009" s="20" t="s">
        <v>2446</v>
      </c>
      <c r="AC1009" s="20" t="s">
        <v>167</v>
      </c>
      <c r="AD1009" s="20" t="s">
        <v>56</v>
      </c>
      <c r="AE1009" s="20" t="s">
        <v>851</v>
      </c>
      <c r="AF1009" t="e">
        <f>VLOOKUP(L1009,Contactos!B:B,1,0)</f>
        <v>#N/A</v>
      </c>
    </row>
    <row r="1010" spans="1:32" ht="38.25" x14ac:dyDescent="0.2">
      <c r="A1010" s="4">
        <f t="shared" si="46"/>
        <v>1008</v>
      </c>
      <c r="B1010" s="4" t="str">
        <f t="shared" si="47"/>
        <v/>
      </c>
      <c r="C1010" s="4" t="str">
        <f>IFERROR(VLOOKUP(F1010,Tablas!$A$1:$B$3,2,0),"")</f>
        <v/>
      </c>
      <c r="D1010" s="4" t="str">
        <f t="shared" si="48"/>
        <v xml:space="preserve"> - CONTADO ADELANTADO / CASH IN ADVANCE - Dif. en cambio</v>
      </c>
      <c r="E1010" s="19">
        <v>45169</v>
      </c>
      <c r="F1010" s="20" t="s">
        <v>27</v>
      </c>
      <c r="G1010" s="20"/>
      <c r="H1010" s="20" t="s">
        <v>80</v>
      </c>
      <c r="I1010" s="20" t="s">
        <v>81</v>
      </c>
      <c r="J1010" s="20" t="s">
        <v>716</v>
      </c>
      <c r="K1010" s="20" t="s">
        <v>716</v>
      </c>
      <c r="L1010" s="20" t="s">
        <v>717</v>
      </c>
      <c r="M1010" s="20" t="s">
        <v>33</v>
      </c>
      <c r="N1010" s="21">
        <v>44.76</v>
      </c>
      <c r="O1010" s="21">
        <v>0</v>
      </c>
      <c r="P1010" s="20"/>
      <c r="Q1010" s="19">
        <v>45169</v>
      </c>
      <c r="R1010" s="20"/>
      <c r="S1010" s="20"/>
      <c r="T1010" s="20" t="s">
        <v>70</v>
      </c>
      <c r="U1010" s="20">
        <v>851616</v>
      </c>
      <c r="V1010" s="20">
        <v>230027742</v>
      </c>
      <c r="W1010" s="20" t="s">
        <v>50</v>
      </c>
      <c r="X1010" s="20" t="s">
        <v>841</v>
      </c>
      <c r="Y1010" s="20" t="s">
        <v>37</v>
      </c>
      <c r="Z1010" s="20" t="s">
        <v>63</v>
      </c>
      <c r="AA1010" s="20" t="s">
        <v>718</v>
      </c>
      <c r="AB1010" s="20"/>
      <c r="AC1010" s="20" t="s">
        <v>66</v>
      </c>
      <c r="AD1010" s="20" t="s">
        <v>719</v>
      </c>
      <c r="AE1010" s="20"/>
      <c r="AF1010" t="str">
        <f>VLOOKUP(L1010,Contactos!B:B,1,0)</f>
        <v>ARMSTRONG HEALTH CARE INC.</v>
      </c>
    </row>
    <row r="1011" spans="1:32" ht="25.5" x14ac:dyDescent="0.2">
      <c r="A1011" s="4">
        <f t="shared" si="46"/>
        <v>1009</v>
      </c>
      <c r="B1011" s="4" t="str">
        <f t="shared" si="47"/>
        <v/>
      </c>
      <c r="C1011" s="4" t="str">
        <f>IFERROR(VLOOKUP(F1011,Tablas!$A$1:$B$3,2,0),"")</f>
        <v/>
      </c>
      <c r="D1011" s="4" t="str">
        <f t="shared" si="48"/>
        <v xml:space="preserve"> - CONTADO ADELANTADO / CASH IN ADVANCE - Dif. en cambio</v>
      </c>
      <c r="E1011" s="19">
        <v>45351</v>
      </c>
      <c r="F1011" s="20" t="s">
        <v>27</v>
      </c>
      <c r="G1011" s="20"/>
      <c r="H1011" s="20" t="s">
        <v>80</v>
      </c>
      <c r="I1011" s="20" t="s">
        <v>81</v>
      </c>
      <c r="J1011" s="20" t="s">
        <v>272</v>
      </c>
      <c r="K1011" s="20" t="s">
        <v>272</v>
      </c>
      <c r="L1011" s="20" t="s">
        <v>273</v>
      </c>
      <c r="M1011" s="20" t="s">
        <v>33</v>
      </c>
      <c r="N1011" s="21">
        <v>44.84</v>
      </c>
      <c r="O1011" s="21">
        <v>0</v>
      </c>
      <c r="P1011" s="20"/>
      <c r="Q1011" s="19">
        <v>45351</v>
      </c>
      <c r="R1011" s="20"/>
      <c r="S1011" s="20"/>
      <c r="T1011" s="20" t="s">
        <v>70</v>
      </c>
      <c r="U1011" s="20">
        <v>965131</v>
      </c>
      <c r="V1011" s="20">
        <v>240010528</v>
      </c>
      <c r="W1011" s="20" t="s">
        <v>50</v>
      </c>
      <c r="X1011" s="20" t="s">
        <v>841</v>
      </c>
      <c r="Y1011" s="20" t="s">
        <v>37</v>
      </c>
      <c r="Z1011" s="20" t="s">
        <v>63</v>
      </c>
      <c r="AA1011" s="20" t="s">
        <v>276</v>
      </c>
      <c r="AB1011" s="20" t="s">
        <v>277</v>
      </c>
      <c r="AC1011" s="20"/>
      <c r="AD1011" s="20" t="s">
        <v>278</v>
      </c>
      <c r="AE1011" s="20"/>
      <c r="AF1011" t="str">
        <f>VLOOKUP(L1011,Contactos!B:B,1,0)</f>
        <v>SADIN INTERNATIONAL TRADING CO. L.L.C.</v>
      </c>
    </row>
    <row r="1012" spans="1:32" ht="63.75" x14ac:dyDescent="0.2">
      <c r="A1012" s="4">
        <f t="shared" si="46"/>
        <v>1010</v>
      </c>
      <c r="B1012" s="4" t="str">
        <f t="shared" si="47"/>
        <v>B010-00020294</v>
      </c>
      <c r="C1012" s="4" t="str">
        <f>IFERROR(VLOOKUP(F1012,Tablas!$A$1:$B$3,2,0),"")</f>
        <v>Boleta</v>
      </c>
      <c r="D1012" s="4" t="str">
        <f t="shared" si="48"/>
        <v>Falabella - CONTADO / CASH - PE 4601 FALABELLA No 2567403410 Basado en Entregas</v>
      </c>
      <c r="E1012" s="19">
        <v>45539</v>
      </c>
      <c r="F1012" s="20" t="s">
        <v>842</v>
      </c>
      <c r="G1012" s="20" t="s">
        <v>3488</v>
      </c>
      <c r="H1012" s="20" t="s">
        <v>44</v>
      </c>
      <c r="I1012" s="20" t="s">
        <v>45</v>
      </c>
      <c r="J1012" s="20" t="s">
        <v>3489</v>
      </c>
      <c r="K1012" s="20" t="s">
        <v>3490</v>
      </c>
      <c r="L1012" s="20" t="s">
        <v>3491</v>
      </c>
      <c r="M1012" s="20"/>
      <c r="N1012" s="21">
        <v>45.01</v>
      </c>
      <c r="O1012" s="21">
        <v>0</v>
      </c>
      <c r="P1012" s="20"/>
      <c r="Q1012" s="19">
        <v>45539</v>
      </c>
      <c r="R1012" s="20"/>
      <c r="S1012" s="19">
        <v>45539</v>
      </c>
      <c r="T1012" s="20" t="s">
        <v>49</v>
      </c>
      <c r="U1012" s="20">
        <v>1018663</v>
      </c>
      <c r="V1012" s="20">
        <v>240002831</v>
      </c>
      <c r="W1012" s="20" t="s">
        <v>847</v>
      </c>
      <c r="X1012" s="20" t="s">
        <v>305</v>
      </c>
      <c r="Y1012" s="20" t="s">
        <v>52</v>
      </c>
      <c r="Z1012" s="20" t="s">
        <v>3492</v>
      </c>
      <c r="AA1012" s="20" t="s">
        <v>372</v>
      </c>
      <c r="AB1012" s="20" t="s">
        <v>54</v>
      </c>
      <c r="AC1012" s="20" t="s">
        <v>167</v>
      </c>
      <c r="AD1012" s="20" t="s">
        <v>56</v>
      </c>
      <c r="AE1012" s="20" t="s">
        <v>1838</v>
      </c>
      <c r="AF1012" t="e">
        <f>VLOOKUP(L1012,Contactos!B:B,1,0)</f>
        <v>#N/A</v>
      </c>
    </row>
    <row r="1013" spans="1:32" ht="63.75" x14ac:dyDescent="0.2">
      <c r="A1013" s="4">
        <f t="shared" si="46"/>
        <v>1011</v>
      </c>
      <c r="B1013" s="4" t="str">
        <f t="shared" si="47"/>
        <v>B010-00020369</v>
      </c>
      <c r="C1013" s="4" t="str">
        <f>IFERROR(VLOOKUP(F1013,Tablas!$A$1:$B$3,2,0),"")</f>
        <v>Boleta</v>
      </c>
      <c r="D1013" s="4" t="str">
        <f t="shared" si="48"/>
        <v>Falabella - CONTADO / CASH - PE 4751 FALABELLA No 2573382531 Basado en Entregas</v>
      </c>
      <c r="E1013" s="19">
        <v>45546</v>
      </c>
      <c r="F1013" s="20" t="s">
        <v>842</v>
      </c>
      <c r="G1013" s="20" t="s">
        <v>3493</v>
      </c>
      <c r="H1013" s="20" t="s">
        <v>44</v>
      </c>
      <c r="I1013" s="20" t="s">
        <v>45</v>
      </c>
      <c r="J1013" s="20" t="s">
        <v>3494</v>
      </c>
      <c r="K1013" s="20" t="s">
        <v>3495</v>
      </c>
      <c r="L1013" s="20" t="s">
        <v>3496</v>
      </c>
      <c r="M1013" s="20"/>
      <c r="N1013" s="21">
        <v>45.01</v>
      </c>
      <c r="O1013" s="21">
        <v>0</v>
      </c>
      <c r="P1013" s="20"/>
      <c r="Q1013" s="19">
        <v>45546</v>
      </c>
      <c r="R1013" s="20"/>
      <c r="S1013" s="19">
        <v>45546</v>
      </c>
      <c r="T1013" s="20" t="s">
        <v>49</v>
      </c>
      <c r="U1013" s="20">
        <v>1022339</v>
      </c>
      <c r="V1013" s="20">
        <v>240002906</v>
      </c>
      <c r="W1013" s="20" t="s">
        <v>847</v>
      </c>
      <c r="X1013" s="20" t="s">
        <v>305</v>
      </c>
      <c r="Y1013" s="20" t="s">
        <v>52</v>
      </c>
      <c r="Z1013" s="20" t="s">
        <v>3497</v>
      </c>
      <c r="AA1013" s="20" t="s">
        <v>372</v>
      </c>
      <c r="AB1013" s="20" t="s">
        <v>54</v>
      </c>
      <c r="AC1013" s="20" t="s">
        <v>167</v>
      </c>
      <c r="AD1013" s="20" t="s">
        <v>56</v>
      </c>
      <c r="AE1013" s="20" t="s">
        <v>1838</v>
      </c>
      <c r="AF1013" t="e">
        <f>VLOOKUP(L1013,Contactos!B:B,1,0)</f>
        <v>#N/A</v>
      </c>
    </row>
    <row r="1014" spans="1:32" ht="63.75" x14ac:dyDescent="0.2">
      <c r="A1014" s="4">
        <f t="shared" si="46"/>
        <v>1012</v>
      </c>
      <c r="B1014" s="4" t="str">
        <f t="shared" si="47"/>
        <v>B010-00018826</v>
      </c>
      <c r="C1014" s="4" t="str">
        <f>IFERROR(VLOOKUP(F1014,Tablas!$A$1:$B$3,2,0),"")</f>
        <v>Boleta</v>
      </c>
      <c r="D1014" s="4" t="str">
        <f t="shared" si="48"/>
        <v>Falabella - CONTADO / CASH - PE 2261 FALABELLA Basado en Entregas 09-0007-00000</v>
      </c>
      <c r="E1014" s="19">
        <v>45422</v>
      </c>
      <c r="F1014" s="20" t="s">
        <v>842</v>
      </c>
      <c r="G1014" s="20" t="s">
        <v>3498</v>
      </c>
      <c r="H1014" s="20" t="s">
        <v>44</v>
      </c>
      <c r="I1014" s="20" t="s">
        <v>45</v>
      </c>
      <c r="J1014" s="20" t="s">
        <v>3499</v>
      </c>
      <c r="K1014" s="20" t="s">
        <v>3500</v>
      </c>
      <c r="L1014" s="20" t="s">
        <v>3501</v>
      </c>
      <c r="M1014" s="20"/>
      <c r="N1014" s="21">
        <v>45.01</v>
      </c>
      <c r="O1014" s="21">
        <v>0</v>
      </c>
      <c r="P1014" s="20"/>
      <c r="Q1014" s="19">
        <v>45422</v>
      </c>
      <c r="R1014" s="20"/>
      <c r="S1014" s="19">
        <v>45422</v>
      </c>
      <c r="T1014" s="20" t="s">
        <v>49</v>
      </c>
      <c r="U1014" s="20">
        <v>962058</v>
      </c>
      <c r="V1014" s="20">
        <v>240001304</v>
      </c>
      <c r="W1014" s="20" t="s">
        <v>847</v>
      </c>
      <c r="X1014" s="20" t="s">
        <v>305</v>
      </c>
      <c r="Y1014" s="20" t="s">
        <v>52</v>
      </c>
      <c r="Z1014" s="20" t="s">
        <v>3502</v>
      </c>
      <c r="AA1014" s="20" t="s">
        <v>3503</v>
      </c>
      <c r="AB1014" s="20" t="s">
        <v>1413</v>
      </c>
      <c r="AC1014" s="20" t="s">
        <v>167</v>
      </c>
      <c r="AD1014" s="20" t="s">
        <v>56</v>
      </c>
      <c r="AE1014" s="20" t="s">
        <v>1838</v>
      </c>
      <c r="AF1014" t="e">
        <f>VLOOKUP(L1014,Contactos!B:B,1,0)</f>
        <v>#N/A</v>
      </c>
    </row>
    <row r="1015" spans="1:32" ht="51" x14ac:dyDescent="0.2">
      <c r="A1015" s="4">
        <f t="shared" si="46"/>
        <v>1013</v>
      </c>
      <c r="B1015" s="4" t="str">
        <f t="shared" si="47"/>
        <v>B010-00019619</v>
      </c>
      <c r="C1015" s="4" t="str">
        <f>IFERROR(VLOOKUP(F1015,Tablas!$A$1:$B$3,2,0),"")</f>
        <v>Boleta</v>
      </c>
      <c r="D1015" s="4" t="str">
        <f t="shared" si="48"/>
        <v>Ecom - CONTADO / CASH - PE 3631 TEL: 999369889 ENVÍO Basado en Entregas 09</v>
      </c>
      <c r="E1015" s="19">
        <v>45495</v>
      </c>
      <c r="F1015" s="20" t="s">
        <v>842</v>
      </c>
      <c r="G1015" s="20" t="s">
        <v>3504</v>
      </c>
      <c r="H1015" s="20" t="s">
        <v>44</v>
      </c>
      <c r="I1015" s="20" t="s">
        <v>45</v>
      </c>
      <c r="J1015" s="20" t="s">
        <v>1218</v>
      </c>
      <c r="K1015" s="20" t="s">
        <v>1219</v>
      </c>
      <c r="L1015" s="20" t="s">
        <v>1220</v>
      </c>
      <c r="M1015" s="20"/>
      <c r="N1015" s="21">
        <v>45.01</v>
      </c>
      <c r="O1015" s="21">
        <v>0</v>
      </c>
      <c r="P1015" s="20"/>
      <c r="Q1015" s="19">
        <v>45495</v>
      </c>
      <c r="R1015" s="20"/>
      <c r="S1015" s="19">
        <v>45495</v>
      </c>
      <c r="T1015" s="20" t="s">
        <v>49</v>
      </c>
      <c r="U1015" s="20">
        <v>996862</v>
      </c>
      <c r="V1015" s="20">
        <v>240002154</v>
      </c>
      <c r="W1015" s="20" t="s">
        <v>847</v>
      </c>
      <c r="X1015" s="20" t="s">
        <v>274</v>
      </c>
      <c r="Y1015" s="20" t="s">
        <v>52</v>
      </c>
      <c r="Z1015" s="20" t="s">
        <v>3505</v>
      </c>
      <c r="AA1015" s="20" t="s">
        <v>353</v>
      </c>
      <c r="AB1015" s="20" t="s">
        <v>54</v>
      </c>
      <c r="AC1015" s="20" t="s">
        <v>689</v>
      </c>
      <c r="AD1015" s="20" t="s">
        <v>56</v>
      </c>
      <c r="AE1015" s="20" t="s">
        <v>864</v>
      </c>
      <c r="AF1015" t="e">
        <f>VLOOKUP(L1015,Contactos!B:B,1,0)</f>
        <v>#N/A</v>
      </c>
    </row>
    <row r="1016" spans="1:32" ht="63.75" x14ac:dyDescent="0.2">
      <c r="A1016" s="4">
        <f t="shared" si="46"/>
        <v>1014</v>
      </c>
      <c r="B1016" s="4" t="str">
        <f t="shared" si="47"/>
        <v>B010-00019308</v>
      </c>
      <c r="C1016" s="4" t="str">
        <f>IFERROR(VLOOKUP(F1016,Tablas!$A$1:$B$3,2,0),"")</f>
        <v>Boleta</v>
      </c>
      <c r="D1016" s="4" t="str">
        <f t="shared" si="48"/>
        <v>Falabella - CONTADO / CASH - PE 2981 FALABELLA Basado en Entregas 09-0007-00000</v>
      </c>
      <c r="E1016" s="19">
        <v>45461</v>
      </c>
      <c r="F1016" s="20" t="s">
        <v>842</v>
      </c>
      <c r="G1016" s="20" t="s">
        <v>3506</v>
      </c>
      <c r="H1016" s="20" t="s">
        <v>44</v>
      </c>
      <c r="I1016" s="20" t="s">
        <v>45</v>
      </c>
      <c r="J1016" s="20" t="s">
        <v>3507</v>
      </c>
      <c r="K1016" s="20" t="s">
        <v>3508</v>
      </c>
      <c r="L1016" s="20" t="s">
        <v>3509</v>
      </c>
      <c r="M1016" s="20"/>
      <c r="N1016" s="21">
        <v>45.01</v>
      </c>
      <c r="O1016" s="21">
        <v>0</v>
      </c>
      <c r="P1016" s="20"/>
      <c r="Q1016" s="19">
        <v>45461</v>
      </c>
      <c r="R1016" s="20"/>
      <c r="S1016" s="19">
        <v>45461</v>
      </c>
      <c r="T1016" s="20" t="s">
        <v>49</v>
      </c>
      <c r="U1016" s="20">
        <v>982788</v>
      </c>
      <c r="V1016" s="20">
        <v>240001843</v>
      </c>
      <c r="W1016" s="20" t="s">
        <v>847</v>
      </c>
      <c r="X1016" s="20" t="s">
        <v>305</v>
      </c>
      <c r="Y1016" s="20" t="s">
        <v>52</v>
      </c>
      <c r="Z1016" s="20" t="s">
        <v>3510</v>
      </c>
      <c r="AA1016" s="20" t="s">
        <v>3511</v>
      </c>
      <c r="AB1016" s="20" t="s">
        <v>328</v>
      </c>
      <c r="AC1016" s="20" t="s">
        <v>167</v>
      </c>
      <c r="AD1016" s="20" t="s">
        <v>56</v>
      </c>
      <c r="AE1016" s="20" t="s">
        <v>1838</v>
      </c>
      <c r="AF1016" t="e">
        <f>VLOOKUP(L1016,Contactos!B:B,1,0)</f>
        <v>#N/A</v>
      </c>
    </row>
    <row r="1017" spans="1:32" ht="63.75" x14ac:dyDescent="0.2">
      <c r="A1017" s="4">
        <f t="shared" si="46"/>
        <v>1015</v>
      </c>
      <c r="B1017" s="4" t="str">
        <f t="shared" si="47"/>
        <v>B010-00020142</v>
      </c>
      <c r="C1017" s="4" t="str">
        <f>IFERROR(VLOOKUP(F1017,Tablas!$A$1:$B$3,2,0),"")</f>
        <v>Boleta</v>
      </c>
      <c r="D1017" s="4" t="str">
        <f t="shared" si="48"/>
        <v>Nacional - CONTADO / CASH - PE 4391 Basado en Entregas 09-T010-00000966.</v>
      </c>
      <c r="E1017" s="19">
        <v>45529</v>
      </c>
      <c r="F1017" s="20" t="s">
        <v>842</v>
      </c>
      <c r="G1017" s="20" t="s">
        <v>3512</v>
      </c>
      <c r="H1017" s="20" t="s">
        <v>44</v>
      </c>
      <c r="I1017" s="20" t="s">
        <v>45</v>
      </c>
      <c r="J1017" s="20" t="s">
        <v>3513</v>
      </c>
      <c r="K1017" s="20" t="s">
        <v>3514</v>
      </c>
      <c r="L1017" s="20" t="s">
        <v>3515</v>
      </c>
      <c r="M1017" s="20"/>
      <c r="N1017" s="21">
        <v>45.01</v>
      </c>
      <c r="O1017" s="21">
        <v>0</v>
      </c>
      <c r="P1017" s="20"/>
      <c r="Q1017" s="19">
        <v>45529</v>
      </c>
      <c r="R1017" s="20"/>
      <c r="S1017" s="19">
        <v>45529</v>
      </c>
      <c r="T1017" s="20" t="s">
        <v>49</v>
      </c>
      <c r="U1017" s="20">
        <v>1012755</v>
      </c>
      <c r="V1017" s="20">
        <v>240002679</v>
      </c>
      <c r="W1017" s="20" t="s">
        <v>847</v>
      </c>
      <c r="X1017" s="20" t="s">
        <v>848</v>
      </c>
      <c r="Y1017" s="20" t="s">
        <v>52</v>
      </c>
      <c r="Z1017" s="20" t="s">
        <v>3516</v>
      </c>
      <c r="AA1017" s="20" t="s">
        <v>1013</v>
      </c>
      <c r="AB1017" s="20" t="s">
        <v>789</v>
      </c>
      <c r="AC1017" s="20" t="s">
        <v>167</v>
      </c>
      <c r="AD1017" s="20" t="s">
        <v>56</v>
      </c>
      <c r="AE1017" s="20" t="s">
        <v>1014</v>
      </c>
      <c r="AF1017" t="e">
        <f>VLOOKUP(L1017,Contactos!B:B,1,0)</f>
        <v>#N/A</v>
      </c>
    </row>
    <row r="1018" spans="1:32" ht="63.75" x14ac:dyDescent="0.2">
      <c r="A1018" s="4">
        <f t="shared" si="46"/>
        <v>1016</v>
      </c>
      <c r="B1018" s="4" t="str">
        <f t="shared" si="47"/>
        <v>B010-00016939</v>
      </c>
      <c r="C1018" s="4" t="str">
        <f>IFERROR(VLOOKUP(F1018,Tablas!$A$1:$B$3,2,0),"")</f>
        <v>Boleta</v>
      </c>
      <c r="D1018" s="4" t="str">
        <f t="shared" si="48"/>
        <v>Venta Asistida - CONTADO / CASH - PE 5085 TEL: 960991673 Basado en Entregas 09-0010-</v>
      </c>
      <c r="E1018" s="19">
        <v>45261</v>
      </c>
      <c r="F1018" s="20" t="s">
        <v>842</v>
      </c>
      <c r="G1018" s="20" t="s">
        <v>3517</v>
      </c>
      <c r="H1018" s="20" t="s">
        <v>44</v>
      </c>
      <c r="I1018" s="20" t="s">
        <v>45</v>
      </c>
      <c r="J1018" s="20" t="s">
        <v>684</v>
      </c>
      <c r="K1018" s="20" t="s">
        <v>685</v>
      </c>
      <c r="L1018" s="20" t="s">
        <v>686</v>
      </c>
      <c r="M1018" s="20"/>
      <c r="N1018" s="21">
        <v>45.01</v>
      </c>
      <c r="O1018" s="21">
        <v>0</v>
      </c>
      <c r="P1018" s="20"/>
      <c r="Q1018" s="19">
        <v>45261</v>
      </c>
      <c r="R1018" s="20"/>
      <c r="S1018" s="19">
        <v>45261</v>
      </c>
      <c r="T1018" s="20" t="s">
        <v>49</v>
      </c>
      <c r="U1018" s="20">
        <v>883854</v>
      </c>
      <c r="V1018" s="20">
        <v>230003253</v>
      </c>
      <c r="W1018" s="20" t="s">
        <v>847</v>
      </c>
      <c r="X1018" s="20" t="s">
        <v>274</v>
      </c>
      <c r="Y1018" s="20" t="s">
        <v>52</v>
      </c>
      <c r="Z1018" s="20" t="s">
        <v>3518</v>
      </c>
      <c r="AA1018" s="20" t="s">
        <v>688</v>
      </c>
      <c r="AB1018" s="20" t="s">
        <v>689</v>
      </c>
      <c r="AC1018" s="20" t="s">
        <v>689</v>
      </c>
      <c r="AD1018" s="20" t="s">
        <v>56</v>
      </c>
      <c r="AE1018" s="20" t="s">
        <v>983</v>
      </c>
      <c r="AF1018" t="e">
        <f>VLOOKUP(L1018,Contactos!B:B,1,0)</f>
        <v>#N/A</v>
      </c>
    </row>
    <row r="1019" spans="1:32" ht="51" x14ac:dyDescent="0.2">
      <c r="A1019" s="4">
        <f t="shared" si="46"/>
        <v>1017</v>
      </c>
      <c r="B1019" s="4" t="str">
        <f t="shared" si="47"/>
        <v>B010-00019900</v>
      </c>
      <c r="C1019" s="4" t="str">
        <f>IFERROR(VLOOKUP(F1019,Tablas!$A$1:$B$3,2,0),"")</f>
        <v>Boleta</v>
      </c>
      <c r="D1019" s="4" t="str">
        <f t="shared" si="48"/>
        <v>Ecom - CONTADO / CASH - PE 3956 TEL: 954639595 ENVÍO Basado en Entregas 09</v>
      </c>
      <c r="E1019" s="19">
        <v>45511</v>
      </c>
      <c r="F1019" s="20" t="s">
        <v>842</v>
      </c>
      <c r="G1019" s="20" t="s">
        <v>3519</v>
      </c>
      <c r="H1019" s="20" t="s">
        <v>44</v>
      </c>
      <c r="I1019" s="20" t="s">
        <v>45</v>
      </c>
      <c r="J1019" s="20" t="s">
        <v>3520</v>
      </c>
      <c r="K1019" s="20" t="s">
        <v>3521</v>
      </c>
      <c r="L1019" s="20" t="s">
        <v>3522</v>
      </c>
      <c r="M1019" s="20"/>
      <c r="N1019" s="21">
        <v>45.25</v>
      </c>
      <c r="O1019" s="21">
        <v>0</v>
      </c>
      <c r="P1019" s="20"/>
      <c r="Q1019" s="19">
        <v>45511</v>
      </c>
      <c r="R1019" s="20"/>
      <c r="S1019" s="19">
        <v>45511</v>
      </c>
      <c r="T1019" s="20" t="s">
        <v>49</v>
      </c>
      <c r="U1019" s="20">
        <v>1004657</v>
      </c>
      <c r="V1019" s="20">
        <v>240002436</v>
      </c>
      <c r="W1019" s="20" t="s">
        <v>847</v>
      </c>
      <c r="X1019" s="20" t="s">
        <v>305</v>
      </c>
      <c r="Y1019" s="20" t="s">
        <v>52</v>
      </c>
      <c r="Z1019" s="20" t="s">
        <v>3523</v>
      </c>
      <c r="AA1019" s="20" t="s">
        <v>3524</v>
      </c>
      <c r="AB1019" s="20" t="s">
        <v>789</v>
      </c>
      <c r="AC1019" s="20" t="s">
        <v>167</v>
      </c>
      <c r="AD1019" s="20" t="s">
        <v>56</v>
      </c>
      <c r="AE1019" s="20" t="s">
        <v>864</v>
      </c>
      <c r="AF1019" t="e">
        <f>VLOOKUP(L1019,Contactos!B:B,1,0)</f>
        <v>#N/A</v>
      </c>
    </row>
    <row r="1020" spans="1:32" ht="63.75" x14ac:dyDescent="0.2">
      <c r="A1020" s="4">
        <f t="shared" si="46"/>
        <v>1018</v>
      </c>
      <c r="B1020" s="4" t="str">
        <f t="shared" si="47"/>
        <v>B010-00019325</v>
      </c>
      <c r="C1020" s="4" t="str">
        <f>IFERROR(VLOOKUP(F1020,Tablas!$A$1:$B$3,2,0),"")</f>
        <v>Boleta</v>
      </c>
      <c r="D1020" s="4" t="str">
        <f t="shared" si="48"/>
        <v>Falabella - CONTADO / CASH - PE 3018 FALABELLA Basado en Entregas 09-0007-00000</v>
      </c>
      <c r="E1020" s="19">
        <v>45463</v>
      </c>
      <c r="F1020" s="20" t="s">
        <v>842</v>
      </c>
      <c r="G1020" s="20" t="s">
        <v>3525</v>
      </c>
      <c r="H1020" s="20" t="s">
        <v>44</v>
      </c>
      <c r="I1020" s="20" t="s">
        <v>45</v>
      </c>
      <c r="J1020" s="20" t="s">
        <v>3526</v>
      </c>
      <c r="K1020" s="20" t="s">
        <v>3527</v>
      </c>
      <c r="L1020" s="20" t="s">
        <v>3528</v>
      </c>
      <c r="M1020" s="20"/>
      <c r="N1020" s="21">
        <v>45.9</v>
      </c>
      <c r="O1020" s="21">
        <v>0</v>
      </c>
      <c r="P1020" s="20"/>
      <c r="Q1020" s="19">
        <v>45463</v>
      </c>
      <c r="R1020" s="20"/>
      <c r="S1020" s="19">
        <v>45463</v>
      </c>
      <c r="T1020" s="20" t="s">
        <v>49</v>
      </c>
      <c r="U1020" s="20">
        <v>984271</v>
      </c>
      <c r="V1020" s="20">
        <v>240001860</v>
      </c>
      <c r="W1020" s="20" t="s">
        <v>847</v>
      </c>
      <c r="X1020" s="20" t="s">
        <v>305</v>
      </c>
      <c r="Y1020" s="20" t="s">
        <v>52</v>
      </c>
      <c r="Z1020" s="20" t="s">
        <v>3529</v>
      </c>
      <c r="AA1020" s="20" t="s">
        <v>3530</v>
      </c>
      <c r="AB1020" s="20" t="s">
        <v>682</v>
      </c>
      <c r="AC1020" s="20" t="s">
        <v>167</v>
      </c>
      <c r="AD1020" s="20" t="s">
        <v>56</v>
      </c>
      <c r="AE1020" s="20" t="s">
        <v>1838</v>
      </c>
      <c r="AF1020" t="e">
        <f>VLOOKUP(L1020,Contactos!B:B,1,0)</f>
        <v>#N/A</v>
      </c>
    </row>
    <row r="1021" spans="1:32" ht="51" x14ac:dyDescent="0.2">
      <c r="A1021" s="4">
        <f t="shared" si="46"/>
        <v>1019</v>
      </c>
      <c r="B1021" s="4" t="str">
        <f t="shared" si="47"/>
        <v>F010-00023926</v>
      </c>
      <c r="C1021" s="4" t="str">
        <f>IFERROR(VLOOKUP(F1021,Tablas!$A$1:$B$3,2,0),"")</f>
        <v>Factura</v>
      </c>
      <c r="D1021" s="4" t="str">
        <f t="shared" si="48"/>
        <v xml:space="preserve"> - CREDITO 30 DIAS / CREDIT 30 DAYS - Regularización de precio por la venta de bienes –</v>
      </c>
      <c r="E1021" s="19">
        <v>45342</v>
      </c>
      <c r="F1021" s="20" t="s">
        <v>1001</v>
      </c>
      <c r="G1021" s="20" t="s">
        <v>3531</v>
      </c>
      <c r="H1021" s="20" t="s">
        <v>44</v>
      </c>
      <c r="I1021" s="20" t="s">
        <v>45</v>
      </c>
      <c r="J1021" s="20" t="s">
        <v>3532</v>
      </c>
      <c r="K1021" s="20" t="s">
        <v>3533</v>
      </c>
      <c r="L1021" s="20" t="s">
        <v>3534</v>
      </c>
      <c r="M1021" s="20"/>
      <c r="N1021" s="21">
        <v>45.93</v>
      </c>
      <c r="O1021" s="21">
        <v>0</v>
      </c>
      <c r="P1021" s="20"/>
      <c r="Q1021" s="19">
        <v>45342</v>
      </c>
      <c r="R1021" s="20"/>
      <c r="S1021" s="19">
        <v>45372</v>
      </c>
      <c r="T1021" s="20" t="s">
        <v>643</v>
      </c>
      <c r="U1021" s="20">
        <v>923176</v>
      </c>
      <c r="V1021" s="20">
        <v>240000469</v>
      </c>
      <c r="W1021" s="20" t="s">
        <v>847</v>
      </c>
      <c r="X1021" s="20" t="s">
        <v>2795</v>
      </c>
      <c r="Y1021" s="20" t="s">
        <v>52</v>
      </c>
      <c r="Z1021" s="20" t="s">
        <v>3535</v>
      </c>
      <c r="AA1021" s="20" t="s">
        <v>3536</v>
      </c>
      <c r="AB1021" s="20" t="s">
        <v>1413</v>
      </c>
      <c r="AC1021" s="20" t="s">
        <v>167</v>
      </c>
      <c r="AD1021" s="20" t="s">
        <v>56</v>
      </c>
      <c r="AE1021" s="20"/>
      <c r="AF1021" t="e">
        <f>VLOOKUP(L1021,Contactos!B:B,1,0)</f>
        <v>#N/A</v>
      </c>
    </row>
    <row r="1022" spans="1:32" ht="38.25" x14ac:dyDescent="0.2">
      <c r="A1022" s="4">
        <f t="shared" si="46"/>
        <v>1020</v>
      </c>
      <c r="B1022" s="4" t="str">
        <f t="shared" si="47"/>
        <v/>
      </c>
      <c r="C1022" s="4" t="str">
        <f>IFERROR(VLOOKUP(F1022,Tablas!$A$1:$B$3,2,0),"")</f>
        <v/>
      </c>
      <c r="D1022" s="4" t="str">
        <f t="shared" si="48"/>
        <v xml:space="preserve"> - CONTADO ADELANTADO / CASH IN ADVANCE - DIFERENCIA DE CAMBIO JULIO-23</v>
      </c>
      <c r="E1022" s="19">
        <v>45138</v>
      </c>
      <c r="F1022" s="20" t="s">
        <v>27</v>
      </c>
      <c r="G1022" s="20"/>
      <c r="H1022" s="20" t="s">
        <v>80</v>
      </c>
      <c r="I1022" s="20" t="s">
        <v>81</v>
      </c>
      <c r="J1022" s="20" t="s">
        <v>272</v>
      </c>
      <c r="K1022" s="20" t="s">
        <v>272</v>
      </c>
      <c r="L1022" s="20" t="s">
        <v>273</v>
      </c>
      <c r="M1022" s="20" t="s">
        <v>33</v>
      </c>
      <c r="N1022" s="21">
        <v>46.97</v>
      </c>
      <c r="O1022" s="21">
        <v>0</v>
      </c>
      <c r="P1022" s="20"/>
      <c r="Q1022" s="19">
        <v>45138</v>
      </c>
      <c r="R1022" s="20"/>
      <c r="S1022" s="20"/>
      <c r="T1022" s="20" t="s">
        <v>70</v>
      </c>
      <c r="U1022" s="20">
        <v>839085</v>
      </c>
      <c r="V1022" s="20">
        <v>230024236</v>
      </c>
      <c r="W1022" s="20" t="s">
        <v>50</v>
      </c>
      <c r="X1022" s="20" t="s">
        <v>841</v>
      </c>
      <c r="Y1022" s="20" t="s">
        <v>37</v>
      </c>
      <c r="Z1022" s="20" t="s">
        <v>604</v>
      </c>
      <c r="AA1022" s="20" t="s">
        <v>276</v>
      </c>
      <c r="AB1022" s="20" t="s">
        <v>277</v>
      </c>
      <c r="AC1022" s="20"/>
      <c r="AD1022" s="20" t="s">
        <v>278</v>
      </c>
      <c r="AE1022" s="20"/>
      <c r="AF1022" t="str">
        <f>VLOOKUP(L1022,Contactos!B:B,1,0)</f>
        <v>SADIN INTERNATIONAL TRADING CO. L.L.C.</v>
      </c>
    </row>
    <row r="1023" spans="1:32" ht="63.75" x14ac:dyDescent="0.2">
      <c r="A1023" s="4">
        <f t="shared" si="46"/>
        <v>1021</v>
      </c>
      <c r="B1023" s="4" t="str">
        <f t="shared" si="47"/>
        <v>B010-00020299</v>
      </c>
      <c r="C1023" s="4" t="str">
        <f>IFERROR(VLOOKUP(F1023,Tablas!$A$1:$B$3,2,0),"")</f>
        <v>Boleta</v>
      </c>
      <c r="D1023" s="4" t="str">
        <f t="shared" si="48"/>
        <v>Nacional - CREDITO 30 DIAS / CREDIT 30 DAYS - PE 4608 Basado en Entregas 09-T010-00001188.</v>
      </c>
      <c r="E1023" s="19">
        <v>45539</v>
      </c>
      <c r="F1023" s="20" t="s">
        <v>842</v>
      </c>
      <c r="G1023" s="20" t="s">
        <v>3537</v>
      </c>
      <c r="H1023" s="20" t="s">
        <v>44</v>
      </c>
      <c r="I1023" s="20" t="s">
        <v>45</v>
      </c>
      <c r="J1023" s="20" t="s">
        <v>3044</v>
      </c>
      <c r="K1023" s="20" t="s">
        <v>3045</v>
      </c>
      <c r="L1023" s="20" t="s">
        <v>1447</v>
      </c>
      <c r="M1023" s="20"/>
      <c r="N1023" s="21">
        <v>47.08</v>
      </c>
      <c r="O1023" s="21">
        <v>0</v>
      </c>
      <c r="P1023" s="20"/>
      <c r="Q1023" s="19">
        <v>45539</v>
      </c>
      <c r="R1023" s="20"/>
      <c r="S1023" s="19">
        <v>45569</v>
      </c>
      <c r="T1023" s="20" t="s">
        <v>643</v>
      </c>
      <c r="U1023" s="20">
        <v>1018853</v>
      </c>
      <c r="V1023" s="20">
        <v>240002836</v>
      </c>
      <c r="W1023" s="20" t="s">
        <v>847</v>
      </c>
      <c r="X1023" s="20" t="s">
        <v>848</v>
      </c>
      <c r="Y1023" s="20" t="s">
        <v>52</v>
      </c>
      <c r="Z1023" s="20" t="s">
        <v>3538</v>
      </c>
      <c r="AA1023" s="20" t="s">
        <v>353</v>
      </c>
      <c r="AB1023" s="20" t="s">
        <v>54</v>
      </c>
      <c r="AC1023" s="20" t="s">
        <v>167</v>
      </c>
      <c r="AD1023" s="20" t="s">
        <v>56</v>
      </c>
      <c r="AE1023" s="20" t="s">
        <v>1014</v>
      </c>
      <c r="AF1023" t="e">
        <f>VLOOKUP(L1023,Contactos!B:B,1,0)</f>
        <v>#N/A</v>
      </c>
    </row>
    <row r="1024" spans="1:32" ht="51" x14ac:dyDescent="0.2">
      <c r="A1024" s="4">
        <f t="shared" si="46"/>
        <v>1022</v>
      </c>
      <c r="B1024" s="4" t="str">
        <f t="shared" si="47"/>
        <v>B010-00018601</v>
      </c>
      <c r="C1024" s="4" t="str">
        <f>IFERROR(VLOOKUP(F1024,Tablas!$A$1:$B$3,2,0),"")</f>
        <v>Boleta</v>
      </c>
      <c r="D1024" s="4" t="str">
        <f t="shared" si="48"/>
        <v>Plaza Vea - Intercorp - CONTADO / CASH - PE 1904 PLAZA VEA Basado en Entregas 09-0010-00059</v>
      </c>
      <c r="E1024" s="19">
        <v>45405</v>
      </c>
      <c r="F1024" s="20" t="s">
        <v>842</v>
      </c>
      <c r="G1024" s="20" t="s">
        <v>3539</v>
      </c>
      <c r="H1024" s="20" t="s">
        <v>44</v>
      </c>
      <c r="I1024" s="20" t="s">
        <v>45</v>
      </c>
      <c r="J1024" s="20" t="s">
        <v>3540</v>
      </c>
      <c r="K1024" s="20" t="s">
        <v>3541</v>
      </c>
      <c r="L1024" s="20" t="s">
        <v>3542</v>
      </c>
      <c r="M1024" s="20"/>
      <c r="N1024" s="21">
        <v>47.43</v>
      </c>
      <c r="O1024" s="21">
        <v>0</v>
      </c>
      <c r="P1024" s="20"/>
      <c r="Q1024" s="19">
        <v>45405</v>
      </c>
      <c r="R1024" s="20"/>
      <c r="S1024" s="19">
        <v>45405</v>
      </c>
      <c r="T1024" s="20" t="s">
        <v>49</v>
      </c>
      <c r="U1024" s="20">
        <v>953601</v>
      </c>
      <c r="V1024" s="20">
        <v>240001077</v>
      </c>
      <c r="W1024" s="20" t="s">
        <v>847</v>
      </c>
      <c r="X1024" s="20" t="s">
        <v>274</v>
      </c>
      <c r="Y1024" s="20" t="s">
        <v>52</v>
      </c>
      <c r="Z1024" s="20" t="s">
        <v>3543</v>
      </c>
      <c r="AA1024" s="20" t="s">
        <v>689</v>
      </c>
      <c r="AB1024" s="20" t="s">
        <v>167</v>
      </c>
      <c r="AC1024" s="20" t="s">
        <v>167</v>
      </c>
      <c r="AD1024" s="20" t="s">
        <v>56</v>
      </c>
      <c r="AE1024" s="20" t="s">
        <v>2494</v>
      </c>
      <c r="AF1024" t="e">
        <f>VLOOKUP(L1024,Contactos!B:B,1,0)</f>
        <v>#N/A</v>
      </c>
    </row>
    <row r="1025" spans="1:32" ht="63.75" x14ac:dyDescent="0.2">
      <c r="A1025" s="4">
        <f t="shared" si="46"/>
        <v>1023</v>
      </c>
      <c r="B1025" s="4" t="str">
        <f t="shared" si="47"/>
        <v>B010-00017873</v>
      </c>
      <c r="C1025" s="4" t="str">
        <f>IFERROR(VLOOKUP(F1025,Tablas!$A$1:$B$3,2,0),"")</f>
        <v>Boleta</v>
      </c>
      <c r="D1025" s="4" t="str">
        <f t="shared" si="48"/>
        <v>Falabella - CONTADO / CASH - FALABELLA Basado en Entregas 09-0010-00058723.</v>
      </c>
      <c r="E1025" s="19">
        <v>45328</v>
      </c>
      <c r="F1025" s="20" t="s">
        <v>842</v>
      </c>
      <c r="G1025" s="20" t="s">
        <v>3544</v>
      </c>
      <c r="H1025" s="20" t="s">
        <v>44</v>
      </c>
      <c r="I1025" s="20" t="s">
        <v>45</v>
      </c>
      <c r="J1025" s="20" t="s">
        <v>3545</v>
      </c>
      <c r="K1025" s="20" t="s">
        <v>3546</v>
      </c>
      <c r="L1025" s="20" t="s">
        <v>3547</v>
      </c>
      <c r="M1025" s="20"/>
      <c r="N1025" s="21">
        <v>47.7</v>
      </c>
      <c r="O1025" s="21">
        <v>0</v>
      </c>
      <c r="P1025" s="20"/>
      <c r="Q1025" s="19">
        <v>45328</v>
      </c>
      <c r="R1025" s="20"/>
      <c r="S1025" s="19">
        <v>45328</v>
      </c>
      <c r="T1025" s="20" t="s">
        <v>49</v>
      </c>
      <c r="U1025" s="20">
        <v>915886</v>
      </c>
      <c r="V1025" s="20">
        <v>240000345</v>
      </c>
      <c r="W1025" s="20" t="s">
        <v>847</v>
      </c>
      <c r="X1025" s="20" t="s">
        <v>274</v>
      </c>
      <c r="Y1025" s="20" t="s">
        <v>52</v>
      </c>
      <c r="Z1025" s="20" t="s">
        <v>3548</v>
      </c>
      <c r="AA1025" s="20" t="s">
        <v>689</v>
      </c>
      <c r="AB1025" s="20" t="s">
        <v>689</v>
      </c>
      <c r="AC1025" s="20" t="s">
        <v>689</v>
      </c>
      <c r="AD1025" s="20" t="s">
        <v>56</v>
      </c>
      <c r="AE1025" s="20" t="s">
        <v>1838</v>
      </c>
      <c r="AF1025" t="e">
        <f>VLOOKUP(L1025,Contactos!B:B,1,0)</f>
        <v>#N/A</v>
      </c>
    </row>
    <row r="1026" spans="1:32" ht="63.75" x14ac:dyDescent="0.2">
      <c r="A1026" s="4">
        <f t="shared" si="46"/>
        <v>1024</v>
      </c>
      <c r="B1026" s="4" t="str">
        <f t="shared" si="47"/>
        <v>B010-00019622</v>
      </c>
      <c r="C1026" s="4" t="str">
        <f>IFERROR(VLOOKUP(F1026,Tablas!$A$1:$B$3,2,0),"")</f>
        <v>Boleta</v>
      </c>
      <c r="D1026" s="4" t="str">
        <f t="shared" si="48"/>
        <v>Juntoz - CONTADO / CASH - PE 3624 JUNTOZ 240719000413-001 Basado en Entregas</v>
      </c>
      <c r="E1026" s="19">
        <v>45495</v>
      </c>
      <c r="F1026" s="20" t="s">
        <v>842</v>
      </c>
      <c r="G1026" s="20" t="s">
        <v>3549</v>
      </c>
      <c r="H1026" s="20" t="s">
        <v>44</v>
      </c>
      <c r="I1026" s="20" t="s">
        <v>45</v>
      </c>
      <c r="J1026" s="20" t="s">
        <v>1659</v>
      </c>
      <c r="K1026" s="20" t="s">
        <v>1660</v>
      </c>
      <c r="L1026" s="20" t="s">
        <v>1661</v>
      </c>
      <c r="M1026" s="20"/>
      <c r="N1026" s="21">
        <v>48.5</v>
      </c>
      <c r="O1026" s="21">
        <v>0</v>
      </c>
      <c r="P1026" s="20"/>
      <c r="Q1026" s="19">
        <v>45495</v>
      </c>
      <c r="R1026" s="20"/>
      <c r="S1026" s="19">
        <v>45495</v>
      </c>
      <c r="T1026" s="20" t="s">
        <v>49</v>
      </c>
      <c r="U1026" s="20">
        <v>996871</v>
      </c>
      <c r="V1026" s="20">
        <v>240002157</v>
      </c>
      <c r="W1026" s="20" t="s">
        <v>847</v>
      </c>
      <c r="X1026" s="20" t="s">
        <v>274</v>
      </c>
      <c r="Y1026" s="20" t="s">
        <v>52</v>
      </c>
      <c r="Z1026" s="20" t="s">
        <v>3550</v>
      </c>
      <c r="AA1026" s="20" t="s">
        <v>353</v>
      </c>
      <c r="AB1026" s="20" t="s">
        <v>54</v>
      </c>
      <c r="AC1026" s="20" t="s">
        <v>1663</v>
      </c>
      <c r="AD1026" s="20" t="s">
        <v>56</v>
      </c>
      <c r="AE1026" s="20" t="s">
        <v>851</v>
      </c>
      <c r="AF1026" t="e">
        <f>VLOOKUP(L1026,Contactos!B:B,1,0)</f>
        <v>#N/A</v>
      </c>
    </row>
    <row r="1027" spans="1:32" ht="63.75" x14ac:dyDescent="0.2">
      <c r="A1027" s="4">
        <f t="shared" si="46"/>
        <v>1025</v>
      </c>
      <c r="B1027" s="4" t="str">
        <f t="shared" si="47"/>
        <v>B010-00020322</v>
      </c>
      <c r="C1027" s="4" t="str">
        <f>IFERROR(VLOOKUP(F1027,Tablas!$A$1:$B$3,2,0),"")</f>
        <v>Boleta</v>
      </c>
      <c r="D1027" s="4" t="str">
        <f t="shared" si="48"/>
        <v>Falabella - CONTADO / CASH - PE 4675 FALABELLA No 2570048614 Basado en Entregas</v>
      </c>
      <c r="E1027" s="19">
        <v>45541</v>
      </c>
      <c r="F1027" s="20" t="s">
        <v>842</v>
      </c>
      <c r="G1027" s="20" t="s">
        <v>3551</v>
      </c>
      <c r="H1027" s="20" t="s">
        <v>44</v>
      </c>
      <c r="I1027" s="20" t="s">
        <v>45</v>
      </c>
      <c r="J1027" s="20" t="s">
        <v>3552</v>
      </c>
      <c r="K1027" s="20" t="s">
        <v>3553</v>
      </c>
      <c r="L1027" s="20" t="s">
        <v>3554</v>
      </c>
      <c r="M1027" s="20"/>
      <c r="N1027" s="21">
        <v>48.6</v>
      </c>
      <c r="O1027" s="21">
        <v>0</v>
      </c>
      <c r="P1027" s="20"/>
      <c r="Q1027" s="19">
        <v>45541</v>
      </c>
      <c r="R1027" s="20"/>
      <c r="S1027" s="19">
        <v>45541</v>
      </c>
      <c r="T1027" s="20" t="s">
        <v>49</v>
      </c>
      <c r="U1027" s="20">
        <v>1020191</v>
      </c>
      <c r="V1027" s="20">
        <v>240002859</v>
      </c>
      <c r="W1027" s="20" t="s">
        <v>847</v>
      </c>
      <c r="X1027" s="20" t="s">
        <v>305</v>
      </c>
      <c r="Y1027" s="20" t="s">
        <v>52</v>
      </c>
      <c r="Z1027" s="20" t="s">
        <v>3555</v>
      </c>
      <c r="AA1027" s="20" t="s">
        <v>372</v>
      </c>
      <c r="AB1027" s="20" t="s">
        <v>54</v>
      </c>
      <c r="AC1027" s="20" t="s">
        <v>167</v>
      </c>
      <c r="AD1027" s="20" t="s">
        <v>56</v>
      </c>
      <c r="AE1027" s="20" t="s">
        <v>1838</v>
      </c>
      <c r="AF1027" t="e">
        <f>VLOOKUP(L1027,Contactos!B:B,1,0)</f>
        <v>#N/A</v>
      </c>
    </row>
    <row r="1028" spans="1:32" ht="63.75" x14ac:dyDescent="0.2">
      <c r="A1028" s="4">
        <f t="shared" ref="A1028:A1091" si="49">ROW()-2</f>
        <v>1026</v>
      </c>
      <c r="B1028" s="4" t="str">
        <f t="shared" ref="B1028:B1091" si="50">MID(G1028,4,20)</f>
        <v>B010-00017699</v>
      </c>
      <c r="C1028" s="4" t="str">
        <f>IFERROR(VLOOKUP(F1028,Tablas!$A$1:$B$3,2,0),"")</f>
        <v>Boleta</v>
      </c>
      <c r="D1028" s="4" t="str">
        <f t="shared" ref="D1028:D1091" si="51">CONCATENATE(AE1028," - ",T1028," - ",Z1028)</f>
        <v>Juntoz - CONTADO / CASH - PE 0301 JUNTOZ Basado en Entregas 09-0010-00058513</v>
      </c>
      <c r="E1028" s="19">
        <v>45313</v>
      </c>
      <c r="F1028" s="20" t="s">
        <v>842</v>
      </c>
      <c r="G1028" s="20" t="s">
        <v>3556</v>
      </c>
      <c r="H1028" s="20" t="s">
        <v>44</v>
      </c>
      <c r="I1028" s="20" t="s">
        <v>45</v>
      </c>
      <c r="J1028" s="20" t="s">
        <v>3557</v>
      </c>
      <c r="K1028" s="20" t="s">
        <v>3558</v>
      </c>
      <c r="L1028" s="20" t="s">
        <v>3559</v>
      </c>
      <c r="M1028" s="20"/>
      <c r="N1028" s="21">
        <v>48.6</v>
      </c>
      <c r="O1028" s="21">
        <v>0</v>
      </c>
      <c r="P1028" s="20"/>
      <c r="Q1028" s="19">
        <v>45313</v>
      </c>
      <c r="R1028" s="20"/>
      <c r="S1028" s="19">
        <v>45313</v>
      </c>
      <c r="T1028" s="20" t="s">
        <v>49</v>
      </c>
      <c r="U1028" s="20">
        <v>908456</v>
      </c>
      <c r="V1028" s="20">
        <v>240000170</v>
      </c>
      <c r="W1028" s="20" t="s">
        <v>847</v>
      </c>
      <c r="X1028" s="20" t="s">
        <v>305</v>
      </c>
      <c r="Y1028" s="20" t="s">
        <v>52</v>
      </c>
      <c r="Z1028" s="20" t="s">
        <v>3560</v>
      </c>
      <c r="AA1028" s="20" t="s">
        <v>3561</v>
      </c>
      <c r="AB1028" s="20" t="s">
        <v>3064</v>
      </c>
      <c r="AC1028" s="20" t="s">
        <v>167</v>
      </c>
      <c r="AD1028" s="20" t="s">
        <v>56</v>
      </c>
      <c r="AE1028" s="20" t="s">
        <v>851</v>
      </c>
      <c r="AF1028" t="e">
        <f>VLOOKUP(L1028,Contactos!B:B,1,0)</f>
        <v>#N/A</v>
      </c>
    </row>
    <row r="1029" spans="1:32" ht="63.75" x14ac:dyDescent="0.2">
      <c r="A1029" s="4">
        <f t="shared" si="49"/>
        <v>1027</v>
      </c>
      <c r="B1029" s="4" t="str">
        <f t="shared" si="50"/>
        <v>B010-00020178</v>
      </c>
      <c r="C1029" s="4" t="str">
        <f>IFERROR(VLOOKUP(F1029,Tablas!$A$1:$B$3,2,0),"")</f>
        <v>Boleta</v>
      </c>
      <c r="D1029" s="4" t="str">
        <f t="shared" si="51"/>
        <v>Falabella - CONTADO / CASH - PE 4414 FALABELLA No 2558700814 Basado en Entregas</v>
      </c>
      <c r="E1029" s="19">
        <v>45530</v>
      </c>
      <c r="F1029" s="20" t="s">
        <v>842</v>
      </c>
      <c r="G1029" s="20" t="s">
        <v>3562</v>
      </c>
      <c r="H1029" s="20" t="s">
        <v>44</v>
      </c>
      <c r="I1029" s="20" t="s">
        <v>45</v>
      </c>
      <c r="J1029" s="20" t="s">
        <v>3563</v>
      </c>
      <c r="K1029" s="20" t="s">
        <v>3564</v>
      </c>
      <c r="L1029" s="20" t="s">
        <v>3565</v>
      </c>
      <c r="M1029" s="20"/>
      <c r="N1029" s="21">
        <v>48.6</v>
      </c>
      <c r="O1029" s="21">
        <v>0</v>
      </c>
      <c r="P1029" s="20"/>
      <c r="Q1029" s="19">
        <v>45530</v>
      </c>
      <c r="R1029" s="20"/>
      <c r="S1029" s="19">
        <v>45530</v>
      </c>
      <c r="T1029" s="20" t="s">
        <v>49</v>
      </c>
      <c r="U1029" s="20">
        <v>1013383</v>
      </c>
      <c r="V1029" s="20">
        <v>240002715</v>
      </c>
      <c r="W1029" s="20" t="s">
        <v>847</v>
      </c>
      <c r="X1029" s="20" t="s">
        <v>305</v>
      </c>
      <c r="Y1029" s="20" t="s">
        <v>52</v>
      </c>
      <c r="Z1029" s="20" t="s">
        <v>3566</v>
      </c>
      <c r="AA1029" s="20" t="s">
        <v>372</v>
      </c>
      <c r="AB1029" s="20" t="s">
        <v>54</v>
      </c>
      <c r="AC1029" s="20" t="s">
        <v>167</v>
      </c>
      <c r="AD1029" s="20" t="s">
        <v>56</v>
      </c>
      <c r="AE1029" s="20" t="s">
        <v>1838</v>
      </c>
      <c r="AF1029" t="e">
        <f>VLOOKUP(L1029,Contactos!B:B,1,0)</f>
        <v>#N/A</v>
      </c>
    </row>
    <row r="1030" spans="1:32" ht="63.75" x14ac:dyDescent="0.2">
      <c r="A1030" s="4">
        <f t="shared" si="49"/>
        <v>1028</v>
      </c>
      <c r="B1030" s="4" t="str">
        <f t="shared" si="50"/>
        <v>B010-00017565</v>
      </c>
      <c r="C1030" s="4" t="str">
        <f>IFERROR(VLOOKUP(F1030,Tablas!$A$1:$B$3,2,0),"")</f>
        <v>Boleta</v>
      </c>
      <c r="D1030" s="4" t="str">
        <f t="shared" si="51"/>
        <v>Falabella - CONTADO / CASH - PE 0045 FALABELLA Basado en Entregas 09-0010-00058</v>
      </c>
      <c r="E1030" s="19">
        <v>45299</v>
      </c>
      <c r="F1030" s="20" t="s">
        <v>842</v>
      </c>
      <c r="G1030" s="20" t="s">
        <v>3567</v>
      </c>
      <c r="H1030" s="20" t="s">
        <v>44</v>
      </c>
      <c r="I1030" s="20" t="s">
        <v>45</v>
      </c>
      <c r="J1030" s="20" t="s">
        <v>3568</v>
      </c>
      <c r="K1030" s="20" t="s">
        <v>3569</v>
      </c>
      <c r="L1030" s="20" t="s">
        <v>3570</v>
      </c>
      <c r="M1030" s="20"/>
      <c r="N1030" s="21">
        <v>49.5</v>
      </c>
      <c r="O1030" s="21">
        <v>0</v>
      </c>
      <c r="P1030" s="20"/>
      <c r="Q1030" s="19">
        <v>45299</v>
      </c>
      <c r="R1030" s="20"/>
      <c r="S1030" s="19">
        <v>45299</v>
      </c>
      <c r="T1030" s="20" t="s">
        <v>49</v>
      </c>
      <c r="U1030" s="20">
        <v>901119</v>
      </c>
      <c r="V1030" s="20">
        <v>240000036</v>
      </c>
      <c r="W1030" s="20" t="s">
        <v>847</v>
      </c>
      <c r="X1030" s="20" t="s">
        <v>274</v>
      </c>
      <c r="Y1030" s="20" t="s">
        <v>52</v>
      </c>
      <c r="Z1030" s="20" t="s">
        <v>3571</v>
      </c>
      <c r="AA1030" s="20" t="s">
        <v>3572</v>
      </c>
      <c r="AB1030" s="20" t="s">
        <v>3573</v>
      </c>
      <c r="AC1030" s="20" t="s">
        <v>3573</v>
      </c>
      <c r="AD1030" s="20" t="s">
        <v>56</v>
      </c>
      <c r="AE1030" s="20" t="s">
        <v>1838</v>
      </c>
      <c r="AF1030" t="e">
        <f>VLOOKUP(L1030,Contactos!B:B,1,0)</f>
        <v>#N/A</v>
      </c>
    </row>
    <row r="1031" spans="1:32" ht="63.75" x14ac:dyDescent="0.2">
      <c r="A1031" s="4">
        <f t="shared" si="49"/>
        <v>1029</v>
      </c>
      <c r="B1031" s="4" t="str">
        <f t="shared" si="50"/>
        <v>B010-00019680</v>
      </c>
      <c r="C1031" s="4" t="str">
        <f>IFERROR(VLOOKUP(F1031,Tablas!$A$1:$B$3,2,0),"")</f>
        <v>Boleta</v>
      </c>
      <c r="D1031" s="4" t="str">
        <f t="shared" si="51"/>
        <v>Falabella - CONTADO / CASH - PE 3738 FALABELLA No 2533353799 Basado en Entregas</v>
      </c>
      <c r="E1031" s="19">
        <v>45499</v>
      </c>
      <c r="F1031" s="20" t="s">
        <v>842</v>
      </c>
      <c r="G1031" s="20" t="s">
        <v>3574</v>
      </c>
      <c r="H1031" s="20" t="s">
        <v>44</v>
      </c>
      <c r="I1031" s="20" t="s">
        <v>45</v>
      </c>
      <c r="J1031" s="20" t="s">
        <v>3575</v>
      </c>
      <c r="K1031" s="20" t="s">
        <v>3576</v>
      </c>
      <c r="L1031" s="20" t="s">
        <v>3577</v>
      </c>
      <c r="M1031" s="20"/>
      <c r="N1031" s="21">
        <v>49.5</v>
      </c>
      <c r="O1031" s="21">
        <v>0</v>
      </c>
      <c r="P1031" s="20"/>
      <c r="Q1031" s="19">
        <v>45499</v>
      </c>
      <c r="R1031" s="20"/>
      <c r="S1031" s="19">
        <v>45499</v>
      </c>
      <c r="T1031" s="20" t="s">
        <v>49</v>
      </c>
      <c r="U1031" s="20">
        <v>999077</v>
      </c>
      <c r="V1031" s="20">
        <v>240002215</v>
      </c>
      <c r="W1031" s="20" t="s">
        <v>847</v>
      </c>
      <c r="X1031" s="20" t="s">
        <v>274</v>
      </c>
      <c r="Y1031" s="20" t="s">
        <v>52</v>
      </c>
      <c r="Z1031" s="20" t="s">
        <v>3578</v>
      </c>
      <c r="AA1031" s="20" t="s">
        <v>808</v>
      </c>
      <c r="AB1031" s="20" t="s">
        <v>54</v>
      </c>
      <c r="AC1031" s="20" t="s">
        <v>167</v>
      </c>
      <c r="AD1031" s="20" t="s">
        <v>56</v>
      </c>
      <c r="AE1031" s="20" t="s">
        <v>1838</v>
      </c>
      <c r="AF1031" t="e">
        <f>VLOOKUP(L1031,Contactos!B:B,1,0)</f>
        <v>#N/A</v>
      </c>
    </row>
    <row r="1032" spans="1:32" ht="63.75" x14ac:dyDescent="0.2">
      <c r="A1032" s="4">
        <f t="shared" si="49"/>
        <v>1030</v>
      </c>
      <c r="B1032" s="4" t="str">
        <f t="shared" si="50"/>
        <v>B010-00020108</v>
      </c>
      <c r="C1032" s="4" t="str">
        <f>IFERROR(VLOOKUP(F1032,Tablas!$A$1:$B$3,2,0),"")</f>
        <v>Boleta</v>
      </c>
      <c r="D1032" s="4" t="str">
        <f t="shared" si="51"/>
        <v>Falabella - CONTADO / CASH - PE 4331 FALABELLA No 2557752816 Basado en Entregas</v>
      </c>
      <c r="E1032" s="19">
        <v>45527</v>
      </c>
      <c r="F1032" s="20" t="s">
        <v>842</v>
      </c>
      <c r="G1032" s="20" t="s">
        <v>3579</v>
      </c>
      <c r="H1032" s="20" t="s">
        <v>44</v>
      </c>
      <c r="I1032" s="20" t="s">
        <v>45</v>
      </c>
      <c r="J1032" s="20" t="s">
        <v>3580</v>
      </c>
      <c r="K1032" s="20" t="s">
        <v>3581</v>
      </c>
      <c r="L1032" s="20" t="s">
        <v>3582</v>
      </c>
      <c r="M1032" s="20"/>
      <c r="N1032" s="21">
        <v>49.5</v>
      </c>
      <c r="O1032" s="21">
        <v>0</v>
      </c>
      <c r="P1032" s="20"/>
      <c r="Q1032" s="19">
        <v>45527</v>
      </c>
      <c r="R1032" s="20"/>
      <c r="S1032" s="19">
        <v>45527</v>
      </c>
      <c r="T1032" s="20" t="s">
        <v>49</v>
      </c>
      <c r="U1032" s="20">
        <v>1012377</v>
      </c>
      <c r="V1032" s="20">
        <v>240002645</v>
      </c>
      <c r="W1032" s="20" t="s">
        <v>847</v>
      </c>
      <c r="X1032" s="20" t="s">
        <v>274</v>
      </c>
      <c r="Y1032" s="20" t="s">
        <v>52</v>
      </c>
      <c r="Z1032" s="20" t="s">
        <v>3583</v>
      </c>
      <c r="AA1032" s="20" t="s">
        <v>3584</v>
      </c>
      <c r="AB1032" s="20" t="s">
        <v>54</v>
      </c>
      <c r="AC1032" s="20" t="s">
        <v>167</v>
      </c>
      <c r="AD1032" s="20" t="s">
        <v>56</v>
      </c>
      <c r="AE1032" s="20" t="s">
        <v>1838</v>
      </c>
      <c r="AF1032" t="e">
        <f>VLOOKUP(L1032,Contactos!B:B,1,0)</f>
        <v>#N/A</v>
      </c>
    </row>
    <row r="1033" spans="1:32" ht="63.75" x14ac:dyDescent="0.2">
      <c r="A1033" s="4">
        <f t="shared" si="49"/>
        <v>1031</v>
      </c>
      <c r="B1033" s="4" t="str">
        <f t="shared" si="50"/>
        <v>B010-00020179</v>
      </c>
      <c r="C1033" s="4" t="str">
        <f>IFERROR(VLOOKUP(F1033,Tablas!$A$1:$B$3,2,0),"")</f>
        <v>Boleta</v>
      </c>
      <c r="D1033" s="4" t="str">
        <f t="shared" si="51"/>
        <v>Ripley - CONTADO / CASH - PE 4415 RIPLEY n.º 6784807402-A Basado en Entregas</v>
      </c>
      <c r="E1033" s="19">
        <v>45530</v>
      </c>
      <c r="F1033" s="20" t="s">
        <v>842</v>
      </c>
      <c r="G1033" s="20" t="s">
        <v>3585</v>
      </c>
      <c r="H1033" s="20" t="s">
        <v>44</v>
      </c>
      <c r="I1033" s="20" t="s">
        <v>45</v>
      </c>
      <c r="J1033" s="20" t="s">
        <v>3586</v>
      </c>
      <c r="K1033" s="20" t="s">
        <v>3587</v>
      </c>
      <c r="L1033" s="20" t="s">
        <v>3588</v>
      </c>
      <c r="M1033" s="20"/>
      <c r="N1033" s="21">
        <v>49.5</v>
      </c>
      <c r="O1033" s="21">
        <v>0</v>
      </c>
      <c r="P1033" s="20"/>
      <c r="Q1033" s="19">
        <v>45530</v>
      </c>
      <c r="R1033" s="20"/>
      <c r="S1033" s="19">
        <v>45530</v>
      </c>
      <c r="T1033" s="20" t="s">
        <v>49</v>
      </c>
      <c r="U1033" s="20">
        <v>1013398</v>
      </c>
      <c r="V1033" s="20">
        <v>240002716</v>
      </c>
      <c r="W1033" s="20" t="s">
        <v>847</v>
      </c>
      <c r="X1033" s="20" t="s">
        <v>274</v>
      </c>
      <c r="Y1033" s="20" t="s">
        <v>52</v>
      </c>
      <c r="Z1033" s="20" t="s">
        <v>3589</v>
      </c>
      <c r="AA1033" s="20" t="s">
        <v>372</v>
      </c>
      <c r="AB1033" s="20" t="s">
        <v>54</v>
      </c>
      <c r="AC1033" s="20" t="s">
        <v>167</v>
      </c>
      <c r="AD1033" s="20" t="s">
        <v>56</v>
      </c>
      <c r="AE1033" s="20" t="s">
        <v>2574</v>
      </c>
      <c r="AF1033" t="e">
        <f>VLOOKUP(L1033,Contactos!B:B,1,0)</f>
        <v>#N/A</v>
      </c>
    </row>
    <row r="1034" spans="1:32" ht="63.75" x14ac:dyDescent="0.2">
      <c r="A1034" s="4">
        <f t="shared" si="49"/>
        <v>1032</v>
      </c>
      <c r="B1034" s="4" t="str">
        <f t="shared" si="50"/>
        <v>B010-00020265</v>
      </c>
      <c r="C1034" s="4" t="str">
        <f>IFERROR(VLOOKUP(F1034,Tablas!$A$1:$B$3,2,0),"")</f>
        <v>Boleta</v>
      </c>
      <c r="D1034" s="4" t="str">
        <f t="shared" si="51"/>
        <v>Falabella - CONTADO / CASH - PE 4556 FALABELLA No 2565211524 Basado en Entregas</v>
      </c>
      <c r="E1034" s="19">
        <v>45538</v>
      </c>
      <c r="F1034" s="20" t="s">
        <v>842</v>
      </c>
      <c r="G1034" s="20" t="s">
        <v>3590</v>
      </c>
      <c r="H1034" s="20" t="s">
        <v>44</v>
      </c>
      <c r="I1034" s="20" t="s">
        <v>45</v>
      </c>
      <c r="J1034" s="20" t="s">
        <v>3591</v>
      </c>
      <c r="K1034" s="20" t="s">
        <v>3592</v>
      </c>
      <c r="L1034" s="20" t="s">
        <v>3593</v>
      </c>
      <c r="M1034" s="20"/>
      <c r="N1034" s="21">
        <v>49.5</v>
      </c>
      <c r="O1034" s="21">
        <v>0</v>
      </c>
      <c r="P1034" s="20"/>
      <c r="Q1034" s="19">
        <v>45538</v>
      </c>
      <c r="R1034" s="20"/>
      <c r="S1034" s="19">
        <v>45538</v>
      </c>
      <c r="T1034" s="20" t="s">
        <v>49</v>
      </c>
      <c r="U1034" s="20">
        <v>1017920</v>
      </c>
      <c r="V1034" s="20">
        <v>240002802</v>
      </c>
      <c r="W1034" s="20" t="s">
        <v>847</v>
      </c>
      <c r="X1034" s="20" t="s">
        <v>274</v>
      </c>
      <c r="Y1034" s="20" t="s">
        <v>52</v>
      </c>
      <c r="Z1034" s="20" t="s">
        <v>3594</v>
      </c>
      <c r="AA1034" s="20" t="s">
        <v>372</v>
      </c>
      <c r="AB1034" s="20" t="s">
        <v>54</v>
      </c>
      <c r="AC1034" s="20" t="s">
        <v>167</v>
      </c>
      <c r="AD1034" s="20" t="s">
        <v>56</v>
      </c>
      <c r="AE1034" s="20" t="s">
        <v>1838</v>
      </c>
      <c r="AF1034" t="e">
        <f>VLOOKUP(L1034,Contactos!B:B,1,0)</f>
        <v>#N/A</v>
      </c>
    </row>
    <row r="1035" spans="1:32" ht="63.75" x14ac:dyDescent="0.2">
      <c r="A1035" s="4">
        <f t="shared" si="49"/>
        <v>1033</v>
      </c>
      <c r="B1035" s="4" t="str">
        <f t="shared" si="50"/>
        <v>B010-00020470</v>
      </c>
      <c r="C1035" s="4" t="str">
        <f>IFERROR(VLOOKUP(F1035,Tablas!$A$1:$B$3,2,0),"")</f>
        <v>Boleta</v>
      </c>
      <c r="D1035" s="4" t="str">
        <f t="shared" si="51"/>
        <v>Falabella - CONTADO / CASH - PE 4944 FALABELLA No 2579665755 Basado en Entregas</v>
      </c>
      <c r="E1035" s="19">
        <v>45555</v>
      </c>
      <c r="F1035" s="20" t="s">
        <v>842</v>
      </c>
      <c r="G1035" s="20" t="s">
        <v>3595</v>
      </c>
      <c r="H1035" s="20" t="s">
        <v>44</v>
      </c>
      <c r="I1035" s="20" t="s">
        <v>45</v>
      </c>
      <c r="J1035" s="20" t="s">
        <v>3596</v>
      </c>
      <c r="K1035" s="20" t="s">
        <v>3597</v>
      </c>
      <c r="L1035" s="20" t="s">
        <v>3598</v>
      </c>
      <c r="M1035" s="20"/>
      <c r="N1035" s="21">
        <v>49.5</v>
      </c>
      <c r="O1035" s="21">
        <v>0</v>
      </c>
      <c r="P1035" s="20"/>
      <c r="Q1035" s="19">
        <v>45555</v>
      </c>
      <c r="R1035" s="20"/>
      <c r="S1035" s="19">
        <v>45555</v>
      </c>
      <c r="T1035" s="20" t="s">
        <v>49</v>
      </c>
      <c r="U1035" s="20">
        <v>1027031</v>
      </c>
      <c r="V1035" s="20">
        <v>240003007</v>
      </c>
      <c r="W1035" s="20" t="s">
        <v>847</v>
      </c>
      <c r="X1035" s="20" t="s">
        <v>274</v>
      </c>
      <c r="Y1035" s="20" t="s">
        <v>52</v>
      </c>
      <c r="Z1035" s="20" t="s">
        <v>3599</v>
      </c>
      <c r="AA1035" s="20" t="s">
        <v>372</v>
      </c>
      <c r="AB1035" s="20" t="s">
        <v>54</v>
      </c>
      <c r="AC1035" s="20" t="s">
        <v>167</v>
      </c>
      <c r="AD1035" s="20" t="s">
        <v>56</v>
      </c>
      <c r="AE1035" s="20" t="s">
        <v>1838</v>
      </c>
      <c r="AF1035" t="e">
        <f>VLOOKUP(L1035,Contactos!B:B,1,0)</f>
        <v>#N/A</v>
      </c>
    </row>
    <row r="1036" spans="1:32" ht="63.75" x14ac:dyDescent="0.2">
      <c r="A1036" s="4">
        <f t="shared" si="49"/>
        <v>1034</v>
      </c>
      <c r="B1036" s="4" t="str">
        <f t="shared" si="50"/>
        <v>B010-00019196</v>
      </c>
      <c r="C1036" s="4" t="str">
        <f>IFERROR(VLOOKUP(F1036,Tablas!$A$1:$B$3,2,0),"")</f>
        <v>Boleta</v>
      </c>
      <c r="D1036" s="4" t="str">
        <f t="shared" si="51"/>
        <v>Falabella - CONTADO / CASH - PE 2783 FALABELLA Basado en Entregas 09-0007-00000</v>
      </c>
      <c r="E1036" s="19">
        <v>45448</v>
      </c>
      <c r="F1036" s="20" t="s">
        <v>842</v>
      </c>
      <c r="G1036" s="20" t="s">
        <v>3600</v>
      </c>
      <c r="H1036" s="20" t="s">
        <v>44</v>
      </c>
      <c r="I1036" s="20" t="s">
        <v>45</v>
      </c>
      <c r="J1036" s="20" t="s">
        <v>3601</v>
      </c>
      <c r="K1036" s="20" t="s">
        <v>3602</v>
      </c>
      <c r="L1036" s="20" t="s">
        <v>3603</v>
      </c>
      <c r="M1036" s="20"/>
      <c r="N1036" s="21">
        <v>49.5</v>
      </c>
      <c r="O1036" s="21">
        <v>0</v>
      </c>
      <c r="P1036" s="20"/>
      <c r="Q1036" s="19">
        <v>45448</v>
      </c>
      <c r="R1036" s="20"/>
      <c r="S1036" s="19">
        <v>45448</v>
      </c>
      <c r="T1036" s="20" t="s">
        <v>49</v>
      </c>
      <c r="U1036" s="20">
        <v>977933</v>
      </c>
      <c r="V1036" s="20">
        <v>240001730</v>
      </c>
      <c r="W1036" s="20" t="s">
        <v>847</v>
      </c>
      <c r="X1036" s="20" t="s">
        <v>274</v>
      </c>
      <c r="Y1036" s="20" t="s">
        <v>52</v>
      </c>
      <c r="Z1036" s="20" t="s">
        <v>3604</v>
      </c>
      <c r="AA1036" s="20" t="s">
        <v>3605</v>
      </c>
      <c r="AB1036" s="20" t="s">
        <v>2671</v>
      </c>
      <c r="AC1036" s="20" t="s">
        <v>2671</v>
      </c>
      <c r="AD1036" s="20" t="s">
        <v>56</v>
      </c>
      <c r="AE1036" s="20" t="s">
        <v>1838</v>
      </c>
      <c r="AF1036" t="e">
        <f>VLOOKUP(L1036,Contactos!B:B,1,0)</f>
        <v>#N/A</v>
      </c>
    </row>
    <row r="1037" spans="1:32" ht="63.75" x14ac:dyDescent="0.2">
      <c r="A1037" s="4">
        <f t="shared" si="49"/>
        <v>1035</v>
      </c>
      <c r="B1037" s="4" t="str">
        <f t="shared" si="50"/>
        <v>B010-00016461</v>
      </c>
      <c r="C1037" s="4" t="str">
        <f>IFERROR(VLOOKUP(F1037,Tablas!$A$1:$B$3,2,0),"")</f>
        <v>Boleta</v>
      </c>
      <c r="D1037" s="4" t="str">
        <f t="shared" si="51"/>
        <v>Falabella - CONTADO / CASH - 230004234 Basado en Entregas 09-0010-00056944.</v>
      </c>
      <c r="E1037" s="19">
        <v>45196</v>
      </c>
      <c r="F1037" s="20" t="s">
        <v>842</v>
      </c>
      <c r="G1037" s="20" t="s">
        <v>3606</v>
      </c>
      <c r="H1037" s="20" t="s">
        <v>44</v>
      </c>
      <c r="I1037" s="20" t="s">
        <v>45</v>
      </c>
      <c r="J1037" s="20" t="s">
        <v>3607</v>
      </c>
      <c r="K1037" s="20" t="s">
        <v>3608</v>
      </c>
      <c r="L1037" s="20" t="s">
        <v>3609</v>
      </c>
      <c r="M1037" s="20"/>
      <c r="N1037" s="21">
        <v>49.5</v>
      </c>
      <c r="O1037" s="21">
        <v>0</v>
      </c>
      <c r="P1037" s="20"/>
      <c r="Q1037" s="19">
        <v>45196</v>
      </c>
      <c r="R1037" s="20"/>
      <c r="S1037" s="19">
        <v>45196</v>
      </c>
      <c r="T1037" s="20" t="s">
        <v>49</v>
      </c>
      <c r="U1037" s="20">
        <v>856391</v>
      </c>
      <c r="V1037" s="20">
        <v>230002774</v>
      </c>
      <c r="W1037" s="20" t="s">
        <v>847</v>
      </c>
      <c r="X1037" s="20" t="s">
        <v>274</v>
      </c>
      <c r="Y1037" s="20" t="s">
        <v>52</v>
      </c>
      <c r="Z1037" s="20" t="s">
        <v>3610</v>
      </c>
      <c r="AA1037" s="20" t="s">
        <v>3611</v>
      </c>
      <c r="AB1037" s="20" t="s">
        <v>2508</v>
      </c>
      <c r="AC1037" s="20" t="s">
        <v>167</v>
      </c>
      <c r="AD1037" s="20" t="s">
        <v>56</v>
      </c>
      <c r="AE1037" s="20" t="s">
        <v>1838</v>
      </c>
      <c r="AF1037" t="e">
        <f>VLOOKUP(L1037,Contactos!B:B,1,0)</f>
        <v>#N/A</v>
      </c>
    </row>
    <row r="1038" spans="1:32" ht="63.75" x14ac:dyDescent="0.2">
      <c r="A1038" s="4">
        <f t="shared" si="49"/>
        <v>1036</v>
      </c>
      <c r="B1038" s="4" t="str">
        <f t="shared" si="50"/>
        <v>B010-00015446</v>
      </c>
      <c r="C1038" s="4" t="str">
        <f>IFERROR(VLOOKUP(F1038,Tablas!$A$1:$B$3,2,0),"")</f>
        <v>Boleta</v>
      </c>
      <c r="D1038" s="4" t="str">
        <f t="shared" si="51"/>
        <v>Falabella - CONTADO / CASH - 230002541 Basado en Entregas 09-0010-00055410.</v>
      </c>
      <c r="E1038" s="19">
        <v>45096</v>
      </c>
      <c r="F1038" s="20" t="s">
        <v>842</v>
      </c>
      <c r="G1038" s="20" t="s">
        <v>3612</v>
      </c>
      <c r="H1038" s="20" t="s">
        <v>44</v>
      </c>
      <c r="I1038" s="20" t="s">
        <v>45</v>
      </c>
      <c r="J1038" s="20" t="s">
        <v>3613</v>
      </c>
      <c r="K1038" s="20" t="s">
        <v>3614</v>
      </c>
      <c r="L1038" s="20" t="s">
        <v>3615</v>
      </c>
      <c r="M1038" s="20"/>
      <c r="N1038" s="21">
        <v>49.5</v>
      </c>
      <c r="O1038" s="21">
        <v>0</v>
      </c>
      <c r="P1038" s="20"/>
      <c r="Q1038" s="19">
        <v>45096</v>
      </c>
      <c r="R1038" s="20"/>
      <c r="S1038" s="19">
        <v>45096</v>
      </c>
      <c r="T1038" s="20" t="s">
        <v>49</v>
      </c>
      <c r="U1038" s="20">
        <v>807765</v>
      </c>
      <c r="V1038" s="20">
        <v>230001668</v>
      </c>
      <c r="W1038" s="20" t="s">
        <v>847</v>
      </c>
      <c r="X1038" s="20" t="s">
        <v>274</v>
      </c>
      <c r="Y1038" s="20" t="s">
        <v>52</v>
      </c>
      <c r="Z1038" s="20" t="s">
        <v>3616</v>
      </c>
      <c r="AA1038" s="20" t="s">
        <v>3617</v>
      </c>
      <c r="AB1038" s="20" t="s">
        <v>3618</v>
      </c>
      <c r="AC1038" s="20" t="s">
        <v>3619</v>
      </c>
      <c r="AD1038" s="20" t="s">
        <v>56</v>
      </c>
      <c r="AE1038" s="20" t="s">
        <v>1838</v>
      </c>
      <c r="AF1038" t="e">
        <f>VLOOKUP(L1038,Contactos!B:B,1,0)</f>
        <v>#N/A</v>
      </c>
    </row>
    <row r="1039" spans="1:32" ht="63.75" x14ac:dyDescent="0.2">
      <c r="A1039" s="4">
        <f t="shared" si="49"/>
        <v>1037</v>
      </c>
      <c r="B1039" s="4" t="str">
        <f t="shared" si="50"/>
        <v>B010-00017680</v>
      </c>
      <c r="C1039" s="4" t="str">
        <f>IFERROR(VLOOKUP(F1039,Tablas!$A$1:$B$3,2,0),"")</f>
        <v>Boleta</v>
      </c>
      <c r="D1039" s="4" t="str">
        <f t="shared" si="51"/>
        <v>Falabella - CONTADO / CASH - PE 0268 FALABELLA Basado en Entregas 09-0010-00058</v>
      </c>
      <c r="E1039" s="19">
        <v>45313</v>
      </c>
      <c r="F1039" s="20" t="s">
        <v>842</v>
      </c>
      <c r="G1039" s="20" t="s">
        <v>3620</v>
      </c>
      <c r="H1039" s="20" t="s">
        <v>44</v>
      </c>
      <c r="I1039" s="20" t="s">
        <v>45</v>
      </c>
      <c r="J1039" s="20" t="s">
        <v>3621</v>
      </c>
      <c r="K1039" s="20" t="s">
        <v>3622</v>
      </c>
      <c r="L1039" s="20" t="s">
        <v>3623</v>
      </c>
      <c r="M1039" s="20"/>
      <c r="N1039" s="21">
        <v>49.5</v>
      </c>
      <c r="O1039" s="21">
        <v>0</v>
      </c>
      <c r="P1039" s="20"/>
      <c r="Q1039" s="19">
        <v>45313</v>
      </c>
      <c r="R1039" s="20"/>
      <c r="S1039" s="19">
        <v>45313</v>
      </c>
      <c r="T1039" s="20" t="s">
        <v>49</v>
      </c>
      <c r="U1039" s="20">
        <v>908059</v>
      </c>
      <c r="V1039" s="20">
        <v>240000151</v>
      </c>
      <c r="W1039" s="20" t="s">
        <v>847</v>
      </c>
      <c r="X1039" s="20" t="s">
        <v>274</v>
      </c>
      <c r="Y1039" s="20" t="s">
        <v>52</v>
      </c>
      <c r="Z1039" s="20" t="s">
        <v>3624</v>
      </c>
      <c r="AA1039" s="20" t="s">
        <v>3625</v>
      </c>
      <c r="AB1039" s="20" t="s">
        <v>248</v>
      </c>
      <c r="AC1039" s="20" t="s">
        <v>248</v>
      </c>
      <c r="AD1039" s="20" t="s">
        <v>56</v>
      </c>
      <c r="AE1039" s="20" t="s">
        <v>1838</v>
      </c>
      <c r="AF1039" t="e">
        <f>VLOOKUP(L1039,Contactos!B:B,1,0)</f>
        <v>#N/A</v>
      </c>
    </row>
    <row r="1040" spans="1:32" ht="63.75" x14ac:dyDescent="0.2">
      <c r="A1040" s="4">
        <f t="shared" si="49"/>
        <v>1038</v>
      </c>
      <c r="B1040" s="4" t="str">
        <f t="shared" si="50"/>
        <v>B010-00018142</v>
      </c>
      <c r="C1040" s="4" t="str">
        <f>IFERROR(VLOOKUP(F1040,Tablas!$A$1:$B$3,2,0),"")</f>
        <v>Boleta</v>
      </c>
      <c r="D1040" s="4" t="str">
        <f t="shared" si="51"/>
        <v>Falabella - CONTADO / CASH - Entregas - CMK073060400 Basado en Entregas 09-0010</v>
      </c>
      <c r="E1040" s="19">
        <v>45362</v>
      </c>
      <c r="F1040" s="20" t="s">
        <v>842</v>
      </c>
      <c r="G1040" s="20" t="s">
        <v>3626</v>
      </c>
      <c r="H1040" s="20" t="s">
        <v>44</v>
      </c>
      <c r="I1040" s="20" t="s">
        <v>45</v>
      </c>
      <c r="J1040" s="20" t="s">
        <v>3627</v>
      </c>
      <c r="K1040" s="20" t="s">
        <v>3628</v>
      </c>
      <c r="L1040" s="20" t="s">
        <v>3629</v>
      </c>
      <c r="M1040" s="20"/>
      <c r="N1040" s="21">
        <v>49.5</v>
      </c>
      <c r="O1040" s="21">
        <v>0</v>
      </c>
      <c r="P1040" s="20"/>
      <c r="Q1040" s="19">
        <v>45362</v>
      </c>
      <c r="R1040" s="20"/>
      <c r="S1040" s="19">
        <v>45362</v>
      </c>
      <c r="T1040" s="20" t="s">
        <v>49</v>
      </c>
      <c r="U1040" s="20">
        <v>931448</v>
      </c>
      <c r="V1040" s="20">
        <v>240000617</v>
      </c>
      <c r="W1040" s="20" t="s">
        <v>847</v>
      </c>
      <c r="X1040" s="20" t="s">
        <v>274</v>
      </c>
      <c r="Y1040" s="20" t="s">
        <v>52</v>
      </c>
      <c r="Z1040" s="20" t="s">
        <v>3630</v>
      </c>
      <c r="AA1040" s="20" t="s">
        <v>3631</v>
      </c>
      <c r="AB1040" s="20" t="s">
        <v>337</v>
      </c>
      <c r="AC1040" s="20" t="s">
        <v>337</v>
      </c>
      <c r="AD1040" s="20" t="s">
        <v>56</v>
      </c>
      <c r="AE1040" s="20" t="s">
        <v>1838</v>
      </c>
      <c r="AF1040" t="e">
        <f>VLOOKUP(L1040,Contactos!B:B,1,0)</f>
        <v>#N/A</v>
      </c>
    </row>
    <row r="1041" spans="1:32" ht="63.75" x14ac:dyDescent="0.2">
      <c r="A1041" s="4">
        <f t="shared" si="49"/>
        <v>1039</v>
      </c>
      <c r="B1041" s="4" t="str">
        <f t="shared" si="50"/>
        <v>B010-00019929</v>
      </c>
      <c r="C1041" s="4" t="str">
        <f>IFERROR(VLOOKUP(F1041,Tablas!$A$1:$B$3,2,0),"")</f>
        <v>Boleta</v>
      </c>
      <c r="D1041" s="4" t="str">
        <f t="shared" si="51"/>
        <v>Falabella - CONTADO / CASH - PE 3998 FALABELLA No 2546611572 Basado en Entregas</v>
      </c>
      <c r="E1041" s="19">
        <v>45512</v>
      </c>
      <c r="F1041" s="20" t="s">
        <v>842</v>
      </c>
      <c r="G1041" s="20" t="s">
        <v>3632</v>
      </c>
      <c r="H1041" s="20" t="s">
        <v>44</v>
      </c>
      <c r="I1041" s="20" t="s">
        <v>45</v>
      </c>
      <c r="J1041" s="20" t="s">
        <v>3633</v>
      </c>
      <c r="K1041" s="20" t="s">
        <v>3634</v>
      </c>
      <c r="L1041" s="20" t="s">
        <v>3635</v>
      </c>
      <c r="M1041" s="20"/>
      <c r="N1041" s="21">
        <v>49.5</v>
      </c>
      <c r="O1041" s="21">
        <v>0</v>
      </c>
      <c r="P1041" s="20"/>
      <c r="Q1041" s="19">
        <v>45512</v>
      </c>
      <c r="R1041" s="20"/>
      <c r="S1041" s="19">
        <v>45512</v>
      </c>
      <c r="T1041" s="20" t="s">
        <v>49</v>
      </c>
      <c r="U1041" s="20">
        <v>1005309</v>
      </c>
      <c r="V1041" s="20">
        <v>240002465</v>
      </c>
      <c r="W1041" s="20" t="s">
        <v>847</v>
      </c>
      <c r="X1041" s="20" t="s">
        <v>274</v>
      </c>
      <c r="Y1041" s="20" t="s">
        <v>52</v>
      </c>
      <c r="Z1041" s="20" t="s">
        <v>3636</v>
      </c>
      <c r="AA1041" s="20" t="s">
        <v>372</v>
      </c>
      <c r="AB1041" s="20" t="s">
        <v>54</v>
      </c>
      <c r="AC1041" s="20" t="s">
        <v>167</v>
      </c>
      <c r="AD1041" s="20" t="s">
        <v>56</v>
      </c>
      <c r="AE1041" s="20" t="s">
        <v>1838</v>
      </c>
      <c r="AF1041" t="e">
        <f>VLOOKUP(L1041,Contactos!B:B,1,0)</f>
        <v>#N/A</v>
      </c>
    </row>
    <row r="1042" spans="1:32" ht="63.75" x14ac:dyDescent="0.2">
      <c r="A1042" s="4">
        <f t="shared" si="49"/>
        <v>1040</v>
      </c>
      <c r="B1042" s="4" t="str">
        <f t="shared" si="50"/>
        <v>B010-00019630</v>
      </c>
      <c r="C1042" s="4" t="str">
        <f>IFERROR(VLOOKUP(F1042,Tablas!$A$1:$B$3,2,0),"")</f>
        <v>Boleta</v>
      </c>
      <c r="D1042" s="4" t="str">
        <f t="shared" si="51"/>
        <v>Falabella - CONTADO / CASH - PE 3644 FALABELLA No 2528395430 Basado en Entregas</v>
      </c>
      <c r="E1042" s="19">
        <v>45495</v>
      </c>
      <c r="F1042" s="20" t="s">
        <v>842</v>
      </c>
      <c r="G1042" s="20" t="s">
        <v>3637</v>
      </c>
      <c r="H1042" s="20" t="s">
        <v>44</v>
      </c>
      <c r="I1042" s="20" t="s">
        <v>45</v>
      </c>
      <c r="J1042" s="20" t="s">
        <v>3638</v>
      </c>
      <c r="K1042" s="20" t="s">
        <v>3639</v>
      </c>
      <c r="L1042" s="20" t="s">
        <v>3640</v>
      </c>
      <c r="M1042" s="20"/>
      <c r="N1042" s="21">
        <v>49.5</v>
      </c>
      <c r="O1042" s="21">
        <v>0</v>
      </c>
      <c r="P1042" s="20"/>
      <c r="Q1042" s="19">
        <v>45495</v>
      </c>
      <c r="R1042" s="20"/>
      <c r="S1042" s="19">
        <v>45495</v>
      </c>
      <c r="T1042" s="20" t="s">
        <v>49</v>
      </c>
      <c r="U1042" s="20">
        <v>997359</v>
      </c>
      <c r="V1042" s="20">
        <v>240002165</v>
      </c>
      <c r="W1042" s="20" t="s">
        <v>847</v>
      </c>
      <c r="X1042" s="20" t="s">
        <v>274</v>
      </c>
      <c r="Y1042" s="20" t="s">
        <v>52</v>
      </c>
      <c r="Z1042" s="20" t="s">
        <v>3641</v>
      </c>
      <c r="AA1042" s="20" t="s">
        <v>372</v>
      </c>
      <c r="AB1042" s="20" t="s">
        <v>54</v>
      </c>
      <c r="AC1042" s="20" t="s">
        <v>167</v>
      </c>
      <c r="AD1042" s="20" t="s">
        <v>56</v>
      </c>
      <c r="AE1042" s="20" t="s">
        <v>1838</v>
      </c>
      <c r="AF1042" t="e">
        <f>VLOOKUP(L1042,Contactos!B:B,1,0)</f>
        <v>#N/A</v>
      </c>
    </row>
    <row r="1043" spans="1:32" ht="38.25" x14ac:dyDescent="0.2">
      <c r="A1043" s="4">
        <f t="shared" si="49"/>
        <v>1041</v>
      </c>
      <c r="B1043" s="4" t="str">
        <f t="shared" si="50"/>
        <v>B010-00019073</v>
      </c>
      <c r="C1043" s="4" t="str">
        <f>IFERROR(VLOOKUP(F1043,Tablas!$A$1:$B$3,2,0),"")</f>
        <v>Boleta</v>
      </c>
      <c r="D1043" s="4" t="str">
        <f t="shared" si="51"/>
        <v xml:space="preserve"> - CONTADO / CASH - Facturas clientes - ERCAGV000691</v>
      </c>
      <c r="E1043" s="19">
        <v>45443</v>
      </c>
      <c r="F1043" s="20" t="s">
        <v>842</v>
      </c>
      <c r="G1043" s="20" t="s">
        <v>3642</v>
      </c>
      <c r="H1043" s="20" t="s">
        <v>44</v>
      </c>
      <c r="I1043" s="20" t="s">
        <v>45</v>
      </c>
      <c r="J1043" s="20" t="s">
        <v>3643</v>
      </c>
      <c r="K1043" s="20" t="s">
        <v>3644</v>
      </c>
      <c r="L1043" s="20" t="s">
        <v>3645</v>
      </c>
      <c r="M1043" s="20"/>
      <c r="N1043" s="21">
        <v>50</v>
      </c>
      <c r="O1043" s="21">
        <v>0</v>
      </c>
      <c r="P1043" s="20"/>
      <c r="Q1043" s="19">
        <v>45443</v>
      </c>
      <c r="R1043" s="20"/>
      <c r="S1043" s="19">
        <v>45443</v>
      </c>
      <c r="T1043" s="20" t="s">
        <v>49</v>
      </c>
      <c r="U1043" s="20">
        <v>973721</v>
      </c>
      <c r="V1043" s="20">
        <v>240001605</v>
      </c>
      <c r="W1043" s="20" t="s">
        <v>847</v>
      </c>
      <c r="X1043" s="20" t="s">
        <v>2795</v>
      </c>
      <c r="Y1043" s="20" t="s">
        <v>52</v>
      </c>
      <c r="Z1043" s="20" t="s">
        <v>3646</v>
      </c>
      <c r="AA1043" s="20" t="s">
        <v>457</v>
      </c>
      <c r="AB1043" s="20" t="s">
        <v>54</v>
      </c>
      <c r="AC1043" s="20" t="s">
        <v>167</v>
      </c>
      <c r="AD1043" s="20" t="s">
        <v>56</v>
      </c>
      <c r="AE1043" s="20"/>
      <c r="AF1043" t="e">
        <f>VLOOKUP(L1043,Contactos!B:B,1,0)</f>
        <v>#N/A</v>
      </c>
    </row>
    <row r="1044" spans="1:32" ht="25.5" x14ac:dyDescent="0.2">
      <c r="A1044" s="4">
        <f t="shared" si="49"/>
        <v>1042</v>
      </c>
      <c r="B1044" s="4" t="str">
        <f t="shared" si="50"/>
        <v/>
      </c>
      <c r="C1044" s="4" t="str">
        <f>IFERROR(VLOOKUP(F1044,Tablas!$A$1:$B$3,2,0),"")</f>
        <v/>
      </c>
      <c r="D1044" s="4" t="str">
        <f t="shared" si="51"/>
        <v xml:space="preserve"> - CONTADO ADELANTADO / CASH IN ADVANCE - Dif. en cambio</v>
      </c>
      <c r="E1044" s="19">
        <v>45291</v>
      </c>
      <c r="F1044" s="20" t="s">
        <v>27</v>
      </c>
      <c r="G1044" s="20"/>
      <c r="H1044" s="20" t="s">
        <v>80</v>
      </c>
      <c r="I1044" s="20" t="s">
        <v>81</v>
      </c>
      <c r="J1044" s="20" t="s">
        <v>204</v>
      </c>
      <c r="K1044" s="20" t="s">
        <v>204</v>
      </c>
      <c r="L1044" s="20" t="s">
        <v>205</v>
      </c>
      <c r="M1044" s="20"/>
      <c r="N1044" s="21">
        <v>50.37</v>
      </c>
      <c r="O1044" s="21">
        <v>0</v>
      </c>
      <c r="P1044" s="20"/>
      <c r="Q1044" s="19">
        <v>45291</v>
      </c>
      <c r="R1044" s="20"/>
      <c r="S1044" s="20"/>
      <c r="T1044" s="20" t="s">
        <v>70</v>
      </c>
      <c r="U1044" s="20">
        <v>921811</v>
      </c>
      <c r="V1044" s="20">
        <v>230042429</v>
      </c>
      <c r="W1044" s="20" t="s">
        <v>50</v>
      </c>
      <c r="X1044" s="20" t="s">
        <v>841</v>
      </c>
      <c r="Y1044" s="20" t="s">
        <v>37</v>
      </c>
      <c r="Z1044" s="20" t="s">
        <v>63</v>
      </c>
      <c r="AA1044" s="20" t="s">
        <v>209</v>
      </c>
      <c r="AB1044" s="20"/>
      <c r="AC1044" s="20"/>
      <c r="AD1044" s="20" t="s">
        <v>210</v>
      </c>
      <c r="AE1044" s="20"/>
      <c r="AF1044" t="str">
        <f>VLOOKUP(L1044,Contactos!B:B,1,0)</f>
        <v>BEIJING YI LONG XIANG TECHNOLOGY CO.LTD</v>
      </c>
    </row>
    <row r="1045" spans="1:32" ht="63.75" x14ac:dyDescent="0.2">
      <c r="A1045" s="4">
        <f t="shared" si="49"/>
        <v>1043</v>
      </c>
      <c r="B1045" s="4" t="str">
        <f t="shared" si="50"/>
        <v>B010-00019858</v>
      </c>
      <c r="C1045" s="4" t="str">
        <f>IFERROR(VLOOKUP(F1045,Tablas!$A$1:$B$3,2,0),"")</f>
        <v>Boleta</v>
      </c>
      <c r="D1045" s="4" t="str">
        <f t="shared" si="51"/>
        <v>Ecom - CONTADO / CASH - PE 3883 TEL: 966687146 RECOJO Basado en Pedidos de</v>
      </c>
      <c r="E1045" s="19">
        <v>45506</v>
      </c>
      <c r="F1045" s="20" t="s">
        <v>842</v>
      </c>
      <c r="G1045" s="20" t="s">
        <v>3647</v>
      </c>
      <c r="H1045" s="20" t="s">
        <v>44</v>
      </c>
      <c r="I1045" s="20" t="s">
        <v>45</v>
      </c>
      <c r="J1045" s="20" t="s">
        <v>3648</v>
      </c>
      <c r="K1045" s="20" t="s">
        <v>3649</v>
      </c>
      <c r="L1045" s="20" t="s">
        <v>3650</v>
      </c>
      <c r="M1045" s="20"/>
      <c r="N1045" s="21">
        <v>50.4</v>
      </c>
      <c r="O1045" s="21">
        <v>0</v>
      </c>
      <c r="P1045" s="20"/>
      <c r="Q1045" s="19">
        <v>45506</v>
      </c>
      <c r="R1045" s="20"/>
      <c r="S1045" s="19">
        <v>45506</v>
      </c>
      <c r="T1045" s="20" t="s">
        <v>49</v>
      </c>
      <c r="U1045" s="20">
        <v>1003427</v>
      </c>
      <c r="V1045" s="20">
        <v>240002394</v>
      </c>
      <c r="W1045" s="20" t="s">
        <v>847</v>
      </c>
      <c r="X1045" s="20" t="s">
        <v>274</v>
      </c>
      <c r="Y1045" s="20" t="s">
        <v>52</v>
      </c>
      <c r="Z1045" s="20" t="s">
        <v>3651</v>
      </c>
      <c r="AA1045" s="20" t="s">
        <v>3652</v>
      </c>
      <c r="AB1045" s="20" t="s">
        <v>3653</v>
      </c>
      <c r="AC1045" s="20" t="s">
        <v>689</v>
      </c>
      <c r="AD1045" s="20" t="s">
        <v>56</v>
      </c>
      <c r="AE1045" s="20" t="s">
        <v>864</v>
      </c>
      <c r="AF1045" t="e">
        <f>VLOOKUP(L1045,Contactos!B:B,1,0)</f>
        <v>#N/A</v>
      </c>
    </row>
    <row r="1046" spans="1:32" ht="25.5" x14ac:dyDescent="0.2">
      <c r="A1046" s="4">
        <f t="shared" si="49"/>
        <v>1044</v>
      </c>
      <c r="B1046" s="4" t="str">
        <f t="shared" si="50"/>
        <v/>
      </c>
      <c r="C1046" s="4" t="str">
        <f>IFERROR(VLOOKUP(F1046,Tablas!$A$1:$B$3,2,0),"")</f>
        <v/>
      </c>
      <c r="D1046" s="4" t="str">
        <f t="shared" si="51"/>
        <v xml:space="preserve"> - CONTADO / CASH - Dif. en cambio</v>
      </c>
      <c r="E1046" s="19">
        <v>44865</v>
      </c>
      <c r="F1046" s="20" t="s">
        <v>27</v>
      </c>
      <c r="G1046" s="20"/>
      <c r="H1046" s="20" t="s">
        <v>44</v>
      </c>
      <c r="I1046" s="20" t="s">
        <v>45</v>
      </c>
      <c r="J1046" s="20" t="s">
        <v>396</v>
      </c>
      <c r="K1046" s="20" t="s">
        <v>397</v>
      </c>
      <c r="L1046" s="20" t="s">
        <v>398</v>
      </c>
      <c r="M1046" s="20" t="s">
        <v>33</v>
      </c>
      <c r="N1046" s="21">
        <v>50.99</v>
      </c>
      <c r="O1046" s="21">
        <v>0</v>
      </c>
      <c r="P1046" s="20"/>
      <c r="Q1046" s="19">
        <v>44865</v>
      </c>
      <c r="R1046" s="20"/>
      <c r="S1046" s="19">
        <v>44865</v>
      </c>
      <c r="T1046" s="20" t="s">
        <v>49</v>
      </c>
      <c r="U1046" s="20">
        <v>712628</v>
      </c>
      <c r="V1046" s="20">
        <v>220038951</v>
      </c>
      <c r="W1046" s="20" t="s">
        <v>50</v>
      </c>
      <c r="X1046" s="20" t="s">
        <v>841</v>
      </c>
      <c r="Y1046" s="20" t="s">
        <v>52</v>
      </c>
      <c r="Z1046" s="20" t="s">
        <v>63</v>
      </c>
      <c r="AA1046" s="20" t="s">
        <v>66</v>
      </c>
      <c r="AB1046" s="20" t="s">
        <v>66</v>
      </c>
      <c r="AC1046" s="20" t="s">
        <v>66</v>
      </c>
      <c r="AD1046" s="20" t="s">
        <v>56</v>
      </c>
      <c r="AE1046" s="20"/>
      <c r="AF1046" t="e">
        <f>VLOOKUP(L1046,Contactos!B:B,1,0)</f>
        <v>#N/A</v>
      </c>
    </row>
    <row r="1047" spans="1:32" ht="63.75" x14ac:dyDescent="0.2">
      <c r="A1047" s="4">
        <f t="shared" si="49"/>
        <v>1045</v>
      </c>
      <c r="B1047" s="4" t="str">
        <f t="shared" si="50"/>
        <v>B010-00019380</v>
      </c>
      <c r="C1047" s="4" t="str">
        <f>IFERROR(VLOOKUP(F1047,Tablas!$A$1:$B$3,2,0),"")</f>
        <v>Boleta</v>
      </c>
      <c r="D1047" s="4" t="str">
        <f t="shared" si="51"/>
        <v>Venta Asistida - CONTADO / CASH - PE 3171 TEL: 959521795 Basado en Entregas 09-0007-</v>
      </c>
      <c r="E1047" s="19">
        <v>45471</v>
      </c>
      <c r="F1047" s="20" t="s">
        <v>842</v>
      </c>
      <c r="G1047" s="20" t="s">
        <v>3654</v>
      </c>
      <c r="H1047" s="20" t="s">
        <v>44</v>
      </c>
      <c r="I1047" s="20" t="s">
        <v>45</v>
      </c>
      <c r="J1047" s="20" t="s">
        <v>3655</v>
      </c>
      <c r="K1047" s="20" t="s">
        <v>3656</v>
      </c>
      <c r="L1047" s="20" t="s">
        <v>3657</v>
      </c>
      <c r="M1047" s="20"/>
      <c r="N1047" s="21">
        <v>51.06</v>
      </c>
      <c r="O1047" s="21">
        <v>0</v>
      </c>
      <c r="P1047" s="20"/>
      <c r="Q1047" s="19">
        <v>45471</v>
      </c>
      <c r="R1047" s="20"/>
      <c r="S1047" s="19">
        <v>45471</v>
      </c>
      <c r="T1047" s="20" t="s">
        <v>49</v>
      </c>
      <c r="U1047" s="20">
        <v>987656</v>
      </c>
      <c r="V1047" s="20">
        <v>240001915</v>
      </c>
      <c r="W1047" s="20" t="s">
        <v>847</v>
      </c>
      <c r="X1047" s="20" t="s">
        <v>305</v>
      </c>
      <c r="Y1047" s="20" t="s">
        <v>52</v>
      </c>
      <c r="Z1047" s="20" t="s">
        <v>3658</v>
      </c>
      <c r="AA1047" s="20" t="s">
        <v>3659</v>
      </c>
      <c r="AB1047" s="20" t="s">
        <v>2446</v>
      </c>
      <c r="AC1047" s="20" t="s">
        <v>167</v>
      </c>
      <c r="AD1047" s="20" t="s">
        <v>56</v>
      </c>
      <c r="AE1047" s="20" t="s">
        <v>983</v>
      </c>
      <c r="AF1047" t="e">
        <f>VLOOKUP(L1047,Contactos!B:B,1,0)</f>
        <v>#N/A</v>
      </c>
    </row>
    <row r="1048" spans="1:32" ht="63.75" x14ac:dyDescent="0.2">
      <c r="A1048" s="4">
        <f t="shared" si="49"/>
        <v>1046</v>
      </c>
      <c r="B1048" s="4" t="str">
        <f t="shared" si="50"/>
        <v>B010-00020412</v>
      </c>
      <c r="C1048" s="4" t="str">
        <f>IFERROR(VLOOKUP(F1048,Tablas!$A$1:$B$3,2,0),"")</f>
        <v>Boleta</v>
      </c>
      <c r="D1048" s="4" t="str">
        <f t="shared" si="51"/>
        <v>Ripley - CONTADO / CASH - PE 4830 RIPLEYn.º 6806503001-A Basado en Entregas</v>
      </c>
      <c r="E1048" s="19">
        <v>45551</v>
      </c>
      <c r="F1048" s="20" t="s">
        <v>842</v>
      </c>
      <c r="G1048" s="20" t="s">
        <v>3660</v>
      </c>
      <c r="H1048" s="20" t="s">
        <v>44</v>
      </c>
      <c r="I1048" s="20" t="s">
        <v>45</v>
      </c>
      <c r="J1048" s="20" t="s">
        <v>3661</v>
      </c>
      <c r="K1048" s="20" t="s">
        <v>3662</v>
      </c>
      <c r="L1048" s="20" t="s">
        <v>3663</v>
      </c>
      <c r="M1048" s="20"/>
      <c r="N1048" s="21">
        <v>51.29</v>
      </c>
      <c r="O1048" s="21">
        <v>0</v>
      </c>
      <c r="P1048" s="20"/>
      <c r="Q1048" s="19">
        <v>45551</v>
      </c>
      <c r="R1048" s="20"/>
      <c r="S1048" s="19">
        <v>45551</v>
      </c>
      <c r="T1048" s="20" t="s">
        <v>49</v>
      </c>
      <c r="U1048" s="20">
        <v>1024996</v>
      </c>
      <c r="V1048" s="20">
        <v>240002949</v>
      </c>
      <c r="W1048" s="20" t="s">
        <v>847</v>
      </c>
      <c r="X1048" s="20" t="s">
        <v>305</v>
      </c>
      <c r="Y1048" s="20" t="s">
        <v>52</v>
      </c>
      <c r="Z1048" s="20" t="s">
        <v>3664</v>
      </c>
      <c r="AA1048" s="20" t="s">
        <v>372</v>
      </c>
      <c r="AB1048" s="20" t="s">
        <v>54</v>
      </c>
      <c r="AC1048" s="20" t="s">
        <v>167</v>
      </c>
      <c r="AD1048" s="20" t="s">
        <v>56</v>
      </c>
      <c r="AE1048" s="20" t="s">
        <v>2574</v>
      </c>
      <c r="AF1048" t="e">
        <f>VLOOKUP(L1048,Contactos!B:B,1,0)</f>
        <v>#N/A</v>
      </c>
    </row>
    <row r="1049" spans="1:32" ht="63.75" x14ac:dyDescent="0.2">
      <c r="A1049" s="4">
        <f t="shared" si="49"/>
        <v>1047</v>
      </c>
      <c r="B1049" s="4" t="str">
        <f t="shared" si="50"/>
        <v>B010-00020465</v>
      </c>
      <c r="C1049" s="4" t="str">
        <f>IFERROR(VLOOKUP(F1049,Tablas!$A$1:$B$3,2,0),"")</f>
        <v>Boleta</v>
      </c>
      <c r="D1049" s="4" t="str">
        <f t="shared" si="51"/>
        <v>Ripley - CONTADO / CASH - PE 4928 RIPLEY n.º 6809279001-A Basado en Entregas</v>
      </c>
      <c r="E1049" s="19">
        <v>45554</v>
      </c>
      <c r="F1049" s="20" t="s">
        <v>842</v>
      </c>
      <c r="G1049" s="20" t="s">
        <v>3665</v>
      </c>
      <c r="H1049" s="20" t="s">
        <v>44</v>
      </c>
      <c r="I1049" s="20" t="s">
        <v>45</v>
      </c>
      <c r="J1049" s="20" t="s">
        <v>3666</v>
      </c>
      <c r="K1049" s="20" t="s">
        <v>3667</v>
      </c>
      <c r="L1049" s="20" t="s">
        <v>3668</v>
      </c>
      <c r="M1049" s="20"/>
      <c r="N1049" s="21">
        <v>51.29</v>
      </c>
      <c r="O1049" s="21">
        <v>0</v>
      </c>
      <c r="P1049" s="20"/>
      <c r="Q1049" s="19">
        <v>45554</v>
      </c>
      <c r="R1049" s="20"/>
      <c r="S1049" s="19">
        <v>45554</v>
      </c>
      <c r="T1049" s="20" t="s">
        <v>49</v>
      </c>
      <c r="U1049" s="20">
        <v>1026649</v>
      </c>
      <c r="V1049" s="20">
        <v>240003002</v>
      </c>
      <c r="W1049" s="20" t="s">
        <v>847</v>
      </c>
      <c r="X1049" s="20" t="s">
        <v>305</v>
      </c>
      <c r="Y1049" s="20" t="s">
        <v>52</v>
      </c>
      <c r="Z1049" s="20" t="s">
        <v>3669</v>
      </c>
      <c r="AA1049" s="20" t="s">
        <v>372</v>
      </c>
      <c r="AB1049" s="20" t="s">
        <v>54</v>
      </c>
      <c r="AC1049" s="20" t="s">
        <v>167</v>
      </c>
      <c r="AD1049" s="20" t="s">
        <v>56</v>
      </c>
      <c r="AE1049" s="20" t="s">
        <v>2574</v>
      </c>
      <c r="AF1049" t="e">
        <f>VLOOKUP(L1049,Contactos!B:B,1,0)</f>
        <v>#N/A</v>
      </c>
    </row>
    <row r="1050" spans="1:32" ht="25.5" x14ac:dyDescent="0.2">
      <c r="A1050" s="4">
        <f t="shared" si="49"/>
        <v>1048</v>
      </c>
      <c r="B1050" s="4" t="str">
        <f t="shared" si="50"/>
        <v/>
      </c>
      <c r="C1050" s="4" t="str">
        <f>IFERROR(VLOOKUP(F1050,Tablas!$A$1:$B$3,2,0),"")</f>
        <v/>
      </c>
      <c r="D1050" s="4" t="str">
        <f t="shared" si="51"/>
        <v xml:space="preserve"> - CONTADO ADELANTADO / CASH IN ADVANCE - Dif. en cambio</v>
      </c>
      <c r="E1050" s="19">
        <v>45382</v>
      </c>
      <c r="F1050" s="20" t="s">
        <v>27</v>
      </c>
      <c r="G1050" s="20"/>
      <c r="H1050" s="20" t="s">
        <v>29</v>
      </c>
      <c r="I1050" s="20" t="s">
        <v>30</v>
      </c>
      <c r="J1050" s="20" t="s">
        <v>317</v>
      </c>
      <c r="K1050" s="20" t="s">
        <v>317</v>
      </c>
      <c r="L1050" s="20" t="s">
        <v>318</v>
      </c>
      <c r="M1050" s="20" t="s">
        <v>33</v>
      </c>
      <c r="N1050" s="21">
        <v>51.56</v>
      </c>
      <c r="O1050" s="21">
        <v>0</v>
      </c>
      <c r="P1050" s="20"/>
      <c r="Q1050" s="19">
        <v>45382</v>
      </c>
      <c r="R1050" s="20"/>
      <c r="S1050" s="20"/>
      <c r="T1050" s="20" t="s">
        <v>70</v>
      </c>
      <c r="U1050" s="20">
        <v>974249</v>
      </c>
      <c r="V1050" s="20">
        <v>240013694</v>
      </c>
      <c r="W1050" s="20" t="s">
        <v>50</v>
      </c>
      <c r="X1050" s="20" t="s">
        <v>841</v>
      </c>
      <c r="Y1050" s="20" t="s">
        <v>37</v>
      </c>
      <c r="Z1050" s="20" t="s">
        <v>63</v>
      </c>
      <c r="AA1050" s="20" t="s">
        <v>320</v>
      </c>
      <c r="AB1050" s="20"/>
      <c r="AC1050" s="20" t="s">
        <v>66</v>
      </c>
      <c r="AD1050" s="20" t="s">
        <v>321</v>
      </c>
      <c r="AE1050" s="20"/>
      <c r="AF1050" t="str">
        <f>VLOOKUP(L1050,Contactos!B:B,1,0)</f>
        <v>ANIMAL HOSPITAL</v>
      </c>
    </row>
    <row r="1051" spans="1:32" ht="63.75" x14ac:dyDescent="0.2">
      <c r="A1051" s="4">
        <f t="shared" si="49"/>
        <v>1049</v>
      </c>
      <c r="B1051" s="4" t="str">
        <f t="shared" si="50"/>
        <v>B010-00020442</v>
      </c>
      <c r="C1051" s="4" t="str">
        <f>IFERROR(VLOOKUP(F1051,Tablas!$A$1:$B$3,2,0),"")</f>
        <v>Boleta</v>
      </c>
      <c r="D1051" s="4" t="str">
        <f t="shared" si="51"/>
        <v>Nacional - CREDITO 30 DIAS / CREDIT 30 DAYS - Ofertas de ventas - ERCAGV000359PEDIDO 4886 Basad</v>
      </c>
      <c r="E1051" s="19">
        <v>45554</v>
      </c>
      <c r="F1051" s="20" t="s">
        <v>842</v>
      </c>
      <c r="G1051" s="20" t="s">
        <v>3670</v>
      </c>
      <c r="H1051" s="20" t="s">
        <v>44</v>
      </c>
      <c r="I1051" s="20" t="s">
        <v>45</v>
      </c>
      <c r="J1051" s="20" t="s">
        <v>1181</v>
      </c>
      <c r="K1051" s="20" t="s">
        <v>1182</v>
      </c>
      <c r="L1051" s="20" t="s">
        <v>1183</v>
      </c>
      <c r="M1051" s="20"/>
      <c r="N1051" s="21">
        <v>52.16</v>
      </c>
      <c r="O1051" s="21">
        <v>0</v>
      </c>
      <c r="P1051" s="20"/>
      <c r="Q1051" s="19">
        <v>45554</v>
      </c>
      <c r="R1051" s="20"/>
      <c r="S1051" s="19">
        <v>45584</v>
      </c>
      <c r="T1051" s="20" t="s">
        <v>643</v>
      </c>
      <c r="U1051" s="20">
        <v>1026265</v>
      </c>
      <c r="V1051" s="20">
        <v>240002979</v>
      </c>
      <c r="W1051" s="20" t="s">
        <v>847</v>
      </c>
      <c r="X1051" s="20" t="s">
        <v>848</v>
      </c>
      <c r="Y1051" s="20" t="s">
        <v>52</v>
      </c>
      <c r="Z1051" s="20" t="s">
        <v>3671</v>
      </c>
      <c r="AA1051" s="20" t="s">
        <v>457</v>
      </c>
      <c r="AB1051" s="20" t="s">
        <v>54</v>
      </c>
      <c r="AC1051" s="20" t="s">
        <v>167</v>
      </c>
      <c r="AD1051" s="20" t="s">
        <v>56</v>
      </c>
      <c r="AE1051" s="20" t="s">
        <v>1014</v>
      </c>
      <c r="AF1051" t="e">
        <f>VLOOKUP(L1051,Contactos!B:B,1,0)</f>
        <v>#N/A</v>
      </c>
    </row>
    <row r="1052" spans="1:32" ht="63.75" x14ac:dyDescent="0.2">
      <c r="A1052" s="4">
        <f t="shared" si="49"/>
        <v>1050</v>
      </c>
      <c r="B1052" s="4" t="str">
        <f t="shared" si="50"/>
        <v>B010-00020555</v>
      </c>
      <c r="C1052" s="4" t="str">
        <f>IFERROR(VLOOKUP(F1052,Tablas!$A$1:$B$3,2,0),"")</f>
        <v>Boleta</v>
      </c>
      <c r="D1052" s="4" t="str">
        <f t="shared" si="51"/>
        <v>Promart - Intercorp - CONTADO / CASH - PE 5165 PROMART 1465587990692-01 Basado en Entrega</v>
      </c>
      <c r="E1052" s="19">
        <v>45565</v>
      </c>
      <c r="F1052" s="20" t="s">
        <v>842</v>
      </c>
      <c r="G1052" s="20" t="s">
        <v>3672</v>
      </c>
      <c r="H1052" s="20" t="s">
        <v>44</v>
      </c>
      <c r="I1052" s="20" t="s">
        <v>45</v>
      </c>
      <c r="J1052" s="20" t="s">
        <v>3673</v>
      </c>
      <c r="K1052" s="20" t="s">
        <v>3674</v>
      </c>
      <c r="L1052" s="20" t="s">
        <v>3675</v>
      </c>
      <c r="M1052" s="20"/>
      <c r="N1052" s="21">
        <v>52.5</v>
      </c>
      <c r="O1052" s="21">
        <v>0</v>
      </c>
      <c r="P1052" s="20"/>
      <c r="Q1052" s="19">
        <v>45565</v>
      </c>
      <c r="R1052" s="20"/>
      <c r="S1052" s="19">
        <v>45565</v>
      </c>
      <c r="T1052" s="20" t="s">
        <v>49</v>
      </c>
      <c r="U1052" s="20">
        <v>1032339</v>
      </c>
      <c r="V1052" s="20">
        <v>240003092</v>
      </c>
      <c r="W1052" s="20" t="s">
        <v>847</v>
      </c>
      <c r="X1052" s="20" t="s">
        <v>305</v>
      </c>
      <c r="Y1052" s="20" t="s">
        <v>52</v>
      </c>
      <c r="Z1052" s="20" t="s">
        <v>3676</v>
      </c>
      <c r="AA1052" s="20" t="s">
        <v>1449</v>
      </c>
      <c r="AB1052" s="20" t="s">
        <v>54</v>
      </c>
      <c r="AC1052" s="20" t="s">
        <v>167</v>
      </c>
      <c r="AD1052" s="20" t="s">
        <v>56</v>
      </c>
      <c r="AE1052" s="20" t="s">
        <v>2596</v>
      </c>
      <c r="AF1052" t="e">
        <f>VLOOKUP(L1052,Contactos!B:B,1,0)</f>
        <v>#N/A</v>
      </c>
    </row>
    <row r="1053" spans="1:32" ht="63.75" x14ac:dyDescent="0.2">
      <c r="A1053" s="4">
        <f t="shared" si="49"/>
        <v>1051</v>
      </c>
      <c r="B1053" s="4" t="str">
        <f t="shared" si="50"/>
        <v>B010-00018924</v>
      </c>
      <c r="C1053" s="4" t="str">
        <f>IFERROR(VLOOKUP(F1053,Tablas!$A$1:$B$3,2,0),"")</f>
        <v>Boleta</v>
      </c>
      <c r="D1053" s="4" t="str">
        <f t="shared" si="51"/>
        <v>Venta Asistida - CONTADO / CASH - PE 2480 RECOGE: José Esmildor Obando Plasencia DNI</v>
      </c>
      <c r="E1053" s="19">
        <v>45433</v>
      </c>
      <c r="F1053" s="20" t="s">
        <v>842</v>
      </c>
      <c r="G1053" s="20" t="s">
        <v>3677</v>
      </c>
      <c r="H1053" s="20" t="s">
        <v>44</v>
      </c>
      <c r="I1053" s="20" t="s">
        <v>45</v>
      </c>
      <c r="J1053" s="20" t="s">
        <v>2411</v>
      </c>
      <c r="K1053" s="20" t="s">
        <v>2412</v>
      </c>
      <c r="L1053" s="20" t="s">
        <v>2413</v>
      </c>
      <c r="M1053" s="20"/>
      <c r="N1053" s="21">
        <v>52.57</v>
      </c>
      <c r="O1053" s="21">
        <v>0</v>
      </c>
      <c r="P1053" s="20"/>
      <c r="Q1053" s="19">
        <v>45433</v>
      </c>
      <c r="R1053" s="20"/>
      <c r="S1053" s="19">
        <v>45433</v>
      </c>
      <c r="T1053" s="20" t="s">
        <v>49</v>
      </c>
      <c r="U1053" s="20">
        <v>968131</v>
      </c>
      <c r="V1053" s="20">
        <v>240001402</v>
      </c>
      <c r="W1053" s="20" t="s">
        <v>847</v>
      </c>
      <c r="X1053" s="20" t="s">
        <v>305</v>
      </c>
      <c r="Y1053" s="20" t="s">
        <v>52</v>
      </c>
      <c r="Z1053" s="20" t="s">
        <v>3678</v>
      </c>
      <c r="AA1053" s="20" t="s">
        <v>2415</v>
      </c>
      <c r="AB1053" s="20" t="s">
        <v>309</v>
      </c>
      <c r="AC1053" s="20" t="s">
        <v>309</v>
      </c>
      <c r="AD1053" s="20" t="s">
        <v>56</v>
      </c>
      <c r="AE1053" s="20" t="s">
        <v>983</v>
      </c>
      <c r="AF1053" t="e">
        <f>VLOOKUP(L1053,Contactos!B:B,1,0)</f>
        <v>#N/A</v>
      </c>
    </row>
    <row r="1054" spans="1:32" ht="63.75" x14ac:dyDescent="0.2">
      <c r="A1054" s="4">
        <f t="shared" si="49"/>
        <v>1052</v>
      </c>
      <c r="B1054" s="4" t="str">
        <f t="shared" si="50"/>
        <v>B010-00020198</v>
      </c>
      <c r="C1054" s="4" t="str">
        <f>IFERROR(VLOOKUP(F1054,Tablas!$A$1:$B$3,2,0),"")</f>
        <v>Boleta</v>
      </c>
      <c r="D1054" s="4" t="str">
        <f t="shared" si="51"/>
        <v>Ripley - CONTADO / CASH - PE 4450 RIPLEY n.º 6786104901-A Basado en Entregas</v>
      </c>
      <c r="E1054" s="19">
        <v>45531</v>
      </c>
      <c r="F1054" s="20" t="s">
        <v>842</v>
      </c>
      <c r="G1054" s="20" t="s">
        <v>3679</v>
      </c>
      <c r="H1054" s="20" t="s">
        <v>44</v>
      </c>
      <c r="I1054" s="20" t="s">
        <v>45</v>
      </c>
      <c r="J1054" s="20" t="s">
        <v>3680</v>
      </c>
      <c r="K1054" s="20" t="s">
        <v>3681</v>
      </c>
      <c r="L1054" s="20" t="s">
        <v>3682</v>
      </c>
      <c r="M1054" s="20"/>
      <c r="N1054" s="21">
        <v>52.7</v>
      </c>
      <c r="O1054" s="21">
        <v>0</v>
      </c>
      <c r="P1054" s="20"/>
      <c r="Q1054" s="19">
        <v>45531</v>
      </c>
      <c r="R1054" s="20"/>
      <c r="S1054" s="19">
        <v>45531</v>
      </c>
      <c r="T1054" s="20" t="s">
        <v>49</v>
      </c>
      <c r="U1054" s="20">
        <v>1014142</v>
      </c>
      <c r="V1054" s="20">
        <v>240002735</v>
      </c>
      <c r="W1054" s="20" t="s">
        <v>847</v>
      </c>
      <c r="X1054" s="20" t="s">
        <v>305</v>
      </c>
      <c r="Y1054" s="20" t="s">
        <v>52</v>
      </c>
      <c r="Z1054" s="20" t="s">
        <v>3683</v>
      </c>
      <c r="AA1054" s="20" t="s">
        <v>372</v>
      </c>
      <c r="AB1054" s="20" t="s">
        <v>54</v>
      </c>
      <c r="AC1054" s="20" t="s">
        <v>167</v>
      </c>
      <c r="AD1054" s="20" t="s">
        <v>56</v>
      </c>
      <c r="AE1054" s="20" t="s">
        <v>2574</v>
      </c>
      <c r="AF1054" t="e">
        <f>VLOOKUP(L1054,Contactos!B:B,1,0)</f>
        <v>#N/A</v>
      </c>
    </row>
    <row r="1055" spans="1:32" ht="63.75" x14ac:dyDescent="0.2">
      <c r="A1055" s="4">
        <f t="shared" si="49"/>
        <v>1053</v>
      </c>
      <c r="B1055" s="4" t="str">
        <f t="shared" si="50"/>
        <v>B010-00019698</v>
      </c>
      <c r="C1055" s="4" t="str">
        <f>IFERROR(VLOOKUP(F1055,Tablas!$A$1:$B$3,2,0),"")</f>
        <v>Boleta</v>
      </c>
      <c r="D1055" s="4" t="str">
        <f t="shared" si="51"/>
        <v>Ripley - CONTADO / CASH - PE 3776 RIPLEY n.º 6756742001-A Basado en Entregas</v>
      </c>
      <c r="E1055" s="19">
        <v>45504</v>
      </c>
      <c r="F1055" s="20" t="s">
        <v>842</v>
      </c>
      <c r="G1055" s="20" t="s">
        <v>3684</v>
      </c>
      <c r="H1055" s="20" t="s">
        <v>44</v>
      </c>
      <c r="I1055" s="20" t="s">
        <v>45</v>
      </c>
      <c r="J1055" s="20" t="s">
        <v>3685</v>
      </c>
      <c r="K1055" s="20" t="s">
        <v>3686</v>
      </c>
      <c r="L1055" s="20" t="s">
        <v>3687</v>
      </c>
      <c r="M1055" s="20"/>
      <c r="N1055" s="21">
        <v>52.7</v>
      </c>
      <c r="O1055" s="21">
        <v>0</v>
      </c>
      <c r="P1055" s="20"/>
      <c r="Q1055" s="19">
        <v>45504</v>
      </c>
      <c r="R1055" s="20"/>
      <c r="S1055" s="19">
        <v>45504</v>
      </c>
      <c r="T1055" s="20" t="s">
        <v>49</v>
      </c>
      <c r="U1055" s="20">
        <v>1000151</v>
      </c>
      <c r="V1055" s="20">
        <v>240002233</v>
      </c>
      <c r="W1055" s="20" t="s">
        <v>847</v>
      </c>
      <c r="X1055" s="20" t="s">
        <v>305</v>
      </c>
      <c r="Y1055" s="20" t="s">
        <v>52</v>
      </c>
      <c r="Z1055" s="20" t="s">
        <v>3688</v>
      </c>
      <c r="AA1055" s="20" t="s">
        <v>372</v>
      </c>
      <c r="AB1055" s="20" t="s">
        <v>54</v>
      </c>
      <c r="AC1055" s="20" t="s">
        <v>167</v>
      </c>
      <c r="AD1055" s="20" t="s">
        <v>56</v>
      </c>
      <c r="AE1055" s="20" t="s">
        <v>2574</v>
      </c>
      <c r="AF1055" t="e">
        <f>VLOOKUP(L1055,Contactos!B:B,1,0)</f>
        <v>#N/A</v>
      </c>
    </row>
    <row r="1056" spans="1:32" ht="63.75" x14ac:dyDescent="0.2">
      <c r="A1056" s="4">
        <f t="shared" si="49"/>
        <v>1054</v>
      </c>
      <c r="B1056" s="4" t="str">
        <f t="shared" si="50"/>
        <v>B010-00018241</v>
      </c>
      <c r="C1056" s="4" t="str">
        <f>IFERROR(VLOOKUP(F1056,Tablas!$A$1:$B$3,2,0),"")</f>
        <v>Boleta</v>
      </c>
      <c r="D1056" s="4" t="str">
        <f t="shared" si="51"/>
        <v>Ecom - CONTADO / CASH - PE 1299 TEL: 987831324 Basado en Pedidos de client</v>
      </c>
      <c r="E1056" s="19">
        <v>45371</v>
      </c>
      <c r="F1056" s="20" t="s">
        <v>842</v>
      </c>
      <c r="G1056" s="20" t="s">
        <v>3689</v>
      </c>
      <c r="H1056" s="20" t="s">
        <v>44</v>
      </c>
      <c r="I1056" s="20" t="s">
        <v>45</v>
      </c>
      <c r="J1056" s="20" t="s">
        <v>805</v>
      </c>
      <c r="K1056" s="20" t="s">
        <v>806</v>
      </c>
      <c r="L1056" s="20" t="s">
        <v>807</v>
      </c>
      <c r="M1056" s="20"/>
      <c r="N1056" s="21">
        <v>52.75</v>
      </c>
      <c r="O1056" s="21">
        <v>0</v>
      </c>
      <c r="P1056" s="20"/>
      <c r="Q1056" s="19">
        <v>45371</v>
      </c>
      <c r="R1056" s="20"/>
      <c r="S1056" s="19">
        <v>45371</v>
      </c>
      <c r="T1056" s="20" t="s">
        <v>49</v>
      </c>
      <c r="U1056" s="20">
        <v>935745</v>
      </c>
      <c r="V1056" s="20">
        <v>240000716</v>
      </c>
      <c r="W1056" s="20" t="s">
        <v>847</v>
      </c>
      <c r="X1056" s="20" t="s">
        <v>274</v>
      </c>
      <c r="Y1056" s="20" t="s">
        <v>52</v>
      </c>
      <c r="Z1056" s="20" t="s">
        <v>3690</v>
      </c>
      <c r="AA1056" s="20" t="s">
        <v>3691</v>
      </c>
      <c r="AB1056" s="20" t="s">
        <v>436</v>
      </c>
      <c r="AC1056" s="20" t="s">
        <v>167</v>
      </c>
      <c r="AD1056" s="20" t="s">
        <v>56</v>
      </c>
      <c r="AE1056" s="20" t="s">
        <v>864</v>
      </c>
      <c r="AF1056" t="e">
        <f>VLOOKUP(L1056,Contactos!B:B,1,0)</f>
        <v>#N/A</v>
      </c>
    </row>
    <row r="1057" spans="1:32" ht="51" x14ac:dyDescent="0.2">
      <c r="A1057" s="4">
        <f t="shared" si="49"/>
        <v>1055</v>
      </c>
      <c r="B1057" s="4" t="str">
        <f t="shared" si="50"/>
        <v>B010-00019236</v>
      </c>
      <c r="C1057" s="4" t="str">
        <f>IFERROR(VLOOKUP(F1057,Tablas!$A$1:$B$3,2,0),"")</f>
        <v>Boleta</v>
      </c>
      <c r="D1057" s="4" t="str">
        <f t="shared" si="51"/>
        <v>Ripley - CONTADO / CASH - PE 2862 RIPLEY Basado en Entregas 09-0007-00000849</v>
      </c>
      <c r="E1057" s="19">
        <v>45454</v>
      </c>
      <c r="F1057" s="20" t="s">
        <v>842</v>
      </c>
      <c r="G1057" s="20" t="s">
        <v>3692</v>
      </c>
      <c r="H1057" s="20" t="s">
        <v>44</v>
      </c>
      <c r="I1057" s="20" t="s">
        <v>45</v>
      </c>
      <c r="J1057" s="20" t="s">
        <v>3693</v>
      </c>
      <c r="K1057" s="20" t="s">
        <v>3694</v>
      </c>
      <c r="L1057" s="20" t="s">
        <v>3695</v>
      </c>
      <c r="M1057" s="20"/>
      <c r="N1057" s="21">
        <v>52.92</v>
      </c>
      <c r="O1057" s="21">
        <v>0</v>
      </c>
      <c r="P1057" s="20"/>
      <c r="Q1057" s="19">
        <v>45454</v>
      </c>
      <c r="R1057" s="20"/>
      <c r="S1057" s="19">
        <v>45454</v>
      </c>
      <c r="T1057" s="20" t="s">
        <v>49</v>
      </c>
      <c r="U1057" s="20">
        <v>979802</v>
      </c>
      <c r="V1057" s="20">
        <v>240001771</v>
      </c>
      <c r="W1057" s="20" t="s">
        <v>847</v>
      </c>
      <c r="X1057" s="20" t="s">
        <v>274</v>
      </c>
      <c r="Y1057" s="20" t="s">
        <v>52</v>
      </c>
      <c r="Z1057" s="20" t="s">
        <v>3696</v>
      </c>
      <c r="AA1057" s="20" t="s">
        <v>808</v>
      </c>
      <c r="AB1057" s="20" t="s">
        <v>54</v>
      </c>
      <c r="AC1057" s="20" t="s">
        <v>167</v>
      </c>
      <c r="AD1057" s="20" t="s">
        <v>56</v>
      </c>
      <c r="AE1057" s="20" t="s">
        <v>2574</v>
      </c>
      <c r="AF1057" t="e">
        <f>VLOOKUP(L1057,Contactos!B:B,1,0)</f>
        <v>#N/A</v>
      </c>
    </row>
    <row r="1058" spans="1:32" ht="63.75" x14ac:dyDescent="0.2">
      <c r="A1058" s="4">
        <f t="shared" si="49"/>
        <v>1056</v>
      </c>
      <c r="B1058" s="4" t="str">
        <f t="shared" si="50"/>
        <v>B010-00018592</v>
      </c>
      <c r="C1058" s="4" t="str">
        <f>IFERROR(VLOOKUP(F1058,Tablas!$A$1:$B$3,2,0),"")</f>
        <v>Boleta</v>
      </c>
      <c r="D1058" s="4" t="str">
        <f t="shared" si="51"/>
        <v>Falabella - CONTADO / CASH - PE 1853 FALABELLA Basado en Entregas 09-0010-00059</v>
      </c>
      <c r="E1058" s="19">
        <v>45405</v>
      </c>
      <c r="F1058" s="20" t="s">
        <v>842</v>
      </c>
      <c r="G1058" s="20" t="s">
        <v>3697</v>
      </c>
      <c r="H1058" s="20" t="s">
        <v>44</v>
      </c>
      <c r="I1058" s="20" t="s">
        <v>45</v>
      </c>
      <c r="J1058" s="20" t="s">
        <v>3698</v>
      </c>
      <c r="K1058" s="20" t="s">
        <v>3699</v>
      </c>
      <c r="L1058" s="20" t="s">
        <v>3700</v>
      </c>
      <c r="M1058" s="20"/>
      <c r="N1058" s="21">
        <v>53.1</v>
      </c>
      <c r="O1058" s="21">
        <v>0</v>
      </c>
      <c r="P1058" s="20"/>
      <c r="Q1058" s="19">
        <v>45405</v>
      </c>
      <c r="R1058" s="20"/>
      <c r="S1058" s="19">
        <v>45405</v>
      </c>
      <c r="T1058" s="20" t="s">
        <v>49</v>
      </c>
      <c r="U1058" s="20">
        <v>952123</v>
      </c>
      <c r="V1058" s="20">
        <v>240001068</v>
      </c>
      <c r="W1058" s="20" t="s">
        <v>847</v>
      </c>
      <c r="X1058" s="20" t="s">
        <v>274</v>
      </c>
      <c r="Y1058" s="20" t="s">
        <v>52</v>
      </c>
      <c r="Z1058" s="20" t="s">
        <v>3701</v>
      </c>
      <c r="AA1058" s="20" t="s">
        <v>3702</v>
      </c>
      <c r="AB1058" s="20" t="s">
        <v>3456</v>
      </c>
      <c r="AC1058" s="20" t="s">
        <v>167</v>
      </c>
      <c r="AD1058" s="20" t="s">
        <v>56</v>
      </c>
      <c r="AE1058" s="20" t="s">
        <v>1838</v>
      </c>
      <c r="AF1058" t="e">
        <f>VLOOKUP(L1058,Contactos!B:B,1,0)</f>
        <v>#N/A</v>
      </c>
    </row>
    <row r="1059" spans="1:32" ht="51" x14ac:dyDescent="0.2">
      <c r="A1059" s="4">
        <f t="shared" si="49"/>
        <v>1057</v>
      </c>
      <c r="B1059" s="4" t="str">
        <f t="shared" si="50"/>
        <v>B010-00019284</v>
      </c>
      <c r="C1059" s="4" t="str">
        <f>IFERROR(VLOOKUP(F1059,Tablas!$A$1:$B$3,2,0),"")</f>
        <v>Boleta</v>
      </c>
      <c r="D1059" s="4" t="str">
        <f t="shared" si="51"/>
        <v>Ripley - CONTADO / CASH - PE 2952 RIPLEY Basado en Entregas 09-0007-00000928</v>
      </c>
      <c r="E1059" s="19">
        <v>45460</v>
      </c>
      <c r="F1059" s="20" t="s">
        <v>842</v>
      </c>
      <c r="G1059" s="20" t="s">
        <v>3703</v>
      </c>
      <c r="H1059" s="20" t="s">
        <v>44</v>
      </c>
      <c r="I1059" s="20" t="s">
        <v>45</v>
      </c>
      <c r="J1059" s="20" t="s">
        <v>3704</v>
      </c>
      <c r="K1059" s="20" t="s">
        <v>3705</v>
      </c>
      <c r="L1059" s="20" t="s">
        <v>3706</v>
      </c>
      <c r="M1059" s="20"/>
      <c r="N1059" s="21">
        <v>53.53</v>
      </c>
      <c r="O1059" s="21">
        <v>0</v>
      </c>
      <c r="P1059" s="20"/>
      <c r="Q1059" s="19">
        <v>45460</v>
      </c>
      <c r="R1059" s="20"/>
      <c r="S1059" s="19">
        <v>45460</v>
      </c>
      <c r="T1059" s="20" t="s">
        <v>49</v>
      </c>
      <c r="U1059" s="20">
        <v>982000</v>
      </c>
      <c r="V1059" s="20">
        <v>240001819</v>
      </c>
      <c r="W1059" s="20" t="s">
        <v>847</v>
      </c>
      <c r="X1059" s="20" t="s">
        <v>274</v>
      </c>
      <c r="Y1059" s="20" t="s">
        <v>52</v>
      </c>
      <c r="Z1059" s="20" t="s">
        <v>3707</v>
      </c>
      <c r="AA1059" s="20" t="s">
        <v>3708</v>
      </c>
      <c r="AB1059" s="20" t="s">
        <v>336</v>
      </c>
      <c r="AC1059" s="20" t="s">
        <v>167</v>
      </c>
      <c r="AD1059" s="20" t="s">
        <v>56</v>
      </c>
      <c r="AE1059" s="20" t="s">
        <v>2574</v>
      </c>
      <c r="AF1059" t="e">
        <f>VLOOKUP(L1059,Contactos!B:B,1,0)</f>
        <v>#N/A</v>
      </c>
    </row>
    <row r="1060" spans="1:32" ht="38.25" x14ac:dyDescent="0.2">
      <c r="A1060" s="4">
        <f t="shared" si="49"/>
        <v>1058</v>
      </c>
      <c r="B1060" s="4" t="str">
        <f t="shared" si="50"/>
        <v>F010-00021960</v>
      </c>
      <c r="C1060" s="4" t="str">
        <f>IFERROR(VLOOKUP(F1060,Tablas!$A$1:$B$3,2,0),"")</f>
        <v>Factura</v>
      </c>
      <c r="D1060" s="4" t="str">
        <f t="shared" si="51"/>
        <v>Falabella - CONTADO / CASH - Facturas clientes - C20547836473</v>
      </c>
      <c r="E1060" s="19">
        <v>45105</v>
      </c>
      <c r="F1060" s="20" t="s">
        <v>1001</v>
      </c>
      <c r="G1060" s="20" t="s">
        <v>3709</v>
      </c>
      <c r="H1060" s="20" t="s">
        <v>44</v>
      </c>
      <c r="I1060" s="20" t="s">
        <v>45</v>
      </c>
      <c r="J1060" s="20" t="s">
        <v>3710</v>
      </c>
      <c r="K1060" s="20" t="s">
        <v>3711</v>
      </c>
      <c r="L1060" s="20" t="s">
        <v>3712</v>
      </c>
      <c r="M1060" s="20"/>
      <c r="N1060" s="21">
        <v>54.09</v>
      </c>
      <c r="O1060" s="21">
        <v>0</v>
      </c>
      <c r="P1060" s="20"/>
      <c r="Q1060" s="19">
        <v>45105</v>
      </c>
      <c r="R1060" s="20"/>
      <c r="S1060" s="19">
        <v>45105</v>
      </c>
      <c r="T1060" s="20" t="s">
        <v>49</v>
      </c>
      <c r="U1060" s="20">
        <v>812476</v>
      </c>
      <c r="V1060" s="20">
        <v>230001999</v>
      </c>
      <c r="W1060" s="20" t="s">
        <v>847</v>
      </c>
      <c r="X1060" s="20" t="s">
        <v>274</v>
      </c>
      <c r="Y1060" s="20" t="s">
        <v>52</v>
      </c>
      <c r="Z1060" s="20" t="s">
        <v>3713</v>
      </c>
      <c r="AA1060" s="20" t="s">
        <v>3714</v>
      </c>
      <c r="AB1060" s="20" t="s">
        <v>1413</v>
      </c>
      <c r="AC1060" s="20" t="s">
        <v>167</v>
      </c>
      <c r="AD1060" s="20" t="s">
        <v>56</v>
      </c>
      <c r="AE1060" s="20" t="s">
        <v>1838</v>
      </c>
      <c r="AF1060" t="str">
        <f>VLOOKUP(L1060,Contactos!B:B,1,0)</f>
        <v>FALABELLA.COM S.A.C.</v>
      </c>
    </row>
    <row r="1061" spans="1:32" ht="63.75" x14ac:dyDescent="0.2">
      <c r="A1061" s="4">
        <f t="shared" si="49"/>
        <v>1059</v>
      </c>
      <c r="B1061" s="4" t="str">
        <f t="shared" si="50"/>
        <v>B010-00019213</v>
      </c>
      <c r="C1061" s="4" t="str">
        <f>IFERROR(VLOOKUP(F1061,Tablas!$A$1:$B$3,2,0),"")</f>
        <v>Boleta</v>
      </c>
      <c r="D1061" s="4" t="str">
        <f t="shared" si="51"/>
        <v>Falabella - CONTADO / CASH - PE 2826 FALABELLA Basado en Entregas 09-0007-00000</v>
      </c>
      <c r="E1061" s="19">
        <v>45453</v>
      </c>
      <c r="F1061" s="20" t="s">
        <v>842</v>
      </c>
      <c r="G1061" s="20" t="s">
        <v>3715</v>
      </c>
      <c r="H1061" s="20" t="s">
        <v>44</v>
      </c>
      <c r="I1061" s="20" t="s">
        <v>45</v>
      </c>
      <c r="J1061" s="20" t="s">
        <v>3716</v>
      </c>
      <c r="K1061" s="20" t="s">
        <v>3717</v>
      </c>
      <c r="L1061" s="20" t="s">
        <v>3718</v>
      </c>
      <c r="M1061" s="20"/>
      <c r="N1061" s="21">
        <v>54.1</v>
      </c>
      <c r="O1061" s="21">
        <v>0</v>
      </c>
      <c r="P1061" s="20"/>
      <c r="Q1061" s="19">
        <v>45453</v>
      </c>
      <c r="R1061" s="20"/>
      <c r="S1061" s="19">
        <v>45453</v>
      </c>
      <c r="T1061" s="20" t="s">
        <v>49</v>
      </c>
      <c r="U1061" s="20">
        <v>978926</v>
      </c>
      <c r="V1061" s="20">
        <v>240001747</v>
      </c>
      <c r="W1061" s="20" t="s">
        <v>847</v>
      </c>
      <c r="X1061" s="20" t="s">
        <v>305</v>
      </c>
      <c r="Y1061" s="20" t="s">
        <v>52</v>
      </c>
      <c r="Z1061" s="20" t="s">
        <v>3719</v>
      </c>
      <c r="AA1061" s="20" t="s">
        <v>3720</v>
      </c>
      <c r="AB1061" s="20" t="s">
        <v>3721</v>
      </c>
      <c r="AC1061" s="20" t="s">
        <v>3722</v>
      </c>
      <c r="AD1061" s="20" t="s">
        <v>56</v>
      </c>
      <c r="AE1061" s="20" t="s">
        <v>1838</v>
      </c>
      <c r="AF1061" t="e">
        <f>VLOOKUP(L1061,Contactos!B:B,1,0)</f>
        <v>#N/A</v>
      </c>
    </row>
    <row r="1062" spans="1:32" ht="63.75" x14ac:dyDescent="0.2">
      <c r="A1062" s="4">
        <f t="shared" si="49"/>
        <v>1060</v>
      </c>
      <c r="B1062" s="4" t="str">
        <f t="shared" si="50"/>
        <v>B010-00018521</v>
      </c>
      <c r="C1062" s="4" t="str">
        <f>IFERROR(VLOOKUP(F1062,Tablas!$A$1:$B$3,2,0),"")</f>
        <v>Boleta</v>
      </c>
      <c r="D1062" s="4" t="str">
        <f t="shared" si="51"/>
        <v>Ecom - CONTADO / CASH - PE 1746 TEL: 994553491 Basado en Pedidos de client</v>
      </c>
      <c r="E1062" s="19">
        <v>45399</v>
      </c>
      <c r="F1062" s="20" t="s">
        <v>842</v>
      </c>
      <c r="G1062" s="20" t="s">
        <v>3723</v>
      </c>
      <c r="H1062" s="20" t="s">
        <v>44</v>
      </c>
      <c r="I1062" s="20" t="s">
        <v>45</v>
      </c>
      <c r="J1062" s="20" t="s">
        <v>3724</v>
      </c>
      <c r="K1062" s="20" t="s">
        <v>3725</v>
      </c>
      <c r="L1062" s="20" t="s">
        <v>3726</v>
      </c>
      <c r="M1062" s="20"/>
      <c r="N1062" s="21">
        <v>54.37</v>
      </c>
      <c r="O1062" s="21">
        <v>0</v>
      </c>
      <c r="P1062" s="20"/>
      <c r="Q1062" s="19">
        <v>45399</v>
      </c>
      <c r="R1062" s="20"/>
      <c r="S1062" s="19">
        <v>45399</v>
      </c>
      <c r="T1062" s="20" t="s">
        <v>49</v>
      </c>
      <c r="U1062" s="20">
        <v>947509</v>
      </c>
      <c r="V1062" s="20">
        <v>240000997</v>
      </c>
      <c r="W1062" s="20" t="s">
        <v>847</v>
      </c>
      <c r="X1062" s="20" t="s">
        <v>305</v>
      </c>
      <c r="Y1062" s="20" t="s">
        <v>52</v>
      </c>
      <c r="Z1062" s="20" t="s">
        <v>3727</v>
      </c>
      <c r="AA1062" s="20" t="s">
        <v>3728</v>
      </c>
      <c r="AB1062" s="20" t="s">
        <v>956</v>
      </c>
      <c r="AC1062" s="20" t="s">
        <v>689</v>
      </c>
      <c r="AD1062" s="20" t="s">
        <v>56</v>
      </c>
      <c r="AE1062" s="20" t="s">
        <v>864</v>
      </c>
      <c r="AF1062" t="e">
        <f>VLOOKUP(L1062,Contactos!B:B,1,0)</f>
        <v>#N/A</v>
      </c>
    </row>
    <row r="1063" spans="1:32" ht="63.75" x14ac:dyDescent="0.2">
      <c r="A1063" s="4">
        <f t="shared" si="49"/>
        <v>1061</v>
      </c>
      <c r="B1063" s="4" t="str">
        <f t="shared" si="50"/>
        <v>B010-00019536</v>
      </c>
      <c r="C1063" s="4" t="str">
        <f>IFERROR(VLOOKUP(F1063,Tablas!$A$1:$B$3,2,0),"")</f>
        <v>Boleta</v>
      </c>
      <c r="D1063" s="4" t="str">
        <f t="shared" si="51"/>
        <v>Ripley - CONTADO / CASH - PE 3462 RIPLEY n.º 6710099001-A Basado en Entregas</v>
      </c>
      <c r="E1063" s="19">
        <v>45488</v>
      </c>
      <c r="F1063" s="20" t="s">
        <v>842</v>
      </c>
      <c r="G1063" s="20" t="s">
        <v>3729</v>
      </c>
      <c r="H1063" s="20" t="s">
        <v>44</v>
      </c>
      <c r="I1063" s="20" t="s">
        <v>45</v>
      </c>
      <c r="J1063" s="20" t="s">
        <v>3730</v>
      </c>
      <c r="K1063" s="20" t="s">
        <v>3731</v>
      </c>
      <c r="L1063" s="20" t="s">
        <v>3732</v>
      </c>
      <c r="M1063" s="20"/>
      <c r="N1063" s="21">
        <v>54.54</v>
      </c>
      <c r="O1063" s="21">
        <v>0</v>
      </c>
      <c r="P1063" s="20"/>
      <c r="Q1063" s="19">
        <v>45488</v>
      </c>
      <c r="R1063" s="20"/>
      <c r="S1063" s="19">
        <v>45488</v>
      </c>
      <c r="T1063" s="20" t="s">
        <v>49</v>
      </c>
      <c r="U1063" s="20">
        <v>994243</v>
      </c>
      <c r="V1063" s="20">
        <v>240002071</v>
      </c>
      <c r="W1063" s="20" t="s">
        <v>847</v>
      </c>
      <c r="X1063" s="20" t="s">
        <v>305</v>
      </c>
      <c r="Y1063" s="20" t="s">
        <v>52</v>
      </c>
      <c r="Z1063" s="20" t="s">
        <v>3733</v>
      </c>
      <c r="AA1063" s="20" t="s">
        <v>372</v>
      </c>
      <c r="AB1063" s="20" t="s">
        <v>54</v>
      </c>
      <c r="AC1063" s="20" t="s">
        <v>167</v>
      </c>
      <c r="AD1063" s="20" t="s">
        <v>56</v>
      </c>
      <c r="AE1063" s="20" t="s">
        <v>2574</v>
      </c>
      <c r="AF1063" t="e">
        <f>VLOOKUP(L1063,Contactos!B:B,1,0)</f>
        <v>#N/A</v>
      </c>
    </row>
    <row r="1064" spans="1:32" ht="63.75" x14ac:dyDescent="0.2">
      <c r="A1064" s="4">
        <f t="shared" si="49"/>
        <v>1062</v>
      </c>
      <c r="B1064" s="4" t="str">
        <f t="shared" si="50"/>
        <v>B010-00019697</v>
      </c>
      <c r="C1064" s="4" t="str">
        <f>IFERROR(VLOOKUP(F1064,Tablas!$A$1:$B$3,2,0),"")</f>
        <v>Boleta</v>
      </c>
      <c r="D1064" s="4" t="str">
        <f t="shared" si="51"/>
        <v>Ripley - CONTADO / CASH - PE 3775 RIPLEY n.º 6756380801-A Basado en Entregas</v>
      </c>
      <c r="E1064" s="19">
        <v>45504</v>
      </c>
      <c r="F1064" s="20" t="s">
        <v>842</v>
      </c>
      <c r="G1064" s="20" t="s">
        <v>3734</v>
      </c>
      <c r="H1064" s="20" t="s">
        <v>44</v>
      </c>
      <c r="I1064" s="20" t="s">
        <v>45</v>
      </c>
      <c r="J1064" s="20" t="s">
        <v>3735</v>
      </c>
      <c r="K1064" s="20" t="s">
        <v>3736</v>
      </c>
      <c r="L1064" s="20" t="s">
        <v>3737</v>
      </c>
      <c r="M1064" s="20"/>
      <c r="N1064" s="21">
        <v>55.01</v>
      </c>
      <c r="O1064" s="21">
        <v>0</v>
      </c>
      <c r="P1064" s="20"/>
      <c r="Q1064" s="19">
        <v>45504</v>
      </c>
      <c r="R1064" s="20"/>
      <c r="S1064" s="19">
        <v>45504</v>
      </c>
      <c r="T1064" s="20" t="s">
        <v>49</v>
      </c>
      <c r="U1064" s="20">
        <v>1000149</v>
      </c>
      <c r="V1064" s="20">
        <v>240002232</v>
      </c>
      <c r="W1064" s="20" t="s">
        <v>847</v>
      </c>
      <c r="X1064" s="20" t="s">
        <v>274</v>
      </c>
      <c r="Y1064" s="20" t="s">
        <v>52</v>
      </c>
      <c r="Z1064" s="20" t="s">
        <v>3738</v>
      </c>
      <c r="AA1064" s="20" t="s">
        <v>372</v>
      </c>
      <c r="AB1064" s="20" t="s">
        <v>54</v>
      </c>
      <c r="AC1064" s="20" t="s">
        <v>167</v>
      </c>
      <c r="AD1064" s="20" t="s">
        <v>56</v>
      </c>
      <c r="AE1064" s="20" t="s">
        <v>2574</v>
      </c>
      <c r="AF1064" t="e">
        <f>VLOOKUP(L1064,Contactos!B:B,1,0)</f>
        <v>#N/A</v>
      </c>
    </row>
    <row r="1065" spans="1:32" ht="51" x14ac:dyDescent="0.2">
      <c r="A1065" s="4">
        <f t="shared" si="49"/>
        <v>1063</v>
      </c>
      <c r="B1065" s="4" t="str">
        <f t="shared" si="50"/>
        <v>B010-00018993</v>
      </c>
      <c r="C1065" s="4" t="str">
        <f>IFERROR(VLOOKUP(F1065,Tablas!$A$1:$B$3,2,0),"")</f>
        <v>Boleta</v>
      </c>
      <c r="D1065" s="4" t="str">
        <f t="shared" si="51"/>
        <v>Ripley - CONTADO / CASH - PE 2544 RIPLEY Basado en Entregas 09-0007-00000551</v>
      </c>
      <c r="E1065" s="19">
        <v>45436</v>
      </c>
      <c r="F1065" s="20" t="s">
        <v>842</v>
      </c>
      <c r="G1065" s="20" t="s">
        <v>3739</v>
      </c>
      <c r="H1065" s="20" t="s">
        <v>44</v>
      </c>
      <c r="I1065" s="20" t="s">
        <v>45</v>
      </c>
      <c r="J1065" s="20" t="s">
        <v>1316</v>
      </c>
      <c r="K1065" s="20" t="s">
        <v>1317</v>
      </c>
      <c r="L1065" s="20" t="s">
        <v>1318</v>
      </c>
      <c r="M1065" s="20"/>
      <c r="N1065" s="21">
        <v>55.03</v>
      </c>
      <c r="O1065" s="21">
        <v>0</v>
      </c>
      <c r="P1065" s="20"/>
      <c r="Q1065" s="19">
        <v>45436</v>
      </c>
      <c r="R1065" s="20"/>
      <c r="S1065" s="19">
        <v>45436</v>
      </c>
      <c r="T1065" s="20" t="s">
        <v>49</v>
      </c>
      <c r="U1065" s="20">
        <v>969869</v>
      </c>
      <c r="V1065" s="20">
        <v>240001525</v>
      </c>
      <c r="W1065" s="20" t="s">
        <v>847</v>
      </c>
      <c r="X1065" s="20" t="s">
        <v>305</v>
      </c>
      <c r="Y1065" s="20" t="s">
        <v>52</v>
      </c>
      <c r="Z1065" s="20" t="s">
        <v>3740</v>
      </c>
      <c r="AA1065" s="20" t="s">
        <v>808</v>
      </c>
      <c r="AB1065" s="20" t="s">
        <v>54</v>
      </c>
      <c r="AC1065" s="20" t="s">
        <v>167</v>
      </c>
      <c r="AD1065" s="20" t="s">
        <v>56</v>
      </c>
      <c r="AE1065" s="20" t="s">
        <v>2574</v>
      </c>
      <c r="AF1065" t="e">
        <f>VLOOKUP(L1065,Contactos!B:B,1,0)</f>
        <v>#N/A</v>
      </c>
    </row>
    <row r="1066" spans="1:32" ht="51" x14ac:dyDescent="0.2">
      <c r="A1066" s="4">
        <f t="shared" si="49"/>
        <v>1064</v>
      </c>
      <c r="B1066" s="4" t="str">
        <f t="shared" si="50"/>
        <v>B010-00019857</v>
      </c>
      <c r="C1066" s="4" t="str">
        <f>IFERROR(VLOOKUP(F1066,Tablas!$A$1:$B$3,2,0),"")</f>
        <v>Boleta</v>
      </c>
      <c r="D1066" s="4" t="str">
        <f t="shared" si="51"/>
        <v>Ecom - CONTADO / CASH - PE 3880 TEL: 986883633 ENVÍO Basado en Pedidos de</v>
      </c>
      <c r="E1066" s="19">
        <v>45506</v>
      </c>
      <c r="F1066" s="20" t="s">
        <v>842</v>
      </c>
      <c r="G1066" s="20" t="s">
        <v>3741</v>
      </c>
      <c r="H1066" s="20" t="s">
        <v>44</v>
      </c>
      <c r="I1066" s="20" t="s">
        <v>45</v>
      </c>
      <c r="J1066" s="20" t="s">
        <v>3742</v>
      </c>
      <c r="K1066" s="20" t="s">
        <v>3743</v>
      </c>
      <c r="L1066" s="20" t="s">
        <v>3744</v>
      </c>
      <c r="M1066" s="20"/>
      <c r="N1066" s="21">
        <v>55.08</v>
      </c>
      <c r="O1066" s="21">
        <v>0</v>
      </c>
      <c r="P1066" s="20"/>
      <c r="Q1066" s="19">
        <v>45506</v>
      </c>
      <c r="R1066" s="20"/>
      <c r="S1066" s="19">
        <v>45506</v>
      </c>
      <c r="T1066" s="20" t="s">
        <v>49</v>
      </c>
      <c r="U1066" s="20">
        <v>1003421</v>
      </c>
      <c r="V1066" s="20">
        <v>240002393</v>
      </c>
      <c r="W1066" s="20" t="s">
        <v>847</v>
      </c>
      <c r="X1066" s="20" t="s">
        <v>274</v>
      </c>
      <c r="Y1066" s="20" t="s">
        <v>52</v>
      </c>
      <c r="Z1066" s="20" t="s">
        <v>3745</v>
      </c>
      <c r="AA1066" s="20" t="s">
        <v>3746</v>
      </c>
      <c r="AB1066" s="20" t="s">
        <v>949</v>
      </c>
      <c r="AC1066" s="20" t="s">
        <v>689</v>
      </c>
      <c r="AD1066" s="20" t="s">
        <v>56</v>
      </c>
      <c r="AE1066" s="20" t="s">
        <v>864</v>
      </c>
      <c r="AF1066" t="e">
        <f>VLOOKUP(L1066,Contactos!B:B,1,0)</f>
        <v>#N/A</v>
      </c>
    </row>
    <row r="1067" spans="1:32" ht="63.75" x14ac:dyDescent="0.2">
      <c r="A1067" s="4">
        <f t="shared" si="49"/>
        <v>1065</v>
      </c>
      <c r="B1067" s="4" t="str">
        <f t="shared" si="50"/>
        <v>B010-00019408</v>
      </c>
      <c r="C1067" s="4" t="str">
        <f>IFERROR(VLOOKUP(F1067,Tablas!$A$1:$B$3,2,0),"")</f>
        <v>Boleta</v>
      </c>
      <c r="D1067" s="4" t="str">
        <f t="shared" si="51"/>
        <v>Nacional - CREDITO 30 DIAS / CREDIT 30 DAYS - PE 3250 Basado en Entregas 09-0007-00001208.</v>
      </c>
      <c r="E1067" s="19">
        <v>45475</v>
      </c>
      <c r="F1067" s="20" t="s">
        <v>842</v>
      </c>
      <c r="G1067" s="20" t="s">
        <v>3747</v>
      </c>
      <c r="H1067" s="20" t="s">
        <v>44</v>
      </c>
      <c r="I1067" s="20" t="s">
        <v>45</v>
      </c>
      <c r="J1067" s="20" t="s">
        <v>1593</v>
      </c>
      <c r="K1067" s="20" t="s">
        <v>1594</v>
      </c>
      <c r="L1067" s="20" t="s">
        <v>1595</v>
      </c>
      <c r="M1067" s="20"/>
      <c r="N1067" s="21">
        <v>55.76</v>
      </c>
      <c r="O1067" s="21">
        <v>0</v>
      </c>
      <c r="P1067" s="20"/>
      <c r="Q1067" s="19">
        <v>45475</v>
      </c>
      <c r="R1067" s="20"/>
      <c r="S1067" s="19">
        <v>45505</v>
      </c>
      <c r="T1067" s="20" t="s">
        <v>643</v>
      </c>
      <c r="U1067" s="20">
        <v>989279</v>
      </c>
      <c r="V1067" s="20">
        <v>240001943</v>
      </c>
      <c r="W1067" s="20" t="s">
        <v>847</v>
      </c>
      <c r="X1067" s="20" t="s">
        <v>274</v>
      </c>
      <c r="Y1067" s="20" t="s">
        <v>52</v>
      </c>
      <c r="Z1067" s="20" t="s">
        <v>3748</v>
      </c>
      <c r="AA1067" s="20" t="s">
        <v>1597</v>
      </c>
      <c r="AB1067" s="20" t="s">
        <v>336</v>
      </c>
      <c r="AC1067" s="20" t="s">
        <v>167</v>
      </c>
      <c r="AD1067" s="20" t="s">
        <v>56</v>
      </c>
      <c r="AE1067" s="20" t="s">
        <v>1014</v>
      </c>
      <c r="AF1067" t="e">
        <f>VLOOKUP(L1067,Contactos!B:B,1,0)</f>
        <v>#N/A</v>
      </c>
    </row>
    <row r="1068" spans="1:32" ht="63.75" x14ac:dyDescent="0.2">
      <c r="A1068" s="4">
        <f t="shared" si="49"/>
        <v>1066</v>
      </c>
      <c r="B1068" s="4" t="str">
        <f t="shared" si="50"/>
        <v>B010-00019681</v>
      </c>
      <c r="C1068" s="4" t="str">
        <f>IFERROR(VLOOKUP(F1068,Tablas!$A$1:$B$3,2,0),"")</f>
        <v>Boleta</v>
      </c>
      <c r="D1068" s="4" t="str">
        <f t="shared" si="51"/>
        <v>Falabella - CONTADO / CASH - PE 3741 FALABELLA No 2533406760 Basado en Entregas</v>
      </c>
      <c r="E1068" s="19">
        <v>45499</v>
      </c>
      <c r="F1068" s="20" t="s">
        <v>842</v>
      </c>
      <c r="G1068" s="20" t="s">
        <v>3749</v>
      </c>
      <c r="H1068" s="20" t="s">
        <v>44</v>
      </c>
      <c r="I1068" s="20" t="s">
        <v>45</v>
      </c>
      <c r="J1068" s="20" t="s">
        <v>3750</v>
      </c>
      <c r="K1068" s="20" t="s">
        <v>3751</v>
      </c>
      <c r="L1068" s="20" t="s">
        <v>3752</v>
      </c>
      <c r="M1068" s="20"/>
      <c r="N1068" s="21">
        <v>55.8</v>
      </c>
      <c r="O1068" s="21">
        <v>0</v>
      </c>
      <c r="P1068" s="20"/>
      <c r="Q1068" s="19">
        <v>45499</v>
      </c>
      <c r="R1068" s="20"/>
      <c r="S1068" s="19">
        <v>45499</v>
      </c>
      <c r="T1068" s="20" t="s">
        <v>49</v>
      </c>
      <c r="U1068" s="20">
        <v>999088</v>
      </c>
      <c r="V1068" s="20">
        <v>240002216</v>
      </c>
      <c r="W1068" s="20" t="s">
        <v>847</v>
      </c>
      <c r="X1068" s="20" t="s">
        <v>305</v>
      </c>
      <c r="Y1068" s="20" t="s">
        <v>52</v>
      </c>
      <c r="Z1068" s="20" t="s">
        <v>3753</v>
      </c>
      <c r="AA1068" s="20" t="s">
        <v>372</v>
      </c>
      <c r="AB1068" s="20" t="s">
        <v>54</v>
      </c>
      <c r="AC1068" s="20" t="s">
        <v>167</v>
      </c>
      <c r="AD1068" s="20" t="s">
        <v>56</v>
      </c>
      <c r="AE1068" s="20" t="s">
        <v>1838</v>
      </c>
      <c r="AF1068" t="e">
        <f>VLOOKUP(L1068,Contactos!B:B,1,0)</f>
        <v>#N/A</v>
      </c>
    </row>
    <row r="1069" spans="1:32" ht="63.75" x14ac:dyDescent="0.2">
      <c r="A1069" s="4">
        <f t="shared" si="49"/>
        <v>1067</v>
      </c>
      <c r="B1069" s="4" t="str">
        <f t="shared" si="50"/>
        <v>B010-00020049</v>
      </c>
      <c r="C1069" s="4" t="str">
        <f>IFERROR(VLOOKUP(F1069,Tablas!$A$1:$B$3,2,0),"")</f>
        <v>Boleta</v>
      </c>
      <c r="D1069" s="4" t="str">
        <f t="shared" si="51"/>
        <v>Falabella - CONTADO / CASH - PE 4228 FALABELLA No 2555006914 Basado en Entregas</v>
      </c>
      <c r="E1069" s="19">
        <v>45523</v>
      </c>
      <c r="F1069" s="20" t="s">
        <v>842</v>
      </c>
      <c r="G1069" s="20" t="s">
        <v>3754</v>
      </c>
      <c r="H1069" s="20" t="s">
        <v>44</v>
      </c>
      <c r="I1069" s="20" t="s">
        <v>45</v>
      </c>
      <c r="J1069" s="20" t="s">
        <v>3755</v>
      </c>
      <c r="K1069" s="20" t="s">
        <v>3756</v>
      </c>
      <c r="L1069" s="20" t="s">
        <v>3757</v>
      </c>
      <c r="M1069" s="20"/>
      <c r="N1069" s="21">
        <v>55.8</v>
      </c>
      <c r="O1069" s="21">
        <v>0</v>
      </c>
      <c r="P1069" s="20"/>
      <c r="Q1069" s="19">
        <v>45523</v>
      </c>
      <c r="R1069" s="20"/>
      <c r="S1069" s="19">
        <v>45523</v>
      </c>
      <c r="T1069" s="20" t="s">
        <v>49</v>
      </c>
      <c r="U1069" s="20">
        <v>1010070</v>
      </c>
      <c r="V1069" s="20">
        <v>240002585</v>
      </c>
      <c r="W1069" s="20" t="s">
        <v>847</v>
      </c>
      <c r="X1069" s="20" t="s">
        <v>274</v>
      </c>
      <c r="Y1069" s="20" t="s">
        <v>52</v>
      </c>
      <c r="Z1069" s="20" t="s">
        <v>3758</v>
      </c>
      <c r="AA1069" s="20" t="s">
        <v>372</v>
      </c>
      <c r="AB1069" s="20" t="s">
        <v>54</v>
      </c>
      <c r="AC1069" s="20" t="s">
        <v>167</v>
      </c>
      <c r="AD1069" s="20" t="s">
        <v>56</v>
      </c>
      <c r="AE1069" s="20" t="s">
        <v>1838</v>
      </c>
      <c r="AF1069" t="e">
        <f>VLOOKUP(L1069,Contactos!B:B,1,0)</f>
        <v>#N/A</v>
      </c>
    </row>
    <row r="1070" spans="1:32" ht="63.75" x14ac:dyDescent="0.2">
      <c r="A1070" s="4">
        <f t="shared" si="49"/>
        <v>1068</v>
      </c>
      <c r="B1070" s="4" t="str">
        <f t="shared" si="50"/>
        <v>B010-00020298</v>
      </c>
      <c r="C1070" s="4" t="str">
        <f>IFERROR(VLOOKUP(F1070,Tablas!$A$1:$B$3,2,0),"")</f>
        <v>Boleta</v>
      </c>
      <c r="D1070" s="4" t="str">
        <f t="shared" si="51"/>
        <v>Falabella - CONTADO / CASH - PE 4606 FALABELLA No 2567984168 Basado en Entregas</v>
      </c>
      <c r="E1070" s="19">
        <v>45539</v>
      </c>
      <c r="F1070" s="20" t="s">
        <v>842</v>
      </c>
      <c r="G1070" s="20" t="s">
        <v>3759</v>
      </c>
      <c r="H1070" s="20" t="s">
        <v>44</v>
      </c>
      <c r="I1070" s="20" t="s">
        <v>45</v>
      </c>
      <c r="J1070" s="20" t="s">
        <v>3760</v>
      </c>
      <c r="K1070" s="20" t="s">
        <v>3761</v>
      </c>
      <c r="L1070" s="20" t="s">
        <v>3762</v>
      </c>
      <c r="M1070" s="20"/>
      <c r="N1070" s="21">
        <v>55.8</v>
      </c>
      <c r="O1070" s="21">
        <v>0</v>
      </c>
      <c r="P1070" s="20"/>
      <c r="Q1070" s="19">
        <v>45539</v>
      </c>
      <c r="R1070" s="20"/>
      <c r="S1070" s="19">
        <v>45539</v>
      </c>
      <c r="T1070" s="20" t="s">
        <v>49</v>
      </c>
      <c r="U1070" s="20">
        <v>1018849</v>
      </c>
      <c r="V1070" s="20">
        <v>240002835</v>
      </c>
      <c r="W1070" s="20" t="s">
        <v>847</v>
      </c>
      <c r="X1070" s="20" t="s">
        <v>274</v>
      </c>
      <c r="Y1070" s="20" t="s">
        <v>52</v>
      </c>
      <c r="Z1070" s="20" t="s">
        <v>3763</v>
      </c>
      <c r="AA1070" s="20" t="s">
        <v>372</v>
      </c>
      <c r="AB1070" s="20" t="s">
        <v>54</v>
      </c>
      <c r="AC1070" s="20" t="s">
        <v>167</v>
      </c>
      <c r="AD1070" s="20" t="s">
        <v>56</v>
      </c>
      <c r="AE1070" s="20" t="s">
        <v>1838</v>
      </c>
      <c r="AF1070" t="e">
        <f>VLOOKUP(L1070,Contactos!B:B,1,0)</f>
        <v>#N/A</v>
      </c>
    </row>
    <row r="1071" spans="1:32" ht="63.75" x14ac:dyDescent="0.2">
      <c r="A1071" s="4">
        <f t="shared" si="49"/>
        <v>1069</v>
      </c>
      <c r="B1071" s="4" t="str">
        <f t="shared" si="50"/>
        <v>B010-00019331</v>
      </c>
      <c r="C1071" s="4" t="str">
        <f>IFERROR(VLOOKUP(F1071,Tablas!$A$1:$B$3,2,0),"")</f>
        <v>Boleta</v>
      </c>
      <c r="D1071" s="4" t="str">
        <f t="shared" si="51"/>
        <v>Falabella - CONTADO / CASH - PE 3028 FALABELLA Basado en Entregas 09-0007-00001</v>
      </c>
      <c r="E1071" s="19">
        <v>45464</v>
      </c>
      <c r="F1071" s="20" t="s">
        <v>842</v>
      </c>
      <c r="G1071" s="20" t="s">
        <v>3764</v>
      </c>
      <c r="H1071" s="20" t="s">
        <v>44</v>
      </c>
      <c r="I1071" s="20" t="s">
        <v>45</v>
      </c>
      <c r="J1071" s="20" t="s">
        <v>3765</v>
      </c>
      <c r="K1071" s="20" t="s">
        <v>3766</v>
      </c>
      <c r="L1071" s="20" t="s">
        <v>3767</v>
      </c>
      <c r="M1071" s="20"/>
      <c r="N1071" s="21">
        <v>55.8</v>
      </c>
      <c r="O1071" s="21">
        <v>0</v>
      </c>
      <c r="P1071" s="20"/>
      <c r="Q1071" s="19">
        <v>45464</v>
      </c>
      <c r="R1071" s="20"/>
      <c r="S1071" s="19">
        <v>45464</v>
      </c>
      <c r="T1071" s="20" t="s">
        <v>49</v>
      </c>
      <c r="U1071" s="20">
        <v>984520</v>
      </c>
      <c r="V1071" s="20">
        <v>240001866</v>
      </c>
      <c r="W1071" s="20" t="s">
        <v>847</v>
      </c>
      <c r="X1071" s="20" t="s">
        <v>274</v>
      </c>
      <c r="Y1071" s="20" t="s">
        <v>52</v>
      </c>
      <c r="Z1071" s="20" t="s">
        <v>3768</v>
      </c>
      <c r="AA1071" s="20" t="s">
        <v>3769</v>
      </c>
      <c r="AB1071" s="20" t="s">
        <v>2446</v>
      </c>
      <c r="AC1071" s="20" t="s">
        <v>167</v>
      </c>
      <c r="AD1071" s="20" t="s">
        <v>56</v>
      </c>
      <c r="AE1071" s="20" t="s">
        <v>1838</v>
      </c>
      <c r="AF1071" t="e">
        <f>VLOOKUP(L1071,Contactos!B:B,1,0)</f>
        <v>#N/A</v>
      </c>
    </row>
    <row r="1072" spans="1:32" ht="63.75" x14ac:dyDescent="0.2">
      <c r="A1072" s="4">
        <f t="shared" si="49"/>
        <v>1070</v>
      </c>
      <c r="B1072" s="4" t="str">
        <f t="shared" si="50"/>
        <v>B010-00018511</v>
      </c>
      <c r="C1072" s="4" t="str">
        <f>IFERROR(VLOOKUP(F1072,Tablas!$A$1:$B$3,2,0),"")</f>
        <v>Boleta</v>
      </c>
      <c r="D1072" s="4" t="str">
        <f t="shared" si="51"/>
        <v>Falabella - CONTADO / CASH - PE 1736 FALABELLA Basado en Entregas 09-0010-00059</v>
      </c>
      <c r="E1072" s="19">
        <v>45398</v>
      </c>
      <c r="F1072" s="20" t="s">
        <v>842</v>
      </c>
      <c r="G1072" s="20" t="s">
        <v>3770</v>
      </c>
      <c r="H1072" s="20" t="s">
        <v>44</v>
      </c>
      <c r="I1072" s="20" t="s">
        <v>45</v>
      </c>
      <c r="J1072" s="20" t="s">
        <v>3771</v>
      </c>
      <c r="K1072" s="20" t="s">
        <v>3772</v>
      </c>
      <c r="L1072" s="20" t="s">
        <v>3773</v>
      </c>
      <c r="M1072" s="20"/>
      <c r="N1072" s="21">
        <v>55.8</v>
      </c>
      <c r="O1072" s="21">
        <v>0</v>
      </c>
      <c r="P1072" s="20"/>
      <c r="Q1072" s="19">
        <v>45398</v>
      </c>
      <c r="R1072" s="20"/>
      <c r="S1072" s="19">
        <v>45398</v>
      </c>
      <c r="T1072" s="20" t="s">
        <v>49</v>
      </c>
      <c r="U1072" s="20">
        <v>946953</v>
      </c>
      <c r="V1072" s="20">
        <v>240000987</v>
      </c>
      <c r="W1072" s="20" t="s">
        <v>847</v>
      </c>
      <c r="X1072" s="20" t="s">
        <v>274</v>
      </c>
      <c r="Y1072" s="20" t="s">
        <v>52</v>
      </c>
      <c r="Z1072" s="20" t="s">
        <v>3774</v>
      </c>
      <c r="AA1072" s="20" t="s">
        <v>3775</v>
      </c>
      <c r="AB1072" s="20" t="s">
        <v>863</v>
      </c>
      <c r="AC1072" s="20" t="s">
        <v>689</v>
      </c>
      <c r="AD1072" s="20" t="s">
        <v>56</v>
      </c>
      <c r="AE1072" s="20" t="s">
        <v>1838</v>
      </c>
      <c r="AF1072" t="e">
        <f>VLOOKUP(L1072,Contactos!B:B,1,0)</f>
        <v>#N/A</v>
      </c>
    </row>
    <row r="1073" spans="1:32" ht="63.75" x14ac:dyDescent="0.2">
      <c r="A1073" s="4">
        <f t="shared" si="49"/>
        <v>1071</v>
      </c>
      <c r="B1073" s="4" t="str">
        <f t="shared" si="50"/>
        <v>B010-00016259</v>
      </c>
      <c r="C1073" s="4" t="str">
        <f>IFERROR(VLOOKUP(F1073,Tablas!$A$1:$B$3,2,0),"")</f>
        <v>Boleta</v>
      </c>
      <c r="D1073" s="4" t="str">
        <f t="shared" si="51"/>
        <v>Falabella - CONTADO / CASH - 230003961 Basado en Entregas 09-0010-00056708.</v>
      </c>
      <c r="E1073" s="19">
        <v>45181</v>
      </c>
      <c r="F1073" s="20" t="s">
        <v>842</v>
      </c>
      <c r="G1073" s="20" t="s">
        <v>3776</v>
      </c>
      <c r="H1073" s="20" t="s">
        <v>44</v>
      </c>
      <c r="I1073" s="20" t="s">
        <v>45</v>
      </c>
      <c r="J1073" s="20" t="s">
        <v>3777</v>
      </c>
      <c r="K1073" s="20" t="s">
        <v>3778</v>
      </c>
      <c r="L1073" s="20" t="s">
        <v>3779</v>
      </c>
      <c r="M1073" s="20"/>
      <c r="N1073" s="21">
        <v>55.8</v>
      </c>
      <c r="O1073" s="21">
        <v>0</v>
      </c>
      <c r="P1073" s="20"/>
      <c r="Q1073" s="19">
        <v>45181</v>
      </c>
      <c r="R1073" s="20"/>
      <c r="S1073" s="19">
        <v>45181</v>
      </c>
      <c r="T1073" s="20" t="s">
        <v>49</v>
      </c>
      <c r="U1073" s="20">
        <v>847442</v>
      </c>
      <c r="V1073" s="20">
        <v>230002526</v>
      </c>
      <c r="W1073" s="20" t="s">
        <v>847</v>
      </c>
      <c r="X1073" s="20" t="s">
        <v>305</v>
      </c>
      <c r="Y1073" s="20" t="s">
        <v>52</v>
      </c>
      <c r="Z1073" s="20" t="s">
        <v>3780</v>
      </c>
      <c r="AA1073" s="20" t="s">
        <v>3781</v>
      </c>
      <c r="AB1073" s="20" t="s">
        <v>428</v>
      </c>
      <c r="AC1073" s="20" t="s">
        <v>41</v>
      </c>
      <c r="AD1073" s="20" t="s">
        <v>56</v>
      </c>
      <c r="AE1073" s="20" t="s">
        <v>1838</v>
      </c>
      <c r="AF1073" t="e">
        <f>VLOOKUP(L1073,Contactos!B:B,1,0)</f>
        <v>#N/A</v>
      </c>
    </row>
    <row r="1074" spans="1:32" ht="63.75" x14ac:dyDescent="0.2">
      <c r="A1074" s="4">
        <f t="shared" si="49"/>
        <v>1072</v>
      </c>
      <c r="B1074" s="4" t="str">
        <f t="shared" si="50"/>
        <v>B010-00016015</v>
      </c>
      <c r="C1074" s="4" t="str">
        <f>IFERROR(VLOOKUP(F1074,Tablas!$A$1:$B$3,2,0),"")</f>
        <v>Boleta</v>
      </c>
      <c r="D1074" s="4" t="str">
        <f t="shared" si="51"/>
        <v>Falabella - CONTADO / CASH - 230003528 Basado en Entregas 09-0010-00056297.</v>
      </c>
      <c r="E1074" s="19">
        <v>45154</v>
      </c>
      <c r="F1074" s="20" t="s">
        <v>842</v>
      </c>
      <c r="G1074" s="20" t="s">
        <v>3782</v>
      </c>
      <c r="H1074" s="20" t="s">
        <v>44</v>
      </c>
      <c r="I1074" s="20" t="s">
        <v>45</v>
      </c>
      <c r="J1074" s="20" t="s">
        <v>3783</v>
      </c>
      <c r="K1074" s="20" t="s">
        <v>3784</v>
      </c>
      <c r="L1074" s="20" t="s">
        <v>3785</v>
      </c>
      <c r="M1074" s="20"/>
      <c r="N1074" s="21">
        <v>55.8</v>
      </c>
      <c r="O1074" s="21">
        <v>0</v>
      </c>
      <c r="P1074" s="20"/>
      <c r="Q1074" s="19">
        <v>45154</v>
      </c>
      <c r="R1074" s="20"/>
      <c r="S1074" s="19">
        <v>45154</v>
      </c>
      <c r="T1074" s="20" t="s">
        <v>49</v>
      </c>
      <c r="U1074" s="20">
        <v>835266</v>
      </c>
      <c r="V1074" s="20">
        <v>230002282</v>
      </c>
      <c r="W1074" s="20" t="s">
        <v>847</v>
      </c>
      <c r="X1074" s="20" t="s">
        <v>305</v>
      </c>
      <c r="Y1074" s="20" t="s">
        <v>52</v>
      </c>
      <c r="Z1074" s="20" t="s">
        <v>3786</v>
      </c>
      <c r="AA1074" s="20" t="s">
        <v>3787</v>
      </c>
      <c r="AB1074" s="20" t="s">
        <v>3788</v>
      </c>
      <c r="AC1074" s="20" t="s">
        <v>167</v>
      </c>
      <c r="AD1074" s="20" t="s">
        <v>56</v>
      </c>
      <c r="AE1074" s="20" t="s">
        <v>1838</v>
      </c>
      <c r="AF1074" t="e">
        <f>VLOOKUP(L1074,Contactos!B:B,1,0)</f>
        <v>#N/A</v>
      </c>
    </row>
    <row r="1075" spans="1:32" ht="63.75" x14ac:dyDescent="0.2">
      <c r="A1075" s="4">
        <f t="shared" si="49"/>
        <v>1073</v>
      </c>
      <c r="B1075" s="4" t="str">
        <f t="shared" si="50"/>
        <v>B010-00016222</v>
      </c>
      <c r="C1075" s="4" t="str">
        <f>IFERROR(VLOOKUP(F1075,Tablas!$A$1:$B$3,2,0),"")</f>
        <v>Boleta</v>
      </c>
      <c r="D1075" s="4" t="str">
        <f t="shared" si="51"/>
        <v>Falabella - CONTADO / CASH - 230003879 Basado en Entregas 09-0010-00056637.</v>
      </c>
      <c r="E1075" s="19">
        <v>45174</v>
      </c>
      <c r="F1075" s="20" t="s">
        <v>842</v>
      </c>
      <c r="G1075" s="20" t="s">
        <v>3789</v>
      </c>
      <c r="H1075" s="20" t="s">
        <v>44</v>
      </c>
      <c r="I1075" s="20" t="s">
        <v>45</v>
      </c>
      <c r="J1075" s="20" t="s">
        <v>1909</v>
      </c>
      <c r="K1075" s="20" t="s">
        <v>1910</v>
      </c>
      <c r="L1075" s="20" t="s">
        <v>1911</v>
      </c>
      <c r="M1075" s="20"/>
      <c r="N1075" s="21">
        <v>55.8</v>
      </c>
      <c r="O1075" s="21">
        <v>0</v>
      </c>
      <c r="P1075" s="20"/>
      <c r="Q1075" s="19">
        <v>45174</v>
      </c>
      <c r="R1075" s="20"/>
      <c r="S1075" s="19">
        <v>45174</v>
      </c>
      <c r="T1075" s="20" t="s">
        <v>49</v>
      </c>
      <c r="U1075" s="20">
        <v>844871</v>
      </c>
      <c r="V1075" s="20">
        <v>230002489</v>
      </c>
      <c r="W1075" s="20" t="s">
        <v>847</v>
      </c>
      <c r="X1075" s="20" t="s">
        <v>274</v>
      </c>
      <c r="Y1075" s="20" t="s">
        <v>52</v>
      </c>
      <c r="Z1075" s="20" t="s">
        <v>3790</v>
      </c>
      <c r="AA1075" s="20" t="s">
        <v>1913</v>
      </c>
      <c r="AB1075" s="20" t="s">
        <v>1914</v>
      </c>
      <c r="AC1075" s="20" t="s">
        <v>689</v>
      </c>
      <c r="AD1075" s="20" t="s">
        <v>56</v>
      </c>
      <c r="AE1075" s="20" t="s">
        <v>1838</v>
      </c>
      <c r="AF1075" t="e">
        <f>VLOOKUP(L1075,Contactos!B:B,1,0)</f>
        <v>#N/A</v>
      </c>
    </row>
    <row r="1076" spans="1:32" ht="63.75" x14ac:dyDescent="0.2">
      <c r="A1076" s="4">
        <f t="shared" si="49"/>
        <v>1074</v>
      </c>
      <c r="B1076" s="4" t="str">
        <f t="shared" si="50"/>
        <v>B010-00019239</v>
      </c>
      <c r="C1076" s="4" t="str">
        <f>IFERROR(VLOOKUP(F1076,Tablas!$A$1:$B$3,2,0),"")</f>
        <v>Boleta</v>
      </c>
      <c r="D1076" s="4" t="str">
        <f t="shared" si="51"/>
        <v>Falabella - CONTADO / CASH - PE 2854 FALABELLA Basado en Entregas 09-0007-00000</v>
      </c>
      <c r="E1076" s="19">
        <v>45454</v>
      </c>
      <c r="F1076" s="20" t="s">
        <v>842</v>
      </c>
      <c r="G1076" s="20" t="s">
        <v>3791</v>
      </c>
      <c r="H1076" s="20" t="s">
        <v>44</v>
      </c>
      <c r="I1076" s="20" t="s">
        <v>45</v>
      </c>
      <c r="J1076" s="20" t="s">
        <v>3792</v>
      </c>
      <c r="K1076" s="20" t="s">
        <v>3793</v>
      </c>
      <c r="L1076" s="20" t="s">
        <v>3794</v>
      </c>
      <c r="M1076" s="20"/>
      <c r="N1076" s="21">
        <v>55.8</v>
      </c>
      <c r="O1076" s="21">
        <v>0</v>
      </c>
      <c r="P1076" s="20"/>
      <c r="Q1076" s="19">
        <v>45454</v>
      </c>
      <c r="R1076" s="20"/>
      <c r="S1076" s="19">
        <v>45454</v>
      </c>
      <c r="T1076" s="20" t="s">
        <v>49</v>
      </c>
      <c r="U1076" s="20">
        <v>979808</v>
      </c>
      <c r="V1076" s="20">
        <v>240001774</v>
      </c>
      <c r="W1076" s="20" t="s">
        <v>847</v>
      </c>
      <c r="X1076" s="20" t="s">
        <v>274</v>
      </c>
      <c r="Y1076" s="20" t="s">
        <v>52</v>
      </c>
      <c r="Z1076" s="20" t="s">
        <v>3795</v>
      </c>
      <c r="AA1076" s="20" t="s">
        <v>3796</v>
      </c>
      <c r="AB1076" s="20" t="s">
        <v>309</v>
      </c>
      <c r="AC1076" s="20" t="s">
        <v>309</v>
      </c>
      <c r="AD1076" s="20" t="s">
        <v>56</v>
      </c>
      <c r="AE1076" s="20" t="s">
        <v>1838</v>
      </c>
      <c r="AF1076" t="e">
        <f>VLOOKUP(L1076,Contactos!B:B,1,0)</f>
        <v>#N/A</v>
      </c>
    </row>
    <row r="1077" spans="1:32" ht="63.75" x14ac:dyDescent="0.2">
      <c r="A1077" s="4">
        <f t="shared" si="49"/>
        <v>1075</v>
      </c>
      <c r="B1077" s="4" t="str">
        <f t="shared" si="50"/>
        <v>B010-00019305</v>
      </c>
      <c r="C1077" s="4" t="str">
        <f>IFERROR(VLOOKUP(F1077,Tablas!$A$1:$B$3,2,0),"")</f>
        <v>Boleta</v>
      </c>
      <c r="D1077" s="4" t="str">
        <f t="shared" si="51"/>
        <v>Falabella - CONTADO / CASH - PE 2973 FALABELLA Basado en Entregas 09-0007-00000</v>
      </c>
      <c r="E1077" s="19">
        <v>45461</v>
      </c>
      <c r="F1077" s="20" t="s">
        <v>842</v>
      </c>
      <c r="G1077" s="20" t="s">
        <v>3797</v>
      </c>
      <c r="H1077" s="20" t="s">
        <v>44</v>
      </c>
      <c r="I1077" s="20" t="s">
        <v>45</v>
      </c>
      <c r="J1077" s="20" t="s">
        <v>3798</v>
      </c>
      <c r="K1077" s="20" t="s">
        <v>3799</v>
      </c>
      <c r="L1077" s="20" t="s">
        <v>3800</v>
      </c>
      <c r="M1077" s="20"/>
      <c r="N1077" s="21">
        <v>55.8</v>
      </c>
      <c r="O1077" s="21">
        <v>0</v>
      </c>
      <c r="P1077" s="20"/>
      <c r="Q1077" s="19">
        <v>45461</v>
      </c>
      <c r="R1077" s="20"/>
      <c r="S1077" s="19">
        <v>45461</v>
      </c>
      <c r="T1077" s="20" t="s">
        <v>49</v>
      </c>
      <c r="U1077" s="20">
        <v>982247</v>
      </c>
      <c r="V1077" s="20">
        <v>240001840</v>
      </c>
      <c r="W1077" s="20" t="s">
        <v>847</v>
      </c>
      <c r="X1077" s="20" t="s">
        <v>274</v>
      </c>
      <c r="Y1077" s="20" t="s">
        <v>52</v>
      </c>
      <c r="Z1077" s="20" t="s">
        <v>3801</v>
      </c>
      <c r="AA1077" s="20" t="s">
        <v>3802</v>
      </c>
      <c r="AB1077" s="20" t="s">
        <v>523</v>
      </c>
      <c r="AC1077" s="20" t="s">
        <v>167</v>
      </c>
      <c r="AD1077" s="20" t="s">
        <v>56</v>
      </c>
      <c r="AE1077" s="20" t="s">
        <v>1838</v>
      </c>
      <c r="AF1077" t="e">
        <f>VLOOKUP(L1077,Contactos!B:B,1,0)</f>
        <v>#N/A</v>
      </c>
    </row>
    <row r="1078" spans="1:32" ht="51" x14ac:dyDescent="0.2">
      <c r="A1078" s="4">
        <f t="shared" si="49"/>
        <v>1076</v>
      </c>
      <c r="B1078" s="4" t="str">
        <f t="shared" si="50"/>
        <v>B010-00018629</v>
      </c>
      <c r="C1078" s="4" t="str">
        <f>IFERROR(VLOOKUP(F1078,Tablas!$A$1:$B$3,2,0),"")</f>
        <v>Boleta</v>
      </c>
      <c r="D1078" s="4" t="str">
        <f t="shared" si="51"/>
        <v>Plaza Vea - Intercorp - CONTADO / CASH - PE 2006 PLAZA VEA Basado en Entregas 09-0007-00000</v>
      </c>
      <c r="E1078" s="19">
        <v>45408</v>
      </c>
      <c r="F1078" s="20" t="s">
        <v>842</v>
      </c>
      <c r="G1078" s="20" t="s">
        <v>3803</v>
      </c>
      <c r="H1078" s="20" t="s">
        <v>44</v>
      </c>
      <c r="I1078" s="20" t="s">
        <v>45</v>
      </c>
      <c r="J1078" s="20" t="s">
        <v>3804</v>
      </c>
      <c r="K1078" s="20" t="s">
        <v>3805</v>
      </c>
      <c r="L1078" s="20" t="s">
        <v>3806</v>
      </c>
      <c r="M1078" s="20"/>
      <c r="N1078" s="21">
        <v>55.8</v>
      </c>
      <c r="O1078" s="21">
        <v>0</v>
      </c>
      <c r="P1078" s="20"/>
      <c r="Q1078" s="19">
        <v>45408</v>
      </c>
      <c r="R1078" s="20"/>
      <c r="S1078" s="19">
        <v>45408</v>
      </c>
      <c r="T1078" s="20" t="s">
        <v>49</v>
      </c>
      <c r="U1078" s="20">
        <v>955716</v>
      </c>
      <c r="V1078" s="20">
        <v>240001105</v>
      </c>
      <c r="W1078" s="20" t="s">
        <v>847</v>
      </c>
      <c r="X1078" s="20" t="s">
        <v>274</v>
      </c>
      <c r="Y1078" s="20" t="s">
        <v>52</v>
      </c>
      <c r="Z1078" s="20" t="s">
        <v>3807</v>
      </c>
      <c r="AA1078" s="20" t="s">
        <v>689</v>
      </c>
      <c r="AB1078" s="20" t="s">
        <v>167</v>
      </c>
      <c r="AC1078" s="20" t="s">
        <v>167</v>
      </c>
      <c r="AD1078" s="20" t="s">
        <v>56</v>
      </c>
      <c r="AE1078" s="20" t="s">
        <v>2494</v>
      </c>
      <c r="AF1078" t="e">
        <f>VLOOKUP(L1078,Contactos!B:B,1,0)</f>
        <v>#N/A</v>
      </c>
    </row>
    <row r="1079" spans="1:32" ht="63.75" x14ac:dyDescent="0.2">
      <c r="A1079" s="4">
        <f t="shared" si="49"/>
        <v>1077</v>
      </c>
      <c r="B1079" s="4" t="str">
        <f t="shared" si="50"/>
        <v>B010-00019906</v>
      </c>
      <c r="C1079" s="4" t="str">
        <f>IFERROR(VLOOKUP(F1079,Tablas!$A$1:$B$3,2,0),"")</f>
        <v>Boleta</v>
      </c>
      <c r="D1079" s="4" t="str">
        <f t="shared" si="51"/>
        <v>Falabella - CONTADO / CASH - PE 3942 FALABELLA No 2544290584 Basado en Entregas</v>
      </c>
      <c r="E1079" s="19">
        <v>45511</v>
      </c>
      <c r="F1079" s="20" t="s">
        <v>842</v>
      </c>
      <c r="G1079" s="20" t="s">
        <v>3808</v>
      </c>
      <c r="H1079" s="20" t="s">
        <v>44</v>
      </c>
      <c r="I1079" s="20" t="s">
        <v>45</v>
      </c>
      <c r="J1079" s="20" t="s">
        <v>3809</v>
      </c>
      <c r="K1079" s="20" t="s">
        <v>3810</v>
      </c>
      <c r="L1079" s="20" t="s">
        <v>3811</v>
      </c>
      <c r="M1079" s="20"/>
      <c r="N1079" s="21">
        <v>55.8</v>
      </c>
      <c r="O1079" s="21">
        <v>0</v>
      </c>
      <c r="P1079" s="20"/>
      <c r="Q1079" s="19">
        <v>45511</v>
      </c>
      <c r="R1079" s="20"/>
      <c r="S1079" s="19">
        <v>45511</v>
      </c>
      <c r="T1079" s="20" t="s">
        <v>49</v>
      </c>
      <c r="U1079" s="20">
        <v>1004686</v>
      </c>
      <c r="V1079" s="20">
        <v>240002442</v>
      </c>
      <c r="W1079" s="20" t="s">
        <v>847</v>
      </c>
      <c r="X1079" s="20" t="s">
        <v>274</v>
      </c>
      <c r="Y1079" s="20" t="s">
        <v>52</v>
      </c>
      <c r="Z1079" s="20" t="s">
        <v>3812</v>
      </c>
      <c r="AA1079" s="20" t="s">
        <v>372</v>
      </c>
      <c r="AB1079" s="20" t="s">
        <v>54</v>
      </c>
      <c r="AC1079" s="20" t="s">
        <v>167</v>
      </c>
      <c r="AD1079" s="20" t="s">
        <v>56</v>
      </c>
      <c r="AE1079" s="20" t="s">
        <v>1838</v>
      </c>
      <c r="AF1079" t="e">
        <f>VLOOKUP(L1079,Contactos!B:B,1,0)</f>
        <v>#N/A</v>
      </c>
    </row>
    <row r="1080" spans="1:32" ht="63.75" x14ac:dyDescent="0.2">
      <c r="A1080" s="4">
        <f t="shared" si="49"/>
        <v>1078</v>
      </c>
      <c r="B1080" s="4" t="str">
        <f t="shared" si="50"/>
        <v>B010-00019908</v>
      </c>
      <c r="C1080" s="4" t="str">
        <f>IFERROR(VLOOKUP(F1080,Tablas!$A$1:$B$3,2,0),"")</f>
        <v>Boleta</v>
      </c>
      <c r="D1080" s="4" t="str">
        <f t="shared" si="51"/>
        <v>Falabella - CONTADO / CASH - PE 3961 FALABELLA No 2545724678 Basado en Entregas</v>
      </c>
      <c r="E1080" s="19">
        <v>45511</v>
      </c>
      <c r="F1080" s="20" t="s">
        <v>842</v>
      </c>
      <c r="G1080" s="20" t="s">
        <v>3813</v>
      </c>
      <c r="H1080" s="20" t="s">
        <v>44</v>
      </c>
      <c r="I1080" s="20" t="s">
        <v>45</v>
      </c>
      <c r="J1080" s="20" t="s">
        <v>3814</v>
      </c>
      <c r="K1080" s="20" t="s">
        <v>3815</v>
      </c>
      <c r="L1080" s="20" t="s">
        <v>3816</v>
      </c>
      <c r="M1080" s="20"/>
      <c r="N1080" s="21">
        <v>55.8</v>
      </c>
      <c r="O1080" s="21">
        <v>0</v>
      </c>
      <c r="P1080" s="20"/>
      <c r="Q1080" s="19">
        <v>45511</v>
      </c>
      <c r="R1080" s="20"/>
      <c r="S1080" s="19">
        <v>45511</v>
      </c>
      <c r="T1080" s="20" t="s">
        <v>49</v>
      </c>
      <c r="U1080" s="20">
        <v>1004696</v>
      </c>
      <c r="V1080" s="20">
        <v>240002444</v>
      </c>
      <c r="W1080" s="20" t="s">
        <v>847</v>
      </c>
      <c r="X1080" s="20" t="s">
        <v>274</v>
      </c>
      <c r="Y1080" s="20" t="s">
        <v>52</v>
      </c>
      <c r="Z1080" s="20" t="s">
        <v>3817</v>
      </c>
      <c r="AA1080" s="20" t="s">
        <v>808</v>
      </c>
      <c r="AB1080" s="20" t="s">
        <v>54</v>
      </c>
      <c r="AC1080" s="20" t="s">
        <v>167</v>
      </c>
      <c r="AD1080" s="20" t="s">
        <v>56</v>
      </c>
      <c r="AE1080" s="20" t="s">
        <v>1838</v>
      </c>
      <c r="AF1080" t="e">
        <f>VLOOKUP(L1080,Contactos!B:B,1,0)</f>
        <v>#N/A</v>
      </c>
    </row>
    <row r="1081" spans="1:32" ht="63.75" x14ac:dyDescent="0.2">
      <c r="A1081" s="4">
        <f t="shared" si="49"/>
        <v>1079</v>
      </c>
      <c r="B1081" s="4" t="str">
        <f t="shared" si="50"/>
        <v>B010-00020050</v>
      </c>
      <c r="C1081" s="4" t="str">
        <f>IFERROR(VLOOKUP(F1081,Tablas!$A$1:$B$3,2,0),"")</f>
        <v>Boleta</v>
      </c>
      <c r="D1081" s="4" t="str">
        <f t="shared" si="51"/>
        <v>Falabella - CONTADO / CASH - PE 4215 FALABELLA No 2554828349 Basado en Entregas</v>
      </c>
      <c r="E1081" s="19">
        <v>45523</v>
      </c>
      <c r="F1081" s="20" t="s">
        <v>842</v>
      </c>
      <c r="G1081" s="20" t="s">
        <v>3818</v>
      </c>
      <c r="H1081" s="20" t="s">
        <v>44</v>
      </c>
      <c r="I1081" s="20" t="s">
        <v>45</v>
      </c>
      <c r="J1081" s="20" t="s">
        <v>3819</v>
      </c>
      <c r="K1081" s="20" t="s">
        <v>3820</v>
      </c>
      <c r="L1081" s="20" t="s">
        <v>3821</v>
      </c>
      <c r="M1081" s="20"/>
      <c r="N1081" s="21">
        <v>55.8</v>
      </c>
      <c r="O1081" s="21">
        <v>0</v>
      </c>
      <c r="P1081" s="20"/>
      <c r="Q1081" s="19">
        <v>45523</v>
      </c>
      <c r="R1081" s="20"/>
      <c r="S1081" s="19">
        <v>45523</v>
      </c>
      <c r="T1081" s="20" t="s">
        <v>49</v>
      </c>
      <c r="U1081" s="20">
        <v>1010080</v>
      </c>
      <c r="V1081" s="20">
        <v>240002586</v>
      </c>
      <c r="W1081" s="20" t="s">
        <v>847</v>
      </c>
      <c r="X1081" s="20" t="s">
        <v>305</v>
      </c>
      <c r="Y1081" s="20" t="s">
        <v>52</v>
      </c>
      <c r="Z1081" s="20" t="s">
        <v>3822</v>
      </c>
      <c r="AA1081" s="20" t="s">
        <v>372</v>
      </c>
      <c r="AB1081" s="20" t="s">
        <v>54</v>
      </c>
      <c r="AC1081" s="20" t="s">
        <v>167</v>
      </c>
      <c r="AD1081" s="20" t="s">
        <v>56</v>
      </c>
      <c r="AE1081" s="20" t="s">
        <v>1838</v>
      </c>
      <c r="AF1081" t="e">
        <f>VLOOKUP(L1081,Contactos!B:B,1,0)</f>
        <v>#N/A</v>
      </c>
    </row>
    <row r="1082" spans="1:32" ht="63.75" x14ac:dyDescent="0.2">
      <c r="A1082" s="4">
        <f t="shared" si="49"/>
        <v>1080</v>
      </c>
      <c r="B1082" s="4" t="str">
        <f t="shared" si="50"/>
        <v>B010-00019173</v>
      </c>
      <c r="C1082" s="4" t="str">
        <f>IFERROR(VLOOKUP(F1082,Tablas!$A$1:$B$3,2,0),"")</f>
        <v>Boleta</v>
      </c>
      <c r="D1082" s="4" t="str">
        <f t="shared" si="51"/>
        <v>Promart - Intercorp - CONTADO / CASH - PE 2746 PROMART Basado en Entregas 09-0007-0000074</v>
      </c>
      <c r="E1082" s="19">
        <v>45446</v>
      </c>
      <c r="F1082" s="20" t="s">
        <v>842</v>
      </c>
      <c r="G1082" s="20" t="s">
        <v>3823</v>
      </c>
      <c r="H1082" s="20" t="s">
        <v>44</v>
      </c>
      <c r="I1082" s="20" t="s">
        <v>45</v>
      </c>
      <c r="J1082" s="20" t="s">
        <v>3824</v>
      </c>
      <c r="K1082" s="20" t="s">
        <v>3825</v>
      </c>
      <c r="L1082" s="20" t="s">
        <v>3826</v>
      </c>
      <c r="M1082" s="20"/>
      <c r="N1082" s="21">
        <v>55.83</v>
      </c>
      <c r="O1082" s="21">
        <v>0</v>
      </c>
      <c r="P1082" s="20"/>
      <c r="Q1082" s="19">
        <v>45446</v>
      </c>
      <c r="R1082" s="20"/>
      <c r="S1082" s="19">
        <v>45446</v>
      </c>
      <c r="T1082" s="20" t="s">
        <v>49</v>
      </c>
      <c r="U1082" s="20">
        <v>976285</v>
      </c>
      <c r="V1082" s="20">
        <v>240001707</v>
      </c>
      <c r="W1082" s="20" t="s">
        <v>847</v>
      </c>
      <c r="X1082" s="20" t="s">
        <v>274</v>
      </c>
      <c r="Y1082" s="20" t="s">
        <v>52</v>
      </c>
      <c r="Z1082" s="20" t="s">
        <v>3827</v>
      </c>
      <c r="AA1082" s="20" t="s">
        <v>689</v>
      </c>
      <c r="AB1082" s="20" t="s">
        <v>167</v>
      </c>
      <c r="AC1082" s="20" t="s">
        <v>167</v>
      </c>
      <c r="AD1082" s="20" t="s">
        <v>56</v>
      </c>
      <c r="AE1082" s="20" t="s">
        <v>2596</v>
      </c>
      <c r="AF1082" t="e">
        <f>VLOOKUP(L1082,Contactos!B:B,1,0)</f>
        <v>#N/A</v>
      </c>
    </row>
    <row r="1083" spans="1:32" ht="51" x14ac:dyDescent="0.2">
      <c r="A1083" s="4">
        <f t="shared" si="49"/>
        <v>1081</v>
      </c>
      <c r="B1083" s="4" t="str">
        <f t="shared" si="50"/>
        <v>B010-00019882</v>
      </c>
      <c r="C1083" s="4" t="str">
        <f>IFERROR(VLOOKUP(F1083,Tablas!$A$1:$B$3,2,0),"")</f>
        <v>Boleta</v>
      </c>
      <c r="D1083" s="4" t="str">
        <f t="shared" si="51"/>
        <v>Ecom - CONTADO / CASH - PE 3911 TEL: 927699361 ENVÍO Basado en Pedidos de</v>
      </c>
      <c r="E1083" s="19">
        <v>45509</v>
      </c>
      <c r="F1083" s="20" t="s">
        <v>842</v>
      </c>
      <c r="G1083" s="20" t="s">
        <v>3828</v>
      </c>
      <c r="H1083" s="20" t="s">
        <v>44</v>
      </c>
      <c r="I1083" s="20" t="s">
        <v>45</v>
      </c>
      <c r="J1083" s="20" t="s">
        <v>3829</v>
      </c>
      <c r="K1083" s="20" t="s">
        <v>3830</v>
      </c>
      <c r="L1083" s="20" t="s">
        <v>3831</v>
      </c>
      <c r="M1083" s="20"/>
      <c r="N1083" s="21">
        <v>55.99</v>
      </c>
      <c r="O1083" s="21">
        <v>0</v>
      </c>
      <c r="P1083" s="20"/>
      <c r="Q1083" s="19">
        <v>45509</v>
      </c>
      <c r="R1083" s="20"/>
      <c r="S1083" s="19">
        <v>45509</v>
      </c>
      <c r="T1083" s="20" t="s">
        <v>49</v>
      </c>
      <c r="U1083" s="20">
        <v>1004069</v>
      </c>
      <c r="V1083" s="20">
        <v>240002418</v>
      </c>
      <c r="W1083" s="20" t="s">
        <v>847</v>
      </c>
      <c r="X1083" s="20" t="s">
        <v>305</v>
      </c>
      <c r="Y1083" s="20" t="s">
        <v>52</v>
      </c>
      <c r="Z1083" s="20" t="s">
        <v>3832</v>
      </c>
      <c r="AA1083" s="20" t="s">
        <v>3833</v>
      </c>
      <c r="AB1083" s="20" t="s">
        <v>1554</v>
      </c>
      <c r="AC1083" s="20" t="s">
        <v>689</v>
      </c>
      <c r="AD1083" s="20" t="s">
        <v>56</v>
      </c>
      <c r="AE1083" s="20" t="s">
        <v>864</v>
      </c>
      <c r="AF1083" t="e">
        <f>VLOOKUP(L1083,Contactos!B:B,1,0)</f>
        <v>#N/A</v>
      </c>
    </row>
    <row r="1084" spans="1:32" ht="76.5" x14ac:dyDescent="0.2">
      <c r="A1084" s="4">
        <f t="shared" si="49"/>
        <v>1082</v>
      </c>
      <c r="B1084" s="4" t="str">
        <f t="shared" si="50"/>
        <v>B010-00019941</v>
      </c>
      <c r="C1084" s="4" t="str">
        <f>IFERROR(VLOOKUP(F1084,Tablas!$A$1:$B$3,2,0),"")</f>
        <v>Boleta</v>
      </c>
      <c r="D1084" s="4" t="str">
        <f t="shared" si="51"/>
        <v>Venta Asistida - CONTADO / CASH - PE 4033 SHALOM RECOGE: PEREZ PEREZ,ANTONIO CONFESO</v>
      </c>
      <c r="E1084" s="19">
        <v>45513</v>
      </c>
      <c r="F1084" s="20" t="s">
        <v>842</v>
      </c>
      <c r="G1084" s="20" t="s">
        <v>3834</v>
      </c>
      <c r="H1084" s="20" t="s">
        <v>44</v>
      </c>
      <c r="I1084" s="20" t="s">
        <v>45</v>
      </c>
      <c r="J1084" s="20" t="s">
        <v>3835</v>
      </c>
      <c r="K1084" s="20" t="s">
        <v>3836</v>
      </c>
      <c r="L1084" s="20" t="s">
        <v>3837</v>
      </c>
      <c r="M1084" s="20"/>
      <c r="N1084" s="21">
        <v>56</v>
      </c>
      <c r="O1084" s="21">
        <v>0</v>
      </c>
      <c r="P1084" s="20"/>
      <c r="Q1084" s="19">
        <v>45513</v>
      </c>
      <c r="R1084" s="20"/>
      <c r="S1084" s="19">
        <v>45513</v>
      </c>
      <c r="T1084" s="20" t="s">
        <v>49</v>
      </c>
      <c r="U1084" s="20">
        <v>1006178</v>
      </c>
      <c r="V1084" s="20">
        <v>240002477</v>
      </c>
      <c r="W1084" s="20" t="s">
        <v>847</v>
      </c>
      <c r="X1084" s="20" t="s">
        <v>305</v>
      </c>
      <c r="Y1084" s="20" t="s">
        <v>52</v>
      </c>
      <c r="Z1084" s="20" t="s">
        <v>3838</v>
      </c>
      <c r="AA1084" s="20" t="s">
        <v>3839</v>
      </c>
      <c r="AB1084" s="20" t="s">
        <v>3840</v>
      </c>
      <c r="AC1084" s="20" t="s">
        <v>727</v>
      </c>
      <c r="AD1084" s="20" t="s">
        <v>56</v>
      </c>
      <c r="AE1084" s="20" t="s">
        <v>983</v>
      </c>
      <c r="AF1084" t="e">
        <f>VLOOKUP(L1084,Contactos!B:B,1,0)</f>
        <v>#N/A</v>
      </c>
    </row>
    <row r="1085" spans="1:32" ht="51" x14ac:dyDescent="0.2">
      <c r="A1085" s="4">
        <f t="shared" si="49"/>
        <v>1083</v>
      </c>
      <c r="B1085" s="4" t="str">
        <f t="shared" si="50"/>
        <v>B010-00019967</v>
      </c>
      <c r="C1085" s="4" t="str">
        <f>IFERROR(VLOOKUP(F1085,Tablas!$A$1:$B$3,2,0),"")</f>
        <v>Boleta</v>
      </c>
      <c r="D1085" s="4" t="str">
        <f t="shared" si="51"/>
        <v>Ecom - CONTADO / CASH - PE 4063 TEL: 949350854 ENVÍO Basado en Entregas 09</v>
      </c>
      <c r="E1085" s="19">
        <v>45517</v>
      </c>
      <c r="F1085" s="20" t="s">
        <v>842</v>
      </c>
      <c r="G1085" s="20" t="s">
        <v>3841</v>
      </c>
      <c r="H1085" s="20" t="s">
        <v>44</v>
      </c>
      <c r="I1085" s="20" t="s">
        <v>45</v>
      </c>
      <c r="J1085" s="20" t="s">
        <v>3842</v>
      </c>
      <c r="K1085" s="20" t="s">
        <v>3843</v>
      </c>
      <c r="L1085" s="20" t="s">
        <v>3844</v>
      </c>
      <c r="M1085" s="20"/>
      <c r="N1085" s="21">
        <v>56.25</v>
      </c>
      <c r="O1085" s="21">
        <v>0</v>
      </c>
      <c r="P1085" s="20"/>
      <c r="Q1085" s="19">
        <v>45517</v>
      </c>
      <c r="R1085" s="20"/>
      <c r="S1085" s="19">
        <v>45517</v>
      </c>
      <c r="T1085" s="20" t="s">
        <v>49</v>
      </c>
      <c r="U1085" s="20">
        <v>1007116</v>
      </c>
      <c r="V1085" s="20">
        <v>240002503</v>
      </c>
      <c r="W1085" s="20" t="s">
        <v>847</v>
      </c>
      <c r="X1085" s="20" t="s">
        <v>274</v>
      </c>
      <c r="Y1085" s="20" t="s">
        <v>52</v>
      </c>
      <c r="Z1085" s="20" t="s">
        <v>3845</v>
      </c>
      <c r="AA1085" s="20" t="s">
        <v>3846</v>
      </c>
      <c r="AB1085" s="20" t="s">
        <v>1554</v>
      </c>
      <c r="AC1085" s="20" t="s">
        <v>689</v>
      </c>
      <c r="AD1085" s="20" t="s">
        <v>56</v>
      </c>
      <c r="AE1085" s="20" t="s">
        <v>864</v>
      </c>
      <c r="AF1085" t="e">
        <f>VLOOKUP(L1085,Contactos!B:B,1,0)</f>
        <v>#N/A</v>
      </c>
    </row>
    <row r="1086" spans="1:32" ht="51" x14ac:dyDescent="0.2">
      <c r="A1086" s="4">
        <f t="shared" si="49"/>
        <v>1084</v>
      </c>
      <c r="B1086" s="4" t="str">
        <f t="shared" si="50"/>
        <v>B010-00019530</v>
      </c>
      <c r="C1086" s="4" t="str">
        <f>IFERROR(VLOOKUP(F1086,Tablas!$A$1:$B$3,2,0),"")</f>
        <v>Boleta</v>
      </c>
      <c r="D1086" s="4" t="str">
        <f t="shared" si="51"/>
        <v>Ecom - CONTADO / CASH - PE 3457 TEL: 989595772 ENVÍO Basado en Pedidos de</v>
      </c>
      <c r="E1086" s="19">
        <v>45488</v>
      </c>
      <c r="F1086" s="20" t="s">
        <v>842</v>
      </c>
      <c r="G1086" s="20" t="s">
        <v>3847</v>
      </c>
      <c r="H1086" s="20" t="s">
        <v>44</v>
      </c>
      <c r="I1086" s="20" t="s">
        <v>45</v>
      </c>
      <c r="J1086" s="20" t="s">
        <v>3848</v>
      </c>
      <c r="K1086" s="20" t="s">
        <v>3849</v>
      </c>
      <c r="L1086" s="20" t="s">
        <v>3850</v>
      </c>
      <c r="M1086" s="20"/>
      <c r="N1086" s="21">
        <v>56.35</v>
      </c>
      <c r="O1086" s="21">
        <v>0</v>
      </c>
      <c r="P1086" s="20"/>
      <c r="Q1086" s="19">
        <v>45488</v>
      </c>
      <c r="R1086" s="20"/>
      <c r="S1086" s="19">
        <v>45488</v>
      </c>
      <c r="T1086" s="20" t="s">
        <v>49</v>
      </c>
      <c r="U1086" s="20">
        <v>994223</v>
      </c>
      <c r="V1086" s="20">
        <v>240002065</v>
      </c>
      <c r="W1086" s="20" t="s">
        <v>847</v>
      </c>
      <c r="X1086" s="20" t="s">
        <v>305</v>
      </c>
      <c r="Y1086" s="20" t="s">
        <v>52</v>
      </c>
      <c r="Z1086" s="20" t="s">
        <v>3851</v>
      </c>
      <c r="AA1086" s="20" t="s">
        <v>353</v>
      </c>
      <c r="AB1086" s="20" t="s">
        <v>54</v>
      </c>
      <c r="AC1086" s="20" t="s">
        <v>2032</v>
      </c>
      <c r="AD1086" s="20" t="s">
        <v>56</v>
      </c>
      <c r="AE1086" s="20" t="s">
        <v>864</v>
      </c>
      <c r="AF1086" t="e">
        <f>VLOOKUP(L1086,Contactos!B:B,1,0)</f>
        <v>#N/A</v>
      </c>
    </row>
    <row r="1087" spans="1:32" ht="63.75" x14ac:dyDescent="0.2">
      <c r="A1087" s="4">
        <f t="shared" si="49"/>
        <v>1085</v>
      </c>
      <c r="B1087" s="4" t="str">
        <f t="shared" si="50"/>
        <v>B010-00019582</v>
      </c>
      <c r="C1087" s="4" t="str">
        <f>IFERROR(VLOOKUP(F1087,Tablas!$A$1:$B$3,2,0),"")</f>
        <v>Boleta</v>
      </c>
      <c r="D1087" s="4" t="str">
        <f t="shared" si="51"/>
        <v>Falabella - CONTADO / CASH - PE 3552 FALABELLA No 2522592177 Basado en Entregas</v>
      </c>
      <c r="E1087" s="19">
        <v>45491</v>
      </c>
      <c r="F1087" s="20" t="s">
        <v>842</v>
      </c>
      <c r="G1087" s="20" t="s">
        <v>3852</v>
      </c>
      <c r="H1087" s="20" t="s">
        <v>44</v>
      </c>
      <c r="I1087" s="20" t="s">
        <v>45</v>
      </c>
      <c r="J1087" s="20" t="s">
        <v>3853</v>
      </c>
      <c r="K1087" s="20" t="s">
        <v>3854</v>
      </c>
      <c r="L1087" s="20" t="s">
        <v>3855</v>
      </c>
      <c r="M1087" s="20"/>
      <c r="N1087" s="21">
        <v>56.7</v>
      </c>
      <c r="O1087" s="21">
        <v>0</v>
      </c>
      <c r="P1087" s="20"/>
      <c r="Q1087" s="19">
        <v>45491</v>
      </c>
      <c r="R1087" s="20"/>
      <c r="S1087" s="19">
        <v>45491</v>
      </c>
      <c r="T1087" s="20" t="s">
        <v>49</v>
      </c>
      <c r="U1087" s="20">
        <v>995669</v>
      </c>
      <c r="V1087" s="20">
        <v>240002117</v>
      </c>
      <c r="W1087" s="20" t="s">
        <v>847</v>
      </c>
      <c r="X1087" s="20" t="s">
        <v>274</v>
      </c>
      <c r="Y1087" s="20" t="s">
        <v>52</v>
      </c>
      <c r="Z1087" s="20" t="s">
        <v>3856</v>
      </c>
      <c r="AA1087" s="20" t="s">
        <v>372</v>
      </c>
      <c r="AB1087" s="20" t="s">
        <v>54</v>
      </c>
      <c r="AC1087" s="20" t="s">
        <v>167</v>
      </c>
      <c r="AD1087" s="20" t="s">
        <v>56</v>
      </c>
      <c r="AE1087" s="20" t="s">
        <v>1838</v>
      </c>
      <c r="AF1087" t="e">
        <f>VLOOKUP(L1087,Contactos!B:B,1,0)</f>
        <v>#N/A</v>
      </c>
    </row>
    <row r="1088" spans="1:32" ht="63.75" x14ac:dyDescent="0.2">
      <c r="A1088" s="4">
        <f t="shared" si="49"/>
        <v>1086</v>
      </c>
      <c r="B1088" s="4" t="str">
        <f t="shared" si="50"/>
        <v>B010-00019257</v>
      </c>
      <c r="C1088" s="4" t="str">
        <f>IFERROR(VLOOKUP(F1088,Tablas!$A$1:$B$3,2,0),"")</f>
        <v>Boleta</v>
      </c>
      <c r="D1088" s="4" t="str">
        <f t="shared" si="51"/>
        <v>Falabella - CONTADO / CASH - PE 2902 FALABELLA Basado en Entregas 09-0007-00000</v>
      </c>
      <c r="E1088" s="19">
        <v>45456</v>
      </c>
      <c r="F1088" s="20" t="s">
        <v>842</v>
      </c>
      <c r="G1088" s="20" t="s">
        <v>3857</v>
      </c>
      <c r="H1088" s="20" t="s">
        <v>44</v>
      </c>
      <c r="I1088" s="20" t="s">
        <v>45</v>
      </c>
      <c r="J1088" s="20" t="s">
        <v>3858</v>
      </c>
      <c r="K1088" s="20" t="s">
        <v>3859</v>
      </c>
      <c r="L1088" s="20" t="s">
        <v>3860</v>
      </c>
      <c r="M1088" s="20"/>
      <c r="N1088" s="21">
        <v>56.7</v>
      </c>
      <c r="O1088" s="21">
        <v>0</v>
      </c>
      <c r="P1088" s="20"/>
      <c r="Q1088" s="19">
        <v>45456</v>
      </c>
      <c r="R1088" s="20"/>
      <c r="S1088" s="19">
        <v>45456</v>
      </c>
      <c r="T1088" s="20" t="s">
        <v>49</v>
      </c>
      <c r="U1088" s="20">
        <v>980985</v>
      </c>
      <c r="V1088" s="20">
        <v>240001792</v>
      </c>
      <c r="W1088" s="20" t="s">
        <v>847</v>
      </c>
      <c r="X1088" s="20" t="s">
        <v>274</v>
      </c>
      <c r="Y1088" s="20" t="s">
        <v>52</v>
      </c>
      <c r="Z1088" s="20" t="s">
        <v>3861</v>
      </c>
      <c r="AA1088" s="20" t="s">
        <v>3862</v>
      </c>
      <c r="AB1088" s="20" t="s">
        <v>789</v>
      </c>
      <c r="AC1088" s="20" t="s">
        <v>167</v>
      </c>
      <c r="AD1088" s="20" t="s">
        <v>56</v>
      </c>
      <c r="AE1088" s="20" t="s">
        <v>1838</v>
      </c>
      <c r="AF1088" t="e">
        <f>VLOOKUP(L1088,Contactos!B:B,1,0)</f>
        <v>#N/A</v>
      </c>
    </row>
    <row r="1089" spans="1:32" ht="63.75" x14ac:dyDescent="0.2">
      <c r="A1089" s="4">
        <f t="shared" si="49"/>
        <v>1087</v>
      </c>
      <c r="B1089" s="4" t="str">
        <f t="shared" si="50"/>
        <v>B010-00018994</v>
      </c>
      <c r="C1089" s="4" t="str">
        <f>IFERROR(VLOOKUP(F1089,Tablas!$A$1:$B$3,2,0),"")</f>
        <v>Boleta</v>
      </c>
      <c r="D1089" s="4" t="str">
        <f t="shared" si="51"/>
        <v>Falabella - CONTADO / CASH - PE 2540 FALABELLA Basado en Entregas 09-0007-00000</v>
      </c>
      <c r="E1089" s="19">
        <v>45436</v>
      </c>
      <c r="F1089" s="20" t="s">
        <v>842</v>
      </c>
      <c r="G1089" s="20" t="s">
        <v>3863</v>
      </c>
      <c r="H1089" s="20" t="s">
        <v>44</v>
      </c>
      <c r="I1089" s="20" t="s">
        <v>45</v>
      </c>
      <c r="J1089" s="20" t="s">
        <v>3864</v>
      </c>
      <c r="K1089" s="20" t="s">
        <v>3865</v>
      </c>
      <c r="L1089" s="20" t="s">
        <v>3866</v>
      </c>
      <c r="M1089" s="20"/>
      <c r="N1089" s="21">
        <v>56.7</v>
      </c>
      <c r="O1089" s="21">
        <v>0</v>
      </c>
      <c r="P1089" s="20"/>
      <c r="Q1089" s="19">
        <v>45436</v>
      </c>
      <c r="R1089" s="20"/>
      <c r="S1089" s="19">
        <v>45436</v>
      </c>
      <c r="T1089" s="20" t="s">
        <v>49</v>
      </c>
      <c r="U1089" s="20">
        <v>969871</v>
      </c>
      <c r="V1089" s="20">
        <v>240001526</v>
      </c>
      <c r="W1089" s="20" t="s">
        <v>847</v>
      </c>
      <c r="X1089" s="20" t="s">
        <v>274</v>
      </c>
      <c r="Y1089" s="20" t="s">
        <v>52</v>
      </c>
      <c r="Z1089" s="20" t="s">
        <v>3867</v>
      </c>
      <c r="AA1089" s="20" t="s">
        <v>3868</v>
      </c>
      <c r="AB1089" s="20" t="s">
        <v>248</v>
      </c>
      <c r="AC1089" s="20" t="s">
        <v>248</v>
      </c>
      <c r="AD1089" s="20" t="s">
        <v>56</v>
      </c>
      <c r="AE1089" s="20" t="s">
        <v>1838</v>
      </c>
      <c r="AF1089" t="e">
        <f>VLOOKUP(L1089,Contactos!B:B,1,0)</f>
        <v>#N/A</v>
      </c>
    </row>
    <row r="1090" spans="1:32" ht="63.75" x14ac:dyDescent="0.2">
      <c r="A1090" s="4">
        <f t="shared" si="49"/>
        <v>1088</v>
      </c>
      <c r="B1090" s="4" t="str">
        <f t="shared" si="50"/>
        <v>B010-00018272</v>
      </c>
      <c r="C1090" s="4" t="str">
        <f>IFERROR(VLOOKUP(F1090,Tablas!$A$1:$B$3,2,0),"")</f>
        <v>Boleta</v>
      </c>
      <c r="D1090" s="4" t="str">
        <f t="shared" si="51"/>
        <v>Falabella - CONTADO / CASH - PE 1373 FALABELLA Basado en Entregas 09-0010-00059</v>
      </c>
      <c r="E1090" s="19">
        <v>45376</v>
      </c>
      <c r="F1090" s="20" t="s">
        <v>842</v>
      </c>
      <c r="G1090" s="20" t="s">
        <v>3869</v>
      </c>
      <c r="H1090" s="20" t="s">
        <v>44</v>
      </c>
      <c r="I1090" s="20" t="s">
        <v>45</v>
      </c>
      <c r="J1090" s="20" t="s">
        <v>3870</v>
      </c>
      <c r="K1090" s="20" t="s">
        <v>3871</v>
      </c>
      <c r="L1090" s="20" t="s">
        <v>3872</v>
      </c>
      <c r="M1090" s="20"/>
      <c r="N1090" s="21">
        <v>56.7</v>
      </c>
      <c r="O1090" s="21">
        <v>0</v>
      </c>
      <c r="P1090" s="20"/>
      <c r="Q1090" s="19">
        <v>45376</v>
      </c>
      <c r="R1090" s="20"/>
      <c r="S1090" s="19">
        <v>45376</v>
      </c>
      <c r="T1090" s="20" t="s">
        <v>49</v>
      </c>
      <c r="U1090" s="20">
        <v>937553</v>
      </c>
      <c r="V1090" s="20">
        <v>240000747</v>
      </c>
      <c r="W1090" s="20" t="s">
        <v>847</v>
      </c>
      <c r="X1090" s="20" t="s">
        <v>274</v>
      </c>
      <c r="Y1090" s="20" t="s">
        <v>52</v>
      </c>
      <c r="Z1090" s="20" t="s">
        <v>3873</v>
      </c>
      <c r="AA1090" s="20" t="s">
        <v>3874</v>
      </c>
      <c r="AB1090" s="20" t="s">
        <v>576</v>
      </c>
      <c r="AC1090" s="20" t="s">
        <v>167</v>
      </c>
      <c r="AD1090" s="20" t="s">
        <v>56</v>
      </c>
      <c r="AE1090" s="20" t="s">
        <v>1838</v>
      </c>
      <c r="AF1090" t="e">
        <f>VLOOKUP(L1090,Contactos!B:B,1,0)</f>
        <v>#N/A</v>
      </c>
    </row>
    <row r="1091" spans="1:32" ht="63.75" x14ac:dyDescent="0.2">
      <c r="A1091" s="4">
        <f t="shared" si="49"/>
        <v>1089</v>
      </c>
      <c r="B1091" s="4" t="str">
        <f t="shared" si="50"/>
        <v>B010-00018533</v>
      </c>
      <c r="C1091" s="4" t="str">
        <f>IFERROR(VLOOKUP(F1091,Tablas!$A$1:$B$3,2,0),"")</f>
        <v>Boleta</v>
      </c>
      <c r="D1091" s="4" t="str">
        <f t="shared" si="51"/>
        <v>Falabella - CONTADO / CASH - PE 1775 FALABELLA Basado en Entregas 09-0010-00059</v>
      </c>
      <c r="E1091" s="19">
        <v>45400</v>
      </c>
      <c r="F1091" s="20" t="s">
        <v>842</v>
      </c>
      <c r="G1091" s="20" t="s">
        <v>3875</v>
      </c>
      <c r="H1091" s="20" t="s">
        <v>44</v>
      </c>
      <c r="I1091" s="20" t="s">
        <v>45</v>
      </c>
      <c r="J1091" s="20" t="s">
        <v>3876</v>
      </c>
      <c r="K1091" s="20" t="s">
        <v>3877</v>
      </c>
      <c r="L1091" s="20" t="s">
        <v>3878</v>
      </c>
      <c r="M1091" s="20"/>
      <c r="N1091" s="21">
        <v>56.7</v>
      </c>
      <c r="O1091" s="21">
        <v>0</v>
      </c>
      <c r="P1091" s="20"/>
      <c r="Q1091" s="19">
        <v>45400</v>
      </c>
      <c r="R1091" s="20"/>
      <c r="S1091" s="19">
        <v>45400</v>
      </c>
      <c r="T1091" s="20" t="s">
        <v>49</v>
      </c>
      <c r="U1091" s="20">
        <v>947775</v>
      </c>
      <c r="V1091" s="20">
        <v>240001009</v>
      </c>
      <c r="W1091" s="20" t="s">
        <v>847</v>
      </c>
      <c r="X1091" s="20" t="s">
        <v>274</v>
      </c>
      <c r="Y1091" s="20" t="s">
        <v>52</v>
      </c>
      <c r="Z1091" s="20" t="s">
        <v>3879</v>
      </c>
      <c r="AA1091" s="20" t="s">
        <v>3880</v>
      </c>
      <c r="AB1091" s="20" t="s">
        <v>2227</v>
      </c>
      <c r="AC1091" s="20" t="s">
        <v>167</v>
      </c>
      <c r="AD1091" s="20" t="s">
        <v>56</v>
      </c>
      <c r="AE1091" s="20" t="s">
        <v>1838</v>
      </c>
      <c r="AF1091" t="e">
        <f>VLOOKUP(L1091,Contactos!B:B,1,0)</f>
        <v>#N/A</v>
      </c>
    </row>
    <row r="1092" spans="1:32" ht="63.75" x14ac:dyDescent="0.2">
      <c r="A1092" s="4">
        <f t="shared" ref="A1092:A1155" si="52">ROW()-2</f>
        <v>1090</v>
      </c>
      <c r="B1092" s="4" t="str">
        <f t="shared" ref="B1092:B1155" si="53">MID(G1092,4,20)</f>
        <v>B010-00019366</v>
      </c>
      <c r="C1092" s="4" t="str">
        <f>IFERROR(VLOOKUP(F1092,Tablas!$A$1:$B$3,2,0),"")</f>
        <v>Boleta</v>
      </c>
      <c r="D1092" s="4" t="str">
        <f t="shared" ref="D1092:D1155" si="54">CONCATENATE(AE1092," - ",T1092," - ",Z1092)</f>
        <v>Falabella - CONTADO / CASH - PE 3128 FALABELLA Basado en Entregas 09-0007-00001</v>
      </c>
      <c r="E1092" s="19">
        <v>45469</v>
      </c>
      <c r="F1092" s="20" t="s">
        <v>842</v>
      </c>
      <c r="G1092" s="20" t="s">
        <v>3881</v>
      </c>
      <c r="H1092" s="20" t="s">
        <v>44</v>
      </c>
      <c r="I1092" s="20" t="s">
        <v>45</v>
      </c>
      <c r="J1092" s="20" t="s">
        <v>3882</v>
      </c>
      <c r="K1092" s="20" t="s">
        <v>3883</v>
      </c>
      <c r="L1092" s="20" t="s">
        <v>3884</v>
      </c>
      <c r="M1092" s="20"/>
      <c r="N1092" s="21">
        <v>56.7</v>
      </c>
      <c r="O1092" s="21">
        <v>0</v>
      </c>
      <c r="P1092" s="20"/>
      <c r="Q1092" s="19">
        <v>45469</v>
      </c>
      <c r="R1092" s="20"/>
      <c r="S1092" s="19">
        <v>45469</v>
      </c>
      <c r="T1092" s="20" t="s">
        <v>49</v>
      </c>
      <c r="U1092" s="20">
        <v>986512</v>
      </c>
      <c r="V1092" s="20">
        <v>240001901</v>
      </c>
      <c r="W1092" s="20" t="s">
        <v>847</v>
      </c>
      <c r="X1092" s="20" t="s">
        <v>274</v>
      </c>
      <c r="Y1092" s="20" t="s">
        <v>52</v>
      </c>
      <c r="Z1092" s="20" t="s">
        <v>3885</v>
      </c>
      <c r="AA1092" s="20" t="s">
        <v>3886</v>
      </c>
      <c r="AB1092" s="20" t="s">
        <v>54</v>
      </c>
      <c r="AC1092" s="20" t="s">
        <v>167</v>
      </c>
      <c r="AD1092" s="20" t="s">
        <v>56</v>
      </c>
      <c r="AE1092" s="20" t="s">
        <v>1838</v>
      </c>
      <c r="AF1092" t="e">
        <f>VLOOKUP(L1092,Contactos!B:B,1,0)</f>
        <v>#N/A</v>
      </c>
    </row>
    <row r="1093" spans="1:32" ht="63.75" x14ac:dyDescent="0.2">
      <c r="A1093" s="4">
        <f t="shared" si="52"/>
        <v>1091</v>
      </c>
      <c r="B1093" s="4" t="str">
        <f t="shared" si="53"/>
        <v>B010-00019559</v>
      </c>
      <c r="C1093" s="4" t="str">
        <f>IFERROR(VLOOKUP(F1093,Tablas!$A$1:$B$3,2,0),"")</f>
        <v>Boleta</v>
      </c>
      <c r="D1093" s="4" t="str">
        <f t="shared" si="54"/>
        <v>Falabella - CONTADO / CASH - PE 3515 FALABELLA No 2520694454 Basado en Entregas</v>
      </c>
      <c r="E1093" s="19">
        <v>45490</v>
      </c>
      <c r="F1093" s="20" t="s">
        <v>842</v>
      </c>
      <c r="G1093" s="20" t="s">
        <v>3887</v>
      </c>
      <c r="H1093" s="20" t="s">
        <v>44</v>
      </c>
      <c r="I1093" s="20" t="s">
        <v>45</v>
      </c>
      <c r="J1093" s="20" t="s">
        <v>3888</v>
      </c>
      <c r="K1093" s="20" t="s">
        <v>3889</v>
      </c>
      <c r="L1093" s="20" t="s">
        <v>3890</v>
      </c>
      <c r="M1093" s="20"/>
      <c r="N1093" s="21">
        <v>56.7</v>
      </c>
      <c r="O1093" s="21">
        <v>0</v>
      </c>
      <c r="P1093" s="20"/>
      <c r="Q1093" s="19">
        <v>45490</v>
      </c>
      <c r="R1093" s="20"/>
      <c r="S1093" s="19">
        <v>45490</v>
      </c>
      <c r="T1093" s="20" t="s">
        <v>49</v>
      </c>
      <c r="U1093" s="20">
        <v>995211</v>
      </c>
      <c r="V1093" s="20">
        <v>240002094</v>
      </c>
      <c r="W1093" s="20" t="s">
        <v>847</v>
      </c>
      <c r="X1093" s="20" t="s">
        <v>274</v>
      </c>
      <c r="Y1093" s="20" t="s">
        <v>52</v>
      </c>
      <c r="Z1093" s="20" t="s">
        <v>3891</v>
      </c>
      <c r="AA1093" s="20" t="s">
        <v>372</v>
      </c>
      <c r="AB1093" s="20" t="s">
        <v>54</v>
      </c>
      <c r="AC1093" s="20" t="s">
        <v>167</v>
      </c>
      <c r="AD1093" s="20" t="s">
        <v>56</v>
      </c>
      <c r="AE1093" s="20" t="s">
        <v>1838</v>
      </c>
      <c r="AF1093" t="e">
        <f>VLOOKUP(L1093,Contactos!B:B,1,0)</f>
        <v>#N/A</v>
      </c>
    </row>
    <row r="1094" spans="1:32" ht="51" x14ac:dyDescent="0.2">
      <c r="A1094" s="4">
        <f t="shared" si="52"/>
        <v>1092</v>
      </c>
      <c r="B1094" s="4" t="str">
        <f t="shared" si="53"/>
        <v>B010-00019884</v>
      </c>
      <c r="C1094" s="4" t="str">
        <f>IFERROR(VLOOKUP(F1094,Tablas!$A$1:$B$3,2,0),"")</f>
        <v>Boleta</v>
      </c>
      <c r="D1094" s="4" t="str">
        <f t="shared" si="54"/>
        <v>Ecom - CONTADO / CASH - PE 3918 TEL: 920674097 ENVÍO Basado en Pedidos de</v>
      </c>
      <c r="E1094" s="19">
        <v>45509</v>
      </c>
      <c r="F1094" s="20" t="s">
        <v>842</v>
      </c>
      <c r="G1094" s="20" t="s">
        <v>3892</v>
      </c>
      <c r="H1094" s="20" t="s">
        <v>44</v>
      </c>
      <c r="I1094" s="20" t="s">
        <v>45</v>
      </c>
      <c r="J1094" s="20" t="s">
        <v>3893</v>
      </c>
      <c r="K1094" s="20" t="s">
        <v>3894</v>
      </c>
      <c r="L1094" s="20" t="s">
        <v>3895</v>
      </c>
      <c r="M1094" s="20"/>
      <c r="N1094" s="21">
        <v>56.79</v>
      </c>
      <c r="O1094" s="21">
        <v>0</v>
      </c>
      <c r="P1094" s="20"/>
      <c r="Q1094" s="19">
        <v>45509</v>
      </c>
      <c r="R1094" s="20"/>
      <c r="S1094" s="19">
        <v>45509</v>
      </c>
      <c r="T1094" s="20" t="s">
        <v>49</v>
      </c>
      <c r="U1094" s="20">
        <v>1004078</v>
      </c>
      <c r="V1094" s="20">
        <v>240002420</v>
      </c>
      <c r="W1094" s="20" t="s">
        <v>847</v>
      </c>
      <c r="X1094" s="20" t="s">
        <v>274</v>
      </c>
      <c r="Y1094" s="20" t="s">
        <v>52</v>
      </c>
      <c r="Z1094" s="20" t="s">
        <v>3896</v>
      </c>
      <c r="AA1094" s="20" t="s">
        <v>3897</v>
      </c>
      <c r="AB1094" s="20" t="s">
        <v>3898</v>
      </c>
      <c r="AC1094" s="20" t="s">
        <v>689</v>
      </c>
      <c r="AD1094" s="20" t="s">
        <v>56</v>
      </c>
      <c r="AE1094" s="20" t="s">
        <v>864</v>
      </c>
      <c r="AF1094" t="e">
        <f>VLOOKUP(L1094,Contactos!B:B,1,0)</f>
        <v>#N/A</v>
      </c>
    </row>
    <row r="1095" spans="1:32" ht="63.75" x14ac:dyDescent="0.2">
      <c r="A1095" s="4">
        <f t="shared" si="52"/>
        <v>1093</v>
      </c>
      <c r="B1095" s="4" t="str">
        <f t="shared" si="53"/>
        <v>B010-00016893</v>
      </c>
      <c r="C1095" s="4" t="str">
        <f>IFERROR(VLOOKUP(F1095,Tablas!$A$1:$B$3,2,0),"")</f>
        <v>Boleta</v>
      </c>
      <c r="D1095" s="4" t="str">
        <f t="shared" si="54"/>
        <v>Falabella - CONTADO / CASH - PE 4989 FALABELLA Basado en Entregas 09-0010-00057</v>
      </c>
      <c r="E1095" s="19">
        <v>45258</v>
      </c>
      <c r="F1095" s="20" t="s">
        <v>842</v>
      </c>
      <c r="G1095" s="20" t="s">
        <v>3899</v>
      </c>
      <c r="H1095" s="20" t="s">
        <v>44</v>
      </c>
      <c r="I1095" s="20" t="s">
        <v>45</v>
      </c>
      <c r="J1095" s="20" t="s">
        <v>3900</v>
      </c>
      <c r="K1095" s="20" t="s">
        <v>3901</v>
      </c>
      <c r="L1095" s="20" t="s">
        <v>3902</v>
      </c>
      <c r="M1095" s="20"/>
      <c r="N1095" s="21">
        <v>57.1</v>
      </c>
      <c r="O1095" s="21">
        <v>0</v>
      </c>
      <c r="P1095" s="20"/>
      <c r="Q1095" s="19">
        <v>45258</v>
      </c>
      <c r="R1095" s="20"/>
      <c r="S1095" s="19">
        <v>45258</v>
      </c>
      <c r="T1095" s="20" t="s">
        <v>49</v>
      </c>
      <c r="U1095" s="20">
        <v>881733</v>
      </c>
      <c r="V1095" s="20">
        <v>230003207</v>
      </c>
      <c r="W1095" s="20" t="s">
        <v>847</v>
      </c>
      <c r="X1095" s="20" t="s">
        <v>274</v>
      </c>
      <c r="Y1095" s="20" t="s">
        <v>52</v>
      </c>
      <c r="Z1095" s="20" t="s">
        <v>3903</v>
      </c>
      <c r="AA1095" s="20" t="s">
        <v>3904</v>
      </c>
      <c r="AB1095" s="20" t="s">
        <v>682</v>
      </c>
      <c r="AC1095" s="20" t="s">
        <v>167</v>
      </c>
      <c r="AD1095" s="20" t="s">
        <v>56</v>
      </c>
      <c r="AE1095" s="20" t="s">
        <v>1838</v>
      </c>
      <c r="AF1095" t="e">
        <f>VLOOKUP(L1095,Contactos!B:B,1,0)</f>
        <v>#N/A</v>
      </c>
    </row>
    <row r="1096" spans="1:32" ht="63.75" x14ac:dyDescent="0.2">
      <c r="A1096" s="4">
        <f t="shared" si="52"/>
        <v>1094</v>
      </c>
      <c r="B1096" s="4" t="str">
        <f t="shared" si="53"/>
        <v>B010-00017605</v>
      </c>
      <c r="C1096" s="4" t="str">
        <f>IFERROR(VLOOKUP(F1096,Tablas!$A$1:$B$3,2,0),"")</f>
        <v>Boleta</v>
      </c>
      <c r="D1096" s="4" t="str">
        <f t="shared" si="54"/>
        <v>Promart - Intercorp - CONTADO / CASH - PE 0093 PROMART Basado en Entregas 09-0010-0005831</v>
      </c>
      <c r="E1096" s="19">
        <v>45301</v>
      </c>
      <c r="F1096" s="20" t="s">
        <v>842</v>
      </c>
      <c r="G1096" s="20" t="s">
        <v>3905</v>
      </c>
      <c r="H1096" s="20" t="s">
        <v>44</v>
      </c>
      <c r="I1096" s="20" t="s">
        <v>45</v>
      </c>
      <c r="J1096" s="20" t="s">
        <v>3906</v>
      </c>
      <c r="K1096" s="20" t="s">
        <v>3907</v>
      </c>
      <c r="L1096" s="20" t="s">
        <v>3908</v>
      </c>
      <c r="M1096" s="20"/>
      <c r="N1096" s="21">
        <v>57.37</v>
      </c>
      <c r="O1096" s="21">
        <v>0</v>
      </c>
      <c r="P1096" s="20"/>
      <c r="Q1096" s="19">
        <v>45301</v>
      </c>
      <c r="R1096" s="20"/>
      <c r="S1096" s="19">
        <v>45301</v>
      </c>
      <c r="T1096" s="20" t="s">
        <v>49</v>
      </c>
      <c r="U1096" s="20">
        <v>902936</v>
      </c>
      <c r="V1096" s="20">
        <v>240000076</v>
      </c>
      <c r="W1096" s="20" t="s">
        <v>847</v>
      </c>
      <c r="X1096" s="20" t="s">
        <v>274</v>
      </c>
      <c r="Y1096" s="20" t="s">
        <v>52</v>
      </c>
      <c r="Z1096" s="20" t="s">
        <v>3909</v>
      </c>
      <c r="AA1096" s="20" t="s">
        <v>689</v>
      </c>
      <c r="AB1096" s="20" t="s">
        <v>167</v>
      </c>
      <c r="AC1096" s="20" t="s">
        <v>167</v>
      </c>
      <c r="AD1096" s="20" t="s">
        <v>56</v>
      </c>
      <c r="AE1096" s="20" t="s">
        <v>2596</v>
      </c>
      <c r="AF1096" t="e">
        <f>VLOOKUP(L1096,Contactos!B:B,1,0)</f>
        <v>#N/A</v>
      </c>
    </row>
    <row r="1097" spans="1:32" ht="63.75" x14ac:dyDescent="0.2">
      <c r="A1097" s="4">
        <f t="shared" si="52"/>
        <v>1095</v>
      </c>
      <c r="B1097" s="4" t="str">
        <f t="shared" si="53"/>
        <v>B010-00020538</v>
      </c>
      <c r="C1097" s="4" t="str">
        <f>IFERROR(VLOOKUP(F1097,Tablas!$A$1:$B$3,2,0),"")</f>
        <v>Boleta</v>
      </c>
      <c r="D1097" s="4" t="str">
        <f t="shared" si="54"/>
        <v>Ripley - CONTADO / CASH - PE 5124 RIPLEY n.º 6817566701-A Basado en Entregas</v>
      </c>
      <c r="E1097" s="19">
        <v>45565</v>
      </c>
      <c r="F1097" s="20" t="s">
        <v>842</v>
      </c>
      <c r="G1097" s="20" t="s">
        <v>3910</v>
      </c>
      <c r="H1097" s="20" t="s">
        <v>44</v>
      </c>
      <c r="I1097" s="20" t="s">
        <v>45</v>
      </c>
      <c r="J1097" s="20" t="s">
        <v>3911</v>
      </c>
      <c r="K1097" s="20" t="s">
        <v>3912</v>
      </c>
      <c r="L1097" s="20" t="s">
        <v>3913</v>
      </c>
      <c r="M1097" s="20"/>
      <c r="N1097" s="21">
        <v>57.7</v>
      </c>
      <c r="O1097" s="21">
        <v>0</v>
      </c>
      <c r="P1097" s="20"/>
      <c r="Q1097" s="19">
        <v>45565</v>
      </c>
      <c r="R1097" s="20"/>
      <c r="S1097" s="19">
        <v>45565</v>
      </c>
      <c r="T1097" s="20" t="s">
        <v>49</v>
      </c>
      <c r="U1097" s="20">
        <v>1031926</v>
      </c>
      <c r="V1097" s="20">
        <v>240003075</v>
      </c>
      <c r="W1097" s="20" t="s">
        <v>847</v>
      </c>
      <c r="X1097" s="20" t="s">
        <v>305</v>
      </c>
      <c r="Y1097" s="20" t="s">
        <v>52</v>
      </c>
      <c r="Z1097" s="20" t="s">
        <v>3914</v>
      </c>
      <c r="AA1097" s="20" t="s">
        <v>1449</v>
      </c>
      <c r="AB1097" s="20" t="s">
        <v>54</v>
      </c>
      <c r="AC1097" s="20" t="s">
        <v>167</v>
      </c>
      <c r="AD1097" s="20" t="s">
        <v>56</v>
      </c>
      <c r="AE1097" s="20" t="s">
        <v>2574</v>
      </c>
      <c r="AF1097" t="e">
        <f>VLOOKUP(L1097,Contactos!B:B,1,0)</f>
        <v>#N/A</v>
      </c>
    </row>
    <row r="1098" spans="1:32" ht="76.5" x14ac:dyDescent="0.2">
      <c r="A1098" s="4">
        <f t="shared" si="52"/>
        <v>1096</v>
      </c>
      <c r="B1098" s="4" t="str">
        <f t="shared" si="53"/>
        <v>B010-00018784</v>
      </c>
      <c r="C1098" s="4" t="str">
        <f>IFERROR(VLOOKUP(F1098,Tablas!$A$1:$B$3,2,0),"")</f>
        <v>Boleta</v>
      </c>
      <c r="D1098" s="4" t="str">
        <f t="shared" si="54"/>
        <v>Ecom - CONTADO / CASH - PE 2154 RECOGE: Milton Villoslada Salazar DNI: 727</v>
      </c>
      <c r="E1098" s="19">
        <v>45419</v>
      </c>
      <c r="F1098" s="20" t="s">
        <v>842</v>
      </c>
      <c r="G1098" s="20" t="s">
        <v>3915</v>
      </c>
      <c r="H1098" s="20" t="s">
        <v>44</v>
      </c>
      <c r="I1098" s="20" t="s">
        <v>45</v>
      </c>
      <c r="J1098" s="20" t="s">
        <v>1415</v>
      </c>
      <c r="K1098" s="20" t="s">
        <v>1416</v>
      </c>
      <c r="L1098" s="20" t="s">
        <v>1417</v>
      </c>
      <c r="M1098" s="20"/>
      <c r="N1098" s="21">
        <v>57.8</v>
      </c>
      <c r="O1098" s="21">
        <v>0</v>
      </c>
      <c r="P1098" s="20"/>
      <c r="Q1098" s="19">
        <v>45419</v>
      </c>
      <c r="R1098" s="20"/>
      <c r="S1098" s="19">
        <v>45419</v>
      </c>
      <c r="T1098" s="20" t="s">
        <v>49</v>
      </c>
      <c r="U1098" s="20">
        <v>959722</v>
      </c>
      <c r="V1098" s="20">
        <v>240001262</v>
      </c>
      <c r="W1098" s="20" t="s">
        <v>847</v>
      </c>
      <c r="X1098" s="20" t="s">
        <v>305</v>
      </c>
      <c r="Y1098" s="20" t="s">
        <v>52</v>
      </c>
      <c r="Z1098" s="20" t="s">
        <v>3916</v>
      </c>
      <c r="AA1098" s="20" t="s">
        <v>1419</v>
      </c>
      <c r="AB1098" s="20" t="s">
        <v>1420</v>
      </c>
      <c r="AC1098" s="20" t="s">
        <v>1421</v>
      </c>
      <c r="AD1098" s="20" t="s">
        <v>56</v>
      </c>
      <c r="AE1098" s="20" t="s">
        <v>864</v>
      </c>
      <c r="AF1098" t="e">
        <f>VLOOKUP(L1098,Contactos!B:B,1,0)</f>
        <v>#N/A</v>
      </c>
    </row>
    <row r="1099" spans="1:32" ht="63.75" x14ac:dyDescent="0.2">
      <c r="A1099" s="4">
        <f t="shared" si="52"/>
        <v>1097</v>
      </c>
      <c r="B1099" s="4" t="str">
        <f t="shared" si="53"/>
        <v>B010-00019945</v>
      </c>
      <c r="C1099" s="4" t="str">
        <f>IFERROR(VLOOKUP(F1099,Tablas!$A$1:$B$3,2,0),"")</f>
        <v>Boleta</v>
      </c>
      <c r="D1099" s="4" t="str">
        <f t="shared" si="54"/>
        <v>Ripley - CONTADO / CASH - PE 4026 RIPLEY n.º 6768023302-A Basado en Entregas</v>
      </c>
      <c r="E1099" s="19">
        <v>45513</v>
      </c>
      <c r="F1099" s="20" t="s">
        <v>842</v>
      </c>
      <c r="G1099" s="20" t="s">
        <v>3917</v>
      </c>
      <c r="H1099" s="20" t="s">
        <v>44</v>
      </c>
      <c r="I1099" s="20" t="s">
        <v>45</v>
      </c>
      <c r="J1099" s="20" t="s">
        <v>3918</v>
      </c>
      <c r="K1099" s="20" t="s">
        <v>3919</v>
      </c>
      <c r="L1099" s="20" t="s">
        <v>3920</v>
      </c>
      <c r="M1099" s="20"/>
      <c r="N1099" s="21">
        <v>57.8</v>
      </c>
      <c r="O1099" s="21">
        <v>0</v>
      </c>
      <c r="P1099" s="20"/>
      <c r="Q1099" s="19">
        <v>45513</v>
      </c>
      <c r="R1099" s="20"/>
      <c r="S1099" s="19">
        <v>45513</v>
      </c>
      <c r="T1099" s="20" t="s">
        <v>49</v>
      </c>
      <c r="U1099" s="20">
        <v>1006210</v>
      </c>
      <c r="V1099" s="20">
        <v>240002481</v>
      </c>
      <c r="W1099" s="20" t="s">
        <v>847</v>
      </c>
      <c r="X1099" s="20" t="s">
        <v>274</v>
      </c>
      <c r="Y1099" s="20" t="s">
        <v>52</v>
      </c>
      <c r="Z1099" s="20" t="s">
        <v>3921</v>
      </c>
      <c r="AA1099" s="20" t="s">
        <v>372</v>
      </c>
      <c r="AB1099" s="20" t="s">
        <v>54</v>
      </c>
      <c r="AC1099" s="20" t="s">
        <v>167</v>
      </c>
      <c r="AD1099" s="20" t="s">
        <v>56</v>
      </c>
      <c r="AE1099" s="20" t="s">
        <v>2574</v>
      </c>
      <c r="AF1099" t="e">
        <f>VLOOKUP(L1099,Contactos!B:B,1,0)</f>
        <v>#N/A</v>
      </c>
    </row>
    <row r="1100" spans="1:32" ht="63.75" x14ac:dyDescent="0.2">
      <c r="A1100" s="4">
        <f t="shared" si="52"/>
        <v>1098</v>
      </c>
      <c r="B1100" s="4" t="str">
        <f t="shared" si="53"/>
        <v>B010-00019409</v>
      </c>
      <c r="C1100" s="4" t="str">
        <f>IFERROR(VLOOKUP(F1100,Tablas!$A$1:$B$3,2,0),"")</f>
        <v>Boleta</v>
      </c>
      <c r="D1100" s="4" t="str">
        <f t="shared" si="54"/>
        <v>Ripley - CONTADO / CASH - PE 3252 RIPLEY n.º 6690959801-A Basado en Entregas</v>
      </c>
      <c r="E1100" s="19">
        <v>45475</v>
      </c>
      <c r="F1100" s="20" t="s">
        <v>842</v>
      </c>
      <c r="G1100" s="20" t="s">
        <v>3922</v>
      </c>
      <c r="H1100" s="20" t="s">
        <v>44</v>
      </c>
      <c r="I1100" s="20" t="s">
        <v>45</v>
      </c>
      <c r="J1100" s="20" t="s">
        <v>3923</v>
      </c>
      <c r="K1100" s="20" t="s">
        <v>3924</v>
      </c>
      <c r="L1100" s="20" t="s">
        <v>3925</v>
      </c>
      <c r="M1100" s="20"/>
      <c r="N1100" s="21">
        <v>57.85</v>
      </c>
      <c r="O1100" s="21">
        <v>0</v>
      </c>
      <c r="P1100" s="20"/>
      <c r="Q1100" s="19">
        <v>45475</v>
      </c>
      <c r="R1100" s="20"/>
      <c r="S1100" s="19">
        <v>45475</v>
      </c>
      <c r="T1100" s="20" t="s">
        <v>49</v>
      </c>
      <c r="U1100" s="20">
        <v>989288</v>
      </c>
      <c r="V1100" s="20">
        <v>240001944</v>
      </c>
      <c r="W1100" s="20" t="s">
        <v>847</v>
      </c>
      <c r="X1100" s="20" t="s">
        <v>274</v>
      </c>
      <c r="Y1100" s="20" t="s">
        <v>52</v>
      </c>
      <c r="Z1100" s="20" t="s">
        <v>3926</v>
      </c>
      <c r="AA1100" s="20" t="s">
        <v>1449</v>
      </c>
      <c r="AB1100" s="20" t="s">
        <v>54</v>
      </c>
      <c r="AC1100" s="20" t="s">
        <v>167</v>
      </c>
      <c r="AD1100" s="20" t="s">
        <v>56</v>
      </c>
      <c r="AE1100" s="20" t="s">
        <v>2574</v>
      </c>
      <c r="AF1100" t="e">
        <f>VLOOKUP(L1100,Contactos!B:B,1,0)</f>
        <v>#N/A</v>
      </c>
    </row>
    <row r="1101" spans="1:32" ht="51" x14ac:dyDescent="0.2">
      <c r="A1101" s="4">
        <f t="shared" si="52"/>
        <v>1099</v>
      </c>
      <c r="B1101" s="4" t="str">
        <f t="shared" si="53"/>
        <v>B010-00016942</v>
      </c>
      <c r="C1101" s="4" t="str">
        <f>IFERROR(VLOOKUP(F1101,Tablas!$A$1:$B$3,2,0),"")</f>
        <v>Boleta</v>
      </c>
      <c r="D1101" s="4" t="str">
        <f t="shared" si="54"/>
        <v>Ripley - CONTADO / CASH - PE 5087 RIPLEY Basado en Entregas 09-0010-00057703</v>
      </c>
      <c r="E1101" s="19">
        <v>45261</v>
      </c>
      <c r="F1101" s="20" t="s">
        <v>842</v>
      </c>
      <c r="G1101" s="20" t="s">
        <v>3927</v>
      </c>
      <c r="H1101" s="20" t="s">
        <v>44</v>
      </c>
      <c r="I1101" s="20" t="s">
        <v>45</v>
      </c>
      <c r="J1101" s="20" t="s">
        <v>3928</v>
      </c>
      <c r="K1101" s="20" t="s">
        <v>3929</v>
      </c>
      <c r="L1101" s="20" t="s">
        <v>3930</v>
      </c>
      <c r="M1101" s="20"/>
      <c r="N1101" s="21">
        <v>57.97</v>
      </c>
      <c r="O1101" s="21">
        <v>0</v>
      </c>
      <c r="P1101" s="20"/>
      <c r="Q1101" s="19">
        <v>45261</v>
      </c>
      <c r="R1101" s="20"/>
      <c r="S1101" s="19">
        <v>45261</v>
      </c>
      <c r="T1101" s="20" t="s">
        <v>49</v>
      </c>
      <c r="U1101" s="20">
        <v>883863</v>
      </c>
      <c r="V1101" s="20">
        <v>230003256</v>
      </c>
      <c r="W1101" s="20" t="s">
        <v>847</v>
      </c>
      <c r="X1101" s="20" t="s">
        <v>274</v>
      </c>
      <c r="Y1101" s="20" t="s">
        <v>52</v>
      </c>
      <c r="Z1101" s="20" t="s">
        <v>3931</v>
      </c>
      <c r="AA1101" s="20" t="s">
        <v>3932</v>
      </c>
      <c r="AB1101" s="20" t="s">
        <v>3456</v>
      </c>
      <c r="AC1101" s="20" t="s">
        <v>167</v>
      </c>
      <c r="AD1101" s="20" t="s">
        <v>56</v>
      </c>
      <c r="AE1101" s="20" t="s">
        <v>2574</v>
      </c>
      <c r="AF1101" t="e">
        <f>VLOOKUP(L1101,Contactos!B:B,1,0)</f>
        <v>#N/A</v>
      </c>
    </row>
    <row r="1102" spans="1:32" ht="25.5" x14ac:dyDescent="0.2">
      <c r="A1102" s="4">
        <f t="shared" si="52"/>
        <v>1100</v>
      </c>
      <c r="B1102" s="4" t="str">
        <f t="shared" si="53"/>
        <v/>
      </c>
      <c r="C1102" s="4" t="str">
        <f>IFERROR(VLOOKUP(F1102,Tablas!$A$1:$B$3,2,0),"")</f>
        <v/>
      </c>
      <c r="D1102" s="4" t="str">
        <f t="shared" si="54"/>
        <v xml:space="preserve"> - CONTADO / CASH - Dif. en cambio</v>
      </c>
      <c r="E1102" s="19">
        <v>45351</v>
      </c>
      <c r="F1102" s="20" t="s">
        <v>27</v>
      </c>
      <c r="G1102" s="20"/>
      <c r="H1102" s="20" t="s">
        <v>29</v>
      </c>
      <c r="I1102" s="20" t="s">
        <v>30</v>
      </c>
      <c r="J1102" s="20" t="s">
        <v>183</v>
      </c>
      <c r="K1102" s="20" t="s">
        <v>183</v>
      </c>
      <c r="L1102" s="20" t="s">
        <v>184</v>
      </c>
      <c r="M1102" s="20"/>
      <c r="N1102" s="21">
        <v>58.71</v>
      </c>
      <c r="O1102" s="21">
        <v>0</v>
      </c>
      <c r="P1102" s="20"/>
      <c r="Q1102" s="19">
        <v>45351</v>
      </c>
      <c r="R1102" s="20"/>
      <c r="S1102" s="20"/>
      <c r="T1102" s="20" t="s">
        <v>49</v>
      </c>
      <c r="U1102" s="20">
        <v>965132</v>
      </c>
      <c r="V1102" s="20">
        <v>240010529</v>
      </c>
      <c r="W1102" s="20" t="s">
        <v>50</v>
      </c>
      <c r="X1102" s="20" t="s">
        <v>841</v>
      </c>
      <c r="Y1102" s="20" t="s">
        <v>37</v>
      </c>
      <c r="Z1102" s="20" t="s">
        <v>63</v>
      </c>
      <c r="AA1102" s="20" t="s">
        <v>187</v>
      </c>
      <c r="AB1102" s="20"/>
      <c r="AC1102" s="20"/>
      <c r="AD1102" s="20" t="s">
        <v>188</v>
      </c>
      <c r="AE1102" s="20"/>
      <c r="AF1102" t="str">
        <f>VLOOKUP(L1102,Contactos!B:B,1,0)</f>
        <v>THREE STAR LIMITED</v>
      </c>
    </row>
    <row r="1103" spans="1:32" ht="63.75" x14ac:dyDescent="0.2">
      <c r="A1103" s="4">
        <f t="shared" si="52"/>
        <v>1101</v>
      </c>
      <c r="B1103" s="4" t="str">
        <f t="shared" si="53"/>
        <v>B010-00018224</v>
      </c>
      <c r="C1103" s="4" t="str">
        <f>IFERROR(VLOOKUP(F1103,Tablas!$A$1:$B$3,2,0),"")</f>
        <v>Boleta</v>
      </c>
      <c r="D1103" s="4" t="str">
        <f t="shared" si="54"/>
        <v>Ecom - CONTADO / CASH - PE 1267 TEL: 996882426 Basado en Pedidos de client</v>
      </c>
      <c r="E1103" s="19">
        <v>45370</v>
      </c>
      <c r="F1103" s="20" t="s">
        <v>842</v>
      </c>
      <c r="G1103" s="20" t="s">
        <v>3933</v>
      </c>
      <c r="H1103" s="20" t="s">
        <v>44</v>
      </c>
      <c r="I1103" s="20" t="s">
        <v>45</v>
      </c>
      <c r="J1103" s="20" t="s">
        <v>3934</v>
      </c>
      <c r="K1103" s="20" t="s">
        <v>3935</v>
      </c>
      <c r="L1103" s="20" t="s">
        <v>3936</v>
      </c>
      <c r="M1103" s="20"/>
      <c r="N1103" s="21">
        <v>59.05</v>
      </c>
      <c r="O1103" s="21">
        <v>0</v>
      </c>
      <c r="P1103" s="20"/>
      <c r="Q1103" s="19">
        <v>45370</v>
      </c>
      <c r="R1103" s="20"/>
      <c r="S1103" s="19">
        <v>45370</v>
      </c>
      <c r="T1103" s="20" t="s">
        <v>49</v>
      </c>
      <c r="U1103" s="20">
        <v>934853</v>
      </c>
      <c r="V1103" s="20">
        <v>240000699</v>
      </c>
      <c r="W1103" s="20" t="s">
        <v>847</v>
      </c>
      <c r="X1103" s="20" t="s">
        <v>305</v>
      </c>
      <c r="Y1103" s="20" t="s">
        <v>52</v>
      </c>
      <c r="Z1103" s="20" t="s">
        <v>3937</v>
      </c>
      <c r="AA1103" s="20" t="s">
        <v>3938</v>
      </c>
      <c r="AB1103" s="20" t="s">
        <v>912</v>
      </c>
      <c r="AC1103" s="20" t="s">
        <v>689</v>
      </c>
      <c r="AD1103" s="20" t="s">
        <v>56</v>
      </c>
      <c r="AE1103" s="20" t="s">
        <v>864</v>
      </c>
      <c r="AF1103" t="e">
        <f>VLOOKUP(L1103,Contactos!B:B,1,0)</f>
        <v>#N/A</v>
      </c>
    </row>
    <row r="1104" spans="1:32" ht="63.75" x14ac:dyDescent="0.2">
      <c r="A1104" s="4">
        <f t="shared" si="52"/>
        <v>1102</v>
      </c>
      <c r="B1104" s="4" t="str">
        <f t="shared" si="53"/>
        <v>B010-00019922</v>
      </c>
      <c r="C1104" s="4" t="str">
        <f>IFERROR(VLOOKUP(F1104,Tablas!$A$1:$B$3,2,0),"")</f>
        <v>Boleta</v>
      </c>
      <c r="D1104" s="4" t="str">
        <f t="shared" si="54"/>
        <v>Ecom - CONTADO / CASH - PE 3983 TEL: 965268290 RECOJO Basado en Entregas 0</v>
      </c>
      <c r="E1104" s="19">
        <v>45512</v>
      </c>
      <c r="F1104" s="20" t="s">
        <v>842</v>
      </c>
      <c r="G1104" s="20" t="s">
        <v>3939</v>
      </c>
      <c r="H1104" s="20" t="s">
        <v>44</v>
      </c>
      <c r="I1104" s="20" t="s">
        <v>45</v>
      </c>
      <c r="J1104" s="20" t="s">
        <v>3940</v>
      </c>
      <c r="K1104" s="20" t="s">
        <v>3941</v>
      </c>
      <c r="L1104" s="20" t="s">
        <v>3942</v>
      </c>
      <c r="M1104" s="20"/>
      <c r="N1104" s="21">
        <v>59.13</v>
      </c>
      <c r="O1104" s="21">
        <v>0</v>
      </c>
      <c r="P1104" s="20"/>
      <c r="Q1104" s="19">
        <v>45512</v>
      </c>
      <c r="R1104" s="20"/>
      <c r="S1104" s="19">
        <v>45512</v>
      </c>
      <c r="T1104" s="20" t="s">
        <v>49</v>
      </c>
      <c r="U1104" s="20">
        <v>1005277</v>
      </c>
      <c r="V1104" s="20">
        <v>240002458</v>
      </c>
      <c r="W1104" s="20" t="s">
        <v>847</v>
      </c>
      <c r="X1104" s="20" t="s">
        <v>305</v>
      </c>
      <c r="Y1104" s="20" t="s">
        <v>52</v>
      </c>
      <c r="Z1104" s="20" t="s">
        <v>3943</v>
      </c>
      <c r="AA1104" s="20" t="s">
        <v>3944</v>
      </c>
      <c r="AB1104" s="20" t="s">
        <v>544</v>
      </c>
      <c r="AC1104" s="20" t="s">
        <v>167</v>
      </c>
      <c r="AD1104" s="20" t="s">
        <v>56</v>
      </c>
      <c r="AE1104" s="20" t="s">
        <v>864</v>
      </c>
      <c r="AF1104" t="e">
        <f>VLOOKUP(L1104,Contactos!B:B,1,0)</f>
        <v>#N/A</v>
      </c>
    </row>
    <row r="1105" spans="1:32" ht="51" x14ac:dyDescent="0.2">
      <c r="A1105" s="4">
        <f t="shared" si="52"/>
        <v>1103</v>
      </c>
      <c r="B1105" s="4" t="str">
        <f t="shared" si="53"/>
        <v>B010-00019828</v>
      </c>
      <c r="C1105" s="4" t="str">
        <f>IFERROR(VLOOKUP(F1105,Tablas!$A$1:$B$3,2,0),"")</f>
        <v>Boleta</v>
      </c>
      <c r="D1105" s="4" t="str">
        <f t="shared" si="54"/>
        <v>Ecom - CONTADO / CASH - PE 3821 TEL: 991833214 ENVÍO Basado en Pedidos de</v>
      </c>
      <c r="E1105" s="19">
        <v>45504</v>
      </c>
      <c r="F1105" s="20" t="s">
        <v>842</v>
      </c>
      <c r="G1105" s="20" t="s">
        <v>3945</v>
      </c>
      <c r="H1105" s="20" t="s">
        <v>44</v>
      </c>
      <c r="I1105" s="20" t="s">
        <v>45</v>
      </c>
      <c r="J1105" s="20" t="s">
        <v>3946</v>
      </c>
      <c r="K1105" s="20" t="s">
        <v>3947</v>
      </c>
      <c r="L1105" s="20" t="s">
        <v>3948</v>
      </c>
      <c r="M1105" s="20"/>
      <c r="N1105" s="21">
        <v>59.13</v>
      </c>
      <c r="O1105" s="21">
        <v>0</v>
      </c>
      <c r="P1105" s="20"/>
      <c r="Q1105" s="19">
        <v>45504</v>
      </c>
      <c r="R1105" s="20"/>
      <c r="S1105" s="19">
        <v>45504</v>
      </c>
      <c r="T1105" s="20" t="s">
        <v>49</v>
      </c>
      <c r="U1105" s="20">
        <v>1000909</v>
      </c>
      <c r="V1105" s="20">
        <v>240002364</v>
      </c>
      <c r="W1105" s="20" t="s">
        <v>847</v>
      </c>
      <c r="X1105" s="20" t="s">
        <v>274</v>
      </c>
      <c r="Y1105" s="20" t="s">
        <v>52</v>
      </c>
      <c r="Z1105" s="20" t="s">
        <v>3949</v>
      </c>
      <c r="AA1105" s="20" t="s">
        <v>3950</v>
      </c>
      <c r="AB1105" s="20" t="s">
        <v>1670</v>
      </c>
      <c r="AC1105" s="20" t="s">
        <v>689</v>
      </c>
      <c r="AD1105" s="20" t="s">
        <v>56</v>
      </c>
      <c r="AE1105" s="20" t="s">
        <v>864</v>
      </c>
      <c r="AF1105" t="e">
        <f>VLOOKUP(L1105,Contactos!B:B,1,0)</f>
        <v>#N/A</v>
      </c>
    </row>
    <row r="1106" spans="1:32" ht="63.75" x14ac:dyDescent="0.2">
      <c r="A1106" s="4">
        <f t="shared" si="52"/>
        <v>1104</v>
      </c>
      <c r="B1106" s="4" t="str">
        <f t="shared" si="53"/>
        <v>B010-00017547</v>
      </c>
      <c r="C1106" s="4" t="str">
        <f>IFERROR(VLOOKUP(F1106,Tablas!$A$1:$B$3,2,0),"")</f>
        <v>Boleta</v>
      </c>
      <c r="D1106" s="4" t="str">
        <f t="shared" si="54"/>
        <v>Promart - Intercorp - CONTADO / CASH - PE 0021 PROMART Basado en Entregas 09-0010-0005825</v>
      </c>
      <c r="E1106" s="19">
        <v>45294</v>
      </c>
      <c r="F1106" s="20" t="s">
        <v>842</v>
      </c>
      <c r="G1106" s="20" t="s">
        <v>3951</v>
      </c>
      <c r="H1106" s="20" t="s">
        <v>44</v>
      </c>
      <c r="I1106" s="20" t="s">
        <v>45</v>
      </c>
      <c r="J1106" s="20" t="s">
        <v>3952</v>
      </c>
      <c r="K1106" s="20" t="s">
        <v>3953</v>
      </c>
      <c r="L1106" s="20" t="s">
        <v>3954</v>
      </c>
      <c r="M1106" s="20"/>
      <c r="N1106" s="21">
        <v>59.75</v>
      </c>
      <c r="O1106" s="21">
        <v>0</v>
      </c>
      <c r="P1106" s="20"/>
      <c r="Q1106" s="19">
        <v>45294</v>
      </c>
      <c r="R1106" s="20"/>
      <c r="S1106" s="19">
        <v>45294</v>
      </c>
      <c r="T1106" s="20" t="s">
        <v>49</v>
      </c>
      <c r="U1106" s="20">
        <v>898702</v>
      </c>
      <c r="V1106" s="20">
        <v>240000018</v>
      </c>
      <c r="W1106" s="20" t="s">
        <v>847</v>
      </c>
      <c r="X1106" s="20" t="s">
        <v>274</v>
      </c>
      <c r="Y1106" s="20" t="s">
        <v>52</v>
      </c>
      <c r="Z1106" s="20" t="s">
        <v>3955</v>
      </c>
      <c r="AA1106" s="20" t="s">
        <v>689</v>
      </c>
      <c r="AB1106" s="20" t="s">
        <v>167</v>
      </c>
      <c r="AC1106" s="20" t="s">
        <v>167</v>
      </c>
      <c r="AD1106" s="20" t="s">
        <v>56</v>
      </c>
      <c r="AE1106" s="20" t="s">
        <v>2596</v>
      </c>
      <c r="AF1106" t="e">
        <f>VLOOKUP(L1106,Contactos!B:B,1,0)</f>
        <v>#N/A</v>
      </c>
    </row>
    <row r="1107" spans="1:32" ht="25.5" x14ac:dyDescent="0.2">
      <c r="A1107" s="4">
        <f t="shared" si="52"/>
        <v>1105</v>
      </c>
      <c r="B1107" s="4" t="str">
        <f t="shared" si="53"/>
        <v/>
      </c>
      <c r="C1107" s="4" t="str">
        <f>IFERROR(VLOOKUP(F1107,Tablas!$A$1:$B$3,2,0),"")</f>
        <v/>
      </c>
      <c r="D1107" s="4" t="str">
        <f t="shared" si="54"/>
        <v xml:space="preserve"> - CONTADO ADELANTADO / CASH IN ADVANCE - Dif. en cambio</v>
      </c>
      <c r="E1107" s="19">
        <v>45291</v>
      </c>
      <c r="F1107" s="20" t="s">
        <v>27</v>
      </c>
      <c r="G1107" s="20"/>
      <c r="H1107" s="20" t="s">
        <v>80</v>
      </c>
      <c r="I1107" s="20" t="s">
        <v>81</v>
      </c>
      <c r="J1107" s="20" t="s">
        <v>272</v>
      </c>
      <c r="K1107" s="20" t="s">
        <v>272</v>
      </c>
      <c r="L1107" s="20" t="s">
        <v>273</v>
      </c>
      <c r="M1107" s="20" t="s">
        <v>33</v>
      </c>
      <c r="N1107" s="21">
        <v>59.78</v>
      </c>
      <c r="O1107" s="21">
        <v>0</v>
      </c>
      <c r="P1107" s="20"/>
      <c r="Q1107" s="19">
        <v>45291</v>
      </c>
      <c r="R1107" s="20"/>
      <c r="S1107" s="20"/>
      <c r="T1107" s="20" t="s">
        <v>70</v>
      </c>
      <c r="U1107" s="20">
        <v>921814</v>
      </c>
      <c r="V1107" s="20">
        <v>230042432</v>
      </c>
      <c r="W1107" s="20" t="s">
        <v>50</v>
      </c>
      <c r="X1107" s="20" t="s">
        <v>841</v>
      </c>
      <c r="Y1107" s="20" t="s">
        <v>37</v>
      </c>
      <c r="Z1107" s="20" t="s">
        <v>63</v>
      </c>
      <c r="AA1107" s="20" t="s">
        <v>276</v>
      </c>
      <c r="AB1107" s="20" t="s">
        <v>277</v>
      </c>
      <c r="AC1107" s="20"/>
      <c r="AD1107" s="20" t="s">
        <v>278</v>
      </c>
      <c r="AE1107" s="20"/>
      <c r="AF1107" t="str">
        <f>VLOOKUP(L1107,Contactos!B:B,1,0)</f>
        <v>SADIN INTERNATIONAL TRADING CO. L.L.C.</v>
      </c>
    </row>
    <row r="1108" spans="1:32" ht="63.75" x14ac:dyDescent="0.2">
      <c r="A1108" s="4">
        <f t="shared" si="52"/>
        <v>1106</v>
      </c>
      <c r="B1108" s="4" t="str">
        <f t="shared" si="53"/>
        <v>B010-00020508</v>
      </c>
      <c r="C1108" s="4" t="str">
        <f>IFERROR(VLOOKUP(F1108,Tablas!$A$1:$B$3,2,0),"")</f>
        <v>Boleta</v>
      </c>
      <c r="D1108" s="4" t="str">
        <f t="shared" si="54"/>
        <v>Nacional - CREDITO 30 DIAS / CREDIT 30 DAYS - Ofertas de ventas - ERCAGV000999  PE:  5029 Basado</v>
      </c>
      <c r="E1108" s="19">
        <v>45560</v>
      </c>
      <c r="F1108" s="20" t="s">
        <v>842</v>
      </c>
      <c r="G1108" s="20" t="s">
        <v>3956</v>
      </c>
      <c r="H1108" s="20" t="s">
        <v>44</v>
      </c>
      <c r="I1108" s="20" t="s">
        <v>45</v>
      </c>
      <c r="J1108" s="20" t="s">
        <v>3957</v>
      </c>
      <c r="K1108" s="20" t="s">
        <v>3958</v>
      </c>
      <c r="L1108" s="20" t="s">
        <v>3959</v>
      </c>
      <c r="M1108" s="20"/>
      <c r="N1108" s="21">
        <v>60.48</v>
      </c>
      <c r="O1108" s="21">
        <v>0</v>
      </c>
      <c r="P1108" s="20"/>
      <c r="Q1108" s="19">
        <v>45560</v>
      </c>
      <c r="R1108" s="20"/>
      <c r="S1108" s="19">
        <v>45590</v>
      </c>
      <c r="T1108" s="20" t="s">
        <v>643</v>
      </c>
      <c r="U1108" s="20">
        <v>1028441</v>
      </c>
      <c r="V1108" s="20">
        <v>240003045</v>
      </c>
      <c r="W1108" s="20" t="s">
        <v>847</v>
      </c>
      <c r="X1108" s="20" t="s">
        <v>305</v>
      </c>
      <c r="Y1108" s="20" t="s">
        <v>52</v>
      </c>
      <c r="Z1108" s="20" t="s">
        <v>3960</v>
      </c>
      <c r="AA1108" s="20" t="s">
        <v>3961</v>
      </c>
      <c r="AB1108" s="20" t="s">
        <v>54</v>
      </c>
      <c r="AC1108" s="20" t="s">
        <v>167</v>
      </c>
      <c r="AD1108" s="20" t="s">
        <v>56</v>
      </c>
      <c r="AE1108" s="20" t="s">
        <v>1014</v>
      </c>
      <c r="AF1108" t="e">
        <f>VLOOKUP(L1108,Contactos!B:B,1,0)</f>
        <v>#N/A</v>
      </c>
    </row>
    <row r="1109" spans="1:32" ht="63.75" x14ac:dyDescent="0.2">
      <c r="A1109" s="4">
        <f t="shared" si="52"/>
        <v>1107</v>
      </c>
      <c r="B1109" s="4" t="str">
        <f t="shared" si="53"/>
        <v>B010-00018287</v>
      </c>
      <c r="C1109" s="4" t="str">
        <f>IFERROR(VLOOKUP(F1109,Tablas!$A$1:$B$3,2,0),"")</f>
        <v>Boleta</v>
      </c>
      <c r="D1109" s="4" t="str">
        <f t="shared" si="54"/>
        <v>Ecom - CONTADO / CASH - PE 1370 TEL: 998581769 Basado en Pedidos de client</v>
      </c>
      <c r="E1109" s="19">
        <v>45376</v>
      </c>
      <c r="F1109" s="20" t="s">
        <v>842</v>
      </c>
      <c r="G1109" s="20" t="s">
        <v>3962</v>
      </c>
      <c r="H1109" s="20" t="s">
        <v>44</v>
      </c>
      <c r="I1109" s="20" t="s">
        <v>45</v>
      </c>
      <c r="J1109" s="20" t="s">
        <v>3963</v>
      </c>
      <c r="K1109" s="20" t="s">
        <v>3964</v>
      </c>
      <c r="L1109" s="20" t="s">
        <v>3965</v>
      </c>
      <c r="M1109" s="20"/>
      <c r="N1109" s="21">
        <v>60.85</v>
      </c>
      <c r="O1109" s="21">
        <v>0</v>
      </c>
      <c r="P1109" s="20"/>
      <c r="Q1109" s="19">
        <v>45376</v>
      </c>
      <c r="R1109" s="20"/>
      <c r="S1109" s="19">
        <v>45376</v>
      </c>
      <c r="T1109" s="20" t="s">
        <v>49</v>
      </c>
      <c r="U1109" s="20">
        <v>937690</v>
      </c>
      <c r="V1109" s="20">
        <v>240000762</v>
      </c>
      <c r="W1109" s="20" t="s">
        <v>847</v>
      </c>
      <c r="X1109" s="20" t="s">
        <v>305</v>
      </c>
      <c r="Y1109" s="20" t="s">
        <v>52</v>
      </c>
      <c r="Z1109" s="20" t="s">
        <v>3966</v>
      </c>
      <c r="AA1109" s="20" t="s">
        <v>3967</v>
      </c>
      <c r="AB1109" s="20" t="s">
        <v>912</v>
      </c>
      <c r="AC1109" s="20" t="s">
        <v>689</v>
      </c>
      <c r="AD1109" s="20" t="s">
        <v>56</v>
      </c>
      <c r="AE1109" s="20" t="s">
        <v>864</v>
      </c>
      <c r="AF1109" t="e">
        <f>VLOOKUP(L1109,Contactos!B:B,1,0)</f>
        <v>#N/A</v>
      </c>
    </row>
    <row r="1110" spans="1:32" ht="25.5" x14ac:dyDescent="0.2">
      <c r="A1110" s="4">
        <f t="shared" si="52"/>
        <v>1108</v>
      </c>
      <c r="B1110" s="4" t="str">
        <f t="shared" si="53"/>
        <v/>
      </c>
      <c r="C1110" s="4" t="str">
        <f>IFERROR(VLOOKUP(F1110,Tablas!$A$1:$B$3,2,0),"")</f>
        <v/>
      </c>
      <c r="D1110" s="4" t="str">
        <f t="shared" si="54"/>
        <v xml:space="preserve"> - CONTADO ADELANTADO / CASH IN ADVANCE - Dif. en cambio</v>
      </c>
      <c r="E1110" s="19">
        <v>45351</v>
      </c>
      <c r="F1110" s="20" t="s">
        <v>27</v>
      </c>
      <c r="G1110" s="20"/>
      <c r="H1110" s="20" t="s">
        <v>29</v>
      </c>
      <c r="I1110" s="20" t="s">
        <v>30</v>
      </c>
      <c r="J1110" s="20" t="s">
        <v>190</v>
      </c>
      <c r="K1110" s="20" t="s">
        <v>190</v>
      </c>
      <c r="L1110" s="20" t="s">
        <v>191</v>
      </c>
      <c r="M1110" s="20"/>
      <c r="N1110" s="21">
        <v>61.17</v>
      </c>
      <c r="O1110" s="21">
        <v>0</v>
      </c>
      <c r="P1110" s="20"/>
      <c r="Q1110" s="19">
        <v>45351</v>
      </c>
      <c r="R1110" s="20"/>
      <c r="S1110" s="20"/>
      <c r="T1110" s="20" t="s">
        <v>70</v>
      </c>
      <c r="U1110" s="20">
        <v>965101</v>
      </c>
      <c r="V1110" s="20">
        <v>240010498</v>
      </c>
      <c r="W1110" s="20" t="s">
        <v>50</v>
      </c>
      <c r="X1110" s="20" t="s">
        <v>841</v>
      </c>
      <c r="Y1110" s="20" t="s">
        <v>37</v>
      </c>
      <c r="Z1110" s="20" t="s">
        <v>63</v>
      </c>
      <c r="AA1110" s="20" t="s">
        <v>194</v>
      </c>
      <c r="AB1110" s="20" t="s">
        <v>195</v>
      </c>
      <c r="AC1110" s="20" t="s">
        <v>66</v>
      </c>
      <c r="AD1110" s="20" t="s">
        <v>196</v>
      </c>
      <c r="AE1110" s="20"/>
      <c r="AF1110" t="str">
        <f>VLOOKUP(L1110,Contactos!B:B,1,0)</f>
        <v>SPIROCO S.A.R.L (PHARMACY BIKFAYA)</v>
      </c>
    </row>
    <row r="1111" spans="1:32" ht="63.75" x14ac:dyDescent="0.2">
      <c r="A1111" s="4">
        <f t="shared" si="52"/>
        <v>1109</v>
      </c>
      <c r="B1111" s="4" t="str">
        <f t="shared" si="53"/>
        <v>B010-00017653</v>
      </c>
      <c r="C1111" s="4" t="str">
        <f>IFERROR(VLOOKUP(F1111,Tablas!$A$1:$B$3,2,0),"")</f>
        <v>Boleta</v>
      </c>
      <c r="D1111" s="4" t="str">
        <f t="shared" si="54"/>
        <v>Falabella - CONTADO / CASH - PE 0185 FALABELLA Basado en Entregas 09-0010-00058</v>
      </c>
      <c r="E1111" s="19">
        <v>45308</v>
      </c>
      <c r="F1111" s="20" t="s">
        <v>842</v>
      </c>
      <c r="G1111" s="20" t="s">
        <v>3968</v>
      </c>
      <c r="H1111" s="20" t="s">
        <v>44</v>
      </c>
      <c r="I1111" s="20" t="s">
        <v>45</v>
      </c>
      <c r="J1111" s="20" t="s">
        <v>3698</v>
      </c>
      <c r="K1111" s="20" t="s">
        <v>3699</v>
      </c>
      <c r="L1111" s="20" t="s">
        <v>3700</v>
      </c>
      <c r="M1111" s="20"/>
      <c r="N1111" s="21">
        <v>61.19</v>
      </c>
      <c r="O1111" s="21">
        <v>0</v>
      </c>
      <c r="P1111" s="20"/>
      <c r="Q1111" s="19">
        <v>45308</v>
      </c>
      <c r="R1111" s="20"/>
      <c r="S1111" s="19">
        <v>45308</v>
      </c>
      <c r="T1111" s="20" t="s">
        <v>49</v>
      </c>
      <c r="U1111" s="20">
        <v>905758</v>
      </c>
      <c r="V1111" s="20">
        <v>240000124</v>
      </c>
      <c r="W1111" s="20" t="s">
        <v>847</v>
      </c>
      <c r="X1111" s="20" t="s">
        <v>274</v>
      </c>
      <c r="Y1111" s="20" t="s">
        <v>52</v>
      </c>
      <c r="Z1111" s="20" t="s">
        <v>3969</v>
      </c>
      <c r="AA1111" s="20" t="s">
        <v>3702</v>
      </c>
      <c r="AB1111" s="20" t="s">
        <v>3456</v>
      </c>
      <c r="AC1111" s="20" t="s">
        <v>167</v>
      </c>
      <c r="AD1111" s="20" t="s">
        <v>56</v>
      </c>
      <c r="AE1111" s="20" t="s">
        <v>1838</v>
      </c>
      <c r="AF1111" t="e">
        <f>VLOOKUP(L1111,Contactos!B:B,1,0)</f>
        <v>#N/A</v>
      </c>
    </row>
    <row r="1112" spans="1:32" ht="63.75" x14ac:dyDescent="0.2">
      <c r="A1112" s="4">
        <f t="shared" si="52"/>
        <v>1110</v>
      </c>
      <c r="B1112" s="4" t="str">
        <f t="shared" si="53"/>
        <v>B010-00016910</v>
      </c>
      <c r="C1112" s="4" t="str">
        <f>IFERROR(VLOOKUP(F1112,Tablas!$A$1:$B$3,2,0),"")</f>
        <v>Boleta</v>
      </c>
      <c r="D1112" s="4" t="str">
        <f t="shared" si="54"/>
        <v>Falabella - CONTADO / CASH - PE 5018 FALABELLA Basado en Entregas 09-0010-00057</v>
      </c>
      <c r="E1112" s="19">
        <v>45259</v>
      </c>
      <c r="F1112" s="20" t="s">
        <v>842</v>
      </c>
      <c r="G1112" s="20" t="s">
        <v>3970</v>
      </c>
      <c r="H1112" s="20" t="s">
        <v>44</v>
      </c>
      <c r="I1112" s="20" t="s">
        <v>45</v>
      </c>
      <c r="J1112" s="20" t="s">
        <v>3971</v>
      </c>
      <c r="K1112" s="20" t="s">
        <v>3972</v>
      </c>
      <c r="L1112" s="20" t="s">
        <v>3973</v>
      </c>
      <c r="M1112" s="20"/>
      <c r="N1112" s="21">
        <v>61.19</v>
      </c>
      <c r="O1112" s="21">
        <v>0</v>
      </c>
      <c r="P1112" s="20"/>
      <c r="Q1112" s="19">
        <v>45259</v>
      </c>
      <c r="R1112" s="20"/>
      <c r="S1112" s="19">
        <v>45259</v>
      </c>
      <c r="T1112" s="20" t="s">
        <v>49</v>
      </c>
      <c r="U1112" s="20">
        <v>882193</v>
      </c>
      <c r="V1112" s="20">
        <v>230003224</v>
      </c>
      <c r="W1112" s="20" t="s">
        <v>847</v>
      </c>
      <c r="X1112" s="20" t="s">
        <v>274</v>
      </c>
      <c r="Y1112" s="20" t="s">
        <v>52</v>
      </c>
      <c r="Z1112" s="20" t="s">
        <v>3974</v>
      </c>
      <c r="AA1112" s="20" t="s">
        <v>3975</v>
      </c>
      <c r="AB1112" s="20" t="s">
        <v>756</v>
      </c>
      <c r="AC1112" s="20" t="s">
        <v>167</v>
      </c>
      <c r="AD1112" s="20" t="s">
        <v>56</v>
      </c>
      <c r="AE1112" s="20" t="s">
        <v>1838</v>
      </c>
      <c r="AF1112" t="e">
        <f>VLOOKUP(L1112,Contactos!B:B,1,0)</f>
        <v>#N/A</v>
      </c>
    </row>
    <row r="1113" spans="1:32" ht="63.75" x14ac:dyDescent="0.2">
      <c r="A1113" s="4">
        <f t="shared" si="52"/>
        <v>1111</v>
      </c>
      <c r="B1113" s="4" t="str">
        <f t="shared" si="53"/>
        <v>B010-00018485</v>
      </c>
      <c r="C1113" s="4" t="str">
        <f>IFERROR(VLOOKUP(F1113,Tablas!$A$1:$B$3,2,0),"")</f>
        <v>Boleta</v>
      </c>
      <c r="D1113" s="4" t="str">
        <f t="shared" si="54"/>
        <v>Falabella - CONTADO / CASH - PE 1697 FALABELLA Basado en Entregas 09-0010-00059</v>
      </c>
      <c r="E1113" s="19">
        <v>45397</v>
      </c>
      <c r="F1113" s="20" t="s">
        <v>842</v>
      </c>
      <c r="G1113" s="20" t="s">
        <v>3976</v>
      </c>
      <c r="H1113" s="20" t="s">
        <v>44</v>
      </c>
      <c r="I1113" s="20" t="s">
        <v>45</v>
      </c>
      <c r="J1113" s="20" t="s">
        <v>3698</v>
      </c>
      <c r="K1113" s="20" t="s">
        <v>3699</v>
      </c>
      <c r="L1113" s="20" t="s">
        <v>3700</v>
      </c>
      <c r="M1113" s="20"/>
      <c r="N1113" s="21">
        <v>61.19</v>
      </c>
      <c r="O1113" s="21">
        <v>0</v>
      </c>
      <c r="P1113" s="20"/>
      <c r="Q1113" s="19">
        <v>45397</v>
      </c>
      <c r="R1113" s="20"/>
      <c r="S1113" s="19">
        <v>45397</v>
      </c>
      <c r="T1113" s="20" t="s">
        <v>49</v>
      </c>
      <c r="U1113" s="20">
        <v>946329</v>
      </c>
      <c r="V1113" s="20">
        <v>240000961</v>
      </c>
      <c r="W1113" s="20" t="s">
        <v>847</v>
      </c>
      <c r="X1113" s="20" t="s">
        <v>274</v>
      </c>
      <c r="Y1113" s="20" t="s">
        <v>52</v>
      </c>
      <c r="Z1113" s="20" t="s">
        <v>3977</v>
      </c>
      <c r="AA1113" s="20" t="s">
        <v>3702</v>
      </c>
      <c r="AB1113" s="20" t="s">
        <v>3456</v>
      </c>
      <c r="AC1113" s="20" t="s">
        <v>167</v>
      </c>
      <c r="AD1113" s="20" t="s">
        <v>56</v>
      </c>
      <c r="AE1113" s="20" t="s">
        <v>1838</v>
      </c>
      <c r="AF1113" t="e">
        <f>VLOOKUP(L1113,Contactos!B:B,1,0)</f>
        <v>#N/A</v>
      </c>
    </row>
    <row r="1114" spans="1:32" ht="63.75" x14ac:dyDescent="0.2">
      <c r="A1114" s="4">
        <f t="shared" si="52"/>
        <v>1112</v>
      </c>
      <c r="B1114" s="4" t="str">
        <f t="shared" si="53"/>
        <v>B010-00017101</v>
      </c>
      <c r="C1114" s="4" t="str">
        <f>IFERROR(VLOOKUP(F1114,Tablas!$A$1:$B$3,2,0),"")</f>
        <v>Boleta</v>
      </c>
      <c r="D1114" s="4" t="str">
        <f t="shared" si="54"/>
        <v>Falabella - CONTADO / CASH - PE 5459 FALABELLA Basado en Entregas 09-0010-00058</v>
      </c>
      <c r="E1114" s="19">
        <v>45286</v>
      </c>
      <c r="F1114" s="20" t="s">
        <v>842</v>
      </c>
      <c r="G1114" s="20" t="s">
        <v>3978</v>
      </c>
      <c r="H1114" s="20" t="s">
        <v>44</v>
      </c>
      <c r="I1114" s="20" t="s">
        <v>45</v>
      </c>
      <c r="J1114" s="20" t="s">
        <v>3979</v>
      </c>
      <c r="K1114" s="20" t="s">
        <v>3980</v>
      </c>
      <c r="L1114" s="20" t="s">
        <v>3981</v>
      </c>
      <c r="M1114" s="20"/>
      <c r="N1114" s="21">
        <v>61.19</v>
      </c>
      <c r="O1114" s="21">
        <v>0</v>
      </c>
      <c r="P1114" s="20"/>
      <c r="Q1114" s="19">
        <v>45286</v>
      </c>
      <c r="R1114" s="20"/>
      <c r="S1114" s="19">
        <v>45286</v>
      </c>
      <c r="T1114" s="20" t="s">
        <v>49</v>
      </c>
      <c r="U1114" s="20">
        <v>892814</v>
      </c>
      <c r="V1114" s="20">
        <v>230003424</v>
      </c>
      <c r="W1114" s="20" t="s">
        <v>847</v>
      </c>
      <c r="X1114" s="20" t="s">
        <v>274</v>
      </c>
      <c r="Y1114" s="20" t="s">
        <v>52</v>
      </c>
      <c r="Z1114" s="20" t="s">
        <v>3982</v>
      </c>
      <c r="AA1114" s="20" t="s">
        <v>3983</v>
      </c>
      <c r="AB1114" s="20" t="s">
        <v>2501</v>
      </c>
      <c r="AC1114" s="20" t="s">
        <v>167</v>
      </c>
      <c r="AD1114" s="20" t="s">
        <v>56</v>
      </c>
      <c r="AE1114" s="20" t="s">
        <v>1838</v>
      </c>
      <c r="AF1114" t="e">
        <f>VLOOKUP(L1114,Contactos!B:B,1,0)</f>
        <v>#N/A</v>
      </c>
    </row>
    <row r="1115" spans="1:32" ht="63.75" x14ac:dyDescent="0.2">
      <c r="A1115" s="4">
        <f t="shared" si="52"/>
        <v>1113</v>
      </c>
      <c r="B1115" s="4" t="str">
        <f t="shared" si="53"/>
        <v>B010-00020088</v>
      </c>
      <c r="C1115" s="4" t="str">
        <f>IFERROR(VLOOKUP(F1115,Tablas!$A$1:$B$3,2,0),"")</f>
        <v>Boleta</v>
      </c>
      <c r="D1115" s="4" t="str">
        <f t="shared" si="54"/>
        <v>Falabella - CONTADO / CASH - PE 4282 FALABELLA No 2556484538 Basado en Entregas</v>
      </c>
      <c r="E1115" s="19">
        <v>45525</v>
      </c>
      <c r="F1115" s="20" t="s">
        <v>842</v>
      </c>
      <c r="G1115" s="20" t="s">
        <v>3984</v>
      </c>
      <c r="H1115" s="20" t="s">
        <v>44</v>
      </c>
      <c r="I1115" s="20" t="s">
        <v>45</v>
      </c>
      <c r="J1115" s="20" t="s">
        <v>3985</v>
      </c>
      <c r="K1115" s="20" t="s">
        <v>3986</v>
      </c>
      <c r="L1115" s="20" t="s">
        <v>3987</v>
      </c>
      <c r="M1115" s="20"/>
      <c r="N1115" s="21">
        <v>61.21</v>
      </c>
      <c r="O1115" s="21">
        <v>0</v>
      </c>
      <c r="P1115" s="20"/>
      <c r="Q1115" s="19">
        <v>45525</v>
      </c>
      <c r="R1115" s="20"/>
      <c r="S1115" s="19">
        <v>45525</v>
      </c>
      <c r="T1115" s="20" t="s">
        <v>49</v>
      </c>
      <c r="U1115" s="20">
        <v>1011297</v>
      </c>
      <c r="V1115" s="20">
        <v>240002625</v>
      </c>
      <c r="W1115" s="20" t="s">
        <v>847</v>
      </c>
      <c r="X1115" s="20" t="s">
        <v>274</v>
      </c>
      <c r="Y1115" s="20" t="s">
        <v>52</v>
      </c>
      <c r="Z1115" s="20" t="s">
        <v>3988</v>
      </c>
      <c r="AA1115" s="20" t="s">
        <v>372</v>
      </c>
      <c r="AB1115" s="20" t="s">
        <v>54</v>
      </c>
      <c r="AC1115" s="20" t="s">
        <v>167</v>
      </c>
      <c r="AD1115" s="20" t="s">
        <v>56</v>
      </c>
      <c r="AE1115" s="20" t="s">
        <v>1838</v>
      </c>
      <c r="AF1115" t="e">
        <f>VLOOKUP(L1115,Contactos!B:B,1,0)</f>
        <v>#N/A</v>
      </c>
    </row>
    <row r="1116" spans="1:32" ht="63.75" x14ac:dyDescent="0.2">
      <c r="A1116" s="4">
        <f t="shared" si="52"/>
        <v>1114</v>
      </c>
      <c r="B1116" s="4" t="str">
        <f t="shared" si="53"/>
        <v>B010-00016077</v>
      </c>
      <c r="C1116" s="4" t="str">
        <f>IFERROR(VLOOKUP(F1116,Tablas!$A$1:$B$3,2,0),"")</f>
        <v>Boleta</v>
      </c>
      <c r="D1116" s="4" t="str">
        <f t="shared" si="54"/>
        <v>Falabella - CONTADO / CASH - 230003653 Basado en Entregas 09-0010-00056411.</v>
      </c>
      <c r="E1116" s="19">
        <v>45161</v>
      </c>
      <c r="F1116" s="20" t="s">
        <v>842</v>
      </c>
      <c r="G1116" s="20" t="s">
        <v>3989</v>
      </c>
      <c r="H1116" s="20" t="s">
        <v>44</v>
      </c>
      <c r="I1116" s="20" t="s">
        <v>45</v>
      </c>
      <c r="J1116" s="20" t="s">
        <v>3990</v>
      </c>
      <c r="K1116" s="20" t="s">
        <v>3991</v>
      </c>
      <c r="L1116" s="20" t="s">
        <v>3992</v>
      </c>
      <c r="M1116" s="20"/>
      <c r="N1116" s="21">
        <v>61.21</v>
      </c>
      <c r="O1116" s="21">
        <v>0</v>
      </c>
      <c r="P1116" s="20"/>
      <c r="Q1116" s="19">
        <v>45161</v>
      </c>
      <c r="R1116" s="20"/>
      <c r="S1116" s="19">
        <v>45161</v>
      </c>
      <c r="T1116" s="20" t="s">
        <v>49</v>
      </c>
      <c r="U1116" s="20">
        <v>838428</v>
      </c>
      <c r="V1116" s="20">
        <v>230002344</v>
      </c>
      <c r="W1116" s="20" t="s">
        <v>847</v>
      </c>
      <c r="X1116" s="20" t="s">
        <v>274</v>
      </c>
      <c r="Y1116" s="20" t="s">
        <v>52</v>
      </c>
      <c r="Z1116" s="20" t="s">
        <v>3993</v>
      </c>
      <c r="AA1116" s="20" t="s">
        <v>3994</v>
      </c>
      <c r="AB1116" s="20" t="s">
        <v>523</v>
      </c>
      <c r="AC1116" s="20" t="s">
        <v>167</v>
      </c>
      <c r="AD1116" s="20" t="s">
        <v>56</v>
      </c>
      <c r="AE1116" s="20" t="s">
        <v>1838</v>
      </c>
      <c r="AF1116" t="e">
        <f>VLOOKUP(L1116,Contactos!B:B,1,0)</f>
        <v>#N/A</v>
      </c>
    </row>
    <row r="1117" spans="1:32" ht="51" x14ac:dyDescent="0.2">
      <c r="A1117" s="4">
        <f t="shared" si="52"/>
        <v>1115</v>
      </c>
      <c r="B1117" s="4" t="str">
        <f t="shared" si="53"/>
        <v>F010-00024187</v>
      </c>
      <c r="C1117" s="4" t="str">
        <f>IFERROR(VLOOKUP(F1117,Tablas!$A$1:$B$3,2,0),"")</f>
        <v>Factura</v>
      </c>
      <c r="D1117" s="4" t="str">
        <f t="shared" si="54"/>
        <v xml:space="preserve"> - CONTADO ADELANTADO / CASH IN ADVANCE - 41000PER00286 PRECINTO DE ALUMINIO FLIP OFF N32 CA</v>
      </c>
      <c r="E1117" s="19">
        <v>45371</v>
      </c>
      <c r="F1117" s="20" t="s">
        <v>1001</v>
      </c>
      <c r="G1117" s="20" t="s">
        <v>3995</v>
      </c>
      <c r="H1117" s="20" t="s">
        <v>322</v>
      </c>
      <c r="I1117" s="20" t="s">
        <v>323</v>
      </c>
      <c r="J1117" s="20" t="s">
        <v>324</v>
      </c>
      <c r="K1117" s="20" t="s">
        <v>325</v>
      </c>
      <c r="L1117" s="20" t="s">
        <v>326</v>
      </c>
      <c r="M1117" s="20" t="s">
        <v>125</v>
      </c>
      <c r="N1117" s="21">
        <v>61.81</v>
      </c>
      <c r="O1117" s="21">
        <v>0</v>
      </c>
      <c r="P1117" s="20"/>
      <c r="Q1117" s="19">
        <v>45371</v>
      </c>
      <c r="R1117" s="20"/>
      <c r="S1117" s="19">
        <v>45371</v>
      </c>
      <c r="T1117" s="20" t="s">
        <v>70</v>
      </c>
      <c r="U1117" s="20">
        <v>935787</v>
      </c>
      <c r="V1117" s="20">
        <v>240000747</v>
      </c>
      <c r="W1117" s="20" t="s">
        <v>847</v>
      </c>
      <c r="X1117" s="20" t="s">
        <v>2795</v>
      </c>
      <c r="Y1117" s="20" t="s">
        <v>52</v>
      </c>
      <c r="Z1117" s="20" t="s">
        <v>3996</v>
      </c>
      <c r="AA1117" s="20" t="s">
        <v>327</v>
      </c>
      <c r="AB1117" s="20" t="s">
        <v>328</v>
      </c>
      <c r="AC1117" s="20" t="s">
        <v>167</v>
      </c>
      <c r="AD1117" s="20" t="s">
        <v>56</v>
      </c>
      <c r="AE1117" s="20"/>
      <c r="AF1117" t="str">
        <f>VLOOKUP(L1117,Contactos!B:B,1,0)</f>
        <v>PHARMADIX CORP. S.A.C.</v>
      </c>
    </row>
    <row r="1118" spans="1:32" ht="63.75" x14ac:dyDescent="0.2">
      <c r="A1118" s="4">
        <f t="shared" si="52"/>
        <v>1116</v>
      </c>
      <c r="B1118" s="4" t="str">
        <f t="shared" si="53"/>
        <v>B010-00019616</v>
      </c>
      <c r="C1118" s="4" t="str">
        <f>IFERROR(VLOOKUP(F1118,Tablas!$A$1:$B$3,2,0),"")</f>
        <v>Boleta</v>
      </c>
      <c r="D1118" s="4" t="str">
        <f t="shared" si="54"/>
        <v>Ripley - CONTADO / CASH - PE 3617 RIPLEY n.º 6744451601-A Basado en Entregas</v>
      </c>
      <c r="E1118" s="19">
        <v>45492</v>
      </c>
      <c r="F1118" s="20" t="s">
        <v>842</v>
      </c>
      <c r="G1118" s="20" t="s">
        <v>3997</v>
      </c>
      <c r="H1118" s="20" t="s">
        <v>44</v>
      </c>
      <c r="I1118" s="20" t="s">
        <v>45</v>
      </c>
      <c r="J1118" s="20" t="s">
        <v>3998</v>
      </c>
      <c r="K1118" s="20" t="s">
        <v>3999</v>
      </c>
      <c r="L1118" s="20" t="s">
        <v>4000</v>
      </c>
      <c r="M1118" s="20"/>
      <c r="N1118" s="21">
        <v>62</v>
      </c>
      <c r="O1118" s="21">
        <v>0</v>
      </c>
      <c r="P1118" s="20"/>
      <c r="Q1118" s="19">
        <v>45492</v>
      </c>
      <c r="R1118" s="20"/>
      <c r="S1118" s="19">
        <v>45492</v>
      </c>
      <c r="T1118" s="20" t="s">
        <v>49</v>
      </c>
      <c r="U1118" s="20">
        <v>996621</v>
      </c>
      <c r="V1118" s="20">
        <v>240002151</v>
      </c>
      <c r="W1118" s="20" t="s">
        <v>847</v>
      </c>
      <c r="X1118" s="20" t="s">
        <v>274</v>
      </c>
      <c r="Y1118" s="20" t="s">
        <v>52</v>
      </c>
      <c r="Z1118" s="20" t="s">
        <v>4001</v>
      </c>
      <c r="AA1118" s="20" t="s">
        <v>372</v>
      </c>
      <c r="AB1118" s="20" t="s">
        <v>54</v>
      </c>
      <c r="AC1118" s="20" t="s">
        <v>167</v>
      </c>
      <c r="AD1118" s="20" t="s">
        <v>56</v>
      </c>
      <c r="AE1118" s="20" t="s">
        <v>2574</v>
      </c>
      <c r="AF1118" t="e">
        <f>VLOOKUP(L1118,Contactos!B:B,1,0)</f>
        <v>#N/A</v>
      </c>
    </row>
    <row r="1119" spans="1:32" ht="63.75" x14ac:dyDescent="0.2">
      <c r="A1119" s="4">
        <f t="shared" si="52"/>
        <v>1117</v>
      </c>
      <c r="B1119" s="4" t="str">
        <f t="shared" si="53"/>
        <v>B010-00019975</v>
      </c>
      <c r="C1119" s="4" t="str">
        <f>IFERROR(VLOOKUP(F1119,Tablas!$A$1:$B$3,2,0),"")</f>
        <v>Boleta</v>
      </c>
      <c r="D1119" s="4" t="str">
        <f t="shared" si="54"/>
        <v>Ripley - CONTADO / CASH - PE 4077 RIPLEY n.º 6771285701-A Basado en Entregas</v>
      </c>
      <c r="E1119" s="19">
        <v>45517</v>
      </c>
      <c r="F1119" s="20" t="s">
        <v>842</v>
      </c>
      <c r="G1119" s="20" t="s">
        <v>4002</v>
      </c>
      <c r="H1119" s="20" t="s">
        <v>44</v>
      </c>
      <c r="I1119" s="20" t="s">
        <v>45</v>
      </c>
      <c r="J1119" s="20" t="s">
        <v>3451</v>
      </c>
      <c r="K1119" s="20" t="s">
        <v>3452</v>
      </c>
      <c r="L1119" s="20" t="s">
        <v>3453</v>
      </c>
      <c r="M1119" s="20"/>
      <c r="N1119" s="21">
        <v>62</v>
      </c>
      <c r="O1119" s="21">
        <v>0</v>
      </c>
      <c r="P1119" s="20"/>
      <c r="Q1119" s="19">
        <v>45517</v>
      </c>
      <c r="R1119" s="20"/>
      <c r="S1119" s="19">
        <v>45517</v>
      </c>
      <c r="T1119" s="20" t="s">
        <v>49</v>
      </c>
      <c r="U1119" s="20">
        <v>1007140</v>
      </c>
      <c r="V1119" s="20">
        <v>240002511</v>
      </c>
      <c r="W1119" s="20" t="s">
        <v>847</v>
      </c>
      <c r="X1119" s="20" t="s">
        <v>274</v>
      </c>
      <c r="Y1119" s="20" t="s">
        <v>52</v>
      </c>
      <c r="Z1119" s="20" t="s">
        <v>4003</v>
      </c>
      <c r="AA1119" s="20" t="s">
        <v>808</v>
      </c>
      <c r="AB1119" s="20" t="s">
        <v>54</v>
      </c>
      <c r="AC1119" s="20" t="s">
        <v>167</v>
      </c>
      <c r="AD1119" s="20" t="s">
        <v>56</v>
      </c>
      <c r="AE1119" s="20" t="s">
        <v>2574</v>
      </c>
      <c r="AF1119" t="e">
        <f>VLOOKUP(L1119,Contactos!B:B,1,0)</f>
        <v>#N/A</v>
      </c>
    </row>
    <row r="1120" spans="1:32" ht="63.75" x14ac:dyDescent="0.2">
      <c r="A1120" s="4">
        <f t="shared" si="52"/>
        <v>1118</v>
      </c>
      <c r="B1120" s="4" t="str">
        <f t="shared" si="53"/>
        <v>B010-00019660</v>
      </c>
      <c r="C1120" s="4" t="str">
        <f>IFERROR(VLOOKUP(F1120,Tablas!$A$1:$B$3,2,0),"")</f>
        <v>Boleta</v>
      </c>
      <c r="D1120" s="4" t="str">
        <f t="shared" si="54"/>
        <v>Venta Asistida - CONTADO / CASH - PE 3693 TEL: 959391415 RECOJO Basado en Entregas 0</v>
      </c>
      <c r="E1120" s="19">
        <v>45498</v>
      </c>
      <c r="F1120" s="20" t="s">
        <v>842</v>
      </c>
      <c r="G1120" s="20" t="s">
        <v>4004</v>
      </c>
      <c r="H1120" s="20" t="s">
        <v>44</v>
      </c>
      <c r="I1120" s="20" t="s">
        <v>45</v>
      </c>
      <c r="J1120" s="20" t="s">
        <v>1159</v>
      </c>
      <c r="K1120" s="20" t="s">
        <v>1160</v>
      </c>
      <c r="L1120" s="20" t="s">
        <v>1161</v>
      </c>
      <c r="M1120" s="20"/>
      <c r="N1120" s="21">
        <v>62.1</v>
      </c>
      <c r="O1120" s="21">
        <v>0</v>
      </c>
      <c r="P1120" s="20"/>
      <c r="Q1120" s="19">
        <v>45498</v>
      </c>
      <c r="R1120" s="20"/>
      <c r="S1120" s="19">
        <v>45498</v>
      </c>
      <c r="T1120" s="20" t="s">
        <v>49</v>
      </c>
      <c r="U1120" s="20">
        <v>998205</v>
      </c>
      <c r="V1120" s="20">
        <v>240002195</v>
      </c>
      <c r="W1120" s="20" t="s">
        <v>847</v>
      </c>
      <c r="X1120" s="20" t="s">
        <v>305</v>
      </c>
      <c r="Y1120" s="20" t="s">
        <v>52</v>
      </c>
      <c r="Z1120" s="20" t="s">
        <v>4005</v>
      </c>
      <c r="AA1120" s="20" t="s">
        <v>353</v>
      </c>
      <c r="AB1120" s="20" t="s">
        <v>54</v>
      </c>
      <c r="AC1120" s="20" t="s">
        <v>167</v>
      </c>
      <c r="AD1120" s="20" t="s">
        <v>56</v>
      </c>
      <c r="AE1120" s="20" t="s">
        <v>983</v>
      </c>
      <c r="AF1120" t="e">
        <f>VLOOKUP(L1120,Contactos!B:B,1,0)</f>
        <v>#N/A</v>
      </c>
    </row>
    <row r="1121" spans="1:32" ht="63.75" x14ac:dyDescent="0.2">
      <c r="A1121" s="4">
        <f t="shared" si="52"/>
        <v>1119</v>
      </c>
      <c r="B1121" s="4" t="str">
        <f t="shared" si="53"/>
        <v>B010-00018484</v>
      </c>
      <c r="C1121" s="4" t="str">
        <f>IFERROR(VLOOKUP(F1121,Tablas!$A$1:$B$3,2,0),"")</f>
        <v>Boleta</v>
      </c>
      <c r="D1121" s="4" t="str">
        <f t="shared" si="54"/>
        <v>Ecom - CONTADO / CASH - PE 1696 TEL: 954046954 Basado en Pedidos de client</v>
      </c>
      <c r="E1121" s="19">
        <v>45397</v>
      </c>
      <c r="F1121" s="20" t="s">
        <v>842</v>
      </c>
      <c r="G1121" s="20" t="s">
        <v>4006</v>
      </c>
      <c r="H1121" s="20" t="s">
        <v>44</v>
      </c>
      <c r="I1121" s="20" t="s">
        <v>45</v>
      </c>
      <c r="J1121" s="20" t="s">
        <v>4007</v>
      </c>
      <c r="K1121" s="20" t="s">
        <v>4008</v>
      </c>
      <c r="L1121" s="20" t="s">
        <v>4009</v>
      </c>
      <c r="M1121" s="20"/>
      <c r="N1121" s="21">
        <v>62.1</v>
      </c>
      <c r="O1121" s="21">
        <v>0</v>
      </c>
      <c r="P1121" s="20"/>
      <c r="Q1121" s="19">
        <v>45397</v>
      </c>
      <c r="R1121" s="20"/>
      <c r="S1121" s="19">
        <v>45397</v>
      </c>
      <c r="T1121" s="20" t="s">
        <v>49</v>
      </c>
      <c r="U1121" s="20">
        <v>946327</v>
      </c>
      <c r="V1121" s="20">
        <v>240000960</v>
      </c>
      <c r="W1121" s="20" t="s">
        <v>847</v>
      </c>
      <c r="X1121" s="20" t="s">
        <v>274</v>
      </c>
      <c r="Y1121" s="20" t="s">
        <v>52</v>
      </c>
      <c r="Z1121" s="20" t="s">
        <v>4010</v>
      </c>
      <c r="AA1121" s="20" t="s">
        <v>4011</v>
      </c>
      <c r="AB1121" s="20" t="s">
        <v>949</v>
      </c>
      <c r="AC1121" s="20" t="s">
        <v>689</v>
      </c>
      <c r="AD1121" s="20" t="s">
        <v>56</v>
      </c>
      <c r="AE1121" s="20" t="s">
        <v>864</v>
      </c>
      <c r="AF1121" t="e">
        <f>VLOOKUP(L1121,Contactos!B:B,1,0)</f>
        <v>#N/A</v>
      </c>
    </row>
    <row r="1122" spans="1:32" ht="51" x14ac:dyDescent="0.2">
      <c r="A1122" s="4">
        <f t="shared" si="52"/>
        <v>1120</v>
      </c>
      <c r="B1122" s="4" t="str">
        <f t="shared" si="53"/>
        <v>B010-00019190</v>
      </c>
      <c r="C1122" s="4" t="str">
        <f>IFERROR(VLOOKUP(F1122,Tablas!$A$1:$B$3,2,0),"")</f>
        <v>Boleta</v>
      </c>
      <c r="D1122" s="4" t="str">
        <f t="shared" si="54"/>
        <v>Ripley - CONTADO / CASH - PE 2777 RIPLEY Basado en Entregas 09-0007-00000770</v>
      </c>
      <c r="E1122" s="19">
        <v>45447</v>
      </c>
      <c r="F1122" s="20" t="s">
        <v>842</v>
      </c>
      <c r="G1122" s="20" t="s">
        <v>4012</v>
      </c>
      <c r="H1122" s="20" t="s">
        <v>44</v>
      </c>
      <c r="I1122" s="20" t="s">
        <v>45</v>
      </c>
      <c r="J1122" s="20" t="s">
        <v>4013</v>
      </c>
      <c r="K1122" s="20" t="s">
        <v>4014</v>
      </c>
      <c r="L1122" s="20" t="s">
        <v>4015</v>
      </c>
      <c r="M1122" s="20"/>
      <c r="N1122" s="21">
        <v>62.27</v>
      </c>
      <c r="O1122" s="21">
        <v>0</v>
      </c>
      <c r="P1122" s="20"/>
      <c r="Q1122" s="19">
        <v>45447</v>
      </c>
      <c r="R1122" s="20"/>
      <c r="S1122" s="19">
        <v>45447</v>
      </c>
      <c r="T1122" s="20" t="s">
        <v>49</v>
      </c>
      <c r="U1122" s="20">
        <v>977247</v>
      </c>
      <c r="V1122" s="20">
        <v>240001724</v>
      </c>
      <c r="W1122" s="20" t="s">
        <v>847</v>
      </c>
      <c r="X1122" s="20" t="s">
        <v>274</v>
      </c>
      <c r="Y1122" s="20" t="s">
        <v>52</v>
      </c>
      <c r="Z1122" s="20" t="s">
        <v>4016</v>
      </c>
      <c r="AA1122" s="20" t="s">
        <v>4017</v>
      </c>
      <c r="AB1122" s="20" t="s">
        <v>544</v>
      </c>
      <c r="AC1122" s="20" t="s">
        <v>167</v>
      </c>
      <c r="AD1122" s="20" t="s">
        <v>56</v>
      </c>
      <c r="AE1122" s="20" t="s">
        <v>2574</v>
      </c>
      <c r="AF1122" t="e">
        <f>VLOOKUP(L1122,Contactos!B:B,1,0)</f>
        <v>#N/A</v>
      </c>
    </row>
    <row r="1123" spans="1:32" ht="51" x14ac:dyDescent="0.2">
      <c r="A1123" s="4">
        <f t="shared" si="52"/>
        <v>1121</v>
      </c>
      <c r="B1123" s="4" t="str">
        <f t="shared" si="53"/>
        <v>B010-00018874</v>
      </c>
      <c r="C1123" s="4" t="str">
        <f>IFERROR(VLOOKUP(F1123,Tablas!$A$1:$B$3,2,0),"")</f>
        <v>Boleta</v>
      </c>
      <c r="D1123" s="4" t="str">
        <f t="shared" si="54"/>
        <v>Ripley - CONTADO / CASH - PE 2377 RIPLEY Basado en Entregas 09-0007-00000411</v>
      </c>
      <c r="E1123" s="19">
        <v>45428</v>
      </c>
      <c r="F1123" s="20" t="s">
        <v>842</v>
      </c>
      <c r="G1123" s="20" t="s">
        <v>4018</v>
      </c>
      <c r="H1123" s="20" t="s">
        <v>44</v>
      </c>
      <c r="I1123" s="20" t="s">
        <v>45</v>
      </c>
      <c r="J1123" s="20" t="s">
        <v>4019</v>
      </c>
      <c r="K1123" s="20" t="s">
        <v>4020</v>
      </c>
      <c r="L1123" s="20" t="s">
        <v>4021</v>
      </c>
      <c r="M1123" s="20"/>
      <c r="N1123" s="21">
        <v>62.27</v>
      </c>
      <c r="O1123" s="21">
        <v>0</v>
      </c>
      <c r="P1123" s="20"/>
      <c r="Q1123" s="19">
        <v>45428</v>
      </c>
      <c r="R1123" s="20"/>
      <c r="S1123" s="19">
        <v>45428</v>
      </c>
      <c r="T1123" s="20" t="s">
        <v>49</v>
      </c>
      <c r="U1123" s="20">
        <v>964512</v>
      </c>
      <c r="V1123" s="20">
        <v>240001352</v>
      </c>
      <c r="W1123" s="20" t="s">
        <v>847</v>
      </c>
      <c r="X1123" s="20" t="s">
        <v>274</v>
      </c>
      <c r="Y1123" s="20" t="s">
        <v>52</v>
      </c>
      <c r="Z1123" s="20" t="s">
        <v>4022</v>
      </c>
      <c r="AA1123" s="20" t="s">
        <v>4023</v>
      </c>
      <c r="AB1123" s="20" t="s">
        <v>789</v>
      </c>
      <c r="AC1123" s="20" t="s">
        <v>167</v>
      </c>
      <c r="AD1123" s="20" t="s">
        <v>56</v>
      </c>
      <c r="AE1123" s="20" t="s">
        <v>2574</v>
      </c>
      <c r="AF1123" t="e">
        <f>VLOOKUP(L1123,Contactos!B:B,1,0)</f>
        <v>#N/A</v>
      </c>
    </row>
    <row r="1124" spans="1:32" ht="63.75" x14ac:dyDescent="0.2">
      <c r="A1124" s="4">
        <f t="shared" si="52"/>
        <v>1122</v>
      </c>
      <c r="B1124" s="4" t="str">
        <f t="shared" si="53"/>
        <v>B010-00019512</v>
      </c>
      <c r="C1124" s="4" t="str">
        <f>IFERROR(VLOOKUP(F1124,Tablas!$A$1:$B$3,2,0),"")</f>
        <v>Boleta</v>
      </c>
      <c r="D1124" s="4" t="str">
        <f t="shared" si="54"/>
        <v>Ripley - CONTADO / CASH - PE 3414 RIPLEY n.º 6708316501-A Basado en Entregas</v>
      </c>
      <c r="E1124" s="19">
        <v>45485</v>
      </c>
      <c r="F1124" s="20" t="s">
        <v>842</v>
      </c>
      <c r="G1124" s="20" t="s">
        <v>4024</v>
      </c>
      <c r="H1124" s="20" t="s">
        <v>44</v>
      </c>
      <c r="I1124" s="20" t="s">
        <v>45</v>
      </c>
      <c r="J1124" s="20" t="s">
        <v>4025</v>
      </c>
      <c r="K1124" s="20" t="s">
        <v>4026</v>
      </c>
      <c r="L1124" s="20" t="s">
        <v>4027</v>
      </c>
      <c r="M1124" s="20"/>
      <c r="N1124" s="21">
        <v>63.26</v>
      </c>
      <c r="O1124" s="21">
        <v>0</v>
      </c>
      <c r="P1124" s="20"/>
      <c r="Q1124" s="19">
        <v>45485</v>
      </c>
      <c r="R1124" s="20"/>
      <c r="S1124" s="19">
        <v>45485</v>
      </c>
      <c r="T1124" s="20" t="s">
        <v>49</v>
      </c>
      <c r="U1124" s="20">
        <v>993376</v>
      </c>
      <c r="V1124" s="20">
        <v>240002047</v>
      </c>
      <c r="W1124" s="20" t="s">
        <v>847</v>
      </c>
      <c r="X1124" s="20" t="s">
        <v>274</v>
      </c>
      <c r="Y1124" s="20" t="s">
        <v>52</v>
      </c>
      <c r="Z1124" s="20" t="s">
        <v>4028</v>
      </c>
      <c r="AA1124" s="20" t="s">
        <v>372</v>
      </c>
      <c r="AB1124" s="20" t="s">
        <v>54</v>
      </c>
      <c r="AC1124" s="20" t="s">
        <v>167</v>
      </c>
      <c r="AD1124" s="20" t="s">
        <v>56</v>
      </c>
      <c r="AE1124" s="20" t="s">
        <v>2574</v>
      </c>
      <c r="AF1124" t="e">
        <f>VLOOKUP(L1124,Contactos!B:B,1,0)</f>
        <v>#N/A</v>
      </c>
    </row>
    <row r="1125" spans="1:32" ht="63.75" x14ac:dyDescent="0.2">
      <c r="A1125" s="4">
        <f t="shared" si="52"/>
        <v>1123</v>
      </c>
      <c r="B1125" s="4" t="str">
        <f t="shared" si="53"/>
        <v>B010-00019623</v>
      </c>
      <c r="C1125" s="4" t="str">
        <f>IFERROR(VLOOKUP(F1125,Tablas!$A$1:$B$3,2,0),"")</f>
        <v>Boleta</v>
      </c>
      <c r="D1125" s="4" t="str">
        <f t="shared" si="54"/>
        <v>Juntoz - CONTADO / CASH - PE 3623 JUNTOZ 240719000409-001 Basado en Entregas</v>
      </c>
      <c r="E1125" s="19">
        <v>45495</v>
      </c>
      <c r="F1125" s="20" t="s">
        <v>842</v>
      </c>
      <c r="G1125" s="20" t="s">
        <v>4029</v>
      </c>
      <c r="H1125" s="20" t="s">
        <v>44</v>
      </c>
      <c r="I1125" s="20" t="s">
        <v>45</v>
      </c>
      <c r="J1125" s="20" t="s">
        <v>1659</v>
      </c>
      <c r="K1125" s="20" t="s">
        <v>1660</v>
      </c>
      <c r="L1125" s="20" t="s">
        <v>1661</v>
      </c>
      <c r="M1125" s="20"/>
      <c r="N1125" s="21">
        <v>63.5</v>
      </c>
      <c r="O1125" s="21">
        <v>0</v>
      </c>
      <c r="P1125" s="20"/>
      <c r="Q1125" s="19">
        <v>45495</v>
      </c>
      <c r="R1125" s="20"/>
      <c r="S1125" s="19">
        <v>45495</v>
      </c>
      <c r="T1125" s="20" t="s">
        <v>49</v>
      </c>
      <c r="U1125" s="20">
        <v>996875</v>
      </c>
      <c r="V1125" s="20">
        <v>240002158</v>
      </c>
      <c r="W1125" s="20" t="s">
        <v>847</v>
      </c>
      <c r="X1125" s="20" t="s">
        <v>274</v>
      </c>
      <c r="Y1125" s="20" t="s">
        <v>52</v>
      </c>
      <c r="Z1125" s="20" t="s">
        <v>4030</v>
      </c>
      <c r="AA1125" s="20" t="s">
        <v>353</v>
      </c>
      <c r="AB1125" s="20" t="s">
        <v>54</v>
      </c>
      <c r="AC1125" s="20" t="s">
        <v>1663</v>
      </c>
      <c r="AD1125" s="20" t="s">
        <v>56</v>
      </c>
      <c r="AE1125" s="20" t="s">
        <v>851</v>
      </c>
      <c r="AF1125" t="e">
        <f>VLOOKUP(L1125,Contactos!B:B,1,0)</f>
        <v>#N/A</v>
      </c>
    </row>
    <row r="1126" spans="1:32" ht="63.75" x14ac:dyDescent="0.2">
      <c r="A1126" s="4">
        <f t="shared" si="52"/>
        <v>1124</v>
      </c>
      <c r="B1126" s="4" t="str">
        <f t="shared" si="53"/>
        <v>B010-00018279</v>
      </c>
      <c r="C1126" s="4" t="str">
        <f>IFERROR(VLOOKUP(F1126,Tablas!$A$1:$B$3,2,0),"")</f>
        <v>Boleta</v>
      </c>
      <c r="D1126" s="4" t="str">
        <f t="shared" si="54"/>
        <v>Falabella - CONTADO / CASH - PE 1385 FALABELLA Basado en Entregas 09-0010-00059</v>
      </c>
      <c r="E1126" s="19">
        <v>45376</v>
      </c>
      <c r="F1126" s="20" t="s">
        <v>842</v>
      </c>
      <c r="G1126" s="20" t="s">
        <v>4031</v>
      </c>
      <c r="H1126" s="20" t="s">
        <v>44</v>
      </c>
      <c r="I1126" s="20" t="s">
        <v>45</v>
      </c>
      <c r="J1126" s="20" t="s">
        <v>4032</v>
      </c>
      <c r="K1126" s="20" t="s">
        <v>4033</v>
      </c>
      <c r="L1126" s="20" t="s">
        <v>4034</v>
      </c>
      <c r="M1126" s="20"/>
      <c r="N1126" s="21">
        <v>63.6</v>
      </c>
      <c r="O1126" s="21">
        <v>0</v>
      </c>
      <c r="P1126" s="20"/>
      <c r="Q1126" s="19">
        <v>45376</v>
      </c>
      <c r="R1126" s="20"/>
      <c r="S1126" s="19">
        <v>45376</v>
      </c>
      <c r="T1126" s="20" t="s">
        <v>49</v>
      </c>
      <c r="U1126" s="20">
        <v>937598</v>
      </c>
      <c r="V1126" s="20">
        <v>240000754</v>
      </c>
      <c r="W1126" s="20" t="s">
        <v>847</v>
      </c>
      <c r="X1126" s="20" t="s">
        <v>274</v>
      </c>
      <c r="Y1126" s="20" t="s">
        <v>52</v>
      </c>
      <c r="Z1126" s="20" t="s">
        <v>4035</v>
      </c>
      <c r="AA1126" s="20" t="s">
        <v>4036</v>
      </c>
      <c r="AB1126" s="20" t="s">
        <v>544</v>
      </c>
      <c r="AC1126" s="20" t="s">
        <v>167</v>
      </c>
      <c r="AD1126" s="20" t="s">
        <v>56</v>
      </c>
      <c r="AE1126" s="20" t="s">
        <v>1838</v>
      </c>
      <c r="AF1126" t="e">
        <f>VLOOKUP(L1126,Contactos!B:B,1,0)</f>
        <v>#N/A</v>
      </c>
    </row>
    <row r="1127" spans="1:32" ht="63.75" x14ac:dyDescent="0.2">
      <c r="A1127" s="4">
        <f t="shared" si="52"/>
        <v>1125</v>
      </c>
      <c r="B1127" s="4" t="str">
        <f t="shared" si="53"/>
        <v>B010-00017954</v>
      </c>
      <c r="C1127" s="4" t="str">
        <f>IFERROR(VLOOKUP(F1127,Tablas!$A$1:$B$3,2,0),"")</f>
        <v>Boleta</v>
      </c>
      <c r="D1127" s="4" t="str">
        <f t="shared" si="54"/>
        <v>Falabella - CONTADO / CASH - PE 0793 FALABELLA Basado en Entregas 09-0010-00058</v>
      </c>
      <c r="E1127" s="19">
        <v>45341</v>
      </c>
      <c r="F1127" s="20" t="s">
        <v>842</v>
      </c>
      <c r="G1127" s="20" t="s">
        <v>4037</v>
      </c>
      <c r="H1127" s="20" t="s">
        <v>44</v>
      </c>
      <c r="I1127" s="20" t="s">
        <v>45</v>
      </c>
      <c r="J1127" s="20" t="s">
        <v>4038</v>
      </c>
      <c r="K1127" s="20" t="s">
        <v>4039</v>
      </c>
      <c r="L1127" s="20" t="s">
        <v>4040</v>
      </c>
      <c r="M1127" s="20"/>
      <c r="N1127" s="21">
        <v>63.7</v>
      </c>
      <c r="O1127" s="21">
        <v>0</v>
      </c>
      <c r="P1127" s="20"/>
      <c r="Q1127" s="19">
        <v>45341</v>
      </c>
      <c r="R1127" s="20"/>
      <c r="S1127" s="19">
        <v>45341</v>
      </c>
      <c r="T1127" s="20" t="s">
        <v>49</v>
      </c>
      <c r="U1127" s="20">
        <v>921323</v>
      </c>
      <c r="V1127" s="20">
        <v>240000428</v>
      </c>
      <c r="W1127" s="20" t="s">
        <v>847</v>
      </c>
      <c r="X1127" s="20" t="s">
        <v>274</v>
      </c>
      <c r="Y1127" s="20" t="s">
        <v>52</v>
      </c>
      <c r="Z1127" s="20" t="s">
        <v>4041</v>
      </c>
      <c r="AA1127" s="20" t="s">
        <v>4042</v>
      </c>
      <c r="AB1127" s="20" t="s">
        <v>576</v>
      </c>
      <c r="AC1127" s="20" t="s">
        <v>167</v>
      </c>
      <c r="AD1127" s="20" t="s">
        <v>56</v>
      </c>
      <c r="AE1127" s="20" t="s">
        <v>1838</v>
      </c>
      <c r="AF1127" t="e">
        <f>VLOOKUP(L1127,Contactos!B:B,1,0)</f>
        <v>#N/A</v>
      </c>
    </row>
    <row r="1128" spans="1:32" ht="63.75" x14ac:dyDescent="0.2">
      <c r="A1128" s="4">
        <f t="shared" si="52"/>
        <v>1126</v>
      </c>
      <c r="B1128" s="4" t="str">
        <f t="shared" si="53"/>
        <v>B010-00016202</v>
      </c>
      <c r="C1128" s="4" t="str">
        <f>IFERROR(VLOOKUP(F1128,Tablas!$A$1:$B$3,2,0),"")</f>
        <v>Boleta</v>
      </c>
      <c r="D1128" s="4" t="str">
        <f t="shared" si="54"/>
        <v>Falabella - CONTADO / CASH - 230003860 Basado en Entregas 09-0010-00056616.</v>
      </c>
      <c r="E1128" s="19">
        <v>45173</v>
      </c>
      <c r="F1128" s="20" t="s">
        <v>842</v>
      </c>
      <c r="G1128" s="20" t="s">
        <v>4043</v>
      </c>
      <c r="H1128" s="20" t="s">
        <v>44</v>
      </c>
      <c r="I1128" s="20" t="s">
        <v>45</v>
      </c>
      <c r="J1128" s="20" t="s">
        <v>4044</v>
      </c>
      <c r="K1128" s="20" t="s">
        <v>4045</v>
      </c>
      <c r="L1128" s="20" t="s">
        <v>4046</v>
      </c>
      <c r="M1128" s="20"/>
      <c r="N1128" s="21">
        <v>63.7</v>
      </c>
      <c r="O1128" s="21">
        <v>0</v>
      </c>
      <c r="P1128" s="20"/>
      <c r="Q1128" s="19">
        <v>45173</v>
      </c>
      <c r="R1128" s="20"/>
      <c r="S1128" s="19">
        <v>45173</v>
      </c>
      <c r="T1128" s="20" t="s">
        <v>49</v>
      </c>
      <c r="U1128" s="20">
        <v>844366</v>
      </c>
      <c r="V1128" s="20">
        <v>230002469</v>
      </c>
      <c r="W1128" s="20" t="s">
        <v>847</v>
      </c>
      <c r="X1128" s="20" t="s">
        <v>274</v>
      </c>
      <c r="Y1128" s="20" t="s">
        <v>52</v>
      </c>
      <c r="Z1128" s="20" t="s">
        <v>4047</v>
      </c>
      <c r="AA1128" s="20" t="s">
        <v>4048</v>
      </c>
      <c r="AB1128" s="20" t="s">
        <v>789</v>
      </c>
      <c r="AC1128" s="20" t="s">
        <v>167</v>
      </c>
      <c r="AD1128" s="20" t="s">
        <v>56</v>
      </c>
      <c r="AE1128" s="20" t="s">
        <v>1838</v>
      </c>
      <c r="AF1128" t="e">
        <f>VLOOKUP(L1128,Contactos!B:B,1,0)</f>
        <v>#N/A</v>
      </c>
    </row>
    <row r="1129" spans="1:32" ht="51" x14ac:dyDescent="0.2">
      <c r="A1129" s="4">
        <f t="shared" si="52"/>
        <v>1127</v>
      </c>
      <c r="B1129" s="4" t="str">
        <f t="shared" si="53"/>
        <v>B010-00019844</v>
      </c>
      <c r="C1129" s="4" t="str">
        <f>IFERROR(VLOOKUP(F1129,Tablas!$A$1:$B$3,2,0),"")</f>
        <v>Boleta</v>
      </c>
      <c r="D1129" s="4" t="str">
        <f t="shared" si="54"/>
        <v>Ecom - CONTADO / CASH - PE 3859 TEL: 951837566 ENVÍO Basado en Entregas 09</v>
      </c>
      <c r="E1129" s="19">
        <v>45506</v>
      </c>
      <c r="F1129" s="20" t="s">
        <v>842</v>
      </c>
      <c r="G1129" s="20" t="s">
        <v>4049</v>
      </c>
      <c r="H1129" s="20" t="s">
        <v>44</v>
      </c>
      <c r="I1129" s="20" t="s">
        <v>45</v>
      </c>
      <c r="J1129" s="20" t="s">
        <v>4050</v>
      </c>
      <c r="K1129" s="20" t="s">
        <v>4051</v>
      </c>
      <c r="L1129" s="20" t="s">
        <v>4052</v>
      </c>
      <c r="M1129" s="20"/>
      <c r="N1129" s="21">
        <v>63.9</v>
      </c>
      <c r="O1129" s="21">
        <v>0</v>
      </c>
      <c r="P1129" s="20"/>
      <c r="Q1129" s="19">
        <v>45506</v>
      </c>
      <c r="R1129" s="20"/>
      <c r="S1129" s="19">
        <v>45506</v>
      </c>
      <c r="T1129" s="20" t="s">
        <v>49</v>
      </c>
      <c r="U1129" s="20">
        <v>1003224</v>
      </c>
      <c r="V1129" s="20">
        <v>240002380</v>
      </c>
      <c r="W1129" s="20" t="s">
        <v>847</v>
      </c>
      <c r="X1129" s="20" t="s">
        <v>305</v>
      </c>
      <c r="Y1129" s="20" t="s">
        <v>52</v>
      </c>
      <c r="Z1129" s="20" t="s">
        <v>4053</v>
      </c>
      <c r="AA1129" s="20" t="s">
        <v>4054</v>
      </c>
      <c r="AB1129" s="20" t="s">
        <v>1786</v>
      </c>
      <c r="AC1129" s="20" t="s">
        <v>689</v>
      </c>
      <c r="AD1129" s="20" t="s">
        <v>56</v>
      </c>
      <c r="AE1129" s="20" t="s">
        <v>864</v>
      </c>
      <c r="AF1129" t="e">
        <f>VLOOKUP(L1129,Contactos!B:B,1,0)</f>
        <v>#N/A</v>
      </c>
    </row>
    <row r="1130" spans="1:32" ht="63.75" x14ac:dyDescent="0.2">
      <c r="A1130" s="4">
        <f t="shared" si="52"/>
        <v>1128</v>
      </c>
      <c r="B1130" s="4" t="str">
        <f t="shared" si="53"/>
        <v>B010-00019827</v>
      </c>
      <c r="C1130" s="4" t="str">
        <f>IFERROR(VLOOKUP(F1130,Tablas!$A$1:$B$3,2,0),"")</f>
        <v>Boleta</v>
      </c>
      <c r="D1130" s="4" t="str">
        <f t="shared" si="54"/>
        <v>Ecom - CONTADO / CASH - PE 3848 TEL: 985372392 RECOJO Basado en Pedidos de</v>
      </c>
      <c r="E1130" s="19">
        <v>45504</v>
      </c>
      <c r="F1130" s="20" t="s">
        <v>842</v>
      </c>
      <c r="G1130" s="20" t="s">
        <v>4055</v>
      </c>
      <c r="H1130" s="20" t="s">
        <v>44</v>
      </c>
      <c r="I1130" s="20" t="s">
        <v>45</v>
      </c>
      <c r="J1130" s="20" t="s">
        <v>1282</v>
      </c>
      <c r="K1130" s="20" t="s">
        <v>1283</v>
      </c>
      <c r="L1130" s="20" t="s">
        <v>1284</v>
      </c>
      <c r="M1130" s="20"/>
      <c r="N1130" s="21">
        <v>63.99</v>
      </c>
      <c r="O1130" s="21">
        <v>0</v>
      </c>
      <c r="P1130" s="20"/>
      <c r="Q1130" s="19">
        <v>45504</v>
      </c>
      <c r="R1130" s="20"/>
      <c r="S1130" s="19">
        <v>45504</v>
      </c>
      <c r="T1130" s="20" t="s">
        <v>49</v>
      </c>
      <c r="U1130" s="20">
        <v>1000904</v>
      </c>
      <c r="V1130" s="20">
        <v>240002363</v>
      </c>
      <c r="W1130" s="20" t="s">
        <v>847</v>
      </c>
      <c r="X1130" s="20" t="s">
        <v>305</v>
      </c>
      <c r="Y1130" s="20" t="s">
        <v>52</v>
      </c>
      <c r="Z1130" s="20" t="s">
        <v>4056</v>
      </c>
      <c r="AA1130" s="20" t="s">
        <v>4057</v>
      </c>
      <c r="AB1130" s="20" t="s">
        <v>1554</v>
      </c>
      <c r="AC1130" s="20" t="s">
        <v>689</v>
      </c>
      <c r="AD1130" s="20" t="s">
        <v>56</v>
      </c>
      <c r="AE1130" s="20" t="s">
        <v>864</v>
      </c>
      <c r="AF1130" t="e">
        <f>VLOOKUP(L1130,Contactos!B:B,1,0)</f>
        <v>#N/A</v>
      </c>
    </row>
    <row r="1131" spans="1:32" ht="51" x14ac:dyDescent="0.2">
      <c r="A1131" s="4">
        <f t="shared" si="52"/>
        <v>1129</v>
      </c>
      <c r="B1131" s="4" t="str">
        <f t="shared" si="53"/>
        <v>B010-00019319</v>
      </c>
      <c r="C1131" s="4" t="str">
        <f>IFERROR(VLOOKUP(F1131,Tablas!$A$1:$B$3,2,0),"")</f>
        <v>Boleta</v>
      </c>
      <c r="D1131" s="4" t="str">
        <f t="shared" si="54"/>
        <v>Ripley - CONTADO / CASH - PE 3002 RIPLEY Basado en Entregas 09-0007-00000976</v>
      </c>
      <c r="E1131" s="19">
        <v>45462</v>
      </c>
      <c r="F1131" s="20" t="s">
        <v>842</v>
      </c>
      <c r="G1131" s="20" t="s">
        <v>4058</v>
      </c>
      <c r="H1131" s="20" t="s">
        <v>44</v>
      </c>
      <c r="I1131" s="20" t="s">
        <v>45</v>
      </c>
      <c r="J1131" s="20" t="s">
        <v>4059</v>
      </c>
      <c r="K1131" s="20" t="s">
        <v>4060</v>
      </c>
      <c r="L1131" s="20" t="s">
        <v>4061</v>
      </c>
      <c r="M1131" s="20"/>
      <c r="N1131" s="21">
        <v>64.099999999999994</v>
      </c>
      <c r="O1131" s="21">
        <v>0</v>
      </c>
      <c r="P1131" s="20"/>
      <c r="Q1131" s="19">
        <v>45462</v>
      </c>
      <c r="R1131" s="20"/>
      <c r="S1131" s="19">
        <v>45462</v>
      </c>
      <c r="T1131" s="20" t="s">
        <v>49</v>
      </c>
      <c r="U1131" s="20">
        <v>983612</v>
      </c>
      <c r="V1131" s="20">
        <v>240001854</v>
      </c>
      <c r="W1131" s="20" t="s">
        <v>847</v>
      </c>
      <c r="X1131" s="20" t="s">
        <v>305</v>
      </c>
      <c r="Y1131" s="20" t="s">
        <v>52</v>
      </c>
      <c r="Z1131" s="20" t="s">
        <v>4062</v>
      </c>
      <c r="AA1131" s="20" t="s">
        <v>4063</v>
      </c>
      <c r="AB1131" s="20" t="s">
        <v>54</v>
      </c>
      <c r="AC1131" s="20" t="s">
        <v>727</v>
      </c>
      <c r="AD1131" s="20" t="s">
        <v>56</v>
      </c>
      <c r="AE1131" s="20" t="s">
        <v>2574</v>
      </c>
      <c r="AF1131" t="e">
        <f>VLOOKUP(L1131,Contactos!B:B,1,0)</f>
        <v>#N/A</v>
      </c>
    </row>
    <row r="1132" spans="1:32" ht="51" x14ac:dyDescent="0.2">
      <c r="A1132" s="4">
        <f t="shared" si="52"/>
        <v>1130</v>
      </c>
      <c r="B1132" s="4" t="str">
        <f t="shared" si="53"/>
        <v>B010-00018773</v>
      </c>
      <c r="C1132" s="4" t="str">
        <f>IFERROR(VLOOKUP(F1132,Tablas!$A$1:$B$3,2,0),"")</f>
        <v>Boleta</v>
      </c>
      <c r="D1132" s="4" t="str">
        <f t="shared" si="54"/>
        <v>Ripley - CONTADO / CASH - PE 2146 RIPLEY Basado en Entregas 09-0007-00000184</v>
      </c>
      <c r="E1132" s="19">
        <v>45418</v>
      </c>
      <c r="F1132" s="20" t="s">
        <v>842</v>
      </c>
      <c r="G1132" s="20" t="s">
        <v>4064</v>
      </c>
      <c r="H1132" s="20" t="s">
        <v>44</v>
      </c>
      <c r="I1132" s="20" t="s">
        <v>45</v>
      </c>
      <c r="J1132" s="20" t="s">
        <v>4065</v>
      </c>
      <c r="K1132" s="20" t="s">
        <v>4066</v>
      </c>
      <c r="L1132" s="20" t="s">
        <v>4067</v>
      </c>
      <c r="M1132" s="20"/>
      <c r="N1132" s="21">
        <v>64.099999999999994</v>
      </c>
      <c r="O1132" s="21">
        <v>0</v>
      </c>
      <c r="P1132" s="20"/>
      <c r="Q1132" s="19">
        <v>45418</v>
      </c>
      <c r="R1132" s="20"/>
      <c r="S1132" s="19">
        <v>45418</v>
      </c>
      <c r="T1132" s="20" t="s">
        <v>49</v>
      </c>
      <c r="U1132" s="20">
        <v>959038</v>
      </c>
      <c r="V1132" s="20">
        <v>240001251</v>
      </c>
      <c r="W1132" s="20" t="s">
        <v>847</v>
      </c>
      <c r="X1132" s="20" t="s">
        <v>305</v>
      </c>
      <c r="Y1132" s="20" t="s">
        <v>52</v>
      </c>
      <c r="Z1132" s="20" t="s">
        <v>4068</v>
      </c>
      <c r="AA1132" s="20" t="s">
        <v>689</v>
      </c>
      <c r="AB1132" s="20" t="s">
        <v>682</v>
      </c>
      <c r="AC1132" s="20" t="s">
        <v>167</v>
      </c>
      <c r="AD1132" s="20" t="s">
        <v>56</v>
      </c>
      <c r="AE1132" s="20" t="s">
        <v>2574</v>
      </c>
      <c r="AF1132" t="e">
        <f>VLOOKUP(L1132,Contactos!B:B,1,0)</f>
        <v>#N/A</v>
      </c>
    </row>
    <row r="1133" spans="1:32" ht="63.75" x14ac:dyDescent="0.2">
      <c r="A1133" s="4">
        <f t="shared" si="52"/>
        <v>1131</v>
      </c>
      <c r="B1133" s="4" t="str">
        <f t="shared" si="53"/>
        <v>B010-00018129</v>
      </c>
      <c r="C1133" s="4" t="str">
        <f>IFERROR(VLOOKUP(F1133,Tablas!$A$1:$B$3,2,0),"")</f>
        <v>Boleta</v>
      </c>
      <c r="D1133" s="4" t="str">
        <f t="shared" si="54"/>
        <v>Venta Asistida - CONTADO / CASH - PE 1076 TEL: 992126800 Basado en Entregas 09-0010-</v>
      </c>
      <c r="E1133" s="19">
        <v>45358</v>
      </c>
      <c r="F1133" s="20" t="s">
        <v>842</v>
      </c>
      <c r="G1133" s="20" t="s">
        <v>4069</v>
      </c>
      <c r="H1133" s="20" t="s">
        <v>44</v>
      </c>
      <c r="I1133" s="20" t="s">
        <v>45</v>
      </c>
      <c r="J1133" s="20" t="s">
        <v>1840</v>
      </c>
      <c r="K1133" s="20" t="s">
        <v>1841</v>
      </c>
      <c r="L1133" s="20" t="s">
        <v>1842</v>
      </c>
      <c r="M1133" s="20"/>
      <c r="N1133" s="21">
        <v>64.5</v>
      </c>
      <c r="O1133" s="21">
        <v>0</v>
      </c>
      <c r="P1133" s="20"/>
      <c r="Q1133" s="19">
        <v>45358</v>
      </c>
      <c r="R1133" s="20"/>
      <c r="S1133" s="19">
        <v>45358</v>
      </c>
      <c r="T1133" s="20" t="s">
        <v>49</v>
      </c>
      <c r="U1133" s="20">
        <v>929944</v>
      </c>
      <c r="V1133" s="20">
        <v>240000603</v>
      </c>
      <c r="W1133" s="20" t="s">
        <v>847</v>
      </c>
      <c r="X1133" s="20" t="s">
        <v>274</v>
      </c>
      <c r="Y1133" s="20" t="s">
        <v>52</v>
      </c>
      <c r="Z1133" s="20" t="s">
        <v>4070</v>
      </c>
      <c r="AA1133" s="20" t="s">
        <v>4071</v>
      </c>
      <c r="AB1133" s="20" t="s">
        <v>863</v>
      </c>
      <c r="AC1133" s="20" t="s">
        <v>689</v>
      </c>
      <c r="AD1133" s="20" t="s">
        <v>56</v>
      </c>
      <c r="AE1133" s="20" t="s">
        <v>983</v>
      </c>
      <c r="AF1133" t="e">
        <f>VLOOKUP(L1133,Contactos!B:B,1,0)</f>
        <v>#N/A</v>
      </c>
    </row>
    <row r="1134" spans="1:32" ht="63.75" x14ac:dyDescent="0.2">
      <c r="A1134" s="4">
        <f t="shared" si="52"/>
        <v>1132</v>
      </c>
      <c r="B1134" s="4" t="str">
        <f t="shared" si="53"/>
        <v>B010-00020338</v>
      </c>
      <c r="C1134" s="4" t="str">
        <f>IFERROR(VLOOKUP(F1134,Tablas!$A$1:$B$3,2,0),"")</f>
        <v>Boleta</v>
      </c>
      <c r="D1134" s="4" t="str">
        <f t="shared" si="54"/>
        <v>Falabella - CONTADO / CASH - PE 4701 FALABELLA No 2571872877 Basado en Entregas</v>
      </c>
      <c r="E1134" s="19">
        <v>45544</v>
      </c>
      <c r="F1134" s="20" t="s">
        <v>842</v>
      </c>
      <c r="G1134" s="20" t="s">
        <v>4072</v>
      </c>
      <c r="H1134" s="20" t="s">
        <v>44</v>
      </c>
      <c r="I1134" s="20" t="s">
        <v>45</v>
      </c>
      <c r="J1134" s="20" t="s">
        <v>4073</v>
      </c>
      <c r="K1134" s="20" t="s">
        <v>4074</v>
      </c>
      <c r="L1134" s="20" t="s">
        <v>4075</v>
      </c>
      <c r="M1134" s="20"/>
      <c r="N1134" s="21">
        <v>64.7</v>
      </c>
      <c r="O1134" s="21">
        <v>0</v>
      </c>
      <c r="P1134" s="20"/>
      <c r="Q1134" s="19">
        <v>45544</v>
      </c>
      <c r="R1134" s="20"/>
      <c r="S1134" s="19">
        <v>45544</v>
      </c>
      <c r="T1134" s="20" t="s">
        <v>49</v>
      </c>
      <c r="U1134" s="20">
        <v>1021135</v>
      </c>
      <c r="V1134" s="20">
        <v>240002875</v>
      </c>
      <c r="W1134" s="20" t="s">
        <v>847</v>
      </c>
      <c r="X1134" s="20" t="s">
        <v>274</v>
      </c>
      <c r="Y1134" s="20" t="s">
        <v>4076</v>
      </c>
      <c r="Z1134" s="20" t="s">
        <v>4077</v>
      </c>
      <c r="AA1134" s="20" t="s">
        <v>372</v>
      </c>
      <c r="AB1134" s="20" t="s">
        <v>54</v>
      </c>
      <c r="AC1134" s="20" t="s">
        <v>167</v>
      </c>
      <c r="AD1134" s="20" t="s">
        <v>56</v>
      </c>
      <c r="AE1134" s="20" t="s">
        <v>1838</v>
      </c>
      <c r="AF1134" t="e">
        <f>VLOOKUP(L1134,Contactos!B:B,1,0)</f>
        <v>#N/A</v>
      </c>
    </row>
    <row r="1135" spans="1:32" ht="63.75" x14ac:dyDescent="0.2">
      <c r="A1135" s="4">
        <f t="shared" si="52"/>
        <v>1133</v>
      </c>
      <c r="B1135" s="4" t="str">
        <f t="shared" si="53"/>
        <v>B010-00019412</v>
      </c>
      <c r="C1135" s="4" t="str">
        <f>IFERROR(VLOOKUP(F1135,Tablas!$A$1:$B$3,2,0),"")</f>
        <v>Boleta</v>
      </c>
      <c r="D1135" s="4" t="str">
        <f t="shared" si="54"/>
        <v>Falabella - CONTADO / CASH - PE 3256 FALABELLA No 2505993325 Basado en Entregas</v>
      </c>
      <c r="E1135" s="19">
        <v>45476</v>
      </c>
      <c r="F1135" s="20" t="s">
        <v>842</v>
      </c>
      <c r="G1135" s="20" t="s">
        <v>4078</v>
      </c>
      <c r="H1135" s="20" t="s">
        <v>44</v>
      </c>
      <c r="I1135" s="20" t="s">
        <v>45</v>
      </c>
      <c r="J1135" s="20" t="s">
        <v>4079</v>
      </c>
      <c r="K1135" s="20" t="s">
        <v>4080</v>
      </c>
      <c r="L1135" s="20" t="s">
        <v>4081</v>
      </c>
      <c r="M1135" s="20"/>
      <c r="N1135" s="21">
        <v>64.7</v>
      </c>
      <c r="O1135" s="21">
        <v>0</v>
      </c>
      <c r="P1135" s="20"/>
      <c r="Q1135" s="19">
        <v>45476</v>
      </c>
      <c r="R1135" s="20"/>
      <c r="S1135" s="19">
        <v>45476</v>
      </c>
      <c r="T1135" s="20" t="s">
        <v>49</v>
      </c>
      <c r="U1135" s="20">
        <v>989519</v>
      </c>
      <c r="V1135" s="20">
        <v>240001947</v>
      </c>
      <c r="W1135" s="20" t="s">
        <v>847</v>
      </c>
      <c r="X1135" s="20" t="s">
        <v>274</v>
      </c>
      <c r="Y1135" s="20" t="s">
        <v>52</v>
      </c>
      <c r="Z1135" s="20" t="s">
        <v>4082</v>
      </c>
      <c r="AA1135" s="20" t="s">
        <v>1449</v>
      </c>
      <c r="AB1135" s="20" t="s">
        <v>54</v>
      </c>
      <c r="AC1135" s="20" t="s">
        <v>167</v>
      </c>
      <c r="AD1135" s="20" t="s">
        <v>56</v>
      </c>
      <c r="AE1135" s="20" t="s">
        <v>1838</v>
      </c>
      <c r="AF1135" t="e">
        <f>VLOOKUP(L1135,Contactos!B:B,1,0)</f>
        <v>#N/A</v>
      </c>
    </row>
    <row r="1136" spans="1:32" ht="38.25" x14ac:dyDescent="0.2">
      <c r="A1136" s="4">
        <f t="shared" si="52"/>
        <v>1134</v>
      </c>
      <c r="B1136" s="4" t="str">
        <f t="shared" si="53"/>
        <v/>
      </c>
      <c r="C1136" s="4" t="str">
        <f>IFERROR(VLOOKUP(F1136,Tablas!$A$1:$B$3,2,0),"")</f>
        <v/>
      </c>
      <c r="D1136" s="4" t="str">
        <f t="shared" si="54"/>
        <v xml:space="preserve"> - CONTADO ADELANTADO / CASH IN ADVANCE - DIFERENCIA DE CAMBIO MAYO 2023</v>
      </c>
      <c r="E1136" s="19">
        <v>45077</v>
      </c>
      <c r="F1136" s="20" t="s">
        <v>27</v>
      </c>
      <c r="G1136" s="20"/>
      <c r="H1136" s="20" t="s">
        <v>80</v>
      </c>
      <c r="I1136" s="20" t="s">
        <v>81</v>
      </c>
      <c r="J1136" s="20" t="s">
        <v>204</v>
      </c>
      <c r="K1136" s="20" t="s">
        <v>204</v>
      </c>
      <c r="L1136" s="20" t="s">
        <v>205</v>
      </c>
      <c r="M1136" s="20"/>
      <c r="N1136" s="21">
        <v>64.760000000000005</v>
      </c>
      <c r="O1136" s="21">
        <v>0</v>
      </c>
      <c r="P1136" s="20"/>
      <c r="Q1136" s="19">
        <v>45077</v>
      </c>
      <c r="R1136" s="20"/>
      <c r="S1136" s="20"/>
      <c r="T1136" s="20" t="s">
        <v>70</v>
      </c>
      <c r="U1136" s="20">
        <v>812616</v>
      </c>
      <c r="V1136" s="20">
        <v>230017235</v>
      </c>
      <c r="W1136" s="20" t="s">
        <v>50</v>
      </c>
      <c r="X1136" s="20" t="s">
        <v>841</v>
      </c>
      <c r="Y1136" s="20" t="s">
        <v>37</v>
      </c>
      <c r="Z1136" s="20" t="s">
        <v>577</v>
      </c>
      <c r="AA1136" s="20" t="s">
        <v>209</v>
      </c>
      <c r="AB1136" s="20"/>
      <c r="AC1136" s="20"/>
      <c r="AD1136" s="20" t="s">
        <v>210</v>
      </c>
      <c r="AE1136" s="20"/>
      <c r="AF1136" t="str">
        <f>VLOOKUP(L1136,Contactos!B:B,1,0)</f>
        <v>BEIJING YI LONG XIANG TECHNOLOGY CO.LTD</v>
      </c>
    </row>
    <row r="1137" spans="1:32" ht="63.75" x14ac:dyDescent="0.2">
      <c r="A1137" s="4">
        <f t="shared" si="52"/>
        <v>1135</v>
      </c>
      <c r="B1137" s="4" t="str">
        <f t="shared" si="53"/>
        <v>B010-00018421</v>
      </c>
      <c r="C1137" s="4" t="str">
        <f>IFERROR(VLOOKUP(F1137,Tablas!$A$1:$B$3,2,0),"")</f>
        <v>Boleta</v>
      </c>
      <c r="D1137" s="4" t="str">
        <f t="shared" si="54"/>
        <v>Venta Asistida - CONTADO / CASH - RECOGE: GARCIA OLAYA DIANA DIANIRA DNI: 71930045 T</v>
      </c>
      <c r="E1137" s="19">
        <v>45387</v>
      </c>
      <c r="F1137" s="20" t="s">
        <v>842</v>
      </c>
      <c r="G1137" s="20" t="s">
        <v>4083</v>
      </c>
      <c r="H1137" s="20" t="s">
        <v>44</v>
      </c>
      <c r="I1137" s="20" t="s">
        <v>45</v>
      </c>
      <c r="J1137" s="20" t="s">
        <v>4084</v>
      </c>
      <c r="K1137" s="20" t="s">
        <v>4085</v>
      </c>
      <c r="L1137" s="20" t="s">
        <v>4086</v>
      </c>
      <c r="M1137" s="20"/>
      <c r="N1137" s="21">
        <v>64.81</v>
      </c>
      <c r="O1137" s="21">
        <v>0</v>
      </c>
      <c r="P1137" s="20"/>
      <c r="Q1137" s="19">
        <v>45387</v>
      </c>
      <c r="R1137" s="20"/>
      <c r="S1137" s="19">
        <v>45387</v>
      </c>
      <c r="T1137" s="20" t="s">
        <v>49</v>
      </c>
      <c r="U1137" s="20">
        <v>942949</v>
      </c>
      <c r="V1137" s="20">
        <v>240000897</v>
      </c>
      <c r="W1137" s="20" t="s">
        <v>847</v>
      </c>
      <c r="X1137" s="20" t="s">
        <v>274</v>
      </c>
      <c r="Y1137" s="20" t="s">
        <v>52</v>
      </c>
      <c r="Z1137" s="20" t="s">
        <v>4087</v>
      </c>
      <c r="AA1137" s="20" t="s">
        <v>4088</v>
      </c>
      <c r="AB1137" s="20" t="s">
        <v>2671</v>
      </c>
      <c r="AC1137" s="20" t="s">
        <v>2671</v>
      </c>
      <c r="AD1137" s="20" t="s">
        <v>56</v>
      </c>
      <c r="AE1137" s="20" t="s">
        <v>983</v>
      </c>
      <c r="AF1137" t="e">
        <f>VLOOKUP(L1137,Contactos!B:B,1,0)</f>
        <v>#N/A</v>
      </c>
    </row>
    <row r="1138" spans="1:32" ht="51" x14ac:dyDescent="0.2">
      <c r="A1138" s="4">
        <f t="shared" si="52"/>
        <v>1136</v>
      </c>
      <c r="B1138" s="4" t="str">
        <f t="shared" si="53"/>
        <v>B010-00018617</v>
      </c>
      <c r="C1138" s="4" t="str">
        <f>IFERROR(VLOOKUP(F1138,Tablas!$A$1:$B$3,2,0),"")</f>
        <v>Boleta</v>
      </c>
      <c r="D1138" s="4" t="str">
        <f t="shared" si="54"/>
        <v>Ripley - CONTADO / CASH - PE 1965 RIPLEY Basado en Entregas 09-0007-00000024</v>
      </c>
      <c r="E1138" s="19">
        <v>45408</v>
      </c>
      <c r="F1138" s="20" t="s">
        <v>842</v>
      </c>
      <c r="G1138" s="20" t="s">
        <v>4089</v>
      </c>
      <c r="H1138" s="20" t="s">
        <v>44</v>
      </c>
      <c r="I1138" s="20" t="s">
        <v>45</v>
      </c>
      <c r="J1138" s="20" t="s">
        <v>4090</v>
      </c>
      <c r="K1138" s="20" t="s">
        <v>4091</v>
      </c>
      <c r="L1138" s="20" t="s">
        <v>4092</v>
      </c>
      <c r="M1138" s="20"/>
      <c r="N1138" s="21">
        <v>64.91</v>
      </c>
      <c r="O1138" s="21">
        <v>0</v>
      </c>
      <c r="P1138" s="20"/>
      <c r="Q1138" s="19">
        <v>45408</v>
      </c>
      <c r="R1138" s="20"/>
      <c r="S1138" s="19">
        <v>45408</v>
      </c>
      <c r="T1138" s="20" t="s">
        <v>49</v>
      </c>
      <c r="U1138" s="20">
        <v>955011</v>
      </c>
      <c r="V1138" s="20">
        <v>240001093</v>
      </c>
      <c r="W1138" s="20" t="s">
        <v>847</v>
      </c>
      <c r="X1138" s="20" t="s">
        <v>274</v>
      </c>
      <c r="Y1138" s="20" t="s">
        <v>52</v>
      </c>
      <c r="Z1138" s="20" t="s">
        <v>4093</v>
      </c>
      <c r="AA1138" s="20" t="s">
        <v>4094</v>
      </c>
      <c r="AB1138" s="20" t="s">
        <v>428</v>
      </c>
      <c r="AC1138" s="20" t="s">
        <v>41</v>
      </c>
      <c r="AD1138" s="20" t="s">
        <v>56</v>
      </c>
      <c r="AE1138" s="20" t="s">
        <v>2574</v>
      </c>
      <c r="AF1138" t="e">
        <f>VLOOKUP(L1138,Contactos!B:B,1,0)</f>
        <v>#N/A</v>
      </c>
    </row>
    <row r="1139" spans="1:32" ht="51" x14ac:dyDescent="0.2">
      <c r="A1139" s="4">
        <f t="shared" si="52"/>
        <v>1137</v>
      </c>
      <c r="B1139" s="4" t="str">
        <f t="shared" si="53"/>
        <v>B010-00020541</v>
      </c>
      <c r="C1139" s="4" t="str">
        <f>IFERROR(VLOOKUP(F1139,Tablas!$A$1:$B$3,2,0),"")</f>
        <v>Boleta</v>
      </c>
      <c r="D1139" s="4" t="str">
        <f t="shared" si="54"/>
        <v>Ecom - CONTADO / CASH - PE 5135 TEL: 993762374 ENVÍO Basado en Pedidos de</v>
      </c>
      <c r="E1139" s="19">
        <v>45565</v>
      </c>
      <c r="F1139" s="20" t="s">
        <v>842</v>
      </c>
      <c r="G1139" s="20" t="s">
        <v>4095</v>
      </c>
      <c r="H1139" s="20" t="s">
        <v>44</v>
      </c>
      <c r="I1139" s="20" t="s">
        <v>45</v>
      </c>
      <c r="J1139" s="20" t="s">
        <v>4096</v>
      </c>
      <c r="K1139" s="20" t="s">
        <v>4097</v>
      </c>
      <c r="L1139" s="20" t="s">
        <v>4098</v>
      </c>
      <c r="M1139" s="20"/>
      <c r="N1139" s="21">
        <v>64.91</v>
      </c>
      <c r="O1139" s="21">
        <v>0</v>
      </c>
      <c r="P1139" s="20"/>
      <c r="Q1139" s="19">
        <v>45565</v>
      </c>
      <c r="R1139" s="20"/>
      <c r="S1139" s="19">
        <v>45565</v>
      </c>
      <c r="T1139" s="20" t="s">
        <v>49</v>
      </c>
      <c r="U1139" s="20">
        <v>1031944</v>
      </c>
      <c r="V1139" s="20">
        <v>240003078</v>
      </c>
      <c r="W1139" s="20" t="s">
        <v>847</v>
      </c>
      <c r="X1139" s="20" t="s">
        <v>305</v>
      </c>
      <c r="Y1139" s="20" t="s">
        <v>52</v>
      </c>
      <c r="Z1139" s="20" t="s">
        <v>4099</v>
      </c>
      <c r="AA1139" s="20" t="s">
        <v>4100</v>
      </c>
      <c r="AB1139" s="20" t="s">
        <v>4101</v>
      </c>
      <c r="AC1139" s="20" t="s">
        <v>991</v>
      </c>
      <c r="AD1139" s="20" t="s">
        <v>56</v>
      </c>
      <c r="AE1139" s="20" t="s">
        <v>864</v>
      </c>
      <c r="AF1139" t="e">
        <f>VLOOKUP(L1139,Contactos!B:B,1,0)</f>
        <v>#N/A</v>
      </c>
    </row>
    <row r="1140" spans="1:32" ht="63.75" x14ac:dyDescent="0.2">
      <c r="A1140" s="4">
        <f t="shared" si="52"/>
        <v>1138</v>
      </c>
      <c r="B1140" s="4" t="str">
        <f t="shared" si="53"/>
        <v>B010-00019251</v>
      </c>
      <c r="C1140" s="4" t="str">
        <f>IFERROR(VLOOKUP(F1140,Tablas!$A$1:$B$3,2,0),"")</f>
        <v>Boleta</v>
      </c>
      <c r="D1140" s="4" t="str">
        <f t="shared" si="54"/>
        <v>Ecom - CONTADO / CASH - PE 2881 RECOGE: Marco Antonio Salas Cueva DNI: 417</v>
      </c>
      <c r="E1140" s="19">
        <v>45455</v>
      </c>
      <c r="F1140" s="20" t="s">
        <v>842</v>
      </c>
      <c r="G1140" s="20" t="s">
        <v>4102</v>
      </c>
      <c r="H1140" s="20" t="s">
        <v>44</v>
      </c>
      <c r="I1140" s="20" t="s">
        <v>45</v>
      </c>
      <c r="J1140" s="20" t="s">
        <v>4103</v>
      </c>
      <c r="K1140" s="20" t="s">
        <v>4104</v>
      </c>
      <c r="L1140" s="20" t="s">
        <v>4105</v>
      </c>
      <c r="M1140" s="20"/>
      <c r="N1140" s="21">
        <v>65.06</v>
      </c>
      <c r="O1140" s="21">
        <v>0</v>
      </c>
      <c r="P1140" s="20"/>
      <c r="Q1140" s="19">
        <v>45455</v>
      </c>
      <c r="R1140" s="20"/>
      <c r="S1140" s="19">
        <v>45455</v>
      </c>
      <c r="T1140" s="20" t="s">
        <v>49</v>
      </c>
      <c r="U1140" s="20">
        <v>980446</v>
      </c>
      <c r="V1140" s="20">
        <v>240001786</v>
      </c>
      <c r="W1140" s="20" t="s">
        <v>847</v>
      </c>
      <c r="X1140" s="20" t="s">
        <v>305</v>
      </c>
      <c r="Y1140" s="20" t="s">
        <v>52</v>
      </c>
      <c r="Z1140" s="20" t="s">
        <v>4106</v>
      </c>
      <c r="AA1140" s="20" t="s">
        <v>4107</v>
      </c>
      <c r="AB1140" s="20" t="s">
        <v>4108</v>
      </c>
      <c r="AC1140" s="20" t="s">
        <v>4108</v>
      </c>
      <c r="AD1140" s="20" t="s">
        <v>56</v>
      </c>
      <c r="AE1140" s="20" t="s">
        <v>864</v>
      </c>
      <c r="AF1140" t="e">
        <f>VLOOKUP(L1140,Contactos!B:B,1,0)</f>
        <v>#N/A</v>
      </c>
    </row>
    <row r="1141" spans="1:32" ht="63.75" x14ac:dyDescent="0.2">
      <c r="A1141" s="4">
        <f t="shared" si="52"/>
        <v>1139</v>
      </c>
      <c r="B1141" s="4" t="str">
        <f t="shared" si="53"/>
        <v>B010-00020288</v>
      </c>
      <c r="C1141" s="4" t="str">
        <f>IFERROR(VLOOKUP(F1141,Tablas!$A$1:$B$3,2,0),"")</f>
        <v>Boleta</v>
      </c>
      <c r="D1141" s="4" t="str">
        <f t="shared" si="54"/>
        <v>Falabella - CONTADO / CASH - PE 4597 FALABELLA No 2567282698 Basado en Entregas</v>
      </c>
      <c r="E1141" s="19">
        <v>45538</v>
      </c>
      <c r="F1141" s="20" t="s">
        <v>842</v>
      </c>
      <c r="G1141" s="20" t="s">
        <v>4109</v>
      </c>
      <c r="H1141" s="20" t="s">
        <v>44</v>
      </c>
      <c r="I1141" s="20" t="s">
        <v>45</v>
      </c>
      <c r="J1141" s="20" t="s">
        <v>4110</v>
      </c>
      <c r="K1141" s="20" t="s">
        <v>4111</v>
      </c>
      <c r="L1141" s="20" t="s">
        <v>4112</v>
      </c>
      <c r="M1141" s="20"/>
      <c r="N1141" s="21">
        <v>65.599999999999994</v>
      </c>
      <c r="O1141" s="21">
        <v>0</v>
      </c>
      <c r="P1141" s="20"/>
      <c r="Q1141" s="19">
        <v>45538</v>
      </c>
      <c r="R1141" s="20"/>
      <c r="S1141" s="19">
        <v>45538</v>
      </c>
      <c r="T1141" s="20" t="s">
        <v>49</v>
      </c>
      <c r="U1141" s="20">
        <v>1018197</v>
      </c>
      <c r="V1141" s="20">
        <v>240002825</v>
      </c>
      <c r="W1141" s="20" t="s">
        <v>847</v>
      </c>
      <c r="X1141" s="20" t="s">
        <v>274</v>
      </c>
      <c r="Y1141" s="20" t="s">
        <v>52</v>
      </c>
      <c r="Z1141" s="20" t="s">
        <v>4113</v>
      </c>
      <c r="AA1141" s="20" t="s">
        <v>372</v>
      </c>
      <c r="AB1141" s="20" t="s">
        <v>54</v>
      </c>
      <c r="AC1141" s="20" t="s">
        <v>167</v>
      </c>
      <c r="AD1141" s="20" t="s">
        <v>56</v>
      </c>
      <c r="AE1141" s="20" t="s">
        <v>1838</v>
      </c>
      <c r="AF1141" t="e">
        <f>VLOOKUP(L1141,Contactos!B:B,1,0)</f>
        <v>#N/A</v>
      </c>
    </row>
    <row r="1142" spans="1:32" ht="63.75" x14ac:dyDescent="0.2">
      <c r="A1142" s="4">
        <f t="shared" si="52"/>
        <v>1140</v>
      </c>
      <c r="B1142" s="4" t="str">
        <f t="shared" si="53"/>
        <v>B010-00019614</v>
      </c>
      <c r="C1142" s="4" t="str">
        <f>IFERROR(VLOOKUP(F1142,Tablas!$A$1:$B$3,2,0),"")</f>
        <v>Boleta</v>
      </c>
      <c r="D1142" s="4" t="str">
        <f t="shared" si="54"/>
        <v>Falabella - CONTADO / CASH - PE 3609 FALABELLA No 2527032067 Basado en Entregas</v>
      </c>
      <c r="E1142" s="19">
        <v>45492</v>
      </c>
      <c r="F1142" s="20" t="s">
        <v>842</v>
      </c>
      <c r="G1142" s="20" t="s">
        <v>4114</v>
      </c>
      <c r="H1142" s="20" t="s">
        <v>44</v>
      </c>
      <c r="I1142" s="20" t="s">
        <v>45</v>
      </c>
      <c r="J1142" s="20" t="s">
        <v>4115</v>
      </c>
      <c r="K1142" s="20" t="s">
        <v>4116</v>
      </c>
      <c r="L1142" s="20" t="s">
        <v>4117</v>
      </c>
      <c r="M1142" s="20"/>
      <c r="N1142" s="21">
        <v>65.599999999999994</v>
      </c>
      <c r="O1142" s="21">
        <v>0</v>
      </c>
      <c r="P1142" s="20"/>
      <c r="Q1142" s="19">
        <v>45492</v>
      </c>
      <c r="R1142" s="20"/>
      <c r="S1142" s="19">
        <v>45492</v>
      </c>
      <c r="T1142" s="20" t="s">
        <v>49</v>
      </c>
      <c r="U1142" s="20">
        <v>996603</v>
      </c>
      <c r="V1142" s="20">
        <v>240002149</v>
      </c>
      <c r="W1142" s="20" t="s">
        <v>847</v>
      </c>
      <c r="X1142" s="20" t="s">
        <v>274</v>
      </c>
      <c r="Y1142" s="20" t="s">
        <v>52</v>
      </c>
      <c r="Z1142" s="20" t="s">
        <v>4118</v>
      </c>
      <c r="AA1142" s="20" t="s">
        <v>4119</v>
      </c>
      <c r="AB1142" s="20" t="s">
        <v>54</v>
      </c>
      <c r="AC1142" s="20" t="s">
        <v>167</v>
      </c>
      <c r="AD1142" s="20" t="s">
        <v>56</v>
      </c>
      <c r="AE1142" s="20" t="s">
        <v>1838</v>
      </c>
      <c r="AF1142" t="e">
        <f>VLOOKUP(L1142,Contactos!B:B,1,0)</f>
        <v>#N/A</v>
      </c>
    </row>
    <row r="1143" spans="1:32" ht="63.75" x14ac:dyDescent="0.2">
      <c r="A1143" s="4">
        <f t="shared" si="52"/>
        <v>1141</v>
      </c>
      <c r="B1143" s="4" t="str">
        <f t="shared" si="53"/>
        <v>B010-00020297</v>
      </c>
      <c r="C1143" s="4" t="str">
        <f>IFERROR(VLOOKUP(F1143,Tablas!$A$1:$B$3,2,0),"")</f>
        <v>Boleta</v>
      </c>
      <c r="D1143" s="4" t="str">
        <f t="shared" si="54"/>
        <v>Ripley - CONTADO / CASH - PE 4605 RIPLEY n.º 6793967301-A Basado en Entregas</v>
      </c>
      <c r="E1143" s="19">
        <v>45539</v>
      </c>
      <c r="F1143" s="20" t="s">
        <v>842</v>
      </c>
      <c r="G1143" s="20" t="s">
        <v>4120</v>
      </c>
      <c r="H1143" s="20" t="s">
        <v>44</v>
      </c>
      <c r="I1143" s="20" t="s">
        <v>45</v>
      </c>
      <c r="J1143" s="20" t="s">
        <v>4121</v>
      </c>
      <c r="K1143" s="20" t="s">
        <v>4122</v>
      </c>
      <c r="L1143" s="20" t="s">
        <v>4123</v>
      </c>
      <c r="M1143" s="20"/>
      <c r="N1143" s="21">
        <v>65.7</v>
      </c>
      <c r="O1143" s="21">
        <v>0</v>
      </c>
      <c r="P1143" s="20"/>
      <c r="Q1143" s="19">
        <v>45539</v>
      </c>
      <c r="R1143" s="20"/>
      <c r="S1143" s="19">
        <v>45539</v>
      </c>
      <c r="T1143" s="20" t="s">
        <v>49</v>
      </c>
      <c r="U1143" s="20">
        <v>1018845</v>
      </c>
      <c r="V1143" s="20">
        <v>240002834</v>
      </c>
      <c r="W1143" s="20" t="s">
        <v>847</v>
      </c>
      <c r="X1143" s="20" t="s">
        <v>305</v>
      </c>
      <c r="Y1143" s="20" t="s">
        <v>52</v>
      </c>
      <c r="Z1143" s="20" t="s">
        <v>4124</v>
      </c>
      <c r="AA1143" s="20" t="s">
        <v>372</v>
      </c>
      <c r="AB1143" s="20" t="s">
        <v>54</v>
      </c>
      <c r="AC1143" s="20" t="s">
        <v>167</v>
      </c>
      <c r="AD1143" s="20" t="s">
        <v>56</v>
      </c>
      <c r="AE1143" s="20" t="s">
        <v>2574</v>
      </c>
      <c r="AF1143" t="e">
        <f>VLOOKUP(L1143,Contactos!B:B,1,0)</f>
        <v>#N/A</v>
      </c>
    </row>
    <row r="1144" spans="1:32" ht="63.75" x14ac:dyDescent="0.2">
      <c r="A1144" s="4">
        <f t="shared" si="52"/>
        <v>1142</v>
      </c>
      <c r="B1144" s="4" t="str">
        <f t="shared" si="53"/>
        <v>B010-00019012</v>
      </c>
      <c r="C1144" s="4" t="str">
        <f>IFERROR(VLOOKUP(F1144,Tablas!$A$1:$B$3,2,0),"")</f>
        <v>Boleta</v>
      </c>
      <c r="D1144" s="4" t="str">
        <f t="shared" si="54"/>
        <v>Falabella - CONTADO / CASH - PE 2583 FALABELLA Basado en Entregas 09-0007-00000</v>
      </c>
      <c r="E1144" s="19">
        <v>45439</v>
      </c>
      <c r="F1144" s="20" t="s">
        <v>842</v>
      </c>
      <c r="G1144" s="20" t="s">
        <v>4125</v>
      </c>
      <c r="H1144" s="20" t="s">
        <v>44</v>
      </c>
      <c r="I1144" s="20" t="s">
        <v>45</v>
      </c>
      <c r="J1144" s="20" t="s">
        <v>4126</v>
      </c>
      <c r="K1144" s="20" t="s">
        <v>4127</v>
      </c>
      <c r="L1144" s="20" t="s">
        <v>4128</v>
      </c>
      <c r="M1144" s="20"/>
      <c r="N1144" s="21">
        <v>65.7</v>
      </c>
      <c r="O1144" s="21">
        <v>0</v>
      </c>
      <c r="P1144" s="20"/>
      <c r="Q1144" s="19">
        <v>45439</v>
      </c>
      <c r="R1144" s="20"/>
      <c r="S1144" s="19">
        <v>45439</v>
      </c>
      <c r="T1144" s="20" t="s">
        <v>49</v>
      </c>
      <c r="U1144" s="20">
        <v>971067</v>
      </c>
      <c r="V1144" s="20">
        <v>240001544</v>
      </c>
      <c r="W1144" s="20" t="s">
        <v>847</v>
      </c>
      <c r="X1144" s="20" t="s">
        <v>274</v>
      </c>
      <c r="Y1144" s="20" t="s">
        <v>52</v>
      </c>
      <c r="Z1144" s="20" t="s">
        <v>4129</v>
      </c>
      <c r="AA1144" s="20" t="s">
        <v>4130</v>
      </c>
      <c r="AB1144" s="20" t="s">
        <v>2508</v>
      </c>
      <c r="AC1144" s="20" t="s">
        <v>167</v>
      </c>
      <c r="AD1144" s="20" t="s">
        <v>56</v>
      </c>
      <c r="AE1144" s="20" t="s">
        <v>1838</v>
      </c>
      <c r="AF1144" t="e">
        <f>VLOOKUP(L1144,Contactos!B:B,1,0)</f>
        <v>#N/A</v>
      </c>
    </row>
    <row r="1145" spans="1:32" ht="63.75" x14ac:dyDescent="0.2">
      <c r="A1145" s="4">
        <f t="shared" si="52"/>
        <v>1143</v>
      </c>
      <c r="B1145" s="4" t="str">
        <f t="shared" si="53"/>
        <v>B010-00018705</v>
      </c>
      <c r="C1145" s="4" t="str">
        <f>IFERROR(VLOOKUP(F1145,Tablas!$A$1:$B$3,2,0),"")</f>
        <v>Boleta</v>
      </c>
      <c r="D1145" s="4" t="str">
        <f t="shared" si="54"/>
        <v>Falabella - CONTADO / CASH - PE 2044 FALABELLA Basado en Entregas 09-0007-00000</v>
      </c>
      <c r="E1145" s="19">
        <v>45411</v>
      </c>
      <c r="F1145" s="20" t="s">
        <v>842</v>
      </c>
      <c r="G1145" s="20" t="s">
        <v>4131</v>
      </c>
      <c r="H1145" s="20" t="s">
        <v>44</v>
      </c>
      <c r="I1145" s="20" t="s">
        <v>45</v>
      </c>
      <c r="J1145" s="20" t="s">
        <v>4132</v>
      </c>
      <c r="K1145" s="20" t="s">
        <v>4133</v>
      </c>
      <c r="L1145" s="20" t="s">
        <v>4134</v>
      </c>
      <c r="M1145" s="20"/>
      <c r="N1145" s="21">
        <v>65.7</v>
      </c>
      <c r="O1145" s="21">
        <v>0</v>
      </c>
      <c r="P1145" s="20"/>
      <c r="Q1145" s="19">
        <v>45411</v>
      </c>
      <c r="R1145" s="20"/>
      <c r="S1145" s="19">
        <v>45411</v>
      </c>
      <c r="T1145" s="20" t="s">
        <v>49</v>
      </c>
      <c r="U1145" s="20">
        <v>956753</v>
      </c>
      <c r="V1145" s="20">
        <v>240001181</v>
      </c>
      <c r="W1145" s="20" t="s">
        <v>847</v>
      </c>
      <c r="X1145" s="20" t="s">
        <v>274</v>
      </c>
      <c r="Y1145" s="20" t="s">
        <v>52</v>
      </c>
      <c r="Z1145" s="20" t="s">
        <v>4135</v>
      </c>
      <c r="AA1145" s="20" t="s">
        <v>4136</v>
      </c>
      <c r="AB1145" s="20" t="s">
        <v>1413</v>
      </c>
      <c r="AC1145" s="20" t="s">
        <v>167</v>
      </c>
      <c r="AD1145" s="20" t="s">
        <v>56</v>
      </c>
      <c r="AE1145" s="20" t="s">
        <v>1838</v>
      </c>
      <c r="AF1145" t="e">
        <f>VLOOKUP(L1145,Contactos!B:B,1,0)</f>
        <v>#N/A</v>
      </c>
    </row>
    <row r="1146" spans="1:32" ht="63.75" x14ac:dyDescent="0.2">
      <c r="A1146" s="4">
        <f t="shared" si="52"/>
        <v>1144</v>
      </c>
      <c r="B1146" s="4" t="str">
        <f t="shared" si="53"/>
        <v>B010-00019011</v>
      </c>
      <c r="C1146" s="4" t="str">
        <f>IFERROR(VLOOKUP(F1146,Tablas!$A$1:$B$3,2,0),"")</f>
        <v>Boleta</v>
      </c>
      <c r="D1146" s="4" t="str">
        <f t="shared" si="54"/>
        <v>Falabella - CONTADO / CASH - PE 2582 FALABELLA Basado en Entregas 09-0007-00000</v>
      </c>
      <c r="E1146" s="19">
        <v>45439</v>
      </c>
      <c r="F1146" s="20" t="s">
        <v>842</v>
      </c>
      <c r="G1146" s="20" t="s">
        <v>4137</v>
      </c>
      <c r="H1146" s="20" t="s">
        <v>44</v>
      </c>
      <c r="I1146" s="20" t="s">
        <v>45</v>
      </c>
      <c r="J1146" s="20" t="s">
        <v>4138</v>
      </c>
      <c r="K1146" s="20" t="s">
        <v>4139</v>
      </c>
      <c r="L1146" s="20" t="s">
        <v>4140</v>
      </c>
      <c r="M1146" s="20"/>
      <c r="N1146" s="21">
        <v>65.7</v>
      </c>
      <c r="O1146" s="21">
        <v>0</v>
      </c>
      <c r="P1146" s="20"/>
      <c r="Q1146" s="19">
        <v>45439</v>
      </c>
      <c r="R1146" s="20"/>
      <c r="S1146" s="19">
        <v>45439</v>
      </c>
      <c r="T1146" s="20" t="s">
        <v>49</v>
      </c>
      <c r="U1146" s="20">
        <v>971061</v>
      </c>
      <c r="V1146" s="20">
        <v>240001543</v>
      </c>
      <c r="W1146" s="20" t="s">
        <v>847</v>
      </c>
      <c r="X1146" s="20" t="s">
        <v>274</v>
      </c>
      <c r="Y1146" s="20" t="s">
        <v>52</v>
      </c>
      <c r="Z1146" s="20" t="s">
        <v>4141</v>
      </c>
      <c r="AA1146" s="20" t="s">
        <v>4142</v>
      </c>
      <c r="AB1146" s="20" t="s">
        <v>390</v>
      </c>
      <c r="AC1146" s="20" t="s">
        <v>167</v>
      </c>
      <c r="AD1146" s="20" t="s">
        <v>56</v>
      </c>
      <c r="AE1146" s="20" t="s">
        <v>1838</v>
      </c>
      <c r="AF1146" t="e">
        <f>VLOOKUP(L1146,Contactos!B:B,1,0)</f>
        <v>#N/A</v>
      </c>
    </row>
    <row r="1147" spans="1:32" ht="63.75" x14ac:dyDescent="0.2">
      <c r="A1147" s="4">
        <f t="shared" si="52"/>
        <v>1145</v>
      </c>
      <c r="B1147" s="4" t="str">
        <f t="shared" si="53"/>
        <v>B010-00016034</v>
      </c>
      <c r="C1147" s="4" t="str">
        <f>IFERROR(VLOOKUP(F1147,Tablas!$A$1:$B$3,2,0),"")</f>
        <v>Boleta</v>
      </c>
      <c r="D1147" s="4" t="str">
        <f t="shared" si="54"/>
        <v>Falabella - CONTADO / CASH - 230003565 Basado en Entregas 09-0010-00056331.</v>
      </c>
      <c r="E1147" s="19">
        <v>45156</v>
      </c>
      <c r="F1147" s="20" t="s">
        <v>842</v>
      </c>
      <c r="G1147" s="20" t="s">
        <v>4143</v>
      </c>
      <c r="H1147" s="20" t="s">
        <v>44</v>
      </c>
      <c r="I1147" s="20" t="s">
        <v>45</v>
      </c>
      <c r="J1147" s="20" t="s">
        <v>4144</v>
      </c>
      <c r="K1147" s="20" t="s">
        <v>4145</v>
      </c>
      <c r="L1147" s="20" t="s">
        <v>4146</v>
      </c>
      <c r="M1147" s="20"/>
      <c r="N1147" s="21">
        <v>65.7</v>
      </c>
      <c r="O1147" s="21">
        <v>0</v>
      </c>
      <c r="P1147" s="20"/>
      <c r="Q1147" s="19">
        <v>45156</v>
      </c>
      <c r="R1147" s="20"/>
      <c r="S1147" s="19">
        <v>45156</v>
      </c>
      <c r="T1147" s="20" t="s">
        <v>49</v>
      </c>
      <c r="U1147" s="20">
        <v>836113</v>
      </c>
      <c r="V1147" s="20">
        <v>230002301</v>
      </c>
      <c r="W1147" s="20" t="s">
        <v>847</v>
      </c>
      <c r="X1147" s="20" t="s">
        <v>274</v>
      </c>
      <c r="Y1147" s="20" t="s">
        <v>52</v>
      </c>
      <c r="Z1147" s="20" t="s">
        <v>4147</v>
      </c>
      <c r="AA1147" s="20" t="s">
        <v>4148</v>
      </c>
      <c r="AB1147" s="20" t="s">
        <v>576</v>
      </c>
      <c r="AC1147" s="20" t="s">
        <v>167</v>
      </c>
      <c r="AD1147" s="20" t="s">
        <v>56</v>
      </c>
      <c r="AE1147" s="20" t="s">
        <v>1838</v>
      </c>
      <c r="AF1147" t="e">
        <f>VLOOKUP(L1147,Contactos!B:B,1,0)</f>
        <v>#N/A</v>
      </c>
    </row>
    <row r="1148" spans="1:32" ht="63.75" x14ac:dyDescent="0.2">
      <c r="A1148" s="4">
        <f t="shared" si="52"/>
        <v>1146</v>
      </c>
      <c r="B1148" s="4" t="str">
        <f t="shared" si="53"/>
        <v>B010-00016775</v>
      </c>
      <c r="C1148" s="4" t="str">
        <f>IFERROR(VLOOKUP(F1148,Tablas!$A$1:$B$3,2,0),"")</f>
        <v>Boleta</v>
      </c>
      <c r="D1148" s="4" t="str">
        <f t="shared" si="54"/>
        <v>Falabella - CONTADO / CASH - PE 4837 FALABELLA Basado en Entregas 09-0010-00057</v>
      </c>
      <c r="E1148" s="19">
        <v>45250</v>
      </c>
      <c r="F1148" s="20" t="s">
        <v>842</v>
      </c>
      <c r="G1148" s="20" t="s">
        <v>4149</v>
      </c>
      <c r="H1148" s="20" t="s">
        <v>44</v>
      </c>
      <c r="I1148" s="20" t="s">
        <v>45</v>
      </c>
      <c r="J1148" s="20" t="s">
        <v>4150</v>
      </c>
      <c r="K1148" s="20" t="s">
        <v>4151</v>
      </c>
      <c r="L1148" s="20" t="s">
        <v>4152</v>
      </c>
      <c r="M1148" s="20"/>
      <c r="N1148" s="21">
        <v>65.7</v>
      </c>
      <c r="O1148" s="21">
        <v>0</v>
      </c>
      <c r="P1148" s="20"/>
      <c r="Q1148" s="19">
        <v>45250</v>
      </c>
      <c r="R1148" s="20"/>
      <c r="S1148" s="19">
        <v>45250</v>
      </c>
      <c r="T1148" s="20" t="s">
        <v>49</v>
      </c>
      <c r="U1148" s="20">
        <v>876654</v>
      </c>
      <c r="V1148" s="20">
        <v>230003089</v>
      </c>
      <c r="W1148" s="20" t="s">
        <v>847</v>
      </c>
      <c r="X1148" s="20" t="s">
        <v>274</v>
      </c>
      <c r="Y1148" s="20" t="s">
        <v>52</v>
      </c>
      <c r="Z1148" s="20" t="s">
        <v>4153</v>
      </c>
      <c r="AA1148" s="20" t="s">
        <v>4154</v>
      </c>
      <c r="AB1148" s="20" t="s">
        <v>4155</v>
      </c>
      <c r="AC1148" s="20" t="s">
        <v>4156</v>
      </c>
      <c r="AD1148" s="20" t="s">
        <v>56</v>
      </c>
      <c r="AE1148" s="20" t="s">
        <v>1838</v>
      </c>
      <c r="AF1148" t="e">
        <f>VLOOKUP(L1148,Contactos!B:B,1,0)</f>
        <v>#N/A</v>
      </c>
    </row>
    <row r="1149" spans="1:32" ht="63.75" x14ac:dyDescent="0.2">
      <c r="A1149" s="4">
        <f t="shared" si="52"/>
        <v>1147</v>
      </c>
      <c r="B1149" s="4" t="str">
        <f t="shared" si="53"/>
        <v>B010-00016199</v>
      </c>
      <c r="C1149" s="4" t="str">
        <f>IFERROR(VLOOKUP(F1149,Tablas!$A$1:$B$3,2,0),"")</f>
        <v>Boleta</v>
      </c>
      <c r="D1149" s="4" t="str">
        <f t="shared" si="54"/>
        <v>Falabella - CONTADO / CASH - 230003846 Basado en Entregas 09-0010-00056613.</v>
      </c>
      <c r="E1149" s="19">
        <v>45173</v>
      </c>
      <c r="F1149" s="20" t="s">
        <v>842</v>
      </c>
      <c r="G1149" s="20" t="s">
        <v>4157</v>
      </c>
      <c r="H1149" s="20" t="s">
        <v>44</v>
      </c>
      <c r="I1149" s="20" t="s">
        <v>45</v>
      </c>
      <c r="J1149" s="20" t="s">
        <v>4158</v>
      </c>
      <c r="K1149" s="20" t="s">
        <v>4159</v>
      </c>
      <c r="L1149" s="20" t="s">
        <v>4160</v>
      </c>
      <c r="M1149" s="20"/>
      <c r="N1149" s="21">
        <v>65.7</v>
      </c>
      <c r="O1149" s="21">
        <v>0</v>
      </c>
      <c r="P1149" s="20"/>
      <c r="Q1149" s="19">
        <v>45173</v>
      </c>
      <c r="R1149" s="20"/>
      <c r="S1149" s="19">
        <v>45173</v>
      </c>
      <c r="T1149" s="20" t="s">
        <v>49</v>
      </c>
      <c r="U1149" s="20">
        <v>844275</v>
      </c>
      <c r="V1149" s="20">
        <v>230002466</v>
      </c>
      <c r="W1149" s="20" t="s">
        <v>847</v>
      </c>
      <c r="X1149" s="20" t="s">
        <v>274</v>
      </c>
      <c r="Y1149" s="20" t="s">
        <v>52</v>
      </c>
      <c r="Z1149" s="20" t="s">
        <v>4161</v>
      </c>
      <c r="AA1149" s="20" t="s">
        <v>4162</v>
      </c>
      <c r="AB1149" s="20" t="s">
        <v>4163</v>
      </c>
      <c r="AC1149" s="20" t="s">
        <v>167</v>
      </c>
      <c r="AD1149" s="20" t="s">
        <v>56</v>
      </c>
      <c r="AE1149" s="20" t="s">
        <v>1838</v>
      </c>
      <c r="AF1149" t="e">
        <f>VLOOKUP(L1149,Contactos!B:B,1,0)</f>
        <v>#N/A</v>
      </c>
    </row>
    <row r="1150" spans="1:32" ht="63.75" x14ac:dyDescent="0.2">
      <c r="A1150" s="4">
        <f t="shared" si="52"/>
        <v>1148</v>
      </c>
      <c r="B1150" s="4" t="str">
        <f t="shared" si="53"/>
        <v>B010-00019249</v>
      </c>
      <c r="C1150" s="4" t="str">
        <f>IFERROR(VLOOKUP(F1150,Tablas!$A$1:$B$3,2,0),"")</f>
        <v>Boleta</v>
      </c>
      <c r="D1150" s="4" t="str">
        <f t="shared" si="54"/>
        <v>Falabella - CONTADO / CASH - PE 2878 FALABELLA Basado en Entregas 09-0007-00000</v>
      </c>
      <c r="E1150" s="19">
        <v>45455</v>
      </c>
      <c r="F1150" s="20" t="s">
        <v>842</v>
      </c>
      <c r="G1150" s="20" t="s">
        <v>4164</v>
      </c>
      <c r="H1150" s="20" t="s">
        <v>44</v>
      </c>
      <c r="I1150" s="20" t="s">
        <v>45</v>
      </c>
      <c r="J1150" s="20" t="s">
        <v>4165</v>
      </c>
      <c r="K1150" s="20" t="s">
        <v>4166</v>
      </c>
      <c r="L1150" s="20" t="s">
        <v>4167</v>
      </c>
      <c r="M1150" s="20"/>
      <c r="N1150" s="21">
        <v>65.7</v>
      </c>
      <c r="O1150" s="21">
        <v>0</v>
      </c>
      <c r="P1150" s="20"/>
      <c r="Q1150" s="19">
        <v>45455</v>
      </c>
      <c r="R1150" s="20"/>
      <c r="S1150" s="19">
        <v>45455</v>
      </c>
      <c r="T1150" s="20" t="s">
        <v>49</v>
      </c>
      <c r="U1150" s="20">
        <v>980429</v>
      </c>
      <c r="V1150" s="20">
        <v>240001784</v>
      </c>
      <c r="W1150" s="20" t="s">
        <v>847</v>
      </c>
      <c r="X1150" s="20" t="s">
        <v>274</v>
      </c>
      <c r="Y1150" s="20" t="s">
        <v>52</v>
      </c>
      <c r="Z1150" s="20" t="s">
        <v>4168</v>
      </c>
      <c r="AA1150" s="20" t="s">
        <v>2032</v>
      </c>
      <c r="AB1150" s="20" t="s">
        <v>741</v>
      </c>
      <c r="AC1150" s="20" t="s">
        <v>741</v>
      </c>
      <c r="AD1150" s="20" t="s">
        <v>56</v>
      </c>
      <c r="AE1150" s="20" t="s">
        <v>1838</v>
      </c>
      <c r="AF1150" t="e">
        <f>VLOOKUP(L1150,Contactos!B:B,1,0)</f>
        <v>#N/A</v>
      </c>
    </row>
    <row r="1151" spans="1:32" ht="63.75" x14ac:dyDescent="0.2">
      <c r="A1151" s="4">
        <f t="shared" si="52"/>
        <v>1149</v>
      </c>
      <c r="B1151" s="4" t="str">
        <f t="shared" si="53"/>
        <v>B010-00018088</v>
      </c>
      <c r="C1151" s="4" t="str">
        <f>IFERROR(VLOOKUP(F1151,Tablas!$A$1:$B$3,2,0),"")</f>
        <v>Boleta</v>
      </c>
      <c r="D1151" s="4" t="str">
        <f t="shared" si="54"/>
        <v>Falabella - CONTADO / CASH - PE 0979 FALABELLA Basado en Entregas 09-0010-00059</v>
      </c>
      <c r="E1151" s="19">
        <v>45350</v>
      </c>
      <c r="F1151" s="20" t="s">
        <v>842</v>
      </c>
      <c r="G1151" s="20" t="s">
        <v>4169</v>
      </c>
      <c r="H1151" s="20" t="s">
        <v>44</v>
      </c>
      <c r="I1151" s="20" t="s">
        <v>45</v>
      </c>
      <c r="J1151" s="20" t="s">
        <v>4170</v>
      </c>
      <c r="K1151" s="20" t="s">
        <v>4171</v>
      </c>
      <c r="L1151" s="20" t="s">
        <v>4172</v>
      </c>
      <c r="M1151" s="20"/>
      <c r="N1151" s="21">
        <v>65.7</v>
      </c>
      <c r="O1151" s="21">
        <v>0</v>
      </c>
      <c r="P1151" s="20"/>
      <c r="Q1151" s="19">
        <v>45350</v>
      </c>
      <c r="R1151" s="20"/>
      <c r="S1151" s="19">
        <v>45350</v>
      </c>
      <c r="T1151" s="20" t="s">
        <v>49</v>
      </c>
      <c r="U1151" s="20">
        <v>926803</v>
      </c>
      <c r="V1151" s="20">
        <v>240000562</v>
      </c>
      <c r="W1151" s="20" t="s">
        <v>847</v>
      </c>
      <c r="X1151" s="20" t="s">
        <v>274</v>
      </c>
      <c r="Y1151" s="20" t="s">
        <v>52</v>
      </c>
      <c r="Z1151" s="20" t="s">
        <v>4173</v>
      </c>
      <c r="AA1151" s="20" t="s">
        <v>4174</v>
      </c>
      <c r="AB1151" s="20" t="s">
        <v>270</v>
      </c>
      <c r="AC1151" s="20" t="s">
        <v>167</v>
      </c>
      <c r="AD1151" s="20" t="s">
        <v>56</v>
      </c>
      <c r="AE1151" s="20" t="s">
        <v>1838</v>
      </c>
      <c r="AF1151" t="e">
        <f>VLOOKUP(L1151,Contactos!B:B,1,0)</f>
        <v>#N/A</v>
      </c>
    </row>
    <row r="1152" spans="1:32" ht="63.75" x14ac:dyDescent="0.2">
      <c r="A1152" s="4">
        <f t="shared" si="52"/>
        <v>1150</v>
      </c>
      <c r="B1152" s="4" t="str">
        <f t="shared" si="53"/>
        <v>B010-00017951</v>
      </c>
      <c r="C1152" s="4" t="str">
        <f>IFERROR(VLOOKUP(F1152,Tablas!$A$1:$B$3,2,0),"")</f>
        <v>Boleta</v>
      </c>
      <c r="D1152" s="4" t="str">
        <f t="shared" si="54"/>
        <v>Ecom - CONTADO / CASH - PE 0804 TEL: 987715874 Basado en Pedidos de client</v>
      </c>
      <c r="E1152" s="19">
        <v>45341</v>
      </c>
      <c r="F1152" s="20" t="s">
        <v>842</v>
      </c>
      <c r="G1152" s="20" t="s">
        <v>4175</v>
      </c>
      <c r="H1152" s="20" t="s">
        <v>44</v>
      </c>
      <c r="I1152" s="20" t="s">
        <v>45</v>
      </c>
      <c r="J1152" s="20" t="s">
        <v>4176</v>
      </c>
      <c r="K1152" s="20" t="s">
        <v>4177</v>
      </c>
      <c r="L1152" s="20" t="s">
        <v>4178</v>
      </c>
      <c r="M1152" s="20"/>
      <c r="N1152" s="21">
        <v>65.7</v>
      </c>
      <c r="O1152" s="21">
        <v>0</v>
      </c>
      <c r="P1152" s="20"/>
      <c r="Q1152" s="19">
        <v>45341</v>
      </c>
      <c r="R1152" s="20"/>
      <c r="S1152" s="19">
        <v>45341</v>
      </c>
      <c r="T1152" s="20" t="s">
        <v>49</v>
      </c>
      <c r="U1152" s="20">
        <v>921297</v>
      </c>
      <c r="V1152" s="20">
        <v>240000425</v>
      </c>
      <c r="W1152" s="20" t="s">
        <v>847</v>
      </c>
      <c r="X1152" s="20" t="s">
        <v>274</v>
      </c>
      <c r="Y1152" s="20" t="s">
        <v>52</v>
      </c>
      <c r="Z1152" s="20" t="s">
        <v>4179</v>
      </c>
      <c r="AA1152" s="20" t="s">
        <v>4180</v>
      </c>
      <c r="AB1152" s="20" t="s">
        <v>1041</v>
      </c>
      <c r="AC1152" s="20" t="s">
        <v>689</v>
      </c>
      <c r="AD1152" s="20" t="s">
        <v>56</v>
      </c>
      <c r="AE1152" s="20" t="s">
        <v>864</v>
      </c>
      <c r="AF1152" t="e">
        <f>VLOOKUP(L1152,Contactos!B:B,1,0)</f>
        <v>#N/A</v>
      </c>
    </row>
    <row r="1153" spans="1:32" ht="63.75" x14ac:dyDescent="0.2">
      <c r="A1153" s="4">
        <f t="shared" si="52"/>
        <v>1151</v>
      </c>
      <c r="B1153" s="4" t="str">
        <f t="shared" si="53"/>
        <v>B010-00019932</v>
      </c>
      <c r="C1153" s="4" t="str">
        <f>IFERROR(VLOOKUP(F1153,Tablas!$A$1:$B$3,2,0),"")</f>
        <v>Boleta</v>
      </c>
      <c r="D1153" s="4" t="str">
        <f t="shared" si="54"/>
        <v>Ecom - CONTADO / CASH - PE 4001 TEL: 987715874 RECOJO Basado en Entregas 0</v>
      </c>
      <c r="E1153" s="19">
        <v>45512</v>
      </c>
      <c r="F1153" s="20" t="s">
        <v>842</v>
      </c>
      <c r="G1153" s="20" t="s">
        <v>4181</v>
      </c>
      <c r="H1153" s="20" t="s">
        <v>44</v>
      </c>
      <c r="I1153" s="20" t="s">
        <v>45</v>
      </c>
      <c r="J1153" s="20" t="s">
        <v>4176</v>
      </c>
      <c r="K1153" s="20" t="s">
        <v>4177</v>
      </c>
      <c r="L1153" s="20" t="s">
        <v>4178</v>
      </c>
      <c r="M1153" s="20"/>
      <c r="N1153" s="21">
        <v>65.7</v>
      </c>
      <c r="O1153" s="21">
        <v>0</v>
      </c>
      <c r="P1153" s="20"/>
      <c r="Q1153" s="19">
        <v>45512</v>
      </c>
      <c r="R1153" s="20"/>
      <c r="S1153" s="19">
        <v>45512</v>
      </c>
      <c r="T1153" s="20" t="s">
        <v>49</v>
      </c>
      <c r="U1153" s="20">
        <v>1005366</v>
      </c>
      <c r="V1153" s="20">
        <v>240002468</v>
      </c>
      <c r="W1153" s="20" t="s">
        <v>847</v>
      </c>
      <c r="X1153" s="20" t="s">
        <v>274</v>
      </c>
      <c r="Y1153" s="20" t="s">
        <v>52</v>
      </c>
      <c r="Z1153" s="20" t="s">
        <v>4182</v>
      </c>
      <c r="AA1153" s="20" t="s">
        <v>4180</v>
      </c>
      <c r="AB1153" s="20" t="s">
        <v>1041</v>
      </c>
      <c r="AC1153" s="20" t="s">
        <v>689</v>
      </c>
      <c r="AD1153" s="20" t="s">
        <v>56</v>
      </c>
      <c r="AE1153" s="20" t="s">
        <v>864</v>
      </c>
      <c r="AF1153" t="e">
        <f>VLOOKUP(L1153,Contactos!B:B,1,0)</f>
        <v>#N/A</v>
      </c>
    </row>
    <row r="1154" spans="1:32" ht="63.75" x14ac:dyDescent="0.2">
      <c r="A1154" s="4">
        <f t="shared" si="52"/>
        <v>1152</v>
      </c>
      <c r="B1154" s="4" t="str">
        <f t="shared" si="53"/>
        <v>B010-00018557</v>
      </c>
      <c r="C1154" s="4" t="str">
        <f>IFERROR(VLOOKUP(F1154,Tablas!$A$1:$B$3,2,0),"")</f>
        <v>Boleta</v>
      </c>
      <c r="D1154" s="4" t="str">
        <f t="shared" si="54"/>
        <v>Falabella - CONTADO / CASH - PE 1830 FALABELLA Basado en Entregas 09-0010-00059</v>
      </c>
      <c r="E1154" s="19">
        <v>45401</v>
      </c>
      <c r="F1154" s="20" t="s">
        <v>842</v>
      </c>
      <c r="G1154" s="20" t="s">
        <v>4183</v>
      </c>
      <c r="H1154" s="20" t="s">
        <v>44</v>
      </c>
      <c r="I1154" s="20" t="s">
        <v>45</v>
      </c>
      <c r="J1154" s="20" t="s">
        <v>4184</v>
      </c>
      <c r="K1154" s="20" t="s">
        <v>4185</v>
      </c>
      <c r="L1154" s="20" t="s">
        <v>4186</v>
      </c>
      <c r="M1154" s="20"/>
      <c r="N1154" s="21">
        <v>65.7</v>
      </c>
      <c r="O1154" s="21">
        <v>0</v>
      </c>
      <c r="P1154" s="20"/>
      <c r="Q1154" s="19">
        <v>45401</v>
      </c>
      <c r="R1154" s="20"/>
      <c r="S1154" s="19">
        <v>45401</v>
      </c>
      <c r="T1154" s="20" t="s">
        <v>49</v>
      </c>
      <c r="U1154" s="20">
        <v>948700</v>
      </c>
      <c r="V1154" s="20">
        <v>240001033</v>
      </c>
      <c r="W1154" s="20" t="s">
        <v>847</v>
      </c>
      <c r="X1154" s="20" t="s">
        <v>274</v>
      </c>
      <c r="Y1154" s="20" t="s">
        <v>52</v>
      </c>
      <c r="Z1154" s="20" t="s">
        <v>4187</v>
      </c>
      <c r="AA1154" s="20" t="s">
        <v>4188</v>
      </c>
      <c r="AB1154" s="20" t="s">
        <v>167</v>
      </c>
      <c r="AC1154" s="20" t="s">
        <v>167</v>
      </c>
      <c r="AD1154" s="20" t="s">
        <v>56</v>
      </c>
      <c r="AE1154" s="20" t="s">
        <v>1838</v>
      </c>
      <c r="AF1154" t="e">
        <f>VLOOKUP(L1154,Contactos!B:B,1,0)</f>
        <v>#N/A</v>
      </c>
    </row>
    <row r="1155" spans="1:32" ht="51" x14ac:dyDescent="0.2">
      <c r="A1155" s="4">
        <f t="shared" si="52"/>
        <v>1153</v>
      </c>
      <c r="B1155" s="4" t="str">
        <f t="shared" si="53"/>
        <v>B010-00019226</v>
      </c>
      <c r="C1155" s="4" t="str">
        <f>IFERROR(VLOOKUP(F1155,Tablas!$A$1:$B$3,2,0),"")</f>
        <v>Boleta</v>
      </c>
      <c r="D1155" s="4" t="str">
        <f t="shared" si="54"/>
        <v>Ripley - CONTADO / CASH - PE 2833 RIPLEY Basado en Entregas 09-0007-00000825</v>
      </c>
      <c r="E1155" s="19">
        <v>45454</v>
      </c>
      <c r="F1155" s="20" t="s">
        <v>842</v>
      </c>
      <c r="G1155" s="20" t="s">
        <v>4189</v>
      </c>
      <c r="H1155" s="20" t="s">
        <v>44</v>
      </c>
      <c r="I1155" s="20" t="s">
        <v>45</v>
      </c>
      <c r="J1155" s="20" t="s">
        <v>4190</v>
      </c>
      <c r="K1155" s="20" t="s">
        <v>4191</v>
      </c>
      <c r="L1155" s="20" t="s">
        <v>4192</v>
      </c>
      <c r="M1155" s="20"/>
      <c r="N1155" s="21">
        <v>65.73</v>
      </c>
      <c r="O1155" s="21">
        <v>0</v>
      </c>
      <c r="P1155" s="20"/>
      <c r="Q1155" s="19">
        <v>45454</v>
      </c>
      <c r="R1155" s="20"/>
      <c r="S1155" s="19">
        <v>45454</v>
      </c>
      <c r="T1155" s="20" t="s">
        <v>49</v>
      </c>
      <c r="U1155" s="20">
        <v>979460</v>
      </c>
      <c r="V1155" s="20">
        <v>240001760</v>
      </c>
      <c r="W1155" s="20" t="s">
        <v>847</v>
      </c>
      <c r="X1155" s="20" t="s">
        <v>305</v>
      </c>
      <c r="Y1155" s="20" t="s">
        <v>52</v>
      </c>
      <c r="Z1155" s="20" t="s">
        <v>4193</v>
      </c>
      <c r="AA1155" s="20" t="s">
        <v>4194</v>
      </c>
      <c r="AB1155" s="20" t="s">
        <v>337</v>
      </c>
      <c r="AC1155" s="20" t="s">
        <v>337</v>
      </c>
      <c r="AD1155" s="20" t="s">
        <v>56</v>
      </c>
      <c r="AE1155" s="20" t="s">
        <v>2574</v>
      </c>
      <c r="AF1155" t="e">
        <f>VLOOKUP(L1155,Contactos!B:B,1,0)</f>
        <v>#N/A</v>
      </c>
    </row>
    <row r="1156" spans="1:32" ht="63.75" x14ac:dyDescent="0.2">
      <c r="A1156" s="4">
        <f t="shared" ref="A1156:A1219" si="55">ROW()-2</f>
        <v>1154</v>
      </c>
      <c r="B1156" s="4" t="str">
        <f t="shared" ref="B1156:B1219" si="56">MID(G1156,4,20)</f>
        <v>B010-00019598</v>
      </c>
      <c r="C1156" s="4" t="str">
        <f>IFERROR(VLOOKUP(F1156,Tablas!$A$1:$B$3,2,0),"")</f>
        <v>Boleta</v>
      </c>
      <c r="D1156" s="4" t="str">
        <f t="shared" ref="D1156:D1219" si="57">CONCATENATE(AE1156," - ",T1156," - ",Z1156)</f>
        <v>Ripley - CONTADO / CASH - PE 3577 RIPLEY n.º 6733608001-A Basado en Entregas</v>
      </c>
      <c r="E1156" s="19">
        <v>45492</v>
      </c>
      <c r="F1156" s="20" t="s">
        <v>842</v>
      </c>
      <c r="G1156" s="20" t="s">
        <v>4195</v>
      </c>
      <c r="H1156" s="20" t="s">
        <v>44</v>
      </c>
      <c r="I1156" s="20" t="s">
        <v>45</v>
      </c>
      <c r="J1156" s="20" t="s">
        <v>4196</v>
      </c>
      <c r="K1156" s="20" t="s">
        <v>4197</v>
      </c>
      <c r="L1156" s="20" t="s">
        <v>4198</v>
      </c>
      <c r="M1156" s="20"/>
      <c r="N1156" s="21">
        <v>66.3</v>
      </c>
      <c r="O1156" s="21">
        <v>0</v>
      </c>
      <c r="P1156" s="20"/>
      <c r="Q1156" s="19">
        <v>45492</v>
      </c>
      <c r="R1156" s="20"/>
      <c r="S1156" s="19">
        <v>45492</v>
      </c>
      <c r="T1156" s="20" t="s">
        <v>49</v>
      </c>
      <c r="U1156" s="20">
        <v>996237</v>
      </c>
      <c r="V1156" s="20">
        <v>240002133</v>
      </c>
      <c r="W1156" s="20" t="s">
        <v>847</v>
      </c>
      <c r="X1156" s="20" t="s">
        <v>305</v>
      </c>
      <c r="Y1156" s="20" t="s">
        <v>52</v>
      </c>
      <c r="Z1156" s="20" t="s">
        <v>4199</v>
      </c>
      <c r="AA1156" s="20" t="s">
        <v>372</v>
      </c>
      <c r="AB1156" s="20" t="s">
        <v>54</v>
      </c>
      <c r="AC1156" s="20" t="s">
        <v>167</v>
      </c>
      <c r="AD1156" s="20" t="s">
        <v>56</v>
      </c>
      <c r="AE1156" s="20" t="s">
        <v>2574</v>
      </c>
      <c r="AF1156" t="e">
        <f>VLOOKUP(L1156,Contactos!B:B,1,0)</f>
        <v>#N/A</v>
      </c>
    </row>
    <row r="1157" spans="1:32" ht="63.75" x14ac:dyDescent="0.2">
      <c r="A1157" s="4">
        <f t="shared" si="55"/>
        <v>1155</v>
      </c>
      <c r="B1157" s="4" t="str">
        <f t="shared" si="56"/>
        <v>B010-00019851</v>
      </c>
      <c r="C1157" s="4" t="str">
        <f>IFERROR(VLOOKUP(F1157,Tablas!$A$1:$B$3,2,0),"")</f>
        <v>Boleta</v>
      </c>
      <c r="D1157" s="4" t="str">
        <f t="shared" si="57"/>
        <v>Venta Asistida - CONTADO / CASH - PE 3878 TEL: 945308392 RECOJO Basado en Entregas 0</v>
      </c>
      <c r="E1157" s="19">
        <v>45506</v>
      </c>
      <c r="F1157" s="20" t="s">
        <v>842</v>
      </c>
      <c r="G1157" s="20" t="s">
        <v>4200</v>
      </c>
      <c r="H1157" s="20" t="s">
        <v>44</v>
      </c>
      <c r="I1157" s="20" t="s">
        <v>45</v>
      </c>
      <c r="J1157" s="20" t="s">
        <v>2381</v>
      </c>
      <c r="K1157" s="20" t="s">
        <v>2382</v>
      </c>
      <c r="L1157" s="20" t="s">
        <v>2383</v>
      </c>
      <c r="M1157" s="20"/>
      <c r="N1157" s="21">
        <v>66.599999999999994</v>
      </c>
      <c r="O1157" s="21">
        <v>0</v>
      </c>
      <c r="P1157" s="20"/>
      <c r="Q1157" s="19">
        <v>45506</v>
      </c>
      <c r="R1157" s="20"/>
      <c r="S1157" s="19">
        <v>45506</v>
      </c>
      <c r="T1157" s="20" t="s">
        <v>49</v>
      </c>
      <c r="U1157" s="20">
        <v>1003241</v>
      </c>
      <c r="V1157" s="20">
        <v>240002387</v>
      </c>
      <c r="W1157" s="20" t="s">
        <v>847</v>
      </c>
      <c r="X1157" s="20" t="s">
        <v>274</v>
      </c>
      <c r="Y1157" s="20" t="s">
        <v>52</v>
      </c>
      <c r="Z1157" s="20" t="s">
        <v>4201</v>
      </c>
      <c r="AA1157" s="20" t="s">
        <v>4202</v>
      </c>
      <c r="AB1157" s="20" t="s">
        <v>166</v>
      </c>
      <c r="AC1157" s="20" t="s">
        <v>167</v>
      </c>
      <c r="AD1157" s="20" t="s">
        <v>56</v>
      </c>
      <c r="AE1157" s="20" t="s">
        <v>983</v>
      </c>
      <c r="AF1157" t="e">
        <f>VLOOKUP(L1157,Contactos!B:B,1,0)</f>
        <v>#N/A</v>
      </c>
    </row>
    <row r="1158" spans="1:32" ht="63.75" x14ac:dyDescent="0.2">
      <c r="A1158" s="4">
        <f t="shared" si="55"/>
        <v>1156</v>
      </c>
      <c r="B1158" s="4" t="str">
        <f t="shared" si="56"/>
        <v>B010-00015992</v>
      </c>
      <c r="C1158" s="4" t="str">
        <f>IFERROR(VLOOKUP(F1158,Tablas!$A$1:$B$3,2,0),"")</f>
        <v>Boleta</v>
      </c>
      <c r="D1158" s="4" t="str">
        <f t="shared" si="57"/>
        <v>Falabella - CONTADO / CASH - 230003494 Basado en Entregas 09-0010-00056252.</v>
      </c>
      <c r="E1158" s="19">
        <v>45152</v>
      </c>
      <c r="F1158" s="20" t="s">
        <v>842</v>
      </c>
      <c r="G1158" s="20" t="s">
        <v>4203</v>
      </c>
      <c r="H1158" s="20" t="s">
        <v>44</v>
      </c>
      <c r="I1158" s="20" t="s">
        <v>45</v>
      </c>
      <c r="J1158" s="20" t="s">
        <v>4204</v>
      </c>
      <c r="K1158" s="20" t="s">
        <v>4205</v>
      </c>
      <c r="L1158" s="20" t="s">
        <v>4206</v>
      </c>
      <c r="M1158" s="20"/>
      <c r="N1158" s="21">
        <v>66.8</v>
      </c>
      <c r="O1158" s="21">
        <v>0</v>
      </c>
      <c r="P1158" s="20"/>
      <c r="Q1158" s="19">
        <v>45152</v>
      </c>
      <c r="R1158" s="20"/>
      <c r="S1158" s="19">
        <v>45152</v>
      </c>
      <c r="T1158" s="20" t="s">
        <v>49</v>
      </c>
      <c r="U1158" s="20">
        <v>834200</v>
      </c>
      <c r="V1158" s="20">
        <v>230002259</v>
      </c>
      <c r="W1158" s="20" t="s">
        <v>847</v>
      </c>
      <c r="X1158" s="20" t="s">
        <v>274</v>
      </c>
      <c r="Y1158" s="20" t="s">
        <v>52</v>
      </c>
      <c r="Z1158" s="20" t="s">
        <v>4207</v>
      </c>
      <c r="AA1158" s="20" t="s">
        <v>4208</v>
      </c>
      <c r="AB1158" s="20" t="s">
        <v>337</v>
      </c>
      <c r="AC1158" s="20" t="s">
        <v>337</v>
      </c>
      <c r="AD1158" s="20" t="s">
        <v>56</v>
      </c>
      <c r="AE1158" s="20" t="s">
        <v>1838</v>
      </c>
      <c r="AF1158" t="e">
        <f>VLOOKUP(L1158,Contactos!B:B,1,0)</f>
        <v>#N/A</v>
      </c>
    </row>
    <row r="1159" spans="1:32" ht="63.75" x14ac:dyDescent="0.2">
      <c r="A1159" s="4">
        <f t="shared" si="55"/>
        <v>1157</v>
      </c>
      <c r="B1159" s="4" t="str">
        <f t="shared" si="56"/>
        <v>B010-00018227</v>
      </c>
      <c r="C1159" s="4" t="str">
        <f>IFERROR(VLOOKUP(F1159,Tablas!$A$1:$B$3,2,0),"")</f>
        <v>Boleta</v>
      </c>
      <c r="D1159" s="4" t="str">
        <f t="shared" si="57"/>
        <v>Ecom - CONTADO / CASH - PE 1275 TEL: 947850312 Basado en Pedidos de client</v>
      </c>
      <c r="E1159" s="19">
        <v>45370</v>
      </c>
      <c r="F1159" s="20" t="s">
        <v>842</v>
      </c>
      <c r="G1159" s="20" t="s">
        <v>4209</v>
      </c>
      <c r="H1159" s="20" t="s">
        <v>44</v>
      </c>
      <c r="I1159" s="20" t="s">
        <v>45</v>
      </c>
      <c r="J1159" s="20" t="s">
        <v>1205</v>
      </c>
      <c r="K1159" s="20" t="s">
        <v>1206</v>
      </c>
      <c r="L1159" s="20" t="s">
        <v>1207</v>
      </c>
      <c r="M1159" s="20"/>
      <c r="N1159" s="21">
        <v>66.97</v>
      </c>
      <c r="O1159" s="21">
        <v>0</v>
      </c>
      <c r="P1159" s="20"/>
      <c r="Q1159" s="19">
        <v>45370</v>
      </c>
      <c r="R1159" s="20"/>
      <c r="S1159" s="19">
        <v>45370</v>
      </c>
      <c r="T1159" s="20" t="s">
        <v>49</v>
      </c>
      <c r="U1159" s="20">
        <v>935014</v>
      </c>
      <c r="V1159" s="20">
        <v>240000702</v>
      </c>
      <c r="W1159" s="20" t="s">
        <v>847</v>
      </c>
      <c r="X1159" s="20" t="s">
        <v>305</v>
      </c>
      <c r="Y1159" s="20" t="s">
        <v>52</v>
      </c>
      <c r="Z1159" s="20" t="s">
        <v>4210</v>
      </c>
      <c r="AA1159" s="20" t="s">
        <v>1209</v>
      </c>
      <c r="AB1159" s="20" t="s">
        <v>1210</v>
      </c>
      <c r="AC1159" s="20" t="s">
        <v>337</v>
      </c>
      <c r="AD1159" s="20" t="s">
        <v>56</v>
      </c>
      <c r="AE1159" s="20" t="s">
        <v>864</v>
      </c>
      <c r="AF1159" t="e">
        <f>VLOOKUP(L1159,Contactos!B:B,1,0)</f>
        <v>#N/A</v>
      </c>
    </row>
    <row r="1160" spans="1:32" ht="63.75" x14ac:dyDescent="0.2">
      <c r="A1160" s="4">
        <f t="shared" si="55"/>
        <v>1158</v>
      </c>
      <c r="B1160" s="4" t="str">
        <f t="shared" si="56"/>
        <v>B010-00018089</v>
      </c>
      <c r="C1160" s="4" t="str">
        <f>IFERROR(VLOOKUP(F1160,Tablas!$A$1:$B$3,2,0),"")</f>
        <v>Boleta</v>
      </c>
      <c r="D1160" s="4" t="str">
        <f t="shared" si="57"/>
        <v>Venta Asistida - CONTADO / CASH - PE 0981 TEL: 930754015 Basado en Entregas 09-0010-</v>
      </c>
      <c r="E1160" s="19">
        <v>45351</v>
      </c>
      <c r="F1160" s="20" t="s">
        <v>842</v>
      </c>
      <c r="G1160" s="20" t="s">
        <v>4211</v>
      </c>
      <c r="H1160" s="20" t="s">
        <v>44</v>
      </c>
      <c r="I1160" s="20" t="s">
        <v>45</v>
      </c>
      <c r="J1160" s="20" t="s">
        <v>4212</v>
      </c>
      <c r="K1160" s="20" t="s">
        <v>4213</v>
      </c>
      <c r="L1160" s="20" t="s">
        <v>4214</v>
      </c>
      <c r="M1160" s="20"/>
      <c r="N1160" s="21">
        <v>67</v>
      </c>
      <c r="O1160" s="21">
        <v>0</v>
      </c>
      <c r="P1160" s="20"/>
      <c r="Q1160" s="19">
        <v>45351</v>
      </c>
      <c r="R1160" s="20"/>
      <c r="S1160" s="19">
        <v>45351</v>
      </c>
      <c r="T1160" s="20" t="s">
        <v>49</v>
      </c>
      <c r="U1160" s="20">
        <v>927388</v>
      </c>
      <c r="V1160" s="20">
        <v>240000563</v>
      </c>
      <c r="W1160" s="20" t="s">
        <v>847</v>
      </c>
      <c r="X1160" s="20" t="s">
        <v>274</v>
      </c>
      <c r="Y1160" s="20" t="s">
        <v>52</v>
      </c>
      <c r="Z1160" s="20" t="s">
        <v>4215</v>
      </c>
      <c r="AA1160" s="20" t="s">
        <v>4216</v>
      </c>
      <c r="AB1160" s="20" t="s">
        <v>863</v>
      </c>
      <c r="AC1160" s="20" t="s">
        <v>689</v>
      </c>
      <c r="AD1160" s="20" t="s">
        <v>56</v>
      </c>
      <c r="AE1160" s="20" t="s">
        <v>983</v>
      </c>
      <c r="AF1160" t="e">
        <f>VLOOKUP(L1160,Contactos!B:B,1,0)</f>
        <v>#N/A</v>
      </c>
    </row>
    <row r="1161" spans="1:32" ht="51" x14ac:dyDescent="0.2">
      <c r="A1161" s="4">
        <f t="shared" si="55"/>
        <v>1159</v>
      </c>
      <c r="B1161" s="4" t="str">
        <f t="shared" si="56"/>
        <v>B010-00018537</v>
      </c>
      <c r="C1161" s="4" t="str">
        <f>IFERROR(VLOOKUP(F1161,Tablas!$A$1:$B$3,2,0),"")</f>
        <v>Boleta</v>
      </c>
      <c r="D1161" s="4" t="str">
        <f t="shared" si="57"/>
        <v>Plaza Vea - Intercorp - CONTADO / CASH - PE 1778 PLAZA VEA Basado en Entregas 09-0010-00059</v>
      </c>
      <c r="E1161" s="19">
        <v>45400</v>
      </c>
      <c r="F1161" s="20" t="s">
        <v>842</v>
      </c>
      <c r="G1161" s="20" t="s">
        <v>4217</v>
      </c>
      <c r="H1161" s="20" t="s">
        <v>44</v>
      </c>
      <c r="I1161" s="20" t="s">
        <v>45</v>
      </c>
      <c r="J1161" s="20" t="s">
        <v>2490</v>
      </c>
      <c r="K1161" s="20" t="s">
        <v>2491</v>
      </c>
      <c r="L1161" s="20" t="s">
        <v>2492</v>
      </c>
      <c r="M1161" s="20"/>
      <c r="N1161" s="21">
        <v>67.150000000000006</v>
      </c>
      <c r="O1161" s="21">
        <v>0</v>
      </c>
      <c r="P1161" s="20"/>
      <c r="Q1161" s="19">
        <v>45400</v>
      </c>
      <c r="R1161" s="20"/>
      <c r="S1161" s="19">
        <v>45400</v>
      </c>
      <c r="T1161" s="20" t="s">
        <v>49</v>
      </c>
      <c r="U1161" s="20">
        <v>947847</v>
      </c>
      <c r="V1161" s="20">
        <v>240001013</v>
      </c>
      <c r="W1161" s="20" t="s">
        <v>847</v>
      </c>
      <c r="X1161" s="20" t="s">
        <v>305</v>
      </c>
      <c r="Y1161" s="20" t="s">
        <v>52</v>
      </c>
      <c r="Z1161" s="20" t="s">
        <v>4218</v>
      </c>
      <c r="AA1161" s="20" t="s">
        <v>167</v>
      </c>
      <c r="AB1161" s="20" t="s">
        <v>167</v>
      </c>
      <c r="AC1161" s="20" t="s">
        <v>167</v>
      </c>
      <c r="AD1161" s="20" t="s">
        <v>56</v>
      </c>
      <c r="AE1161" s="20" t="s">
        <v>2494</v>
      </c>
      <c r="AF1161" t="e">
        <f>VLOOKUP(L1161,Contactos!B:B,1,0)</f>
        <v>#N/A</v>
      </c>
    </row>
    <row r="1162" spans="1:32" ht="63.75" x14ac:dyDescent="0.2">
      <c r="A1162" s="4">
        <f t="shared" si="55"/>
        <v>1160</v>
      </c>
      <c r="B1162" s="4" t="str">
        <f t="shared" si="56"/>
        <v>B010-00019358</v>
      </c>
      <c r="C1162" s="4" t="str">
        <f>IFERROR(VLOOKUP(F1162,Tablas!$A$1:$B$3,2,0),"")</f>
        <v>Boleta</v>
      </c>
      <c r="D1162" s="4" t="str">
        <f t="shared" si="57"/>
        <v>Juntoz - CONTADO / CASH - PE 3097 JUNTOZ Basado en Entregas 09-0007-00001082</v>
      </c>
      <c r="E1162" s="19">
        <v>45469</v>
      </c>
      <c r="F1162" s="20" t="s">
        <v>842</v>
      </c>
      <c r="G1162" s="20" t="s">
        <v>4219</v>
      </c>
      <c r="H1162" s="20" t="s">
        <v>44</v>
      </c>
      <c r="I1162" s="20" t="s">
        <v>45</v>
      </c>
      <c r="J1162" s="20" t="s">
        <v>4220</v>
      </c>
      <c r="K1162" s="20" t="s">
        <v>4221</v>
      </c>
      <c r="L1162" s="20" t="s">
        <v>4222</v>
      </c>
      <c r="M1162" s="20"/>
      <c r="N1162" s="21">
        <v>67.260000000000005</v>
      </c>
      <c r="O1162" s="21">
        <v>0</v>
      </c>
      <c r="P1162" s="20"/>
      <c r="Q1162" s="19">
        <v>45469</v>
      </c>
      <c r="R1162" s="20"/>
      <c r="S1162" s="19">
        <v>45469</v>
      </c>
      <c r="T1162" s="20" t="s">
        <v>49</v>
      </c>
      <c r="U1162" s="20">
        <v>986390</v>
      </c>
      <c r="V1162" s="20">
        <v>240001893</v>
      </c>
      <c r="W1162" s="20" t="s">
        <v>847</v>
      </c>
      <c r="X1162" s="20" t="s">
        <v>305</v>
      </c>
      <c r="Y1162" s="20" t="s">
        <v>52</v>
      </c>
      <c r="Z1162" s="20" t="s">
        <v>4223</v>
      </c>
      <c r="AA1162" s="20" t="s">
        <v>4224</v>
      </c>
      <c r="AB1162" s="20" t="s">
        <v>4225</v>
      </c>
      <c r="AC1162" s="20" t="s">
        <v>4225</v>
      </c>
      <c r="AD1162" s="20" t="s">
        <v>56</v>
      </c>
      <c r="AE1162" s="20" t="s">
        <v>851</v>
      </c>
      <c r="AF1162" t="e">
        <f>VLOOKUP(L1162,Contactos!B:B,1,0)</f>
        <v>#N/A</v>
      </c>
    </row>
    <row r="1163" spans="1:32" ht="63.75" x14ac:dyDescent="0.2">
      <c r="A1163" s="4">
        <f t="shared" si="55"/>
        <v>1161</v>
      </c>
      <c r="B1163" s="4" t="str">
        <f t="shared" si="56"/>
        <v>B010-00020239</v>
      </c>
      <c r="C1163" s="4" t="str">
        <f>IFERROR(VLOOKUP(F1163,Tablas!$A$1:$B$3,2,0),"")</f>
        <v>Boleta</v>
      </c>
      <c r="D1163" s="4" t="str">
        <f t="shared" si="57"/>
        <v>Falabella - CONTADO / CASH - PE 4526 FALABELLA No 2563292112 Basado en Entregas</v>
      </c>
      <c r="E1163" s="19">
        <v>45533</v>
      </c>
      <c r="F1163" s="20" t="s">
        <v>842</v>
      </c>
      <c r="G1163" s="20" t="s">
        <v>4226</v>
      </c>
      <c r="H1163" s="20" t="s">
        <v>44</v>
      </c>
      <c r="I1163" s="20" t="s">
        <v>45</v>
      </c>
      <c r="J1163" s="20" t="s">
        <v>4227</v>
      </c>
      <c r="K1163" s="20" t="s">
        <v>4228</v>
      </c>
      <c r="L1163" s="20" t="s">
        <v>4229</v>
      </c>
      <c r="M1163" s="20"/>
      <c r="N1163" s="21">
        <v>67.5</v>
      </c>
      <c r="O1163" s="21">
        <v>0</v>
      </c>
      <c r="P1163" s="20"/>
      <c r="Q1163" s="19">
        <v>45533</v>
      </c>
      <c r="R1163" s="20"/>
      <c r="S1163" s="19">
        <v>45533</v>
      </c>
      <c r="T1163" s="20" t="s">
        <v>49</v>
      </c>
      <c r="U1163" s="20">
        <v>1017033</v>
      </c>
      <c r="V1163" s="20">
        <v>240002776</v>
      </c>
      <c r="W1163" s="20" t="s">
        <v>847</v>
      </c>
      <c r="X1163" s="20" t="s">
        <v>274</v>
      </c>
      <c r="Y1163" s="20" t="s">
        <v>52</v>
      </c>
      <c r="Z1163" s="20" t="s">
        <v>4230</v>
      </c>
      <c r="AA1163" s="20" t="s">
        <v>372</v>
      </c>
      <c r="AB1163" s="20" t="s">
        <v>54</v>
      </c>
      <c r="AC1163" s="20" t="s">
        <v>167</v>
      </c>
      <c r="AD1163" s="20" t="s">
        <v>56</v>
      </c>
      <c r="AE1163" s="20" t="s">
        <v>1838</v>
      </c>
      <c r="AF1163" t="e">
        <f>VLOOKUP(L1163,Contactos!B:B,1,0)</f>
        <v>#N/A</v>
      </c>
    </row>
    <row r="1164" spans="1:32" ht="63.75" x14ac:dyDescent="0.2">
      <c r="A1164" s="4">
        <f t="shared" si="55"/>
        <v>1162</v>
      </c>
      <c r="B1164" s="4" t="str">
        <f t="shared" si="56"/>
        <v>B010-00017016</v>
      </c>
      <c r="C1164" s="4" t="str">
        <f>IFERROR(VLOOKUP(F1164,Tablas!$A$1:$B$3,2,0),"")</f>
        <v>Boleta</v>
      </c>
      <c r="D1164" s="4" t="str">
        <f t="shared" si="57"/>
        <v>Falabella - CONTADO / CASH - PE 5264 FALABELLA Basado en Entregas 09-0010-00057</v>
      </c>
      <c r="E1164" s="19">
        <v>45273</v>
      </c>
      <c r="F1164" s="20" t="s">
        <v>842</v>
      </c>
      <c r="G1164" s="20" t="s">
        <v>4231</v>
      </c>
      <c r="H1164" s="20" t="s">
        <v>44</v>
      </c>
      <c r="I1164" s="20" t="s">
        <v>45</v>
      </c>
      <c r="J1164" s="20" t="s">
        <v>4232</v>
      </c>
      <c r="K1164" s="20" t="s">
        <v>4233</v>
      </c>
      <c r="L1164" s="20" t="s">
        <v>4234</v>
      </c>
      <c r="M1164" s="20"/>
      <c r="N1164" s="21">
        <v>67.5</v>
      </c>
      <c r="O1164" s="21">
        <v>0</v>
      </c>
      <c r="P1164" s="20"/>
      <c r="Q1164" s="19">
        <v>45273</v>
      </c>
      <c r="R1164" s="20"/>
      <c r="S1164" s="19">
        <v>45273</v>
      </c>
      <c r="T1164" s="20" t="s">
        <v>49</v>
      </c>
      <c r="U1164" s="20">
        <v>887816</v>
      </c>
      <c r="V1164" s="20">
        <v>230003330</v>
      </c>
      <c r="W1164" s="20" t="s">
        <v>847</v>
      </c>
      <c r="X1164" s="20" t="s">
        <v>274</v>
      </c>
      <c r="Y1164" s="20" t="s">
        <v>52</v>
      </c>
      <c r="Z1164" s="20" t="s">
        <v>4235</v>
      </c>
      <c r="AA1164" s="20" t="s">
        <v>4236</v>
      </c>
      <c r="AB1164" s="20" t="s">
        <v>270</v>
      </c>
      <c r="AC1164" s="20" t="s">
        <v>167</v>
      </c>
      <c r="AD1164" s="20" t="s">
        <v>56</v>
      </c>
      <c r="AE1164" s="20" t="s">
        <v>1838</v>
      </c>
      <c r="AF1164" t="e">
        <f>VLOOKUP(L1164,Contactos!B:B,1,0)</f>
        <v>#N/A</v>
      </c>
    </row>
    <row r="1165" spans="1:32" ht="63.75" x14ac:dyDescent="0.2">
      <c r="A1165" s="4">
        <f t="shared" si="55"/>
        <v>1163</v>
      </c>
      <c r="B1165" s="4" t="str">
        <f t="shared" si="56"/>
        <v>B010-00018254</v>
      </c>
      <c r="C1165" s="4" t="str">
        <f>IFERROR(VLOOKUP(F1165,Tablas!$A$1:$B$3,2,0),"")</f>
        <v>Boleta</v>
      </c>
      <c r="D1165" s="4" t="str">
        <f t="shared" si="57"/>
        <v>Falabella - CONTADO / CASH - PE 1336 FALABELLA Basado en Entregas 09-0010-00059</v>
      </c>
      <c r="E1165" s="19">
        <v>45373</v>
      </c>
      <c r="F1165" s="20" t="s">
        <v>842</v>
      </c>
      <c r="G1165" s="20" t="s">
        <v>4237</v>
      </c>
      <c r="H1165" s="20" t="s">
        <v>44</v>
      </c>
      <c r="I1165" s="20" t="s">
        <v>45</v>
      </c>
      <c r="J1165" s="20" t="s">
        <v>4238</v>
      </c>
      <c r="K1165" s="20" t="s">
        <v>4239</v>
      </c>
      <c r="L1165" s="20" t="s">
        <v>4240</v>
      </c>
      <c r="M1165" s="20"/>
      <c r="N1165" s="21">
        <v>67.5</v>
      </c>
      <c r="O1165" s="21">
        <v>0</v>
      </c>
      <c r="P1165" s="20"/>
      <c r="Q1165" s="19">
        <v>45373</v>
      </c>
      <c r="R1165" s="20"/>
      <c r="S1165" s="19">
        <v>45373</v>
      </c>
      <c r="T1165" s="20" t="s">
        <v>49</v>
      </c>
      <c r="U1165" s="20">
        <v>936739</v>
      </c>
      <c r="V1165" s="20">
        <v>240000729</v>
      </c>
      <c r="W1165" s="20" t="s">
        <v>847</v>
      </c>
      <c r="X1165" s="20" t="s">
        <v>274</v>
      </c>
      <c r="Y1165" s="20" t="s">
        <v>52</v>
      </c>
      <c r="Z1165" s="20" t="s">
        <v>4241</v>
      </c>
      <c r="AA1165" s="20" t="s">
        <v>4242</v>
      </c>
      <c r="AB1165" s="20" t="s">
        <v>756</v>
      </c>
      <c r="AC1165" s="20" t="s">
        <v>167</v>
      </c>
      <c r="AD1165" s="20" t="s">
        <v>56</v>
      </c>
      <c r="AE1165" s="20" t="s">
        <v>1838</v>
      </c>
      <c r="AF1165" t="e">
        <f>VLOOKUP(L1165,Contactos!B:B,1,0)</f>
        <v>#N/A</v>
      </c>
    </row>
    <row r="1166" spans="1:32" ht="63.75" x14ac:dyDescent="0.2">
      <c r="A1166" s="4">
        <f t="shared" si="55"/>
        <v>1164</v>
      </c>
      <c r="B1166" s="4" t="str">
        <f t="shared" si="56"/>
        <v>B010-00016104</v>
      </c>
      <c r="C1166" s="4" t="str">
        <f>IFERROR(VLOOKUP(F1166,Tablas!$A$1:$B$3,2,0),"")</f>
        <v>Boleta</v>
      </c>
      <c r="D1166" s="4" t="str">
        <f t="shared" si="57"/>
        <v>Falabella - CONTADO / CASH - 230003737 Basado en Entregas 09-0010-00056489.</v>
      </c>
      <c r="E1166" s="19">
        <v>45166</v>
      </c>
      <c r="F1166" s="20" t="s">
        <v>842</v>
      </c>
      <c r="G1166" s="20" t="s">
        <v>4243</v>
      </c>
      <c r="H1166" s="20" t="s">
        <v>44</v>
      </c>
      <c r="I1166" s="20" t="s">
        <v>45</v>
      </c>
      <c r="J1166" s="20" t="s">
        <v>4244</v>
      </c>
      <c r="K1166" s="20" t="s">
        <v>4245</v>
      </c>
      <c r="L1166" s="20" t="s">
        <v>4246</v>
      </c>
      <c r="M1166" s="20"/>
      <c r="N1166" s="21">
        <v>67.5</v>
      </c>
      <c r="O1166" s="21">
        <v>0</v>
      </c>
      <c r="P1166" s="20"/>
      <c r="Q1166" s="19">
        <v>45166</v>
      </c>
      <c r="R1166" s="20"/>
      <c r="S1166" s="19">
        <v>45166</v>
      </c>
      <c r="T1166" s="20" t="s">
        <v>49</v>
      </c>
      <c r="U1166" s="20">
        <v>841525</v>
      </c>
      <c r="V1166" s="20">
        <v>230002371</v>
      </c>
      <c r="W1166" s="20" t="s">
        <v>847</v>
      </c>
      <c r="X1166" s="20" t="s">
        <v>274</v>
      </c>
      <c r="Y1166" s="20" t="s">
        <v>52</v>
      </c>
      <c r="Z1166" s="20" t="s">
        <v>4247</v>
      </c>
      <c r="AA1166" s="20" t="s">
        <v>4248</v>
      </c>
      <c r="AB1166" s="20" t="s">
        <v>2446</v>
      </c>
      <c r="AC1166" s="20" t="s">
        <v>167</v>
      </c>
      <c r="AD1166" s="20" t="s">
        <v>56</v>
      </c>
      <c r="AE1166" s="20" t="s">
        <v>1838</v>
      </c>
      <c r="AF1166" t="e">
        <f>VLOOKUP(L1166,Contactos!B:B,1,0)</f>
        <v>#N/A</v>
      </c>
    </row>
    <row r="1167" spans="1:32" ht="63.75" x14ac:dyDescent="0.2">
      <c r="A1167" s="4">
        <f t="shared" si="55"/>
        <v>1165</v>
      </c>
      <c r="B1167" s="4" t="str">
        <f t="shared" si="56"/>
        <v>B010-00016964</v>
      </c>
      <c r="C1167" s="4" t="str">
        <f>IFERROR(VLOOKUP(F1167,Tablas!$A$1:$B$3,2,0),"")</f>
        <v>Boleta</v>
      </c>
      <c r="D1167" s="4" t="str">
        <f t="shared" si="57"/>
        <v>Falabella - CONTADO / CASH - PE 5153 FALABELLA Basado en Entregas 09-0010-00057</v>
      </c>
      <c r="E1167" s="19">
        <v>45266</v>
      </c>
      <c r="F1167" s="20" t="s">
        <v>842</v>
      </c>
      <c r="G1167" s="20" t="s">
        <v>4249</v>
      </c>
      <c r="H1167" s="20" t="s">
        <v>44</v>
      </c>
      <c r="I1167" s="20" t="s">
        <v>45</v>
      </c>
      <c r="J1167" s="20" t="s">
        <v>4244</v>
      </c>
      <c r="K1167" s="20" t="s">
        <v>4245</v>
      </c>
      <c r="L1167" s="20" t="s">
        <v>4246</v>
      </c>
      <c r="M1167" s="20"/>
      <c r="N1167" s="21">
        <v>67.5</v>
      </c>
      <c r="O1167" s="21">
        <v>0</v>
      </c>
      <c r="P1167" s="20"/>
      <c r="Q1167" s="19">
        <v>45266</v>
      </c>
      <c r="R1167" s="20"/>
      <c r="S1167" s="19">
        <v>45266</v>
      </c>
      <c r="T1167" s="20" t="s">
        <v>49</v>
      </c>
      <c r="U1167" s="20">
        <v>885754</v>
      </c>
      <c r="V1167" s="20">
        <v>230003278</v>
      </c>
      <c r="W1167" s="20" t="s">
        <v>847</v>
      </c>
      <c r="X1167" s="20" t="s">
        <v>274</v>
      </c>
      <c r="Y1167" s="20" t="s">
        <v>52</v>
      </c>
      <c r="Z1167" s="20" t="s">
        <v>4250</v>
      </c>
      <c r="AA1167" s="20" t="s">
        <v>4248</v>
      </c>
      <c r="AB1167" s="20" t="s">
        <v>2446</v>
      </c>
      <c r="AC1167" s="20" t="s">
        <v>167</v>
      </c>
      <c r="AD1167" s="20" t="s">
        <v>56</v>
      </c>
      <c r="AE1167" s="20" t="s">
        <v>1838</v>
      </c>
      <c r="AF1167" t="e">
        <f>VLOOKUP(L1167,Contactos!B:B,1,0)</f>
        <v>#N/A</v>
      </c>
    </row>
    <row r="1168" spans="1:32" ht="63.75" x14ac:dyDescent="0.2">
      <c r="A1168" s="4">
        <f t="shared" si="55"/>
        <v>1166</v>
      </c>
      <c r="B1168" s="4" t="str">
        <f t="shared" si="56"/>
        <v>B010-00019014</v>
      </c>
      <c r="C1168" s="4" t="str">
        <f>IFERROR(VLOOKUP(F1168,Tablas!$A$1:$B$3,2,0),"")</f>
        <v>Boleta</v>
      </c>
      <c r="D1168" s="4" t="str">
        <f t="shared" si="57"/>
        <v>Ecom - CONTADO / CASH - PE 2572 TEL: 971800616 Basado en Pedidos de client</v>
      </c>
      <c r="E1168" s="19">
        <v>45439</v>
      </c>
      <c r="F1168" s="20" t="s">
        <v>842</v>
      </c>
      <c r="G1168" s="20" t="s">
        <v>4251</v>
      </c>
      <c r="H1168" s="20" t="s">
        <v>44</v>
      </c>
      <c r="I1168" s="20" t="s">
        <v>45</v>
      </c>
      <c r="J1168" s="20" t="s">
        <v>1321</v>
      </c>
      <c r="K1168" s="20" t="s">
        <v>1322</v>
      </c>
      <c r="L1168" s="20" t="s">
        <v>1323</v>
      </c>
      <c r="M1168" s="20"/>
      <c r="N1168" s="21">
        <v>67.989999999999995</v>
      </c>
      <c r="O1168" s="21">
        <v>0</v>
      </c>
      <c r="P1168" s="20"/>
      <c r="Q1168" s="19">
        <v>45439</v>
      </c>
      <c r="R1168" s="20"/>
      <c r="S1168" s="19">
        <v>45439</v>
      </c>
      <c r="T1168" s="20" t="s">
        <v>49</v>
      </c>
      <c r="U1168" s="20">
        <v>971075</v>
      </c>
      <c r="V1168" s="20">
        <v>240001546</v>
      </c>
      <c r="W1168" s="20" t="s">
        <v>847</v>
      </c>
      <c r="X1168" s="20" t="s">
        <v>305</v>
      </c>
      <c r="Y1168" s="20" t="s">
        <v>52</v>
      </c>
      <c r="Z1168" s="20" t="s">
        <v>4252</v>
      </c>
      <c r="AA1168" s="20" t="s">
        <v>1325</v>
      </c>
      <c r="AB1168" s="20" t="s">
        <v>942</v>
      </c>
      <c r="AC1168" s="20" t="s">
        <v>689</v>
      </c>
      <c r="AD1168" s="20" t="s">
        <v>56</v>
      </c>
      <c r="AE1168" s="20" t="s">
        <v>864</v>
      </c>
      <c r="AF1168" t="e">
        <f>VLOOKUP(L1168,Contactos!B:B,1,0)</f>
        <v>#N/A</v>
      </c>
    </row>
    <row r="1169" spans="1:32" ht="51" x14ac:dyDescent="0.2">
      <c r="A1169" s="4">
        <f t="shared" si="55"/>
        <v>1167</v>
      </c>
      <c r="B1169" s="4" t="str">
        <f t="shared" si="56"/>
        <v>F010-00025265</v>
      </c>
      <c r="C1169" s="4" t="str">
        <f>IFERROR(VLOOKUP(F1169,Tablas!$A$1:$B$3,2,0),"")</f>
        <v>Factura</v>
      </c>
      <c r="D1169" s="4" t="str">
        <f t="shared" si="57"/>
        <v xml:space="preserve"> - CREDITO 30 DIAS / CREDIT 30 DAYS - O.C: 4510319687 - N.R.: 5002392325</v>
      </c>
      <c r="E1169" s="19">
        <v>45483</v>
      </c>
      <c r="F1169" s="20" t="s">
        <v>1001</v>
      </c>
      <c r="G1169" s="20" t="s">
        <v>4253</v>
      </c>
      <c r="H1169" s="20" t="s">
        <v>44</v>
      </c>
      <c r="I1169" s="20" t="s">
        <v>45</v>
      </c>
      <c r="J1169" s="20" t="s">
        <v>3532</v>
      </c>
      <c r="K1169" s="20" t="s">
        <v>3533</v>
      </c>
      <c r="L1169" s="20" t="s">
        <v>3534</v>
      </c>
      <c r="M1169" s="20"/>
      <c r="N1169" s="21">
        <v>67.989999999999995</v>
      </c>
      <c r="O1169" s="21">
        <v>0</v>
      </c>
      <c r="P1169" s="20"/>
      <c r="Q1169" s="19">
        <v>45483</v>
      </c>
      <c r="R1169" s="20"/>
      <c r="S1169" s="19">
        <v>45512</v>
      </c>
      <c r="T1169" s="20" t="s">
        <v>643</v>
      </c>
      <c r="U1169" s="20">
        <v>992327</v>
      </c>
      <c r="V1169" s="20">
        <v>240001999</v>
      </c>
      <c r="W1169" s="20" t="s">
        <v>847</v>
      </c>
      <c r="X1169" s="20" t="s">
        <v>2795</v>
      </c>
      <c r="Y1169" s="20" t="s">
        <v>52</v>
      </c>
      <c r="Z1169" s="20" t="s">
        <v>4254</v>
      </c>
      <c r="AA1169" s="20" t="s">
        <v>3536</v>
      </c>
      <c r="AB1169" s="20" t="s">
        <v>1413</v>
      </c>
      <c r="AC1169" s="20" t="s">
        <v>167</v>
      </c>
      <c r="AD1169" s="20" t="s">
        <v>56</v>
      </c>
      <c r="AE1169" s="20"/>
      <c r="AF1169" t="e">
        <f>VLOOKUP(L1169,Contactos!B:B,1,0)</f>
        <v>#N/A</v>
      </c>
    </row>
    <row r="1170" spans="1:32" ht="63.75" x14ac:dyDescent="0.2">
      <c r="A1170" s="4">
        <f t="shared" si="55"/>
        <v>1168</v>
      </c>
      <c r="B1170" s="4" t="str">
        <f t="shared" si="56"/>
        <v>B010-00016933</v>
      </c>
      <c r="C1170" s="4" t="str">
        <f>IFERROR(VLOOKUP(F1170,Tablas!$A$1:$B$3,2,0),"")</f>
        <v>Boleta</v>
      </c>
      <c r="D1170" s="4" t="str">
        <f t="shared" si="57"/>
        <v>Falabella - CONTADO / CASH - PE 5071 FALABELLA Basado en Entregas 09-0010-00057</v>
      </c>
      <c r="E1170" s="19">
        <v>45260</v>
      </c>
      <c r="F1170" s="20" t="s">
        <v>842</v>
      </c>
      <c r="G1170" s="20" t="s">
        <v>4255</v>
      </c>
      <c r="H1170" s="20" t="s">
        <v>44</v>
      </c>
      <c r="I1170" s="20" t="s">
        <v>45</v>
      </c>
      <c r="J1170" s="20" t="s">
        <v>4256</v>
      </c>
      <c r="K1170" s="20" t="s">
        <v>4257</v>
      </c>
      <c r="L1170" s="20" t="s">
        <v>4258</v>
      </c>
      <c r="M1170" s="20"/>
      <c r="N1170" s="21">
        <v>68</v>
      </c>
      <c r="O1170" s="21">
        <v>0</v>
      </c>
      <c r="P1170" s="20"/>
      <c r="Q1170" s="19">
        <v>45260</v>
      </c>
      <c r="R1170" s="20"/>
      <c r="S1170" s="19">
        <v>45260</v>
      </c>
      <c r="T1170" s="20" t="s">
        <v>49</v>
      </c>
      <c r="U1170" s="20">
        <v>883359</v>
      </c>
      <c r="V1170" s="20">
        <v>230003247</v>
      </c>
      <c r="W1170" s="20" t="s">
        <v>847</v>
      </c>
      <c r="X1170" s="20" t="s">
        <v>305</v>
      </c>
      <c r="Y1170" s="20" t="s">
        <v>52</v>
      </c>
      <c r="Z1170" s="20" t="s">
        <v>4259</v>
      </c>
      <c r="AA1170" s="20" t="s">
        <v>4260</v>
      </c>
      <c r="AB1170" s="20" t="s">
        <v>436</v>
      </c>
      <c r="AC1170" s="20" t="s">
        <v>167</v>
      </c>
      <c r="AD1170" s="20" t="s">
        <v>56</v>
      </c>
      <c r="AE1170" s="20" t="s">
        <v>1838</v>
      </c>
      <c r="AF1170" t="e">
        <f>VLOOKUP(L1170,Contactos!B:B,1,0)</f>
        <v>#N/A</v>
      </c>
    </row>
    <row r="1171" spans="1:32" ht="63.75" x14ac:dyDescent="0.2">
      <c r="A1171" s="4">
        <f t="shared" si="55"/>
        <v>1169</v>
      </c>
      <c r="B1171" s="4" t="str">
        <f t="shared" si="56"/>
        <v>B010-00018468</v>
      </c>
      <c r="C1171" s="4" t="str">
        <f>IFERROR(VLOOKUP(F1171,Tablas!$A$1:$B$3,2,0),"")</f>
        <v>Boleta</v>
      </c>
      <c r="D1171" s="4" t="str">
        <f t="shared" si="57"/>
        <v>Ecom - CONTADO / CASH - PE 1659 TEL: 955730987 Basado en Entregas 09-0010-</v>
      </c>
      <c r="E1171" s="19">
        <v>45394</v>
      </c>
      <c r="F1171" s="20" t="s">
        <v>842</v>
      </c>
      <c r="G1171" s="20" t="s">
        <v>4261</v>
      </c>
      <c r="H1171" s="20" t="s">
        <v>44</v>
      </c>
      <c r="I1171" s="20" t="s">
        <v>45</v>
      </c>
      <c r="J1171" s="20" t="s">
        <v>4262</v>
      </c>
      <c r="K1171" s="20" t="s">
        <v>4263</v>
      </c>
      <c r="L1171" s="20" t="s">
        <v>4264</v>
      </c>
      <c r="M1171" s="20"/>
      <c r="N1171" s="21">
        <v>68</v>
      </c>
      <c r="O1171" s="21">
        <v>0</v>
      </c>
      <c r="P1171" s="20"/>
      <c r="Q1171" s="19">
        <v>45394</v>
      </c>
      <c r="R1171" s="20"/>
      <c r="S1171" s="19">
        <v>45394</v>
      </c>
      <c r="T1171" s="20" t="s">
        <v>49</v>
      </c>
      <c r="U1171" s="20">
        <v>945443</v>
      </c>
      <c r="V1171" s="20">
        <v>240000944</v>
      </c>
      <c r="W1171" s="20" t="s">
        <v>847</v>
      </c>
      <c r="X1171" s="20" t="s">
        <v>274</v>
      </c>
      <c r="Y1171" s="20" t="s">
        <v>52</v>
      </c>
      <c r="Z1171" s="20" t="s">
        <v>4265</v>
      </c>
      <c r="AA1171" s="20" t="s">
        <v>4266</v>
      </c>
      <c r="AB1171" s="20" t="s">
        <v>912</v>
      </c>
      <c r="AC1171" s="20" t="s">
        <v>689</v>
      </c>
      <c r="AD1171" s="20" t="s">
        <v>56</v>
      </c>
      <c r="AE1171" s="20" t="s">
        <v>864</v>
      </c>
      <c r="AF1171" t="e">
        <f>VLOOKUP(L1171,Contactos!B:B,1,0)</f>
        <v>#N/A</v>
      </c>
    </row>
    <row r="1172" spans="1:32" ht="63.75" x14ac:dyDescent="0.2">
      <c r="A1172" s="4">
        <f t="shared" si="55"/>
        <v>1170</v>
      </c>
      <c r="B1172" s="4" t="str">
        <f t="shared" si="56"/>
        <v>B010-00018368</v>
      </c>
      <c r="C1172" s="4" t="str">
        <f>IFERROR(VLOOKUP(F1172,Tablas!$A$1:$B$3,2,0),"")</f>
        <v>Boleta</v>
      </c>
      <c r="D1172" s="4" t="str">
        <f t="shared" si="57"/>
        <v>Ecom - CONTADO / CASH - PE 1477 TEL: 974997128 Basado en Pedidos de client</v>
      </c>
      <c r="E1172" s="19">
        <v>45384</v>
      </c>
      <c r="F1172" s="20" t="s">
        <v>842</v>
      </c>
      <c r="G1172" s="20" t="s">
        <v>4267</v>
      </c>
      <c r="H1172" s="20" t="s">
        <v>44</v>
      </c>
      <c r="I1172" s="20" t="s">
        <v>45</v>
      </c>
      <c r="J1172" s="20" t="s">
        <v>4268</v>
      </c>
      <c r="K1172" s="20" t="s">
        <v>4269</v>
      </c>
      <c r="L1172" s="20" t="s">
        <v>4270</v>
      </c>
      <c r="M1172" s="20"/>
      <c r="N1172" s="21">
        <v>68.05</v>
      </c>
      <c r="O1172" s="21">
        <v>0</v>
      </c>
      <c r="P1172" s="20"/>
      <c r="Q1172" s="19">
        <v>45384</v>
      </c>
      <c r="R1172" s="20"/>
      <c r="S1172" s="19">
        <v>45384</v>
      </c>
      <c r="T1172" s="20" t="s">
        <v>49</v>
      </c>
      <c r="U1172" s="20">
        <v>940172</v>
      </c>
      <c r="V1172" s="20">
        <v>240000844</v>
      </c>
      <c r="W1172" s="20" t="s">
        <v>847</v>
      </c>
      <c r="X1172" s="20" t="s">
        <v>274</v>
      </c>
      <c r="Y1172" s="20" t="s">
        <v>52</v>
      </c>
      <c r="Z1172" s="20" t="s">
        <v>4271</v>
      </c>
      <c r="AA1172" s="20" t="s">
        <v>4272</v>
      </c>
      <c r="AB1172" s="20" t="s">
        <v>1670</v>
      </c>
      <c r="AC1172" s="20" t="s">
        <v>689</v>
      </c>
      <c r="AD1172" s="20" t="s">
        <v>56</v>
      </c>
      <c r="AE1172" s="20" t="s">
        <v>864</v>
      </c>
      <c r="AF1172" t="e">
        <f>VLOOKUP(L1172,Contactos!B:B,1,0)</f>
        <v>#N/A</v>
      </c>
    </row>
    <row r="1173" spans="1:32" ht="63.75" x14ac:dyDescent="0.2">
      <c r="A1173" s="4">
        <f t="shared" si="55"/>
        <v>1171</v>
      </c>
      <c r="B1173" s="4" t="str">
        <f t="shared" si="56"/>
        <v>B010-00019640</v>
      </c>
      <c r="C1173" s="4" t="str">
        <f>IFERROR(VLOOKUP(F1173,Tablas!$A$1:$B$3,2,0),"")</f>
        <v>Boleta</v>
      </c>
      <c r="D1173" s="4" t="str">
        <f t="shared" si="57"/>
        <v>Juntoz - CONTADO / CASH - PE 3653 JUNTOZ 240722000104-001 Basado en Entregas</v>
      </c>
      <c r="E1173" s="19">
        <v>45495</v>
      </c>
      <c r="F1173" s="20" t="s">
        <v>842</v>
      </c>
      <c r="G1173" s="20" t="s">
        <v>4273</v>
      </c>
      <c r="H1173" s="20" t="s">
        <v>44</v>
      </c>
      <c r="I1173" s="20" t="s">
        <v>45</v>
      </c>
      <c r="J1173" s="20" t="s">
        <v>4274</v>
      </c>
      <c r="K1173" s="20" t="s">
        <v>4275</v>
      </c>
      <c r="L1173" s="20" t="s">
        <v>4276</v>
      </c>
      <c r="M1173" s="20"/>
      <c r="N1173" s="21">
        <v>68.13</v>
      </c>
      <c r="O1173" s="21">
        <v>0</v>
      </c>
      <c r="P1173" s="20"/>
      <c r="Q1173" s="19">
        <v>45495</v>
      </c>
      <c r="R1173" s="20"/>
      <c r="S1173" s="19">
        <v>45495</v>
      </c>
      <c r="T1173" s="20" t="s">
        <v>49</v>
      </c>
      <c r="U1173" s="20">
        <v>997395</v>
      </c>
      <c r="V1173" s="20">
        <v>240002175</v>
      </c>
      <c r="W1173" s="20" t="s">
        <v>847</v>
      </c>
      <c r="X1173" s="20" t="s">
        <v>305</v>
      </c>
      <c r="Y1173" s="20" t="s">
        <v>52</v>
      </c>
      <c r="Z1173" s="20" t="s">
        <v>4277</v>
      </c>
      <c r="AA1173" s="20" t="s">
        <v>4278</v>
      </c>
      <c r="AB1173" s="20" t="s">
        <v>54</v>
      </c>
      <c r="AC1173" s="20" t="s">
        <v>167</v>
      </c>
      <c r="AD1173" s="20" t="s">
        <v>56</v>
      </c>
      <c r="AE1173" s="20" t="s">
        <v>851</v>
      </c>
      <c r="AF1173" t="e">
        <f>VLOOKUP(L1173,Contactos!B:B,1,0)</f>
        <v>#N/A</v>
      </c>
    </row>
    <row r="1174" spans="1:32" ht="51" x14ac:dyDescent="0.2">
      <c r="A1174" s="4">
        <f t="shared" si="55"/>
        <v>1172</v>
      </c>
      <c r="B1174" s="4" t="str">
        <f t="shared" si="56"/>
        <v>B010-00019346</v>
      </c>
      <c r="C1174" s="4" t="str">
        <f>IFERROR(VLOOKUP(F1174,Tablas!$A$1:$B$3,2,0),"")</f>
        <v>Boleta</v>
      </c>
      <c r="D1174" s="4" t="str">
        <f t="shared" si="57"/>
        <v>Ripley - CONTADO / CASH - PE 3067 RIPLEY Basado en Entregas 09-0007-00001033</v>
      </c>
      <c r="E1174" s="19">
        <v>45468</v>
      </c>
      <c r="F1174" s="20" t="s">
        <v>842</v>
      </c>
      <c r="G1174" s="20" t="s">
        <v>4279</v>
      </c>
      <c r="H1174" s="20" t="s">
        <v>44</v>
      </c>
      <c r="I1174" s="20" t="s">
        <v>45</v>
      </c>
      <c r="J1174" s="20" t="s">
        <v>4280</v>
      </c>
      <c r="K1174" s="20" t="s">
        <v>4281</v>
      </c>
      <c r="L1174" s="20" t="s">
        <v>4282</v>
      </c>
      <c r="M1174" s="20"/>
      <c r="N1174" s="21">
        <v>68.14</v>
      </c>
      <c r="O1174" s="21">
        <v>0</v>
      </c>
      <c r="P1174" s="20"/>
      <c r="Q1174" s="19">
        <v>45468</v>
      </c>
      <c r="R1174" s="20"/>
      <c r="S1174" s="19">
        <v>45468</v>
      </c>
      <c r="T1174" s="20" t="s">
        <v>49</v>
      </c>
      <c r="U1174" s="20">
        <v>985722</v>
      </c>
      <c r="V1174" s="20">
        <v>240001881</v>
      </c>
      <c r="W1174" s="20" t="s">
        <v>847</v>
      </c>
      <c r="X1174" s="20" t="s">
        <v>274</v>
      </c>
      <c r="Y1174" s="20" t="s">
        <v>52</v>
      </c>
      <c r="Z1174" s="20" t="s">
        <v>4283</v>
      </c>
      <c r="AA1174" s="20" t="s">
        <v>4284</v>
      </c>
      <c r="AB1174" s="20" t="s">
        <v>54</v>
      </c>
      <c r="AC1174" s="20" t="s">
        <v>167</v>
      </c>
      <c r="AD1174" s="20" t="s">
        <v>56</v>
      </c>
      <c r="AE1174" s="20" t="s">
        <v>2574</v>
      </c>
      <c r="AF1174" t="e">
        <f>VLOOKUP(L1174,Contactos!B:B,1,0)</f>
        <v>#N/A</v>
      </c>
    </row>
    <row r="1175" spans="1:32" ht="63.75" x14ac:dyDescent="0.2">
      <c r="A1175" s="4">
        <f t="shared" si="55"/>
        <v>1173</v>
      </c>
      <c r="B1175" s="4" t="str">
        <f t="shared" si="56"/>
        <v>B010-00019436</v>
      </c>
      <c r="C1175" s="4" t="str">
        <f>IFERROR(VLOOKUP(F1175,Tablas!$A$1:$B$3,2,0),"")</f>
        <v>Boleta</v>
      </c>
      <c r="D1175" s="4" t="str">
        <f t="shared" si="57"/>
        <v>Ripley - CONTADO / CASH - PE 3297 RIPLEY n.º 6697056301-A Basado en Entregas</v>
      </c>
      <c r="E1175" s="19">
        <v>45478</v>
      </c>
      <c r="F1175" s="20" t="s">
        <v>842</v>
      </c>
      <c r="G1175" s="20" t="s">
        <v>4285</v>
      </c>
      <c r="H1175" s="20" t="s">
        <v>44</v>
      </c>
      <c r="I1175" s="20" t="s">
        <v>45</v>
      </c>
      <c r="J1175" s="20" t="s">
        <v>4286</v>
      </c>
      <c r="K1175" s="20" t="s">
        <v>4287</v>
      </c>
      <c r="L1175" s="20" t="s">
        <v>4288</v>
      </c>
      <c r="M1175" s="20"/>
      <c r="N1175" s="21">
        <v>68.430000000000007</v>
      </c>
      <c r="O1175" s="21">
        <v>0</v>
      </c>
      <c r="P1175" s="20"/>
      <c r="Q1175" s="19">
        <v>45478</v>
      </c>
      <c r="R1175" s="20"/>
      <c r="S1175" s="19">
        <v>45478</v>
      </c>
      <c r="T1175" s="20" t="s">
        <v>49</v>
      </c>
      <c r="U1175" s="20">
        <v>990868</v>
      </c>
      <c r="V1175" s="20">
        <v>240001971</v>
      </c>
      <c r="W1175" s="20" t="s">
        <v>847</v>
      </c>
      <c r="X1175" s="20" t="s">
        <v>274</v>
      </c>
      <c r="Y1175" s="20" t="s">
        <v>52</v>
      </c>
      <c r="Z1175" s="20" t="s">
        <v>4289</v>
      </c>
      <c r="AA1175" s="20" t="s">
        <v>4290</v>
      </c>
      <c r="AB1175" s="20" t="s">
        <v>54</v>
      </c>
      <c r="AC1175" s="20" t="s">
        <v>167</v>
      </c>
      <c r="AD1175" s="20" t="s">
        <v>56</v>
      </c>
      <c r="AE1175" s="20" t="s">
        <v>2574</v>
      </c>
      <c r="AF1175" t="e">
        <f>VLOOKUP(L1175,Contactos!B:B,1,0)</f>
        <v>#N/A</v>
      </c>
    </row>
    <row r="1176" spans="1:32" ht="51" x14ac:dyDescent="0.2">
      <c r="A1176" s="4">
        <f t="shared" si="55"/>
        <v>1174</v>
      </c>
      <c r="B1176" s="4" t="str">
        <f t="shared" si="56"/>
        <v>B010-00019219</v>
      </c>
      <c r="C1176" s="4" t="str">
        <f>IFERROR(VLOOKUP(F1176,Tablas!$A$1:$B$3,2,0),"")</f>
        <v>Boleta</v>
      </c>
      <c r="D1176" s="4" t="str">
        <f t="shared" si="57"/>
        <v>Ripley - CONTADO / CASH - PE 2835 RIPLEY Basado en Entregas 09-0007-00000817</v>
      </c>
      <c r="E1176" s="19">
        <v>45453</v>
      </c>
      <c r="F1176" s="20" t="s">
        <v>842</v>
      </c>
      <c r="G1176" s="20" t="s">
        <v>4291</v>
      </c>
      <c r="H1176" s="20" t="s">
        <v>44</v>
      </c>
      <c r="I1176" s="20" t="s">
        <v>45</v>
      </c>
      <c r="J1176" s="20" t="s">
        <v>4286</v>
      </c>
      <c r="K1176" s="20" t="s">
        <v>4287</v>
      </c>
      <c r="L1176" s="20" t="s">
        <v>4288</v>
      </c>
      <c r="M1176" s="20"/>
      <c r="N1176" s="21">
        <v>68.430000000000007</v>
      </c>
      <c r="O1176" s="21">
        <v>0</v>
      </c>
      <c r="P1176" s="20"/>
      <c r="Q1176" s="19">
        <v>45453</v>
      </c>
      <c r="R1176" s="20"/>
      <c r="S1176" s="19">
        <v>45453</v>
      </c>
      <c r="T1176" s="20" t="s">
        <v>49</v>
      </c>
      <c r="U1176" s="20">
        <v>979170</v>
      </c>
      <c r="V1176" s="20">
        <v>240001753</v>
      </c>
      <c r="W1176" s="20" t="s">
        <v>847</v>
      </c>
      <c r="X1176" s="20" t="s">
        <v>274</v>
      </c>
      <c r="Y1176" s="20" t="s">
        <v>52</v>
      </c>
      <c r="Z1176" s="20" t="s">
        <v>4292</v>
      </c>
      <c r="AA1176" s="20" t="s">
        <v>4290</v>
      </c>
      <c r="AB1176" s="20" t="s">
        <v>54</v>
      </c>
      <c r="AC1176" s="20" t="s">
        <v>167</v>
      </c>
      <c r="AD1176" s="20" t="s">
        <v>56</v>
      </c>
      <c r="AE1176" s="20" t="s">
        <v>2574</v>
      </c>
      <c r="AF1176" t="e">
        <f>VLOOKUP(L1176,Contactos!B:B,1,0)</f>
        <v>#N/A</v>
      </c>
    </row>
    <row r="1177" spans="1:32" ht="51" x14ac:dyDescent="0.2">
      <c r="A1177" s="4">
        <f t="shared" si="55"/>
        <v>1175</v>
      </c>
      <c r="B1177" s="4" t="str">
        <f t="shared" si="56"/>
        <v>B010-00020009</v>
      </c>
      <c r="C1177" s="4" t="str">
        <f>IFERROR(VLOOKUP(F1177,Tablas!$A$1:$B$3,2,0),"")</f>
        <v>Boleta</v>
      </c>
      <c r="D1177" s="4" t="str">
        <f t="shared" si="57"/>
        <v>Ecom - CONTADO / CASH - PE 4149 TEL: 998518056 ENVÍO Basado en Entregas 09</v>
      </c>
      <c r="E1177" s="19">
        <v>45519</v>
      </c>
      <c r="F1177" s="20" t="s">
        <v>842</v>
      </c>
      <c r="G1177" s="20" t="s">
        <v>4293</v>
      </c>
      <c r="H1177" s="20" t="s">
        <v>44</v>
      </c>
      <c r="I1177" s="20" t="s">
        <v>45</v>
      </c>
      <c r="J1177" s="20" t="s">
        <v>4294</v>
      </c>
      <c r="K1177" s="20" t="s">
        <v>4295</v>
      </c>
      <c r="L1177" s="20" t="s">
        <v>4296</v>
      </c>
      <c r="M1177" s="20"/>
      <c r="N1177" s="21">
        <v>68.95</v>
      </c>
      <c r="O1177" s="21">
        <v>0</v>
      </c>
      <c r="P1177" s="20"/>
      <c r="Q1177" s="19">
        <v>45519</v>
      </c>
      <c r="R1177" s="20"/>
      <c r="S1177" s="19">
        <v>45519</v>
      </c>
      <c r="T1177" s="20" t="s">
        <v>49</v>
      </c>
      <c r="U1177" s="20">
        <v>1008392</v>
      </c>
      <c r="V1177" s="20">
        <v>240002545</v>
      </c>
      <c r="W1177" s="20" t="s">
        <v>847</v>
      </c>
      <c r="X1177" s="20" t="s">
        <v>274</v>
      </c>
      <c r="Y1177" s="20" t="s">
        <v>52</v>
      </c>
      <c r="Z1177" s="20" t="s">
        <v>4297</v>
      </c>
      <c r="AA1177" s="20" t="s">
        <v>4298</v>
      </c>
      <c r="AB1177" s="20" t="s">
        <v>912</v>
      </c>
      <c r="AC1177" s="20" t="s">
        <v>689</v>
      </c>
      <c r="AD1177" s="20" t="s">
        <v>56</v>
      </c>
      <c r="AE1177" s="20" t="s">
        <v>864</v>
      </c>
      <c r="AF1177" t="e">
        <f>VLOOKUP(L1177,Contactos!B:B,1,0)</f>
        <v>#N/A</v>
      </c>
    </row>
    <row r="1178" spans="1:32" ht="63.75" x14ac:dyDescent="0.2">
      <c r="A1178" s="4">
        <f t="shared" si="55"/>
        <v>1176</v>
      </c>
      <c r="B1178" s="4" t="str">
        <f t="shared" si="56"/>
        <v>B010-00018193</v>
      </c>
      <c r="C1178" s="4" t="str">
        <f>IFERROR(VLOOKUP(F1178,Tablas!$A$1:$B$3,2,0),"")</f>
        <v>Boleta</v>
      </c>
      <c r="D1178" s="4" t="str">
        <f t="shared" si="57"/>
        <v>Venta Asistida - CONTADO / CASH - PE 1218 TEL: 980491256 Basado en Entregas 09-0010-</v>
      </c>
      <c r="E1178" s="19">
        <v>45365</v>
      </c>
      <c r="F1178" s="20" t="s">
        <v>842</v>
      </c>
      <c r="G1178" s="20" t="s">
        <v>4299</v>
      </c>
      <c r="H1178" s="20" t="s">
        <v>44</v>
      </c>
      <c r="I1178" s="20" t="s">
        <v>45</v>
      </c>
      <c r="J1178" s="20" t="s">
        <v>1922</v>
      </c>
      <c r="K1178" s="20" t="s">
        <v>1923</v>
      </c>
      <c r="L1178" s="20" t="s">
        <v>1924</v>
      </c>
      <c r="M1178" s="20"/>
      <c r="N1178" s="21">
        <v>69.5</v>
      </c>
      <c r="O1178" s="21">
        <v>0</v>
      </c>
      <c r="P1178" s="20"/>
      <c r="Q1178" s="19">
        <v>45365</v>
      </c>
      <c r="R1178" s="20"/>
      <c r="S1178" s="19">
        <v>45365</v>
      </c>
      <c r="T1178" s="20" t="s">
        <v>49</v>
      </c>
      <c r="U1178" s="20">
        <v>933501</v>
      </c>
      <c r="V1178" s="20">
        <v>240000668</v>
      </c>
      <c r="W1178" s="20" t="s">
        <v>847</v>
      </c>
      <c r="X1178" s="20" t="s">
        <v>274</v>
      </c>
      <c r="Y1178" s="20" t="s">
        <v>52</v>
      </c>
      <c r="Z1178" s="20" t="s">
        <v>4300</v>
      </c>
      <c r="AA1178" s="20" t="s">
        <v>1926</v>
      </c>
      <c r="AB1178" s="20" t="s">
        <v>1927</v>
      </c>
      <c r="AC1178" s="20" t="s">
        <v>41</v>
      </c>
      <c r="AD1178" s="20" t="s">
        <v>56</v>
      </c>
      <c r="AE1178" s="20" t="s">
        <v>983</v>
      </c>
      <c r="AF1178" t="e">
        <f>VLOOKUP(L1178,Contactos!B:B,1,0)</f>
        <v>#N/A</v>
      </c>
    </row>
    <row r="1179" spans="1:32" ht="63.75" x14ac:dyDescent="0.2">
      <c r="A1179" s="4">
        <f t="shared" si="55"/>
        <v>1177</v>
      </c>
      <c r="B1179" s="4" t="str">
        <f t="shared" si="56"/>
        <v>B010-00018767</v>
      </c>
      <c r="C1179" s="4" t="str">
        <f>IFERROR(VLOOKUP(F1179,Tablas!$A$1:$B$3,2,0),"")</f>
        <v>Boleta</v>
      </c>
      <c r="D1179" s="4" t="str">
        <f t="shared" si="57"/>
        <v>Falabella - CONTADO / CASH - PE 2125 FALABELLA Basado en Entregas 09-0007-00000</v>
      </c>
      <c r="E1179" s="19">
        <v>45415</v>
      </c>
      <c r="F1179" s="20" t="s">
        <v>842</v>
      </c>
      <c r="G1179" s="20" t="s">
        <v>4301</v>
      </c>
      <c r="H1179" s="20" t="s">
        <v>44</v>
      </c>
      <c r="I1179" s="20" t="s">
        <v>45</v>
      </c>
      <c r="J1179" s="20" t="s">
        <v>4302</v>
      </c>
      <c r="K1179" s="20" t="s">
        <v>4303</v>
      </c>
      <c r="L1179" s="20" t="s">
        <v>4304</v>
      </c>
      <c r="M1179" s="20"/>
      <c r="N1179" s="21">
        <v>70.2</v>
      </c>
      <c r="O1179" s="21">
        <v>0</v>
      </c>
      <c r="P1179" s="20"/>
      <c r="Q1179" s="19">
        <v>45415</v>
      </c>
      <c r="R1179" s="20"/>
      <c r="S1179" s="19">
        <v>45415</v>
      </c>
      <c r="T1179" s="20" t="s">
        <v>49</v>
      </c>
      <c r="U1179" s="20">
        <v>958769</v>
      </c>
      <c r="V1179" s="20">
        <v>240001245</v>
      </c>
      <c r="W1179" s="20" t="s">
        <v>847</v>
      </c>
      <c r="X1179" s="20" t="s">
        <v>274</v>
      </c>
      <c r="Y1179" s="20" t="s">
        <v>52</v>
      </c>
      <c r="Z1179" s="20" t="s">
        <v>4305</v>
      </c>
      <c r="AA1179" s="20" t="s">
        <v>4306</v>
      </c>
      <c r="AB1179" s="20" t="s">
        <v>2508</v>
      </c>
      <c r="AC1179" s="20" t="s">
        <v>167</v>
      </c>
      <c r="AD1179" s="20" t="s">
        <v>56</v>
      </c>
      <c r="AE1179" s="20" t="s">
        <v>1838</v>
      </c>
      <c r="AF1179" t="e">
        <f>VLOOKUP(L1179,Contactos!B:B,1,0)</f>
        <v>#N/A</v>
      </c>
    </row>
    <row r="1180" spans="1:32" ht="63.75" x14ac:dyDescent="0.2">
      <c r="A1180" s="4">
        <f t="shared" si="55"/>
        <v>1178</v>
      </c>
      <c r="B1180" s="4" t="str">
        <f t="shared" si="56"/>
        <v>B010-00018378</v>
      </c>
      <c r="C1180" s="4" t="str">
        <f>IFERROR(VLOOKUP(F1180,Tablas!$A$1:$B$3,2,0),"")</f>
        <v>Boleta</v>
      </c>
      <c r="D1180" s="4" t="str">
        <f t="shared" si="57"/>
        <v>Falabella - CONTADO / CASH - PE 1494 FALABELLA Basado en Entregas 09-0010-00059</v>
      </c>
      <c r="E1180" s="19">
        <v>45384</v>
      </c>
      <c r="F1180" s="20" t="s">
        <v>842</v>
      </c>
      <c r="G1180" s="20" t="s">
        <v>4307</v>
      </c>
      <c r="H1180" s="20" t="s">
        <v>44</v>
      </c>
      <c r="I1180" s="20" t="s">
        <v>45</v>
      </c>
      <c r="J1180" s="20" t="s">
        <v>4308</v>
      </c>
      <c r="K1180" s="20" t="s">
        <v>4309</v>
      </c>
      <c r="L1180" s="20" t="s">
        <v>4310</v>
      </c>
      <c r="M1180" s="20"/>
      <c r="N1180" s="21">
        <v>70.2</v>
      </c>
      <c r="O1180" s="21">
        <v>0</v>
      </c>
      <c r="P1180" s="20"/>
      <c r="Q1180" s="19">
        <v>45384</v>
      </c>
      <c r="R1180" s="20"/>
      <c r="S1180" s="19">
        <v>45384</v>
      </c>
      <c r="T1180" s="20" t="s">
        <v>49</v>
      </c>
      <c r="U1180" s="20">
        <v>940204</v>
      </c>
      <c r="V1180" s="20">
        <v>240000854</v>
      </c>
      <c r="W1180" s="20" t="s">
        <v>847</v>
      </c>
      <c r="X1180" s="20" t="s">
        <v>274</v>
      </c>
      <c r="Y1180" s="20" t="s">
        <v>52</v>
      </c>
      <c r="Z1180" s="20" t="s">
        <v>4311</v>
      </c>
      <c r="AA1180" s="20" t="s">
        <v>4312</v>
      </c>
      <c r="AB1180" s="20" t="s">
        <v>544</v>
      </c>
      <c r="AC1180" s="20" t="s">
        <v>167</v>
      </c>
      <c r="AD1180" s="20" t="s">
        <v>56</v>
      </c>
      <c r="AE1180" s="20" t="s">
        <v>1838</v>
      </c>
      <c r="AF1180" t="e">
        <f>VLOOKUP(L1180,Contactos!B:B,1,0)</f>
        <v>#N/A</v>
      </c>
    </row>
    <row r="1181" spans="1:32" ht="63.75" x14ac:dyDescent="0.2">
      <c r="A1181" s="4">
        <f t="shared" si="55"/>
        <v>1179</v>
      </c>
      <c r="B1181" s="4" t="str">
        <f t="shared" si="56"/>
        <v>B010-00019457</v>
      </c>
      <c r="C1181" s="4" t="str">
        <f>IFERROR(VLOOKUP(F1181,Tablas!$A$1:$B$3,2,0),"")</f>
        <v>Boleta</v>
      </c>
      <c r="D1181" s="4" t="str">
        <f t="shared" si="57"/>
        <v>Falabella - CONTADO / CASH - PE 3325 FALABELLA No 2510162660 Basado en Entregas</v>
      </c>
      <c r="E1181" s="19">
        <v>45482</v>
      </c>
      <c r="F1181" s="20" t="s">
        <v>842</v>
      </c>
      <c r="G1181" s="20" t="s">
        <v>4313</v>
      </c>
      <c r="H1181" s="20" t="s">
        <v>44</v>
      </c>
      <c r="I1181" s="20" t="s">
        <v>45</v>
      </c>
      <c r="J1181" s="20" t="s">
        <v>3327</v>
      </c>
      <c r="K1181" s="20" t="s">
        <v>3328</v>
      </c>
      <c r="L1181" s="20" t="s">
        <v>3329</v>
      </c>
      <c r="M1181" s="20"/>
      <c r="N1181" s="21">
        <v>70.2</v>
      </c>
      <c r="O1181" s="21">
        <v>0</v>
      </c>
      <c r="P1181" s="20"/>
      <c r="Q1181" s="19">
        <v>45482</v>
      </c>
      <c r="R1181" s="20"/>
      <c r="S1181" s="19">
        <v>45482</v>
      </c>
      <c r="T1181" s="20" t="s">
        <v>49</v>
      </c>
      <c r="U1181" s="20">
        <v>991931</v>
      </c>
      <c r="V1181" s="20">
        <v>240001992</v>
      </c>
      <c r="W1181" s="20" t="s">
        <v>847</v>
      </c>
      <c r="X1181" s="20" t="s">
        <v>305</v>
      </c>
      <c r="Y1181" s="20" t="s">
        <v>52</v>
      </c>
      <c r="Z1181" s="20" t="s">
        <v>4314</v>
      </c>
      <c r="AA1181" s="20" t="s">
        <v>353</v>
      </c>
      <c r="AB1181" s="20" t="s">
        <v>54</v>
      </c>
      <c r="AC1181" s="20" t="s">
        <v>167</v>
      </c>
      <c r="AD1181" s="20" t="s">
        <v>56</v>
      </c>
      <c r="AE1181" s="20" t="s">
        <v>1838</v>
      </c>
      <c r="AF1181" t="e">
        <f>VLOOKUP(L1181,Contactos!B:B,1,0)</f>
        <v>#N/A</v>
      </c>
    </row>
    <row r="1182" spans="1:32" ht="63.75" x14ac:dyDescent="0.2">
      <c r="A1182" s="4">
        <f t="shared" si="55"/>
        <v>1180</v>
      </c>
      <c r="B1182" s="4" t="str">
        <f t="shared" si="56"/>
        <v>B010-00017590</v>
      </c>
      <c r="C1182" s="4" t="str">
        <f>IFERROR(VLOOKUP(F1182,Tablas!$A$1:$B$3,2,0),"")</f>
        <v>Boleta</v>
      </c>
      <c r="D1182" s="4" t="str">
        <f t="shared" si="57"/>
        <v>Promart - Intercorp - CONTADO / CASH - PE 0068 PROMART Basado en Entregas 09-0010-0005829</v>
      </c>
      <c r="E1182" s="19">
        <v>45300</v>
      </c>
      <c r="F1182" s="20" t="s">
        <v>842</v>
      </c>
      <c r="G1182" s="20" t="s">
        <v>4315</v>
      </c>
      <c r="H1182" s="20" t="s">
        <v>44</v>
      </c>
      <c r="I1182" s="20" t="s">
        <v>45</v>
      </c>
      <c r="J1182" s="20" t="s">
        <v>4316</v>
      </c>
      <c r="K1182" s="20" t="s">
        <v>4317</v>
      </c>
      <c r="L1182" s="20" t="s">
        <v>4318</v>
      </c>
      <c r="M1182" s="20"/>
      <c r="N1182" s="21">
        <v>70.38</v>
      </c>
      <c r="O1182" s="21">
        <v>0</v>
      </c>
      <c r="P1182" s="20"/>
      <c r="Q1182" s="19">
        <v>45300</v>
      </c>
      <c r="R1182" s="20"/>
      <c r="S1182" s="19">
        <v>45300</v>
      </c>
      <c r="T1182" s="20" t="s">
        <v>49</v>
      </c>
      <c r="U1182" s="20">
        <v>902131</v>
      </c>
      <c r="V1182" s="20">
        <v>240000061</v>
      </c>
      <c r="W1182" s="20" t="s">
        <v>847</v>
      </c>
      <c r="X1182" s="20" t="s">
        <v>274</v>
      </c>
      <c r="Y1182" s="20" t="s">
        <v>52</v>
      </c>
      <c r="Z1182" s="20" t="s">
        <v>4319</v>
      </c>
      <c r="AA1182" s="20" t="s">
        <v>689</v>
      </c>
      <c r="AB1182" s="20" t="s">
        <v>167</v>
      </c>
      <c r="AC1182" s="20" t="s">
        <v>167</v>
      </c>
      <c r="AD1182" s="20" t="s">
        <v>56</v>
      </c>
      <c r="AE1182" s="20" t="s">
        <v>2596</v>
      </c>
      <c r="AF1182" t="e">
        <f>VLOOKUP(L1182,Contactos!B:B,1,0)</f>
        <v>#N/A</v>
      </c>
    </row>
    <row r="1183" spans="1:32" ht="38.25" x14ac:dyDescent="0.2">
      <c r="A1183" s="4">
        <f t="shared" si="55"/>
        <v>1181</v>
      </c>
      <c r="B1183" s="4" t="str">
        <f t="shared" si="56"/>
        <v/>
      </c>
      <c r="C1183" s="4" t="str">
        <f>IFERROR(VLOOKUP(F1183,Tablas!$A$1:$B$3,2,0),"")</f>
        <v/>
      </c>
      <c r="D1183" s="4" t="str">
        <f t="shared" si="57"/>
        <v xml:space="preserve"> - 50% PAGO ADELANTADO - 50% COBRANZA DOCUMENTARIA 90 DÍAS - Dif. en cambio</v>
      </c>
      <c r="E1183" s="19">
        <v>45382</v>
      </c>
      <c r="F1183" s="20" t="s">
        <v>27</v>
      </c>
      <c r="G1183" s="20"/>
      <c r="H1183" s="20" t="s">
        <v>29</v>
      </c>
      <c r="I1183" s="20" t="s">
        <v>30</v>
      </c>
      <c r="J1183" s="20" t="s">
        <v>250</v>
      </c>
      <c r="K1183" s="20" t="s">
        <v>250</v>
      </c>
      <c r="L1183" s="20" t="s">
        <v>251</v>
      </c>
      <c r="M1183" s="20" t="s">
        <v>33</v>
      </c>
      <c r="N1183" s="21">
        <v>70.59</v>
      </c>
      <c r="O1183" s="21">
        <v>0</v>
      </c>
      <c r="P1183" s="20"/>
      <c r="Q1183" s="19">
        <v>45382</v>
      </c>
      <c r="R1183" s="20"/>
      <c r="S1183" s="20"/>
      <c r="T1183" s="20" t="s">
        <v>252</v>
      </c>
      <c r="U1183" s="20">
        <v>974267</v>
      </c>
      <c r="V1183" s="20">
        <v>240013712</v>
      </c>
      <c r="W1183" s="20" t="s">
        <v>50</v>
      </c>
      <c r="X1183" s="20" t="s">
        <v>841</v>
      </c>
      <c r="Y1183" s="20" t="s">
        <v>37</v>
      </c>
      <c r="Z1183" s="20" t="s">
        <v>63</v>
      </c>
      <c r="AA1183" s="20" t="s">
        <v>254</v>
      </c>
      <c r="AB1183" s="20" t="s">
        <v>255</v>
      </c>
      <c r="AC1183" s="20" t="s">
        <v>256</v>
      </c>
      <c r="AD1183" s="20" t="s">
        <v>175</v>
      </c>
      <c r="AE1183" s="20"/>
      <c r="AF1183" t="str">
        <f>VLOOKUP(L1183,Contactos!B:B,1,0)</f>
        <v>CORPORACION FESA S.A.</v>
      </c>
    </row>
    <row r="1184" spans="1:32" ht="63.75" x14ac:dyDescent="0.2">
      <c r="A1184" s="4">
        <f t="shared" si="55"/>
        <v>1182</v>
      </c>
      <c r="B1184" s="4" t="str">
        <f t="shared" si="56"/>
        <v>B010-00019954</v>
      </c>
      <c r="C1184" s="4" t="str">
        <f>IFERROR(VLOOKUP(F1184,Tablas!$A$1:$B$3,2,0),"")</f>
        <v>Boleta</v>
      </c>
      <c r="D1184" s="4" t="str">
        <f t="shared" si="57"/>
        <v>Ripley - CONTADO / CASH - PE 4045 RIPLEY n.º 6768740501-A Basado en Entregas</v>
      </c>
      <c r="E1184" s="19">
        <v>45516</v>
      </c>
      <c r="F1184" s="20" t="s">
        <v>842</v>
      </c>
      <c r="G1184" s="20" t="s">
        <v>4320</v>
      </c>
      <c r="H1184" s="20" t="s">
        <v>44</v>
      </c>
      <c r="I1184" s="20" t="s">
        <v>45</v>
      </c>
      <c r="J1184" s="20" t="s">
        <v>4321</v>
      </c>
      <c r="K1184" s="20" t="s">
        <v>4322</v>
      </c>
      <c r="L1184" s="20" t="s">
        <v>4323</v>
      </c>
      <c r="M1184" s="20"/>
      <c r="N1184" s="21">
        <v>70.709999999999994</v>
      </c>
      <c r="O1184" s="21">
        <v>0</v>
      </c>
      <c r="P1184" s="20"/>
      <c r="Q1184" s="19">
        <v>45516</v>
      </c>
      <c r="R1184" s="20"/>
      <c r="S1184" s="19">
        <v>45516</v>
      </c>
      <c r="T1184" s="20" t="s">
        <v>49</v>
      </c>
      <c r="U1184" s="20">
        <v>1006452</v>
      </c>
      <c r="V1184" s="20">
        <v>240002490</v>
      </c>
      <c r="W1184" s="20" t="s">
        <v>847</v>
      </c>
      <c r="X1184" s="20" t="s">
        <v>305</v>
      </c>
      <c r="Y1184" s="20" t="s">
        <v>52</v>
      </c>
      <c r="Z1184" s="20" t="s">
        <v>4324</v>
      </c>
      <c r="AA1184" s="20" t="s">
        <v>372</v>
      </c>
      <c r="AB1184" s="20" t="s">
        <v>54</v>
      </c>
      <c r="AC1184" s="20" t="s">
        <v>167</v>
      </c>
      <c r="AD1184" s="20" t="s">
        <v>56</v>
      </c>
      <c r="AE1184" s="20" t="s">
        <v>2574</v>
      </c>
      <c r="AF1184" t="e">
        <f>VLOOKUP(L1184,Contactos!B:B,1,0)</f>
        <v>#N/A</v>
      </c>
    </row>
    <row r="1185" spans="1:32" ht="63.75" x14ac:dyDescent="0.2">
      <c r="A1185" s="4">
        <f t="shared" si="55"/>
        <v>1183</v>
      </c>
      <c r="B1185" s="4" t="str">
        <f t="shared" si="56"/>
        <v>B010-00020552</v>
      </c>
      <c r="C1185" s="4" t="str">
        <f>IFERROR(VLOOKUP(F1185,Tablas!$A$1:$B$3,2,0),"")</f>
        <v>Boleta</v>
      </c>
      <c r="D1185" s="4" t="str">
        <f t="shared" si="57"/>
        <v>Juntoz - CONTADO / CASH - PE 5161 JUNTOZ 240928000051-001 Basado en Entregas</v>
      </c>
      <c r="E1185" s="19">
        <v>45565</v>
      </c>
      <c r="F1185" s="20" t="s">
        <v>842</v>
      </c>
      <c r="G1185" s="20" t="s">
        <v>4325</v>
      </c>
      <c r="H1185" s="20" t="s">
        <v>44</v>
      </c>
      <c r="I1185" s="20" t="s">
        <v>45</v>
      </c>
      <c r="J1185" s="20" t="s">
        <v>4326</v>
      </c>
      <c r="K1185" s="20" t="s">
        <v>4327</v>
      </c>
      <c r="L1185" s="20" t="s">
        <v>4328</v>
      </c>
      <c r="M1185" s="20"/>
      <c r="N1185" s="21">
        <v>71</v>
      </c>
      <c r="O1185" s="21">
        <v>0</v>
      </c>
      <c r="P1185" s="20"/>
      <c r="Q1185" s="19">
        <v>45565</v>
      </c>
      <c r="R1185" s="20"/>
      <c r="S1185" s="19">
        <v>45565</v>
      </c>
      <c r="T1185" s="20" t="s">
        <v>49</v>
      </c>
      <c r="U1185" s="20">
        <v>1032328</v>
      </c>
      <c r="V1185" s="20">
        <v>240003089</v>
      </c>
      <c r="W1185" s="20" t="s">
        <v>847</v>
      </c>
      <c r="X1185" s="20" t="s">
        <v>305</v>
      </c>
      <c r="Y1185" s="20" t="s">
        <v>52</v>
      </c>
      <c r="Z1185" s="20" t="s">
        <v>4329</v>
      </c>
      <c r="AA1185" s="20" t="s">
        <v>4278</v>
      </c>
      <c r="AB1185" s="20" t="s">
        <v>54</v>
      </c>
      <c r="AC1185" s="20" t="s">
        <v>167</v>
      </c>
      <c r="AD1185" s="20" t="s">
        <v>56</v>
      </c>
      <c r="AE1185" s="20" t="s">
        <v>851</v>
      </c>
      <c r="AF1185" t="e">
        <f>VLOOKUP(L1185,Contactos!B:B,1,0)</f>
        <v>#N/A</v>
      </c>
    </row>
    <row r="1186" spans="1:32" ht="63.75" x14ac:dyDescent="0.2">
      <c r="A1186" s="4">
        <f t="shared" si="55"/>
        <v>1184</v>
      </c>
      <c r="B1186" s="4" t="str">
        <f t="shared" si="56"/>
        <v>B010-00018737</v>
      </c>
      <c r="C1186" s="4" t="str">
        <f>IFERROR(VLOOKUP(F1186,Tablas!$A$1:$B$3,2,0),"")</f>
        <v>Boleta</v>
      </c>
      <c r="D1186" s="4" t="str">
        <f t="shared" si="57"/>
        <v>Ecom - CONTADO / CASH - PE 2098 TEL: 998257145 Basado en Pedidos de client</v>
      </c>
      <c r="E1186" s="19">
        <v>45412</v>
      </c>
      <c r="F1186" s="20" t="s">
        <v>842</v>
      </c>
      <c r="G1186" s="20" t="s">
        <v>4330</v>
      </c>
      <c r="H1186" s="20" t="s">
        <v>44</v>
      </c>
      <c r="I1186" s="20" t="s">
        <v>45</v>
      </c>
      <c r="J1186" s="20" t="s">
        <v>1259</v>
      </c>
      <c r="K1186" s="20" t="s">
        <v>1260</v>
      </c>
      <c r="L1186" s="20" t="s">
        <v>1261</v>
      </c>
      <c r="M1186" s="20"/>
      <c r="N1186" s="21">
        <v>71.099999999999994</v>
      </c>
      <c r="O1186" s="21">
        <v>0</v>
      </c>
      <c r="P1186" s="20"/>
      <c r="Q1186" s="19">
        <v>45412</v>
      </c>
      <c r="R1186" s="20"/>
      <c r="S1186" s="19">
        <v>45412</v>
      </c>
      <c r="T1186" s="20" t="s">
        <v>49</v>
      </c>
      <c r="U1186" s="20">
        <v>957305</v>
      </c>
      <c r="V1186" s="20">
        <v>240001213</v>
      </c>
      <c r="W1186" s="20" t="s">
        <v>847</v>
      </c>
      <c r="X1186" s="20" t="s">
        <v>305</v>
      </c>
      <c r="Y1186" s="20" t="s">
        <v>52</v>
      </c>
      <c r="Z1186" s="20" t="s">
        <v>4331</v>
      </c>
      <c r="AA1186" s="20" t="s">
        <v>1263</v>
      </c>
      <c r="AB1186" s="20" t="s">
        <v>863</v>
      </c>
      <c r="AC1186" s="20" t="s">
        <v>689</v>
      </c>
      <c r="AD1186" s="20" t="s">
        <v>56</v>
      </c>
      <c r="AE1186" s="20" t="s">
        <v>864</v>
      </c>
      <c r="AF1186" t="e">
        <f>VLOOKUP(L1186,Contactos!B:B,1,0)</f>
        <v>#N/A</v>
      </c>
    </row>
    <row r="1187" spans="1:32" ht="51" x14ac:dyDescent="0.2">
      <c r="A1187" s="4">
        <f t="shared" si="55"/>
        <v>1185</v>
      </c>
      <c r="B1187" s="4" t="str">
        <f t="shared" si="56"/>
        <v>B010-00018704</v>
      </c>
      <c r="C1187" s="4" t="str">
        <f>IFERROR(VLOOKUP(F1187,Tablas!$A$1:$B$3,2,0),"")</f>
        <v>Boleta</v>
      </c>
      <c r="D1187" s="4" t="str">
        <f t="shared" si="57"/>
        <v>Ripley - CONTADO / CASH - PE 2041 RIPLEY Basado en Entregas 09-0007-00000102</v>
      </c>
      <c r="E1187" s="19">
        <v>45411</v>
      </c>
      <c r="F1187" s="20" t="s">
        <v>842</v>
      </c>
      <c r="G1187" s="20" t="s">
        <v>4332</v>
      </c>
      <c r="H1187" s="20" t="s">
        <v>44</v>
      </c>
      <c r="I1187" s="20" t="s">
        <v>45</v>
      </c>
      <c r="J1187" s="20" t="s">
        <v>4333</v>
      </c>
      <c r="K1187" s="20" t="s">
        <v>4334</v>
      </c>
      <c r="L1187" s="20" t="s">
        <v>4335</v>
      </c>
      <c r="M1187" s="20"/>
      <c r="N1187" s="21">
        <v>71.260000000000005</v>
      </c>
      <c r="O1187" s="21">
        <v>0</v>
      </c>
      <c r="P1187" s="20"/>
      <c r="Q1187" s="19">
        <v>45411</v>
      </c>
      <c r="R1187" s="20"/>
      <c r="S1187" s="19">
        <v>45411</v>
      </c>
      <c r="T1187" s="20" t="s">
        <v>49</v>
      </c>
      <c r="U1187" s="20">
        <v>956749</v>
      </c>
      <c r="V1187" s="20">
        <v>240001180</v>
      </c>
      <c r="W1187" s="20" t="s">
        <v>847</v>
      </c>
      <c r="X1187" s="20" t="s">
        <v>274</v>
      </c>
      <c r="Y1187" s="20" t="s">
        <v>52</v>
      </c>
      <c r="Z1187" s="20" t="s">
        <v>4336</v>
      </c>
      <c r="AA1187" s="20" t="s">
        <v>4337</v>
      </c>
      <c r="AB1187" s="20" t="s">
        <v>54</v>
      </c>
      <c r="AC1187" s="20" t="s">
        <v>167</v>
      </c>
      <c r="AD1187" s="20" t="s">
        <v>56</v>
      </c>
      <c r="AE1187" s="20" t="s">
        <v>2574</v>
      </c>
      <c r="AF1187" t="e">
        <f>VLOOKUP(L1187,Contactos!B:B,1,0)</f>
        <v>#N/A</v>
      </c>
    </row>
    <row r="1188" spans="1:32" ht="51" x14ac:dyDescent="0.2">
      <c r="A1188" s="4">
        <f t="shared" si="55"/>
        <v>1186</v>
      </c>
      <c r="B1188" s="4" t="str">
        <f t="shared" si="56"/>
        <v>B010-00018909</v>
      </c>
      <c r="C1188" s="4" t="str">
        <f>IFERROR(VLOOKUP(F1188,Tablas!$A$1:$B$3,2,0),"")</f>
        <v>Boleta</v>
      </c>
      <c r="D1188" s="4" t="str">
        <f t="shared" si="57"/>
        <v>Ripley - CONTADO / CASH - PE 2446 RIPLEY Basado en Entregas 09-0007-00000469</v>
      </c>
      <c r="E1188" s="19">
        <v>45433</v>
      </c>
      <c r="F1188" s="20" t="s">
        <v>842</v>
      </c>
      <c r="G1188" s="20" t="s">
        <v>4338</v>
      </c>
      <c r="H1188" s="20" t="s">
        <v>44</v>
      </c>
      <c r="I1188" s="20" t="s">
        <v>45</v>
      </c>
      <c r="J1188" s="20" t="s">
        <v>4339</v>
      </c>
      <c r="K1188" s="20" t="s">
        <v>4340</v>
      </c>
      <c r="L1188" s="20" t="s">
        <v>4341</v>
      </c>
      <c r="M1188" s="20"/>
      <c r="N1188" s="21">
        <v>71.260000000000005</v>
      </c>
      <c r="O1188" s="21">
        <v>0</v>
      </c>
      <c r="P1188" s="20"/>
      <c r="Q1188" s="19">
        <v>45433</v>
      </c>
      <c r="R1188" s="20"/>
      <c r="S1188" s="19">
        <v>45433</v>
      </c>
      <c r="T1188" s="20" t="s">
        <v>49</v>
      </c>
      <c r="U1188" s="20">
        <v>967692</v>
      </c>
      <c r="V1188" s="20">
        <v>240001387</v>
      </c>
      <c r="W1188" s="20" t="s">
        <v>847</v>
      </c>
      <c r="X1188" s="20" t="s">
        <v>274</v>
      </c>
      <c r="Y1188" s="20" t="s">
        <v>52</v>
      </c>
      <c r="Z1188" s="20" t="s">
        <v>4342</v>
      </c>
      <c r="AA1188" s="20" t="s">
        <v>4343</v>
      </c>
      <c r="AB1188" s="20" t="s">
        <v>167</v>
      </c>
      <c r="AC1188" s="20" t="s">
        <v>167</v>
      </c>
      <c r="AD1188" s="20" t="s">
        <v>56</v>
      </c>
      <c r="AE1188" s="20" t="s">
        <v>2574</v>
      </c>
      <c r="AF1188" t="e">
        <f>VLOOKUP(L1188,Contactos!B:B,1,0)</f>
        <v>#N/A</v>
      </c>
    </row>
    <row r="1189" spans="1:32" ht="51" x14ac:dyDescent="0.2">
      <c r="A1189" s="4">
        <f t="shared" si="55"/>
        <v>1187</v>
      </c>
      <c r="B1189" s="4" t="str">
        <f t="shared" si="56"/>
        <v>B010-00018881</v>
      </c>
      <c r="C1189" s="4" t="str">
        <f>IFERROR(VLOOKUP(F1189,Tablas!$A$1:$B$3,2,0),"")</f>
        <v>Boleta</v>
      </c>
      <c r="D1189" s="4" t="str">
        <f t="shared" si="57"/>
        <v>Ripley - CONTADO / CASH - PE 2401 RIPLEY Basado en Entregas 09-0007-00000425</v>
      </c>
      <c r="E1189" s="19">
        <v>45428</v>
      </c>
      <c r="F1189" s="20" t="s">
        <v>842</v>
      </c>
      <c r="G1189" s="20" t="s">
        <v>4344</v>
      </c>
      <c r="H1189" s="20" t="s">
        <v>44</v>
      </c>
      <c r="I1189" s="20" t="s">
        <v>45</v>
      </c>
      <c r="J1189" s="20" t="s">
        <v>4345</v>
      </c>
      <c r="K1189" s="20" t="s">
        <v>4346</v>
      </c>
      <c r="L1189" s="20" t="s">
        <v>4347</v>
      </c>
      <c r="M1189" s="20"/>
      <c r="N1189" s="21">
        <v>71.260000000000005</v>
      </c>
      <c r="O1189" s="21">
        <v>0</v>
      </c>
      <c r="P1189" s="20"/>
      <c r="Q1189" s="19">
        <v>45428</v>
      </c>
      <c r="R1189" s="20"/>
      <c r="S1189" s="19">
        <v>45428</v>
      </c>
      <c r="T1189" s="20" t="s">
        <v>49</v>
      </c>
      <c r="U1189" s="20">
        <v>964956</v>
      </c>
      <c r="V1189" s="20">
        <v>240001359</v>
      </c>
      <c r="W1189" s="20" t="s">
        <v>847</v>
      </c>
      <c r="X1189" s="20" t="s">
        <v>274</v>
      </c>
      <c r="Y1189" s="20" t="s">
        <v>52</v>
      </c>
      <c r="Z1189" s="20" t="s">
        <v>4348</v>
      </c>
      <c r="AA1189" s="20" t="s">
        <v>4349</v>
      </c>
      <c r="AB1189" s="20" t="s">
        <v>2446</v>
      </c>
      <c r="AC1189" s="20" t="s">
        <v>167</v>
      </c>
      <c r="AD1189" s="20" t="s">
        <v>56</v>
      </c>
      <c r="AE1189" s="20" t="s">
        <v>2574</v>
      </c>
      <c r="AF1189" t="e">
        <f>VLOOKUP(L1189,Contactos!B:B,1,0)</f>
        <v>#N/A</v>
      </c>
    </row>
    <row r="1190" spans="1:32" ht="63.75" x14ac:dyDescent="0.2">
      <c r="A1190" s="4">
        <f t="shared" si="55"/>
        <v>1188</v>
      </c>
      <c r="B1190" s="4" t="str">
        <f t="shared" si="56"/>
        <v>B010-00018214</v>
      </c>
      <c r="C1190" s="4" t="str">
        <f>IFERROR(VLOOKUP(F1190,Tablas!$A$1:$B$3,2,0),"")</f>
        <v>Boleta</v>
      </c>
      <c r="D1190" s="4" t="str">
        <f t="shared" si="57"/>
        <v>Ecom - CONTADO / CASH - PE 1254 TEL: 942794152 Basado en Pedidos de client</v>
      </c>
      <c r="E1190" s="19">
        <v>45369</v>
      </c>
      <c r="F1190" s="20" t="s">
        <v>842</v>
      </c>
      <c r="G1190" s="20" t="s">
        <v>4350</v>
      </c>
      <c r="H1190" s="20" t="s">
        <v>44</v>
      </c>
      <c r="I1190" s="20" t="s">
        <v>45</v>
      </c>
      <c r="J1190" s="20" t="s">
        <v>4351</v>
      </c>
      <c r="K1190" s="20" t="s">
        <v>4352</v>
      </c>
      <c r="L1190" s="20" t="s">
        <v>4353</v>
      </c>
      <c r="M1190" s="20"/>
      <c r="N1190" s="21">
        <v>71.650000000000006</v>
      </c>
      <c r="O1190" s="21">
        <v>0</v>
      </c>
      <c r="P1190" s="20"/>
      <c r="Q1190" s="19">
        <v>45369</v>
      </c>
      <c r="R1190" s="20"/>
      <c r="S1190" s="19">
        <v>45369</v>
      </c>
      <c r="T1190" s="20" t="s">
        <v>49</v>
      </c>
      <c r="U1190" s="20">
        <v>934303</v>
      </c>
      <c r="V1190" s="20">
        <v>240000689</v>
      </c>
      <c r="W1190" s="20" t="s">
        <v>847</v>
      </c>
      <c r="X1190" s="20" t="s">
        <v>274</v>
      </c>
      <c r="Y1190" s="20" t="s">
        <v>52</v>
      </c>
      <c r="Z1190" s="20" t="s">
        <v>4354</v>
      </c>
      <c r="AA1190" s="20" t="s">
        <v>4355</v>
      </c>
      <c r="AB1190" s="20" t="s">
        <v>963</v>
      </c>
      <c r="AC1190" s="20" t="s">
        <v>689</v>
      </c>
      <c r="AD1190" s="20" t="s">
        <v>56</v>
      </c>
      <c r="AE1190" s="20" t="s">
        <v>864</v>
      </c>
      <c r="AF1190" t="e">
        <f>VLOOKUP(L1190,Contactos!B:B,1,0)</f>
        <v>#N/A</v>
      </c>
    </row>
    <row r="1191" spans="1:32" ht="51" x14ac:dyDescent="0.2">
      <c r="A1191" s="4">
        <f t="shared" si="55"/>
        <v>1189</v>
      </c>
      <c r="B1191" s="4" t="str">
        <f t="shared" si="56"/>
        <v>B010-00019965</v>
      </c>
      <c r="C1191" s="4" t="str">
        <f>IFERROR(VLOOKUP(F1191,Tablas!$A$1:$B$3,2,0),"")</f>
        <v>Boleta</v>
      </c>
      <c r="D1191" s="4" t="str">
        <f t="shared" si="57"/>
        <v>Ecom - CONTADO / CASH - PE 4061 TEL: 948624563 ENVÍO Basado en Entregas 09</v>
      </c>
      <c r="E1191" s="19">
        <v>45517</v>
      </c>
      <c r="F1191" s="20" t="s">
        <v>842</v>
      </c>
      <c r="G1191" s="20" t="s">
        <v>4356</v>
      </c>
      <c r="H1191" s="20" t="s">
        <v>44</v>
      </c>
      <c r="I1191" s="20" t="s">
        <v>45</v>
      </c>
      <c r="J1191" s="20" t="s">
        <v>4357</v>
      </c>
      <c r="K1191" s="20" t="s">
        <v>4358</v>
      </c>
      <c r="L1191" s="20" t="s">
        <v>4359</v>
      </c>
      <c r="M1191" s="20"/>
      <c r="N1191" s="21">
        <v>71.66</v>
      </c>
      <c r="O1191" s="21">
        <v>0</v>
      </c>
      <c r="P1191" s="20"/>
      <c r="Q1191" s="19">
        <v>45517</v>
      </c>
      <c r="R1191" s="20"/>
      <c r="S1191" s="19">
        <v>45517</v>
      </c>
      <c r="T1191" s="20" t="s">
        <v>49</v>
      </c>
      <c r="U1191" s="20">
        <v>1007111</v>
      </c>
      <c r="V1191" s="20">
        <v>240002501</v>
      </c>
      <c r="W1191" s="20" t="s">
        <v>847</v>
      </c>
      <c r="X1191" s="20" t="s">
        <v>305</v>
      </c>
      <c r="Y1191" s="20" t="s">
        <v>52</v>
      </c>
      <c r="Z1191" s="20" t="s">
        <v>4360</v>
      </c>
      <c r="AA1191" s="20" t="s">
        <v>4361</v>
      </c>
      <c r="AB1191" s="20" t="s">
        <v>4362</v>
      </c>
      <c r="AC1191" s="20" t="s">
        <v>167</v>
      </c>
      <c r="AD1191" s="20" t="s">
        <v>56</v>
      </c>
      <c r="AE1191" s="20" t="s">
        <v>864</v>
      </c>
      <c r="AF1191" t="e">
        <f>VLOOKUP(L1191,Contactos!B:B,1,0)</f>
        <v>#N/A</v>
      </c>
    </row>
    <row r="1192" spans="1:32" ht="63.75" x14ac:dyDescent="0.2">
      <c r="A1192" s="4">
        <f t="shared" si="55"/>
        <v>1190</v>
      </c>
      <c r="B1192" s="4" t="str">
        <f t="shared" si="56"/>
        <v>B010-00017096</v>
      </c>
      <c r="C1192" s="4" t="str">
        <f>IFERROR(VLOOKUP(F1192,Tablas!$A$1:$B$3,2,0),"")</f>
        <v>Boleta</v>
      </c>
      <c r="D1192" s="4" t="str">
        <f t="shared" si="57"/>
        <v>Falabella - CONTADO / CASH - PE 5452 FALABELLA Basado en Entregas 09-0010-00058</v>
      </c>
      <c r="E1192" s="19">
        <v>45281</v>
      </c>
      <c r="F1192" s="20" t="s">
        <v>842</v>
      </c>
      <c r="G1192" s="20" t="s">
        <v>4363</v>
      </c>
      <c r="H1192" s="20" t="s">
        <v>44</v>
      </c>
      <c r="I1192" s="20" t="s">
        <v>45</v>
      </c>
      <c r="J1192" s="20" t="s">
        <v>4364</v>
      </c>
      <c r="K1192" s="20" t="s">
        <v>4365</v>
      </c>
      <c r="L1192" s="20" t="s">
        <v>4366</v>
      </c>
      <c r="M1192" s="20"/>
      <c r="N1192" s="21">
        <v>72.19</v>
      </c>
      <c r="O1192" s="21">
        <v>0</v>
      </c>
      <c r="P1192" s="20"/>
      <c r="Q1192" s="19">
        <v>45281</v>
      </c>
      <c r="R1192" s="20"/>
      <c r="S1192" s="19">
        <v>45281</v>
      </c>
      <c r="T1192" s="20" t="s">
        <v>49</v>
      </c>
      <c r="U1192" s="20">
        <v>892061</v>
      </c>
      <c r="V1192" s="20">
        <v>230003411</v>
      </c>
      <c r="W1192" s="20" t="s">
        <v>847</v>
      </c>
      <c r="X1192" s="20" t="s">
        <v>274</v>
      </c>
      <c r="Y1192" s="20" t="s">
        <v>52</v>
      </c>
      <c r="Z1192" s="20" t="s">
        <v>4367</v>
      </c>
      <c r="AA1192" s="20" t="s">
        <v>4368</v>
      </c>
      <c r="AB1192" s="20" t="s">
        <v>4369</v>
      </c>
      <c r="AC1192" s="20" t="s">
        <v>2671</v>
      </c>
      <c r="AD1192" s="20" t="s">
        <v>56</v>
      </c>
      <c r="AE1192" s="20" t="s">
        <v>1838</v>
      </c>
      <c r="AF1192" t="e">
        <f>VLOOKUP(L1192,Contactos!B:B,1,0)</f>
        <v>#N/A</v>
      </c>
    </row>
    <row r="1193" spans="1:32" ht="25.5" x14ac:dyDescent="0.2">
      <c r="A1193" s="4">
        <f t="shared" si="55"/>
        <v>1191</v>
      </c>
      <c r="B1193" s="4" t="str">
        <f t="shared" si="56"/>
        <v/>
      </c>
      <c r="C1193" s="4" t="str">
        <f>IFERROR(VLOOKUP(F1193,Tablas!$A$1:$B$3,2,0),"")</f>
        <v/>
      </c>
      <c r="D1193" s="4" t="str">
        <f t="shared" si="57"/>
        <v xml:space="preserve"> - CONTADO ADELANTADO / CASH IN ADVANCE - Dif. en cambio</v>
      </c>
      <c r="E1193" s="19">
        <v>45382</v>
      </c>
      <c r="F1193" s="20" t="s">
        <v>27</v>
      </c>
      <c r="G1193" s="20"/>
      <c r="H1193" s="20" t="s">
        <v>29</v>
      </c>
      <c r="I1193" s="20" t="s">
        <v>30</v>
      </c>
      <c r="J1193" s="20" t="s">
        <v>285</v>
      </c>
      <c r="K1193" s="20" t="s">
        <v>285</v>
      </c>
      <c r="L1193" s="20" t="s">
        <v>286</v>
      </c>
      <c r="M1193" s="20" t="s">
        <v>33</v>
      </c>
      <c r="N1193" s="21">
        <v>72.39</v>
      </c>
      <c r="O1193" s="21">
        <v>0</v>
      </c>
      <c r="P1193" s="20"/>
      <c r="Q1193" s="19">
        <v>45382</v>
      </c>
      <c r="R1193" s="20"/>
      <c r="S1193" s="20"/>
      <c r="T1193" s="20" t="s">
        <v>70</v>
      </c>
      <c r="U1193" s="20">
        <v>974262</v>
      </c>
      <c r="V1193" s="20">
        <v>240013707</v>
      </c>
      <c r="W1193" s="20" t="s">
        <v>50</v>
      </c>
      <c r="X1193" s="20" t="s">
        <v>841</v>
      </c>
      <c r="Y1193" s="20" t="s">
        <v>37</v>
      </c>
      <c r="Z1193" s="20" t="s">
        <v>63</v>
      </c>
      <c r="AA1193" s="20" t="s">
        <v>288</v>
      </c>
      <c r="AB1193" s="20" t="s">
        <v>289</v>
      </c>
      <c r="AC1193" s="20" t="s">
        <v>290</v>
      </c>
      <c r="AD1193" s="20" t="s">
        <v>291</v>
      </c>
      <c r="AE1193" s="20"/>
      <c r="AF1193" t="str">
        <f>VLOOKUP(L1193,Contactos!B:B,1,0)</f>
        <v>SUPERIORVET, INC.</v>
      </c>
    </row>
    <row r="1194" spans="1:32" ht="63.75" x14ac:dyDescent="0.2">
      <c r="A1194" s="4">
        <f t="shared" si="55"/>
        <v>1192</v>
      </c>
      <c r="B1194" s="4" t="str">
        <f t="shared" si="56"/>
        <v>B010-00019634</v>
      </c>
      <c r="C1194" s="4" t="str">
        <f>IFERROR(VLOOKUP(F1194,Tablas!$A$1:$B$3,2,0),"")</f>
        <v>Boleta</v>
      </c>
      <c r="D1194" s="4" t="str">
        <f t="shared" si="57"/>
        <v>Ecom - CONTADO / CASH - PE 3639 TEL: 997525619 RECOJO Basado en Pedidos de</v>
      </c>
      <c r="E1194" s="19">
        <v>45495</v>
      </c>
      <c r="F1194" s="20" t="s">
        <v>842</v>
      </c>
      <c r="G1194" s="20" t="s">
        <v>4370</v>
      </c>
      <c r="H1194" s="20" t="s">
        <v>44</v>
      </c>
      <c r="I1194" s="20" t="s">
        <v>45</v>
      </c>
      <c r="J1194" s="20" t="s">
        <v>884</v>
      </c>
      <c r="K1194" s="20" t="s">
        <v>885</v>
      </c>
      <c r="L1194" s="20" t="s">
        <v>886</v>
      </c>
      <c r="M1194" s="20"/>
      <c r="N1194" s="21">
        <v>72.72</v>
      </c>
      <c r="O1194" s="21">
        <v>0</v>
      </c>
      <c r="P1194" s="20"/>
      <c r="Q1194" s="19">
        <v>45495</v>
      </c>
      <c r="R1194" s="20"/>
      <c r="S1194" s="19">
        <v>45495</v>
      </c>
      <c r="T1194" s="20" t="s">
        <v>49</v>
      </c>
      <c r="U1194" s="20">
        <v>997376</v>
      </c>
      <c r="V1194" s="20">
        <v>240002169</v>
      </c>
      <c r="W1194" s="20" t="s">
        <v>847</v>
      </c>
      <c r="X1194" s="20" t="s">
        <v>274</v>
      </c>
      <c r="Y1194" s="20" t="s">
        <v>52</v>
      </c>
      <c r="Z1194" s="20" t="s">
        <v>4371</v>
      </c>
      <c r="AA1194" s="20" t="s">
        <v>353</v>
      </c>
      <c r="AB1194" s="20" t="s">
        <v>54</v>
      </c>
      <c r="AC1194" s="20" t="s">
        <v>167</v>
      </c>
      <c r="AD1194" s="20" t="s">
        <v>56</v>
      </c>
      <c r="AE1194" s="20" t="s">
        <v>864</v>
      </c>
      <c r="AF1194" t="e">
        <f>VLOOKUP(L1194,Contactos!B:B,1,0)</f>
        <v>#N/A</v>
      </c>
    </row>
    <row r="1195" spans="1:32" ht="63.75" x14ac:dyDescent="0.2">
      <c r="A1195" s="4">
        <f t="shared" si="55"/>
        <v>1193</v>
      </c>
      <c r="B1195" s="4" t="str">
        <f t="shared" si="56"/>
        <v>B010-00018920</v>
      </c>
      <c r="C1195" s="4" t="str">
        <f>IFERROR(VLOOKUP(F1195,Tablas!$A$1:$B$3,2,0),"")</f>
        <v>Boleta</v>
      </c>
      <c r="D1195" s="4" t="str">
        <f t="shared" si="57"/>
        <v>Falabella - CONTADO / CASH - PE 2478 FALABELLA Basado en Entregas 09-0007-00000</v>
      </c>
      <c r="E1195" s="19">
        <v>45433</v>
      </c>
      <c r="F1195" s="20" t="s">
        <v>842</v>
      </c>
      <c r="G1195" s="20" t="s">
        <v>4372</v>
      </c>
      <c r="H1195" s="20" t="s">
        <v>44</v>
      </c>
      <c r="I1195" s="20" t="s">
        <v>45</v>
      </c>
      <c r="J1195" s="20" t="s">
        <v>4373</v>
      </c>
      <c r="K1195" s="20" t="s">
        <v>4374</v>
      </c>
      <c r="L1195" s="20" t="s">
        <v>4375</v>
      </c>
      <c r="M1195" s="20"/>
      <c r="N1195" s="21">
        <v>72.900000000000006</v>
      </c>
      <c r="O1195" s="21">
        <v>0</v>
      </c>
      <c r="P1195" s="20"/>
      <c r="Q1195" s="19">
        <v>45433</v>
      </c>
      <c r="R1195" s="20"/>
      <c r="S1195" s="19">
        <v>45433</v>
      </c>
      <c r="T1195" s="20" t="s">
        <v>49</v>
      </c>
      <c r="U1195" s="20">
        <v>968091</v>
      </c>
      <c r="V1195" s="20">
        <v>240001398</v>
      </c>
      <c r="W1195" s="20" t="s">
        <v>847</v>
      </c>
      <c r="X1195" s="20" t="s">
        <v>274</v>
      </c>
      <c r="Y1195" s="20" t="s">
        <v>52</v>
      </c>
      <c r="Z1195" s="20" t="s">
        <v>4376</v>
      </c>
      <c r="AA1195" s="20" t="s">
        <v>4377</v>
      </c>
      <c r="AB1195" s="20" t="s">
        <v>756</v>
      </c>
      <c r="AC1195" s="20" t="s">
        <v>167</v>
      </c>
      <c r="AD1195" s="20" t="s">
        <v>56</v>
      </c>
      <c r="AE1195" s="20" t="s">
        <v>1838</v>
      </c>
      <c r="AF1195" t="e">
        <f>VLOOKUP(L1195,Contactos!B:B,1,0)</f>
        <v>#N/A</v>
      </c>
    </row>
    <row r="1196" spans="1:32" ht="63.75" x14ac:dyDescent="0.2">
      <c r="A1196" s="4">
        <f t="shared" si="55"/>
        <v>1194</v>
      </c>
      <c r="B1196" s="4" t="str">
        <f t="shared" si="56"/>
        <v>B010-00018837</v>
      </c>
      <c r="C1196" s="4" t="str">
        <f>IFERROR(VLOOKUP(F1196,Tablas!$A$1:$B$3,2,0),"")</f>
        <v>Boleta</v>
      </c>
      <c r="D1196" s="4" t="str">
        <f t="shared" si="57"/>
        <v>Falabella - CONTADO / CASH - PE 2280 FALABELLA Basado en Entregas 09-0007-00000</v>
      </c>
      <c r="E1196" s="19">
        <v>45425</v>
      </c>
      <c r="F1196" s="20" t="s">
        <v>842</v>
      </c>
      <c r="G1196" s="20" t="s">
        <v>4378</v>
      </c>
      <c r="H1196" s="20" t="s">
        <v>44</v>
      </c>
      <c r="I1196" s="20" t="s">
        <v>45</v>
      </c>
      <c r="J1196" s="20" t="s">
        <v>4379</v>
      </c>
      <c r="K1196" s="20" t="s">
        <v>4380</v>
      </c>
      <c r="L1196" s="20" t="s">
        <v>4381</v>
      </c>
      <c r="M1196" s="20"/>
      <c r="N1196" s="21">
        <v>72.900000000000006</v>
      </c>
      <c r="O1196" s="21">
        <v>0</v>
      </c>
      <c r="P1196" s="20"/>
      <c r="Q1196" s="19">
        <v>45425</v>
      </c>
      <c r="R1196" s="20"/>
      <c r="S1196" s="19">
        <v>45425</v>
      </c>
      <c r="T1196" s="20" t="s">
        <v>49</v>
      </c>
      <c r="U1196" s="20">
        <v>962451</v>
      </c>
      <c r="V1196" s="20">
        <v>240001315</v>
      </c>
      <c r="W1196" s="20" t="s">
        <v>847</v>
      </c>
      <c r="X1196" s="20" t="s">
        <v>274</v>
      </c>
      <c r="Y1196" s="20" t="s">
        <v>52</v>
      </c>
      <c r="Z1196" s="20" t="s">
        <v>4382</v>
      </c>
      <c r="AA1196" s="20" t="s">
        <v>4383</v>
      </c>
      <c r="AB1196" s="20" t="s">
        <v>3456</v>
      </c>
      <c r="AC1196" s="20" t="s">
        <v>167</v>
      </c>
      <c r="AD1196" s="20" t="s">
        <v>56</v>
      </c>
      <c r="AE1196" s="20" t="s">
        <v>1838</v>
      </c>
      <c r="AF1196" t="e">
        <f>VLOOKUP(L1196,Contactos!B:B,1,0)</f>
        <v>#N/A</v>
      </c>
    </row>
    <row r="1197" spans="1:32" ht="63.75" x14ac:dyDescent="0.2">
      <c r="A1197" s="4">
        <f t="shared" si="55"/>
        <v>1195</v>
      </c>
      <c r="B1197" s="4" t="str">
        <f t="shared" si="56"/>
        <v>B010-00016998</v>
      </c>
      <c r="C1197" s="4" t="str">
        <f>IFERROR(VLOOKUP(F1197,Tablas!$A$1:$B$3,2,0),"")</f>
        <v>Boleta</v>
      </c>
      <c r="D1197" s="4" t="str">
        <f t="shared" si="57"/>
        <v>Falabella - CONTADO / CASH - PE 5216 FALABELLA Basado en Entregas 09-0010-00057</v>
      </c>
      <c r="E1197" s="19">
        <v>45271</v>
      </c>
      <c r="F1197" s="20" t="s">
        <v>842</v>
      </c>
      <c r="G1197" s="20" t="s">
        <v>4384</v>
      </c>
      <c r="H1197" s="20" t="s">
        <v>44</v>
      </c>
      <c r="I1197" s="20" t="s">
        <v>45</v>
      </c>
      <c r="J1197" s="20" t="s">
        <v>4385</v>
      </c>
      <c r="K1197" s="20" t="s">
        <v>4386</v>
      </c>
      <c r="L1197" s="20" t="s">
        <v>4387</v>
      </c>
      <c r="M1197" s="20"/>
      <c r="N1197" s="21">
        <v>72.900000000000006</v>
      </c>
      <c r="O1197" s="21">
        <v>0</v>
      </c>
      <c r="P1197" s="20"/>
      <c r="Q1197" s="19">
        <v>45271</v>
      </c>
      <c r="R1197" s="20"/>
      <c r="S1197" s="19">
        <v>45271</v>
      </c>
      <c r="T1197" s="20" t="s">
        <v>49</v>
      </c>
      <c r="U1197" s="20">
        <v>886739</v>
      </c>
      <c r="V1197" s="20">
        <v>230003312</v>
      </c>
      <c r="W1197" s="20" t="s">
        <v>847</v>
      </c>
      <c r="X1197" s="20" t="s">
        <v>274</v>
      </c>
      <c r="Y1197" s="20" t="s">
        <v>52</v>
      </c>
      <c r="Z1197" s="20" t="s">
        <v>4388</v>
      </c>
      <c r="AA1197" s="20" t="s">
        <v>4389</v>
      </c>
      <c r="AB1197" s="20" t="s">
        <v>309</v>
      </c>
      <c r="AC1197" s="20" t="s">
        <v>309</v>
      </c>
      <c r="AD1197" s="20" t="s">
        <v>56</v>
      </c>
      <c r="AE1197" s="20" t="s">
        <v>1838</v>
      </c>
      <c r="AF1197" t="e">
        <f>VLOOKUP(L1197,Contactos!B:B,1,0)</f>
        <v>#N/A</v>
      </c>
    </row>
    <row r="1198" spans="1:32" ht="63.75" x14ac:dyDescent="0.2">
      <c r="A1198" s="4">
        <f t="shared" si="55"/>
        <v>1196</v>
      </c>
      <c r="B1198" s="4" t="str">
        <f t="shared" si="56"/>
        <v>B010-00019279</v>
      </c>
      <c r="C1198" s="4" t="str">
        <f>IFERROR(VLOOKUP(F1198,Tablas!$A$1:$B$3,2,0),"")</f>
        <v>Boleta</v>
      </c>
      <c r="D1198" s="4" t="str">
        <f t="shared" si="57"/>
        <v>Falabella - CONTADO / CASH - PE 2953 FALABELLA Basado en Entregas 09-0007-00000</v>
      </c>
      <c r="E1198" s="19">
        <v>45460</v>
      </c>
      <c r="F1198" s="20" t="s">
        <v>842</v>
      </c>
      <c r="G1198" s="20" t="s">
        <v>4390</v>
      </c>
      <c r="H1198" s="20" t="s">
        <v>44</v>
      </c>
      <c r="I1198" s="20" t="s">
        <v>45</v>
      </c>
      <c r="J1198" s="20" t="s">
        <v>4391</v>
      </c>
      <c r="K1198" s="20" t="s">
        <v>4392</v>
      </c>
      <c r="L1198" s="20" t="s">
        <v>4393</v>
      </c>
      <c r="M1198" s="20"/>
      <c r="N1198" s="21">
        <v>72.900000000000006</v>
      </c>
      <c r="O1198" s="21">
        <v>0</v>
      </c>
      <c r="P1198" s="20"/>
      <c r="Q1198" s="19">
        <v>45460</v>
      </c>
      <c r="R1198" s="20"/>
      <c r="S1198" s="19">
        <v>45460</v>
      </c>
      <c r="T1198" s="20" t="s">
        <v>49</v>
      </c>
      <c r="U1198" s="20">
        <v>981982</v>
      </c>
      <c r="V1198" s="20">
        <v>240001814</v>
      </c>
      <c r="W1198" s="20" t="s">
        <v>847</v>
      </c>
      <c r="X1198" s="20" t="s">
        <v>274</v>
      </c>
      <c r="Y1198" s="20" t="s">
        <v>52</v>
      </c>
      <c r="Z1198" s="20" t="s">
        <v>4394</v>
      </c>
      <c r="AA1198" s="20" t="s">
        <v>4395</v>
      </c>
      <c r="AB1198" s="20" t="s">
        <v>4396</v>
      </c>
      <c r="AC1198" s="20" t="s">
        <v>741</v>
      </c>
      <c r="AD1198" s="20" t="s">
        <v>56</v>
      </c>
      <c r="AE1198" s="20" t="s">
        <v>1838</v>
      </c>
      <c r="AF1198" t="e">
        <f>VLOOKUP(L1198,Contactos!B:B,1,0)</f>
        <v>#N/A</v>
      </c>
    </row>
    <row r="1199" spans="1:32" ht="63.75" x14ac:dyDescent="0.2">
      <c r="A1199" s="4">
        <f t="shared" si="55"/>
        <v>1197</v>
      </c>
      <c r="B1199" s="4" t="str">
        <f t="shared" si="56"/>
        <v>B010-00019365</v>
      </c>
      <c r="C1199" s="4" t="str">
        <f>IFERROR(VLOOKUP(F1199,Tablas!$A$1:$B$3,2,0),"")</f>
        <v>Boleta</v>
      </c>
      <c r="D1199" s="4" t="str">
        <f t="shared" si="57"/>
        <v>Falabella - CONTADO / CASH - PE 3129 FALABELLA Basado en Entregas 09-0007-00001</v>
      </c>
      <c r="E1199" s="19">
        <v>45469</v>
      </c>
      <c r="F1199" s="20" t="s">
        <v>842</v>
      </c>
      <c r="G1199" s="20" t="s">
        <v>4397</v>
      </c>
      <c r="H1199" s="20" t="s">
        <v>44</v>
      </c>
      <c r="I1199" s="20" t="s">
        <v>45</v>
      </c>
      <c r="J1199" s="20" t="s">
        <v>4398</v>
      </c>
      <c r="K1199" s="20" t="s">
        <v>4399</v>
      </c>
      <c r="L1199" s="20" t="s">
        <v>4400</v>
      </c>
      <c r="M1199" s="20"/>
      <c r="N1199" s="21">
        <v>72.900000000000006</v>
      </c>
      <c r="O1199" s="21">
        <v>0</v>
      </c>
      <c r="P1199" s="20"/>
      <c r="Q1199" s="19">
        <v>45469</v>
      </c>
      <c r="R1199" s="20"/>
      <c r="S1199" s="19">
        <v>45469</v>
      </c>
      <c r="T1199" s="20" t="s">
        <v>49</v>
      </c>
      <c r="U1199" s="20">
        <v>986507</v>
      </c>
      <c r="V1199" s="20">
        <v>240001900</v>
      </c>
      <c r="W1199" s="20" t="s">
        <v>847</v>
      </c>
      <c r="X1199" s="20" t="s">
        <v>274</v>
      </c>
      <c r="Y1199" s="20" t="s">
        <v>52</v>
      </c>
      <c r="Z1199" s="20" t="s">
        <v>4401</v>
      </c>
      <c r="AA1199" s="20" t="s">
        <v>4402</v>
      </c>
      <c r="AB1199" s="20" t="s">
        <v>789</v>
      </c>
      <c r="AC1199" s="20" t="s">
        <v>167</v>
      </c>
      <c r="AD1199" s="20" t="s">
        <v>56</v>
      </c>
      <c r="AE1199" s="20" t="s">
        <v>1838</v>
      </c>
      <c r="AF1199" t="e">
        <f>VLOOKUP(L1199,Contactos!B:B,1,0)</f>
        <v>#N/A</v>
      </c>
    </row>
    <row r="1200" spans="1:32" ht="63.75" x14ac:dyDescent="0.2">
      <c r="A1200" s="4">
        <f t="shared" si="55"/>
        <v>1198</v>
      </c>
      <c r="B1200" s="4" t="str">
        <f t="shared" si="56"/>
        <v>B010-00019872</v>
      </c>
      <c r="C1200" s="4" t="str">
        <f>IFERROR(VLOOKUP(F1200,Tablas!$A$1:$B$3,2,0),"")</f>
        <v>Boleta</v>
      </c>
      <c r="D1200" s="4" t="str">
        <f t="shared" si="57"/>
        <v>Falabella - CONTADO / CASH - PE 3916 FALABELLA No 2543917078 Basado en Entregas</v>
      </c>
      <c r="E1200" s="19">
        <v>45509</v>
      </c>
      <c r="F1200" s="20" t="s">
        <v>842</v>
      </c>
      <c r="G1200" s="20" t="s">
        <v>4403</v>
      </c>
      <c r="H1200" s="20" t="s">
        <v>44</v>
      </c>
      <c r="I1200" s="20" t="s">
        <v>45</v>
      </c>
      <c r="J1200" s="20" t="s">
        <v>4404</v>
      </c>
      <c r="K1200" s="20" t="s">
        <v>4405</v>
      </c>
      <c r="L1200" s="20" t="s">
        <v>4406</v>
      </c>
      <c r="M1200" s="20"/>
      <c r="N1200" s="21">
        <v>72.900000000000006</v>
      </c>
      <c r="O1200" s="21">
        <v>0</v>
      </c>
      <c r="P1200" s="20"/>
      <c r="Q1200" s="19">
        <v>45509</v>
      </c>
      <c r="R1200" s="20"/>
      <c r="S1200" s="19">
        <v>45509</v>
      </c>
      <c r="T1200" s="20" t="s">
        <v>49</v>
      </c>
      <c r="U1200" s="20">
        <v>1004042</v>
      </c>
      <c r="V1200" s="20">
        <v>240002408</v>
      </c>
      <c r="W1200" s="20" t="s">
        <v>847</v>
      </c>
      <c r="X1200" s="20" t="s">
        <v>274</v>
      </c>
      <c r="Y1200" s="20" t="s">
        <v>4407</v>
      </c>
      <c r="Z1200" s="20" t="s">
        <v>4408</v>
      </c>
      <c r="AA1200" s="20" t="s">
        <v>372</v>
      </c>
      <c r="AB1200" s="20" t="s">
        <v>54</v>
      </c>
      <c r="AC1200" s="20" t="s">
        <v>167</v>
      </c>
      <c r="AD1200" s="20" t="s">
        <v>56</v>
      </c>
      <c r="AE1200" s="20" t="s">
        <v>1838</v>
      </c>
      <c r="AF1200" t="e">
        <f>VLOOKUP(L1200,Contactos!B:B,1,0)</f>
        <v>#N/A</v>
      </c>
    </row>
    <row r="1201" spans="1:32" ht="63.75" x14ac:dyDescent="0.2">
      <c r="A1201" s="4">
        <f t="shared" si="55"/>
        <v>1199</v>
      </c>
      <c r="B1201" s="4" t="str">
        <f t="shared" si="56"/>
        <v>B010-00017965</v>
      </c>
      <c r="C1201" s="4" t="str">
        <f>IFERROR(VLOOKUP(F1201,Tablas!$A$1:$B$3,2,0),"")</f>
        <v>Boleta</v>
      </c>
      <c r="D1201" s="4" t="str">
        <f t="shared" si="57"/>
        <v>Ecom - CONTADO / CASH - PE 0820 TEL: 935388244 Basado en Pedidos de client</v>
      </c>
      <c r="E1201" s="19">
        <v>45343</v>
      </c>
      <c r="F1201" s="20" t="s">
        <v>842</v>
      </c>
      <c r="G1201" s="20" t="s">
        <v>4409</v>
      </c>
      <c r="H1201" s="20" t="s">
        <v>44</v>
      </c>
      <c r="I1201" s="20" t="s">
        <v>45</v>
      </c>
      <c r="J1201" s="20" t="s">
        <v>4410</v>
      </c>
      <c r="K1201" s="20" t="s">
        <v>4411</v>
      </c>
      <c r="L1201" s="20" t="s">
        <v>4412</v>
      </c>
      <c r="M1201" s="20"/>
      <c r="N1201" s="21">
        <v>72.92</v>
      </c>
      <c r="O1201" s="21">
        <v>0</v>
      </c>
      <c r="P1201" s="20"/>
      <c r="Q1201" s="19">
        <v>45343</v>
      </c>
      <c r="R1201" s="20"/>
      <c r="S1201" s="19">
        <v>45343</v>
      </c>
      <c r="T1201" s="20" t="s">
        <v>49</v>
      </c>
      <c r="U1201" s="20">
        <v>923054</v>
      </c>
      <c r="V1201" s="20">
        <v>240000439</v>
      </c>
      <c r="W1201" s="20" t="s">
        <v>847</v>
      </c>
      <c r="X1201" s="20" t="s">
        <v>305</v>
      </c>
      <c r="Y1201" s="20" t="s">
        <v>52</v>
      </c>
      <c r="Z1201" s="20" t="s">
        <v>4413</v>
      </c>
      <c r="AA1201" s="20" t="s">
        <v>4414</v>
      </c>
      <c r="AB1201" s="20" t="s">
        <v>4415</v>
      </c>
      <c r="AC1201" s="20" t="s">
        <v>4416</v>
      </c>
      <c r="AD1201" s="20" t="s">
        <v>56</v>
      </c>
      <c r="AE1201" s="20" t="s">
        <v>864</v>
      </c>
      <c r="AF1201" t="e">
        <f>VLOOKUP(L1201,Contactos!B:B,1,0)</f>
        <v>#N/A</v>
      </c>
    </row>
    <row r="1202" spans="1:32" ht="38.25" x14ac:dyDescent="0.2">
      <c r="A1202" s="4">
        <f t="shared" si="55"/>
        <v>1200</v>
      </c>
      <c r="B1202" s="4" t="str">
        <f t="shared" si="56"/>
        <v>F010-00024406</v>
      </c>
      <c r="C1202" s="4" t="str">
        <f>IFERROR(VLOOKUP(F1202,Tablas!$A$1:$B$3,2,0),"")</f>
        <v>Factura</v>
      </c>
      <c r="D1202" s="4" t="str">
        <f t="shared" si="57"/>
        <v>Ecom - CONTADO / CASH - Facturas clientes - C10086928197</v>
      </c>
      <c r="E1202" s="19">
        <v>45393</v>
      </c>
      <c r="F1202" s="20" t="s">
        <v>1001</v>
      </c>
      <c r="G1202" s="20" t="s">
        <v>4417</v>
      </c>
      <c r="H1202" s="20" t="s">
        <v>44</v>
      </c>
      <c r="I1202" s="20" t="s">
        <v>45</v>
      </c>
      <c r="J1202" s="20" t="s">
        <v>4418</v>
      </c>
      <c r="K1202" s="20" t="s">
        <v>4419</v>
      </c>
      <c r="L1202" s="20" t="s">
        <v>4420</v>
      </c>
      <c r="M1202" s="20"/>
      <c r="N1202" s="21">
        <v>73.069999999999993</v>
      </c>
      <c r="O1202" s="21">
        <v>0</v>
      </c>
      <c r="P1202" s="20"/>
      <c r="Q1202" s="19">
        <v>45393</v>
      </c>
      <c r="R1202" s="20"/>
      <c r="S1202" s="19">
        <v>45393</v>
      </c>
      <c r="T1202" s="20" t="s">
        <v>49</v>
      </c>
      <c r="U1202" s="20">
        <v>944881</v>
      </c>
      <c r="V1202" s="20">
        <v>240000982</v>
      </c>
      <c r="W1202" s="20" t="s">
        <v>847</v>
      </c>
      <c r="X1202" s="20" t="s">
        <v>305</v>
      </c>
      <c r="Y1202" s="20" t="s">
        <v>52</v>
      </c>
      <c r="Z1202" s="20" t="s">
        <v>4421</v>
      </c>
      <c r="AA1202" s="20" t="s">
        <v>4422</v>
      </c>
      <c r="AB1202" s="20"/>
      <c r="AC1202" s="20"/>
      <c r="AD1202" s="20" t="s">
        <v>56</v>
      </c>
      <c r="AE1202" s="20" t="s">
        <v>864</v>
      </c>
      <c r="AF1202" t="e">
        <f>VLOOKUP(L1202,Contactos!B:B,1,0)</f>
        <v>#N/A</v>
      </c>
    </row>
    <row r="1203" spans="1:32" ht="51" x14ac:dyDescent="0.2">
      <c r="A1203" s="4">
        <f t="shared" si="55"/>
        <v>1201</v>
      </c>
      <c r="B1203" s="4" t="str">
        <f t="shared" si="56"/>
        <v>B010-00019342</v>
      </c>
      <c r="C1203" s="4" t="str">
        <f>IFERROR(VLOOKUP(F1203,Tablas!$A$1:$B$3,2,0),"")</f>
        <v>Boleta</v>
      </c>
      <c r="D1203" s="4" t="str">
        <f t="shared" si="57"/>
        <v>Ripley - CONTADO / CASH - PE 3063 RIPLEY Basado en Entregas 09-0007-00001029</v>
      </c>
      <c r="E1203" s="19">
        <v>45468</v>
      </c>
      <c r="F1203" s="20" t="s">
        <v>842</v>
      </c>
      <c r="G1203" s="20" t="s">
        <v>4423</v>
      </c>
      <c r="H1203" s="20" t="s">
        <v>44</v>
      </c>
      <c r="I1203" s="20" t="s">
        <v>45</v>
      </c>
      <c r="J1203" s="20" t="s">
        <v>4424</v>
      </c>
      <c r="K1203" s="20" t="s">
        <v>4425</v>
      </c>
      <c r="L1203" s="20" t="s">
        <v>4426</v>
      </c>
      <c r="M1203" s="20"/>
      <c r="N1203" s="21">
        <v>73.38</v>
      </c>
      <c r="O1203" s="21">
        <v>0</v>
      </c>
      <c r="P1203" s="20"/>
      <c r="Q1203" s="19">
        <v>45468</v>
      </c>
      <c r="R1203" s="20"/>
      <c r="S1203" s="19">
        <v>45468</v>
      </c>
      <c r="T1203" s="20" t="s">
        <v>49</v>
      </c>
      <c r="U1203" s="20">
        <v>985709</v>
      </c>
      <c r="V1203" s="20">
        <v>240001877</v>
      </c>
      <c r="W1203" s="20" t="s">
        <v>847</v>
      </c>
      <c r="X1203" s="20" t="s">
        <v>274</v>
      </c>
      <c r="Y1203" s="20" t="s">
        <v>52</v>
      </c>
      <c r="Z1203" s="20" t="s">
        <v>4427</v>
      </c>
      <c r="AA1203" s="20" t="s">
        <v>4428</v>
      </c>
      <c r="AB1203" s="20" t="s">
        <v>54</v>
      </c>
      <c r="AC1203" s="20" t="s">
        <v>167</v>
      </c>
      <c r="AD1203" s="20" t="s">
        <v>56</v>
      </c>
      <c r="AE1203" s="20" t="s">
        <v>2574</v>
      </c>
      <c r="AF1203" t="e">
        <f>VLOOKUP(L1203,Contactos!B:B,1,0)</f>
        <v>#N/A</v>
      </c>
    </row>
    <row r="1204" spans="1:32" ht="63.75" x14ac:dyDescent="0.2">
      <c r="A1204" s="4">
        <f t="shared" si="55"/>
        <v>1202</v>
      </c>
      <c r="B1204" s="4" t="str">
        <f t="shared" si="56"/>
        <v>B010-00018257</v>
      </c>
      <c r="C1204" s="4" t="str">
        <f>IFERROR(VLOOKUP(F1204,Tablas!$A$1:$B$3,2,0),"")</f>
        <v>Boleta</v>
      </c>
      <c r="D1204" s="4" t="str">
        <f t="shared" si="57"/>
        <v>Ecom - CONTADO / CASH - PE 1328 TEL: 954688805 Basado en Pedidos de client</v>
      </c>
      <c r="E1204" s="19">
        <v>45373</v>
      </c>
      <c r="F1204" s="20" t="s">
        <v>842</v>
      </c>
      <c r="G1204" s="20" t="s">
        <v>4429</v>
      </c>
      <c r="H1204" s="20" t="s">
        <v>44</v>
      </c>
      <c r="I1204" s="20" t="s">
        <v>45</v>
      </c>
      <c r="J1204" s="20" t="s">
        <v>4430</v>
      </c>
      <c r="K1204" s="20" t="s">
        <v>4431</v>
      </c>
      <c r="L1204" s="20" t="s">
        <v>4432</v>
      </c>
      <c r="M1204" s="20"/>
      <c r="N1204" s="21">
        <v>73.44</v>
      </c>
      <c r="O1204" s="21">
        <v>0</v>
      </c>
      <c r="P1204" s="20"/>
      <c r="Q1204" s="19">
        <v>45373</v>
      </c>
      <c r="R1204" s="20"/>
      <c r="S1204" s="19">
        <v>45373</v>
      </c>
      <c r="T1204" s="20" t="s">
        <v>49</v>
      </c>
      <c r="U1204" s="20">
        <v>936749</v>
      </c>
      <c r="V1204" s="20">
        <v>240000732</v>
      </c>
      <c r="W1204" s="20" t="s">
        <v>847</v>
      </c>
      <c r="X1204" s="20" t="s">
        <v>274</v>
      </c>
      <c r="Y1204" s="20" t="s">
        <v>52</v>
      </c>
      <c r="Z1204" s="20" t="s">
        <v>4433</v>
      </c>
      <c r="AA1204" s="20" t="s">
        <v>4434</v>
      </c>
      <c r="AB1204" s="20" t="s">
        <v>863</v>
      </c>
      <c r="AC1204" s="20" t="s">
        <v>689</v>
      </c>
      <c r="AD1204" s="20" t="s">
        <v>56</v>
      </c>
      <c r="AE1204" s="20" t="s">
        <v>864</v>
      </c>
      <c r="AF1204" t="e">
        <f>VLOOKUP(L1204,Contactos!B:B,1,0)</f>
        <v>#N/A</v>
      </c>
    </row>
    <row r="1205" spans="1:32" ht="25.5" x14ac:dyDescent="0.2">
      <c r="A1205" s="4">
        <f t="shared" si="55"/>
        <v>1203</v>
      </c>
      <c r="B1205" s="4" t="str">
        <f t="shared" si="56"/>
        <v/>
      </c>
      <c r="C1205" s="4" t="str">
        <f>IFERROR(VLOOKUP(F1205,Tablas!$A$1:$B$3,2,0),"")</f>
        <v/>
      </c>
      <c r="D1205" s="4" t="str">
        <f t="shared" si="57"/>
        <v xml:space="preserve"> - CONTADO ADELANTADO / CASH IN ADVANCE - Dif. en cambio</v>
      </c>
      <c r="E1205" s="19">
        <v>44985</v>
      </c>
      <c r="F1205" s="20" t="s">
        <v>27</v>
      </c>
      <c r="G1205" s="20"/>
      <c r="H1205" s="20" t="s">
        <v>80</v>
      </c>
      <c r="I1205" s="20" t="s">
        <v>81</v>
      </c>
      <c r="J1205" s="20" t="s">
        <v>204</v>
      </c>
      <c r="K1205" s="20" t="s">
        <v>204</v>
      </c>
      <c r="L1205" s="20" t="s">
        <v>205</v>
      </c>
      <c r="M1205" s="20"/>
      <c r="N1205" s="21">
        <v>73.760000000000005</v>
      </c>
      <c r="O1205" s="21">
        <v>0</v>
      </c>
      <c r="P1205" s="20"/>
      <c r="Q1205" s="19">
        <v>44985</v>
      </c>
      <c r="R1205" s="20"/>
      <c r="S1205" s="20"/>
      <c r="T1205" s="20" t="s">
        <v>70</v>
      </c>
      <c r="U1205" s="20">
        <v>783095</v>
      </c>
      <c r="V1205" s="20">
        <v>230008728</v>
      </c>
      <c r="W1205" s="20" t="s">
        <v>50</v>
      </c>
      <c r="X1205" s="20" t="s">
        <v>841</v>
      </c>
      <c r="Y1205" s="20" t="s">
        <v>37</v>
      </c>
      <c r="Z1205" s="20" t="s">
        <v>63</v>
      </c>
      <c r="AA1205" s="20" t="s">
        <v>209</v>
      </c>
      <c r="AB1205" s="20"/>
      <c r="AC1205" s="20"/>
      <c r="AD1205" s="20" t="s">
        <v>210</v>
      </c>
      <c r="AE1205" s="20"/>
      <c r="AF1205" t="str">
        <f>VLOOKUP(L1205,Contactos!B:B,1,0)</f>
        <v>BEIJING YI LONG XIANG TECHNOLOGY CO.LTD</v>
      </c>
    </row>
    <row r="1206" spans="1:32" ht="25.5" x14ac:dyDescent="0.2">
      <c r="A1206" s="4">
        <f t="shared" si="55"/>
        <v>1204</v>
      </c>
      <c r="B1206" s="4" t="str">
        <f t="shared" si="56"/>
        <v/>
      </c>
      <c r="C1206" s="4" t="str">
        <f>IFERROR(VLOOKUP(F1206,Tablas!$A$1:$B$3,2,0),"")</f>
        <v/>
      </c>
      <c r="D1206" s="4" t="str">
        <f t="shared" si="57"/>
        <v xml:space="preserve"> - CONTADO ADELANTADO / CASH IN ADVANCE - Dif. en cambio ACTIVO</v>
      </c>
      <c r="E1206" s="19">
        <v>44926</v>
      </c>
      <c r="F1206" s="20" t="s">
        <v>27</v>
      </c>
      <c r="G1206" s="20"/>
      <c r="H1206" s="20" t="s">
        <v>80</v>
      </c>
      <c r="I1206" s="20" t="s">
        <v>81</v>
      </c>
      <c r="J1206" s="20" t="s">
        <v>204</v>
      </c>
      <c r="K1206" s="20" t="s">
        <v>204</v>
      </c>
      <c r="L1206" s="20" t="s">
        <v>205</v>
      </c>
      <c r="M1206" s="20"/>
      <c r="N1206" s="21">
        <v>73.760000000000005</v>
      </c>
      <c r="O1206" s="21">
        <v>0</v>
      </c>
      <c r="P1206" s="20"/>
      <c r="Q1206" s="19">
        <v>44926</v>
      </c>
      <c r="R1206" s="20"/>
      <c r="S1206" s="20"/>
      <c r="T1206" s="20" t="s">
        <v>70</v>
      </c>
      <c r="U1206" s="20">
        <v>748462</v>
      </c>
      <c r="V1206" s="20">
        <v>220046576</v>
      </c>
      <c r="W1206" s="20" t="s">
        <v>50</v>
      </c>
      <c r="X1206" s="20" t="s">
        <v>841</v>
      </c>
      <c r="Y1206" s="20" t="s">
        <v>37</v>
      </c>
      <c r="Z1206" s="20" t="s">
        <v>555</v>
      </c>
      <c r="AA1206" s="20" t="s">
        <v>209</v>
      </c>
      <c r="AB1206" s="20"/>
      <c r="AC1206" s="20"/>
      <c r="AD1206" s="20" t="s">
        <v>210</v>
      </c>
      <c r="AE1206" s="20"/>
      <c r="AF1206" t="str">
        <f>VLOOKUP(L1206,Contactos!B:B,1,0)</f>
        <v>BEIJING YI LONG XIANG TECHNOLOGY CO.LTD</v>
      </c>
    </row>
    <row r="1207" spans="1:32" ht="63.75" x14ac:dyDescent="0.2">
      <c r="A1207" s="4">
        <f t="shared" si="55"/>
        <v>1205</v>
      </c>
      <c r="B1207" s="4" t="str">
        <f t="shared" si="56"/>
        <v>B010-00020262</v>
      </c>
      <c r="C1207" s="4" t="str">
        <f>IFERROR(VLOOKUP(F1207,Tablas!$A$1:$B$3,2,0),"")</f>
        <v>Boleta</v>
      </c>
      <c r="D1207" s="4" t="str">
        <f t="shared" si="57"/>
        <v>Falabella - CONTADO / CASH - PE 4553 FALABELLA No 2565675674 Basado en Entregas</v>
      </c>
      <c r="E1207" s="19">
        <v>45538</v>
      </c>
      <c r="F1207" s="20" t="s">
        <v>842</v>
      </c>
      <c r="G1207" s="20" t="s">
        <v>4435</v>
      </c>
      <c r="H1207" s="20" t="s">
        <v>44</v>
      </c>
      <c r="I1207" s="20" t="s">
        <v>45</v>
      </c>
      <c r="J1207" s="20" t="s">
        <v>4436</v>
      </c>
      <c r="K1207" s="20" t="s">
        <v>4437</v>
      </c>
      <c r="L1207" s="20" t="s">
        <v>4438</v>
      </c>
      <c r="M1207" s="20"/>
      <c r="N1207" s="21">
        <v>73.8</v>
      </c>
      <c r="O1207" s="21">
        <v>0</v>
      </c>
      <c r="P1207" s="20"/>
      <c r="Q1207" s="19">
        <v>45538</v>
      </c>
      <c r="R1207" s="20"/>
      <c r="S1207" s="19">
        <v>45538</v>
      </c>
      <c r="T1207" s="20" t="s">
        <v>49</v>
      </c>
      <c r="U1207" s="20">
        <v>1017910</v>
      </c>
      <c r="V1207" s="20">
        <v>240002799</v>
      </c>
      <c r="W1207" s="20" t="s">
        <v>847</v>
      </c>
      <c r="X1207" s="20" t="s">
        <v>274</v>
      </c>
      <c r="Y1207" s="20" t="s">
        <v>52</v>
      </c>
      <c r="Z1207" s="20" t="s">
        <v>4439</v>
      </c>
      <c r="AA1207" s="20" t="s">
        <v>372</v>
      </c>
      <c r="AB1207" s="20" t="s">
        <v>54</v>
      </c>
      <c r="AC1207" s="20" t="s">
        <v>167</v>
      </c>
      <c r="AD1207" s="20" t="s">
        <v>56</v>
      </c>
      <c r="AE1207" s="20" t="s">
        <v>1838</v>
      </c>
      <c r="AF1207" t="e">
        <f>VLOOKUP(L1207,Contactos!B:B,1,0)</f>
        <v>#N/A</v>
      </c>
    </row>
    <row r="1208" spans="1:32" ht="63.75" x14ac:dyDescent="0.2">
      <c r="A1208" s="4">
        <f t="shared" si="55"/>
        <v>1206</v>
      </c>
      <c r="B1208" s="4" t="str">
        <f t="shared" si="56"/>
        <v>B010-00018618</v>
      </c>
      <c r="C1208" s="4" t="str">
        <f>IFERROR(VLOOKUP(F1208,Tablas!$A$1:$B$3,2,0),"")</f>
        <v>Boleta</v>
      </c>
      <c r="D1208" s="4" t="str">
        <f t="shared" si="57"/>
        <v>Falabella - CONTADO / CASH - PE 1968 FALABELLA Basado en Entregas 09-0007-00000</v>
      </c>
      <c r="E1208" s="19">
        <v>45408</v>
      </c>
      <c r="F1208" s="20" t="s">
        <v>842</v>
      </c>
      <c r="G1208" s="20" t="s">
        <v>4440</v>
      </c>
      <c r="H1208" s="20" t="s">
        <v>44</v>
      </c>
      <c r="I1208" s="20" t="s">
        <v>45</v>
      </c>
      <c r="J1208" s="20" t="s">
        <v>4441</v>
      </c>
      <c r="K1208" s="20" t="s">
        <v>4442</v>
      </c>
      <c r="L1208" s="20" t="s">
        <v>4443</v>
      </c>
      <c r="M1208" s="20"/>
      <c r="N1208" s="21">
        <v>73.8</v>
      </c>
      <c r="O1208" s="21">
        <v>0</v>
      </c>
      <c r="P1208" s="20"/>
      <c r="Q1208" s="19">
        <v>45408</v>
      </c>
      <c r="R1208" s="20"/>
      <c r="S1208" s="19">
        <v>45408</v>
      </c>
      <c r="T1208" s="20" t="s">
        <v>49</v>
      </c>
      <c r="U1208" s="20">
        <v>955014</v>
      </c>
      <c r="V1208" s="20">
        <v>240001094</v>
      </c>
      <c r="W1208" s="20" t="s">
        <v>847</v>
      </c>
      <c r="X1208" s="20" t="s">
        <v>274</v>
      </c>
      <c r="Y1208" s="20" t="s">
        <v>52</v>
      </c>
      <c r="Z1208" s="20" t="s">
        <v>4444</v>
      </c>
      <c r="AA1208" s="20" t="s">
        <v>4445</v>
      </c>
      <c r="AB1208" s="20" t="s">
        <v>502</v>
      </c>
      <c r="AC1208" s="20" t="s">
        <v>502</v>
      </c>
      <c r="AD1208" s="20" t="s">
        <v>56</v>
      </c>
      <c r="AE1208" s="20" t="s">
        <v>1838</v>
      </c>
      <c r="AF1208" t="e">
        <f>VLOOKUP(L1208,Contactos!B:B,1,0)</f>
        <v>#N/A</v>
      </c>
    </row>
    <row r="1209" spans="1:32" ht="63.75" x14ac:dyDescent="0.2">
      <c r="A1209" s="4">
        <f t="shared" si="55"/>
        <v>1207</v>
      </c>
      <c r="B1209" s="4" t="str">
        <f t="shared" si="56"/>
        <v>B010-00018571</v>
      </c>
      <c r="C1209" s="4" t="str">
        <f>IFERROR(VLOOKUP(F1209,Tablas!$A$1:$B$3,2,0),"")</f>
        <v>Boleta</v>
      </c>
      <c r="D1209" s="4" t="str">
        <f t="shared" si="57"/>
        <v>Falabella - CONTADO / CASH - PE 1858 FALABELLA Basado en Entregas 09-0010-00059</v>
      </c>
      <c r="E1209" s="19">
        <v>45404</v>
      </c>
      <c r="F1209" s="20" t="s">
        <v>842</v>
      </c>
      <c r="G1209" s="20" t="s">
        <v>4446</v>
      </c>
      <c r="H1209" s="20" t="s">
        <v>44</v>
      </c>
      <c r="I1209" s="20" t="s">
        <v>45</v>
      </c>
      <c r="J1209" s="20" t="s">
        <v>4447</v>
      </c>
      <c r="K1209" s="20" t="s">
        <v>4448</v>
      </c>
      <c r="L1209" s="20" t="s">
        <v>4449</v>
      </c>
      <c r="M1209" s="20"/>
      <c r="N1209" s="21">
        <v>73.8</v>
      </c>
      <c r="O1209" s="21">
        <v>0</v>
      </c>
      <c r="P1209" s="20"/>
      <c r="Q1209" s="19">
        <v>45404</v>
      </c>
      <c r="R1209" s="20"/>
      <c r="S1209" s="19">
        <v>45404</v>
      </c>
      <c r="T1209" s="20" t="s">
        <v>49</v>
      </c>
      <c r="U1209" s="20">
        <v>951862</v>
      </c>
      <c r="V1209" s="20">
        <v>240001047</v>
      </c>
      <c r="W1209" s="20" t="s">
        <v>847</v>
      </c>
      <c r="X1209" s="20" t="s">
        <v>274</v>
      </c>
      <c r="Y1209" s="20" t="s">
        <v>52</v>
      </c>
      <c r="Z1209" s="20" t="s">
        <v>4450</v>
      </c>
      <c r="AA1209" s="20" t="s">
        <v>4451</v>
      </c>
      <c r="AB1209" s="20" t="s">
        <v>2501</v>
      </c>
      <c r="AC1209" s="20" t="s">
        <v>167</v>
      </c>
      <c r="AD1209" s="20" t="s">
        <v>56</v>
      </c>
      <c r="AE1209" s="20" t="s">
        <v>1838</v>
      </c>
      <c r="AF1209" t="e">
        <f>VLOOKUP(L1209,Contactos!B:B,1,0)</f>
        <v>#N/A</v>
      </c>
    </row>
    <row r="1210" spans="1:32" ht="63.75" x14ac:dyDescent="0.2">
      <c r="A1210" s="4">
        <f t="shared" si="55"/>
        <v>1208</v>
      </c>
      <c r="B1210" s="4" t="str">
        <f t="shared" si="56"/>
        <v>F010-00017979</v>
      </c>
      <c r="C1210" s="4" t="str">
        <f>IFERROR(VLOOKUP(F1210,Tablas!$A$1:$B$3,2,0),"")</f>
        <v>Factura</v>
      </c>
      <c r="D1210" s="4" t="str">
        <f t="shared" si="57"/>
        <v xml:space="preserve"> - CONTADO / CASH - INTERESES L2022-0242 REF F010-0017346 F 27.01.2022</v>
      </c>
      <c r="E1210" s="19">
        <v>44672</v>
      </c>
      <c r="F1210" s="20" t="s">
        <v>1001</v>
      </c>
      <c r="G1210" s="20" t="s">
        <v>4452</v>
      </c>
      <c r="H1210" s="20" t="s">
        <v>44</v>
      </c>
      <c r="I1210" s="20" t="s">
        <v>45</v>
      </c>
      <c r="J1210" s="20" t="s">
        <v>1293</v>
      </c>
      <c r="K1210" s="20" t="s">
        <v>1294</v>
      </c>
      <c r="L1210" s="20" t="s">
        <v>1295</v>
      </c>
      <c r="M1210" s="20" t="s">
        <v>125</v>
      </c>
      <c r="N1210" s="21">
        <v>74.27</v>
      </c>
      <c r="O1210" s="21">
        <v>0</v>
      </c>
      <c r="P1210" s="20"/>
      <c r="Q1210" s="19">
        <v>44672</v>
      </c>
      <c r="R1210" s="20"/>
      <c r="S1210" s="19">
        <v>44672</v>
      </c>
      <c r="T1210" s="20" t="s">
        <v>49</v>
      </c>
      <c r="U1210" s="20">
        <v>621826</v>
      </c>
      <c r="V1210" s="20">
        <v>220000856</v>
      </c>
      <c r="W1210" s="20" t="s">
        <v>847</v>
      </c>
      <c r="X1210" s="20" t="s">
        <v>1296</v>
      </c>
      <c r="Y1210" s="20" t="s">
        <v>267</v>
      </c>
      <c r="Z1210" s="20" t="s">
        <v>4453</v>
      </c>
      <c r="AA1210" s="20" t="s">
        <v>1298</v>
      </c>
      <c r="AB1210" s="20" t="s">
        <v>942</v>
      </c>
      <c r="AC1210" s="20" t="s">
        <v>167</v>
      </c>
      <c r="AD1210" s="20" t="s">
        <v>56</v>
      </c>
      <c r="AE1210" s="20"/>
      <c r="AF1210" t="e">
        <f>VLOOKUP(L1210,Contactos!B:B,1,0)</f>
        <v>#N/A</v>
      </c>
    </row>
    <row r="1211" spans="1:32" ht="38.25" x14ac:dyDescent="0.2">
      <c r="A1211" s="4">
        <f t="shared" si="55"/>
        <v>1209</v>
      </c>
      <c r="B1211" s="4" t="str">
        <f t="shared" si="56"/>
        <v>F010-00018139</v>
      </c>
      <c r="C1211" s="4" t="str">
        <f>IFERROR(VLOOKUP(F1211,Tablas!$A$1:$B$3,2,0),"")</f>
        <v>Factura</v>
      </c>
      <c r="D1211" s="4" t="str">
        <f t="shared" si="57"/>
        <v xml:space="preserve"> - CONTADO / CASH - INTERESES L 2022-00243  FE 27/01/2022</v>
      </c>
      <c r="E1211" s="19">
        <v>44690</v>
      </c>
      <c r="F1211" s="20" t="s">
        <v>1001</v>
      </c>
      <c r="G1211" s="20" t="s">
        <v>4454</v>
      </c>
      <c r="H1211" s="20" t="s">
        <v>44</v>
      </c>
      <c r="I1211" s="20" t="s">
        <v>45</v>
      </c>
      <c r="J1211" s="20" t="s">
        <v>1293</v>
      </c>
      <c r="K1211" s="20" t="s">
        <v>1294</v>
      </c>
      <c r="L1211" s="20" t="s">
        <v>1295</v>
      </c>
      <c r="M1211" s="20" t="s">
        <v>125</v>
      </c>
      <c r="N1211" s="21">
        <v>74.27</v>
      </c>
      <c r="O1211" s="21">
        <v>0</v>
      </c>
      <c r="P1211" s="20"/>
      <c r="Q1211" s="19">
        <v>44690</v>
      </c>
      <c r="R1211" s="20"/>
      <c r="S1211" s="19">
        <v>44690</v>
      </c>
      <c r="T1211" s="20" t="s">
        <v>49</v>
      </c>
      <c r="U1211" s="20">
        <v>629361</v>
      </c>
      <c r="V1211" s="20">
        <v>220001029</v>
      </c>
      <c r="W1211" s="20" t="s">
        <v>847</v>
      </c>
      <c r="X1211" s="20" t="s">
        <v>1296</v>
      </c>
      <c r="Y1211" s="20" t="s">
        <v>267</v>
      </c>
      <c r="Z1211" s="20" t="s">
        <v>4455</v>
      </c>
      <c r="AA1211" s="20" t="s">
        <v>1298</v>
      </c>
      <c r="AB1211" s="20" t="s">
        <v>942</v>
      </c>
      <c r="AC1211" s="20" t="s">
        <v>167</v>
      </c>
      <c r="AD1211" s="20" t="s">
        <v>56</v>
      </c>
      <c r="AE1211" s="20"/>
      <c r="AF1211" t="e">
        <f>VLOOKUP(L1211,Contactos!B:B,1,0)</f>
        <v>#N/A</v>
      </c>
    </row>
    <row r="1212" spans="1:32" ht="63.75" x14ac:dyDescent="0.2">
      <c r="A1212" s="4">
        <f t="shared" si="55"/>
        <v>1210</v>
      </c>
      <c r="B1212" s="4" t="str">
        <f t="shared" si="56"/>
        <v>B010-00019391</v>
      </c>
      <c r="C1212" s="4" t="str">
        <f>IFERROR(VLOOKUP(F1212,Tablas!$A$1:$B$3,2,0),"")</f>
        <v>Boleta</v>
      </c>
      <c r="D1212" s="4" t="str">
        <f t="shared" si="57"/>
        <v>Ecom - CONTADO / CASH - PE 3220 TEL: 957235207 Basado en Pedidos de client</v>
      </c>
      <c r="E1212" s="19">
        <v>45471</v>
      </c>
      <c r="F1212" s="20" t="s">
        <v>842</v>
      </c>
      <c r="G1212" s="20" t="s">
        <v>4456</v>
      </c>
      <c r="H1212" s="20" t="s">
        <v>44</v>
      </c>
      <c r="I1212" s="20" t="s">
        <v>45</v>
      </c>
      <c r="J1212" s="20" t="s">
        <v>4457</v>
      </c>
      <c r="K1212" s="20" t="s">
        <v>4458</v>
      </c>
      <c r="L1212" s="20" t="s">
        <v>4459</v>
      </c>
      <c r="M1212" s="20"/>
      <c r="N1212" s="21">
        <v>74.349999999999994</v>
      </c>
      <c r="O1212" s="21">
        <v>0</v>
      </c>
      <c r="P1212" s="20"/>
      <c r="Q1212" s="19">
        <v>45471</v>
      </c>
      <c r="R1212" s="20"/>
      <c r="S1212" s="19">
        <v>45471</v>
      </c>
      <c r="T1212" s="20" t="s">
        <v>49</v>
      </c>
      <c r="U1212" s="20">
        <v>988081</v>
      </c>
      <c r="V1212" s="20">
        <v>240001926</v>
      </c>
      <c r="W1212" s="20" t="s">
        <v>847</v>
      </c>
      <c r="X1212" s="20" t="s">
        <v>274</v>
      </c>
      <c r="Y1212" s="20" t="s">
        <v>52</v>
      </c>
      <c r="Z1212" s="20" t="s">
        <v>4460</v>
      </c>
      <c r="AA1212" s="20" t="s">
        <v>4461</v>
      </c>
      <c r="AB1212" s="20" t="s">
        <v>1041</v>
      </c>
      <c r="AC1212" s="20" t="s">
        <v>689</v>
      </c>
      <c r="AD1212" s="20" t="s">
        <v>56</v>
      </c>
      <c r="AE1212" s="20" t="s">
        <v>864</v>
      </c>
      <c r="AF1212" t="e">
        <f>VLOOKUP(L1212,Contactos!B:B,1,0)</f>
        <v>#N/A</v>
      </c>
    </row>
    <row r="1213" spans="1:32" ht="63.75" x14ac:dyDescent="0.2">
      <c r="A1213" s="4">
        <f t="shared" si="55"/>
        <v>1211</v>
      </c>
      <c r="B1213" s="4" t="str">
        <f t="shared" si="56"/>
        <v>B010-00019568</v>
      </c>
      <c r="C1213" s="4" t="str">
        <f>IFERROR(VLOOKUP(F1213,Tablas!$A$1:$B$3,2,0),"")</f>
        <v>Boleta</v>
      </c>
      <c r="D1213" s="4" t="str">
        <f t="shared" si="57"/>
        <v>Venta Asistida - CONTADO / CASH - PE 3507 TEL: 957078992 Basado en Entregas 09-T010-</v>
      </c>
      <c r="E1213" s="19">
        <v>45490</v>
      </c>
      <c r="F1213" s="20" t="s">
        <v>842</v>
      </c>
      <c r="G1213" s="20" t="s">
        <v>4462</v>
      </c>
      <c r="H1213" s="20" t="s">
        <v>44</v>
      </c>
      <c r="I1213" s="20" t="s">
        <v>45</v>
      </c>
      <c r="J1213" s="20" t="s">
        <v>4463</v>
      </c>
      <c r="K1213" s="20" t="s">
        <v>4464</v>
      </c>
      <c r="L1213" s="20" t="s">
        <v>4465</v>
      </c>
      <c r="M1213" s="20"/>
      <c r="N1213" s="21">
        <v>75</v>
      </c>
      <c r="O1213" s="21">
        <v>0</v>
      </c>
      <c r="P1213" s="20"/>
      <c r="Q1213" s="19">
        <v>45490</v>
      </c>
      <c r="R1213" s="20"/>
      <c r="S1213" s="19">
        <v>45490</v>
      </c>
      <c r="T1213" s="20" t="s">
        <v>49</v>
      </c>
      <c r="U1213" s="20">
        <v>995234</v>
      </c>
      <c r="V1213" s="20">
        <v>240002103</v>
      </c>
      <c r="W1213" s="20" t="s">
        <v>847</v>
      </c>
      <c r="X1213" s="20" t="s">
        <v>305</v>
      </c>
      <c r="Y1213" s="20" t="s">
        <v>52</v>
      </c>
      <c r="Z1213" s="20" t="s">
        <v>4466</v>
      </c>
      <c r="AA1213" s="20" t="s">
        <v>353</v>
      </c>
      <c r="AB1213" s="20" t="s">
        <v>54</v>
      </c>
      <c r="AC1213" s="20" t="s">
        <v>167</v>
      </c>
      <c r="AD1213" s="20" t="s">
        <v>56</v>
      </c>
      <c r="AE1213" s="20" t="s">
        <v>983</v>
      </c>
      <c r="AF1213" t="e">
        <f>VLOOKUP(L1213,Contactos!B:B,1,0)</f>
        <v>#N/A</v>
      </c>
    </row>
    <row r="1214" spans="1:32" ht="63.75" x14ac:dyDescent="0.2">
      <c r="A1214" s="4">
        <f t="shared" si="55"/>
        <v>1212</v>
      </c>
      <c r="B1214" s="4" t="str">
        <f t="shared" si="56"/>
        <v>B010-00019233</v>
      </c>
      <c r="C1214" s="4" t="str">
        <f>IFERROR(VLOOKUP(F1214,Tablas!$A$1:$B$3,2,0),"")</f>
        <v>Boleta</v>
      </c>
      <c r="D1214" s="4" t="str">
        <f t="shared" si="57"/>
        <v>Ecom - CONTADO / CASH - PE 2867 TEL: 995732132 Basado en Entregas 09-0007-</v>
      </c>
      <c r="E1214" s="19">
        <v>45454</v>
      </c>
      <c r="F1214" s="20" t="s">
        <v>842</v>
      </c>
      <c r="G1214" s="20" t="s">
        <v>4467</v>
      </c>
      <c r="H1214" s="20" t="s">
        <v>44</v>
      </c>
      <c r="I1214" s="20" t="s">
        <v>45</v>
      </c>
      <c r="J1214" s="20" t="s">
        <v>4468</v>
      </c>
      <c r="K1214" s="20" t="s">
        <v>4469</v>
      </c>
      <c r="L1214" s="20" t="s">
        <v>4470</v>
      </c>
      <c r="M1214" s="20"/>
      <c r="N1214" s="21">
        <v>75.010000000000005</v>
      </c>
      <c r="O1214" s="21">
        <v>0</v>
      </c>
      <c r="P1214" s="20"/>
      <c r="Q1214" s="19">
        <v>45454</v>
      </c>
      <c r="R1214" s="20"/>
      <c r="S1214" s="19">
        <v>45454</v>
      </c>
      <c r="T1214" s="20" t="s">
        <v>49</v>
      </c>
      <c r="U1214" s="20">
        <v>979794</v>
      </c>
      <c r="V1214" s="20">
        <v>240001768</v>
      </c>
      <c r="W1214" s="20" t="s">
        <v>847</v>
      </c>
      <c r="X1214" s="20" t="s">
        <v>305</v>
      </c>
      <c r="Y1214" s="20" t="s">
        <v>52</v>
      </c>
      <c r="Z1214" s="20" t="s">
        <v>4471</v>
      </c>
      <c r="AA1214" s="20" t="s">
        <v>4472</v>
      </c>
      <c r="AB1214" s="20" t="s">
        <v>664</v>
      </c>
      <c r="AC1214" s="20" t="s">
        <v>167</v>
      </c>
      <c r="AD1214" s="20" t="s">
        <v>56</v>
      </c>
      <c r="AE1214" s="20" t="s">
        <v>864</v>
      </c>
      <c r="AF1214" t="e">
        <f>VLOOKUP(L1214,Contactos!B:B,1,0)</f>
        <v>#N/A</v>
      </c>
    </row>
    <row r="1215" spans="1:32" ht="63.75" x14ac:dyDescent="0.2">
      <c r="A1215" s="4">
        <f t="shared" si="55"/>
        <v>1213</v>
      </c>
      <c r="B1215" s="4" t="str">
        <f t="shared" si="56"/>
        <v>B010-00016790</v>
      </c>
      <c r="C1215" s="4" t="str">
        <f>IFERROR(VLOOKUP(F1215,Tablas!$A$1:$B$3,2,0),"")</f>
        <v>Boleta</v>
      </c>
      <c r="D1215" s="4" t="str">
        <f t="shared" si="57"/>
        <v>Falabella - CONTADO / CASH - PE 4881 FALABELLA Basado en Entregas 09-0010-00057</v>
      </c>
      <c r="E1215" s="19">
        <v>45252</v>
      </c>
      <c r="F1215" s="20" t="s">
        <v>842</v>
      </c>
      <c r="G1215" s="20" t="s">
        <v>4473</v>
      </c>
      <c r="H1215" s="20" t="s">
        <v>44</v>
      </c>
      <c r="I1215" s="20" t="s">
        <v>45</v>
      </c>
      <c r="J1215" s="20" t="s">
        <v>4474</v>
      </c>
      <c r="K1215" s="20" t="s">
        <v>4475</v>
      </c>
      <c r="L1215" s="20" t="s">
        <v>4476</v>
      </c>
      <c r="M1215" s="20"/>
      <c r="N1215" s="21">
        <v>75.099999999999994</v>
      </c>
      <c r="O1215" s="21">
        <v>0</v>
      </c>
      <c r="P1215" s="20"/>
      <c r="Q1215" s="19">
        <v>45252</v>
      </c>
      <c r="R1215" s="20"/>
      <c r="S1215" s="19">
        <v>45252</v>
      </c>
      <c r="T1215" s="20" t="s">
        <v>49</v>
      </c>
      <c r="U1215" s="20">
        <v>878083</v>
      </c>
      <c r="V1215" s="20">
        <v>230003104</v>
      </c>
      <c r="W1215" s="20" t="s">
        <v>847</v>
      </c>
      <c r="X1215" s="20" t="s">
        <v>274</v>
      </c>
      <c r="Y1215" s="20" t="s">
        <v>52</v>
      </c>
      <c r="Z1215" s="20" t="s">
        <v>4477</v>
      </c>
      <c r="AA1215" s="20" t="s">
        <v>4478</v>
      </c>
      <c r="AB1215" s="20" t="s">
        <v>2603</v>
      </c>
      <c r="AC1215" s="20" t="s">
        <v>167</v>
      </c>
      <c r="AD1215" s="20" t="s">
        <v>56</v>
      </c>
      <c r="AE1215" s="20" t="s">
        <v>1838</v>
      </c>
      <c r="AF1215" t="e">
        <f>VLOOKUP(L1215,Contactos!B:B,1,0)</f>
        <v>#N/A</v>
      </c>
    </row>
    <row r="1216" spans="1:32" ht="63.75" x14ac:dyDescent="0.2">
      <c r="A1216" s="4">
        <f t="shared" si="55"/>
        <v>1214</v>
      </c>
      <c r="B1216" s="4" t="str">
        <f t="shared" si="56"/>
        <v>B010-00016050</v>
      </c>
      <c r="C1216" s="4" t="str">
        <f>IFERROR(VLOOKUP(F1216,Tablas!$A$1:$B$3,2,0),"")</f>
        <v>Boleta</v>
      </c>
      <c r="D1216" s="4" t="str">
        <f t="shared" si="57"/>
        <v>Falabella - CONTADO / CASH - 230003597 Basado en Entregas 09-0010-00056363.</v>
      </c>
      <c r="E1216" s="19">
        <v>45159</v>
      </c>
      <c r="F1216" s="20" t="s">
        <v>842</v>
      </c>
      <c r="G1216" s="20" t="s">
        <v>4479</v>
      </c>
      <c r="H1216" s="20" t="s">
        <v>44</v>
      </c>
      <c r="I1216" s="20" t="s">
        <v>45</v>
      </c>
      <c r="J1216" s="20" t="s">
        <v>4480</v>
      </c>
      <c r="K1216" s="20" t="s">
        <v>4481</v>
      </c>
      <c r="L1216" s="20" t="s">
        <v>4482</v>
      </c>
      <c r="M1216" s="20"/>
      <c r="N1216" s="21">
        <v>75.400000000000006</v>
      </c>
      <c r="O1216" s="21">
        <v>0</v>
      </c>
      <c r="P1216" s="20"/>
      <c r="Q1216" s="19">
        <v>45159</v>
      </c>
      <c r="R1216" s="20"/>
      <c r="S1216" s="19">
        <v>45159</v>
      </c>
      <c r="T1216" s="20" t="s">
        <v>49</v>
      </c>
      <c r="U1216" s="20">
        <v>837091</v>
      </c>
      <c r="V1216" s="20">
        <v>230002317</v>
      </c>
      <c r="W1216" s="20" t="s">
        <v>847</v>
      </c>
      <c r="X1216" s="20" t="s">
        <v>274</v>
      </c>
      <c r="Y1216" s="20" t="s">
        <v>52</v>
      </c>
      <c r="Z1216" s="20" t="s">
        <v>4483</v>
      </c>
      <c r="AA1216" s="20" t="s">
        <v>4484</v>
      </c>
      <c r="AB1216" s="20" t="s">
        <v>270</v>
      </c>
      <c r="AC1216" s="20" t="s">
        <v>167</v>
      </c>
      <c r="AD1216" s="20" t="s">
        <v>56</v>
      </c>
      <c r="AE1216" s="20" t="s">
        <v>1838</v>
      </c>
      <c r="AF1216" t="e">
        <f>VLOOKUP(L1216,Contactos!B:B,1,0)</f>
        <v>#N/A</v>
      </c>
    </row>
    <row r="1217" spans="1:32" ht="63.75" x14ac:dyDescent="0.2">
      <c r="A1217" s="4">
        <f t="shared" si="55"/>
        <v>1215</v>
      </c>
      <c r="B1217" s="4" t="str">
        <f t="shared" si="56"/>
        <v>B010-00015993</v>
      </c>
      <c r="C1217" s="4" t="str">
        <f>IFERROR(VLOOKUP(F1217,Tablas!$A$1:$B$3,2,0),"")</f>
        <v>Boleta</v>
      </c>
      <c r="D1217" s="4" t="str">
        <f t="shared" si="57"/>
        <v>Falabella - CONTADO / CASH - 230003495 Basado en Entregas 09-0010-00056253.</v>
      </c>
      <c r="E1217" s="19">
        <v>45152</v>
      </c>
      <c r="F1217" s="20" t="s">
        <v>842</v>
      </c>
      <c r="G1217" s="20" t="s">
        <v>4485</v>
      </c>
      <c r="H1217" s="20" t="s">
        <v>44</v>
      </c>
      <c r="I1217" s="20" t="s">
        <v>45</v>
      </c>
      <c r="J1217" s="20" t="s">
        <v>4486</v>
      </c>
      <c r="K1217" s="20" t="s">
        <v>4487</v>
      </c>
      <c r="L1217" s="20" t="s">
        <v>4488</v>
      </c>
      <c r="M1217" s="20"/>
      <c r="N1217" s="21">
        <v>75.400000000000006</v>
      </c>
      <c r="O1217" s="21">
        <v>0</v>
      </c>
      <c r="P1217" s="20"/>
      <c r="Q1217" s="19">
        <v>45152</v>
      </c>
      <c r="R1217" s="20"/>
      <c r="S1217" s="19">
        <v>45152</v>
      </c>
      <c r="T1217" s="20" t="s">
        <v>49</v>
      </c>
      <c r="U1217" s="20">
        <v>834202</v>
      </c>
      <c r="V1217" s="20">
        <v>230002260</v>
      </c>
      <c r="W1217" s="20" t="s">
        <v>847</v>
      </c>
      <c r="X1217" s="20" t="s">
        <v>274</v>
      </c>
      <c r="Y1217" s="20" t="s">
        <v>52</v>
      </c>
      <c r="Z1217" s="20" t="s">
        <v>4489</v>
      </c>
      <c r="AA1217" s="20" t="s">
        <v>4490</v>
      </c>
      <c r="AB1217" s="20" t="s">
        <v>756</v>
      </c>
      <c r="AC1217" s="20" t="s">
        <v>167</v>
      </c>
      <c r="AD1217" s="20" t="s">
        <v>56</v>
      </c>
      <c r="AE1217" s="20" t="s">
        <v>1838</v>
      </c>
      <c r="AF1217" t="e">
        <f>VLOOKUP(L1217,Contactos!B:B,1,0)</f>
        <v>#N/A</v>
      </c>
    </row>
    <row r="1218" spans="1:32" ht="63.75" x14ac:dyDescent="0.2">
      <c r="A1218" s="4">
        <f t="shared" si="55"/>
        <v>1216</v>
      </c>
      <c r="B1218" s="4" t="str">
        <f t="shared" si="56"/>
        <v>B010-00016018</v>
      </c>
      <c r="C1218" s="4" t="str">
        <f>IFERROR(VLOOKUP(F1218,Tablas!$A$1:$B$3,2,0),"")</f>
        <v>Boleta</v>
      </c>
      <c r="D1218" s="4" t="str">
        <f t="shared" si="57"/>
        <v>Falabella - CONTADO / CASH - 230003539 Basado en Entregas 09-0010-00056300.</v>
      </c>
      <c r="E1218" s="19">
        <v>45154</v>
      </c>
      <c r="F1218" s="20" t="s">
        <v>842</v>
      </c>
      <c r="G1218" s="20" t="s">
        <v>4491</v>
      </c>
      <c r="H1218" s="20" t="s">
        <v>44</v>
      </c>
      <c r="I1218" s="20" t="s">
        <v>45</v>
      </c>
      <c r="J1218" s="20" t="s">
        <v>4492</v>
      </c>
      <c r="K1218" s="20" t="s">
        <v>4493</v>
      </c>
      <c r="L1218" s="20" t="s">
        <v>4494</v>
      </c>
      <c r="M1218" s="20"/>
      <c r="N1218" s="21">
        <v>75.400000000000006</v>
      </c>
      <c r="O1218" s="21">
        <v>0</v>
      </c>
      <c r="P1218" s="20"/>
      <c r="Q1218" s="19">
        <v>45154</v>
      </c>
      <c r="R1218" s="20"/>
      <c r="S1218" s="19">
        <v>45154</v>
      </c>
      <c r="T1218" s="20" t="s">
        <v>49</v>
      </c>
      <c r="U1218" s="20">
        <v>835280</v>
      </c>
      <c r="V1218" s="20">
        <v>230002285</v>
      </c>
      <c r="W1218" s="20" t="s">
        <v>847</v>
      </c>
      <c r="X1218" s="20" t="s">
        <v>274</v>
      </c>
      <c r="Y1218" s="20" t="s">
        <v>52</v>
      </c>
      <c r="Z1218" s="20" t="s">
        <v>4495</v>
      </c>
      <c r="AA1218" s="20" t="s">
        <v>4496</v>
      </c>
      <c r="AB1218" s="20" t="s">
        <v>1114</v>
      </c>
      <c r="AC1218" s="20" t="s">
        <v>167</v>
      </c>
      <c r="AD1218" s="20" t="s">
        <v>56</v>
      </c>
      <c r="AE1218" s="20" t="s">
        <v>1838</v>
      </c>
      <c r="AF1218" t="e">
        <f>VLOOKUP(L1218,Contactos!B:B,1,0)</f>
        <v>#N/A</v>
      </c>
    </row>
    <row r="1219" spans="1:32" ht="76.5" x14ac:dyDescent="0.2">
      <c r="A1219" s="4">
        <f t="shared" si="55"/>
        <v>1217</v>
      </c>
      <c r="B1219" s="4" t="str">
        <f t="shared" si="56"/>
        <v>B010-00018550</v>
      </c>
      <c r="C1219" s="4" t="str">
        <f>IFERROR(VLOOKUP(F1219,Tablas!$A$1:$B$3,2,0),"")</f>
        <v>Boleta</v>
      </c>
      <c r="D1219" s="4" t="str">
        <f t="shared" si="57"/>
        <v>Ecom - CONTADO / CASH - NO DESPACHAR Basado en Pedidos de cliente DEHNZNFJ</v>
      </c>
      <c r="E1219" s="19">
        <v>45401</v>
      </c>
      <c r="F1219" s="20" t="s">
        <v>842</v>
      </c>
      <c r="G1219" s="20" t="s">
        <v>4497</v>
      </c>
      <c r="H1219" s="20" t="s">
        <v>44</v>
      </c>
      <c r="I1219" s="20" t="s">
        <v>45</v>
      </c>
      <c r="J1219" s="20" t="s">
        <v>4498</v>
      </c>
      <c r="K1219" s="20" t="s">
        <v>4499</v>
      </c>
      <c r="L1219" s="20" t="s">
        <v>4500</v>
      </c>
      <c r="M1219" s="20"/>
      <c r="N1219" s="21">
        <v>75.63</v>
      </c>
      <c r="O1219" s="21">
        <v>0</v>
      </c>
      <c r="P1219" s="20"/>
      <c r="Q1219" s="19">
        <v>45401</v>
      </c>
      <c r="R1219" s="20"/>
      <c r="S1219" s="19">
        <v>45401</v>
      </c>
      <c r="T1219" s="20" t="s">
        <v>49</v>
      </c>
      <c r="U1219" s="20">
        <v>948533</v>
      </c>
      <c r="V1219" s="20">
        <v>240001026</v>
      </c>
      <c r="W1219" s="20" t="s">
        <v>847</v>
      </c>
      <c r="X1219" s="20" t="s">
        <v>274</v>
      </c>
      <c r="Y1219" s="20" t="s">
        <v>52</v>
      </c>
      <c r="Z1219" s="20" t="s">
        <v>4501</v>
      </c>
      <c r="AA1219" s="20" t="s">
        <v>4502</v>
      </c>
      <c r="AB1219" s="20" t="s">
        <v>963</v>
      </c>
      <c r="AC1219" s="20" t="s">
        <v>689</v>
      </c>
      <c r="AD1219" s="20" t="s">
        <v>56</v>
      </c>
      <c r="AE1219" s="20" t="s">
        <v>864</v>
      </c>
      <c r="AF1219" t="e">
        <f>VLOOKUP(L1219,Contactos!B:B,1,0)</f>
        <v>#N/A</v>
      </c>
    </row>
    <row r="1220" spans="1:32" ht="63.75" x14ac:dyDescent="0.2">
      <c r="A1220" s="4">
        <f t="shared" ref="A1220:A1283" si="58">ROW()-2</f>
        <v>1218</v>
      </c>
      <c r="B1220" s="4" t="str">
        <f t="shared" ref="B1220:B1283" si="59">MID(G1220,4,20)</f>
        <v>B010-00019470</v>
      </c>
      <c r="C1220" s="4" t="str">
        <f>IFERROR(VLOOKUP(F1220,Tablas!$A$1:$B$3,2,0),"")</f>
        <v>Boleta</v>
      </c>
      <c r="D1220" s="4" t="str">
        <f t="shared" ref="D1220:D1283" si="60">CONCATENATE(AE1220," - ",T1220," - ",Z1220)</f>
        <v>Nacional - CREDITO 30 DIAS / CREDIT 30 DAYS - PE 3358 Basado en Entregas 09-T010-00000070.</v>
      </c>
      <c r="E1220" s="19">
        <v>45482</v>
      </c>
      <c r="F1220" s="20" t="s">
        <v>842</v>
      </c>
      <c r="G1220" s="20" t="s">
        <v>4503</v>
      </c>
      <c r="H1220" s="20" t="s">
        <v>44</v>
      </c>
      <c r="I1220" s="20" t="s">
        <v>45</v>
      </c>
      <c r="J1220" s="20" t="s">
        <v>3478</v>
      </c>
      <c r="K1220" s="20" t="s">
        <v>3479</v>
      </c>
      <c r="L1220" s="20" t="s">
        <v>3480</v>
      </c>
      <c r="M1220" s="20"/>
      <c r="N1220" s="21">
        <v>76.069999999999993</v>
      </c>
      <c r="O1220" s="21">
        <v>0</v>
      </c>
      <c r="P1220" s="20"/>
      <c r="Q1220" s="19">
        <v>45482</v>
      </c>
      <c r="R1220" s="20"/>
      <c r="S1220" s="19">
        <v>45512</v>
      </c>
      <c r="T1220" s="20" t="s">
        <v>643</v>
      </c>
      <c r="U1220" s="20">
        <v>992087</v>
      </c>
      <c r="V1220" s="20">
        <v>240002005</v>
      </c>
      <c r="W1220" s="20" t="s">
        <v>847</v>
      </c>
      <c r="X1220" s="20" t="s">
        <v>274</v>
      </c>
      <c r="Y1220" s="20" t="s">
        <v>52</v>
      </c>
      <c r="Z1220" s="20" t="s">
        <v>4504</v>
      </c>
      <c r="AA1220" s="20" t="s">
        <v>1597</v>
      </c>
      <c r="AB1220" s="20" t="s">
        <v>336</v>
      </c>
      <c r="AC1220" s="20" t="s">
        <v>167</v>
      </c>
      <c r="AD1220" s="20" t="s">
        <v>56</v>
      </c>
      <c r="AE1220" s="20" t="s">
        <v>1014</v>
      </c>
      <c r="AF1220" t="e">
        <f>VLOOKUP(L1220,Contactos!B:B,1,0)</f>
        <v>#N/A</v>
      </c>
    </row>
    <row r="1221" spans="1:32" ht="63.75" x14ac:dyDescent="0.2">
      <c r="A1221" s="4">
        <f t="shared" si="58"/>
        <v>1219</v>
      </c>
      <c r="B1221" s="4" t="str">
        <f t="shared" si="59"/>
        <v>B010-00019927</v>
      </c>
      <c r="C1221" s="4" t="str">
        <f>IFERROR(VLOOKUP(F1221,Tablas!$A$1:$B$3,2,0),"")</f>
        <v>Boleta</v>
      </c>
      <c r="D1221" s="4" t="str">
        <f t="shared" si="60"/>
        <v>Ecom - CONTADO / CASH - PE 3993 CANI-TABS TEL: 941944692 ENVÍO Basado en E</v>
      </c>
      <c r="E1221" s="19">
        <v>45512</v>
      </c>
      <c r="F1221" s="20" t="s">
        <v>842</v>
      </c>
      <c r="G1221" s="20" t="s">
        <v>4505</v>
      </c>
      <c r="H1221" s="20" t="s">
        <v>44</v>
      </c>
      <c r="I1221" s="20" t="s">
        <v>45</v>
      </c>
      <c r="J1221" s="20" t="s">
        <v>1316</v>
      </c>
      <c r="K1221" s="20" t="s">
        <v>1317</v>
      </c>
      <c r="L1221" s="20" t="s">
        <v>1318</v>
      </c>
      <c r="M1221" s="20"/>
      <c r="N1221" s="21">
        <v>76.5</v>
      </c>
      <c r="O1221" s="21">
        <v>0</v>
      </c>
      <c r="P1221" s="20"/>
      <c r="Q1221" s="19">
        <v>45512</v>
      </c>
      <c r="R1221" s="20"/>
      <c r="S1221" s="19">
        <v>45512</v>
      </c>
      <c r="T1221" s="20" t="s">
        <v>49</v>
      </c>
      <c r="U1221" s="20">
        <v>1005303</v>
      </c>
      <c r="V1221" s="20">
        <v>240002463</v>
      </c>
      <c r="W1221" s="20" t="s">
        <v>847</v>
      </c>
      <c r="X1221" s="20" t="s">
        <v>274</v>
      </c>
      <c r="Y1221" s="20" t="s">
        <v>52</v>
      </c>
      <c r="Z1221" s="20" t="s">
        <v>4506</v>
      </c>
      <c r="AA1221" s="20" t="s">
        <v>4507</v>
      </c>
      <c r="AB1221" s="20" t="s">
        <v>544</v>
      </c>
      <c r="AC1221" s="20" t="s">
        <v>167</v>
      </c>
      <c r="AD1221" s="20" t="s">
        <v>56</v>
      </c>
      <c r="AE1221" s="20" t="s">
        <v>864</v>
      </c>
      <c r="AF1221" t="e">
        <f>VLOOKUP(L1221,Contactos!B:B,1,0)</f>
        <v>#N/A</v>
      </c>
    </row>
    <row r="1222" spans="1:32" ht="38.25" x14ac:dyDescent="0.2">
      <c r="A1222" s="4">
        <f t="shared" si="58"/>
        <v>1220</v>
      </c>
      <c r="B1222" s="4" t="str">
        <f t="shared" si="59"/>
        <v/>
      </c>
      <c r="C1222" s="4" t="str">
        <f>IFERROR(VLOOKUP(F1222,Tablas!$A$1:$B$3,2,0),"")</f>
        <v/>
      </c>
      <c r="D1222" s="4" t="str">
        <f t="shared" si="60"/>
        <v xml:space="preserve"> - CONTADO ADELANTADO / CASH IN ADVANCE - DIFERENCIA DE CAMBIO MAYO 2023</v>
      </c>
      <c r="E1222" s="19">
        <v>45077</v>
      </c>
      <c r="F1222" s="20" t="s">
        <v>27</v>
      </c>
      <c r="G1222" s="20"/>
      <c r="H1222" s="20" t="s">
        <v>80</v>
      </c>
      <c r="I1222" s="20" t="s">
        <v>81</v>
      </c>
      <c r="J1222" s="20" t="s">
        <v>272</v>
      </c>
      <c r="K1222" s="20" t="s">
        <v>272</v>
      </c>
      <c r="L1222" s="20" t="s">
        <v>273</v>
      </c>
      <c r="M1222" s="20" t="s">
        <v>33</v>
      </c>
      <c r="N1222" s="21">
        <v>76.86</v>
      </c>
      <c r="O1222" s="21">
        <v>0</v>
      </c>
      <c r="P1222" s="20"/>
      <c r="Q1222" s="19">
        <v>45077</v>
      </c>
      <c r="R1222" s="20"/>
      <c r="S1222" s="20"/>
      <c r="T1222" s="20" t="s">
        <v>70</v>
      </c>
      <c r="U1222" s="20">
        <v>812619</v>
      </c>
      <c r="V1222" s="20">
        <v>230017238</v>
      </c>
      <c r="W1222" s="20" t="s">
        <v>50</v>
      </c>
      <c r="X1222" s="20" t="s">
        <v>841</v>
      </c>
      <c r="Y1222" s="20" t="s">
        <v>37</v>
      </c>
      <c r="Z1222" s="20" t="s">
        <v>577</v>
      </c>
      <c r="AA1222" s="20" t="s">
        <v>276</v>
      </c>
      <c r="AB1222" s="20" t="s">
        <v>277</v>
      </c>
      <c r="AC1222" s="20"/>
      <c r="AD1222" s="20" t="s">
        <v>278</v>
      </c>
      <c r="AE1222" s="20"/>
      <c r="AF1222" t="str">
        <f>VLOOKUP(L1222,Contactos!B:B,1,0)</f>
        <v>SADIN INTERNATIONAL TRADING CO. L.L.C.</v>
      </c>
    </row>
    <row r="1223" spans="1:32" ht="25.5" x14ac:dyDescent="0.2">
      <c r="A1223" s="4">
        <f t="shared" si="58"/>
        <v>1221</v>
      </c>
      <c r="B1223" s="4" t="str">
        <f t="shared" si="59"/>
        <v>1 9975</v>
      </c>
      <c r="C1223" s="4" t="str">
        <f>IFERROR(VLOOKUP(F1223,Tablas!$A$1:$B$3,2,0),"")</f>
        <v/>
      </c>
      <c r="D1223" s="4" t="str">
        <f t="shared" si="60"/>
        <v xml:space="preserve"> - CONTADO ADELANTADO / CASH IN ADVANCE - SALDO LETRAS SOLES</v>
      </c>
      <c r="E1223" s="19">
        <v>43100</v>
      </c>
      <c r="F1223" s="20" t="s">
        <v>27</v>
      </c>
      <c r="G1223" s="20" t="s">
        <v>4508</v>
      </c>
      <c r="H1223" s="20" t="s">
        <v>4509</v>
      </c>
      <c r="I1223" s="20" t="s">
        <v>4510</v>
      </c>
      <c r="J1223" s="20" t="s">
        <v>4511</v>
      </c>
      <c r="K1223" s="20" t="s">
        <v>4512</v>
      </c>
      <c r="L1223" s="20" t="s">
        <v>4513</v>
      </c>
      <c r="M1223" s="20" t="s">
        <v>125</v>
      </c>
      <c r="N1223" s="21">
        <v>76.959999999999994</v>
      </c>
      <c r="O1223" s="21">
        <v>0</v>
      </c>
      <c r="P1223" s="19">
        <v>40738</v>
      </c>
      <c r="Q1223" s="19">
        <v>43100</v>
      </c>
      <c r="R1223" s="20"/>
      <c r="S1223" s="19">
        <v>40760</v>
      </c>
      <c r="T1223" s="20" t="s">
        <v>70</v>
      </c>
      <c r="U1223" s="20">
        <v>552</v>
      </c>
      <c r="V1223" s="20">
        <v>1700000002</v>
      </c>
      <c r="W1223" s="20" t="s">
        <v>50</v>
      </c>
      <c r="X1223" s="20" t="s">
        <v>192</v>
      </c>
      <c r="Y1223" s="20" t="s">
        <v>52</v>
      </c>
      <c r="Z1223" s="20" t="s">
        <v>4514</v>
      </c>
      <c r="AA1223" s="20" t="s">
        <v>4515</v>
      </c>
      <c r="AB1223" s="20" t="s">
        <v>54</v>
      </c>
      <c r="AC1223" s="20" t="s">
        <v>167</v>
      </c>
      <c r="AD1223" s="20" t="s">
        <v>56</v>
      </c>
      <c r="AE1223" s="20"/>
      <c r="AF1223" t="e">
        <f>VLOOKUP(L1223,Contactos!B:B,1,0)</f>
        <v>#N/A</v>
      </c>
    </row>
    <row r="1224" spans="1:32" ht="51" x14ac:dyDescent="0.2">
      <c r="A1224" s="4">
        <f t="shared" si="58"/>
        <v>1222</v>
      </c>
      <c r="B1224" s="4" t="str">
        <f t="shared" si="59"/>
        <v>B010-00019995</v>
      </c>
      <c r="C1224" s="4" t="str">
        <f>IFERROR(VLOOKUP(F1224,Tablas!$A$1:$B$3,2,0),"")</f>
        <v>Boleta</v>
      </c>
      <c r="D1224" s="4" t="str">
        <f t="shared" si="60"/>
        <v>Ecom - CONTADO / CASH - PE 4135 TEL: 989810050 ENVÍO Basado en Entregas 09</v>
      </c>
      <c r="E1224" s="19">
        <v>45518</v>
      </c>
      <c r="F1224" s="20" t="s">
        <v>842</v>
      </c>
      <c r="G1224" s="20" t="s">
        <v>4516</v>
      </c>
      <c r="H1224" s="20" t="s">
        <v>44</v>
      </c>
      <c r="I1224" s="20" t="s">
        <v>45</v>
      </c>
      <c r="J1224" s="20" t="s">
        <v>4517</v>
      </c>
      <c r="K1224" s="20" t="s">
        <v>4518</v>
      </c>
      <c r="L1224" s="20" t="s">
        <v>4519</v>
      </c>
      <c r="M1224" s="20"/>
      <c r="N1224" s="21">
        <v>76.98</v>
      </c>
      <c r="O1224" s="21">
        <v>0</v>
      </c>
      <c r="P1224" s="20"/>
      <c r="Q1224" s="19">
        <v>45518</v>
      </c>
      <c r="R1224" s="20"/>
      <c r="S1224" s="19">
        <v>45518</v>
      </c>
      <c r="T1224" s="20" t="s">
        <v>49</v>
      </c>
      <c r="U1224" s="20">
        <v>1008125</v>
      </c>
      <c r="V1224" s="20">
        <v>240002531</v>
      </c>
      <c r="W1224" s="20" t="s">
        <v>847</v>
      </c>
      <c r="X1224" s="20" t="s">
        <v>305</v>
      </c>
      <c r="Y1224" s="20" t="s">
        <v>52</v>
      </c>
      <c r="Z1224" s="20" t="s">
        <v>4520</v>
      </c>
      <c r="AA1224" s="20" t="s">
        <v>4521</v>
      </c>
      <c r="AB1224" s="20" t="s">
        <v>1413</v>
      </c>
      <c r="AC1224" s="20" t="s">
        <v>167</v>
      </c>
      <c r="AD1224" s="20" t="s">
        <v>56</v>
      </c>
      <c r="AE1224" s="20" t="s">
        <v>864</v>
      </c>
      <c r="AF1224" t="e">
        <f>VLOOKUP(L1224,Contactos!B:B,1,0)</f>
        <v>#N/A</v>
      </c>
    </row>
    <row r="1225" spans="1:32" ht="63.75" x14ac:dyDescent="0.2">
      <c r="A1225" s="4">
        <f t="shared" si="58"/>
        <v>1223</v>
      </c>
      <c r="B1225" s="4" t="str">
        <f t="shared" si="59"/>
        <v>B010-00019695</v>
      </c>
      <c r="C1225" s="4" t="str">
        <f>IFERROR(VLOOKUP(F1225,Tablas!$A$1:$B$3,2,0),"")</f>
        <v>Boleta</v>
      </c>
      <c r="D1225" s="4" t="str">
        <f t="shared" si="60"/>
        <v>Ripley - CONTADO / CASH - PE 3773 RIPLEY n.º 6755730401-A Basado en Entregas</v>
      </c>
      <c r="E1225" s="19">
        <v>45504</v>
      </c>
      <c r="F1225" s="20" t="s">
        <v>842</v>
      </c>
      <c r="G1225" s="20" t="s">
        <v>4522</v>
      </c>
      <c r="H1225" s="20" t="s">
        <v>44</v>
      </c>
      <c r="I1225" s="20" t="s">
        <v>45</v>
      </c>
      <c r="J1225" s="20" t="s">
        <v>4059</v>
      </c>
      <c r="K1225" s="20" t="s">
        <v>4060</v>
      </c>
      <c r="L1225" s="20" t="s">
        <v>4061</v>
      </c>
      <c r="M1225" s="20"/>
      <c r="N1225" s="21">
        <v>77.23</v>
      </c>
      <c r="O1225" s="21">
        <v>0</v>
      </c>
      <c r="P1225" s="20"/>
      <c r="Q1225" s="19">
        <v>45504</v>
      </c>
      <c r="R1225" s="20"/>
      <c r="S1225" s="19">
        <v>45504</v>
      </c>
      <c r="T1225" s="20" t="s">
        <v>49</v>
      </c>
      <c r="U1225" s="20">
        <v>1000145</v>
      </c>
      <c r="V1225" s="20">
        <v>240002230</v>
      </c>
      <c r="W1225" s="20" t="s">
        <v>847</v>
      </c>
      <c r="X1225" s="20" t="s">
        <v>305</v>
      </c>
      <c r="Y1225" s="20" t="s">
        <v>52</v>
      </c>
      <c r="Z1225" s="20" t="s">
        <v>4523</v>
      </c>
      <c r="AA1225" s="20" t="s">
        <v>4063</v>
      </c>
      <c r="AB1225" s="20" t="s">
        <v>54</v>
      </c>
      <c r="AC1225" s="20" t="s">
        <v>727</v>
      </c>
      <c r="AD1225" s="20" t="s">
        <v>56</v>
      </c>
      <c r="AE1225" s="20" t="s">
        <v>2574</v>
      </c>
      <c r="AF1225" t="e">
        <f>VLOOKUP(L1225,Contactos!B:B,1,0)</f>
        <v>#N/A</v>
      </c>
    </row>
    <row r="1226" spans="1:32" ht="63.75" x14ac:dyDescent="0.2">
      <c r="A1226" s="4">
        <f t="shared" si="58"/>
        <v>1224</v>
      </c>
      <c r="B1226" s="4" t="str">
        <f t="shared" si="59"/>
        <v>B010-00019610</v>
      </c>
      <c r="C1226" s="4" t="str">
        <f>IFERROR(VLOOKUP(F1226,Tablas!$A$1:$B$3,2,0),"")</f>
        <v>Boleta</v>
      </c>
      <c r="D1226" s="4" t="str">
        <f t="shared" si="60"/>
        <v>Ripley - CONTADO / CASH - PE 3394 RIPLEY n.º 6706908801-A Basado en Entregas</v>
      </c>
      <c r="E1226" s="19">
        <v>45492</v>
      </c>
      <c r="F1226" s="20" t="s">
        <v>842</v>
      </c>
      <c r="G1226" s="20" t="s">
        <v>4524</v>
      </c>
      <c r="H1226" s="20" t="s">
        <v>44</v>
      </c>
      <c r="I1226" s="20" t="s">
        <v>45</v>
      </c>
      <c r="J1226" s="20" t="s">
        <v>4525</v>
      </c>
      <c r="K1226" s="20" t="s">
        <v>4526</v>
      </c>
      <c r="L1226" s="20" t="s">
        <v>4527</v>
      </c>
      <c r="M1226" s="20"/>
      <c r="N1226" s="21">
        <v>77.599999999999994</v>
      </c>
      <c r="O1226" s="21">
        <v>0</v>
      </c>
      <c r="P1226" s="20"/>
      <c r="Q1226" s="19">
        <v>45492</v>
      </c>
      <c r="R1226" s="20"/>
      <c r="S1226" s="19">
        <v>45492</v>
      </c>
      <c r="T1226" s="20" t="s">
        <v>49</v>
      </c>
      <c r="U1226" s="20">
        <v>996540</v>
      </c>
      <c r="V1226" s="20">
        <v>240002145</v>
      </c>
      <c r="W1226" s="20" t="s">
        <v>847</v>
      </c>
      <c r="X1226" s="20" t="s">
        <v>274</v>
      </c>
      <c r="Y1226" s="20" t="s">
        <v>52</v>
      </c>
      <c r="Z1226" s="20" t="s">
        <v>4528</v>
      </c>
      <c r="AA1226" s="20" t="s">
        <v>808</v>
      </c>
      <c r="AB1226" s="20" t="s">
        <v>54</v>
      </c>
      <c r="AC1226" s="20" t="s">
        <v>167</v>
      </c>
      <c r="AD1226" s="20" t="s">
        <v>56</v>
      </c>
      <c r="AE1226" s="20" t="s">
        <v>2574</v>
      </c>
      <c r="AF1226" t="e">
        <f>VLOOKUP(L1226,Contactos!B:B,1,0)</f>
        <v>#N/A</v>
      </c>
    </row>
    <row r="1227" spans="1:32" ht="63.75" x14ac:dyDescent="0.2">
      <c r="A1227" s="4">
        <f t="shared" si="58"/>
        <v>1225</v>
      </c>
      <c r="B1227" s="4" t="str">
        <f t="shared" si="59"/>
        <v>B010-00017864</v>
      </c>
      <c r="C1227" s="4" t="str">
        <f>IFERROR(VLOOKUP(F1227,Tablas!$A$1:$B$3,2,0),"")</f>
        <v>Boleta</v>
      </c>
      <c r="D1227" s="4" t="str">
        <f t="shared" si="60"/>
        <v>Juntoz - CONTADO / CASH - JUNTOZ Basado en Entregas 09-0010-00058704.</v>
      </c>
      <c r="E1227" s="19">
        <v>45327</v>
      </c>
      <c r="F1227" s="20" t="s">
        <v>842</v>
      </c>
      <c r="G1227" s="20" t="s">
        <v>4529</v>
      </c>
      <c r="H1227" s="20" t="s">
        <v>44</v>
      </c>
      <c r="I1227" s="20" t="s">
        <v>45</v>
      </c>
      <c r="J1227" s="20" t="s">
        <v>4530</v>
      </c>
      <c r="K1227" s="20" t="s">
        <v>4531</v>
      </c>
      <c r="L1227" s="20" t="s">
        <v>4532</v>
      </c>
      <c r="M1227" s="20"/>
      <c r="N1227" s="21">
        <v>77.900000000000006</v>
      </c>
      <c r="O1227" s="21">
        <v>0</v>
      </c>
      <c r="P1227" s="20"/>
      <c r="Q1227" s="19">
        <v>45327</v>
      </c>
      <c r="R1227" s="20"/>
      <c r="S1227" s="19">
        <v>45327</v>
      </c>
      <c r="T1227" s="20" t="s">
        <v>49</v>
      </c>
      <c r="U1227" s="20">
        <v>915504</v>
      </c>
      <c r="V1227" s="20">
        <v>240000336</v>
      </c>
      <c r="W1227" s="20" t="s">
        <v>847</v>
      </c>
      <c r="X1227" s="20" t="s">
        <v>305</v>
      </c>
      <c r="Y1227" s="20" t="s">
        <v>52</v>
      </c>
      <c r="Z1227" s="20" t="s">
        <v>4533</v>
      </c>
      <c r="AA1227" s="20" t="s">
        <v>4534</v>
      </c>
      <c r="AB1227" s="20" t="s">
        <v>1413</v>
      </c>
      <c r="AC1227" s="20" t="s">
        <v>167</v>
      </c>
      <c r="AD1227" s="20" t="s">
        <v>56</v>
      </c>
      <c r="AE1227" s="20" t="s">
        <v>851</v>
      </c>
      <c r="AF1227" t="e">
        <f>VLOOKUP(L1227,Contactos!B:B,1,0)</f>
        <v>#N/A</v>
      </c>
    </row>
    <row r="1228" spans="1:32" ht="63.75" x14ac:dyDescent="0.2">
      <c r="A1228" s="4">
        <f t="shared" si="58"/>
        <v>1226</v>
      </c>
      <c r="B1228" s="4" t="str">
        <f t="shared" si="59"/>
        <v>B010-00018388</v>
      </c>
      <c r="C1228" s="4" t="str">
        <f>IFERROR(VLOOKUP(F1228,Tablas!$A$1:$B$3,2,0),"")</f>
        <v>Boleta</v>
      </c>
      <c r="D1228" s="4" t="str">
        <f t="shared" si="60"/>
        <v>Ecom - CONTADO / CASH - PE 1512 TEL: 997924207 Basado en Pedidos de client</v>
      </c>
      <c r="E1228" s="19">
        <v>45384</v>
      </c>
      <c r="F1228" s="20" t="s">
        <v>842</v>
      </c>
      <c r="G1228" s="20" t="s">
        <v>4535</v>
      </c>
      <c r="H1228" s="20" t="s">
        <v>44</v>
      </c>
      <c r="I1228" s="20" t="s">
        <v>45</v>
      </c>
      <c r="J1228" s="20" t="s">
        <v>2121</v>
      </c>
      <c r="K1228" s="20" t="s">
        <v>2122</v>
      </c>
      <c r="L1228" s="20" t="s">
        <v>2123</v>
      </c>
      <c r="M1228" s="20"/>
      <c r="N1228" s="21">
        <v>77.95</v>
      </c>
      <c r="O1228" s="21">
        <v>0</v>
      </c>
      <c r="P1228" s="20"/>
      <c r="Q1228" s="19">
        <v>45384</v>
      </c>
      <c r="R1228" s="20"/>
      <c r="S1228" s="19">
        <v>45384</v>
      </c>
      <c r="T1228" s="20" t="s">
        <v>49</v>
      </c>
      <c r="U1228" s="20">
        <v>940273</v>
      </c>
      <c r="V1228" s="20">
        <v>240000864</v>
      </c>
      <c r="W1228" s="20" t="s">
        <v>847</v>
      </c>
      <c r="X1228" s="20" t="s">
        <v>274</v>
      </c>
      <c r="Y1228" s="20" t="s">
        <v>52</v>
      </c>
      <c r="Z1228" s="20" t="s">
        <v>4536</v>
      </c>
      <c r="AA1228" s="20" t="s">
        <v>2125</v>
      </c>
      <c r="AB1228" s="20" t="s">
        <v>863</v>
      </c>
      <c r="AC1228" s="20" t="s">
        <v>689</v>
      </c>
      <c r="AD1228" s="20" t="s">
        <v>56</v>
      </c>
      <c r="AE1228" s="20" t="s">
        <v>864</v>
      </c>
      <c r="AF1228" t="e">
        <f>VLOOKUP(L1228,Contactos!B:B,1,0)</f>
        <v>#N/A</v>
      </c>
    </row>
    <row r="1229" spans="1:32" ht="63.75" x14ac:dyDescent="0.2">
      <c r="A1229" s="4">
        <f t="shared" si="58"/>
        <v>1227</v>
      </c>
      <c r="B1229" s="4" t="str">
        <f t="shared" si="59"/>
        <v>B010-00020033</v>
      </c>
      <c r="C1229" s="4" t="str">
        <f>IFERROR(VLOOKUP(F1229,Tablas!$A$1:$B$3,2,0),"")</f>
        <v>Boleta</v>
      </c>
      <c r="D1229" s="4" t="str">
        <f t="shared" si="60"/>
        <v>Ripley - CONTADO / CASH - PE 4204 RIPLEY n.º 6775600001-A Basado en Entregas</v>
      </c>
      <c r="E1229" s="19">
        <v>45523</v>
      </c>
      <c r="F1229" s="20" t="s">
        <v>842</v>
      </c>
      <c r="G1229" s="20" t="s">
        <v>4537</v>
      </c>
      <c r="H1229" s="20" t="s">
        <v>44</v>
      </c>
      <c r="I1229" s="20" t="s">
        <v>45</v>
      </c>
      <c r="J1229" s="20" t="s">
        <v>4538</v>
      </c>
      <c r="K1229" s="20" t="s">
        <v>4539</v>
      </c>
      <c r="L1229" s="20" t="s">
        <v>4540</v>
      </c>
      <c r="M1229" s="20"/>
      <c r="N1229" s="21">
        <v>78.2</v>
      </c>
      <c r="O1229" s="21">
        <v>0</v>
      </c>
      <c r="P1229" s="20"/>
      <c r="Q1229" s="19">
        <v>45523</v>
      </c>
      <c r="R1229" s="20"/>
      <c r="S1229" s="19">
        <v>45523</v>
      </c>
      <c r="T1229" s="20" t="s">
        <v>49</v>
      </c>
      <c r="U1229" s="20">
        <v>1009634</v>
      </c>
      <c r="V1229" s="20">
        <v>240002569</v>
      </c>
      <c r="W1229" s="20" t="s">
        <v>847</v>
      </c>
      <c r="X1229" s="20" t="s">
        <v>274</v>
      </c>
      <c r="Y1229" s="20" t="s">
        <v>52</v>
      </c>
      <c r="Z1229" s="20" t="s">
        <v>4541</v>
      </c>
      <c r="AA1229" s="20" t="s">
        <v>372</v>
      </c>
      <c r="AB1229" s="20" t="s">
        <v>54</v>
      </c>
      <c r="AC1229" s="20" t="s">
        <v>167</v>
      </c>
      <c r="AD1229" s="20" t="s">
        <v>56</v>
      </c>
      <c r="AE1229" s="20" t="s">
        <v>2574</v>
      </c>
      <c r="AF1229" t="e">
        <f>VLOOKUP(L1229,Contactos!B:B,1,0)</f>
        <v>#N/A</v>
      </c>
    </row>
    <row r="1230" spans="1:32" ht="63.75" x14ac:dyDescent="0.2">
      <c r="A1230" s="4">
        <f t="shared" si="58"/>
        <v>1228</v>
      </c>
      <c r="B1230" s="4" t="str">
        <f t="shared" si="59"/>
        <v>B010-00020269</v>
      </c>
      <c r="C1230" s="4" t="str">
        <f>IFERROR(VLOOKUP(F1230,Tablas!$A$1:$B$3,2,0),"")</f>
        <v>Boleta</v>
      </c>
      <c r="D1230" s="4" t="str">
        <f t="shared" si="60"/>
        <v>Ripley - CONTADO / CASH - PE 4561 RIPLEY n.º 6789834401-A Basado en Entregas</v>
      </c>
      <c r="E1230" s="19">
        <v>45538</v>
      </c>
      <c r="F1230" s="20" t="s">
        <v>842</v>
      </c>
      <c r="G1230" s="20" t="s">
        <v>4542</v>
      </c>
      <c r="H1230" s="20" t="s">
        <v>44</v>
      </c>
      <c r="I1230" s="20" t="s">
        <v>45</v>
      </c>
      <c r="J1230" s="20" t="s">
        <v>4543</v>
      </c>
      <c r="K1230" s="20" t="s">
        <v>4544</v>
      </c>
      <c r="L1230" s="20" t="s">
        <v>4545</v>
      </c>
      <c r="M1230" s="20"/>
      <c r="N1230" s="21">
        <v>78.2</v>
      </c>
      <c r="O1230" s="21">
        <v>0</v>
      </c>
      <c r="P1230" s="20"/>
      <c r="Q1230" s="19">
        <v>45538</v>
      </c>
      <c r="R1230" s="20"/>
      <c r="S1230" s="19">
        <v>45538</v>
      </c>
      <c r="T1230" s="20" t="s">
        <v>49</v>
      </c>
      <c r="U1230" s="20">
        <v>1017932</v>
      </c>
      <c r="V1230" s="20">
        <v>240002806</v>
      </c>
      <c r="W1230" s="20" t="s">
        <v>847</v>
      </c>
      <c r="X1230" s="20" t="s">
        <v>274</v>
      </c>
      <c r="Y1230" s="20" t="s">
        <v>52</v>
      </c>
      <c r="Z1230" s="20" t="s">
        <v>4546</v>
      </c>
      <c r="AA1230" s="20" t="s">
        <v>372</v>
      </c>
      <c r="AB1230" s="20" t="s">
        <v>54</v>
      </c>
      <c r="AC1230" s="20" t="s">
        <v>167</v>
      </c>
      <c r="AD1230" s="20" t="s">
        <v>56</v>
      </c>
      <c r="AE1230" s="20" t="s">
        <v>2574</v>
      </c>
      <c r="AF1230" t="e">
        <f>VLOOKUP(L1230,Contactos!B:B,1,0)</f>
        <v>#N/A</v>
      </c>
    </row>
    <row r="1231" spans="1:32" ht="51" x14ac:dyDescent="0.2">
      <c r="A1231" s="4">
        <f t="shared" si="58"/>
        <v>1229</v>
      </c>
      <c r="B1231" s="4" t="str">
        <f t="shared" si="59"/>
        <v>B010-00019986</v>
      </c>
      <c r="C1231" s="4" t="str">
        <f>IFERROR(VLOOKUP(F1231,Tablas!$A$1:$B$3,2,0),"")</f>
        <v>Boleta</v>
      </c>
      <c r="D1231" s="4" t="str">
        <f t="shared" si="60"/>
        <v>Ecom - CONTADO / CASH - PE 4106 TEL: 999535946 ENVÍO Basado en Entregas 09</v>
      </c>
      <c r="E1231" s="19">
        <v>45518</v>
      </c>
      <c r="F1231" s="20" t="s">
        <v>842</v>
      </c>
      <c r="G1231" s="20" t="s">
        <v>4547</v>
      </c>
      <c r="H1231" s="20" t="s">
        <v>44</v>
      </c>
      <c r="I1231" s="20" t="s">
        <v>45</v>
      </c>
      <c r="J1231" s="20" t="s">
        <v>4548</v>
      </c>
      <c r="K1231" s="20" t="s">
        <v>4549</v>
      </c>
      <c r="L1231" s="20" t="s">
        <v>4550</v>
      </c>
      <c r="M1231" s="20"/>
      <c r="N1231" s="21">
        <v>78.260000000000005</v>
      </c>
      <c r="O1231" s="21">
        <v>0</v>
      </c>
      <c r="P1231" s="20"/>
      <c r="Q1231" s="19">
        <v>45518</v>
      </c>
      <c r="R1231" s="20"/>
      <c r="S1231" s="19">
        <v>45518</v>
      </c>
      <c r="T1231" s="20" t="s">
        <v>49</v>
      </c>
      <c r="U1231" s="20">
        <v>1007857</v>
      </c>
      <c r="V1231" s="20">
        <v>240002522</v>
      </c>
      <c r="W1231" s="20" t="s">
        <v>847</v>
      </c>
      <c r="X1231" s="20" t="s">
        <v>305</v>
      </c>
      <c r="Y1231" s="20" t="s">
        <v>52</v>
      </c>
      <c r="Z1231" s="20" t="s">
        <v>4551</v>
      </c>
      <c r="AA1231" s="20" t="s">
        <v>4552</v>
      </c>
      <c r="AB1231" s="20" t="s">
        <v>2446</v>
      </c>
      <c r="AC1231" s="20" t="s">
        <v>167</v>
      </c>
      <c r="AD1231" s="20" t="s">
        <v>56</v>
      </c>
      <c r="AE1231" s="20" t="s">
        <v>864</v>
      </c>
      <c r="AF1231" t="e">
        <f>VLOOKUP(L1231,Contactos!B:B,1,0)</f>
        <v>#N/A</v>
      </c>
    </row>
    <row r="1232" spans="1:32" ht="63.75" x14ac:dyDescent="0.2">
      <c r="A1232" s="4">
        <f t="shared" si="58"/>
        <v>1230</v>
      </c>
      <c r="B1232" s="4" t="str">
        <f t="shared" si="59"/>
        <v>B010-00020380</v>
      </c>
      <c r="C1232" s="4" t="str">
        <f>IFERROR(VLOOKUP(F1232,Tablas!$A$1:$B$3,2,0),"")</f>
        <v>Boleta</v>
      </c>
      <c r="D1232" s="4" t="str">
        <f t="shared" si="60"/>
        <v>Juntoz - CONTADO / CASH - PE 4772 JUNTOZ 240912000026-001 Basado en Entregas</v>
      </c>
      <c r="E1232" s="19">
        <v>45547</v>
      </c>
      <c r="F1232" s="20" t="s">
        <v>842</v>
      </c>
      <c r="G1232" s="20" t="s">
        <v>4553</v>
      </c>
      <c r="H1232" s="20" t="s">
        <v>44</v>
      </c>
      <c r="I1232" s="20" t="s">
        <v>45</v>
      </c>
      <c r="J1232" s="20" t="s">
        <v>4554</v>
      </c>
      <c r="K1232" s="20" t="s">
        <v>1171</v>
      </c>
      <c r="L1232" s="20" t="s">
        <v>4555</v>
      </c>
      <c r="M1232" s="20"/>
      <c r="N1232" s="21">
        <v>78.91</v>
      </c>
      <c r="O1232" s="21">
        <v>0</v>
      </c>
      <c r="P1232" s="20"/>
      <c r="Q1232" s="19">
        <v>45547</v>
      </c>
      <c r="R1232" s="20"/>
      <c r="S1232" s="19">
        <v>45547</v>
      </c>
      <c r="T1232" s="20" t="s">
        <v>49</v>
      </c>
      <c r="U1232" s="20">
        <v>1022963</v>
      </c>
      <c r="V1232" s="20">
        <v>240002917</v>
      </c>
      <c r="W1232" s="20" t="s">
        <v>847</v>
      </c>
      <c r="X1232" s="20" t="s">
        <v>305</v>
      </c>
      <c r="Y1232" s="20" t="s">
        <v>52</v>
      </c>
      <c r="Z1232" s="20" t="s">
        <v>4556</v>
      </c>
      <c r="AA1232" s="20" t="s">
        <v>4278</v>
      </c>
      <c r="AB1232" s="20" t="s">
        <v>54</v>
      </c>
      <c r="AC1232" s="20" t="s">
        <v>167</v>
      </c>
      <c r="AD1232" s="20" t="s">
        <v>56</v>
      </c>
      <c r="AE1232" s="20" t="s">
        <v>851</v>
      </c>
      <c r="AF1232" t="e">
        <f>VLOOKUP(L1232,Contactos!B:B,1,0)</f>
        <v>#N/A</v>
      </c>
    </row>
    <row r="1233" spans="1:32" ht="63.75" x14ac:dyDescent="0.2">
      <c r="A1233" s="4">
        <f t="shared" si="58"/>
        <v>1231</v>
      </c>
      <c r="B1233" s="4" t="str">
        <f t="shared" si="59"/>
        <v>B010-00019228</v>
      </c>
      <c r="C1233" s="4" t="str">
        <f>IFERROR(VLOOKUP(F1233,Tablas!$A$1:$B$3,2,0),"")</f>
        <v>Boleta</v>
      </c>
      <c r="D1233" s="4" t="str">
        <f t="shared" si="60"/>
        <v>Falabella - CONTADO / CASH - PE 2849 FALABELLA Basado en Entregas 09-0007-00000</v>
      </c>
      <c r="E1233" s="19">
        <v>45454</v>
      </c>
      <c r="F1233" s="20" t="s">
        <v>842</v>
      </c>
      <c r="G1233" s="20" t="s">
        <v>4557</v>
      </c>
      <c r="H1233" s="20" t="s">
        <v>44</v>
      </c>
      <c r="I1233" s="20" t="s">
        <v>45</v>
      </c>
      <c r="J1233" s="20" t="s">
        <v>4558</v>
      </c>
      <c r="K1233" s="20" t="s">
        <v>4559</v>
      </c>
      <c r="L1233" s="20" t="s">
        <v>4560</v>
      </c>
      <c r="M1233" s="20"/>
      <c r="N1233" s="21">
        <v>79.2</v>
      </c>
      <c r="O1233" s="21">
        <v>0</v>
      </c>
      <c r="P1233" s="20"/>
      <c r="Q1233" s="19">
        <v>45454</v>
      </c>
      <c r="R1233" s="20"/>
      <c r="S1233" s="19">
        <v>45454</v>
      </c>
      <c r="T1233" s="20" t="s">
        <v>49</v>
      </c>
      <c r="U1233" s="20">
        <v>979582</v>
      </c>
      <c r="V1233" s="20">
        <v>240001765</v>
      </c>
      <c r="W1233" s="20" t="s">
        <v>847</v>
      </c>
      <c r="X1233" s="20" t="s">
        <v>274</v>
      </c>
      <c r="Y1233" s="20" t="s">
        <v>52</v>
      </c>
      <c r="Z1233" s="20" t="s">
        <v>4561</v>
      </c>
      <c r="AA1233" s="20" t="s">
        <v>4562</v>
      </c>
      <c r="AB1233" s="20" t="s">
        <v>1927</v>
      </c>
      <c r="AC1233" s="20" t="s">
        <v>41</v>
      </c>
      <c r="AD1233" s="20" t="s">
        <v>56</v>
      </c>
      <c r="AE1233" s="20" t="s">
        <v>1838</v>
      </c>
      <c r="AF1233" t="e">
        <f>VLOOKUP(L1233,Contactos!B:B,1,0)</f>
        <v>#N/A</v>
      </c>
    </row>
    <row r="1234" spans="1:32" ht="63.75" x14ac:dyDescent="0.2">
      <c r="A1234" s="4">
        <f t="shared" si="58"/>
        <v>1232</v>
      </c>
      <c r="B1234" s="4" t="str">
        <f t="shared" si="59"/>
        <v>B010-00016773</v>
      </c>
      <c r="C1234" s="4" t="str">
        <f>IFERROR(VLOOKUP(F1234,Tablas!$A$1:$B$3,2,0),"")</f>
        <v>Boleta</v>
      </c>
      <c r="D1234" s="4" t="str">
        <f t="shared" si="60"/>
        <v>Falabella - CONTADO / CASH - PE 4839 FALABELLA Basado en Entregas 09-0010-00057</v>
      </c>
      <c r="E1234" s="19">
        <v>45250</v>
      </c>
      <c r="F1234" s="20" t="s">
        <v>842</v>
      </c>
      <c r="G1234" s="20" t="s">
        <v>4563</v>
      </c>
      <c r="H1234" s="20" t="s">
        <v>44</v>
      </c>
      <c r="I1234" s="20" t="s">
        <v>45</v>
      </c>
      <c r="J1234" s="20" t="s">
        <v>4564</v>
      </c>
      <c r="K1234" s="20" t="s">
        <v>4565</v>
      </c>
      <c r="L1234" s="20" t="s">
        <v>4566</v>
      </c>
      <c r="M1234" s="20"/>
      <c r="N1234" s="21">
        <v>79.2</v>
      </c>
      <c r="O1234" s="21">
        <v>0</v>
      </c>
      <c r="P1234" s="20"/>
      <c r="Q1234" s="19">
        <v>45250</v>
      </c>
      <c r="R1234" s="20"/>
      <c r="S1234" s="19">
        <v>45250</v>
      </c>
      <c r="T1234" s="20" t="s">
        <v>49</v>
      </c>
      <c r="U1234" s="20">
        <v>876636</v>
      </c>
      <c r="V1234" s="20">
        <v>230003087</v>
      </c>
      <c r="W1234" s="20" t="s">
        <v>847</v>
      </c>
      <c r="X1234" s="20" t="s">
        <v>274</v>
      </c>
      <c r="Y1234" s="20" t="s">
        <v>52</v>
      </c>
      <c r="Z1234" s="20" t="s">
        <v>4567</v>
      </c>
      <c r="AA1234" s="20" t="s">
        <v>4568</v>
      </c>
      <c r="AB1234" s="20" t="s">
        <v>428</v>
      </c>
      <c r="AC1234" s="20" t="s">
        <v>41</v>
      </c>
      <c r="AD1234" s="20" t="s">
        <v>56</v>
      </c>
      <c r="AE1234" s="20" t="s">
        <v>1838</v>
      </c>
      <c r="AF1234" t="e">
        <f>VLOOKUP(L1234,Contactos!B:B,1,0)</f>
        <v>#N/A</v>
      </c>
    </row>
    <row r="1235" spans="1:32" ht="63.75" x14ac:dyDescent="0.2">
      <c r="A1235" s="4">
        <f t="shared" si="58"/>
        <v>1233</v>
      </c>
      <c r="B1235" s="4" t="str">
        <f t="shared" si="59"/>
        <v>B010-00017681</v>
      </c>
      <c r="C1235" s="4" t="str">
        <f>IFERROR(VLOOKUP(F1235,Tablas!$A$1:$B$3,2,0),"")</f>
        <v>Boleta</v>
      </c>
      <c r="D1235" s="4" t="str">
        <f t="shared" si="60"/>
        <v>Juntoz - CONTADO / CASH - PE 0269 JUNTOZ Basado en Entregas 09-0010-00058488</v>
      </c>
      <c r="E1235" s="19">
        <v>45313</v>
      </c>
      <c r="F1235" s="20" t="s">
        <v>842</v>
      </c>
      <c r="G1235" s="20" t="s">
        <v>4569</v>
      </c>
      <c r="H1235" s="20" t="s">
        <v>44</v>
      </c>
      <c r="I1235" s="20" t="s">
        <v>45</v>
      </c>
      <c r="J1235" s="20" t="s">
        <v>4570</v>
      </c>
      <c r="K1235" s="20" t="s">
        <v>4571</v>
      </c>
      <c r="L1235" s="20" t="s">
        <v>4572</v>
      </c>
      <c r="M1235" s="20"/>
      <c r="N1235" s="21">
        <v>79.5</v>
      </c>
      <c r="O1235" s="21">
        <v>0</v>
      </c>
      <c r="P1235" s="20"/>
      <c r="Q1235" s="19">
        <v>45313</v>
      </c>
      <c r="R1235" s="20"/>
      <c r="S1235" s="19">
        <v>45313</v>
      </c>
      <c r="T1235" s="20" t="s">
        <v>49</v>
      </c>
      <c r="U1235" s="20">
        <v>908062</v>
      </c>
      <c r="V1235" s="20">
        <v>240000152</v>
      </c>
      <c r="W1235" s="20" t="s">
        <v>847</v>
      </c>
      <c r="X1235" s="20" t="s">
        <v>274</v>
      </c>
      <c r="Y1235" s="20" t="s">
        <v>52</v>
      </c>
      <c r="Z1235" s="20" t="s">
        <v>4573</v>
      </c>
      <c r="AA1235" s="20" t="s">
        <v>4574</v>
      </c>
      <c r="AB1235" s="20" t="s">
        <v>3840</v>
      </c>
      <c r="AC1235" s="20" t="s">
        <v>727</v>
      </c>
      <c r="AD1235" s="20" t="s">
        <v>56</v>
      </c>
      <c r="AE1235" s="20" t="s">
        <v>851</v>
      </c>
      <c r="AF1235" t="e">
        <f>VLOOKUP(L1235,Contactos!B:B,1,0)</f>
        <v>#N/A</v>
      </c>
    </row>
    <row r="1236" spans="1:32" ht="51" x14ac:dyDescent="0.2">
      <c r="A1236" s="4">
        <f t="shared" si="58"/>
        <v>1234</v>
      </c>
      <c r="B1236" s="4" t="str">
        <f t="shared" si="59"/>
        <v>B010-00019888</v>
      </c>
      <c r="C1236" s="4" t="str">
        <f>IFERROR(VLOOKUP(F1236,Tablas!$A$1:$B$3,2,0),"")</f>
        <v>Boleta</v>
      </c>
      <c r="D1236" s="4" t="str">
        <f t="shared" si="60"/>
        <v>Ecom - CONTADO / CASH - PE 3931 TEL: 962583474 ENVÍO Basado en Entregas 09</v>
      </c>
      <c r="E1236" s="19">
        <v>45509</v>
      </c>
      <c r="F1236" s="20" t="s">
        <v>842</v>
      </c>
      <c r="G1236" s="20" t="s">
        <v>4575</v>
      </c>
      <c r="H1236" s="20" t="s">
        <v>44</v>
      </c>
      <c r="I1236" s="20" t="s">
        <v>45</v>
      </c>
      <c r="J1236" s="20" t="s">
        <v>4576</v>
      </c>
      <c r="K1236" s="20" t="s">
        <v>4577</v>
      </c>
      <c r="L1236" s="20" t="s">
        <v>4578</v>
      </c>
      <c r="M1236" s="20"/>
      <c r="N1236" s="21">
        <v>79.739999999999995</v>
      </c>
      <c r="O1236" s="21">
        <v>0</v>
      </c>
      <c r="P1236" s="20"/>
      <c r="Q1236" s="19">
        <v>45509</v>
      </c>
      <c r="R1236" s="20"/>
      <c r="S1236" s="19">
        <v>45509</v>
      </c>
      <c r="T1236" s="20" t="s">
        <v>49</v>
      </c>
      <c r="U1236" s="20">
        <v>1004100</v>
      </c>
      <c r="V1236" s="20">
        <v>240002424</v>
      </c>
      <c r="W1236" s="20" t="s">
        <v>847</v>
      </c>
      <c r="X1236" s="20" t="s">
        <v>305</v>
      </c>
      <c r="Y1236" s="20" t="s">
        <v>4407</v>
      </c>
      <c r="Z1236" s="20" t="s">
        <v>4579</v>
      </c>
      <c r="AA1236" s="20" t="s">
        <v>4580</v>
      </c>
      <c r="AB1236" s="20" t="s">
        <v>1114</v>
      </c>
      <c r="AC1236" s="20" t="s">
        <v>167</v>
      </c>
      <c r="AD1236" s="20" t="s">
        <v>56</v>
      </c>
      <c r="AE1236" s="20" t="s">
        <v>864</v>
      </c>
      <c r="AF1236" t="e">
        <f>VLOOKUP(L1236,Contactos!B:B,1,0)</f>
        <v>#N/A</v>
      </c>
    </row>
    <row r="1237" spans="1:32" ht="63.75" x14ac:dyDescent="0.2">
      <c r="A1237" s="4">
        <f t="shared" si="58"/>
        <v>1235</v>
      </c>
      <c r="B1237" s="4" t="str">
        <f t="shared" si="59"/>
        <v>B010-00020328</v>
      </c>
      <c r="C1237" s="4" t="str">
        <f>IFERROR(VLOOKUP(F1237,Tablas!$A$1:$B$3,2,0),"")</f>
        <v>Boleta</v>
      </c>
      <c r="D1237" s="4" t="str">
        <f t="shared" si="60"/>
        <v>Nacional - CREDITO 30 DIAS / CREDIT 30 DAYS - Ofertas de ventas - ERCAGV000946. PE:  4681 Basado</v>
      </c>
      <c r="E1237" s="19">
        <v>45541</v>
      </c>
      <c r="F1237" s="20" t="s">
        <v>842</v>
      </c>
      <c r="G1237" s="20" t="s">
        <v>4581</v>
      </c>
      <c r="H1237" s="20" t="s">
        <v>44</v>
      </c>
      <c r="I1237" s="20" t="s">
        <v>45</v>
      </c>
      <c r="J1237" s="20" t="s">
        <v>4582</v>
      </c>
      <c r="K1237" s="20" t="s">
        <v>4583</v>
      </c>
      <c r="L1237" s="20" t="s">
        <v>4584</v>
      </c>
      <c r="M1237" s="20"/>
      <c r="N1237" s="21">
        <v>79.900000000000006</v>
      </c>
      <c r="O1237" s="21">
        <v>0</v>
      </c>
      <c r="P1237" s="20"/>
      <c r="Q1237" s="19">
        <v>45541</v>
      </c>
      <c r="R1237" s="20"/>
      <c r="S1237" s="19">
        <v>45571</v>
      </c>
      <c r="T1237" s="20" t="s">
        <v>643</v>
      </c>
      <c r="U1237" s="20">
        <v>1020245</v>
      </c>
      <c r="V1237" s="20">
        <v>240002865</v>
      </c>
      <c r="W1237" s="20" t="s">
        <v>847</v>
      </c>
      <c r="X1237" s="20" t="s">
        <v>305</v>
      </c>
      <c r="Y1237" s="20" t="s">
        <v>52</v>
      </c>
      <c r="Z1237" s="20" t="s">
        <v>4585</v>
      </c>
      <c r="AA1237" s="20" t="s">
        <v>850</v>
      </c>
      <c r="AB1237" s="20" t="s">
        <v>54</v>
      </c>
      <c r="AC1237" s="20" t="s">
        <v>167</v>
      </c>
      <c r="AD1237" s="20" t="s">
        <v>56</v>
      </c>
      <c r="AE1237" s="20" t="s">
        <v>1014</v>
      </c>
      <c r="AF1237" t="e">
        <f>VLOOKUP(L1237,Contactos!B:B,1,0)</f>
        <v>#N/A</v>
      </c>
    </row>
    <row r="1238" spans="1:32" ht="63.75" x14ac:dyDescent="0.2">
      <c r="A1238" s="4">
        <f t="shared" si="58"/>
        <v>1236</v>
      </c>
      <c r="B1238" s="4" t="str">
        <f t="shared" si="59"/>
        <v>B010-00019856</v>
      </c>
      <c r="C1238" s="4" t="str">
        <f>IFERROR(VLOOKUP(F1238,Tablas!$A$1:$B$3,2,0),"")</f>
        <v>Boleta</v>
      </c>
      <c r="D1238" s="4" t="str">
        <f t="shared" si="60"/>
        <v>Nacional - CREDITO 30 DIAS / CREDIT 30 DAYS - PE 3879 Basado en Entregas 09-T010-00000543.</v>
      </c>
      <c r="E1238" s="19">
        <v>45506</v>
      </c>
      <c r="F1238" s="20" t="s">
        <v>842</v>
      </c>
      <c r="G1238" s="20" t="s">
        <v>4586</v>
      </c>
      <c r="H1238" s="20" t="s">
        <v>44</v>
      </c>
      <c r="I1238" s="20" t="s">
        <v>45</v>
      </c>
      <c r="J1238" s="20" t="s">
        <v>4587</v>
      </c>
      <c r="K1238" s="20" t="s">
        <v>4588</v>
      </c>
      <c r="L1238" s="20" t="s">
        <v>4589</v>
      </c>
      <c r="M1238" s="20"/>
      <c r="N1238" s="21">
        <v>79.900000000000006</v>
      </c>
      <c r="O1238" s="21">
        <v>0</v>
      </c>
      <c r="P1238" s="20"/>
      <c r="Q1238" s="19">
        <v>45506</v>
      </c>
      <c r="R1238" s="20"/>
      <c r="S1238" s="19">
        <v>45536</v>
      </c>
      <c r="T1238" s="20" t="s">
        <v>643</v>
      </c>
      <c r="U1238" s="20">
        <v>1003416</v>
      </c>
      <c r="V1238" s="20">
        <v>240002392</v>
      </c>
      <c r="W1238" s="20" t="s">
        <v>847</v>
      </c>
      <c r="X1238" s="20" t="s">
        <v>305</v>
      </c>
      <c r="Y1238" s="20" t="s">
        <v>567</v>
      </c>
      <c r="Z1238" s="20" t="s">
        <v>4590</v>
      </c>
      <c r="AA1238" s="20" t="s">
        <v>4591</v>
      </c>
      <c r="AB1238" s="20" t="s">
        <v>336</v>
      </c>
      <c r="AC1238" s="20" t="s">
        <v>167</v>
      </c>
      <c r="AD1238" s="20" t="s">
        <v>56</v>
      </c>
      <c r="AE1238" s="20" t="s">
        <v>1014</v>
      </c>
      <c r="AF1238" t="e">
        <f>VLOOKUP(L1238,Contactos!B:B,1,0)</f>
        <v>#N/A</v>
      </c>
    </row>
    <row r="1239" spans="1:32" ht="63.75" x14ac:dyDescent="0.2">
      <c r="A1239" s="4">
        <f t="shared" si="58"/>
        <v>1237</v>
      </c>
      <c r="B1239" s="4" t="str">
        <f t="shared" si="59"/>
        <v>B010-00019449</v>
      </c>
      <c r="C1239" s="4" t="str">
        <f>IFERROR(VLOOKUP(F1239,Tablas!$A$1:$B$3,2,0),"")</f>
        <v>Boleta</v>
      </c>
      <c r="D1239" s="4" t="str">
        <f t="shared" si="60"/>
        <v>Nacional - CREDITO 30 DIAS / CREDIT 30 DAYS - PE 3354 Basado en Entregas 09-T010-00000065.</v>
      </c>
      <c r="E1239" s="19">
        <v>45482</v>
      </c>
      <c r="F1239" s="20" t="s">
        <v>842</v>
      </c>
      <c r="G1239" s="20" t="s">
        <v>4592</v>
      </c>
      <c r="H1239" s="20" t="s">
        <v>44</v>
      </c>
      <c r="I1239" s="20" t="s">
        <v>45</v>
      </c>
      <c r="J1239" s="20" t="s">
        <v>4593</v>
      </c>
      <c r="K1239" s="20" t="s">
        <v>4594</v>
      </c>
      <c r="L1239" s="20" t="s">
        <v>4595</v>
      </c>
      <c r="M1239" s="20"/>
      <c r="N1239" s="21">
        <v>79.900000000000006</v>
      </c>
      <c r="O1239" s="21">
        <v>0</v>
      </c>
      <c r="P1239" s="20"/>
      <c r="Q1239" s="19">
        <v>45482</v>
      </c>
      <c r="R1239" s="20"/>
      <c r="S1239" s="19">
        <v>45512</v>
      </c>
      <c r="T1239" s="20" t="s">
        <v>643</v>
      </c>
      <c r="U1239" s="20">
        <v>991911</v>
      </c>
      <c r="V1239" s="20">
        <v>240001984</v>
      </c>
      <c r="W1239" s="20" t="s">
        <v>847</v>
      </c>
      <c r="X1239" s="20" t="s">
        <v>305</v>
      </c>
      <c r="Y1239" s="20" t="s">
        <v>52</v>
      </c>
      <c r="Z1239" s="20" t="s">
        <v>4596</v>
      </c>
      <c r="AA1239" s="20" t="s">
        <v>4597</v>
      </c>
      <c r="AB1239" s="20" t="s">
        <v>328</v>
      </c>
      <c r="AC1239" s="20" t="s">
        <v>167</v>
      </c>
      <c r="AD1239" s="20" t="s">
        <v>56</v>
      </c>
      <c r="AE1239" s="20" t="s">
        <v>1014</v>
      </c>
      <c r="AF1239" t="str">
        <f>VLOOKUP(L1239,Contactos!B:B,1,0)</f>
        <v>VARGAS LEON, ALEJANDRO VICTOR</v>
      </c>
    </row>
    <row r="1240" spans="1:32" ht="63.75" x14ac:dyDescent="0.2">
      <c r="A1240" s="4">
        <f t="shared" si="58"/>
        <v>1238</v>
      </c>
      <c r="B1240" s="4" t="str">
        <f t="shared" si="59"/>
        <v>B010-00020098</v>
      </c>
      <c r="C1240" s="4" t="str">
        <f>IFERROR(VLOOKUP(F1240,Tablas!$A$1:$B$3,2,0),"")</f>
        <v>Boleta</v>
      </c>
      <c r="D1240" s="4" t="str">
        <f t="shared" si="60"/>
        <v>Nacional - CREDITO 30 DIAS / CREDIT 30 DAYS - PE 4321 Basado en Entregas 09-T010-00000914.</v>
      </c>
      <c r="E1240" s="19">
        <v>45526</v>
      </c>
      <c r="F1240" s="20" t="s">
        <v>842</v>
      </c>
      <c r="G1240" s="20" t="s">
        <v>4598</v>
      </c>
      <c r="H1240" s="20" t="s">
        <v>44</v>
      </c>
      <c r="I1240" s="20" t="s">
        <v>45</v>
      </c>
      <c r="J1240" s="20" t="s">
        <v>4599</v>
      </c>
      <c r="K1240" s="20" t="s">
        <v>4600</v>
      </c>
      <c r="L1240" s="20" t="s">
        <v>4601</v>
      </c>
      <c r="M1240" s="20"/>
      <c r="N1240" s="21">
        <v>79.900000000000006</v>
      </c>
      <c r="O1240" s="21">
        <v>0</v>
      </c>
      <c r="P1240" s="20"/>
      <c r="Q1240" s="19">
        <v>45526</v>
      </c>
      <c r="R1240" s="20"/>
      <c r="S1240" s="19">
        <v>45556</v>
      </c>
      <c r="T1240" s="20" t="s">
        <v>643</v>
      </c>
      <c r="U1240" s="20">
        <v>1012031</v>
      </c>
      <c r="V1240" s="20">
        <v>240002635</v>
      </c>
      <c r="W1240" s="20" t="s">
        <v>847</v>
      </c>
      <c r="X1240" s="20" t="s">
        <v>305</v>
      </c>
      <c r="Y1240" s="20" t="s">
        <v>52</v>
      </c>
      <c r="Z1240" s="20" t="s">
        <v>4602</v>
      </c>
      <c r="AA1240" s="20" t="s">
        <v>1597</v>
      </c>
      <c r="AB1240" s="20" t="s">
        <v>336</v>
      </c>
      <c r="AC1240" s="20" t="s">
        <v>167</v>
      </c>
      <c r="AD1240" s="20" t="s">
        <v>56</v>
      </c>
      <c r="AE1240" s="20" t="s">
        <v>1014</v>
      </c>
      <c r="AF1240" t="e">
        <f>VLOOKUP(L1240,Contactos!B:B,1,0)</f>
        <v>#N/A</v>
      </c>
    </row>
    <row r="1241" spans="1:32" ht="51" x14ac:dyDescent="0.2">
      <c r="A1241" s="4">
        <f t="shared" si="58"/>
        <v>1239</v>
      </c>
      <c r="B1241" s="4" t="str">
        <f t="shared" si="59"/>
        <v>B010-00019593</v>
      </c>
      <c r="C1241" s="4" t="str">
        <f>IFERROR(VLOOKUP(F1241,Tablas!$A$1:$B$3,2,0),"")</f>
        <v>Boleta</v>
      </c>
      <c r="D1241" s="4" t="str">
        <f t="shared" si="60"/>
        <v>Ecom - CONTADO / CASH - PE 3569 TEL: 989439789 ENVÍO Basado en Entregas 09</v>
      </c>
      <c r="E1241" s="19">
        <v>45492</v>
      </c>
      <c r="F1241" s="20" t="s">
        <v>842</v>
      </c>
      <c r="G1241" s="20" t="s">
        <v>4603</v>
      </c>
      <c r="H1241" s="20" t="s">
        <v>44</v>
      </c>
      <c r="I1241" s="20" t="s">
        <v>45</v>
      </c>
      <c r="J1241" s="20" t="s">
        <v>4604</v>
      </c>
      <c r="K1241" s="20" t="s">
        <v>4605</v>
      </c>
      <c r="L1241" s="20" t="s">
        <v>4606</v>
      </c>
      <c r="M1241" s="20"/>
      <c r="N1241" s="21">
        <v>80.099999999999994</v>
      </c>
      <c r="O1241" s="21">
        <v>0</v>
      </c>
      <c r="P1241" s="20"/>
      <c r="Q1241" s="19">
        <v>45492</v>
      </c>
      <c r="R1241" s="20"/>
      <c r="S1241" s="19">
        <v>45492</v>
      </c>
      <c r="T1241" s="20" t="s">
        <v>49</v>
      </c>
      <c r="U1241" s="20">
        <v>996227</v>
      </c>
      <c r="V1241" s="20">
        <v>240002128</v>
      </c>
      <c r="W1241" s="20" t="s">
        <v>847</v>
      </c>
      <c r="X1241" s="20" t="s">
        <v>848</v>
      </c>
      <c r="Y1241" s="20" t="s">
        <v>52</v>
      </c>
      <c r="Z1241" s="20" t="s">
        <v>4607</v>
      </c>
      <c r="AA1241" s="20" t="s">
        <v>4608</v>
      </c>
      <c r="AB1241" s="20" t="s">
        <v>1054</v>
      </c>
      <c r="AC1241" s="20" t="s">
        <v>689</v>
      </c>
      <c r="AD1241" s="20" t="s">
        <v>56</v>
      </c>
      <c r="AE1241" s="20" t="s">
        <v>864</v>
      </c>
      <c r="AF1241" t="e">
        <f>VLOOKUP(L1241,Contactos!B:B,1,0)</f>
        <v>#N/A</v>
      </c>
    </row>
    <row r="1242" spans="1:32" ht="51" x14ac:dyDescent="0.2">
      <c r="A1242" s="4">
        <f t="shared" si="58"/>
        <v>1240</v>
      </c>
      <c r="B1242" s="4" t="str">
        <f t="shared" si="59"/>
        <v>F010-00018720</v>
      </c>
      <c r="C1242" s="4" t="str">
        <f>IFERROR(VLOOKUP(F1242,Tablas!$A$1:$B$3,2,0),"")</f>
        <v>Factura</v>
      </c>
      <c r="D1242" s="4" t="str">
        <f t="shared" si="60"/>
        <v xml:space="preserve"> - CONTADO / CASH - INTERESES 2022-1171 REF F010-0017900 F 07.04.2022</v>
      </c>
      <c r="E1242" s="19">
        <v>44760</v>
      </c>
      <c r="F1242" s="20" t="s">
        <v>1001</v>
      </c>
      <c r="G1242" s="20" t="s">
        <v>4609</v>
      </c>
      <c r="H1242" s="20" t="s">
        <v>44</v>
      </c>
      <c r="I1242" s="20" t="s">
        <v>45</v>
      </c>
      <c r="J1242" s="20" t="s">
        <v>1293</v>
      </c>
      <c r="K1242" s="20" t="s">
        <v>1294</v>
      </c>
      <c r="L1242" s="20" t="s">
        <v>1295</v>
      </c>
      <c r="M1242" s="20" t="s">
        <v>125</v>
      </c>
      <c r="N1242" s="21">
        <v>80.47</v>
      </c>
      <c r="O1242" s="21">
        <v>0</v>
      </c>
      <c r="P1242" s="20"/>
      <c r="Q1242" s="19">
        <v>44760</v>
      </c>
      <c r="R1242" s="20"/>
      <c r="S1242" s="19">
        <v>44760</v>
      </c>
      <c r="T1242" s="20" t="s">
        <v>49</v>
      </c>
      <c r="U1242" s="20">
        <v>657928</v>
      </c>
      <c r="V1242" s="20">
        <v>220001657</v>
      </c>
      <c r="W1242" s="20" t="s">
        <v>847</v>
      </c>
      <c r="X1242" s="20" t="s">
        <v>1296</v>
      </c>
      <c r="Y1242" s="20" t="s">
        <v>267</v>
      </c>
      <c r="Z1242" s="20" t="s">
        <v>4610</v>
      </c>
      <c r="AA1242" s="20" t="s">
        <v>1298</v>
      </c>
      <c r="AB1242" s="20" t="s">
        <v>942</v>
      </c>
      <c r="AC1242" s="20" t="s">
        <v>167</v>
      </c>
      <c r="AD1242" s="20" t="s">
        <v>56</v>
      </c>
      <c r="AE1242" s="20"/>
      <c r="AF1242" t="e">
        <f>VLOOKUP(L1242,Contactos!B:B,1,0)</f>
        <v>#N/A</v>
      </c>
    </row>
    <row r="1243" spans="1:32" ht="63.75" x14ac:dyDescent="0.2">
      <c r="A1243" s="4">
        <f t="shared" si="58"/>
        <v>1241</v>
      </c>
      <c r="B1243" s="4" t="str">
        <f t="shared" si="59"/>
        <v>F010-00018416</v>
      </c>
      <c r="C1243" s="4" t="str">
        <f>IFERROR(VLOOKUP(F1243,Tablas!$A$1:$B$3,2,0),"")</f>
        <v>Factura</v>
      </c>
      <c r="D1243" s="4" t="str">
        <f t="shared" si="60"/>
        <v xml:space="preserve"> - CONTADO / CASH - INTERESE L2022-1167 REF F010-0017900 F 07.04.2022</v>
      </c>
      <c r="E1243" s="19">
        <v>44721</v>
      </c>
      <c r="F1243" s="20" t="s">
        <v>1001</v>
      </c>
      <c r="G1243" s="20" t="s">
        <v>4611</v>
      </c>
      <c r="H1243" s="20" t="s">
        <v>44</v>
      </c>
      <c r="I1243" s="20" t="s">
        <v>45</v>
      </c>
      <c r="J1243" s="20" t="s">
        <v>1293</v>
      </c>
      <c r="K1243" s="20" t="s">
        <v>1294</v>
      </c>
      <c r="L1243" s="20" t="s">
        <v>1295</v>
      </c>
      <c r="M1243" s="20" t="s">
        <v>125</v>
      </c>
      <c r="N1243" s="21">
        <v>80.47</v>
      </c>
      <c r="O1243" s="21">
        <v>0</v>
      </c>
      <c r="P1243" s="20"/>
      <c r="Q1243" s="19">
        <v>44721</v>
      </c>
      <c r="R1243" s="20"/>
      <c r="S1243" s="19">
        <v>44721</v>
      </c>
      <c r="T1243" s="20" t="s">
        <v>49</v>
      </c>
      <c r="U1243" s="20">
        <v>642851</v>
      </c>
      <c r="V1243" s="20">
        <v>220001324</v>
      </c>
      <c r="W1243" s="20" t="s">
        <v>847</v>
      </c>
      <c r="X1243" s="20" t="s">
        <v>1296</v>
      </c>
      <c r="Y1243" s="20" t="s">
        <v>267</v>
      </c>
      <c r="Z1243" s="20" t="s">
        <v>4612</v>
      </c>
      <c r="AA1243" s="20" t="s">
        <v>1298</v>
      </c>
      <c r="AB1243" s="20" t="s">
        <v>942</v>
      </c>
      <c r="AC1243" s="20" t="s">
        <v>167</v>
      </c>
      <c r="AD1243" s="20" t="s">
        <v>56</v>
      </c>
      <c r="AE1243" s="20"/>
      <c r="AF1243" t="e">
        <f>VLOOKUP(L1243,Contactos!B:B,1,0)</f>
        <v>#N/A</v>
      </c>
    </row>
    <row r="1244" spans="1:32" ht="63.75" x14ac:dyDescent="0.2">
      <c r="A1244" s="4">
        <f t="shared" si="58"/>
        <v>1242</v>
      </c>
      <c r="B1244" s="4" t="str">
        <f t="shared" si="59"/>
        <v>F010-00018448</v>
      </c>
      <c r="C1244" s="4" t="str">
        <f>IFERROR(VLOOKUP(F1244,Tablas!$A$1:$B$3,2,0),"")</f>
        <v>Factura</v>
      </c>
      <c r="D1244" s="4" t="str">
        <f t="shared" si="60"/>
        <v xml:space="preserve"> - CONTADO / CASH - INTERESES L2022-1168 REF F010-0017900 F 07.04.2022</v>
      </c>
      <c r="E1244" s="19">
        <v>44728</v>
      </c>
      <c r="F1244" s="20" t="s">
        <v>1001</v>
      </c>
      <c r="G1244" s="20" t="s">
        <v>4613</v>
      </c>
      <c r="H1244" s="20" t="s">
        <v>44</v>
      </c>
      <c r="I1244" s="20" t="s">
        <v>45</v>
      </c>
      <c r="J1244" s="20" t="s">
        <v>1293</v>
      </c>
      <c r="K1244" s="20" t="s">
        <v>1294</v>
      </c>
      <c r="L1244" s="20" t="s">
        <v>1295</v>
      </c>
      <c r="M1244" s="20" t="s">
        <v>125</v>
      </c>
      <c r="N1244" s="21">
        <v>80.47</v>
      </c>
      <c r="O1244" s="21">
        <v>0</v>
      </c>
      <c r="P1244" s="20"/>
      <c r="Q1244" s="19">
        <v>44728</v>
      </c>
      <c r="R1244" s="20"/>
      <c r="S1244" s="19">
        <v>44728</v>
      </c>
      <c r="T1244" s="20" t="s">
        <v>49</v>
      </c>
      <c r="U1244" s="20">
        <v>644697</v>
      </c>
      <c r="V1244" s="20">
        <v>220001361</v>
      </c>
      <c r="W1244" s="20" t="s">
        <v>847</v>
      </c>
      <c r="X1244" s="20" t="s">
        <v>1296</v>
      </c>
      <c r="Y1244" s="20" t="s">
        <v>267</v>
      </c>
      <c r="Z1244" s="20" t="s">
        <v>4614</v>
      </c>
      <c r="AA1244" s="20" t="s">
        <v>1298</v>
      </c>
      <c r="AB1244" s="20" t="s">
        <v>942</v>
      </c>
      <c r="AC1244" s="20" t="s">
        <v>167</v>
      </c>
      <c r="AD1244" s="20" t="s">
        <v>56</v>
      </c>
      <c r="AE1244" s="20"/>
      <c r="AF1244" t="e">
        <f>VLOOKUP(L1244,Contactos!B:B,1,0)</f>
        <v>#N/A</v>
      </c>
    </row>
    <row r="1245" spans="1:32" ht="63.75" x14ac:dyDescent="0.2">
      <c r="A1245" s="4">
        <f t="shared" si="58"/>
        <v>1243</v>
      </c>
      <c r="B1245" s="4" t="str">
        <f t="shared" si="59"/>
        <v>B010-00017992</v>
      </c>
      <c r="C1245" s="4" t="str">
        <f>IFERROR(VLOOKUP(F1245,Tablas!$A$1:$B$3,2,0),"")</f>
        <v>Boleta</v>
      </c>
      <c r="D1245" s="4" t="str">
        <f t="shared" si="60"/>
        <v>Venta Asistida - CONTADO / CASH - PE 0893 TEL: 961754148 Basado en Entregas 09-0010-</v>
      </c>
      <c r="E1245" s="19">
        <v>45345</v>
      </c>
      <c r="F1245" s="20" t="s">
        <v>842</v>
      </c>
      <c r="G1245" s="20" t="s">
        <v>4615</v>
      </c>
      <c r="H1245" s="20" t="s">
        <v>44</v>
      </c>
      <c r="I1245" s="20" t="s">
        <v>45</v>
      </c>
      <c r="J1245" s="20" t="s">
        <v>4616</v>
      </c>
      <c r="K1245" s="20" t="s">
        <v>4617</v>
      </c>
      <c r="L1245" s="20" t="s">
        <v>4618</v>
      </c>
      <c r="M1245" s="20"/>
      <c r="N1245" s="21">
        <v>80.5</v>
      </c>
      <c r="O1245" s="21">
        <v>0</v>
      </c>
      <c r="P1245" s="20"/>
      <c r="Q1245" s="19">
        <v>45345</v>
      </c>
      <c r="R1245" s="20"/>
      <c r="S1245" s="19">
        <v>45345</v>
      </c>
      <c r="T1245" s="20" t="s">
        <v>49</v>
      </c>
      <c r="U1245" s="20">
        <v>924560</v>
      </c>
      <c r="V1245" s="20">
        <v>240000466</v>
      </c>
      <c r="W1245" s="20" t="s">
        <v>847</v>
      </c>
      <c r="X1245" s="20" t="s">
        <v>274</v>
      </c>
      <c r="Y1245" s="20" t="s">
        <v>52</v>
      </c>
      <c r="Z1245" s="20" t="s">
        <v>4619</v>
      </c>
      <c r="AA1245" s="20" t="s">
        <v>4620</v>
      </c>
      <c r="AB1245" s="20" t="s">
        <v>2942</v>
      </c>
      <c r="AC1245" s="20" t="s">
        <v>2943</v>
      </c>
      <c r="AD1245" s="20" t="s">
        <v>56</v>
      </c>
      <c r="AE1245" s="20" t="s">
        <v>983</v>
      </c>
      <c r="AF1245" t="e">
        <f>VLOOKUP(L1245,Contactos!B:B,1,0)</f>
        <v>#N/A</v>
      </c>
    </row>
    <row r="1246" spans="1:32" ht="63.75" x14ac:dyDescent="0.2">
      <c r="A1246" s="4">
        <f t="shared" si="58"/>
        <v>1244</v>
      </c>
      <c r="B1246" s="4" t="str">
        <f t="shared" si="59"/>
        <v>B010-00018180</v>
      </c>
      <c r="C1246" s="4" t="str">
        <f>IFERROR(VLOOKUP(F1246,Tablas!$A$1:$B$3,2,0),"")</f>
        <v>Boleta</v>
      </c>
      <c r="D1246" s="4" t="str">
        <f t="shared" si="60"/>
        <v>Ecom - CONTADO / CASH - PE 1173 TEL: 962600242 Basado en Pedidos de client</v>
      </c>
      <c r="E1246" s="19">
        <v>45364</v>
      </c>
      <c r="F1246" s="20" t="s">
        <v>842</v>
      </c>
      <c r="G1246" s="20" t="s">
        <v>4621</v>
      </c>
      <c r="H1246" s="20" t="s">
        <v>44</v>
      </c>
      <c r="I1246" s="20" t="s">
        <v>45</v>
      </c>
      <c r="J1246" s="20" t="s">
        <v>4622</v>
      </c>
      <c r="K1246" s="20" t="s">
        <v>4623</v>
      </c>
      <c r="L1246" s="20" t="s">
        <v>4624</v>
      </c>
      <c r="M1246" s="20"/>
      <c r="N1246" s="21">
        <v>80.64</v>
      </c>
      <c r="O1246" s="21">
        <v>0</v>
      </c>
      <c r="P1246" s="20"/>
      <c r="Q1246" s="19">
        <v>45364</v>
      </c>
      <c r="R1246" s="20"/>
      <c r="S1246" s="19">
        <v>45364</v>
      </c>
      <c r="T1246" s="20" t="s">
        <v>49</v>
      </c>
      <c r="U1246" s="20">
        <v>932624</v>
      </c>
      <c r="V1246" s="20">
        <v>240000655</v>
      </c>
      <c r="W1246" s="20" t="s">
        <v>847</v>
      </c>
      <c r="X1246" s="20" t="s">
        <v>917</v>
      </c>
      <c r="Y1246" s="20" t="s">
        <v>52</v>
      </c>
      <c r="Z1246" s="20" t="s">
        <v>4625</v>
      </c>
      <c r="AA1246" s="20" t="s">
        <v>4626</v>
      </c>
      <c r="AB1246" s="20" t="s">
        <v>956</v>
      </c>
      <c r="AC1246" s="20" t="s">
        <v>689</v>
      </c>
      <c r="AD1246" s="20" t="s">
        <v>56</v>
      </c>
      <c r="AE1246" s="20" t="s">
        <v>864</v>
      </c>
      <c r="AF1246" t="e">
        <f>VLOOKUP(L1246,Contactos!B:B,1,0)</f>
        <v>#N/A</v>
      </c>
    </row>
    <row r="1247" spans="1:32" ht="63.75" x14ac:dyDescent="0.2">
      <c r="A1247" s="4">
        <f t="shared" si="58"/>
        <v>1245</v>
      </c>
      <c r="B1247" s="4" t="str">
        <f t="shared" si="59"/>
        <v>B010-00018278</v>
      </c>
      <c r="C1247" s="4" t="str">
        <f>IFERROR(VLOOKUP(F1247,Tablas!$A$1:$B$3,2,0),"")</f>
        <v>Boleta</v>
      </c>
      <c r="D1247" s="4" t="str">
        <f t="shared" si="60"/>
        <v>Falabella - CONTADO / CASH - PE 1386 FALABELLA Basado en Entregas 09-0010-00059</v>
      </c>
      <c r="E1247" s="19">
        <v>45376</v>
      </c>
      <c r="F1247" s="20" t="s">
        <v>842</v>
      </c>
      <c r="G1247" s="20" t="s">
        <v>4627</v>
      </c>
      <c r="H1247" s="20" t="s">
        <v>44</v>
      </c>
      <c r="I1247" s="20" t="s">
        <v>45</v>
      </c>
      <c r="J1247" s="20" t="s">
        <v>4032</v>
      </c>
      <c r="K1247" s="20" t="s">
        <v>4033</v>
      </c>
      <c r="L1247" s="20" t="s">
        <v>4034</v>
      </c>
      <c r="M1247" s="20"/>
      <c r="N1247" s="21">
        <v>80.7</v>
      </c>
      <c r="O1247" s="21">
        <v>0</v>
      </c>
      <c r="P1247" s="20"/>
      <c r="Q1247" s="19">
        <v>45376</v>
      </c>
      <c r="R1247" s="20"/>
      <c r="S1247" s="19">
        <v>45376</v>
      </c>
      <c r="T1247" s="20" t="s">
        <v>49</v>
      </c>
      <c r="U1247" s="20">
        <v>937595</v>
      </c>
      <c r="V1247" s="20">
        <v>240000753</v>
      </c>
      <c r="W1247" s="20" t="s">
        <v>847</v>
      </c>
      <c r="X1247" s="20" t="s">
        <v>274</v>
      </c>
      <c r="Y1247" s="20" t="s">
        <v>52</v>
      </c>
      <c r="Z1247" s="20" t="s">
        <v>4628</v>
      </c>
      <c r="AA1247" s="20" t="s">
        <v>4036</v>
      </c>
      <c r="AB1247" s="20" t="s">
        <v>544</v>
      </c>
      <c r="AC1247" s="20" t="s">
        <v>167</v>
      </c>
      <c r="AD1247" s="20" t="s">
        <v>56</v>
      </c>
      <c r="AE1247" s="20" t="s">
        <v>1838</v>
      </c>
      <c r="AF1247" t="e">
        <f>VLOOKUP(L1247,Contactos!B:B,1,0)</f>
        <v>#N/A</v>
      </c>
    </row>
    <row r="1248" spans="1:32" ht="51" x14ac:dyDescent="0.2">
      <c r="A1248" s="4">
        <f t="shared" si="58"/>
        <v>1246</v>
      </c>
      <c r="B1248" s="4" t="str">
        <f t="shared" si="59"/>
        <v>B010-00018619</v>
      </c>
      <c r="C1248" s="4" t="str">
        <f>IFERROR(VLOOKUP(F1248,Tablas!$A$1:$B$3,2,0),"")</f>
        <v>Boleta</v>
      </c>
      <c r="D1248" s="4" t="str">
        <f t="shared" si="60"/>
        <v>Ripley - CONTADO / CASH - PE 1970 RIPLEY Basado en Entregas 09-0007-00000026</v>
      </c>
      <c r="E1248" s="19">
        <v>45408</v>
      </c>
      <c r="F1248" s="20" t="s">
        <v>842</v>
      </c>
      <c r="G1248" s="20" t="s">
        <v>4629</v>
      </c>
      <c r="H1248" s="20" t="s">
        <v>44</v>
      </c>
      <c r="I1248" s="20" t="s">
        <v>45</v>
      </c>
      <c r="J1248" s="20" t="s">
        <v>3532</v>
      </c>
      <c r="K1248" s="20" t="s">
        <v>3533</v>
      </c>
      <c r="L1248" s="20" t="s">
        <v>3534</v>
      </c>
      <c r="M1248" s="20"/>
      <c r="N1248" s="21">
        <v>80.900000000000006</v>
      </c>
      <c r="O1248" s="21">
        <v>0</v>
      </c>
      <c r="P1248" s="20"/>
      <c r="Q1248" s="19">
        <v>45408</v>
      </c>
      <c r="R1248" s="20"/>
      <c r="S1248" s="19">
        <v>45408</v>
      </c>
      <c r="T1248" s="20" t="s">
        <v>49</v>
      </c>
      <c r="U1248" s="20">
        <v>955020</v>
      </c>
      <c r="V1248" s="20">
        <v>240001095</v>
      </c>
      <c r="W1248" s="20" t="s">
        <v>847</v>
      </c>
      <c r="X1248" s="20" t="s">
        <v>274</v>
      </c>
      <c r="Y1248" s="20" t="s">
        <v>52</v>
      </c>
      <c r="Z1248" s="20" t="s">
        <v>4630</v>
      </c>
      <c r="AA1248" s="20" t="s">
        <v>3536</v>
      </c>
      <c r="AB1248" s="20" t="s">
        <v>1413</v>
      </c>
      <c r="AC1248" s="20" t="s">
        <v>167</v>
      </c>
      <c r="AD1248" s="20" t="s">
        <v>56</v>
      </c>
      <c r="AE1248" s="20" t="s">
        <v>2574</v>
      </c>
      <c r="AF1248" t="e">
        <f>VLOOKUP(L1248,Contactos!B:B,1,0)</f>
        <v>#N/A</v>
      </c>
    </row>
    <row r="1249" spans="1:32" ht="25.5" x14ac:dyDescent="0.2">
      <c r="A1249" s="4">
        <f t="shared" si="58"/>
        <v>1247</v>
      </c>
      <c r="B1249" s="4" t="str">
        <f t="shared" si="59"/>
        <v/>
      </c>
      <c r="C1249" s="4" t="str">
        <f>IFERROR(VLOOKUP(F1249,Tablas!$A$1:$B$3,2,0),"")</f>
        <v/>
      </c>
      <c r="D1249" s="4" t="str">
        <f t="shared" si="60"/>
        <v xml:space="preserve"> - CONTADO ADELANTADO / CASH IN ADVANCE - Dif. en cambio TC activo</v>
      </c>
      <c r="E1249" s="19">
        <v>45016</v>
      </c>
      <c r="F1249" s="20" t="s">
        <v>27</v>
      </c>
      <c r="G1249" s="20"/>
      <c r="H1249" s="20" t="s">
        <v>80</v>
      </c>
      <c r="I1249" s="20" t="s">
        <v>81</v>
      </c>
      <c r="J1249" s="20" t="s">
        <v>204</v>
      </c>
      <c r="K1249" s="20" t="s">
        <v>204</v>
      </c>
      <c r="L1249" s="20" t="s">
        <v>205</v>
      </c>
      <c r="M1249" s="20"/>
      <c r="N1249" s="21">
        <v>80.959999999999994</v>
      </c>
      <c r="O1249" s="21">
        <v>0</v>
      </c>
      <c r="P1249" s="20"/>
      <c r="Q1249" s="19">
        <v>45016</v>
      </c>
      <c r="R1249" s="20"/>
      <c r="S1249" s="20"/>
      <c r="T1249" s="20" t="s">
        <v>70</v>
      </c>
      <c r="U1249" s="20">
        <v>787667</v>
      </c>
      <c r="V1249" s="20">
        <v>230010447</v>
      </c>
      <c r="W1249" s="20" t="s">
        <v>50</v>
      </c>
      <c r="X1249" s="20" t="s">
        <v>841</v>
      </c>
      <c r="Y1249" s="20" t="s">
        <v>37</v>
      </c>
      <c r="Z1249" s="20" t="s">
        <v>550</v>
      </c>
      <c r="AA1249" s="20" t="s">
        <v>209</v>
      </c>
      <c r="AB1249" s="20"/>
      <c r="AC1249" s="20"/>
      <c r="AD1249" s="20" t="s">
        <v>210</v>
      </c>
      <c r="AE1249" s="20"/>
      <c r="AF1249" t="str">
        <f>VLOOKUP(L1249,Contactos!B:B,1,0)</f>
        <v>BEIJING YI LONG XIANG TECHNOLOGY CO.LTD</v>
      </c>
    </row>
    <row r="1250" spans="1:32" ht="63.75" x14ac:dyDescent="0.2">
      <c r="A1250" s="4">
        <f t="shared" si="58"/>
        <v>1248</v>
      </c>
      <c r="B1250" s="4" t="str">
        <f t="shared" si="59"/>
        <v>B010-00019379</v>
      </c>
      <c r="C1250" s="4" t="str">
        <f>IFERROR(VLOOKUP(F1250,Tablas!$A$1:$B$3,2,0),"")</f>
        <v>Boleta</v>
      </c>
      <c r="D1250" s="4" t="str">
        <f t="shared" si="60"/>
        <v>Ripley - CONTADO / CASH - PE 3170 RIPLEY n.º 6685090002-A Basado en Entregas</v>
      </c>
      <c r="E1250" s="19">
        <v>45471</v>
      </c>
      <c r="F1250" s="20" t="s">
        <v>842</v>
      </c>
      <c r="G1250" s="20" t="s">
        <v>4631</v>
      </c>
      <c r="H1250" s="20" t="s">
        <v>44</v>
      </c>
      <c r="I1250" s="20" t="s">
        <v>45</v>
      </c>
      <c r="J1250" s="20" t="s">
        <v>4632</v>
      </c>
      <c r="K1250" s="20" t="s">
        <v>4633</v>
      </c>
      <c r="L1250" s="20" t="s">
        <v>4634</v>
      </c>
      <c r="M1250" s="20"/>
      <c r="N1250" s="21">
        <v>81.13</v>
      </c>
      <c r="O1250" s="21">
        <v>0</v>
      </c>
      <c r="P1250" s="20"/>
      <c r="Q1250" s="19">
        <v>45471</v>
      </c>
      <c r="R1250" s="20"/>
      <c r="S1250" s="19">
        <v>45471</v>
      </c>
      <c r="T1250" s="20" t="s">
        <v>49</v>
      </c>
      <c r="U1250" s="20">
        <v>987654</v>
      </c>
      <c r="V1250" s="20">
        <v>240001914</v>
      </c>
      <c r="W1250" s="20" t="s">
        <v>847</v>
      </c>
      <c r="X1250" s="20" t="s">
        <v>274</v>
      </c>
      <c r="Y1250" s="20" t="s">
        <v>52</v>
      </c>
      <c r="Z1250" s="20" t="s">
        <v>4635</v>
      </c>
      <c r="AA1250" s="20" t="s">
        <v>1449</v>
      </c>
      <c r="AB1250" s="20" t="s">
        <v>54</v>
      </c>
      <c r="AC1250" s="20" t="s">
        <v>167</v>
      </c>
      <c r="AD1250" s="20" t="s">
        <v>56</v>
      </c>
      <c r="AE1250" s="20" t="s">
        <v>2574</v>
      </c>
      <c r="AF1250" t="e">
        <f>VLOOKUP(L1250,Contactos!B:B,1,0)</f>
        <v>#N/A</v>
      </c>
    </row>
    <row r="1251" spans="1:32" ht="63.75" x14ac:dyDescent="0.2">
      <c r="A1251" s="4">
        <f t="shared" si="58"/>
        <v>1249</v>
      </c>
      <c r="B1251" s="4" t="str">
        <f t="shared" si="59"/>
        <v>B010-00016374</v>
      </c>
      <c r="C1251" s="4" t="str">
        <f>IFERROR(VLOOKUP(F1251,Tablas!$A$1:$B$3,2,0),"")</f>
        <v>Boleta</v>
      </c>
      <c r="D1251" s="4" t="str">
        <f t="shared" si="60"/>
        <v>Falabella - CONTADO / CASH - 230004149 Basado en Entregas 09-0010-00056870.</v>
      </c>
      <c r="E1251" s="19">
        <v>45191</v>
      </c>
      <c r="F1251" s="20" t="s">
        <v>842</v>
      </c>
      <c r="G1251" s="20" t="s">
        <v>4636</v>
      </c>
      <c r="H1251" s="20" t="s">
        <v>44</v>
      </c>
      <c r="I1251" s="20" t="s">
        <v>45</v>
      </c>
      <c r="J1251" s="20" t="s">
        <v>4637</v>
      </c>
      <c r="K1251" s="20" t="s">
        <v>4638</v>
      </c>
      <c r="L1251" s="20" t="s">
        <v>4639</v>
      </c>
      <c r="M1251" s="20"/>
      <c r="N1251" s="21">
        <v>81.2</v>
      </c>
      <c r="O1251" s="21">
        <v>0</v>
      </c>
      <c r="P1251" s="20"/>
      <c r="Q1251" s="19">
        <v>45191</v>
      </c>
      <c r="R1251" s="20"/>
      <c r="S1251" s="19">
        <v>45191</v>
      </c>
      <c r="T1251" s="20" t="s">
        <v>49</v>
      </c>
      <c r="U1251" s="20">
        <v>854203</v>
      </c>
      <c r="V1251" s="20">
        <v>230002641</v>
      </c>
      <c r="W1251" s="20" t="s">
        <v>847</v>
      </c>
      <c r="X1251" s="20" t="s">
        <v>305</v>
      </c>
      <c r="Y1251" s="20" t="s">
        <v>52</v>
      </c>
      <c r="Z1251" s="20" t="s">
        <v>4640</v>
      </c>
      <c r="AA1251" s="20" t="s">
        <v>4641</v>
      </c>
      <c r="AB1251" s="20" t="s">
        <v>337</v>
      </c>
      <c r="AC1251" s="20" t="s">
        <v>337</v>
      </c>
      <c r="AD1251" s="20" t="s">
        <v>56</v>
      </c>
      <c r="AE1251" s="20" t="s">
        <v>1838</v>
      </c>
      <c r="AF1251" t="e">
        <f>VLOOKUP(L1251,Contactos!B:B,1,0)</f>
        <v>#N/A</v>
      </c>
    </row>
    <row r="1252" spans="1:32" ht="63.75" x14ac:dyDescent="0.2">
      <c r="A1252" s="4">
        <f t="shared" si="58"/>
        <v>1250</v>
      </c>
      <c r="B1252" s="4" t="str">
        <f t="shared" si="59"/>
        <v>B010-00019384</v>
      </c>
      <c r="C1252" s="4" t="str">
        <f>IFERROR(VLOOKUP(F1252,Tablas!$A$1:$B$3,2,0),"")</f>
        <v>Boleta</v>
      </c>
      <c r="D1252" s="4" t="str">
        <f t="shared" si="60"/>
        <v>Juntoz - CONTADO / CASH - PE 3200 JUNTOZ 240627000193-001 Basado en Entregas</v>
      </c>
      <c r="E1252" s="19">
        <v>45471</v>
      </c>
      <c r="F1252" s="20" t="s">
        <v>842</v>
      </c>
      <c r="G1252" s="20" t="s">
        <v>4642</v>
      </c>
      <c r="H1252" s="20" t="s">
        <v>44</v>
      </c>
      <c r="I1252" s="20" t="s">
        <v>45</v>
      </c>
      <c r="J1252" s="20" t="s">
        <v>4643</v>
      </c>
      <c r="K1252" s="20" t="s">
        <v>4644</v>
      </c>
      <c r="L1252" s="20" t="s">
        <v>4645</v>
      </c>
      <c r="M1252" s="20"/>
      <c r="N1252" s="21">
        <v>81.27</v>
      </c>
      <c r="O1252" s="21">
        <v>0</v>
      </c>
      <c r="P1252" s="20"/>
      <c r="Q1252" s="19">
        <v>45471</v>
      </c>
      <c r="R1252" s="20"/>
      <c r="S1252" s="19">
        <v>45471</v>
      </c>
      <c r="T1252" s="20" t="s">
        <v>49</v>
      </c>
      <c r="U1252" s="20">
        <v>987669</v>
      </c>
      <c r="V1252" s="20">
        <v>240001919</v>
      </c>
      <c r="W1252" s="20" t="s">
        <v>847</v>
      </c>
      <c r="X1252" s="20" t="s">
        <v>305</v>
      </c>
      <c r="Y1252" s="20" t="s">
        <v>52</v>
      </c>
      <c r="Z1252" s="20" t="s">
        <v>4646</v>
      </c>
      <c r="AA1252" s="20" t="s">
        <v>4647</v>
      </c>
      <c r="AB1252" s="20" t="s">
        <v>1927</v>
      </c>
      <c r="AC1252" s="20" t="s">
        <v>41</v>
      </c>
      <c r="AD1252" s="20" t="s">
        <v>56</v>
      </c>
      <c r="AE1252" s="20" t="s">
        <v>851</v>
      </c>
      <c r="AF1252" t="e">
        <f>VLOOKUP(L1252,Contactos!B:B,1,0)</f>
        <v>#N/A</v>
      </c>
    </row>
    <row r="1253" spans="1:32" ht="63.75" x14ac:dyDescent="0.2">
      <c r="A1253" s="4">
        <f t="shared" si="58"/>
        <v>1251</v>
      </c>
      <c r="B1253" s="4" t="str">
        <f t="shared" si="59"/>
        <v>B010-00016341</v>
      </c>
      <c r="C1253" s="4" t="str">
        <f>IFERROR(VLOOKUP(F1253,Tablas!$A$1:$B$3,2,0),"")</f>
        <v>Boleta</v>
      </c>
      <c r="D1253" s="4" t="str">
        <f t="shared" si="60"/>
        <v>Falabella - CONTADO / CASH - 230004053 Basado en Entregas 09-0010-00056787.</v>
      </c>
      <c r="E1253" s="19">
        <v>45187</v>
      </c>
      <c r="F1253" s="20" t="s">
        <v>842</v>
      </c>
      <c r="G1253" s="20" t="s">
        <v>4648</v>
      </c>
      <c r="H1253" s="20" t="s">
        <v>44</v>
      </c>
      <c r="I1253" s="20" t="s">
        <v>45</v>
      </c>
      <c r="J1253" s="20" t="s">
        <v>4649</v>
      </c>
      <c r="K1253" s="20" t="s">
        <v>4650</v>
      </c>
      <c r="L1253" s="20" t="s">
        <v>4651</v>
      </c>
      <c r="M1253" s="20"/>
      <c r="N1253" s="21">
        <v>81.7</v>
      </c>
      <c r="O1253" s="21">
        <v>0</v>
      </c>
      <c r="P1253" s="20"/>
      <c r="Q1253" s="19">
        <v>45187</v>
      </c>
      <c r="R1253" s="20"/>
      <c r="S1253" s="19">
        <v>45187</v>
      </c>
      <c r="T1253" s="20" t="s">
        <v>49</v>
      </c>
      <c r="U1253" s="20">
        <v>850439</v>
      </c>
      <c r="V1253" s="20">
        <v>230002608</v>
      </c>
      <c r="W1253" s="20" t="s">
        <v>847</v>
      </c>
      <c r="X1253" s="20" t="s">
        <v>274</v>
      </c>
      <c r="Y1253" s="20" t="s">
        <v>52</v>
      </c>
      <c r="Z1253" s="20" t="s">
        <v>4652</v>
      </c>
      <c r="AA1253" s="20" t="s">
        <v>4653</v>
      </c>
      <c r="AB1253" s="20" t="s">
        <v>4654</v>
      </c>
      <c r="AC1253" s="20" t="s">
        <v>41</v>
      </c>
      <c r="AD1253" s="20" t="s">
        <v>56</v>
      </c>
      <c r="AE1253" s="20" t="s">
        <v>1838</v>
      </c>
      <c r="AF1253" t="e">
        <f>VLOOKUP(L1253,Contactos!B:B,1,0)</f>
        <v>#N/A</v>
      </c>
    </row>
    <row r="1254" spans="1:32" ht="63.75" x14ac:dyDescent="0.2">
      <c r="A1254" s="4">
        <f t="shared" si="58"/>
        <v>1252</v>
      </c>
      <c r="B1254" s="4" t="str">
        <f t="shared" si="59"/>
        <v>B010-00016243</v>
      </c>
      <c r="C1254" s="4" t="str">
        <f>IFERROR(VLOOKUP(F1254,Tablas!$A$1:$B$3,2,0),"")</f>
        <v>Boleta</v>
      </c>
      <c r="D1254" s="4" t="str">
        <f t="shared" si="60"/>
        <v>Falabella - CONTADO / CASH - 230003935 Basado en Entregas 09-0010-00056688.</v>
      </c>
      <c r="E1254" s="19">
        <v>45177</v>
      </c>
      <c r="F1254" s="20" t="s">
        <v>842</v>
      </c>
      <c r="G1254" s="20" t="s">
        <v>4655</v>
      </c>
      <c r="H1254" s="20" t="s">
        <v>44</v>
      </c>
      <c r="I1254" s="20" t="s">
        <v>45</v>
      </c>
      <c r="J1254" s="20" t="s">
        <v>4649</v>
      </c>
      <c r="K1254" s="20" t="s">
        <v>4650</v>
      </c>
      <c r="L1254" s="20" t="s">
        <v>4651</v>
      </c>
      <c r="M1254" s="20"/>
      <c r="N1254" s="21">
        <v>81.7</v>
      </c>
      <c r="O1254" s="21">
        <v>0</v>
      </c>
      <c r="P1254" s="20"/>
      <c r="Q1254" s="19">
        <v>45177</v>
      </c>
      <c r="R1254" s="20"/>
      <c r="S1254" s="19">
        <v>45177</v>
      </c>
      <c r="T1254" s="20" t="s">
        <v>49</v>
      </c>
      <c r="U1254" s="20">
        <v>846691</v>
      </c>
      <c r="V1254" s="20">
        <v>230002510</v>
      </c>
      <c r="W1254" s="20" t="s">
        <v>847</v>
      </c>
      <c r="X1254" s="20" t="s">
        <v>274</v>
      </c>
      <c r="Y1254" s="20" t="s">
        <v>52</v>
      </c>
      <c r="Z1254" s="20" t="s">
        <v>4656</v>
      </c>
      <c r="AA1254" s="20" t="s">
        <v>4653</v>
      </c>
      <c r="AB1254" s="20" t="s">
        <v>4654</v>
      </c>
      <c r="AC1254" s="20" t="s">
        <v>41</v>
      </c>
      <c r="AD1254" s="20" t="s">
        <v>56</v>
      </c>
      <c r="AE1254" s="20" t="s">
        <v>1838</v>
      </c>
      <c r="AF1254" t="e">
        <f>VLOOKUP(L1254,Contactos!B:B,1,0)</f>
        <v>#N/A</v>
      </c>
    </row>
    <row r="1255" spans="1:32" ht="63.75" x14ac:dyDescent="0.2">
      <c r="A1255" s="4">
        <f t="shared" si="58"/>
        <v>1253</v>
      </c>
      <c r="B1255" s="4" t="str">
        <f t="shared" si="59"/>
        <v>B010-00016267</v>
      </c>
      <c r="C1255" s="4" t="str">
        <f>IFERROR(VLOOKUP(F1255,Tablas!$A$1:$B$3,2,0),"")</f>
        <v>Boleta</v>
      </c>
      <c r="D1255" s="4" t="str">
        <f t="shared" si="60"/>
        <v>Falabella - CONTADO / CASH - 230003975 Basado en Entregas 09-0010-00056718.</v>
      </c>
      <c r="E1255" s="19">
        <v>45181</v>
      </c>
      <c r="F1255" s="20" t="s">
        <v>842</v>
      </c>
      <c r="G1255" s="20" t="s">
        <v>4657</v>
      </c>
      <c r="H1255" s="20" t="s">
        <v>44</v>
      </c>
      <c r="I1255" s="20" t="s">
        <v>45</v>
      </c>
      <c r="J1255" s="20" t="s">
        <v>4658</v>
      </c>
      <c r="K1255" s="20" t="s">
        <v>4659</v>
      </c>
      <c r="L1255" s="20" t="s">
        <v>4660</v>
      </c>
      <c r="M1255" s="20"/>
      <c r="N1255" s="21">
        <v>81.7</v>
      </c>
      <c r="O1255" s="21">
        <v>0</v>
      </c>
      <c r="P1255" s="20"/>
      <c r="Q1255" s="19">
        <v>45181</v>
      </c>
      <c r="R1255" s="20"/>
      <c r="S1255" s="19">
        <v>45181</v>
      </c>
      <c r="T1255" s="20" t="s">
        <v>49</v>
      </c>
      <c r="U1255" s="20">
        <v>847655</v>
      </c>
      <c r="V1255" s="20">
        <v>230002534</v>
      </c>
      <c r="W1255" s="20" t="s">
        <v>847</v>
      </c>
      <c r="X1255" s="20" t="s">
        <v>274</v>
      </c>
      <c r="Y1255" s="20" t="s">
        <v>52</v>
      </c>
      <c r="Z1255" s="20" t="s">
        <v>4661</v>
      </c>
      <c r="AA1255" s="20" t="s">
        <v>4662</v>
      </c>
      <c r="AB1255" s="20" t="s">
        <v>756</v>
      </c>
      <c r="AC1255" s="20" t="s">
        <v>167</v>
      </c>
      <c r="AD1255" s="20" t="s">
        <v>56</v>
      </c>
      <c r="AE1255" s="20" t="s">
        <v>1838</v>
      </c>
      <c r="AF1255" t="e">
        <f>VLOOKUP(L1255,Contactos!B:B,1,0)</f>
        <v>#N/A</v>
      </c>
    </row>
    <row r="1256" spans="1:32" ht="63.75" x14ac:dyDescent="0.2">
      <c r="A1256" s="4">
        <f t="shared" si="58"/>
        <v>1254</v>
      </c>
      <c r="B1256" s="4" t="str">
        <f t="shared" si="59"/>
        <v>B010-00020532</v>
      </c>
      <c r="C1256" s="4" t="str">
        <f>IFERROR(VLOOKUP(F1256,Tablas!$A$1:$B$3,2,0),"")</f>
        <v>Boleta</v>
      </c>
      <c r="D1256" s="4" t="str">
        <f t="shared" si="60"/>
        <v>Ecom - CONTADO / CASH - PE 5096 TEL: 934737126 RECOJO Basado en Pedidos de</v>
      </c>
      <c r="E1256" s="19">
        <v>45562</v>
      </c>
      <c r="F1256" s="20" t="s">
        <v>842</v>
      </c>
      <c r="G1256" s="20" t="s">
        <v>4663</v>
      </c>
      <c r="H1256" s="20" t="s">
        <v>44</v>
      </c>
      <c r="I1256" s="20" t="s">
        <v>45</v>
      </c>
      <c r="J1256" s="20" t="s">
        <v>4664</v>
      </c>
      <c r="K1256" s="20" t="s">
        <v>4665</v>
      </c>
      <c r="L1256" s="20" t="s">
        <v>4666</v>
      </c>
      <c r="M1256" s="20"/>
      <c r="N1256" s="21">
        <v>81.81</v>
      </c>
      <c r="O1256" s="21">
        <v>0</v>
      </c>
      <c r="P1256" s="20"/>
      <c r="Q1256" s="19">
        <v>45562</v>
      </c>
      <c r="R1256" s="20"/>
      <c r="S1256" s="19">
        <v>45562</v>
      </c>
      <c r="T1256" s="20" t="s">
        <v>49</v>
      </c>
      <c r="U1256" s="20">
        <v>1031421</v>
      </c>
      <c r="V1256" s="20">
        <v>240003069</v>
      </c>
      <c r="W1256" s="20" t="s">
        <v>847</v>
      </c>
      <c r="X1256" s="20" t="s">
        <v>274</v>
      </c>
      <c r="Y1256" s="20" t="s">
        <v>52</v>
      </c>
      <c r="Z1256" s="20" t="s">
        <v>4667</v>
      </c>
      <c r="AA1256" s="20" t="s">
        <v>167</v>
      </c>
      <c r="AB1256" s="20" t="s">
        <v>167</v>
      </c>
      <c r="AC1256" s="20" t="s">
        <v>167</v>
      </c>
      <c r="AD1256" s="20" t="s">
        <v>56</v>
      </c>
      <c r="AE1256" s="20" t="s">
        <v>864</v>
      </c>
      <c r="AF1256" t="e">
        <f>VLOOKUP(L1256,Contactos!B:B,1,0)</f>
        <v>#N/A</v>
      </c>
    </row>
    <row r="1257" spans="1:32" ht="38.25" x14ac:dyDescent="0.2">
      <c r="A1257" s="4">
        <f t="shared" si="58"/>
        <v>1255</v>
      </c>
      <c r="B1257" s="4" t="str">
        <f t="shared" si="59"/>
        <v>F010-00024668</v>
      </c>
      <c r="C1257" s="4" t="str">
        <f>IFERROR(VLOOKUP(F1257,Tablas!$A$1:$B$3,2,0),"")</f>
        <v>Factura</v>
      </c>
      <c r="D1257" s="4" t="str">
        <f t="shared" si="60"/>
        <v>Ecom - CONTADO / CASH - Facturas clientes - C20606347503</v>
      </c>
      <c r="E1257" s="19">
        <v>45421</v>
      </c>
      <c r="F1257" s="20" t="s">
        <v>1001</v>
      </c>
      <c r="G1257" s="20" t="s">
        <v>4668</v>
      </c>
      <c r="H1257" s="20" t="s">
        <v>44</v>
      </c>
      <c r="I1257" s="20" t="s">
        <v>45</v>
      </c>
      <c r="J1257" s="20" t="s">
        <v>4669</v>
      </c>
      <c r="K1257" s="20" t="s">
        <v>4670</v>
      </c>
      <c r="L1257" s="20" t="s">
        <v>4671</v>
      </c>
      <c r="M1257" s="20"/>
      <c r="N1257" s="21">
        <v>81.819999999999993</v>
      </c>
      <c r="O1257" s="21">
        <v>0</v>
      </c>
      <c r="P1257" s="20"/>
      <c r="Q1257" s="19">
        <v>45421</v>
      </c>
      <c r="R1257" s="20"/>
      <c r="S1257" s="19">
        <v>45421</v>
      </c>
      <c r="T1257" s="20" t="s">
        <v>49</v>
      </c>
      <c r="U1257" s="20">
        <v>960959</v>
      </c>
      <c r="V1257" s="20">
        <v>240001276</v>
      </c>
      <c r="W1257" s="20" t="s">
        <v>847</v>
      </c>
      <c r="X1257" s="20" t="s">
        <v>305</v>
      </c>
      <c r="Y1257" s="20" t="s">
        <v>52</v>
      </c>
      <c r="Z1257" s="20" t="s">
        <v>4672</v>
      </c>
      <c r="AA1257" s="20" t="s">
        <v>4673</v>
      </c>
      <c r="AB1257" s="20" t="s">
        <v>4674</v>
      </c>
      <c r="AC1257" s="20" t="s">
        <v>4675</v>
      </c>
      <c r="AD1257" s="20" t="s">
        <v>56</v>
      </c>
      <c r="AE1257" s="20" t="s">
        <v>864</v>
      </c>
      <c r="AF1257" t="e">
        <f>VLOOKUP(L1257,Contactos!B:B,1,0)</f>
        <v>#N/A</v>
      </c>
    </row>
    <row r="1258" spans="1:32" ht="63.75" x14ac:dyDescent="0.2">
      <c r="A1258" s="4">
        <f t="shared" si="58"/>
        <v>1256</v>
      </c>
      <c r="B1258" s="4" t="str">
        <f t="shared" si="59"/>
        <v>B010-00018502</v>
      </c>
      <c r="C1258" s="4" t="str">
        <f>IFERROR(VLOOKUP(F1258,Tablas!$A$1:$B$3,2,0),"")</f>
        <v>Boleta</v>
      </c>
      <c r="D1258" s="4" t="str">
        <f t="shared" si="60"/>
        <v>Juntoz - CONTADO / CASH - PE 1710 JUNTOZ Basado en Entregas 09-0010-00059796</v>
      </c>
      <c r="E1258" s="19">
        <v>45398</v>
      </c>
      <c r="F1258" s="20" t="s">
        <v>842</v>
      </c>
      <c r="G1258" s="20" t="s">
        <v>4676</v>
      </c>
      <c r="H1258" s="20" t="s">
        <v>44</v>
      </c>
      <c r="I1258" s="20" t="s">
        <v>45</v>
      </c>
      <c r="J1258" s="20" t="s">
        <v>4643</v>
      </c>
      <c r="K1258" s="20" t="s">
        <v>4644</v>
      </c>
      <c r="L1258" s="20" t="s">
        <v>4645</v>
      </c>
      <c r="M1258" s="20"/>
      <c r="N1258" s="21">
        <v>81.98</v>
      </c>
      <c r="O1258" s="21">
        <v>0</v>
      </c>
      <c r="P1258" s="20"/>
      <c r="Q1258" s="19">
        <v>45398</v>
      </c>
      <c r="R1258" s="20"/>
      <c r="S1258" s="19">
        <v>45398</v>
      </c>
      <c r="T1258" s="20" t="s">
        <v>49</v>
      </c>
      <c r="U1258" s="20">
        <v>946637</v>
      </c>
      <c r="V1258" s="20">
        <v>240000978</v>
      </c>
      <c r="W1258" s="20" t="s">
        <v>847</v>
      </c>
      <c r="X1258" s="20" t="s">
        <v>305</v>
      </c>
      <c r="Y1258" s="20" t="s">
        <v>52</v>
      </c>
      <c r="Z1258" s="20" t="s">
        <v>4677</v>
      </c>
      <c r="AA1258" s="20" t="s">
        <v>4647</v>
      </c>
      <c r="AB1258" s="20" t="s">
        <v>1927</v>
      </c>
      <c r="AC1258" s="20" t="s">
        <v>41</v>
      </c>
      <c r="AD1258" s="20" t="s">
        <v>56</v>
      </c>
      <c r="AE1258" s="20" t="s">
        <v>851</v>
      </c>
      <c r="AF1258" t="e">
        <f>VLOOKUP(L1258,Contactos!B:B,1,0)</f>
        <v>#N/A</v>
      </c>
    </row>
    <row r="1259" spans="1:32" ht="63.75" x14ac:dyDescent="0.2">
      <c r="A1259" s="4">
        <f t="shared" si="58"/>
        <v>1257</v>
      </c>
      <c r="B1259" s="4" t="str">
        <f t="shared" si="59"/>
        <v>B010-00019580</v>
      </c>
      <c r="C1259" s="4" t="str">
        <f>IFERROR(VLOOKUP(F1259,Tablas!$A$1:$B$3,2,0),"")</f>
        <v>Boleta</v>
      </c>
      <c r="D1259" s="4" t="str">
        <f t="shared" si="60"/>
        <v>Ecom - CONTADO / CASH - PE 3537 TEL: 987926806 RECOJO Basado en Pedidos de</v>
      </c>
      <c r="E1259" s="19">
        <v>45491</v>
      </c>
      <c r="F1259" s="20" t="s">
        <v>842</v>
      </c>
      <c r="G1259" s="20" t="s">
        <v>4678</v>
      </c>
      <c r="H1259" s="20" t="s">
        <v>44</v>
      </c>
      <c r="I1259" s="20" t="s">
        <v>45</v>
      </c>
      <c r="J1259" s="20" t="s">
        <v>4679</v>
      </c>
      <c r="K1259" s="20" t="s">
        <v>4680</v>
      </c>
      <c r="L1259" s="20" t="s">
        <v>4681</v>
      </c>
      <c r="M1259" s="20"/>
      <c r="N1259" s="21">
        <v>82</v>
      </c>
      <c r="O1259" s="21">
        <v>0</v>
      </c>
      <c r="P1259" s="20"/>
      <c r="Q1259" s="19">
        <v>45491</v>
      </c>
      <c r="R1259" s="20"/>
      <c r="S1259" s="19">
        <v>45491</v>
      </c>
      <c r="T1259" s="20" t="s">
        <v>49</v>
      </c>
      <c r="U1259" s="20">
        <v>995665</v>
      </c>
      <c r="V1259" s="20">
        <v>240002115</v>
      </c>
      <c r="W1259" s="20" t="s">
        <v>847</v>
      </c>
      <c r="X1259" s="20" t="s">
        <v>305</v>
      </c>
      <c r="Y1259" s="20" t="s">
        <v>52</v>
      </c>
      <c r="Z1259" s="20" t="s">
        <v>4682</v>
      </c>
      <c r="AA1259" s="20" t="s">
        <v>353</v>
      </c>
      <c r="AB1259" s="20" t="s">
        <v>54</v>
      </c>
      <c r="AC1259" s="20" t="s">
        <v>689</v>
      </c>
      <c r="AD1259" s="20" t="s">
        <v>56</v>
      </c>
      <c r="AE1259" s="20" t="s">
        <v>864</v>
      </c>
      <c r="AF1259" t="e">
        <f>VLOOKUP(L1259,Contactos!B:B,1,0)</f>
        <v>#N/A</v>
      </c>
    </row>
    <row r="1260" spans="1:32" x14ac:dyDescent="0.2">
      <c r="A1260" s="4">
        <f t="shared" si="58"/>
        <v>1258</v>
      </c>
      <c r="B1260" s="4" t="str">
        <f t="shared" si="59"/>
        <v>5089</v>
      </c>
      <c r="C1260" s="4" t="str">
        <f>IFERROR(VLOOKUP(F1260,Tablas!$A$1:$B$3,2,0),"")</f>
        <v/>
      </c>
      <c r="D1260" s="4" t="str">
        <f t="shared" si="60"/>
        <v xml:space="preserve"> - CONTADO / CASH - PE 5089</v>
      </c>
      <c r="E1260" s="19">
        <v>45561</v>
      </c>
      <c r="F1260" s="20" t="s">
        <v>27</v>
      </c>
      <c r="G1260" s="20" t="s">
        <v>671</v>
      </c>
      <c r="H1260" s="20" t="s">
        <v>120</v>
      </c>
      <c r="I1260" s="20" t="s">
        <v>121</v>
      </c>
      <c r="J1260" s="20" t="s">
        <v>672</v>
      </c>
      <c r="K1260" s="20" t="s">
        <v>673</v>
      </c>
      <c r="L1260" s="20" t="s">
        <v>674</v>
      </c>
      <c r="M1260" s="20"/>
      <c r="N1260" s="21">
        <v>82.2</v>
      </c>
      <c r="O1260" s="21">
        <v>0</v>
      </c>
      <c r="P1260" s="20"/>
      <c r="Q1260" s="19">
        <v>45561</v>
      </c>
      <c r="R1260" s="20"/>
      <c r="S1260" s="19">
        <v>45561</v>
      </c>
      <c r="T1260" s="20" t="s">
        <v>49</v>
      </c>
      <c r="U1260" s="20">
        <v>1030640</v>
      </c>
      <c r="V1260" s="20">
        <v>240011184</v>
      </c>
      <c r="W1260" s="20" t="s">
        <v>35</v>
      </c>
      <c r="X1260" s="20" t="s">
        <v>127</v>
      </c>
      <c r="Y1260" s="20" t="s">
        <v>52</v>
      </c>
      <c r="Z1260" s="20" t="s">
        <v>671</v>
      </c>
      <c r="AA1260" s="20" t="s">
        <v>4683</v>
      </c>
      <c r="AB1260" s="20" t="s">
        <v>270</v>
      </c>
      <c r="AC1260" s="20" t="s">
        <v>167</v>
      </c>
      <c r="AD1260" s="20" t="s">
        <v>56</v>
      </c>
      <c r="AE1260" s="20"/>
      <c r="AF1260" t="e">
        <f>VLOOKUP(L1260,Contactos!B:B,1,0)</f>
        <v>#N/A</v>
      </c>
    </row>
    <row r="1261" spans="1:32" ht="51" x14ac:dyDescent="0.2">
      <c r="A1261" s="4">
        <f t="shared" si="58"/>
        <v>1259</v>
      </c>
      <c r="B1261" s="4" t="str">
        <f t="shared" si="59"/>
        <v>B010-00019984</v>
      </c>
      <c r="C1261" s="4" t="str">
        <f>IFERROR(VLOOKUP(F1261,Tablas!$A$1:$B$3,2,0),"")</f>
        <v>Boleta</v>
      </c>
      <c r="D1261" s="4" t="str">
        <f t="shared" si="60"/>
        <v>Ecom - CONTADO / CASH - PE 4099 TEL: 957616513 ENVÍO Basado en Entregas 09</v>
      </c>
      <c r="E1261" s="19">
        <v>45518</v>
      </c>
      <c r="F1261" s="20" t="s">
        <v>842</v>
      </c>
      <c r="G1261" s="20" t="s">
        <v>4684</v>
      </c>
      <c r="H1261" s="20" t="s">
        <v>44</v>
      </c>
      <c r="I1261" s="20" t="s">
        <v>45</v>
      </c>
      <c r="J1261" s="20" t="s">
        <v>4685</v>
      </c>
      <c r="K1261" s="20" t="s">
        <v>4686</v>
      </c>
      <c r="L1261" s="20" t="s">
        <v>4687</v>
      </c>
      <c r="M1261" s="20"/>
      <c r="N1261" s="21">
        <v>82.34</v>
      </c>
      <c r="O1261" s="21">
        <v>0</v>
      </c>
      <c r="P1261" s="20"/>
      <c r="Q1261" s="19">
        <v>45518</v>
      </c>
      <c r="R1261" s="20"/>
      <c r="S1261" s="19">
        <v>45518</v>
      </c>
      <c r="T1261" s="20" t="s">
        <v>49</v>
      </c>
      <c r="U1261" s="20">
        <v>1007852</v>
      </c>
      <c r="V1261" s="20">
        <v>240002520</v>
      </c>
      <c r="W1261" s="20" t="s">
        <v>847</v>
      </c>
      <c r="X1261" s="20" t="s">
        <v>305</v>
      </c>
      <c r="Y1261" s="20" t="s">
        <v>52</v>
      </c>
      <c r="Z1261" s="20" t="s">
        <v>4688</v>
      </c>
      <c r="AA1261" s="20" t="s">
        <v>4689</v>
      </c>
      <c r="AB1261" s="20" t="s">
        <v>502</v>
      </c>
      <c r="AC1261" s="20" t="s">
        <v>502</v>
      </c>
      <c r="AD1261" s="20" t="s">
        <v>56</v>
      </c>
      <c r="AE1261" s="20" t="s">
        <v>864</v>
      </c>
      <c r="AF1261" t="e">
        <f>VLOOKUP(L1261,Contactos!B:B,1,0)</f>
        <v>#N/A</v>
      </c>
    </row>
    <row r="1262" spans="1:32" ht="63.75" x14ac:dyDescent="0.2">
      <c r="A1262" s="4">
        <f t="shared" si="58"/>
        <v>1260</v>
      </c>
      <c r="B1262" s="4" t="str">
        <f t="shared" si="59"/>
        <v>F010-00018630</v>
      </c>
      <c r="C1262" s="4" t="str">
        <f>IFERROR(VLOOKUP(F1262,Tablas!$A$1:$B$3,2,0),"")</f>
        <v>Factura</v>
      </c>
      <c r="D1262" s="4" t="str">
        <f t="shared" si="60"/>
        <v xml:space="preserve"> - CONTADO / CASH - INTERESES L2022-1170 REF F010-0017900 F 07.04.2022</v>
      </c>
      <c r="E1262" s="19">
        <v>44746</v>
      </c>
      <c r="F1262" s="20" t="s">
        <v>1001</v>
      </c>
      <c r="G1262" s="20" t="s">
        <v>4690</v>
      </c>
      <c r="H1262" s="20" t="s">
        <v>44</v>
      </c>
      <c r="I1262" s="20" t="s">
        <v>45</v>
      </c>
      <c r="J1262" s="20" t="s">
        <v>1293</v>
      </c>
      <c r="K1262" s="20" t="s">
        <v>1294</v>
      </c>
      <c r="L1262" s="20" t="s">
        <v>1295</v>
      </c>
      <c r="M1262" s="20" t="s">
        <v>125</v>
      </c>
      <c r="N1262" s="21">
        <v>82.37</v>
      </c>
      <c r="O1262" s="21">
        <v>0</v>
      </c>
      <c r="P1262" s="20"/>
      <c r="Q1262" s="19">
        <v>44746</v>
      </c>
      <c r="R1262" s="20"/>
      <c r="S1262" s="19">
        <v>44746</v>
      </c>
      <c r="T1262" s="20" t="s">
        <v>49</v>
      </c>
      <c r="U1262" s="20">
        <v>652912</v>
      </c>
      <c r="V1262" s="20">
        <v>220001554</v>
      </c>
      <c r="W1262" s="20" t="s">
        <v>847</v>
      </c>
      <c r="X1262" s="20" t="s">
        <v>1296</v>
      </c>
      <c r="Y1262" s="20" t="s">
        <v>267</v>
      </c>
      <c r="Z1262" s="20" t="s">
        <v>4691</v>
      </c>
      <c r="AA1262" s="20" t="s">
        <v>1298</v>
      </c>
      <c r="AB1262" s="20" t="s">
        <v>942</v>
      </c>
      <c r="AC1262" s="20" t="s">
        <v>167</v>
      </c>
      <c r="AD1262" s="20" t="s">
        <v>56</v>
      </c>
      <c r="AE1262" s="20"/>
      <c r="AF1262" t="e">
        <f>VLOOKUP(L1262,Contactos!B:B,1,0)</f>
        <v>#N/A</v>
      </c>
    </row>
    <row r="1263" spans="1:32" ht="63.75" x14ac:dyDescent="0.2">
      <c r="A1263" s="4">
        <f t="shared" si="58"/>
        <v>1261</v>
      </c>
      <c r="B1263" s="4" t="str">
        <f t="shared" si="59"/>
        <v>B010-00020054</v>
      </c>
      <c r="C1263" s="4" t="str">
        <f>IFERROR(VLOOKUP(F1263,Tablas!$A$1:$B$3,2,0),"")</f>
        <v>Boleta</v>
      </c>
      <c r="D1263" s="4" t="str">
        <f t="shared" si="60"/>
        <v>Nacional - CREDITO 30 DIAS / CREDIT 30 DAYS - PE 4225 Basado en Entregas 09-T010-00000841.</v>
      </c>
      <c r="E1263" s="19">
        <v>45523</v>
      </c>
      <c r="F1263" s="20" t="s">
        <v>842</v>
      </c>
      <c r="G1263" s="20" t="s">
        <v>4692</v>
      </c>
      <c r="H1263" s="20" t="s">
        <v>44</v>
      </c>
      <c r="I1263" s="20" t="s">
        <v>45</v>
      </c>
      <c r="J1263" s="20" t="s">
        <v>4693</v>
      </c>
      <c r="K1263" s="20" t="s">
        <v>4694</v>
      </c>
      <c r="L1263" s="20" t="s">
        <v>4695</v>
      </c>
      <c r="M1263" s="20"/>
      <c r="N1263" s="21">
        <v>82.43</v>
      </c>
      <c r="O1263" s="21">
        <v>0</v>
      </c>
      <c r="P1263" s="20"/>
      <c r="Q1263" s="19">
        <v>45523</v>
      </c>
      <c r="R1263" s="20"/>
      <c r="S1263" s="19">
        <v>45553</v>
      </c>
      <c r="T1263" s="20" t="s">
        <v>643</v>
      </c>
      <c r="U1263" s="20">
        <v>1010124</v>
      </c>
      <c r="V1263" s="20">
        <v>240002590</v>
      </c>
      <c r="W1263" s="20" t="s">
        <v>847</v>
      </c>
      <c r="X1263" s="20" t="s">
        <v>305</v>
      </c>
      <c r="Y1263" s="20" t="s">
        <v>52</v>
      </c>
      <c r="Z1263" s="20" t="s">
        <v>4696</v>
      </c>
      <c r="AA1263" s="20" t="s">
        <v>4697</v>
      </c>
      <c r="AB1263" s="20" t="s">
        <v>336</v>
      </c>
      <c r="AC1263" s="20" t="s">
        <v>689</v>
      </c>
      <c r="AD1263" s="20" t="s">
        <v>56</v>
      </c>
      <c r="AE1263" s="20" t="s">
        <v>1014</v>
      </c>
      <c r="AF1263" t="e">
        <f>VLOOKUP(L1263,Contactos!B:B,1,0)</f>
        <v>#N/A</v>
      </c>
    </row>
    <row r="1264" spans="1:32" ht="76.5" x14ac:dyDescent="0.2">
      <c r="A1264" s="4">
        <f t="shared" si="58"/>
        <v>1262</v>
      </c>
      <c r="B1264" s="4" t="str">
        <f t="shared" si="59"/>
        <v>B010-00020416</v>
      </c>
      <c r="C1264" s="4" t="str">
        <f>IFERROR(VLOOKUP(F1264,Tablas!$A$1:$B$3,2,0),"")</f>
        <v>Boleta</v>
      </c>
      <c r="D1264" s="4" t="str">
        <f t="shared" si="60"/>
        <v>Ecom - CONTADO / CASH - Orden de Venta generada desde el e-commerce Basado</v>
      </c>
      <c r="E1264" s="19">
        <v>45552</v>
      </c>
      <c r="F1264" s="20" t="s">
        <v>842</v>
      </c>
      <c r="G1264" s="20" t="s">
        <v>4698</v>
      </c>
      <c r="H1264" s="20" t="s">
        <v>44</v>
      </c>
      <c r="I1264" s="20" t="s">
        <v>45</v>
      </c>
      <c r="J1264" s="20" t="s">
        <v>4699</v>
      </c>
      <c r="K1264" s="20" t="s">
        <v>4700</v>
      </c>
      <c r="L1264" s="20" t="s">
        <v>4701</v>
      </c>
      <c r="M1264" s="20"/>
      <c r="N1264" s="21">
        <v>82.45</v>
      </c>
      <c r="O1264" s="21">
        <v>0</v>
      </c>
      <c r="P1264" s="20"/>
      <c r="Q1264" s="19">
        <v>45552</v>
      </c>
      <c r="R1264" s="20"/>
      <c r="S1264" s="19">
        <v>45552</v>
      </c>
      <c r="T1264" s="20" t="s">
        <v>49</v>
      </c>
      <c r="U1264" s="20">
        <v>1025045</v>
      </c>
      <c r="V1264" s="20">
        <v>240002953</v>
      </c>
      <c r="W1264" s="20" t="s">
        <v>847</v>
      </c>
      <c r="X1264" s="20" t="s">
        <v>305</v>
      </c>
      <c r="Y1264" s="20" t="s">
        <v>52</v>
      </c>
      <c r="Z1264" s="20" t="s">
        <v>4702</v>
      </c>
      <c r="AA1264" s="20" t="s">
        <v>2379</v>
      </c>
      <c r="AB1264" s="20" t="s">
        <v>54</v>
      </c>
      <c r="AC1264" s="20" t="s">
        <v>167</v>
      </c>
      <c r="AD1264" s="20" t="s">
        <v>56</v>
      </c>
      <c r="AE1264" s="20" t="s">
        <v>864</v>
      </c>
      <c r="AF1264" t="e">
        <f>VLOOKUP(L1264,Contactos!B:B,1,0)</f>
        <v>#N/A</v>
      </c>
    </row>
    <row r="1265" spans="1:32" ht="63.75" x14ac:dyDescent="0.2">
      <c r="A1265" s="4">
        <f t="shared" si="58"/>
        <v>1263</v>
      </c>
      <c r="B1265" s="4" t="str">
        <f t="shared" si="59"/>
        <v>B010-00019934</v>
      </c>
      <c r="C1265" s="4" t="str">
        <f>IFERROR(VLOOKUP(F1265,Tablas!$A$1:$B$3,2,0),"")</f>
        <v>Boleta</v>
      </c>
      <c r="D1265" s="4" t="str">
        <f t="shared" si="60"/>
        <v>Ripley - CONTADO / CASH - PE 4002 RIPLEY n.º 6767334801-A Basado en Entregas</v>
      </c>
      <c r="E1265" s="19">
        <v>45512</v>
      </c>
      <c r="F1265" s="20" t="s">
        <v>842</v>
      </c>
      <c r="G1265" s="20" t="s">
        <v>4703</v>
      </c>
      <c r="H1265" s="20" t="s">
        <v>44</v>
      </c>
      <c r="I1265" s="20" t="s">
        <v>45</v>
      </c>
      <c r="J1265" s="20" t="s">
        <v>4286</v>
      </c>
      <c r="K1265" s="20" t="s">
        <v>4287</v>
      </c>
      <c r="L1265" s="20" t="s">
        <v>4288</v>
      </c>
      <c r="M1265" s="20"/>
      <c r="N1265" s="21">
        <v>82.45</v>
      </c>
      <c r="O1265" s="21">
        <v>0</v>
      </c>
      <c r="P1265" s="20"/>
      <c r="Q1265" s="19">
        <v>45512</v>
      </c>
      <c r="R1265" s="20"/>
      <c r="S1265" s="19">
        <v>45512</v>
      </c>
      <c r="T1265" s="20" t="s">
        <v>49</v>
      </c>
      <c r="U1265" s="20">
        <v>1005407</v>
      </c>
      <c r="V1265" s="20">
        <v>240002470</v>
      </c>
      <c r="W1265" s="20" t="s">
        <v>847</v>
      </c>
      <c r="X1265" s="20" t="s">
        <v>274</v>
      </c>
      <c r="Y1265" s="20" t="s">
        <v>52</v>
      </c>
      <c r="Z1265" s="20" t="s">
        <v>4704</v>
      </c>
      <c r="AA1265" s="20" t="s">
        <v>4290</v>
      </c>
      <c r="AB1265" s="20" t="s">
        <v>54</v>
      </c>
      <c r="AC1265" s="20" t="s">
        <v>167</v>
      </c>
      <c r="AD1265" s="20" t="s">
        <v>56</v>
      </c>
      <c r="AE1265" s="20" t="s">
        <v>2574</v>
      </c>
      <c r="AF1265" t="e">
        <f>VLOOKUP(L1265,Contactos!B:B,1,0)</f>
        <v>#N/A</v>
      </c>
    </row>
    <row r="1266" spans="1:32" ht="63.75" x14ac:dyDescent="0.2">
      <c r="A1266" s="4">
        <f t="shared" si="58"/>
        <v>1264</v>
      </c>
      <c r="B1266" s="4" t="str">
        <f t="shared" si="59"/>
        <v>B010-00020326</v>
      </c>
      <c r="C1266" s="4" t="str">
        <f>IFERROR(VLOOKUP(F1266,Tablas!$A$1:$B$3,2,0),"")</f>
        <v>Boleta</v>
      </c>
      <c r="D1266" s="4" t="str">
        <f t="shared" si="60"/>
        <v>Ripley - CONTADO / CASH - PE 4671 RIPLEY n.º 6795880101-A Basado en Entregas</v>
      </c>
      <c r="E1266" s="19">
        <v>45541</v>
      </c>
      <c r="F1266" s="20" t="s">
        <v>842</v>
      </c>
      <c r="G1266" s="20" t="s">
        <v>4705</v>
      </c>
      <c r="H1266" s="20" t="s">
        <v>44</v>
      </c>
      <c r="I1266" s="20" t="s">
        <v>45</v>
      </c>
      <c r="J1266" s="20" t="s">
        <v>4286</v>
      </c>
      <c r="K1266" s="20" t="s">
        <v>4287</v>
      </c>
      <c r="L1266" s="20" t="s">
        <v>4288</v>
      </c>
      <c r="M1266" s="20"/>
      <c r="N1266" s="21">
        <v>82.45</v>
      </c>
      <c r="O1266" s="21">
        <v>0</v>
      </c>
      <c r="P1266" s="20"/>
      <c r="Q1266" s="19">
        <v>45541</v>
      </c>
      <c r="R1266" s="20"/>
      <c r="S1266" s="19">
        <v>45541</v>
      </c>
      <c r="T1266" s="20" t="s">
        <v>49</v>
      </c>
      <c r="U1266" s="20">
        <v>1020219</v>
      </c>
      <c r="V1266" s="20">
        <v>240002863</v>
      </c>
      <c r="W1266" s="20" t="s">
        <v>847</v>
      </c>
      <c r="X1266" s="20" t="s">
        <v>274</v>
      </c>
      <c r="Y1266" s="20" t="s">
        <v>52</v>
      </c>
      <c r="Z1266" s="20" t="s">
        <v>4706</v>
      </c>
      <c r="AA1266" s="20" t="s">
        <v>4290</v>
      </c>
      <c r="AB1266" s="20" t="s">
        <v>54</v>
      </c>
      <c r="AC1266" s="20" t="s">
        <v>167</v>
      </c>
      <c r="AD1266" s="20" t="s">
        <v>56</v>
      </c>
      <c r="AE1266" s="20" t="s">
        <v>2574</v>
      </c>
      <c r="AF1266" t="e">
        <f>VLOOKUP(L1266,Contactos!B:B,1,0)</f>
        <v>#N/A</v>
      </c>
    </row>
    <row r="1267" spans="1:32" ht="63.75" x14ac:dyDescent="0.2">
      <c r="A1267" s="4">
        <f t="shared" si="58"/>
        <v>1265</v>
      </c>
      <c r="B1267" s="4" t="str">
        <f t="shared" si="59"/>
        <v>B010-00018130</v>
      </c>
      <c r="C1267" s="4" t="str">
        <f>IFERROR(VLOOKUP(F1267,Tablas!$A$1:$B$3,2,0),"")</f>
        <v>Boleta</v>
      </c>
      <c r="D1267" s="4" t="str">
        <f t="shared" si="60"/>
        <v>Ecom - CONTADO / CASH - PE 1074 TEL: 971151285 Basado en Pedidos de client</v>
      </c>
      <c r="E1267" s="19">
        <v>45358</v>
      </c>
      <c r="F1267" s="20" t="s">
        <v>842</v>
      </c>
      <c r="G1267" s="20" t="s">
        <v>4707</v>
      </c>
      <c r="H1267" s="20" t="s">
        <v>44</v>
      </c>
      <c r="I1267" s="20" t="s">
        <v>45</v>
      </c>
      <c r="J1267" s="20" t="s">
        <v>4708</v>
      </c>
      <c r="K1267" s="20" t="s">
        <v>4709</v>
      </c>
      <c r="L1267" s="20" t="s">
        <v>4710</v>
      </c>
      <c r="M1267" s="20"/>
      <c r="N1267" s="21">
        <v>82.45</v>
      </c>
      <c r="O1267" s="21">
        <v>0</v>
      </c>
      <c r="P1267" s="20"/>
      <c r="Q1267" s="19">
        <v>45358</v>
      </c>
      <c r="R1267" s="20"/>
      <c r="S1267" s="19">
        <v>45358</v>
      </c>
      <c r="T1267" s="20" t="s">
        <v>49</v>
      </c>
      <c r="U1267" s="20">
        <v>929947</v>
      </c>
      <c r="V1267" s="20">
        <v>240000604</v>
      </c>
      <c r="W1267" s="20" t="s">
        <v>847</v>
      </c>
      <c r="X1267" s="20" t="s">
        <v>305</v>
      </c>
      <c r="Y1267" s="20" t="s">
        <v>52</v>
      </c>
      <c r="Z1267" s="20" t="s">
        <v>4711</v>
      </c>
      <c r="AA1267" s="20" t="s">
        <v>4712</v>
      </c>
      <c r="AB1267" s="20" t="s">
        <v>689</v>
      </c>
      <c r="AC1267" s="20" t="s">
        <v>689</v>
      </c>
      <c r="AD1267" s="20" t="s">
        <v>56</v>
      </c>
      <c r="AE1267" s="20" t="s">
        <v>864</v>
      </c>
      <c r="AF1267" t="e">
        <f>VLOOKUP(L1267,Contactos!B:B,1,0)</f>
        <v>#N/A</v>
      </c>
    </row>
    <row r="1268" spans="1:32" ht="63.75" x14ac:dyDescent="0.2">
      <c r="A1268" s="4">
        <f t="shared" si="58"/>
        <v>1266</v>
      </c>
      <c r="B1268" s="4" t="str">
        <f t="shared" si="59"/>
        <v>B010-00019696</v>
      </c>
      <c r="C1268" s="4" t="str">
        <f>IFERROR(VLOOKUP(F1268,Tablas!$A$1:$B$3,2,0),"")</f>
        <v>Boleta</v>
      </c>
      <c r="D1268" s="4" t="str">
        <f t="shared" si="60"/>
        <v>Ripley - CONTADO / CASH - PE 3774 RIPLEY n.º 6755982301-A Basado en Entregas</v>
      </c>
      <c r="E1268" s="19">
        <v>45504</v>
      </c>
      <c r="F1268" s="20" t="s">
        <v>842</v>
      </c>
      <c r="G1268" s="20" t="s">
        <v>4713</v>
      </c>
      <c r="H1268" s="20" t="s">
        <v>44</v>
      </c>
      <c r="I1268" s="20" t="s">
        <v>45</v>
      </c>
      <c r="J1268" s="20" t="s">
        <v>4714</v>
      </c>
      <c r="K1268" s="20" t="s">
        <v>4715</v>
      </c>
      <c r="L1268" s="20" t="s">
        <v>4716</v>
      </c>
      <c r="M1268" s="20"/>
      <c r="N1268" s="21">
        <v>82.45</v>
      </c>
      <c r="O1268" s="21">
        <v>0</v>
      </c>
      <c r="P1268" s="20"/>
      <c r="Q1268" s="19">
        <v>45504</v>
      </c>
      <c r="R1268" s="20"/>
      <c r="S1268" s="19">
        <v>45504</v>
      </c>
      <c r="T1268" s="20" t="s">
        <v>49</v>
      </c>
      <c r="U1268" s="20">
        <v>1000147</v>
      </c>
      <c r="V1268" s="20">
        <v>240002231</v>
      </c>
      <c r="W1268" s="20" t="s">
        <v>847</v>
      </c>
      <c r="X1268" s="20" t="s">
        <v>274</v>
      </c>
      <c r="Y1268" s="20" t="s">
        <v>52</v>
      </c>
      <c r="Z1268" s="20" t="s">
        <v>4717</v>
      </c>
      <c r="AA1268" s="20" t="s">
        <v>808</v>
      </c>
      <c r="AB1268" s="20" t="s">
        <v>54</v>
      </c>
      <c r="AC1268" s="20" t="s">
        <v>167</v>
      </c>
      <c r="AD1268" s="20" t="s">
        <v>56</v>
      </c>
      <c r="AE1268" s="20" t="s">
        <v>2574</v>
      </c>
      <c r="AF1268" t="e">
        <f>VLOOKUP(L1268,Contactos!B:B,1,0)</f>
        <v>#N/A</v>
      </c>
    </row>
    <row r="1269" spans="1:32" ht="63.75" x14ac:dyDescent="0.2">
      <c r="A1269" s="4">
        <f t="shared" si="58"/>
        <v>1267</v>
      </c>
      <c r="B1269" s="4" t="str">
        <f t="shared" si="59"/>
        <v>B010-00020346</v>
      </c>
      <c r="C1269" s="4" t="str">
        <f>IFERROR(VLOOKUP(F1269,Tablas!$A$1:$B$3,2,0),"")</f>
        <v>Boleta</v>
      </c>
      <c r="D1269" s="4" t="str">
        <f t="shared" si="60"/>
        <v>Falabella - CONTADO / CASH - PE 4713 FALABELLA No 2571021519 Basado en Entregas</v>
      </c>
      <c r="E1269" s="19">
        <v>45544</v>
      </c>
      <c r="F1269" s="20" t="s">
        <v>842</v>
      </c>
      <c r="G1269" s="20" t="s">
        <v>4718</v>
      </c>
      <c r="H1269" s="20" t="s">
        <v>44</v>
      </c>
      <c r="I1269" s="20" t="s">
        <v>45</v>
      </c>
      <c r="J1269" s="20" t="s">
        <v>4719</v>
      </c>
      <c r="K1269" s="20" t="s">
        <v>4720</v>
      </c>
      <c r="L1269" s="20" t="s">
        <v>4721</v>
      </c>
      <c r="M1269" s="20"/>
      <c r="N1269" s="21">
        <v>82.8</v>
      </c>
      <c r="O1269" s="21">
        <v>0</v>
      </c>
      <c r="P1269" s="20"/>
      <c r="Q1269" s="19">
        <v>45544</v>
      </c>
      <c r="R1269" s="20"/>
      <c r="S1269" s="19">
        <v>45544</v>
      </c>
      <c r="T1269" s="20" t="s">
        <v>49</v>
      </c>
      <c r="U1269" s="20">
        <v>1021310</v>
      </c>
      <c r="V1269" s="20">
        <v>240002883</v>
      </c>
      <c r="W1269" s="20" t="s">
        <v>847</v>
      </c>
      <c r="X1269" s="20" t="s">
        <v>274</v>
      </c>
      <c r="Y1269" s="20" t="s">
        <v>52</v>
      </c>
      <c r="Z1269" s="20" t="s">
        <v>4722</v>
      </c>
      <c r="AA1269" s="20" t="s">
        <v>808</v>
      </c>
      <c r="AB1269" s="20" t="s">
        <v>54</v>
      </c>
      <c r="AC1269" s="20" t="s">
        <v>167</v>
      </c>
      <c r="AD1269" s="20" t="s">
        <v>56</v>
      </c>
      <c r="AE1269" s="20" t="s">
        <v>1838</v>
      </c>
      <c r="AF1269" t="e">
        <f>VLOOKUP(L1269,Contactos!B:B,1,0)</f>
        <v>#N/A</v>
      </c>
    </row>
    <row r="1270" spans="1:32" ht="63.75" x14ac:dyDescent="0.2">
      <c r="A1270" s="4">
        <f t="shared" si="58"/>
        <v>1268</v>
      </c>
      <c r="B1270" s="4" t="str">
        <f t="shared" si="59"/>
        <v>B010-00020266</v>
      </c>
      <c r="C1270" s="4" t="str">
        <f>IFERROR(VLOOKUP(F1270,Tablas!$A$1:$B$3,2,0),"")</f>
        <v>Boleta</v>
      </c>
      <c r="D1270" s="4" t="str">
        <f t="shared" si="60"/>
        <v>Falabella - CONTADO / CASH - PE 4557 FALABELLA No 2564229807 Basado en Entregas</v>
      </c>
      <c r="E1270" s="19">
        <v>45538</v>
      </c>
      <c r="F1270" s="20" t="s">
        <v>842</v>
      </c>
      <c r="G1270" s="20" t="s">
        <v>4723</v>
      </c>
      <c r="H1270" s="20" t="s">
        <v>44</v>
      </c>
      <c r="I1270" s="20" t="s">
        <v>45</v>
      </c>
      <c r="J1270" s="20" t="s">
        <v>4724</v>
      </c>
      <c r="K1270" s="20" t="s">
        <v>4725</v>
      </c>
      <c r="L1270" s="20" t="s">
        <v>4726</v>
      </c>
      <c r="M1270" s="20"/>
      <c r="N1270" s="21">
        <v>82.8</v>
      </c>
      <c r="O1270" s="21">
        <v>0</v>
      </c>
      <c r="P1270" s="20"/>
      <c r="Q1270" s="19">
        <v>45538</v>
      </c>
      <c r="R1270" s="20"/>
      <c r="S1270" s="19">
        <v>45538</v>
      </c>
      <c r="T1270" s="20" t="s">
        <v>49</v>
      </c>
      <c r="U1270" s="20">
        <v>1017922</v>
      </c>
      <c r="V1270" s="20">
        <v>240002803</v>
      </c>
      <c r="W1270" s="20" t="s">
        <v>847</v>
      </c>
      <c r="X1270" s="20" t="s">
        <v>274</v>
      </c>
      <c r="Y1270" s="20" t="s">
        <v>52</v>
      </c>
      <c r="Z1270" s="20" t="s">
        <v>4727</v>
      </c>
      <c r="AA1270" s="20" t="s">
        <v>372</v>
      </c>
      <c r="AB1270" s="20" t="s">
        <v>54</v>
      </c>
      <c r="AC1270" s="20" t="s">
        <v>167</v>
      </c>
      <c r="AD1270" s="20" t="s">
        <v>56</v>
      </c>
      <c r="AE1270" s="20" t="s">
        <v>1838</v>
      </c>
      <c r="AF1270" t="e">
        <f>VLOOKUP(L1270,Contactos!B:B,1,0)</f>
        <v>#N/A</v>
      </c>
    </row>
    <row r="1271" spans="1:32" ht="63.75" x14ac:dyDescent="0.2">
      <c r="A1271" s="4">
        <f t="shared" si="58"/>
        <v>1269</v>
      </c>
      <c r="B1271" s="4" t="str">
        <f t="shared" si="59"/>
        <v>B010-00020197</v>
      </c>
      <c r="C1271" s="4" t="str">
        <f>IFERROR(VLOOKUP(F1271,Tablas!$A$1:$B$3,2,0),"")</f>
        <v>Boleta</v>
      </c>
      <c r="D1271" s="4" t="str">
        <f t="shared" si="60"/>
        <v>Falabella - CONTADO / CASH - PE 4449 FALABELLA No 2560545211 Basado en Entregas</v>
      </c>
      <c r="E1271" s="19">
        <v>45531</v>
      </c>
      <c r="F1271" s="20" t="s">
        <v>842</v>
      </c>
      <c r="G1271" s="20" t="s">
        <v>4728</v>
      </c>
      <c r="H1271" s="20" t="s">
        <v>44</v>
      </c>
      <c r="I1271" s="20" t="s">
        <v>45</v>
      </c>
      <c r="J1271" s="20" t="s">
        <v>4729</v>
      </c>
      <c r="K1271" s="20" t="s">
        <v>4730</v>
      </c>
      <c r="L1271" s="20" t="s">
        <v>4731</v>
      </c>
      <c r="M1271" s="20"/>
      <c r="N1271" s="21">
        <v>82.8</v>
      </c>
      <c r="O1271" s="21">
        <v>0</v>
      </c>
      <c r="P1271" s="20"/>
      <c r="Q1271" s="19">
        <v>45531</v>
      </c>
      <c r="R1271" s="20"/>
      <c r="S1271" s="19">
        <v>45531</v>
      </c>
      <c r="T1271" s="20" t="s">
        <v>49</v>
      </c>
      <c r="U1271" s="20">
        <v>1014082</v>
      </c>
      <c r="V1271" s="20">
        <v>240002734</v>
      </c>
      <c r="W1271" s="20" t="s">
        <v>847</v>
      </c>
      <c r="X1271" s="20" t="s">
        <v>274</v>
      </c>
      <c r="Y1271" s="20" t="s">
        <v>52</v>
      </c>
      <c r="Z1271" s="20" t="s">
        <v>4732</v>
      </c>
      <c r="AA1271" s="20" t="s">
        <v>372</v>
      </c>
      <c r="AB1271" s="20" t="s">
        <v>54</v>
      </c>
      <c r="AC1271" s="20" t="s">
        <v>167</v>
      </c>
      <c r="AD1271" s="20" t="s">
        <v>56</v>
      </c>
      <c r="AE1271" s="20" t="s">
        <v>1838</v>
      </c>
      <c r="AF1271" t="e">
        <f>VLOOKUP(L1271,Contactos!B:B,1,0)</f>
        <v>#N/A</v>
      </c>
    </row>
    <row r="1272" spans="1:32" ht="63.75" x14ac:dyDescent="0.2">
      <c r="A1272" s="4">
        <f t="shared" si="58"/>
        <v>1270</v>
      </c>
      <c r="B1272" s="4" t="str">
        <f t="shared" si="59"/>
        <v>B010-00018282</v>
      </c>
      <c r="C1272" s="4" t="str">
        <f>IFERROR(VLOOKUP(F1272,Tablas!$A$1:$B$3,2,0),"")</f>
        <v>Boleta</v>
      </c>
      <c r="D1272" s="4" t="str">
        <f t="shared" si="60"/>
        <v>Ecom - CONTADO / CASH - PE 1379 TEL: 997903338 Basado en Entregas 09-0010-</v>
      </c>
      <c r="E1272" s="19">
        <v>45376</v>
      </c>
      <c r="F1272" s="20" t="s">
        <v>842</v>
      </c>
      <c r="G1272" s="20" t="s">
        <v>4733</v>
      </c>
      <c r="H1272" s="20" t="s">
        <v>44</v>
      </c>
      <c r="I1272" s="20" t="s">
        <v>45</v>
      </c>
      <c r="J1272" s="20" t="s">
        <v>4734</v>
      </c>
      <c r="K1272" s="20" t="s">
        <v>4735</v>
      </c>
      <c r="L1272" s="20" t="s">
        <v>4736</v>
      </c>
      <c r="M1272" s="20"/>
      <c r="N1272" s="21">
        <v>82.8</v>
      </c>
      <c r="O1272" s="21">
        <v>0</v>
      </c>
      <c r="P1272" s="20"/>
      <c r="Q1272" s="19">
        <v>45376</v>
      </c>
      <c r="R1272" s="20"/>
      <c r="S1272" s="19">
        <v>45376</v>
      </c>
      <c r="T1272" s="20" t="s">
        <v>49</v>
      </c>
      <c r="U1272" s="20">
        <v>937605</v>
      </c>
      <c r="V1272" s="20">
        <v>240000757</v>
      </c>
      <c r="W1272" s="20" t="s">
        <v>847</v>
      </c>
      <c r="X1272" s="20" t="s">
        <v>305</v>
      </c>
      <c r="Y1272" s="20" t="s">
        <v>52</v>
      </c>
      <c r="Z1272" s="20" t="s">
        <v>4737</v>
      </c>
      <c r="AA1272" s="20" t="s">
        <v>4738</v>
      </c>
      <c r="AB1272" s="20" t="s">
        <v>863</v>
      </c>
      <c r="AC1272" s="20" t="s">
        <v>689</v>
      </c>
      <c r="AD1272" s="20" t="s">
        <v>56</v>
      </c>
      <c r="AE1272" s="20" t="s">
        <v>864</v>
      </c>
      <c r="AF1272" t="e">
        <f>VLOOKUP(L1272,Contactos!B:B,1,0)</f>
        <v>#N/A</v>
      </c>
    </row>
    <row r="1273" spans="1:32" ht="63.75" x14ac:dyDescent="0.2">
      <c r="A1273" s="4">
        <f t="shared" si="58"/>
        <v>1271</v>
      </c>
      <c r="B1273" s="4" t="str">
        <f t="shared" si="59"/>
        <v>B010-00016825</v>
      </c>
      <c r="C1273" s="4" t="str">
        <f>IFERROR(VLOOKUP(F1273,Tablas!$A$1:$B$3,2,0),"")</f>
        <v>Boleta</v>
      </c>
      <c r="D1273" s="4" t="str">
        <f t="shared" si="60"/>
        <v>Falabella - CONTADO / CASH - PE 4950 FALABELLA Basado en Entregas 09-0010-00057</v>
      </c>
      <c r="E1273" s="19">
        <v>45257</v>
      </c>
      <c r="F1273" s="20" t="s">
        <v>842</v>
      </c>
      <c r="G1273" s="20" t="s">
        <v>4739</v>
      </c>
      <c r="H1273" s="20" t="s">
        <v>44</v>
      </c>
      <c r="I1273" s="20" t="s">
        <v>45</v>
      </c>
      <c r="J1273" s="20" t="s">
        <v>4740</v>
      </c>
      <c r="K1273" s="20" t="s">
        <v>4741</v>
      </c>
      <c r="L1273" s="20" t="s">
        <v>4742</v>
      </c>
      <c r="M1273" s="20"/>
      <c r="N1273" s="21">
        <v>82.8</v>
      </c>
      <c r="O1273" s="21">
        <v>0</v>
      </c>
      <c r="P1273" s="20"/>
      <c r="Q1273" s="19">
        <v>45257</v>
      </c>
      <c r="R1273" s="20"/>
      <c r="S1273" s="19">
        <v>45257</v>
      </c>
      <c r="T1273" s="20" t="s">
        <v>49</v>
      </c>
      <c r="U1273" s="20">
        <v>880688</v>
      </c>
      <c r="V1273" s="20">
        <v>230003139</v>
      </c>
      <c r="W1273" s="20" t="s">
        <v>847</v>
      </c>
      <c r="X1273" s="20" t="s">
        <v>274</v>
      </c>
      <c r="Y1273" s="20" t="s">
        <v>52</v>
      </c>
      <c r="Z1273" s="20" t="s">
        <v>4743</v>
      </c>
      <c r="AA1273" s="20" t="s">
        <v>4744</v>
      </c>
      <c r="AB1273" s="20" t="s">
        <v>3064</v>
      </c>
      <c r="AC1273" s="20" t="s">
        <v>167</v>
      </c>
      <c r="AD1273" s="20" t="s">
        <v>56</v>
      </c>
      <c r="AE1273" s="20" t="s">
        <v>1838</v>
      </c>
      <c r="AF1273" t="e">
        <f>VLOOKUP(L1273,Contactos!B:B,1,0)</f>
        <v>#N/A</v>
      </c>
    </row>
    <row r="1274" spans="1:32" ht="63.75" x14ac:dyDescent="0.2">
      <c r="A1274" s="4">
        <f t="shared" si="58"/>
        <v>1272</v>
      </c>
      <c r="B1274" s="4" t="str">
        <f t="shared" si="59"/>
        <v>B010-00016273</v>
      </c>
      <c r="C1274" s="4" t="str">
        <f>IFERROR(VLOOKUP(F1274,Tablas!$A$1:$B$3,2,0),"")</f>
        <v>Boleta</v>
      </c>
      <c r="D1274" s="4" t="str">
        <f t="shared" si="60"/>
        <v>Falabella - CONTADO / CASH - 230003995 Basado en Entregas 09-0010-00056744.</v>
      </c>
      <c r="E1274" s="19">
        <v>45182</v>
      </c>
      <c r="F1274" s="20" t="s">
        <v>842</v>
      </c>
      <c r="G1274" s="20" t="s">
        <v>4745</v>
      </c>
      <c r="H1274" s="20" t="s">
        <v>44</v>
      </c>
      <c r="I1274" s="20" t="s">
        <v>45</v>
      </c>
      <c r="J1274" s="20" t="s">
        <v>4746</v>
      </c>
      <c r="K1274" s="20" t="s">
        <v>4747</v>
      </c>
      <c r="L1274" s="20" t="s">
        <v>4748</v>
      </c>
      <c r="M1274" s="20"/>
      <c r="N1274" s="21">
        <v>82.8</v>
      </c>
      <c r="O1274" s="21">
        <v>0</v>
      </c>
      <c r="P1274" s="20"/>
      <c r="Q1274" s="19">
        <v>45182</v>
      </c>
      <c r="R1274" s="20"/>
      <c r="S1274" s="19">
        <v>45182</v>
      </c>
      <c r="T1274" s="20" t="s">
        <v>49</v>
      </c>
      <c r="U1274" s="20">
        <v>848660</v>
      </c>
      <c r="V1274" s="20">
        <v>230002540</v>
      </c>
      <c r="W1274" s="20" t="s">
        <v>847</v>
      </c>
      <c r="X1274" s="20" t="s">
        <v>274</v>
      </c>
      <c r="Y1274" s="20" t="s">
        <v>52</v>
      </c>
      <c r="Z1274" s="20" t="s">
        <v>4749</v>
      </c>
      <c r="AA1274" s="20" t="s">
        <v>4750</v>
      </c>
      <c r="AB1274" s="20" t="s">
        <v>2446</v>
      </c>
      <c r="AC1274" s="20" t="s">
        <v>167</v>
      </c>
      <c r="AD1274" s="20" t="s">
        <v>56</v>
      </c>
      <c r="AE1274" s="20" t="s">
        <v>1838</v>
      </c>
      <c r="AF1274" t="e">
        <f>VLOOKUP(L1274,Contactos!B:B,1,0)</f>
        <v>#N/A</v>
      </c>
    </row>
    <row r="1275" spans="1:32" ht="63.75" x14ac:dyDescent="0.2">
      <c r="A1275" s="4">
        <f t="shared" si="58"/>
        <v>1273</v>
      </c>
      <c r="B1275" s="4" t="str">
        <f t="shared" si="59"/>
        <v>B010-00017662</v>
      </c>
      <c r="C1275" s="4" t="str">
        <f>IFERROR(VLOOKUP(F1275,Tablas!$A$1:$B$3,2,0),"")</f>
        <v>Boleta</v>
      </c>
      <c r="D1275" s="4" t="str">
        <f t="shared" si="60"/>
        <v>Falabella - CONTADO / CASH - PE 0201 FALABELLA Basado en Entregas 09-0010-00058</v>
      </c>
      <c r="E1275" s="19">
        <v>45308</v>
      </c>
      <c r="F1275" s="20" t="s">
        <v>842</v>
      </c>
      <c r="G1275" s="20" t="s">
        <v>4751</v>
      </c>
      <c r="H1275" s="20" t="s">
        <v>44</v>
      </c>
      <c r="I1275" s="20" t="s">
        <v>45</v>
      </c>
      <c r="J1275" s="20" t="s">
        <v>4752</v>
      </c>
      <c r="K1275" s="20" t="s">
        <v>4753</v>
      </c>
      <c r="L1275" s="20" t="s">
        <v>4754</v>
      </c>
      <c r="M1275" s="20"/>
      <c r="N1275" s="21">
        <v>82.8</v>
      </c>
      <c r="O1275" s="21">
        <v>0</v>
      </c>
      <c r="P1275" s="20"/>
      <c r="Q1275" s="19">
        <v>45308</v>
      </c>
      <c r="R1275" s="20"/>
      <c r="S1275" s="19">
        <v>45308</v>
      </c>
      <c r="T1275" s="20" t="s">
        <v>49</v>
      </c>
      <c r="U1275" s="20">
        <v>906047</v>
      </c>
      <c r="V1275" s="20">
        <v>240000133</v>
      </c>
      <c r="W1275" s="20" t="s">
        <v>847</v>
      </c>
      <c r="X1275" s="20" t="s">
        <v>274</v>
      </c>
      <c r="Y1275" s="20" t="s">
        <v>52</v>
      </c>
      <c r="Z1275" s="20" t="s">
        <v>4755</v>
      </c>
      <c r="AA1275" s="20" t="s">
        <v>4756</v>
      </c>
      <c r="AB1275" s="20" t="s">
        <v>544</v>
      </c>
      <c r="AC1275" s="20" t="s">
        <v>167</v>
      </c>
      <c r="AD1275" s="20" t="s">
        <v>56</v>
      </c>
      <c r="AE1275" s="20" t="s">
        <v>1838</v>
      </c>
      <c r="AF1275" t="e">
        <f>VLOOKUP(L1275,Contactos!B:B,1,0)</f>
        <v>#N/A</v>
      </c>
    </row>
    <row r="1276" spans="1:32" ht="63.75" x14ac:dyDescent="0.2">
      <c r="A1276" s="4">
        <f t="shared" si="58"/>
        <v>1274</v>
      </c>
      <c r="B1276" s="4" t="str">
        <f t="shared" si="59"/>
        <v>B010-00020347</v>
      </c>
      <c r="C1276" s="4" t="str">
        <f>IFERROR(VLOOKUP(F1276,Tablas!$A$1:$B$3,2,0),"")</f>
        <v>Boleta</v>
      </c>
      <c r="D1276" s="4" t="str">
        <f t="shared" si="60"/>
        <v>Falabella - CONTADO / CASH - PE 4714 FALABELLA No 2571768368 Basado en Entregas</v>
      </c>
      <c r="E1276" s="19">
        <v>45544</v>
      </c>
      <c r="F1276" s="20" t="s">
        <v>842</v>
      </c>
      <c r="G1276" s="20" t="s">
        <v>4757</v>
      </c>
      <c r="H1276" s="20" t="s">
        <v>44</v>
      </c>
      <c r="I1276" s="20" t="s">
        <v>45</v>
      </c>
      <c r="J1276" s="20" t="s">
        <v>4758</v>
      </c>
      <c r="K1276" s="20" t="s">
        <v>4759</v>
      </c>
      <c r="L1276" s="20" t="s">
        <v>4760</v>
      </c>
      <c r="M1276" s="20"/>
      <c r="N1276" s="21">
        <v>82.8</v>
      </c>
      <c r="O1276" s="21">
        <v>0</v>
      </c>
      <c r="P1276" s="20"/>
      <c r="Q1276" s="19">
        <v>45544</v>
      </c>
      <c r="R1276" s="20"/>
      <c r="S1276" s="19">
        <v>45544</v>
      </c>
      <c r="T1276" s="20" t="s">
        <v>49</v>
      </c>
      <c r="U1276" s="20">
        <v>1021317</v>
      </c>
      <c r="V1276" s="20">
        <v>240002884</v>
      </c>
      <c r="W1276" s="20" t="s">
        <v>847</v>
      </c>
      <c r="X1276" s="20" t="s">
        <v>274</v>
      </c>
      <c r="Y1276" s="20" t="s">
        <v>52</v>
      </c>
      <c r="Z1276" s="20" t="s">
        <v>4761</v>
      </c>
      <c r="AA1276" s="20" t="s">
        <v>372</v>
      </c>
      <c r="AB1276" s="20" t="s">
        <v>54</v>
      </c>
      <c r="AC1276" s="20" t="s">
        <v>167</v>
      </c>
      <c r="AD1276" s="20" t="s">
        <v>56</v>
      </c>
      <c r="AE1276" s="20" t="s">
        <v>1838</v>
      </c>
      <c r="AF1276" t="e">
        <f>VLOOKUP(L1276,Contactos!B:B,1,0)</f>
        <v>#N/A</v>
      </c>
    </row>
    <row r="1277" spans="1:32" ht="63.75" x14ac:dyDescent="0.2">
      <c r="A1277" s="4">
        <f t="shared" si="58"/>
        <v>1275</v>
      </c>
      <c r="B1277" s="4" t="str">
        <f t="shared" si="59"/>
        <v>B010-00019626</v>
      </c>
      <c r="C1277" s="4" t="str">
        <f>IFERROR(VLOOKUP(F1277,Tablas!$A$1:$B$3,2,0),"")</f>
        <v>Boleta</v>
      </c>
      <c r="D1277" s="4" t="str">
        <f t="shared" si="60"/>
        <v>Falabella - CONTADO / CASH - PE 3651 FALABELLA No 2528531911 Basado en Entregas</v>
      </c>
      <c r="E1277" s="19">
        <v>45495</v>
      </c>
      <c r="F1277" s="20" t="s">
        <v>842</v>
      </c>
      <c r="G1277" s="20" t="s">
        <v>4762</v>
      </c>
      <c r="H1277" s="20" t="s">
        <v>44</v>
      </c>
      <c r="I1277" s="20" t="s">
        <v>45</v>
      </c>
      <c r="J1277" s="20" t="s">
        <v>4763</v>
      </c>
      <c r="K1277" s="20" t="s">
        <v>4764</v>
      </c>
      <c r="L1277" s="20" t="s">
        <v>4765</v>
      </c>
      <c r="M1277" s="20"/>
      <c r="N1277" s="21">
        <v>82.8</v>
      </c>
      <c r="O1277" s="21">
        <v>0</v>
      </c>
      <c r="P1277" s="20"/>
      <c r="Q1277" s="19">
        <v>45495</v>
      </c>
      <c r="R1277" s="20"/>
      <c r="S1277" s="19">
        <v>45495</v>
      </c>
      <c r="T1277" s="20" t="s">
        <v>49</v>
      </c>
      <c r="U1277" s="20">
        <v>997338</v>
      </c>
      <c r="V1277" s="20">
        <v>240002161</v>
      </c>
      <c r="W1277" s="20" t="s">
        <v>847</v>
      </c>
      <c r="X1277" s="20" t="s">
        <v>274</v>
      </c>
      <c r="Y1277" s="20" t="s">
        <v>52</v>
      </c>
      <c r="Z1277" s="20" t="s">
        <v>4766</v>
      </c>
      <c r="AA1277" s="20" t="s">
        <v>372</v>
      </c>
      <c r="AB1277" s="20" t="s">
        <v>54</v>
      </c>
      <c r="AC1277" s="20" t="s">
        <v>167</v>
      </c>
      <c r="AD1277" s="20" t="s">
        <v>56</v>
      </c>
      <c r="AE1277" s="20" t="s">
        <v>1838</v>
      </c>
      <c r="AF1277" t="e">
        <f>VLOOKUP(L1277,Contactos!B:B,1,0)</f>
        <v>#N/A</v>
      </c>
    </row>
    <row r="1278" spans="1:32" ht="63.75" x14ac:dyDescent="0.2">
      <c r="A1278" s="4">
        <f t="shared" si="58"/>
        <v>1276</v>
      </c>
      <c r="B1278" s="4" t="str">
        <f t="shared" si="59"/>
        <v>B010-00020095</v>
      </c>
      <c r="C1278" s="4" t="str">
        <f>IFERROR(VLOOKUP(F1278,Tablas!$A$1:$B$3,2,0),"")</f>
        <v>Boleta</v>
      </c>
      <c r="D1278" s="4" t="str">
        <f t="shared" si="60"/>
        <v>Falabella - CONTADO / CASH - PE 4304 FALABELLA No 2556793349 Basado en Entregas</v>
      </c>
      <c r="E1278" s="19">
        <v>45526</v>
      </c>
      <c r="F1278" s="20" t="s">
        <v>842</v>
      </c>
      <c r="G1278" s="20" t="s">
        <v>4767</v>
      </c>
      <c r="H1278" s="20" t="s">
        <v>44</v>
      </c>
      <c r="I1278" s="20" t="s">
        <v>45</v>
      </c>
      <c r="J1278" s="20" t="s">
        <v>4768</v>
      </c>
      <c r="K1278" s="20" t="s">
        <v>4769</v>
      </c>
      <c r="L1278" s="20" t="s">
        <v>4770</v>
      </c>
      <c r="M1278" s="20"/>
      <c r="N1278" s="21">
        <v>82.8</v>
      </c>
      <c r="O1278" s="21">
        <v>0</v>
      </c>
      <c r="P1278" s="20"/>
      <c r="Q1278" s="19">
        <v>45526</v>
      </c>
      <c r="R1278" s="20"/>
      <c r="S1278" s="19">
        <v>45526</v>
      </c>
      <c r="T1278" s="20" t="s">
        <v>49</v>
      </c>
      <c r="U1278" s="20">
        <v>1011996</v>
      </c>
      <c r="V1278" s="20">
        <v>240002632</v>
      </c>
      <c r="W1278" s="20" t="s">
        <v>847</v>
      </c>
      <c r="X1278" s="20" t="s">
        <v>274</v>
      </c>
      <c r="Y1278" s="20" t="s">
        <v>52</v>
      </c>
      <c r="Z1278" s="20" t="s">
        <v>4771</v>
      </c>
      <c r="AA1278" s="20" t="s">
        <v>372</v>
      </c>
      <c r="AB1278" s="20" t="s">
        <v>54</v>
      </c>
      <c r="AC1278" s="20" t="s">
        <v>167</v>
      </c>
      <c r="AD1278" s="20" t="s">
        <v>56</v>
      </c>
      <c r="AE1278" s="20" t="s">
        <v>1838</v>
      </c>
      <c r="AF1278" t="e">
        <f>VLOOKUP(L1278,Contactos!B:B,1,0)</f>
        <v>#N/A</v>
      </c>
    </row>
    <row r="1279" spans="1:32" ht="63.75" x14ac:dyDescent="0.2">
      <c r="A1279" s="4">
        <f t="shared" si="58"/>
        <v>1277</v>
      </c>
      <c r="B1279" s="4" t="str">
        <f t="shared" si="59"/>
        <v>B010-00018483</v>
      </c>
      <c r="C1279" s="4" t="str">
        <f>IFERROR(VLOOKUP(F1279,Tablas!$A$1:$B$3,2,0),"")</f>
        <v>Boleta</v>
      </c>
      <c r="D1279" s="4" t="str">
        <f t="shared" si="60"/>
        <v>Ecom - CONTADO / CASH - PE 1695 TEL: 985074551 Basado en Pedidos de client</v>
      </c>
      <c r="E1279" s="19">
        <v>45397</v>
      </c>
      <c r="F1279" s="20" t="s">
        <v>842</v>
      </c>
      <c r="G1279" s="20" t="s">
        <v>4772</v>
      </c>
      <c r="H1279" s="20" t="s">
        <v>44</v>
      </c>
      <c r="I1279" s="20" t="s">
        <v>45</v>
      </c>
      <c r="J1279" s="20" t="s">
        <v>4773</v>
      </c>
      <c r="K1279" s="20" t="s">
        <v>4774</v>
      </c>
      <c r="L1279" s="20" t="s">
        <v>4775</v>
      </c>
      <c r="M1279" s="20"/>
      <c r="N1279" s="21">
        <v>83.36</v>
      </c>
      <c r="O1279" s="21">
        <v>0</v>
      </c>
      <c r="P1279" s="20"/>
      <c r="Q1279" s="19">
        <v>45397</v>
      </c>
      <c r="R1279" s="20"/>
      <c r="S1279" s="19">
        <v>45397</v>
      </c>
      <c r="T1279" s="20" t="s">
        <v>49</v>
      </c>
      <c r="U1279" s="20">
        <v>946324</v>
      </c>
      <c r="V1279" s="20">
        <v>240000959</v>
      </c>
      <c r="W1279" s="20" t="s">
        <v>847</v>
      </c>
      <c r="X1279" s="20" t="s">
        <v>305</v>
      </c>
      <c r="Y1279" s="20" t="s">
        <v>52</v>
      </c>
      <c r="Z1279" s="20" t="s">
        <v>4776</v>
      </c>
      <c r="AA1279" s="20" t="s">
        <v>4777</v>
      </c>
      <c r="AB1279" s="20" t="s">
        <v>949</v>
      </c>
      <c r="AC1279" s="20" t="s">
        <v>689</v>
      </c>
      <c r="AD1279" s="20" t="s">
        <v>56</v>
      </c>
      <c r="AE1279" s="20" t="s">
        <v>864</v>
      </c>
      <c r="AF1279" t="e">
        <f>VLOOKUP(L1279,Contactos!B:B,1,0)</f>
        <v>#N/A</v>
      </c>
    </row>
    <row r="1280" spans="1:32" ht="63.75" x14ac:dyDescent="0.2">
      <c r="A1280" s="4">
        <f t="shared" si="58"/>
        <v>1278</v>
      </c>
      <c r="B1280" s="4" t="str">
        <f t="shared" si="59"/>
        <v>F010-00018661</v>
      </c>
      <c r="C1280" s="4" t="str">
        <f>IFERROR(VLOOKUP(F1280,Tablas!$A$1:$B$3,2,0),"")</f>
        <v>Factura</v>
      </c>
      <c r="D1280" s="4" t="str">
        <f t="shared" si="60"/>
        <v xml:space="preserve"> - CONTADO / CASH - INTERESES L2022-1228 REF F010-0017925 F 12.05.2022</v>
      </c>
      <c r="E1280" s="19">
        <v>44749</v>
      </c>
      <c r="F1280" s="20" t="s">
        <v>1001</v>
      </c>
      <c r="G1280" s="20" t="s">
        <v>4778</v>
      </c>
      <c r="H1280" s="20" t="s">
        <v>44</v>
      </c>
      <c r="I1280" s="20" t="s">
        <v>45</v>
      </c>
      <c r="J1280" s="20" t="s">
        <v>1293</v>
      </c>
      <c r="K1280" s="20" t="s">
        <v>1294</v>
      </c>
      <c r="L1280" s="20" t="s">
        <v>1295</v>
      </c>
      <c r="M1280" s="20" t="s">
        <v>125</v>
      </c>
      <c r="N1280" s="21">
        <v>83.47</v>
      </c>
      <c r="O1280" s="21">
        <v>0</v>
      </c>
      <c r="P1280" s="20"/>
      <c r="Q1280" s="19">
        <v>44749</v>
      </c>
      <c r="R1280" s="20"/>
      <c r="S1280" s="19">
        <v>44749</v>
      </c>
      <c r="T1280" s="20" t="s">
        <v>49</v>
      </c>
      <c r="U1280" s="20">
        <v>654537</v>
      </c>
      <c r="V1280" s="20">
        <v>220001590</v>
      </c>
      <c r="W1280" s="20" t="s">
        <v>847</v>
      </c>
      <c r="X1280" s="20" t="s">
        <v>1296</v>
      </c>
      <c r="Y1280" s="20" t="s">
        <v>267</v>
      </c>
      <c r="Z1280" s="20" t="s">
        <v>4779</v>
      </c>
      <c r="AA1280" s="20" t="s">
        <v>1298</v>
      </c>
      <c r="AB1280" s="20" t="s">
        <v>942</v>
      </c>
      <c r="AC1280" s="20" t="s">
        <v>167</v>
      </c>
      <c r="AD1280" s="20" t="s">
        <v>56</v>
      </c>
      <c r="AE1280" s="20"/>
      <c r="AF1280" t="e">
        <f>VLOOKUP(L1280,Contactos!B:B,1,0)</f>
        <v>#N/A</v>
      </c>
    </row>
    <row r="1281" spans="1:32" ht="63.75" x14ac:dyDescent="0.2">
      <c r="A1281" s="4">
        <f t="shared" si="58"/>
        <v>1279</v>
      </c>
      <c r="B1281" s="4" t="str">
        <f t="shared" si="59"/>
        <v>F010-00018449</v>
      </c>
      <c r="C1281" s="4" t="str">
        <f>IFERROR(VLOOKUP(F1281,Tablas!$A$1:$B$3,2,0),"")</f>
        <v>Factura</v>
      </c>
      <c r="D1281" s="4" t="str">
        <f t="shared" si="60"/>
        <v xml:space="preserve"> - CONTADO / CASH - INTERESES L2022-1226 REF F010-0017925 F 12.04.2022</v>
      </c>
      <c r="E1281" s="19">
        <v>44728</v>
      </c>
      <c r="F1281" s="20" t="s">
        <v>1001</v>
      </c>
      <c r="G1281" s="20" t="s">
        <v>4780</v>
      </c>
      <c r="H1281" s="20" t="s">
        <v>44</v>
      </c>
      <c r="I1281" s="20" t="s">
        <v>45</v>
      </c>
      <c r="J1281" s="20" t="s">
        <v>1293</v>
      </c>
      <c r="K1281" s="20" t="s">
        <v>1294</v>
      </c>
      <c r="L1281" s="20" t="s">
        <v>1295</v>
      </c>
      <c r="M1281" s="20" t="s">
        <v>125</v>
      </c>
      <c r="N1281" s="21">
        <v>83.47</v>
      </c>
      <c r="O1281" s="21">
        <v>0</v>
      </c>
      <c r="P1281" s="20"/>
      <c r="Q1281" s="19">
        <v>44728</v>
      </c>
      <c r="R1281" s="20"/>
      <c r="S1281" s="19">
        <v>44728</v>
      </c>
      <c r="T1281" s="20" t="s">
        <v>49</v>
      </c>
      <c r="U1281" s="20">
        <v>644703</v>
      </c>
      <c r="V1281" s="20">
        <v>220001362</v>
      </c>
      <c r="W1281" s="20" t="s">
        <v>847</v>
      </c>
      <c r="X1281" s="20" t="s">
        <v>1296</v>
      </c>
      <c r="Y1281" s="20" t="s">
        <v>267</v>
      </c>
      <c r="Z1281" s="20" t="s">
        <v>4781</v>
      </c>
      <c r="AA1281" s="20" t="s">
        <v>1298</v>
      </c>
      <c r="AB1281" s="20" t="s">
        <v>942</v>
      </c>
      <c r="AC1281" s="20" t="s">
        <v>167</v>
      </c>
      <c r="AD1281" s="20" t="s">
        <v>56</v>
      </c>
      <c r="AE1281" s="20"/>
      <c r="AF1281" t="e">
        <f>VLOOKUP(L1281,Contactos!B:B,1,0)</f>
        <v>#N/A</v>
      </c>
    </row>
    <row r="1282" spans="1:32" ht="63.75" x14ac:dyDescent="0.2">
      <c r="A1282" s="4">
        <f t="shared" si="58"/>
        <v>1280</v>
      </c>
      <c r="B1282" s="4" t="str">
        <f t="shared" si="59"/>
        <v>F010-00017980</v>
      </c>
      <c r="C1282" s="4" t="str">
        <f>IFERROR(VLOOKUP(F1282,Tablas!$A$1:$B$3,2,0),"")</f>
        <v>Factura</v>
      </c>
      <c r="D1282" s="4" t="str">
        <f t="shared" si="60"/>
        <v xml:space="preserve"> - CONTADO / CASH - INTERESES L2022-0444 REF F010-0017941 F 17.02.2022</v>
      </c>
      <c r="E1282" s="19">
        <v>44672</v>
      </c>
      <c r="F1282" s="20" t="s">
        <v>1001</v>
      </c>
      <c r="G1282" s="20" t="s">
        <v>4782</v>
      </c>
      <c r="H1282" s="20" t="s">
        <v>44</v>
      </c>
      <c r="I1282" s="20" t="s">
        <v>45</v>
      </c>
      <c r="J1282" s="20" t="s">
        <v>1293</v>
      </c>
      <c r="K1282" s="20" t="s">
        <v>1294</v>
      </c>
      <c r="L1282" s="20" t="s">
        <v>1295</v>
      </c>
      <c r="M1282" s="20" t="s">
        <v>125</v>
      </c>
      <c r="N1282" s="21">
        <v>83.5</v>
      </c>
      <c r="O1282" s="21">
        <v>0</v>
      </c>
      <c r="P1282" s="20"/>
      <c r="Q1282" s="19">
        <v>44672</v>
      </c>
      <c r="R1282" s="20"/>
      <c r="S1282" s="19">
        <v>44672</v>
      </c>
      <c r="T1282" s="20" t="s">
        <v>49</v>
      </c>
      <c r="U1282" s="20">
        <v>621831</v>
      </c>
      <c r="V1282" s="20">
        <v>220000857</v>
      </c>
      <c r="W1282" s="20" t="s">
        <v>847</v>
      </c>
      <c r="X1282" s="20" t="s">
        <v>1296</v>
      </c>
      <c r="Y1282" s="20" t="s">
        <v>267</v>
      </c>
      <c r="Z1282" s="20" t="s">
        <v>4783</v>
      </c>
      <c r="AA1282" s="20" t="s">
        <v>1298</v>
      </c>
      <c r="AB1282" s="20" t="s">
        <v>942</v>
      </c>
      <c r="AC1282" s="20" t="s">
        <v>167</v>
      </c>
      <c r="AD1282" s="20" t="s">
        <v>56</v>
      </c>
      <c r="AE1282" s="20"/>
      <c r="AF1282" t="e">
        <f>VLOOKUP(L1282,Contactos!B:B,1,0)</f>
        <v>#N/A</v>
      </c>
    </row>
    <row r="1283" spans="1:32" ht="38.25" x14ac:dyDescent="0.2">
      <c r="A1283" s="4">
        <f t="shared" si="58"/>
        <v>1281</v>
      </c>
      <c r="B1283" s="4" t="str">
        <f t="shared" si="59"/>
        <v>F010-00018171</v>
      </c>
      <c r="C1283" s="4" t="str">
        <f>IFERROR(VLOOKUP(F1283,Tablas!$A$1:$B$3,2,0),"")</f>
        <v>Factura</v>
      </c>
      <c r="D1283" s="4" t="str">
        <f t="shared" si="60"/>
        <v xml:space="preserve"> - CONTADO / CASH - INTERESES L 2022-00447FE 17/02/2022</v>
      </c>
      <c r="E1283" s="19">
        <v>44693</v>
      </c>
      <c r="F1283" s="20" t="s">
        <v>1001</v>
      </c>
      <c r="G1283" s="20" t="s">
        <v>4784</v>
      </c>
      <c r="H1283" s="20" t="s">
        <v>44</v>
      </c>
      <c r="I1283" s="20" t="s">
        <v>45</v>
      </c>
      <c r="J1283" s="20" t="s">
        <v>1293</v>
      </c>
      <c r="K1283" s="20" t="s">
        <v>1294</v>
      </c>
      <c r="L1283" s="20" t="s">
        <v>1295</v>
      </c>
      <c r="M1283" s="20" t="s">
        <v>125</v>
      </c>
      <c r="N1283" s="21">
        <v>83.5</v>
      </c>
      <c r="O1283" s="21">
        <v>0</v>
      </c>
      <c r="P1283" s="20"/>
      <c r="Q1283" s="19">
        <v>44693</v>
      </c>
      <c r="R1283" s="20"/>
      <c r="S1283" s="19">
        <v>44693</v>
      </c>
      <c r="T1283" s="20" t="s">
        <v>49</v>
      </c>
      <c r="U1283" s="20">
        <v>630572</v>
      </c>
      <c r="V1283" s="20">
        <v>220001062</v>
      </c>
      <c r="W1283" s="20" t="s">
        <v>847</v>
      </c>
      <c r="X1283" s="20" t="s">
        <v>1296</v>
      </c>
      <c r="Y1283" s="20" t="s">
        <v>267</v>
      </c>
      <c r="Z1283" s="20" t="s">
        <v>4785</v>
      </c>
      <c r="AA1283" s="20" t="s">
        <v>1298</v>
      </c>
      <c r="AB1283" s="20" t="s">
        <v>942</v>
      </c>
      <c r="AC1283" s="20" t="s">
        <v>167</v>
      </c>
      <c r="AD1283" s="20" t="s">
        <v>56</v>
      </c>
      <c r="AE1283" s="20"/>
      <c r="AF1283" t="e">
        <f>VLOOKUP(L1283,Contactos!B:B,1,0)</f>
        <v>#N/A</v>
      </c>
    </row>
    <row r="1284" spans="1:32" ht="63.75" x14ac:dyDescent="0.2">
      <c r="A1284" s="4">
        <f t="shared" ref="A1284:A1347" si="61">ROW()-2</f>
        <v>1282</v>
      </c>
      <c r="B1284" s="4" t="str">
        <f t="shared" ref="B1284:B1347" si="62">MID(G1284,4,20)</f>
        <v>B010-00019441</v>
      </c>
      <c r="C1284" s="4" t="str">
        <f>IFERROR(VLOOKUP(F1284,Tablas!$A$1:$B$3,2,0),"")</f>
        <v>Boleta</v>
      </c>
      <c r="D1284" s="4" t="str">
        <f t="shared" ref="D1284:D1347" si="63">CONCATENATE(AE1284," - ",T1284," - ",Z1284)</f>
        <v>Nacional - CREDITO 30 DIAS / CREDIT 30 DAYS - PE 3258 Basado en Entregas 09-T010-00000039.</v>
      </c>
      <c r="E1284" s="19">
        <v>45481</v>
      </c>
      <c r="F1284" s="20" t="s">
        <v>842</v>
      </c>
      <c r="G1284" s="20" t="s">
        <v>4786</v>
      </c>
      <c r="H1284" s="20" t="s">
        <v>44</v>
      </c>
      <c r="I1284" s="20" t="s">
        <v>45</v>
      </c>
      <c r="J1284" s="20" t="s">
        <v>4787</v>
      </c>
      <c r="K1284" s="20" t="s">
        <v>4788</v>
      </c>
      <c r="L1284" s="20" t="s">
        <v>4789</v>
      </c>
      <c r="M1284" s="20"/>
      <c r="N1284" s="21">
        <v>83.59</v>
      </c>
      <c r="O1284" s="21">
        <v>0</v>
      </c>
      <c r="P1284" s="20"/>
      <c r="Q1284" s="19">
        <v>45481</v>
      </c>
      <c r="R1284" s="20"/>
      <c r="S1284" s="19">
        <v>45511</v>
      </c>
      <c r="T1284" s="20" t="s">
        <v>643</v>
      </c>
      <c r="U1284" s="20">
        <v>991185</v>
      </c>
      <c r="V1284" s="20">
        <v>240001976</v>
      </c>
      <c r="W1284" s="20" t="s">
        <v>847</v>
      </c>
      <c r="X1284" s="20" t="s">
        <v>305</v>
      </c>
      <c r="Y1284" s="20" t="s">
        <v>52</v>
      </c>
      <c r="Z1284" s="20" t="s">
        <v>4790</v>
      </c>
      <c r="AA1284" s="20" t="s">
        <v>850</v>
      </c>
      <c r="AB1284" s="20" t="s">
        <v>54</v>
      </c>
      <c r="AC1284" s="20" t="s">
        <v>167</v>
      </c>
      <c r="AD1284" s="20" t="s">
        <v>56</v>
      </c>
      <c r="AE1284" s="20" t="s">
        <v>1014</v>
      </c>
      <c r="AF1284" t="e">
        <f>VLOOKUP(L1284,Contactos!B:B,1,0)</f>
        <v>#N/A</v>
      </c>
    </row>
    <row r="1285" spans="1:32" ht="63.75" x14ac:dyDescent="0.2">
      <c r="A1285" s="4">
        <f t="shared" si="61"/>
        <v>1283</v>
      </c>
      <c r="B1285" s="4" t="str">
        <f t="shared" si="62"/>
        <v>B010-00019547</v>
      </c>
      <c r="C1285" s="4" t="str">
        <f>IFERROR(VLOOKUP(F1285,Tablas!$A$1:$B$3,2,0),"")</f>
        <v>Boleta</v>
      </c>
      <c r="D1285" s="4" t="str">
        <f t="shared" si="63"/>
        <v>Nacional - CREDITO 30 DIAS / CREDIT 30 DAYS - PE 3497 Basado en Entregas 09-T010-00000188.</v>
      </c>
      <c r="E1285" s="19">
        <v>45488</v>
      </c>
      <c r="F1285" s="20" t="s">
        <v>842</v>
      </c>
      <c r="G1285" s="20" t="s">
        <v>4791</v>
      </c>
      <c r="H1285" s="20" t="s">
        <v>44</v>
      </c>
      <c r="I1285" s="20" t="s">
        <v>45</v>
      </c>
      <c r="J1285" s="20" t="s">
        <v>3957</v>
      </c>
      <c r="K1285" s="20" t="s">
        <v>3958</v>
      </c>
      <c r="L1285" s="20" t="s">
        <v>3959</v>
      </c>
      <c r="M1285" s="20"/>
      <c r="N1285" s="21">
        <v>83.59</v>
      </c>
      <c r="O1285" s="21">
        <v>0</v>
      </c>
      <c r="P1285" s="20"/>
      <c r="Q1285" s="19">
        <v>45488</v>
      </c>
      <c r="R1285" s="20"/>
      <c r="S1285" s="19">
        <v>45518</v>
      </c>
      <c r="T1285" s="20" t="s">
        <v>643</v>
      </c>
      <c r="U1285" s="20">
        <v>994318</v>
      </c>
      <c r="V1285" s="20">
        <v>240002082</v>
      </c>
      <c r="W1285" s="20" t="s">
        <v>847</v>
      </c>
      <c r="X1285" s="20" t="s">
        <v>305</v>
      </c>
      <c r="Y1285" s="20" t="s">
        <v>52</v>
      </c>
      <c r="Z1285" s="20" t="s">
        <v>4792</v>
      </c>
      <c r="AA1285" s="20" t="s">
        <v>3961</v>
      </c>
      <c r="AB1285" s="20" t="s">
        <v>54</v>
      </c>
      <c r="AC1285" s="20" t="s">
        <v>167</v>
      </c>
      <c r="AD1285" s="20" t="s">
        <v>56</v>
      </c>
      <c r="AE1285" s="20" t="s">
        <v>1014</v>
      </c>
      <c r="AF1285" t="e">
        <f>VLOOKUP(L1285,Contactos!B:B,1,0)</f>
        <v>#N/A</v>
      </c>
    </row>
    <row r="1286" spans="1:32" ht="63.75" x14ac:dyDescent="0.2">
      <c r="A1286" s="4">
        <f t="shared" si="61"/>
        <v>1284</v>
      </c>
      <c r="B1286" s="4" t="str">
        <f t="shared" si="62"/>
        <v>B010-00019956</v>
      </c>
      <c r="C1286" s="4" t="str">
        <f>IFERROR(VLOOKUP(F1286,Tablas!$A$1:$B$3,2,0),"")</f>
        <v>Boleta</v>
      </c>
      <c r="D1286" s="4" t="str">
        <f t="shared" si="63"/>
        <v>Nacional - CREDITO 30 DIAS / CREDIT 30 DAYS - PE 4053 Basado en Entregas 09-T010-00000694.</v>
      </c>
      <c r="E1286" s="19">
        <v>45516</v>
      </c>
      <c r="F1286" s="20" t="s">
        <v>842</v>
      </c>
      <c r="G1286" s="20" t="s">
        <v>4793</v>
      </c>
      <c r="H1286" s="20" t="s">
        <v>44</v>
      </c>
      <c r="I1286" s="20" t="s">
        <v>45</v>
      </c>
      <c r="J1286" s="20" t="s">
        <v>4794</v>
      </c>
      <c r="K1286" s="20" t="s">
        <v>4795</v>
      </c>
      <c r="L1286" s="20" t="s">
        <v>4796</v>
      </c>
      <c r="M1286" s="20"/>
      <c r="N1286" s="21">
        <v>83.59</v>
      </c>
      <c r="O1286" s="21">
        <v>0</v>
      </c>
      <c r="P1286" s="20"/>
      <c r="Q1286" s="19">
        <v>45516</v>
      </c>
      <c r="R1286" s="20"/>
      <c r="S1286" s="19">
        <v>45546</v>
      </c>
      <c r="T1286" s="20" t="s">
        <v>643</v>
      </c>
      <c r="U1286" s="20">
        <v>1006868</v>
      </c>
      <c r="V1286" s="20">
        <v>240002492</v>
      </c>
      <c r="W1286" s="20" t="s">
        <v>847</v>
      </c>
      <c r="X1286" s="20" t="s">
        <v>305</v>
      </c>
      <c r="Y1286" s="20" t="s">
        <v>52</v>
      </c>
      <c r="Z1286" s="20" t="s">
        <v>4797</v>
      </c>
      <c r="AA1286" s="20" t="s">
        <v>1597</v>
      </c>
      <c r="AB1286" s="20" t="s">
        <v>336</v>
      </c>
      <c r="AC1286" s="20" t="s">
        <v>167</v>
      </c>
      <c r="AD1286" s="20" t="s">
        <v>56</v>
      </c>
      <c r="AE1286" s="20" t="s">
        <v>1014</v>
      </c>
      <c r="AF1286" t="e">
        <f>VLOOKUP(L1286,Contactos!B:B,1,0)</f>
        <v>#N/A</v>
      </c>
    </row>
    <row r="1287" spans="1:32" ht="51" x14ac:dyDescent="0.2">
      <c r="A1287" s="4">
        <f t="shared" si="61"/>
        <v>1285</v>
      </c>
      <c r="B1287" s="4" t="str">
        <f t="shared" si="62"/>
        <v>B010-00019332</v>
      </c>
      <c r="C1287" s="4" t="str">
        <f>IFERROR(VLOOKUP(F1287,Tablas!$A$1:$B$3,2,0),"")</f>
        <v>Boleta</v>
      </c>
      <c r="D1287" s="4" t="str">
        <f t="shared" si="63"/>
        <v>Ripley - CONTADO / CASH - PE 3038 RIPLEY Basado en Entregas 09-0007-00001004</v>
      </c>
      <c r="E1287" s="19">
        <v>45464</v>
      </c>
      <c r="F1287" s="20" t="s">
        <v>842</v>
      </c>
      <c r="G1287" s="20" t="s">
        <v>4798</v>
      </c>
      <c r="H1287" s="20" t="s">
        <v>44</v>
      </c>
      <c r="I1287" s="20" t="s">
        <v>45</v>
      </c>
      <c r="J1287" s="20" t="s">
        <v>4799</v>
      </c>
      <c r="K1287" s="20" t="s">
        <v>4800</v>
      </c>
      <c r="L1287" s="20" t="s">
        <v>4801</v>
      </c>
      <c r="M1287" s="20"/>
      <c r="N1287" s="21">
        <v>83.89</v>
      </c>
      <c r="O1287" s="21">
        <v>0</v>
      </c>
      <c r="P1287" s="20"/>
      <c r="Q1287" s="19">
        <v>45464</v>
      </c>
      <c r="R1287" s="20"/>
      <c r="S1287" s="19">
        <v>45464</v>
      </c>
      <c r="T1287" s="20" t="s">
        <v>49</v>
      </c>
      <c r="U1287" s="20">
        <v>984534</v>
      </c>
      <c r="V1287" s="20">
        <v>240001867</v>
      </c>
      <c r="W1287" s="20" t="s">
        <v>847</v>
      </c>
      <c r="X1287" s="20" t="s">
        <v>305</v>
      </c>
      <c r="Y1287" s="20" t="s">
        <v>52</v>
      </c>
      <c r="Z1287" s="20" t="s">
        <v>4802</v>
      </c>
      <c r="AA1287" s="20" t="s">
        <v>4803</v>
      </c>
      <c r="AB1287" s="20" t="s">
        <v>682</v>
      </c>
      <c r="AC1287" s="20" t="s">
        <v>167</v>
      </c>
      <c r="AD1287" s="20" t="s">
        <v>56</v>
      </c>
      <c r="AE1287" s="20" t="s">
        <v>2574</v>
      </c>
      <c r="AF1287" t="e">
        <f>VLOOKUP(L1287,Contactos!B:B,1,0)</f>
        <v>#N/A</v>
      </c>
    </row>
    <row r="1288" spans="1:32" ht="63.75" x14ac:dyDescent="0.2">
      <c r="A1288" s="4">
        <f t="shared" si="61"/>
        <v>1286</v>
      </c>
      <c r="B1288" s="4" t="str">
        <f t="shared" si="62"/>
        <v>B010-00019369</v>
      </c>
      <c r="C1288" s="4" t="str">
        <f>IFERROR(VLOOKUP(F1288,Tablas!$A$1:$B$3,2,0),"")</f>
        <v>Boleta</v>
      </c>
      <c r="D1288" s="4" t="str">
        <f t="shared" si="63"/>
        <v>Ripley - CONTADO / CASH - PE 3143 RIPLEY n.º 6683944901-A Basado en Entregas</v>
      </c>
      <c r="E1288" s="19">
        <v>45469</v>
      </c>
      <c r="F1288" s="20" t="s">
        <v>842</v>
      </c>
      <c r="G1288" s="20" t="s">
        <v>4804</v>
      </c>
      <c r="H1288" s="20" t="s">
        <v>44</v>
      </c>
      <c r="I1288" s="20" t="s">
        <v>45</v>
      </c>
      <c r="J1288" s="20" t="s">
        <v>4805</v>
      </c>
      <c r="K1288" s="20" t="s">
        <v>4806</v>
      </c>
      <c r="L1288" s="20" t="s">
        <v>4807</v>
      </c>
      <c r="M1288" s="20"/>
      <c r="N1288" s="21">
        <v>83.89</v>
      </c>
      <c r="O1288" s="21">
        <v>0</v>
      </c>
      <c r="P1288" s="20"/>
      <c r="Q1288" s="19">
        <v>45469</v>
      </c>
      <c r="R1288" s="20"/>
      <c r="S1288" s="19">
        <v>45469</v>
      </c>
      <c r="T1288" s="20" t="s">
        <v>49</v>
      </c>
      <c r="U1288" s="20">
        <v>986733</v>
      </c>
      <c r="V1288" s="20">
        <v>240001904</v>
      </c>
      <c r="W1288" s="20" t="s">
        <v>847</v>
      </c>
      <c r="X1288" s="20" t="s">
        <v>305</v>
      </c>
      <c r="Y1288" s="20" t="s">
        <v>52</v>
      </c>
      <c r="Z1288" s="20" t="s">
        <v>4808</v>
      </c>
      <c r="AA1288" s="20" t="s">
        <v>4809</v>
      </c>
      <c r="AB1288" s="20" t="s">
        <v>756</v>
      </c>
      <c r="AC1288" s="20" t="s">
        <v>167</v>
      </c>
      <c r="AD1288" s="20" t="s">
        <v>56</v>
      </c>
      <c r="AE1288" s="20" t="s">
        <v>2574</v>
      </c>
      <c r="AF1288" t="e">
        <f>VLOOKUP(L1288,Contactos!B:B,1,0)</f>
        <v>#N/A</v>
      </c>
    </row>
    <row r="1289" spans="1:32" ht="51" x14ac:dyDescent="0.2">
      <c r="A1289" s="4">
        <f t="shared" si="61"/>
        <v>1287</v>
      </c>
      <c r="B1289" s="4" t="str">
        <f t="shared" si="62"/>
        <v>B010-00018613</v>
      </c>
      <c r="C1289" s="4" t="str">
        <f>IFERROR(VLOOKUP(F1289,Tablas!$A$1:$B$3,2,0),"")</f>
        <v>Boleta</v>
      </c>
      <c r="D1289" s="4" t="str">
        <f t="shared" si="63"/>
        <v>Ripley - CONTADO / CASH - PE 1933 RIPLEY Basado en Entregas 09-0010-00059996</v>
      </c>
      <c r="E1289" s="19">
        <v>45406</v>
      </c>
      <c r="F1289" s="20" t="s">
        <v>842</v>
      </c>
      <c r="G1289" s="20" t="s">
        <v>4810</v>
      </c>
      <c r="H1289" s="20" t="s">
        <v>44</v>
      </c>
      <c r="I1289" s="20" t="s">
        <v>45</v>
      </c>
      <c r="J1289" s="20" t="s">
        <v>4811</v>
      </c>
      <c r="K1289" s="20" t="s">
        <v>4812</v>
      </c>
      <c r="L1289" s="20" t="s">
        <v>4813</v>
      </c>
      <c r="M1289" s="20"/>
      <c r="N1289" s="21">
        <v>83.89</v>
      </c>
      <c r="O1289" s="21">
        <v>0</v>
      </c>
      <c r="P1289" s="20"/>
      <c r="Q1289" s="19">
        <v>45406</v>
      </c>
      <c r="R1289" s="20"/>
      <c r="S1289" s="19">
        <v>45406</v>
      </c>
      <c r="T1289" s="20" t="s">
        <v>49</v>
      </c>
      <c r="U1289" s="20">
        <v>954410</v>
      </c>
      <c r="V1289" s="20">
        <v>240001089</v>
      </c>
      <c r="W1289" s="20" t="s">
        <v>847</v>
      </c>
      <c r="X1289" s="20" t="s">
        <v>305</v>
      </c>
      <c r="Y1289" s="20" t="s">
        <v>52</v>
      </c>
      <c r="Z1289" s="20" t="s">
        <v>4814</v>
      </c>
      <c r="AA1289" s="20" t="s">
        <v>4815</v>
      </c>
      <c r="AB1289" s="20" t="s">
        <v>1413</v>
      </c>
      <c r="AC1289" s="20" t="s">
        <v>167</v>
      </c>
      <c r="AD1289" s="20" t="s">
        <v>56</v>
      </c>
      <c r="AE1289" s="20" t="s">
        <v>2574</v>
      </c>
      <c r="AF1289" t="e">
        <f>VLOOKUP(L1289,Contactos!B:B,1,0)</f>
        <v>#N/A</v>
      </c>
    </row>
    <row r="1290" spans="1:32" ht="51" x14ac:dyDescent="0.2">
      <c r="A1290" s="4">
        <f t="shared" si="61"/>
        <v>1288</v>
      </c>
      <c r="B1290" s="4" t="str">
        <f t="shared" si="62"/>
        <v>B010-00018710</v>
      </c>
      <c r="C1290" s="4" t="str">
        <f>IFERROR(VLOOKUP(F1290,Tablas!$A$1:$B$3,2,0),"")</f>
        <v>Boleta</v>
      </c>
      <c r="D1290" s="4" t="str">
        <f t="shared" si="63"/>
        <v>Ripley - CONTADO / CASH - PE 2056 RIPLEY Basado en Entregas 09-0007-00000109</v>
      </c>
      <c r="E1290" s="19">
        <v>45412</v>
      </c>
      <c r="F1290" s="20" t="s">
        <v>842</v>
      </c>
      <c r="G1290" s="20" t="s">
        <v>4816</v>
      </c>
      <c r="H1290" s="20" t="s">
        <v>44</v>
      </c>
      <c r="I1290" s="20" t="s">
        <v>45</v>
      </c>
      <c r="J1290" s="20" t="s">
        <v>1695</v>
      </c>
      <c r="K1290" s="20" t="s">
        <v>1696</v>
      </c>
      <c r="L1290" s="20" t="s">
        <v>1697</v>
      </c>
      <c r="M1290" s="20"/>
      <c r="N1290" s="21">
        <v>83.89</v>
      </c>
      <c r="O1290" s="21">
        <v>0</v>
      </c>
      <c r="P1290" s="20"/>
      <c r="Q1290" s="19">
        <v>45412</v>
      </c>
      <c r="R1290" s="20"/>
      <c r="S1290" s="19">
        <v>45412</v>
      </c>
      <c r="T1290" s="20" t="s">
        <v>49</v>
      </c>
      <c r="U1290" s="20">
        <v>956823</v>
      </c>
      <c r="V1290" s="20">
        <v>240001186</v>
      </c>
      <c r="W1290" s="20" t="s">
        <v>847</v>
      </c>
      <c r="X1290" s="20" t="s">
        <v>305</v>
      </c>
      <c r="Y1290" s="20" t="s">
        <v>52</v>
      </c>
      <c r="Z1290" s="20" t="s">
        <v>4817</v>
      </c>
      <c r="AA1290" s="20" t="s">
        <v>1699</v>
      </c>
      <c r="AB1290" s="20" t="s">
        <v>270</v>
      </c>
      <c r="AC1290" s="20" t="s">
        <v>167</v>
      </c>
      <c r="AD1290" s="20" t="s">
        <v>56</v>
      </c>
      <c r="AE1290" s="20" t="s">
        <v>2574</v>
      </c>
      <c r="AF1290" t="e">
        <f>VLOOKUP(L1290,Contactos!B:B,1,0)</f>
        <v>#N/A</v>
      </c>
    </row>
    <row r="1291" spans="1:32" ht="63.75" x14ac:dyDescent="0.2">
      <c r="A1291" s="4">
        <f t="shared" si="61"/>
        <v>1289</v>
      </c>
      <c r="B1291" s="4" t="str">
        <f t="shared" si="62"/>
        <v>B010-00019519</v>
      </c>
      <c r="C1291" s="4" t="str">
        <f>IFERROR(VLOOKUP(F1291,Tablas!$A$1:$B$3,2,0),"")</f>
        <v>Boleta</v>
      </c>
      <c r="D1291" s="4" t="str">
        <f t="shared" si="63"/>
        <v>Ripley - CONTADO / CASH - PE 3428 RIPLEY n.º 6705750801-A Basado en Entregas</v>
      </c>
      <c r="E1291" s="19">
        <v>45488</v>
      </c>
      <c r="F1291" s="20" t="s">
        <v>842</v>
      </c>
      <c r="G1291" s="20" t="s">
        <v>4818</v>
      </c>
      <c r="H1291" s="20" t="s">
        <v>44</v>
      </c>
      <c r="I1291" s="20" t="s">
        <v>45</v>
      </c>
      <c r="J1291" s="20" t="s">
        <v>4819</v>
      </c>
      <c r="K1291" s="20" t="s">
        <v>4820</v>
      </c>
      <c r="L1291" s="20" t="s">
        <v>4821</v>
      </c>
      <c r="M1291" s="20"/>
      <c r="N1291" s="21">
        <v>83.89</v>
      </c>
      <c r="O1291" s="21">
        <v>0</v>
      </c>
      <c r="P1291" s="20"/>
      <c r="Q1291" s="19">
        <v>45488</v>
      </c>
      <c r="R1291" s="20"/>
      <c r="S1291" s="19">
        <v>45488</v>
      </c>
      <c r="T1291" s="20" t="s">
        <v>49</v>
      </c>
      <c r="U1291" s="20">
        <v>993694</v>
      </c>
      <c r="V1291" s="20">
        <v>240002054</v>
      </c>
      <c r="W1291" s="20" t="s">
        <v>847</v>
      </c>
      <c r="X1291" s="20" t="s">
        <v>305</v>
      </c>
      <c r="Y1291" s="20" t="s">
        <v>52</v>
      </c>
      <c r="Z1291" s="20" t="s">
        <v>4822</v>
      </c>
      <c r="AA1291" s="20" t="s">
        <v>372</v>
      </c>
      <c r="AB1291" s="20" t="s">
        <v>54</v>
      </c>
      <c r="AC1291" s="20" t="s">
        <v>167</v>
      </c>
      <c r="AD1291" s="20" t="s">
        <v>56</v>
      </c>
      <c r="AE1291" s="20" t="s">
        <v>2574</v>
      </c>
      <c r="AF1291" t="e">
        <f>VLOOKUP(L1291,Contactos!B:B,1,0)</f>
        <v>#N/A</v>
      </c>
    </row>
    <row r="1292" spans="1:32" ht="63.75" x14ac:dyDescent="0.2">
      <c r="A1292" s="4">
        <f t="shared" si="61"/>
        <v>1290</v>
      </c>
      <c r="B1292" s="4" t="str">
        <f t="shared" si="62"/>
        <v>B010-00019476</v>
      </c>
      <c r="C1292" s="4" t="str">
        <f>IFERROR(VLOOKUP(F1292,Tablas!$A$1:$B$3,2,0),"")</f>
        <v>Boleta</v>
      </c>
      <c r="D1292" s="4" t="str">
        <f t="shared" si="63"/>
        <v>Ripley - CONTADO / CASH - PE 3366 RIPLEY n.º 6701631601-A Basado en Entregas</v>
      </c>
      <c r="E1292" s="19">
        <v>45482</v>
      </c>
      <c r="F1292" s="20" t="s">
        <v>842</v>
      </c>
      <c r="G1292" s="20" t="s">
        <v>4823</v>
      </c>
      <c r="H1292" s="20" t="s">
        <v>44</v>
      </c>
      <c r="I1292" s="20" t="s">
        <v>45</v>
      </c>
      <c r="J1292" s="20" t="s">
        <v>4824</v>
      </c>
      <c r="K1292" s="20" t="s">
        <v>4825</v>
      </c>
      <c r="L1292" s="20" t="s">
        <v>4826</v>
      </c>
      <c r="M1292" s="20"/>
      <c r="N1292" s="21">
        <v>83.89</v>
      </c>
      <c r="O1292" s="21">
        <v>0</v>
      </c>
      <c r="P1292" s="20"/>
      <c r="Q1292" s="19">
        <v>45482</v>
      </c>
      <c r="R1292" s="20"/>
      <c r="S1292" s="19">
        <v>45482</v>
      </c>
      <c r="T1292" s="20" t="s">
        <v>49</v>
      </c>
      <c r="U1292" s="20">
        <v>992217</v>
      </c>
      <c r="V1292" s="20">
        <v>240002011</v>
      </c>
      <c r="W1292" s="20" t="s">
        <v>847</v>
      </c>
      <c r="X1292" s="20" t="s">
        <v>305</v>
      </c>
      <c r="Y1292" s="20" t="s">
        <v>52</v>
      </c>
      <c r="Z1292" s="20" t="s">
        <v>4827</v>
      </c>
      <c r="AA1292" s="20" t="s">
        <v>4828</v>
      </c>
      <c r="AB1292" s="20" t="s">
        <v>956</v>
      </c>
      <c r="AC1292" s="20" t="s">
        <v>689</v>
      </c>
      <c r="AD1292" s="20" t="s">
        <v>56</v>
      </c>
      <c r="AE1292" s="20" t="s">
        <v>2574</v>
      </c>
      <c r="AF1292" t="e">
        <f>VLOOKUP(L1292,Contactos!B:B,1,0)</f>
        <v>#N/A</v>
      </c>
    </row>
    <row r="1293" spans="1:32" ht="51" x14ac:dyDescent="0.2">
      <c r="A1293" s="4">
        <f t="shared" si="61"/>
        <v>1291</v>
      </c>
      <c r="B1293" s="4" t="str">
        <f t="shared" si="62"/>
        <v>B010-00019162</v>
      </c>
      <c r="C1293" s="4" t="str">
        <f>IFERROR(VLOOKUP(F1293,Tablas!$A$1:$B$3,2,0),"")</f>
        <v>Boleta</v>
      </c>
      <c r="D1293" s="4" t="str">
        <f t="shared" si="63"/>
        <v>Ripley - CONTADO / CASH - PE 2736 RIPLEY Basado en Entregas 09-0007-00000741</v>
      </c>
      <c r="E1293" s="19">
        <v>45446</v>
      </c>
      <c r="F1293" s="20" t="s">
        <v>842</v>
      </c>
      <c r="G1293" s="20" t="s">
        <v>4829</v>
      </c>
      <c r="H1293" s="20" t="s">
        <v>44</v>
      </c>
      <c r="I1293" s="20" t="s">
        <v>45</v>
      </c>
      <c r="J1293" s="20" t="s">
        <v>4830</v>
      </c>
      <c r="K1293" s="20" t="s">
        <v>4831</v>
      </c>
      <c r="L1293" s="20" t="s">
        <v>4832</v>
      </c>
      <c r="M1293" s="20"/>
      <c r="N1293" s="21">
        <v>83.89</v>
      </c>
      <c r="O1293" s="21">
        <v>0</v>
      </c>
      <c r="P1293" s="20"/>
      <c r="Q1293" s="19">
        <v>45446</v>
      </c>
      <c r="R1293" s="20"/>
      <c r="S1293" s="19">
        <v>45446</v>
      </c>
      <c r="T1293" s="20" t="s">
        <v>49</v>
      </c>
      <c r="U1293" s="20">
        <v>976187</v>
      </c>
      <c r="V1293" s="20">
        <v>240001696</v>
      </c>
      <c r="W1293" s="20" t="s">
        <v>847</v>
      </c>
      <c r="X1293" s="20" t="s">
        <v>305</v>
      </c>
      <c r="Y1293" s="20" t="s">
        <v>52</v>
      </c>
      <c r="Z1293" s="20" t="s">
        <v>4833</v>
      </c>
      <c r="AA1293" s="20" t="s">
        <v>4834</v>
      </c>
      <c r="AB1293" s="20" t="s">
        <v>576</v>
      </c>
      <c r="AC1293" s="20" t="s">
        <v>167</v>
      </c>
      <c r="AD1293" s="20" t="s">
        <v>56</v>
      </c>
      <c r="AE1293" s="20" t="s">
        <v>2574</v>
      </c>
      <c r="AF1293" t="e">
        <f>VLOOKUP(L1293,Contactos!B:B,1,0)</f>
        <v>#N/A</v>
      </c>
    </row>
    <row r="1294" spans="1:32" ht="38.25" x14ac:dyDescent="0.2">
      <c r="A1294" s="4">
        <f t="shared" si="61"/>
        <v>1292</v>
      </c>
      <c r="B1294" s="4" t="str">
        <f t="shared" si="62"/>
        <v>F010-00023428</v>
      </c>
      <c r="C1294" s="4" t="str">
        <f>IFERROR(VLOOKUP(F1294,Tablas!$A$1:$B$3,2,0),"")</f>
        <v>Factura</v>
      </c>
      <c r="D1294" s="4" t="str">
        <f t="shared" si="63"/>
        <v xml:space="preserve"> - CONTADO / CASH - Facturas clientes - C20486256657</v>
      </c>
      <c r="E1294" s="19">
        <v>45288</v>
      </c>
      <c r="F1294" s="20" t="s">
        <v>1001</v>
      </c>
      <c r="G1294" s="20" t="s">
        <v>4835</v>
      </c>
      <c r="H1294" s="20" t="s">
        <v>44</v>
      </c>
      <c r="I1294" s="20" t="s">
        <v>45</v>
      </c>
      <c r="J1294" s="20" t="s">
        <v>4836</v>
      </c>
      <c r="K1294" s="20" t="s">
        <v>4837</v>
      </c>
      <c r="L1294" s="20" t="s">
        <v>4838</v>
      </c>
      <c r="M1294" s="20" t="s">
        <v>125</v>
      </c>
      <c r="N1294" s="21">
        <v>83.91</v>
      </c>
      <c r="O1294" s="21">
        <v>0</v>
      </c>
      <c r="P1294" s="20"/>
      <c r="Q1294" s="19">
        <v>45288</v>
      </c>
      <c r="R1294" s="20"/>
      <c r="S1294" s="19">
        <v>45288</v>
      </c>
      <c r="T1294" s="20" t="s">
        <v>49</v>
      </c>
      <c r="U1294" s="20">
        <v>895050</v>
      </c>
      <c r="V1294" s="20">
        <v>230003866</v>
      </c>
      <c r="W1294" s="20" t="s">
        <v>847</v>
      </c>
      <c r="X1294" s="20" t="s">
        <v>1296</v>
      </c>
      <c r="Y1294" s="20" t="s">
        <v>446</v>
      </c>
      <c r="Z1294" s="20" t="s">
        <v>4839</v>
      </c>
      <c r="AA1294" s="20" t="s">
        <v>4840</v>
      </c>
      <c r="AB1294" s="20" t="s">
        <v>415</v>
      </c>
      <c r="AC1294" s="20" t="s">
        <v>415</v>
      </c>
      <c r="AD1294" s="20" t="s">
        <v>56</v>
      </c>
      <c r="AE1294" s="20"/>
      <c r="AF1294" t="str">
        <f>VLOOKUP(L1294,Contactos!B:B,1,0)</f>
        <v>AGROVETERINARIA MARKET MATEO`S S.C.R.L</v>
      </c>
    </row>
    <row r="1295" spans="1:32" ht="63.75" x14ac:dyDescent="0.2">
      <c r="A1295" s="4">
        <f t="shared" si="61"/>
        <v>1293</v>
      </c>
      <c r="B1295" s="4" t="str">
        <f t="shared" si="62"/>
        <v>B010-00019607</v>
      </c>
      <c r="C1295" s="4" t="str">
        <f>IFERROR(VLOOKUP(F1295,Tablas!$A$1:$B$3,2,0),"")</f>
        <v>Boleta</v>
      </c>
      <c r="D1295" s="4" t="str">
        <f t="shared" si="63"/>
        <v>Nacional - CREDITO 30 DIAS / CREDIT 30 DAYS - PE 3601 Basado en Entregas 09-T010-00000288.</v>
      </c>
      <c r="E1295" s="19">
        <v>45492</v>
      </c>
      <c r="F1295" s="20" t="s">
        <v>842</v>
      </c>
      <c r="G1295" s="20" t="s">
        <v>4841</v>
      </c>
      <c r="H1295" s="20" t="s">
        <v>44</v>
      </c>
      <c r="I1295" s="20" t="s">
        <v>45</v>
      </c>
      <c r="J1295" s="20" t="s">
        <v>4842</v>
      </c>
      <c r="K1295" s="20" t="s">
        <v>4843</v>
      </c>
      <c r="L1295" s="20" t="s">
        <v>4844</v>
      </c>
      <c r="M1295" s="20"/>
      <c r="N1295" s="21">
        <v>84.36</v>
      </c>
      <c r="O1295" s="21">
        <v>0</v>
      </c>
      <c r="P1295" s="20"/>
      <c r="Q1295" s="19">
        <v>45492</v>
      </c>
      <c r="R1295" s="20"/>
      <c r="S1295" s="19">
        <v>45522</v>
      </c>
      <c r="T1295" s="20" t="s">
        <v>643</v>
      </c>
      <c r="U1295" s="20">
        <v>996255</v>
      </c>
      <c r="V1295" s="20">
        <v>240002142</v>
      </c>
      <c r="W1295" s="20" t="s">
        <v>847</v>
      </c>
      <c r="X1295" s="20" t="s">
        <v>305</v>
      </c>
      <c r="Y1295" s="20" t="s">
        <v>52</v>
      </c>
      <c r="Z1295" s="20" t="s">
        <v>4845</v>
      </c>
      <c r="AA1295" s="20" t="s">
        <v>4846</v>
      </c>
      <c r="AB1295" s="20" t="s">
        <v>54</v>
      </c>
      <c r="AC1295" s="20" t="s">
        <v>167</v>
      </c>
      <c r="AD1295" s="20" t="s">
        <v>56</v>
      </c>
      <c r="AE1295" s="20" t="s">
        <v>1014</v>
      </c>
      <c r="AF1295" t="e">
        <f>VLOOKUP(L1295,Contactos!B:B,1,0)</f>
        <v>#N/A</v>
      </c>
    </row>
    <row r="1296" spans="1:32" ht="25.5" x14ac:dyDescent="0.2">
      <c r="A1296" s="4">
        <f t="shared" si="61"/>
        <v>1294</v>
      </c>
      <c r="B1296" s="4" t="str">
        <f t="shared" si="62"/>
        <v/>
      </c>
      <c r="C1296" s="4" t="str">
        <f>IFERROR(VLOOKUP(F1296,Tablas!$A$1:$B$3,2,0),"")</f>
        <v/>
      </c>
      <c r="D1296" s="4" t="str">
        <f t="shared" si="63"/>
        <v xml:space="preserve"> - CONTADO ADELANTADO / CASH IN ADVANCE - Dif. en cambio</v>
      </c>
      <c r="E1296" s="19">
        <v>45046</v>
      </c>
      <c r="F1296" s="20" t="s">
        <v>27</v>
      </c>
      <c r="G1296" s="20"/>
      <c r="H1296" s="20" t="s">
        <v>80</v>
      </c>
      <c r="I1296" s="20" t="s">
        <v>81</v>
      </c>
      <c r="J1296" s="20" t="s">
        <v>204</v>
      </c>
      <c r="K1296" s="20" t="s">
        <v>204</v>
      </c>
      <c r="L1296" s="20" t="s">
        <v>205</v>
      </c>
      <c r="M1296" s="20"/>
      <c r="N1296" s="21">
        <v>84.55</v>
      </c>
      <c r="O1296" s="21">
        <v>0</v>
      </c>
      <c r="P1296" s="20"/>
      <c r="Q1296" s="19">
        <v>45046</v>
      </c>
      <c r="R1296" s="20"/>
      <c r="S1296" s="20"/>
      <c r="T1296" s="20" t="s">
        <v>70</v>
      </c>
      <c r="U1296" s="20">
        <v>799008</v>
      </c>
      <c r="V1296" s="20">
        <v>230013562</v>
      </c>
      <c r="W1296" s="20" t="s">
        <v>50</v>
      </c>
      <c r="X1296" s="20" t="s">
        <v>841</v>
      </c>
      <c r="Y1296" s="20" t="s">
        <v>37</v>
      </c>
      <c r="Z1296" s="20" t="s">
        <v>63</v>
      </c>
      <c r="AA1296" s="20" t="s">
        <v>209</v>
      </c>
      <c r="AB1296" s="20"/>
      <c r="AC1296" s="20"/>
      <c r="AD1296" s="20" t="s">
        <v>210</v>
      </c>
      <c r="AE1296" s="20"/>
      <c r="AF1296" t="str">
        <f>VLOOKUP(L1296,Contactos!B:B,1,0)</f>
        <v>BEIJING YI LONG XIANG TECHNOLOGY CO.LTD</v>
      </c>
    </row>
    <row r="1297" spans="1:32" ht="63.75" x14ac:dyDescent="0.2">
      <c r="A1297" s="4">
        <f t="shared" si="61"/>
        <v>1295</v>
      </c>
      <c r="B1297" s="4" t="str">
        <f t="shared" si="62"/>
        <v>F010-00018396</v>
      </c>
      <c r="C1297" s="4" t="str">
        <f>IFERROR(VLOOKUP(F1297,Tablas!$A$1:$B$3,2,0),"")</f>
        <v>Factura</v>
      </c>
      <c r="D1297" s="4" t="str">
        <f t="shared" si="63"/>
        <v xml:space="preserve"> - CONTADO / CASH - INTERESES L2022-1166 REF F010-0017900 F 07.04.2022</v>
      </c>
      <c r="E1297" s="19">
        <v>44714</v>
      </c>
      <c r="F1297" s="20" t="s">
        <v>1001</v>
      </c>
      <c r="G1297" s="20" t="s">
        <v>4847</v>
      </c>
      <c r="H1297" s="20" t="s">
        <v>44</v>
      </c>
      <c r="I1297" s="20" t="s">
        <v>45</v>
      </c>
      <c r="J1297" s="20" t="s">
        <v>1293</v>
      </c>
      <c r="K1297" s="20" t="s">
        <v>1294</v>
      </c>
      <c r="L1297" s="20" t="s">
        <v>1295</v>
      </c>
      <c r="M1297" s="20" t="s">
        <v>125</v>
      </c>
      <c r="N1297" s="21">
        <v>84.77</v>
      </c>
      <c r="O1297" s="21">
        <v>0</v>
      </c>
      <c r="P1297" s="20"/>
      <c r="Q1297" s="19">
        <v>44714</v>
      </c>
      <c r="R1297" s="20"/>
      <c r="S1297" s="19">
        <v>44714</v>
      </c>
      <c r="T1297" s="20" t="s">
        <v>49</v>
      </c>
      <c r="U1297" s="20">
        <v>640347</v>
      </c>
      <c r="V1297" s="20">
        <v>220001301</v>
      </c>
      <c r="W1297" s="20" t="s">
        <v>847</v>
      </c>
      <c r="X1297" s="20" t="s">
        <v>1296</v>
      </c>
      <c r="Y1297" s="20" t="s">
        <v>267</v>
      </c>
      <c r="Z1297" s="20" t="s">
        <v>4848</v>
      </c>
      <c r="AA1297" s="20" t="s">
        <v>1298</v>
      </c>
      <c r="AB1297" s="20" t="s">
        <v>942</v>
      </c>
      <c r="AC1297" s="20" t="s">
        <v>167</v>
      </c>
      <c r="AD1297" s="20" t="s">
        <v>56</v>
      </c>
      <c r="AE1297" s="20"/>
      <c r="AF1297" t="e">
        <f>VLOOKUP(L1297,Contactos!B:B,1,0)</f>
        <v>#N/A</v>
      </c>
    </row>
    <row r="1298" spans="1:32" ht="63.75" x14ac:dyDescent="0.2">
      <c r="A1298" s="4">
        <f t="shared" si="61"/>
        <v>1296</v>
      </c>
      <c r="B1298" s="4" t="str">
        <f t="shared" si="62"/>
        <v>B010-00018588</v>
      </c>
      <c r="C1298" s="4" t="str">
        <f>IFERROR(VLOOKUP(F1298,Tablas!$A$1:$B$3,2,0),"")</f>
        <v>Boleta</v>
      </c>
      <c r="D1298" s="4" t="str">
        <f t="shared" si="63"/>
        <v>Falabella - CONTADO / CASH - PE 1892 FALABELLA Basado en Entregas 09-0010-00059</v>
      </c>
      <c r="E1298" s="19">
        <v>45405</v>
      </c>
      <c r="F1298" s="20" t="s">
        <v>842</v>
      </c>
      <c r="G1298" s="20" t="s">
        <v>4849</v>
      </c>
      <c r="H1298" s="20" t="s">
        <v>44</v>
      </c>
      <c r="I1298" s="20" t="s">
        <v>45</v>
      </c>
      <c r="J1298" s="20" t="s">
        <v>4850</v>
      </c>
      <c r="K1298" s="20" t="s">
        <v>4851</v>
      </c>
      <c r="L1298" s="20" t="s">
        <v>4852</v>
      </c>
      <c r="M1298" s="20"/>
      <c r="N1298" s="21">
        <v>84.79</v>
      </c>
      <c r="O1298" s="21">
        <v>0</v>
      </c>
      <c r="P1298" s="20"/>
      <c r="Q1298" s="19">
        <v>45405</v>
      </c>
      <c r="R1298" s="20"/>
      <c r="S1298" s="19">
        <v>45405</v>
      </c>
      <c r="T1298" s="20" t="s">
        <v>49</v>
      </c>
      <c r="U1298" s="20">
        <v>952097</v>
      </c>
      <c r="V1298" s="20">
        <v>240001064</v>
      </c>
      <c r="W1298" s="20" t="s">
        <v>847</v>
      </c>
      <c r="X1298" s="20" t="s">
        <v>274</v>
      </c>
      <c r="Y1298" s="20" t="s">
        <v>52</v>
      </c>
      <c r="Z1298" s="20" t="s">
        <v>4853</v>
      </c>
      <c r="AA1298" s="20" t="s">
        <v>4854</v>
      </c>
      <c r="AB1298" s="20" t="s">
        <v>4855</v>
      </c>
      <c r="AC1298" s="20" t="s">
        <v>4855</v>
      </c>
      <c r="AD1298" s="20" t="s">
        <v>56</v>
      </c>
      <c r="AE1298" s="20" t="s">
        <v>1838</v>
      </c>
      <c r="AF1298" t="e">
        <f>VLOOKUP(L1298,Contactos!B:B,1,0)</f>
        <v>#N/A</v>
      </c>
    </row>
    <row r="1299" spans="1:32" ht="63.75" x14ac:dyDescent="0.2">
      <c r="A1299" s="4">
        <f t="shared" si="61"/>
        <v>1297</v>
      </c>
      <c r="B1299" s="4" t="str">
        <f t="shared" si="62"/>
        <v>B010-00019667</v>
      </c>
      <c r="C1299" s="4" t="str">
        <f>IFERROR(VLOOKUP(F1299,Tablas!$A$1:$B$3,2,0),"")</f>
        <v>Boleta</v>
      </c>
      <c r="D1299" s="4" t="str">
        <f t="shared" si="63"/>
        <v>Ripley - CONTADO / CASH - PE 3711 RIPLEY n.º 6753645501-A Basado en Entregas</v>
      </c>
      <c r="E1299" s="19">
        <v>45498</v>
      </c>
      <c r="F1299" s="20" t="s">
        <v>842</v>
      </c>
      <c r="G1299" s="20" t="s">
        <v>4856</v>
      </c>
      <c r="H1299" s="20" t="s">
        <v>44</v>
      </c>
      <c r="I1299" s="20" t="s">
        <v>45</v>
      </c>
      <c r="J1299" s="20" t="s">
        <v>4857</v>
      </c>
      <c r="K1299" s="20" t="s">
        <v>4858</v>
      </c>
      <c r="L1299" s="20" t="s">
        <v>4859</v>
      </c>
      <c r="M1299" s="20"/>
      <c r="N1299" s="21">
        <v>85.85</v>
      </c>
      <c r="O1299" s="21">
        <v>0</v>
      </c>
      <c r="P1299" s="20"/>
      <c r="Q1299" s="19">
        <v>45498</v>
      </c>
      <c r="R1299" s="20"/>
      <c r="S1299" s="19">
        <v>45498</v>
      </c>
      <c r="T1299" s="20" t="s">
        <v>49</v>
      </c>
      <c r="U1299" s="20">
        <v>998449</v>
      </c>
      <c r="V1299" s="20">
        <v>240002202</v>
      </c>
      <c r="W1299" s="20" t="s">
        <v>847</v>
      </c>
      <c r="X1299" s="20" t="s">
        <v>274</v>
      </c>
      <c r="Y1299" s="20" t="s">
        <v>52</v>
      </c>
      <c r="Z1299" s="20" t="s">
        <v>4860</v>
      </c>
      <c r="AA1299" s="20" t="s">
        <v>372</v>
      </c>
      <c r="AB1299" s="20" t="s">
        <v>54</v>
      </c>
      <c r="AC1299" s="20" t="s">
        <v>167</v>
      </c>
      <c r="AD1299" s="20" t="s">
        <v>56</v>
      </c>
      <c r="AE1299" s="20" t="s">
        <v>2574</v>
      </c>
      <c r="AF1299" t="e">
        <f>VLOOKUP(L1299,Contactos!B:B,1,0)</f>
        <v>#N/A</v>
      </c>
    </row>
    <row r="1300" spans="1:32" ht="63.75" x14ac:dyDescent="0.2">
      <c r="A1300" s="4">
        <f t="shared" si="61"/>
        <v>1298</v>
      </c>
      <c r="B1300" s="4" t="str">
        <f t="shared" si="62"/>
        <v>B010-00019921</v>
      </c>
      <c r="C1300" s="4" t="str">
        <f>IFERROR(VLOOKUP(F1300,Tablas!$A$1:$B$3,2,0),"")</f>
        <v>Boleta</v>
      </c>
      <c r="D1300" s="4" t="str">
        <f t="shared" si="63"/>
        <v>Ripley - CONTADO / CASH - PE 3988 RIPLEY n.º 6766671101-A Basado en Entregas</v>
      </c>
      <c r="E1300" s="19">
        <v>45512</v>
      </c>
      <c r="F1300" s="20" t="s">
        <v>842</v>
      </c>
      <c r="G1300" s="20" t="s">
        <v>4861</v>
      </c>
      <c r="H1300" s="20" t="s">
        <v>44</v>
      </c>
      <c r="I1300" s="20" t="s">
        <v>45</v>
      </c>
      <c r="J1300" s="20" t="s">
        <v>4862</v>
      </c>
      <c r="K1300" s="20" t="s">
        <v>4863</v>
      </c>
      <c r="L1300" s="20" t="s">
        <v>4864</v>
      </c>
      <c r="M1300" s="20"/>
      <c r="N1300" s="21">
        <v>85.85</v>
      </c>
      <c r="O1300" s="21">
        <v>0</v>
      </c>
      <c r="P1300" s="20"/>
      <c r="Q1300" s="19">
        <v>45512</v>
      </c>
      <c r="R1300" s="20"/>
      <c r="S1300" s="19">
        <v>45512</v>
      </c>
      <c r="T1300" s="20" t="s">
        <v>49</v>
      </c>
      <c r="U1300" s="20">
        <v>1005274</v>
      </c>
      <c r="V1300" s="20">
        <v>240002457</v>
      </c>
      <c r="W1300" s="20" t="s">
        <v>847</v>
      </c>
      <c r="X1300" s="20" t="s">
        <v>274</v>
      </c>
      <c r="Y1300" s="20" t="s">
        <v>52</v>
      </c>
      <c r="Z1300" s="20" t="s">
        <v>4865</v>
      </c>
      <c r="AA1300" s="20" t="s">
        <v>372</v>
      </c>
      <c r="AB1300" s="20" t="s">
        <v>54</v>
      </c>
      <c r="AC1300" s="20" t="s">
        <v>167</v>
      </c>
      <c r="AD1300" s="20" t="s">
        <v>56</v>
      </c>
      <c r="AE1300" s="20" t="s">
        <v>2574</v>
      </c>
      <c r="AF1300" t="e">
        <f>VLOOKUP(L1300,Contactos!B:B,1,0)</f>
        <v>#N/A</v>
      </c>
    </row>
    <row r="1301" spans="1:32" ht="63.75" x14ac:dyDescent="0.2">
      <c r="A1301" s="4">
        <f t="shared" si="61"/>
        <v>1299</v>
      </c>
      <c r="B1301" s="4" t="str">
        <f t="shared" si="62"/>
        <v>B010-00019951</v>
      </c>
      <c r="C1301" s="4" t="str">
        <f>IFERROR(VLOOKUP(F1301,Tablas!$A$1:$B$3,2,0),"")</f>
        <v>Boleta</v>
      </c>
      <c r="D1301" s="4" t="str">
        <f t="shared" si="63"/>
        <v>Ripley - CONTADO / CASH - PE 4034 RIPLEY n.º 6768330401-A Basado en Entregas</v>
      </c>
      <c r="E1301" s="19">
        <v>45516</v>
      </c>
      <c r="F1301" s="20" t="s">
        <v>842</v>
      </c>
      <c r="G1301" s="20" t="s">
        <v>4866</v>
      </c>
      <c r="H1301" s="20" t="s">
        <v>44</v>
      </c>
      <c r="I1301" s="20" t="s">
        <v>45</v>
      </c>
      <c r="J1301" s="20" t="s">
        <v>4867</v>
      </c>
      <c r="K1301" s="20" t="s">
        <v>4868</v>
      </c>
      <c r="L1301" s="20" t="s">
        <v>4869</v>
      </c>
      <c r="M1301" s="20"/>
      <c r="N1301" s="21">
        <v>85.85</v>
      </c>
      <c r="O1301" s="21">
        <v>0</v>
      </c>
      <c r="P1301" s="20"/>
      <c r="Q1301" s="19">
        <v>45516</v>
      </c>
      <c r="R1301" s="20"/>
      <c r="S1301" s="19">
        <v>45516</v>
      </c>
      <c r="T1301" s="20" t="s">
        <v>49</v>
      </c>
      <c r="U1301" s="20">
        <v>1006333</v>
      </c>
      <c r="V1301" s="20">
        <v>240002487</v>
      </c>
      <c r="W1301" s="20" t="s">
        <v>847</v>
      </c>
      <c r="X1301" s="20" t="s">
        <v>274</v>
      </c>
      <c r="Y1301" s="20" t="s">
        <v>52</v>
      </c>
      <c r="Z1301" s="20" t="s">
        <v>4870</v>
      </c>
      <c r="AA1301" s="20" t="s">
        <v>372</v>
      </c>
      <c r="AB1301" s="20" t="s">
        <v>54</v>
      </c>
      <c r="AC1301" s="20" t="s">
        <v>167</v>
      </c>
      <c r="AD1301" s="20" t="s">
        <v>56</v>
      </c>
      <c r="AE1301" s="20" t="s">
        <v>2574</v>
      </c>
      <c r="AF1301" t="e">
        <f>VLOOKUP(L1301,Contactos!B:B,1,0)</f>
        <v>#N/A</v>
      </c>
    </row>
    <row r="1302" spans="1:32" ht="63.75" x14ac:dyDescent="0.2">
      <c r="A1302" s="4">
        <f t="shared" si="61"/>
        <v>1300</v>
      </c>
      <c r="B1302" s="4" t="str">
        <f t="shared" si="62"/>
        <v>B010-00020231</v>
      </c>
      <c r="C1302" s="4" t="str">
        <f>IFERROR(VLOOKUP(F1302,Tablas!$A$1:$B$3,2,0),"")</f>
        <v>Boleta</v>
      </c>
      <c r="D1302" s="4" t="str">
        <f t="shared" si="63"/>
        <v>Ripley - CONTADO / CASH - PE 4514 RIPLEY n.º 6787656401-A Basado en Entregas</v>
      </c>
      <c r="E1302" s="19">
        <v>45533</v>
      </c>
      <c r="F1302" s="20" t="s">
        <v>842</v>
      </c>
      <c r="G1302" s="20" t="s">
        <v>4871</v>
      </c>
      <c r="H1302" s="20" t="s">
        <v>44</v>
      </c>
      <c r="I1302" s="20" t="s">
        <v>45</v>
      </c>
      <c r="J1302" s="20" t="s">
        <v>4872</v>
      </c>
      <c r="K1302" s="20" t="s">
        <v>4873</v>
      </c>
      <c r="L1302" s="20" t="s">
        <v>4874</v>
      </c>
      <c r="M1302" s="20"/>
      <c r="N1302" s="21">
        <v>85.85</v>
      </c>
      <c r="O1302" s="21">
        <v>0</v>
      </c>
      <c r="P1302" s="20"/>
      <c r="Q1302" s="19">
        <v>45533</v>
      </c>
      <c r="R1302" s="20"/>
      <c r="S1302" s="19">
        <v>45533</v>
      </c>
      <c r="T1302" s="20" t="s">
        <v>49</v>
      </c>
      <c r="U1302" s="20">
        <v>1016980</v>
      </c>
      <c r="V1302" s="20">
        <v>240002768</v>
      </c>
      <c r="W1302" s="20" t="s">
        <v>847</v>
      </c>
      <c r="X1302" s="20" t="s">
        <v>274</v>
      </c>
      <c r="Y1302" s="20" t="s">
        <v>52</v>
      </c>
      <c r="Z1302" s="20" t="s">
        <v>4875</v>
      </c>
      <c r="AA1302" s="20" t="s">
        <v>372</v>
      </c>
      <c r="AB1302" s="20" t="s">
        <v>54</v>
      </c>
      <c r="AC1302" s="20" t="s">
        <v>167</v>
      </c>
      <c r="AD1302" s="20" t="s">
        <v>56</v>
      </c>
      <c r="AE1302" s="20" t="s">
        <v>2574</v>
      </c>
      <c r="AF1302" t="e">
        <f>VLOOKUP(L1302,Contactos!B:B,1,0)</f>
        <v>#N/A</v>
      </c>
    </row>
    <row r="1303" spans="1:32" ht="63.75" x14ac:dyDescent="0.2">
      <c r="A1303" s="4">
        <f t="shared" si="61"/>
        <v>1301</v>
      </c>
      <c r="B1303" s="4" t="str">
        <f t="shared" si="62"/>
        <v>B010-00020332</v>
      </c>
      <c r="C1303" s="4" t="str">
        <f>IFERROR(VLOOKUP(F1303,Tablas!$A$1:$B$3,2,0),"")</f>
        <v>Boleta</v>
      </c>
      <c r="D1303" s="4" t="str">
        <f t="shared" si="63"/>
        <v>Ripley - CONTADO / CASH - PE 4687 RIPLEY n.º 6796162704-A Basado en Entregas</v>
      </c>
      <c r="E1303" s="19">
        <v>45544</v>
      </c>
      <c r="F1303" s="20" t="s">
        <v>842</v>
      </c>
      <c r="G1303" s="20" t="s">
        <v>4876</v>
      </c>
      <c r="H1303" s="20" t="s">
        <v>44</v>
      </c>
      <c r="I1303" s="20" t="s">
        <v>45</v>
      </c>
      <c r="J1303" s="20" t="s">
        <v>4877</v>
      </c>
      <c r="K1303" s="20" t="s">
        <v>4878</v>
      </c>
      <c r="L1303" s="20" t="s">
        <v>4879</v>
      </c>
      <c r="M1303" s="20"/>
      <c r="N1303" s="21">
        <v>85.85</v>
      </c>
      <c r="O1303" s="21">
        <v>0</v>
      </c>
      <c r="P1303" s="20"/>
      <c r="Q1303" s="19">
        <v>45544</v>
      </c>
      <c r="R1303" s="20"/>
      <c r="S1303" s="19">
        <v>45544</v>
      </c>
      <c r="T1303" s="20" t="s">
        <v>49</v>
      </c>
      <c r="U1303" s="20">
        <v>1020512</v>
      </c>
      <c r="V1303" s="20">
        <v>240002869</v>
      </c>
      <c r="W1303" s="20" t="s">
        <v>847</v>
      </c>
      <c r="X1303" s="20" t="s">
        <v>274</v>
      </c>
      <c r="Y1303" s="20" t="s">
        <v>52</v>
      </c>
      <c r="Z1303" s="20" t="s">
        <v>4880</v>
      </c>
      <c r="AA1303" s="20" t="s">
        <v>372</v>
      </c>
      <c r="AB1303" s="20" t="s">
        <v>54</v>
      </c>
      <c r="AC1303" s="20" t="s">
        <v>167</v>
      </c>
      <c r="AD1303" s="20" t="s">
        <v>56</v>
      </c>
      <c r="AE1303" s="20" t="s">
        <v>2574</v>
      </c>
      <c r="AF1303" t="e">
        <f>VLOOKUP(L1303,Contactos!B:B,1,0)</f>
        <v>#N/A</v>
      </c>
    </row>
    <row r="1304" spans="1:32" ht="63.75" x14ac:dyDescent="0.2">
      <c r="A1304" s="4">
        <f t="shared" si="61"/>
        <v>1302</v>
      </c>
      <c r="B1304" s="4" t="str">
        <f t="shared" si="62"/>
        <v>B010-00020478</v>
      </c>
      <c r="C1304" s="4" t="str">
        <f>IFERROR(VLOOKUP(F1304,Tablas!$A$1:$B$3,2,0),"")</f>
        <v>Boleta</v>
      </c>
      <c r="D1304" s="4" t="str">
        <f t="shared" si="63"/>
        <v>Ripley - CONTADO / CASH - PE 4966 RIPLEY n.º 6811155801-A Basado en Entregas</v>
      </c>
      <c r="E1304" s="19">
        <v>45558</v>
      </c>
      <c r="F1304" s="20" t="s">
        <v>842</v>
      </c>
      <c r="G1304" s="20" t="s">
        <v>4881</v>
      </c>
      <c r="H1304" s="20" t="s">
        <v>44</v>
      </c>
      <c r="I1304" s="20" t="s">
        <v>45</v>
      </c>
      <c r="J1304" s="20" t="s">
        <v>4882</v>
      </c>
      <c r="K1304" s="20" t="s">
        <v>4883</v>
      </c>
      <c r="L1304" s="20" t="s">
        <v>4884</v>
      </c>
      <c r="M1304" s="20"/>
      <c r="N1304" s="21">
        <v>85.85</v>
      </c>
      <c r="O1304" s="21">
        <v>0</v>
      </c>
      <c r="P1304" s="20"/>
      <c r="Q1304" s="19">
        <v>45558</v>
      </c>
      <c r="R1304" s="20"/>
      <c r="S1304" s="19">
        <v>45558</v>
      </c>
      <c r="T1304" s="20" t="s">
        <v>49</v>
      </c>
      <c r="U1304" s="20">
        <v>1027626</v>
      </c>
      <c r="V1304" s="20">
        <v>240003015</v>
      </c>
      <c r="W1304" s="20" t="s">
        <v>847</v>
      </c>
      <c r="X1304" s="20" t="s">
        <v>274</v>
      </c>
      <c r="Y1304" s="20" t="s">
        <v>52</v>
      </c>
      <c r="Z1304" s="20" t="s">
        <v>4885</v>
      </c>
      <c r="AA1304" s="20" t="s">
        <v>372</v>
      </c>
      <c r="AB1304" s="20" t="s">
        <v>54</v>
      </c>
      <c r="AC1304" s="20" t="s">
        <v>167</v>
      </c>
      <c r="AD1304" s="20" t="s">
        <v>56</v>
      </c>
      <c r="AE1304" s="20" t="s">
        <v>2574</v>
      </c>
      <c r="AF1304" t="e">
        <f>VLOOKUP(L1304,Contactos!B:B,1,0)</f>
        <v>#N/A</v>
      </c>
    </row>
    <row r="1305" spans="1:32" ht="63.75" x14ac:dyDescent="0.2">
      <c r="A1305" s="4">
        <f t="shared" si="61"/>
        <v>1303</v>
      </c>
      <c r="B1305" s="4" t="str">
        <f t="shared" si="62"/>
        <v>B010-00018996</v>
      </c>
      <c r="C1305" s="4" t="str">
        <f>IFERROR(VLOOKUP(F1305,Tablas!$A$1:$B$3,2,0),"")</f>
        <v>Boleta</v>
      </c>
      <c r="D1305" s="4" t="str">
        <f t="shared" si="63"/>
        <v>Ecom - CONTADO / CASH - PE 2538 TEL: 998114061 Basado en Pedidos de client</v>
      </c>
      <c r="E1305" s="19">
        <v>45436</v>
      </c>
      <c r="F1305" s="20" t="s">
        <v>842</v>
      </c>
      <c r="G1305" s="20" t="s">
        <v>4886</v>
      </c>
      <c r="H1305" s="20" t="s">
        <v>44</v>
      </c>
      <c r="I1305" s="20" t="s">
        <v>45</v>
      </c>
      <c r="J1305" s="20" t="s">
        <v>2053</v>
      </c>
      <c r="K1305" s="20" t="s">
        <v>2054</v>
      </c>
      <c r="L1305" s="20" t="s">
        <v>2055</v>
      </c>
      <c r="M1305" s="20"/>
      <c r="N1305" s="21">
        <v>86.05</v>
      </c>
      <c r="O1305" s="21">
        <v>0</v>
      </c>
      <c r="P1305" s="20"/>
      <c r="Q1305" s="19">
        <v>45436</v>
      </c>
      <c r="R1305" s="20"/>
      <c r="S1305" s="19">
        <v>45436</v>
      </c>
      <c r="T1305" s="20" t="s">
        <v>49</v>
      </c>
      <c r="U1305" s="20">
        <v>969878</v>
      </c>
      <c r="V1305" s="20">
        <v>240001528</v>
      </c>
      <c r="W1305" s="20" t="s">
        <v>847</v>
      </c>
      <c r="X1305" s="20" t="s">
        <v>274</v>
      </c>
      <c r="Y1305" s="20" t="s">
        <v>52</v>
      </c>
      <c r="Z1305" s="20" t="s">
        <v>4887</v>
      </c>
      <c r="AA1305" s="20" t="s">
        <v>353</v>
      </c>
      <c r="AB1305" s="20" t="s">
        <v>54</v>
      </c>
      <c r="AC1305" s="20" t="s">
        <v>689</v>
      </c>
      <c r="AD1305" s="20" t="s">
        <v>56</v>
      </c>
      <c r="AE1305" s="20" t="s">
        <v>864</v>
      </c>
      <c r="AF1305" t="e">
        <f>VLOOKUP(L1305,Contactos!B:B,1,0)</f>
        <v>#N/A</v>
      </c>
    </row>
    <row r="1306" spans="1:32" ht="51" x14ac:dyDescent="0.2">
      <c r="A1306" s="4">
        <f t="shared" si="61"/>
        <v>1304</v>
      </c>
      <c r="B1306" s="4" t="str">
        <f t="shared" si="62"/>
        <v>B010-00019985</v>
      </c>
      <c r="C1306" s="4" t="str">
        <f>IFERROR(VLOOKUP(F1306,Tablas!$A$1:$B$3,2,0),"")</f>
        <v>Boleta</v>
      </c>
      <c r="D1306" s="4" t="str">
        <f t="shared" si="63"/>
        <v>Ecom - CONTADO / CASH - PE 4101 TEL: 951593635 ENVÍO Basado en Entregas 09</v>
      </c>
      <c r="E1306" s="19">
        <v>45518</v>
      </c>
      <c r="F1306" s="20" t="s">
        <v>842</v>
      </c>
      <c r="G1306" s="20" t="s">
        <v>4888</v>
      </c>
      <c r="H1306" s="20" t="s">
        <v>44</v>
      </c>
      <c r="I1306" s="20" t="s">
        <v>45</v>
      </c>
      <c r="J1306" s="20" t="s">
        <v>4889</v>
      </c>
      <c r="K1306" s="20" t="s">
        <v>4890</v>
      </c>
      <c r="L1306" s="20" t="s">
        <v>4891</v>
      </c>
      <c r="M1306" s="20"/>
      <c r="N1306" s="21">
        <v>86.05</v>
      </c>
      <c r="O1306" s="21">
        <v>0</v>
      </c>
      <c r="P1306" s="20"/>
      <c r="Q1306" s="19">
        <v>45518</v>
      </c>
      <c r="R1306" s="20"/>
      <c r="S1306" s="19">
        <v>45518</v>
      </c>
      <c r="T1306" s="20" t="s">
        <v>49</v>
      </c>
      <c r="U1306" s="20">
        <v>1007855</v>
      </c>
      <c r="V1306" s="20">
        <v>240002521</v>
      </c>
      <c r="W1306" s="20" t="s">
        <v>847</v>
      </c>
      <c r="X1306" s="20" t="s">
        <v>274</v>
      </c>
      <c r="Y1306" s="20" t="s">
        <v>52</v>
      </c>
      <c r="Z1306" s="20" t="s">
        <v>4892</v>
      </c>
      <c r="AA1306" s="20" t="s">
        <v>4893</v>
      </c>
      <c r="AB1306" s="20" t="s">
        <v>1168</v>
      </c>
      <c r="AC1306" s="20" t="s">
        <v>689</v>
      </c>
      <c r="AD1306" s="20" t="s">
        <v>56</v>
      </c>
      <c r="AE1306" s="20" t="s">
        <v>864</v>
      </c>
      <c r="AF1306" t="e">
        <f>VLOOKUP(L1306,Contactos!B:B,1,0)</f>
        <v>#N/A</v>
      </c>
    </row>
    <row r="1307" spans="1:32" ht="63.75" x14ac:dyDescent="0.2">
      <c r="A1307" s="4">
        <f t="shared" si="61"/>
        <v>1305</v>
      </c>
      <c r="B1307" s="4" t="str">
        <f t="shared" si="62"/>
        <v>B010-00019323</v>
      </c>
      <c r="C1307" s="4" t="str">
        <f>IFERROR(VLOOKUP(F1307,Tablas!$A$1:$B$3,2,0),"")</f>
        <v>Boleta</v>
      </c>
      <c r="D1307" s="4" t="str">
        <f t="shared" si="63"/>
        <v>Ecom - CONTADO / CASH - PE 3015 TEL: 951593635 Basado en Pedidos de client</v>
      </c>
      <c r="E1307" s="19">
        <v>45463</v>
      </c>
      <c r="F1307" s="20" t="s">
        <v>842</v>
      </c>
      <c r="G1307" s="20" t="s">
        <v>4894</v>
      </c>
      <c r="H1307" s="20" t="s">
        <v>44</v>
      </c>
      <c r="I1307" s="20" t="s">
        <v>45</v>
      </c>
      <c r="J1307" s="20" t="s">
        <v>4889</v>
      </c>
      <c r="K1307" s="20" t="s">
        <v>4890</v>
      </c>
      <c r="L1307" s="20" t="s">
        <v>4891</v>
      </c>
      <c r="M1307" s="20"/>
      <c r="N1307" s="21">
        <v>86.05</v>
      </c>
      <c r="O1307" s="21">
        <v>0</v>
      </c>
      <c r="P1307" s="20"/>
      <c r="Q1307" s="19">
        <v>45463</v>
      </c>
      <c r="R1307" s="20"/>
      <c r="S1307" s="19">
        <v>45463</v>
      </c>
      <c r="T1307" s="20" t="s">
        <v>49</v>
      </c>
      <c r="U1307" s="20">
        <v>984261</v>
      </c>
      <c r="V1307" s="20">
        <v>240001858</v>
      </c>
      <c r="W1307" s="20" t="s">
        <v>847</v>
      </c>
      <c r="X1307" s="20" t="s">
        <v>274</v>
      </c>
      <c r="Y1307" s="20" t="s">
        <v>52</v>
      </c>
      <c r="Z1307" s="20" t="s">
        <v>4895</v>
      </c>
      <c r="AA1307" s="20" t="s">
        <v>4893</v>
      </c>
      <c r="AB1307" s="20" t="s">
        <v>1168</v>
      </c>
      <c r="AC1307" s="20" t="s">
        <v>689</v>
      </c>
      <c r="AD1307" s="20" t="s">
        <v>56</v>
      </c>
      <c r="AE1307" s="20" t="s">
        <v>864</v>
      </c>
      <c r="AF1307" t="e">
        <f>VLOOKUP(L1307,Contactos!B:B,1,0)</f>
        <v>#N/A</v>
      </c>
    </row>
    <row r="1308" spans="1:32" ht="63.75" x14ac:dyDescent="0.2">
      <c r="A1308" s="4">
        <f t="shared" si="61"/>
        <v>1306</v>
      </c>
      <c r="B1308" s="4" t="str">
        <f t="shared" si="62"/>
        <v>B010-00020310</v>
      </c>
      <c r="C1308" s="4" t="str">
        <f>IFERROR(VLOOKUP(F1308,Tablas!$A$1:$B$3,2,0),"")</f>
        <v>Boleta</v>
      </c>
      <c r="D1308" s="4" t="str">
        <f t="shared" si="63"/>
        <v>Ripley - CONTADO / CASH - PE 4650 RIPLEY n.º 6794508001-A Basado en Entregas</v>
      </c>
      <c r="E1308" s="19">
        <v>45540</v>
      </c>
      <c r="F1308" s="20" t="s">
        <v>842</v>
      </c>
      <c r="G1308" s="20" t="s">
        <v>4896</v>
      </c>
      <c r="H1308" s="20" t="s">
        <v>44</v>
      </c>
      <c r="I1308" s="20" t="s">
        <v>45</v>
      </c>
      <c r="J1308" s="20" t="s">
        <v>4897</v>
      </c>
      <c r="K1308" s="20" t="s">
        <v>4898</v>
      </c>
      <c r="L1308" s="20" t="s">
        <v>4899</v>
      </c>
      <c r="M1308" s="20"/>
      <c r="N1308" s="21">
        <v>86.4</v>
      </c>
      <c r="O1308" s="21">
        <v>0</v>
      </c>
      <c r="P1308" s="20"/>
      <c r="Q1308" s="19">
        <v>45540</v>
      </c>
      <c r="R1308" s="20"/>
      <c r="S1308" s="19">
        <v>45540</v>
      </c>
      <c r="T1308" s="20" t="s">
        <v>49</v>
      </c>
      <c r="U1308" s="20">
        <v>1019674</v>
      </c>
      <c r="V1308" s="20">
        <v>240002847</v>
      </c>
      <c r="W1308" s="20" t="s">
        <v>847</v>
      </c>
      <c r="X1308" s="20" t="s">
        <v>305</v>
      </c>
      <c r="Y1308" s="20" t="s">
        <v>52</v>
      </c>
      <c r="Z1308" s="20" t="s">
        <v>4900</v>
      </c>
      <c r="AA1308" s="20" t="s">
        <v>372</v>
      </c>
      <c r="AB1308" s="20" t="s">
        <v>54</v>
      </c>
      <c r="AC1308" s="20" t="s">
        <v>167</v>
      </c>
      <c r="AD1308" s="20" t="s">
        <v>56</v>
      </c>
      <c r="AE1308" s="20" t="s">
        <v>2574</v>
      </c>
      <c r="AF1308" t="e">
        <f>VLOOKUP(L1308,Contactos!B:B,1,0)</f>
        <v>#N/A</v>
      </c>
    </row>
    <row r="1309" spans="1:32" ht="63.75" x14ac:dyDescent="0.2">
      <c r="A1309" s="4">
        <f t="shared" si="61"/>
        <v>1307</v>
      </c>
      <c r="B1309" s="4" t="str">
        <f t="shared" si="62"/>
        <v>B010-00019609</v>
      </c>
      <c r="C1309" s="4" t="str">
        <f>IFERROR(VLOOKUP(F1309,Tablas!$A$1:$B$3,2,0),"")</f>
        <v>Boleta</v>
      </c>
      <c r="D1309" s="4" t="str">
        <f t="shared" si="63"/>
        <v>Venta Asistida - CONTADO / CASH - PE 3586 RECOGE: GARCIA OLAYA DIANA DIANIRA DNI: 71</v>
      </c>
      <c r="E1309" s="19">
        <v>45492</v>
      </c>
      <c r="F1309" s="20" t="s">
        <v>842</v>
      </c>
      <c r="G1309" s="20" t="s">
        <v>4901</v>
      </c>
      <c r="H1309" s="20" t="s">
        <v>44</v>
      </c>
      <c r="I1309" s="20" t="s">
        <v>45</v>
      </c>
      <c r="J1309" s="20" t="s">
        <v>4084</v>
      </c>
      <c r="K1309" s="20" t="s">
        <v>4085</v>
      </c>
      <c r="L1309" s="20" t="s">
        <v>4086</v>
      </c>
      <c r="M1309" s="20"/>
      <c r="N1309" s="21">
        <v>86.4</v>
      </c>
      <c r="O1309" s="21">
        <v>0</v>
      </c>
      <c r="P1309" s="20"/>
      <c r="Q1309" s="19">
        <v>45492</v>
      </c>
      <c r="R1309" s="20"/>
      <c r="S1309" s="19">
        <v>45492</v>
      </c>
      <c r="T1309" s="20" t="s">
        <v>49</v>
      </c>
      <c r="U1309" s="20">
        <v>996322</v>
      </c>
      <c r="V1309" s="20">
        <v>240002144</v>
      </c>
      <c r="W1309" s="20" t="s">
        <v>847</v>
      </c>
      <c r="X1309" s="20" t="s">
        <v>274</v>
      </c>
      <c r="Y1309" s="20" t="s">
        <v>52</v>
      </c>
      <c r="Z1309" s="20" t="s">
        <v>4902</v>
      </c>
      <c r="AA1309" s="20" t="s">
        <v>4088</v>
      </c>
      <c r="AB1309" s="20" t="s">
        <v>2671</v>
      </c>
      <c r="AC1309" s="20" t="s">
        <v>2671</v>
      </c>
      <c r="AD1309" s="20" t="s">
        <v>56</v>
      </c>
      <c r="AE1309" s="20" t="s">
        <v>983</v>
      </c>
      <c r="AF1309" t="e">
        <f>VLOOKUP(L1309,Contactos!B:B,1,0)</f>
        <v>#N/A</v>
      </c>
    </row>
    <row r="1310" spans="1:32" ht="63.75" x14ac:dyDescent="0.2">
      <c r="A1310" s="4">
        <f t="shared" si="61"/>
        <v>1308</v>
      </c>
      <c r="B1310" s="4" t="str">
        <f t="shared" si="62"/>
        <v>F010-00017963</v>
      </c>
      <c r="C1310" s="4" t="str">
        <f>IFERROR(VLOOKUP(F1310,Tablas!$A$1:$B$3,2,0),"")</f>
        <v>Factura</v>
      </c>
      <c r="D1310" s="4" t="str">
        <f t="shared" si="63"/>
        <v xml:space="preserve"> - CONTADO / CASH - INTERESES L2022-0286 REF F010-0017375 F 31.01.2022</v>
      </c>
      <c r="E1310" s="19">
        <v>44671</v>
      </c>
      <c r="F1310" s="20" t="s">
        <v>1001</v>
      </c>
      <c r="G1310" s="20" t="s">
        <v>4903</v>
      </c>
      <c r="H1310" s="20" t="s">
        <v>44</v>
      </c>
      <c r="I1310" s="20" t="s">
        <v>45</v>
      </c>
      <c r="J1310" s="20" t="s">
        <v>1293</v>
      </c>
      <c r="K1310" s="20" t="s">
        <v>1294</v>
      </c>
      <c r="L1310" s="20" t="s">
        <v>1295</v>
      </c>
      <c r="M1310" s="20" t="s">
        <v>125</v>
      </c>
      <c r="N1310" s="21">
        <v>86.9</v>
      </c>
      <c r="O1310" s="21">
        <v>0</v>
      </c>
      <c r="P1310" s="20"/>
      <c r="Q1310" s="19">
        <v>44671</v>
      </c>
      <c r="R1310" s="20"/>
      <c r="S1310" s="19">
        <v>44671</v>
      </c>
      <c r="T1310" s="20" t="s">
        <v>49</v>
      </c>
      <c r="U1310" s="20">
        <v>621395</v>
      </c>
      <c r="V1310" s="20">
        <v>220000838</v>
      </c>
      <c r="W1310" s="20" t="s">
        <v>847</v>
      </c>
      <c r="X1310" s="20" t="s">
        <v>1296</v>
      </c>
      <c r="Y1310" s="20" t="s">
        <v>267</v>
      </c>
      <c r="Z1310" s="20" t="s">
        <v>4904</v>
      </c>
      <c r="AA1310" s="20" t="s">
        <v>1298</v>
      </c>
      <c r="AB1310" s="20" t="s">
        <v>942</v>
      </c>
      <c r="AC1310" s="20" t="s">
        <v>167</v>
      </c>
      <c r="AD1310" s="20" t="s">
        <v>56</v>
      </c>
      <c r="AE1310" s="20"/>
      <c r="AF1310" t="e">
        <f>VLOOKUP(L1310,Contactos!B:B,1,0)</f>
        <v>#N/A</v>
      </c>
    </row>
    <row r="1311" spans="1:32" ht="63.75" x14ac:dyDescent="0.2">
      <c r="A1311" s="4">
        <f t="shared" si="61"/>
        <v>1309</v>
      </c>
      <c r="B1311" s="4" t="str">
        <f t="shared" si="62"/>
        <v>B010-00020110</v>
      </c>
      <c r="C1311" s="4" t="str">
        <f>IFERROR(VLOOKUP(F1311,Tablas!$A$1:$B$3,2,0),"")</f>
        <v>Boleta</v>
      </c>
      <c r="D1311" s="4" t="str">
        <f t="shared" si="63"/>
        <v>Falabella - CONTADO / CASH - PE 4334 FALABELLA No 2557542208 Basado en Entregas</v>
      </c>
      <c r="E1311" s="19">
        <v>45527</v>
      </c>
      <c r="F1311" s="20" t="s">
        <v>842</v>
      </c>
      <c r="G1311" s="20" t="s">
        <v>4905</v>
      </c>
      <c r="H1311" s="20" t="s">
        <v>44</v>
      </c>
      <c r="I1311" s="20" t="s">
        <v>45</v>
      </c>
      <c r="J1311" s="20" t="s">
        <v>4906</v>
      </c>
      <c r="K1311" s="20" t="s">
        <v>4907</v>
      </c>
      <c r="L1311" s="20" t="s">
        <v>4908</v>
      </c>
      <c r="M1311" s="20"/>
      <c r="N1311" s="21">
        <v>87.3</v>
      </c>
      <c r="O1311" s="21">
        <v>0</v>
      </c>
      <c r="P1311" s="20"/>
      <c r="Q1311" s="19">
        <v>45527</v>
      </c>
      <c r="R1311" s="20"/>
      <c r="S1311" s="19">
        <v>45527</v>
      </c>
      <c r="T1311" s="20" t="s">
        <v>49</v>
      </c>
      <c r="U1311" s="20">
        <v>1012381</v>
      </c>
      <c r="V1311" s="20">
        <v>240002647</v>
      </c>
      <c r="W1311" s="20" t="s">
        <v>847</v>
      </c>
      <c r="X1311" s="20" t="s">
        <v>274</v>
      </c>
      <c r="Y1311" s="20" t="s">
        <v>52</v>
      </c>
      <c r="Z1311" s="20" t="s">
        <v>4909</v>
      </c>
      <c r="AA1311" s="20" t="s">
        <v>808</v>
      </c>
      <c r="AB1311" s="20" t="s">
        <v>54</v>
      </c>
      <c r="AC1311" s="20" t="s">
        <v>167</v>
      </c>
      <c r="AD1311" s="20" t="s">
        <v>56</v>
      </c>
      <c r="AE1311" s="20" t="s">
        <v>1838</v>
      </c>
      <c r="AF1311" t="e">
        <f>VLOOKUP(L1311,Contactos!B:B,1,0)</f>
        <v>#N/A</v>
      </c>
    </row>
    <row r="1312" spans="1:32" ht="63.75" x14ac:dyDescent="0.2">
      <c r="A1312" s="4">
        <f t="shared" si="61"/>
        <v>1310</v>
      </c>
      <c r="B1312" s="4" t="str">
        <f t="shared" si="62"/>
        <v>B010-00020253</v>
      </c>
      <c r="C1312" s="4" t="str">
        <f>IFERROR(VLOOKUP(F1312,Tablas!$A$1:$B$3,2,0),"")</f>
        <v>Boleta</v>
      </c>
      <c r="D1312" s="4" t="str">
        <f t="shared" si="63"/>
        <v>Falabella - CONTADO / CASH - PE 4551 FALABELLA No 2566130177 Basado en Entregas</v>
      </c>
      <c r="E1312" s="19">
        <v>45537</v>
      </c>
      <c r="F1312" s="20" t="s">
        <v>842</v>
      </c>
      <c r="G1312" s="20" t="s">
        <v>4910</v>
      </c>
      <c r="H1312" s="20" t="s">
        <v>44</v>
      </c>
      <c r="I1312" s="20" t="s">
        <v>45</v>
      </c>
      <c r="J1312" s="20" t="s">
        <v>4911</v>
      </c>
      <c r="K1312" s="20" t="s">
        <v>4912</v>
      </c>
      <c r="L1312" s="20" t="s">
        <v>4913</v>
      </c>
      <c r="M1312" s="20"/>
      <c r="N1312" s="21">
        <v>87.3</v>
      </c>
      <c r="O1312" s="21">
        <v>0</v>
      </c>
      <c r="P1312" s="20"/>
      <c r="Q1312" s="19">
        <v>45537</v>
      </c>
      <c r="R1312" s="20"/>
      <c r="S1312" s="19">
        <v>45537</v>
      </c>
      <c r="T1312" s="20" t="s">
        <v>49</v>
      </c>
      <c r="U1312" s="20">
        <v>1017711</v>
      </c>
      <c r="V1312" s="20">
        <v>240002790</v>
      </c>
      <c r="W1312" s="20" t="s">
        <v>847</v>
      </c>
      <c r="X1312" s="20" t="s">
        <v>274</v>
      </c>
      <c r="Y1312" s="20" t="s">
        <v>52</v>
      </c>
      <c r="Z1312" s="20" t="s">
        <v>4914</v>
      </c>
      <c r="AA1312" s="20" t="s">
        <v>372</v>
      </c>
      <c r="AB1312" s="20" t="s">
        <v>54</v>
      </c>
      <c r="AC1312" s="20" t="s">
        <v>167</v>
      </c>
      <c r="AD1312" s="20" t="s">
        <v>56</v>
      </c>
      <c r="AE1312" s="20" t="s">
        <v>1838</v>
      </c>
      <c r="AF1312" t="e">
        <f>VLOOKUP(L1312,Contactos!B:B,1,0)</f>
        <v>#N/A</v>
      </c>
    </row>
    <row r="1313" spans="1:32" ht="51" x14ac:dyDescent="0.2">
      <c r="A1313" s="4">
        <f t="shared" si="61"/>
        <v>1311</v>
      </c>
      <c r="B1313" s="4" t="str">
        <f t="shared" si="62"/>
        <v>B010-00018532</v>
      </c>
      <c r="C1313" s="4" t="str">
        <f>IFERROR(VLOOKUP(F1313,Tablas!$A$1:$B$3,2,0),"")</f>
        <v>Boleta</v>
      </c>
      <c r="D1313" s="4" t="str">
        <f t="shared" si="63"/>
        <v>Real Plaza - Intercorp - CONTADO / CASH - PE 1776 REAL PLAZA Basado en Entregas 09-0010-0005</v>
      </c>
      <c r="E1313" s="19">
        <v>45400</v>
      </c>
      <c r="F1313" s="20" t="s">
        <v>842</v>
      </c>
      <c r="G1313" s="20" t="s">
        <v>4915</v>
      </c>
      <c r="H1313" s="20" t="s">
        <v>44</v>
      </c>
      <c r="I1313" s="20" t="s">
        <v>45</v>
      </c>
      <c r="J1313" s="20" t="s">
        <v>4916</v>
      </c>
      <c r="K1313" s="20" t="s">
        <v>4917</v>
      </c>
      <c r="L1313" s="20" t="s">
        <v>4918</v>
      </c>
      <c r="M1313" s="20"/>
      <c r="N1313" s="21">
        <v>87.3</v>
      </c>
      <c r="O1313" s="21">
        <v>0</v>
      </c>
      <c r="P1313" s="20"/>
      <c r="Q1313" s="19">
        <v>45400</v>
      </c>
      <c r="R1313" s="20"/>
      <c r="S1313" s="19">
        <v>45400</v>
      </c>
      <c r="T1313" s="20" t="s">
        <v>49</v>
      </c>
      <c r="U1313" s="20">
        <v>947719</v>
      </c>
      <c r="V1313" s="20">
        <v>240001008</v>
      </c>
      <c r="W1313" s="20" t="s">
        <v>847</v>
      </c>
      <c r="X1313" s="20" t="s">
        <v>274</v>
      </c>
      <c r="Y1313" s="20" t="s">
        <v>52</v>
      </c>
      <c r="Z1313" s="20" t="s">
        <v>4919</v>
      </c>
      <c r="AA1313" s="20" t="s">
        <v>689</v>
      </c>
      <c r="AB1313" s="20" t="s">
        <v>167</v>
      </c>
      <c r="AC1313" s="20" t="s">
        <v>167</v>
      </c>
      <c r="AD1313" s="20" t="s">
        <v>56</v>
      </c>
      <c r="AE1313" s="20" t="s">
        <v>4920</v>
      </c>
      <c r="AF1313" t="e">
        <f>VLOOKUP(L1313,Contactos!B:B,1,0)</f>
        <v>#N/A</v>
      </c>
    </row>
    <row r="1314" spans="1:32" ht="63.75" x14ac:dyDescent="0.2">
      <c r="A1314" s="4">
        <f t="shared" si="61"/>
        <v>1312</v>
      </c>
      <c r="B1314" s="4" t="str">
        <f t="shared" si="62"/>
        <v>B010-00018885</v>
      </c>
      <c r="C1314" s="4" t="str">
        <f>IFERROR(VLOOKUP(F1314,Tablas!$A$1:$B$3,2,0),"")</f>
        <v>Boleta</v>
      </c>
      <c r="D1314" s="4" t="str">
        <f t="shared" si="63"/>
        <v>Falabella - CONTADO / CASH - PE 2404 FALABELLA Basado en Entregas 09-0007-00000</v>
      </c>
      <c r="E1314" s="19">
        <v>45429</v>
      </c>
      <c r="F1314" s="20" t="s">
        <v>842</v>
      </c>
      <c r="G1314" s="20" t="s">
        <v>4921</v>
      </c>
      <c r="H1314" s="20" t="s">
        <v>44</v>
      </c>
      <c r="I1314" s="20" t="s">
        <v>45</v>
      </c>
      <c r="J1314" s="20" t="s">
        <v>4922</v>
      </c>
      <c r="K1314" s="20" t="s">
        <v>4923</v>
      </c>
      <c r="L1314" s="20" t="s">
        <v>4924</v>
      </c>
      <c r="M1314" s="20"/>
      <c r="N1314" s="21">
        <v>87.3</v>
      </c>
      <c r="O1314" s="21">
        <v>0</v>
      </c>
      <c r="P1314" s="20"/>
      <c r="Q1314" s="19">
        <v>45429</v>
      </c>
      <c r="R1314" s="20"/>
      <c r="S1314" s="19">
        <v>45429</v>
      </c>
      <c r="T1314" s="20" t="s">
        <v>49</v>
      </c>
      <c r="U1314" s="20">
        <v>966463</v>
      </c>
      <c r="V1314" s="20">
        <v>240001363</v>
      </c>
      <c r="W1314" s="20" t="s">
        <v>847</v>
      </c>
      <c r="X1314" s="20" t="s">
        <v>274</v>
      </c>
      <c r="Y1314" s="20" t="s">
        <v>52</v>
      </c>
      <c r="Z1314" s="20" t="s">
        <v>4925</v>
      </c>
      <c r="AA1314" s="20" t="s">
        <v>4926</v>
      </c>
      <c r="AB1314" s="20" t="s">
        <v>478</v>
      </c>
      <c r="AC1314" s="20" t="s">
        <v>167</v>
      </c>
      <c r="AD1314" s="20" t="s">
        <v>56</v>
      </c>
      <c r="AE1314" s="20" t="s">
        <v>1838</v>
      </c>
      <c r="AF1314" t="e">
        <f>VLOOKUP(L1314,Contactos!B:B,1,0)</f>
        <v>#N/A</v>
      </c>
    </row>
    <row r="1315" spans="1:32" ht="63.75" x14ac:dyDescent="0.2">
      <c r="A1315" s="4">
        <f t="shared" si="61"/>
        <v>1313</v>
      </c>
      <c r="B1315" s="4" t="str">
        <f t="shared" si="62"/>
        <v>B010-00017061</v>
      </c>
      <c r="C1315" s="4" t="str">
        <f>IFERROR(VLOOKUP(F1315,Tablas!$A$1:$B$3,2,0),"")</f>
        <v>Boleta</v>
      </c>
      <c r="D1315" s="4" t="str">
        <f t="shared" si="63"/>
        <v>Falabella - CONTADO / CASH - PE 5358 FALABELLA Basado en Entregas 09-0010-00057</v>
      </c>
      <c r="E1315" s="19">
        <v>45278</v>
      </c>
      <c r="F1315" s="20" t="s">
        <v>842</v>
      </c>
      <c r="G1315" s="20" t="s">
        <v>4927</v>
      </c>
      <c r="H1315" s="20" t="s">
        <v>44</v>
      </c>
      <c r="I1315" s="20" t="s">
        <v>45</v>
      </c>
      <c r="J1315" s="20" t="s">
        <v>4928</v>
      </c>
      <c r="K1315" s="20" t="s">
        <v>4929</v>
      </c>
      <c r="L1315" s="20" t="s">
        <v>4930</v>
      </c>
      <c r="M1315" s="20"/>
      <c r="N1315" s="21">
        <v>87.3</v>
      </c>
      <c r="O1315" s="21">
        <v>0</v>
      </c>
      <c r="P1315" s="20"/>
      <c r="Q1315" s="19">
        <v>45278</v>
      </c>
      <c r="R1315" s="20"/>
      <c r="S1315" s="19">
        <v>45278</v>
      </c>
      <c r="T1315" s="20" t="s">
        <v>49</v>
      </c>
      <c r="U1315" s="20">
        <v>889808</v>
      </c>
      <c r="V1315" s="20">
        <v>230003375</v>
      </c>
      <c r="W1315" s="20" t="s">
        <v>847</v>
      </c>
      <c r="X1315" s="20" t="s">
        <v>274</v>
      </c>
      <c r="Y1315" s="20" t="s">
        <v>52</v>
      </c>
      <c r="Z1315" s="20" t="s">
        <v>4931</v>
      </c>
      <c r="AA1315" s="20" t="s">
        <v>4932</v>
      </c>
      <c r="AB1315" s="20" t="s">
        <v>4163</v>
      </c>
      <c r="AC1315" s="20" t="s">
        <v>167</v>
      </c>
      <c r="AD1315" s="20" t="s">
        <v>56</v>
      </c>
      <c r="AE1315" s="20" t="s">
        <v>1838</v>
      </c>
      <c r="AF1315" t="e">
        <f>VLOOKUP(L1315,Contactos!B:B,1,0)</f>
        <v>#N/A</v>
      </c>
    </row>
    <row r="1316" spans="1:32" ht="63.75" x14ac:dyDescent="0.2">
      <c r="A1316" s="4">
        <f t="shared" si="61"/>
        <v>1314</v>
      </c>
      <c r="B1316" s="4" t="str">
        <f t="shared" si="62"/>
        <v>B010-00017643</v>
      </c>
      <c r="C1316" s="4" t="str">
        <f>IFERROR(VLOOKUP(F1316,Tablas!$A$1:$B$3,2,0),"")</f>
        <v>Boleta</v>
      </c>
      <c r="D1316" s="4" t="str">
        <f t="shared" si="63"/>
        <v>Falabella - CONTADO / CASH - PE 0162 FALABELLA Basado en Entregas 09-0010-00058</v>
      </c>
      <c r="E1316" s="19">
        <v>45306</v>
      </c>
      <c r="F1316" s="20" t="s">
        <v>842</v>
      </c>
      <c r="G1316" s="20" t="s">
        <v>4933</v>
      </c>
      <c r="H1316" s="20" t="s">
        <v>44</v>
      </c>
      <c r="I1316" s="20" t="s">
        <v>45</v>
      </c>
      <c r="J1316" s="20" t="s">
        <v>4934</v>
      </c>
      <c r="K1316" s="20" t="s">
        <v>4935</v>
      </c>
      <c r="L1316" s="20" t="s">
        <v>4936</v>
      </c>
      <c r="M1316" s="20"/>
      <c r="N1316" s="21">
        <v>87.3</v>
      </c>
      <c r="O1316" s="21">
        <v>0</v>
      </c>
      <c r="P1316" s="20"/>
      <c r="Q1316" s="19">
        <v>45306</v>
      </c>
      <c r="R1316" s="20"/>
      <c r="S1316" s="19">
        <v>45306</v>
      </c>
      <c r="T1316" s="20" t="s">
        <v>49</v>
      </c>
      <c r="U1316" s="20">
        <v>904939</v>
      </c>
      <c r="V1316" s="20">
        <v>240000114</v>
      </c>
      <c r="W1316" s="20" t="s">
        <v>847</v>
      </c>
      <c r="X1316" s="20" t="s">
        <v>274</v>
      </c>
      <c r="Y1316" s="20" t="s">
        <v>52</v>
      </c>
      <c r="Z1316" s="20" t="s">
        <v>4937</v>
      </c>
      <c r="AA1316" s="20" t="s">
        <v>4938</v>
      </c>
      <c r="AB1316" s="20" t="s">
        <v>544</v>
      </c>
      <c r="AC1316" s="20" t="s">
        <v>167</v>
      </c>
      <c r="AD1316" s="20" t="s">
        <v>56</v>
      </c>
      <c r="AE1316" s="20" t="s">
        <v>1838</v>
      </c>
      <c r="AF1316" t="e">
        <f>VLOOKUP(L1316,Contactos!B:B,1,0)</f>
        <v>#N/A</v>
      </c>
    </row>
    <row r="1317" spans="1:32" ht="63.75" x14ac:dyDescent="0.2">
      <c r="A1317" s="4">
        <f t="shared" si="61"/>
        <v>1315</v>
      </c>
      <c r="B1317" s="4" t="str">
        <f t="shared" si="62"/>
        <v>B010-00019237</v>
      </c>
      <c r="C1317" s="4" t="str">
        <f>IFERROR(VLOOKUP(F1317,Tablas!$A$1:$B$3,2,0),"")</f>
        <v>Boleta</v>
      </c>
      <c r="D1317" s="4" t="str">
        <f t="shared" si="63"/>
        <v>Falabella - CONTADO / CASH - PE 2852 FALABELLA Basado en Entregas 09-0007-00000</v>
      </c>
      <c r="E1317" s="19">
        <v>45454</v>
      </c>
      <c r="F1317" s="20" t="s">
        <v>842</v>
      </c>
      <c r="G1317" s="20" t="s">
        <v>4939</v>
      </c>
      <c r="H1317" s="20" t="s">
        <v>44</v>
      </c>
      <c r="I1317" s="20" t="s">
        <v>45</v>
      </c>
      <c r="J1317" s="20" t="s">
        <v>4906</v>
      </c>
      <c r="K1317" s="20" t="s">
        <v>4907</v>
      </c>
      <c r="L1317" s="20" t="s">
        <v>4908</v>
      </c>
      <c r="M1317" s="20"/>
      <c r="N1317" s="21">
        <v>87.3</v>
      </c>
      <c r="O1317" s="21">
        <v>0</v>
      </c>
      <c r="P1317" s="20"/>
      <c r="Q1317" s="19">
        <v>45454</v>
      </c>
      <c r="R1317" s="20"/>
      <c r="S1317" s="19">
        <v>45454</v>
      </c>
      <c r="T1317" s="20" t="s">
        <v>49</v>
      </c>
      <c r="U1317" s="20">
        <v>979804</v>
      </c>
      <c r="V1317" s="20">
        <v>240001772</v>
      </c>
      <c r="W1317" s="20" t="s">
        <v>847</v>
      </c>
      <c r="X1317" s="20" t="s">
        <v>274</v>
      </c>
      <c r="Y1317" s="20" t="s">
        <v>52</v>
      </c>
      <c r="Z1317" s="20" t="s">
        <v>4940</v>
      </c>
      <c r="AA1317" s="20" t="s">
        <v>689</v>
      </c>
      <c r="AB1317" s="20" t="s">
        <v>167</v>
      </c>
      <c r="AC1317" s="20" t="s">
        <v>167</v>
      </c>
      <c r="AD1317" s="20" t="s">
        <v>56</v>
      </c>
      <c r="AE1317" s="20" t="s">
        <v>1838</v>
      </c>
      <c r="AF1317" t="e">
        <f>VLOOKUP(L1317,Contactos!B:B,1,0)</f>
        <v>#N/A</v>
      </c>
    </row>
    <row r="1318" spans="1:32" ht="51" x14ac:dyDescent="0.2">
      <c r="A1318" s="4">
        <f t="shared" si="61"/>
        <v>1316</v>
      </c>
      <c r="B1318" s="4" t="str">
        <f t="shared" si="62"/>
        <v>B010-00018916</v>
      </c>
      <c r="C1318" s="4" t="str">
        <f>IFERROR(VLOOKUP(F1318,Tablas!$A$1:$B$3,2,0),"")</f>
        <v>Boleta</v>
      </c>
      <c r="D1318" s="4" t="str">
        <f t="shared" si="63"/>
        <v>Ripley - CONTADO / CASH - PE 2461 RIPLEY Basado en Entregas 09-0007-00000480</v>
      </c>
      <c r="E1318" s="19">
        <v>45433</v>
      </c>
      <c r="F1318" s="20" t="s">
        <v>842</v>
      </c>
      <c r="G1318" s="20" t="s">
        <v>4941</v>
      </c>
      <c r="H1318" s="20" t="s">
        <v>44</v>
      </c>
      <c r="I1318" s="20" t="s">
        <v>45</v>
      </c>
      <c r="J1318" s="20" t="s">
        <v>4525</v>
      </c>
      <c r="K1318" s="20" t="s">
        <v>4526</v>
      </c>
      <c r="L1318" s="20" t="s">
        <v>4527</v>
      </c>
      <c r="M1318" s="20"/>
      <c r="N1318" s="21">
        <v>87.48</v>
      </c>
      <c r="O1318" s="21">
        <v>0</v>
      </c>
      <c r="P1318" s="20"/>
      <c r="Q1318" s="19">
        <v>45433</v>
      </c>
      <c r="R1318" s="20"/>
      <c r="S1318" s="19">
        <v>45433</v>
      </c>
      <c r="T1318" s="20" t="s">
        <v>49</v>
      </c>
      <c r="U1318" s="20">
        <v>968077</v>
      </c>
      <c r="V1318" s="20">
        <v>240001394</v>
      </c>
      <c r="W1318" s="20" t="s">
        <v>847</v>
      </c>
      <c r="X1318" s="20" t="s">
        <v>274</v>
      </c>
      <c r="Y1318" s="20" t="s">
        <v>52</v>
      </c>
      <c r="Z1318" s="20" t="s">
        <v>4942</v>
      </c>
      <c r="AA1318" s="20" t="s">
        <v>808</v>
      </c>
      <c r="AB1318" s="20" t="s">
        <v>54</v>
      </c>
      <c r="AC1318" s="20" t="s">
        <v>167</v>
      </c>
      <c r="AD1318" s="20" t="s">
        <v>56</v>
      </c>
      <c r="AE1318" s="20" t="s">
        <v>2574</v>
      </c>
      <c r="AF1318" t="e">
        <f>VLOOKUP(L1318,Contactos!B:B,1,0)</f>
        <v>#N/A</v>
      </c>
    </row>
    <row r="1319" spans="1:32" ht="25.5" x14ac:dyDescent="0.2">
      <c r="A1319" s="4">
        <f t="shared" si="61"/>
        <v>1317</v>
      </c>
      <c r="B1319" s="4" t="str">
        <f t="shared" si="62"/>
        <v/>
      </c>
      <c r="C1319" s="4" t="str">
        <f>IFERROR(VLOOKUP(F1319,Tablas!$A$1:$B$3,2,0),"")</f>
        <v/>
      </c>
      <c r="D1319" s="4" t="str">
        <f t="shared" si="63"/>
        <v xml:space="preserve"> - CONTADO ADELANTADO / CASH IN ADVANCE - Dif. en cambio</v>
      </c>
      <c r="E1319" s="19">
        <v>44985</v>
      </c>
      <c r="F1319" s="20" t="s">
        <v>27</v>
      </c>
      <c r="G1319" s="20"/>
      <c r="H1319" s="20" t="s">
        <v>80</v>
      </c>
      <c r="I1319" s="20" t="s">
        <v>81</v>
      </c>
      <c r="J1319" s="20" t="s">
        <v>272</v>
      </c>
      <c r="K1319" s="20" t="s">
        <v>272</v>
      </c>
      <c r="L1319" s="20" t="s">
        <v>273</v>
      </c>
      <c r="M1319" s="20" t="s">
        <v>33</v>
      </c>
      <c r="N1319" s="21">
        <v>87.53</v>
      </c>
      <c r="O1319" s="21">
        <v>0</v>
      </c>
      <c r="P1319" s="20"/>
      <c r="Q1319" s="19">
        <v>44985</v>
      </c>
      <c r="R1319" s="20"/>
      <c r="S1319" s="20"/>
      <c r="T1319" s="20" t="s">
        <v>70</v>
      </c>
      <c r="U1319" s="20">
        <v>783098</v>
      </c>
      <c r="V1319" s="20">
        <v>230008731</v>
      </c>
      <c r="W1319" s="20" t="s">
        <v>50</v>
      </c>
      <c r="X1319" s="20" t="s">
        <v>841</v>
      </c>
      <c r="Y1319" s="20" t="s">
        <v>37</v>
      </c>
      <c r="Z1319" s="20" t="s">
        <v>63</v>
      </c>
      <c r="AA1319" s="20" t="s">
        <v>276</v>
      </c>
      <c r="AB1319" s="20" t="s">
        <v>277</v>
      </c>
      <c r="AC1319" s="20"/>
      <c r="AD1319" s="20" t="s">
        <v>278</v>
      </c>
      <c r="AE1319" s="20"/>
      <c r="AF1319" t="str">
        <f>VLOOKUP(L1319,Contactos!B:B,1,0)</f>
        <v>SADIN INTERNATIONAL TRADING CO. L.L.C.</v>
      </c>
    </row>
    <row r="1320" spans="1:32" ht="25.5" x14ac:dyDescent="0.2">
      <c r="A1320" s="4">
        <f t="shared" si="61"/>
        <v>1318</v>
      </c>
      <c r="B1320" s="4" t="str">
        <f t="shared" si="62"/>
        <v/>
      </c>
      <c r="C1320" s="4" t="str">
        <f>IFERROR(VLOOKUP(F1320,Tablas!$A$1:$B$3,2,0),"")</f>
        <v/>
      </c>
      <c r="D1320" s="4" t="str">
        <f t="shared" si="63"/>
        <v xml:space="preserve"> - CONTADO ADELANTADO / CASH IN ADVANCE - Dif. en cambio ACTIVO</v>
      </c>
      <c r="E1320" s="19">
        <v>44926</v>
      </c>
      <c r="F1320" s="20" t="s">
        <v>27</v>
      </c>
      <c r="G1320" s="20"/>
      <c r="H1320" s="20" t="s">
        <v>80</v>
      </c>
      <c r="I1320" s="20" t="s">
        <v>81</v>
      </c>
      <c r="J1320" s="20" t="s">
        <v>272</v>
      </c>
      <c r="K1320" s="20" t="s">
        <v>272</v>
      </c>
      <c r="L1320" s="20" t="s">
        <v>273</v>
      </c>
      <c r="M1320" s="20" t="s">
        <v>33</v>
      </c>
      <c r="N1320" s="21">
        <v>87.54</v>
      </c>
      <c r="O1320" s="21">
        <v>0</v>
      </c>
      <c r="P1320" s="20"/>
      <c r="Q1320" s="19">
        <v>44926</v>
      </c>
      <c r="R1320" s="20"/>
      <c r="S1320" s="20"/>
      <c r="T1320" s="20" t="s">
        <v>70</v>
      </c>
      <c r="U1320" s="20">
        <v>748465</v>
      </c>
      <c r="V1320" s="20">
        <v>220046579</v>
      </c>
      <c r="W1320" s="20" t="s">
        <v>50</v>
      </c>
      <c r="X1320" s="20" t="s">
        <v>841</v>
      </c>
      <c r="Y1320" s="20" t="s">
        <v>37</v>
      </c>
      <c r="Z1320" s="20" t="s">
        <v>555</v>
      </c>
      <c r="AA1320" s="20" t="s">
        <v>276</v>
      </c>
      <c r="AB1320" s="20" t="s">
        <v>277</v>
      </c>
      <c r="AC1320" s="20"/>
      <c r="AD1320" s="20" t="s">
        <v>278</v>
      </c>
      <c r="AE1320" s="20"/>
      <c r="AF1320" t="str">
        <f>VLOOKUP(L1320,Contactos!B:B,1,0)</f>
        <v>SADIN INTERNATIONAL TRADING CO. L.L.C.</v>
      </c>
    </row>
    <row r="1321" spans="1:32" ht="51" x14ac:dyDescent="0.2">
      <c r="A1321" s="4">
        <f t="shared" si="61"/>
        <v>1319</v>
      </c>
      <c r="B1321" s="4" t="str">
        <f t="shared" si="62"/>
        <v>B010-00018536</v>
      </c>
      <c r="C1321" s="4" t="str">
        <f>IFERROR(VLOOKUP(F1321,Tablas!$A$1:$B$3,2,0),"")</f>
        <v>Boleta</v>
      </c>
      <c r="D1321" s="4" t="str">
        <f t="shared" si="63"/>
        <v>Plaza Vea - Intercorp - CONTADO / CASH - PE 1777 PLAZA VEA Basado en Entregas 09-0010-00059</v>
      </c>
      <c r="E1321" s="19">
        <v>45400</v>
      </c>
      <c r="F1321" s="20" t="s">
        <v>842</v>
      </c>
      <c r="G1321" s="20" t="s">
        <v>4943</v>
      </c>
      <c r="H1321" s="20" t="s">
        <v>44</v>
      </c>
      <c r="I1321" s="20" t="s">
        <v>45</v>
      </c>
      <c r="J1321" s="20" t="s">
        <v>4944</v>
      </c>
      <c r="K1321" s="20" t="s">
        <v>4945</v>
      </c>
      <c r="L1321" s="20" t="s">
        <v>4946</v>
      </c>
      <c r="M1321" s="20"/>
      <c r="N1321" s="21">
        <v>87.97</v>
      </c>
      <c r="O1321" s="21">
        <v>0</v>
      </c>
      <c r="P1321" s="20"/>
      <c r="Q1321" s="19">
        <v>45400</v>
      </c>
      <c r="R1321" s="20"/>
      <c r="S1321" s="19">
        <v>45400</v>
      </c>
      <c r="T1321" s="20" t="s">
        <v>49</v>
      </c>
      <c r="U1321" s="20">
        <v>947840</v>
      </c>
      <c r="V1321" s="20">
        <v>240001012</v>
      </c>
      <c r="W1321" s="20" t="s">
        <v>847</v>
      </c>
      <c r="X1321" s="20" t="s">
        <v>274</v>
      </c>
      <c r="Y1321" s="20" t="s">
        <v>52</v>
      </c>
      <c r="Z1321" s="20" t="s">
        <v>4947</v>
      </c>
      <c r="AA1321" s="20" t="s">
        <v>689</v>
      </c>
      <c r="AB1321" s="20" t="s">
        <v>167</v>
      </c>
      <c r="AC1321" s="20" t="s">
        <v>167</v>
      </c>
      <c r="AD1321" s="20" t="s">
        <v>56</v>
      </c>
      <c r="AE1321" s="20" t="s">
        <v>2494</v>
      </c>
      <c r="AF1321" t="e">
        <f>VLOOKUP(L1321,Contactos!B:B,1,0)</f>
        <v>#N/A</v>
      </c>
    </row>
    <row r="1322" spans="1:32" ht="63.75" x14ac:dyDescent="0.2">
      <c r="A1322" s="4">
        <f t="shared" si="61"/>
        <v>1320</v>
      </c>
      <c r="B1322" s="4" t="str">
        <f t="shared" si="62"/>
        <v>B010-00020311</v>
      </c>
      <c r="C1322" s="4" t="str">
        <f>IFERROR(VLOOKUP(F1322,Tablas!$A$1:$B$3,2,0),"")</f>
        <v>Boleta</v>
      </c>
      <c r="D1322" s="4" t="str">
        <f t="shared" si="63"/>
        <v>Ripley - CONTADO / CASH - PE 4651 RIPLEY n.º 6795263201-A Basado en Entregas</v>
      </c>
      <c r="E1322" s="19">
        <v>45540</v>
      </c>
      <c r="F1322" s="20" t="s">
        <v>842</v>
      </c>
      <c r="G1322" s="20" t="s">
        <v>4948</v>
      </c>
      <c r="H1322" s="20" t="s">
        <v>44</v>
      </c>
      <c r="I1322" s="20" t="s">
        <v>45</v>
      </c>
      <c r="J1322" s="20" t="s">
        <v>4949</v>
      </c>
      <c r="K1322" s="20" t="s">
        <v>4950</v>
      </c>
      <c r="L1322" s="20" t="s">
        <v>4951</v>
      </c>
      <c r="M1322" s="20"/>
      <c r="N1322" s="21">
        <v>88.41</v>
      </c>
      <c r="O1322" s="21">
        <v>0</v>
      </c>
      <c r="P1322" s="20"/>
      <c r="Q1322" s="19">
        <v>45540</v>
      </c>
      <c r="R1322" s="20"/>
      <c r="S1322" s="19">
        <v>45540</v>
      </c>
      <c r="T1322" s="20" t="s">
        <v>49</v>
      </c>
      <c r="U1322" s="20">
        <v>1019676</v>
      </c>
      <c r="V1322" s="20">
        <v>240002848</v>
      </c>
      <c r="W1322" s="20" t="s">
        <v>847</v>
      </c>
      <c r="X1322" s="20" t="s">
        <v>274</v>
      </c>
      <c r="Y1322" s="20" t="s">
        <v>52</v>
      </c>
      <c r="Z1322" s="20" t="s">
        <v>4952</v>
      </c>
      <c r="AA1322" s="20" t="s">
        <v>372</v>
      </c>
      <c r="AB1322" s="20" t="s">
        <v>54</v>
      </c>
      <c r="AC1322" s="20" t="s">
        <v>167</v>
      </c>
      <c r="AD1322" s="20" t="s">
        <v>56</v>
      </c>
      <c r="AE1322" s="20" t="s">
        <v>2574</v>
      </c>
      <c r="AF1322" t="e">
        <f>VLOOKUP(L1322,Contactos!B:B,1,0)</f>
        <v>#N/A</v>
      </c>
    </row>
    <row r="1323" spans="1:32" ht="63.75" x14ac:dyDescent="0.2">
      <c r="A1323" s="4">
        <f t="shared" si="61"/>
        <v>1321</v>
      </c>
      <c r="B1323" s="4" t="str">
        <f t="shared" si="62"/>
        <v>B010-00018426</v>
      </c>
      <c r="C1323" s="4" t="str">
        <f>IFERROR(VLOOKUP(F1323,Tablas!$A$1:$B$3,2,0),"")</f>
        <v>Boleta</v>
      </c>
      <c r="D1323" s="4" t="str">
        <f t="shared" si="63"/>
        <v>Ecom - CONTADO / CASH - PE 1571 TEL: 934463964 Basado en Pedidos de client</v>
      </c>
      <c r="E1323" s="19">
        <v>45390</v>
      </c>
      <c r="F1323" s="20" t="s">
        <v>842</v>
      </c>
      <c r="G1323" s="20" t="s">
        <v>4953</v>
      </c>
      <c r="H1323" s="20" t="s">
        <v>44</v>
      </c>
      <c r="I1323" s="20" t="s">
        <v>45</v>
      </c>
      <c r="J1323" s="20" t="s">
        <v>4954</v>
      </c>
      <c r="K1323" s="20" t="s">
        <v>4955</v>
      </c>
      <c r="L1323" s="20" t="s">
        <v>4956</v>
      </c>
      <c r="M1323" s="20"/>
      <c r="N1323" s="21">
        <v>88.5</v>
      </c>
      <c r="O1323" s="21">
        <v>0</v>
      </c>
      <c r="P1323" s="20"/>
      <c r="Q1323" s="19">
        <v>45390</v>
      </c>
      <c r="R1323" s="20"/>
      <c r="S1323" s="19">
        <v>45390</v>
      </c>
      <c r="T1323" s="20" t="s">
        <v>49</v>
      </c>
      <c r="U1323" s="20">
        <v>943098</v>
      </c>
      <c r="V1323" s="20">
        <v>240000902</v>
      </c>
      <c r="W1323" s="20" t="s">
        <v>847</v>
      </c>
      <c r="X1323" s="20" t="s">
        <v>305</v>
      </c>
      <c r="Y1323" s="20" t="s">
        <v>52</v>
      </c>
      <c r="Z1323" s="20" t="s">
        <v>4957</v>
      </c>
      <c r="AA1323" s="20" t="s">
        <v>4958</v>
      </c>
      <c r="AB1323" s="20" t="s">
        <v>990</v>
      </c>
      <c r="AC1323" s="20" t="s">
        <v>991</v>
      </c>
      <c r="AD1323" s="20" t="s">
        <v>56</v>
      </c>
      <c r="AE1323" s="20" t="s">
        <v>864</v>
      </c>
      <c r="AF1323" t="e">
        <f>VLOOKUP(L1323,Contactos!B:B,1,0)</f>
        <v>#N/A</v>
      </c>
    </row>
    <row r="1324" spans="1:32" ht="63.75" x14ac:dyDescent="0.2">
      <c r="A1324" s="4">
        <f t="shared" si="61"/>
        <v>1322</v>
      </c>
      <c r="B1324" s="4" t="str">
        <f t="shared" si="62"/>
        <v>B010-00018456</v>
      </c>
      <c r="C1324" s="4" t="str">
        <f>IFERROR(VLOOKUP(F1324,Tablas!$A$1:$B$3,2,0),"")</f>
        <v>Boleta</v>
      </c>
      <c r="D1324" s="4" t="str">
        <f t="shared" si="63"/>
        <v>Ecom - CONTADO / CASH - PE 1635 TEL: 991306107 Basado en Entregas 09-0010-</v>
      </c>
      <c r="E1324" s="19">
        <v>45393</v>
      </c>
      <c r="F1324" s="20" t="s">
        <v>842</v>
      </c>
      <c r="G1324" s="20" t="s">
        <v>4959</v>
      </c>
      <c r="H1324" s="20" t="s">
        <v>44</v>
      </c>
      <c r="I1324" s="20" t="s">
        <v>45</v>
      </c>
      <c r="J1324" s="20" t="s">
        <v>4960</v>
      </c>
      <c r="K1324" s="20" t="s">
        <v>4961</v>
      </c>
      <c r="L1324" s="20" t="s">
        <v>4962</v>
      </c>
      <c r="M1324" s="20"/>
      <c r="N1324" s="21">
        <v>89</v>
      </c>
      <c r="O1324" s="21">
        <v>0</v>
      </c>
      <c r="P1324" s="20"/>
      <c r="Q1324" s="19">
        <v>45393</v>
      </c>
      <c r="R1324" s="20"/>
      <c r="S1324" s="19">
        <v>45393</v>
      </c>
      <c r="T1324" s="20" t="s">
        <v>49</v>
      </c>
      <c r="U1324" s="20">
        <v>944927</v>
      </c>
      <c r="V1324" s="20">
        <v>240000932</v>
      </c>
      <c r="W1324" s="20" t="s">
        <v>847</v>
      </c>
      <c r="X1324" s="20" t="s">
        <v>305</v>
      </c>
      <c r="Y1324" s="20" t="s">
        <v>52</v>
      </c>
      <c r="Z1324" s="20" t="s">
        <v>4963</v>
      </c>
      <c r="AA1324" s="20" t="s">
        <v>4964</v>
      </c>
      <c r="AB1324" s="20" t="s">
        <v>1786</v>
      </c>
      <c r="AC1324" s="20" t="s">
        <v>689</v>
      </c>
      <c r="AD1324" s="20" t="s">
        <v>56</v>
      </c>
      <c r="AE1324" s="20" t="s">
        <v>864</v>
      </c>
      <c r="AF1324" t="e">
        <f>VLOOKUP(L1324,Contactos!B:B,1,0)</f>
        <v>#N/A</v>
      </c>
    </row>
    <row r="1325" spans="1:32" ht="63.75" x14ac:dyDescent="0.2">
      <c r="A1325" s="4">
        <f t="shared" si="61"/>
        <v>1323</v>
      </c>
      <c r="B1325" s="4" t="str">
        <f t="shared" si="62"/>
        <v>B010-00016934</v>
      </c>
      <c r="C1325" s="4" t="str">
        <f>IFERROR(VLOOKUP(F1325,Tablas!$A$1:$B$3,2,0),"")</f>
        <v>Boleta</v>
      </c>
      <c r="D1325" s="4" t="str">
        <f t="shared" si="63"/>
        <v>Falabella - CONTADO / CASH - PE 5070 FALABELLA Basado en Entregas 09-0010-00057</v>
      </c>
      <c r="E1325" s="19">
        <v>45260</v>
      </c>
      <c r="F1325" s="20" t="s">
        <v>842</v>
      </c>
      <c r="G1325" s="20" t="s">
        <v>4965</v>
      </c>
      <c r="H1325" s="20" t="s">
        <v>44</v>
      </c>
      <c r="I1325" s="20" t="s">
        <v>45</v>
      </c>
      <c r="J1325" s="20" t="s">
        <v>4966</v>
      </c>
      <c r="K1325" s="20" t="s">
        <v>4967</v>
      </c>
      <c r="L1325" s="20" t="s">
        <v>4968</v>
      </c>
      <c r="M1325" s="20"/>
      <c r="N1325" s="21">
        <v>89.7</v>
      </c>
      <c r="O1325" s="21">
        <v>0</v>
      </c>
      <c r="P1325" s="20"/>
      <c r="Q1325" s="19">
        <v>45260</v>
      </c>
      <c r="R1325" s="20"/>
      <c r="S1325" s="19">
        <v>45260</v>
      </c>
      <c r="T1325" s="20" t="s">
        <v>49</v>
      </c>
      <c r="U1325" s="20">
        <v>883426</v>
      </c>
      <c r="V1325" s="20">
        <v>230003248</v>
      </c>
      <c r="W1325" s="20" t="s">
        <v>847</v>
      </c>
      <c r="X1325" s="20" t="s">
        <v>274</v>
      </c>
      <c r="Y1325" s="20" t="s">
        <v>52</v>
      </c>
      <c r="Z1325" s="20" t="s">
        <v>4969</v>
      </c>
      <c r="AA1325" s="20" t="s">
        <v>4970</v>
      </c>
      <c r="AB1325" s="20" t="s">
        <v>544</v>
      </c>
      <c r="AC1325" s="20" t="s">
        <v>167</v>
      </c>
      <c r="AD1325" s="20" t="s">
        <v>56</v>
      </c>
      <c r="AE1325" s="20" t="s">
        <v>1838</v>
      </c>
      <c r="AF1325" t="e">
        <f>VLOOKUP(L1325,Contactos!B:B,1,0)</f>
        <v>#N/A</v>
      </c>
    </row>
    <row r="1326" spans="1:32" ht="63.75" x14ac:dyDescent="0.2">
      <c r="A1326" s="4">
        <f t="shared" si="61"/>
        <v>1324</v>
      </c>
      <c r="B1326" s="4" t="str">
        <f t="shared" si="62"/>
        <v>B010-00016740</v>
      </c>
      <c r="C1326" s="4" t="str">
        <f>IFERROR(VLOOKUP(F1326,Tablas!$A$1:$B$3,2,0),"")</f>
        <v>Boleta</v>
      </c>
      <c r="D1326" s="4" t="str">
        <f t="shared" si="63"/>
        <v>Falabella - CONTADO / CASH - PE 4774 FALABELLA Basado en Entregas 09-0010-00057</v>
      </c>
      <c r="E1326" s="19">
        <v>45245</v>
      </c>
      <c r="F1326" s="20" t="s">
        <v>842</v>
      </c>
      <c r="G1326" s="20" t="s">
        <v>4971</v>
      </c>
      <c r="H1326" s="20" t="s">
        <v>44</v>
      </c>
      <c r="I1326" s="20" t="s">
        <v>45</v>
      </c>
      <c r="J1326" s="20" t="s">
        <v>4972</v>
      </c>
      <c r="K1326" s="20" t="s">
        <v>4973</v>
      </c>
      <c r="L1326" s="20" t="s">
        <v>4974</v>
      </c>
      <c r="M1326" s="20"/>
      <c r="N1326" s="21">
        <v>89.7</v>
      </c>
      <c r="O1326" s="21">
        <v>0</v>
      </c>
      <c r="P1326" s="20"/>
      <c r="Q1326" s="19">
        <v>45245</v>
      </c>
      <c r="R1326" s="20"/>
      <c r="S1326" s="19">
        <v>45245</v>
      </c>
      <c r="T1326" s="20" t="s">
        <v>49</v>
      </c>
      <c r="U1326" s="20">
        <v>874165</v>
      </c>
      <c r="V1326" s="20">
        <v>230003054</v>
      </c>
      <c r="W1326" s="20" t="s">
        <v>847</v>
      </c>
      <c r="X1326" s="20" t="s">
        <v>274</v>
      </c>
      <c r="Y1326" s="20" t="s">
        <v>52</v>
      </c>
      <c r="Z1326" s="20" t="s">
        <v>4975</v>
      </c>
      <c r="AA1326" s="20" t="s">
        <v>4976</v>
      </c>
      <c r="AB1326" s="20" t="s">
        <v>789</v>
      </c>
      <c r="AC1326" s="20" t="s">
        <v>167</v>
      </c>
      <c r="AD1326" s="20" t="s">
        <v>56</v>
      </c>
      <c r="AE1326" s="20" t="s">
        <v>1838</v>
      </c>
      <c r="AF1326" t="e">
        <f>VLOOKUP(L1326,Contactos!B:B,1,0)</f>
        <v>#N/A</v>
      </c>
    </row>
    <row r="1327" spans="1:32" ht="63.75" x14ac:dyDescent="0.2">
      <c r="A1327" s="4">
        <f t="shared" si="61"/>
        <v>1325</v>
      </c>
      <c r="B1327" s="4" t="str">
        <f t="shared" si="62"/>
        <v>B010-00019655</v>
      </c>
      <c r="C1327" s="4" t="str">
        <f>IFERROR(VLOOKUP(F1327,Tablas!$A$1:$B$3,2,0),"")</f>
        <v>Boleta</v>
      </c>
      <c r="D1327" s="4" t="str">
        <f t="shared" si="63"/>
        <v>Ripley - CONTADO / CASH - PE 3679 RIPLEY n.º 6750838901-A Basado en Entregas</v>
      </c>
      <c r="E1327" s="19">
        <v>45497</v>
      </c>
      <c r="F1327" s="20" t="s">
        <v>842</v>
      </c>
      <c r="G1327" s="20" t="s">
        <v>4977</v>
      </c>
      <c r="H1327" s="20" t="s">
        <v>44</v>
      </c>
      <c r="I1327" s="20" t="s">
        <v>45</v>
      </c>
      <c r="J1327" s="20" t="s">
        <v>4978</v>
      </c>
      <c r="K1327" s="20" t="s">
        <v>4979</v>
      </c>
      <c r="L1327" s="20" t="s">
        <v>4980</v>
      </c>
      <c r="M1327" s="20"/>
      <c r="N1327" s="21">
        <v>90</v>
      </c>
      <c r="O1327" s="21">
        <v>0</v>
      </c>
      <c r="P1327" s="20"/>
      <c r="Q1327" s="19">
        <v>45497</v>
      </c>
      <c r="R1327" s="20"/>
      <c r="S1327" s="19">
        <v>45497</v>
      </c>
      <c r="T1327" s="20" t="s">
        <v>49</v>
      </c>
      <c r="U1327" s="20">
        <v>998050</v>
      </c>
      <c r="V1327" s="20">
        <v>240002190</v>
      </c>
      <c r="W1327" s="20" t="s">
        <v>847</v>
      </c>
      <c r="X1327" s="20" t="s">
        <v>274</v>
      </c>
      <c r="Y1327" s="20" t="s">
        <v>52</v>
      </c>
      <c r="Z1327" s="20" t="s">
        <v>4981</v>
      </c>
      <c r="AA1327" s="20" t="s">
        <v>372</v>
      </c>
      <c r="AB1327" s="20" t="s">
        <v>54</v>
      </c>
      <c r="AC1327" s="20" t="s">
        <v>167</v>
      </c>
      <c r="AD1327" s="20" t="s">
        <v>56</v>
      </c>
      <c r="AE1327" s="20" t="s">
        <v>2574</v>
      </c>
      <c r="AF1327" t="e">
        <f>VLOOKUP(L1327,Contactos!B:B,1,0)</f>
        <v>#N/A</v>
      </c>
    </row>
    <row r="1328" spans="1:32" ht="63.75" x14ac:dyDescent="0.2">
      <c r="A1328" s="4">
        <f t="shared" si="61"/>
        <v>1326</v>
      </c>
      <c r="B1328" s="4" t="str">
        <f t="shared" si="62"/>
        <v>B010-00020562</v>
      </c>
      <c r="C1328" s="4" t="str">
        <f>IFERROR(VLOOKUP(F1328,Tablas!$A$1:$B$3,2,0),"")</f>
        <v>Boleta</v>
      </c>
      <c r="D1328" s="4" t="str">
        <f t="shared" si="63"/>
        <v>Falabella - CONTADO / CASH - PE 5170 FALABELLA No 2584792711 Basado en Entregas</v>
      </c>
      <c r="E1328" s="19">
        <v>45565</v>
      </c>
      <c r="F1328" s="20" t="s">
        <v>842</v>
      </c>
      <c r="G1328" s="20" t="s">
        <v>4982</v>
      </c>
      <c r="H1328" s="20" t="s">
        <v>44</v>
      </c>
      <c r="I1328" s="20" t="s">
        <v>45</v>
      </c>
      <c r="J1328" s="20" t="s">
        <v>4983</v>
      </c>
      <c r="K1328" s="20" t="s">
        <v>4984</v>
      </c>
      <c r="L1328" s="20" t="s">
        <v>4985</v>
      </c>
      <c r="M1328" s="20"/>
      <c r="N1328" s="21">
        <v>90.9</v>
      </c>
      <c r="O1328" s="21">
        <v>0</v>
      </c>
      <c r="P1328" s="20"/>
      <c r="Q1328" s="19">
        <v>45565</v>
      </c>
      <c r="R1328" s="20"/>
      <c r="S1328" s="19">
        <v>45565</v>
      </c>
      <c r="T1328" s="20" t="s">
        <v>49</v>
      </c>
      <c r="U1328" s="20">
        <v>1032386</v>
      </c>
      <c r="V1328" s="20">
        <v>240003099</v>
      </c>
      <c r="W1328" s="20" t="s">
        <v>847</v>
      </c>
      <c r="X1328" s="20" t="s">
        <v>274</v>
      </c>
      <c r="Y1328" s="20" t="s">
        <v>52</v>
      </c>
      <c r="Z1328" s="20" t="s">
        <v>4986</v>
      </c>
      <c r="AA1328" s="20" t="s">
        <v>372</v>
      </c>
      <c r="AB1328" s="20" t="s">
        <v>54</v>
      </c>
      <c r="AC1328" s="20" t="s">
        <v>167</v>
      </c>
      <c r="AD1328" s="20" t="s">
        <v>56</v>
      </c>
      <c r="AE1328" s="20" t="s">
        <v>1838</v>
      </c>
      <c r="AF1328" t="e">
        <f>VLOOKUP(L1328,Contactos!B:B,1,0)</f>
        <v>#N/A</v>
      </c>
    </row>
    <row r="1329" spans="1:32" ht="63.75" x14ac:dyDescent="0.2">
      <c r="A1329" s="4">
        <f t="shared" si="61"/>
        <v>1327</v>
      </c>
      <c r="B1329" s="4" t="str">
        <f t="shared" si="62"/>
        <v>B010-00020554</v>
      </c>
      <c r="C1329" s="4" t="str">
        <f>IFERROR(VLOOKUP(F1329,Tablas!$A$1:$B$3,2,0),"")</f>
        <v>Boleta</v>
      </c>
      <c r="D1329" s="4" t="str">
        <f t="shared" si="63"/>
        <v>Falabella - CONTADO / CASH - PE 5163 FALABELLA No 2585331359 Basado en Entregas</v>
      </c>
      <c r="E1329" s="19">
        <v>45565</v>
      </c>
      <c r="F1329" s="20" t="s">
        <v>842</v>
      </c>
      <c r="G1329" s="20" t="s">
        <v>4987</v>
      </c>
      <c r="H1329" s="20" t="s">
        <v>44</v>
      </c>
      <c r="I1329" s="20" t="s">
        <v>45</v>
      </c>
      <c r="J1329" s="20" t="s">
        <v>4988</v>
      </c>
      <c r="K1329" s="20" t="s">
        <v>4989</v>
      </c>
      <c r="L1329" s="20" t="s">
        <v>4990</v>
      </c>
      <c r="M1329" s="20"/>
      <c r="N1329" s="21">
        <v>90.9</v>
      </c>
      <c r="O1329" s="21">
        <v>0</v>
      </c>
      <c r="P1329" s="20"/>
      <c r="Q1329" s="19">
        <v>45565</v>
      </c>
      <c r="R1329" s="20"/>
      <c r="S1329" s="19">
        <v>45565</v>
      </c>
      <c r="T1329" s="20" t="s">
        <v>49</v>
      </c>
      <c r="U1329" s="20">
        <v>1032335</v>
      </c>
      <c r="V1329" s="20">
        <v>240003091</v>
      </c>
      <c r="W1329" s="20" t="s">
        <v>847</v>
      </c>
      <c r="X1329" s="20" t="s">
        <v>274</v>
      </c>
      <c r="Y1329" s="20" t="s">
        <v>52</v>
      </c>
      <c r="Z1329" s="20" t="s">
        <v>4991</v>
      </c>
      <c r="AA1329" s="20" t="s">
        <v>372</v>
      </c>
      <c r="AB1329" s="20" t="s">
        <v>54</v>
      </c>
      <c r="AC1329" s="20" t="s">
        <v>167</v>
      </c>
      <c r="AD1329" s="20" t="s">
        <v>56</v>
      </c>
      <c r="AE1329" s="20" t="s">
        <v>1838</v>
      </c>
      <c r="AF1329" t="e">
        <f>VLOOKUP(L1329,Contactos!B:B,1,0)</f>
        <v>#N/A</v>
      </c>
    </row>
    <row r="1330" spans="1:32" ht="63.75" x14ac:dyDescent="0.2">
      <c r="A1330" s="4">
        <f t="shared" si="61"/>
        <v>1328</v>
      </c>
      <c r="B1330" s="4" t="str">
        <f t="shared" si="62"/>
        <v>B010-00020020</v>
      </c>
      <c r="C1330" s="4" t="str">
        <f>IFERROR(VLOOKUP(F1330,Tablas!$A$1:$B$3,2,0),"")</f>
        <v>Boleta</v>
      </c>
      <c r="D1330" s="4" t="str">
        <f t="shared" si="63"/>
        <v>Falabella - CONTADO / CASH - PE 4170 FALABELLA No 2552079368 Basado en Entregas</v>
      </c>
      <c r="E1330" s="19">
        <v>45519</v>
      </c>
      <c r="F1330" s="20" t="s">
        <v>842</v>
      </c>
      <c r="G1330" s="20" t="s">
        <v>4992</v>
      </c>
      <c r="H1330" s="20" t="s">
        <v>44</v>
      </c>
      <c r="I1330" s="20" t="s">
        <v>45</v>
      </c>
      <c r="J1330" s="20" t="s">
        <v>4993</v>
      </c>
      <c r="K1330" s="20" t="s">
        <v>4994</v>
      </c>
      <c r="L1330" s="20" t="s">
        <v>4995</v>
      </c>
      <c r="M1330" s="20"/>
      <c r="N1330" s="21">
        <v>90.9</v>
      </c>
      <c r="O1330" s="21">
        <v>0</v>
      </c>
      <c r="P1330" s="20"/>
      <c r="Q1330" s="19">
        <v>45519</v>
      </c>
      <c r="R1330" s="20"/>
      <c r="S1330" s="19">
        <v>45519</v>
      </c>
      <c r="T1330" s="20" t="s">
        <v>49</v>
      </c>
      <c r="U1330" s="20">
        <v>1008932</v>
      </c>
      <c r="V1330" s="20">
        <v>240002556</v>
      </c>
      <c r="W1330" s="20" t="s">
        <v>847</v>
      </c>
      <c r="X1330" s="20" t="s">
        <v>274</v>
      </c>
      <c r="Y1330" s="20" t="s">
        <v>52</v>
      </c>
      <c r="Z1330" s="20" t="s">
        <v>4996</v>
      </c>
      <c r="AA1330" s="20" t="s">
        <v>372</v>
      </c>
      <c r="AB1330" s="20" t="s">
        <v>54</v>
      </c>
      <c r="AC1330" s="20" t="s">
        <v>167</v>
      </c>
      <c r="AD1330" s="20" t="s">
        <v>56</v>
      </c>
      <c r="AE1330" s="20" t="s">
        <v>1838</v>
      </c>
      <c r="AF1330" t="e">
        <f>VLOOKUP(L1330,Contactos!B:B,1,0)</f>
        <v>#N/A</v>
      </c>
    </row>
    <row r="1331" spans="1:32" ht="63.75" x14ac:dyDescent="0.2">
      <c r="A1331" s="4">
        <f t="shared" si="61"/>
        <v>1329</v>
      </c>
      <c r="B1331" s="4" t="str">
        <f t="shared" si="62"/>
        <v>B010-00019999</v>
      </c>
      <c r="C1331" s="4" t="str">
        <f>IFERROR(VLOOKUP(F1331,Tablas!$A$1:$B$3,2,0),"")</f>
        <v>Boleta</v>
      </c>
      <c r="D1331" s="4" t="str">
        <f t="shared" si="63"/>
        <v>Falabella - CONTADO / CASH - PE 4130 FALABELLA No 2551080004 Basado en Entregas</v>
      </c>
      <c r="E1331" s="19">
        <v>45519</v>
      </c>
      <c r="F1331" s="20" t="s">
        <v>842</v>
      </c>
      <c r="G1331" s="20" t="s">
        <v>4997</v>
      </c>
      <c r="H1331" s="20" t="s">
        <v>44</v>
      </c>
      <c r="I1331" s="20" t="s">
        <v>45</v>
      </c>
      <c r="J1331" s="20" t="s">
        <v>4998</v>
      </c>
      <c r="K1331" s="20" t="s">
        <v>4999</v>
      </c>
      <c r="L1331" s="20" t="s">
        <v>5000</v>
      </c>
      <c r="M1331" s="20"/>
      <c r="N1331" s="21">
        <v>90.9</v>
      </c>
      <c r="O1331" s="21">
        <v>0</v>
      </c>
      <c r="P1331" s="20"/>
      <c r="Q1331" s="19">
        <v>45519</v>
      </c>
      <c r="R1331" s="20"/>
      <c r="S1331" s="19">
        <v>45519</v>
      </c>
      <c r="T1331" s="20" t="s">
        <v>49</v>
      </c>
      <c r="U1331" s="20">
        <v>1008351</v>
      </c>
      <c r="V1331" s="20">
        <v>240002535</v>
      </c>
      <c r="W1331" s="20" t="s">
        <v>847</v>
      </c>
      <c r="X1331" s="20" t="s">
        <v>274</v>
      </c>
      <c r="Y1331" s="20" t="s">
        <v>52</v>
      </c>
      <c r="Z1331" s="20" t="s">
        <v>5001</v>
      </c>
      <c r="AA1331" s="20" t="s">
        <v>372</v>
      </c>
      <c r="AB1331" s="20" t="s">
        <v>54</v>
      </c>
      <c r="AC1331" s="20" t="s">
        <v>167</v>
      </c>
      <c r="AD1331" s="20" t="s">
        <v>56</v>
      </c>
      <c r="AE1331" s="20" t="s">
        <v>1838</v>
      </c>
      <c r="AF1331" t="e">
        <f>VLOOKUP(L1331,Contactos!B:B,1,0)</f>
        <v>#N/A</v>
      </c>
    </row>
    <row r="1332" spans="1:32" ht="63.75" x14ac:dyDescent="0.2">
      <c r="A1332" s="4">
        <f t="shared" si="61"/>
        <v>1330</v>
      </c>
      <c r="B1332" s="4" t="str">
        <f t="shared" si="62"/>
        <v>B010-00018161</v>
      </c>
      <c r="C1332" s="4" t="str">
        <f>IFERROR(VLOOKUP(F1332,Tablas!$A$1:$B$3,2,0),"")</f>
        <v>Boleta</v>
      </c>
      <c r="D1332" s="4" t="str">
        <f t="shared" si="63"/>
        <v>Juntoz - CONTADO / CASH - PE 1150 JUNTOZ Basado en Entregas 09-0010-00059250</v>
      </c>
      <c r="E1332" s="19">
        <v>45363</v>
      </c>
      <c r="F1332" s="20" t="s">
        <v>842</v>
      </c>
      <c r="G1332" s="20" t="s">
        <v>5002</v>
      </c>
      <c r="H1332" s="20" t="s">
        <v>44</v>
      </c>
      <c r="I1332" s="20" t="s">
        <v>45</v>
      </c>
      <c r="J1332" s="20" t="s">
        <v>5003</v>
      </c>
      <c r="K1332" s="20" t="s">
        <v>5004</v>
      </c>
      <c r="L1332" s="20" t="s">
        <v>5005</v>
      </c>
      <c r="M1332" s="20"/>
      <c r="N1332" s="21">
        <v>90.9</v>
      </c>
      <c r="O1332" s="21">
        <v>0</v>
      </c>
      <c r="P1332" s="20"/>
      <c r="Q1332" s="19">
        <v>45363</v>
      </c>
      <c r="R1332" s="20"/>
      <c r="S1332" s="19">
        <v>45363</v>
      </c>
      <c r="T1332" s="20" t="s">
        <v>49</v>
      </c>
      <c r="U1332" s="20">
        <v>932109</v>
      </c>
      <c r="V1332" s="20">
        <v>240000636</v>
      </c>
      <c r="W1332" s="20" t="s">
        <v>847</v>
      </c>
      <c r="X1332" s="20" t="s">
        <v>274</v>
      </c>
      <c r="Y1332" s="20" t="s">
        <v>52</v>
      </c>
      <c r="Z1332" s="20" t="s">
        <v>5006</v>
      </c>
      <c r="AA1332" s="20" t="s">
        <v>5007</v>
      </c>
      <c r="AB1332" s="20" t="s">
        <v>1413</v>
      </c>
      <c r="AC1332" s="20" t="s">
        <v>167</v>
      </c>
      <c r="AD1332" s="20" t="s">
        <v>56</v>
      </c>
      <c r="AE1332" s="20" t="s">
        <v>851</v>
      </c>
      <c r="AF1332" t="e">
        <f>VLOOKUP(L1332,Contactos!B:B,1,0)</f>
        <v>#N/A</v>
      </c>
    </row>
    <row r="1333" spans="1:32" ht="63.75" x14ac:dyDescent="0.2">
      <c r="A1333" s="4">
        <f t="shared" si="61"/>
        <v>1331</v>
      </c>
      <c r="B1333" s="4" t="str">
        <f t="shared" si="62"/>
        <v>B010-00018143</v>
      </c>
      <c r="C1333" s="4" t="str">
        <f>IFERROR(VLOOKUP(F1333,Tablas!$A$1:$B$3,2,0),"")</f>
        <v>Boleta</v>
      </c>
      <c r="D1333" s="4" t="str">
        <f t="shared" si="63"/>
        <v>Juntoz - CONTADO / CASH - PE 1119 JUNTOZ Basado en Entregas 09-0010-00059225</v>
      </c>
      <c r="E1333" s="19">
        <v>45362</v>
      </c>
      <c r="F1333" s="20" t="s">
        <v>842</v>
      </c>
      <c r="G1333" s="20" t="s">
        <v>5008</v>
      </c>
      <c r="H1333" s="20" t="s">
        <v>44</v>
      </c>
      <c r="I1333" s="20" t="s">
        <v>45</v>
      </c>
      <c r="J1333" s="20" t="s">
        <v>5009</v>
      </c>
      <c r="K1333" s="20" t="s">
        <v>5010</v>
      </c>
      <c r="L1333" s="20" t="s">
        <v>5011</v>
      </c>
      <c r="M1333" s="20"/>
      <c r="N1333" s="21">
        <v>90.9</v>
      </c>
      <c r="O1333" s="21">
        <v>0</v>
      </c>
      <c r="P1333" s="20"/>
      <c r="Q1333" s="19">
        <v>45362</v>
      </c>
      <c r="R1333" s="20"/>
      <c r="S1333" s="19">
        <v>45362</v>
      </c>
      <c r="T1333" s="20" t="s">
        <v>49</v>
      </c>
      <c r="U1333" s="20">
        <v>931451</v>
      </c>
      <c r="V1333" s="20">
        <v>240000618</v>
      </c>
      <c r="W1333" s="20" t="s">
        <v>847</v>
      </c>
      <c r="X1333" s="20" t="s">
        <v>274</v>
      </c>
      <c r="Y1333" s="20" t="s">
        <v>52</v>
      </c>
      <c r="Z1333" s="20" t="s">
        <v>5012</v>
      </c>
      <c r="AA1333" s="20" t="s">
        <v>5013</v>
      </c>
      <c r="AB1333" s="20" t="s">
        <v>167</v>
      </c>
      <c r="AC1333" s="20" t="s">
        <v>167</v>
      </c>
      <c r="AD1333" s="20" t="s">
        <v>56</v>
      </c>
      <c r="AE1333" s="20" t="s">
        <v>851</v>
      </c>
      <c r="AF1333" t="e">
        <f>VLOOKUP(L1333,Contactos!B:B,1,0)</f>
        <v>#N/A</v>
      </c>
    </row>
    <row r="1334" spans="1:32" ht="63.75" x14ac:dyDescent="0.2">
      <c r="A1334" s="4">
        <f t="shared" si="61"/>
        <v>1332</v>
      </c>
      <c r="B1334" s="4" t="str">
        <f t="shared" si="62"/>
        <v>B010-00018158</v>
      </c>
      <c r="C1334" s="4" t="str">
        <f>IFERROR(VLOOKUP(F1334,Tablas!$A$1:$B$3,2,0),"")</f>
        <v>Boleta</v>
      </c>
      <c r="D1334" s="4" t="str">
        <f t="shared" si="63"/>
        <v>Juntoz - CONTADO / CASH - PE 1123 JUNTOZ Basado en Entregas 09-0010-00059240</v>
      </c>
      <c r="E1334" s="19">
        <v>45363</v>
      </c>
      <c r="F1334" s="20" t="s">
        <v>842</v>
      </c>
      <c r="G1334" s="20" t="s">
        <v>5014</v>
      </c>
      <c r="H1334" s="20" t="s">
        <v>44</v>
      </c>
      <c r="I1334" s="20" t="s">
        <v>45</v>
      </c>
      <c r="J1334" s="20" t="s">
        <v>5015</v>
      </c>
      <c r="K1334" s="20" t="s">
        <v>5016</v>
      </c>
      <c r="L1334" s="20" t="s">
        <v>5017</v>
      </c>
      <c r="M1334" s="20"/>
      <c r="N1334" s="21">
        <v>90.9</v>
      </c>
      <c r="O1334" s="21">
        <v>0</v>
      </c>
      <c r="P1334" s="20"/>
      <c r="Q1334" s="19">
        <v>45363</v>
      </c>
      <c r="R1334" s="20"/>
      <c r="S1334" s="19">
        <v>45363</v>
      </c>
      <c r="T1334" s="20" t="s">
        <v>49</v>
      </c>
      <c r="U1334" s="20">
        <v>931562</v>
      </c>
      <c r="V1334" s="20">
        <v>240000633</v>
      </c>
      <c r="W1334" s="20" t="s">
        <v>847</v>
      </c>
      <c r="X1334" s="20" t="s">
        <v>274</v>
      </c>
      <c r="Y1334" s="20" t="s">
        <v>52</v>
      </c>
      <c r="Z1334" s="20" t="s">
        <v>5018</v>
      </c>
      <c r="AA1334" s="20" t="s">
        <v>5019</v>
      </c>
      <c r="AB1334" s="20" t="s">
        <v>1413</v>
      </c>
      <c r="AC1334" s="20" t="s">
        <v>167</v>
      </c>
      <c r="AD1334" s="20" t="s">
        <v>56</v>
      </c>
      <c r="AE1334" s="20" t="s">
        <v>851</v>
      </c>
      <c r="AF1334" t="e">
        <f>VLOOKUP(L1334,Contactos!B:B,1,0)</f>
        <v>#N/A</v>
      </c>
    </row>
    <row r="1335" spans="1:32" ht="63.75" x14ac:dyDescent="0.2">
      <c r="A1335" s="4">
        <f t="shared" si="61"/>
        <v>1333</v>
      </c>
      <c r="B1335" s="4" t="str">
        <f t="shared" si="62"/>
        <v>B010-00019322</v>
      </c>
      <c r="C1335" s="4" t="str">
        <f>IFERROR(VLOOKUP(F1335,Tablas!$A$1:$B$3,2,0),"")</f>
        <v>Boleta</v>
      </c>
      <c r="D1335" s="4" t="str">
        <f t="shared" si="63"/>
        <v>Falabella - CONTADO / CASH - PE 3013 FALABELLA Basado en Entregas 09-0007-00000</v>
      </c>
      <c r="E1335" s="19">
        <v>45463</v>
      </c>
      <c r="F1335" s="20" t="s">
        <v>842</v>
      </c>
      <c r="G1335" s="20" t="s">
        <v>5020</v>
      </c>
      <c r="H1335" s="20" t="s">
        <v>44</v>
      </c>
      <c r="I1335" s="20" t="s">
        <v>45</v>
      </c>
      <c r="J1335" s="20" t="s">
        <v>5021</v>
      </c>
      <c r="K1335" s="20" t="s">
        <v>5022</v>
      </c>
      <c r="L1335" s="20" t="s">
        <v>5023</v>
      </c>
      <c r="M1335" s="20"/>
      <c r="N1335" s="21">
        <v>90.9</v>
      </c>
      <c r="O1335" s="21">
        <v>0</v>
      </c>
      <c r="P1335" s="20"/>
      <c r="Q1335" s="19">
        <v>45463</v>
      </c>
      <c r="R1335" s="20"/>
      <c r="S1335" s="19">
        <v>45463</v>
      </c>
      <c r="T1335" s="20" t="s">
        <v>49</v>
      </c>
      <c r="U1335" s="20">
        <v>983934</v>
      </c>
      <c r="V1335" s="20">
        <v>240001857</v>
      </c>
      <c r="W1335" s="20" t="s">
        <v>847</v>
      </c>
      <c r="X1335" s="20" t="s">
        <v>274</v>
      </c>
      <c r="Y1335" s="20" t="s">
        <v>52</v>
      </c>
      <c r="Z1335" s="20" t="s">
        <v>5024</v>
      </c>
      <c r="AA1335" s="20" t="s">
        <v>5025</v>
      </c>
      <c r="AB1335" s="20" t="s">
        <v>428</v>
      </c>
      <c r="AC1335" s="20" t="s">
        <v>41</v>
      </c>
      <c r="AD1335" s="20" t="s">
        <v>56</v>
      </c>
      <c r="AE1335" s="20" t="s">
        <v>1838</v>
      </c>
      <c r="AF1335" t="e">
        <f>VLOOKUP(L1335,Contactos!B:B,1,0)</f>
        <v>#N/A</v>
      </c>
    </row>
    <row r="1336" spans="1:32" ht="63.75" x14ac:dyDescent="0.2">
      <c r="A1336" s="4">
        <f t="shared" si="61"/>
        <v>1334</v>
      </c>
      <c r="B1336" s="4" t="str">
        <f t="shared" si="62"/>
        <v>B010-00019973</v>
      </c>
      <c r="C1336" s="4" t="str">
        <f>IFERROR(VLOOKUP(F1336,Tablas!$A$1:$B$3,2,0),"")</f>
        <v>Boleta</v>
      </c>
      <c r="D1336" s="4" t="str">
        <f t="shared" si="63"/>
        <v>Juntoz - CONTADO / CASH - PE 4074 JUNTOZ  240812000092-001 Basado en Entrega</v>
      </c>
      <c r="E1336" s="19">
        <v>45517</v>
      </c>
      <c r="F1336" s="20" t="s">
        <v>842</v>
      </c>
      <c r="G1336" s="20" t="s">
        <v>5026</v>
      </c>
      <c r="H1336" s="20" t="s">
        <v>44</v>
      </c>
      <c r="I1336" s="20" t="s">
        <v>45</v>
      </c>
      <c r="J1336" s="20" t="s">
        <v>5027</v>
      </c>
      <c r="K1336" s="20" t="s">
        <v>5028</v>
      </c>
      <c r="L1336" s="20" t="s">
        <v>5029</v>
      </c>
      <c r="M1336" s="20"/>
      <c r="N1336" s="21">
        <v>90.9</v>
      </c>
      <c r="O1336" s="21">
        <v>0</v>
      </c>
      <c r="P1336" s="20"/>
      <c r="Q1336" s="19">
        <v>45517</v>
      </c>
      <c r="R1336" s="20"/>
      <c r="S1336" s="19">
        <v>45517</v>
      </c>
      <c r="T1336" s="20" t="s">
        <v>49</v>
      </c>
      <c r="U1336" s="20">
        <v>1007134</v>
      </c>
      <c r="V1336" s="20">
        <v>240002509</v>
      </c>
      <c r="W1336" s="20" t="s">
        <v>847</v>
      </c>
      <c r="X1336" s="20" t="s">
        <v>274</v>
      </c>
      <c r="Y1336" s="20" t="s">
        <v>52</v>
      </c>
      <c r="Z1336" s="20" t="s">
        <v>5030</v>
      </c>
      <c r="AA1336" s="20" t="s">
        <v>4278</v>
      </c>
      <c r="AB1336" s="20" t="s">
        <v>54</v>
      </c>
      <c r="AC1336" s="20" t="s">
        <v>167</v>
      </c>
      <c r="AD1336" s="20" t="s">
        <v>56</v>
      </c>
      <c r="AE1336" s="20" t="s">
        <v>851</v>
      </c>
      <c r="AF1336" t="e">
        <f>VLOOKUP(L1336,Contactos!B:B,1,0)</f>
        <v>#N/A</v>
      </c>
    </row>
    <row r="1337" spans="1:32" ht="63.75" x14ac:dyDescent="0.2">
      <c r="A1337" s="4">
        <f t="shared" si="61"/>
        <v>1335</v>
      </c>
      <c r="B1337" s="4" t="str">
        <f t="shared" si="62"/>
        <v>B010-00019220</v>
      </c>
      <c r="C1337" s="4" t="str">
        <f>IFERROR(VLOOKUP(F1337,Tablas!$A$1:$B$3,2,0),"")</f>
        <v>Boleta</v>
      </c>
      <c r="D1337" s="4" t="str">
        <f t="shared" si="63"/>
        <v>Falabella - CONTADO / CASH - PE 2839 FALABELLA Basado en Entregas 09-0007-00000</v>
      </c>
      <c r="E1337" s="19">
        <v>45453</v>
      </c>
      <c r="F1337" s="20" t="s">
        <v>842</v>
      </c>
      <c r="G1337" s="20" t="s">
        <v>5031</v>
      </c>
      <c r="H1337" s="20" t="s">
        <v>44</v>
      </c>
      <c r="I1337" s="20" t="s">
        <v>45</v>
      </c>
      <c r="J1337" s="20" t="s">
        <v>5032</v>
      </c>
      <c r="K1337" s="20" t="s">
        <v>5033</v>
      </c>
      <c r="L1337" s="20" t="s">
        <v>5034</v>
      </c>
      <c r="M1337" s="20"/>
      <c r="N1337" s="21">
        <v>90.9</v>
      </c>
      <c r="O1337" s="21">
        <v>0</v>
      </c>
      <c r="P1337" s="20"/>
      <c r="Q1337" s="19">
        <v>45453</v>
      </c>
      <c r="R1337" s="20"/>
      <c r="S1337" s="19">
        <v>45453</v>
      </c>
      <c r="T1337" s="20" t="s">
        <v>49</v>
      </c>
      <c r="U1337" s="20">
        <v>979172</v>
      </c>
      <c r="V1337" s="20">
        <v>240001754</v>
      </c>
      <c r="W1337" s="20" t="s">
        <v>847</v>
      </c>
      <c r="X1337" s="20" t="s">
        <v>274</v>
      </c>
      <c r="Y1337" s="20" t="s">
        <v>52</v>
      </c>
      <c r="Z1337" s="20" t="s">
        <v>5035</v>
      </c>
      <c r="AA1337" s="20" t="s">
        <v>5036</v>
      </c>
      <c r="AB1337" s="20" t="s">
        <v>789</v>
      </c>
      <c r="AC1337" s="20" t="s">
        <v>167</v>
      </c>
      <c r="AD1337" s="20" t="s">
        <v>56</v>
      </c>
      <c r="AE1337" s="20" t="s">
        <v>1838</v>
      </c>
      <c r="AF1337" t="e">
        <f>VLOOKUP(L1337,Contactos!B:B,1,0)</f>
        <v>#N/A</v>
      </c>
    </row>
    <row r="1338" spans="1:32" ht="63.75" x14ac:dyDescent="0.2">
      <c r="A1338" s="4">
        <f t="shared" si="61"/>
        <v>1336</v>
      </c>
      <c r="B1338" s="4" t="str">
        <f t="shared" si="62"/>
        <v>B010-00017534</v>
      </c>
      <c r="C1338" s="4" t="str">
        <f>IFERROR(VLOOKUP(F1338,Tablas!$A$1:$B$3,2,0),"")</f>
        <v>Boleta</v>
      </c>
      <c r="D1338" s="4" t="str">
        <f t="shared" si="63"/>
        <v>Falabella - CONTADO / CASH - PE 0010 FALABELLA Basado en Entregas 09-0010-00058</v>
      </c>
      <c r="E1338" s="19">
        <v>45294</v>
      </c>
      <c r="F1338" s="20" t="s">
        <v>842</v>
      </c>
      <c r="G1338" s="20" t="s">
        <v>5037</v>
      </c>
      <c r="H1338" s="20" t="s">
        <v>44</v>
      </c>
      <c r="I1338" s="20" t="s">
        <v>45</v>
      </c>
      <c r="J1338" s="20" t="s">
        <v>5038</v>
      </c>
      <c r="K1338" s="20" t="s">
        <v>5039</v>
      </c>
      <c r="L1338" s="20" t="s">
        <v>5040</v>
      </c>
      <c r="M1338" s="20"/>
      <c r="N1338" s="21">
        <v>90.9</v>
      </c>
      <c r="O1338" s="21">
        <v>0</v>
      </c>
      <c r="P1338" s="20"/>
      <c r="Q1338" s="19">
        <v>45294</v>
      </c>
      <c r="R1338" s="20"/>
      <c r="S1338" s="19">
        <v>45294</v>
      </c>
      <c r="T1338" s="20" t="s">
        <v>49</v>
      </c>
      <c r="U1338" s="20">
        <v>898052</v>
      </c>
      <c r="V1338" s="20">
        <v>240000005</v>
      </c>
      <c r="W1338" s="20" t="s">
        <v>847</v>
      </c>
      <c r="X1338" s="20" t="s">
        <v>274</v>
      </c>
      <c r="Y1338" s="20" t="s">
        <v>52</v>
      </c>
      <c r="Z1338" s="20" t="s">
        <v>5041</v>
      </c>
      <c r="AA1338" s="20" t="s">
        <v>5042</v>
      </c>
      <c r="AB1338" s="20" t="s">
        <v>1927</v>
      </c>
      <c r="AC1338" s="20" t="s">
        <v>41</v>
      </c>
      <c r="AD1338" s="20" t="s">
        <v>56</v>
      </c>
      <c r="AE1338" s="20" t="s">
        <v>1838</v>
      </c>
      <c r="AF1338" t="e">
        <f>VLOOKUP(L1338,Contactos!B:B,1,0)</f>
        <v>#N/A</v>
      </c>
    </row>
    <row r="1339" spans="1:32" ht="63.75" x14ac:dyDescent="0.2">
      <c r="A1339" s="4">
        <f t="shared" si="61"/>
        <v>1337</v>
      </c>
      <c r="B1339" s="4" t="str">
        <f t="shared" si="62"/>
        <v>B010-00019830</v>
      </c>
      <c r="C1339" s="4" t="str">
        <f>IFERROR(VLOOKUP(F1339,Tablas!$A$1:$B$3,2,0),"")</f>
        <v>Boleta</v>
      </c>
      <c r="D1339" s="4" t="str">
        <f t="shared" si="63"/>
        <v>Falabella - CONTADO / CASH - PE 3823 FALABELLA No 2538212769 Basado en Entregas</v>
      </c>
      <c r="E1339" s="19">
        <v>45504</v>
      </c>
      <c r="F1339" s="20" t="s">
        <v>842</v>
      </c>
      <c r="G1339" s="20" t="s">
        <v>5043</v>
      </c>
      <c r="H1339" s="20" t="s">
        <v>44</v>
      </c>
      <c r="I1339" s="20" t="s">
        <v>45</v>
      </c>
      <c r="J1339" s="20" t="s">
        <v>5044</v>
      </c>
      <c r="K1339" s="20" t="s">
        <v>5045</v>
      </c>
      <c r="L1339" s="20" t="s">
        <v>5046</v>
      </c>
      <c r="M1339" s="20"/>
      <c r="N1339" s="21">
        <v>90.9</v>
      </c>
      <c r="O1339" s="21">
        <v>0</v>
      </c>
      <c r="P1339" s="20"/>
      <c r="Q1339" s="19">
        <v>45504</v>
      </c>
      <c r="R1339" s="20"/>
      <c r="S1339" s="19">
        <v>45504</v>
      </c>
      <c r="T1339" s="20" t="s">
        <v>49</v>
      </c>
      <c r="U1339" s="20">
        <v>1000918</v>
      </c>
      <c r="V1339" s="20">
        <v>240002366</v>
      </c>
      <c r="W1339" s="20" t="s">
        <v>847</v>
      </c>
      <c r="X1339" s="20" t="s">
        <v>274</v>
      </c>
      <c r="Y1339" s="20" t="s">
        <v>52</v>
      </c>
      <c r="Z1339" s="20" t="s">
        <v>5047</v>
      </c>
      <c r="AA1339" s="20" t="s">
        <v>372</v>
      </c>
      <c r="AB1339" s="20" t="s">
        <v>54</v>
      </c>
      <c r="AC1339" s="20" t="s">
        <v>167</v>
      </c>
      <c r="AD1339" s="20" t="s">
        <v>56</v>
      </c>
      <c r="AE1339" s="20" t="s">
        <v>1838</v>
      </c>
      <c r="AF1339" t="e">
        <f>VLOOKUP(L1339,Contactos!B:B,1,0)</f>
        <v>#N/A</v>
      </c>
    </row>
    <row r="1340" spans="1:32" ht="63.75" x14ac:dyDescent="0.2">
      <c r="A1340" s="4">
        <f t="shared" si="61"/>
        <v>1338</v>
      </c>
      <c r="B1340" s="4" t="str">
        <f t="shared" si="62"/>
        <v>B010-00019522</v>
      </c>
      <c r="C1340" s="4" t="str">
        <f>IFERROR(VLOOKUP(F1340,Tablas!$A$1:$B$3,2,0),"")</f>
        <v>Boleta</v>
      </c>
      <c r="D1340" s="4" t="str">
        <f t="shared" si="63"/>
        <v>Falabella - CONTADO / CASH - PE 3433 FALABELLA No 2517391042 Basado en Entregas</v>
      </c>
      <c r="E1340" s="19">
        <v>45488</v>
      </c>
      <c r="F1340" s="20" t="s">
        <v>842</v>
      </c>
      <c r="G1340" s="20" t="s">
        <v>5048</v>
      </c>
      <c r="H1340" s="20" t="s">
        <v>44</v>
      </c>
      <c r="I1340" s="20" t="s">
        <v>45</v>
      </c>
      <c r="J1340" s="20" t="s">
        <v>5049</v>
      </c>
      <c r="K1340" s="20" t="s">
        <v>5050</v>
      </c>
      <c r="L1340" s="20" t="s">
        <v>5051</v>
      </c>
      <c r="M1340" s="20"/>
      <c r="N1340" s="21">
        <v>90.9</v>
      </c>
      <c r="O1340" s="21">
        <v>0</v>
      </c>
      <c r="P1340" s="20"/>
      <c r="Q1340" s="19">
        <v>45488</v>
      </c>
      <c r="R1340" s="20"/>
      <c r="S1340" s="19">
        <v>45488</v>
      </c>
      <c r="T1340" s="20" t="s">
        <v>49</v>
      </c>
      <c r="U1340" s="20">
        <v>993791</v>
      </c>
      <c r="V1340" s="20">
        <v>240002057</v>
      </c>
      <c r="W1340" s="20" t="s">
        <v>847</v>
      </c>
      <c r="X1340" s="20" t="s">
        <v>274</v>
      </c>
      <c r="Y1340" s="20" t="s">
        <v>52</v>
      </c>
      <c r="Z1340" s="20" t="s">
        <v>5052</v>
      </c>
      <c r="AA1340" s="20" t="s">
        <v>372</v>
      </c>
      <c r="AB1340" s="20" t="s">
        <v>54</v>
      </c>
      <c r="AC1340" s="20" t="s">
        <v>167</v>
      </c>
      <c r="AD1340" s="20" t="s">
        <v>56</v>
      </c>
      <c r="AE1340" s="20" t="s">
        <v>1838</v>
      </c>
      <c r="AF1340" t="e">
        <f>VLOOKUP(L1340,Contactos!B:B,1,0)</f>
        <v>#N/A</v>
      </c>
    </row>
    <row r="1341" spans="1:32" ht="63.75" x14ac:dyDescent="0.2">
      <c r="A1341" s="4">
        <f t="shared" si="61"/>
        <v>1339</v>
      </c>
      <c r="B1341" s="4" t="str">
        <f t="shared" si="62"/>
        <v>B010-00020251</v>
      </c>
      <c r="C1341" s="4" t="str">
        <f>IFERROR(VLOOKUP(F1341,Tablas!$A$1:$B$3,2,0),"")</f>
        <v>Boleta</v>
      </c>
      <c r="D1341" s="4" t="str">
        <f t="shared" si="63"/>
        <v>Juntoz - CONTADO / CASH - PE 4548 JUNTOZ 240831000070-001 Basado en Entregas</v>
      </c>
      <c r="E1341" s="19">
        <v>45537</v>
      </c>
      <c r="F1341" s="20" t="s">
        <v>842</v>
      </c>
      <c r="G1341" s="20" t="s">
        <v>5053</v>
      </c>
      <c r="H1341" s="20" t="s">
        <v>44</v>
      </c>
      <c r="I1341" s="20" t="s">
        <v>45</v>
      </c>
      <c r="J1341" s="20" t="s">
        <v>5054</v>
      </c>
      <c r="K1341" s="20" t="s">
        <v>5055</v>
      </c>
      <c r="L1341" s="20" t="s">
        <v>5056</v>
      </c>
      <c r="M1341" s="20"/>
      <c r="N1341" s="21">
        <v>90.9</v>
      </c>
      <c r="O1341" s="21">
        <v>0</v>
      </c>
      <c r="P1341" s="20"/>
      <c r="Q1341" s="19">
        <v>45537</v>
      </c>
      <c r="R1341" s="20"/>
      <c r="S1341" s="19">
        <v>45537</v>
      </c>
      <c r="T1341" s="20" t="s">
        <v>49</v>
      </c>
      <c r="U1341" s="20">
        <v>1017683</v>
      </c>
      <c r="V1341" s="20">
        <v>240002788</v>
      </c>
      <c r="W1341" s="20" t="s">
        <v>847</v>
      </c>
      <c r="X1341" s="20" t="s">
        <v>274</v>
      </c>
      <c r="Y1341" s="20" t="s">
        <v>52</v>
      </c>
      <c r="Z1341" s="20" t="s">
        <v>5057</v>
      </c>
      <c r="AA1341" s="20" t="s">
        <v>4278</v>
      </c>
      <c r="AB1341" s="20" t="s">
        <v>54</v>
      </c>
      <c r="AC1341" s="20" t="s">
        <v>167</v>
      </c>
      <c r="AD1341" s="20" t="s">
        <v>56</v>
      </c>
      <c r="AE1341" s="20" t="s">
        <v>851</v>
      </c>
      <c r="AF1341" t="e">
        <f>VLOOKUP(L1341,Contactos!B:B,1,0)</f>
        <v>#N/A</v>
      </c>
    </row>
    <row r="1342" spans="1:32" ht="63.75" x14ac:dyDescent="0.2">
      <c r="A1342" s="4">
        <f t="shared" si="61"/>
        <v>1340</v>
      </c>
      <c r="B1342" s="4" t="str">
        <f t="shared" si="62"/>
        <v>B010-00019983</v>
      </c>
      <c r="C1342" s="4" t="str">
        <f>IFERROR(VLOOKUP(F1342,Tablas!$A$1:$B$3,2,0),"")</f>
        <v>Boleta</v>
      </c>
      <c r="D1342" s="4" t="str">
        <f t="shared" si="63"/>
        <v>Falabella - CONTADO / CASH - PE 4118 FALABELLA No 2550691640 Basado en Entregas</v>
      </c>
      <c r="E1342" s="19">
        <v>45518</v>
      </c>
      <c r="F1342" s="20" t="s">
        <v>842</v>
      </c>
      <c r="G1342" s="20" t="s">
        <v>5058</v>
      </c>
      <c r="H1342" s="20" t="s">
        <v>44</v>
      </c>
      <c r="I1342" s="20" t="s">
        <v>45</v>
      </c>
      <c r="J1342" s="20" t="s">
        <v>5059</v>
      </c>
      <c r="K1342" s="20" t="s">
        <v>5060</v>
      </c>
      <c r="L1342" s="20" t="s">
        <v>5061</v>
      </c>
      <c r="M1342" s="20"/>
      <c r="N1342" s="21">
        <v>90.9</v>
      </c>
      <c r="O1342" s="21">
        <v>0</v>
      </c>
      <c r="P1342" s="20"/>
      <c r="Q1342" s="19">
        <v>45518</v>
      </c>
      <c r="R1342" s="20"/>
      <c r="S1342" s="19">
        <v>45518</v>
      </c>
      <c r="T1342" s="20" t="s">
        <v>49</v>
      </c>
      <c r="U1342" s="20">
        <v>1007850</v>
      </c>
      <c r="V1342" s="20">
        <v>240002519</v>
      </c>
      <c r="W1342" s="20" t="s">
        <v>847</v>
      </c>
      <c r="X1342" s="20" t="s">
        <v>274</v>
      </c>
      <c r="Y1342" s="20" t="s">
        <v>52</v>
      </c>
      <c r="Z1342" s="20" t="s">
        <v>5062</v>
      </c>
      <c r="AA1342" s="20" t="s">
        <v>372</v>
      </c>
      <c r="AB1342" s="20" t="s">
        <v>54</v>
      </c>
      <c r="AC1342" s="20" t="s">
        <v>167</v>
      </c>
      <c r="AD1342" s="20" t="s">
        <v>56</v>
      </c>
      <c r="AE1342" s="20" t="s">
        <v>1838</v>
      </c>
      <c r="AF1342" t="e">
        <f>VLOOKUP(L1342,Contactos!B:B,1,0)</f>
        <v>#N/A</v>
      </c>
    </row>
    <row r="1343" spans="1:32" ht="63.75" x14ac:dyDescent="0.2">
      <c r="A1343" s="4">
        <f t="shared" si="61"/>
        <v>1341</v>
      </c>
      <c r="B1343" s="4" t="str">
        <f t="shared" si="62"/>
        <v>B010-00020252</v>
      </c>
      <c r="C1343" s="4" t="str">
        <f>IFERROR(VLOOKUP(F1343,Tablas!$A$1:$B$3,2,0),"")</f>
        <v>Boleta</v>
      </c>
      <c r="D1343" s="4" t="str">
        <f t="shared" si="63"/>
        <v>Plaza Vea - Intercorp - CONTADO / CASH - PE 4549 PLAZA VEA v13326847plzv-01 Basado en Entre</v>
      </c>
      <c r="E1343" s="19">
        <v>45537</v>
      </c>
      <c r="F1343" s="20" t="s">
        <v>842</v>
      </c>
      <c r="G1343" s="20" t="s">
        <v>5063</v>
      </c>
      <c r="H1343" s="20" t="s">
        <v>44</v>
      </c>
      <c r="I1343" s="20" t="s">
        <v>45</v>
      </c>
      <c r="J1343" s="20" t="s">
        <v>5064</v>
      </c>
      <c r="K1343" s="20" t="s">
        <v>5065</v>
      </c>
      <c r="L1343" s="20" t="s">
        <v>5066</v>
      </c>
      <c r="M1343" s="20"/>
      <c r="N1343" s="21">
        <v>91</v>
      </c>
      <c r="O1343" s="21">
        <v>0</v>
      </c>
      <c r="P1343" s="20"/>
      <c r="Q1343" s="19">
        <v>45537</v>
      </c>
      <c r="R1343" s="20"/>
      <c r="S1343" s="19">
        <v>45537</v>
      </c>
      <c r="T1343" s="20" t="s">
        <v>49</v>
      </c>
      <c r="U1343" s="20">
        <v>1017693</v>
      </c>
      <c r="V1343" s="20">
        <v>240002789</v>
      </c>
      <c r="W1343" s="20" t="s">
        <v>847</v>
      </c>
      <c r="X1343" s="20" t="s">
        <v>305</v>
      </c>
      <c r="Y1343" s="20" t="s">
        <v>52</v>
      </c>
      <c r="Z1343" s="20" t="s">
        <v>5067</v>
      </c>
      <c r="AA1343" s="20" t="s">
        <v>1449</v>
      </c>
      <c r="AB1343" s="20" t="s">
        <v>54</v>
      </c>
      <c r="AC1343" s="20" t="s">
        <v>167</v>
      </c>
      <c r="AD1343" s="20" t="s">
        <v>56</v>
      </c>
      <c r="AE1343" s="20" t="s">
        <v>2494</v>
      </c>
      <c r="AF1343" t="e">
        <f>VLOOKUP(L1343,Contactos!B:B,1,0)</f>
        <v>#N/A</v>
      </c>
    </row>
    <row r="1344" spans="1:32" ht="63.75" x14ac:dyDescent="0.2">
      <c r="A1344" s="4">
        <f t="shared" si="61"/>
        <v>1342</v>
      </c>
      <c r="B1344" s="4" t="str">
        <f t="shared" si="62"/>
        <v>B010-00019704</v>
      </c>
      <c r="C1344" s="4" t="str">
        <f>IFERROR(VLOOKUP(F1344,Tablas!$A$1:$B$3,2,0),"")</f>
        <v>Boleta</v>
      </c>
      <c r="D1344" s="4" t="str">
        <f t="shared" si="63"/>
        <v>Plaza Vea - Intercorp - CONTADO / CASH - PE 3780 PLAZA VEA v13136926plzv-01 Basado en Entre</v>
      </c>
      <c r="E1344" s="19">
        <v>45504</v>
      </c>
      <c r="F1344" s="20" t="s">
        <v>842</v>
      </c>
      <c r="G1344" s="20" t="s">
        <v>5068</v>
      </c>
      <c r="H1344" s="20" t="s">
        <v>44</v>
      </c>
      <c r="I1344" s="20" t="s">
        <v>45</v>
      </c>
      <c r="J1344" s="20" t="s">
        <v>5069</v>
      </c>
      <c r="K1344" s="20" t="s">
        <v>5070</v>
      </c>
      <c r="L1344" s="20" t="s">
        <v>5071</v>
      </c>
      <c r="M1344" s="20"/>
      <c r="N1344" s="21">
        <v>91</v>
      </c>
      <c r="O1344" s="21">
        <v>0</v>
      </c>
      <c r="P1344" s="20"/>
      <c r="Q1344" s="19">
        <v>45504</v>
      </c>
      <c r="R1344" s="20"/>
      <c r="S1344" s="19">
        <v>45504</v>
      </c>
      <c r="T1344" s="20" t="s">
        <v>49</v>
      </c>
      <c r="U1344" s="20">
        <v>1000166</v>
      </c>
      <c r="V1344" s="20">
        <v>240002239</v>
      </c>
      <c r="W1344" s="20" t="s">
        <v>847</v>
      </c>
      <c r="X1344" s="20" t="s">
        <v>305</v>
      </c>
      <c r="Y1344" s="20" t="s">
        <v>52</v>
      </c>
      <c r="Z1344" s="20" t="s">
        <v>5072</v>
      </c>
      <c r="AA1344" s="20" t="s">
        <v>1449</v>
      </c>
      <c r="AB1344" s="20" t="s">
        <v>54</v>
      </c>
      <c r="AC1344" s="20" t="s">
        <v>167</v>
      </c>
      <c r="AD1344" s="20" t="s">
        <v>56</v>
      </c>
      <c r="AE1344" s="20" t="s">
        <v>2494</v>
      </c>
      <c r="AF1344" t="e">
        <f>VLOOKUP(L1344,Contactos!B:B,1,0)</f>
        <v>#N/A</v>
      </c>
    </row>
    <row r="1345" spans="1:32" ht="63.75" x14ac:dyDescent="0.2">
      <c r="A1345" s="4">
        <f t="shared" si="61"/>
        <v>1343</v>
      </c>
      <c r="B1345" s="4" t="str">
        <f t="shared" si="62"/>
        <v>B010-00019483</v>
      </c>
      <c r="C1345" s="4" t="str">
        <f>IFERROR(VLOOKUP(F1345,Tablas!$A$1:$B$3,2,0),"")</f>
        <v>Boleta</v>
      </c>
      <c r="D1345" s="4" t="str">
        <f t="shared" si="63"/>
        <v>Falabella - CONTADO / CASH - PE 3364 FALABELLA No 2514258838 Basado en Entregas</v>
      </c>
      <c r="E1345" s="19">
        <v>45483</v>
      </c>
      <c r="F1345" s="20" t="s">
        <v>842</v>
      </c>
      <c r="G1345" s="20" t="s">
        <v>5073</v>
      </c>
      <c r="H1345" s="20" t="s">
        <v>44</v>
      </c>
      <c r="I1345" s="20" t="s">
        <v>45</v>
      </c>
      <c r="J1345" s="20" t="s">
        <v>5074</v>
      </c>
      <c r="K1345" s="20" t="s">
        <v>5075</v>
      </c>
      <c r="L1345" s="20" t="s">
        <v>5076</v>
      </c>
      <c r="M1345" s="20"/>
      <c r="N1345" s="21">
        <v>91.7</v>
      </c>
      <c r="O1345" s="21">
        <v>0</v>
      </c>
      <c r="P1345" s="20"/>
      <c r="Q1345" s="19">
        <v>45483</v>
      </c>
      <c r="R1345" s="20"/>
      <c r="S1345" s="19">
        <v>45483</v>
      </c>
      <c r="T1345" s="20" t="s">
        <v>49</v>
      </c>
      <c r="U1345" s="20">
        <v>992258</v>
      </c>
      <c r="V1345" s="20">
        <v>240002018</v>
      </c>
      <c r="W1345" s="20" t="s">
        <v>847</v>
      </c>
      <c r="X1345" s="20" t="s">
        <v>274</v>
      </c>
      <c r="Y1345" s="20" t="s">
        <v>52</v>
      </c>
      <c r="Z1345" s="20" t="s">
        <v>5077</v>
      </c>
      <c r="AA1345" s="20" t="s">
        <v>353</v>
      </c>
      <c r="AB1345" s="20" t="s">
        <v>54</v>
      </c>
      <c r="AC1345" s="20" t="s">
        <v>167</v>
      </c>
      <c r="AD1345" s="20" t="s">
        <v>56</v>
      </c>
      <c r="AE1345" s="20" t="s">
        <v>1838</v>
      </c>
      <c r="AF1345" t="e">
        <f>VLOOKUP(L1345,Contactos!B:B,1,0)</f>
        <v>#N/A</v>
      </c>
    </row>
    <row r="1346" spans="1:32" ht="63.75" x14ac:dyDescent="0.2">
      <c r="A1346" s="4">
        <f t="shared" si="61"/>
        <v>1344</v>
      </c>
      <c r="B1346" s="4" t="str">
        <f t="shared" si="62"/>
        <v>B010-00020045</v>
      </c>
      <c r="C1346" s="4" t="str">
        <f>IFERROR(VLOOKUP(F1346,Tablas!$A$1:$B$3,2,0),"")</f>
        <v>Boleta</v>
      </c>
      <c r="D1346" s="4" t="str">
        <f t="shared" si="63"/>
        <v>Falabella - CONTADO / CASH - PE 4212 FALABELLA No 2554499101 Basado en Entregas</v>
      </c>
      <c r="E1346" s="19">
        <v>45523</v>
      </c>
      <c r="F1346" s="20" t="s">
        <v>842</v>
      </c>
      <c r="G1346" s="20" t="s">
        <v>5078</v>
      </c>
      <c r="H1346" s="20" t="s">
        <v>44</v>
      </c>
      <c r="I1346" s="20" t="s">
        <v>45</v>
      </c>
      <c r="J1346" s="20" t="s">
        <v>5079</v>
      </c>
      <c r="K1346" s="20" t="s">
        <v>5080</v>
      </c>
      <c r="L1346" s="20" t="s">
        <v>5081</v>
      </c>
      <c r="M1346" s="20"/>
      <c r="N1346" s="21">
        <v>91.7</v>
      </c>
      <c r="O1346" s="21">
        <v>0</v>
      </c>
      <c r="P1346" s="20"/>
      <c r="Q1346" s="19">
        <v>45523</v>
      </c>
      <c r="R1346" s="20"/>
      <c r="S1346" s="19">
        <v>45523</v>
      </c>
      <c r="T1346" s="20" t="s">
        <v>49</v>
      </c>
      <c r="U1346" s="20">
        <v>1010039</v>
      </c>
      <c r="V1346" s="20">
        <v>240002581</v>
      </c>
      <c r="W1346" s="20" t="s">
        <v>847</v>
      </c>
      <c r="X1346" s="20" t="s">
        <v>274</v>
      </c>
      <c r="Y1346" s="20" t="s">
        <v>52</v>
      </c>
      <c r="Z1346" s="20" t="s">
        <v>5082</v>
      </c>
      <c r="AA1346" s="20" t="s">
        <v>372</v>
      </c>
      <c r="AB1346" s="20" t="s">
        <v>54</v>
      </c>
      <c r="AC1346" s="20" t="s">
        <v>167</v>
      </c>
      <c r="AD1346" s="20" t="s">
        <v>56</v>
      </c>
      <c r="AE1346" s="20" t="s">
        <v>1838</v>
      </c>
      <c r="AF1346" t="e">
        <f>VLOOKUP(L1346,Contactos!B:B,1,0)</f>
        <v>#N/A</v>
      </c>
    </row>
    <row r="1347" spans="1:32" ht="63.75" x14ac:dyDescent="0.2">
      <c r="A1347" s="4">
        <f t="shared" si="61"/>
        <v>1345</v>
      </c>
      <c r="B1347" s="4" t="str">
        <f t="shared" si="62"/>
        <v>B010-00020303</v>
      </c>
      <c r="C1347" s="4" t="str">
        <f>IFERROR(VLOOKUP(F1347,Tablas!$A$1:$B$3,2,0),"")</f>
        <v>Boleta</v>
      </c>
      <c r="D1347" s="4" t="str">
        <f t="shared" si="63"/>
        <v>Falabella - CONTADO / CASH - PE 4635 FALABELLA  No 2568234148 Basado en Entrega</v>
      </c>
      <c r="E1347" s="19">
        <v>45540</v>
      </c>
      <c r="F1347" s="20" t="s">
        <v>842</v>
      </c>
      <c r="G1347" s="20" t="s">
        <v>5083</v>
      </c>
      <c r="H1347" s="20" t="s">
        <v>44</v>
      </c>
      <c r="I1347" s="20" t="s">
        <v>45</v>
      </c>
      <c r="J1347" s="20" t="s">
        <v>5084</v>
      </c>
      <c r="K1347" s="20" t="s">
        <v>5085</v>
      </c>
      <c r="L1347" s="20" t="s">
        <v>5086</v>
      </c>
      <c r="M1347" s="20"/>
      <c r="N1347" s="21">
        <v>91.7</v>
      </c>
      <c r="O1347" s="21">
        <v>0</v>
      </c>
      <c r="P1347" s="20"/>
      <c r="Q1347" s="19">
        <v>45540</v>
      </c>
      <c r="R1347" s="20"/>
      <c r="S1347" s="19">
        <v>45540</v>
      </c>
      <c r="T1347" s="20" t="s">
        <v>49</v>
      </c>
      <c r="U1347" s="20">
        <v>1019640</v>
      </c>
      <c r="V1347" s="20">
        <v>240002840</v>
      </c>
      <c r="W1347" s="20" t="s">
        <v>847</v>
      </c>
      <c r="X1347" s="20" t="s">
        <v>274</v>
      </c>
      <c r="Y1347" s="20" t="s">
        <v>52</v>
      </c>
      <c r="Z1347" s="20" t="s">
        <v>5087</v>
      </c>
      <c r="AA1347" s="20" t="s">
        <v>372</v>
      </c>
      <c r="AB1347" s="20" t="s">
        <v>54</v>
      </c>
      <c r="AC1347" s="20" t="s">
        <v>167</v>
      </c>
      <c r="AD1347" s="20" t="s">
        <v>56</v>
      </c>
      <c r="AE1347" s="20" t="s">
        <v>1838</v>
      </c>
      <c r="AF1347" t="e">
        <f>VLOOKUP(L1347,Contactos!B:B,1,0)</f>
        <v>#N/A</v>
      </c>
    </row>
    <row r="1348" spans="1:32" ht="63.75" x14ac:dyDescent="0.2">
      <c r="A1348" s="4">
        <f t="shared" ref="A1348:A1411" si="64">ROW()-2</f>
        <v>1346</v>
      </c>
      <c r="B1348" s="4" t="str">
        <f t="shared" ref="B1348:B1411" si="65">MID(G1348,4,20)</f>
        <v>B010-00020044</v>
      </c>
      <c r="C1348" s="4" t="str">
        <f>IFERROR(VLOOKUP(F1348,Tablas!$A$1:$B$3,2,0),"")</f>
        <v>Boleta</v>
      </c>
      <c r="D1348" s="4" t="str">
        <f t="shared" ref="D1348:D1411" si="66">CONCATENATE(AE1348," - ",T1348," - ",Z1348)</f>
        <v>Falabella - CONTADO / CASH - PE 4211 FALABELLA No 2554632696 Basado en Entregas</v>
      </c>
      <c r="E1348" s="19">
        <v>45523</v>
      </c>
      <c r="F1348" s="20" t="s">
        <v>842</v>
      </c>
      <c r="G1348" s="20" t="s">
        <v>5088</v>
      </c>
      <c r="H1348" s="20" t="s">
        <v>44</v>
      </c>
      <c r="I1348" s="20" t="s">
        <v>45</v>
      </c>
      <c r="J1348" s="20" t="s">
        <v>5089</v>
      </c>
      <c r="K1348" s="20" t="s">
        <v>5090</v>
      </c>
      <c r="L1348" s="20" t="s">
        <v>5091</v>
      </c>
      <c r="M1348" s="20"/>
      <c r="N1348" s="21">
        <v>91.7</v>
      </c>
      <c r="O1348" s="21">
        <v>0</v>
      </c>
      <c r="P1348" s="20"/>
      <c r="Q1348" s="19">
        <v>45523</v>
      </c>
      <c r="R1348" s="20"/>
      <c r="S1348" s="19">
        <v>45523</v>
      </c>
      <c r="T1348" s="20" t="s">
        <v>49</v>
      </c>
      <c r="U1348" s="20">
        <v>1010028</v>
      </c>
      <c r="V1348" s="20">
        <v>240002580</v>
      </c>
      <c r="W1348" s="20" t="s">
        <v>847</v>
      </c>
      <c r="X1348" s="20" t="s">
        <v>274</v>
      </c>
      <c r="Y1348" s="20" t="s">
        <v>52</v>
      </c>
      <c r="Z1348" s="20" t="s">
        <v>5092</v>
      </c>
      <c r="AA1348" s="20" t="s">
        <v>372</v>
      </c>
      <c r="AB1348" s="20" t="s">
        <v>54</v>
      </c>
      <c r="AC1348" s="20" t="s">
        <v>167</v>
      </c>
      <c r="AD1348" s="20" t="s">
        <v>56</v>
      </c>
      <c r="AE1348" s="20" t="s">
        <v>1838</v>
      </c>
      <c r="AF1348" t="e">
        <f>VLOOKUP(L1348,Contactos!B:B,1,0)</f>
        <v>#N/A</v>
      </c>
    </row>
    <row r="1349" spans="1:32" ht="51" x14ac:dyDescent="0.2">
      <c r="A1349" s="4">
        <f t="shared" si="64"/>
        <v>1347</v>
      </c>
      <c r="B1349" s="4" t="str">
        <f t="shared" si="65"/>
        <v>B010-00019225</v>
      </c>
      <c r="C1349" s="4" t="str">
        <f>IFERROR(VLOOKUP(F1349,Tablas!$A$1:$B$3,2,0),"")</f>
        <v>Boleta</v>
      </c>
      <c r="D1349" s="4" t="str">
        <f t="shared" si="66"/>
        <v>Ripley - CONTADO / CASH - PE 2837 RIPLEY Basado en Entregas 09-0007-00000824</v>
      </c>
      <c r="E1349" s="19">
        <v>45454</v>
      </c>
      <c r="F1349" s="20" t="s">
        <v>842</v>
      </c>
      <c r="G1349" s="20" t="s">
        <v>5093</v>
      </c>
      <c r="H1349" s="20" t="s">
        <v>44</v>
      </c>
      <c r="I1349" s="20" t="s">
        <v>45</v>
      </c>
      <c r="J1349" s="20" t="s">
        <v>5094</v>
      </c>
      <c r="K1349" s="20" t="s">
        <v>5095</v>
      </c>
      <c r="L1349" s="20" t="s">
        <v>5096</v>
      </c>
      <c r="M1349" s="20"/>
      <c r="N1349" s="21">
        <v>91.71</v>
      </c>
      <c r="O1349" s="21">
        <v>0</v>
      </c>
      <c r="P1349" s="20"/>
      <c r="Q1349" s="19">
        <v>45454</v>
      </c>
      <c r="R1349" s="20"/>
      <c r="S1349" s="19">
        <v>45454</v>
      </c>
      <c r="T1349" s="20" t="s">
        <v>49</v>
      </c>
      <c r="U1349" s="20">
        <v>979451</v>
      </c>
      <c r="V1349" s="20">
        <v>240001759</v>
      </c>
      <c r="W1349" s="20" t="s">
        <v>847</v>
      </c>
      <c r="X1349" s="20" t="s">
        <v>305</v>
      </c>
      <c r="Y1349" s="20" t="s">
        <v>52</v>
      </c>
      <c r="Z1349" s="20" t="s">
        <v>5097</v>
      </c>
      <c r="AA1349" s="20" t="s">
        <v>5098</v>
      </c>
      <c r="AB1349" s="20" t="s">
        <v>166</v>
      </c>
      <c r="AC1349" s="20" t="s">
        <v>167</v>
      </c>
      <c r="AD1349" s="20" t="s">
        <v>56</v>
      </c>
      <c r="AE1349" s="20" t="s">
        <v>2574</v>
      </c>
      <c r="AF1349" t="e">
        <f>VLOOKUP(L1349,Contactos!B:B,1,0)</f>
        <v>#N/A</v>
      </c>
    </row>
    <row r="1350" spans="1:32" ht="51" x14ac:dyDescent="0.2">
      <c r="A1350" s="4">
        <f t="shared" si="64"/>
        <v>1348</v>
      </c>
      <c r="B1350" s="4" t="str">
        <f t="shared" si="65"/>
        <v>B010-00018797</v>
      </c>
      <c r="C1350" s="4" t="str">
        <f>IFERROR(VLOOKUP(F1350,Tablas!$A$1:$B$3,2,0),"")</f>
        <v>Boleta</v>
      </c>
      <c r="D1350" s="4" t="str">
        <f t="shared" si="66"/>
        <v>Ripley - CONTADO / CASH - PE 2207 RIPLEY Basado en Entregas 09-0007-00000250</v>
      </c>
      <c r="E1350" s="19">
        <v>45421</v>
      </c>
      <c r="F1350" s="20" t="s">
        <v>842</v>
      </c>
      <c r="G1350" s="20" t="s">
        <v>5099</v>
      </c>
      <c r="H1350" s="20" t="s">
        <v>44</v>
      </c>
      <c r="I1350" s="20" t="s">
        <v>45</v>
      </c>
      <c r="J1350" s="20" t="s">
        <v>5100</v>
      </c>
      <c r="K1350" s="20" t="s">
        <v>5101</v>
      </c>
      <c r="L1350" s="20" t="s">
        <v>5102</v>
      </c>
      <c r="M1350" s="20"/>
      <c r="N1350" s="21">
        <v>91.71</v>
      </c>
      <c r="O1350" s="21">
        <v>0</v>
      </c>
      <c r="P1350" s="20"/>
      <c r="Q1350" s="19">
        <v>45421</v>
      </c>
      <c r="R1350" s="20"/>
      <c r="S1350" s="19">
        <v>45421</v>
      </c>
      <c r="T1350" s="20" t="s">
        <v>49</v>
      </c>
      <c r="U1350" s="20">
        <v>960973</v>
      </c>
      <c r="V1350" s="20">
        <v>240001275</v>
      </c>
      <c r="W1350" s="20" t="s">
        <v>847</v>
      </c>
      <c r="X1350" s="20" t="s">
        <v>305</v>
      </c>
      <c r="Y1350" s="20" t="s">
        <v>52</v>
      </c>
      <c r="Z1350" s="20" t="s">
        <v>5103</v>
      </c>
      <c r="AA1350" s="20" t="s">
        <v>5104</v>
      </c>
      <c r="AB1350" s="20" t="s">
        <v>682</v>
      </c>
      <c r="AC1350" s="20" t="s">
        <v>167</v>
      </c>
      <c r="AD1350" s="20" t="s">
        <v>56</v>
      </c>
      <c r="AE1350" s="20" t="s">
        <v>2574</v>
      </c>
      <c r="AF1350" t="e">
        <f>VLOOKUP(L1350,Contactos!B:B,1,0)</f>
        <v>#N/A</v>
      </c>
    </row>
    <row r="1351" spans="1:32" ht="51" x14ac:dyDescent="0.2">
      <c r="A1351" s="4">
        <f t="shared" si="64"/>
        <v>1349</v>
      </c>
      <c r="B1351" s="4" t="str">
        <f t="shared" si="65"/>
        <v>B010-00018718</v>
      </c>
      <c r="C1351" s="4" t="str">
        <f>IFERROR(VLOOKUP(F1351,Tablas!$A$1:$B$3,2,0),"")</f>
        <v>Boleta</v>
      </c>
      <c r="D1351" s="4" t="str">
        <f t="shared" si="66"/>
        <v>Ripley - CONTADO / CASH - PE 2083 RIPLEY Basado en Entregas 09-0007-00000119</v>
      </c>
      <c r="E1351" s="19">
        <v>45412</v>
      </c>
      <c r="F1351" s="20" t="s">
        <v>842</v>
      </c>
      <c r="G1351" s="20" t="s">
        <v>5105</v>
      </c>
      <c r="H1351" s="20" t="s">
        <v>44</v>
      </c>
      <c r="I1351" s="20" t="s">
        <v>45</v>
      </c>
      <c r="J1351" s="20" t="s">
        <v>5106</v>
      </c>
      <c r="K1351" s="20" t="s">
        <v>5107</v>
      </c>
      <c r="L1351" s="20" t="s">
        <v>5108</v>
      </c>
      <c r="M1351" s="20"/>
      <c r="N1351" s="21">
        <v>91.71</v>
      </c>
      <c r="O1351" s="21">
        <v>0</v>
      </c>
      <c r="P1351" s="20"/>
      <c r="Q1351" s="19">
        <v>45412</v>
      </c>
      <c r="R1351" s="20"/>
      <c r="S1351" s="19">
        <v>45412</v>
      </c>
      <c r="T1351" s="20" t="s">
        <v>49</v>
      </c>
      <c r="U1351" s="20">
        <v>957014</v>
      </c>
      <c r="V1351" s="20">
        <v>240001194</v>
      </c>
      <c r="W1351" s="20" t="s">
        <v>847</v>
      </c>
      <c r="X1351" s="20" t="s">
        <v>305</v>
      </c>
      <c r="Y1351" s="20" t="s">
        <v>52</v>
      </c>
      <c r="Z1351" s="20" t="s">
        <v>5109</v>
      </c>
      <c r="AA1351" s="20" t="s">
        <v>2147</v>
      </c>
      <c r="AB1351" s="20" t="s">
        <v>54</v>
      </c>
      <c r="AC1351" s="20" t="s">
        <v>167</v>
      </c>
      <c r="AD1351" s="20" t="s">
        <v>56</v>
      </c>
      <c r="AE1351" s="20" t="s">
        <v>2574</v>
      </c>
      <c r="AF1351" t="e">
        <f>VLOOKUP(L1351,Contactos!B:B,1,0)</f>
        <v>#N/A</v>
      </c>
    </row>
    <row r="1352" spans="1:32" ht="63.75" x14ac:dyDescent="0.2">
      <c r="A1352" s="4">
        <f t="shared" si="64"/>
        <v>1350</v>
      </c>
      <c r="B1352" s="4" t="str">
        <f t="shared" si="65"/>
        <v>B010-00019465</v>
      </c>
      <c r="C1352" s="4" t="str">
        <f>IFERROR(VLOOKUP(F1352,Tablas!$A$1:$B$3,2,0),"")</f>
        <v>Boleta</v>
      </c>
      <c r="D1352" s="4" t="str">
        <f t="shared" si="66"/>
        <v>Ripley - CONTADO / CASH - PE 3346 RIPLEY n.º 6704230301-A Basado en Entregas</v>
      </c>
      <c r="E1352" s="19">
        <v>45482</v>
      </c>
      <c r="F1352" s="20" t="s">
        <v>842</v>
      </c>
      <c r="G1352" s="20" t="s">
        <v>5110</v>
      </c>
      <c r="H1352" s="20" t="s">
        <v>44</v>
      </c>
      <c r="I1352" s="20" t="s">
        <v>45</v>
      </c>
      <c r="J1352" s="20" t="s">
        <v>5111</v>
      </c>
      <c r="K1352" s="20" t="s">
        <v>5112</v>
      </c>
      <c r="L1352" s="20" t="s">
        <v>5113</v>
      </c>
      <c r="M1352" s="20"/>
      <c r="N1352" s="21">
        <v>91.71</v>
      </c>
      <c r="O1352" s="21">
        <v>0</v>
      </c>
      <c r="P1352" s="20"/>
      <c r="Q1352" s="19">
        <v>45482</v>
      </c>
      <c r="R1352" s="20"/>
      <c r="S1352" s="19">
        <v>45482</v>
      </c>
      <c r="T1352" s="20" t="s">
        <v>49</v>
      </c>
      <c r="U1352" s="20">
        <v>992003</v>
      </c>
      <c r="V1352" s="20">
        <v>240002000</v>
      </c>
      <c r="W1352" s="20" t="s">
        <v>847</v>
      </c>
      <c r="X1352" s="20" t="s">
        <v>305</v>
      </c>
      <c r="Y1352" s="20" t="s">
        <v>52</v>
      </c>
      <c r="Z1352" s="20" t="s">
        <v>5114</v>
      </c>
      <c r="AA1352" s="20" t="s">
        <v>372</v>
      </c>
      <c r="AB1352" s="20" t="s">
        <v>54</v>
      </c>
      <c r="AC1352" s="20" t="s">
        <v>167</v>
      </c>
      <c r="AD1352" s="20" t="s">
        <v>56</v>
      </c>
      <c r="AE1352" s="20" t="s">
        <v>2574</v>
      </c>
      <c r="AF1352" t="e">
        <f>VLOOKUP(L1352,Contactos!B:B,1,0)</f>
        <v>#N/A</v>
      </c>
    </row>
    <row r="1353" spans="1:32" ht="51" x14ac:dyDescent="0.2">
      <c r="A1353" s="4">
        <f t="shared" si="64"/>
        <v>1351</v>
      </c>
      <c r="B1353" s="4" t="str">
        <f t="shared" si="65"/>
        <v>B010-00019224</v>
      </c>
      <c r="C1353" s="4" t="str">
        <f>IFERROR(VLOOKUP(F1353,Tablas!$A$1:$B$3,2,0),"")</f>
        <v>Boleta</v>
      </c>
      <c r="D1353" s="4" t="str">
        <f t="shared" si="66"/>
        <v>Ripley - CONTADO / CASH - PE 2836 RIPLEY Basado en Entregas 09-0007-00000823</v>
      </c>
      <c r="E1353" s="19">
        <v>45454</v>
      </c>
      <c r="F1353" s="20" t="s">
        <v>842</v>
      </c>
      <c r="G1353" s="20" t="s">
        <v>5115</v>
      </c>
      <c r="H1353" s="20" t="s">
        <v>44</v>
      </c>
      <c r="I1353" s="20" t="s">
        <v>45</v>
      </c>
      <c r="J1353" s="20" t="s">
        <v>5116</v>
      </c>
      <c r="K1353" s="20" t="s">
        <v>5117</v>
      </c>
      <c r="L1353" s="20" t="s">
        <v>5118</v>
      </c>
      <c r="M1353" s="20"/>
      <c r="N1353" s="21">
        <v>91.71</v>
      </c>
      <c r="O1353" s="21">
        <v>0</v>
      </c>
      <c r="P1353" s="20"/>
      <c r="Q1353" s="19">
        <v>45454</v>
      </c>
      <c r="R1353" s="20"/>
      <c r="S1353" s="19">
        <v>45454</v>
      </c>
      <c r="T1353" s="20" t="s">
        <v>49</v>
      </c>
      <c r="U1353" s="20">
        <v>979444</v>
      </c>
      <c r="V1353" s="20">
        <v>240001758</v>
      </c>
      <c r="W1353" s="20" t="s">
        <v>847</v>
      </c>
      <c r="X1353" s="20" t="s">
        <v>305</v>
      </c>
      <c r="Y1353" s="20" t="s">
        <v>52</v>
      </c>
      <c r="Z1353" s="20" t="s">
        <v>5119</v>
      </c>
      <c r="AA1353" s="20" t="s">
        <v>5120</v>
      </c>
      <c r="AB1353" s="20" t="s">
        <v>682</v>
      </c>
      <c r="AC1353" s="20" t="s">
        <v>167</v>
      </c>
      <c r="AD1353" s="20" t="s">
        <v>56</v>
      </c>
      <c r="AE1353" s="20" t="s">
        <v>2574</v>
      </c>
      <c r="AF1353" t="e">
        <f>VLOOKUP(L1353,Contactos!B:B,1,0)</f>
        <v>#N/A</v>
      </c>
    </row>
    <row r="1354" spans="1:32" ht="38.25" x14ac:dyDescent="0.2">
      <c r="A1354" s="4">
        <f t="shared" si="64"/>
        <v>1352</v>
      </c>
      <c r="B1354" s="4" t="str">
        <f t="shared" si="65"/>
        <v/>
      </c>
      <c r="C1354" s="4" t="str">
        <f>IFERROR(VLOOKUP(F1354,Tablas!$A$1:$B$3,2,0),"")</f>
        <v/>
      </c>
      <c r="D1354" s="4" t="str">
        <f t="shared" si="66"/>
        <v xml:space="preserve"> - CONTADO ADELANTADO / CASH IN ADVANCE - DIFERENCIA DE CAMBIO JUN-2023</v>
      </c>
      <c r="E1354" s="19">
        <v>45107</v>
      </c>
      <c r="F1354" s="20" t="s">
        <v>27</v>
      </c>
      <c r="G1354" s="20"/>
      <c r="H1354" s="20" t="s">
        <v>80</v>
      </c>
      <c r="I1354" s="20" t="s">
        <v>81</v>
      </c>
      <c r="J1354" s="20" t="s">
        <v>204</v>
      </c>
      <c r="K1354" s="20" t="s">
        <v>204</v>
      </c>
      <c r="L1354" s="20" t="s">
        <v>205</v>
      </c>
      <c r="M1354" s="20"/>
      <c r="N1354" s="21">
        <v>91.75</v>
      </c>
      <c r="O1354" s="21">
        <v>0</v>
      </c>
      <c r="P1354" s="20"/>
      <c r="Q1354" s="19">
        <v>45107</v>
      </c>
      <c r="R1354" s="20"/>
      <c r="S1354" s="20"/>
      <c r="T1354" s="20" t="s">
        <v>70</v>
      </c>
      <c r="U1354" s="20">
        <v>825280</v>
      </c>
      <c r="V1354" s="20">
        <v>230020601</v>
      </c>
      <c r="W1354" s="20" t="s">
        <v>50</v>
      </c>
      <c r="X1354" s="20" t="s">
        <v>841</v>
      </c>
      <c r="Y1354" s="20" t="s">
        <v>37</v>
      </c>
      <c r="Z1354" s="20" t="s">
        <v>536</v>
      </c>
      <c r="AA1354" s="20" t="s">
        <v>209</v>
      </c>
      <c r="AB1354" s="20"/>
      <c r="AC1354" s="20"/>
      <c r="AD1354" s="20" t="s">
        <v>210</v>
      </c>
      <c r="AE1354" s="20"/>
      <c r="AF1354" t="str">
        <f>VLOOKUP(L1354,Contactos!B:B,1,0)</f>
        <v>BEIJING YI LONG XIANG TECHNOLOGY CO.LTD</v>
      </c>
    </row>
    <row r="1355" spans="1:32" ht="63.75" x14ac:dyDescent="0.2">
      <c r="A1355" s="4">
        <f t="shared" si="64"/>
        <v>1353</v>
      </c>
      <c r="B1355" s="4" t="str">
        <f t="shared" si="65"/>
        <v>B010-00019671</v>
      </c>
      <c r="C1355" s="4" t="str">
        <f>IFERROR(VLOOKUP(F1355,Tablas!$A$1:$B$3,2,0),"")</f>
        <v>Boleta</v>
      </c>
      <c r="D1355" s="4" t="str">
        <f t="shared" si="66"/>
        <v>Ecom - CONTADO / CASH - PE 3713 CANI-TABS TEL: 944056367 ENVÍO Basado en E</v>
      </c>
      <c r="E1355" s="19">
        <v>45498</v>
      </c>
      <c r="F1355" s="20" t="s">
        <v>842</v>
      </c>
      <c r="G1355" s="20" t="s">
        <v>5121</v>
      </c>
      <c r="H1355" s="20" t="s">
        <v>44</v>
      </c>
      <c r="I1355" s="20" t="s">
        <v>45</v>
      </c>
      <c r="J1355" s="20" t="s">
        <v>5122</v>
      </c>
      <c r="K1355" s="20" t="s">
        <v>5123</v>
      </c>
      <c r="L1355" s="20" t="s">
        <v>5124</v>
      </c>
      <c r="M1355" s="20"/>
      <c r="N1355" s="21">
        <v>91.8</v>
      </c>
      <c r="O1355" s="21">
        <v>0</v>
      </c>
      <c r="P1355" s="20"/>
      <c r="Q1355" s="19">
        <v>45498</v>
      </c>
      <c r="R1355" s="20"/>
      <c r="S1355" s="19">
        <v>45498</v>
      </c>
      <c r="T1355" s="20" t="s">
        <v>49</v>
      </c>
      <c r="U1355" s="20">
        <v>998466</v>
      </c>
      <c r="V1355" s="20">
        <v>240002206</v>
      </c>
      <c r="W1355" s="20" t="s">
        <v>847</v>
      </c>
      <c r="X1355" s="20" t="s">
        <v>274</v>
      </c>
      <c r="Y1355" s="20" t="s">
        <v>52</v>
      </c>
      <c r="Z1355" s="20" t="s">
        <v>5125</v>
      </c>
      <c r="AA1355" s="20" t="s">
        <v>5126</v>
      </c>
      <c r="AB1355" s="20" t="s">
        <v>789</v>
      </c>
      <c r="AC1355" s="20" t="s">
        <v>167</v>
      </c>
      <c r="AD1355" s="20" t="s">
        <v>56</v>
      </c>
      <c r="AE1355" s="20" t="s">
        <v>864</v>
      </c>
      <c r="AF1355" t="e">
        <f>VLOOKUP(L1355,Contactos!B:B,1,0)</f>
        <v>#N/A</v>
      </c>
    </row>
    <row r="1356" spans="1:32" ht="63.75" x14ac:dyDescent="0.2">
      <c r="A1356" s="4">
        <f t="shared" si="64"/>
        <v>1354</v>
      </c>
      <c r="B1356" s="4" t="str">
        <f t="shared" si="65"/>
        <v>B010-00020549</v>
      </c>
      <c r="C1356" s="4" t="str">
        <f>IFERROR(VLOOKUP(F1356,Tablas!$A$1:$B$3,2,0),"")</f>
        <v>Boleta</v>
      </c>
      <c r="D1356" s="4" t="str">
        <f t="shared" si="66"/>
        <v>Ecom - CONTADO / CASH - PE 5157 TEL: 987828268 CANI TABS 1116 ENVÍO Basado</v>
      </c>
      <c r="E1356" s="19">
        <v>45565</v>
      </c>
      <c r="F1356" s="20" t="s">
        <v>842</v>
      </c>
      <c r="G1356" s="20" t="s">
        <v>5127</v>
      </c>
      <c r="H1356" s="20" t="s">
        <v>44</v>
      </c>
      <c r="I1356" s="20" t="s">
        <v>45</v>
      </c>
      <c r="J1356" s="20" t="s">
        <v>5128</v>
      </c>
      <c r="K1356" s="20" t="s">
        <v>5129</v>
      </c>
      <c r="L1356" s="20" t="s">
        <v>5130</v>
      </c>
      <c r="M1356" s="20"/>
      <c r="N1356" s="21">
        <v>91.8</v>
      </c>
      <c r="O1356" s="21">
        <v>0</v>
      </c>
      <c r="P1356" s="20"/>
      <c r="Q1356" s="19">
        <v>45565</v>
      </c>
      <c r="R1356" s="20"/>
      <c r="S1356" s="19">
        <v>45565</v>
      </c>
      <c r="T1356" s="20" t="s">
        <v>49</v>
      </c>
      <c r="U1356" s="20">
        <v>1032317</v>
      </c>
      <c r="V1356" s="20">
        <v>240003086</v>
      </c>
      <c r="W1356" s="20" t="s">
        <v>847</v>
      </c>
      <c r="X1356" s="20" t="s">
        <v>274</v>
      </c>
      <c r="Y1356" s="20" t="s">
        <v>52</v>
      </c>
      <c r="Z1356" s="20" t="s">
        <v>5131</v>
      </c>
      <c r="AA1356" s="20" t="s">
        <v>5132</v>
      </c>
      <c r="AB1356" s="20" t="s">
        <v>436</v>
      </c>
      <c r="AC1356" s="20" t="s">
        <v>167</v>
      </c>
      <c r="AD1356" s="20" t="s">
        <v>56</v>
      </c>
      <c r="AE1356" s="20" t="s">
        <v>864</v>
      </c>
      <c r="AF1356" t="e">
        <f>VLOOKUP(L1356,Contactos!B:B,1,0)</f>
        <v>#N/A</v>
      </c>
    </row>
    <row r="1357" spans="1:32" ht="63.75" x14ac:dyDescent="0.2">
      <c r="A1357" s="4">
        <f t="shared" si="64"/>
        <v>1355</v>
      </c>
      <c r="B1357" s="4" t="str">
        <f t="shared" si="65"/>
        <v>B010-00020570</v>
      </c>
      <c r="C1357" s="4" t="str">
        <f>IFERROR(VLOOKUP(F1357,Tablas!$A$1:$B$3,2,0),"")</f>
        <v>Boleta</v>
      </c>
      <c r="D1357" s="4" t="str">
        <f t="shared" si="66"/>
        <v>Ecom - CONTADO / CASH - PE 5183 TEL: 902905252 RECOJO Basado en Entregas 0</v>
      </c>
      <c r="E1357" s="19">
        <v>45565</v>
      </c>
      <c r="F1357" s="20" t="s">
        <v>842</v>
      </c>
      <c r="G1357" s="20" t="s">
        <v>5133</v>
      </c>
      <c r="H1357" s="20" t="s">
        <v>44</v>
      </c>
      <c r="I1357" s="20" t="s">
        <v>45</v>
      </c>
      <c r="J1357" s="20" t="s">
        <v>5134</v>
      </c>
      <c r="K1357" s="20" t="s">
        <v>5135</v>
      </c>
      <c r="L1357" s="20" t="s">
        <v>5136</v>
      </c>
      <c r="M1357" s="20"/>
      <c r="N1357" s="21">
        <v>92</v>
      </c>
      <c r="O1357" s="21">
        <v>0</v>
      </c>
      <c r="P1357" s="20"/>
      <c r="Q1357" s="19">
        <v>45565</v>
      </c>
      <c r="R1357" s="20"/>
      <c r="S1357" s="19">
        <v>45565</v>
      </c>
      <c r="T1357" s="20" t="s">
        <v>49</v>
      </c>
      <c r="U1357" s="20">
        <v>1032525</v>
      </c>
      <c r="V1357" s="20">
        <v>240003107</v>
      </c>
      <c r="W1357" s="20" t="s">
        <v>847</v>
      </c>
      <c r="X1357" s="20" t="s">
        <v>274</v>
      </c>
      <c r="Y1357" s="20" t="s">
        <v>52</v>
      </c>
      <c r="Z1357" s="20" t="s">
        <v>5137</v>
      </c>
      <c r="AA1357" s="20" t="s">
        <v>5138</v>
      </c>
      <c r="AB1357" s="20" t="s">
        <v>1073</v>
      </c>
      <c r="AC1357" s="20" t="s">
        <v>689</v>
      </c>
      <c r="AD1357" s="20" t="s">
        <v>56</v>
      </c>
      <c r="AE1357" s="20" t="s">
        <v>864</v>
      </c>
      <c r="AF1357" t="e">
        <f>VLOOKUP(L1357,Contactos!B:B,1,0)</f>
        <v>#N/A</v>
      </c>
    </row>
    <row r="1358" spans="1:32" ht="51" x14ac:dyDescent="0.2">
      <c r="A1358" s="4">
        <f t="shared" si="64"/>
        <v>1356</v>
      </c>
      <c r="B1358" s="4" t="str">
        <f t="shared" si="65"/>
        <v>B010-00019657</v>
      </c>
      <c r="C1358" s="4" t="str">
        <f>IFERROR(VLOOKUP(F1358,Tablas!$A$1:$B$3,2,0),"")</f>
        <v>Boleta</v>
      </c>
      <c r="D1358" s="4" t="str">
        <f t="shared" si="66"/>
        <v>Ecom - CONTADO / CASH - PE 3682 TEL: 997898070 ENVÍO Basado en Entregas 09</v>
      </c>
      <c r="E1358" s="19">
        <v>45498</v>
      </c>
      <c r="F1358" s="20" t="s">
        <v>842</v>
      </c>
      <c r="G1358" s="20" t="s">
        <v>5139</v>
      </c>
      <c r="H1358" s="20" t="s">
        <v>44</v>
      </c>
      <c r="I1358" s="20" t="s">
        <v>45</v>
      </c>
      <c r="J1358" s="20" t="s">
        <v>5140</v>
      </c>
      <c r="K1358" s="20" t="s">
        <v>5141</v>
      </c>
      <c r="L1358" s="20" t="s">
        <v>5142</v>
      </c>
      <c r="M1358" s="20"/>
      <c r="N1358" s="21">
        <v>92</v>
      </c>
      <c r="O1358" s="21">
        <v>0</v>
      </c>
      <c r="P1358" s="20"/>
      <c r="Q1358" s="19">
        <v>45498</v>
      </c>
      <c r="R1358" s="20"/>
      <c r="S1358" s="19">
        <v>45498</v>
      </c>
      <c r="T1358" s="20" t="s">
        <v>49</v>
      </c>
      <c r="U1358" s="20">
        <v>998199</v>
      </c>
      <c r="V1358" s="20">
        <v>240002192</v>
      </c>
      <c r="W1358" s="20" t="s">
        <v>847</v>
      </c>
      <c r="X1358" s="20" t="s">
        <v>274</v>
      </c>
      <c r="Y1358" s="20" t="s">
        <v>52</v>
      </c>
      <c r="Z1358" s="20" t="s">
        <v>5143</v>
      </c>
      <c r="AA1358" s="20" t="s">
        <v>353</v>
      </c>
      <c r="AB1358" s="20" t="s">
        <v>54</v>
      </c>
      <c r="AC1358" s="20" t="s">
        <v>689</v>
      </c>
      <c r="AD1358" s="20" t="s">
        <v>56</v>
      </c>
      <c r="AE1358" s="20" t="s">
        <v>864</v>
      </c>
      <c r="AF1358" t="e">
        <f>VLOOKUP(L1358,Contactos!B:B,1,0)</f>
        <v>#N/A</v>
      </c>
    </row>
    <row r="1359" spans="1:32" ht="25.5" x14ac:dyDescent="0.2">
      <c r="A1359" s="4">
        <f t="shared" si="64"/>
        <v>1357</v>
      </c>
      <c r="B1359" s="4" t="str">
        <f t="shared" si="65"/>
        <v/>
      </c>
      <c r="C1359" s="4" t="str">
        <f>IFERROR(VLOOKUP(F1359,Tablas!$A$1:$B$3,2,0),"")</f>
        <v/>
      </c>
      <c r="D1359" s="4" t="str">
        <f t="shared" si="66"/>
        <v xml:space="preserve"> - CONTADO ADELANTADO / CASH IN ADVANCE - Dif. en cambio</v>
      </c>
      <c r="E1359" s="19">
        <v>45504</v>
      </c>
      <c r="F1359" s="20" t="s">
        <v>27</v>
      </c>
      <c r="G1359" s="20"/>
      <c r="H1359" s="20" t="s">
        <v>29</v>
      </c>
      <c r="I1359" s="20" t="s">
        <v>30</v>
      </c>
      <c r="J1359" s="20" t="s">
        <v>317</v>
      </c>
      <c r="K1359" s="20" t="s">
        <v>317</v>
      </c>
      <c r="L1359" s="20" t="s">
        <v>318</v>
      </c>
      <c r="M1359" s="20" t="s">
        <v>33</v>
      </c>
      <c r="N1359" s="21">
        <v>92.67</v>
      </c>
      <c r="O1359" s="21">
        <v>0</v>
      </c>
      <c r="P1359" s="20"/>
      <c r="Q1359" s="19">
        <v>45504</v>
      </c>
      <c r="R1359" s="20"/>
      <c r="S1359" s="20"/>
      <c r="T1359" s="20" t="s">
        <v>70</v>
      </c>
      <c r="U1359" s="20">
        <v>1036132</v>
      </c>
      <c r="V1359" s="20">
        <v>240029621</v>
      </c>
      <c r="W1359" s="20" t="s">
        <v>50</v>
      </c>
      <c r="X1359" s="20" t="s">
        <v>841</v>
      </c>
      <c r="Y1359" s="20" t="s">
        <v>37</v>
      </c>
      <c r="Z1359" s="20" t="s">
        <v>63</v>
      </c>
      <c r="AA1359" s="20" t="s">
        <v>320</v>
      </c>
      <c r="AB1359" s="20"/>
      <c r="AC1359" s="20" t="s">
        <v>66</v>
      </c>
      <c r="AD1359" s="20" t="s">
        <v>321</v>
      </c>
      <c r="AE1359" s="20"/>
      <c r="AF1359" t="str">
        <f>VLOOKUP(L1359,Contactos!B:B,1,0)</f>
        <v>ANIMAL HOSPITAL</v>
      </c>
    </row>
    <row r="1360" spans="1:32" ht="63.75" x14ac:dyDescent="0.2">
      <c r="A1360" s="4">
        <f t="shared" si="64"/>
        <v>1358</v>
      </c>
      <c r="B1360" s="4" t="str">
        <f t="shared" si="65"/>
        <v>B010-00019874</v>
      </c>
      <c r="C1360" s="4" t="str">
        <f>IFERROR(VLOOKUP(F1360,Tablas!$A$1:$B$3,2,0),"")</f>
        <v>Boleta</v>
      </c>
      <c r="D1360" s="4" t="str">
        <f t="shared" si="66"/>
        <v>Falabella - CONTADO / CASH - PE 3919 FALABELLA No 2541488252 Basado en Entregas</v>
      </c>
      <c r="E1360" s="19">
        <v>45509</v>
      </c>
      <c r="F1360" s="20" t="s">
        <v>842</v>
      </c>
      <c r="G1360" s="20" t="s">
        <v>5144</v>
      </c>
      <c r="H1360" s="20" t="s">
        <v>44</v>
      </c>
      <c r="I1360" s="20" t="s">
        <v>45</v>
      </c>
      <c r="J1360" s="20" t="s">
        <v>5145</v>
      </c>
      <c r="K1360" s="20" t="s">
        <v>5146</v>
      </c>
      <c r="L1360" s="20" t="s">
        <v>5147</v>
      </c>
      <c r="M1360" s="20"/>
      <c r="N1360" s="21">
        <v>92.7</v>
      </c>
      <c r="O1360" s="21">
        <v>0</v>
      </c>
      <c r="P1360" s="20"/>
      <c r="Q1360" s="19">
        <v>45509</v>
      </c>
      <c r="R1360" s="20"/>
      <c r="S1360" s="19">
        <v>45509</v>
      </c>
      <c r="T1360" s="20" t="s">
        <v>49</v>
      </c>
      <c r="U1360" s="20">
        <v>1004047</v>
      </c>
      <c r="V1360" s="20">
        <v>240002410</v>
      </c>
      <c r="W1360" s="20" t="s">
        <v>847</v>
      </c>
      <c r="X1360" s="20" t="s">
        <v>274</v>
      </c>
      <c r="Y1360" s="20" t="s">
        <v>4407</v>
      </c>
      <c r="Z1360" s="20" t="s">
        <v>5148</v>
      </c>
      <c r="AA1360" s="20" t="s">
        <v>372</v>
      </c>
      <c r="AB1360" s="20" t="s">
        <v>54</v>
      </c>
      <c r="AC1360" s="20" t="s">
        <v>167</v>
      </c>
      <c r="AD1360" s="20" t="s">
        <v>56</v>
      </c>
      <c r="AE1360" s="20" t="s">
        <v>1838</v>
      </c>
      <c r="AF1360" t="e">
        <f>VLOOKUP(L1360,Contactos!B:B,1,0)</f>
        <v>#N/A</v>
      </c>
    </row>
    <row r="1361" spans="1:32" ht="63.75" x14ac:dyDescent="0.2">
      <c r="A1361" s="4">
        <f t="shared" si="64"/>
        <v>1359</v>
      </c>
      <c r="B1361" s="4" t="str">
        <f t="shared" si="65"/>
        <v>B010-00016806</v>
      </c>
      <c r="C1361" s="4" t="str">
        <f>IFERROR(VLOOKUP(F1361,Tablas!$A$1:$B$3,2,0),"")</f>
        <v>Boleta</v>
      </c>
      <c r="D1361" s="4" t="str">
        <f t="shared" si="66"/>
        <v>Falabella - CONTADO / CASH - PE 4913 FALABELLA Basado en Entregas 09-0010-00057</v>
      </c>
      <c r="E1361" s="19">
        <v>45254</v>
      </c>
      <c r="F1361" s="20" t="s">
        <v>842</v>
      </c>
      <c r="G1361" s="20" t="s">
        <v>5149</v>
      </c>
      <c r="H1361" s="20" t="s">
        <v>44</v>
      </c>
      <c r="I1361" s="20" t="s">
        <v>45</v>
      </c>
      <c r="J1361" s="20" t="s">
        <v>5150</v>
      </c>
      <c r="K1361" s="20" t="s">
        <v>5151</v>
      </c>
      <c r="L1361" s="20" t="s">
        <v>5152</v>
      </c>
      <c r="M1361" s="20"/>
      <c r="N1361" s="21">
        <v>92.8</v>
      </c>
      <c r="O1361" s="21">
        <v>0</v>
      </c>
      <c r="P1361" s="20"/>
      <c r="Q1361" s="19">
        <v>45254</v>
      </c>
      <c r="R1361" s="20"/>
      <c r="S1361" s="19">
        <v>45254</v>
      </c>
      <c r="T1361" s="20" t="s">
        <v>49</v>
      </c>
      <c r="U1361" s="20">
        <v>879981</v>
      </c>
      <c r="V1361" s="20">
        <v>230003120</v>
      </c>
      <c r="W1361" s="20" t="s">
        <v>847</v>
      </c>
      <c r="X1361" s="20" t="s">
        <v>274</v>
      </c>
      <c r="Y1361" s="20" t="s">
        <v>52</v>
      </c>
      <c r="Z1361" s="20" t="s">
        <v>5153</v>
      </c>
      <c r="AA1361" s="20" t="s">
        <v>5154</v>
      </c>
      <c r="AB1361" s="20" t="s">
        <v>337</v>
      </c>
      <c r="AC1361" s="20" t="s">
        <v>337</v>
      </c>
      <c r="AD1361" s="20" t="s">
        <v>56</v>
      </c>
      <c r="AE1361" s="20" t="s">
        <v>1838</v>
      </c>
      <c r="AF1361" t="e">
        <f>VLOOKUP(L1361,Contactos!B:B,1,0)</f>
        <v>#N/A</v>
      </c>
    </row>
    <row r="1362" spans="1:32" ht="25.5" x14ac:dyDescent="0.2">
      <c r="A1362" s="4">
        <f t="shared" si="64"/>
        <v>1360</v>
      </c>
      <c r="B1362" s="4" t="str">
        <f t="shared" si="65"/>
        <v/>
      </c>
      <c r="C1362" s="4" t="str">
        <f>IFERROR(VLOOKUP(F1362,Tablas!$A$1:$B$3,2,0),"")</f>
        <v/>
      </c>
      <c r="D1362" s="4" t="str">
        <f t="shared" si="66"/>
        <v xml:space="preserve"> - CONTADO / CASH - Dif. en cambio</v>
      </c>
      <c r="E1362" s="19">
        <v>44255</v>
      </c>
      <c r="F1362" s="20" t="s">
        <v>27</v>
      </c>
      <c r="G1362" s="20"/>
      <c r="H1362" s="20" t="s">
        <v>44</v>
      </c>
      <c r="I1362" s="20" t="s">
        <v>45</v>
      </c>
      <c r="J1362" s="20" t="s">
        <v>396</v>
      </c>
      <c r="K1362" s="20" t="s">
        <v>397</v>
      </c>
      <c r="L1362" s="20" t="s">
        <v>398</v>
      </c>
      <c r="M1362" s="20" t="s">
        <v>33</v>
      </c>
      <c r="N1362" s="21">
        <v>93.49</v>
      </c>
      <c r="O1362" s="21">
        <v>0</v>
      </c>
      <c r="P1362" s="20"/>
      <c r="Q1362" s="19">
        <v>44255</v>
      </c>
      <c r="R1362" s="20"/>
      <c r="S1362" s="19">
        <v>44255</v>
      </c>
      <c r="T1362" s="20" t="s">
        <v>49</v>
      </c>
      <c r="U1362" s="20">
        <v>485937</v>
      </c>
      <c r="V1362" s="20">
        <v>210006825</v>
      </c>
      <c r="W1362" s="20" t="s">
        <v>50</v>
      </c>
      <c r="X1362" s="20" t="s">
        <v>841</v>
      </c>
      <c r="Y1362" s="20" t="s">
        <v>52</v>
      </c>
      <c r="Z1362" s="20" t="s">
        <v>63</v>
      </c>
      <c r="AA1362" s="20" t="s">
        <v>66</v>
      </c>
      <c r="AB1362" s="20" t="s">
        <v>66</v>
      </c>
      <c r="AC1362" s="20" t="s">
        <v>66</v>
      </c>
      <c r="AD1362" s="20" t="s">
        <v>56</v>
      </c>
      <c r="AE1362" s="20"/>
      <c r="AF1362" t="e">
        <f>VLOOKUP(L1362,Contactos!B:B,1,0)</f>
        <v>#N/A</v>
      </c>
    </row>
    <row r="1363" spans="1:32" ht="63.75" x14ac:dyDescent="0.2">
      <c r="A1363" s="4">
        <f t="shared" si="64"/>
        <v>1361</v>
      </c>
      <c r="B1363" s="4" t="str">
        <f t="shared" si="65"/>
        <v>B010-00019500</v>
      </c>
      <c r="C1363" s="4" t="str">
        <f>IFERROR(VLOOKUP(F1363,Tablas!$A$1:$B$3,2,0),"")</f>
        <v>Boleta</v>
      </c>
      <c r="D1363" s="4" t="str">
        <f t="shared" si="66"/>
        <v>Ecom - CONTADO / CASH - PE 3396 TEL: 949501188 Basado en Pedidos de client</v>
      </c>
      <c r="E1363" s="19">
        <v>45484</v>
      </c>
      <c r="F1363" s="20" t="s">
        <v>842</v>
      </c>
      <c r="G1363" s="20" t="s">
        <v>5155</v>
      </c>
      <c r="H1363" s="20" t="s">
        <v>44</v>
      </c>
      <c r="I1363" s="20" t="s">
        <v>45</v>
      </c>
      <c r="J1363" s="20" t="s">
        <v>1434</v>
      </c>
      <c r="K1363" s="20" t="s">
        <v>1435</v>
      </c>
      <c r="L1363" s="20" t="s">
        <v>1436</v>
      </c>
      <c r="M1363" s="20"/>
      <c r="N1363" s="21">
        <v>93.6</v>
      </c>
      <c r="O1363" s="21">
        <v>0</v>
      </c>
      <c r="P1363" s="20"/>
      <c r="Q1363" s="19">
        <v>45484</v>
      </c>
      <c r="R1363" s="20"/>
      <c r="S1363" s="19">
        <v>45484</v>
      </c>
      <c r="T1363" s="20" t="s">
        <v>49</v>
      </c>
      <c r="U1363" s="20">
        <v>992943</v>
      </c>
      <c r="V1363" s="20">
        <v>240002035</v>
      </c>
      <c r="W1363" s="20" t="s">
        <v>847</v>
      </c>
      <c r="X1363" s="20" t="s">
        <v>274</v>
      </c>
      <c r="Y1363" s="20" t="s">
        <v>52</v>
      </c>
      <c r="Z1363" s="20" t="s">
        <v>5156</v>
      </c>
      <c r="AA1363" s="20" t="s">
        <v>353</v>
      </c>
      <c r="AB1363" s="20" t="s">
        <v>54</v>
      </c>
      <c r="AC1363" s="20" t="s">
        <v>167</v>
      </c>
      <c r="AD1363" s="20" t="s">
        <v>56</v>
      </c>
      <c r="AE1363" s="20" t="s">
        <v>864</v>
      </c>
      <c r="AF1363" t="e">
        <f>VLOOKUP(L1363,Contactos!B:B,1,0)</f>
        <v>#N/A</v>
      </c>
    </row>
    <row r="1364" spans="1:32" ht="63.75" x14ac:dyDescent="0.2">
      <c r="A1364" s="4">
        <f t="shared" si="64"/>
        <v>1362</v>
      </c>
      <c r="B1364" s="4" t="str">
        <f t="shared" si="65"/>
        <v>B010-00018612</v>
      </c>
      <c r="C1364" s="4" t="str">
        <f>IFERROR(VLOOKUP(F1364,Tablas!$A$1:$B$3,2,0),"")</f>
        <v>Boleta</v>
      </c>
      <c r="D1364" s="4" t="str">
        <f t="shared" si="66"/>
        <v>Falabella - CONTADO / CASH - PE 1936 FALABELLA Basado en Entregas 09-0010-00059</v>
      </c>
      <c r="E1364" s="19">
        <v>45406</v>
      </c>
      <c r="F1364" s="20" t="s">
        <v>842</v>
      </c>
      <c r="G1364" s="20" t="s">
        <v>5157</v>
      </c>
      <c r="H1364" s="20" t="s">
        <v>44</v>
      </c>
      <c r="I1364" s="20" t="s">
        <v>45</v>
      </c>
      <c r="J1364" s="20" t="s">
        <v>5158</v>
      </c>
      <c r="K1364" s="20" t="s">
        <v>5159</v>
      </c>
      <c r="L1364" s="20" t="s">
        <v>5160</v>
      </c>
      <c r="M1364" s="20"/>
      <c r="N1364" s="21">
        <v>93.8</v>
      </c>
      <c r="O1364" s="21">
        <v>0</v>
      </c>
      <c r="P1364" s="20"/>
      <c r="Q1364" s="19">
        <v>45406</v>
      </c>
      <c r="R1364" s="20"/>
      <c r="S1364" s="19">
        <v>45406</v>
      </c>
      <c r="T1364" s="20" t="s">
        <v>49</v>
      </c>
      <c r="U1364" s="20">
        <v>954407</v>
      </c>
      <c r="V1364" s="20">
        <v>240001088</v>
      </c>
      <c r="W1364" s="20" t="s">
        <v>847</v>
      </c>
      <c r="X1364" s="20" t="s">
        <v>274</v>
      </c>
      <c r="Y1364" s="20" t="s">
        <v>52</v>
      </c>
      <c r="Z1364" s="20" t="s">
        <v>5161</v>
      </c>
      <c r="AA1364" s="20" t="s">
        <v>5162</v>
      </c>
      <c r="AB1364" s="20" t="s">
        <v>2671</v>
      </c>
      <c r="AC1364" s="20" t="s">
        <v>2671</v>
      </c>
      <c r="AD1364" s="20" t="s">
        <v>56</v>
      </c>
      <c r="AE1364" s="20" t="s">
        <v>1838</v>
      </c>
      <c r="AF1364" t="e">
        <f>VLOOKUP(L1364,Contactos!B:B,1,0)</f>
        <v>#N/A</v>
      </c>
    </row>
    <row r="1365" spans="1:32" ht="38.25" x14ac:dyDescent="0.2">
      <c r="A1365" s="4">
        <f t="shared" si="64"/>
        <v>1363</v>
      </c>
      <c r="B1365" s="4" t="str">
        <f t="shared" si="65"/>
        <v>F010-00026055</v>
      </c>
      <c r="C1365" s="4" t="str">
        <f>IFERROR(VLOOKUP(F1365,Tablas!$A$1:$B$3,2,0),"")</f>
        <v>Factura</v>
      </c>
      <c r="D1365" s="4" t="str">
        <f t="shared" si="66"/>
        <v>Venta Asistida - CONTADO / CASH - Facturas clientes - C20520601768</v>
      </c>
      <c r="E1365" s="19">
        <v>45562</v>
      </c>
      <c r="F1365" s="20" t="s">
        <v>1001</v>
      </c>
      <c r="G1365" s="20" t="s">
        <v>5163</v>
      </c>
      <c r="H1365" s="20" t="s">
        <v>44</v>
      </c>
      <c r="I1365" s="20" t="s">
        <v>45</v>
      </c>
      <c r="J1365" s="20" t="s">
        <v>5164</v>
      </c>
      <c r="K1365" s="20" t="s">
        <v>5165</v>
      </c>
      <c r="L1365" s="20" t="s">
        <v>5166</v>
      </c>
      <c r="M1365" s="20"/>
      <c r="N1365" s="21">
        <v>93.88</v>
      </c>
      <c r="O1365" s="21">
        <v>0</v>
      </c>
      <c r="P1365" s="20"/>
      <c r="Q1365" s="19">
        <v>45562</v>
      </c>
      <c r="R1365" s="20"/>
      <c r="S1365" s="19">
        <v>45562</v>
      </c>
      <c r="T1365" s="20" t="s">
        <v>49</v>
      </c>
      <c r="U1365" s="20">
        <v>1031440</v>
      </c>
      <c r="V1365" s="20">
        <v>240002890</v>
      </c>
      <c r="W1365" s="20" t="s">
        <v>847</v>
      </c>
      <c r="X1365" s="20" t="s">
        <v>274</v>
      </c>
      <c r="Y1365" s="20" t="s">
        <v>52</v>
      </c>
      <c r="Z1365" s="20" t="s">
        <v>5167</v>
      </c>
      <c r="AA1365" s="20" t="s">
        <v>5168</v>
      </c>
      <c r="AB1365" s="20"/>
      <c r="AC1365" s="20"/>
      <c r="AD1365" s="20" t="s">
        <v>56</v>
      </c>
      <c r="AE1365" s="20" t="s">
        <v>983</v>
      </c>
      <c r="AF1365" t="e">
        <f>VLOOKUP(L1365,Contactos!B:B,1,0)</f>
        <v>#N/A</v>
      </c>
    </row>
    <row r="1366" spans="1:32" ht="63.75" x14ac:dyDescent="0.2">
      <c r="A1366" s="4">
        <f t="shared" si="64"/>
        <v>1364</v>
      </c>
      <c r="B1366" s="4" t="str">
        <f t="shared" si="65"/>
        <v>B010-00020376</v>
      </c>
      <c r="C1366" s="4" t="str">
        <f>IFERROR(VLOOKUP(F1366,Tablas!$A$1:$B$3,2,0),"")</f>
        <v>Boleta</v>
      </c>
      <c r="D1366" s="4" t="str">
        <f t="shared" si="66"/>
        <v>Nacional - CREDITO 30 DIAS / CREDIT 30 DAYS - PE 4770 Basado en Entregas 09-T010-00001329.</v>
      </c>
      <c r="E1366" s="19">
        <v>45547</v>
      </c>
      <c r="F1366" s="20" t="s">
        <v>842</v>
      </c>
      <c r="G1366" s="20" t="s">
        <v>5169</v>
      </c>
      <c r="H1366" s="20" t="s">
        <v>44</v>
      </c>
      <c r="I1366" s="20" t="s">
        <v>45</v>
      </c>
      <c r="J1366" s="20" t="s">
        <v>5170</v>
      </c>
      <c r="K1366" s="20" t="s">
        <v>5171</v>
      </c>
      <c r="L1366" s="20" t="s">
        <v>5172</v>
      </c>
      <c r="M1366" s="20"/>
      <c r="N1366" s="21">
        <v>94.4</v>
      </c>
      <c r="O1366" s="21">
        <v>0</v>
      </c>
      <c r="P1366" s="20"/>
      <c r="Q1366" s="19">
        <v>45547</v>
      </c>
      <c r="R1366" s="20"/>
      <c r="S1366" s="19">
        <v>45577</v>
      </c>
      <c r="T1366" s="20" t="s">
        <v>643</v>
      </c>
      <c r="U1366" s="20">
        <v>1022918</v>
      </c>
      <c r="V1366" s="20">
        <v>240002913</v>
      </c>
      <c r="W1366" s="20" t="s">
        <v>847</v>
      </c>
      <c r="X1366" s="20" t="s">
        <v>305</v>
      </c>
      <c r="Y1366" s="20" t="s">
        <v>52</v>
      </c>
      <c r="Z1366" s="20" t="s">
        <v>5173</v>
      </c>
      <c r="AA1366" s="20" t="s">
        <v>5174</v>
      </c>
      <c r="AB1366" s="20" t="s">
        <v>54</v>
      </c>
      <c r="AC1366" s="20" t="s">
        <v>167</v>
      </c>
      <c r="AD1366" s="20" t="s">
        <v>56</v>
      </c>
      <c r="AE1366" s="20" t="s">
        <v>1014</v>
      </c>
      <c r="AF1366" t="e">
        <f>VLOOKUP(L1366,Contactos!B:B,1,0)</f>
        <v>#N/A</v>
      </c>
    </row>
    <row r="1367" spans="1:32" ht="63.75" x14ac:dyDescent="0.2">
      <c r="A1367" s="4">
        <f t="shared" si="64"/>
        <v>1365</v>
      </c>
      <c r="B1367" s="4" t="str">
        <f t="shared" si="65"/>
        <v>B010-00020212</v>
      </c>
      <c r="C1367" s="4" t="str">
        <f>IFERROR(VLOOKUP(F1367,Tablas!$A$1:$B$3,2,0),"")</f>
        <v>Boleta</v>
      </c>
      <c r="D1367" s="4" t="str">
        <f t="shared" si="66"/>
        <v>Promart - Intercorp - CONTADO / CASH - PE 4480 PROMART 1457617878055-01 Basado en Entrega</v>
      </c>
      <c r="E1367" s="19">
        <v>45532</v>
      </c>
      <c r="F1367" s="20" t="s">
        <v>842</v>
      </c>
      <c r="G1367" s="20" t="s">
        <v>5175</v>
      </c>
      <c r="H1367" s="20" t="s">
        <v>44</v>
      </c>
      <c r="I1367" s="20" t="s">
        <v>45</v>
      </c>
      <c r="J1367" s="20" t="s">
        <v>5176</v>
      </c>
      <c r="K1367" s="20" t="s">
        <v>5177</v>
      </c>
      <c r="L1367" s="20" t="s">
        <v>5178</v>
      </c>
      <c r="M1367" s="20"/>
      <c r="N1367" s="21">
        <v>94.8</v>
      </c>
      <c r="O1367" s="21">
        <v>0</v>
      </c>
      <c r="P1367" s="20"/>
      <c r="Q1367" s="19">
        <v>45532</v>
      </c>
      <c r="R1367" s="20"/>
      <c r="S1367" s="19">
        <v>45532</v>
      </c>
      <c r="T1367" s="20" t="s">
        <v>49</v>
      </c>
      <c r="U1367" s="20">
        <v>1014665</v>
      </c>
      <c r="V1367" s="20">
        <v>240002749</v>
      </c>
      <c r="W1367" s="20" t="s">
        <v>847</v>
      </c>
      <c r="X1367" s="20" t="s">
        <v>274</v>
      </c>
      <c r="Y1367" s="20" t="s">
        <v>52</v>
      </c>
      <c r="Z1367" s="20" t="s">
        <v>5179</v>
      </c>
      <c r="AA1367" s="20" t="s">
        <v>1449</v>
      </c>
      <c r="AB1367" s="20" t="s">
        <v>54</v>
      </c>
      <c r="AC1367" s="20" t="s">
        <v>167</v>
      </c>
      <c r="AD1367" s="20" t="s">
        <v>56</v>
      </c>
      <c r="AE1367" s="20" t="s">
        <v>2596</v>
      </c>
      <c r="AF1367" t="e">
        <f>VLOOKUP(L1367,Contactos!B:B,1,0)</f>
        <v>#N/A</v>
      </c>
    </row>
    <row r="1368" spans="1:32" ht="63.75" x14ac:dyDescent="0.2">
      <c r="A1368" s="4">
        <f t="shared" si="64"/>
        <v>1366</v>
      </c>
      <c r="B1368" s="4" t="str">
        <f t="shared" si="65"/>
        <v>B010-00018243</v>
      </c>
      <c r="C1368" s="4" t="str">
        <f>IFERROR(VLOOKUP(F1368,Tablas!$A$1:$B$3,2,0),"")</f>
        <v>Boleta</v>
      </c>
      <c r="D1368" s="4" t="str">
        <f t="shared" si="66"/>
        <v>Ecom - CONTADO / CASH - PE 1296 TEL: 964298771 Basado en Pedidos de client</v>
      </c>
      <c r="E1368" s="19">
        <v>45371</v>
      </c>
      <c r="F1368" s="20" t="s">
        <v>842</v>
      </c>
      <c r="G1368" s="20" t="s">
        <v>5180</v>
      </c>
      <c r="H1368" s="20" t="s">
        <v>44</v>
      </c>
      <c r="I1368" s="20" t="s">
        <v>45</v>
      </c>
      <c r="J1368" s="20" t="s">
        <v>5181</v>
      </c>
      <c r="K1368" s="20" t="s">
        <v>5182</v>
      </c>
      <c r="L1368" s="20" t="s">
        <v>5183</v>
      </c>
      <c r="M1368" s="20"/>
      <c r="N1368" s="21">
        <v>95.05</v>
      </c>
      <c r="O1368" s="21">
        <v>0</v>
      </c>
      <c r="P1368" s="20"/>
      <c r="Q1368" s="19">
        <v>45371</v>
      </c>
      <c r="R1368" s="20"/>
      <c r="S1368" s="19">
        <v>45371</v>
      </c>
      <c r="T1368" s="20" t="s">
        <v>49</v>
      </c>
      <c r="U1368" s="20">
        <v>935749</v>
      </c>
      <c r="V1368" s="20">
        <v>240000718</v>
      </c>
      <c r="W1368" s="20" t="s">
        <v>847</v>
      </c>
      <c r="X1368" s="20" t="s">
        <v>274</v>
      </c>
      <c r="Y1368" s="20" t="s">
        <v>52</v>
      </c>
      <c r="Z1368" s="20" t="s">
        <v>5184</v>
      </c>
      <c r="AA1368" s="20" t="s">
        <v>5185</v>
      </c>
      <c r="AB1368" s="20" t="s">
        <v>5186</v>
      </c>
      <c r="AC1368" s="20" t="s">
        <v>689</v>
      </c>
      <c r="AD1368" s="20" t="s">
        <v>56</v>
      </c>
      <c r="AE1368" s="20" t="s">
        <v>864</v>
      </c>
      <c r="AF1368" t="e">
        <f>VLOOKUP(L1368,Contactos!B:B,1,0)</f>
        <v>#N/A</v>
      </c>
    </row>
    <row r="1369" spans="1:32" ht="63.75" x14ac:dyDescent="0.2">
      <c r="A1369" s="4">
        <f t="shared" si="64"/>
        <v>1367</v>
      </c>
      <c r="B1369" s="4" t="str">
        <f t="shared" si="65"/>
        <v>B010-00016756</v>
      </c>
      <c r="C1369" s="4" t="str">
        <f>IFERROR(VLOOKUP(F1369,Tablas!$A$1:$B$3,2,0),"")</f>
        <v>Boleta</v>
      </c>
      <c r="D1369" s="4" t="str">
        <f t="shared" si="66"/>
        <v>Falabella - CONTADO / CASH - PE 4814 FALABELLA Basado en Entregas 09-0010-00057</v>
      </c>
      <c r="E1369" s="19">
        <v>45247</v>
      </c>
      <c r="F1369" s="20" t="s">
        <v>842</v>
      </c>
      <c r="G1369" s="20" t="s">
        <v>5187</v>
      </c>
      <c r="H1369" s="20" t="s">
        <v>44</v>
      </c>
      <c r="I1369" s="20" t="s">
        <v>45</v>
      </c>
      <c r="J1369" s="20" t="s">
        <v>3792</v>
      </c>
      <c r="K1369" s="20" t="s">
        <v>3793</v>
      </c>
      <c r="L1369" s="20" t="s">
        <v>3794</v>
      </c>
      <c r="M1369" s="20"/>
      <c r="N1369" s="21">
        <v>95.4</v>
      </c>
      <c r="O1369" s="21">
        <v>0</v>
      </c>
      <c r="P1369" s="20"/>
      <c r="Q1369" s="19">
        <v>45247</v>
      </c>
      <c r="R1369" s="20"/>
      <c r="S1369" s="19">
        <v>45247</v>
      </c>
      <c r="T1369" s="20" t="s">
        <v>49</v>
      </c>
      <c r="U1369" s="20">
        <v>875867</v>
      </c>
      <c r="V1369" s="20">
        <v>230003070</v>
      </c>
      <c r="W1369" s="20" t="s">
        <v>847</v>
      </c>
      <c r="X1369" s="20" t="s">
        <v>274</v>
      </c>
      <c r="Y1369" s="20" t="s">
        <v>52</v>
      </c>
      <c r="Z1369" s="20" t="s">
        <v>5188</v>
      </c>
      <c r="AA1369" s="20" t="s">
        <v>3796</v>
      </c>
      <c r="AB1369" s="20" t="s">
        <v>309</v>
      </c>
      <c r="AC1369" s="20" t="s">
        <v>309</v>
      </c>
      <c r="AD1369" s="20" t="s">
        <v>56</v>
      </c>
      <c r="AE1369" s="20" t="s">
        <v>1838</v>
      </c>
      <c r="AF1369" t="e">
        <f>VLOOKUP(L1369,Contactos!B:B,1,0)</f>
        <v>#N/A</v>
      </c>
    </row>
    <row r="1370" spans="1:32" ht="63.75" x14ac:dyDescent="0.2">
      <c r="A1370" s="4">
        <f t="shared" si="64"/>
        <v>1368</v>
      </c>
      <c r="B1370" s="4" t="str">
        <f t="shared" si="65"/>
        <v>B010-00018587</v>
      </c>
      <c r="C1370" s="4" t="str">
        <f>IFERROR(VLOOKUP(F1370,Tablas!$A$1:$B$3,2,0),"")</f>
        <v>Boleta</v>
      </c>
      <c r="D1370" s="4" t="str">
        <f t="shared" si="66"/>
        <v>Oechsle - Intercorp - CONTADO / CASH - PE 1865 OESCHLE Basado en Entregas 09-0010-0005992</v>
      </c>
      <c r="E1370" s="19">
        <v>45405</v>
      </c>
      <c r="F1370" s="20" t="s">
        <v>842</v>
      </c>
      <c r="G1370" s="20" t="s">
        <v>5189</v>
      </c>
      <c r="H1370" s="20" t="s">
        <v>44</v>
      </c>
      <c r="I1370" s="20" t="s">
        <v>45</v>
      </c>
      <c r="J1370" s="20" t="s">
        <v>5190</v>
      </c>
      <c r="K1370" s="20" t="s">
        <v>5191</v>
      </c>
      <c r="L1370" s="20" t="s">
        <v>5192</v>
      </c>
      <c r="M1370" s="20"/>
      <c r="N1370" s="21">
        <v>95.45</v>
      </c>
      <c r="O1370" s="21">
        <v>0</v>
      </c>
      <c r="P1370" s="20"/>
      <c r="Q1370" s="19">
        <v>45405</v>
      </c>
      <c r="R1370" s="20"/>
      <c r="S1370" s="19">
        <v>45405</v>
      </c>
      <c r="T1370" s="20" t="s">
        <v>49</v>
      </c>
      <c r="U1370" s="20">
        <v>952095</v>
      </c>
      <c r="V1370" s="20">
        <v>240001063</v>
      </c>
      <c r="W1370" s="20" t="s">
        <v>847</v>
      </c>
      <c r="X1370" s="20" t="s">
        <v>305</v>
      </c>
      <c r="Y1370" s="20" t="s">
        <v>52</v>
      </c>
      <c r="Z1370" s="20" t="s">
        <v>5193</v>
      </c>
      <c r="AA1370" s="20" t="s">
        <v>5194</v>
      </c>
      <c r="AB1370" s="20" t="s">
        <v>682</v>
      </c>
      <c r="AC1370" s="20" t="s">
        <v>167</v>
      </c>
      <c r="AD1370" s="20" t="s">
        <v>56</v>
      </c>
      <c r="AE1370" s="20" t="s">
        <v>3057</v>
      </c>
      <c r="AF1370" t="e">
        <f>VLOOKUP(L1370,Contactos!B:B,1,0)</f>
        <v>#N/A</v>
      </c>
    </row>
    <row r="1371" spans="1:32" ht="63.75" x14ac:dyDescent="0.2">
      <c r="A1371" s="4">
        <f t="shared" si="64"/>
        <v>1369</v>
      </c>
      <c r="B1371" s="4" t="str">
        <f t="shared" si="65"/>
        <v>B010-00016772</v>
      </c>
      <c r="C1371" s="4" t="str">
        <f>IFERROR(VLOOKUP(F1371,Tablas!$A$1:$B$3,2,0),"")</f>
        <v>Boleta</v>
      </c>
      <c r="D1371" s="4" t="str">
        <f t="shared" si="66"/>
        <v>Falabella - CONTADO / CASH - PE 4836 FALABELLA Basado en Entregas 09-0010-00057</v>
      </c>
      <c r="E1371" s="19">
        <v>45250</v>
      </c>
      <c r="F1371" s="20" t="s">
        <v>842</v>
      </c>
      <c r="G1371" s="20" t="s">
        <v>5195</v>
      </c>
      <c r="H1371" s="20" t="s">
        <v>44</v>
      </c>
      <c r="I1371" s="20" t="s">
        <v>45</v>
      </c>
      <c r="J1371" s="20" t="s">
        <v>4115</v>
      </c>
      <c r="K1371" s="20" t="s">
        <v>4116</v>
      </c>
      <c r="L1371" s="20" t="s">
        <v>4117</v>
      </c>
      <c r="M1371" s="20"/>
      <c r="N1371" s="21">
        <v>95.8</v>
      </c>
      <c r="O1371" s="21">
        <v>0</v>
      </c>
      <c r="P1371" s="20"/>
      <c r="Q1371" s="19">
        <v>45250</v>
      </c>
      <c r="R1371" s="20"/>
      <c r="S1371" s="19">
        <v>45250</v>
      </c>
      <c r="T1371" s="20" t="s">
        <v>49</v>
      </c>
      <c r="U1371" s="20">
        <v>876632</v>
      </c>
      <c r="V1371" s="20">
        <v>230003086</v>
      </c>
      <c r="W1371" s="20" t="s">
        <v>847</v>
      </c>
      <c r="X1371" s="20" t="s">
        <v>274</v>
      </c>
      <c r="Y1371" s="20" t="s">
        <v>52</v>
      </c>
      <c r="Z1371" s="20" t="s">
        <v>5196</v>
      </c>
      <c r="AA1371" s="20" t="s">
        <v>353</v>
      </c>
      <c r="AB1371" s="20" t="s">
        <v>54</v>
      </c>
      <c r="AC1371" s="20" t="s">
        <v>344</v>
      </c>
      <c r="AD1371" s="20" t="s">
        <v>56</v>
      </c>
      <c r="AE1371" s="20" t="s">
        <v>1838</v>
      </c>
      <c r="AF1371" t="e">
        <f>VLOOKUP(L1371,Contactos!B:B,1,0)</f>
        <v>#N/A</v>
      </c>
    </row>
    <row r="1372" spans="1:32" ht="25.5" x14ac:dyDescent="0.2">
      <c r="A1372" s="4">
        <f t="shared" si="64"/>
        <v>1370</v>
      </c>
      <c r="B1372" s="4" t="str">
        <f t="shared" si="65"/>
        <v/>
      </c>
      <c r="C1372" s="4" t="str">
        <f>IFERROR(VLOOKUP(F1372,Tablas!$A$1:$B$3,2,0),"")</f>
        <v/>
      </c>
      <c r="D1372" s="4" t="str">
        <f t="shared" si="66"/>
        <v xml:space="preserve"> - CONTADO ADELANTADO / CASH IN ADVANCE - Dif. en cambio TC activo</v>
      </c>
      <c r="E1372" s="19">
        <v>45016</v>
      </c>
      <c r="F1372" s="20" t="s">
        <v>27</v>
      </c>
      <c r="G1372" s="20"/>
      <c r="H1372" s="20" t="s">
        <v>80</v>
      </c>
      <c r="I1372" s="20" t="s">
        <v>81</v>
      </c>
      <c r="J1372" s="20" t="s">
        <v>272</v>
      </c>
      <c r="K1372" s="20" t="s">
        <v>272</v>
      </c>
      <c r="L1372" s="20" t="s">
        <v>273</v>
      </c>
      <c r="M1372" s="20" t="s">
        <v>33</v>
      </c>
      <c r="N1372" s="21">
        <v>96.08</v>
      </c>
      <c r="O1372" s="21">
        <v>0</v>
      </c>
      <c r="P1372" s="20"/>
      <c r="Q1372" s="19">
        <v>45016</v>
      </c>
      <c r="R1372" s="20"/>
      <c r="S1372" s="20"/>
      <c r="T1372" s="20" t="s">
        <v>70</v>
      </c>
      <c r="U1372" s="20">
        <v>787670</v>
      </c>
      <c r="V1372" s="20">
        <v>230010450</v>
      </c>
      <c r="W1372" s="20" t="s">
        <v>50</v>
      </c>
      <c r="X1372" s="20" t="s">
        <v>841</v>
      </c>
      <c r="Y1372" s="20" t="s">
        <v>37</v>
      </c>
      <c r="Z1372" s="20" t="s">
        <v>550</v>
      </c>
      <c r="AA1372" s="20" t="s">
        <v>276</v>
      </c>
      <c r="AB1372" s="20" t="s">
        <v>277</v>
      </c>
      <c r="AC1372" s="20"/>
      <c r="AD1372" s="20" t="s">
        <v>278</v>
      </c>
      <c r="AE1372" s="20"/>
      <c r="AF1372" t="str">
        <f>VLOOKUP(L1372,Contactos!B:B,1,0)</f>
        <v>SADIN INTERNATIONAL TRADING CO. L.L.C.</v>
      </c>
    </row>
    <row r="1373" spans="1:32" ht="63.75" x14ac:dyDescent="0.2">
      <c r="A1373" s="4">
        <f t="shared" si="64"/>
        <v>1371</v>
      </c>
      <c r="B1373" s="4" t="str">
        <f t="shared" si="65"/>
        <v>B010-00019309</v>
      </c>
      <c r="C1373" s="4" t="str">
        <f>IFERROR(VLOOKUP(F1373,Tablas!$A$1:$B$3,2,0),"")</f>
        <v>Boleta</v>
      </c>
      <c r="D1373" s="4" t="str">
        <f t="shared" si="66"/>
        <v>Ecom - CONTADO / CASH - PE 2983 TEL: 920186556 Basado en Pedidos de client</v>
      </c>
      <c r="E1373" s="19">
        <v>45461</v>
      </c>
      <c r="F1373" s="20" t="s">
        <v>842</v>
      </c>
      <c r="G1373" s="20" t="s">
        <v>5197</v>
      </c>
      <c r="H1373" s="20" t="s">
        <v>44</v>
      </c>
      <c r="I1373" s="20" t="s">
        <v>45</v>
      </c>
      <c r="J1373" s="20" t="s">
        <v>5190</v>
      </c>
      <c r="K1373" s="20" t="s">
        <v>5191</v>
      </c>
      <c r="L1373" s="20" t="s">
        <v>5192</v>
      </c>
      <c r="M1373" s="20"/>
      <c r="N1373" s="21">
        <v>96.23</v>
      </c>
      <c r="O1373" s="21">
        <v>0</v>
      </c>
      <c r="P1373" s="20"/>
      <c r="Q1373" s="19">
        <v>45461</v>
      </c>
      <c r="R1373" s="20"/>
      <c r="S1373" s="19">
        <v>45461</v>
      </c>
      <c r="T1373" s="20" t="s">
        <v>49</v>
      </c>
      <c r="U1373" s="20">
        <v>982792</v>
      </c>
      <c r="V1373" s="20">
        <v>240001844</v>
      </c>
      <c r="W1373" s="20" t="s">
        <v>847</v>
      </c>
      <c r="X1373" s="20" t="s">
        <v>305</v>
      </c>
      <c r="Y1373" s="20" t="s">
        <v>52</v>
      </c>
      <c r="Z1373" s="20" t="s">
        <v>5198</v>
      </c>
      <c r="AA1373" s="20" t="s">
        <v>5194</v>
      </c>
      <c r="AB1373" s="20" t="s">
        <v>682</v>
      </c>
      <c r="AC1373" s="20" t="s">
        <v>167</v>
      </c>
      <c r="AD1373" s="20" t="s">
        <v>56</v>
      </c>
      <c r="AE1373" s="20" t="s">
        <v>864</v>
      </c>
      <c r="AF1373" t="e">
        <f>VLOOKUP(L1373,Contactos!B:B,1,0)</f>
        <v>#N/A</v>
      </c>
    </row>
    <row r="1374" spans="1:32" ht="63.75" x14ac:dyDescent="0.2">
      <c r="A1374" s="4">
        <f t="shared" si="64"/>
        <v>1372</v>
      </c>
      <c r="B1374" s="4" t="str">
        <f t="shared" si="65"/>
        <v>B010-00019618</v>
      </c>
      <c r="C1374" s="4" t="str">
        <f>IFERROR(VLOOKUP(F1374,Tablas!$A$1:$B$3,2,0),"")</f>
        <v>Boleta</v>
      </c>
      <c r="D1374" s="4" t="str">
        <f t="shared" si="66"/>
        <v>Ecom - CONTADO / CASH - PE 3619 TEL: 997950666 RECOJO Basado en Entregas 0</v>
      </c>
      <c r="E1374" s="19">
        <v>45492</v>
      </c>
      <c r="F1374" s="20" t="s">
        <v>842</v>
      </c>
      <c r="G1374" s="20" t="s">
        <v>5199</v>
      </c>
      <c r="H1374" s="20" t="s">
        <v>44</v>
      </c>
      <c r="I1374" s="20" t="s">
        <v>45</v>
      </c>
      <c r="J1374" s="20" t="s">
        <v>1381</v>
      </c>
      <c r="K1374" s="20" t="s">
        <v>1382</v>
      </c>
      <c r="L1374" s="20" t="s">
        <v>1383</v>
      </c>
      <c r="M1374" s="20"/>
      <c r="N1374" s="21">
        <v>96.3</v>
      </c>
      <c r="O1374" s="21">
        <v>0</v>
      </c>
      <c r="P1374" s="20"/>
      <c r="Q1374" s="19">
        <v>45492</v>
      </c>
      <c r="R1374" s="20"/>
      <c r="S1374" s="19">
        <v>45492</v>
      </c>
      <c r="T1374" s="20" t="s">
        <v>49</v>
      </c>
      <c r="U1374" s="20">
        <v>996628</v>
      </c>
      <c r="V1374" s="20">
        <v>240002153</v>
      </c>
      <c r="W1374" s="20" t="s">
        <v>847</v>
      </c>
      <c r="X1374" s="20" t="s">
        <v>305</v>
      </c>
      <c r="Y1374" s="20" t="s">
        <v>52</v>
      </c>
      <c r="Z1374" s="20" t="s">
        <v>5200</v>
      </c>
      <c r="AA1374" s="20" t="s">
        <v>353</v>
      </c>
      <c r="AB1374" s="20" t="s">
        <v>54</v>
      </c>
      <c r="AC1374" s="20" t="s">
        <v>689</v>
      </c>
      <c r="AD1374" s="20" t="s">
        <v>56</v>
      </c>
      <c r="AE1374" s="20" t="s">
        <v>864</v>
      </c>
      <c r="AF1374" t="e">
        <f>VLOOKUP(L1374,Contactos!B:B,1,0)</f>
        <v>#N/A</v>
      </c>
    </row>
    <row r="1375" spans="1:32" ht="51" x14ac:dyDescent="0.2">
      <c r="A1375" s="4">
        <f t="shared" si="64"/>
        <v>1373</v>
      </c>
      <c r="B1375" s="4" t="str">
        <f t="shared" si="65"/>
        <v>B010-00019895</v>
      </c>
      <c r="C1375" s="4" t="str">
        <f>IFERROR(VLOOKUP(F1375,Tablas!$A$1:$B$3,2,0),"")</f>
        <v>Boleta</v>
      </c>
      <c r="D1375" s="4" t="str">
        <f t="shared" si="66"/>
        <v>Ecom - CONTADO / CASH - PE 3948 TEL: 999119910 ENVÍO Basado en Entregas 09</v>
      </c>
      <c r="E1375" s="19">
        <v>45511</v>
      </c>
      <c r="F1375" s="20" t="s">
        <v>842</v>
      </c>
      <c r="G1375" s="20" t="s">
        <v>5201</v>
      </c>
      <c r="H1375" s="20" t="s">
        <v>44</v>
      </c>
      <c r="I1375" s="20" t="s">
        <v>45</v>
      </c>
      <c r="J1375" s="20" t="s">
        <v>5202</v>
      </c>
      <c r="K1375" s="20" t="s">
        <v>5203</v>
      </c>
      <c r="L1375" s="20" t="s">
        <v>5204</v>
      </c>
      <c r="M1375" s="20"/>
      <c r="N1375" s="21">
        <v>96.49</v>
      </c>
      <c r="O1375" s="21">
        <v>0</v>
      </c>
      <c r="P1375" s="20"/>
      <c r="Q1375" s="19">
        <v>45511</v>
      </c>
      <c r="R1375" s="20"/>
      <c r="S1375" s="19">
        <v>45511</v>
      </c>
      <c r="T1375" s="20" t="s">
        <v>49</v>
      </c>
      <c r="U1375" s="20">
        <v>1004616</v>
      </c>
      <c r="V1375" s="20">
        <v>240002431</v>
      </c>
      <c r="W1375" s="20" t="s">
        <v>847</v>
      </c>
      <c r="X1375" s="20" t="s">
        <v>274</v>
      </c>
      <c r="Y1375" s="20" t="s">
        <v>52</v>
      </c>
      <c r="Z1375" s="20" t="s">
        <v>5205</v>
      </c>
      <c r="AA1375" s="20" t="s">
        <v>5206</v>
      </c>
      <c r="AB1375" s="20" t="s">
        <v>789</v>
      </c>
      <c r="AC1375" s="20" t="s">
        <v>167</v>
      </c>
      <c r="AD1375" s="20" t="s">
        <v>56</v>
      </c>
      <c r="AE1375" s="20" t="s">
        <v>864</v>
      </c>
      <c r="AF1375" t="e">
        <f>VLOOKUP(L1375,Contactos!B:B,1,0)</f>
        <v>#N/A</v>
      </c>
    </row>
    <row r="1376" spans="1:32" ht="63.75" x14ac:dyDescent="0.2">
      <c r="A1376" s="4">
        <f t="shared" si="64"/>
        <v>1374</v>
      </c>
      <c r="B1376" s="4" t="str">
        <f t="shared" si="65"/>
        <v>B010-00018380</v>
      </c>
      <c r="C1376" s="4" t="str">
        <f>IFERROR(VLOOKUP(F1376,Tablas!$A$1:$B$3,2,0),"")</f>
        <v>Boleta</v>
      </c>
      <c r="D1376" s="4" t="str">
        <f t="shared" si="66"/>
        <v>Ecom - CONTADO / CASH - PE 1498 TEL: 995267800 Basado en Entregas 09-0010-</v>
      </c>
      <c r="E1376" s="19">
        <v>45384</v>
      </c>
      <c r="F1376" s="20" t="s">
        <v>842</v>
      </c>
      <c r="G1376" s="20" t="s">
        <v>5207</v>
      </c>
      <c r="H1376" s="20" t="s">
        <v>44</v>
      </c>
      <c r="I1376" s="20" t="s">
        <v>45</v>
      </c>
      <c r="J1376" s="20" t="s">
        <v>5208</v>
      </c>
      <c r="K1376" s="20" t="s">
        <v>5209</v>
      </c>
      <c r="L1376" s="20" t="s">
        <v>5210</v>
      </c>
      <c r="M1376" s="20"/>
      <c r="N1376" s="21">
        <v>97</v>
      </c>
      <c r="O1376" s="21">
        <v>0</v>
      </c>
      <c r="P1376" s="20"/>
      <c r="Q1376" s="19">
        <v>45384</v>
      </c>
      <c r="R1376" s="20"/>
      <c r="S1376" s="19">
        <v>45384</v>
      </c>
      <c r="T1376" s="20" t="s">
        <v>49</v>
      </c>
      <c r="U1376" s="20">
        <v>940211</v>
      </c>
      <c r="V1376" s="20">
        <v>240000856</v>
      </c>
      <c r="W1376" s="20" t="s">
        <v>847</v>
      </c>
      <c r="X1376" s="20" t="s">
        <v>274</v>
      </c>
      <c r="Y1376" s="20" t="s">
        <v>52</v>
      </c>
      <c r="Z1376" s="20" t="s">
        <v>5211</v>
      </c>
      <c r="AA1376" s="20" t="s">
        <v>5212</v>
      </c>
      <c r="AB1376" s="20" t="s">
        <v>949</v>
      </c>
      <c r="AC1376" s="20" t="s">
        <v>689</v>
      </c>
      <c r="AD1376" s="20" t="s">
        <v>56</v>
      </c>
      <c r="AE1376" s="20" t="s">
        <v>864</v>
      </c>
      <c r="AF1376" t="e">
        <f>VLOOKUP(L1376,Contactos!B:B,1,0)</f>
        <v>#N/A</v>
      </c>
    </row>
    <row r="1377" spans="1:32" ht="63.75" x14ac:dyDescent="0.2">
      <c r="A1377" s="4">
        <f t="shared" si="64"/>
        <v>1375</v>
      </c>
      <c r="B1377" s="4" t="str">
        <f t="shared" si="65"/>
        <v>B010-00020183</v>
      </c>
      <c r="C1377" s="4" t="str">
        <f>IFERROR(VLOOKUP(F1377,Tablas!$A$1:$B$3,2,0),"")</f>
        <v>Boleta</v>
      </c>
      <c r="D1377" s="4" t="str">
        <f t="shared" si="66"/>
        <v>Nacional - CREDITO 30 DIAS / CREDIT 30 DAYS - PE 4425 Basado en Entregas 09-T010-00001016.</v>
      </c>
      <c r="E1377" s="19">
        <v>45530</v>
      </c>
      <c r="F1377" s="20" t="s">
        <v>842</v>
      </c>
      <c r="G1377" s="20" t="s">
        <v>5213</v>
      </c>
      <c r="H1377" s="20" t="s">
        <v>44</v>
      </c>
      <c r="I1377" s="20" t="s">
        <v>45</v>
      </c>
      <c r="J1377" s="20" t="s">
        <v>5214</v>
      </c>
      <c r="K1377" s="20" t="s">
        <v>5215</v>
      </c>
      <c r="L1377" s="20" t="s">
        <v>5216</v>
      </c>
      <c r="M1377" s="20"/>
      <c r="N1377" s="21">
        <v>97.35</v>
      </c>
      <c r="O1377" s="21">
        <v>0</v>
      </c>
      <c r="P1377" s="20"/>
      <c r="Q1377" s="19">
        <v>45530</v>
      </c>
      <c r="R1377" s="20"/>
      <c r="S1377" s="19">
        <v>45560</v>
      </c>
      <c r="T1377" s="20" t="s">
        <v>643</v>
      </c>
      <c r="U1377" s="20">
        <v>1013422</v>
      </c>
      <c r="V1377" s="20">
        <v>240002720</v>
      </c>
      <c r="W1377" s="20" t="s">
        <v>847</v>
      </c>
      <c r="X1377" s="20" t="s">
        <v>305</v>
      </c>
      <c r="Y1377" s="20" t="s">
        <v>52</v>
      </c>
      <c r="Z1377" s="20" t="s">
        <v>5217</v>
      </c>
      <c r="AA1377" s="20" t="s">
        <v>353</v>
      </c>
      <c r="AB1377" s="20" t="s">
        <v>54</v>
      </c>
      <c r="AC1377" s="20" t="s">
        <v>167</v>
      </c>
      <c r="AD1377" s="20" t="s">
        <v>56</v>
      </c>
      <c r="AE1377" s="20" t="s">
        <v>1014</v>
      </c>
      <c r="AF1377" t="e">
        <f>VLOOKUP(L1377,Contactos!B:B,1,0)</f>
        <v>#N/A</v>
      </c>
    </row>
    <row r="1378" spans="1:32" ht="63.75" x14ac:dyDescent="0.2">
      <c r="A1378" s="4">
        <f t="shared" si="64"/>
        <v>1376</v>
      </c>
      <c r="B1378" s="4" t="str">
        <f t="shared" si="65"/>
        <v>B010-00020233</v>
      </c>
      <c r="C1378" s="4" t="str">
        <f>IFERROR(VLOOKUP(F1378,Tablas!$A$1:$B$3,2,0),"")</f>
        <v>Boleta</v>
      </c>
      <c r="D1378" s="4" t="str">
        <f t="shared" si="66"/>
        <v>Ripley - CONTADO / CASH - PE 4520 RIPLEY n.º 6787770701-A Basado en Entregas</v>
      </c>
      <c r="E1378" s="19">
        <v>45533</v>
      </c>
      <c r="F1378" s="20" t="s">
        <v>842</v>
      </c>
      <c r="G1378" s="20" t="s">
        <v>5218</v>
      </c>
      <c r="H1378" s="20" t="s">
        <v>44</v>
      </c>
      <c r="I1378" s="20" t="s">
        <v>45</v>
      </c>
      <c r="J1378" s="20" t="s">
        <v>5219</v>
      </c>
      <c r="K1378" s="20" t="s">
        <v>5220</v>
      </c>
      <c r="L1378" s="20" t="s">
        <v>5221</v>
      </c>
      <c r="M1378" s="20"/>
      <c r="N1378" s="21">
        <v>97.75</v>
      </c>
      <c r="O1378" s="21">
        <v>0</v>
      </c>
      <c r="P1378" s="20"/>
      <c r="Q1378" s="19">
        <v>45533</v>
      </c>
      <c r="R1378" s="20"/>
      <c r="S1378" s="19">
        <v>45533</v>
      </c>
      <c r="T1378" s="20" t="s">
        <v>49</v>
      </c>
      <c r="U1378" s="20">
        <v>1016997</v>
      </c>
      <c r="V1378" s="20">
        <v>240002770</v>
      </c>
      <c r="W1378" s="20" t="s">
        <v>847</v>
      </c>
      <c r="X1378" s="20" t="s">
        <v>274</v>
      </c>
      <c r="Y1378" s="20" t="s">
        <v>52</v>
      </c>
      <c r="Z1378" s="20" t="s">
        <v>5222</v>
      </c>
      <c r="AA1378" s="20" t="s">
        <v>372</v>
      </c>
      <c r="AB1378" s="20" t="s">
        <v>54</v>
      </c>
      <c r="AC1378" s="20" t="s">
        <v>167</v>
      </c>
      <c r="AD1378" s="20" t="s">
        <v>56</v>
      </c>
      <c r="AE1378" s="20" t="s">
        <v>2574</v>
      </c>
      <c r="AF1378" t="e">
        <f>VLOOKUP(L1378,Contactos!B:B,1,0)</f>
        <v>#N/A</v>
      </c>
    </row>
    <row r="1379" spans="1:32" ht="63.75" x14ac:dyDescent="0.2">
      <c r="A1379" s="4">
        <f t="shared" si="64"/>
        <v>1377</v>
      </c>
      <c r="B1379" s="4" t="str">
        <f t="shared" si="65"/>
        <v>B010-00020550</v>
      </c>
      <c r="C1379" s="4" t="str">
        <f>IFERROR(VLOOKUP(F1379,Tablas!$A$1:$B$3,2,0),"")</f>
        <v>Boleta</v>
      </c>
      <c r="D1379" s="4" t="str">
        <f t="shared" si="66"/>
        <v>Falabella - CONTADO / CASH - PE 5158 FALABELLA No 2585246881 Basado en Entregas</v>
      </c>
      <c r="E1379" s="19">
        <v>45565</v>
      </c>
      <c r="F1379" s="20" t="s">
        <v>842</v>
      </c>
      <c r="G1379" s="20" t="s">
        <v>5223</v>
      </c>
      <c r="H1379" s="20" t="s">
        <v>44</v>
      </c>
      <c r="I1379" s="20" t="s">
        <v>45</v>
      </c>
      <c r="J1379" s="20" t="s">
        <v>5224</v>
      </c>
      <c r="K1379" s="20" t="s">
        <v>5225</v>
      </c>
      <c r="L1379" s="20" t="s">
        <v>5226</v>
      </c>
      <c r="M1379" s="20"/>
      <c r="N1379" s="21">
        <v>98.09</v>
      </c>
      <c r="O1379" s="21">
        <v>0</v>
      </c>
      <c r="P1379" s="20"/>
      <c r="Q1379" s="19">
        <v>45565</v>
      </c>
      <c r="R1379" s="20"/>
      <c r="S1379" s="19">
        <v>45565</v>
      </c>
      <c r="T1379" s="20" t="s">
        <v>49</v>
      </c>
      <c r="U1379" s="20">
        <v>1032321</v>
      </c>
      <c r="V1379" s="20">
        <v>240003087</v>
      </c>
      <c r="W1379" s="20" t="s">
        <v>847</v>
      </c>
      <c r="X1379" s="20" t="s">
        <v>274</v>
      </c>
      <c r="Y1379" s="20" t="s">
        <v>52</v>
      </c>
      <c r="Z1379" s="20" t="s">
        <v>5227</v>
      </c>
      <c r="AA1379" s="20" t="s">
        <v>372</v>
      </c>
      <c r="AB1379" s="20" t="s">
        <v>54</v>
      </c>
      <c r="AC1379" s="20" t="s">
        <v>167</v>
      </c>
      <c r="AD1379" s="20" t="s">
        <v>56</v>
      </c>
      <c r="AE1379" s="20" t="s">
        <v>1838</v>
      </c>
      <c r="AF1379" t="e">
        <f>VLOOKUP(L1379,Contactos!B:B,1,0)</f>
        <v>#N/A</v>
      </c>
    </row>
    <row r="1380" spans="1:32" ht="51" x14ac:dyDescent="0.2">
      <c r="A1380" s="4">
        <f t="shared" si="64"/>
        <v>1378</v>
      </c>
      <c r="B1380" s="4" t="str">
        <f t="shared" si="65"/>
        <v>B010-00019540</v>
      </c>
      <c r="C1380" s="4" t="str">
        <f>IFERROR(VLOOKUP(F1380,Tablas!$A$1:$B$3,2,0),"")</f>
        <v>Boleta</v>
      </c>
      <c r="D1380" s="4" t="str">
        <f t="shared" si="66"/>
        <v>Ecom - CONTADO / CASH - PE 3456 TEL: 936639543 ENVÍO Basado en Pedidos de</v>
      </c>
      <c r="E1380" s="19">
        <v>45488</v>
      </c>
      <c r="F1380" s="20" t="s">
        <v>842</v>
      </c>
      <c r="G1380" s="20" t="s">
        <v>5228</v>
      </c>
      <c r="H1380" s="20" t="s">
        <v>44</v>
      </c>
      <c r="I1380" s="20" t="s">
        <v>45</v>
      </c>
      <c r="J1380" s="20" t="s">
        <v>5229</v>
      </c>
      <c r="K1380" s="20" t="s">
        <v>5230</v>
      </c>
      <c r="L1380" s="20" t="s">
        <v>5231</v>
      </c>
      <c r="M1380" s="20"/>
      <c r="N1380" s="21">
        <v>98.83</v>
      </c>
      <c r="O1380" s="21">
        <v>0</v>
      </c>
      <c r="P1380" s="20"/>
      <c r="Q1380" s="19">
        <v>45488</v>
      </c>
      <c r="R1380" s="20"/>
      <c r="S1380" s="19">
        <v>45488</v>
      </c>
      <c r="T1380" s="20" t="s">
        <v>49</v>
      </c>
      <c r="U1380" s="20">
        <v>994297</v>
      </c>
      <c r="V1380" s="20">
        <v>240002075</v>
      </c>
      <c r="W1380" s="20" t="s">
        <v>847</v>
      </c>
      <c r="X1380" s="20" t="s">
        <v>274</v>
      </c>
      <c r="Y1380" s="20" t="s">
        <v>52</v>
      </c>
      <c r="Z1380" s="20" t="s">
        <v>5232</v>
      </c>
      <c r="AA1380" s="20" t="s">
        <v>353</v>
      </c>
      <c r="AB1380" s="20" t="s">
        <v>54</v>
      </c>
      <c r="AC1380" s="20" t="s">
        <v>689</v>
      </c>
      <c r="AD1380" s="20" t="s">
        <v>56</v>
      </c>
      <c r="AE1380" s="20" t="s">
        <v>864</v>
      </c>
      <c r="AF1380" t="e">
        <f>VLOOKUP(L1380,Contactos!B:B,1,0)</f>
        <v>#N/A</v>
      </c>
    </row>
    <row r="1381" spans="1:32" ht="51" x14ac:dyDescent="0.2">
      <c r="A1381" s="4">
        <f t="shared" si="64"/>
        <v>1379</v>
      </c>
      <c r="B1381" s="4" t="str">
        <f t="shared" si="65"/>
        <v>B010-00019664</v>
      </c>
      <c r="C1381" s="4" t="str">
        <f>IFERROR(VLOOKUP(F1381,Tablas!$A$1:$B$3,2,0),"")</f>
        <v>Boleta</v>
      </c>
      <c r="D1381" s="4" t="str">
        <f t="shared" si="66"/>
        <v>Ecom - CONTADO / CASH - PE 3698 TEL: 999199460 ENVÍO Basado en Pedidos de</v>
      </c>
      <c r="E1381" s="19">
        <v>45498</v>
      </c>
      <c r="F1381" s="20" t="s">
        <v>842</v>
      </c>
      <c r="G1381" s="20" t="s">
        <v>5233</v>
      </c>
      <c r="H1381" s="20" t="s">
        <v>44</v>
      </c>
      <c r="I1381" s="20" t="s">
        <v>45</v>
      </c>
      <c r="J1381" s="20" t="s">
        <v>5234</v>
      </c>
      <c r="K1381" s="20" t="s">
        <v>5235</v>
      </c>
      <c r="L1381" s="20" t="s">
        <v>5236</v>
      </c>
      <c r="M1381" s="20"/>
      <c r="N1381" s="21">
        <v>98.83</v>
      </c>
      <c r="O1381" s="21">
        <v>0</v>
      </c>
      <c r="P1381" s="20"/>
      <c r="Q1381" s="19">
        <v>45498</v>
      </c>
      <c r="R1381" s="20"/>
      <c r="S1381" s="19">
        <v>45498</v>
      </c>
      <c r="T1381" s="20" t="s">
        <v>49</v>
      </c>
      <c r="U1381" s="20">
        <v>998213</v>
      </c>
      <c r="V1381" s="20">
        <v>240002199</v>
      </c>
      <c r="W1381" s="20" t="s">
        <v>847</v>
      </c>
      <c r="X1381" s="20" t="s">
        <v>274</v>
      </c>
      <c r="Y1381" s="20" t="s">
        <v>52</v>
      </c>
      <c r="Z1381" s="20" t="s">
        <v>5237</v>
      </c>
      <c r="AA1381" s="20" t="s">
        <v>5238</v>
      </c>
      <c r="AB1381" s="20" t="s">
        <v>949</v>
      </c>
      <c r="AC1381" s="20" t="s">
        <v>689</v>
      </c>
      <c r="AD1381" s="20" t="s">
        <v>56</v>
      </c>
      <c r="AE1381" s="20" t="s">
        <v>864</v>
      </c>
      <c r="AF1381" t="e">
        <f>VLOOKUP(L1381,Contactos!B:B,1,0)</f>
        <v>#N/A</v>
      </c>
    </row>
    <row r="1382" spans="1:32" ht="63.75" x14ac:dyDescent="0.2">
      <c r="A1382" s="4">
        <f t="shared" si="64"/>
        <v>1380</v>
      </c>
      <c r="B1382" s="4" t="str">
        <f t="shared" si="65"/>
        <v>B010-00019548</v>
      </c>
      <c r="C1382" s="4" t="str">
        <f>IFERROR(VLOOKUP(F1382,Tablas!$A$1:$B$3,2,0),"")</f>
        <v>Boleta</v>
      </c>
      <c r="D1382" s="4" t="str">
        <f t="shared" si="66"/>
        <v>Ecom - CONTADO / CASH - PE 3498 TEL: 993590998 RECOJO Basado en Pedidos de</v>
      </c>
      <c r="E1382" s="19">
        <v>45488</v>
      </c>
      <c r="F1382" s="20" t="s">
        <v>842</v>
      </c>
      <c r="G1382" s="20" t="s">
        <v>5239</v>
      </c>
      <c r="H1382" s="20" t="s">
        <v>44</v>
      </c>
      <c r="I1382" s="20" t="s">
        <v>45</v>
      </c>
      <c r="J1382" s="20" t="s">
        <v>5240</v>
      </c>
      <c r="K1382" s="20" t="s">
        <v>5241</v>
      </c>
      <c r="L1382" s="20" t="s">
        <v>5242</v>
      </c>
      <c r="M1382" s="20"/>
      <c r="N1382" s="21">
        <v>98.83</v>
      </c>
      <c r="O1382" s="21">
        <v>0</v>
      </c>
      <c r="P1382" s="20"/>
      <c r="Q1382" s="19">
        <v>45488</v>
      </c>
      <c r="R1382" s="20"/>
      <c r="S1382" s="19">
        <v>45488</v>
      </c>
      <c r="T1382" s="20" t="s">
        <v>49</v>
      </c>
      <c r="U1382" s="20">
        <v>994320</v>
      </c>
      <c r="V1382" s="20">
        <v>240002083</v>
      </c>
      <c r="W1382" s="20" t="s">
        <v>847</v>
      </c>
      <c r="X1382" s="20" t="s">
        <v>274</v>
      </c>
      <c r="Y1382" s="20" t="s">
        <v>52</v>
      </c>
      <c r="Z1382" s="20" t="s">
        <v>5243</v>
      </c>
      <c r="AA1382" s="20" t="s">
        <v>353</v>
      </c>
      <c r="AB1382" s="20" t="s">
        <v>54</v>
      </c>
      <c r="AC1382" s="20" t="s">
        <v>689</v>
      </c>
      <c r="AD1382" s="20" t="s">
        <v>56</v>
      </c>
      <c r="AE1382" s="20" t="s">
        <v>864</v>
      </c>
      <c r="AF1382" t="e">
        <f>VLOOKUP(L1382,Contactos!B:B,1,0)</f>
        <v>#N/A</v>
      </c>
    </row>
    <row r="1383" spans="1:32" ht="63.75" x14ac:dyDescent="0.2">
      <c r="A1383" s="4">
        <f t="shared" si="64"/>
        <v>1381</v>
      </c>
      <c r="B1383" s="4" t="str">
        <f t="shared" si="65"/>
        <v>B010-00020354</v>
      </c>
      <c r="C1383" s="4" t="str">
        <f>IFERROR(VLOOKUP(F1383,Tablas!$A$1:$B$3,2,0),"")</f>
        <v>Boleta</v>
      </c>
      <c r="D1383" s="4" t="str">
        <f t="shared" si="66"/>
        <v>Juntoz - CONTADO / CASH - PE 4702 JUNTOZ 240908000092-002 Basado en Entregas</v>
      </c>
      <c r="E1383" s="19">
        <v>45545</v>
      </c>
      <c r="F1383" s="20" t="s">
        <v>842</v>
      </c>
      <c r="G1383" s="20" t="s">
        <v>5244</v>
      </c>
      <c r="H1383" s="20" t="s">
        <v>44</v>
      </c>
      <c r="I1383" s="20" t="s">
        <v>45</v>
      </c>
      <c r="J1383" s="20" t="s">
        <v>5245</v>
      </c>
      <c r="K1383" s="20" t="s">
        <v>5246</v>
      </c>
      <c r="L1383" s="20" t="s">
        <v>5247</v>
      </c>
      <c r="M1383" s="20"/>
      <c r="N1383" s="21">
        <v>99</v>
      </c>
      <c r="O1383" s="21">
        <v>0</v>
      </c>
      <c r="P1383" s="20"/>
      <c r="Q1383" s="19">
        <v>45545</v>
      </c>
      <c r="R1383" s="20"/>
      <c r="S1383" s="19">
        <v>45545</v>
      </c>
      <c r="T1383" s="20" t="s">
        <v>49</v>
      </c>
      <c r="U1383" s="20">
        <v>1021527</v>
      </c>
      <c r="V1383" s="20">
        <v>240002891</v>
      </c>
      <c r="W1383" s="20" t="s">
        <v>847</v>
      </c>
      <c r="X1383" s="20" t="s">
        <v>305</v>
      </c>
      <c r="Y1383" s="20" t="s">
        <v>52</v>
      </c>
      <c r="Z1383" s="20" t="s">
        <v>5248</v>
      </c>
      <c r="AA1383" s="20" t="s">
        <v>4278</v>
      </c>
      <c r="AB1383" s="20" t="s">
        <v>54</v>
      </c>
      <c r="AC1383" s="20" t="s">
        <v>167</v>
      </c>
      <c r="AD1383" s="20" t="s">
        <v>56</v>
      </c>
      <c r="AE1383" s="20" t="s">
        <v>851</v>
      </c>
      <c r="AF1383" t="e">
        <f>VLOOKUP(L1383,Contactos!B:B,1,0)</f>
        <v>#N/A</v>
      </c>
    </row>
    <row r="1384" spans="1:32" ht="63.75" x14ac:dyDescent="0.2">
      <c r="A1384" s="4">
        <f t="shared" si="64"/>
        <v>1382</v>
      </c>
      <c r="B1384" s="4" t="str">
        <f t="shared" si="65"/>
        <v>B010-00020327</v>
      </c>
      <c r="C1384" s="4" t="str">
        <f>IFERROR(VLOOKUP(F1384,Tablas!$A$1:$B$3,2,0),"")</f>
        <v>Boleta</v>
      </c>
      <c r="D1384" s="4" t="str">
        <f t="shared" si="66"/>
        <v>Juntoz - CONTADO / CASH - PE 4679 JUNTOZ 240906000091-002 Basado en Entregas</v>
      </c>
      <c r="E1384" s="19">
        <v>45541</v>
      </c>
      <c r="F1384" s="20" t="s">
        <v>842</v>
      </c>
      <c r="G1384" s="20" t="s">
        <v>5249</v>
      </c>
      <c r="H1384" s="20" t="s">
        <v>44</v>
      </c>
      <c r="I1384" s="20" t="s">
        <v>45</v>
      </c>
      <c r="J1384" s="20" t="s">
        <v>5250</v>
      </c>
      <c r="K1384" s="20" t="s">
        <v>5251</v>
      </c>
      <c r="L1384" s="20" t="s">
        <v>5252</v>
      </c>
      <c r="M1384" s="20"/>
      <c r="N1384" s="21">
        <v>99</v>
      </c>
      <c r="O1384" s="21">
        <v>0</v>
      </c>
      <c r="P1384" s="20"/>
      <c r="Q1384" s="19">
        <v>45541</v>
      </c>
      <c r="R1384" s="20"/>
      <c r="S1384" s="19">
        <v>45541</v>
      </c>
      <c r="T1384" s="20" t="s">
        <v>49</v>
      </c>
      <c r="U1384" s="20">
        <v>1020239</v>
      </c>
      <c r="V1384" s="20">
        <v>240002864</v>
      </c>
      <c r="W1384" s="20" t="s">
        <v>847</v>
      </c>
      <c r="X1384" s="20" t="s">
        <v>305</v>
      </c>
      <c r="Y1384" s="20" t="s">
        <v>52</v>
      </c>
      <c r="Z1384" s="20" t="s">
        <v>5253</v>
      </c>
      <c r="AA1384" s="20" t="s">
        <v>4278</v>
      </c>
      <c r="AB1384" s="20" t="s">
        <v>54</v>
      </c>
      <c r="AC1384" s="20" t="s">
        <v>167</v>
      </c>
      <c r="AD1384" s="20" t="s">
        <v>56</v>
      </c>
      <c r="AE1384" s="20" t="s">
        <v>851</v>
      </c>
      <c r="AF1384" t="e">
        <f>VLOOKUP(L1384,Contactos!B:B,1,0)</f>
        <v>#N/A</v>
      </c>
    </row>
    <row r="1385" spans="1:32" ht="63.75" x14ac:dyDescent="0.2">
      <c r="A1385" s="4">
        <f t="shared" si="64"/>
        <v>1383</v>
      </c>
      <c r="B1385" s="4" t="str">
        <f t="shared" si="65"/>
        <v>B010-00016954</v>
      </c>
      <c r="C1385" s="4" t="str">
        <f>IFERROR(VLOOKUP(F1385,Tablas!$A$1:$B$3,2,0),"")</f>
        <v>Boleta</v>
      </c>
      <c r="D1385" s="4" t="str">
        <f t="shared" si="66"/>
        <v>Falabella - CONTADO / CASH - PE 5103 FALABELLA Basado en Entregas 09-0010-00057</v>
      </c>
      <c r="E1385" s="19">
        <v>45264</v>
      </c>
      <c r="F1385" s="20" t="s">
        <v>842</v>
      </c>
      <c r="G1385" s="20" t="s">
        <v>5254</v>
      </c>
      <c r="H1385" s="20" t="s">
        <v>44</v>
      </c>
      <c r="I1385" s="20" t="s">
        <v>45</v>
      </c>
      <c r="J1385" s="20" t="s">
        <v>5255</v>
      </c>
      <c r="K1385" s="20" t="s">
        <v>5256</v>
      </c>
      <c r="L1385" s="20" t="s">
        <v>5257</v>
      </c>
      <c r="M1385" s="20"/>
      <c r="N1385" s="21">
        <v>99</v>
      </c>
      <c r="O1385" s="21">
        <v>0</v>
      </c>
      <c r="P1385" s="20"/>
      <c r="Q1385" s="19">
        <v>45264</v>
      </c>
      <c r="R1385" s="20"/>
      <c r="S1385" s="19">
        <v>45264</v>
      </c>
      <c r="T1385" s="20" t="s">
        <v>49</v>
      </c>
      <c r="U1385" s="20">
        <v>884373</v>
      </c>
      <c r="V1385" s="20">
        <v>230003268</v>
      </c>
      <c r="W1385" s="20" t="s">
        <v>847</v>
      </c>
      <c r="X1385" s="20" t="s">
        <v>274</v>
      </c>
      <c r="Y1385" s="20" t="s">
        <v>52</v>
      </c>
      <c r="Z1385" s="20" t="s">
        <v>5258</v>
      </c>
      <c r="AA1385" s="20" t="s">
        <v>5259</v>
      </c>
      <c r="AB1385" s="20" t="s">
        <v>682</v>
      </c>
      <c r="AC1385" s="20" t="s">
        <v>167</v>
      </c>
      <c r="AD1385" s="20" t="s">
        <v>56</v>
      </c>
      <c r="AE1385" s="20" t="s">
        <v>1838</v>
      </c>
      <c r="AF1385" t="e">
        <f>VLOOKUP(L1385,Contactos!B:B,1,0)</f>
        <v>#N/A</v>
      </c>
    </row>
    <row r="1386" spans="1:32" ht="63.75" x14ac:dyDescent="0.2">
      <c r="A1386" s="4">
        <f t="shared" si="64"/>
        <v>1384</v>
      </c>
      <c r="B1386" s="4" t="str">
        <f t="shared" si="65"/>
        <v>B010-00019979</v>
      </c>
      <c r="C1386" s="4" t="str">
        <f>IFERROR(VLOOKUP(F1386,Tablas!$A$1:$B$3,2,0),"")</f>
        <v>Boleta</v>
      </c>
      <c r="D1386" s="4" t="str">
        <f t="shared" si="66"/>
        <v>Juntoz - CONTADO / CASH - PE 4092 JUNTOZ 240812000187-001 Basado en Entregas</v>
      </c>
      <c r="E1386" s="19">
        <v>45518</v>
      </c>
      <c r="F1386" s="20" t="s">
        <v>842</v>
      </c>
      <c r="G1386" s="20" t="s">
        <v>5260</v>
      </c>
      <c r="H1386" s="20" t="s">
        <v>44</v>
      </c>
      <c r="I1386" s="20" t="s">
        <v>45</v>
      </c>
      <c r="J1386" s="20" t="s">
        <v>5261</v>
      </c>
      <c r="K1386" s="20" t="s">
        <v>5262</v>
      </c>
      <c r="L1386" s="20" t="s">
        <v>5263</v>
      </c>
      <c r="M1386" s="20"/>
      <c r="N1386" s="21">
        <v>99</v>
      </c>
      <c r="O1386" s="21">
        <v>0</v>
      </c>
      <c r="P1386" s="20"/>
      <c r="Q1386" s="19">
        <v>45518</v>
      </c>
      <c r="R1386" s="20"/>
      <c r="S1386" s="19">
        <v>45518</v>
      </c>
      <c r="T1386" s="20" t="s">
        <v>49</v>
      </c>
      <c r="U1386" s="20">
        <v>1007840</v>
      </c>
      <c r="V1386" s="20">
        <v>240002515</v>
      </c>
      <c r="W1386" s="20" t="s">
        <v>847</v>
      </c>
      <c r="X1386" s="20" t="s">
        <v>305</v>
      </c>
      <c r="Y1386" s="20" t="s">
        <v>52</v>
      </c>
      <c r="Z1386" s="20" t="s">
        <v>5264</v>
      </c>
      <c r="AA1386" s="20" t="s">
        <v>4278</v>
      </c>
      <c r="AB1386" s="20" t="s">
        <v>54</v>
      </c>
      <c r="AC1386" s="20" t="s">
        <v>167</v>
      </c>
      <c r="AD1386" s="20" t="s">
        <v>56</v>
      </c>
      <c r="AE1386" s="20" t="s">
        <v>851</v>
      </c>
      <c r="AF1386" t="e">
        <f>VLOOKUP(L1386,Contactos!B:B,1,0)</f>
        <v>#N/A</v>
      </c>
    </row>
    <row r="1387" spans="1:32" ht="63.75" x14ac:dyDescent="0.2">
      <c r="A1387" s="4">
        <f t="shared" si="64"/>
        <v>1385</v>
      </c>
      <c r="B1387" s="4" t="str">
        <f t="shared" si="65"/>
        <v>B010-00019423</v>
      </c>
      <c r="C1387" s="4" t="str">
        <f>IFERROR(VLOOKUP(F1387,Tablas!$A$1:$B$3,2,0),"")</f>
        <v>Boleta</v>
      </c>
      <c r="D1387" s="4" t="str">
        <f t="shared" si="66"/>
        <v>Falabella - CONTADO / CASH - PE 3272 FALABELLA No 2507436477 Basado en Entregas</v>
      </c>
      <c r="E1387" s="19">
        <v>45477</v>
      </c>
      <c r="F1387" s="20" t="s">
        <v>842</v>
      </c>
      <c r="G1387" s="20" t="s">
        <v>5265</v>
      </c>
      <c r="H1387" s="20" t="s">
        <v>44</v>
      </c>
      <c r="I1387" s="20" t="s">
        <v>45</v>
      </c>
      <c r="J1387" s="20" t="s">
        <v>5266</v>
      </c>
      <c r="K1387" s="20" t="s">
        <v>5267</v>
      </c>
      <c r="L1387" s="20" t="s">
        <v>5268</v>
      </c>
      <c r="M1387" s="20"/>
      <c r="N1387" s="21">
        <v>99</v>
      </c>
      <c r="O1387" s="21">
        <v>0</v>
      </c>
      <c r="P1387" s="20"/>
      <c r="Q1387" s="19">
        <v>45477</v>
      </c>
      <c r="R1387" s="20"/>
      <c r="S1387" s="19">
        <v>45477</v>
      </c>
      <c r="T1387" s="20" t="s">
        <v>49</v>
      </c>
      <c r="U1387" s="20">
        <v>990127</v>
      </c>
      <c r="V1387" s="20">
        <v>240001958</v>
      </c>
      <c r="W1387" s="20" t="s">
        <v>847</v>
      </c>
      <c r="X1387" s="20" t="s">
        <v>274</v>
      </c>
      <c r="Y1387" s="20" t="s">
        <v>52</v>
      </c>
      <c r="Z1387" s="20" t="s">
        <v>5269</v>
      </c>
      <c r="AA1387" s="20" t="s">
        <v>1449</v>
      </c>
      <c r="AB1387" s="20" t="s">
        <v>54</v>
      </c>
      <c r="AC1387" s="20" t="s">
        <v>167</v>
      </c>
      <c r="AD1387" s="20" t="s">
        <v>56</v>
      </c>
      <c r="AE1387" s="20" t="s">
        <v>1838</v>
      </c>
      <c r="AF1387" t="e">
        <f>VLOOKUP(L1387,Contactos!B:B,1,0)</f>
        <v>#N/A</v>
      </c>
    </row>
    <row r="1388" spans="1:32" ht="63.75" x14ac:dyDescent="0.2">
      <c r="A1388" s="4">
        <f t="shared" si="64"/>
        <v>1386</v>
      </c>
      <c r="B1388" s="4" t="str">
        <f t="shared" si="65"/>
        <v>B010-00019583</v>
      </c>
      <c r="C1388" s="4" t="str">
        <f>IFERROR(VLOOKUP(F1388,Tablas!$A$1:$B$3,2,0),"")</f>
        <v>Boleta</v>
      </c>
      <c r="D1388" s="4" t="str">
        <f t="shared" si="66"/>
        <v>Ripley - CONTADO / CASH - PE 3553 RIPLEYn.º 6727760501-A Basado en Entregas</v>
      </c>
      <c r="E1388" s="19">
        <v>45491</v>
      </c>
      <c r="F1388" s="20" t="s">
        <v>842</v>
      </c>
      <c r="G1388" s="20" t="s">
        <v>5270</v>
      </c>
      <c r="H1388" s="20" t="s">
        <v>44</v>
      </c>
      <c r="I1388" s="20" t="s">
        <v>45</v>
      </c>
      <c r="J1388" s="20" t="s">
        <v>5271</v>
      </c>
      <c r="K1388" s="20" t="s">
        <v>5272</v>
      </c>
      <c r="L1388" s="20" t="s">
        <v>5273</v>
      </c>
      <c r="M1388" s="20"/>
      <c r="N1388" s="21">
        <v>99.36</v>
      </c>
      <c r="O1388" s="21">
        <v>0</v>
      </c>
      <c r="P1388" s="20"/>
      <c r="Q1388" s="19">
        <v>45491</v>
      </c>
      <c r="R1388" s="20"/>
      <c r="S1388" s="19">
        <v>45491</v>
      </c>
      <c r="T1388" s="20" t="s">
        <v>49</v>
      </c>
      <c r="U1388" s="20">
        <v>995673</v>
      </c>
      <c r="V1388" s="20">
        <v>240002118</v>
      </c>
      <c r="W1388" s="20" t="s">
        <v>847</v>
      </c>
      <c r="X1388" s="20" t="s">
        <v>305</v>
      </c>
      <c r="Y1388" s="20" t="s">
        <v>52</v>
      </c>
      <c r="Z1388" s="20" t="s">
        <v>5274</v>
      </c>
      <c r="AA1388" s="20" t="s">
        <v>372</v>
      </c>
      <c r="AB1388" s="20" t="s">
        <v>54</v>
      </c>
      <c r="AC1388" s="20" t="s">
        <v>167</v>
      </c>
      <c r="AD1388" s="20" t="s">
        <v>56</v>
      </c>
      <c r="AE1388" s="20" t="s">
        <v>2574</v>
      </c>
      <c r="AF1388" t="e">
        <f>VLOOKUP(L1388,Contactos!B:B,1,0)</f>
        <v>#N/A</v>
      </c>
    </row>
    <row r="1389" spans="1:32" ht="63.75" x14ac:dyDescent="0.2">
      <c r="A1389" s="4">
        <f t="shared" si="64"/>
        <v>1387</v>
      </c>
      <c r="B1389" s="4" t="str">
        <f t="shared" si="65"/>
        <v>B010-00020483</v>
      </c>
      <c r="C1389" s="4" t="str">
        <f>IFERROR(VLOOKUP(F1389,Tablas!$A$1:$B$3,2,0),"")</f>
        <v>Boleta</v>
      </c>
      <c r="D1389" s="4" t="str">
        <f t="shared" si="66"/>
        <v>Falabella - CONTADO / CASH - PE 4972 FALABELLA No 2580807021 Basado en Entregas</v>
      </c>
      <c r="E1389" s="19">
        <v>45558</v>
      </c>
      <c r="F1389" s="20" t="s">
        <v>842</v>
      </c>
      <c r="G1389" s="20" t="s">
        <v>5275</v>
      </c>
      <c r="H1389" s="20" t="s">
        <v>44</v>
      </c>
      <c r="I1389" s="20" t="s">
        <v>45</v>
      </c>
      <c r="J1389" s="20" t="s">
        <v>5276</v>
      </c>
      <c r="K1389" s="20" t="s">
        <v>5277</v>
      </c>
      <c r="L1389" s="20" t="s">
        <v>5278</v>
      </c>
      <c r="M1389" s="20"/>
      <c r="N1389" s="21">
        <v>99.79</v>
      </c>
      <c r="O1389" s="21">
        <v>0</v>
      </c>
      <c r="P1389" s="20"/>
      <c r="Q1389" s="19">
        <v>45558</v>
      </c>
      <c r="R1389" s="20"/>
      <c r="S1389" s="19">
        <v>45558</v>
      </c>
      <c r="T1389" s="20" t="s">
        <v>49</v>
      </c>
      <c r="U1389" s="20">
        <v>1027647</v>
      </c>
      <c r="V1389" s="20">
        <v>240003020</v>
      </c>
      <c r="W1389" s="20" t="s">
        <v>847</v>
      </c>
      <c r="X1389" s="20" t="s">
        <v>274</v>
      </c>
      <c r="Y1389" s="20" t="s">
        <v>52</v>
      </c>
      <c r="Z1389" s="20" t="s">
        <v>5279</v>
      </c>
      <c r="AA1389" s="20" t="s">
        <v>372</v>
      </c>
      <c r="AB1389" s="20" t="s">
        <v>54</v>
      </c>
      <c r="AC1389" s="20" t="s">
        <v>167</v>
      </c>
      <c r="AD1389" s="20" t="s">
        <v>56</v>
      </c>
      <c r="AE1389" s="20" t="s">
        <v>1838</v>
      </c>
      <c r="AF1389" t="e">
        <f>VLOOKUP(L1389,Contactos!B:B,1,0)</f>
        <v>#N/A</v>
      </c>
    </row>
    <row r="1390" spans="1:32" ht="63.75" x14ac:dyDescent="0.2">
      <c r="A1390" s="4">
        <f t="shared" si="64"/>
        <v>1388</v>
      </c>
      <c r="B1390" s="4" t="str">
        <f t="shared" si="65"/>
        <v>B010-00019694</v>
      </c>
      <c r="C1390" s="4" t="str">
        <f>IFERROR(VLOOKUP(F1390,Tablas!$A$1:$B$3,2,0),"")</f>
        <v>Boleta</v>
      </c>
      <c r="D1390" s="4" t="str">
        <f t="shared" si="66"/>
        <v>Falabella - CONTADO / CASH - PE 3772 FALABELLA No 2534863594 Basado en Entregas</v>
      </c>
      <c r="E1390" s="19">
        <v>45504</v>
      </c>
      <c r="F1390" s="20" t="s">
        <v>842</v>
      </c>
      <c r="G1390" s="20" t="s">
        <v>5280</v>
      </c>
      <c r="H1390" s="20" t="s">
        <v>44</v>
      </c>
      <c r="I1390" s="20" t="s">
        <v>45</v>
      </c>
      <c r="J1390" s="20" t="s">
        <v>5281</v>
      </c>
      <c r="K1390" s="20" t="s">
        <v>5282</v>
      </c>
      <c r="L1390" s="20" t="s">
        <v>5283</v>
      </c>
      <c r="M1390" s="20"/>
      <c r="N1390" s="21">
        <v>99.79</v>
      </c>
      <c r="O1390" s="21">
        <v>0</v>
      </c>
      <c r="P1390" s="20"/>
      <c r="Q1390" s="19">
        <v>45504</v>
      </c>
      <c r="R1390" s="20"/>
      <c r="S1390" s="19">
        <v>45504</v>
      </c>
      <c r="T1390" s="20" t="s">
        <v>49</v>
      </c>
      <c r="U1390" s="20">
        <v>1000143</v>
      </c>
      <c r="V1390" s="20">
        <v>240002229</v>
      </c>
      <c r="W1390" s="20" t="s">
        <v>847</v>
      </c>
      <c r="X1390" s="20" t="s">
        <v>274</v>
      </c>
      <c r="Y1390" s="20" t="s">
        <v>52</v>
      </c>
      <c r="Z1390" s="20" t="s">
        <v>5284</v>
      </c>
      <c r="AA1390" s="20" t="s">
        <v>372</v>
      </c>
      <c r="AB1390" s="20" t="s">
        <v>54</v>
      </c>
      <c r="AC1390" s="20" t="s">
        <v>167</v>
      </c>
      <c r="AD1390" s="20" t="s">
        <v>56</v>
      </c>
      <c r="AE1390" s="20" t="s">
        <v>1838</v>
      </c>
      <c r="AF1390" t="e">
        <f>VLOOKUP(L1390,Contactos!B:B,1,0)</f>
        <v>#N/A</v>
      </c>
    </row>
    <row r="1391" spans="1:32" ht="63.75" x14ac:dyDescent="0.2">
      <c r="A1391" s="4">
        <f t="shared" si="64"/>
        <v>1389</v>
      </c>
      <c r="B1391" s="4" t="str">
        <f t="shared" si="65"/>
        <v>B010-00019970</v>
      </c>
      <c r="C1391" s="4" t="str">
        <f>IFERROR(VLOOKUP(F1391,Tablas!$A$1:$B$3,2,0),"")</f>
        <v>Boleta</v>
      </c>
      <c r="D1391" s="4" t="str">
        <f t="shared" si="66"/>
        <v>Falabella - CONTADO / CASH - PE 4067 FALABELLA No 2549757124 Basado en Entregas</v>
      </c>
      <c r="E1391" s="19">
        <v>45517</v>
      </c>
      <c r="F1391" s="20" t="s">
        <v>842</v>
      </c>
      <c r="G1391" s="20" t="s">
        <v>5285</v>
      </c>
      <c r="H1391" s="20" t="s">
        <v>44</v>
      </c>
      <c r="I1391" s="20" t="s">
        <v>45</v>
      </c>
      <c r="J1391" s="20" t="s">
        <v>5286</v>
      </c>
      <c r="K1391" s="20" t="s">
        <v>5287</v>
      </c>
      <c r="L1391" s="20" t="s">
        <v>5288</v>
      </c>
      <c r="M1391" s="20"/>
      <c r="N1391" s="21">
        <v>99.8</v>
      </c>
      <c r="O1391" s="21">
        <v>0</v>
      </c>
      <c r="P1391" s="20"/>
      <c r="Q1391" s="19">
        <v>45517</v>
      </c>
      <c r="R1391" s="20"/>
      <c r="S1391" s="19">
        <v>45517</v>
      </c>
      <c r="T1391" s="20" t="s">
        <v>49</v>
      </c>
      <c r="U1391" s="20">
        <v>1007124</v>
      </c>
      <c r="V1391" s="20">
        <v>240002506</v>
      </c>
      <c r="W1391" s="20" t="s">
        <v>847</v>
      </c>
      <c r="X1391" s="20" t="s">
        <v>274</v>
      </c>
      <c r="Y1391" s="20" t="s">
        <v>52</v>
      </c>
      <c r="Z1391" s="20" t="s">
        <v>5289</v>
      </c>
      <c r="AA1391" s="20" t="s">
        <v>808</v>
      </c>
      <c r="AB1391" s="20" t="s">
        <v>2446</v>
      </c>
      <c r="AC1391" s="20" t="s">
        <v>167</v>
      </c>
      <c r="AD1391" s="20" t="s">
        <v>56</v>
      </c>
      <c r="AE1391" s="20" t="s">
        <v>1838</v>
      </c>
      <c r="AF1391" t="e">
        <f>VLOOKUP(L1391,Contactos!B:B,1,0)</f>
        <v>#N/A</v>
      </c>
    </row>
    <row r="1392" spans="1:32" ht="63.75" x14ac:dyDescent="0.2">
      <c r="A1392" s="4">
        <f t="shared" si="64"/>
        <v>1390</v>
      </c>
      <c r="B1392" s="4" t="str">
        <f t="shared" si="65"/>
        <v>B010-00020109</v>
      </c>
      <c r="C1392" s="4" t="str">
        <f>IFERROR(VLOOKUP(F1392,Tablas!$A$1:$B$3,2,0),"")</f>
        <v>Boleta</v>
      </c>
      <c r="D1392" s="4" t="str">
        <f t="shared" si="66"/>
        <v>Falabella - CONTADO / CASH - PE 4333 FALABELLA No 2557542566 Basado en Entregas</v>
      </c>
      <c r="E1392" s="19">
        <v>45527</v>
      </c>
      <c r="F1392" s="20" t="s">
        <v>842</v>
      </c>
      <c r="G1392" s="20" t="s">
        <v>5290</v>
      </c>
      <c r="H1392" s="20" t="s">
        <v>44</v>
      </c>
      <c r="I1392" s="20" t="s">
        <v>45</v>
      </c>
      <c r="J1392" s="20" t="s">
        <v>5291</v>
      </c>
      <c r="K1392" s="20" t="s">
        <v>5292</v>
      </c>
      <c r="L1392" s="20" t="s">
        <v>5293</v>
      </c>
      <c r="M1392" s="20"/>
      <c r="N1392" s="21">
        <v>99.8</v>
      </c>
      <c r="O1392" s="21">
        <v>0</v>
      </c>
      <c r="P1392" s="20"/>
      <c r="Q1392" s="19">
        <v>45527</v>
      </c>
      <c r="R1392" s="20"/>
      <c r="S1392" s="19">
        <v>45527</v>
      </c>
      <c r="T1392" s="20" t="s">
        <v>49</v>
      </c>
      <c r="U1392" s="20">
        <v>1012379</v>
      </c>
      <c r="V1392" s="20">
        <v>240002646</v>
      </c>
      <c r="W1392" s="20" t="s">
        <v>847</v>
      </c>
      <c r="X1392" s="20" t="s">
        <v>274</v>
      </c>
      <c r="Y1392" s="20" t="s">
        <v>52</v>
      </c>
      <c r="Z1392" s="20" t="s">
        <v>5294</v>
      </c>
      <c r="AA1392" s="20" t="s">
        <v>372</v>
      </c>
      <c r="AB1392" s="20" t="s">
        <v>54</v>
      </c>
      <c r="AC1392" s="20" t="s">
        <v>167</v>
      </c>
      <c r="AD1392" s="20" t="s">
        <v>56</v>
      </c>
      <c r="AE1392" s="20" t="s">
        <v>1838</v>
      </c>
      <c r="AF1392" t="e">
        <f>VLOOKUP(L1392,Contactos!B:B,1,0)</f>
        <v>#N/A</v>
      </c>
    </row>
    <row r="1393" spans="1:32" ht="63.75" x14ac:dyDescent="0.2">
      <c r="A1393" s="4">
        <f t="shared" si="64"/>
        <v>1391</v>
      </c>
      <c r="B1393" s="4" t="str">
        <f t="shared" si="65"/>
        <v>B010-00019957</v>
      </c>
      <c r="C1393" s="4" t="str">
        <f>IFERROR(VLOOKUP(F1393,Tablas!$A$1:$B$3,2,0),"")</f>
        <v>Boleta</v>
      </c>
      <c r="D1393" s="4" t="str">
        <f t="shared" si="66"/>
        <v>Falabella - CONTADO / CASH - PE 4055 FALABELLA No 2549400810 Basado en Entregas</v>
      </c>
      <c r="E1393" s="19">
        <v>45516</v>
      </c>
      <c r="F1393" s="20" t="s">
        <v>842</v>
      </c>
      <c r="G1393" s="20" t="s">
        <v>5295</v>
      </c>
      <c r="H1393" s="20" t="s">
        <v>44</v>
      </c>
      <c r="I1393" s="20" t="s">
        <v>45</v>
      </c>
      <c r="J1393" s="20" t="s">
        <v>5296</v>
      </c>
      <c r="K1393" s="20" t="s">
        <v>5297</v>
      </c>
      <c r="L1393" s="20" t="s">
        <v>5298</v>
      </c>
      <c r="M1393" s="20"/>
      <c r="N1393" s="21">
        <v>99.9</v>
      </c>
      <c r="O1393" s="21">
        <v>0</v>
      </c>
      <c r="P1393" s="20"/>
      <c r="Q1393" s="19">
        <v>45516</v>
      </c>
      <c r="R1393" s="20"/>
      <c r="S1393" s="19">
        <v>45516</v>
      </c>
      <c r="T1393" s="20" t="s">
        <v>49</v>
      </c>
      <c r="U1393" s="20">
        <v>1006880</v>
      </c>
      <c r="V1393" s="20">
        <v>240002493</v>
      </c>
      <c r="W1393" s="20" t="s">
        <v>847</v>
      </c>
      <c r="X1393" s="20" t="s">
        <v>305</v>
      </c>
      <c r="Y1393" s="20" t="s">
        <v>52</v>
      </c>
      <c r="Z1393" s="20" t="s">
        <v>5299</v>
      </c>
      <c r="AA1393" s="20" t="s">
        <v>372</v>
      </c>
      <c r="AB1393" s="20" t="s">
        <v>54</v>
      </c>
      <c r="AC1393" s="20" t="s">
        <v>167</v>
      </c>
      <c r="AD1393" s="20" t="s">
        <v>56</v>
      </c>
      <c r="AE1393" s="20" t="s">
        <v>1838</v>
      </c>
      <c r="AF1393" t="e">
        <f>VLOOKUP(L1393,Contactos!B:B,1,0)</f>
        <v>#N/A</v>
      </c>
    </row>
    <row r="1394" spans="1:32" ht="63.75" x14ac:dyDescent="0.2">
      <c r="A1394" s="4">
        <f t="shared" si="64"/>
        <v>1392</v>
      </c>
      <c r="B1394" s="4" t="str">
        <f t="shared" si="65"/>
        <v>B010-00020323</v>
      </c>
      <c r="C1394" s="4" t="str">
        <f>IFERROR(VLOOKUP(F1394,Tablas!$A$1:$B$3,2,0),"")</f>
        <v>Boleta</v>
      </c>
      <c r="D1394" s="4" t="str">
        <f t="shared" si="66"/>
        <v>Plaza Vea - Intercorp - CONTADO / CASH - PE 4676 PLAZA VEA v13362000plzv-01 Basado en Entre</v>
      </c>
      <c r="E1394" s="19">
        <v>45541</v>
      </c>
      <c r="F1394" s="20" t="s">
        <v>842</v>
      </c>
      <c r="G1394" s="20" t="s">
        <v>5300</v>
      </c>
      <c r="H1394" s="20" t="s">
        <v>44</v>
      </c>
      <c r="I1394" s="20" t="s">
        <v>45</v>
      </c>
      <c r="J1394" s="20" t="s">
        <v>5301</v>
      </c>
      <c r="K1394" s="20" t="s">
        <v>5302</v>
      </c>
      <c r="L1394" s="20" t="s">
        <v>5303</v>
      </c>
      <c r="M1394" s="20"/>
      <c r="N1394" s="21">
        <v>100.01</v>
      </c>
      <c r="O1394" s="21">
        <v>0</v>
      </c>
      <c r="P1394" s="20"/>
      <c r="Q1394" s="19">
        <v>45541</v>
      </c>
      <c r="R1394" s="20"/>
      <c r="S1394" s="19">
        <v>45541</v>
      </c>
      <c r="T1394" s="20" t="s">
        <v>49</v>
      </c>
      <c r="U1394" s="20">
        <v>1020197</v>
      </c>
      <c r="V1394" s="20">
        <v>240002860</v>
      </c>
      <c r="W1394" s="20" t="s">
        <v>847</v>
      </c>
      <c r="X1394" s="20" t="s">
        <v>305</v>
      </c>
      <c r="Y1394" s="20" t="s">
        <v>52</v>
      </c>
      <c r="Z1394" s="20" t="s">
        <v>5304</v>
      </c>
      <c r="AA1394" s="20" t="s">
        <v>1449</v>
      </c>
      <c r="AB1394" s="20" t="s">
        <v>54</v>
      </c>
      <c r="AC1394" s="20" t="s">
        <v>167</v>
      </c>
      <c r="AD1394" s="20" t="s">
        <v>56</v>
      </c>
      <c r="AE1394" s="20" t="s">
        <v>2494</v>
      </c>
      <c r="AF1394" t="e">
        <f>VLOOKUP(L1394,Contactos!B:B,1,0)</f>
        <v>#N/A</v>
      </c>
    </row>
    <row r="1395" spans="1:32" ht="63.75" x14ac:dyDescent="0.2">
      <c r="A1395" s="4">
        <f t="shared" si="64"/>
        <v>1393</v>
      </c>
      <c r="B1395" s="4" t="str">
        <f t="shared" si="65"/>
        <v>B010-00019665</v>
      </c>
      <c r="C1395" s="4" t="str">
        <f>IFERROR(VLOOKUP(F1395,Tablas!$A$1:$B$3,2,0),"")</f>
        <v>Boleta</v>
      </c>
      <c r="D1395" s="4" t="str">
        <f t="shared" si="66"/>
        <v>Nacional - CREDITO 30 DIAS / CREDIT 30 DAYS - PE 3702 Basado en Entregas 09-T010-00000381.</v>
      </c>
      <c r="E1395" s="19">
        <v>45498</v>
      </c>
      <c r="F1395" s="20" t="s">
        <v>842</v>
      </c>
      <c r="G1395" s="20" t="s">
        <v>5305</v>
      </c>
      <c r="H1395" s="20" t="s">
        <v>44</v>
      </c>
      <c r="I1395" s="20" t="s">
        <v>45</v>
      </c>
      <c r="J1395" s="20" t="s">
        <v>5306</v>
      </c>
      <c r="K1395" s="20" t="s">
        <v>5307</v>
      </c>
      <c r="L1395" s="20" t="s">
        <v>5308</v>
      </c>
      <c r="M1395" s="20"/>
      <c r="N1395" s="21">
        <v>100.3</v>
      </c>
      <c r="O1395" s="21">
        <v>0</v>
      </c>
      <c r="P1395" s="20"/>
      <c r="Q1395" s="19">
        <v>45498</v>
      </c>
      <c r="R1395" s="20"/>
      <c r="S1395" s="19">
        <v>45528</v>
      </c>
      <c r="T1395" s="20" t="s">
        <v>643</v>
      </c>
      <c r="U1395" s="20">
        <v>998217</v>
      </c>
      <c r="V1395" s="20">
        <v>240002200</v>
      </c>
      <c r="W1395" s="20" t="s">
        <v>847</v>
      </c>
      <c r="X1395" s="20" t="s">
        <v>305</v>
      </c>
      <c r="Y1395" s="20" t="s">
        <v>52</v>
      </c>
      <c r="Z1395" s="20" t="s">
        <v>5309</v>
      </c>
      <c r="AA1395" s="20" t="s">
        <v>4119</v>
      </c>
      <c r="AB1395" s="20" t="s">
        <v>54</v>
      </c>
      <c r="AC1395" s="20" t="s">
        <v>167</v>
      </c>
      <c r="AD1395" s="20" t="s">
        <v>56</v>
      </c>
      <c r="AE1395" s="20" t="s">
        <v>1014</v>
      </c>
      <c r="AF1395" t="e">
        <f>VLOOKUP(L1395,Contactos!B:B,1,0)</f>
        <v>#N/A</v>
      </c>
    </row>
    <row r="1396" spans="1:32" ht="25.5" x14ac:dyDescent="0.2">
      <c r="A1396" s="4">
        <f t="shared" si="64"/>
        <v>1394</v>
      </c>
      <c r="B1396" s="4" t="str">
        <f t="shared" si="65"/>
        <v/>
      </c>
      <c r="C1396" s="4" t="str">
        <f>IFERROR(VLOOKUP(F1396,Tablas!$A$1:$B$3,2,0),"")</f>
        <v/>
      </c>
      <c r="D1396" s="4" t="str">
        <f t="shared" si="66"/>
        <v xml:space="preserve"> - CONTADO ADELANTADO / CASH IN ADVANCE - Dif. en cambio</v>
      </c>
      <c r="E1396" s="19">
        <v>45046</v>
      </c>
      <c r="F1396" s="20" t="s">
        <v>27</v>
      </c>
      <c r="G1396" s="20"/>
      <c r="H1396" s="20" t="s">
        <v>80</v>
      </c>
      <c r="I1396" s="20" t="s">
        <v>81</v>
      </c>
      <c r="J1396" s="20" t="s">
        <v>272</v>
      </c>
      <c r="K1396" s="20" t="s">
        <v>272</v>
      </c>
      <c r="L1396" s="20" t="s">
        <v>273</v>
      </c>
      <c r="M1396" s="20" t="s">
        <v>33</v>
      </c>
      <c r="N1396" s="21">
        <v>100.34</v>
      </c>
      <c r="O1396" s="21">
        <v>0</v>
      </c>
      <c r="P1396" s="20"/>
      <c r="Q1396" s="19">
        <v>45046</v>
      </c>
      <c r="R1396" s="20"/>
      <c r="S1396" s="20"/>
      <c r="T1396" s="20" t="s">
        <v>70</v>
      </c>
      <c r="U1396" s="20">
        <v>799011</v>
      </c>
      <c r="V1396" s="20">
        <v>230013565</v>
      </c>
      <c r="W1396" s="20" t="s">
        <v>50</v>
      </c>
      <c r="X1396" s="20" t="s">
        <v>841</v>
      </c>
      <c r="Y1396" s="20" t="s">
        <v>37</v>
      </c>
      <c r="Z1396" s="20" t="s">
        <v>63</v>
      </c>
      <c r="AA1396" s="20" t="s">
        <v>276</v>
      </c>
      <c r="AB1396" s="20" t="s">
        <v>277</v>
      </c>
      <c r="AC1396" s="20"/>
      <c r="AD1396" s="20" t="s">
        <v>278</v>
      </c>
      <c r="AE1396" s="20"/>
      <c r="AF1396" t="str">
        <f>VLOOKUP(L1396,Contactos!B:B,1,0)</f>
        <v>SADIN INTERNATIONAL TRADING CO. L.L.C.</v>
      </c>
    </row>
    <row r="1397" spans="1:32" ht="63.75" x14ac:dyDescent="0.2">
      <c r="A1397" s="4">
        <f t="shared" si="64"/>
        <v>1395</v>
      </c>
      <c r="B1397" s="4" t="str">
        <f t="shared" si="65"/>
        <v>F010-00017962</v>
      </c>
      <c r="C1397" s="4" t="str">
        <f>IFERROR(VLOOKUP(F1397,Tablas!$A$1:$B$3,2,0),"")</f>
        <v>Factura</v>
      </c>
      <c r="D1397" s="4" t="str">
        <f t="shared" si="66"/>
        <v xml:space="preserve"> - CONTADO / CASH - INTERESES L2022-0178 REF F010-0017296 F 24.01.2022</v>
      </c>
      <c r="E1397" s="19">
        <v>44671</v>
      </c>
      <c r="F1397" s="20" t="s">
        <v>1001</v>
      </c>
      <c r="G1397" s="20" t="s">
        <v>5310</v>
      </c>
      <c r="H1397" s="20" t="s">
        <v>44</v>
      </c>
      <c r="I1397" s="20" t="s">
        <v>45</v>
      </c>
      <c r="J1397" s="20" t="s">
        <v>1293</v>
      </c>
      <c r="K1397" s="20" t="s">
        <v>1294</v>
      </c>
      <c r="L1397" s="20" t="s">
        <v>1295</v>
      </c>
      <c r="M1397" s="20" t="s">
        <v>125</v>
      </c>
      <c r="N1397" s="21">
        <v>100.53</v>
      </c>
      <c r="O1397" s="21">
        <v>0</v>
      </c>
      <c r="P1397" s="20"/>
      <c r="Q1397" s="19">
        <v>44671</v>
      </c>
      <c r="R1397" s="20"/>
      <c r="S1397" s="19">
        <v>44671</v>
      </c>
      <c r="T1397" s="20" t="s">
        <v>49</v>
      </c>
      <c r="U1397" s="20">
        <v>621394</v>
      </c>
      <c r="V1397" s="20">
        <v>220000837</v>
      </c>
      <c r="W1397" s="20" t="s">
        <v>847</v>
      </c>
      <c r="X1397" s="20" t="s">
        <v>1296</v>
      </c>
      <c r="Y1397" s="20" t="s">
        <v>267</v>
      </c>
      <c r="Z1397" s="20" t="s">
        <v>5311</v>
      </c>
      <c r="AA1397" s="20" t="s">
        <v>1298</v>
      </c>
      <c r="AB1397" s="20" t="s">
        <v>942</v>
      </c>
      <c r="AC1397" s="20" t="s">
        <v>167</v>
      </c>
      <c r="AD1397" s="20" t="s">
        <v>56</v>
      </c>
      <c r="AE1397" s="20"/>
      <c r="AF1397" t="e">
        <f>VLOOKUP(L1397,Contactos!B:B,1,0)</f>
        <v>#N/A</v>
      </c>
    </row>
    <row r="1398" spans="1:32" ht="25.5" x14ac:dyDescent="0.2">
      <c r="A1398" s="4">
        <f t="shared" si="64"/>
        <v>1396</v>
      </c>
      <c r="B1398" s="4" t="str">
        <f t="shared" si="65"/>
        <v>F010-00024186</v>
      </c>
      <c r="C1398" s="4" t="str">
        <f>IFERROR(VLOOKUP(F1398,Tablas!$A$1:$B$3,2,0),"")</f>
        <v>Factura</v>
      </c>
      <c r="D1398" s="4" t="str">
        <f t="shared" si="66"/>
        <v xml:space="preserve"> - CONTADO / CASH - INTERES L 202400208</v>
      </c>
      <c r="E1398" s="19">
        <v>45371</v>
      </c>
      <c r="F1398" s="20" t="s">
        <v>1001</v>
      </c>
      <c r="G1398" s="20" t="s">
        <v>5312</v>
      </c>
      <c r="H1398" s="20" t="s">
        <v>44</v>
      </c>
      <c r="I1398" s="20" t="s">
        <v>45</v>
      </c>
      <c r="J1398" s="20" t="s">
        <v>5313</v>
      </c>
      <c r="K1398" s="20" t="s">
        <v>5314</v>
      </c>
      <c r="L1398" s="20" t="s">
        <v>5315</v>
      </c>
      <c r="M1398" s="20" t="s">
        <v>125</v>
      </c>
      <c r="N1398" s="21">
        <v>101.33</v>
      </c>
      <c r="O1398" s="21">
        <v>0</v>
      </c>
      <c r="P1398" s="20"/>
      <c r="Q1398" s="19">
        <v>45371</v>
      </c>
      <c r="R1398" s="20"/>
      <c r="S1398" s="19">
        <v>45371</v>
      </c>
      <c r="T1398" s="20" t="s">
        <v>49</v>
      </c>
      <c r="U1398" s="20">
        <v>935645</v>
      </c>
      <c r="V1398" s="20">
        <v>240000746</v>
      </c>
      <c r="W1398" s="20" t="s">
        <v>847</v>
      </c>
      <c r="X1398" s="20" t="s">
        <v>1296</v>
      </c>
      <c r="Y1398" s="20" t="s">
        <v>128</v>
      </c>
      <c r="Z1398" s="20" t="s">
        <v>5316</v>
      </c>
      <c r="AA1398" s="20" t="s">
        <v>5317</v>
      </c>
      <c r="AB1398" s="20" t="s">
        <v>2942</v>
      </c>
      <c r="AC1398" s="20" t="s">
        <v>2943</v>
      </c>
      <c r="AD1398" s="20" t="s">
        <v>56</v>
      </c>
      <c r="AE1398" s="20"/>
      <c r="AF1398" t="str">
        <f>VLOOKUP(L1398,Contactos!B:B,1,0)</f>
        <v>FARMACIA VETERINARIA EL ESTABLO S.A.C.</v>
      </c>
    </row>
    <row r="1399" spans="1:32" ht="25.5" x14ac:dyDescent="0.2">
      <c r="A1399" s="4">
        <f t="shared" si="64"/>
        <v>1397</v>
      </c>
      <c r="B1399" s="4" t="str">
        <f t="shared" si="65"/>
        <v>F010-00024207</v>
      </c>
      <c r="C1399" s="4" t="str">
        <f>IFERROR(VLOOKUP(F1399,Tablas!$A$1:$B$3,2,0),"")</f>
        <v>Factura</v>
      </c>
      <c r="D1399" s="4" t="str">
        <f t="shared" si="66"/>
        <v xml:space="preserve"> - CONTADO / CASH - INTERESES L 202400209</v>
      </c>
      <c r="E1399" s="19">
        <v>45372</v>
      </c>
      <c r="F1399" s="20" t="s">
        <v>1001</v>
      </c>
      <c r="G1399" s="20" t="s">
        <v>5318</v>
      </c>
      <c r="H1399" s="20" t="s">
        <v>44</v>
      </c>
      <c r="I1399" s="20" t="s">
        <v>45</v>
      </c>
      <c r="J1399" s="20" t="s">
        <v>5313</v>
      </c>
      <c r="K1399" s="20" t="s">
        <v>5314</v>
      </c>
      <c r="L1399" s="20" t="s">
        <v>5315</v>
      </c>
      <c r="M1399" s="20" t="s">
        <v>125</v>
      </c>
      <c r="N1399" s="21">
        <v>101.33</v>
      </c>
      <c r="O1399" s="21">
        <v>0</v>
      </c>
      <c r="P1399" s="20"/>
      <c r="Q1399" s="19">
        <v>45372</v>
      </c>
      <c r="R1399" s="20"/>
      <c r="S1399" s="19">
        <v>45372</v>
      </c>
      <c r="T1399" s="20" t="s">
        <v>49</v>
      </c>
      <c r="U1399" s="20">
        <v>936356</v>
      </c>
      <c r="V1399" s="20">
        <v>240000771</v>
      </c>
      <c r="W1399" s="20" t="s">
        <v>847</v>
      </c>
      <c r="X1399" s="20" t="s">
        <v>1296</v>
      </c>
      <c r="Y1399" s="20" t="s">
        <v>128</v>
      </c>
      <c r="Z1399" s="20" t="s">
        <v>5319</v>
      </c>
      <c r="AA1399" s="20" t="s">
        <v>5317</v>
      </c>
      <c r="AB1399" s="20" t="s">
        <v>2942</v>
      </c>
      <c r="AC1399" s="20" t="s">
        <v>2943</v>
      </c>
      <c r="AD1399" s="20" t="s">
        <v>56</v>
      </c>
      <c r="AE1399" s="20"/>
      <c r="AF1399" t="str">
        <f>VLOOKUP(L1399,Contactos!B:B,1,0)</f>
        <v>FARMACIA VETERINARIA EL ESTABLO S.A.C.</v>
      </c>
    </row>
    <row r="1400" spans="1:32" ht="25.5" x14ac:dyDescent="0.2">
      <c r="A1400" s="4">
        <f t="shared" si="64"/>
        <v>1398</v>
      </c>
      <c r="B1400" s="4" t="str">
        <f t="shared" si="65"/>
        <v>F010-00024242</v>
      </c>
      <c r="C1400" s="4" t="str">
        <f>IFERROR(VLOOKUP(F1400,Tablas!$A$1:$B$3,2,0),"")</f>
        <v>Factura</v>
      </c>
      <c r="D1400" s="4" t="str">
        <f t="shared" si="66"/>
        <v xml:space="preserve"> - CONTADO / CASH - INTERES L 202400215</v>
      </c>
      <c r="E1400" s="19">
        <v>45376</v>
      </c>
      <c r="F1400" s="20" t="s">
        <v>1001</v>
      </c>
      <c r="G1400" s="20" t="s">
        <v>5320</v>
      </c>
      <c r="H1400" s="20" t="s">
        <v>44</v>
      </c>
      <c r="I1400" s="20" t="s">
        <v>45</v>
      </c>
      <c r="J1400" s="20" t="s">
        <v>5313</v>
      </c>
      <c r="K1400" s="20" t="s">
        <v>5314</v>
      </c>
      <c r="L1400" s="20" t="s">
        <v>5315</v>
      </c>
      <c r="M1400" s="20" t="s">
        <v>125</v>
      </c>
      <c r="N1400" s="21">
        <v>101.47</v>
      </c>
      <c r="O1400" s="21">
        <v>0</v>
      </c>
      <c r="P1400" s="20"/>
      <c r="Q1400" s="19">
        <v>45376</v>
      </c>
      <c r="R1400" s="20"/>
      <c r="S1400" s="19">
        <v>45376</v>
      </c>
      <c r="T1400" s="20" t="s">
        <v>49</v>
      </c>
      <c r="U1400" s="20">
        <v>937307</v>
      </c>
      <c r="V1400" s="20">
        <v>240000809</v>
      </c>
      <c r="W1400" s="20" t="s">
        <v>847</v>
      </c>
      <c r="X1400" s="20" t="s">
        <v>1296</v>
      </c>
      <c r="Y1400" s="20" t="s">
        <v>128</v>
      </c>
      <c r="Z1400" s="20" t="s">
        <v>5321</v>
      </c>
      <c r="AA1400" s="20" t="s">
        <v>5317</v>
      </c>
      <c r="AB1400" s="20" t="s">
        <v>2942</v>
      </c>
      <c r="AC1400" s="20" t="s">
        <v>2943</v>
      </c>
      <c r="AD1400" s="20" t="s">
        <v>56</v>
      </c>
      <c r="AE1400" s="20"/>
      <c r="AF1400" t="str">
        <f>VLOOKUP(L1400,Contactos!B:B,1,0)</f>
        <v>FARMACIA VETERINARIA EL ESTABLO S.A.C.</v>
      </c>
    </row>
    <row r="1401" spans="1:32" ht="25.5" x14ac:dyDescent="0.2">
      <c r="A1401" s="4">
        <f t="shared" si="64"/>
        <v>1399</v>
      </c>
      <c r="B1401" s="4" t="str">
        <f t="shared" si="65"/>
        <v>F010-00024284</v>
      </c>
      <c r="C1401" s="4" t="str">
        <f>IFERROR(VLOOKUP(F1401,Tablas!$A$1:$B$3,2,0),"")</f>
        <v>Factura</v>
      </c>
      <c r="D1401" s="4" t="str">
        <f t="shared" si="66"/>
        <v xml:space="preserve"> - CONTADO / CASH - INTERES L  202400218</v>
      </c>
      <c r="E1401" s="19">
        <v>45378</v>
      </c>
      <c r="F1401" s="20" t="s">
        <v>1001</v>
      </c>
      <c r="G1401" s="20" t="s">
        <v>5322</v>
      </c>
      <c r="H1401" s="20" t="s">
        <v>44</v>
      </c>
      <c r="I1401" s="20" t="s">
        <v>45</v>
      </c>
      <c r="J1401" s="20" t="s">
        <v>5313</v>
      </c>
      <c r="K1401" s="20" t="s">
        <v>5314</v>
      </c>
      <c r="L1401" s="20" t="s">
        <v>5315</v>
      </c>
      <c r="M1401" s="20" t="s">
        <v>125</v>
      </c>
      <c r="N1401" s="21">
        <v>101.47</v>
      </c>
      <c r="O1401" s="21">
        <v>0</v>
      </c>
      <c r="P1401" s="20"/>
      <c r="Q1401" s="19">
        <v>45378</v>
      </c>
      <c r="R1401" s="20"/>
      <c r="S1401" s="19">
        <v>45378</v>
      </c>
      <c r="T1401" s="20" t="s">
        <v>49</v>
      </c>
      <c r="U1401" s="20">
        <v>938840</v>
      </c>
      <c r="V1401" s="20">
        <v>240000853</v>
      </c>
      <c r="W1401" s="20" t="s">
        <v>847</v>
      </c>
      <c r="X1401" s="20" t="s">
        <v>1296</v>
      </c>
      <c r="Y1401" s="20" t="s">
        <v>128</v>
      </c>
      <c r="Z1401" s="20" t="s">
        <v>5323</v>
      </c>
      <c r="AA1401" s="20" t="s">
        <v>5317</v>
      </c>
      <c r="AB1401" s="20" t="s">
        <v>2942</v>
      </c>
      <c r="AC1401" s="20" t="s">
        <v>2943</v>
      </c>
      <c r="AD1401" s="20" t="s">
        <v>56</v>
      </c>
      <c r="AE1401" s="20"/>
      <c r="AF1401" t="str">
        <f>VLOOKUP(L1401,Contactos!B:B,1,0)</f>
        <v>FARMACIA VETERINARIA EL ESTABLO S.A.C.</v>
      </c>
    </row>
    <row r="1402" spans="1:32" ht="25.5" x14ac:dyDescent="0.2">
      <c r="A1402" s="4">
        <f t="shared" si="64"/>
        <v>1400</v>
      </c>
      <c r="B1402" s="4" t="str">
        <f t="shared" si="65"/>
        <v>F010-00024286</v>
      </c>
      <c r="C1402" s="4" t="str">
        <f>IFERROR(VLOOKUP(F1402,Tablas!$A$1:$B$3,2,0),"")</f>
        <v>Factura</v>
      </c>
      <c r="D1402" s="4" t="str">
        <f t="shared" si="66"/>
        <v xml:space="preserve"> - CONTADO / CASH - INTERES L 202400217</v>
      </c>
      <c r="E1402" s="19">
        <v>45378</v>
      </c>
      <c r="F1402" s="20" t="s">
        <v>1001</v>
      </c>
      <c r="G1402" s="20" t="s">
        <v>5324</v>
      </c>
      <c r="H1402" s="20" t="s">
        <v>44</v>
      </c>
      <c r="I1402" s="20" t="s">
        <v>45</v>
      </c>
      <c r="J1402" s="20" t="s">
        <v>5313</v>
      </c>
      <c r="K1402" s="20" t="s">
        <v>5314</v>
      </c>
      <c r="L1402" s="20" t="s">
        <v>5315</v>
      </c>
      <c r="M1402" s="20" t="s">
        <v>125</v>
      </c>
      <c r="N1402" s="21">
        <v>101.47</v>
      </c>
      <c r="O1402" s="21">
        <v>0</v>
      </c>
      <c r="P1402" s="20"/>
      <c r="Q1402" s="19">
        <v>45378</v>
      </c>
      <c r="R1402" s="20"/>
      <c r="S1402" s="19">
        <v>45378</v>
      </c>
      <c r="T1402" s="20" t="s">
        <v>49</v>
      </c>
      <c r="U1402" s="20">
        <v>938849</v>
      </c>
      <c r="V1402" s="20">
        <v>240000855</v>
      </c>
      <c r="W1402" s="20" t="s">
        <v>847</v>
      </c>
      <c r="X1402" s="20" t="s">
        <v>1296</v>
      </c>
      <c r="Y1402" s="20" t="s">
        <v>128</v>
      </c>
      <c r="Z1402" s="20" t="s">
        <v>5325</v>
      </c>
      <c r="AA1402" s="20" t="s">
        <v>5317</v>
      </c>
      <c r="AB1402" s="20" t="s">
        <v>2942</v>
      </c>
      <c r="AC1402" s="20" t="s">
        <v>2943</v>
      </c>
      <c r="AD1402" s="20" t="s">
        <v>56</v>
      </c>
      <c r="AE1402" s="20"/>
      <c r="AF1402" t="str">
        <f>VLOOKUP(L1402,Contactos!B:B,1,0)</f>
        <v>FARMACIA VETERINARIA EL ESTABLO S.A.C.</v>
      </c>
    </row>
    <row r="1403" spans="1:32" ht="63.75" x14ac:dyDescent="0.2">
      <c r="A1403" s="4">
        <f t="shared" si="64"/>
        <v>1401</v>
      </c>
      <c r="B1403" s="4" t="str">
        <f t="shared" si="65"/>
        <v>B010-00015899</v>
      </c>
      <c r="C1403" s="4" t="str">
        <f>IFERROR(VLOOKUP(F1403,Tablas!$A$1:$B$3,2,0),"")</f>
        <v>Boleta</v>
      </c>
      <c r="D1403" s="4" t="str">
        <f t="shared" si="66"/>
        <v>Juntoz - CONTADO / CASH - 230003375 Basado en Entregas 09-0010-00056147.</v>
      </c>
      <c r="E1403" s="19">
        <v>45145</v>
      </c>
      <c r="F1403" s="20" t="s">
        <v>842</v>
      </c>
      <c r="G1403" s="20" t="s">
        <v>5326</v>
      </c>
      <c r="H1403" s="20" t="s">
        <v>44</v>
      </c>
      <c r="I1403" s="20" t="s">
        <v>45</v>
      </c>
      <c r="J1403" s="20" t="s">
        <v>5327</v>
      </c>
      <c r="K1403" s="20" t="s">
        <v>5328</v>
      </c>
      <c r="L1403" s="20" t="s">
        <v>5329</v>
      </c>
      <c r="M1403" s="20"/>
      <c r="N1403" s="21">
        <v>101.94</v>
      </c>
      <c r="O1403" s="21">
        <v>0</v>
      </c>
      <c r="P1403" s="20"/>
      <c r="Q1403" s="19">
        <v>45145</v>
      </c>
      <c r="R1403" s="20"/>
      <c r="S1403" s="19">
        <v>45145</v>
      </c>
      <c r="T1403" s="20" t="s">
        <v>49</v>
      </c>
      <c r="U1403" s="20">
        <v>831091</v>
      </c>
      <c r="V1403" s="20">
        <v>230002140</v>
      </c>
      <c r="W1403" s="20" t="s">
        <v>847</v>
      </c>
      <c r="X1403" s="20" t="s">
        <v>305</v>
      </c>
      <c r="Y1403" s="20" t="s">
        <v>52</v>
      </c>
      <c r="Z1403" s="20" t="s">
        <v>5330</v>
      </c>
      <c r="AA1403" s="20" t="s">
        <v>5331</v>
      </c>
      <c r="AB1403" s="20" t="s">
        <v>2227</v>
      </c>
      <c r="AC1403" s="20" t="s">
        <v>167</v>
      </c>
      <c r="AD1403" s="20" t="s">
        <v>56</v>
      </c>
      <c r="AE1403" s="20" t="s">
        <v>851</v>
      </c>
      <c r="AF1403" t="e">
        <f>VLOOKUP(L1403,Contactos!B:B,1,0)</f>
        <v>#N/A</v>
      </c>
    </row>
    <row r="1404" spans="1:32" ht="63.75" x14ac:dyDescent="0.2">
      <c r="A1404" s="4">
        <f t="shared" si="64"/>
        <v>1402</v>
      </c>
      <c r="B1404" s="4" t="str">
        <f t="shared" si="65"/>
        <v>B010-00019458</v>
      </c>
      <c r="C1404" s="4" t="str">
        <f>IFERROR(VLOOKUP(F1404,Tablas!$A$1:$B$3,2,0),"")</f>
        <v>Boleta</v>
      </c>
      <c r="D1404" s="4" t="str">
        <f t="shared" si="66"/>
        <v>Ripley - CONTADO / CASH - PE 3324 RIPLEY n.º 6700559001-A Basado en Entregas</v>
      </c>
      <c r="E1404" s="19">
        <v>45482</v>
      </c>
      <c r="F1404" s="20" t="s">
        <v>842</v>
      </c>
      <c r="G1404" s="20" t="s">
        <v>5332</v>
      </c>
      <c r="H1404" s="20" t="s">
        <v>44</v>
      </c>
      <c r="I1404" s="20" t="s">
        <v>45</v>
      </c>
      <c r="J1404" s="20" t="s">
        <v>5333</v>
      </c>
      <c r="K1404" s="20" t="s">
        <v>5334</v>
      </c>
      <c r="L1404" s="20" t="s">
        <v>5335</v>
      </c>
      <c r="M1404" s="20"/>
      <c r="N1404" s="21">
        <v>103.09</v>
      </c>
      <c r="O1404" s="21">
        <v>0</v>
      </c>
      <c r="P1404" s="20"/>
      <c r="Q1404" s="19">
        <v>45482</v>
      </c>
      <c r="R1404" s="20"/>
      <c r="S1404" s="19">
        <v>45482</v>
      </c>
      <c r="T1404" s="20" t="s">
        <v>49</v>
      </c>
      <c r="U1404" s="20">
        <v>991933</v>
      </c>
      <c r="V1404" s="20">
        <v>240001993</v>
      </c>
      <c r="W1404" s="20" t="s">
        <v>847</v>
      </c>
      <c r="X1404" s="20" t="s">
        <v>305</v>
      </c>
      <c r="Y1404" s="20" t="s">
        <v>52</v>
      </c>
      <c r="Z1404" s="20" t="s">
        <v>5336</v>
      </c>
      <c r="AA1404" s="20" t="s">
        <v>1449</v>
      </c>
      <c r="AB1404" s="20" t="s">
        <v>54</v>
      </c>
      <c r="AC1404" s="20" t="s">
        <v>167</v>
      </c>
      <c r="AD1404" s="20" t="s">
        <v>56</v>
      </c>
      <c r="AE1404" s="20" t="s">
        <v>2574</v>
      </c>
      <c r="AF1404" t="e">
        <f>VLOOKUP(L1404,Contactos!B:B,1,0)</f>
        <v>#N/A</v>
      </c>
    </row>
    <row r="1405" spans="1:32" ht="63.75" x14ac:dyDescent="0.2">
      <c r="A1405" s="4">
        <f t="shared" si="64"/>
        <v>1403</v>
      </c>
      <c r="B1405" s="4" t="str">
        <f t="shared" si="65"/>
        <v>B010-00020264</v>
      </c>
      <c r="C1405" s="4" t="str">
        <f>IFERROR(VLOOKUP(F1405,Tablas!$A$1:$B$3,2,0),"")</f>
        <v>Boleta</v>
      </c>
      <c r="D1405" s="4" t="str">
        <f t="shared" si="66"/>
        <v>Falabella - CONTADO / CASH - PE 4555 FALABELLA No 2565262806 Basado en Entregas</v>
      </c>
      <c r="E1405" s="19">
        <v>45538</v>
      </c>
      <c r="F1405" s="20" t="s">
        <v>842</v>
      </c>
      <c r="G1405" s="20" t="s">
        <v>5337</v>
      </c>
      <c r="H1405" s="20" t="s">
        <v>44</v>
      </c>
      <c r="I1405" s="20" t="s">
        <v>45</v>
      </c>
      <c r="J1405" s="20" t="s">
        <v>5338</v>
      </c>
      <c r="K1405" s="20" t="s">
        <v>5339</v>
      </c>
      <c r="L1405" s="20" t="s">
        <v>5340</v>
      </c>
      <c r="M1405" s="20"/>
      <c r="N1405" s="21">
        <v>103.5</v>
      </c>
      <c r="O1405" s="21">
        <v>0</v>
      </c>
      <c r="P1405" s="20"/>
      <c r="Q1405" s="19">
        <v>45538</v>
      </c>
      <c r="R1405" s="20"/>
      <c r="S1405" s="19">
        <v>45538</v>
      </c>
      <c r="T1405" s="20" t="s">
        <v>49</v>
      </c>
      <c r="U1405" s="20">
        <v>1017917</v>
      </c>
      <c r="V1405" s="20">
        <v>240002801</v>
      </c>
      <c r="W1405" s="20" t="s">
        <v>847</v>
      </c>
      <c r="X1405" s="20" t="s">
        <v>274</v>
      </c>
      <c r="Y1405" s="20" t="s">
        <v>52</v>
      </c>
      <c r="Z1405" s="20" t="s">
        <v>5341</v>
      </c>
      <c r="AA1405" s="20" t="s">
        <v>808</v>
      </c>
      <c r="AB1405" s="20" t="s">
        <v>756</v>
      </c>
      <c r="AC1405" s="20" t="s">
        <v>167</v>
      </c>
      <c r="AD1405" s="20" t="s">
        <v>56</v>
      </c>
      <c r="AE1405" s="20" t="s">
        <v>1838</v>
      </c>
      <c r="AF1405" t="e">
        <f>VLOOKUP(L1405,Contactos!B:B,1,0)</f>
        <v>#N/A</v>
      </c>
    </row>
    <row r="1406" spans="1:32" ht="63.75" x14ac:dyDescent="0.2">
      <c r="A1406" s="4">
        <f t="shared" si="64"/>
        <v>1404</v>
      </c>
      <c r="B1406" s="4" t="str">
        <f t="shared" si="65"/>
        <v>B010-00020527</v>
      </c>
      <c r="C1406" s="4" t="str">
        <f>IFERROR(VLOOKUP(F1406,Tablas!$A$1:$B$3,2,0),"")</f>
        <v>Boleta</v>
      </c>
      <c r="D1406" s="4" t="str">
        <f t="shared" si="66"/>
        <v>Falabella - CONTADO / CASH - PE 5085 FALABELLA No 2583911639 Basado en Entregas</v>
      </c>
      <c r="E1406" s="19">
        <v>45562</v>
      </c>
      <c r="F1406" s="20" t="s">
        <v>842</v>
      </c>
      <c r="G1406" s="20" t="s">
        <v>5342</v>
      </c>
      <c r="H1406" s="20" t="s">
        <v>44</v>
      </c>
      <c r="I1406" s="20" t="s">
        <v>45</v>
      </c>
      <c r="J1406" s="20" t="s">
        <v>5343</v>
      </c>
      <c r="K1406" s="20" t="s">
        <v>5344</v>
      </c>
      <c r="L1406" s="20" t="s">
        <v>5345</v>
      </c>
      <c r="M1406" s="20"/>
      <c r="N1406" s="21">
        <v>103.5</v>
      </c>
      <c r="O1406" s="21">
        <v>0</v>
      </c>
      <c r="P1406" s="20"/>
      <c r="Q1406" s="19">
        <v>45562</v>
      </c>
      <c r="R1406" s="20"/>
      <c r="S1406" s="19">
        <v>45562</v>
      </c>
      <c r="T1406" s="20" t="s">
        <v>49</v>
      </c>
      <c r="U1406" s="20">
        <v>1030841</v>
      </c>
      <c r="V1406" s="20">
        <v>240003064</v>
      </c>
      <c r="W1406" s="20" t="s">
        <v>847</v>
      </c>
      <c r="X1406" s="20" t="s">
        <v>274</v>
      </c>
      <c r="Y1406" s="20" t="s">
        <v>52</v>
      </c>
      <c r="Z1406" s="20" t="s">
        <v>5346</v>
      </c>
      <c r="AA1406" s="20" t="s">
        <v>372</v>
      </c>
      <c r="AB1406" s="20" t="s">
        <v>54</v>
      </c>
      <c r="AC1406" s="20" t="s">
        <v>167</v>
      </c>
      <c r="AD1406" s="20" t="s">
        <v>56</v>
      </c>
      <c r="AE1406" s="20" t="s">
        <v>1838</v>
      </c>
      <c r="AF1406" t="e">
        <f>VLOOKUP(L1406,Contactos!B:B,1,0)</f>
        <v>#N/A</v>
      </c>
    </row>
    <row r="1407" spans="1:32" ht="63.75" x14ac:dyDescent="0.2">
      <c r="A1407" s="4">
        <f t="shared" si="64"/>
        <v>1405</v>
      </c>
      <c r="B1407" s="4" t="str">
        <f t="shared" si="65"/>
        <v>B010-00020319</v>
      </c>
      <c r="C1407" s="4" t="str">
        <f>IFERROR(VLOOKUP(F1407,Tablas!$A$1:$B$3,2,0),"")</f>
        <v>Boleta</v>
      </c>
      <c r="D1407" s="4" t="str">
        <f t="shared" si="66"/>
        <v>Falabella - CONTADO / CASH - PE 4638 FALABELLA No 2568449136 Basado en Entregas</v>
      </c>
      <c r="E1407" s="19">
        <v>45541</v>
      </c>
      <c r="F1407" s="20" t="s">
        <v>842</v>
      </c>
      <c r="G1407" s="20" t="s">
        <v>5347</v>
      </c>
      <c r="H1407" s="20" t="s">
        <v>44</v>
      </c>
      <c r="I1407" s="20" t="s">
        <v>45</v>
      </c>
      <c r="J1407" s="20" t="s">
        <v>5348</v>
      </c>
      <c r="K1407" s="20" t="s">
        <v>5349</v>
      </c>
      <c r="L1407" s="20" t="s">
        <v>5350</v>
      </c>
      <c r="M1407" s="20"/>
      <c r="N1407" s="21">
        <v>103.5</v>
      </c>
      <c r="O1407" s="21">
        <v>0</v>
      </c>
      <c r="P1407" s="20"/>
      <c r="Q1407" s="19">
        <v>45541</v>
      </c>
      <c r="R1407" s="20"/>
      <c r="S1407" s="19">
        <v>45541</v>
      </c>
      <c r="T1407" s="20" t="s">
        <v>49</v>
      </c>
      <c r="U1407" s="20">
        <v>1019932</v>
      </c>
      <c r="V1407" s="20">
        <v>240002856</v>
      </c>
      <c r="W1407" s="20" t="s">
        <v>847</v>
      </c>
      <c r="X1407" s="20" t="s">
        <v>274</v>
      </c>
      <c r="Y1407" s="20" t="s">
        <v>52</v>
      </c>
      <c r="Z1407" s="20" t="s">
        <v>5351</v>
      </c>
      <c r="AA1407" s="20" t="s">
        <v>372</v>
      </c>
      <c r="AB1407" s="20" t="s">
        <v>54</v>
      </c>
      <c r="AC1407" s="20" t="s">
        <v>167</v>
      </c>
      <c r="AD1407" s="20" t="s">
        <v>56</v>
      </c>
      <c r="AE1407" s="20" t="s">
        <v>1838</v>
      </c>
      <c r="AF1407" t="e">
        <f>VLOOKUP(L1407,Contactos!B:B,1,0)</f>
        <v>#N/A</v>
      </c>
    </row>
    <row r="1408" spans="1:32" ht="63.75" x14ac:dyDescent="0.2">
      <c r="A1408" s="4">
        <f t="shared" si="64"/>
        <v>1406</v>
      </c>
      <c r="B1408" s="4" t="str">
        <f t="shared" si="65"/>
        <v>B010-00020453</v>
      </c>
      <c r="C1408" s="4" t="str">
        <f>IFERROR(VLOOKUP(F1408,Tablas!$A$1:$B$3,2,0),"")</f>
        <v>Boleta</v>
      </c>
      <c r="D1408" s="4" t="str">
        <f t="shared" si="66"/>
        <v>Falabella - CONTADO / CASH - PE 4906 FALABELLA No 2578827114 Basado en Entregas</v>
      </c>
      <c r="E1408" s="19">
        <v>45554</v>
      </c>
      <c r="F1408" s="20" t="s">
        <v>842</v>
      </c>
      <c r="G1408" s="20" t="s">
        <v>5352</v>
      </c>
      <c r="H1408" s="20" t="s">
        <v>44</v>
      </c>
      <c r="I1408" s="20" t="s">
        <v>45</v>
      </c>
      <c r="J1408" s="20" t="s">
        <v>4740</v>
      </c>
      <c r="K1408" s="20" t="s">
        <v>4741</v>
      </c>
      <c r="L1408" s="20" t="s">
        <v>4742</v>
      </c>
      <c r="M1408" s="20"/>
      <c r="N1408" s="21">
        <v>103.5</v>
      </c>
      <c r="O1408" s="21">
        <v>0</v>
      </c>
      <c r="P1408" s="20"/>
      <c r="Q1408" s="19">
        <v>45554</v>
      </c>
      <c r="R1408" s="20"/>
      <c r="S1408" s="19">
        <v>45554</v>
      </c>
      <c r="T1408" s="20" t="s">
        <v>49</v>
      </c>
      <c r="U1408" s="20">
        <v>1026313</v>
      </c>
      <c r="V1408" s="20">
        <v>240002990</v>
      </c>
      <c r="W1408" s="20" t="s">
        <v>847</v>
      </c>
      <c r="X1408" s="20" t="s">
        <v>274</v>
      </c>
      <c r="Y1408" s="20" t="s">
        <v>52</v>
      </c>
      <c r="Z1408" s="20" t="s">
        <v>5353</v>
      </c>
      <c r="AA1408" s="20" t="s">
        <v>808</v>
      </c>
      <c r="AB1408" s="20" t="s">
        <v>54</v>
      </c>
      <c r="AC1408" s="20" t="s">
        <v>167</v>
      </c>
      <c r="AD1408" s="20" t="s">
        <v>56</v>
      </c>
      <c r="AE1408" s="20" t="s">
        <v>1838</v>
      </c>
      <c r="AF1408" t="e">
        <f>VLOOKUP(L1408,Contactos!B:B,1,0)</f>
        <v>#N/A</v>
      </c>
    </row>
    <row r="1409" spans="1:32" ht="63.75" x14ac:dyDescent="0.2">
      <c r="A1409" s="4">
        <f t="shared" si="64"/>
        <v>1407</v>
      </c>
      <c r="B1409" s="4" t="str">
        <f t="shared" si="65"/>
        <v>B010-00017712</v>
      </c>
      <c r="C1409" s="4" t="str">
        <f>IFERROR(VLOOKUP(F1409,Tablas!$A$1:$B$3,2,0),"")</f>
        <v>Boleta</v>
      </c>
      <c r="D1409" s="4" t="str">
        <f t="shared" si="66"/>
        <v>Falabella - CONTADO / CASH - PE 0331 FALABELLA Basado en Entregas 09-0010-00058</v>
      </c>
      <c r="E1409" s="19">
        <v>45314</v>
      </c>
      <c r="F1409" s="20" t="s">
        <v>842</v>
      </c>
      <c r="G1409" s="20" t="s">
        <v>5354</v>
      </c>
      <c r="H1409" s="20" t="s">
        <v>44</v>
      </c>
      <c r="I1409" s="20" t="s">
        <v>45</v>
      </c>
      <c r="J1409" s="20" t="s">
        <v>5355</v>
      </c>
      <c r="K1409" s="20" t="s">
        <v>5356</v>
      </c>
      <c r="L1409" s="20" t="s">
        <v>5357</v>
      </c>
      <c r="M1409" s="20"/>
      <c r="N1409" s="21">
        <v>103.5</v>
      </c>
      <c r="O1409" s="21">
        <v>0</v>
      </c>
      <c r="P1409" s="20"/>
      <c r="Q1409" s="19">
        <v>45314</v>
      </c>
      <c r="R1409" s="20"/>
      <c r="S1409" s="19">
        <v>45314</v>
      </c>
      <c r="T1409" s="20" t="s">
        <v>49</v>
      </c>
      <c r="U1409" s="20">
        <v>908885</v>
      </c>
      <c r="V1409" s="20">
        <v>240000183</v>
      </c>
      <c r="W1409" s="20" t="s">
        <v>847</v>
      </c>
      <c r="X1409" s="20" t="s">
        <v>274</v>
      </c>
      <c r="Y1409" s="20" t="s">
        <v>52</v>
      </c>
      <c r="Z1409" s="20" t="s">
        <v>5358</v>
      </c>
      <c r="AA1409" s="20" t="s">
        <v>5359</v>
      </c>
      <c r="AB1409" s="20" t="s">
        <v>756</v>
      </c>
      <c r="AC1409" s="20" t="s">
        <v>167</v>
      </c>
      <c r="AD1409" s="20" t="s">
        <v>56</v>
      </c>
      <c r="AE1409" s="20" t="s">
        <v>1838</v>
      </c>
      <c r="AF1409" t="e">
        <f>VLOOKUP(L1409,Contactos!B:B,1,0)</f>
        <v>#N/A</v>
      </c>
    </row>
    <row r="1410" spans="1:32" ht="63.75" x14ac:dyDescent="0.2">
      <c r="A1410" s="4">
        <f t="shared" si="64"/>
        <v>1408</v>
      </c>
      <c r="B1410" s="4" t="str">
        <f t="shared" si="65"/>
        <v>B010-00016765</v>
      </c>
      <c r="C1410" s="4" t="str">
        <f>IFERROR(VLOOKUP(F1410,Tablas!$A$1:$B$3,2,0),"")</f>
        <v>Boleta</v>
      </c>
      <c r="D1410" s="4" t="str">
        <f t="shared" si="66"/>
        <v>Falabella - CONTADO / CASH - PE 4834 FALABELLA Basado en Entregas 09-0010-00057</v>
      </c>
      <c r="E1410" s="19">
        <v>45250</v>
      </c>
      <c r="F1410" s="20" t="s">
        <v>842</v>
      </c>
      <c r="G1410" s="20" t="s">
        <v>5360</v>
      </c>
      <c r="H1410" s="20" t="s">
        <v>44</v>
      </c>
      <c r="I1410" s="20" t="s">
        <v>45</v>
      </c>
      <c r="J1410" s="20" t="s">
        <v>5361</v>
      </c>
      <c r="K1410" s="20" t="s">
        <v>5362</v>
      </c>
      <c r="L1410" s="20" t="s">
        <v>5363</v>
      </c>
      <c r="M1410" s="20"/>
      <c r="N1410" s="21">
        <v>103.5</v>
      </c>
      <c r="O1410" s="21">
        <v>0</v>
      </c>
      <c r="P1410" s="20"/>
      <c r="Q1410" s="19">
        <v>45250</v>
      </c>
      <c r="R1410" s="20"/>
      <c r="S1410" s="19">
        <v>45250</v>
      </c>
      <c r="T1410" s="20" t="s">
        <v>49</v>
      </c>
      <c r="U1410" s="20">
        <v>876591</v>
      </c>
      <c r="V1410" s="20">
        <v>230003079</v>
      </c>
      <c r="W1410" s="20" t="s">
        <v>847</v>
      </c>
      <c r="X1410" s="20" t="s">
        <v>274</v>
      </c>
      <c r="Y1410" s="20" t="s">
        <v>52</v>
      </c>
      <c r="Z1410" s="20" t="s">
        <v>5364</v>
      </c>
      <c r="AA1410" s="20" t="s">
        <v>5365</v>
      </c>
      <c r="AB1410" s="20" t="s">
        <v>726</v>
      </c>
      <c r="AC1410" s="20" t="s">
        <v>727</v>
      </c>
      <c r="AD1410" s="20" t="s">
        <v>56</v>
      </c>
      <c r="AE1410" s="20" t="s">
        <v>1838</v>
      </c>
      <c r="AF1410" t="e">
        <f>VLOOKUP(L1410,Contactos!B:B,1,0)</f>
        <v>#N/A</v>
      </c>
    </row>
    <row r="1411" spans="1:32" ht="63.75" x14ac:dyDescent="0.2">
      <c r="A1411" s="4">
        <f t="shared" si="64"/>
        <v>1409</v>
      </c>
      <c r="B1411" s="4" t="str">
        <f t="shared" si="65"/>
        <v>B010-00016006</v>
      </c>
      <c r="C1411" s="4" t="str">
        <f>IFERROR(VLOOKUP(F1411,Tablas!$A$1:$B$3,2,0),"")</f>
        <v>Boleta</v>
      </c>
      <c r="D1411" s="4" t="str">
        <f t="shared" si="66"/>
        <v>Falabella - CONTADO / CASH - 230003508 Basado en Entregas 09-0010-00056273.</v>
      </c>
      <c r="E1411" s="19">
        <v>45153</v>
      </c>
      <c r="F1411" s="20" t="s">
        <v>842</v>
      </c>
      <c r="G1411" s="20" t="s">
        <v>5366</v>
      </c>
      <c r="H1411" s="20" t="s">
        <v>44</v>
      </c>
      <c r="I1411" s="20" t="s">
        <v>45</v>
      </c>
      <c r="J1411" s="20" t="s">
        <v>4850</v>
      </c>
      <c r="K1411" s="20" t="s">
        <v>4851</v>
      </c>
      <c r="L1411" s="20" t="s">
        <v>4852</v>
      </c>
      <c r="M1411" s="20"/>
      <c r="N1411" s="21">
        <v>103.5</v>
      </c>
      <c r="O1411" s="21">
        <v>0</v>
      </c>
      <c r="P1411" s="20"/>
      <c r="Q1411" s="19">
        <v>45153</v>
      </c>
      <c r="R1411" s="20"/>
      <c r="S1411" s="19">
        <v>45153</v>
      </c>
      <c r="T1411" s="20" t="s">
        <v>49</v>
      </c>
      <c r="U1411" s="20">
        <v>834816</v>
      </c>
      <c r="V1411" s="20">
        <v>230002273</v>
      </c>
      <c r="W1411" s="20" t="s">
        <v>847</v>
      </c>
      <c r="X1411" s="20" t="s">
        <v>274</v>
      </c>
      <c r="Y1411" s="20" t="s">
        <v>52</v>
      </c>
      <c r="Z1411" s="20" t="s">
        <v>5367</v>
      </c>
      <c r="AA1411" s="20" t="s">
        <v>4854</v>
      </c>
      <c r="AB1411" s="20" t="s">
        <v>4855</v>
      </c>
      <c r="AC1411" s="20" t="s">
        <v>4855</v>
      </c>
      <c r="AD1411" s="20" t="s">
        <v>56</v>
      </c>
      <c r="AE1411" s="20" t="s">
        <v>1838</v>
      </c>
      <c r="AF1411" t="e">
        <f>VLOOKUP(L1411,Contactos!B:B,1,0)</f>
        <v>#N/A</v>
      </c>
    </row>
    <row r="1412" spans="1:32" ht="63.75" x14ac:dyDescent="0.2">
      <c r="A1412" s="4">
        <f t="shared" ref="A1412:A1475" si="67">ROW()-2</f>
        <v>1410</v>
      </c>
      <c r="B1412" s="4" t="str">
        <f t="shared" ref="B1412:B1475" si="68">MID(G1412,4,20)</f>
        <v>B010-00016827</v>
      </c>
      <c r="C1412" s="4" t="str">
        <f>IFERROR(VLOOKUP(F1412,Tablas!$A$1:$B$3,2,0),"")</f>
        <v>Boleta</v>
      </c>
      <c r="D1412" s="4" t="str">
        <f t="shared" ref="D1412:D1475" si="69">CONCATENATE(AE1412," - ",T1412," - ",Z1412)</f>
        <v>Falabella - CONTADO / CASH - PE 4949 FALABELLA Basado en Entregas 09-0010-00057</v>
      </c>
      <c r="E1412" s="19">
        <v>45257</v>
      </c>
      <c r="F1412" s="20" t="s">
        <v>842</v>
      </c>
      <c r="G1412" s="20" t="s">
        <v>5368</v>
      </c>
      <c r="H1412" s="20" t="s">
        <v>44</v>
      </c>
      <c r="I1412" s="20" t="s">
        <v>45</v>
      </c>
      <c r="J1412" s="20" t="s">
        <v>5369</v>
      </c>
      <c r="K1412" s="20" t="s">
        <v>5370</v>
      </c>
      <c r="L1412" s="20" t="s">
        <v>5371</v>
      </c>
      <c r="M1412" s="20"/>
      <c r="N1412" s="21">
        <v>103.5</v>
      </c>
      <c r="O1412" s="21">
        <v>0</v>
      </c>
      <c r="P1412" s="20"/>
      <c r="Q1412" s="19">
        <v>45257</v>
      </c>
      <c r="R1412" s="20"/>
      <c r="S1412" s="19">
        <v>45257</v>
      </c>
      <c r="T1412" s="20" t="s">
        <v>49</v>
      </c>
      <c r="U1412" s="20">
        <v>880696</v>
      </c>
      <c r="V1412" s="20">
        <v>230003141</v>
      </c>
      <c r="W1412" s="20" t="s">
        <v>847</v>
      </c>
      <c r="X1412" s="20" t="s">
        <v>274</v>
      </c>
      <c r="Y1412" s="20" t="s">
        <v>52</v>
      </c>
      <c r="Z1412" s="20" t="s">
        <v>5372</v>
      </c>
      <c r="AA1412" s="20" t="s">
        <v>5373</v>
      </c>
      <c r="AB1412" s="20" t="s">
        <v>682</v>
      </c>
      <c r="AC1412" s="20" t="s">
        <v>167</v>
      </c>
      <c r="AD1412" s="20" t="s">
        <v>56</v>
      </c>
      <c r="AE1412" s="20" t="s">
        <v>1838</v>
      </c>
      <c r="AF1412" t="e">
        <f>VLOOKUP(L1412,Contactos!B:B,1,0)</f>
        <v>#N/A</v>
      </c>
    </row>
    <row r="1413" spans="1:32" ht="63.75" x14ac:dyDescent="0.2">
      <c r="A1413" s="4">
        <f t="shared" si="67"/>
        <v>1411</v>
      </c>
      <c r="B1413" s="4" t="str">
        <f t="shared" si="68"/>
        <v>B010-00016070</v>
      </c>
      <c r="C1413" s="4" t="str">
        <f>IFERROR(VLOOKUP(F1413,Tablas!$A$1:$B$3,2,0),"")</f>
        <v>Boleta</v>
      </c>
      <c r="D1413" s="4" t="str">
        <f t="shared" si="69"/>
        <v>Falabella - CONTADO / CASH - 230003640 Basado en Entregas 09-0010-00056400.</v>
      </c>
      <c r="E1413" s="19">
        <v>45160</v>
      </c>
      <c r="F1413" s="20" t="s">
        <v>842</v>
      </c>
      <c r="G1413" s="20" t="s">
        <v>5374</v>
      </c>
      <c r="H1413" s="20" t="s">
        <v>44</v>
      </c>
      <c r="I1413" s="20" t="s">
        <v>45</v>
      </c>
      <c r="J1413" s="20" t="s">
        <v>5361</v>
      </c>
      <c r="K1413" s="20" t="s">
        <v>5362</v>
      </c>
      <c r="L1413" s="20" t="s">
        <v>5363</v>
      </c>
      <c r="M1413" s="20"/>
      <c r="N1413" s="21">
        <v>103.5</v>
      </c>
      <c r="O1413" s="21">
        <v>0</v>
      </c>
      <c r="P1413" s="20"/>
      <c r="Q1413" s="19">
        <v>45160</v>
      </c>
      <c r="R1413" s="20"/>
      <c r="S1413" s="19">
        <v>45160</v>
      </c>
      <c r="T1413" s="20" t="s">
        <v>49</v>
      </c>
      <c r="U1413" s="20">
        <v>838025</v>
      </c>
      <c r="V1413" s="20">
        <v>230002337</v>
      </c>
      <c r="W1413" s="20" t="s">
        <v>847</v>
      </c>
      <c r="X1413" s="20" t="s">
        <v>274</v>
      </c>
      <c r="Y1413" s="20" t="s">
        <v>52</v>
      </c>
      <c r="Z1413" s="20" t="s">
        <v>5375</v>
      </c>
      <c r="AA1413" s="20" t="s">
        <v>5365</v>
      </c>
      <c r="AB1413" s="20" t="s">
        <v>726</v>
      </c>
      <c r="AC1413" s="20" t="s">
        <v>727</v>
      </c>
      <c r="AD1413" s="20" t="s">
        <v>56</v>
      </c>
      <c r="AE1413" s="20" t="s">
        <v>1838</v>
      </c>
      <c r="AF1413" t="e">
        <f>VLOOKUP(L1413,Contactos!B:B,1,0)</f>
        <v>#N/A</v>
      </c>
    </row>
    <row r="1414" spans="1:32" ht="63.75" x14ac:dyDescent="0.2">
      <c r="A1414" s="4">
        <f t="shared" si="67"/>
        <v>1412</v>
      </c>
      <c r="B1414" s="4" t="str">
        <f t="shared" si="68"/>
        <v>B010-00016951</v>
      </c>
      <c r="C1414" s="4" t="str">
        <f>IFERROR(VLOOKUP(F1414,Tablas!$A$1:$B$3,2,0),"")</f>
        <v>Boleta</v>
      </c>
      <c r="D1414" s="4" t="str">
        <f t="shared" si="69"/>
        <v>Falabella - CONTADO / CASH - PE 5100 FALABELLA Basado en Entregas 09-0010-00057</v>
      </c>
      <c r="E1414" s="19">
        <v>45264</v>
      </c>
      <c r="F1414" s="20" t="s">
        <v>842</v>
      </c>
      <c r="G1414" s="20" t="s">
        <v>5376</v>
      </c>
      <c r="H1414" s="20" t="s">
        <v>44</v>
      </c>
      <c r="I1414" s="20" t="s">
        <v>45</v>
      </c>
      <c r="J1414" s="20" t="s">
        <v>5377</v>
      </c>
      <c r="K1414" s="20" t="s">
        <v>5378</v>
      </c>
      <c r="L1414" s="20" t="s">
        <v>5379</v>
      </c>
      <c r="M1414" s="20"/>
      <c r="N1414" s="21">
        <v>103.5</v>
      </c>
      <c r="O1414" s="21">
        <v>0</v>
      </c>
      <c r="P1414" s="20"/>
      <c r="Q1414" s="19">
        <v>45264</v>
      </c>
      <c r="R1414" s="20"/>
      <c r="S1414" s="19">
        <v>45264</v>
      </c>
      <c r="T1414" s="20" t="s">
        <v>49</v>
      </c>
      <c r="U1414" s="20">
        <v>884361</v>
      </c>
      <c r="V1414" s="20">
        <v>230003265</v>
      </c>
      <c r="W1414" s="20" t="s">
        <v>847</v>
      </c>
      <c r="X1414" s="20" t="s">
        <v>274</v>
      </c>
      <c r="Y1414" s="20" t="s">
        <v>52</v>
      </c>
      <c r="Z1414" s="20" t="s">
        <v>5380</v>
      </c>
      <c r="AA1414" s="20" t="s">
        <v>5381</v>
      </c>
      <c r="AB1414" s="20" t="s">
        <v>789</v>
      </c>
      <c r="AC1414" s="20" t="s">
        <v>167</v>
      </c>
      <c r="AD1414" s="20" t="s">
        <v>56</v>
      </c>
      <c r="AE1414" s="20" t="s">
        <v>1838</v>
      </c>
      <c r="AF1414" t="e">
        <f>VLOOKUP(L1414,Contactos!B:B,1,0)</f>
        <v>#N/A</v>
      </c>
    </row>
    <row r="1415" spans="1:32" ht="63.75" x14ac:dyDescent="0.2">
      <c r="A1415" s="4">
        <f t="shared" si="67"/>
        <v>1413</v>
      </c>
      <c r="B1415" s="4" t="str">
        <f t="shared" si="68"/>
        <v>B010-00016723</v>
      </c>
      <c r="C1415" s="4" t="str">
        <f>IFERROR(VLOOKUP(F1415,Tablas!$A$1:$B$3,2,0),"")</f>
        <v>Boleta</v>
      </c>
      <c r="D1415" s="4" t="str">
        <f t="shared" si="69"/>
        <v>Falabella - CONTADO / CASH - PE 4748 FALABELLA Basado en Entregas 09-0010-00057</v>
      </c>
      <c r="E1415" s="19">
        <v>45244</v>
      </c>
      <c r="F1415" s="20" t="s">
        <v>842</v>
      </c>
      <c r="G1415" s="20" t="s">
        <v>5382</v>
      </c>
      <c r="H1415" s="20" t="s">
        <v>44</v>
      </c>
      <c r="I1415" s="20" t="s">
        <v>45</v>
      </c>
      <c r="J1415" s="20" t="s">
        <v>5383</v>
      </c>
      <c r="K1415" s="20" t="s">
        <v>5384</v>
      </c>
      <c r="L1415" s="20" t="s">
        <v>5385</v>
      </c>
      <c r="M1415" s="20"/>
      <c r="N1415" s="21">
        <v>103.5</v>
      </c>
      <c r="O1415" s="21">
        <v>0</v>
      </c>
      <c r="P1415" s="20"/>
      <c r="Q1415" s="19">
        <v>45244</v>
      </c>
      <c r="R1415" s="20"/>
      <c r="S1415" s="19">
        <v>45244</v>
      </c>
      <c r="T1415" s="20" t="s">
        <v>49</v>
      </c>
      <c r="U1415" s="20">
        <v>873267</v>
      </c>
      <c r="V1415" s="20">
        <v>230003036</v>
      </c>
      <c r="W1415" s="20" t="s">
        <v>847</v>
      </c>
      <c r="X1415" s="20" t="s">
        <v>274</v>
      </c>
      <c r="Y1415" s="20" t="s">
        <v>52</v>
      </c>
      <c r="Z1415" s="20" t="s">
        <v>5386</v>
      </c>
      <c r="AA1415" s="20" t="s">
        <v>5387</v>
      </c>
      <c r="AB1415" s="20" t="s">
        <v>2227</v>
      </c>
      <c r="AC1415" s="20" t="s">
        <v>167</v>
      </c>
      <c r="AD1415" s="20" t="s">
        <v>56</v>
      </c>
      <c r="AE1415" s="20" t="s">
        <v>1838</v>
      </c>
      <c r="AF1415" t="e">
        <f>VLOOKUP(L1415,Contactos!B:B,1,0)</f>
        <v>#N/A</v>
      </c>
    </row>
    <row r="1416" spans="1:32" ht="63.75" x14ac:dyDescent="0.2">
      <c r="A1416" s="4">
        <f t="shared" si="67"/>
        <v>1414</v>
      </c>
      <c r="B1416" s="4" t="str">
        <f t="shared" si="68"/>
        <v>B010-00016750</v>
      </c>
      <c r="C1416" s="4" t="str">
        <f>IFERROR(VLOOKUP(F1416,Tablas!$A$1:$B$3,2,0),"")</f>
        <v>Boleta</v>
      </c>
      <c r="D1416" s="4" t="str">
        <f t="shared" si="69"/>
        <v>Falabella - CONTADO / CASH - PE 4788 FALABELLA Basado en Entregas 09-0010-00057</v>
      </c>
      <c r="E1416" s="19">
        <v>45246</v>
      </c>
      <c r="F1416" s="20" t="s">
        <v>842</v>
      </c>
      <c r="G1416" s="20" t="s">
        <v>5388</v>
      </c>
      <c r="H1416" s="20" t="s">
        <v>44</v>
      </c>
      <c r="I1416" s="20" t="s">
        <v>45</v>
      </c>
      <c r="J1416" s="20" t="s">
        <v>5389</v>
      </c>
      <c r="K1416" s="20" t="s">
        <v>5390</v>
      </c>
      <c r="L1416" s="20" t="s">
        <v>5391</v>
      </c>
      <c r="M1416" s="20"/>
      <c r="N1416" s="21">
        <v>103.5</v>
      </c>
      <c r="O1416" s="21">
        <v>0</v>
      </c>
      <c r="P1416" s="20"/>
      <c r="Q1416" s="19">
        <v>45246</v>
      </c>
      <c r="R1416" s="20"/>
      <c r="S1416" s="19">
        <v>45246</v>
      </c>
      <c r="T1416" s="20" t="s">
        <v>49</v>
      </c>
      <c r="U1416" s="20">
        <v>875186</v>
      </c>
      <c r="V1416" s="20">
        <v>230003064</v>
      </c>
      <c r="W1416" s="20" t="s">
        <v>847</v>
      </c>
      <c r="X1416" s="20" t="s">
        <v>274</v>
      </c>
      <c r="Y1416" s="20" t="s">
        <v>52</v>
      </c>
      <c r="Z1416" s="20" t="s">
        <v>5392</v>
      </c>
      <c r="AA1416" s="20" t="s">
        <v>5393</v>
      </c>
      <c r="AB1416" s="20" t="s">
        <v>789</v>
      </c>
      <c r="AC1416" s="20" t="s">
        <v>167</v>
      </c>
      <c r="AD1416" s="20" t="s">
        <v>56</v>
      </c>
      <c r="AE1416" s="20" t="s">
        <v>1838</v>
      </c>
      <c r="AF1416" t="e">
        <f>VLOOKUP(L1416,Contactos!B:B,1,0)</f>
        <v>#N/A</v>
      </c>
    </row>
    <row r="1417" spans="1:32" ht="63.75" x14ac:dyDescent="0.2">
      <c r="A1417" s="4">
        <f t="shared" si="67"/>
        <v>1415</v>
      </c>
      <c r="B1417" s="4" t="str">
        <f t="shared" si="68"/>
        <v>B010-00018256</v>
      </c>
      <c r="C1417" s="4" t="str">
        <f>IFERROR(VLOOKUP(F1417,Tablas!$A$1:$B$3,2,0),"")</f>
        <v>Boleta</v>
      </c>
      <c r="D1417" s="4" t="str">
        <f t="shared" si="69"/>
        <v>Falabella - CONTADO / CASH - PE 1332 FALABELLA Basado en Entregas 09-0010-00059</v>
      </c>
      <c r="E1417" s="19">
        <v>45373</v>
      </c>
      <c r="F1417" s="20" t="s">
        <v>842</v>
      </c>
      <c r="G1417" s="20" t="s">
        <v>5394</v>
      </c>
      <c r="H1417" s="20" t="s">
        <v>44</v>
      </c>
      <c r="I1417" s="20" t="s">
        <v>45</v>
      </c>
      <c r="J1417" s="20" t="s">
        <v>4280</v>
      </c>
      <c r="K1417" s="20" t="s">
        <v>4281</v>
      </c>
      <c r="L1417" s="20" t="s">
        <v>4282</v>
      </c>
      <c r="M1417" s="20"/>
      <c r="N1417" s="21">
        <v>103.5</v>
      </c>
      <c r="O1417" s="21">
        <v>0</v>
      </c>
      <c r="P1417" s="20"/>
      <c r="Q1417" s="19">
        <v>45373</v>
      </c>
      <c r="R1417" s="20"/>
      <c r="S1417" s="19">
        <v>45373</v>
      </c>
      <c r="T1417" s="20" t="s">
        <v>49</v>
      </c>
      <c r="U1417" s="20">
        <v>936746</v>
      </c>
      <c r="V1417" s="20">
        <v>240000731</v>
      </c>
      <c r="W1417" s="20" t="s">
        <v>847</v>
      </c>
      <c r="X1417" s="20" t="s">
        <v>274</v>
      </c>
      <c r="Y1417" s="20" t="s">
        <v>52</v>
      </c>
      <c r="Z1417" s="20" t="s">
        <v>5395</v>
      </c>
      <c r="AA1417" s="20" t="s">
        <v>353</v>
      </c>
      <c r="AB1417" s="20" t="s">
        <v>54</v>
      </c>
      <c r="AC1417" s="20" t="s">
        <v>167</v>
      </c>
      <c r="AD1417" s="20" t="s">
        <v>56</v>
      </c>
      <c r="AE1417" s="20" t="s">
        <v>1838</v>
      </c>
      <c r="AF1417" t="e">
        <f>VLOOKUP(L1417,Contactos!B:B,1,0)</f>
        <v>#N/A</v>
      </c>
    </row>
    <row r="1418" spans="1:32" ht="63.75" x14ac:dyDescent="0.2">
      <c r="A1418" s="4">
        <f t="shared" si="67"/>
        <v>1416</v>
      </c>
      <c r="B1418" s="4" t="str">
        <f t="shared" si="68"/>
        <v>B010-00018449</v>
      </c>
      <c r="C1418" s="4" t="str">
        <f>IFERROR(VLOOKUP(F1418,Tablas!$A$1:$B$3,2,0),"")</f>
        <v>Boleta</v>
      </c>
      <c r="D1418" s="4" t="str">
        <f t="shared" si="69"/>
        <v>Falabella - CONTADO / CASH - PE 1627 FALABELLA Basado en Entregas 09-0010-00059</v>
      </c>
      <c r="E1418" s="19">
        <v>45392</v>
      </c>
      <c r="F1418" s="20" t="s">
        <v>842</v>
      </c>
      <c r="G1418" s="20" t="s">
        <v>5396</v>
      </c>
      <c r="H1418" s="20" t="s">
        <v>44</v>
      </c>
      <c r="I1418" s="20" t="s">
        <v>45</v>
      </c>
      <c r="J1418" s="20" t="s">
        <v>3876</v>
      </c>
      <c r="K1418" s="20" t="s">
        <v>3877</v>
      </c>
      <c r="L1418" s="20" t="s">
        <v>3878</v>
      </c>
      <c r="M1418" s="20"/>
      <c r="N1418" s="21">
        <v>103.5</v>
      </c>
      <c r="O1418" s="21">
        <v>0</v>
      </c>
      <c r="P1418" s="20"/>
      <c r="Q1418" s="19">
        <v>45392</v>
      </c>
      <c r="R1418" s="20"/>
      <c r="S1418" s="19">
        <v>45392</v>
      </c>
      <c r="T1418" s="20" t="s">
        <v>49</v>
      </c>
      <c r="U1418" s="20">
        <v>944379</v>
      </c>
      <c r="V1418" s="20">
        <v>240000925</v>
      </c>
      <c r="W1418" s="20" t="s">
        <v>847</v>
      </c>
      <c r="X1418" s="20" t="s">
        <v>274</v>
      </c>
      <c r="Y1418" s="20" t="s">
        <v>52</v>
      </c>
      <c r="Z1418" s="20" t="s">
        <v>5397</v>
      </c>
      <c r="AA1418" s="20" t="s">
        <v>3880</v>
      </c>
      <c r="AB1418" s="20" t="s">
        <v>2227</v>
      </c>
      <c r="AC1418" s="20" t="s">
        <v>167</v>
      </c>
      <c r="AD1418" s="20" t="s">
        <v>56</v>
      </c>
      <c r="AE1418" s="20" t="s">
        <v>1838</v>
      </c>
      <c r="AF1418" t="e">
        <f>VLOOKUP(L1418,Contactos!B:B,1,0)</f>
        <v>#N/A</v>
      </c>
    </row>
    <row r="1419" spans="1:32" ht="63.75" x14ac:dyDescent="0.2">
      <c r="A1419" s="4">
        <f t="shared" si="67"/>
        <v>1417</v>
      </c>
      <c r="B1419" s="4" t="str">
        <f t="shared" si="68"/>
        <v>B010-00019161</v>
      </c>
      <c r="C1419" s="4" t="str">
        <f>IFERROR(VLOOKUP(F1419,Tablas!$A$1:$B$3,2,0),"")</f>
        <v>Boleta</v>
      </c>
      <c r="D1419" s="4" t="str">
        <f t="shared" si="69"/>
        <v>Falabella - CONTADO / CASH - PE 2740 FALABELLA Basado en Entregas 09-0007-00000</v>
      </c>
      <c r="E1419" s="19">
        <v>45446</v>
      </c>
      <c r="F1419" s="20" t="s">
        <v>842</v>
      </c>
      <c r="G1419" s="20" t="s">
        <v>5398</v>
      </c>
      <c r="H1419" s="20" t="s">
        <v>44</v>
      </c>
      <c r="I1419" s="20" t="s">
        <v>45</v>
      </c>
      <c r="J1419" s="20" t="s">
        <v>3864</v>
      </c>
      <c r="K1419" s="20" t="s">
        <v>3865</v>
      </c>
      <c r="L1419" s="20" t="s">
        <v>3866</v>
      </c>
      <c r="M1419" s="20"/>
      <c r="N1419" s="21">
        <v>103.5</v>
      </c>
      <c r="O1419" s="21">
        <v>0</v>
      </c>
      <c r="P1419" s="20"/>
      <c r="Q1419" s="19">
        <v>45446</v>
      </c>
      <c r="R1419" s="20"/>
      <c r="S1419" s="19">
        <v>45446</v>
      </c>
      <c r="T1419" s="20" t="s">
        <v>49</v>
      </c>
      <c r="U1419" s="20">
        <v>976185</v>
      </c>
      <c r="V1419" s="20">
        <v>240001695</v>
      </c>
      <c r="W1419" s="20" t="s">
        <v>847</v>
      </c>
      <c r="X1419" s="20" t="s">
        <v>274</v>
      </c>
      <c r="Y1419" s="20" t="s">
        <v>52</v>
      </c>
      <c r="Z1419" s="20" t="s">
        <v>5399</v>
      </c>
      <c r="AA1419" s="20" t="s">
        <v>3868</v>
      </c>
      <c r="AB1419" s="20" t="s">
        <v>248</v>
      </c>
      <c r="AC1419" s="20" t="s">
        <v>248</v>
      </c>
      <c r="AD1419" s="20" t="s">
        <v>56</v>
      </c>
      <c r="AE1419" s="20" t="s">
        <v>1838</v>
      </c>
      <c r="AF1419" t="e">
        <f>VLOOKUP(L1419,Contactos!B:B,1,0)</f>
        <v>#N/A</v>
      </c>
    </row>
    <row r="1420" spans="1:32" ht="63.75" x14ac:dyDescent="0.2">
      <c r="A1420" s="4">
        <f t="shared" si="67"/>
        <v>1418</v>
      </c>
      <c r="B1420" s="4" t="str">
        <f t="shared" si="68"/>
        <v>B010-00018845</v>
      </c>
      <c r="C1420" s="4" t="str">
        <f>IFERROR(VLOOKUP(F1420,Tablas!$A$1:$B$3,2,0),"")</f>
        <v>Boleta</v>
      </c>
      <c r="D1420" s="4" t="str">
        <f t="shared" si="69"/>
        <v>Falabella - CONTADO / CASH - PE 2288 FALABELLA Basado en Entregas 09-0007-00000</v>
      </c>
      <c r="E1420" s="19">
        <v>45425</v>
      </c>
      <c r="F1420" s="20" t="s">
        <v>842</v>
      </c>
      <c r="G1420" s="20" t="s">
        <v>5400</v>
      </c>
      <c r="H1420" s="20" t="s">
        <v>44</v>
      </c>
      <c r="I1420" s="20" t="s">
        <v>45</v>
      </c>
      <c r="J1420" s="20" t="s">
        <v>4740</v>
      </c>
      <c r="K1420" s="20" t="s">
        <v>4741</v>
      </c>
      <c r="L1420" s="20" t="s">
        <v>4742</v>
      </c>
      <c r="M1420" s="20"/>
      <c r="N1420" s="21">
        <v>103.5</v>
      </c>
      <c r="O1420" s="21">
        <v>0</v>
      </c>
      <c r="P1420" s="20"/>
      <c r="Q1420" s="19">
        <v>45425</v>
      </c>
      <c r="R1420" s="20"/>
      <c r="S1420" s="19">
        <v>45425</v>
      </c>
      <c r="T1420" s="20" t="s">
        <v>49</v>
      </c>
      <c r="U1420" s="20">
        <v>962651</v>
      </c>
      <c r="V1420" s="20">
        <v>240001323</v>
      </c>
      <c r="W1420" s="20" t="s">
        <v>847</v>
      </c>
      <c r="X1420" s="20" t="s">
        <v>274</v>
      </c>
      <c r="Y1420" s="20" t="s">
        <v>52</v>
      </c>
      <c r="Z1420" s="20" t="s">
        <v>5401</v>
      </c>
      <c r="AA1420" s="20" t="s">
        <v>4744</v>
      </c>
      <c r="AB1420" s="20" t="s">
        <v>3064</v>
      </c>
      <c r="AC1420" s="20" t="s">
        <v>167</v>
      </c>
      <c r="AD1420" s="20" t="s">
        <v>56</v>
      </c>
      <c r="AE1420" s="20" t="s">
        <v>1838</v>
      </c>
      <c r="AF1420" t="e">
        <f>VLOOKUP(L1420,Contactos!B:B,1,0)</f>
        <v>#N/A</v>
      </c>
    </row>
    <row r="1421" spans="1:32" ht="63.75" x14ac:dyDescent="0.2">
      <c r="A1421" s="4">
        <f t="shared" si="67"/>
        <v>1419</v>
      </c>
      <c r="B1421" s="4" t="str">
        <f t="shared" si="68"/>
        <v>B010-00019499</v>
      </c>
      <c r="C1421" s="4" t="str">
        <f>IFERROR(VLOOKUP(F1421,Tablas!$A$1:$B$3,2,0),"")</f>
        <v>Boleta</v>
      </c>
      <c r="D1421" s="4" t="str">
        <f t="shared" si="69"/>
        <v>Falabella - CONTADO / CASH - PE 3397 FALABELLA No 2515608645 Basado en Entregas</v>
      </c>
      <c r="E1421" s="19">
        <v>45484</v>
      </c>
      <c r="F1421" s="20" t="s">
        <v>842</v>
      </c>
      <c r="G1421" s="20" t="s">
        <v>5402</v>
      </c>
      <c r="H1421" s="20" t="s">
        <v>44</v>
      </c>
      <c r="I1421" s="20" t="s">
        <v>45</v>
      </c>
      <c r="J1421" s="20" t="s">
        <v>5403</v>
      </c>
      <c r="K1421" s="20" t="s">
        <v>5404</v>
      </c>
      <c r="L1421" s="20" t="s">
        <v>5405</v>
      </c>
      <c r="M1421" s="20"/>
      <c r="N1421" s="21">
        <v>103.5</v>
      </c>
      <c r="O1421" s="21">
        <v>0</v>
      </c>
      <c r="P1421" s="20"/>
      <c r="Q1421" s="19">
        <v>45484</v>
      </c>
      <c r="R1421" s="20"/>
      <c r="S1421" s="19">
        <v>45484</v>
      </c>
      <c r="T1421" s="20" t="s">
        <v>49</v>
      </c>
      <c r="U1421" s="20">
        <v>992941</v>
      </c>
      <c r="V1421" s="20">
        <v>240002034</v>
      </c>
      <c r="W1421" s="20" t="s">
        <v>847</v>
      </c>
      <c r="X1421" s="20" t="s">
        <v>274</v>
      </c>
      <c r="Y1421" s="20" t="s">
        <v>52</v>
      </c>
      <c r="Z1421" s="20" t="s">
        <v>5406</v>
      </c>
      <c r="AA1421" s="20" t="s">
        <v>353</v>
      </c>
      <c r="AB1421" s="20" t="s">
        <v>54</v>
      </c>
      <c r="AC1421" s="20" t="s">
        <v>248</v>
      </c>
      <c r="AD1421" s="20" t="s">
        <v>56</v>
      </c>
      <c r="AE1421" s="20" t="s">
        <v>1838</v>
      </c>
      <c r="AF1421" t="e">
        <f>VLOOKUP(L1421,Contactos!B:B,1,0)</f>
        <v>#N/A</v>
      </c>
    </row>
    <row r="1422" spans="1:32" ht="63.75" x14ac:dyDescent="0.2">
      <c r="A1422" s="4">
        <f t="shared" si="67"/>
        <v>1420</v>
      </c>
      <c r="B1422" s="4" t="str">
        <f t="shared" si="68"/>
        <v>B010-00019501</v>
      </c>
      <c r="C1422" s="4" t="str">
        <f>IFERROR(VLOOKUP(F1422,Tablas!$A$1:$B$3,2,0),"")</f>
        <v>Boleta</v>
      </c>
      <c r="D1422" s="4" t="str">
        <f t="shared" si="69"/>
        <v>Falabella - CONTADO / CASH - PE 3393 FALABELLA No 2515606684 Basado en Entregas</v>
      </c>
      <c r="E1422" s="19">
        <v>45484</v>
      </c>
      <c r="F1422" s="20" t="s">
        <v>842</v>
      </c>
      <c r="G1422" s="20" t="s">
        <v>5407</v>
      </c>
      <c r="H1422" s="20" t="s">
        <v>44</v>
      </c>
      <c r="I1422" s="20" t="s">
        <v>45</v>
      </c>
      <c r="J1422" s="20" t="s">
        <v>5403</v>
      </c>
      <c r="K1422" s="20" t="s">
        <v>5404</v>
      </c>
      <c r="L1422" s="20" t="s">
        <v>5405</v>
      </c>
      <c r="M1422" s="20"/>
      <c r="N1422" s="21">
        <v>103.5</v>
      </c>
      <c r="O1422" s="21">
        <v>0</v>
      </c>
      <c r="P1422" s="20"/>
      <c r="Q1422" s="19">
        <v>45484</v>
      </c>
      <c r="R1422" s="20"/>
      <c r="S1422" s="19">
        <v>45484</v>
      </c>
      <c r="T1422" s="20" t="s">
        <v>49</v>
      </c>
      <c r="U1422" s="20">
        <v>992948</v>
      </c>
      <c r="V1422" s="20">
        <v>240002036</v>
      </c>
      <c r="W1422" s="20" t="s">
        <v>847</v>
      </c>
      <c r="X1422" s="20" t="s">
        <v>274</v>
      </c>
      <c r="Y1422" s="20" t="s">
        <v>52</v>
      </c>
      <c r="Z1422" s="20" t="s">
        <v>5408</v>
      </c>
      <c r="AA1422" s="20" t="s">
        <v>353</v>
      </c>
      <c r="AB1422" s="20" t="s">
        <v>54</v>
      </c>
      <c r="AC1422" s="20" t="s">
        <v>248</v>
      </c>
      <c r="AD1422" s="20" t="s">
        <v>56</v>
      </c>
      <c r="AE1422" s="20" t="s">
        <v>1838</v>
      </c>
      <c r="AF1422" t="e">
        <f>VLOOKUP(L1422,Contactos!B:B,1,0)</f>
        <v>#N/A</v>
      </c>
    </row>
    <row r="1423" spans="1:32" ht="25.5" x14ac:dyDescent="0.2">
      <c r="A1423" s="4">
        <f t="shared" si="67"/>
        <v>1421</v>
      </c>
      <c r="B1423" s="4" t="str">
        <f t="shared" si="68"/>
        <v>F010-00024208</v>
      </c>
      <c r="C1423" s="4" t="str">
        <f>IFERROR(VLOOKUP(F1423,Tablas!$A$1:$B$3,2,0),"")</f>
        <v>Factura</v>
      </c>
      <c r="D1423" s="4" t="str">
        <f t="shared" si="69"/>
        <v xml:space="preserve"> - CONTADO / CASH - INTERESES L 202400213</v>
      </c>
      <c r="E1423" s="19">
        <v>45372</v>
      </c>
      <c r="F1423" s="20" t="s">
        <v>1001</v>
      </c>
      <c r="G1423" s="20" t="s">
        <v>5409</v>
      </c>
      <c r="H1423" s="20" t="s">
        <v>44</v>
      </c>
      <c r="I1423" s="20" t="s">
        <v>45</v>
      </c>
      <c r="J1423" s="20" t="s">
        <v>5313</v>
      </c>
      <c r="K1423" s="20" t="s">
        <v>5314</v>
      </c>
      <c r="L1423" s="20" t="s">
        <v>5315</v>
      </c>
      <c r="M1423" s="20" t="s">
        <v>125</v>
      </c>
      <c r="N1423" s="21">
        <v>103.98</v>
      </c>
      <c r="O1423" s="21">
        <v>0</v>
      </c>
      <c r="P1423" s="20"/>
      <c r="Q1423" s="19">
        <v>45372</v>
      </c>
      <c r="R1423" s="20"/>
      <c r="S1423" s="19">
        <v>45372</v>
      </c>
      <c r="T1423" s="20" t="s">
        <v>49</v>
      </c>
      <c r="U1423" s="20">
        <v>936363</v>
      </c>
      <c r="V1423" s="20">
        <v>240000772</v>
      </c>
      <c r="W1423" s="20" t="s">
        <v>847</v>
      </c>
      <c r="X1423" s="20" t="s">
        <v>1296</v>
      </c>
      <c r="Y1423" s="20" t="s">
        <v>128</v>
      </c>
      <c r="Z1423" s="20" t="s">
        <v>5410</v>
      </c>
      <c r="AA1423" s="20" t="s">
        <v>5317</v>
      </c>
      <c r="AB1423" s="20" t="s">
        <v>2942</v>
      </c>
      <c r="AC1423" s="20" t="s">
        <v>2943</v>
      </c>
      <c r="AD1423" s="20" t="s">
        <v>56</v>
      </c>
      <c r="AE1423" s="20"/>
      <c r="AF1423" t="str">
        <f>VLOOKUP(L1423,Contactos!B:B,1,0)</f>
        <v>FARMACIA VETERINARIA EL ESTABLO S.A.C.</v>
      </c>
    </row>
    <row r="1424" spans="1:32" ht="25.5" x14ac:dyDescent="0.2">
      <c r="A1424" s="4">
        <f t="shared" si="67"/>
        <v>1422</v>
      </c>
      <c r="B1424" s="4" t="str">
        <f t="shared" si="68"/>
        <v>F010-00024225</v>
      </c>
      <c r="C1424" s="4" t="str">
        <f>IFERROR(VLOOKUP(F1424,Tablas!$A$1:$B$3,2,0),"")</f>
        <v>Factura</v>
      </c>
      <c r="D1424" s="4" t="str">
        <f t="shared" si="69"/>
        <v xml:space="preserve"> - CONTADO / CASH - INTERES L 202400214</v>
      </c>
      <c r="E1424" s="19">
        <v>45373</v>
      </c>
      <c r="F1424" s="20" t="s">
        <v>1001</v>
      </c>
      <c r="G1424" s="20" t="s">
        <v>5411</v>
      </c>
      <c r="H1424" s="20" t="s">
        <v>44</v>
      </c>
      <c r="I1424" s="20" t="s">
        <v>45</v>
      </c>
      <c r="J1424" s="20" t="s">
        <v>5313</v>
      </c>
      <c r="K1424" s="20" t="s">
        <v>5314</v>
      </c>
      <c r="L1424" s="20" t="s">
        <v>5315</v>
      </c>
      <c r="M1424" s="20" t="s">
        <v>125</v>
      </c>
      <c r="N1424" s="21">
        <v>103.98</v>
      </c>
      <c r="O1424" s="21">
        <v>0</v>
      </c>
      <c r="P1424" s="20"/>
      <c r="Q1424" s="19">
        <v>45373</v>
      </c>
      <c r="R1424" s="20"/>
      <c r="S1424" s="19">
        <v>45373</v>
      </c>
      <c r="T1424" s="20" t="s">
        <v>49</v>
      </c>
      <c r="U1424" s="20">
        <v>936888</v>
      </c>
      <c r="V1424" s="20">
        <v>240000792</v>
      </c>
      <c r="W1424" s="20" t="s">
        <v>847</v>
      </c>
      <c r="X1424" s="20" t="s">
        <v>1296</v>
      </c>
      <c r="Y1424" s="20" t="s">
        <v>128</v>
      </c>
      <c r="Z1424" s="20" t="s">
        <v>5412</v>
      </c>
      <c r="AA1424" s="20" t="s">
        <v>5317</v>
      </c>
      <c r="AB1424" s="20" t="s">
        <v>2942</v>
      </c>
      <c r="AC1424" s="20" t="s">
        <v>2943</v>
      </c>
      <c r="AD1424" s="20" t="s">
        <v>56</v>
      </c>
      <c r="AE1424" s="20"/>
      <c r="AF1424" t="str">
        <f>VLOOKUP(L1424,Contactos!B:B,1,0)</f>
        <v>FARMACIA VETERINARIA EL ESTABLO S.A.C.</v>
      </c>
    </row>
    <row r="1425" spans="1:32" ht="25.5" x14ac:dyDescent="0.2">
      <c r="A1425" s="4">
        <f t="shared" si="67"/>
        <v>1423</v>
      </c>
      <c r="B1425" s="4" t="str">
        <f t="shared" si="68"/>
        <v>F010-00024166</v>
      </c>
      <c r="C1425" s="4" t="str">
        <f>IFERROR(VLOOKUP(F1425,Tablas!$A$1:$B$3,2,0),"")</f>
        <v>Factura</v>
      </c>
      <c r="D1425" s="4" t="str">
        <f t="shared" si="69"/>
        <v xml:space="preserve"> - CONTADO / CASH - INTERES L 202400211</v>
      </c>
      <c r="E1425" s="19">
        <v>45369</v>
      </c>
      <c r="F1425" s="20" t="s">
        <v>1001</v>
      </c>
      <c r="G1425" s="20" t="s">
        <v>5413</v>
      </c>
      <c r="H1425" s="20" t="s">
        <v>44</v>
      </c>
      <c r="I1425" s="20" t="s">
        <v>45</v>
      </c>
      <c r="J1425" s="20" t="s">
        <v>5313</v>
      </c>
      <c r="K1425" s="20" t="s">
        <v>5314</v>
      </c>
      <c r="L1425" s="20" t="s">
        <v>5315</v>
      </c>
      <c r="M1425" s="20" t="s">
        <v>125</v>
      </c>
      <c r="N1425" s="21">
        <v>103.98</v>
      </c>
      <c r="O1425" s="21">
        <v>0</v>
      </c>
      <c r="P1425" s="20"/>
      <c r="Q1425" s="19">
        <v>45369</v>
      </c>
      <c r="R1425" s="20"/>
      <c r="S1425" s="19">
        <v>45369</v>
      </c>
      <c r="T1425" s="20" t="s">
        <v>49</v>
      </c>
      <c r="U1425" s="20">
        <v>934440</v>
      </c>
      <c r="V1425" s="20">
        <v>240000724</v>
      </c>
      <c r="W1425" s="20" t="s">
        <v>847</v>
      </c>
      <c r="X1425" s="20" t="s">
        <v>1296</v>
      </c>
      <c r="Y1425" s="20" t="s">
        <v>128</v>
      </c>
      <c r="Z1425" s="20" t="s">
        <v>5414</v>
      </c>
      <c r="AA1425" s="20" t="s">
        <v>5317</v>
      </c>
      <c r="AB1425" s="20" t="s">
        <v>2942</v>
      </c>
      <c r="AC1425" s="20" t="s">
        <v>2943</v>
      </c>
      <c r="AD1425" s="20" t="s">
        <v>56</v>
      </c>
      <c r="AE1425" s="20"/>
      <c r="AF1425" t="str">
        <f>VLOOKUP(L1425,Contactos!B:B,1,0)</f>
        <v>FARMACIA VETERINARIA EL ESTABLO S.A.C.</v>
      </c>
    </row>
    <row r="1426" spans="1:32" ht="25.5" x14ac:dyDescent="0.2">
      <c r="A1426" s="4">
        <f t="shared" si="67"/>
        <v>1424</v>
      </c>
      <c r="B1426" s="4" t="str">
        <f t="shared" si="68"/>
        <v/>
      </c>
      <c r="C1426" s="4" t="str">
        <f>IFERROR(VLOOKUP(F1426,Tablas!$A$1:$B$3,2,0),"")</f>
        <v/>
      </c>
      <c r="D1426" s="4" t="str">
        <f t="shared" si="69"/>
        <v xml:space="preserve"> - CONTADO ADELANTADO / CASH IN ADVANCE - Dif. en cambio</v>
      </c>
      <c r="E1426" s="19">
        <v>44651</v>
      </c>
      <c r="F1426" s="20" t="s">
        <v>27</v>
      </c>
      <c r="G1426" s="20"/>
      <c r="H1426" s="20" t="s">
        <v>80</v>
      </c>
      <c r="I1426" s="20" t="s">
        <v>81</v>
      </c>
      <c r="J1426" s="20" t="s">
        <v>204</v>
      </c>
      <c r="K1426" s="20" t="s">
        <v>204</v>
      </c>
      <c r="L1426" s="20" t="s">
        <v>205</v>
      </c>
      <c r="M1426" s="20"/>
      <c r="N1426" s="21">
        <v>104.34</v>
      </c>
      <c r="O1426" s="21">
        <v>0</v>
      </c>
      <c r="P1426" s="20"/>
      <c r="Q1426" s="19">
        <v>44651</v>
      </c>
      <c r="R1426" s="20"/>
      <c r="S1426" s="20"/>
      <c r="T1426" s="20" t="s">
        <v>70</v>
      </c>
      <c r="U1426" s="20">
        <v>636495</v>
      </c>
      <c r="V1426" s="20">
        <v>220014642</v>
      </c>
      <c r="W1426" s="20" t="s">
        <v>50</v>
      </c>
      <c r="X1426" s="20" t="s">
        <v>841</v>
      </c>
      <c r="Y1426" s="20" t="s">
        <v>37</v>
      </c>
      <c r="Z1426" s="20" t="s">
        <v>63</v>
      </c>
      <c r="AA1426" s="20" t="s">
        <v>209</v>
      </c>
      <c r="AB1426" s="20"/>
      <c r="AC1426" s="20"/>
      <c r="AD1426" s="20" t="s">
        <v>210</v>
      </c>
      <c r="AE1426" s="20"/>
      <c r="AF1426" t="str">
        <f>VLOOKUP(L1426,Contactos!B:B,1,0)</f>
        <v>BEIJING YI LONG XIANG TECHNOLOGY CO.LTD</v>
      </c>
    </row>
    <row r="1427" spans="1:32" ht="25.5" x14ac:dyDescent="0.2">
      <c r="A1427" s="4">
        <f t="shared" si="67"/>
        <v>1425</v>
      </c>
      <c r="B1427" s="4" t="str">
        <f t="shared" si="68"/>
        <v/>
      </c>
      <c r="C1427" s="4" t="str">
        <f>IFERROR(VLOOKUP(F1427,Tablas!$A$1:$B$3,2,0),"")</f>
        <v/>
      </c>
      <c r="D1427" s="4" t="str">
        <f t="shared" si="69"/>
        <v xml:space="preserve"> - CONTADO ADELANTADO / CASH IN ADVANCE - Dif. en cambio</v>
      </c>
      <c r="E1427" s="19">
        <v>45382</v>
      </c>
      <c r="F1427" s="20" t="s">
        <v>27</v>
      </c>
      <c r="G1427" s="20"/>
      <c r="H1427" s="20" t="s">
        <v>29</v>
      </c>
      <c r="I1427" s="20" t="s">
        <v>30</v>
      </c>
      <c r="J1427" s="20" t="s">
        <v>220</v>
      </c>
      <c r="K1427" s="20" t="s">
        <v>220</v>
      </c>
      <c r="L1427" s="20" t="s">
        <v>221</v>
      </c>
      <c r="M1427" s="20"/>
      <c r="N1427" s="21">
        <v>104.4</v>
      </c>
      <c r="O1427" s="21">
        <v>0</v>
      </c>
      <c r="P1427" s="20"/>
      <c r="Q1427" s="19">
        <v>45382</v>
      </c>
      <c r="R1427" s="20"/>
      <c r="S1427" s="20"/>
      <c r="T1427" s="20" t="s">
        <v>70</v>
      </c>
      <c r="U1427" s="20">
        <v>974273</v>
      </c>
      <c r="V1427" s="20">
        <v>240013718</v>
      </c>
      <c r="W1427" s="20" t="s">
        <v>50</v>
      </c>
      <c r="X1427" s="20" t="s">
        <v>841</v>
      </c>
      <c r="Y1427" s="20" t="s">
        <v>37</v>
      </c>
      <c r="Z1427" s="20" t="s">
        <v>63</v>
      </c>
      <c r="AA1427" s="20" t="s">
        <v>223</v>
      </c>
      <c r="AB1427" s="20" t="s">
        <v>224</v>
      </c>
      <c r="AC1427" s="20"/>
      <c r="AD1427" s="20" t="s">
        <v>225</v>
      </c>
      <c r="AE1427" s="20"/>
      <c r="AF1427" t="str">
        <f>VLOOKUP(L1427,Contactos!B:B,1,0)</f>
        <v>DISTRIBUIDORA REGIONAL SALVADOREÑA S.A. DE C.V.</v>
      </c>
    </row>
    <row r="1428" spans="1:32" ht="63.75" x14ac:dyDescent="0.2">
      <c r="A1428" s="4">
        <f t="shared" si="67"/>
        <v>1426</v>
      </c>
      <c r="B1428" s="4" t="str">
        <f t="shared" si="68"/>
        <v>B010-00020477</v>
      </c>
      <c r="C1428" s="4" t="str">
        <f>IFERROR(VLOOKUP(F1428,Tablas!$A$1:$B$3,2,0),"")</f>
        <v>Boleta</v>
      </c>
      <c r="D1428" s="4" t="str">
        <f t="shared" si="69"/>
        <v>Ripley - CONTADO / CASH - PE 4965 RIPLEY n.º 6811743502-A Basado en Entregas</v>
      </c>
      <c r="E1428" s="19">
        <v>45558</v>
      </c>
      <c r="F1428" s="20" t="s">
        <v>842</v>
      </c>
      <c r="G1428" s="20" t="s">
        <v>5415</v>
      </c>
      <c r="H1428" s="20" t="s">
        <v>44</v>
      </c>
      <c r="I1428" s="20" t="s">
        <v>45</v>
      </c>
      <c r="J1428" s="20" t="s">
        <v>5416</v>
      </c>
      <c r="K1428" s="20" t="s">
        <v>5417</v>
      </c>
      <c r="L1428" s="20" t="s">
        <v>5418</v>
      </c>
      <c r="M1428" s="20"/>
      <c r="N1428" s="21">
        <v>105.4</v>
      </c>
      <c r="O1428" s="21">
        <v>0</v>
      </c>
      <c r="P1428" s="20"/>
      <c r="Q1428" s="19">
        <v>45558</v>
      </c>
      <c r="R1428" s="20"/>
      <c r="S1428" s="19">
        <v>45558</v>
      </c>
      <c r="T1428" s="20" t="s">
        <v>49</v>
      </c>
      <c r="U1428" s="20">
        <v>1027624</v>
      </c>
      <c r="V1428" s="20">
        <v>240003014</v>
      </c>
      <c r="W1428" s="20" t="s">
        <v>847</v>
      </c>
      <c r="X1428" s="20" t="s">
        <v>274</v>
      </c>
      <c r="Y1428" s="20" t="s">
        <v>52</v>
      </c>
      <c r="Z1428" s="20" t="s">
        <v>5419</v>
      </c>
      <c r="AA1428" s="20" t="s">
        <v>372</v>
      </c>
      <c r="AB1428" s="20" t="s">
        <v>54</v>
      </c>
      <c r="AC1428" s="20" t="s">
        <v>167</v>
      </c>
      <c r="AD1428" s="20" t="s">
        <v>56</v>
      </c>
      <c r="AE1428" s="20" t="s">
        <v>2574</v>
      </c>
      <c r="AF1428" t="e">
        <f>VLOOKUP(L1428,Contactos!B:B,1,0)</f>
        <v>#N/A</v>
      </c>
    </row>
    <row r="1429" spans="1:32" ht="63.75" x14ac:dyDescent="0.2">
      <c r="A1429" s="4">
        <f t="shared" si="67"/>
        <v>1427</v>
      </c>
      <c r="B1429" s="4" t="str">
        <f t="shared" si="68"/>
        <v>B010-00018097</v>
      </c>
      <c r="C1429" s="4" t="str">
        <f>IFERROR(VLOOKUP(F1429,Tablas!$A$1:$B$3,2,0),"")</f>
        <v>Boleta</v>
      </c>
      <c r="D1429" s="4" t="str">
        <f t="shared" si="69"/>
        <v>Juntoz - CONTADO / CASH - PE 1012 JUNTOZ Basado en Entregas 09-0010-00059130</v>
      </c>
      <c r="E1429" s="19">
        <v>45351</v>
      </c>
      <c r="F1429" s="20" t="s">
        <v>842</v>
      </c>
      <c r="G1429" s="20" t="s">
        <v>5420</v>
      </c>
      <c r="H1429" s="20" t="s">
        <v>44</v>
      </c>
      <c r="I1429" s="20" t="s">
        <v>45</v>
      </c>
      <c r="J1429" s="20" t="s">
        <v>4570</v>
      </c>
      <c r="K1429" s="20" t="s">
        <v>4571</v>
      </c>
      <c r="L1429" s="20" t="s">
        <v>4572</v>
      </c>
      <c r="M1429" s="20"/>
      <c r="N1429" s="21">
        <v>105.49</v>
      </c>
      <c r="O1429" s="21">
        <v>0</v>
      </c>
      <c r="P1429" s="20"/>
      <c r="Q1429" s="19">
        <v>45351</v>
      </c>
      <c r="R1429" s="20"/>
      <c r="S1429" s="19">
        <v>45351</v>
      </c>
      <c r="T1429" s="20" t="s">
        <v>49</v>
      </c>
      <c r="U1429" s="20">
        <v>927840</v>
      </c>
      <c r="V1429" s="20">
        <v>240000571</v>
      </c>
      <c r="W1429" s="20" t="s">
        <v>847</v>
      </c>
      <c r="X1429" s="20" t="s">
        <v>274</v>
      </c>
      <c r="Y1429" s="20" t="s">
        <v>52</v>
      </c>
      <c r="Z1429" s="20" t="s">
        <v>5421</v>
      </c>
      <c r="AA1429" s="20" t="s">
        <v>4574</v>
      </c>
      <c r="AB1429" s="20" t="s">
        <v>3840</v>
      </c>
      <c r="AC1429" s="20" t="s">
        <v>727</v>
      </c>
      <c r="AD1429" s="20" t="s">
        <v>56</v>
      </c>
      <c r="AE1429" s="20" t="s">
        <v>851</v>
      </c>
      <c r="AF1429" t="e">
        <f>VLOOKUP(L1429,Contactos!B:B,1,0)</f>
        <v>#N/A</v>
      </c>
    </row>
    <row r="1430" spans="1:32" ht="63.75" x14ac:dyDescent="0.2">
      <c r="A1430" s="4">
        <f t="shared" si="67"/>
        <v>1428</v>
      </c>
      <c r="B1430" s="4" t="str">
        <f t="shared" si="68"/>
        <v>B010-00017546</v>
      </c>
      <c r="C1430" s="4" t="str">
        <f>IFERROR(VLOOKUP(F1430,Tablas!$A$1:$B$3,2,0),"")</f>
        <v>Boleta</v>
      </c>
      <c r="D1430" s="4" t="str">
        <f t="shared" si="69"/>
        <v>Promart - Intercorp - CONTADO / CASH - PE 0019 PROMART Basado en Entregas 09-0010-0005825</v>
      </c>
      <c r="E1430" s="19">
        <v>45294</v>
      </c>
      <c r="F1430" s="20" t="s">
        <v>842</v>
      </c>
      <c r="G1430" s="20" t="s">
        <v>5422</v>
      </c>
      <c r="H1430" s="20" t="s">
        <v>44</v>
      </c>
      <c r="I1430" s="20" t="s">
        <v>45</v>
      </c>
      <c r="J1430" s="20" t="s">
        <v>5423</v>
      </c>
      <c r="K1430" s="20" t="s">
        <v>5424</v>
      </c>
      <c r="L1430" s="20" t="s">
        <v>5425</v>
      </c>
      <c r="M1430" s="20"/>
      <c r="N1430" s="21">
        <v>105.65</v>
      </c>
      <c r="O1430" s="21">
        <v>0</v>
      </c>
      <c r="P1430" s="20"/>
      <c r="Q1430" s="19">
        <v>45294</v>
      </c>
      <c r="R1430" s="20"/>
      <c r="S1430" s="19">
        <v>45294</v>
      </c>
      <c r="T1430" s="20" t="s">
        <v>49</v>
      </c>
      <c r="U1430" s="20">
        <v>898700</v>
      </c>
      <c r="V1430" s="20">
        <v>240000017</v>
      </c>
      <c r="W1430" s="20" t="s">
        <v>847</v>
      </c>
      <c r="X1430" s="20" t="s">
        <v>274</v>
      </c>
      <c r="Y1430" s="20" t="s">
        <v>52</v>
      </c>
      <c r="Z1430" s="20" t="s">
        <v>5426</v>
      </c>
      <c r="AA1430" s="20" t="s">
        <v>5427</v>
      </c>
      <c r="AB1430" s="20" t="s">
        <v>328</v>
      </c>
      <c r="AC1430" s="20" t="s">
        <v>167</v>
      </c>
      <c r="AD1430" s="20" t="s">
        <v>56</v>
      </c>
      <c r="AE1430" s="20" t="s">
        <v>2596</v>
      </c>
      <c r="AF1430" t="e">
        <f>VLOOKUP(L1430,Contactos!B:B,1,0)</f>
        <v>#N/A</v>
      </c>
    </row>
    <row r="1431" spans="1:32" ht="63.75" x14ac:dyDescent="0.2">
      <c r="A1431" s="4">
        <f t="shared" si="67"/>
        <v>1429</v>
      </c>
      <c r="B1431" s="4" t="str">
        <f t="shared" si="68"/>
        <v>B010-00019430</v>
      </c>
      <c r="C1431" s="4" t="str">
        <f>IFERROR(VLOOKUP(F1431,Tablas!$A$1:$B$3,2,0),"")</f>
        <v>Boleta</v>
      </c>
      <c r="D1431" s="4" t="str">
        <f t="shared" si="69"/>
        <v>Juntoz - CONTADO / CASH - PE 3291 JUNTOZ 240704000240-001 Basado en Entregas</v>
      </c>
      <c r="E1431" s="19">
        <v>45478</v>
      </c>
      <c r="F1431" s="20" t="s">
        <v>842</v>
      </c>
      <c r="G1431" s="20" t="s">
        <v>5428</v>
      </c>
      <c r="H1431" s="20" t="s">
        <v>44</v>
      </c>
      <c r="I1431" s="20" t="s">
        <v>45</v>
      </c>
      <c r="J1431" s="20" t="s">
        <v>5429</v>
      </c>
      <c r="K1431" s="20" t="s">
        <v>5430</v>
      </c>
      <c r="L1431" s="20" t="s">
        <v>5431</v>
      </c>
      <c r="M1431" s="20"/>
      <c r="N1431" s="21">
        <v>105.93</v>
      </c>
      <c r="O1431" s="21">
        <v>0</v>
      </c>
      <c r="P1431" s="20"/>
      <c r="Q1431" s="19">
        <v>45478</v>
      </c>
      <c r="R1431" s="20"/>
      <c r="S1431" s="19">
        <v>45478</v>
      </c>
      <c r="T1431" s="20" t="s">
        <v>49</v>
      </c>
      <c r="U1431" s="20">
        <v>990569</v>
      </c>
      <c r="V1431" s="20">
        <v>240001965</v>
      </c>
      <c r="W1431" s="20" t="s">
        <v>847</v>
      </c>
      <c r="X1431" s="20" t="s">
        <v>305</v>
      </c>
      <c r="Y1431" s="20" t="s">
        <v>52</v>
      </c>
      <c r="Z1431" s="20" t="s">
        <v>5432</v>
      </c>
      <c r="AA1431" s="20" t="s">
        <v>4278</v>
      </c>
      <c r="AB1431" s="20" t="s">
        <v>54</v>
      </c>
      <c r="AC1431" s="20" t="s">
        <v>167</v>
      </c>
      <c r="AD1431" s="20" t="s">
        <v>56</v>
      </c>
      <c r="AE1431" s="20" t="s">
        <v>851</v>
      </c>
      <c r="AF1431" t="e">
        <f>VLOOKUP(L1431,Contactos!B:B,1,0)</f>
        <v>#N/A</v>
      </c>
    </row>
    <row r="1432" spans="1:32" ht="63.75" x14ac:dyDescent="0.2">
      <c r="A1432" s="4">
        <f t="shared" si="67"/>
        <v>1430</v>
      </c>
      <c r="B1432" s="4" t="str">
        <f t="shared" si="68"/>
        <v>B010-00018137</v>
      </c>
      <c r="C1432" s="4" t="str">
        <f>IFERROR(VLOOKUP(F1432,Tablas!$A$1:$B$3,2,0),"")</f>
        <v>Boleta</v>
      </c>
      <c r="D1432" s="4" t="str">
        <f t="shared" si="69"/>
        <v>Ecom - CONTADO / CASH - PE 1100 TEL: 954976028 Basado en Pedidos de client</v>
      </c>
      <c r="E1432" s="19">
        <v>45359</v>
      </c>
      <c r="F1432" s="20" t="s">
        <v>842</v>
      </c>
      <c r="G1432" s="20" t="s">
        <v>5433</v>
      </c>
      <c r="H1432" s="20" t="s">
        <v>44</v>
      </c>
      <c r="I1432" s="20" t="s">
        <v>45</v>
      </c>
      <c r="J1432" s="20" t="s">
        <v>5434</v>
      </c>
      <c r="K1432" s="20" t="s">
        <v>5435</v>
      </c>
      <c r="L1432" s="20" t="s">
        <v>5436</v>
      </c>
      <c r="M1432" s="20"/>
      <c r="N1432" s="21">
        <v>106.25</v>
      </c>
      <c r="O1432" s="21">
        <v>0</v>
      </c>
      <c r="P1432" s="20"/>
      <c r="Q1432" s="19">
        <v>45359</v>
      </c>
      <c r="R1432" s="20"/>
      <c r="S1432" s="19">
        <v>45359</v>
      </c>
      <c r="T1432" s="20" t="s">
        <v>49</v>
      </c>
      <c r="U1432" s="20">
        <v>930811</v>
      </c>
      <c r="V1432" s="20">
        <v>240000612</v>
      </c>
      <c r="W1432" s="20" t="s">
        <v>847</v>
      </c>
      <c r="X1432" s="20" t="s">
        <v>305</v>
      </c>
      <c r="Y1432" s="20" t="s">
        <v>52</v>
      </c>
      <c r="Z1432" s="20" t="s">
        <v>5437</v>
      </c>
      <c r="AA1432" s="20" t="s">
        <v>5438</v>
      </c>
      <c r="AB1432" s="20" t="s">
        <v>956</v>
      </c>
      <c r="AC1432" s="20" t="s">
        <v>689</v>
      </c>
      <c r="AD1432" s="20" t="s">
        <v>56</v>
      </c>
      <c r="AE1432" s="20" t="s">
        <v>864</v>
      </c>
      <c r="AF1432" t="e">
        <f>VLOOKUP(L1432,Contactos!B:B,1,0)</f>
        <v>#N/A</v>
      </c>
    </row>
    <row r="1433" spans="1:32" ht="51" x14ac:dyDescent="0.2">
      <c r="A1433" s="4">
        <f t="shared" si="67"/>
        <v>1431</v>
      </c>
      <c r="B1433" s="4" t="str">
        <f t="shared" si="68"/>
        <v>B010-00019175</v>
      </c>
      <c r="C1433" s="4" t="str">
        <f>IFERROR(VLOOKUP(F1433,Tablas!$A$1:$B$3,2,0),"")</f>
        <v>Boleta</v>
      </c>
      <c r="D1433" s="4" t="str">
        <f t="shared" si="69"/>
        <v>Ripley - CONTADO / CASH - PE 2756 RIPLEY Basado en Entregas 09-0007-00000757</v>
      </c>
      <c r="E1433" s="19">
        <v>45446</v>
      </c>
      <c r="F1433" s="20" t="s">
        <v>842</v>
      </c>
      <c r="G1433" s="20" t="s">
        <v>5439</v>
      </c>
      <c r="H1433" s="20" t="s">
        <v>44</v>
      </c>
      <c r="I1433" s="20" t="s">
        <v>45</v>
      </c>
      <c r="J1433" s="20" t="s">
        <v>5440</v>
      </c>
      <c r="K1433" s="20" t="s">
        <v>5441</v>
      </c>
      <c r="L1433" s="20" t="s">
        <v>5442</v>
      </c>
      <c r="M1433" s="20"/>
      <c r="N1433" s="21">
        <v>106.9</v>
      </c>
      <c r="O1433" s="21">
        <v>0</v>
      </c>
      <c r="P1433" s="20"/>
      <c r="Q1433" s="19">
        <v>45446</v>
      </c>
      <c r="R1433" s="20"/>
      <c r="S1433" s="19">
        <v>45446</v>
      </c>
      <c r="T1433" s="20" t="s">
        <v>49</v>
      </c>
      <c r="U1433" s="20">
        <v>976331</v>
      </c>
      <c r="V1433" s="20">
        <v>240001709</v>
      </c>
      <c r="W1433" s="20" t="s">
        <v>847</v>
      </c>
      <c r="X1433" s="20" t="s">
        <v>274</v>
      </c>
      <c r="Y1433" s="20" t="s">
        <v>52</v>
      </c>
      <c r="Z1433" s="20" t="s">
        <v>5443</v>
      </c>
      <c r="AA1433" s="20" t="s">
        <v>5444</v>
      </c>
      <c r="AB1433" s="20" t="s">
        <v>270</v>
      </c>
      <c r="AC1433" s="20" t="s">
        <v>167</v>
      </c>
      <c r="AD1433" s="20" t="s">
        <v>56</v>
      </c>
      <c r="AE1433" s="20" t="s">
        <v>2574</v>
      </c>
      <c r="AF1433" t="e">
        <f>VLOOKUP(L1433,Contactos!B:B,1,0)</f>
        <v>#N/A</v>
      </c>
    </row>
    <row r="1434" spans="1:32" ht="63.75" x14ac:dyDescent="0.2">
      <c r="A1434" s="4">
        <f t="shared" si="67"/>
        <v>1432</v>
      </c>
      <c r="B1434" s="4" t="str">
        <f t="shared" si="68"/>
        <v>B010-00020424</v>
      </c>
      <c r="C1434" s="4" t="str">
        <f>IFERROR(VLOOKUP(F1434,Tablas!$A$1:$B$3,2,0),"")</f>
        <v>Boleta</v>
      </c>
      <c r="D1434" s="4" t="str">
        <f t="shared" si="69"/>
        <v>Juntoz - CONTADO / CASH - PE 4861 JUNTOZ 240917000074-001 Basado en Entregas</v>
      </c>
      <c r="E1434" s="19">
        <v>45553</v>
      </c>
      <c r="F1434" s="20" t="s">
        <v>842</v>
      </c>
      <c r="G1434" s="20" t="s">
        <v>5445</v>
      </c>
      <c r="H1434" s="20" t="s">
        <v>44</v>
      </c>
      <c r="I1434" s="20" t="s">
        <v>45</v>
      </c>
      <c r="J1434" s="20" t="s">
        <v>5446</v>
      </c>
      <c r="K1434" s="20" t="s">
        <v>5447</v>
      </c>
      <c r="L1434" s="20" t="s">
        <v>5448</v>
      </c>
      <c r="M1434" s="20"/>
      <c r="N1434" s="21">
        <v>107</v>
      </c>
      <c r="O1434" s="21">
        <v>0</v>
      </c>
      <c r="P1434" s="20"/>
      <c r="Q1434" s="19">
        <v>45553</v>
      </c>
      <c r="R1434" s="20"/>
      <c r="S1434" s="19">
        <v>45553</v>
      </c>
      <c r="T1434" s="20" t="s">
        <v>49</v>
      </c>
      <c r="U1434" s="20">
        <v>1025673</v>
      </c>
      <c r="V1434" s="20">
        <v>240002961</v>
      </c>
      <c r="W1434" s="20" t="s">
        <v>847</v>
      </c>
      <c r="X1434" s="20" t="s">
        <v>305</v>
      </c>
      <c r="Y1434" s="20" t="s">
        <v>52</v>
      </c>
      <c r="Z1434" s="20" t="s">
        <v>5449</v>
      </c>
      <c r="AA1434" s="20" t="s">
        <v>4278</v>
      </c>
      <c r="AB1434" s="20" t="s">
        <v>54</v>
      </c>
      <c r="AC1434" s="20" t="s">
        <v>167</v>
      </c>
      <c r="AD1434" s="20" t="s">
        <v>56</v>
      </c>
      <c r="AE1434" s="20" t="s">
        <v>851</v>
      </c>
      <c r="AF1434" t="e">
        <f>VLOOKUP(L1434,Contactos!B:B,1,0)</f>
        <v>#N/A</v>
      </c>
    </row>
    <row r="1435" spans="1:32" ht="51" x14ac:dyDescent="0.2">
      <c r="A1435" s="4">
        <f t="shared" si="67"/>
        <v>1433</v>
      </c>
      <c r="B1435" s="4" t="str">
        <f t="shared" si="68"/>
        <v>B010-00019859</v>
      </c>
      <c r="C1435" s="4" t="str">
        <f>IFERROR(VLOOKUP(F1435,Tablas!$A$1:$B$3,2,0),"")</f>
        <v>Boleta</v>
      </c>
      <c r="D1435" s="4" t="str">
        <f t="shared" si="69"/>
        <v>Ecom - CONTADO / CASH - PE 3885 TEL: 934033408 ENVÍO Basado en Entregas 09</v>
      </c>
      <c r="E1435" s="19">
        <v>45506</v>
      </c>
      <c r="F1435" s="20" t="s">
        <v>842</v>
      </c>
      <c r="G1435" s="20" t="s">
        <v>5450</v>
      </c>
      <c r="H1435" s="20" t="s">
        <v>44</v>
      </c>
      <c r="I1435" s="20" t="s">
        <v>45</v>
      </c>
      <c r="J1435" s="20" t="s">
        <v>5451</v>
      </c>
      <c r="K1435" s="20" t="s">
        <v>5452</v>
      </c>
      <c r="L1435" s="20" t="s">
        <v>5453</v>
      </c>
      <c r="M1435" s="20"/>
      <c r="N1435" s="21">
        <v>107</v>
      </c>
      <c r="O1435" s="21">
        <v>0</v>
      </c>
      <c r="P1435" s="20"/>
      <c r="Q1435" s="19">
        <v>45506</v>
      </c>
      <c r="R1435" s="20"/>
      <c r="S1435" s="19">
        <v>45506</v>
      </c>
      <c r="T1435" s="20" t="s">
        <v>49</v>
      </c>
      <c r="U1435" s="20">
        <v>1003446</v>
      </c>
      <c r="V1435" s="20">
        <v>240002395</v>
      </c>
      <c r="W1435" s="20" t="s">
        <v>847</v>
      </c>
      <c r="X1435" s="20" t="s">
        <v>305</v>
      </c>
      <c r="Y1435" s="20" t="s">
        <v>52</v>
      </c>
      <c r="Z1435" s="20" t="s">
        <v>5454</v>
      </c>
      <c r="AA1435" s="20" t="s">
        <v>689</v>
      </c>
      <c r="AB1435" s="20" t="s">
        <v>689</v>
      </c>
      <c r="AC1435" s="20" t="s">
        <v>689</v>
      </c>
      <c r="AD1435" s="20" t="s">
        <v>56</v>
      </c>
      <c r="AE1435" s="20" t="s">
        <v>864</v>
      </c>
      <c r="AF1435" t="e">
        <f>VLOOKUP(L1435,Contactos!B:B,1,0)</f>
        <v>#N/A</v>
      </c>
    </row>
    <row r="1436" spans="1:32" ht="63.75" x14ac:dyDescent="0.2">
      <c r="A1436" s="4">
        <f t="shared" si="67"/>
        <v>1434</v>
      </c>
      <c r="B1436" s="4" t="str">
        <f t="shared" si="68"/>
        <v>B010-00019586</v>
      </c>
      <c r="C1436" s="4" t="str">
        <f>IFERROR(VLOOKUP(F1436,Tablas!$A$1:$B$3,2,0),"")</f>
        <v>Boleta</v>
      </c>
      <c r="D1436" s="4" t="str">
        <f t="shared" si="69"/>
        <v>Falabella - CONTADO / CASH - PE 3550 FALABELLA No 2523147631 Basado en Entregas</v>
      </c>
      <c r="E1436" s="19">
        <v>45491</v>
      </c>
      <c r="F1436" s="20" t="s">
        <v>842</v>
      </c>
      <c r="G1436" s="20" t="s">
        <v>5455</v>
      </c>
      <c r="H1436" s="20" t="s">
        <v>44</v>
      </c>
      <c r="I1436" s="20" t="s">
        <v>45</v>
      </c>
      <c r="J1436" s="20" t="s">
        <v>5456</v>
      </c>
      <c r="K1436" s="20" t="s">
        <v>5457</v>
      </c>
      <c r="L1436" s="20" t="s">
        <v>5458</v>
      </c>
      <c r="M1436" s="20"/>
      <c r="N1436" s="21">
        <v>107</v>
      </c>
      <c r="O1436" s="21">
        <v>0</v>
      </c>
      <c r="P1436" s="20"/>
      <c r="Q1436" s="19">
        <v>45491</v>
      </c>
      <c r="R1436" s="20"/>
      <c r="S1436" s="19">
        <v>45491</v>
      </c>
      <c r="T1436" s="20" t="s">
        <v>49</v>
      </c>
      <c r="U1436" s="20">
        <v>995685</v>
      </c>
      <c r="V1436" s="20">
        <v>240002121</v>
      </c>
      <c r="W1436" s="20" t="s">
        <v>847</v>
      </c>
      <c r="X1436" s="20" t="s">
        <v>305</v>
      </c>
      <c r="Y1436" s="20" t="s">
        <v>52</v>
      </c>
      <c r="Z1436" s="20" t="s">
        <v>5459</v>
      </c>
      <c r="AA1436" s="20" t="s">
        <v>372</v>
      </c>
      <c r="AB1436" s="20" t="s">
        <v>54</v>
      </c>
      <c r="AC1436" s="20" t="s">
        <v>167</v>
      </c>
      <c r="AD1436" s="20" t="s">
        <v>56</v>
      </c>
      <c r="AE1436" s="20" t="s">
        <v>1838</v>
      </c>
      <c r="AF1436" t="e">
        <f>VLOOKUP(L1436,Contactos!B:B,1,0)</f>
        <v>#N/A</v>
      </c>
    </row>
    <row r="1437" spans="1:32" ht="63.75" x14ac:dyDescent="0.2">
      <c r="A1437" s="4">
        <f t="shared" si="67"/>
        <v>1435</v>
      </c>
      <c r="B1437" s="4" t="str">
        <f t="shared" si="68"/>
        <v>B010-00020413</v>
      </c>
      <c r="C1437" s="4" t="str">
        <f>IFERROR(VLOOKUP(F1437,Tablas!$A$1:$B$3,2,0),"")</f>
        <v>Boleta</v>
      </c>
      <c r="D1437" s="4" t="str">
        <f t="shared" si="69"/>
        <v>Promart - Intercorp - CONTADO / CASH - PE 4832 PROMART 1461907937651-01 Basado en Entrega</v>
      </c>
      <c r="E1437" s="19">
        <v>45551</v>
      </c>
      <c r="F1437" s="20" t="s">
        <v>842</v>
      </c>
      <c r="G1437" s="20" t="s">
        <v>5460</v>
      </c>
      <c r="H1437" s="20" t="s">
        <v>44</v>
      </c>
      <c r="I1437" s="20" t="s">
        <v>45</v>
      </c>
      <c r="J1437" s="20" t="s">
        <v>5461</v>
      </c>
      <c r="K1437" s="20" t="s">
        <v>5462</v>
      </c>
      <c r="L1437" s="20" t="s">
        <v>5463</v>
      </c>
      <c r="M1437" s="20"/>
      <c r="N1437" s="21">
        <v>107.4</v>
      </c>
      <c r="O1437" s="21">
        <v>0</v>
      </c>
      <c r="P1437" s="20"/>
      <c r="Q1437" s="19">
        <v>45551</v>
      </c>
      <c r="R1437" s="20"/>
      <c r="S1437" s="19">
        <v>45551</v>
      </c>
      <c r="T1437" s="20" t="s">
        <v>49</v>
      </c>
      <c r="U1437" s="20">
        <v>1025000</v>
      </c>
      <c r="V1437" s="20">
        <v>240002950</v>
      </c>
      <c r="W1437" s="20" t="s">
        <v>847</v>
      </c>
      <c r="X1437" s="20" t="s">
        <v>305</v>
      </c>
      <c r="Y1437" s="20" t="s">
        <v>52</v>
      </c>
      <c r="Z1437" s="20" t="s">
        <v>5464</v>
      </c>
      <c r="AA1437" s="20" t="s">
        <v>1449</v>
      </c>
      <c r="AB1437" s="20" t="s">
        <v>54</v>
      </c>
      <c r="AC1437" s="20" t="s">
        <v>167</v>
      </c>
      <c r="AD1437" s="20" t="s">
        <v>56</v>
      </c>
      <c r="AE1437" s="20" t="s">
        <v>2596</v>
      </c>
      <c r="AF1437" t="e">
        <f>VLOOKUP(L1437,Contactos!B:B,1,0)</f>
        <v>#N/A</v>
      </c>
    </row>
    <row r="1438" spans="1:32" ht="63.75" x14ac:dyDescent="0.2">
      <c r="A1438" s="4">
        <f t="shared" si="67"/>
        <v>1436</v>
      </c>
      <c r="B1438" s="4" t="str">
        <f t="shared" si="68"/>
        <v>B010-00018138</v>
      </c>
      <c r="C1438" s="4" t="str">
        <f>IFERROR(VLOOKUP(F1438,Tablas!$A$1:$B$3,2,0),"")</f>
        <v>Boleta</v>
      </c>
      <c r="D1438" s="4" t="str">
        <f t="shared" si="69"/>
        <v>Ecom - CONTADO / CASH - PE 1099 TEL: 996845189 Basado en Pedidos de client</v>
      </c>
      <c r="E1438" s="19">
        <v>45359</v>
      </c>
      <c r="F1438" s="20" t="s">
        <v>842</v>
      </c>
      <c r="G1438" s="20" t="s">
        <v>5465</v>
      </c>
      <c r="H1438" s="20" t="s">
        <v>44</v>
      </c>
      <c r="I1438" s="20" t="s">
        <v>45</v>
      </c>
      <c r="J1438" s="20" t="s">
        <v>5466</v>
      </c>
      <c r="K1438" s="20" t="s">
        <v>5467</v>
      </c>
      <c r="L1438" s="20" t="s">
        <v>5468</v>
      </c>
      <c r="M1438" s="20"/>
      <c r="N1438" s="21">
        <v>107.64</v>
      </c>
      <c r="O1438" s="21">
        <v>0</v>
      </c>
      <c r="P1438" s="20"/>
      <c r="Q1438" s="19">
        <v>45359</v>
      </c>
      <c r="R1438" s="20"/>
      <c r="S1438" s="19">
        <v>45359</v>
      </c>
      <c r="T1438" s="20" t="s">
        <v>49</v>
      </c>
      <c r="U1438" s="20">
        <v>930816</v>
      </c>
      <c r="V1438" s="20">
        <v>240000613</v>
      </c>
      <c r="W1438" s="20" t="s">
        <v>847</v>
      </c>
      <c r="X1438" s="20" t="s">
        <v>274</v>
      </c>
      <c r="Y1438" s="20" t="s">
        <v>52</v>
      </c>
      <c r="Z1438" s="20" t="s">
        <v>5469</v>
      </c>
      <c r="AA1438" s="20" t="s">
        <v>5470</v>
      </c>
      <c r="AB1438" s="20" t="s">
        <v>1028</v>
      </c>
      <c r="AC1438" s="20" t="s">
        <v>689</v>
      </c>
      <c r="AD1438" s="20" t="s">
        <v>56</v>
      </c>
      <c r="AE1438" s="20" t="s">
        <v>864</v>
      </c>
      <c r="AF1438" t="e">
        <f>VLOOKUP(L1438,Contactos!B:B,1,0)</f>
        <v>#N/A</v>
      </c>
    </row>
    <row r="1439" spans="1:32" ht="63.75" x14ac:dyDescent="0.2">
      <c r="A1439" s="4">
        <f t="shared" si="67"/>
        <v>1437</v>
      </c>
      <c r="B1439" s="4" t="str">
        <f t="shared" si="68"/>
        <v>B010-00018202</v>
      </c>
      <c r="C1439" s="4" t="str">
        <f>IFERROR(VLOOKUP(F1439,Tablas!$A$1:$B$3,2,0),"")</f>
        <v>Boleta</v>
      </c>
      <c r="D1439" s="4" t="str">
        <f t="shared" si="69"/>
        <v>Ecom - CONTADO / CASH - PE 1239 TEL: 943510977 Basado en Entregas 09-0010-</v>
      </c>
      <c r="E1439" s="19">
        <v>45366</v>
      </c>
      <c r="F1439" s="20" t="s">
        <v>842</v>
      </c>
      <c r="G1439" s="20" t="s">
        <v>5471</v>
      </c>
      <c r="H1439" s="20" t="s">
        <v>44</v>
      </c>
      <c r="I1439" s="20" t="s">
        <v>45</v>
      </c>
      <c r="J1439" s="20" t="s">
        <v>5472</v>
      </c>
      <c r="K1439" s="20" t="s">
        <v>5473</v>
      </c>
      <c r="L1439" s="20" t="s">
        <v>5474</v>
      </c>
      <c r="M1439" s="20"/>
      <c r="N1439" s="21">
        <v>107.65</v>
      </c>
      <c r="O1439" s="21">
        <v>0</v>
      </c>
      <c r="P1439" s="20"/>
      <c r="Q1439" s="19">
        <v>45366</v>
      </c>
      <c r="R1439" s="20"/>
      <c r="S1439" s="19">
        <v>45366</v>
      </c>
      <c r="T1439" s="20" t="s">
        <v>49</v>
      </c>
      <c r="U1439" s="20">
        <v>933959</v>
      </c>
      <c r="V1439" s="20">
        <v>240000677</v>
      </c>
      <c r="W1439" s="20" t="s">
        <v>847</v>
      </c>
      <c r="X1439" s="20" t="s">
        <v>274</v>
      </c>
      <c r="Y1439" s="20" t="s">
        <v>52</v>
      </c>
      <c r="Z1439" s="20" t="s">
        <v>5475</v>
      </c>
      <c r="AA1439" s="20" t="s">
        <v>5476</v>
      </c>
      <c r="AB1439" s="20" t="s">
        <v>789</v>
      </c>
      <c r="AC1439" s="20" t="s">
        <v>167</v>
      </c>
      <c r="AD1439" s="20" t="s">
        <v>56</v>
      </c>
      <c r="AE1439" s="20" t="s">
        <v>864</v>
      </c>
      <c r="AF1439" t="e">
        <f>VLOOKUP(L1439,Contactos!B:B,1,0)</f>
        <v>#N/A</v>
      </c>
    </row>
    <row r="1440" spans="1:32" ht="63.75" x14ac:dyDescent="0.2">
      <c r="A1440" s="4">
        <f t="shared" si="67"/>
        <v>1438</v>
      </c>
      <c r="B1440" s="4" t="str">
        <f t="shared" si="68"/>
        <v>B010-00019891</v>
      </c>
      <c r="C1440" s="4" t="str">
        <f>IFERROR(VLOOKUP(F1440,Tablas!$A$1:$B$3,2,0),"")</f>
        <v>Boleta</v>
      </c>
      <c r="D1440" s="4" t="str">
        <f t="shared" si="69"/>
        <v>Nacional - CREDITO 30 DIAS / CREDIT 30 DAYS - PE 3936 Basado en Entregas 09-T010-00000590.</v>
      </c>
      <c r="E1440" s="19">
        <v>45509</v>
      </c>
      <c r="F1440" s="20" t="s">
        <v>842</v>
      </c>
      <c r="G1440" s="20" t="s">
        <v>5477</v>
      </c>
      <c r="H1440" s="20" t="s">
        <v>44</v>
      </c>
      <c r="I1440" s="20" t="s">
        <v>45</v>
      </c>
      <c r="J1440" s="20" t="s">
        <v>4787</v>
      </c>
      <c r="K1440" s="20" t="s">
        <v>4788</v>
      </c>
      <c r="L1440" s="20" t="s">
        <v>4789</v>
      </c>
      <c r="M1440" s="20"/>
      <c r="N1440" s="21">
        <v>108.78</v>
      </c>
      <c r="O1440" s="21">
        <v>0</v>
      </c>
      <c r="P1440" s="20"/>
      <c r="Q1440" s="19">
        <v>45509</v>
      </c>
      <c r="R1440" s="20"/>
      <c r="S1440" s="19">
        <v>45539</v>
      </c>
      <c r="T1440" s="20" t="s">
        <v>643</v>
      </c>
      <c r="U1440" s="20">
        <v>1004140</v>
      </c>
      <c r="V1440" s="20">
        <v>240002427</v>
      </c>
      <c r="W1440" s="20" t="s">
        <v>847</v>
      </c>
      <c r="X1440" s="20" t="s">
        <v>305</v>
      </c>
      <c r="Y1440" s="20" t="s">
        <v>52</v>
      </c>
      <c r="Z1440" s="20" t="s">
        <v>5478</v>
      </c>
      <c r="AA1440" s="20" t="s">
        <v>850</v>
      </c>
      <c r="AB1440" s="20" t="s">
        <v>54</v>
      </c>
      <c r="AC1440" s="20" t="s">
        <v>167</v>
      </c>
      <c r="AD1440" s="20" t="s">
        <v>56</v>
      </c>
      <c r="AE1440" s="20" t="s">
        <v>1014</v>
      </c>
      <c r="AF1440" t="e">
        <f>VLOOKUP(L1440,Contactos!B:B,1,0)</f>
        <v>#N/A</v>
      </c>
    </row>
    <row r="1441" spans="1:32" ht="63.75" x14ac:dyDescent="0.2">
      <c r="A1441" s="4">
        <f t="shared" si="67"/>
        <v>1439</v>
      </c>
      <c r="B1441" s="4" t="str">
        <f t="shared" si="68"/>
        <v>B010-00019668</v>
      </c>
      <c r="C1441" s="4" t="str">
        <f>IFERROR(VLOOKUP(F1441,Tablas!$A$1:$B$3,2,0),"")</f>
        <v>Boleta</v>
      </c>
      <c r="D1441" s="4" t="str">
        <f t="shared" si="69"/>
        <v>Nacional - CREDITO 30 DIAS / CREDIT 30 DAYS - PE 3705 Basado en Entregas 09-T010-00000391.</v>
      </c>
      <c r="E1441" s="19">
        <v>45498</v>
      </c>
      <c r="F1441" s="20" t="s">
        <v>842</v>
      </c>
      <c r="G1441" s="20" t="s">
        <v>5479</v>
      </c>
      <c r="H1441" s="20" t="s">
        <v>44</v>
      </c>
      <c r="I1441" s="20" t="s">
        <v>45</v>
      </c>
      <c r="J1441" s="20" t="s">
        <v>5480</v>
      </c>
      <c r="K1441" s="20" t="s">
        <v>5481</v>
      </c>
      <c r="L1441" s="20" t="s">
        <v>5482</v>
      </c>
      <c r="M1441" s="20"/>
      <c r="N1441" s="21">
        <v>108.78</v>
      </c>
      <c r="O1441" s="21">
        <v>0</v>
      </c>
      <c r="P1441" s="20"/>
      <c r="Q1441" s="19">
        <v>45498</v>
      </c>
      <c r="R1441" s="20"/>
      <c r="S1441" s="19">
        <v>45528</v>
      </c>
      <c r="T1441" s="20" t="s">
        <v>643</v>
      </c>
      <c r="U1441" s="20">
        <v>998457</v>
      </c>
      <c r="V1441" s="20">
        <v>240002203</v>
      </c>
      <c r="W1441" s="20" t="s">
        <v>847</v>
      </c>
      <c r="X1441" s="20" t="s">
        <v>305</v>
      </c>
      <c r="Y1441" s="20" t="s">
        <v>52</v>
      </c>
      <c r="Z1441" s="20" t="s">
        <v>5483</v>
      </c>
      <c r="AA1441" s="20" t="s">
        <v>1597</v>
      </c>
      <c r="AB1441" s="20" t="s">
        <v>336</v>
      </c>
      <c r="AC1441" s="20" t="s">
        <v>167</v>
      </c>
      <c r="AD1441" s="20" t="s">
        <v>56</v>
      </c>
      <c r="AE1441" s="20" t="s">
        <v>1014</v>
      </c>
      <c r="AF1441" t="e">
        <f>VLOOKUP(L1441,Contactos!B:B,1,0)</f>
        <v>#N/A</v>
      </c>
    </row>
    <row r="1442" spans="1:32" ht="63.75" x14ac:dyDescent="0.2">
      <c r="A1442" s="4">
        <f t="shared" si="67"/>
        <v>1440</v>
      </c>
      <c r="B1442" s="4" t="str">
        <f t="shared" si="68"/>
        <v>B010-00019592</v>
      </c>
      <c r="C1442" s="4" t="str">
        <f>IFERROR(VLOOKUP(F1442,Tablas!$A$1:$B$3,2,0),"")</f>
        <v>Boleta</v>
      </c>
      <c r="D1442" s="4" t="str">
        <f t="shared" si="69"/>
        <v>Nacional - CREDITO 30 DIAS / CREDIT 30 DAYS - PE 3602 Basado en Entregas 09-T010-00000273.</v>
      </c>
      <c r="E1442" s="19">
        <v>45491</v>
      </c>
      <c r="F1442" s="20" t="s">
        <v>842</v>
      </c>
      <c r="G1442" s="20" t="s">
        <v>5484</v>
      </c>
      <c r="H1442" s="20" t="s">
        <v>44</v>
      </c>
      <c r="I1442" s="20" t="s">
        <v>45</v>
      </c>
      <c r="J1442" s="20" t="s">
        <v>5485</v>
      </c>
      <c r="K1442" s="20" t="s">
        <v>5486</v>
      </c>
      <c r="L1442" s="20" t="s">
        <v>5487</v>
      </c>
      <c r="M1442" s="20"/>
      <c r="N1442" s="21">
        <v>108.78</v>
      </c>
      <c r="O1442" s="21">
        <v>0</v>
      </c>
      <c r="P1442" s="20"/>
      <c r="Q1442" s="19">
        <v>45491</v>
      </c>
      <c r="R1442" s="20"/>
      <c r="S1442" s="19">
        <v>45521</v>
      </c>
      <c r="T1442" s="20" t="s">
        <v>643</v>
      </c>
      <c r="U1442" s="20">
        <v>996094</v>
      </c>
      <c r="V1442" s="20">
        <v>240002127</v>
      </c>
      <c r="W1442" s="20" t="s">
        <v>847</v>
      </c>
      <c r="X1442" s="20" t="s">
        <v>305</v>
      </c>
      <c r="Y1442" s="20" t="s">
        <v>52</v>
      </c>
      <c r="Z1442" s="20" t="s">
        <v>5488</v>
      </c>
      <c r="AA1442" s="20" t="s">
        <v>1597</v>
      </c>
      <c r="AB1442" s="20" t="s">
        <v>336</v>
      </c>
      <c r="AC1442" s="20" t="s">
        <v>167</v>
      </c>
      <c r="AD1442" s="20" t="s">
        <v>56</v>
      </c>
      <c r="AE1442" s="20" t="s">
        <v>1014</v>
      </c>
      <c r="AF1442" t="e">
        <f>VLOOKUP(L1442,Contactos!B:B,1,0)</f>
        <v>#N/A</v>
      </c>
    </row>
    <row r="1443" spans="1:32" ht="63.75" x14ac:dyDescent="0.2">
      <c r="A1443" s="4">
        <f t="shared" si="67"/>
        <v>1441</v>
      </c>
      <c r="B1443" s="4" t="str">
        <f t="shared" si="68"/>
        <v>B010-00020219</v>
      </c>
      <c r="C1443" s="4" t="str">
        <f>IFERROR(VLOOKUP(F1443,Tablas!$A$1:$B$3,2,0),"")</f>
        <v>Boleta</v>
      </c>
      <c r="D1443" s="4" t="str">
        <f t="shared" si="69"/>
        <v>Nacional - CREDITO 30 DIAS / CREDIT 30 DAYS - Ofertas de ventas - ERCAGV000465540. PE:   4505 Ba</v>
      </c>
      <c r="E1443" s="19">
        <v>45533</v>
      </c>
      <c r="F1443" s="20" t="s">
        <v>842</v>
      </c>
      <c r="G1443" s="20" t="s">
        <v>5489</v>
      </c>
      <c r="H1443" s="20" t="s">
        <v>44</v>
      </c>
      <c r="I1443" s="20" t="s">
        <v>45</v>
      </c>
      <c r="J1443" s="20" t="s">
        <v>5490</v>
      </c>
      <c r="K1443" s="20" t="s">
        <v>5491</v>
      </c>
      <c r="L1443" s="20" t="s">
        <v>5492</v>
      </c>
      <c r="M1443" s="20"/>
      <c r="N1443" s="21">
        <v>108.78</v>
      </c>
      <c r="O1443" s="21">
        <v>0</v>
      </c>
      <c r="P1443" s="20"/>
      <c r="Q1443" s="19">
        <v>45533</v>
      </c>
      <c r="R1443" s="20"/>
      <c r="S1443" s="19">
        <v>45563</v>
      </c>
      <c r="T1443" s="20" t="s">
        <v>643</v>
      </c>
      <c r="U1443" s="20">
        <v>1016525</v>
      </c>
      <c r="V1443" s="20">
        <v>240002756</v>
      </c>
      <c r="W1443" s="20" t="s">
        <v>847</v>
      </c>
      <c r="X1443" s="20" t="s">
        <v>305</v>
      </c>
      <c r="Y1443" s="20" t="s">
        <v>52</v>
      </c>
      <c r="Z1443" s="20" t="s">
        <v>5493</v>
      </c>
      <c r="AA1443" s="20" t="s">
        <v>5494</v>
      </c>
      <c r="AB1443" s="20" t="s">
        <v>54</v>
      </c>
      <c r="AC1443" s="20" t="s">
        <v>167</v>
      </c>
      <c r="AD1443" s="20" t="s">
        <v>56</v>
      </c>
      <c r="AE1443" s="20" t="s">
        <v>1014</v>
      </c>
      <c r="AF1443" t="e">
        <f>VLOOKUP(L1443,Contactos!B:B,1,0)</f>
        <v>#N/A</v>
      </c>
    </row>
    <row r="1444" spans="1:32" ht="38.25" x14ac:dyDescent="0.2">
      <c r="A1444" s="4">
        <f t="shared" si="67"/>
        <v>1442</v>
      </c>
      <c r="B1444" s="4" t="str">
        <f t="shared" si="68"/>
        <v/>
      </c>
      <c r="C1444" s="4" t="str">
        <f>IFERROR(VLOOKUP(F1444,Tablas!$A$1:$B$3,2,0),"")</f>
        <v/>
      </c>
      <c r="D1444" s="4" t="str">
        <f t="shared" si="69"/>
        <v xml:space="preserve"> - CONTADO ADELANTADO / CASH IN ADVANCE - DIFERENCIA DE CAMBIO JUN-2023</v>
      </c>
      <c r="E1444" s="19">
        <v>45107</v>
      </c>
      <c r="F1444" s="20" t="s">
        <v>27</v>
      </c>
      <c r="G1444" s="20"/>
      <c r="H1444" s="20" t="s">
        <v>80</v>
      </c>
      <c r="I1444" s="20" t="s">
        <v>81</v>
      </c>
      <c r="J1444" s="20" t="s">
        <v>272</v>
      </c>
      <c r="K1444" s="20" t="s">
        <v>272</v>
      </c>
      <c r="L1444" s="20" t="s">
        <v>273</v>
      </c>
      <c r="M1444" s="20" t="s">
        <v>33</v>
      </c>
      <c r="N1444" s="21">
        <v>108.89</v>
      </c>
      <c r="O1444" s="21">
        <v>0</v>
      </c>
      <c r="P1444" s="20"/>
      <c r="Q1444" s="19">
        <v>45107</v>
      </c>
      <c r="R1444" s="20"/>
      <c r="S1444" s="20"/>
      <c r="T1444" s="20" t="s">
        <v>70</v>
      </c>
      <c r="U1444" s="20">
        <v>825283</v>
      </c>
      <c r="V1444" s="20">
        <v>230020604</v>
      </c>
      <c r="W1444" s="20" t="s">
        <v>50</v>
      </c>
      <c r="X1444" s="20" t="s">
        <v>841</v>
      </c>
      <c r="Y1444" s="20" t="s">
        <v>37</v>
      </c>
      <c r="Z1444" s="20" t="s">
        <v>536</v>
      </c>
      <c r="AA1444" s="20" t="s">
        <v>276</v>
      </c>
      <c r="AB1444" s="20" t="s">
        <v>277</v>
      </c>
      <c r="AC1444" s="20"/>
      <c r="AD1444" s="20" t="s">
        <v>278</v>
      </c>
      <c r="AE1444" s="20"/>
      <c r="AF1444" t="str">
        <f>VLOOKUP(L1444,Contactos!B:B,1,0)</f>
        <v>SADIN INTERNATIONAL TRADING CO. L.L.C.</v>
      </c>
    </row>
    <row r="1445" spans="1:32" ht="63.75" x14ac:dyDescent="0.2">
      <c r="A1445" s="4">
        <f t="shared" si="67"/>
        <v>1443</v>
      </c>
      <c r="B1445" s="4" t="str">
        <f t="shared" si="68"/>
        <v>B010-00019673</v>
      </c>
      <c r="C1445" s="4" t="str">
        <f>IFERROR(VLOOKUP(F1445,Tablas!$A$1:$B$3,2,0),"")</f>
        <v>Boleta</v>
      </c>
      <c r="D1445" s="4" t="str">
        <f t="shared" si="69"/>
        <v>Falabella - CONTADO / CASH - PE 3710 FALABELLA No 2532412075 Basado en Entregas</v>
      </c>
      <c r="E1445" s="19">
        <v>45498</v>
      </c>
      <c r="F1445" s="20" t="s">
        <v>842</v>
      </c>
      <c r="G1445" s="20" t="s">
        <v>5495</v>
      </c>
      <c r="H1445" s="20" t="s">
        <v>44</v>
      </c>
      <c r="I1445" s="20" t="s">
        <v>45</v>
      </c>
      <c r="J1445" s="20" t="s">
        <v>5496</v>
      </c>
      <c r="K1445" s="20" t="s">
        <v>5497</v>
      </c>
      <c r="L1445" s="20" t="s">
        <v>5498</v>
      </c>
      <c r="M1445" s="20"/>
      <c r="N1445" s="21">
        <v>108.9</v>
      </c>
      <c r="O1445" s="21">
        <v>0</v>
      </c>
      <c r="P1445" s="20"/>
      <c r="Q1445" s="19">
        <v>45498</v>
      </c>
      <c r="R1445" s="20"/>
      <c r="S1445" s="19">
        <v>45498</v>
      </c>
      <c r="T1445" s="20" t="s">
        <v>49</v>
      </c>
      <c r="U1445" s="20">
        <v>998472</v>
      </c>
      <c r="V1445" s="20">
        <v>240002208</v>
      </c>
      <c r="W1445" s="20" t="s">
        <v>847</v>
      </c>
      <c r="X1445" s="20" t="s">
        <v>274</v>
      </c>
      <c r="Y1445" s="20" t="s">
        <v>52</v>
      </c>
      <c r="Z1445" s="20" t="s">
        <v>5499</v>
      </c>
      <c r="AA1445" s="20" t="s">
        <v>5500</v>
      </c>
      <c r="AB1445" s="20" t="s">
        <v>54</v>
      </c>
      <c r="AC1445" s="20" t="s">
        <v>167</v>
      </c>
      <c r="AD1445" s="20" t="s">
        <v>56</v>
      </c>
      <c r="AE1445" s="20" t="s">
        <v>1838</v>
      </c>
      <c r="AF1445" t="e">
        <f>VLOOKUP(L1445,Contactos!B:B,1,0)</f>
        <v>#N/A</v>
      </c>
    </row>
    <row r="1446" spans="1:32" ht="63.75" x14ac:dyDescent="0.2">
      <c r="A1446" s="4">
        <f t="shared" si="67"/>
        <v>1444</v>
      </c>
      <c r="B1446" s="4" t="str">
        <f t="shared" si="68"/>
        <v>B010-00020012</v>
      </c>
      <c r="C1446" s="4" t="str">
        <f>IFERROR(VLOOKUP(F1446,Tablas!$A$1:$B$3,2,0),"")</f>
        <v>Boleta</v>
      </c>
      <c r="D1446" s="4" t="str">
        <f t="shared" si="69"/>
        <v>Falabella - CONTADO / CASH - PE 4132 FALABELLA No 2551224777 Basado en Entregas</v>
      </c>
      <c r="E1446" s="19">
        <v>45519</v>
      </c>
      <c r="F1446" s="20" t="s">
        <v>842</v>
      </c>
      <c r="G1446" s="20" t="s">
        <v>5501</v>
      </c>
      <c r="H1446" s="20" t="s">
        <v>44</v>
      </c>
      <c r="I1446" s="20" t="s">
        <v>45</v>
      </c>
      <c r="J1446" s="20" t="s">
        <v>5502</v>
      </c>
      <c r="K1446" s="20" t="s">
        <v>5503</v>
      </c>
      <c r="L1446" s="20" t="s">
        <v>5504</v>
      </c>
      <c r="M1446" s="20"/>
      <c r="N1446" s="21">
        <v>108.9</v>
      </c>
      <c r="O1446" s="21">
        <v>0</v>
      </c>
      <c r="P1446" s="20"/>
      <c r="Q1446" s="19">
        <v>45519</v>
      </c>
      <c r="R1446" s="20"/>
      <c r="S1446" s="19">
        <v>45519</v>
      </c>
      <c r="T1446" s="20" t="s">
        <v>49</v>
      </c>
      <c r="U1446" s="20">
        <v>1008402</v>
      </c>
      <c r="V1446" s="20">
        <v>240002548</v>
      </c>
      <c r="W1446" s="20" t="s">
        <v>847</v>
      </c>
      <c r="X1446" s="20" t="s">
        <v>274</v>
      </c>
      <c r="Y1446" s="20" t="s">
        <v>52</v>
      </c>
      <c r="Z1446" s="20" t="s">
        <v>5505</v>
      </c>
      <c r="AA1446" s="20" t="s">
        <v>808</v>
      </c>
      <c r="AB1446" s="20" t="s">
        <v>54</v>
      </c>
      <c r="AC1446" s="20" t="s">
        <v>167</v>
      </c>
      <c r="AD1446" s="20" t="s">
        <v>56</v>
      </c>
      <c r="AE1446" s="20" t="s">
        <v>1838</v>
      </c>
      <c r="AF1446" t="e">
        <f>VLOOKUP(L1446,Contactos!B:B,1,0)</f>
        <v>#N/A</v>
      </c>
    </row>
    <row r="1447" spans="1:32" ht="63.75" x14ac:dyDescent="0.2">
      <c r="A1447" s="4">
        <f t="shared" si="67"/>
        <v>1445</v>
      </c>
      <c r="B1447" s="4" t="str">
        <f t="shared" si="68"/>
        <v>B010-00020551</v>
      </c>
      <c r="C1447" s="4" t="str">
        <f>IFERROR(VLOOKUP(F1447,Tablas!$A$1:$B$3,2,0),"")</f>
        <v>Boleta</v>
      </c>
      <c r="D1447" s="4" t="str">
        <f t="shared" si="69"/>
        <v>Falabella - CONTADO / CASH - PE 5159 FALABELLA No 2586408384 Basado en Entregas</v>
      </c>
      <c r="E1447" s="19">
        <v>45565</v>
      </c>
      <c r="F1447" s="20" t="s">
        <v>842</v>
      </c>
      <c r="G1447" s="20" t="s">
        <v>5506</v>
      </c>
      <c r="H1447" s="20" t="s">
        <v>44</v>
      </c>
      <c r="I1447" s="20" t="s">
        <v>45</v>
      </c>
      <c r="J1447" s="20" t="s">
        <v>5507</v>
      </c>
      <c r="K1447" s="20" t="s">
        <v>5508</v>
      </c>
      <c r="L1447" s="20" t="s">
        <v>5509</v>
      </c>
      <c r="M1447" s="20"/>
      <c r="N1447" s="21">
        <v>109.8</v>
      </c>
      <c r="O1447" s="21">
        <v>0</v>
      </c>
      <c r="P1447" s="20"/>
      <c r="Q1447" s="19">
        <v>45565</v>
      </c>
      <c r="R1447" s="20"/>
      <c r="S1447" s="19">
        <v>45565</v>
      </c>
      <c r="T1447" s="20" t="s">
        <v>49</v>
      </c>
      <c r="U1447" s="20">
        <v>1032325</v>
      </c>
      <c r="V1447" s="20">
        <v>240003088</v>
      </c>
      <c r="W1447" s="20" t="s">
        <v>847</v>
      </c>
      <c r="X1447" s="20" t="s">
        <v>305</v>
      </c>
      <c r="Y1447" s="20" t="s">
        <v>52</v>
      </c>
      <c r="Z1447" s="20" t="s">
        <v>5510</v>
      </c>
      <c r="AA1447" s="20" t="s">
        <v>372</v>
      </c>
      <c r="AB1447" s="20" t="s">
        <v>54</v>
      </c>
      <c r="AC1447" s="20" t="s">
        <v>167</v>
      </c>
      <c r="AD1447" s="20" t="s">
        <v>56</v>
      </c>
      <c r="AE1447" s="20" t="s">
        <v>1838</v>
      </c>
      <c r="AF1447" t="e">
        <f>VLOOKUP(L1447,Contactos!B:B,1,0)</f>
        <v>#N/A</v>
      </c>
    </row>
    <row r="1448" spans="1:32" ht="63.75" x14ac:dyDescent="0.2">
      <c r="A1448" s="4">
        <f t="shared" si="67"/>
        <v>1446</v>
      </c>
      <c r="B1448" s="4" t="str">
        <f t="shared" si="68"/>
        <v>B010-00018110</v>
      </c>
      <c r="C1448" s="4" t="str">
        <f>IFERROR(VLOOKUP(F1448,Tablas!$A$1:$B$3,2,0),"")</f>
        <v>Boleta</v>
      </c>
      <c r="D1448" s="4" t="str">
        <f t="shared" si="69"/>
        <v>Ecom - CONTADO / CASH - PE 1022 TEL: 933295490 Basado en Pedidos de client</v>
      </c>
      <c r="E1448" s="19">
        <v>45357</v>
      </c>
      <c r="F1448" s="20" t="s">
        <v>842</v>
      </c>
      <c r="G1448" s="20" t="s">
        <v>5511</v>
      </c>
      <c r="H1448" s="20" t="s">
        <v>44</v>
      </c>
      <c r="I1448" s="20" t="s">
        <v>45</v>
      </c>
      <c r="J1448" s="20" t="s">
        <v>5512</v>
      </c>
      <c r="K1448" s="20" t="s">
        <v>5513</v>
      </c>
      <c r="L1448" s="20" t="s">
        <v>5514</v>
      </c>
      <c r="M1448" s="20"/>
      <c r="N1448" s="21">
        <v>109.8</v>
      </c>
      <c r="O1448" s="21">
        <v>0</v>
      </c>
      <c r="P1448" s="20"/>
      <c r="Q1448" s="19">
        <v>45357</v>
      </c>
      <c r="R1448" s="20"/>
      <c r="S1448" s="19">
        <v>45357</v>
      </c>
      <c r="T1448" s="20" t="s">
        <v>49</v>
      </c>
      <c r="U1448" s="20">
        <v>929190</v>
      </c>
      <c r="V1448" s="20">
        <v>240000584</v>
      </c>
      <c r="W1448" s="20" t="s">
        <v>847</v>
      </c>
      <c r="X1448" s="20" t="s">
        <v>274</v>
      </c>
      <c r="Y1448" s="20" t="s">
        <v>52</v>
      </c>
      <c r="Z1448" s="20" t="s">
        <v>5515</v>
      </c>
      <c r="AA1448" s="20" t="s">
        <v>5516</v>
      </c>
      <c r="AB1448" s="20" t="s">
        <v>912</v>
      </c>
      <c r="AC1448" s="20" t="s">
        <v>689</v>
      </c>
      <c r="AD1448" s="20" t="s">
        <v>56</v>
      </c>
      <c r="AE1448" s="20" t="s">
        <v>864</v>
      </c>
      <c r="AF1448" t="e">
        <f>VLOOKUP(L1448,Contactos!B:B,1,0)</f>
        <v>#N/A</v>
      </c>
    </row>
    <row r="1449" spans="1:32" ht="63.75" x14ac:dyDescent="0.2">
      <c r="A1449" s="4">
        <f t="shared" si="67"/>
        <v>1447</v>
      </c>
      <c r="B1449" s="4" t="str">
        <f t="shared" si="68"/>
        <v>B010-00017968</v>
      </c>
      <c r="C1449" s="4" t="str">
        <f>IFERROR(VLOOKUP(F1449,Tablas!$A$1:$B$3,2,0),"")</f>
        <v>Boleta</v>
      </c>
      <c r="D1449" s="4" t="str">
        <f t="shared" si="69"/>
        <v>Falabella - CONTADO / CASH - PE 0840 FALABELLA Basado en Entregas 09-0010-00058</v>
      </c>
      <c r="E1449" s="19">
        <v>45343</v>
      </c>
      <c r="F1449" s="20" t="s">
        <v>842</v>
      </c>
      <c r="G1449" s="20" t="s">
        <v>5517</v>
      </c>
      <c r="H1449" s="20" t="s">
        <v>44</v>
      </c>
      <c r="I1449" s="20" t="s">
        <v>45</v>
      </c>
      <c r="J1449" s="20" t="s">
        <v>5518</v>
      </c>
      <c r="K1449" s="20" t="s">
        <v>5519</v>
      </c>
      <c r="L1449" s="20" t="s">
        <v>5520</v>
      </c>
      <c r="M1449" s="20"/>
      <c r="N1449" s="21">
        <v>109.8</v>
      </c>
      <c r="O1449" s="21">
        <v>0</v>
      </c>
      <c r="P1449" s="20"/>
      <c r="Q1449" s="19">
        <v>45343</v>
      </c>
      <c r="R1449" s="20"/>
      <c r="S1449" s="19">
        <v>45343</v>
      </c>
      <c r="T1449" s="20" t="s">
        <v>49</v>
      </c>
      <c r="U1449" s="20">
        <v>923092</v>
      </c>
      <c r="V1449" s="20">
        <v>240000442</v>
      </c>
      <c r="W1449" s="20" t="s">
        <v>847</v>
      </c>
      <c r="X1449" s="20" t="s">
        <v>274</v>
      </c>
      <c r="Y1449" s="20" t="s">
        <v>52</v>
      </c>
      <c r="Z1449" s="20" t="s">
        <v>5521</v>
      </c>
      <c r="AA1449" s="20" t="s">
        <v>5522</v>
      </c>
      <c r="AB1449" s="20" t="s">
        <v>328</v>
      </c>
      <c r="AC1449" s="20" t="s">
        <v>167</v>
      </c>
      <c r="AD1449" s="20" t="s">
        <v>56</v>
      </c>
      <c r="AE1449" s="20" t="s">
        <v>1838</v>
      </c>
      <c r="AF1449" t="e">
        <f>VLOOKUP(L1449,Contactos!B:B,1,0)</f>
        <v>#N/A</v>
      </c>
    </row>
    <row r="1450" spans="1:32" ht="63.75" x14ac:dyDescent="0.2">
      <c r="A1450" s="4">
        <f t="shared" si="67"/>
        <v>1448</v>
      </c>
      <c r="B1450" s="4" t="str">
        <f t="shared" si="68"/>
        <v>B010-00016785</v>
      </c>
      <c r="C1450" s="4" t="str">
        <f>IFERROR(VLOOKUP(F1450,Tablas!$A$1:$B$3,2,0),"")</f>
        <v>Boleta</v>
      </c>
      <c r="D1450" s="4" t="str">
        <f t="shared" si="69"/>
        <v>Falabella - CONTADO / CASH - PE 4868 FALABELLA Basado en Entregas 09-0010-00057</v>
      </c>
      <c r="E1450" s="19">
        <v>45252</v>
      </c>
      <c r="F1450" s="20" t="s">
        <v>842</v>
      </c>
      <c r="G1450" s="20" t="s">
        <v>5523</v>
      </c>
      <c r="H1450" s="20" t="s">
        <v>44</v>
      </c>
      <c r="I1450" s="20" t="s">
        <v>45</v>
      </c>
      <c r="J1450" s="20" t="s">
        <v>5524</v>
      </c>
      <c r="K1450" s="20" t="s">
        <v>5525</v>
      </c>
      <c r="L1450" s="20" t="s">
        <v>5526</v>
      </c>
      <c r="M1450" s="20"/>
      <c r="N1450" s="21">
        <v>109.8</v>
      </c>
      <c r="O1450" s="21">
        <v>0</v>
      </c>
      <c r="P1450" s="20"/>
      <c r="Q1450" s="19">
        <v>45252</v>
      </c>
      <c r="R1450" s="20"/>
      <c r="S1450" s="19">
        <v>45252</v>
      </c>
      <c r="T1450" s="20" t="s">
        <v>49</v>
      </c>
      <c r="U1450" s="20">
        <v>877704</v>
      </c>
      <c r="V1450" s="20">
        <v>230003099</v>
      </c>
      <c r="W1450" s="20" t="s">
        <v>847</v>
      </c>
      <c r="X1450" s="20" t="s">
        <v>274</v>
      </c>
      <c r="Y1450" s="20" t="s">
        <v>52</v>
      </c>
      <c r="Z1450" s="20" t="s">
        <v>5527</v>
      </c>
      <c r="AA1450" s="20" t="s">
        <v>5528</v>
      </c>
      <c r="AB1450" s="20" t="s">
        <v>3456</v>
      </c>
      <c r="AC1450" s="20" t="s">
        <v>167</v>
      </c>
      <c r="AD1450" s="20" t="s">
        <v>56</v>
      </c>
      <c r="AE1450" s="20" t="s">
        <v>1838</v>
      </c>
      <c r="AF1450" t="e">
        <f>VLOOKUP(L1450,Contactos!B:B,1,0)</f>
        <v>#N/A</v>
      </c>
    </row>
    <row r="1451" spans="1:32" ht="63.75" x14ac:dyDescent="0.2">
      <c r="A1451" s="4">
        <f t="shared" si="67"/>
        <v>1449</v>
      </c>
      <c r="B1451" s="4" t="str">
        <f t="shared" si="68"/>
        <v>B010-00019918</v>
      </c>
      <c r="C1451" s="4" t="str">
        <f>IFERROR(VLOOKUP(F1451,Tablas!$A$1:$B$3,2,0),"")</f>
        <v>Boleta</v>
      </c>
      <c r="D1451" s="4" t="str">
        <f t="shared" si="69"/>
        <v>Venta Asistida - CONTADO / CASH - PE 3973 TEL: 964366461 RECOJO Basado en Entregas 0</v>
      </c>
      <c r="E1451" s="19">
        <v>45512</v>
      </c>
      <c r="F1451" s="20" t="s">
        <v>842</v>
      </c>
      <c r="G1451" s="20" t="s">
        <v>5529</v>
      </c>
      <c r="H1451" s="20" t="s">
        <v>44</v>
      </c>
      <c r="I1451" s="20" t="s">
        <v>45</v>
      </c>
      <c r="J1451" s="20" t="s">
        <v>1701</v>
      </c>
      <c r="K1451" s="20" t="s">
        <v>1702</v>
      </c>
      <c r="L1451" s="20" t="s">
        <v>1703</v>
      </c>
      <c r="M1451" s="20"/>
      <c r="N1451" s="21">
        <v>109.8</v>
      </c>
      <c r="O1451" s="21">
        <v>0</v>
      </c>
      <c r="P1451" s="20"/>
      <c r="Q1451" s="19">
        <v>45512</v>
      </c>
      <c r="R1451" s="20"/>
      <c r="S1451" s="19">
        <v>45512</v>
      </c>
      <c r="T1451" s="20" t="s">
        <v>49</v>
      </c>
      <c r="U1451" s="20">
        <v>1005032</v>
      </c>
      <c r="V1451" s="20">
        <v>240002454</v>
      </c>
      <c r="W1451" s="20" t="s">
        <v>847</v>
      </c>
      <c r="X1451" s="20" t="s">
        <v>274</v>
      </c>
      <c r="Y1451" s="20" t="s">
        <v>52</v>
      </c>
      <c r="Z1451" s="20" t="s">
        <v>5530</v>
      </c>
      <c r="AA1451" s="20" t="s">
        <v>5531</v>
      </c>
      <c r="AB1451" s="20" t="s">
        <v>436</v>
      </c>
      <c r="AC1451" s="20" t="s">
        <v>167</v>
      </c>
      <c r="AD1451" s="20" t="s">
        <v>56</v>
      </c>
      <c r="AE1451" s="20" t="s">
        <v>983</v>
      </c>
      <c r="AF1451" t="e">
        <f>VLOOKUP(L1451,Contactos!B:B,1,0)</f>
        <v>#N/A</v>
      </c>
    </row>
    <row r="1452" spans="1:32" ht="63.75" x14ac:dyDescent="0.2">
      <c r="A1452" s="4">
        <f t="shared" si="67"/>
        <v>1450</v>
      </c>
      <c r="B1452" s="4" t="str">
        <f t="shared" si="68"/>
        <v>B010-00020082</v>
      </c>
      <c r="C1452" s="4" t="str">
        <f>IFERROR(VLOOKUP(F1452,Tablas!$A$1:$B$3,2,0),"")</f>
        <v>Boleta</v>
      </c>
      <c r="D1452" s="4" t="str">
        <f t="shared" si="69"/>
        <v>Ripley - CONTADO / CASH - PE 4268 RIPLEY n.º 6779264801-A Basado en Entregas</v>
      </c>
      <c r="E1452" s="19">
        <v>45525</v>
      </c>
      <c r="F1452" s="20" t="s">
        <v>842</v>
      </c>
      <c r="G1452" s="20" t="s">
        <v>5532</v>
      </c>
      <c r="H1452" s="20" t="s">
        <v>44</v>
      </c>
      <c r="I1452" s="20" t="s">
        <v>45</v>
      </c>
      <c r="J1452" s="20" t="s">
        <v>2864</v>
      </c>
      <c r="K1452" s="20" t="s">
        <v>2865</v>
      </c>
      <c r="L1452" s="20" t="s">
        <v>2866</v>
      </c>
      <c r="M1452" s="20"/>
      <c r="N1452" s="21">
        <v>110.5</v>
      </c>
      <c r="O1452" s="21">
        <v>0</v>
      </c>
      <c r="P1452" s="20"/>
      <c r="Q1452" s="19">
        <v>45525</v>
      </c>
      <c r="R1452" s="20"/>
      <c r="S1452" s="19">
        <v>45525</v>
      </c>
      <c r="T1452" s="20" t="s">
        <v>49</v>
      </c>
      <c r="U1452" s="20">
        <v>1010932</v>
      </c>
      <c r="V1452" s="20">
        <v>240002619</v>
      </c>
      <c r="W1452" s="20" t="s">
        <v>847</v>
      </c>
      <c r="X1452" s="20" t="s">
        <v>305</v>
      </c>
      <c r="Y1452" s="20" t="s">
        <v>52</v>
      </c>
      <c r="Z1452" s="20" t="s">
        <v>5533</v>
      </c>
      <c r="AA1452" s="20" t="s">
        <v>808</v>
      </c>
      <c r="AB1452" s="20" t="s">
        <v>54</v>
      </c>
      <c r="AC1452" s="20" t="s">
        <v>167</v>
      </c>
      <c r="AD1452" s="20" t="s">
        <v>56</v>
      </c>
      <c r="AE1452" s="20" t="s">
        <v>2574</v>
      </c>
      <c r="AF1452" t="e">
        <f>VLOOKUP(L1452,Contactos!B:B,1,0)</f>
        <v>#N/A</v>
      </c>
    </row>
    <row r="1453" spans="1:32" ht="63.75" x14ac:dyDescent="0.2">
      <c r="A1453" s="4">
        <f t="shared" si="67"/>
        <v>1451</v>
      </c>
      <c r="B1453" s="4" t="str">
        <f t="shared" si="68"/>
        <v>B010-00019878</v>
      </c>
      <c r="C1453" s="4" t="str">
        <f>IFERROR(VLOOKUP(F1453,Tablas!$A$1:$B$3,2,0),"")</f>
        <v>Boleta</v>
      </c>
      <c r="D1453" s="4" t="str">
        <f t="shared" si="69"/>
        <v>Ripley - CONTADO / CASH - PE 3924 RIPLEY n.º 6763031501-A Basado en Entregas</v>
      </c>
      <c r="E1453" s="19">
        <v>45509</v>
      </c>
      <c r="F1453" s="20" t="s">
        <v>842</v>
      </c>
      <c r="G1453" s="20" t="s">
        <v>5534</v>
      </c>
      <c r="H1453" s="20" t="s">
        <v>44</v>
      </c>
      <c r="I1453" s="20" t="s">
        <v>45</v>
      </c>
      <c r="J1453" s="20" t="s">
        <v>5535</v>
      </c>
      <c r="K1453" s="20" t="s">
        <v>5536</v>
      </c>
      <c r="L1453" s="20" t="s">
        <v>5537</v>
      </c>
      <c r="M1453" s="20"/>
      <c r="N1453" s="21">
        <v>110.5</v>
      </c>
      <c r="O1453" s="21">
        <v>0</v>
      </c>
      <c r="P1453" s="20"/>
      <c r="Q1453" s="19">
        <v>45509</v>
      </c>
      <c r="R1453" s="20"/>
      <c r="S1453" s="19">
        <v>45509</v>
      </c>
      <c r="T1453" s="20" t="s">
        <v>49</v>
      </c>
      <c r="U1453" s="20">
        <v>1004056</v>
      </c>
      <c r="V1453" s="20">
        <v>240002414</v>
      </c>
      <c r="W1453" s="20" t="s">
        <v>847</v>
      </c>
      <c r="X1453" s="20" t="s">
        <v>305</v>
      </c>
      <c r="Y1453" s="20" t="s">
        <v>52</v>
      </c>
      <c r="Z1453" s="20" t="s">
        <v>5538</v>
      </c>
      <c r="AA1453" s="20" t="s">
        <v>372</v>
      </c>
      <c r="AB1453" s="20" t="s">
        <v>54</v>
      </c>
      <c r="AC1453" s="20" t="s">
        <v>167</v>
      </c>
      <c r="AD1453" s="20" t="s">
        <v>56</v>
      </c>
      <c r="AE1453" s="20" t="s">
        <v>2574</v>
      </c>
      <c r="AF1453" t="e">
        <f>VLOOKUP(L1453,Contactos!B:B,1,0)</f>
        <v>#N/A</v>
      </c>
    </row>
    <row r="1454" spans="1:32" ht="63.75" x14ac:dyDescent="0.2">
      <c r="A1454" s="4">
        <f t="shared" si="67"/>
        <v>1452</v>
      </c>
      <c r="B1454" s="4" t="str">
        <f t="shared" si="68"/>
        <v>B010-00019685</v>
      </c>
      <c r="C1454" s="4" t="str">
        <f>IFERROR(VLOOKUP(F1454,Tablas!$A$1:$B$3,2,0),"")</f>
        <v>Boleta</v>
      </c>
      <c r="D1454" s="4" t="str">
        <f t="shared" si="69"/>
        <v>Ripley - CONTADO / CASH - PE 3744 RIPLEY n.º 6755308001-A Basado en Entregas</v>
      </c>
      <c r="E1454" s="19">
        <v>45499</v>
      </c>
      <c r="F1454" s="20" t="s">
        <v>842</v>
      </c>
      <c r="G1454" s="20" t="s">
        <v>5539</v>
      </c>
      <c r="H1454" s="20" t="s">
        <v>44</v>
      </c>
      <c r="I1454" s="20" t="s">
        <v>45</v>
      </c>
      <c r="J1454" s="20" t="s">
        <v>5540</v>
      </c>
      <c r="K1454" s="20" t="s">
        <v>5541</v>
      </c>
      <c r="L1454" s="20" t="s">
        <v>5542</v>
      </c>
      <c r="M1454" s="20"/>
      <c r="N1454" s="21">
        <v>110.5</v>
      </c>
      <c r="O1454" s="21">
        <v>0</v>
      </c>
      <c r="P1454" s="20"/>
      <c r="Q1454" s="19">
        <v>45499</v>
      </c>
      <c r="R1454" s="20"/>
      <c r="S1454" s="19">
        <v>45499</v>
      </c>
      <c r="T1454" s="20" t="s">
        <v>49</v>
      </c>
      <c r="U1454" s="20">
        <v>999234</v>
      </c>
      <c r="V1454" s="20">
        <v>240002220</v>
      </c>
      <c r="W1454" s="20" t="s">
        <v>847</v>
      </c>
      <c r="X1454" s="20" t="s">
        <v>305</v>
      </c>
      <c r="Y1454" s="20" t="s">
        <v>52</v>
      </c>
      <c r="Z1454" s="20" t="s">
        <v>5543</v>
      </c>
      <c r="AA1454" s="20" t="s">
        <v>5544</v>
      </c>
      <c r="AB1454" s="20" t="s">
        <v>54</v>
      </c>
      <c r="AC1454" s="20" t="s">
        <v>167</v>
      </c>
      <c r="AD1454" s="20" t="s">
        <v>56</v>
      </c>
      <c r="AE1454" s="20" t="s">
        <v>2574</v>
      </c>
      <c r="AF1454" t="e">
        <f>VLOOKUP(L1454,Contactos!B:B,1,0)</f>
        <v>#N/A</v>
      </c>
    </row>
    <row r="1455" spans="1:32" ht="63.75" x14ac:dyDescent="0.2">
      <c r="A1455" s="4">
        <f t="shared" si="67"/>
        <v>1453</v>
      </c>
      <c r="B1455" s="4" t="str">
        <f t="shared" si="68"/>
        <v>B010-00016822</v>
      </c>
      <c r="C1455" s="4" t="str">
        <f>IFERROR(VLOOKUP(F1455,Tablas!$A$1:$B$3,2,0),"")</f>
        <v>Boleta</v>
      </c>
      <c r="D1455" s="4" t="str">
        <f t="shared" si="69"/>
        <v>Falabella - CONTADO / CASH - PE 4946 FALABELLA Basado en Entregas 09-0010-00057</v>
      </c>
      <c r="E1455" s="19">
        <v>45257</v>
      </c>
      <c r="F1455" s="20" t="s">
        <v>842</v>
      </c>
      <c r="G1455" s="20" t="s">
        <v>5545</v>
      </c>
      <c r="H1455" s="20" t="s">
        <v>44</v>
      </c>
      <c r="I1455" s="20" t="s">
        <v>45</v>
      </c>
      <c r="J1455" s="20" t="s">
        <v>5546</v>
      </c>
      <c r="K1455" s="20" t="s">
        <v>5547</v>
      </c>
      <c r="L1455" s="20" t="s">
        <v>5548</v>
      </c>
      <c r="M1455" s="20"/>
      <c r="N1455" s="21">
        <v>110.7</v>
      </c>
      <c r="O1455" s="21">
        <v>0</v>
      </c>
      <c r="P1455" s="20"/>
      <c r="Q1455" s="19">
        <v>45257</v>
      </c>
      <c r="R1455" s="20"/>
      <c r="S1455" s="19">
        <v>45257</v>
      </c>
      <c r="T1455" s="20" t="s">
        <v>49</v>
      </c>
      <c r="U1455" s="20">
        <v>880678</v>
      </c>
      <c r="V1455" s="20">
        <v>230003136</v>
      </c>
      <c r="W1455" s="20" t="s">
        <v>847</v>
      </c>
      <c r="X1455" s="20" t="s">
        <v>305</v>
      </c>
      <c r="Y1455" s="20" t="s">
        <v>52</v>
      </c>
      <c r="Z1455" s="20" t="s">
        <v>5549</v>
      </c>
      <c r="AA1455" s="20" t="s">
        <v>5550</v>
      </c>
      <c r="AB1455" s="20" t="s">
        <v>1028</v>
      </c>
      <c r="AC1455" s="20" t="s">
        <v>689</v>
      </c>
      <c r="AD1455" s="20" t="s">
        <v>56</v>
      </c>
      <c r="AE1455" s="20" t="s">
        <v>1838</v>
      </c>
      <c r="AF1455" t="e">
        <f>VLOOKUP(L1455,Contactos!B:B,1,0)</f>
        <v>#N/A</v>
      </c>
    </row>
    <row r="1456" spans="1:32" ht="63.75" x14ac:dyDescent="0.2">
      <c r="A1456" s="4">
        <f t="shared" si="67"/>
        <v>1454</v>
      </c>
      <c r="B1456" s="4" t="str">
        <f t="shared" si="68"/>
        <v>B010-00016179</v>
      </c>
      <c r="C1456" s="4" t="str">
        <f>IFERROR(VLOOKUP(F1456,Tablas!$A$1:$B$3,2,0),"")</f>
        <v>Boleta</v>
      </c>
      <c r="D1456" s="4" t="str">
        <f t="shared" si="69"/>
        <v>Falabella - CONTADO / CASH - 230003779 Basado en Entregas 09-0010-00056538.</v>
      </c>
      <c r="E1456" s="19">
        <v>45167</v>
      </c>
      <c r="F1456" s="20" t="s">
        <v>842</v>
      </c>
      <c r="G1456" s="20" t="s">
        <v>5551</v>
      </c>
      <c r="H1456" s="20" t="s">
        <v>44</v>
      </c>
      <c r="I1456" s="20" t="s">
        <v>45</v>
      </c>
      <c r="J1456" s="20" t="s">
        <v>5546</v>
      </c>
      <c r="K1456" s="20" t="s">
        <v>5547</v>
      </c>
      <c r="L1456" s="20" t="s">
        <v>5548</v>
      </c>
      <c r="M1456" s="20"/>
      <c r="N1456" s="21">
        <v>110.7</v>
      </c>
      <c r="O1456" s="21">
        <v>0</v>
      </c>
      <c r="P1456" s="20"/>
      <c r="Q1456" s="19">
        <v>45167</v>
      </c>
      <c r="R1456" s="20"/>
      <c r="S1456" s="19">
        <v>45167</v>
      </c>
      <c r="T1456" s="20" t="s">
        <v>49</v>
      </c>
      <c r="U1456" s="20">
        <v>842469</v>
      </c>
      <c r="V1456" s="20">
        <v>230002446</v>
      </c>
      <c r="W1456" s="20" t="s">
        <v>847</v>
      </c>
      <c r="X1456" s="20" t="s">
        <v>305</v>
      </c>
      <c r="Y1456" s="20" t="s">
        <v>52</v>
      </c>
      <c r="Z1456" s="20" t="s">
        <v>5552</v>
      </c>
      <c r="AA1456" s="20" t="s">
        <v>5550</v>
      </c>
      <c r="AB1456" s="20" t="s">
        <v>1028</v>
      </c>
      <c r="AC1456" s="20" t="s">
        <v>689</v>
      </c>
      <c r="AD1456" s="20" t="s">
        <v>56</v>
      </c>
      <c r="AE1456" s="20" t="s">
        <v>1838</v>
      </c>
      <c r="AF1456" t="e">
        <f>VLOOKUP(L1456,Contactos!B:B,1,0)</f>
        <v>#N/A</v>
      </c>
    </row>
    <row r="1457" spans="1:32" ht="63.75" x14ac:dyDescent="0.2">
      <c r="A1457" s="4">
        <f t="shared" si="67"/>
        <v>1455</v>
      </c>
      <c r="B1457" s="4" t="str">
        <f t="shared" si="68"/>
        <v>B010-00018022</v>
      </c>
      <c r="C1457" s="4" t="str">
        <f>IFERROR(VLOOKUP(F1457,Tablas!$A$1:$B$3,2,0),"")</f>
        <v>Boleta</v>
      </c>
      <c r="D1457" s="4" t="str">
        <f t="shared" si="69"/>
        <v>Falabella - CONTADO / CASH - PE 0954 FALABELLA Basado en Entregas 09-0010-00059</v>
      </c>
      <c r="E1457" s="19">
        <v>45349</v>
      </c>
      <c r="F1457" s="20" t="s">
        <v>842</v>
      </c>
      <c r="G1457" s="20" t="s">
        <v>5553</v>
      </c>
      <c r="H1457" s="20" t="s">
        <v>44</v>
      </c>
      <c r="I1457" s="20" t="s">
        <v>45</v>
      </c>
      <c r="J1457" s="20" t="s">
        <v>5546</v>
      </c>
      <c r="K1457" s="20" t="s">
        <v>5547</v>
      </c>
      <c r="L1457" s="20" t="s">
        <v>5548</v>
      </c>
      <c r="M1457" s="20"/>
      <c r="N1457" s="21">
        <v>110.7</v>
      </c>
      <c r="O1457" s="21">
        <v>0</v>
      </c>
      <c r="P1457" s="20"/>
      <c r="Q1457" s="19">
        <v>45349</v>
      </c>
      <c r="R1457" s="20"/>
      <c r="S1457" s="19">
        <v>45349</v>
      </c>
      <c r="T1457" s="20" t="s">
        <v>49</v>
      </c>
      <c r="U1457" s="20">
        <v>926166</v>
      </c>
      <c r="V1457" s="20">
        <v>240000496</v>
      </c>
      <c r="W1457" s="20" t="s">
        <v>847</v>
      </c>
      <c r="X1457" s="20" t="s">
        <v>305</v>
      </c>
      <c r="Y1457" s="20" t="s">
        <v>52</v>
      </c>
      <c r="Z1457" s="20" t="s">
        <v>5554</v>
      </c>
      <c r="AA1457" s="20" t="s">
        <v>5550</v>
      </c>
      <c r="AB1457" s="20" t="s">
        <v>1028</v>
      </c>
      <c r="AC1457" s="20" t="s">
        <v>689</v>
      </c>
      <c r="AD1457" s="20" t="s">
        <v>56</v>
      </c>
      <c r="AE1457" s="20" t="s">
        <v>1838</v>
      </c>
      <c r="AF1457" t="e">
        <f>VLOOKUP(L1457,Contactos!B:B,1,0)</f>
        <v>#N/A</v>
      </c>
    </row>
    <row r="1458" spans="1:32" ht="63.75" x14ac:dyDescent="0.2">
      <c r="A1458" s="4">
        <f t="shared" si="67"/>
        <v>1456</v>
      </c>
      <c r="B1458" s="4" t="str">
        <f t="shared" si="68"/>
        <v>B010-00019498</v>
      </c>
      <c r="C1458" s="4" t="str">
        <f>IFERROR(VLOOKUP(F1458,Tablas!$A$1:$B$3,2,0),"")</f>
        <v>Boleta</v>
      </c>
      <c r="D1458" s="4" t="str">
        <f t="shared" si="69"/>
        <v>Ecom - CONTADO / CASH - PE 3400 TEL: 999097818 Basado en Pedidos de client</v>
      </c>
      <c r="E1458" s="19">
        <v>45484</v>
      </c>
      <c r="F1458" s="20" t="s">
        <v>842</v>
      </c>
      <c r="G1458" s="20" t="s">
        <v>5555</v>
      </c>
      <c r="H1458" s="20" t="s">
        <v>44</v>
      </c>
      <c r="I1458" s="20" t="s">
        <v>45</v>
      </c>
      <c r="J1458" s="20" t="s">
        <v>1300</v>
      </c>
      <c r="K1458" s="20" t="s">
        <v>1301</v>
      </c>
      <c r="L1458" s="20" t="s">
        <v>1302</v>
      </c>
      <c r="M1458" s="20"/>
      <c r="N1458" s="21">
        <v>110.7</v>
      </c>
      <c r="O1458" s="21">
        <v>0</v>
      </c>
      <c r="P1458" s="20"/>
      <c r="Q1458" s="19">
        <v>45484</v>
      </c>
      <c r="R1458" s="20"/>
      <c r="S1458" s="19">
        <v>45484</v>
      </c>
      <c r="T1458" s="20" t="s">
        <v>49</v>
      </c>
      <c r="U1458" s="20">
        <v>992939</v>
      </c>
      <c r="V1458" s="20">
        <v>240002033</v>
      </c>
      <c r="W1458" s="20" t="s">
        <v>847</v>
      </c>
      <c r="X1458" s="20" t="s">
        <v>305</v>
      </c>
      <c r="Y1458" s="20" t="s">
        <v>52</v>
      </c>
      <c r="Z1458" s="20" t="s">
        <v>5556</v>
      </c>
      <c r="AA1458" s="20" t="s">
        <v>1304</v>
      </c>
      <c r="AB1458" s="20" t="s">
        <v>963</v>
      </c>
      <c r="AC1458" s="20" t="s">
        <v>689</v>
      </c>
      <c r="AD1458" s="20" t="s">
        <v>56</v>
      </c>
      <c r="AE1458" s="20" t="s">
        <v>864</v>
      </c>
      <c r="AF1458" t="e">
        <f>VLOOKUP(L1458,Contactos!B:B,1,0)</f>
        <v>#N/A</v>
      </c>
    </row>
    <row r="1459" spans="1:32" ht="63.75" x14ac:dyDescent="0.2">
      <c r="A1459" s="4">
        <f t="shared" si="67"/>
        <v>1457</v>
      </c>
      <c r="B1459" s="4" t="str">
        <f t="shared" si="68"/>
        <v>B010-00019835</v>
      </c>
      <c r="C1459" s="4" t="str">
        <f>IFERROR(VLOOKUP(F1459,Tablas!$A$1:$B$3,2,0),"")</f>
        <v>Boleta</v>
      </c>
      <c r="D1459" s="4" t="str">
        <f t="shared" si="69"/>
        <v>Ecom - CONTADO / CASH - PE 3828 TEL: 954768501 RECOJO Basado en Entregas 0</v>
      </c>
      <c r="E1459" s="19">
        <v>45504</v>
      </c>
      <c r="F1459" s="20" t="s">
        <v>842</v>
      </c>
      <c r="G1459" s="20" t="s">
        <v>5557</v>
      </c>
      <c r="H1459" s="20" t="s">
        <v>44</v>
      </c>
      <c r="I1459" s="20" t="s">
        <v>45</v>
      </c>
      <c r="J1459" s="20" t="s">
        <v>5558</v>
      </c>
      <c r="K1459" s="20" t="s">
        <v>5559</v>
      </c>
      <c r="L1459" s="20" t="s">
        <v>5560</v>
      </c>
      <c r="M1459" s="20"/>
      <c r="N1459" s="21">
        <v>110.7</v>
      </c>
      <c r="O1459" s="21">
        <v>0</v>
      </c>
      <c r="P1459" s="20"/>
      <c r="Q1459" s="19">
        <v>45504</v>
      </c>
      <c r="R1459" s="20"/>
      <c r="S1459" s="19">
        <v>45504</v>
      </c>
      <c r="T1459" s="20" t="s">
        <v>49</v>
      </c>
      <c r="U1459" s="20">
        <v>1000973</v>
      </c>
      <c r="V1459" s="20">
        <v>240002371</v>
      </c>
      <c r="W1459" s="20" t="s">
        <v>847</v>
      </c>
      <c r="X1459" s="20" t="s">
        <v>305</v>
      </c>
      <c r="Y1459" s="20" t="s">
        <v>52</v>
      </c>
      <c r="Z1459" s="20" t="s">
        <v>5561</v>
      </c>
      <c r="AA1459" s="20" t="s">
        <v>5562</v>
      </c>
      <c r="AB1459" s="20" t="s">
        <v>1561</v>
      </c>
      <c r="AC1459" s="20" t="s">
        <v>689</v>
      </c>
      <c r="AD1459" s="20" t="s">
        <v>56</v>
      </c>
      <c r="AE1459" s="20" t="s">
        <v>864</v>
      </c>
      <c r="AF1459" t="e">
        <f>VLOOKUP(L1459,Contactos!B:B,1,0)</f>
        <v>#N/A</v>
      </c>
    </row>
    <row r="1460" spans="1:32" ht="63.75" x14ac:dyDescent="0.2">
      <c r="A1460" s="4">
        <f t="shared" si="67"/>
        <v>1458</v>
      </c>
      <c r="B1460" s="4" t="str">
        <f t="shared" si="68"/>
        <v>B010-00018855</v>
      </c>
      <c r="C1460" s="4" t="str">
        <f>IFERROR(VLOOKUP(F1460,Tablas!$A$1:$B$3,2,0),"")</f>
        <v>Boleta</v>
      </c>
      <c r="D1460" s="4" t="str">
        <f t="shared" si="69"/>
        <v>Falabella - CONTADO / CASH - PE 2305 FALABELLA Basado en Entregas 09-0007-00000</v>
      </c>
      <c r="E1460" s="19">
        <v>45427</v>
      </c>
      <c r="F1460" s="20" t="s">
        <v>842</v>
      </c>
      <c r="G1460" s="20" t="s">
        <v>5563</v>
      </c>
      <c r="H1460" s="20" t="s">
        <v>44</v>
      </c>
      <c r="I1460" s="20" t="s">
        <v>45</v>
      </c>
      <c r="J1460" s="20" t="s">
        <v>5546</v>
      </c>
      <c r="K1460" s="20" t="s">
        <v>5547</v>
      </c>
      <c r="L1460" s="20" t="s">
        <v>5548</v>
      </c>
      <c r="M1460" s="20"/>
      <c r="N1460" s="21">
        <v>110.7</v>
      </c>
      <c r="O1460" s="21">
        <v>0</v>
      </c>
      <c r="P1460" s="20"/>
      <c r="Q1460" s="19">
        <v>45427</v>
      </c>
      <c r="R1460" s="20"/>
      <c r="S1460" s="19">
        <v>45427</v>
      </c>
      <c r="T1460" s="20" t="s">
        <v>49</v>
      </c>
      <c r="U1460" s="20">
        <v>963869</v>
      </c>
      <c r="V1460" s="20">
        <v>240001333</v>
      </c>
      <c r="W1460" s="20" t="s">
        <v>847</v>
      </c>
      <c r="X1460" s="20" t="s">
        <v>305</v>
      </c>
      <c r="Y1460" s="20" t="s">
        <v>52</v>
      </c>
      <c r="Z1460" s="20" t="s">
        <v>5564</v>
      </c>
      <c r="AA1460" s="20" t="s">
        <v>5550</v>
      </c>
      <c r="AB1460" s="20" t="s">
        <v>1028</v>
      </c>
      <c r="AC1460" s="20" t="s">
        <v>689</v>
      </c>
      <c r="AD1460" s="20" t="s">
        <v>56</v>
      </c>
      <c r="AE1460" s="20" t="s">
        <v>1838</v>
      </c>
      <c r="AF1460" t="e">
        <f>VLOOKUP(L1460,Contactos!B:B,1,0)</f>
        <v>#N/A</v>
      </c>
    </row>
    <row r="1461" spans="1:32" ht="63.75" x14ac:dyDescent="0.2">
      <c r="A1461" s="4">
        <f t="shared" si="67"/>
        <v>1459</v>
      </c>
      <c r="B1461" s="4" t="str">
        <f t="shared" si="68"/>
        <v>B010-00019877</v>
      </c>
      <c r="C1461" s="4" t="str">
        <f>IFERROR(VLOOKUP(F1461,Tablas!$A$1:$B$3,2,0),"")</f>
        <v>Boleta</v>
      </c>
      <c r="D1461" s="4" t="str">
        <f t="shared" si="69"/>
        <v>Juntoz - CONTADO / CASH - PE 3923 JUNTOZ 240803000083-001 Basado en Entregas</v>
      </c>
      <c r="E1461" s="19">
        <v>45509</v>
      </c>
      <c r="F1461" s="20" t="s">
        <v>842</v>
      </c>
      <c r="G1461" s="20" t="s">
        <v>5565</v>
      </c>
      <c r="H1461" s="20" t="s">
        <v>44</v>
      </c>
      <c r="I1461" s="20" t="s">
        <v>45</v>
      </c>
      <c r="J1461" s="20" t="s">
        <v>5032</v>
      </c>
      <c r="K1461" s="20" t="s">
        <v>5033</v>
      </c>
      <c r="L1461" s="20" t="s">
        <v>5034</v>
      </c>
      <c r="M1461" s="20"/>
      <c r="N1461" s="21">
        <v>110.7</v>
      </c>
      <c r="O1461" s="21">
        <v>0</v>
      </c>
      <c r="P1461" s="20"/>
      <c r="Q1461" s="19">
        <v>45509</v>
      </c>
      <c r="R1461" s="20"/>
      <c r="S1461" s="19">
        <v>45509</v>
      </c>
      <c r="T1461" s="20" t="s">
        <v>49</v>
      </c>
      <c r="U1461" s="20">
        <v>1004054</v>
      </c>
      <c r="V1461" s="20">
        <v>240002413</v>
      </c>
      <c r="W1461" s="20" t="s">
        <v>847</v>
      </c>
      <c r="X1461" s="20" t="s">
        <v>305</v>
      </c>
      <c r="Y1461" s="20" t="s">
        <v>52</v>
      </c>
      <c r="Z1461" s="20" t="s">
        <v>5566</v>
      </c>
      <c r="AA1461" s="20" t="s">
        <v>5036</v>
      </c>
      <c r="AB1461" s="20" t="s">
        <v>789</v>
      </c>
      <c r="AC1461" s="20" t="s">
        <v>167</v>
      </c>
      <c r="AD1461" s="20" t="s">
        <v>56</v>
      </c>
      <c r="AE1461" s="20" t="s">
        <v>851</v>
      </c>
      <c r="AF1461" t="e">
        <f>VLOOKUP(L1461,Contactos!B:B,1,0)</f>
        <v>#N/A</v>
      </c>
    </row>
    <row r="1462" spans="1:32" ht="63.75" x14ac:dyDescent="0.2">
      <c r="A1462" s="4">
        <f t="shared" si="67"/>
        <v>1460</v>
      </c>
      <c r="B1462" s="4" t="str">
        <f t="shared" si="68"/>
        <v>B010-00019705</v>
      </c>
      <c r="C1462" s="4" t="str">
        <f>IFERROR(VLOOKUP(F1462,Tablas!$A$1:$B$3,2,0),"")</f>
        <v>Boleta</v>
      </c>
      <c r="D1462" s="4" t="str">
        <f t="shared" si="69"/>
        <v>Ecom - CONTADO / CASH - PE 3785 TEL: 999097818 RECOJO Basado en Pedidos de</v>
      </c>
      <c r="E1462" s="19">
        <v>45504</v>
      </c>
      <c r="F1462" s="20" t="s">
        <v>842</v>
      </c>
      <c r="G1462" s="20" t="s">
        <v>5567</v>
      </c>
      <c r="H1462" s="20" t="s">
        <v>44</v>
      </c>
      <c r="I1462" s="20" t="s">
        <v>45</v>
      </c>
      <c r="J1462" s="20" t="s">
        <v>1300</v>
      </c>
      <c r="K1462" s="20" t="s">
        <v>1301</v>
      </c>
      <c r="L1462" s="20" t="s">
        <v>1302</v>
      </c>
      <c r="M1462" s="20"/>
      <c r="N1462" s="21">
        <v>110.7</v>
      </c>
      <c r="O1462" s="21">
        <v>0</v>
      </c>
      <c r="P1462" s="20"/>
      <c r="Q1462" s="19">
        <v>45504</v>
      </c>
      <c r="R1462" s="20"/>
      <c r="S1462" s="19">
        <v>45504</v>
      </c>
      <c r="T1462" s="20" t="s">
        <v>49</v>
      </c>
      <c r="U1462" s="20">
        <v>1000168</v>
      </c>
      <c r="V1462" s="20">
        <v>240002240</v>
      </c>
      <c r="W1462" s="20" t="s">
        <v>847</v>
      </c>
      <c r="X1462" s="20" t="s">
        <v>305</v>
      </c>
      <c r="Y1462" s="20" t="s">
        <v>52</v>
      </c>
      <c r="Z1462" s="20" t="s">
        <v>5568</v>
      </c>
      <c r="AA1462" s="20" t="s">
        <v>1304</v>
      </c>
      <c r="AB1462" s="20" t="s">
        <v>963</v>
      </c>
      <c r="AC1462" s="20" t="s">
        <v>689</v>
      </c>
      <c r="AD1462" s="20" t="s">
        <v>56</v>
      </c>
      <c r="AE1462" s="20" t="s">
        <v>864</v>
      </c>
      <c r="AF1462" t="e">
        <f>VLOOKUP(L1462,Contactos!B:B,1,0)</f>
        <v>#N/A</v>
      </c>
    </row>
    <row r="1463" spans="1:32" ht="51" x14ac:dyDescent="0.2">
      <c r="A1463" s="4">
        <f t="shared" si="67"/>
        <v>1461</v>
      </c>
      <c r="B1463" s="4" t="str">
        <f t="shared" si="68"/>
        <v>B010-00019240</v>
      </c>
      <c r="C1463" s="4" t="str">
        <f>IFERROR(VLOOKUP(F1463,Tablas!$A$1:$B$3,2,0),"")</f>
        <v>Boleta</v>
      </c>
      <c r="D1463" s="4" t="str">
        <f t="shared" si="69"/>
        <v>Ripley - CONTADO / CASH - PE 2858 RIPLEY Basado en Entregas 09-0007-00000853</v>
      </c>
      <c r="E1463" s="19">
        <v>45454</v>
      </c>
      <c r="F1463" s="20" t="s">
        <v>842</v>
      </c>
      <c r="G1463" s="20" t="s">
        <v>5569</v>
      </c>
      <c r="H1463" s="20" t="s">
        <v>44</v>
      </c>
      <c r="I1463" s="20" t="s">
        <v>45</v>
      </c>
      <c r="J1463" s="20" t="s">
        <v>5570</v>
      </c>
      <c r="K1463" s="20" t="s">
        <v>5571</v>
      </c>
      <c r="L1463" s="20" t="s">
        <v>5572</v>
      </c>
      <c r="M1463" s="20"/>
      <c r="N1463" s="21">
        <v>111.39</v>
      </c>
      <c r="O1463" s="21">
        <v>0</v>
      </c>
      <c r="P1463" s="20"/>
      <c r="Q1463" s="19">
        <v>45454</v>
      </c>
      <c r="R1463" s="20"/>
      <c r="S1463" s="19">
        <v>45454</v>
      </c>
      <c r="T1463" s="20" t="s">
        <v>49</v>
      </c>
      <c r="U1463" s="20">
        <v>979810</v>
      </c>
      <c r="V1463" s="20">
        <v>240001775</v>
      </c>
      <c r="W1463" s="20" t="s">
        <v>847</v>
      </c>
      <c r="X1463" s="20" t="s">
        <v>274</v>
      </c>
      <c r="Y1463" s="20" t="s">
        <v>52</v>
      </c>
      <c r="Z1463" s="20" t="s">
        <v>5573</v>
      </c>
      <c r="AA1463" s="20" t="s">
        <v>5574</v>
      </c>
      <c r="AB1463" s="20" t="s">
        <v>4362</v>
      </c>
      <c r="AC1463" s="20" t="s">
        <v>167</v>
      </c>
      <c r="AD1463" s="20" t="s">
        <v>56</v>
      </c>
      <c r="AE1463" s="20" t="s">
        <v>2574</v>
      </c>
      <c r="AF1463" t="e">
        <f>VLOOKUP(L1463,Contactos!B:B,1,0)</f>
        <v>#N/A</v>
      </c>
    </row>
    <row r="1464" spans="1:32" ht="63.75" x14ac:dyDescent="0.2">
      <c r="A1464" s="4">
        <f t="shared" si="67"/>
        <v>1462</v>
      </c>
      <c r="B1464" s="4" t="str">
        <f t="shared" si="68"/>
        <v>B010-00017624</v>
      </c>
      <c r="C1464" s="4" t="str">
        <f>IFERROR(VLOOKUP(F1464,Tablas!$A$1:$B$3,2,0),"")</f>
        <v>Boleta</v>
      </c>
      <c r="D1464" s="4" t="str">
        <f t="shared" si="69"/>
        <v>Falabella - CONTADO / CASH - PE 0126 FALABELLA Basado en Entregas 09-0010-00058</v>
      </c>
      <c r="E1464" s="19">
        <v>45306</v>
      </c>
      <c r="F1464" s="20" t="s">
        <v>842</v>
      </c>
      <c r="G1464" s="20" t="s">
        <v>5575</v>
      </c>
      <c r="H1464" s="20" t="s">
        <v>44</v>
      </c>
      <c r="I1464" s="20" t="s">
        <v>45</v>
      </c>
      <c r="J1464" s="20" t="s">
        <v>5576</v>
      </c>
      <c r="K1464" s="20" t="s">
        <v>5577</v>
      </c>
      <c r="L1464" s="20" t="s">
        <v>5578</v>
      </c>
      <c r="M1464" s="20"/>
      <c r="N1464" s="21">
        <v>111.6</v>
      </c>
      <c r="O1464" s="21">
        <v>0</v>
      </c>
      <c r="P1464" s="20"/>
      <c r="Q1464" s="19">
        <v>45306</v>
      </c>
      <c r="R1464" s="20"/>
      <c r="S1464" s="19">
        <v>45306</v>
      </c>
      <c r="T1464" s="20" t="s">
        <v>49</v>
      </c>
      <c r="U1464" s="20">
        <v>904584</v>
      </c>
      <c r="V1464" s="20">
        <v>240000095</v>
      </c>
      <c r="W1464" s="20" t="s">
        <v>847</v>
      </c>
      <c r="X1464" s="20" t="s">
        <v>274</v>
      </c>
      <c r="Y1464" s="20" t="s">
        <v>52</v>
      </c>
      <c r="Z1464" s="20" t="s">
        <v>5579</v>
      </c>
      <c r="AA1464" s="20" t="s">
        <v>5580</v>
      </c>
      <c r="AB1464" s="20" t="s">
        <v>3022</v>
      </c>
      <c r="AC1464" s="20" t="s">
        <v>41</v>
      </c>
      <c r="AD1464" s="20" t="s">
        <v>56</v>
      </c>
      <c r="AE1464" s="20" t="s">
        <v>1838</v>
      </c>
      <c r="AF1464" t="e">
        <f>VLOOKUP(L1464,Contactos!B:B,1,0)</f>
        <v>#N/A</v>
      </c>
    </row>
    <row r="1465" spans="1:32" ht="63.75" x14ac:dyDescent="0.2">
      <c r="A1465" s="4">
        <f t="shared" si="67"/>
        <v>1463</v>
      </c>
      <c r="B1465" s="4" t="str">
        <f t="shared" si="68"/>
        <v>B010-00018908</v>
      </c>
      <c r="C1465" s="4" t="str">
        <f>IFERROR(VLOOKUP(F1465,Tablas!$A$1:$B$3,2,0),"")</f>
        <v>Boleta</v>
      </c>
      <c r="D1465" s="4" t="str">
        <f t="shared" si="69"/>
        <v>Falabella - CONTADO / CASH - PE 2449 FALABELLA Basado en Entregas 09-0007-00000</v>
      </c>
      <c r="E1465" s="19">
        <v>45433</v>
      </c>
      <c r="F1465" s="20" t="s">
        <v>842</v>
      </c>
      <c r="G1465" s="20" t="s">
        <v>5581</v>
      </c>
      <c r="H1465" s="20" t="s">
        <v>44</v>
      </c>
      <c r="I1465" s="20" t="s">
        <v>45</v>
      </c>
      <c r="J1465" s="20" t="s">
        <v>5582</v>
      </c>
      <c r="K1465" s="20" t="s">
        <v>5583</v>
      </c>
      <c r="L1465" s="20" t="s">
        <v>5584</v>
      </c>
      <c r="M1465" s="20"/>
      <c r="N1465" s="21">
        <v>111.6</v>
      </c>
      <c r="O1465" s="21">
        <v>0</v>
      </c>
      <c r="P1465" s="20"/>
      <c r="Q1465" s="19">
        <v>45433</v>
      </c>
      <c r="R1465" s="20"/>
      <c r="S1465" s="19">
        <v>45433</v>
      </c>
      <c r="T1465" s="20" t="s">
        <v>49</v>
      </c>
      <c r="U1465" s="20">
        <v>967690</v>
      </c>
      <c r="V1465" s="20">
        <v>240001386</v>
      </c>
      <c r="W1465" s="20" t="s">
        <v>847</v>
      </c>
      <c r="X1465" s="20" t="s">
        <v>274</v>
      </c>
      <c r="Y1465" s="20" t="s">
        <v>52</v>
      </c>
      <c r="Z1465" s="20" t="s">
        <v>5585</v>
      </c>
      <c r="AA1465" s="20" t="s">
        <v>5586</v>
      </c>
      <c r="AB1465" s="20" t="s">
        <v>756</v>
      </c>
      <c r="AC1465" s="20" t="s">
        <v>167</v>
      </c>
      <c r="AD1465" s="20" t="s">
        <v>56</v>
      </c>
      <c r="AE1465" s="20" t="s">
        <v>1838</v>
      </c>
      <c r="AF1465" t="e">
        <f>VLOOKUP(L1465,Contactos!B:B,1,0)</f>
        <v>#N/A</v>
      </c>
    </row>
    <row r="1466" spans="1:32" ht="63.75" x14ac:dyDescent="0.2">
      <c r="A1466" s="4">
        <f t="shared" si="67"/>
        <v>1464</v>
      </c>
      <c r="B1466" s="4" t="str">
        <f t="shared" si="68"/>
        <v>B010-00019204</v>
      </c>
      <c r="C1466" s="4" t="str">
        <f>IFERROR(VLOOKUP(F1466,Tablas!$A$1:$B$3,2,0),"")</f>
        <v>Boleta</v>
      </c>
      <c r="D1466" s="4" t="str">
        <f t="shared" si="69"/>
        <v>Falabella - CONTADO / CASH - PE 2810 FALABELLA Basado en Entregas 09-0007-00000</v>
      </c>
      <c r="E1466" s="19">
        <v>45449</v>
      </c>
      <c r="F1466" s="20" t="s">
        <v>842</v>
      </c>
      <c r="G1466" s="20" t="s">
        <v>5587</v>
      </c>
      <c r="H1466" s="20" t="s">
        <v>44</v>
      </c>
      <c r="I1466" s="20" t="s">
        <v>45</v>
      </c>
      <c r="J1466" s="20" t="s">
        <v>3814</v>
      </c>
      <c r="K1466" s="20" t="s">
        <v>3815</v>
      </c>
      <c r="L1466" s="20" t="s">
        <v>3816</v>
      </c>
      <c r="M1466" s="20"/>
      <c r="N1466" s="21">
        <v>111.6</v>
      </c>
      <c r="O1466" s="21">
        <v>0</v>
      </c>
      <c r="P1466" s="20"/>
      <c r="Q1466" s="19">
        <v>45449</v>
      </c>
      <c r="R1466" s="20"/>
      <c r="S1466" s="19">
        <v>45449</v>
      </c>
      <c r="T1466" s="20" t="s">
        <v>49</v>
      </c>
      <c r="U1466" s="20">
        <v>978596</v>
      </c>
      <c r="V1466" s="20">
        <v>240001738</v>
      </c>
      <c r="W1466" s="20" t="s">
        <v>847</v>
      </c>
      <c r="X1466" s="20" t="s">
        <v>274</v>
      </c>
      <c r="Y1466" s="20" t="s">
        <v>52</v>
      </c>
      <c r="Z1466" s="20" t="s">
        <v>5588</v>
      </c>
      <c r="AA1466" s="20" t="s">
        <v>5589</v>
      </c>
      <c r="AB1466" s="20" t="s">
        <v>502</v>
      </c>
      <c r="AC1466" s="20" t="s">
        <v>502</v>
      </c>
      <c r="AD1466" s="20" t="s">
        <v>56</v>
      </c>
      <c r="AE1466" s="20" t="s">
        <v>1838</v>
      </c>
      <c r="AF1466" t="e">
        <f>VLOOKUP(L1466,Contactos!B:B,1,0)</f>
        <v>#N/A</v>
      </c>
    </row>
    <row r="1467" spans="1:32" ht="51" x14ac:dyDescent="0.2">
      <c r="A1467" s="4">
        <f t="shared" si="67"/>
        <v>1465</v>
      </c>
      <c r="B1467" s="4" t="str">
        <f t="shared" si="68"/>
        <v>F050-00001513</v>
      </c>
      <c r="C1467" s="4" t="str">
        <f>IFERROR(VLOOKUP(F1467,Tablas!$A$1:$B$3,2,0),"")</f>
        <v>Factura</v>
      </c>
      <c r="D1467" s="4" t="str">
        <f t="shared" si="69"/>
        <v>Internacional - 50% ADELANTADO – 50% ANTES DEL ENVIO / 50% IN ADVANCE – 50% BEFORE SHIPMENT - 044-2024</v>
      </c>
      <c r="E1467" s="19">
        <v>45489</v>
      </c>
      <c r="F1467" s="20" t="s">
        <v>1001</v>
      </c>
      <c r="G1467" s="20" t="s">
        <v>5590</v>
      </c>
      <c r="H1467" s="20" t="s">
        <v>80</v>
      </c>
      <c r="I1467" s="20" t="s">
        <v>81</v>
      </c>
      <c r="J1467" s="20" t="s">
        <v>364</v>
      </c>
      <c r="K1467" s="20" t="s">
        <v>364</v>
      </c>
      <c r="L1467" s="20" t="s">
        <v>365</v>
      </c>
      <c r="M1467" s="20" t="s">
        <v>33</v>
      </c>
      <c r="N1467" s="21">
        <v>112.37</v>
      </c>
      <c r="O1467" s="21">
        <v>30.1</v>
      </c>
      <c r="P1467" s="20"/>
      <c r="Q1467" s="19">
        <v>45489</v>
      </c>
      <c r="R1467" s="20"/>
      <c r="S1467" s="19">
        <v>45490</v>
      </c>
      <c r="T1467" s="20" t="s">
        <v>114</v>
      </c>
      <c r="U1467" s="20">
        <v>994923</v>
      </c>
      <c r="V1467" s="20">
        <v>240002056</v>
      </c>
      <c r="W1467" s="20" t="s">
        <v>847</v>
      </c>
      <c r="X1467" s="20" t="s">
        <v>5591</v>
      </c>
      <c r="Y1467" s="20" t="s">
        <v>37</v>
      </c>
      <c r="Z1467" s="20" t="s">
        <v>5592</v>
      </c>
      <c r="AA1467" s="20" t="s">
        <v>314</v>
      </c>
      <c r="AB1467" s="20"/>
      <c r="AC1467" s="20"/>
      <c r="AD1467" s="20" t="s">
        <v>366</v>
      </c>
      <c r="AE1467" s="20" t="s">
        <v>5593</v>
      </c>
      <c r="AF1467" t="str">
        <f>VLOOKUP(L1467,Contactos!B:B,1,0)</f>
        <v>MULTIPLE CHOICE FOR GENERAL TRADING</v>
      </c>
    </row>
    <row r="1468" spans="1:32" ht="63.75" x14ac:dyDescent="0.2">
      <c r="A1468" s="4">
        <f t="shared" si="67"/>
        <v>1466</v>
      </c>
      <c r="B1468" s="4" t="str">
        <f t="shared" si="68"/>
        <v>B010-00020480</v>
      </c>
      <c r="C1468" s="4" t="str">
        <f>IFERROR(VLOOKUP(F1468,Tablas!$A$1:$B$3,2,0),"")</f>
        <v>Boleta</v>
      </c>
      <c r="D1468" s="4" t="str">
        <f t="shared" si="69"/>
        <v>Falabella - CONTADO / CASH - PE 4968 FALABELLA No 2580123457 Basado en Entregas</v>
      </c>
      <c r="E1468" s="19">
        <v>45558</v>
      </c>
      <c r="F1468" s="20" t="s">
        <v>842</v>
      </c>
      <c r="G1468" s="20" t="s">
        <v>5594</v>
      </c>
      <c r="H1468" s="20" t="s">
        <v>44</v>
      </c>
      <c r="I1468" s="20" t="s">
        <v>45</v>
      </c>
      <c r="J1468" s="20" t="s">
        <v>5595</v>
      </c>
      <c r="K1468" s="20" t="s">
        <v>5596</v>
      </c>
      <c r="L1468" s="20" t="s">
        <v>5597</v>
      </c>
      <c r="M1468" s="20"/>
      <c r="N1468" s="21">
        <v>112.4</v>
      </c>
      <c r="O1468" s="21">
        <v>0</v>
      </c>
      <c r="P1468" s="20"/>
      <c r="Q1468" s="19">
        <v>45558</v>
      </c>
      <c r="R1468" s="20"/>
      <c r="S1468" s="19">
        <v>45558</v>
      </c>
      <c r="T1468" s="20" t="s">
        <v>49</v>
      </c>
      <c r="U1468" s="20">
        <v>1027632</v>
      </c>
      <c r="V1468" s="20">
        <v>240003017</v>
      </c>
      <c r="W1468" s="20" t="s">
        <v>847</v>
      </c>
      <c r="X1468" s="20" t="s">
        <v>274</v>
      </c>
      <c r="Y1468" s="20" t="s">
        <v>52</v>
      </c>
      <c r="Z1468" s="20" t="s">
        <v>5598</v>
      </c>
      <c r="AA1468" s="20" t="s">
        <v>372</v>
      </c>
      <c r="AB1468" s="20" t="s">
        <v>54</v>
      </c>
      <c r="AC1468" s="20" t="s">
        <v>167</v>
      </c>
      <c r="AD1468" s="20" t="s">
        <v>56</v>
      </c>
      <c r="AE1468" s="20" t="s">
        <v>1838</v>
      </c>
      <c r="AF1468" t="e">
        <f>VLOOKUP(L1468,Contactos!B:B,1,0)</f>
        <v>#N/A</v>
      </c>
    </row>
    <row r="1469" spans="1:32" ht="51" x14ac:dyDescent="0.2">
      <c r="A1469" s="4">
        <f t="shared" si="67"/>
        <v>1467</v>
      </c>
      <c r="B1469" s="4" t="str">
        <f t="shared" si="68"/>
        <v>B010-00019344</v>
      </c>
      <c r="C1469" s="4" t="str">
        <f>IFERROR(VLOOKUP(F1469,Tablas!$A$1:$B$3,2,0),"")</f>
        <v>Boleta</v>
      </c>
      <c r="D1469" s="4" t="str">
        <f t="shared" si="69"/>
        <v>Ripley - CONTADO / CASH - PE 3065 RIPLEY Basado en Entregas 09-0007-00001031</v>
      </c>
      <c r="E1469" s="19">
        <v>45468</v>
      </c>
      <c r="F1469" s="20" t="s">
        <v>842</v>
      </c>
      <c r="G1469" s="20" t="s">
        <v>5599</v>
      </c>
      <c r="H1469" s="20" t="s">
        <v>44</v>
      </c>
      <c r="I1469" s="20" t="s">
        <v>45</v>
      </c>
      <c r="J1469" s="20" t="s">
        <v>5600</v>
      </c>
      <c r="K1469" s="20" t="s">
        <v>5601</v>
      </c>
      <c r="L1469" s="20" t="s">
        <v>5602</v>
      </c>
      <c r="M1469" s="20"/>
      <c r="N1469" s="21">
        <v>112.49</v>
      </c>
      <c r="O1469" s="21">
        <v>0</v>
      </c>
      <c r="P1469" s="20"/>
      <c r="Q1469" s="19">
        <v>45468</v>
      </c>
      <c r="R1469" s="20"/>
      <c r="S1469" s="19">
        <v>45468</v>
      </c>
      <c r="T1469" s="20" t="s">
        <v>49</v>
      </c>
      <c r="U1469" s="20">
        <v>985714</v>
      </c>
      <c r="V1469" s="20">
        <v>240001879</v>
      </c>
      <c r="W1469" s="20" t="s">
        <v>847</v>
      </c>
      <c r="X1469" s="20" t="s">
        <v>305</v>
      </c>
      <c r="Y1469" s="20" t="s">
        <v>52</v>
      </c>
      <c r="Z1469" s="20" t="s">
        <v>5603</v>
      </c>
      <c r="AA1469" s="20" t="s">
        <v>4284</v>
      </c>
      <c r="AB1469" s="20" t="s">
        <v>54</v>
      </c>
      <c r="AC1469" s="20" t="s">
        <v>689</v>
      </c>
      <c r="AD1469" s="20" t="s">
        <v>56</v>
      </c>
      <c r="AE1469" s="20" t="s">
        <v>2574</v>
      </c>
      <c r="AF1469" t="e">
        <f>VLOOKUP(L1469,Contactos!B:B,1,0)</f>
        <v>#N/A</v>
      </c>
    </row>
    <row r="1470" spans="1:32" ht="51" x14ac:dyDescent="0.2">
      <c r="A1470" s="4">
        <f t="shared" si="67"/>
        <v>1468</v>
      </c>
      <c r="B1470" s="4" t="str">
        <f t="shared" si="68"/>
        <v>B010-00018713</v>
      </c>
      <c r="C1470" s="4" t="str">
        <f>IFERROR(VLOOKUP(F1470,Tablas!$A$1:$B$3,2,0),"")</f>
        <v>Boleta</v>
      </c>
      <c r="D1470" s="4" t="str">
        <f t="shared" si="69"/>
        <v>Ripley - CONTADO / CASH - PE 2069 RIPLEY Basado en Entregas 09-0007-00000112</v>
      </c>
      <c r="E1470" s="19">
        <v>45412</v>
      </c>
      <c r="F1470" s="20" t="s">
        <v>842</v>
      </c>
      <c r="G1470" s="20" t="s">
        <v>5604</v>
      </c>
      <c r="H1470" s="20" t="s">
        <v>44</v>
      </c>
      <c r="I1470" s="20" t="s">
        <v>45</v>
      </c>
      <c r="J1470" s="20" t="s">
        <v>5605</v>
      </c>
      <c r="K1470" s="20" t="s">
        <v>5606</v>
      </c>
      <c r="L1470" s="20" t="s">
        <v>5607</v>
      </c>
      <c r="M1470" s="20"/>
      <c r="N1470" s="21">
        <v>112.51</v>
      </c>
      <c r="O1470" s="21">
        <v>0</v>
      </c>
      <c r="P1470" s="20"/>
      <c r="Q1470" s="19">
        <v>45412</v>
      </c>
      <c r="R1470" s="20"/>
      <c r="S1470" s="19">
        <v>45412</v>
      </c>
      <c r="T1470" s="20" t="s">
        <v>49</v>
      </c>
      <c r="U1470" s="20">
        <v>956832</v>
      </c>
      <c r="V1470" s="20">
        <v>240001189</v>
      </c>
      <c r="W1470" s="20" t="s">
        <v>847</v>
      </c>
      <c r="X1470" s="20" t="s">
        <v>305</v>
      </c>
      <c r="Y1470" s="20" t="s">
        <v>52</v>
      </c>
      <c r="Z1470" s="20" t="s">
        <v>5608</v>
      </c>
      <c r="AA1470" s="20" t="s">
        <v>5609</v>
      </c>
      <c r="AB1470" s="20" t="s">
        <v>2603</v>
      </c>
      <c r="AC1470" s="20" t="s">
        <v>167</v>
      </c>
      <c r="AD1470" s="20" t="s">
        <v>56</v>
      </c>
      <c r="AE1470" s="20" t="s">
        <v>2574</v>
      </c>
      <c r="AF1470" t="e">
        <f>VLOOKUP(L1470,Contactos!B:B,1,0)</f>
        <v>#N/A</v>
      </c>
    </row>
    <row r="1471" spans="1:32" ht="51" x14ac:dyDescent="0.2">
      <c r="A1471" s="4">
        <f t="shared" si="67"/>
        <v>1469</v>
      </c>
      <c r="B1471" s="4" t="str">
        <f t="shared" si="68"/>
        <v>B010-00018715</v>
      </c>
      <c r="C1471" s="4" t="str">
        <f>IFERROR(VLOOKUP(F1471,Tablas!$A$1:$B$3,2,0),"")</f>
        <v>Boleta</v>
      </c>
      <c r="D1471" s="4" t="str">
        <f t="shared" si="69"/>
        <v>Ripley - CONTADO / CASH - PE 2046 RIPLEY Basado en Entregas 09-0007-00000113</v>
      </c>
      <c r="E1471" s="19">
        <v>45412</v>
      </c>
      <c r="F1471" s="20" t="s">
        <v>842</v>
      </c>
      <c r="G1471" s="20" t="s">
        <v>5610</v>
      </c>
      <c r="H1471" s="20" t="s">
        <v>44</v>
      </c>
      <c r="I1471" s="20" t="s">
        <v>45</v>
      </c>
      <c r="J1471" s="20" t="s">
        <v>5611</v>
      </c>
      <c r="K1471" s="20" t="s">
        <v>5612</v>
      </c>
      <c r="L1471" s="20" t="s">
        <v>5613</v>
      </c>
      <c r="M1471" s="20"/>
      <c r="N1471" s="21">
        <v>112.51</v>
      </c>
      <c r="O1471" s="21">
        <v>0</v>
      </c>
      <c r="P1471" s="20"/>
      <c r="Q1471" s="19">
        <v>45412</v>
      </c>
      <c r="R1471" s="20"/>
      <c r="S1471" s="19">
        <v>45412</v>
      </c>
      <c r="T1471" s="20" t="s">
        <v>49</v>
      </c>
      <c r="U1471" s="20">
        <v>956845</v>
      </c>
      <c r="V1471" s="20">
        <v>240001191</v>
      </c>
      <c r="W1471" s="20" t="s">
        <v>847</v>
      </c>
      <c r="X1471" s="20" t="s">
        <v>305</v>
      </c>
      <c r="Y1471" s="20" t="s">
        <v>52</v>
      </c>
      <c r="Z1471" s="20" t="s">
        <v>5614</v>
      </c>
      <c r="AA1471" s="20" t="s">
        <v>5615</v>
      </c>
      <c r="AB1471" s="20" t="s">
        <v>336</v>
      </c>
      <c r="AC1471" s="20" t="s">
        <v>167</v>
      </c>
      <c r="AD1471" s="20" t="s">
        <v>56</v>
      </c>
      <c r="AE1471" s="20" t="s">
        <v>2574</v>
      </c>
      <c r="AF1471" t="e">
        <f>VLOOKUP(L1471,Contactos!B:B,1,0)</f>
        <v>#N/A</v>
      </c>
    </row>
    <row r="1472" spans="1:32" ht="51" x14ac:dyDescent="0.2">
      <c r="A1472" s="4">
        <f t="shared" si="67"/>
        <v>1470</v>
      </c>
      <c r="B1472" s="4" t="str">
        <f t="shared" si="68"/>
        <v>B010-00019339</v>
      </c>
      <c r="C1472" s="4" t="str">
        <f>IFERROR(VLOOKUP(F1472,Tablas!$A$1:$B$3,2,0),"")</f>
        <v>Boleta</v>
      </c>
      <c r="D1472" s="4" t="str">
        <f t="shared" si="69"/>
        <v>Ripley - CONTADO / CASH - PE 3062 RIPLEY Basado en Entregas 09-0007-00001025</v>
      </c>
      <c r="E1472" s="19">
        <v>45467</v>
      </c>
      <c r="F1472" s="20" t="s">
        <v>842</v>
      </c>
      <c r="G1472" s="20" t="s">
        <v>5616</v>
      </c>
      <c r="H1472" s="20" t="s">
        <v>44</v>
      </c>
      <c r="I1472" s="20" t="s">
        <v>45</v>
      </c>
      <c r="J1472" s="20" t="s">
        <v>5540</v>
      </c>
      <c r="K1472" s="20" t="s">
        <v>5541</v>
      </c>
      <c r="L1472" s="20" t="s">
        <v>5542</v>
      </c>
      <c r="M1472" s="20"/>
      <c r="N1472" s="21">
        <v>112.51</v>
      </c>
      <c r="O1472" s="21">
        <v>0</v>
      </c>
      <c r="P1472" s="20"/>
      <c r="Q1472" s="19">
        <v>45467</v>
      </c>
      <c r="R1472" s="20"/>
      <c r="S1472" s="19">
        <v>45467</v>
      </c>
      <c r="T1472" s="20" t="s">
        <v>49</v>
      </c>
      <c r="U1472" s="20">
        <v>985493</v>
      </c>
      <c r="V1472" s="20">
        <v>240001874</v>
      </c>
      <c r="W1472" s="20" t="s">
        <v>847</v>
      </c>
      <c r="X1472" s="20" t="s">
        <v>305</v>
      </c>
      <c r="Y1472" s="20" t="s">
        <v>52</v>
      </c>
      <c r="Z1472" s="20" t="s">
        <v>5617</v>
      </c>
      <c r="AA1472" s="20" t="s">
        <v>5544</v>
      </c>
      <c r="AB1472" s="20" t="s">
        <v>54</v>
      </c>
      <c r="AC1472" s="20" t="s">
        <v>167</v>
      </c>
      <c r="AD1472" s="20" t="s">
        <v>56</v>
      </c>
      <c r="AE1472" s="20" t="s">
        <v>2574</v>
      </c>
      <c r="AF1472" t="e">
        <f>VLOOKUP(L1472,Contactos!B:B,1,0)</f>
        <v>#N/A</v>
      </c>
    </row>
    <row r="1473" spans="1:32" ht="63.75" x14ac:dyDescent="0.2">
      <c r="A1473" s="4">
        <f t="shared" si="67"/>
        <v>1471</v>
      </c>
      <c r="B1473" s="4" t="str">
        <f t="shared" si="68"/>
        <v>B010-00019471</v>
      </c>
      <c r="C1473" s="4" t="str">
        <f>IFERROR(VLOOKUP(F1473,Tablas!$A$1:$B$3,2,0),"")</f>
        <v>Boleta</v>
      </c>
      <c r="D1473" s="4" t="str">
        <f t="shared" si="69"/>
        <v>Ripley - CONTADO / CASH - PE 3345 RIPLEY n.º 6704254501-A Basado en Entregas</v>
      </c>
      <c r="E1473" s="19">
        <v>45482</v>
      </c>
      <c r="F1473" s="20" t="s">
        <v>842</v>
      </c>
      <c r="G1473" s="20" t="s">
        <v>5618</v>
      </c>
      <c r="H1473" s="20" t="s">
        <v>44</v>
      </c>
      <c r="I1473" s="20" t="s">
        <v>45</v>
      </c>
      <c r="J1473" s="20" t="s">
        <v>5619</v>
      </c>
      <c r="K1473" s="20" t="s">
        <v>5620</v>
      </c>
      <c r="L1473" s="20" t="s">
        <v>5621</v>
      </c>
      <c r="M1473" s="20"/>
      <c r="N1473" s="21">
        <v>112.51</v>
      </c>
      <c r="O1473" s="21">
        <v>0</v>
      </c>
      <c r="P1473" s="20"/>
      <c r="Q1473" s="19">
        <v>45482</v>
      </c>
      <c r="R1473" s="20"/>
      <c r="S1473" s="19">
        <v>45482</v>
      </c>
      <c r="T1473" s="20" t="s">
        <v>49</v>
      </c>
      <c r="U1473" s="20">
        <v>992173</v>
      </c>
      <c r="V1473" s="20">
        <v>240002006</v>
      </c>
      <c r="W1473" s="20" t="s">
        <v>847</v>
      </c>
      <c r="X1473" s="20" t="s">
        <v>305</v>
      </c>
      <c r="Y1473" s="20" t="s">
        <v>52</v>
      </c>
      <c r="Z1473" s="20" t="s">
        <v>5622</v>
      </c>
      <c r="AA1473" s="20" t="s">
        <v>372</v>
      </c>
      <c r="AB1473" s="20" t="s">
        <v>54</v>
      </c>
      <c r="AC1473" s="20" t="s">
        <v>167</v>
      </c>
      <c r="AD1473" s="20" t="s">
        <v>56</v>
      </c>
      <c r="AE1473" s="20" t="s">
        <v>2574</v>
      </c>
      <c r="AF1473" t="e">
        <f>VLOOKUP(L1473,Contactos!B:B,1,0)</f>
        <v>#N/A</v>
      </c>
    </row>
    <row r="1474" spans="1:32" ht="63.75" x14ac:dyDescent="0.2">
      <c r="A1474" s="4">
        <f t="shared" si="67"/>
        <v>1472</v>
      </c>
      <c r="B1474" s="4" t="str">
        <f t="shared" si="68"/>
        <v>B010-00015348</v>
      </c>
      <c r="C1474" s="4" t="str">
        <f>IFERROR(VLOOKUP(F1474,Tablas!$A$1:$B$3,2,0),"")</f>
        <v>Boleta</v>
      </c>
      <c r="D1474" s="4" t="str">
        <f t="shared" si="69"/>
        <v>Falabella - CONTADO / CASH - 230002335 Basado en Entregas 09-0010-00055215.</v>
      </c>
      <c r="E1474" s="19">
        <v>45083</v>
      </c>
      <c r="F1474" s="20" t="s">
        <v>842</v>
      </c>
      <c r="G1474" s="20" t="s">
        <v>5623</v>
      </c>
      <c r="H1474" s="20" t="s">
        <v>44</v>
      </c>
      <c r="I1474" s="20" t="s">
        <v>45</v>
      </c>
      <c r="J1474" s="20" t="s">
        <v>3000</v>
      </c>
      <c r="K1474" s="20" t="s">
        <v>3001</v>
      </c>
      <c r="L1474" s="20" t="s">
        <v>3002</v>
      </c>
      <c r="M1474" s="20"/>
      <c r="N1474" s="21">
        <v>113.99</v>
      </c>
      <c r="O1474" s="21">
        <v>0</v>
      </c>
      <c r="P1474" s="20"/>
      <c r="Q1474" s="19">
        <v>45083</v>
      </c>
      <c r="R1474" s="20"/>
      <c r="S1474" s="19">
        <v>45083</v>
      </c>
      <c r="T1474" s="20" t="s">
        <v>49</v>
      </c>
      <c r="U1474" s="20">
        <v>802104</v>
      </c>
      <c r="V1474" s="20">
        <v>230001562</v>
      </c>
      <c r="W1474" s="20" t="s">
        <v>847</v>
      </c>
      <c r="X1474" s="20" t="s">
        <v>274</v>
      </c>
      <c r="Y1474" s="20" t="s">
        <v>52</v>
      </c>
      <c r="Z1474" s="20" t="s">
        <v>5624</v>
      </c>
      <c r="AA1474" s="20" t="s">
        <v>3004</v>
      </c>
      <c r="AB1474" s="20" t="s">
        <v>3005</v>
      </c>
      <c r="AC1474" s="20" t="s">
        <v>3005</v>
      </c>
      <c r="AD1474" s="20" t="s">
        <v>56</v>
      </c>
      <c r="AE1474" s="20" t="s">
        <v>1838</v>
      </c>
      <c r="AF1474" t="e">
        <f>VLOOKUP(L1474,Contactos!B:B,1,0)</f>
        <v>#N/A</v>
      </c>
    </row>
    <row r="1475" spans="1:32" ht="51" x14ac:dyDescent="0.2">
      <c r="A1475" s="4">
        <f t="shared" si="67"/>
        <v>1473</v>
      </c>
      <c r="B1475" s="4" t="str">
        <f t="shared" si="68"/>
        <v>B010-00018893</v>
      </c>
      <c r="C1475" s="4" t="str">
        <f>IFERROR(VLOOKUP(F1475,Tablas!$A$1:$B$3,2,0),"")</f>
        <v>Boleta</v>
      </c>
      <c r="D1475" s="4" t="str">
        <f t="shared" si="69"/>
        <v>Ripley - CONTADO / CASH - PE 2423 RIPLEY Basado en Entregas 09-0007-00000453</v>
      </c>
      <c r="E1475" s="19">
        <v>45432</v>
      </c>
      <c r="F1475" s="20" t="s">
        <v>842</v>
      </c>
      <c r="G1475" s="20" t="s">
        <v>5625</v>
      </c>
      <c r="H1475" s="20" t="s">
        <v>44</v>
      </c>
      <c r="I1475" s="20" t="s">
        <v>45</v>
      </c>
      <c r="J1475" s="20" t="s">
        <v>5626</v>
      </c>
      <c r="K1475" s="20" t="s">
        <v>5627</v>
      </c>
      <c r="L1475" s="20" t="s">
        <v>5628</v>
      </c>
      <c r="M1475" s="20"/>
      <c r="N1475" s="21">
        <v>115</v>
      </c>
      <c r="O1475" s="21">
        <v>0</v>
      </c>
      <c r="P1475" s="20"/>
      <c r="Q1475" s="19">
        <v>45432</v>
      </c>
      <c r="R1475" s="20"/>
      <c r="S1475" s="19">
        <v>45432</v>
      </c>
      <c r="T1475" s="20" t="s">
        <v>49</v>
      </c>
      <c r="U1475" s="20">
        <v>967022</v>
      </c>
      <c r="V1475" s="20">
        <v>240001371</v>
      </c>
      <c r="W1475" s="20" t="s">
        <v>847</v>
      </c>
      <c r="X1475" s="20" t="s">
        <v>274</v>
      </c>
      <c r="Y1475" s="20" t="s">
        <v>52</v>
      </c>
      <c r="Z1475" s="20" t="s">
        <v>5629</v>
      </c>
      <c r="AA1475" s="20" t="s">
        <v>5630</v>
      </c>
      <c r="AB1475" s="20" t="s">
        <v>1413</v>
      </c>
      <c r="AC1475" s="20" t="s">
        <v>167</v>
      </c>
      <c r="AD1475" s="20" t="s">
        <v>56</v>
      </c>
      <c r="AE1475" s="20" t="s">
        <v>2574</v>
      </c>
      <c r="AF1475" t="e">
        <f>VLOOKUP(L1475,Contactos!B:B,1,0)</f>
        <v>#N/A</v>
      </c>
    </row>
    <row r="1476" spans="1:32" ht="25.5" x14ac:dyDescent="0.2">
      <c r="A1476" s="4">
        <f t="shared" ref="A1476:A1539" si="70">ROW()-2</f>
        <v>1474</v>
      </c>
      <c r="B1476" s="4" t="str">
        <f t="shared" ref="B1476:B1539" si="71">MID(G1476,4,20)</f>
        <v/>
      </c>
      <c r="C1476" s="4" t="str">
        <f>IFERROR(VLOOKUP(F1476,Tablas!$A$1:$B$3,2,0),"")</f>
        <v/>
      </c>
      <c r="D1476" s="4" t="str">
        <f t="shared" ref="D1476:D1539" si="72">CONCATENATE(AE1476," - ",T1476," - ",Z1476)</f>
        <v xml:space="preserve"> - CONTADO ADELANTADO / CASH IN ADVANCE - Dif. en cambio</v>
      </c>
      <c r="E1476" s="19">
        <v>45382</v>
      </c>
      <c r="F1476" s="20" t="s">
        <v>27</v>
      </c>
      <c r="G1476" s="20"/>
      <c r="H1476" s="20" t="s">
        <v>80</v>
      </c>
      <c r="I1476" s="20" t="s">
        <v>81</v>
      </c>
      <c r="J1476" s="20" t="s">
        <v>204</v>
      </c>
      <c r="K1476" s="20" t="s">
        <v>204</v>
      </c>
      <c r="L1476" s="20" t="s">
        <v>205</v>
      </c>
      <c r="M1476" s="20"/>
      <c r="N1476" s="21">
        <v>115.13</v>
      </c>
      <c r="O1476" s="21">
        <v>0</v>
      </c>
      <c r="P1476" s="20"/>
      <c r="Q1476" s="19">
        <v>45382</v>
      </c>
      <c r="R1476" s="20"/>
      <c r="S1476" s="20"/>
      <c r="T1476" s="20" t="s">
        <v>70</v>
      </c>
      <c r="U1476" s="20">
        <v>974275</v>
      </c>
      <c r="V1476" s="20">
        <v>240013720</v>
      </c>
      <c r="W1476" s="20" t="s">
        <v>50</v>
      </c>
      <c r="X1476" s="20" t="s">
        <v>841</v>
      </c>
      <c r="Y1476" s="20" t="s">
        <v>37</v>
      </c>
      <c r="Z1476" s="20" t="s">
        <v>63</v>
      </c>
      <c r="AA1476" s="20" t="s">
        <v>209</v>
      </c>
      <c r="AB1476" s="20"/>
      <c r="AC1476" s="20"/>
      <c r="AD1476" s="20" t="s">
        <v>210</v>
      </c>
      <c r="AE1476" s="20"/>
      <c r="AF1476" t="str">
        <f>VLOOKUP(L1476,Contactos!B:B,1,0)</f>
        <v>BEIJING YI LONG XIANG TECHNOLOGY CO.LTD</v>
      </c>
    </row>
    <row r="1477" spans="1:32" ht="25.5" x14ac:dyDescent="0.2">
      <c r="A1477" s="4">
        <f t="shared" si="70"/>
        <v>1475</v>
      </c>
      <c r="B1477" s="4" t="str">
        <f t="shared" si="71"/>
        <v/>
      </c>
      <c r="C1477" s="4" t="str">
        <f>IFERROR(VLOOKUP(F1477,Tablas!$A$1:$B$3,2,0),"")</f>
        <v/>
      </c>
      <c r="D1477" s="4" t="str">
        <f t="shared" si="72"/>
        <v xml:space="preserve"> - CONTADO ADELANTADO / CASH IN ADVANCE - Dif. en cambio</v>
      </c>
      <c r="E1477" s="19">
        <v>45382</v>
      </c>
      <c r="F1477" s="20" t="s">
        <v>27</v>
      </c>
      <c r="G1477" s="20"/>
      <c r="H1477" s="20" t="s">
        <v>29</v>
      </c>
      <c r="I1477" s="20" t="s">
        <v>30</v>
      </c>
      <c r="J1477" s="20" t="s">
        <v>214</v>
      </c>
      <c r="K1477" s="20" t="s">
        <v>214</v>
      </c>
      <c r="L1477" s="20" t="s">
        <v>215</v>
      </c>
      <c r="M1477" s="20" t="s">
        <v>33</v>
      </c>
      <c r="N1477" s="21">
        <v>115.52</v>
      </c>
      <c r="O1477" s="21">
        <v>0</v>
      </c>
      <c r="P1477" s="20"/>
      <c r="Q1477" s="19">
        <v>45382</v>
      </c>
      <c r="R1477" s="20"/>
      <c r="S1477" s="20"/>
      <c r="T1477" s="20" t="s">
        <v>70</v>
      </c>
      <c r="U1477" s="20">
        <v>974250</v>
      </c>
      <c r="V1477" s="20">
        <v>240013695</v>
      </c>
      <c r="W1477" s="20" t="s">
        <v>50</v>
      </c>
      <c r="X1477" s="20" t="s">
        <v>841</v>
      </c>
      <c r="Y1477" s="20" t="s">
        <v>37</v>
      </c>
      <c r="Z1477" s="20" t="s">
        <v>63</v>
      </c>
      <c r="AA1477" s="20" t="s">
        <v>217</v>
      </c>
      <c r="AB1477" s="20"/>
      <c r="AC1477" s="20" t="s">
        <v>66</v>
      </c>
      <c r="AD1477" s="20" t="s">
        <v>218</v>
      </c>
      <c r="AE1477" s="20"/>
      <c r="AF1477" t="str">
        <f>VLOOKUP(L1477,Contactos!B:B,1,0)</f>
        <v>ANICHEM PHARMACY</v>
      </c>
    </row>
    <row r="1478" spans="1:32" ht="63.75" x14ac:dyDescent="0.2">
      <c r="A1478" s="4">
        <f t="shared" si="70"/>
        <v>1476</v>
      </c>
      <c r="B1478" s="4" t="str">
        <f t="shared" si="71"/>
        <v>B010-00020357</v>
      </c>
      <c r="C1478" s="4" t="str">
        <f>IFERROR(VLOOKUP(F1478,Tablas!$A$1:$B$3,2,0),"")</f>
        <v>Boleta</v>
      </c>
      <c r="D1478" s="4" t="str">
        <f t="shared" si="72"/>
        <v>Falabella - CONTADO / CASH - PE 4733 FALABELLA No 2572701950 Basado en Entregas</v>
      </c>
      <c r="E1478" s="19">
        <v>45545</v>
      </c>
      <c r="F1478" s="20" t="s">
        <v>842</v>
      </c>
      <c r="G1478" s="20" t="s">
        <v>5631</v>
      </c>
      <c r="H1478" s="20" t="s">
        <v>44</v>
      </c>
      <c r="I1478" s="20" t="s">
        <v>45</v>
      </c>
      <c r="J1478" s="20" t="s">
        <v>5632</v>
      </c>
      <c r="K1478" s="20" t="s">
        <v>5633</v>
      </c>
      <c r="L1478" s="20" t="s">
        <v>5634</v>
      </c>
      <c r="M1478" s="20"/>
      <c r="N1478" s="21">
        <v>115.9</v>
      </c>
      <c r="O1478" s="21">
        <v>0</v>
      </c>
      <c r="P1478" s="20"/>
      <c r="Q1478" s="19">
        <v>45545</v>
      </c>
      <c r="R1478" s="20"/>
      <c r="S1478" s="19">
        <v>45545</v>
      </c>
      <c r="T1478" s="20" t="s">
        <v>49</v>
      </c>
      <c r="U1478" s="20">
        <v>1021972</v>
      </c>
      <c r="V1478" s="20">
        <v>240002894</v>
      </c>
      <c r="W1478" s="20" t="s">
        <v>847</v>
      </c>
      <c r="X1478" s="20" t="s">
        <v>305</v>
      </c>
      <c r="Y1478" s="20" t="s">
        <v>52</v>
      </c>
      <c r="Z1478" s="20" t="s">
        <v>5635</v>
      </c>
      <c r="AA1478" s="20" t="s">
        <v>372</v>
      </c>
      <c r="AB1478" s="20" t="s">
        <v>54</v>
      </c>
      <c r="AC1478" s="20" t="s">
        <v>167</v>
      </c>
      <c r="AD1478" s="20" t="s">
        <v>56</v>
      </c>
      <c r="AE1478" s="20" t="s">
        <v>1838</v>
      </c>
      <c r="AF1478" t="e">
        <f>VLOOKUP(L1478,Contactos!B:B,1,0)</f>
        <v>#N/A</v>
      </c>
    </row>
    <row r="1479" spans="1:32" ht="63.75" x14ac:dyDescent="0.2">
      <c r="A1479" s="4">
        <f t="shared" si="70"/>
        <v>1477</v>
      </c>
      <c r="B1479" s="4" t="str">
        <f t="shared" si="71"/>
        <v>B010-00018623</v>
      </c>
      <c r="C1479" s="4" t="str">
        <f>IFERROR(VLOOKUP(F1479,Tablas!$A$1:$B$3,2,0),"")</f>
        <v>Boleta</v>
      </c>
      <c r="D1479" s="4" t="str">
        <f t="shared" si="72"/>
        <v>Falabella - CONTADO / CASH - PE 1988 FALABELLA Basado en Entregas 09-0007-00000</v>
      </c>
      <c r="E1479" s="19">
        <v>45408</v>
      </c>
      <c r="F1479" s="20" t="s">
        <v>842</v>
      </c>
      <c r="G1479" s="20" t="s">
        <v>5636</v>
      </c>
      <c r="H1479" s="20" t="s">
        <v>44</v>
      </c>
      <c r="I1479" s="20" t="s">
        <v>45</v>
      </c>
      <c r="J1479" s="20" t="s">
        <v>5637</v>
      </c>
      <c r="K1479" s="20" t="s">
        <v>5638</v>
      </c>
      <c r="L1479" s="20" t="s">
        <v>5639</v>
      </c>
      <c r="M1479" s="20"/>
      <c r="N1479" s="21">
        <v>116.1</v>
      </c>
      <c r="O1479" s="21">
        <v>0</v>
      </c>
      <c r="P1479" s="20"/>
      <c r="Q1479" s="19">
        <v>45408</v>
      </c>
      <c r="R1479" s="20"/>
      <c r="S1479" s="19">
        <v>45408</v>
      </c>
      <c r="T1479" s="20" t="s">
        <v>49</v>
      </c>
      <c r="U1479" s="20">
        <v>955034</v>
      </c>
      <c r="V1479" s="20">
        <v>240001099</v>
      </c>
      <c r="W1479" s="20" t="s">
        <v>847</v>
      </c>
      <c r="X1479" s="20" t="s">
        <v>274</v>
      </c>
      <c r="Y1479" s="20" t="s">
        <v>52</v>
      </c>
      <c r="Z1479" s="20" t="s">
        <v>5640</v>
      </c>
      <c r="AA1479" s="20" t="s">
        <v>5641</v>
      </c>
      <c r="AB1479" s="20" t="s">
        <v>2446</v>
      </c>
      <c r="AC1479" s="20" t="s">
        <v>167</v>
      </c>
      <c r="AD1479" s="20" t="s">
        <v>56</v>
      </c>
      <c r="AE1479" s="20" t="s">
        <v>1838</v>
      </c>
      <c r="AF1479" t="e">
        <f>VLOOKUP(L1479,Contactos!B:B,1,0)</f>
        <v>#N/A</v>
      </c>
    </row>
    <row r="1480" spans="1:32" ht="63.75" x14ac:dyDescent="0.2">
      <c r="A1480" s="4">
        <f t="shared" si="70"/>
        <v>1478</v>
      </c>
      <c r="B1480" s="4" t="str">
        <f t="shared" si="71"/>
        <v>B010-00019848</v>
      </c>
      <c r="C1480" s="4" t="str">
        <f>IFERROR(VLOOKUP(F1480,Tablas!$A$1:$B$3,2,0),"")</f>
        <v>Boleta</v>
      </c>
      <c r="D1480" s="4" t="str">
        <f t="shared" si="72"/>
        <v>Falabella - CONTADO / CASH - PE 3865 FALABELLA No 2539223571 Basado en Entregas</v>
      </c>
      <c r="E1480" s="19">
        <v>45506</v>
      </c>
      <c r="F1480" s="20" t="s">
        <v>842</v>
      </c>
      <c r="G1480" s="20" t="s">
        <v>5642</v>
      </c>
      <c r="H1480" s="20" t="s">
        <v>44</v>
      </c>
      <c r="I1480" s="20" t="s">
        <v>45</v>
      </c>
      <c r="J1480" s="20" t="s">
        <v>5643</v>
      </c>
      <c r="K1480" s="20" t="s">
        <v>5644</v>
      </c>
      <c r="L1480" s="20" t="s">
        <v>5645</v>
      </c>
      <c r="M1480" s="20"/>
      <c r="N1480" s="21">
        <v>116.1</v>
      </c>
      <c r="O1480" s="21">
        <v>0</v>
      </c>
      <c r="P1480" s="20"/>
      <c r="Q1480" s="19">
        <v>45506</v>
      </c>
      <c r="R1480" s="20"/>
      <c r="S1480" s="19">
        <v>45506</v>
      </c>
      <c r="T1480" s="20" t="s">
        <v>49</v>
      </c>
      <c r="U1480" s="20">
        <v>1003235</v>
      </c>
      <c r="V1480" s="20">
        <v>240002384</v>
      </c>
      <c r="W1480" s="20" t="s">
        <v>847</v>
      </c>
      <c r="X1480" s="20" t="s">
        <v>274</v>
      </c>
      <c r="Y1480" s="20" t="s">
        <v>4407</v>
      </c>
      <c r="Z1480" s="20" t="s">
        <v>5646</v>
      </c>
      <c r="AA1480" s="20" t="s">
        <v>372</v>
      </c>
      <c r="AB1480" s="20" t="s">
        <v>54</v>
      </c>
      <c r="AC1480" s="20" t="s">
        <v>167</v>
      </c>
      <c r="AD1480" s="20" t="s">
        <v>56</v>
      </c>
      <c r="AE1480" s="20" t="s">
        <v>1838</v>
      </c>
      <c r="AF1480" t="e">
        <f>VLOOKUP(L1480,Contactos!B:B,1,0)</f>
        <v>#N/A</v>
      </c>
    </row>
    <row r="1481" spans="1:32" ht="63.75" x14ac:dyDescent="0.2">
      <c r="A1481" s="4">
        <f t="shared" si="70"/>
        <v>1479</v>
      </c>
      <c r="B1481" s="4" t="str">
        <f t="shared" si="71"/>
        <v>B010-00016207</v>
      </c>
      <c r="C1481" s="4" t="str">
        <f>IFERROR(VLOOKUP(F1481,Tablas!$A$1:$B$3,2,0),"")</f>
        <v>Boleta</v>
      </c>
      <c r="D1481" s="4" t="str">
        <f t="shared" si="72"/>
        <v>Falabella - CONTADO / CASH - 230003866 Basado en Entregas 09-0010-00056621.</v>
      </c>
      <c r="E1481" s="19">
        <v>45173</v>
      </c>
      <c r="F1481" s="20" t="s">
        <v>842</v>
      </c>
      <c r="G1481" s="20" t="s">
        <v>5647</v>
      </c>
      <c r="H1481" s="20" t="s">
        <v>44</v>
      </c>
      <c r="I1481" s="20" t="s">
        <v>45</v>
      </c>
      <c r="J1481" s="20" t="s">
        <v>5648</v>
      </c>
      <c r="K1481" s="20" t="s">
        <v>5649</v>
      </c>
      <c r="L1481" s="20" t="s">
        <v>5650</v>
      </c>
      <c r="M1481" s="20"/>
      <c r="N1481" s="21">
        <v>116.1</v>
      </c>
      <c r="O1481" s="21">
        <v>0</v>
      </c>
      <c r="P1481" s="20"/>
      <c r="Q1481" s="19">
        <v>45173</v>
      </c>
      <c r="R1481" s="20"/>
      <c r="S1481" s="19">
        <v>45173</v>
      </c>
      <c r="T1481" s="20" t="s">
        <v>49</v>
      </c>
      <c r="U1481" s="20">
        <v>844385</v>
      </c>
      <c r="V1481" s="20">
        <v>230002474</v>
      </c>
      <c r="W1481" s="20" t="s">
        <v>847</v>
      </c>
      <c r="X1481" s="20" t="s">
        <v>274</v>
      </c>
      <c r="Y1481" s="20" t="s">
        <v>52</v>
      </c>
      <c r="Z1481" s="20" t="s">
        <v>5651</v>
      </c>
      <c r="AA1481" s="20" t="s">
        <v>5652</v>
      </c>
      <c r="AB1481" s="20" t="s">
        <v>336</v>
      </c>
      <c r="AC1481" s="20" t="s">
        <v>167</v>
      </c>
      <c r="AD1481" s="20" t="s">
        <v>56</v>
      </c>
      <c r="AE1481" s="20" t="s">
        <v>1838</v>
      </c>
      <c r="AF1481" t="e">
        <f>VLOOKUP(L1481,Contactos!B:B,1,0)</f>
        <v>#N/A</v>
      </c>
    </row>
    <row r="1482" spans="1:32" ht="63.75" x14ac:dyDescent="0.2">
      <c r="A1482" s="4">
        <f t="shared" si="70"/>
        <v>1480</v>
      </c>
      <c r="B1482" s="4" t="str">
        <f t="shared" si="71"/>
        <v>B010-00016696</v>
      </c>
      <c r="C1482" s="4" t="str">
        <f>IFERROR(VLOOKUP(F1482,Tablas!$A$1:$B$3,2,0),"")</f>
        <v>Boleta</v>
      </c>
      <c r="D1482" s="4" t="str">
        <f t="shared" si="72"/>
        <v>Falabella - CONTADO / CASH - 230004678 Basado en Entregas 09-0010-00057315.</v>
      </c>
      <c r="E1482" s="19">
        <v>45239</v>
      </c>
      <c r="F1482" s="20" t="s">
        <v>842</v>
      </c>
      <c r="G1482" s="20" t="s">
        <v>5653</v>
      </c>
      <c r="H1482" s="20" t="s">
        <v>44</v>
      </c>
      <c r="I1482" s="20" t="s">
        <v>45</v>
      </c>
      <c r="J1482" s="20" t="s">
        <v>5423</v>
      </c>
      <c r="K1482" s="20" t="s">
        <v>5424</v>
      </c>
      <c r="L1482" s="20" t="s">
        <v>5425</v>
      </c>
      <c r="M1482" s="20"/>
      <c r="N1482" s="21">
        <v>116.1</v>
      </c>
      <c r="O1482" s="21">
        <v>0</v>
      </c>
      <c r="P1482" s="20"/>
      <c r="Q1482" s="19">
        <v>45239</v>
      </c>
      <c r="R1482" s="20"/>
      <c r="S1482" s="19">
        <v>45239</v>
      </c>
      <c r="T1482" s="20" t="s">
        <v>49</v>
      </c>
      <c r="U1482" s="20">
        <v>871793</v>
      </c>
      <c r="V1482" s="20">
        <v>230003009</v>
      </c>
      <c r="W1482" s="20" t="s">
        <v>847</v>
      </c>
      <c r="X1482" s="20" t="s">
        <v>274</v>
      </c>
      <c r="Y1482" s="20" t="s">
        <v>52</v>
      </c>
      <c r="Z1482" s="20" t="s">
        <v>5654</v>
      </c>
      <c r="AA1482" s="20" t="s">
        <v>5427</v>
      </c>
      <c r="AB1482" s="20" t="s">
        <v>328</v>
      </c>
      <c r="AC1482" s="20" t="s">
        <v>167</v>
      </c>
      <c r="AD1482" s="20" t="s">
        <v>56</v>
      </c>
      <c r="AE1482" s="20" t="s">
        <v>1838</v>
      </c>
      <c r="AF1482" t="e">
        <f>VLOOKUP(L1482,Contactos!B:B,1,0)</f>
        <v>#N/A</v>
      </c>
    </row>
    <row r="1483" spans="1:32" ht="63.75" x14ac:dyDescent="0.2">
      <c r="A1483" s="4">
        <f t="shared" si="70"/>
        <v>1481</v>
      </c>
      <c r="B1483" s="4" t="str">
        <f t="shared" si="71"/>
        <v>B010-00019016</v>
      </c>
      <c r="C1483" s="4" t="str">
        <f>IFERROR(VLOOKUP(F1483,Tablas!$A$1:$B$3,2,0),"")</f>
        <v>Boleta</v>
      </c>
      <c r="D1483" s="4" t="str">
        <f t="shared" si="72"/>
        <v>Falabella - CONTADO / CASH - PE 2603 FALABELLA Basado en Entregas 09-0007-00000</v>
      </c>
      <c r="E1483" s="19">
        <v>45440</v>
      </c>
      <c r="F1483" s="20" t="s">
        <v>842</v>
      </c>
      <c r="G1483" s="20" t="s">
        <v>5655</v>
      </c>
      <c r="H1483" s="20" t="s">
        <v>44</v>
      </c>
      <c r="I1483" s="20" t="s">
        <v>45</v>
      </c>
      <c r="J1483" s="20" t="s">
        <v>5656</v>
      </c>
      <c r="K1483" s="20" t="s">
        <v>5657</v>
      </c>
      <c r="L1483" s="20" t="s">
        <v>5658</v>
      </c>
      <c r="M1483" s="20"/>
      <c r="N1483" s="21">
        <v>116.1</v>
      </c>
      <c r="O1483" s="21">
        <v>0</v>
      </c>
      <c r="P1483" s="20"/>
      <c r="Q1483" s="19">
        <v>45440</v>
      </c>
      <c r="R1483" s="20"/>
      <c r="S1483" s="19">
        <v>45440</v>
      </c>
      <c r="T1483" s="20" t="s">
        <v>49</v>
      </c>
      <c r="U1483" s="20">
        <v>971157</v>
      </c>
      <c r="V1483" s="20">
        <v>240001548</v>
      </c>
      <c r="W1483" s="20" t="s">
        <v>847</v>
      </c>
      <c r="X1483" s="20" t="s">
        <v>274</v>
      </c>
      <c r="Y1483" s="20" t="s">
        <v>52</v>
      </c>
      <c r="Z1483" s="20" t="s">
        <v>5659</v>
      </c>
      <c r="AA1483" s="20" t="s">
        <v>5660</v>
      </c>
      <c r="AB1483" s="20" t="s">
        <v>248</v>
      </c>
      <c r="AC1483" s="20" t="s">
        <v>248</v>
      </c>
      <c r="AD1483" s="20" t="s">
        <v>56</v>
      </c>
      <c r="AE1483" s="20" t="s">
        <v>1838</v>
      </c>
      <c r="AF1483" t="e">
        <f>VLOOKUP(L1483,Contactos!B:B,1,0)</f>
        <v>#N/A</v>
      </c>
    </row>
    <row r="1484" spans="1:32" ht="63.75" x14ac:dyDescent="0.2">
      <c r="A1484" s="4">
        <f t="shared" si="70"/>
        <v>1482</v>
      </c>
      <c r="B1484" s="4" t="str">
        <f t="shared" si="71"/>
        <v>B010-00019270</v>
      </c>
      <c r="C1484" s="4" t="str">
        <f>IFERROR(VLOOKUP(F1484,Tablas!$A$1:$B$3,2,0),"")</f>
        <v>Boleta</v>
      </c>
      <c r="D1484" s="4" t="str">
        <f t="shared" si="72"/>
        <v>Falabella - CONTADO / CASH - PE 2920 FALABELLA Basado en Entregas 09-0007-00000</v>
      </c>
      <c r="E1484" s="19">
        <v>45457</v>
      </c>
      <c r="F1484" s="20" t="s">
        <v>842</v>
      </c>
      <c r="G1484" s="20" t="s">
        <v>5661</v>
      </c>
      <c r="H1484" s="20" t="s">
        <v>44</v>
      </c>
      <c r="I1484" s="20" t="s">
        <v>45</v>
      </c>
      <c r="J1484" s="20" t="s">
        <v>5662</v>
      </c>
      <c r="K1484" s="20" t="s">
        <v>5663</v>
      </c>
      <c r="L1484" s="20" t="s">
        <v>5664</v>
      </c>
      <c r="M1484" s="20"/>
      <c r="N1484" s="21">
        <v>116.1</v>
      </c>
      <c r="O1484" s="21">
        <v>0</v>
      </c>
      <c r="P1484" s="20"/>
      <c r="Q1484" s="19">
        <v>45457</v>
      </c>
      <c r="R1484" s="20"/>
      <c r="S1484" s="19">
        <v>45457</v>
      </c>
      <c r="T1484" s="20" t="s">
        <v>49</v>
      </c>
      <c r="U1484" s="20">
        <v>981587</v>
      </c>
      <c r="V1484" s="20">
        <v>240001805</v>
      </c>
      <c r="W1484" s="20" t="s">
        <v>847</v>
      </c>
      <c r="X1484" s="20" t="s">
        <v>274</v>
      </c>
      <c r="Y1484" s="20" t="s">
        <v>52</v>
      </c>
      <c r="Z1484" s="20" t="s">
        <v>5665</v>
      </c>
      <c r="AA1484" s="20" t="s">
        <v>5666</v>
      </c>
      <c r="AB1484" s="20" t="s">
        <v>2671</v>
      </c>
      <c r="AC1484" s="20" t="s">
        <v>2671</v>
      </c>
      <c r="AD1484" s="20" t="s">
        <v>56</v>
      </c>
      <c r="AE1484" s="20" t="s">
        <v>1838</v>
      </c>
      <c r="AF1484" t="e">
        <f>VLOOKUP(L1484,Contactos!B:B,1,0)</f>
        <v>#N/A</v>
      </c>
    </row>
    <row r="1485" spans="1:32" ht="63.75" x14ac:dyDescent="0.2">
      <c r="A1485" s="4">
        <f t="shared" si="70"/>
        <v>1483</v>
      </c>
      <c r="B1485" s="4" t="str">
        <f t="shared" si="71"/>
        <v>B010-00016987</v>
      </c>
      <c r="C1485" s="4" t="str">
        <f>IFERROR(VLOOKUP(F1485,Tablas!$A$1:$B$3,2,0),"")</f>
        <v>Boleta</v>
      </c>
      <c r="D1485" s="4" t="str">
        <f t="shared" si="72"/>
        <v>Falabella - CONTADO / CASH - PE 5206 FALABELLA Basado en Entregas 09-0010-00057</v>
      </c>
      <c r="E1485" s="19">
        <v>45271</v>
      </c>
      <c r="F1485" s="20" t="s">
        <v>842</v>
      </c>
      <c r="G1485" s="20" t="s">
        <v>5667</v>
      </c>
      <c r="H1485" s="20" t="s">
        <v>44</v>
      </c>
      <c r="I1485" s="20" t="s">
        <v>45</v>
      </c>
      <c r="J1485" s="20" t="s">
        <v>5668</v>
      </c>
      <c r="K1485" s="20" t="s">
        <v>5669</v>
      </c>
      <c r="L1485" s="20" t="s">
        <v>5670</v>
      </c>
      <c r="M1485" s="20"/>
      <c r="N1485" s="21">
        <v>116.1</v>
      </c>
      <c r="O1485" s="21">
        <v>0</v>
      </c>
      <c r="P1485" s="20"/>
      <c r="Q1485" s="19">
        <v>45271</v>
      </c>
      <c r="R1485" s="20"/>
      <c r="S1485" s="19">
        <v>45271</v>
      </c>
      <c r="T1485" s="20" t="s">
        <v>49</v>
      </c>
      <c r="U1485" s="20">
        <v>886610</v>
      </c>
      <c r="V1485" s="20">
        <v>230003301</v>
      </c>
      <c r="W1485" s="20" t="s">
        <v>847</v>
      </c>
      <c r="X1485" s="20" t="s">
        <v>274</v>
      </c>
      <c r="Y1485" s="20" t="s">
        <v>52</v>
      </c>
      <c r="Z1485" s="20" t="s">
        <v>5671</v>
      </c>
      <c r="AA1485" s="20" t="s">
        <v>5672</v>
      </c>
      <c r="AB1485" s="20" t="s">
        <v>337</v>
      </c>
      <c r="AC1485" s="20" t="s">
        <v>337</v>
      </c>
      <c r="AD1485" s="20" t="s">
        <v>56</v>
      </c>
      <c r="AE1485" s="20" t="s">
        <v>1838</v>
      </c>
      <c r="AF1485" t="e">
        <f>VLOOKUP(L1485,Contactos!B:B,1,0)</f>
        <v>#N/A</v>
      </c>
    </row>
    <row r="1486" spans="1:32" ht="63.75" x14ac:dyDescent="0.2">
      <c r="A1486" s="4">
        <f t="shared" si="70"/>
        <v>1484</v>
      </c>
      <c r="B1486" s="4" t="str">
        <f t="shared" si="71"/>
        <v>B010-00018217</v>
      </c>
      <c r="C1486" s="4" t="str">
        <f>IFERROR(VLOOKUP(F1486,Tablas!$A$1:$B$3,2,0),"")</f>
        <v>Boleta</v>
      </c>
      <c r="D1486" s="4" t="str">
        <f t="shared" si="72"/>
        <v>Falabella - CONTADO / CASH - PE 1257 FALABELLA Basado en Entregas 09-0010-00059</v>
      </c>
      <c r="E1486" s="19">
        <v>45369</v>
      </c>
      <c r="F1486" s="20" t="s">
        <v>842</v>
      </c>
      <c r="G1486" s="20" t="s">
        <v>5673</v>
      </c>
      <c r="H1486" s="20" t="s">
        <v>44</v>
      </c>
      <c r="I1486" s="20" t="s">
        <v>45</v>
      </c>
      <c r="J1486" s="20" t="s">
        <v>5668</v>
      </c>
      <c r="K1486" s="20" t="s">
        <v>5669</v>
      </c>
      <c r="L1486" s="20" t="s">
        <v>5670</v>
      </c>
      <c r="M1486" s="20"/>
      <c r="N1486" s="21">
        <v>116.1</v>
      </c>
      <c r="O1486" s="21">
        <v>0</v>
      </c>
      <c r="P1486" s="20"/>
      <c r="Q1486" s="19">
        <v>45369</v>
      </c>
      <c r="R1486" s="20"/>
      <c r="S1486" s="19">
        <v>45369</v>
      </c>
      <c r="T1486" s="20" t="s">
        <v>49</v>
      </c>
      <c r="U1486" s="20">
        <v>934360</v>
      </c>
      <c r="V1486" s="20">
        <v>240000692</v>
      </c>
      <c r="W1486" s="20" t="s">
        <v>847</v>
      </c>
      <c r="X1486" s="20" t="s">
        <v>274</v>
      </c>
      <c r="Y1486" s="20" t="s">
        <v>52</v>
      </c>
      <c r="Z1486" s="20" t="s">
        <v>5674</v>
      </c>
      <c r="AA1486" s="20" t="s">
        <v>5672</v>
      </c>
      <c r="AB1486" s="20" t="s">
        <v>337</v>
      </c>
      <c r="AC1486" s="20" t="s">
        <v>337</v>
      </c>
      <c r="AD1486" s="20" t="s">
        <v>56</v>
      </c>
      <c r="AE1486" s="20" t="s">
        <v>1838</v>
      </c>
      <c r="AF1486" t="e">
        <f>VLOOKUP(L1486,Contactos!B:B,1,0)</f>
        <v>#N/A</v>
      </c>
    </row>
    <row r="1487" spans="1:32" ht="63.75" x14ac:dyDescent="0.2">
      <c r="A1487" s="4">
        <f t="shared" si="70"/>
        <v>1485</v>
      </c>
      <c r="B1487" s="4" t="str">
        <f t="shared" si="71"/>
        <v>B010-00016258</v>
      </c>
      <c r="C1487" s="4" t="str">
        <f>IFERROR(VLOOKUP(F1487,Tablas!$A$1:$B$3,2,0),"")</f>
        <v>Boleta</v>
      </c>
      <c r="D1487" s="4" t="str">
        <f t="shared" si="72"/>
        <v>Falabella - CONTADO / CASH - 230003960 Basado en Entregas 09-0010-00056707.</v>
      </c>
      <c r="E1487" s="19">
        <v>45181</v>
      </c>
      <c r="F1487" s="20" t="s">
        <v>842</v>
      </c>
      <c r="G1487" s="20" t="s">
        <v>5675</v>
      </c>
      <c r="H1487" s="20" t="s">
        <v>44</v>
      </c>
      <c r="I1487" s="20" t="s">
        <v>45</v>
      </c>
      <c r="J1487" s="20" t="s">
        <v>5676</v>
      </c>
      <c r="K1487" s="20" t="s">
        <v>5677</v>
      </c>
      <c r="L1487" s="20" t="s">
        <v>5678</v>
      </c>
      <c r="M1487" s="20"/>
      <c r="N1487" s="21">
        <v>116.1</v>
      </c>
      <c r="O1487" s="21">
        <v>0</v>
      </c>
      <c r="P1487" s="20"/>
      <c r="Q1487" s="19">
        <v>45181</v>
      </c>
      <c r="R1487" s="20"/>
      <c r="S1487" s="19">
        <v>45181</v>
      </c>
      <c r="T1487" s="20" t="s">
        <v>49</v>
      </c>
      <c r="U1487" s="20">
        <v>847439</v>
      </c>
      <c r="V1487" s="20">
        <v>230002525</v>
      </c>
      <c r="W1487" s="20" t="s">
        <v>847</v>
      </c>
      <c r="X1487" s="20" t="s">
        <v>274</v>
      </c>
      <c r="Y1487" s="20" t="s">
        <v>52</v>
      </c>
      <c r="Z1487" s="20" t="s">
        <v>5679</v>
      </c>
      <c r="AA1487" s="20" t="s">
        <v>5680</v>
      </c>
      <c r="AB1487" s="20" t="s">
        <v>544</v>
      </c>
      <c r="AC1487" s="20" t="s">
        <v>167</v>
      </c>
      <c r="AD1487" s="20" t="s">
        <v>56</v>
      </c>
      <c r="AE1487" s="20" t="s">
        <v>1838</v>
      </c>
      <c r="AF1487" t="e">
        <f>VLOOKUP(L1487,Contactos!B:B,1,0)</f>
        <v>#N/A</v>
      </c>
    </row>
    <row r="1488" spans="1:32" ht="63.75" x14ac:dyDescent="0.2">
      <c r="A1488" s="4">
        <f t="shared" si="70"/>
        <v>1486</v>
      </c>
      <c r="B1488" s="4" t="str">
        <f t="shared" si="71"/>
        <v>B010-00016739</v>
      </c>
      <c r="C1488" s="4" t="str">
        <f>IFERROR(VLOOKUP(F1488,Tablas!$A$1:$B$3,2,0),"")</f>
        <v>Boleta</v>
      </c>
      <c r="D1488" s="4" t="str">
        <f t="shared" si="72"/>
        <v>Falabella - CONTADO / CASH - PE 4773 FALABELLA Basado en Entregas 09-0010-00057</v>
      </c>
      <c r="E1488" s="19">
        <v>45245</v>
      </c>
      <c r="F1488" s="20" t="s">
        <v>842</v>
      </c>
      <c r="G1488" s="20" t="s">
        <v>5681</v>
      </c>
      <c r="H1488" s="20" t="s">
        <v>44</v>
      </c>
      <c r="I1488" s="20" t="s">
        <v>45</v>
      </c>
      <c r="J1488" s="20" t="s">
        <v>5682</v>
      </c>
      <c r="K1488" s="20" t="s">
        <v>5683</v>
      </c>
      <c r="L1488" s="20" t="s">
        <v>5684</v>
      </c>
      <c r="M1488" s="20"/>
      <c r="N1488" s="21">
        <v>116.1</v>
      </c>
      <c r="O1488" s="21">
        <v>0</v>
      </c>
      <c r="P1488" s="20"/>
      <c r="Q1488" s="19">
        <v>45245</v>
      </c>
      <c r="R1488" s="20"/>
      <c r="S1488" s="19">
        <v>45245</v>
      </c>
      <c r="T1488" s="20" t="s">
        <v>49</v>
      </c>
      <c r="U1488" s="20">
        <v>874158</v>
      </c>
      <c r="V1488" s="20">
        <v>230003053</v>
      </c>
      <c r="W1488" s="20" t="s">
        <v>847</v>
      </c>
      <c r="X1488" s="20" t="s">
        <v>274</v>
      </c>
      <c r="Y1488" s="20" t="s">
        <v>52</v>
      </c>
      <c r="Z1488" s="20" t="s">
        <v>5685</v>
      </c>
      <c r="AA1488" s="20" t="s">
        <v>5686</v>
      </c>
      <c r="AB1488" s="20" t="s">
        <v>2671</v>
      </c>
      <c r="AC1488" s="20" t="s">
        <v>2671</v>
      </c>
      <c r="AD1488" s="20" t="s">
        <v>56</v>
      </c>
      <c r="AE1488" s="20" t="s">
        <v>1838</v>
      </c>
      <c r="AF1488" t="e">
        <f>VLOOKUP(L1488,Contactos!B:B,1,0)</f>
        <v>#N/A</v>
      </c>
    </row>
    <row r="1489" spans="1:32" ht="63.75" x14ac:dyDescent="0.2">
      <c r="A1489" s="4">
        <f t="shared" si="70"/>
        <v>1487</v>
      </c>
      <c r="B1489" s="4" t="str">
        <f t="shared" si="71"/>
        <v>B010-00017102</v>
      </c>
      <c r="C1489" s="4" t="str">
        <f>IFERROR(VLOOKUP(F1489,Tablas!$A$1:$B$3,2,0),"")</f>
        <v>Boleta</v>
      </c>
      <c r="D1489" s="4" t="str">
        <f t="shared" si="72"/>
        <v>Falabella - CONTADO / CASH - PE 5458 FALABELLA Basado en Entregas 09-0010-00058</v>
      </c>
      <c r="E1489" s="19">
        <v>45286</v>
      </c>
      <c r="F1489" s="20" t="s">
        <v>842</v>
      </c>
      <c r="G1489" s="20" t="s">
        <v>5687</v>
      </c>
      <c r="H1489" s="20" t="s">
        <v>44</v>
      </c>
      <c r="I1489" s="20" t="s">
        <v>45</v>
      </c>
      <c r="J1489" s="20" t="s">
        <v>5637</v>
      </c>
      <c r="K1489" s="20" t="s">
        <v>5638</v>
      </c>
      <c r="L1489" s="20" t="s">
        <v>5639</v>
      </c>
      <c r="M1489" s="20"/>
      <c r="N1489" s="21">
        <v>116.1</v>
      </c>
      <c r="O1489" s="21">
        <v>0</v>
      </c>
      <c r="P1489" s="20"/>
      <c r="Q1489" s="19">
        <v>45286</v>
      </c>
      <c r="R1489" s="20"/>
      <c r="S1489" s="19">
        <v>45286</v>
      </c>
      <c r="T1489" s="20" t="s">
        <v>49</v>
      </c>
      <c r="U1489" s="20">
        <v>892816</v>
      </c>
      <c r="V1489" s="20">
        <v>230003425</v>
      </c>
      <c r="W1489" s="20" t="s">
        <v>847</v>
      </c>
      <c r="X1489" s="20" t="s">
        <v>274</v>
      </c>
      <c r="Y1489" s="20" t="s">
        <v>52</v>
      </c>
      <c r="Z1489" s="20" t="s">
        <v>5688</v>
      </c>
      <c r="AA1489" s="20" t="s">
        <v>5641</v>
      </c>
      <c r="AB1489" s="20" t="s">
        <v>2446</v>
      </c>
      <c r="AC1489" s="20" t="s">
        <v>167</v>
      </c>
      <c r="AD1489" s="20" t="s">
        <v>56</v>
      </c>
      <c r="AE1489" s="20" t="s">
        <v>1838</v>
      </c>
      <c r="AF1489" t="e">
        <f>VLOOKUP(L1489,Contactos!B:B,1,0)</f>
        <v>#N/A</v>
      </c>
    </row>
    <row r="1490" spans="1:32" ht="63.75" x14ac:dyDescent="0.2">
      <c r="A1490" s="4">
        <f t="shared" si="70"/>
        <v>1488</v>
      </c>
      <c r="B1490" s="4" t="str">
        <f t="shared" si="71"/>
        <v>B010-00018793</v>
      </c>
      <c r="C1490" s="4" t="str">
        <f>IFERROR(VLOOKUP(F1490,Tablas!$A$1:$B$3,2,0),"")</f>
        <v>Boleta</v>
      </c>
      <c r="D1490" s="4" t="str">
        <f t="shared" si="72"/>
        <v>Falabella - CONTADO / CASH - PE 2190 FALABELLA Basado en Entregas 09-0007-00000</v>
      </c>
      <c r="E1490" s="19">
        <v>45420</v>
      </c>
      <c r="F1490" s="20" t="s">
        <v>842</v>
      </c>
      <c r="G1490" s="20" t="s">
        <v>5689</v>
      </c>
      <c r="H1490" s="20" t="s">
        <v>44</v>
      </c>
      <c r="I1490" s="20" t="s">
        <v>45</v>
      </c>
      <c r="J1490" s="20" t="s">
        <v>5690</v>
      </c>
      <c r="K1490" s="20" t="s">
        <v>5691</v>
      </c>
      <c r="L1490" s="20" t="s">
        <v>5692</v>
      </c>
      <c r="M1490" s="20"/>
      <c r="N1490" s="21">
        <v>116.1</v>
      </c>
      <c r="O1490" s="21">
        <v>0</v>
      </c>
      <c r="P1490" s="20"/>
      <c r="Q1490" s="19">
        <v>45420</v>
      </c>
      <c r="R1490" s="20"/>
      <c r="S1490" s="19">
        <v>45420</v>
      </c>
      <c r="T1490" s="20" t="s">
        <v>49</v>
      </c>
      <c r="U1490" s="20">
        <v>960358</v>
      </c>
      <c r="V1490" s="20">
        <v>240001271</v>
      </c>
      <c r="W1490" s="20" t="s">
        <v>847</v>
      </c>
      <c r="X1490" s="20" t="s">
        <v>274</v>
      </c>
      <c r="Y1490" s="20" t="s">
        <v>52</v>
      </c>
      <c r="Z1490" s="20" t="s">
        <v>5693</v>
      </c>
      <c r="AA1490" s="20" t="s">
        <v>5694</v>
      </c>
      <c r="AB1490" s="20" t="s">
        <v>328</v>
      </c>
      <c r="AC1490" s="20" t="s">
        <v>167</v>
      </c>
      <c r="AD1490" s="20" t="s">
        <v>56</v>
      </c>
      <c r="AE1490" s="20" t="s">
        <v>1838</v>
      </c>
      <c r="AF1490" t="e">
        <f>VLOOKUP(L1490,Contactos!B:B,1,0)</f>
        <v>#N/A</v>
      </c>
    </row>
    <row r="1491" spans="1:32" ht="63.75" x14ac:dyDescent="0.2">
      <c r="A1491" s="4">
        <f t="shared" si="70"/>
        <v>1489</v>
      </c>
      <c r="B1491" s="4" t="str">
        <f t="shared" si="71"/>
        <v>B010-00019625</v>
      </c>
      <c r="C1491" s="4" t="str">
        <f>IFERROR(VLOOKUP(F1491,Tablas!$A$1:$B$3,2,0),"")</f>
        <v>Boleta</v>
      </c>
      <c r="D1491" s="4" t="str">
        <f t="shared" si="72"/>
        <v>Falabella - CONTADO / CASH - PE 3652 FALABELLA No 2527883145 Basado en Entregas</v>
      </c>
      <c r="E1491" s="19">
        <v>45495</v>
      </c>
      <c r="F1491" s="20" t="s">
        <v>842</v>
      </c>
      <c r="G1491" s="20" t="s">
        <v>5695</v>
      </c>
      <c r="H1491" s="20" t="s">
        <v>44</v>
      </c>
      <c r="I1491" s="20" t="s">
        <v>45</v>
      </c>
      <c r="J1491" s="20" t="s">
        <v>5696</v>
      </c>
      <c r="K1491" s="20" t="s">
        <v>5697</v>
      </c>
      <c r="L1491" s="20" t="s">
        <v>5698</v>
      </c>
      <c r="M1491" s="20"/>
      <c r="N1491" s="21">
        <v>116.1</v>
      </c>
      <c r="O1491" s="21">
        <v>0</v>
      </c>
      <c r="P1491" s="20"/>
      <c r="Q1491" s="19">
        <v>45495</v>
      </c>
      <c r="R1491" s="20"/>
      <c r="S1491" s="19">
        <v>45495</v>
      </c>
      <c r="T1491" s="20" t="s">
        <v>49</v>
      </c>
      <c r="U1491" s="20">
        <v>997324</v>
      </c>
      <c r="V1491" s="20">
        <v>240002160</v>
      </c>
      <c r="W1491" s="20" t="s">
        <v>847</v>
      </c>
      <c r="X1491" s="20" t="s">
        <v>274</v>
      </c>
      <c r="Y1491" s="20" t="s">
        <v>52</v>
      </c>
      <c r="Z1491" s="20" t="s">
        <v>5699</v>
      </c>
      <c r="AA1491" s="20" t="s">
        <v>372</v>
      </c>
      <c r="AB1491" s="20" t="s">
        <v>54</v>
      </c>
      <c r="AC1491" s="20" t="s">
        <v>167</v>
      </c>
      <c r="AD1491" s="20" t="s">
        <v>56</v>
      </c>
      <c r="AE1491" s="20" t="s">
        <v>1838</v>
      </c>
      <c r="AF1491" t="e">
        <f>VLOOKUP(L1491,Contactos!B:B,1,0)</f>
        <v>#N/A</v>
      </c>
    </row>
    <row r="1492" spans="1:32" ht="63.75" x14ac:dyDescent="0.2">
      <c r="A1492" s="4">
        <f t="shared" si="70"/>
        <v>1490</v>
      </c>
      <c r="B1492" s="4" t="str">
        <f t="shared" si="71"/>
        <v>B010-00019865</v>
      </c>
      <c r="C1492" s="4" t="str">
        <f>IFERROR(VLOOKUP(F1492,Tablas!$A$1:$B$3,2,0),"")</f>
        <v>Boleta</v>
      </c>
      <c r="D1492" s="4" t="str">
        <f t="shared" si="72"/>
        <v>Ripley - CONTADO / CASH - PE 3899 RIPLEY n.º 6761811601-A Basado en Entregas</v>
      </c>
      <c r="E1492" s="19">
        <v>45509</v>
      </c>
      <c r="F1492" s="20" t="s">
        <v>842</v>
      </c>
      <c r="G1492" s="20" t="s">
        <v>5700</v>
      </c>
      <c r="H1492" s="20" t="s">
        <v>44</v>
      </c>
      <c r="I1492" s="20" t="s">
        <v>45</v>
      </c>
      <c r="J1492" s="20" t="s">
        <v>5701</v>
      </c>
      <c r="K1492" s="20" t="s">
        <v>5702</v>
      </c>
      <c r="L1492" s="20" t="s">
        <v>5703</v>
      </c>
      <c r="M1492" s="20"/>
      <c r="N1492" s="21">
        <v>116.45</v>
      </c>
      <c r="O1492" s="21">
        <v>0</v>
      </c>
      <c r="P1492" s="20"/>
      <c r="Q1492" s="19">
        <v>45509</v>
      </c>
      <c r="R1492" s="20"/>
      <c r="S1492" s="19">
        <v>45509</v>
      </c>
      <c r="T1492" s="20" t="s">
        <v>49</v>
      </c>
      <c r="U1492" s="20">
        <v>1003789</v>
      </c>
      <c r="V1492" s="20">
        <v>240002401</v>
      </c>
      <c r="W1492" s="20" t="s">
        <v>847</v>
      </c>
      <c r="X1492" s="20" t="s">
        <v>305</v>
      </c>
      <c r="Y1492" s="20" t="s">
        <v>4407</v>
      </c>
      <c r="Z1492" s="20" t="s">
        <v>5704</v>
      </c>
      <c r="AA1492" s="20" t="s">
        <v>372</v>
      </c>
      <c r="AB1492" s="20" t="s">
        <v>54</v>
      </c>
      <c r="AC1492" s="20" t="s">
        <v>167</v>
      </c>
      <c r="AD1492" s="20" t="s">
        <v>56</v>
      </c>
      <c r="AE1492" s="20" t="s">
        <v>2574</v>
      </c>
      <c r="AF1492" t="e">
        <f>VLOOKUP(L1492,Contactos!B:B,1,0)</f>
        <v>#N/A</v>
      </c>
    </row>
    <row r="1493" spans="1:32" ht="63.75" x14ac:dyDescent="0.2">
      <c r="A1493" s="4">
        <f t="shared" si="70"/>
        <v>1491</v>
      </c>
      <c r="B1493" s="4" t="str">
        <f t="shared" si="71"/>
        <v>B010-00018407</v>
      </c>
      <c r="C1493" s="4" t="str">
        <f>IFERROR(VLOOKUP(F1493,Tablas!$A$1:$B$3,2,0),"")</f>
        <v>Boleta</v>
      </c>
      <c r="D1493" s="4" t="str">
        <f t="shared" si="72"/>
        <v>Falabella - CONTADO / CASH - PE 1545 FALABELLA Basado en Entregas 09-0010-00059</v>
      </c>
      <c r="E1493" s="19">
        <v>45385</v>
      </c>
      <c r="F1493" s="20" t="s">
        <v>842</v>
      </c>
      <c r="G1493" s="20" t="s">
        <v>5705</v>
      </c>
      <c r="H1493" s="20" t="s">
        <v>44</v>
      </c>
      <c r="I1493" s="20" t="s">
        <v>45</v>
      </c>
      <c r="J1493" s="20" t="s">
        <v>5706</v>
      </c>
      <c r="K1493" s="20" t="s">
        <v>5707</v>
      </c>
      <c r="L1493" s="20" t="s">
        <v>5708</v>
      </c>
      <c r="M1493" s="20"/>
      <c r="N1493" s="21">
        <v>116.5</v>
      </c>
      <c r="O1493" s="21">
        <v>0</v>
      </c>
      <c r="P1493" s="20"/>
      <c r="Q1493" s="19">
        <v>45385</v>
      </c>
      <c r="R1493" s="20"/>
      <c r="S1493" s="19">
        <v>45385</v>
      </c>
      <c r="T1493" s="20" t="s">
        <v>49</v>
      </c>
      <c r="U1493" s="20">
        <v>941639</v>
      </c>
      <c r="V1493" s="20">
        <v>240000883</v>
      </c>
      <c r="W1493" s="20" t="s">
        <v>847</v>
      </c>
      <c r="X1493" s="20" t="s">
        <v>274</v>
      </c>
      <c r="Y1493" s="20" t="s">
        <v>52</v>
      </c>
      <c r="Z1493" s="20" t="s">
        <v>5709</v>
      </c>
      <c r="AA1493" s="20" t="s">
        <v>5710</v>
      </c>
      <c r="AB1493" s="20" t="s">
        <v>5711</v>
      </c>
      <c r="AC1493" s="20" t="s">
        <v>5712</v>
      </c>
      <c r="AD1493" s="20" t="s">
        <v>56</v>
      </c>
      <c r="AE1493" s="20" t="s">
        <v>1838</v>
      </c>
      <c r="AF1493" t="e">
        <f>VLOOKUP(L1493,Contactos!B:B,1,0)</f>
        <v>#N/A</v>
      </c>
    </row>
    <row r="1494" spans="1:32" ht="63.75" x14ac:dyDescent="0.2">
      <c r="A1494" s="4">
        <f t="shared" si="70"/>
        <v>1492</v>
      </c>
      <c r="B1494" s="4" t="str">
        <f t="shared" si="71"/>
        <v>B010-00015731</v>
      </c>
      <c r="C1494" s="4" t="str">
        <f>IFERROR(VLOOKUP(F1494,Tablas!$A$1:$B$3,2,0),"")</f>
        <v>Boleta</v>
      </c>
      <c r="D1494" s="4" t="str">
        <f t="shared" si="72"/>
        <v>Juntoz - CONTADO / CASH - 230002975 Basado en Entregas 09-0010-00055790.</v>
      </c>
      <c r="E1494" s="19">
        <v>45119</v>
      </c>
      <c r="F1494" s="20" t="s">
        <v>842</v>
      </c>
      <c r="G1494" s="20" t="s">
        <v>5713</v>
      </c>
      <c r="H1494" s="20" t="s">
        <v>44</v>
      </c>
      <c r="I1494" s="20" t="s">
        <v>45</v>
      </c>
      <c r="J1494" s="20" t="s">
        <v>5714</v>
      </c>
      <c r="K1494" s="20" t="s">
        <v>5715</v>
      </c>
      <c r="L1494" s="20" t="s">
        <v>5716</v>
      </c>
      <c r="M1494" s="20"/>
      <c r="N1494" s="21">
        <v>116.94</v>
      </c>
      <c r="O1494" s="21">
        <v>0</v>
      </c>
      <c r="P1494" s="20"/>
      <c r="Q1494" s="19">
        <v>45119</v>
      </c>
      <c r="R1494" s="20"/>
      <c r="S1494" s="19">
        <v>45119</v>
      </c>
      <c r="T1494" s="20" t="s">
        <v>49</v>
      </c>
      <c r="U1494" s="20">
        <v>819365</v>
      </c>
      <c r="V1494" s="20">
        <v>230001972</v>
      </c>
      <c r="W1494" s="20" t="s">
        <v>847</v>
      </c>
      <c r="X1494" s="20" t="s">
        <v>305</v>
      </c>
      <c r="Y1494" s="20" t="s">
        <v>52</v>
      </c>
      <c r="Z1494" s="20" t="s">
        <v>5717</v>
      </c>
      <c r="AA1494" s="20" t="s">
        <v>5718</v>
      </c>
      <c r="AB1494" s="20" t="s">
        <v>4362</v>
      </c>
      <c r="AC1494" s="20" t="s">
        <v>167</v>
      </c>
      <c r="AD1494" s="20" t="s">
        <v>56</v>
      </c>
      <c r="AE1494" s="20" t="s">
        <v>851</v>
      </c>
      <c r="AF1494" t="e">
        <f>VLOOKUP(L1494,Contactos!B:B,1,0)</f>
        <v>#N/A</v>
      </c>
    </row>
    <row r="1495" spans="1:32" ht="63.75" x14ac:dyDescent="0.2">
      <c r="A1495" s="4">
        <f t="shared" si="70"/>
        <v>1493</v>
      </c>
      <c r="B1495" s="4" t="str">
        <f t="shared" si="71"/>
        <v>B010-00020356</v>
      </c>
      <c r="C1495" s="4" t="str">
        <f>IFERROR(VLOOKUP(F1495,Tablas!$A$1:$B$3,2,0),"")</f>
        <v>Boleta</v>
      </c>
      <c r="D1495" s="4" t="str">
        <f t="shared" si="72"/>
        <v>Falabella - CONTADO / CASH - PE 4737 FALABELLA No 2573157232 Basado en Entregas</v>
      </c>
      <c r="E1495" s="19">
        <v>45545</v>
      </c>
      <c r="F1495" s="20" t="s">
        <v>842</v>
      </c>
      <c r="G1495" s="20" t="s">
        <v>5719</v>
      </c>
      <c r="H1495" s="20" t="s">
        <v>44</v>
      </c>
      <c r="I1495" s="20" t="s">
        <v>45</v>
      </c>
      <c r="J1495" s="20" t="s">
        <v>5720</v>
      </c>
      <c r="K1495" s="20" t="s">
        <v>5721</v>
      </c>
      <c r="L1495" s="20" t="s">
        <v>5722</v>
      </c>
      <c r="M1495" s="20"/>
      <c r="N1495" s="21">
        <v>117</v>
      </c>
      <c r="O1495" s="21">
        <v>0</v>
      </c>
      <c r="P1495" s="20"/>
      <c r="Q1495" s="19">
        <v>45545</v>
      </c>
      <c r="R1495" s="20"/>
      <c r="S1495" s="19">
        <v>45545</v>
      </c>
      <c r="T1495" s="20" t="s">
        <v>49</v>
      </c>
      <c r="U1495" s="20">
        <v>1021968</v>
      </c>
      <c r="V1495" s="20">
        <v>240002893</v>
      </c>
      <c r="W1495" s="20" t="s">
        <v>847</v>
      </c>
      <c r="X1495" s="20" t="s">
        <v>305</v>
      </c>
      <c r="Y1495" s="20" t="s">
        <v>52</v>
      </c>
      <c r="Z1495" s="20" t="s">
        <v>5723</v>
      </c>
      <c r="AA1495" s="20" t="s">
        <v>372</v>
      </c>
      <c r="AB1495" s="20" t="s">
        <v>54</v>
      </c>
      <c r="AC1495" s="20" t="s">
        <v>167</v>
      </c>
      <c r="AD1495" s="20" t="s">
        <v>56</v>
      </c>
      <c r="AE1495" s="20" t="s">
        <v>1838</v>
      </c>
      <c r="AF1495" t="e">
        <f>VLOOKUP(L1495,Contactos!B:B,1,0)</f>
        <v>#N/A</v>
      </c>
    </row>
    <row r="1496" spans="1:32" ht="63.75" x14ac:dyDescent="0.2">
      <c r="A1496" s="4">
        <f t="shared" si="70"/>
        <v>1494</v>
      </c>
      <c r="B1496" s="4" t="str">
        <f t="shared" si="71"/>
        <v>B010-00020447</v>
      </c>
      <c r="C1496" s="4" t="str">
        <f>IFERROR(VLOOKUP(F1496,Tablas!$A$1:$B$3,2,0),"")</f>
        <v>Boleta</v>
      </c>
      <c r="D1496" s="4" t="str">
        <f t="shared" si="72"/>
        <v>Falabella - CONTADO / CASH - PE 4896 FALABELLA No 2578843240 Basado en Entregas</v>
      </c>
      <c r="E1496" s="19">
        <v>45554</v>
      </c>
      <c r="F1496" s="20" t="s">
        <v>842</v>
      </c>
      <c r="G1496" s="20" t="s">
        <v>5724</v>
      </c>
      <c r="H1496" s="20" t="s">
        <v>44</v>
      </c>
      <c r="I1496" s="20" t="s">
        <v>45</v>
      </c>
      <c r="J1496" s="20" t="s">
        <v>5725</v>
      </c>
      <c r="K1496" s="20" t="s">
        <v>5726</v>
      </c>
      <c r="L1496" s="20" t="s">
        <v>5727</v>
      </c>
      <c r="M1496" s="20"/>
      <c r="N1496" s="21">
        <v>117</v>
      </c>
      <c r="O1496" s="21">
        <v>0</v>
      </c>
      <c r="P1496" s="20"/>
      <c r="Q1496" s="19">
        <v>45554</v>
      </c>
      <c r="R1496" s="20"/>
      <c r="S1496" s="19">
        <v>45554</v>
      </c>
      <c r="T1496" s="20" t="s">
        <v>49</v>
      </c>
      <c r="U1496" s="20">
        <v>1026287</v>
      </c>
      <c r="V1496" s="20">
        <v>240002984</v>
      </c>
      <c r="W1496" s="20" t="s">
        <v>847</v>
      </c>
      <c r="X1496" s="20" t="s">
        <v>305</v>
      </c>
      <c r="Y1496" s="20" t="s">
        <v>52</v>
      </c>
      <c r="Z1496" s="20" t="s">
        <v>5728</v>
      </c>
      <c r="AA1496" s="20" t="s">
        <v>372</v>
      </c>
      <c r="AB1496" s="20" t="s">
        <v>54</v>
      </c>
      <c r="AC1496" s="20" t="s">
        <v>167</v>
      </c>
      <c r="AD1496" s="20" t="s">
        <v>56</v>
      </c>
      <c r="AE1496" s="20" t="s">
        <v>1838</v>
      </c>
      <c r="AF1496" t="e">
        <f>VLOOKUP(L1496,Contactos!B:B,1,0)</f>
        <v>#N/A</v>
      </c>
    </row>
    <row r="1497" spans="1:32" ht="63.75" x14ac:dyDescent="0.2">
      <c r="A1497" s="4">
        <f t="shared" si="70"/>
        <v>1495</v>
      </c>
      <c r="B1497" s="4" t="str">
        <f t="shared" si="71"/>
        <v>B010-00016180</v>
      </c>
      <c r="C1497" s="4" t="str">
        <f>IFERROR(VLOOKUP(F1497,Tablas!$A$1:$B$3,2,0),"")</f>
        <v>Boleta</v>
      </c>
      <c r="D1497" s="4" t="str">
        <f t="shared" si="72"/>
        <v>Falabella - CONTADO / CASH - 230003776 Basado en Entregas 09-0010-00056540.</v>
      </c>
      <c r="E1497" s="19">
        <v>45167</v>
      </c>
      <c r="F1497" s="20" t="s">
        <v>842</v>
      </c>
      <c r="G1497" s="20" t="s">
        <v>5729</v>
      </c>
      <c r="H1497" s="20" t="s">
        <v>44</v>
      </c>
      <c r="I1497" s="20" t="s">
        <v>45</v>
      </c>
      <c r="J1497" s="20" t="s">
        <v>5730</v>
      </c>
      <c r="K1497" s="20" t="s">
        <v>5731</v>
      </c>
      <c r="L1497" s="20" t="s">
        <v>5732</v>
      </c>
      <c r="M1497" s="20"/>
      <c r="N1497" s="21">
        <v>117</v>
      </c>
      <c r="O1497" s="21">
        <v>0</v>
      </c>
      <c r="P1497" s="20"/>
      <c r="Q1497" s="19">
        <v>45167</v>
      </c>
      <c r="R1497" s="20"/>
      <c r="S1497" s="19">
        <v>45167</v>
      </c>
      <c r="T1497" s="20" t="s">
        <v>49</v>
      </c>
      <c r="U1497" s="20">
        <v>842485</v>
      </c>
      <c r="V1497" s="20">
        <v>230002447</v>
      </c>
      <c r="W1497" s="20" t="s">
        <v>847</v>
      </c>
      <c r="X1497" s="20" t="s">
        <v>305</v>
      </c>
      <c r="Y1497" s="20" t="s">
        <v>52</v>
      </c>
      <c r="Z1497" s="20" t="s">
        <v>5733</v>
      </c>
      <c r="AA1497" s="20" t="s">
        <v>5734</v>
      </c>
      <c r="AB1497" s="20" t="s">
        <v>2227</v>
      </c>
      <c r="AC1497" s="20" t="s">
        <v>167</v>
      </c>
      <c r="AD1497" s="20" t="s">
        <v>56</v>
      </c>
      <c r="AE1497" s="20" t="s">
        <v>1838</v>
      </c>
      <c r="AF1497" t="e">
        <f>VLOOKUP(L1497,Contactos!B:B,1,0)</f>
        <v>#N/A</v>
      </c>
    </row>
    <row r="1498" spans="1:32" ht="63.75" x14ac:dyDescent="0.2">
      <c r="A1498" s="4">
        <f t="shared" si="70"/>
        <v>1496</v>
      </c>
      <c r="B1498" s="4" t="str">
        <f t="shared" si="71"/>
        <v>B010-00016049</v>
      </c>
      <c r="C1498" s="4" t="str">
        <f>IFERROR(VLOOKUP(F1498,Tablas!$A$1:$B$3,2,0),"")</f>
        <v>Boleta</v>
      </c>
      <c r="D1498" s="4" t="str">
        <f t="shared" si="72"/>
        <v>Falabella - CONTADO / CASH - 230003598 Pedidos de cliente - CMK072744081 Basado</v>
      </c>
      <c r="E1498" s="19">
        <v>45159</v>
      </c>
      <c r="F1498" s="20" t="s">
        <v>842</v>
      </c>
      <c r="G1498" s="20" t="s">
        <v>5735</v>
      </c>
      <c r="H1498" s="20" t="s">
        <v>44</v>
      </c>
      <c r="I1498" s="20" t="s">
        <v>45</v>
      </c>
      <c r="J1498" s="20" t="s">
        <v>5736</v>
      </c>
      <c r="K1498" s="20" t="s">
        <v>5737</v>
      </c>
      <c r="L1498" s="20" t="s">
        <v>5738</v>
      </c>
      <c r="M1498" s="20"/>
      <c r="N1498" s="21">
        <v>117</v>
      </c>
      <c r="O1498" s="21">
        <v>0</v>
      </c>
      <c r="P1498" s="20"/>
      <c r="Q1498" s="19">
        <v>45159</v>
      </c>
      <c r="R1498" s="20"/>
      <c r="S1498" s="19">
        <v>45159</v>
      </c>
      <c r="T1498" s="20" t="s">
        <v>49</v>
      </c>
      <c r="U1498" s="20">
        <v>837086</v>
      </c>
      <c r="V1498" s="20">
        <v>230002316</v>
      </c>
      <c r="W1498" s="20" t="s">
        <v>847</v>
      </c>
      <c r="X1498" s="20" t="s">
        <v>305</v>
      </c>
      <c r="Y1498" s="20" t="s">
        <v>52</v>
      </c>
      <c r="Z1498" s="20" t="s">
        <v>5739</v>
      </c>
      <c r="AA1498" s="20" t="s">
        <v>5740</v>
      </c>
      <c r="AB1498" s="20" t="s">
        <v>1927</v>
      </c>
      <c r="AC1498" s="20" t="s">
        <v>41</v>
      </c>
      <c r="AD1498" s="20" t="s">
        <v>56</v>
      </c>
      <c r="AE1498" s="20" t="s">
        <v>1838</v>
      </c>
      <c r="AF1498" t="e">
        <f>VLOOKUP(L1498,Contactos!B:B,1,0)</f>
        <v>#N/A</v>
      </c>
    </row>
    <row r="1499" spans="1:32" ht="63.75" x14ac:dyDescent="0.2">
      <c r="A1499" s="4">
        <f t="shared" si="70"/>
        <v>1497</v>
      </c>
      <c r="B1499" s="4" t="str">
        <f t="shared" si="71"/>
        <v>B010-00016996</v>
      </c>
      <c r="C1499" s="4" t="str">
        <f>IFERROR(VLOOKUP(F1499,Tablas!$A$1:$B$3,2,0),"")</f>
        <v>Boleta</v>
      </c>
      <c r="D1499" s="4" t="str">
        <f t="shared" si="72"/>
        <v>Falabella - CONTADO / CASH - PE 5215 FALABELLA Basado en Entregas 09-0010-00057</v>
      </c>
      <c r="E1499" s="19">
        <v>45271</v>
      </c>
      <c r="F1499" s="20" t="s">
        <v>842</v>
      </c>
      <c r="G1499" s="20" t="s">
        <v>5741</v>
      </c>
      <c r="H1499" s="20" t="s">
        <v>44</v>
      </c>
      <c r="I1499" s="20" t="s">
        <v>45</v>
      </c>
      <c r="J1499" s="20" t="s">
        <v>5190</v>
      </c>
      <c r="K1499" s="20" t="s">
        <v>5191</v>
      </c>
      <c r="L1499" s="20" t="s">
        <v>5192</v>
      </c>
      <c r="M1499" s="20"/>
      <c r="N1499" s="21">
        <v>117</v>
      </c>
      <c r="O1499" s="21">
        <v>0</v>
      </c>
      <c r="P1499" s="20"/>
      <c r="Q1499" s="19">
        <v>45271</v>
      </c>
      <c r="R1499" s="20"/>
      <c r="S1499" s="19">
        <v>45271</v>
      </c>
      <c r="T1499" s="20" t="s">
        <v>49</v>
      </c>
      <c r="U1499" s="20">
        <v>886731</v>
      </c>
      <c r="V1499" s="20">
        <v>230003310</v>
      </c>
      <c r="W1499" s="20" t="s">
        <v>847</v>
      </c>
      <c r="X1499" s="20" t="s">
        <v>305</v>
      </c>
      <c r="Y1499" s="20" t="s">
        <v>52</v>
      </c>
      <c r="Z1499" s="20" t="s">
        <v>5742</v>
      </c>
      <c r="AA1499" s="20" t="s">
        <v>5194</v>
      </c>
      <c r="AB1499" s="20" t="s">
        <v>682</v>
      </c>
      <c r="AC1499" s="20" t="s">
        <v>167</v>
      </c>
      <c r="AD1499" s="20" t="s">
        <v>56</v>
      </c>
      <c r="AE1499" s="20" t="s">
        <v>1838</v>
      </c>
      <c r="AF1499" t="e">
        <f>VLOOKUP(L1499,Contactos!B:B,1,0)</f>
        <v>#N/A</v>
      </c>
    </row>
    <row r="1500" spans="1:32" ht="63.75" x14ac:dyDescent="0.2">
      <c r="A1500" s="4">
        <f t="shared" si="70"/>
        <v>1498</v>
      </c>
      <c r="B1500" s="4" t="str">
        <f t="shared" si="71"/>
        <v>B010-00017857</v>
      </c>
      <c r="C1500" s="4" t="str">
        <f>IFERROR(VLOOKUP(F1500,Tablas!$A$1:$B$3,2,0),"")</f>
        <v>Boleta</v>
      </c>
      <c r="D1500" s="4" t="str">
        <f t="shared" si="72"/>
        <v>Juntoz - CONTADO / CASH - PE 0542 JUNTOZ Basado en Entregas 09-0010-00058697</v>
      </c>
      <c r="E1500" s="19">
        <v>45327</v>
      </c>
      <c r="F1500" s="20" t="s">
        <v>842</v>
      </c>
      <c r="G1500" s="20" t="s">
        <v>5743</v>
      </c>
      <c r="H1500" s="20" t="s">
        <v>44</v>
      </c>
      <c r="I1500" s="20" t="s">
        <v>45</v>
      </c>
      <c r="J1500" s="20" t="s">
        <v>5744</v>
      </c>
      <c r="K1500" s="20" t="s">
        <v>5745</v>
      </c>
      <c r="L1500" s="20" t="s">
        <v>5746</v>
      </c>
      <c r="M1500" s="20"/>
      <c r="N1500" s="21">
        <v>117</v>
      </c>
      <c r="O1500" s="21">
        <v>0</v>
      </c>
      <c r="P1500" s="20"/>
      <c r="Q1500" s="19">
        <v>45327</v>
      </c>
      <c r="R1500" s="20"/>
      <c r="S1500" s="19">
        <v>45327</v>
      </c>
      <c r="T1500" s="20" t="s">
        <v>49</v>
      </c>
      <c r="U1500" s="20">
        <v>915364</v>
      </c>
      <c r="V1500" s="20">
        <v>240000329</v>
      </c>
      <c r="W1500" s="20" t="s">
        <v>847</v>
      </c>
      <c r="X1500" s="20" t="s">
        <v>305</v>
      </c>
      <c r="Y1500" s="20" t="s">
        <v>52</v>
      </c>
      <c r="Z1500" s="20" t="s">
        <v>5747</v>
      </c>
      <c r="AA1500" s="20" t="s">
        <v>5748</v>
      </c>
      <c r="AB1500" s="20" t="s">
        <v>1413</v>
      </c>
      <c r="AC1500" s="20" t="s">
        <v>167</v>
      </c>
      <c r="AD1500" s="20" t="s">
        <v>56</v>
      </c>
      <c r="AE1500" s="20" t="s">
        <v>851</v>
      </c>
      <c r="AF1500" t="e">
        <f>VLOOKUP(L1500,Contactos!B:B,1,0)</f>
        <v>#N/A</v>
      </c>
    </row>
    <row r="1501" spans="1:32" ht="63.75" x14ac:dyDescent="0.2">
      <c r="A1501" s="4">
        <f t="shared" si="70"/>
        <v>1499</v>
      </c>
      <c r="B1501" s="4" t="str">
        <f t="shared" si="71"/>
        <v>B010-00018488</v>
      </c>
      <c r="C1501" s="4" t="str">
        <f>IFERROR(VLOOKUP(F1501,Tablas!$A$1:$B$3,2,0),"")</f>
        <v>Boleta</v>
      </c>
      <c r="D1501" s="4" t="str">
        <f t="shared" si="72"/>
        <v>Falabella - CONTADO / CASH - PE 1701 FALABELLA Basado en Entregas 09-0010-00059</v>
      </c>
      <c r="E1501" s="19">
        <v>45397</v>
      </c>
      <c r="F1501" s="20" t="s">
        <v>842</v>
      </c>
      <c r="G1501" s="20" t="s">
        <v>5749</v>
      </c>
      <c r="H1501" s="20" t="s">
        <v>44</v>
      </c>
      <c r="I1501" s="20" t="s">
        <v>45</v>
      </c>
      <c r="J1501" s="20" t="s">
        <v>2864</v>
      </c>
      <c r="K1501" s="20" t="s">
        <v>2865</v>
      </c>
      <c r="L1501" s="20" t="s">
        <v>2866</v>
      </c>
      <c r="M1501" s="20"/>
      <c r="N1501" s="21">
        <v>117</v>
      </c>
      <c r="O1501" s="21">
        <v>0</v>
      </c>
      <c r="P1501" s="20"/>
      <c r="Q1501" s="19">
        <v>45397</v>
      </c>
      <c r="R1501" s="20"/>
      <c r="S1501" s="19">
        <v>45397</v>
      </c>
      <c r="T1501" s="20" t="s">
        <v>49</v>
      </c>
      <c r="U1501" s="20">
        <v>946346</v>
      </c>
      <c r="V1501" s="20">
        <v>240000964</v>
      </c>
      <c r="W1501" s="20" t="s">
        <v>847</v>
      </c>
      <c r="X1501" s="20" t="s">
        <v>305</v>
      </c>
      <c r="Y1501" s="20" t="s">
        <v>52</v>
      </c>
      <c r="Z1501" s="20" t="s">
        <v>5750</v>
      </c>
      <c r="AA1501" s="20" t="s">
        <v>2868</v>
      </c>
      <c r="AB1501" s="20" t="s">
        <v>1413</v>
      </c>
      <c r="AC1501" s="20" t="s">
        <v>167</v>
      </c>
      <c r="AD1501" s="20" t="s">
        <v>56</v>
      </c>
      <c r="AE1501" s="20" t="s">
        <v>1838</v>
      </c>
      <c r="AF1501" t="e">
        <f>VLOOKUP(L1501,Contactos!B:B,1,0)</f>
        <v>#N/A</v>
      </c>
    </row>
    <row r="1502" spans="1:32" ht="63.75" x14ac:dyDescent="0.2">
      <c r="A1502" s="4">
        <f t="shared" si="70"/>
        <v>1500</v>
      </c>
      <c r="B1502" s="4" t="str">
        <f t="shared" si="71"/>
        <v>B010-00018125</v>
      </c>
      <c r="C1502" s="4" t="str">
        <f>IFERROR(VLOOKUP(F1502,Tablas!$A$1:$B$3,2,0),"")</f>
        <v>Boleta</v>
      </c>
      <c r="D1502" s="4" t="str">
        <f t="shared" si="72"/>
        <v>Ecom - CONTADO / CASH - PE 1053 TEL: 936271123 Basado en Pedidos de client</v>
      </c>
      <c r="E1502" s="19">
        <v>45357</v>
      </c>
      <c r="F1502" s="20" t="s">
        <v>842</v>
      </c>
      <c r="G1502" s="20" t="s">
        <v>5751</v>
      </c>
      <c r="H1502" s="20" t="s">
        <v>44</v>
      </c>
      <c r="I1502" s="20" t="s">
        <v>45</v>
      </c>
      <c r="J1502" s="20" t="s">
        <v>5752</v>
      </c>
      <c r="K1502" s="20" t="s">
        <v>5753</v>
      </c>
      <c r="L1502" s="20" t="s">
        <v>5754</v>
      </c>
      <c r="M1502" s="20"/>
      <c r="N1502" s="21">
        <v>117</v>
      </c>
      <c r="O1502" s="21">
        <v>0</v>
      </c>
      <c r="P1502" s="20"/>
      <c r="Q1502" s="19">
        <v>45357</v>
      </c>
      <c r="R1502" s="20"/>
      <c r="S1502" s="19">
        <v>45357</v>
      </c>
      <c r="T1502" s="20" t="s">
        <v>49</v>
      </c>
      <c r="U1502" s="20">
        <v>929492</v>
      </c>
      <c r="V1502" s="20">
        <v>240000599</v>
      </c>
      <c r="W1502" s="20" t="s">
        <v>847</v>
      </c>
      <c r="X1502" s="20" t="s">
        <v>305</v>
      </c>
      <c r="Y1502" s="20" t="s">
        <v>52</v>
      </c>
      <c r="Z1502" s="20" t="s">
        <v>5755</v>
      </c>
      <c r="AA1502" s="20" t="s">
        <v>5756</v>
      </c>
      <c r="AB1502" s="20" t="s">
        <v>55</v>
      </c>
      <c r="AC1502" s="20" t="s">
        <v>689</v>
      </c>
      <c r="AD1502" s="20" t="s">
        <v>56</v>
      </c>
      <c r="AE1502" s="20" t="s">
        <v>864</v>
      </c>
      <c r="AF1502" t="e">
        <f>VLOOKUP(L1502,Contactos!B:B,1,0)</f>
        <v>#N/A</v>
      </c>
    </row>
    <row r="1503" spans="1:32" ht="63.75" x14ac:dyDescent="0.2">
      <c r="A1503" s="4">
        <f t="shared" si="70"/>
        <v>1501</v>
      </c>
      <c r="B1503" s="4" t="str">
        <f t="shared" si="71"/>
        <v>B010-00017693</v>
      </c>
      <c r="C1503" s="4" t="str">
        <f>IFERROR(VLOOKUP(F1503,Tablas!$A$1:$B$3,2,0),"")</f>
        <v>Boleta</v>
      </c>
      <c r="D1503" s="4" t="str">
        <f t="shared" si="72"/>
        <v>Falabella - CONTADO / CASH - PE 0309 FALABELLA Basado en Entregas 09-0010-00058</v>
      </c>
      <c r="E1503" s="19">
        <v>45313</v>
      </c>
      <c r="F1503" s="20" t="s">
        <v>842</v>
      </c>
      <c r="G1503" s="20" t="s">
        <v>5757</v>
      </c>
      <c r="H1503" s="20" t="s">
        <v>44</v>
      </c>
      <c r="I1503" s="20" t="s">
        <v>45</v>
      </c>
      <c r="J1503" s="20" t="s">
        <v>5758</v>
      </c>
      <c r="K1503" s="20" t="s">
        <v>5759</v>
      </c>
      <c r="L1503" s="20" t="s">
        <v>5760</v>
      </c>
      <c r="M1503" s="20"/>
      <c r="N1503" s="21">
        <v>117</v>
      </c>
      <c r="O1503" s="21">
        <v>0</v>
      </c>
      <c r="P1503" s="20"/>
      <c r="Q1503" s="19">
        <v>45313</v>
      </c>
      <c r="R1503" s="20"/>
      <c r="S1503" s="19">
        <v>45313</v>
      </c>
      <c r="T1503" s="20" t="s">
        <v>49</v>
      </c>
      <c r="U1503" s="20">
        <v>908404</v>
      </c>
      <c r="V1503" s="20">
        <v>240000164</v>
      </c>
      <c r="W1503" s="20" t="s">
        <v>847</v>
      </c>
      <c r="X1503" s="20" t="s">
        <v>305</v>
      </c>
      <c r="Y1503" s="20" t="s">
        <v>52</v>
      </c>
      <c r="Z1503" s="20" t="s">
        <v>5761</v>
      </c>
      <c r="AA1503" s="20" t="s">
        <v>5762</v>
      </c>
      <c r="AB1503" s="20" t="s">
        <v>478</v>
      </c>
      <c r="AC1503" s="20" t="s">
        <v>167</v>
      </c>
      <c r="AD1503" s="20" t="s">
        <v>56</v>
      </c>
      <c r="AE1503" s="20" t="s">
        <v>1838</v>
      </c>
      <c r="AF1503" t="e">
        <f>VLOOKUP(L1503,Contactos!B:B,1,0)</f>
        <v>#N/A</v>
      </c>
    </row>
    <row r="1504" spans="1:32" ht="63.75" x14ac:dyDescent="0.2">
      <c r="A1504" s="4">
        <f t="shared" si="70"/>
        <v>1502</v>
      </c>
      <c r="B1504" s="4" t="str">
        <f t="shared" si="71"/>
        <v>B010-00019455</v>
      </c>
      <c r="C1504" s="4" t="str">
        <f>IFERROR(VLOOKUP(F1504,Tablas!$A$1:$B$3,2,0),"")</f>
        <v>Boleta</v>
      </c>
      <c r="D1504" s="4" t="str">
        <f t="shared" si="72"/>
        <v>Falabella - CONTADO / CASH - PE 3327 FALABELLA No 2512147851 Basado en Entregas</v>
      </c>
      <c r="E1504" s="19">
        <v>45482</v>
      </c>
      <c r="F1504" s="20" t="s">
        <v>842</v>
      </c>
      <c r="G1504" s="20" t="s">
        <v>5763</v>
      </c>
      <c r="H1504" s="20" t="s">
        <v>44</v>
      </c>
      <c r="I1504" s="20" t="s">
        <v>45</v>
      </c>
      <c r="J1504" s="20" t="s">
        <v>5764</v>
      </c>
      <c r="K1504" s="20" t="s">
        <v>5765</v>
      </c>
      <c r="L1504" s="20" t="s">
        <v>5766</v>
      </c>
      <c r="M1504" s="20"/>
      <c r="N1504" s="21">
        <v>117</v>
      </c>
      <c r="O1504" s="21">
        <v>0</v>
      </c>
      <c r="P1504" s="20"/>
      <c r="Q1504" s="19">
        <v>45482</v>
      </c>
      <c r="R1504" s="20"/>
      <c r="S1504" s="19">
        <v>45482</v>
      </c>
      <c r="T1504" s="20" t="s">
        <v>49</v>
      </c>
      <c r="U1504" s="20">
        <v>991924</v>
      </c>
      <c r="V1504" s="20">
        <v>240001990</v>
      </c>
      <c r="W1504" s="20" t="s">
        <v>847</v>
      </c>
      <c r="X1504" s="20" t="s">
        <v>305</v>
      </c>
      <c r="Y1504" s="20" t="s">
        <v>52</v>
      </c>
      <c r="Z1504" s="20" t="s">
        <v>5767</v>
      </c>
      <c r="AA1504" s="20" t="s">
        <v>5768</v>
      </c>
      <c r="AB1504" s="20" t="s">
        <v>3456</v>
      </c>
      <c r="AC1504" s="20" t="s">
        <v>167</v>
      </c>
      <c r="AD1504" s="20" t="s">
        <v>56</v>
      </c>
      <c r="AE1504" s="20" t="s">
        <v>1838</v>
      </c>
      <c r="AF1504" t="e">
        <f>VLOOKUP(L1504,Contactos!B:B,1,0)</f>
        <v>#N/A</v>
      </c>
    </row>
    <row r="1505" spans="1:32" ht="63.75" x14ac:dyDescent="0.2">
      <c r="A1505" s="4">
        <f t="shared" si="70"/>
        <v>1503</v>
      </c>
      <c r="B1505" s="4" t="str">
        <f t="shared" si="71"/>
        <v>B010-00019316</v>
      </c>
      <c r="C1505" s="4" t="str">
        <f>IFERROR(VLOOKUP(F1505,Tablas!$A$1:$B$3,2,0),"")</f>
        <v>Boleta</v>
      </c>
      <c r="D1505" s="4" t="str">
        <f t="shared" si="72"/>
        <v>Falabella - CONTADO / CASH - PE 2999 FALABELLA Basado en Entregas 09-0007-00000</v>
      </c>
      <c r="E1505" s="19">
        <v>45462</v>
      </c>
      <c r="F1505" s="20" t="s">
        <v>842</v>
      </c>
      <c r="G1505" s="20" t="s">
        <v>5769</v>
      </c>
      <c r="H1505" s="20" t="s">
        <v>44</v>
      </c>
      <c r="I1505" s="20" t="s">
        <v>45</v>
      </c>
      <c r="J1505" s="20" t="s">
        <v>5730</v>
      </c>
      <c r="K1505" s="20" t="s">
        <v>5731</v>
      </c>
      <c r="L1505" s="20" t="s">
        <v>5732</v>
      </c>
      <c r="M1505" s="20"/>
      <c r="N1505" s="21">
        <v>117</v>
      </c>
      <c r="O1505" s="21">
        <v>0</v>
      </c>
      <c r="P1505" s="20"/>
      <c r="Q1505" s="19">
        <v>45462</v>
      </c>
      <c r="R1505" s="20"/>
      <c r="S1505" s="19">
        <v>45462</v>
      </c>
      <c r="T1505" s="20" t="s">
        <v>49</v>
      </c>
      <c r="U1505" s="20">
        <v>983391</v>
      </c>
      <c r="V1505" s="20">
        <v>240001851</v>
      </c>
      <c r="W1505" s="20" t="s">
        <v>847</v>
      </c>
      <c r="X1505" s="20" t="s">
        <v>305</v>
      </c>
      <c r="Y1505" s="20" t="s">
        <v>52</v>
      </c>
      <c r="Z1505" s="20" t="s">
        <v>5770</v>
      </c>
      <c r="AA1505" s="20" t="s">
        <v>5734</v>
      </c>
      <c r="AB1505" s="20" t="s">
        <v>2227</v>
      </c>
      <c r="AC1505" s="20" t="s">
        <v>167</v>
      </c>
      <c r="AD1505" s="20" t="s">
        <v>56</v>
      </c>
      <c r="AE1505" s="20" t="s">
        <v>1838</v>
      </c>
      <c r="AF1505" t="e">
        <f>VLOOKUP(L1505,Contactos!B:B,1,0)</f>
        <v>#N/A</v>
      </c>
    </row>
    <row r="1506" spans="1:32" ht="51" x14ac:dyDescent="0.2">
      <c r="A1506" s="4">
        <f t="shared" si="70"/>
        <v>1504</v>
      </c>
      <c r="B1506" s="4" t="str">
        <f t="shared" si="71"/>
        <v>B010-00019561</v>
      </c>
      <c r="C1506" s="4" t="str">
        <f>IFERROR(VLOOKUP(F1506,Tablas!$A$1:$B$3,2,0),"")</f>
        <v>Boleta</v>
      </c>
      <c r="D1506" s="4" t="str">
        <f t="shared" si="72"/>
        <v>Ecom - CONTADO / CASH - PE 3508 TEL: 923287431 ENVÍO Basado en Pedidos de</v>
      </c>
      <c r="E1506" s="19">
        <v>45490</v>
      </c>
      <c r="F1506" s="20" t="s">
        <v>842</v>
      </c>
      <c r="G1506" s="20" t="s">
        <v>5771</v>
      </c>
      <c r="H1506" s="20" t="s">
        <v>44</v>
      </c>
      <c r="I1506" s="20" t="s">
        <v>45</v>
      </c>
      <c r="J1506" s="20" t="s">
        <v>1881</v>
      </c>
      <c r="K1506" s="20" t="s">
        <v>1882</v>
      </c>
      <c r="L1506" s="20" t="s">
        <v>1883</v>
      </c>
      <c r="M1506" s="20"/>
      <c r="N1506" s="21">
        <v>117</v>
      </c>
      <c r="O1506" s="21">
        <v>0</v>
      </c>
      <c r="P1506" s="20"/>
      <c r="Q1506" s="19">
        <v>45490</v>
      </c>
      <c r="R1506" s="20"/>
      <c r="S1506" s="19">
        <v>45490</v>
      </c>
      <c r="T1506" s="20" t="s">
        <v>49</v>
      </c>
      <c r="U1506" s="20">
        <v>995220</v>
      </c>
      <c r="V1506" s="20">
        <v>240002096</v>
      </c>
      <c r="W1506" s="20" t="s">
        <v>847</v>
      </c>
      <c r="X1506" s="20" t="s">
        <v>305</v>
      </c>
      <c r="Y1506" s="20" t="s">
        <v>52</v>
      </c>
      <c r="Z1506" s="20" t="s">
        <v>5772</v>
      </c>
      <c r="AA1506" s="20" t="s">
        <v>353</v>
      </c>
      <c r="AB1506" s="20" t="s">
        <v>54</v>
      </c>
      <c r="AC1506" s="20" t="s">
        <v>167</v>
      </c>
      <c r="AD1506" s="20" t="s">
        <v>56</v>
      </c>
      <c r="AE1506" s="20" t="s">
        <v>864</v>
      </c>
      <c r="AF1506" t="e">
        <f>VLOOKUP(L1506,Contactos!B:B,1,0)</f>
        <v>#N/A</v>
      </c>
    </row>
    <row r="1507" spans="1:32" ht="63.75" x14ac:dyDescent="0.2">
      <c r="A1507" s="4">
        <f t="shared" si="70"/>
        <v>1505</v>
      </c>
      <c r="B1507" s="4" t="str">
        <f t="shared" si="71"/>
        <v>B010-00020513</v>
      </c>
      <c r="C1507" s="4" t="str">
        <f>IFERROR(VLOOKUP(F1507,Tablas!$A$1:$B$3,2,0),"")</f>
        <v>Boleta</v>
      </c>
      <c r="D1507" s="4" t="str">
        <f t="shared" si="72"/>
        <v>Nacional - CREDITO 30 DIAS / CREDIT 30 DAYS - Ofertas de ventas - ERCAGV000800. PE:  5049 Basado</v>
      </c>
      <c r="E1507" s="19">
        <v>45561</v>
      </c>
      <c r="F1507" s="20" t="s">
        <v>842</v>
      </c>
      <c r="G1507" s="20" t="s">
        <v>5773</v>
      </c>
      <c r="H1507" s="20" t="s">
        <v>44</v>
      </c>
      <c r="I1507" s="20" t="s">
        <v>45</v>
      </c>
      <c r="J1507" s="20" t="s">
        <v>5774</v>
      </c>
      <c r="K1507" s="20" t="s">
        <v>5775</v>
      </c>
      <c r="L1507" s="20" t="s">
        <v>5776</v>
      </c>
      <c r="M1507" s="20"/>
      <c r="N1507" s="21">
        <v>118</v>
      </c>
      <c r="O1507" s="21">
        <v>0</v>
      </c>
      <c r="P1507" s="20"/>
      <c r="Q1507" s="19">
        <v>45561</v>
      </c>
      <c r="R1507" s="20"/>
      <c r="S1507" s="19">
        <v>45591</v>
      </c>
      <c r="T1507" s="20" t="s">
        <v>643</v>
      </c>
      <c r="U1507" s="20">
        <v>1030453</v>
      </c>
      <c r="V1507" s="20">
        <v>240003050</v>
      </c>
      <c r="W1507" s="20" t="s">
        <v>847</v>
      </c>
      <c r="X1507" s="20" t="s">
        <v>305</v>
      </c>
      <c r="Y1507" s="20" t="s">
        <v>567</v>
      </c>
      <c r="Z1507" s="20" t="s">
        <v>5777</v>
      </c>
      <c r="AA1507" s="20" t="s">
        <v>850</v>
      </c>
      <c r="AB1507" s="20" t="s">
        <v>54</v>
      </c>
      <c r="AC1507" s="20" t="s">
        <v>167</v>
      </c>
      <c r="AD1507" s="20" t="s">
        <v>56</v>
      </c>
      <c r="AE1507" s="20" t="s">
        <v>1014</v>
      </c>
      <c r="AF1507" t="e">
        <f>VLOOKUP(L1507,Contactos!B:B,1,0)</f>
        <v>#N/A</v>
      </c>
    </row>
    <row r="1508" spans="1:32" ht="63.75" x14ac:dyDescent="0.2">
      <c r="A1508" s="4">
        <f t="shared" si="70"/>
        <v>1506</v>
      </c>
      <c r="B1508" s="4" t="str">
        <f t="shared" si="71"/>
        <v>B010-00019873</v>
      </c>
      <c r="C1508" s="4" t="str">
        <f>IFERROR(VLOOKUP(F1508,Tablas!$A$1:$B$3,2,0),"")</f>
        <v>Boleta</v>
      </c>
      <c r="D1508" s="4" t="str">
        <f t="shared" si="72"/>
        <v>Falabella - CONTADO / CASH - PE 3917 FALABELLA No 2542523499 Basado en Entregas</v>
      </c>
      <c r="E1508" s="19">
        <v>45509</v>
      </c>
      <c r="F1508" s="20" t="s">
        <v>842</v>
      </c>
      <c r="G1508" s="20" t="s">
        <v>5778</v>
      </c>
      <c r="H1508" s="20" t="s">
        <v>44</v>
      </c>
      <c r="I1508" s="20" t="s">
        <v>45</v>
      </c>
      <c r="J1508" s="20" t="s">
        <v>2667</v>
      </c>
      <c r="K1508" s="20" t="s">
        <v>2668</v>
      </c>
      <c r="L1508" s="20" t="s">
        <v>2669</v>
      </c>
      <c r="M1508" s="20"/>
      <c r="N1508" s="21">
        <v>118</v>
      </c>
      <c r="O1508" s="21">
        <v>0</v>
      </c>
      <c r="P1508" s="20"/>
      <c r="Q1508" s="19">
        <v>45509</v>
      </c>
      <c r="R1508" s="20"/>
      <c r="S1508" s="19">
        <v>45509</v>
      </c>
      <c r="T1508" s="20" t="s">
        <v>49</v>
      </c>
      <c r="U1508" s="20">
        <v>1004044</v>
      </c>
      <c r="V1508" s="20">
        <v>240002409</v>
      </c>
      <c r="W1508" s="20" t="s">
        <v>847</v>
      </c>
      <c r="X1508" s="20" t="s">
        <v>274</v>
      </c>
      <c r="Y1508" s="20" t="s">
        <v>52</v>
      </c>
      <c r="Z1508" s="20" t="s">
        <v>5779</v>
      </c>
      <c r="AA1508" s="20" t="s">
        <v>808</v>
      </c>
      <c r="AB1508" s="20" t="s">
        <v>54</v>
      </c>
      <c r="AC1508" s="20" t="s">
        <v>2671</v>
      </c>
      <c r="AD1508" s="20" t="s">
        <v>56</v>
      </c>
      <c r="AE1508" s="20" t="s">
        <v>1838</v>
      </c>
      <c r="AF1508" t="e">
        <f>VLOOKUP(L1508,Contactos!B:B,1,0)</f>
        <v>#N/A</v>
      </c>
    </row>
    <row r="1509" spans="1:32" ht="63.75" x14ac:dyDescent="0.2">
      <c r="A1509" s="4">
        <f t="shared" si="70"/>
        <v>1507</v>
      </c>
      <c r="B1509" s="4" t="str">
        <f t="shared" si="71"/>
        <v>B010-00019602</v>
      </c>
      <c r="C1509" s="4" t="str">
        <f>IFERROR(VLOOKUP(F1509,Tablas!$A$1:$B$3,2,0),"")</f>
        <v>Boleta</v>
      </c>
      <c r="D1509" s="4" t="str">
        <f t="shared" si="72"/>
        <v>Falabella - CONTADO / CASH - PE 3583 FALABELLA No 2525269556 Basado en Entregas</v>
      </c>
      <c r="E1509" s="19">
        <v>45492</v>
      </c>
      <c r="F1509" s="20" t="s">
        <v>842</v>
      </c>
      <c r="G1509" s="20" t="s">
        <v>5780</v>
      </c>
      <c r="H1509" s="20" t="s">
        <v>44</v>
      </c>
      <c r="I1509" s="20" t="s">
        <v>45</v>
      </c>
      <c r="J1509" s="20" t="s">
        <v>5781</v>
      </c>
      <c r="K1509" s="20" t="s">
        <v>5782</v>
      </c>
      <c r="L1509" s="20" t="s">
        <v>5783</v>
      </c>
      <c r="M1509" s="20"/>
      <c r="N1509" s="21">
        <v>118.9</v>
      </c>
      <c r="O1509" s="21">
        <v>0</v>
      </c>
      <c r="P1509" s="20"/>
      <c r="Q1509" s="19">
        <v>45492</v>
      </c>
      <c r="R1509" s="20"/>
      <c r="S1509" s="19">
        <v>45492</v>
      </c>
      <c r="T1509" s="20" t="s">
        <v>49</v>
      </c>
      <c r="U1509" s="20">
        <v>996245</v>
      </c>
      <c r="V1509" s="20">
        <v>240002137</v>
      </c>
      <c r="W1509" s="20" t="s">
        <v>847</v>
      </c>
      <c r="X1509" s="20" t="s">
        <v>305</v>
      </c>
      <c r="Y1509" s="20" t="s">
        <v>52</v>
      </c>
      <c r="Z1509" s="20" t="s">
        <v>5784</v>
      </c>
      <c r="AA1509" s="20" t="s">
        <v>372</v>
      </c>
      <c r="AB1509" s="20" t="s">
        <v>54</v>
      </c>
      <c r="AC1509" s="20" t="s">
        <v>167</v>
      </c>
      <c r="AD1509" s="20" t="s">
        <v>56</v>
      </c>
      <c r="AE1509" s="20" t="s">
        <v>1838</v>
      </c>
      <c r="AF1509" t="e">
        <f>VLOOKUP(L1509,Contactos!B:B,1,0)</f>
        <v>#N/A</v>
      </c>
    </row>
    <row r="1510" spans="1:32" ht="76.5" x14ac:dyDescent="0.2">
      <c r="A1510" s="4">
        <f t="shared" si="70"/>
        <v>1508</v>
      </c>
      <c r="B1510" s="4" t="str">
        <f t="shared" si="71"/>
        <v>B010-00019666</v>
      </c>
      <c r="C1510" s="4" t="str">
        <f>IFERROR(VLOOKUP(F1510,Tablas!$A$1:$B$3,2,0),"")</f>
        <v>Boleta</v>
      </c>
      <c r="D1510" s="4" t="str">
        <f t="shared" si="72"/>
        <v>Ecom - CONTADO / CASH - PE 3701 RECOGE: EGUES CORBETTO RENATTO DNI: 478797</v>
      </c>
      <c r="E1510" s="19">
        <v>45498</v>
      </c>
      <c r="F1510" s="20" t="s">
        <v>842</v>
      </c>
      <c r="G1510" s="20" t="s">
        <v>5785</v>
      </c>
      <c r="H1510" s="20" t="s">
        <v>44</v>
      </c>
      <c r="I1510" s="20" t="s">
        <v>45</v>
      </c>
      <c r="J1510" s="20" t="s">
        <v>1529</v>
      </c>
      <c r="K1510" s="20" t="s">
        <v>1530</v>
      </c>
      <c r="L1510" s="20" t="s">
        <v>1531</v>
      </c>
      <c r="M1510" s="20"/>
      <c r="N1510" s="21">
        <v>118.99</v>
      </c>
      <c r="O1510" s="21">
        <v>0</v>
      </c>
      <c r="P1510" s="20"/>
      <c r="Q1510" s="19">
        <v>45498</v>
      </c>
      <c r="R1510" s="20"/>
      <c r="S1510" s="19">
        <v>45498</v>
      </c>
      <c r="T1510" s="20" t="s">
        <v>49</v>
      </c>
      <c r="U1510" s="20">
        <v>998277</v>
      </c>
      <c r="V1510" s="20">
        <v>240002201</v>
      </c>
      <c r="W1510" s="20" t="s">
        <v>847</v>
      </c>
      <c r="X1510" s="20" t="s">
        <v>305</v>
      </c>
      <c r="Y1510" s="20" t="s">
        <v>52</v>
      </c>
      <c r="Z1510" s="20" t="s">
        <v>5786</v>
      </c>
      <c r="AA1510" s="20" t="s">
        <v>1533</v>
      </c>
      <c r="AB1510" s="20" t="s">
        <v>1534</v>
      </c>
      <c r="AC1510" s="20" t="s">
        <v>1535</v>
      </c>
      <c r="AD1510" s="20" t="s">
        <v>56</v>
      </c>
      <c r="AE1510" s="20" t="s">
        <v>864</v>
      </c>
      <c r="AF1510" t="e">
        <f>VLOOKUP(L1510,Contactos!B:B,1,0)</f>
        <v>#N/A</v>
      </c>
    </row>
    <row r="1511" spans="1:32" ht="63.75" x14ac:dyDescent="0.2">
      <c r="A1511" s="4">
        <f t="shared" si="70"/>
        <v>1509</v>
      </c>
      <c r="B1511" s="4" t="str">
        <f t="shared" si="71"/>
        <v>B010-00018207</v>
      </c>
      <c r="C1511" s="4" t="str">
        <f>IFERROR(VLOOKUP(F1511,Tablas!$A$1:$B$3,2,0),"")</f>
        <v>Boleta</v>
      </c>
      <c r="D1511" s="4" t="str">
        <f t="shared" si="72"/>
        <v>Falabella - CONTADO / CASH - PE 1224 FALABELLA Basado en Entregas 09-0010-00059</v>
      </c>
      <c r="E1511" s="19">
        <v>45366</v>
      </c>
      <c r="F1511" s="20" t="s">
        <v>842</v>
      </c>
      <c r="G1511" s="20" t="s">
        <v>5787</v>
      </c>
      <c r="H1511" s="20" t="s">
        <v>44</v>
      </c>
      <c r="I1511" s="20" t="s">
        <v>45</v>
      </c>
      <c r="J1511" s="20" t="s">
        <v>5788</v>
      </c>
      <c r="K1511" s="20" t="s">
        <v>5789</v>
      </c>
      <c r="L1511" s="20" t="s">
        <v>5790</v>
      </c>
      <c r="M1511" s="20"/>
      <c r="N1511" s="21">
        <v>119</v>
      </c>
      <c r="O1511" s="21">
        <v>0</v>
      </c>
      <c r="P1511" s="20"/>
      <c r="Q1511" s="19">
        <v>45366</v>
      </c>
      <c r="R1511" s="20"/>
      <c r="S1511" s="19">
        <v>45366</v>
      </c>
      <c r="T1511" s="20" t="s">
        <v>49</v>
      </c>
      <c r="U1511" s="20">
        <v>933980</v>
      </c>
      <c r="V1511" s="20">
        <v>240000682</v>
      </c>
      <c r="W1511" s="20" t="s">
        <v>847</v>
      </c>
      <c r="X1511" s="20" t="s">
        <v>305</v>
      </c>
      <c r="Y1511" s="20" t="s">
        <v>52</v>
      </c>
      <c r="Z1511" s="20" t="s">
        <v>5791</v>
      </c>
      <c r="AA1511" s="20" t="s">
        <v>5792</v>
      </c>
      <c r="AB1511" s="20" t="s">
        <v>5793</v>
      </c>
      <c r="AC1511" s="20" t="s">
        <v>5794</v>
      </c>
      <c r="AD1511" s="20" t="s">
        <v>56</v>
      </c>
      <c r="AE1511" s="20" t="s">
        <v>1838</v>
      </c>
      <c r="AF1511" t="e">
        <f>VLOOKUP(L1511,Contactos!B:B,1,0)</f>
        <v>#N/A</v>
      </c>
    </row>
    <row r="1512" spans="1:32" ht="51" x14ac:dyDescent="0.2">
      <c r="A1512" s="4">
        <f t="shared" si="70"/>
        <v>1510</v>
      </c>
      <c r="B1512" s="4" t="str">
        <f t="shared" si="71"/>
        <v>B010-00019518</v>
      </c>
      <c r="C1512" s="4" t="str">
        <f>IFERROR(VLOOKUP(F1512,Tablas!$A$1:$B$3,2,0),"")</f>
        <v>Boleta</v>
      </c>
      <c r="D1512" s="4" t="str">
        <f t="shared" si="72"/>
        <v>Ecom - CONTADO / CASH - PE 3423 TEL: 931407663 ENVÍO Basado en Pedidos de</v>
      </c>
      <c r="E1512" s="19">
        <v>45488</v>
      </c>
      <c r="F1512" s="20" t="s">
        <v>842</v>
      </c>
      <c r="G1512" s="20" t="s">
        <v>5795</v>
      </c>
      <c r="H1512" s="20" t="s">
        <v>44</v>
      </c>
      <c r="I1512" s="20" t="s">
        <v>45</v>
      </c>
      <c r="J1512" s="20" t="s">
        <v>1170</v>
      </c>
      <c r="K1512" s="20" t="s">
        <v>1171</v>
      </c>
      <c r="L1512" s="20" t="s">
        <v>1172</v>
      </c>
      <c r="M1512" s="20"/>
      <c r="N1512" s="21">
        <v>119.7</v>
      </c>
      <c r="O1512" s="21">
        <v>0</v>
      </c>
      <c r="P1512" s="20"/>
      <c r="Q1512" s="19">
        <v>45488</v>
      </c>
      <c r="R1512" s="20"/>
      <c r="S1512" s="19">
        <v>45488</v>
      </c>
      <c r="T1512" s="20" t="s">
        <v>49</v>
      </c>
      <c r="U1512" s="20">
        <v>993683</v>
      </c>
      <c r="V1512" s="20">
        <v>240002053</v>
      </c>
      <c r="W1512" s="20" t="s">
        <v>847</v>
      </c>
      <c r="X1512" s="20" t="s">
        <v>305</v>
      </c>
      <c r="Y1512" s="20" t="s">
        <v>52</v>
      </c>
      <c r="Z1512" s="20" t="s">
        <v>5796</v>
      </c>
      <c r="AA1512" s="20" t="s">
        <v>353</v>
      </c>
      <c r="AB1512" s="20" t="s">
        <v>54</v>
      </c>
      <c r="AC1512" s="20" t="s">
        <v>689</v>
      </c>
      <c r="AD1512" s="20" t="s">
        <v>56</v>
      </c>
      <c r="AE1512" s="20" t="s">
        <v>864</v>
      </c>
      <c r="AF1512" t="e">
        <f>VLOOKUP(L1512,Contactos!B:B,1,0)</f>
        <v>#N/A</v>
      </c>
    </row>
    <row r="1513" spans="1:32" ht="51" x14ac:dyDescent="0.2">
      <c r="A1513" s="4">
        <f t="shared" si="70"/>
        <v>1511</v>
      </c>
      <c r="B1513" s="4" t="str">
        <f t="shared" si="71"/>
        <v/>
      </c>
      <c r="C1513" s="4" t="str">
        <f>IFERROR(VLOOKUP(F1513,Tablas!$A$1:$B$3,2,0),"")</f>
        <v/>
      </c>
      <c r="D1513" s="4" t="str">
        <f t="shared" si="72"/>
        <v xml:space="preserve"> - 50% ADELANTADO – 50% ANTES DEL ENVIO / 50% IN ADVANCE – 50% BEFORE SHIPMENT - Dif. en cambio</v>
      </c>
      <c r="E1513" s="19">
        <v>45443</v>
      </c>
      <c r="F1513" s="20" t="s">
        <v>27</v>
      </c>
      <c r="G1513" s="20"/>
      <c r="H1513" s="20" t="s">
        <v>29</v>
      </c>
      <c r="I1513" s="20" t="s">
        <v>30</v>
      </c>
      <c r="J1513" s="20" t="s">
        <v>112</v>
      </c>
      <c r="K1513" s="20" t="s">
        <v>112</v>
      </c>
      <c r="L1513" s="20" t="s">
        <v>113</v>
      </c>
      <c r="M1513" s="20" t="s">
        <v>33</v>
      </c>
      <c r="N1513" s="21">
        <v>120.15</v>
      </c>
      <c r="O1513" s="21">
        <v>0</v>
      </c>
      <c r="P1513" s="20"/>
      <c r="Q1513" s="19">
        <v>45443</v>
      </c>
      <c r="R1513" s="20"/>
      <c r="S1513" s="20"/>
      <c r="T1513" s="20" t="s">
        <v>114</v>
      </c>
      <c r="U1513" s="20">
        <v>1014783</v>
      </c>
      <c r="V1513" s="20">
        <v>240023040</v>
      </c>
      <c r="W1513" s="20" t="s">
        <v>50</v>
      </c>
      <c r="X1513" s="20" t="s">
        <v>841</v>
      </c>
      <c r="Y1513" s="20" t="s">
        <v>37</v>
      </c>
      <c r="Z1513" s="20" t="s">
        <v>63</v>
      </c>
      <c r="AA1513" s="20" t="s">
        <v>116</v>
      </c>
      <c r="AB1513" s="20"/>
      <c r="AC1513" s="20"/>
      <c r="AD1513" s="20" t="s">
        <v>117</v>
      </c>
      <c r="AE1513" s="20"/>
      <c r="AF1513" t="str">
        <f>VLOOKUP(L1513,Contactos!B:B,1,0)</f>
        <v>GANESHA AGROFARMA</v>
      </c>
    </row>
    <row r="1514" spans="1:32" ht="63.75" x14ac:dyDescent="0.2">
      <c r="A1514" s="4">
        <f t="shared" si="70"/>
        <v>1512</v>
      </c>
      <c r="B1514" s="4" t="str">
        <f t="shared" si="71"/>
        <v>B010-00020260</v>
      </c>
      <c r="C1514" s="4" t="str">
        <f>IFERROR(VLOOKUP(F1514,Tablas!$A$1:$B$3,2,0),"")</f>
        <v>Boleta</v>
      </c>
      <c r="D1514" s="4" t="str">
        <f t="shared" si="72"/>
        <v>Nacional - CREDITO 30 DIAS / CREDIT 30 DAYS - Ofertas de ventas - ERCAGV000878 Basado en Entrega</v>
      </c>
      <c r="E1514" s="19">
        <v>45538</v>
      </c>
      <c r="F1514" s="20" t="s">
        <v>842</v>
      </c>
      <c r="G1514" s="20" t="s">
        <v>5797</v>
      </c>
      <c r="H1514" s="20" t="s">
        <v>44</v>
      </c>
      <c r="I1514" s="20" t="s">
        <v>45</v>
      </c>
      <c r="J1514" s="20" t="s">
        <v>4842</v>
      </c>
      <c r="K1514" s="20" t="s">
        <v>4843</v>
      </c>
      <c r="L1514" s="20" t="s">
        <v>4844</v>
      </c>
      <c r="M1514" s="20"/>
      <c r="N1514" s="21">
        <v>120.36</v>
      </c>
      <c r="O1514" s="21">
        <v>0</v>
      </c>
      <c r="P1514" s="20"/>
      <c r="Q1514" s="19">
        <v>45538</v>
      </c>
      <c r="R1514" s="20"/>
      <c r="S1514" s="19">
        <v>45568</v>
      </c>
      <c r="T1514" s="20" t="s">
        <v>643</v>
      </c>
      <c r="U1514" s="20">
        <v>1017899</v>
      </c>
      <c r="V1514" s="20">
        <v>240002797</v>
      </c>
      <c r="W1514" s="20" t="s">
        <v>847</v>
      </c>
      <c r="X1514" s="20" t="s">
        <v>848</v>
      </c>
      <c r="Y1514" s="20" t="s">
        <v>52</v>
      </c>
      <c r="Z1514" s="20" t="s">
        <v>5798</v>
      </c>
      <c r="AA1514" s="20" t="s">
        <v>4846</v>
      </c>
      <c r="AB1514" s="20" t="s">
        <v>54</v>
      </c>
      <c r="AC1514" s="20" t="s">
        <v>167</v>
      </c>
      <c r="AD1514" s="20" t="s">
        <v>56</v>
      </c>
      <c r="AE1514" s="20" t="s">
        <v>1014</v>
      </c>
      <c r="AF1514" t="e">
        <f>VLOOKUP(L1514,Contactos!B:B,1,0)</f>
        <v>#N/A</v>
      </c>
    </row>
    <row r="1515" spans="1:32" ht="63.75" x14ac:dyDescent="0.2">
      <c r="A1515" s="4">
        <f t="shared" si="70"/>
        <v>1513</v>
      </c>
      <c r="B1515" s="4" t="str">
        <f t="shared" si="71"/>
        <v>B010-00018213</v>
      </c>
      <c r="C1515" s="4" t="str">
        <f>IFERROR(VLOOKUP(F1515,Tablas!$A$1:$B$3,2,0),"")</f>
        <v>Boleta</v>
      </c>
      <c r="D1515" s="4" t="str">
        <f t="shared" si="72"/>
        <v>Ecom - CONTADO / CASH - PE 1253 TEL: 924962656 Basado en Pedidos de client</v>
      </c>
      <c r="E1515" s="19">
        <v>45369</v>
      </c>
      <c r="F1515" s="20" t="s">
        <v>842</v>
      </c>
      <c r="G1515" s="20" t="s">
        <v>5799</v>
      </c>
      <c r="H1515" s="20" t="s">
        <v>44</v>
      </c>
      <c r="I1515" s="20" t="s">
        <v>45</v>
      </c>
      <c r="J1515" s="20" t="s">
        <v>1764</v>
      </c>
      <c r="K1515" s="20" t="s">
        <v>1765</v>
      </c>
      <c r="L1515" s="20" t="s">
        <v>1766</v>
      </c>
      <c r="M1515" s="20"/>
      <c r="N1515" s="21">
        <v>120.51</v>
      </c>
      <c r="O1515" s="21">
        <v>0</v>
      </c>
      <c r="P1515" s="20"/>
      <c r="Q1515" s="19">
        <v>45369</v>
      </c>
      <c r="R1515" s="20"/>
      <c r="S1515" s="19">
        <v>45369</v>
      </c>
      <c r="T1515" s="20" t="s">
        <v>49</v>
      </c>
      <c r="U1515" s="20">
        <v>934298</v>
      </c>
      <c r="V1515" s="20">
        <v>240000688</v>
      </c>
      <c r="W1515" s="20" t="s">
        <v>847</v>
      </c>
      <c r="X1515" s="20" t="s">
        <v>274</v>
      </c>
      <c r="Y1515" s="20" t="s">
        <v>52</v>
      </c>
      <c r="Z1515" s="20" t="s">
        <v>5800</v>
      </c>
      <c r="AA1515" s="20" t="s">
        <v>1768</v>
      </c>
      <c r="AB1515" s="20" t="s">
        <v>1769</v>
      </c>
      <c r="AC1515" s="20" t="s">
        <v>689</v>
      </c>
      <c r="AD1515" s="20" t="s">
        <v>56</v>
      </c>
      <c r="AE1515" s="20" t="s">
        <v>864</v>
      </c>
      <c r="AF1515" t="e">
        <f>VLOOKUP(L1515,Contactos!B:B,1,0)</f>
        <v>#N/A</v>
      </c>
    </row>
    <row r="1516" spans="1:32" ht="63.75" x14ac:dyDescent="0.2">
      <c r="A1516" s="4">
        <f t="shared" si="70"/>
        <v>1514</v>
      </c>
      <c r="B1516" s="4" t="str">
        <f t="shared" si="71"/>
        <v>B010-00018429</v>
      </c>
      <c r="C1516" s="4" t="str">
        <f>IFERROR(VLOOKUP(F1516,Tablas!$A$1:$B$3,2,0),"")</f>
        <v>Boleta</v>
      </c>
      <c r="D1516" s="4" t="str">
        <f t="shared" si="72"/>
        <v>Ecom - CONTADO / CASH - PE 1581 TEL: 989953210 Basado en Pedidos de client</v>
      </c>
      <c r="E1516" s="19">
        <v>45390</v>
      </c>
      <c r="F1516" s="20" t="s">
        <v>842</v>
      </c>
      <c r="G1516" s="20" t="s">
        <v>5801</v>
      </c>
      <c r="H1516" s="20" t="s">
        <v>44</v>
      </c>
      <c r="I1516" s="20" t="s">
        <v>45</v>
      </c>
      <c r="J1516" s="20" t="s">
        <v>1903</v>
      </c>
      <c r="K1516" s="20" t="s">
        <v>1904</v>
      </c>
      <c r="L1516" s="20" t="s">
        <v>1905</v>
      </c>
      <c r="M1516" s="20"/>
      <c r="N1516" s="21">
        <v>120.53</v>
      </c>
      <c r="O1516" s="21">
        <v>0</v>
      </c>
      <c r="P1516" s="20"/>
      <c r="Q1516" s="19">
        <v>45390</v>
      </c>
      <c r="R1516" s="20"/>
      <c r="S1516" s="19">
        <v>45390</v>
      </c>
      <c r="T1516" s="20" t="s">
        <v>49</v>
      </c>
      <c r="U1516" s="20">
        <v>943108</v>
      </c>
      <c r="V1516" s="20">
        <v>240000905</v>
      </c>
      <c r="W1516" s="20" t="s">
        <v>847</v>
      </c>
      <c r="X1516" s="20" t="s">
        <v>274</v>
      </c>
      <c r="Y1516" s="20" t="s">
        <v>52</v>
      </c>
      <c r="Z1516" s="20" t="s">
        <v>5802</v>
      </c>
      <c r="AA1516" s="20" t="s">
        <v>1907</v>
      </c>
      <c r="AB1516" s="20" t="s">
        <v>956</v>
      </c>
      <c r="AC1516" s="20" t="s">
        <v>689</v>
      </c>
      <c r="AD1516" s="20" t="s">
        <v>56</v>
      </c>
      <c r="AE1516" s="20" t="s">
        <v>864</v>
      </c>
      <c r="AF1516" t="e">
        <f>VLOOKUP(L1516,Contactos!B:B,1,0)</f>
        <v>#N/A</v>
      </c>
    </row>
    <row r="1517" spans="1:32" ht="63.75" x14ac:dyDescent="0.2">
      <c r="A1517" s="4">
        <f t="shared" si="70"/>
        <v>1515</v>
      </c>
      <c r="B1517" s="4" t="str">
        <f t="shared" si="71"/>
        <v>B010-00019429</v>
      </c>
      <c r="C1517" s="4" t="str">
        <f>IFERROR(VLOOKUP(F1517,Tablas!$A$1:$B$3,2,0),"")</f>
        <v>Boleta</v>
      </c>
      <c r="D1517" s="4" t="str">
        <f t="shared" si="72"/>
        <v>Falabella - CONTADO / CASH - PE 3289 FALABELLA No 2508540591 Basado en Entregas</v>
      </c>
      <c r="E1517" s="19">
        <v>45478</v>
      </c>
      <c r="F1517" s="20" t="s">
        <v>842</v>
      </c>
      <c r="G1517" s="20" t="s">
        <v>5803</v>
      </c>
      <c r="H1517" s="20" t="s">
        <v>44</v>
      </c>
      <c r="I1517" s="20" t="s">
        <v>45</v>
      </c>
      <c r="J1517" s="20" t="s">
        <v>5804</v>
      </c>
      <c r="K1517" s="20" t="s">
        <v>5805</v>
      </c>
      <c r="L1517" s="20" t="s">
        <v>5806</v>
      </c>
      <c r="M1517" s="20"/>
      <c r="N1517" s="21">
        <v>120.6</v>
      </c>
      <c r="O1517" s="21">
        <v>0</v>
      </c>
      <c r="P1517" s="20"/>
      <c r="Q1517" s="19">
        <v>45478</v>
      </c>
      <c r="R1517" s="20"/>
      <c r="S1517" s="19">
        <v>45478</v>
      </c>
      <c r="T1517" s="20" t="s">
        <v>49</v>
      </c>
      <c r="U1517" s="20">
        <v>990568</v>
      </c>
      <c r="V1517" s="20">
        <v>240001964</v>
      </c>
      <c r="W1517" s="20" t="s">
        <v>847</v>
      </c>
      <c r="X1517" s="20" t="s">
        <v>305</v>
      </c>
      <c r="Y1517" s="20" t="s">
        <v>52</v>
      </c>
      <c r="Z1517" s="20" t="s">
        <v>5807</v>
      </c>
      <c r="AA1517" s="20" t="s">
        <v>1449</v>
      </c>
      <c r="AB1517" s="20" t="s">
        <v>54</v>
      </c>
      <c r="AC1517" s="20" t="s">
        <v>167</v>
      </c>
      <c r="AD1517" s="20" t="s">
        <v>56</v>
      </c>
      <c r="AE1517" s="20" t="s">
        <v>1838</v>
      </c>
      <c r="AF1517" t="e">
        <f>VLOOKUP(L1517,Contactos!B:B,1,0)</f>
        <v>#N/A</v>
      </c>
    </row>
    <row r="1518" spans="1:32" ht="63.75" x14ac:dyDescent="0.2">
      <c r="A1518" s="4">
        <f t="shared" si="70"/>
        <v>1516</v>
      </c>
      <c r="B1518" s="4" t="str">
        <f t="shared" si="71"/>
        <v>B010-00018425</v>
      </c>
      <c r="C1518" s="4" t="str">
        <f>IFERROR(VLOOKUP(F1518,Tablas!$A$1:$B$3,2,0),"")</f>
        <v>Boleta</v>
      </c>
      <c r="D1518" s="4" t="str">
        <f t="shared" si="72"/>
        <v>Ecom - CONTADO / CASH - PE 1567 TEL: 942777408 Basado en Entregas 09-0010-</v>
      </c>
      <c r="E1518" s="19">
        <v>45390</v>
      </c>
      <c r="F1518" s="20" t="s">
        <v>842</v>
      </c>
      <c r="G1518" s="20" t="s">
        <v>5808</v>
      </c>
      <c r="H1518" s="20" t="s">
        <v>44</v>
      </c>
      <c r="I1518" s="20" t="s">
        <v>45</v>
      </c>
      <c r="J1518" s="20" t="s">
        <v>5809</v>
      </c>
      <c r="K1518" s="20" t="s">
        <v>5810</v>
      </c>
      <c r="L1518" s="20" t="s">
        <v>5811</v>
      </c>
      <c r="M1518" s="20"/>
      <c r="N1518" s="21">
        <v>120.75</v>
      </c>
      <c r="O1518" s="21">
        <v>0</v>
      </c>
      <c r="P1518" s="20"/>
      <c r="Q1518" s="19">
        <v>45390</v>
      </c>
      <c r="R1518" s="20"/>
      <c r="S1518" s="19">
        <v>45390</v>
      </c>
      <c r="T1518" s="20" t="s">
        <v>49</v>
      </c>
      <c r="U1518" s="20">
        <v>943096</v>
      </c>
      <c r="V1518" s="20">
        <v>240000901</v>
      </c>
      <c r="W1518" s="20" t="s">
        <v>847</v>
      </c>
      <c r="X1518" s="20" t="s">
        <v>305</v>
      </c>
      <c r="Y1518" s="20" t="s">
        <v>52</v>
      </c>
      <c r="Z1518" s="20" t="s">
        <v>5812</v>
      </c>
      <c r="AA1518" s="20" t="s">
        <v>5813</v>
      </c>
      <c r="AB1518" s="20" t="s">
        <v>5814</v>
      </c>
      <c r="AC1518" s="20" t="s">
        <v>689</v>
      </c>
      <c r="AD1518" s="20" t="s">
        <v>56</v>
      </c>
      <c r="AE1518" s="20" t="s">
        <v>864</v>
      </c>
      <c r="AF1518" t="e">
        <f>VLOOKUP(L1518,Contactos!B:B,1,0)</f>
        <v>#N/A</v>
      </c>
    </row>
    <row r="1519" spans="1:32" ht="63.75" x14ac:dyDescent="0.2">
      <c r="A1519" s="4">
        <f t="shared" si="70"/>
        <v>1517</v>
      </c>
      <c r="B1519" s="4" t="str">
        <f t="shared" si="71"/>
        <v>B010-00019475</v>
      </c>
      <c r="C1519" s="4" t="str">
        <f>IFERROR(VLOOKUP(F1519,Tablas!$A$1:$B$3,2,0),"")</f>
        <v>Boleta</v>
      </c>
      <c r="D1519" s="4" t="str">
        <f t="shared" si="72"/>
        <v>Falabella - CONTADO / CASH - PE 3360 FALABELLA No 2513240667 Basado en Entregas</v>
      </c>
      <c r="E1519" s="19">
        <v>45482</v>
      </c>
      <c r="F1519" s="20" t="s">
        <v>842</v>
      </c>
      <c r="G1519" s="20" t="s">
        <v>5815</v>
      </c>
      <c r="H1519" s="20" t="s">
        <v>44</v>
      </c>
      <c r="I1519" s="20" t="s">
        <v>45</v>
      </c>
      <c r="J1519" s="20" t="s">
        <v>5816</v>
      </c>
      <c r="K1519" s="20" t="s">
        <v>5817</v>
      </c>
      <c r="L1519" s="20" t="s">
        <v>5818</v>
      </c>
      <c r="M1519" s="20"/>
      <c r="N1519" s="21">
        <v>121.5</v>
      </c>
      <c r="O1519" s="21">
        <v>0</v>
      </c>
      <c r="P1519" s="20"/>
      <c r="Q1519" s="19">
        <v>45482</v>
      </c>
      <c r="R1519" s="20"/>
      <c r="S1519" s="19">
        <v>45482</v>
      </c>
      <c r="T1519" s="20" t="s">
        <v>49</v>
      </c>
      <c r="U1519" s="20">
        <v>992214</v>
      </c>
      <c r="V1519" s="20">
        <v>240002010</v>
      </c>
      <c r="W1519" s="20" t="s">
        <v>847</v>
      </c>
      <c r="X1519" s="20" t="s">
        <v>305</v>
      </c>
      <c r="Y1519" s="20" t="s">
        <v>52</v>
      </c>
      <c r="Z1519" s="20" t="s">
        <v>5819</v>
      </c>
      <c r="AA1519" s="20" t="s">
        <v>1449</v>
      </c>
      <c r="AB1519" s="20" t="s">
        <v>54</v>
      </c>
      <c r="AC1519" s="20" t="s">
        <v>167</v>
      </c>
      <c r="AD1519" s="20" t="s">
        <v>56</v>
      </c>
      <c r="AE1519" s="20" t="s">
        <v>1838</v>
      </c>
      <c r="AF1519" t="e">
        <f>VLOOKUP(L1519,Contactos!B:B,1,0)</f>
        <v>#N/A</v>
      </c>
    </row>
    <row r="1520" spans="1:32" ht="25.5" x14ac:dyDescent="0.2">
      <c r="A1520" s="4">
        <f t="shared" si="70"/>
        <v>1518</v>
      </c>
      <c r="B1520" s="4" t="str">
        <f t="shared" si="71"/>
        <v/>
      </c>
      <c r="C1520" s="4" t="str">
        <f>IFERROR(VLOOKUP(F1520,Tablas!$A$1:$B$3,2,0),"")</f>
        <v/>
      </c>
      <c r="D1520" s="4" t="str">
        <f t="shared" si="72"/>
        <v xml:space="preserve"> - CONTADO ADELANTADO / CASH IN ADVANCE - Dif. en cambio</v>
      </c>
      <c r="E1520" s="19">
        <v>43951</v>
      </c>
      <c r="F1520" s="20" t="s">
        <v>27</v>
      </c>
      <c r="G1520" s="20"/>
      <c r="H1520" s="20" t="s">
        <v>80</v>
      </c>
      <c r="I1520" s="20" t="s">
        <v>81</v>
      </c>
      <c r="J1520" s="20" t="s">
        <v>272</v>
      </c>
      <c r="K1520" s="20" t="s">
        <v>272</v>
      </c>
      <c r="L1520" s="20" t="s">
        <v>273</v>
      </c>
      <c r="M1520" s="20" t="s">
        <v>33</v>
      </c>
      <c r="N1520" s="21">
        <v>121.7</v>
      </c>
      <c r="O1520" s="21">
        <v>0</v>
      </c>
      <c r="P1520" s="20"/>
      <c r="Q1520" s="19">
        <v>43951</v>
      </c>
      <c r="R1520" s="20"/>
      <c r="S1520" s="20"/>
      <c r="T1520" s="20" t="s">
        <v>70</v>
      </c>
      <c r="U1520" s="20">
        <v>365096</v>
      </c>
      <c r="V1520" s="20">
        <v>2000011495</v>
      </c>
      <c r="W1520" s="20" t="s">
        <v>50</v>
      </c>
      <c r="X1520" s="20" t="s">
        <v>841</v>
      </c>
      <c r="Y1520" s="20" t="s">
        <v>37</v>
      </c>
      <c r="Z1520" s="20" t="s">
        <v>63</v>
      </c>
      <c r="AA1520" s="20" t="s">
        <v>276</v>
      </c>
      <c r="AB1520" s="20" t="s">
        <v>277</v>
      </c>
      <c r="AC1520" s="20"/>
      <c r="AD1520" s="20" t="s">
        <v>278</v>
      </c>
      <c r="AE1520" s="20"/>
      <c r="AF1520" t="str">
        <f>VLOOKUP(L1520,Contactos!B:B,1,0)</f>
        <v>SADIN INTERNATIONAL TRADING CO. L.L.C.</v>
      </c>
    </row>
    <row r="1521" spans="1:32" ht="63.75" x14ac:dyDescent="0.2">
      <c r="A1521" s="4">
        <f t="shared" si="70"/>
        <v>1519</v>
      </c>
      <c r="B1521" s="4" t="str">
        <f t="shared" si="71"/>
        <v>B010-00018298</v>
      </c>
      <c r="C1521" s="4" t="str">
        <f>IFERROR(VLOOKUP(F1521,Tablas!$A$1:$B$3,2,0),"")</f>
        <v>Boleta</v>
      </c>
      <c r="D1521" s="4" t="str">
        <f t="shared" si="72"/>
        <v>Ecom - CONTADO / CASH - PE 1464 TEL: 990999441 Basado en Pedidos de client</v>
      </c>
      <c r="E1521" s="19">
        <v>45378</v>
      </c>
      <c r="F1521" s="20" t="s">
        <v>842</v>
      </c>
      <c r="G1521" s="20" t="s">
        <v>5820</v>
      </c>
      <c r="H1521" s="20" t="s">
        <v>44</v>
      </c>
      <c r="I1521" s="20" t="s">
        <v>45</v>
      </c>
      <c r="J1521" s="20" t="s">
        <v>5821</v>
      </c>
      <c r="K1521" s="20" t="s">
        <v>5822</v>
      </c>
      <c r="L1521" s="20" t="s">
        <v>5823</v>
      </c>
      <c r="M1521" s="20"/>
      <c r="N1521" s="21">
        <v>122.05</v>
      </c>
      <c r="O1521" s="21">
        <v>0</v>
      </c>
      <c r="P1521" s="20"/>
      <c r="Q1521" s="19">
        <v>45378</v>
      </c>
      <c r="R1521" s="20"/>
      <c r="S1521" s="19">
        <v>45378</v>
      </c>
      <c r="T1521" s="20" t="s">
        <v>49</v>
      </c>
      <c r="U1521" s="20">
        <v>939177</v>
      </c>
      <c r="V1521" s="20">
        <v>240000773</v>
      </c>
      <c r="W1521" s="20" t="s">
        <v>847</v>
      </c>
      <c r="X1521" s="20" t="s">
        <v>274</v>
      </c>
      <c r="Y1521" s="20" t="s">
        <v>52</v>
      </c>
      <c r="Z1521" s="20" t="s">
        <v>5824</v>
      </c>
      <c r="AA1521" s="20" t="s">
        <v>5825</v>
      </c>
      <c r="AB1521" s="20" t="s">
        <v>863</v>
      </c>
      <c r="AC1521" s="20" t="s">
        <v>689</v>
      </c>
      <c r="AD1521" s="20" t="s">
        <v>56</v>
      </c>
      <c r="AE1521" s="20" t="s">
        <v>864</v>
      </c>
      <c r="AF1521" t="e">
        <f>VLOOKUP(L1521,Contactos!B:B,1,0)</f>
        <v>#N/A</v>
      </c>
    </row>
    <row r="1522" spans="1:32" ht="38.25" x14ac:dyDescent="0.2">
      <c r="A1522" s="4">
        <f t="shared" si="70"/>
        <v>1520</v>
      </c>
      <c r="B1522" s="4" t="str">
        <f t="shared" si="71"/>
        <v>010-0019159</v>
      </c>
      <c r="C1522" s="4" t="str">
        <f>IFERROR(VLOOKUP(F1522,Tablas!$A$1:$B$3,2,0),"")</f>
        <v>Factura</v>
      </c>
      <c r="D1522" s="4" t="str">
        <f t="shared" si="72"/>
        <v xml:space="preserve"> - CONTADO ADELANTADO / CASH IN ADVANCE - Facturas clientes -C20519170907</v>
      </c>
      <c r="E1522" s="19">
        <v>43100</v>
      </c>
      <c r="F1522" s="20" t="s">
        <v>1001</v>
      </c>
      <c r="G1522" s="20" t="s">
        <v>5826</v>
      </c>
      <c r="H1522" s="20" t="s">
        <v>322</v>
      </c>
      <c r="I1522" s="20" t="s">
        <v>323</v>
      </c>
      <c r="J1522" s="20" t="s">
        <v>4511</v>
      </c>
      <c r="K1522" s="20" t="s">
        <v>4512</v>
      </c>
      <c r="L1522" s="20" t="s">
        <v>4513</v>
      </c>
      <c r="M1522" s="20" t="s">
        <v>125</v>
      </c>
      <c r="N1522" s="21">
        <v>122.16</v>
      </c>
      <c r="O1522" s="21">
        <v>0</v>
      </c>
      <c r="P1522" s="20"/>
      <c r="Q1522" s="19">
        <v>41358</v>
      </c>
      <c r="R1522" s="20"/>
      <c r="S1522" s="19">
        <v>41450</v>
      </c>
      <c r="T1522" s="20" t="s">
        <v>70</v>
      </c>
      <c r="U1522" s="20">
        <v>1387</v>
      </c>
      <c r="V1522" s="20">
        <v>1700000056</v>
      </c>
      <c r="W1522" s="20" t="s">
        <v>847</v>
      </c>
      <c r="X1522" s="20" t="s">
        <v>192</v>
      </c>
      <c r="Y1522" s="20" t="s">
        <v>52</v>
      </c>
      <c r="Z1522" s="20" t="s">
        <v>5827</v>
      </c>
      <c r="AA1522" s="20" t="s">
        <v>4515</v>
      </c>
      <c r="AB1522" s="20" t="s">
        <v>54</v>
      </c>
      <c r="AC1522" s="20" t="s">
        <v>167</v>
      </c>
      <c r="AD1522" s="20" t="s">
        <v>56</v>
      </c>
      <c r="AE1522" s="20"/>
      <c r="AF1522" t="e">
        <f>VLOOKUP(L1522,Contactos!B:B,1,0)</f>
        <v>#N/A</v>
      </c>
    </row>
    <row r="1523" spans="1:32" ht="63.75" x14ac:dyDescent="0.2">
      <c r="A1523" s="4">
        <f t="shared" si="70"/>
        <v>1521</v>
      </c>
      <c r="B1523" s="4" t="str">
        <f t="shared" si="71"/>
        <v>B010-00018250</v>
      </c>
      <c r="C1523" s="4" t="str">
        <f>IFERROR(VLOOKUP(F1523,Tablas!$A$1:$B$3,2,0),"")</f>
        <v>Boleta</v>
      </c>
      <c r="D1523" s="4" t="str">
        <f t="shared" si="72"/>
        <v>Falabella - CONTADO / CASH - PE 1331 FALABELLA Basado en Entregas 09-0010-00059</v>
      </c>
      <c r="E1523" s="19">
        <v>45372</v>
      </c>
      <c r="F1523" s="20" t="s">
        <v>842</v>
      </c>
      <c r="G1523" s="20" t="s">
        <v>5828</v>
      </c>
      <c r="H1523" s="20" t="s">
        <v>44</v>
      </c>
      <c r="I1523" s="20" t="s">
        <v>45</v>
      </c>
      <c r="J1523" s="20" t="s">
        <v>5829</v>
      </c>
      <c r="K1523" s="20" t="s">
        <v>5830</v>
      </c>
      <c r="L1523" s="20" t="s">
        <v>5831</v>
      </c>
      <c r="M1523" s="20"/>
      <c r="N1523" s="21">
        <v>122.4</v>
      </c>
      <c r="O1523" s="21">
        <v>0</v>
      </c>
      <c r="P1523" s="20"/>
      <c r="Q1523" s="19">
        <v>45372</v>
      </c>
      <c r="R1523" s="20"/>
      <c r="S1523" s="19">
        <v>45372</v>
      </c>
      <c r="T1523" s="20" t="s">
        <v>49</v>
      </c>
      <c r="U1523" s="20">
        <v>936492</v>
      </c>
      <c r="V1523" s="20">
        <v>240000725</v>
      </c>
      <c r="W1523" s="20" t="s">
        <v>847</v>
      </c>
      <c r="X1523" s="20" t="s">
        <v>274</v>
      </c>
      <c r="Y1523" s="20" t="s">
        <v>52</v>
      </c>
      <c r="Z1523" s="20" t="s">
        <v>5832</v>
      </c>
      <c r="AA1523" s="20" t="s">
        <v>5833</v>
      </c>
      <c r="AB1523" s="20" t="s">
        <v>576</v>
      </c>
      <c r="AC1523" s="20" t="s">
        <v>167</v>
      </c>
      <c r="AD1523" s="20" t="s">
        <v>56</v>
      </c>
      <c r="AE1523" s="20" t="s">
        <v>1838</v>
      </c>
      <c r="AF1523" t="e">
        <f>VLOOKUP(L1523,Contactos!B:B,1,0)</f>
        <v>#N/A</v>
      </c>
    </row>
    <row r="1524" spans="1:32" ht="51" x14ac:dyDescent="0.2">
      <c r="A1524" s="4">
        <f t="shared" si="70"/>
        <v>1522</v>
      </c>
      <c r="B1524" s="4" t="str">
        <f t="shared" si="71"/>
        <v>B010-00018899</v>
      </c>
      <c r="C1524" s="4" t="str">
        <f>IFERROR(VLOOKUP(F1524,Tablas!$A$1:$B$3,2,0),"")</f>
        <v>Boleta</v>
      </c>
      <c r="D1524" s="4" t="str">
        <f t="shared" si="72"/>
        <v>Ripley - CONTADO / CASH - PE 2435 RIPLEY Basado en Entregas 09-0007-00000459</v>
      </c>
      <c r="E1524" s="19">
        <v>45432</v>
      </c>
      <c r="F1524" s="20" t="s">
        <v>842</v>
      </c>
      <c r="G1524" s="20" t="s">
        <v>5834</v>
      </c>
      <c r="H1524" s="20" t="s">
        <v>44</v>
      </c>
      <c r="I1524" s="20" t="s">
        <v>45</v>
      </c>
      <c r="J1524" s="20" t="s">
        <v>5835</v>
      </c>
      <c r="K1524" s="20" t="s">
        <v>5836</v>
      </c>
      <c r="L1524" s="20" t="s">
        <v>5837</v>
      </c>
      <c r="M1524" s="20"/>
      <c r="N1524" s="21">
        <v>122.41</v>
      </c>
      <c r="O1524" s="21">
        <v>0</v>
      </c>
      <c r="P1524" s="20"/>
      <c r="Q1524" s="19">
        <v>45432</v>
      </c>
      <c r="R1524" s="20"/>
      <c r="S1524" s="19">
        <v>45432</v>
      </c>
      <c r="T1524" s="20" t="s">
        <v>49</v>
      </c>
      <c r="U1524" s="20">
        <v>967181</v>
      </c>
      <c r="V1524" s="20">
        <v>240001377</v>
      </c>
      <c r="W1524" s="20" t="s">
        <v>847</v>
      </c>
      <c r="X1524" s="20" t="s">
        <v>305</v>
      </c>
      <c r="Y1524" s="20" t="s">
        <v>52</v>
      </c>
      <c r="Z1524" s="20" t="s">
        <v>5838</v>
      </c>
      <c r="AA1524" s="20" t="s">
        <v>808</v>
      </c>
      <c r="AB1524" s="20" t="s">
        <v>2501</v>
      </c>
      <c r="AC1524" s="20" t="s">
        <v>167</v>
      </c>
      <c r="AD1524" s="20" t="s">
        <v>56</v>
      </c>
      <c r="AE1524" s="20" t="s">
        <v>2574</v>
      </c>
      <c r="AF1524" t="e">
        <f>VLOOKUP(L1524,Contactos!B:B,1,0)</f>
        <v>#N/A</v>
      </c>
    </row>
    <row r="1525" spans="1:32" ht="63.75" x14ac:dyDescent="0.2">
      <c r="A1525" s="4">
        <f t="shared" si="70"/>
        <v>1523</v>
      </c>
      <c r="B1525" s="4" t="str">
        <f t="shared" si="71"/>
        <v>B010-00019046</v>
      </c>
      <c r="C1525" s="4" t="str">
        <f>IFERROR(VLOOKUP(F1525,Tablas!$A$1:$B$3,2,0),"")</f>
        <v>Boleta</v>
      </c>
      <c r="D1525" s="4" t="str">
        <f t="shared" si="72"/>
        <v>Falabella - CONTADO / CASH - PE 2666 FALABELLA Basado en Entregas 09-0007-00000</v>
      </c>
      <c r="E1525" s="19">
        <v>45441</v>
      </c>
      <c r="F1525" s="20" t="s">
        <v>842</v>
      </c>
      <c r="G1525" s="20" t="s">
        <v>5839</v>
      </c>
      <c r="H1525" s="20" t="s">
        <v>44</v>
      </c>
      <c r="I1525" s="20" t="s">
        <v>45</v>
      </c>
      <c r="J1525" s="20" t="s">
        <v>5840</v>
      </c>
      <c r="K1525" s="20" t="s">
        <v>5841</v>
      </c>
      <c r="L1525" s="20" t="s">
        <v>5842</v>
      </c>
      <c r="M1525" s="20"/>
      <c r="N1525" s="21">
        <v>122.5</v>
      </c>
      <c r="O1525" s="21">
        <v>0</v>
      </c>
      <c r="P1525" s="20"/>
      <c r="Q1525" s="19">
        <v>45441</v>
      </c>
      <c r="R1525" s="20"/>
      <c r="S1525" s="19">
        <v>45441</v>
      </c>
      <c r="T1525" s="20" t="s">
        <v>49</v>
      </c>
      <c r="U1525" s="20">
        <v>972353</v>
      </c>
      <c r="V1525" s="20">
        <v>240001578</v>
      </c>
      <c r="W1525" s="20" t="s">
        <v>847</v>
      </c>
      <c r="X1525" s="20" t="s">
        <v>274</v>
      </c>
      <c r="Y1525" s="20" t="s">
        <v>52</v>
      </c>
      <c r="Z1525" s="20" t="s">
        <v>5843</v>
      </c>
      <c r="AA1525" s="20" t="s">
        <v>5844</v>
      </c>
      <c r="AB1525" s="20" t="s">
        <v>5845</v>
      </c>
      <c r="AC1525" s="20" t="s">
        <v>2671</v>
      </c>
      <c r="AD1525" s="20" t="s">
        <v>56</v>
      </c>
      <c r="AE1525" s="20" t="s">
        <v>1838</v>
      </c>
      <c r="AF1525" t="e">
        <f>VLOOKUP(L1525,Contactos!B:B,1,0)</f>
        <v>#N/A</v>
      </c>
    </row>
    <row r="1526" spans="1:32" ht="63.75" x14ac:dyDescent="0.2">
      <c r="A1526" s="4">
        <f t="shared" si="70"/>
        <v>1524</v>
      </c>
      <c r="B1526" s="4" t="str">
        <f t="shared" si="71"/>
        <v>B010-00017715</v>
      </c>
      <c r="C1526" s="4" t="str">
        <f>IFERROR(VLOOKUP(F1526,Tablas!$A$1:$B$3,2,0),"")</f>
        <v>Boleta</v>
      </c>
      <c r="D1526" s="4" t="str">
        <f t="shared" si="72"/>
        <v>Falabella - CONTADO / CASH - PE 0338 FALABELA Basado en Entregas 09-0010-000585</v>
      </c>
      <c r="E1526" s="19">
        <v>45314</v>
      </c>
      <c r="F1526" s="20" t="s">
        <v>842</v>
      </c>
      <c r="G1526" s="20" t="s">
        <v>5846</v>
      </c>
      <c r="H1526" s="20" t="s">
        <v>44</v>
      </c>
      <c r="I1526" s="20" t="s">
        <v>45</v>
      </c>
      <c r="J1526" s="20" t="s">
        <v>4115</v>
      </c>
      <c r="K1526" s="20" t="s">
        <v>4116</v>
      </c>
      <c r="L1526" s="20" t="s">
        <v>4117</v>
      </c>
      <c r="M1526" s="20"/>
      <c r="N1526" s="21">
        <v>123.3</v>
      </c>
      <c r="O1526" s="21">
        <v>0</v>
      </c>
      <c r="P1526" s="20"/>
      <c r="Q1526" s="19">
        <v>45314</v>
      </c>
      <c r="R1526" s="20"/>
      <c r="S1526" s="19">
        <v>45314</v>
      </c>
      <c r="T1526" s="20" t="s">
        <v>49</v>
      </c>
      <c r="U1526" s="20">
        <v>908958</v>
      </c>
      <c r="V1526" s="20">
        <v>240000186</v>
      </c>
      <c r="W1526" s="20" t="s">
        <v>847</v>
      </c>
      <c r="X1526" s="20" t="s">
        <v>274</v>
      </c>
      <c r="Y1526" s="20" t="s">
        <v>52</v>
      </c>
      <c r="Z1526" s="20" t="s">
        <v>5847</v>
      </c>
      <c r="AA1526" s="20" t="s">
        <v>353</v>
      </c>
      <c r="AB1526" s="20" t="s">
        <v>54</v>
      </c>
      <c r="AC1526" s="20" t="s">
        <v>344</v>
      </c>
      <c r="AD1526" s="20" t="s">
        <v>56</v>
      </c>
      <c r="AE1526" s="20" t="s">
        <v>1838</v>
      </c>
      <c r="AF1526" t="e">
        <f>VLOOKUP(L1526,Contactos!B:B,1,0)</f>
        <v>#N/A</v>
      </c>
    </row>
    <row r="1527" spans="1:32" ht="63.75" x14ac:dyDescent="0.2">
      <c r="A1527" s="4">
        <f t="shared" si="70"/>
        <v>1525</v>
      </c>
      <c r="B1527" s="4" t="str">
        <f t="shared" si="71"/>
        <v>B010-00016819</v>
      </c>
      <c r="C1527" s="4" t="str">
        <f>IFERROR(VLOOKUP(F1527,Tablas!$A$1:$B$3,2,0),"")</f>
        <v>Boleta</v>
      </c>
      <c r="D1527" s="4" t="str">
        <f t="shared" si="72"/>
        <v>Falabella - CONTADO / CASH - PE 4951 FALABELLA Basado en Entregas 09-0010-00057</v>
      </c>
      <c r="E1527" s="19">
        <v>45257</v>
      </c>
      <c r="F1527" s="20" t="s">
        <v>842</v>
      </c>
      <c r="G1527" s="20" t="s">
        <v>5848</v>
      </c>
      <c r="H1527" s="20" t="s">
        <v>44</v>
      </c>
      <c r="I1527" s="20" t="s">
        <v>45</v>
      </c>
      <c r="J1527" s="20" t="s">
        <v>5849</v>
      </c>
      <c r="K1527" s="20" t="s">
        <v>5850</v>
      </c>
      <c r="L1527" s="20" t="s">
        <v>5851</v>
      </c>
      <c r="M1527" s="20"/>
      <c r="N1527" s="21">
        <v>123.7</v>
      </c>
      <c r="O1527" s="21">
        <v>0</v>
      </c>
      <c r="P1527" s="20"/>
      <c r="Q1527" s="19">
        <v>45257</v>
      </c>
      <c r="R1527" s="20"/>
      <c r="S1527" s="19">
        <v>45257</v>
      </c>
      <c r="T1527" s="20" t="s">
        <v>49</v>
      </c>
      <c r="U1527" s="20">
        <v>880661</v>
      </c>
      <c r="V1527" s="20">
        <v>230003133</v>
      </c>
      <c r="W1527" s="20" t="s">
        <v>847</v>
      </c>
      <c r="X1527" s="20" t="s">
        <v>274</v>
      </c>
      <c r="Y1527" s="20" t="s">
        <v>52</v>
      </c>
      <c r="Z1527" s="20" t="s">
        <v>5852</v>
      </c>
      <c r="AA1527" s="20" t="s">
        <v>5853</v>
      </c>
      <c r="AB1527" s="20" t="s">
        <v>2603</v>
      </c>
      <c r="AC1527" s="20" t="s">
        <v>167</v>
      </c>
      <c r="AD1527" s="20" t="s">
        <v>56</v>
      </c>
      <c r="AE1527" s="20" t="s">
        <v>1838</v>
      </c>
      <c r="AF1527" t="e">
        <f>VLOOKUP(L1527,Contactos!B:B,1,0)</f>
        <v>#N/A</v>
      </c>
    </row>
    <row r="1528" spans="1:32" ht="25.5" x14ac:dyDescent="0.2">
      <c r="A1528" s="4">
        <f t="shared" si="70"/>
        <v>1526</v>
      </c>
      <c r="B1528" s="4" t="str">
        <f t="shared" si="71"/>
        <v/>
      </c>
      <c r="C1528" s="4" t="str">
        <f>IFERROR(VLOOKUP(F1528,Tablas!$A$1:$B$3,2,0),"")</f>
        <v/>
      </c>
      <c r="D1528" s="4" t="str">
        <f t="shared" si="72"/>
        <v xml:space="preserve"> - CONTADO ADELANTADO / CASH IN ADVANCE - Dif. en cambio</v>
      </c>
      <c r="E1528" s="19">
        <v>44651</v>
      </c>
      <c r="F1528" s="20" t="s">
        <v>27</v>
      </c>
      <c r="G1528" s="20"/>
      <c r="H1528" s="20" t="s">
        <v>80</v>
      </c>
      <c r="I1528" s="20" t="s">
        <v>81</v>
      </c>
      <c r="J1528" s="20" t="s">
        <v>272</v>
      </c>
      <c r="K1528" s="20" t="s">
        <v>272</v>
      </c>
      <c r="L1528" s="20" t="s">
        <v>273</v>
      </c>
      <c r="M1528" s="20" t="s">
        <v>33</v>
      </c>
      <c r="N1528" s="21">
        <v>123.83</v>
      </c>
      <c r="O1528" s="21">
        <v>0</v>
      </c>
      <c r="P1528" s="20"/>
      <c r="Q1528" s="19">
        <v>44651</v>
      </c>
      <c r="R1528" s="20"/>
      <c r="S1528" s="20"/>
      <c r="T1528" s="20" t="s">
        <v>70</v>
      </c>
      <c r="U1528" s="20">
        <v>636498</v>
      </c>
      <c r="V1528" s="20">
        <v>220014645</v>
      </c>
      <c r="W1528" s="20" t="s">
        <v>50</v>
      </c>
      <c r="X1528" s="20" t="s">
        <v>841</v>
      </c>
      <c r="Y1528" s="20" t="s">
        <v>37</v>
      </c>
      <c r="Z1528" s="20" t="s">
        <v>63</v>
      </c>
      <c r="AA1528" s="20" t="s">
        <v>276</v>
      </c>
      <c r="AB1528" s="20" t="s">
        <v>277</v>
      </c>
      <c r="AC1528" s="20"/>
      <c r="AD1528" s="20" t="s">
        <v>278</v>
      </c>
      <c r="AE1528" s="20"/>
      <c r="AF1528" t="str">
        <f>VLOOKUP(L1528,Contactos!B:B,1,0)</f>
        <v>SADIN INTERNATIONAL TRADING CO. L.L.C.</v>
      </c>
    </row>
    <row r="1529" spans="1:32" ht="63.75" x14ac:dyDescent="0.2">
      <c r="A1529" s="4">
        <f t="shared" si="70"/>
        <v>1527</v>
      </c>
      <c r="B1529" s="4" t="str">
        <f t="shared" si="71"/>
        <v>B010-00018274</v>
      </c>
      <c r="C1529" s="4" t="str">
        <f>IFERROR(VLOOKUP(F1529,Tablas!$A$1:$B$3,2,0),"")</f>
        <v>Boleta</v>
      </c>
      <c r="D1529" s="4" t="str">
        <f t="shared" si="72"/>
        <v>Ecom - CONTADO / CASH - PE 1369 TEL: 999244681 Basado en Pedidos de client</v>
      </c>
      <c r="E1529" s="19">
        <v>45376</v>
      </c>
      <c r="F1529" s="20" t="s">
        <v>842</v>
      </c>
      <c r="G1529" s="20" t="s">
        <v>5854</v>
      </c>
      <c r="H1529" s="20" t="s">
        <v>44</v>
      </c>
      <c r="I1529" s="20" t="s">
        <v>45</v>
      </c>
      <c r="J1529" s="20" t="s">
        <v>1599</v>
      </c>
      <c r="K1529" s="20" t="s">
        <v>1600</v>
      </c>
      <c r="L1529" s="20" t="s">
        <v>1601</v>
      </c>
      <c r="M1529" s="20"/>
      <c r="N1529" s="21">
        <v>123.85</v>
      </c>
      <c r="O1529" s="21">
        <v>0</v>
      </c>
      <c r="P1529" s="20"/>
      <c r="Q1529" s="19">
        <v>45376</v>
      </c>
      <c r="R1529" s="20"/>
      <c r="S1529" s="19">
        <v>45376</v>
      </c>
      <c r="T1529" s="20" t="s">
        <v>49</v>
      </c>
      <c r="U1529" s="20">
        <v>937560</v>
      </c>
      <c r="V1529" s="20">
        <v>240000749</v>
      </c>
      <c r="W1529" s="20" t="s">
        <v>847</v>
      </c>
      <c r="X1529" s="20" t="s">
        <v>274</v>
      </c>
      <c r="Y1529" s="20" t="s">
        <v>52</v>
      </c>
      <c r="Z1529" s="20" t="s">
        <v>5855</v>
      </c>
      <c r="AA1529" s="20" t="s">
        <v>353</v>
      </c>
      <c r="AB1529" s="20" t="s">
        <v>54</v>
      </c>
      <c r="AC1529" s="20" t="s">
        <v>689</v>
      </c>
      <c r="AD1529" s="20" t="s">
        <v>56</v>
      </c>
      <c r="AE1529" s="20" t="s">
        <v>864</v>
      </c>
      <c r="AF1529" t="e">
        <f>VLOOKUP(L1529,Contactos!B:B,1,0)</f>
        <v>#N/A</v>
      </c>
    </row>
    <row r="1530" spans="1:32" ht="38.25" x14ac:dyDescent="0.2">
      <c r="A1530" s="4">
        <f t="shared" si="70"/>
        <v>1528</v>
      </c>
      <c r="B1530" s="4" t="str">
        <f t="shared" si="71"/>
        <v>F010-00025528</v>
      </c>
      <c r="C1530" s="4" t="str">
        <f>IFERROR(VLOOKUP(F1530,Tablas!$A$1:$B$3,2,0),"")</f>
        <v>Factura</v>
      </c>
      <c r="D1530" s="4" t="str">
        <f t="shared" si="72"/>
        <v>Ecom - CONTADO / CASH - Facturas clientes - C10703120810</v>
      </c>
      <c r="E1530" s="19">
        <v>45509</v>
      </c>
      <c r="F1530" s="20" t="s">
        <v>1001</v>
      </c>
      <c r="G1530" s="20" t="s">
        <v>5856</v>
      </c>
      <c r="H1530" s="20" t="s">
        <v>44</v>
      </c>
      <c r="I1530" s="20" t="s">
        <v>45</v>
      </c>
      <c r="J1530" s="20" t="s">
        <v>5857</v>
      </c>
      <c r="K1530" s="20" t="s">
        <v>5858</v>
      </c>
      <c r="L1530" s="20" t="s">
        <v>5859</v>
      </c>
      <c r="M1530" s="20"/>
      <c r="N1530" s="21">
        <v>123.86</v>
      </c>
      <c r="O1530" s="21">
        <v>0</v>
      </c>
      <c r="P1530" s="20"/>
      <c r="Q1530" s="19">
        <v>45509</v>
      </c>
      <c r="R1530" s="20"/>
      <c r="S1530" s="19">
        <v>45509</v>
      </c>
      <c r="T1530" s="20" t="s">
        <v>49</v>
      </c>
      <c r="U1530" s="20">
        <v>1004032</v>
      </c>
      <c r="V1530" s="20">
        <v>240002314</v>
      </c>
      <c r="W1530" s="20" t="s">
        <v>847</v>
      </c>
      <c r="X1530" s="20" t="s">
        <v>305</v>
      </c>
      <c r="Y1530" s="20" t="s">
        <v>52</v>
      </c>
      <c r="Z1530" s="20" t="s">
        <v>5860</v>
      </c>
      <c r="AA1530" s="20" t="s">
        <v>5861</v>
      </c>
      <c r="AB1530" s="20"/>
      <c r="AC1530" s="20"/>
      <c r="AD1530" s="20" t="s">
        <v>56</v>
      </c>
      <c r="AE1530" s="20" t="s">
        <v>864</v>
      </c>
      <c r="AF1530" t="e">
        <f>VLOOKUP(L1530,Contactos!B:B,1,0)</f>
        <v>#N/A</v>
      </c>
    </row>
    <row r="1531" spans="1:32" ht="63.75" x14ac:dyDescent="0.2">
      <c r="A1531" s="4">
        <f t="shared" si="70"/>
        <v>1529</v>
      </c>
      <c r="B1531" s="4" t="str">
        <f t="shared" si="71"/>
        <v>B010-00017543</v>
      </c>
      <c r="C1531" s="4" t="str">
        <f>IFERROR(VLOOKUP(F1531,Tablas!$A$1:$B$3,2,0),"")</f>
        <v>Boleta</v>
      </c>
      <c r="D1531" s="4" t="str">
        <f t="shared" si="72"/>
        <v>Falabella - CONTADO / CASH - PE 0011 FALABELLA Basado en Entregas 09-0010-00058</v>
      </c>
      <c r="E1531" s="19">
        <v>45294</v>
      </c>
      <c r="F1531" s="20" t="s">
        <v>842</v>
      </c>
      <c r="G1531" s="20" t="s">
        <v>5862</v>
      </c>
      <c r="H1531" s="20" t="s">
        <v>44</v>
      </c>
      <c r="I1531" s="20" t="s">
        <v>45</v>
      </c>
      <c r="J1531" s="20" t="s">
        <v>1909</v>
      </c>
      <c r="K1531" s="20" t="s">
        <v>1910</v>
      </c>
      <c r="L1531" s="20" t="s">
        <v>1911</v>
      </c>
      <c r="M1531" s="20"/>
      <c r="N1531" s="21">
        <v>123.99</v>
      </c>
      <c r="O1531" s="21">
        <v>0</v>
      </c>
      <c r="P1531" s="20"/>
      <c r="Q1531" s="19">
        <v>45294</v>
      </c>
      <c r="R1531" s="20"/>
      <c r="S1531" s="19">
        <v>45294</v>
      </c>
      <c r="T1531" s="20" t="s">
        <v>49</v>
      </c>
      <c r="U1531" s="20">
        <v>898075</v>
      </c>
      <c r="V1531" s="20">
        <v>240000014</v>
      </c>
      <c r="W1531" s="20" t="s">
        <v>847</v>
      </c>
      <c r="X1531" s="20" t="s">
        <v>274</v>
      </c>
      <c r="Y1531" s="20" t="s">
        <v>52</v>
      </c>
      <c r="Z1531" s="20" t="s">
        <v>5863</v>
      </c>
      <c r="AA1531" s="20" t="s">
        <v>1913</v>
      </c>
      <c r="AB1531" s="20" t="s">
        <v>1914</v>
      </c>
      <c r="AC1531" s="20" t="s">
        <v>689</v>
      </c>
      <c r="AD1531" s="20" t="s">
        <v>56</v>
      </c>
      <c r="AE1531" s="20" t="s">
        <v>1838</v>
      </c>
      <c r="AF1531" t="e">
        <f>VLOOKUP(L1531,Contactos!B:B,1,0)</f>
        <v>#N/A</v>
      </c>
    </row>
    <row r="1532" spans="1:32" ht="63.75" x14ac:dyDescent="0.2">
      <c r="A1532" s="4">
        <f t="shared" si="70"/>
        <v>1530</v>
      </c>
      <c r="B1532" s="4" t="str">
        <f t="shared" si="71"/>
        <v>B010-00019403</v>
      </c>
      <c r="C1532" s="4" t="str">
        <f>IFERROR(VLOOKUP(F1532,Tablas!$A$1:$B$3,2,0),"")</f>
        <v>Boleta</v>
      </c>
      <c r="D1532" s="4" t="str">
        <f t="shared" si="72"/>
        <v>Nacional - CREDITO 30 DIAS / CREDIT 30 DAYS - PE 3235 Basado en Entregas 09-0007-00001200.</v>
      </c>
      <c r="E1532" s="19">
        <v>45475</v>
      </c>
      <c r="F1532" s="20" t="s">
        <v>842</v>
      </c>
      <c r="G1532" s="20" t="s">
        <v>5864</v>
      </c>
      <c r="H1532" s="20" t="s">
        <v>44</v>
      </c>
      <c r="I1532" s="20" t="s">
        <v>45</v>
      </c>
      <c r="J1532" s="20" t="s">
        <v>5865</v>
      </c>
      <c r="K1532" s="20" t="s">
        <v>5866</v>
      </c>
      <c r="L1532" s="20" t="s">
        <v>5867</v>
      </c>
      <c r="M1532" s="20"/>
      <c r="N1532" s="21">
        <v>124.8</v>
      </c>
      <c r="O1532" s="21">
        <v>0</v>
      </c>
      <c r="P1532" s="20"/>
      <c r="Q1532" s="19">
        <v>45475</v>
      </c>
      <c r="R1532" s="20"/>
      <c r="S1532" s="19">
        <v>45505</v>
      </c>
      <c r="T1532" s="20" t="s">
        <v>643</v>
      </c>
      <c r="U1532" s="20">
        <v>988831</v>
      </c>
      <c r="V1532" s="20">
        <v>240001938</v>
      </c>
      <c r="W1532" s="20" t="s">
        <v>847</v>
      </c>
      <c r="X1532" s="20" t="s">
        <v>305</v>
      </c>
      <c r="Y1532" s="20" t="s">
        <v>52</v>
      </c>
      <c r="Z1532" s="20" t="s">
        <v>5868</v>
      </c>
      <c r="AA1532" s="20" t="s">
        <v>1597</v>
      </c>
      <c r="AB1532" s="20" t="s">
        <v>336</v>
      </c>
      <c r="AC1532" s="20" t="s">
        <v>167</v>
      </c>
      <c r="AD1532" s="20" t="s">
        <v>56</v>
      </c>
      <c r="AE1532" s="20" t="s">
        <v>1014</v>
      </c>
      <c r="AF1532" t="e">
        <f>VLOOKUP(L1532,Contactos!B:B,1,0)</f>
        <v>#N/A</v>
      </c>
    </row>
    <row r="1533" spans="1:32" ht="63.75" x14ac:dyDescent="0.2">
      <c r="A1533" s="4">
        <f t="shared" si="70"/>
        <v>1531</v>
      </c>
      <c r="B1533" s="4" t="str">
        <f t="shared" si="71"/>
        <v>B010-00020475</v>
      </c>
      <c r="C1533" s="4" t="str">
        <f>IFERROR(VLOOKUP(F1533,Tablas!$A$1:$B$3,2,0),"")</f>
        <v>Boleta</v>
      </c>
      <c r="D1533" s="4" t="str">
        <f t="shared" si="72"/>
        <v>Plaza Vea - Intercorp - CONTADO / CASH - PE 4963 PLAZA VEA v13441648plzv-01 Basado en Entre</v>
      </c>
      <c r="E1533" s="19">
        <v>45558</v>
      </c>
      <c r="F1533" s="20" t="s">
        <v>842</v>
      </c>
      <c r="G1533" s="20" t="s">
        <v>5869</v>
      </c>
      <c r="H1533" s="20" t="s">
        <v>44</v>
      </c>
      <c r="I1533" s="20" t="s">
        <v>45</v>
      </c>
      <c r="J1533" s="20" t="s">
        <v>5870</v>
      </c>
      <c r="K1533" s="20" t="s">
        <v>5871</v>
      </c>
      <c r="L1533" s="20" t="s">
        <v>5872</v>
      </c>
      <c r="M1533" s="20"/>
      <c r="N1533" s="21">
        <v>124.8</v>
      </c>
      <c r="O1533" s="21">
        <v>0</v>
      </c>
      <c r="P1533" s="20"/>
      <c r="Q1533" s="19">
        <v>45558</v>
      </c>
      <c r="R1533" s="20"/>
      <c r="S1533" s="19">
        <v>45558</v>
      </c>
      <c r="T1533" s="20" t="s">
        <v>49</v>
      </c>
      <c r="U1533" s="20">
        <v>1027617</v>
      </c>
      <c r="V1533" s="20">
        <v>240003012</v>
      </c>
      <c r="W1533" s="20" t="s">
        <v>847</v>
      </c>
      <c r="X1533" s="20" t="s">
        <v>274</v>
      </c>
      <c r="Y1533" s="20" t="s">
        <v>52</v>
      </c>
      <c r="Z1533" s="20" t="s">
        <v>5873</v>
      </c>
      <c r="AA1533" s="20" t="s">
        <v>1449</v>
      </c>
      <c r="AB1533" s="20" t="s">
        <v>54</v>
      </c>
      <c r="AC1533" s="20" t="s">
        <v>167</v>
      </c>
      <c r="AD1533" s="20" t="s">
        <v>56</v>
      </c>
      <c r="AE1533" s="20" t="s">
        <v>2494</v>
      </c>
      <c r="AF1533" t="e">
        <f>VLOOKUP(L1533,Contactos!B:B,1,0)</f>
        <v>#N/A</v>
      </c>
    </row>
    <row r="1534" spans="1:32" ht="63.75" x14ac:dyDescent="0.2">
      <c r="A1534" s="4">
        <f t="shared" si="70"/>
        <v>1532</v>
      </c>
      <c r="B1534" s="4" t="str">
        <f t="shared" si="71"/>
        <v>B010-00020177</v>
      </c>
      <c r="C1534" s="4" t="str">
        <f>IFERROR(VLOOKUP(F1534,Tablas!$A$1:$B$3,2,0),"")</f>
        <v>Boleta</v>
      </c>
      <c r="D1534" s="4" t="str">
        <f t="shared" si="72"/>
        <v>Falabella - CONTADO / CASH - PE 4413 FALABELLA No 2559052997 Basado en Entregas</v>
      </c>
      <c r="E1534" s="19">
        <v>45530</v>
      </c>
      <c r="F1534" s="20" t="s">
        <v>842</v>
      </c>
      <c r="G1534" s="20" t="s">
        <v>5874</v>
      </c>
      <c r="H1534" s="20" t="s">
        <v>44</v>
      </c>
      <c r="I1534" s="20" t="s">
        <v>45</v>
      </c>
      <c r="J1534" s="20" t="s">
        <v>5637</v>
      </c>
      <c r="K1534" s="20" t="s">
        <v>5638</v>
      </c>
      <c r="L1534" s="20" t="s">
        <v>5639</v>
      </c>
      <c r="M1534" s="20"/>
      <c r="N1534" s="21">
        <v>125</v>
      </c>
      <c r="O1534" s="21">
        <v>0</v>
      </c>
      <c r="P1534" s="20"/>
      <c r="Q1534" s="19">
        <v>45530</v>
      </c>
      <c r="R1534" s="20"/>
      <c r="S1534" s="19">
        <v>45530</v>
      </c>
      <c r="T1534" s="20" t="s">
        <v>49</v>
      </c>
      <c r="U1534" s="20">
        <v>1013378</v>
      </c>
      <c r="V1534" s="20">
        <v>240002714</v>
      </c>
      <c r="W1534" s="20" t="s">
        <v>847</v>
      </c>
      <c r="X1534" s="20" t="s">
        <v>274</v>
      </c>
      <c r="Y1534" s="20" t="s">
        <v>52</v>
      </c>
      <c r="Z1534" s="20" t="s">
        <v>5875</v>
      </c>
      <c r="AA1534" s="20" t="s">
        <v>808</v>
      </c>
      <c r="AB1534" s="20" t="s">
        <v>2446</v>
      </c>
      <c r="AC1534" s="20" t="s">
        <v>167</v>
      </c>
      <c r="AD1534" s="20" t="s">
        <v>56</v>
      </c>
      <c r="AE1534" s="20" t="s">
        <v>1838</v>
      </c>
      <c r="AF1534" t="e">
        <f>VLOOKUP(L1534,Contactos!B:B,1,0)</f>
        <v>#N/A</v>
      </c>
    </row>
    <row r="1535" spans="1:32" ht="63.75" x14ac:dyDescent="0.2">
      <c r="A1535" s="4">
        <f t="shared" si="70"/>
        <v>1533</v>
      </c>
      <c r="B1535" s="4" t="str">
        <f t="shared" si="71"/>
        <v>B010-00019693</v>
      </c>
      <c r="C1535" s="4" t="str">
        <f>IFERROR(VLOOKUP(F1535,Tablas!$A$1:$B$3,2,0),"")</f>
        <v>Boleta</v>
      </c>
      <c r="D1535" s="4" t="str">
        <f t="shared" si="72"/>
        <v>Falabella - CONTADO / CASH - PE 3770 FALABELLA No 2535640134 Basado en Entregas</v>
      </c>
      <c r="E1535" s="19">
        <v>45504</v>
      </c>
      <c r="F1535" s="20" t="s">
        <v>842</v>
      </c>
      <c r="G1535" s="20" t="s">
        <v>5876</v>
      </c>
      <c r="H1535" s="20" t="s">
        <v>44</v>
      </c>
      <c r="I1535" s="20" t="s">
        <v>45</v>
      </c>
      <c r="J1535" s="20" t="s">
        <v>5676</v>
      </c>
      <c r="K1535" s="20" t="s">
        <v>5677</v>
      </c>
      <c r="L1535" s="20" t="s">
        <v>5678</v>
      </c>
      <c r="M1535" s="20"/>
      <c r="N1535" s="21">
        <v>125</v>
      </c>
      <c r="O1535" s="21">
        <v>0</v>
      </c>
      <c r="P1535" s="20"/>
      <c r="Q1535" s="19">
        <v>45504</v>
      </c>
      <c r="R1535" s="20"/>
      <c r="S1535" s="19">
        <v>45504</v>
      </c>
      <c r="T1535" s="20" t="s">
        <v>49</v>
      </c>
      <c r="U1535" s="20">
        <v>1000139</v>
      </c>
      <c r="V1535" s="20">
        <v>240002228</v>
      </c>
      <c r="W1535" s="20" t="s">
        <v>847</v>
      </c>
      <c r="X1535" s="20" t="s">
        <v>274</v>
      </c>
      <c r="Y1535" s="20" t="s">
        <v>52</v>
      </c>
      <c r="Z1535" s="20" t="s">
        <v>5877</v>
      </c>
      <c r="AA1535" s="20" t="s">
        <v>808</v>
      </c>
      <c r="AB1535" s="20" t="s">
        <v>54</v>
      </c>
      <c r="AC1535" s="20" t="s">
        <v>167</v>
      </c>
      <c r="AD1535" s="20" t="s">
        <v>56</v>
      </c>
      <c r="AE1535" s="20" t="s">
        <v>1838</v>
      </c>
      <c r="AF1535" t="e">
        <f>VLOOKUP(L1535,Contactos!B:B,1,0)</f>
        <v>#N/A</v>
      </c>
    </row>
    <row r="1536" spans="1:32" ht="51" x14ac:dyDescent="0.2">
      <c r="A1536" s="4">
        <f t="shared" si="70"/>
        <v>1534</v>
      </c>
      <c r="B1536" s="4" t="str">
        <f t="shared" si="71"/>
        <v>B010-00017575</v>
      </c>
      <c r="C1536" s="4" t="str">
        <f>IFERROR(VLOOKUP(F1536,Tablas!$A$1:$B$3,2,0),"")</f>
        <v>Boleta</v>
      </c>
      <c r="D1536" s="4" t="str">
        <f t="shared" si="72"/>
        <v>Plaza Vea - Intercorp - CONTADO / CASH - PE 0058 PLAZA VEA Basado en Entregas 09-0010-00058</v>
      </c>
      <c r="E1536" s="19">
        <v>45299</v>
      </c>
      <c r="F1536" s="20" t="s">
        <v>842</v>
      </c>
      <c r="G1536" s="20" t="s">
        <v>5878</v>
      </c>
      <c r="H1536" s="20" t="s">
        <v>44</v>
      </c>
      <c r="I1536" s="20" t="s">
        <v>45</v>
      </c>
      <c r="J1536" s="20" t="s">
        <v>1886</v>
      </c>
      <c r="K1536" s="20" t="s">
        <v>1887</v>
      </c>
      <c r="L1536" s="20" t="s">
        <v>1888</v>
      </c>
      <c r="M1536" s="20"/>
      <c r="N1536" s="21">
        <v>125.39</v>
      </c>
      <c r="O1536" s="21">
        <v>0</v>
      </c>
      <c r="P1536" s="20"/>
      <c r="Q1536" s="19">
        <v>45299</v>
      </c>
      <c r="R1536" s="20"/>
      <c r="S1536" s="19">
        <v>45299</v>
      </c>
      <c r="T1536" s="20" t="s">
        <v>49</v>
      </c>
      <c r="U1536" s="20">
        <v>901448</v>
      </c>
      <c r="V1536" s="20">
        <v>240000046</v>
      </c>
      <c r="W1536" s="20" t="s">
        <v>847</v>
      </c>
      <c r="X1536" s="20" t="s">
        <v>274</v>
      </c>
      <c r="Y1536" s="20" t="s">
        <v>52</v>
      </c>
      <c r="Z1536" s="20" t="s">
        <v>5879</v>
      </c>
      <c r="AA1536" s="20" t="s">
        <v>689</v>
      </c>
      <c r="AB1536" s="20" t="s">
        <v>167</v>
      </c>
      <c r="AC1536" s="20" t="s">
        <v>167</v>
      </c>
      <c r="AD1536" s="20" t="s">
        <v>56</v>
      </c>
      <c r="AE1536" s="20" t="s">
        <v>2494</v>
      </c>
      <c r="AF1536" t="e">
        <f>VLOOKUP(L1536,Contactos!B:B,1,0)</f>
        <v>#N/A</v>
      </c>
    </row>
    <row r="1537" spans="1:32" ht="63.75" x14ac:dyDescent="0.2">
      <c r="A1537" s="4">
        <f t="shared" si="70"/>
        <v>1535</v>
      </c>
      <c r="B1537" s="4" t="str">
        <f t="shared" si="71"/>
        <v>B010-00019676</v>
      </c>
      <c r="C1537" s="4" t="str">
        <f>IFERROR(VLOOKUP(F1537,Tablas!$A$1:$B$3,2,0),"")</f>
        <v>Boleta</v>
      </c>
      <c r="D1537" s="4" t="str">
        <f t="shared" si="72"/>
        <v>Nacional - CREDITO 30 DIAS / CREDIT 30 DAYS - PE 3721 Basado en Entregas 09-T010-00000400.</v>
      </c>
      <c r="E1537" s="19">
        <v>45498</v>
      </c>
      <c r="F1537" s="20" t="s">
        <v>842</v>
      </c>
      <c r="G1537" s="20" t="s">
        <v>5880</v>
      </c>
      <c r="H1537" s="20" t="s">
        <v>44</v>
      </c>
      <c r="I1537" s="20" t="s">
        <v>45</v>
      </c>
      <c r="J1537" s="20" t="s">
        <v>5881</v>
      </c>
      <c r="K1537" s="20" t="s">
        <v>5882</v>
      </c>
      <c r="L1537" s="20" t="s">
        <v>5883</v>
      </c>
      <c r="M1537" s="20"/>
      <c r="N1537" s="21">
        <v>126.56</v>
      </c>
      <c r="O1537" s="21">
        <v>0</v>
      </c>
      <c r="P1537" s="20"/>
      <c r="Q1537" s="19">
        <v>45498</v>
      </c>
      <c r="R1537" s="20"/>
      <c r="S1537" s="19">
        <v>45528</v>
      </c>
      <c r="T1537" s="20" t="s">
        <v>643</v>
      </c>
      <c r="U1537" s="20">
        <v>998548</v>
      </c>
      <c r="V1537" s="20">
        <v>240002211</v>
      </c>
      <c r="W1537" s="20" t="s">
        <v>847</v>
      </c>
      <c r="X1537" s="20" t="s">
        <v>305</v>
      </c>
      <c r="Y1537" s="20" t="s">
        <v>52</v>
      </c>
      <c r="Z1537" s="20" t="s">
        <v>5884</v>
      </c>
      <c r="AA1537" s="20" t="s">
        <v>457</v>
      </c>
      <c r="AB1537" s="20" t="s">
        <v>54</v>
      </c>
      <c r="AC1537" s="20" t="s">
        <v>167</v>
      </c>
      <c r="AD1537" s="20" t="s">
        <v>56</v>
      </c>
      <c r="AE1537" s="20" t="s">
        <v>1014</v>
      </c>
      <c r="AF1537" t="e">
        <f>VLOOKUP(L1537,Contactos!B:B,1,0)</f>
        <v>#N/A</v>
      </c>
    </row>
    <row r="1538" spans="1:32" ht="63.75" x14ac:dyDescent="0.2">
      <c r="A1538" s="4">
        <f t="shared" si="70"/>
        <v>1536</v>
      </c>
      <c r="B1538" s="4" t="str">
        <f t="shared" si="71"/>
        <v>B010-00018482</v>
      </c>
      <c r="C1538" s="4" t="str">
        <f>IFERROR(VLOOKUP(F1538,Tablas!$A$1:$B$3,2,0),"")</f>
        <v>Boleta</v>
      </c>
      <c r="D1538" s="4" t="str">
        <f t="shared" si="72"/>
        <v>Ecom - CONTADO / CASH - PE 1694 TEL: 985074551 Basado en Pedidos de client</v>
      </c>
      <c r="E1538" s="19">
        <v>45397</v>
      </c>
      <c r="F1538" s="20" t="s">
        <v>842</v>
      </c>
      <c r="G1538" s="20" t="s">
        <v>5885</v>
      </c>
      <c r="H1538" s="20" t="s">
        <v>44</v>
      </c>
      <c r="I1538" s="20" t="s">
        <v>45</v>
      </c>
      <c r="J1538" s="20" t="s">
        <v>4773</v>
      </c>
      <c r="K1538" s="20" t="s">
        <v>4774</v>
      </c>
      <c r="L1538" s="20" t="s">
        <v>4775</v>
      </c>
      <c r="M1538" s="20"/>
      <c r="N1538" s="21">
        <v>126.56</v>
      </c>
      <c r="O1538" s="21">
        <v>0</v>
      </c>
      <c r="P1538" s="20"/>
      <c r="Q1538" s="19">
        <v>45397</v>
      </c>
      <c r="R1538" s="20"/>
      <c r="S1538" s="19">
        <v>45397</v>
      </c>
      <c r="T1538" s="20" t="s">
        <v>49</v>
      </c>
      <c r="U1538" s="20">
        <v>946322</v>
      </c>
      <c r="V1538" s="20">
        <v>240000958</v>
      </c>
      <c r="W1538" s="20" t="s">
        <v>847</v>
      </c>
      <c r="X1538" s="20" t="s">
        <v>274</v>
      </c>
      <c r="Y1538" s="20" t="s">
        <v>52</v>
      </c>
      <c r="Z1538" s="20" t="s">
        <v>5886</v>
      </c>
      <c r="AA1538" s="20" t="s">
        <v>4777</v>
      </c>
      <c r="AB1538" s="20" t="s">
        <v>949</v>
      </c>
      <c r="AC1538" s="20" t="s">
        <v>689</v>
      </c>
      <c r="AD1538" s="20" t="s">
        <v>56</v>
      </c>
      <c r="AE1538" s="20" t="s">
        <v>864</v>
      </c>
      <c r="AF1538" t="e">
        <f>VLOOKUP(L1538,Contactos!B:B,1,0)</f>
        <v>#N/A</v>
      </c>
    </row>
    <row r="1539" spans="1:32" ht="63.75" x14ac:dyDescent="0.2">
      <c r="A1539" s="4">
        <f t="shared" si="70"/>
        <v>1537</v>
      </c>
      <c r="B1539" s="4" t="str">
        <f t="shared" si="71"/>
        <v>B010-00019376</v>
      </c>
      <c r="C1539" s="4" t="str">
        <f>IFERROR(VLOOKUP(F1539,Tablas!$A$1:$B$3,2,0),"")</f>
        <v>Boleta</v>
      </c>
      <c r="D1539" s="4" t="str">
        <f t="shared" si="72"/>
        <v>Nacional - CREDITO 30 DIAS / CREDIT 30 DAYS - PE 3163 Basado en Entregas 09-0007-00001161.</v>
      </c>
      <c r="E1539" s="19">
        <v>45471</v>
      </c>
      <c r="F1539" s="20" t="s">
        <v>842</v>
      </c>
      <c r="G1539" s="20" t="s">
        <v>5887</v>
      </c>
      <c r="H1539" s="20" t="s">
        <v>44</v>
      </c>
      <c r="I1539" s="20" t="s">
        <v>45</v>
      </c>
      <c r="J1539" s="20" t="s">
        <v>5888</v>
      </c>
      <c r="K1539" s="20" t="s">
        <v>5889</v>
      </c>
      <c r="L1539" s="20" t="s">
        <v>5890</v>
      </c>
      <c r="M1539" s="20"/>
      <c r="N1539" s="21">
        <v>126.56</v>
      </c>
      <c r="O1539" s="21">
        <v>0</v>
      </c>
      <c r="P1539" s="20"/>
      <c r="Q1539" s="19">
        <v>45471</v>
      </c>
      <c r="R1539" s="20"/>
      <c r="S1539" s="19">
        <v>45501</v>
      </c>
      <c r="T1539" s="20" t="s">
        <v>643</v>
      </c>
      <c r="U1539" s="20">
        <v>987631</v>
      </c>
      <c r="V1539" s="20">
        <v>240001911</v>
      </c>
      <c r="W1539" s="20" t="s">
        <v>847</v>
      </c>
      <c r="X1539" s="20" t="s">
        <v>305</v>
      </c>
      <c r="Y1539" s="20" t="s">
        <v>52</v>
      </c>
      <c r="Z1539" s="20" t="s">
        <v>5891</v>
      </c>
      <c r="AA1539" s="20" t="s">
        <v>457</v>
      </c>
      <c r="AB1539" s="20" t="s">
        <v>54</v>
      </c>
      <c r="AC1539" s="20" t="s">
        <v>167</v>
      </c>
      <c r="AD1539" s="20" t="s">
        <v>56</v>
      </c>
      <c r="AE1539" s="20" t="s">
        <v>1014</v>
      </c>
      <c r="AF1539" t="e">
        <f>VLOOKUP(L1539,Contactos!B:B,1,0)</f>
        <v>#N/A</v>
      </c>
    </row>
    <row r="1540" spans="1:32" ht="63.75" x14ac:dyDescent="0.2">
      <c r="A1540" s="4">
        <f t="shared" ref="A1540:A1603" si="73">ROW()-2</f>
        <v>1538</v>
      </c>
      <c r="B1540" s="4" t="str">
        <f t="shared" ref="B1540:B1603" si="74">MID(G1540,4,20)</f>
        <v>B010-00019635</v>
      </c>
      <c r="C1540" s="4" t="str">
        <f>IFERROR(VLOOKUP(F1540,Tablas!$A$1:$B$3,2,0),"")</f>
        <v>Boleta</v>
      </c>
      <c r="D1540" s="4" t="str">
        <f t="shared" ref="D1540:D1603" si="75">CONCATENATE(AE1540," - ",T1540," - ",Z1540)</f>
        <v>Nacional - CREDITO 30 DIAS / CREDIT 30 DAYS - PE 3649 Basado en Entregas 09-T010-00000337.</v>
      </c>
      <c r="E1540" s="19">
        <v>45495</v>
      </c>
      <c r="F1540" s="20" t="s">
        <v>842</v>
      </c>
      <c r="G1540" s="20" t="s">
        <v>5892</v>
      </c>
      <c r="H1540" s="20" t="s">
        <v>44</v>
      </c>
      <c r="I1540" s="20" t="s">
        <v>45</v>
      </c>
      <c r="J1540" s="20" t="s">
        <v>5893</v>
      </c>
      <c r="K1540" s="20" t="s">
        <v>5894</v>
      </c>
      <c r="L1540" s="20" t="s">
        <v>5895</v>
      </c>
      <c r="M1540" s="20"/>
      <c r="N1540" s="21">
        <v>126.56</v>
      </c>
      <c r="O1540" s="21">
        <v>0</v>
      </c>
      <c r="P1540" s="20"/>
      <c r="Q1540" s="19">
        <v>45495</v>
      </c>
      <c r="R1540" s="20"/>
      <c r="S1540" s="19">
        <v>45525</v>
      </c>
      <c r="T1540" s="20" t="s">
        <v>643</v>
      </c>
      <c r="U1540" s="20">
        <v>997379</v>
      </c>
      <c r="V1540" s="20">
        <v>240002170</v>
      </c>
      <c r="W1540" s="20" t="s">
        <v>847</v>
      </c>
      <c r="X1540" s="20" t="s">
        <v>305</v>
      </c>
      <c r="Y1540" s="20" t="s">
        <v>52</v>
      </c>
      <c r="Z1540" s="20" t="s">
        <v>5896</v>
      </c>
      <c r="AA1540" s="20" t="s">
        <v>850</v>
      </c>
      <c r="AB1540" s="20" t="s">
        <v>54</v>
      </c>
      <c r="AC1540" s="20" t="s">
        <v>167</v>
      </c>
      <c r="AD1540" s="20" t="s">
        <v>56</v>
      </c>
      <c r="AE1540" s="20" t="s">
        <v>1014</v>
      </c>
      <c r="AF1540" t="e">
        <f>VLOOKUP(L1540,Contactos!B:B,1,0)</f>
        <v>#N/A</v>
      </c>
    </row>
    <row r="1541" spans="1:32" ht="38.25" x14ac:dyDescent="0.2">
      <c r="A1541" s="4">
        <f t="shared" si="73"/>
        <v>1539</v>
      </c>
      <c r="B1541" s="4" t="str">
        <f t="shared" si="74"/>
        <v/>
      </c>
      <c r="C1541" s="4" t="str">
        <f>IFERROR(VLOOKUP(F1541,Tablas!$A$1:$B$3,2,0),"")</f>
        <v/>
      </c>
      <c r="D1541" s="4" t="str">
        <f t="shared" si="75"/>
        <v xml:space="preserve"> - 50% PAGO ADELANTADO - 50% COBRANZA DOCUMENTARIA 90 DÍAS - Dif. en cambio</v>
      </c>
      <c r="E1541" s="19">
        <v>45504</v>
      </c>
      <c r="F1541" s="20" t="s">
        <v>27</v>
      </c>
      <c r="G1541" s="20"/>
      <c r="H1541" s="20" t="s">
        <v>29</v>
      </c>
      <c r="I1541" s="20" t="s">
        <v>30</v>
      </c>
      <c r="J1541" s="20" t="s">
        <v>250</v>
      </c>
      <c r="K1541" s="20" t="s">
        <v>250</v>
      </c>
      <c r="L1541" s="20" t="s">
        <v>251</v>
      </c>
      <c r="M1541" s="20" t="s">
        <v>33</v>
      </c>
      <c r="N1541" s="21">
        <v>126.84</v>
      </c>
      <c r="O1541" s="21">
        <v>0</v>
      </c>
      <c r="P1541" s="20"/>
      <c r="Q1541" s="19">
        <v>45504</v>
      </c>
      <c r="R1541" s="20"/>
      <c r="S1541" s="20"/>
      <c r="T1541" s="20" t="s">
        <v>252</v>
      </c>
      <c r="U1541" s="20">
        <v>1036148</v>
      </c>
      <c r="V1541" s="20">
        <v>240029637</v>
      </c>
      <c r="W1541" s="20" t="s">
        <v>50</v>
      </c>
      <c r="X1541" s="20" t="s">
        <v>841</v>
      </c>
      <c r="Y1541" s="20" t="s">
        <v>37</v>
      </c>
      <c r="Z1541" s="20" t="s">
        <v>63</v>
      </c>
      <c r="AA1541" s="20" t="s">
        <v>254</v>
      </c>
      <c r="AB1541" s="20" t="s">
        <v>255</v>
      </c>
      <c r="AC1541" s="20" t="s">
        <v>256</v>
      </c>
      <c r="AD1541" s="20" t="s">
        <v>175</v>
      </c>
      <c r="AE1541" s="20"/>
      <c r="AF1541" t="str">
        <f>VLOOKUP(L1541,Contactos!B:B,1,0)</f>
        <v>CORPORACION FESA S.A.</v>
      </c>
    </row>
    <row r="1542" spans="1:32" ht="63.75" x14ac:dyDescent="0.2">
      <c r="A1542" s="4">
        <f t="shared" si="73"/>
        <v>1540</v>
      </c>
      <c r="B1542" s="4" t="str">
        <f t="shared" si="74"/>
        <v>B010-00019019</v>
      </c>
      <c r="C1542" s="4" t="str">
        <f>IFERROR(VLOOKUP(F1542,Tablas!$A$1:$B$3,2,0),"")</f>
        <v>Boleta</v>
      </c>
      <c r="D1542" s="4" t="str">
        <f t="shared" si="75"/>
        <v>Falabella - CONTADO / CASH - PE 2581 FALABELLA Basado en Entregas 09-0007-00000</v>
      </c>
      <c r="E1542" s="19">
        <v>45440</v>
      </c>
      <c r="F1542" s="20" t="s">
        <v>842</v>
      </c>
      <c r="G1542" s="20" t="s">
        <v>5897</v>
      </c>
      <c r="H1542" s="20" t="s">
        <v>44</v>
      </c>
      <c r="I1542" s="20" t="s">
        <v>45</v>
      </c>
      <c r="J1542" s="20" t="s">
        <v>5898</v>
      </c>
      <c r="K1542" s="20" t="s">
        <v>5899</v>
      </c>
      <c r="L1542" s="20" t="s">
        <v>5900</v>
      </c>
      <c r="M1542" s="20"/>
      <c r="N1542" s="21">
        <v>126.9</v>
      </c>
      <c r="O1542" s="21">
        <v>0</v>
      </c>
      <c r="P1542" s="20"/>
      <c r="Q1542" s="19">
        <v>45440</v>
      </c>
      <c r="R1542" s="20"/>
      <c r="S1542" s="19">
        <v>45440</v>
      </c>
      <c r="T1542" s="20" t="s">
        <v>49</v>
      </c>
      <c r="U1542" s="20">
        <v>971165</v>
      </c>
      <c r="V1542" s="20">
        <v>240001551</v>
      </c>
      <c r="W1542" s="20" t="s">
        <v>847</v>
      </c>
      <c r="X1542" s="20" t="s">
        <v>305</v>
      </c>
      <c r="Y1542" s="20" t="s">
        <v>52</v>
      </c>
      <c r="Z1542" s="20" t="s">
        <v>5901</v>
      </c>
      <c r="AA1542" s="20" t="s">
        <v>5902</v>
      </c>
      <c r="AB1542" s="20" t="s">
        <v>3456</v>
      </c>
      <c r="AC1542" s="20" t="s">
        <v>167</v>
      </c>
      <c r="AD1542" s="20" t="s">
        <v>56</v>
      </c>
      <c r="AE1542" s="20" t="s">
        <v>1838</v>
      </c>
      <c r="AF1542" t="e">
        <f>VLOOKUP(L1542,Contactos!B:B,1,0)</f>
        <v>#N/A</v>
      </c>
    </row>
    <row r="1543" spans="1:32" ht="63.75" x14ac:dyDescent="0.2">
      <c r="A1543" s="4">
        <f t="shared" si="73"/>
        <v>1541</v>
      </c>
      <c r="B1543" s="4" t="str">
        <f t="shared" si="74"/>
        <v>B010-00018277</v>
      </c>
      <c r="C1543" s="4" t="str">
        <f>IFERROR(VLOOKUP(F1543,Tablas!$A$1:$B$3,2,0),"")</f>
        <v>Boleta</v>
      </c>
      <c r="D1543" s="4" t="str">
        <f t="shared" si="75"/>
        <v>Venta Asistida - CONTADO / CASH - PE 1383 TEL: 987422663 Basado en Entregas 09-0010-</v>
      </c>
      <c r="E1543" s="19">
        <v>45376</v>
      </c>
      <c r="F1543" s="20" t="s">
        <v>842</v>
      </c>
      <c r="G1543" s="20" t="s">
        <v>5903</v>
      </c>
      <c r="H1543" s="20" t="s">
        <v>44</v>
      </c>
      <c r="I1543" s="20" t="s">
        <v>45</v>
      </c>
      <c r="J1543" s="20" t="s">
        <v>1247</v>
      </c>
      <c r="K1543" s="20" t="s">
        <v>1248</v>
      </c>
      <c r="L1543" s="20" t="s">
        <v>1249</v>
      </c>
      <c r="M1543" s="20"/>
      <c r="N1543" s="21">
        <v>126.9</v>
      </c>
      <c r="O1543" s="21">
        <v>0</v>
      </c>
      <c r="P1543" s="20"/>
      <c r="Q1543" s="19">
        <v>45376</v>
      </c>
      <c r="R1543" s="20"/>
      <c r="S1543" s="19">
        <v>45376</v>
      </c>
      <c r="T1543" s="20" t="s">
        <v>49</v>
      </c>
      <c r="U1543" s="20">
        <v>937590</v>
      </c>
      <c r="V1543" s="20">
        <v>240000752</v>
      </c>
      <c r="W1543" s="20" t="s">
        <v>847</v>
      </c>
      <c r="X1543" s="20" t="s">
        <v>274</v>
      </c>
      <c r="Y1543" s="20" t="s">
        <v>52</v>
      </c>
      <c r="Z1543" s="20" t="s">
        <v>5904</v>
      </c>
      <c r="AA1543" s="20" t="s">
        <v>1251</v>
      </c>
      <c r="AB1543" s="20" t="s">
        <v>689</v>
      </c>
      <c r="AC1543" s="20" t="s">
        <v>689</v>
      </c>
      <c r="AD1543" s="20" t="s">
        <v>56</v>
      </c>
      <c r="AE1543" s="20" t="s">
        <v>983</v>
      </c>
      <c r="AF1543" t="e">
        <f>VLOOKUP(L1543,Contactos!B:B,1,0)</f>
        <v>#N/A</v>
      </c>
    </row>
    <row r="1544" spans="1:32" ht="63.75" x14ac:dyDescent="0.2">
      <c r="A1544" s="4">
        <f t="shared" si="73"/>
        <v>1542</v>
      </c>
      <c r="B1544" s="4" t="str">
        <f t="shared" si="74"/>
        <v>B010-00018370</v>
      </c>
      <c r="C1544" s="4" t="str">
        <f>IFERROR(VLOOKUP(F1544,Tablas!$A$1:$B$3,2,0),"")</f>
        <v>Boleta</v>
      </c>
      <c r="D1544" s="4" t="str">
        <f t="shared" si="75"/>
        <v>Falabella - CONTADO / CASH - PE 1482 FALABELLA Basado en Entregas 09-0010-00059</v>
      </c>
      <c r="E1544" s="19">
        <v>45384</v>
      </c>
      <c r="F1544" s="20" t="s">
        <v>842</v>
      </c>
      <c r="G1544" s="20" t="s">
        <v>5905</v>
      </c>
      <c r="H1544" s="20" t="s">
        <v>44</v>
      </c>
      <c r="I1544" s="20" t="s">
        <v>45</v>
      </c>
      <c r="J1544" s="20" t="s">
        <v>5682</v>
      </c>
      <c r="K1544" s="20" t="s">
        <v>5683</v>
      </c>
      <c r="L1544" s="20" t="s">
        <v>5684</v>
      </c>
      <c r="M1544" s="20"/>
      <c r="N1544" s="21">
        <v>127.1</v>
      </c>
      <c r="O1544" s="21">
        <v>0</v>
      </c>
      <c r="P1544" s="20"/>
      <c r="Q1544" s="19">
        <v>45384</v>
      </c>
      <c r="R1544" s="20"/>
      <c r="S1544" s="19">
        <v>45384</v>
      </c>
      <c r="T1544" s="20" t="s">
        <v>49</v>
      </c>
      <c r="U1544" s="20">
        <v>940178</v>
      </c>
      <c r="V1544" s="20">
        <v>240000846</v>
      </c>
      <c r="W1544" s="20" t="s">
        <v>847</v>
      </c>
      <c r="X1544" s="20" t="s">
        <v>274</v>
      </c>
      <c r="Y1544" s="20" t="s">
        <v>52</v>
      </c>
      <c r="Z1544" s="20" t="s">
        <v>5906</v>
      </c>
      <c r="AA1544" s="20" t="s">
        <v>5686</v>
      </c>
      <c r="AB1544" s="20" t="s">
        <v>2671</v>
      </c>
      <c r="AC1544" s="20" t="s">
        <v>2671</v>
      </c>
      <c r="AD1544" s="20" t="s">
        <v>56</v>
      </c>
      <c r="AE1544" s="20" t="s">
        <v>1838</v>
      </c>
      <c r="AF1544" t="e">
        <f>VLOOKUP(L1544,Contactos!B:B,1,0)</f>
        <v>#N/A</v>
      </c>
    </row>
    <row r="1545" spans="1:32" ht="25.5" x14ac:dyDescent="0.2">
      <c r="A1545" s="4">
        <f t="shared" si="73"/>
        <v>1543</v>
      </c>
      <c r="B1545" s="4" t="str">
        <f t="shared" si="74"/>
        <v/>
      </c>
      <c r="C1545" s="4" t="str">
        <f>IFERROR(VLOOKUP(F1545,Tablas!$A$1:$B$3,2,0),"")</f>
        <v/>
      </c>
      <c r="D1545" s="4" t="str">
        <f t="shared" si="75"/>
        <v xml:space="preserve"> - CONTADO / CASH - Dif. en cambio</v>
      </c>
      <c r="E1545" s="19">
        <v>44135</v>
      </c>
      <c r="F1545" s="20" t="s">
        <v>27</v>
      </c>
      <c r="G1545" s="20"/>
      <c r="H1545" s="20" t="s">
        <v>44</v>
      </c>
      <c r="I1545" s="20" t="s">
        <v>45</v>
      </c>
      <c r="J1545" s="20" t="s">
        <v>396</v>
      </c>
      <c r="K1545" s="20" t="s">
        <v>397</v>
      </c>
      <c r="L1545" s="20" t="s">
        <v>398</v>
      </c>
      <c r="M1545" s="20" t="s">
        <v>33</v>
      </c>
      <c r="N1545" s="21">
        <v>127.48</v>
      </c>
      <c r="O1545" s="21">
        <v>0</v>
      </c>
      <c r="P1545" s="20"/>
      <c r="Q1545" s="19">
        <v>44135</v>
      </c>
      <c r="R1545" s="20"/>
      <c r="S1545" s="19">
        <v>44135</v>
      </c>
      <c r="T1545" s="20" t="s">
        <v>49</v>
      </c>
      <c r="U1545" s="20">
        <v>430571</v>
      </c>
      <c r="V1545" s="20">
        <v>2000027195</v>
      </c>
      <c r="W1545" s="20" t="s">
        <v>50</v>
      </c>
      <c r="X1545" s="20" t="s">
        <v>841</v>
      </c>
      <c r="Y1545" s="20" t="s">
        <v>52</v>
      </c>
      <c r="Z1545" s="20" t="s">
        <v>63</v>
      </c>
      <c r="AA1545" s="20" t="s">
        <v>66</v>
      </c>
      <c r="AB1545" s="20" t="s">
        <v>66</v>
      </c>
      <c r="AC1545" s="20" t="s">
        <v>66</v>
      </c>
      <c r="AD1545" s="20" t="s">
        <v>56</v>
      </c>
      <c r="AE1545" s="20"/>
      <c r="AF1545" t="e">
        <f>VLOOKUP(L1545,Contactos!B:B,1,0)</f>
        <v>#N/A</v>
      </c>
    </row>
    <row r="1546" spans="1:32" ht="25.5" x14ac:dyDescent="0.2">
      <c r="A1546" s="4">
        <f t="shared" si="73"/>
        <v>1544</v>
      </c>
      <c r="B1546" s="4" t="str">
        <f t="shared" si="74"/>
        <v/>
      </c>
      <c r="C1546" s="4" t="str">
        <f>IFERROR(VLOOKUP(F1546,Tablas!$A$1:$B$3,2,0),"")</f>
        <v/>
      </c>
      <c r="D1546" s="4" t="str">
        <f t="shared" si="75"/>
        <v xml:space="preserve"> - CONTADO / CASH - Dif. en cambio</v>
      </c>
      <c r="E1546" s="19">
        <v>44196</v>
      </c>
      <c r="F1546" s="20" t="s">
        <v>27</v>
      </c>
      <c r="G1546" s="20"/>
      <c r="H1546" s="20" t="s">
        <v>44</v>
      </c>
      <c r="I1546" s="20" t="s">
        <v>45</v>
      </c>
      <c r="J1546" s="20" t="s">
        <v>396</v>
      </c>
      <c r="K1546" s="20" t="s">
        <v>397</v>
      </c>
      <c r="L1546" s="20" t="s">
        <v>398</v>
      </c>
      <c r="M1546" s="20" t="s">
        <v>33</v>
      </c>
      <c r="N1546" s="21">
        <v>127.48</v>
      </c>
      <c r="O1546" s="21">
        <v>0</v>
      </c>
      <c r="P1546" s="20"/>
      <c r="Q1546" s="19">
        <v>44196</v>
      </c>
      <c r="R1546" s="20"/>
      <c r="S1546" s="19">
        <v>44196</v>
      </c>
      <c r="T1546" s="20" t="s">
        <v>49</v>
      </c>
      <c r="U1546" s="20">
        <v>455038</v>
      </c>
      <c r="V1546" s="20">
        <v>2000032462</v>
      </c>
      <c r="W1546" s="20" t="s">
        <v>50</v>
      </c>
      <c r="X1546" s="20" t="s">
        <v>841</v>
      </c>
      <c r="Y1546" s="20" t="s">
        <v>52</v>
      </c>
      <c r="Z1546" s="20" t="s">
        <v>63</v>
      </c>
      <c r="AA1546" s="20" t="s">
        <v>66</v>
      </c>
      <c r="AB1546" s="20" t="s">
        <v>66</v>
      </c>
      <c r="AC1546" s="20" t="s">
        <v>66</v>
      </c>
      <c r="AD1546" s="20" t="s">
        <v>56</v>
      </c>
      <c r="AE1546" s="20"/>
      <c r="AF1546" t="e">
        <f>VLOOKUP(L1546,Contactos!B:B,1,0)</f>
        <v>#N/A</v>
      </c>
    </row>
    <row r="1547" spans="1:32" ht="63.75" x14ac:dyDescent="0.2">
      <c r="A1547" s="4">
        <f t="shared" si="73"/>
        <v>1545</v>
      </c>
      <c r="B1547" s="4" t="str">
        <f t="shared" si="74"/>
        <v>B010-00020517</v>
      </c>
      <c r="C1547" s="4" t="str">
        <f>IFERROR(VLOOKUP(F1547,Tablas!$A$1:$B$3,2,0),"")</f>
        <v>Boleta</v>
      </c>
      <c r="D1547" s="4" t="str">
        <f t="shared" si="75"/>
        <v>Plaza Vea - Intercorp - CONTADO / CASH - PE 5062 PLAZA VEA v13461111plzv-01 Basado en Entre</v>
      </c>
      <c r="E1547" s="19">
        <v>45561</v>
      </c>
      <c r="F1547" s="20" t="s">
        <v>842</v>
      </c>
      <c r="G1547" s="20" t="s">
        <v>5907</v>
      </c>
      <c r="H1547" s="20" t="s">
        <v>44</v>
      </c>
      <c r="I1547" s="20" t="s">
        <v>45</v>
      </c>
      <c r="J1547" s="20" t="s">
        <v>5908</v>
      </c>
      <c r="K1547" s="20" t="s">
        <v>5909</v>
      </c>
      <c r="L1547" s="20" t="s">
        <v>5910</v>
      </c>
      <c r="M1547" s="20"/>
      <c r="N1547" s="21">
        <v>127.61</v>
      </c>
      <c r="O1547" s="21">
        <v>0</v>
      </c>
      <c r="P1547" s="20"/>
      <c r="Q1547" s="19">
        <v>45561</v>
      </c>
      <c r="R1547" s="20"/>
      <c r="S1547" s="19">
        <v>45561</v>
      </c>
      <c r="T1547" s="20" t="s">
        <v>49</v>
      </c>
      <c r="U1547" s="20">
        <v>1030465</v>
      </c>
      <c r="V1547" s="20">
        <v>240003054</v>
      </c>
      <c r="W1547" s="20" t="s">
        <v>847</v>
      </c>
      <c r="X1547" s="20" t="s">
        <v>274</v>
      </c>
      <c r="Y1547" s="20" t="s">
        <v>52</v>
      </c>
      <c r="Z1547" s="20" t="s">
        <v>5911</v>
      </c>
      <c r="AA1547" s="20" t="s">
        <v>1449</v>
      </c>
      <c r="AB1547" s="20" t="s">
        <v>54</v>
      </c>
      <c r="AC1547" s="20" t="s">
        <v>167</v>
      </c>
      <c r="AD1547" s="20" t="s">
        <v>56</v>
      </c>
      <c r="AE1547" s="20" t="s">
        <v>2494</v>
      </c>
      <c r="AF1547" t="e">
        <f>VLOOKUP(L1547,Contactos!B:B,1,0)</f>
        <v>#N/A</v>
      </c>
    </row>
    <row r="1548" spans="1:32" ht="63.75" x14ac:dyDescent="0.2">
      <c r="A1548" s="4">
        <f t="shared" si="73"/>
        <v>1546</v>
      </c>
      <c r="B1548" s="4" t="str">
        <f t="shared" si="74"/>
        <v>B010-00019998</v>
      </c>
      <c r="C1548" s="4" t="str">
        <f>IFERROR(VLOOKUP(F1548,Tablas!$A$1:$B$3,2,0),"")</f>
        <v>Boleta</v>
      </c>
      <c r="D1548" s="4" t="str">
        <f t="shared" si="75"/>
        <v>Nacional - CREDITO 30 DIAS / CREDIT 30 DAYS - PE 4144 Basado en Entregas 09-T010-00000762.</v>
      </c>
      <c r="E1548" s="19">
        <v>45519</v>
      </c>
      <c r="F1548" s="20" t="s">
        <v>842</v>
      </c>
      <c r="G1548" s="20" t="s">
        <v>5912</v>
      </c>
      <c r="H1548" s="20" t="s">
        <v>44</v>
      </c>
      <c r="I1548" s="20" t="s">
        <v>45</v>
      </c>
      <c r="J1548" s="20" t="s">
        <v>2792</v>
      </c>
      <c r="K1548" s="20" t="s">
        <v>2793</v>
      </c>
      <c r="L1548" s="20" t="s">
        <v>2794</v>
      </c>
      <c r="M1548" s="20"/>
      <c r="N1548" s="21">
        <v>128.30000000000001</v>
      </c>
      <c r="O1548" s="21">
        <v>0</v>
      </c>
      <c r="P1548" s="20"/>
      <c r="Q1548" s="19">
        <v>45519</v>
      </c>
      <c r="R1548" s="20"/>
      <c r="S1548" s="19">
        <v>45549</v>
      </c>
      <c r="T1548" s="20" t="s">
        <v>643</v>
      </c>
      <c r="U1548" s="20">
        <v>1008349</v>
      </c>
      <c r="V1548" s="20">
        <v>240002534</v>
      </c>
      <c r="W1548" s="20" t="s">
        <v>847</v>
      </c>
      <c r="X1548" s="20" t="s">
        <v>305</v>
      </c>
      <c r="Y1548" s="20" t="s">
        <v>52</v>
      </c>
      <c r="Z1548" s="20" t="s">
        <v>5913</v>
      </c>
      <c r="AA1548" s="20" t="s">
        <v>457</v>
      </c>
      <c r="AB1548" s="20" t="s">
        <v>54</v>
      </c>
      <c r="AC1548" s="20" t="s">
        <v>167</v>
      </c>
      <c r="AD1548" s="20" t="s">
        <v>56</v>
      </c>
      <c r="AE1548" s="20" t="s">
        <v>1014</v>
      </c>
      <c r="AF1548" t="e">
        <f>VLOOKUP(L1548,Contactos!B:B,1,0)</f>
        <v>#N/A</v>
      </c>
    </row>
    <row r="1549" spans="1:32" ht="63.75" x14ac:dyDescent="0.2">
      <c r="A1549" s="4">
        <f t="shared" si="73"/>
        <v>1547</v>
      </c>
      <c r="B1549" s="4" t="str">
        <f t="shared" si="74"/>
        <v>B010-00018124</v>
      </c>
      <c r="C1549" s="4" t="str">
        <f>IFERROR(VLOOKUP(F1549,Tablas!$A$1:$B$3,2,0),"")</f>
        <v>Boleta</v>
      </c>
      <c r="D1549" s="4" t="str">
        <f t="shared" si="75"/>
        <v>Ecom - CONTADO / CASH - PE 1058 TEL: 971330357 Basado en Pedidos de client</v>
      </c>
      <c r="E1549" s="19">
        <v>45357</v>
      </c>
      <c r="F1549" s="20" t="s">
        <v>842</v>
      </c>
      <c r="G1549" s="20" t="s">
        <v>5914</v>
      </c>
      <c r="H1549" s="20" t="s">
        <v>44</v>
      </c>
      <c r="I1549" s="20" t="s">
        <v>45</v>
      </c>
      <c r="J1549" s="20" t="s">
        <v>5570</v>
      </c>
      <c r="K1549" s="20" t="s">
        <v>5571</v>
      </c>
      <c r="L1549" s="20" t="s">
        <v>5572</v>
      </c>
      <c r="M1549" s="20"/>
      <c r="N1549" s="21">
        <v>128.35</v>
      </c>
      <c r="O1549" s="21">
        <v>0</v>
      </c>
      <c r="P1549" s="20"/>
      <c r="Q1549" s="19">
        <v>45357</v>
      </c>
      <c r="R1549" s="20"/>
      <c r="S1549" s="19">
        <v>45357</v>
      </c>
      <c r="T1549" s="20" t="s">
        <v>49</v>
      </c>
      <c r="U1549" s="20">
        <v>929488</v>
      </c>
      <c r="V1549" s="20">
        <v>240000598</v>
      </c>
      <c r="W1549" s="20" t="s">
        <v>847</v>
      </c>
      <c r="X1549" s="20" t="s">
        <v>274</v>
      </c>
      <c r="Y1549" s="20" t="s">
        <v>52</v>
      </c>
      <c r="Z1549" s="20" t="s">
        <v>5915</v>
      </c>
      <c r="AA1549" s="20" t="s">
        <v>5574</v>
      </c>
      <c r="AB1549" s="20" t="s">
        <v>4362</v>
      </c>
      <c r="AC1549" s="20" t="s">
        <v>167</v>
      </c>
      <c r="AD1549" s="20" t="s">
        <v>56</v>
      </c>
      <c r="AE1549" s="20" t="s">
        <v>864</v>
      </c>
      <c r="AF1549" t="e">
        <f>VLOOKUP(L1549,Contactos!B:B,1,0)</f>
        <v>#N/A</v>
      </c>
    </row>
    <row r="1550" spans="1:32" ht="63.75" x14ac:dyDescent="0.2">
      <c r="A1550" s="4">
        <f t="shared" si="73"/>
        <v>1548</v>
      </c>
      <c r="B1550" s="4" t="str">
        <f t="shared" si="74"/>
        <v>B010-00018369</v>
      </c>
      <c r="C1550" s="4" t="str">
        <f>IFERROR(VLOOKUP(F1550,Tablas!$A$1:$B$3,2,0),"")</f>
        <v>Boleta</v>
      </c>
      <c r="D1550" s="4" t="str">
        <f t="shared" si="75"/>
        <v>Ecom - CONTADO / CASH - PE 1478 TEL 942437963 Basado en Pedidos de cliente</v>
      </c>
      <c r="E1550" s="19">
        <v>45384</v>
      </c>
      <c r="F1550" s="20" t="s">
        <v>842</v>
      </c>
      <c r="G1550" s="20" t="s">
        <v>5916</v>
      </c>
      <c r="H1550" s="20" t="s">
        <v>44</v>
      </c>
      <c r="I1550" s="20" t="s">
        <v>45</v>
      </c>
      <c r="J1550" s="20" t="s">
        <v>5917</v>
      </c>
      <c r="K1550" s="20" t="s">
        <v>5918</v>
      </c>
      <c r="L1550" s="20" t="s">
        <v>5919</v>
      </c>
      <c r="M1550" s="20"/>
      <c r="N1550" s="21">
        <v>128.41999999999999</v>
      </c>
      <c r="O1550" s="21">
        <v>0</v>
      </c>
      <c r="P1550" s="20"/>
      <c r="Q1550" s="19">
        <v>45384</v>
      </c>
      <c r="R1550" s="20"/>
      <c r="S1550" s="19">
        <v>45384</v>
      </c>
      <c r="T1550" s="20" t="s">
        <v>49</v>
      </c>
      <c r="U1550" s="20">
        <v>940175</v>
      </c>
      <c r="V1550" s="20">
        <v>240000845</v>
      </c>
      <c r="W1550" s="20" t="s">
        <v>847</v>
      </c>
      <c r="X1550" s="20" t="s">
        <v>917</v>
      </c>
      <c r="Y1550" s="20" t="s">
        <v>52</v>
      </c>
      <c r="Z1550" s="20" t="s">
        <v>5920</v>
      </c>
      <c r="AA1550" s="20" t="s">
        <v>5921</v>
      </c>
      <c r="AB1550" s="20" t="s">
        <v>1421</v>
      </c>
      <c r="AC1550" s="20" t="s">
        <v>1421</v>
      </c>
      <c r="AD1550" s="20" t="s">
        <v>56</v>
      </c>
      <c r="AE1550" s="20" t="s">
        <v>864</v>
      </c>
      <c r="AF1550" t="e">
        <f>VLOOKUP(L1550,Contactos!B:B,1,0)</f>
        <v>#N/A</v>
      </c>
    </row>
    <row r="1551" spans="1:32" ht="63.75" x14ac:dyDescent="0.2">
      <c r="A1551" s="4">
        <f t="shared" si="73"/>
        <v>1549</v>
      </c>
      <c r="B1551" s="4" t="str">
        <f t="shared" si="74"/>
        <v>B010-00018255</v>
      </c>
      <c r="C1551" s="4" t="str">
        <f>IFERROR(VLOOKUP(F1551,Tablas!$A$1:$B$3,2,0),"")</f>
        <v>Boleta</v>
      </c>
      <c r="D1551" s="4" t="str">
        <f t="shared" si="75"/>
        <v>Ecom - CONTADO / CASH - PE 1337 TEL: 987242077 Basado en Pedidos de client</v>
      </c>
      <c r="E1551" s="19">
        <v>45373</v>
      </c>
      <c r="F1551" s="20" t="s">
        <v>842</v>
      </c>
      <c r="G1551" s="20" t="s">
        <v>5922</v>
      </c>
      <c r="H1551" s="20" t="s">
        <v>44</v>
      </c>
      <c r="I1551" s="20" t="s">
        <v>45</v>
      </c>
      <c r="J1551" s="20" t="s">
        <v>5714</v>
      </c>
      <c r="K1551" s="20" t="s">
        <v>5715</v>
      </c>
      <c r="L1551" s="20" t="s">
        <v>5716</v>
      </c>
      <c r="M1551" s="20"/>
      <c r="N1551" s="21">
        <v>128.80000000000001</v>
      </c>
      <c r="O1551" s="21">
        <v>0</v>
      </c>
      <c r="P1551" s="20"/>
      <c r="Q1551" s="19">
        <v>45373</v>
      </c>
      <c r="R1551" s="20"/>
      <c r="S1551" s="19">
        <v>45373</v>
      </c>
      <c r="T1551" s="20" t="s">
        <v>49</v>
      </c>
      <c r="U1551" s="20">
        <v>936742</v>
      </c>
      <c r="V1551" s="20">
        <v>240000730</v>
      </c>
      <c r="W1551" s="20" t="s">
        <v>847</v>
      </c>
      <c r="X1551" s="20" t="s">
        <v>305</v>
      </c>
      <c r="Y1551" s="20" t="s">
        <v>52</v>
      </c>
      <c r="Z1551" s="20" t="s">
        <v>5923</v>
      </c>
      <c r="AA1551" s="20" t="s">
        <v>5718</v>
      </c>
      <c r="AB1551" s="20" t="s">
        <v>4362</v>
      </c>
      <c r="AC1551" s="20" t="s">
        <v>167</v>
      </c>
      <c r="AD1551" s="20" t="s">
        <v>56</v>
      </c>
      <c r="AE1551" s="20" t="s">
        <v>864</v>
      </c>
      <c r="AF1551" t="e">
        <f>VLOOKUP(L1551,Contactos!B:B,1,0)</f>
        <v>#N/A</v>
      </c>
    </row>
    <row r="1552" spans="1:32" ht="51" x14ac:dyDescent="0.2">
      <c r="A1552" s="4">
        <f t="shared" si="73"/>
        <v>1550</v>
      </c>
      <c r="B1552" s="4" t="str">
        <f t="shared" si="74"/>
        <v>B010-00019899</v>
      </c>
      <c r="C1552" s="4" t="str">
        <f>IFERROR(VLOOKUP(F1552,Tablas!$A$1:$B$3,2,0),"")</f>
        <v>Boleta</v>
      </c>
      <c r="D1552" s="4" t="str">
        <f t="shared" si="75"/>
        <v>Ecom - CONTADO / CASH - PE 3955 TEL: 977176653 ENVÍO Basado en Entregas 09</v>
      </c>
      <c r="E1552" s="19">
        <v>45511</v>
      </c>
      <c r="F1552" s="20" t="s">
        <v>842</v>
      </c>
      <c r="G1552" s="20" t="s">
        <v>5924</v>
      </c>
      <c r="H1552" s="20" t="s">
        <v>44</v>
      </c>
      <c r="I1552" s="20" t="s">
        <v>45</v>
      </c>
      <c r="J1552" s="20" t="s">
        <v>1816</v>
      </c>
      <c r="K1552" s="20" t="s">
        <v>1817</v>
      </c>
      <c r="L1552" s="20" t="s">
        <v>1818</v>
      </c>
      <c r="M1552" s="20"/>
      <c r="N1552" s="21">
        <v>128.88999999999999</v>
      </c>
      <c r="O1552" s="21">
        <v>0</v>
      </c>
      <c r="P1552" s="20"/>
      <c r="Q1552" s="19">
        <v>45511</v>
      </c>
      <c r="R1552" s="20"/>
      <c r="S1552" s="19">
        <v>45511</v>
      </c>
      <c r="T1552" s="20" t="s">
        <v>49</v>
      </c>
      <c r="U1552" s="20">
        <v>1004654</v>
      </c>
      <c r="V1552" s="20">
        <v>240002435</v>
      </c>
      <c r="W1552" s="20" t="s">
        <v>847</v>
      </c>
      <c r="X1552" s="20" t="s">
        <v>305</v>
      </c>
      <c r="Y1552" s="20" t="s">
        <v>52</v>
      </c>
      <c r="Z1552" s="20" t="s">
        <v>5925</v>
      </c>
      <c r="AA1552" s="20" t="s">
        <v>1820</v>
      </c>
      <c r="AB1552" s="20" t="s">
        <v>1168</v>
      </c>
      <c r="AC1552" s="20" t="s">
        <v>689</v>
      </c>
      <c r="AD1552" s="20" t="s">
        <v>56</v>
      </c>
      <c r="AE1552" s="20" t="s">
        <v>864</v>
      </c>
      <c r="AF1552" t="e">
        <f>VLOOKUP(L1552,Contactos!B:B,1,0)</f>
        <v>#N/A</v>
      </c>
    </row>
    <row r="1553" spans="1:32" ht="63.75" x14ac:dyDescent="0.2">
      <c r="A1553" s="4">
        <f t="shared" si="73"/>
        <v>1551</v>
      </c>
      <c r="B1553" s="4" t="str">
        <f t="shared" si="74"/>
        <v>B010-00019928</v>
      </c>
      <c r="C1553" s="4" t="str">
        <f>IFERROR(VLOOKUP(F1553,Tablas!$A$1:$B$3,2,0),"")</f>
        <v>Boleta</v>
      </c>
      <c r="D1553" s="4" t="str">
        <f t="shared" si="75"/>
        <v>Ripley - CONTADO / CASH - PE 3994 RIPLEY n.º 6766812201-A Basado en Entregas</v>
      </c>
      <c r="E1553" s="19">
        <v>45512</v>
      </c>
      <c r="F1553" s="20" t="s">
        <v>842</v>
      </c>
      <c r="G1553" s="20" t="s">
        <v>5926</v>
      </c>
      <c r="H1553" s="20" t="s">
        <v>44</v>
      </c>
      <c r="I1553" s="20" t="s">
        <v>45</v>
      </c>
      <c r="J1553" s="20" t="s">
        <v>5927</v>
      </c>
      <c r="K1553" s="20" t="s">
        <v>5928</v>
      </c>
      <c r="L1553" s="20" t="s">
        <v>5929</v>
      </c>
      <c r="M1553" s="20"/>
      <c r="N1553" s="21">
        <v>129</v>
      </c>
      <c r="O1553" s="21">
        <v>0</v>
      </c>
      <c r="P1553" s="20"/>
      <c r="Q1553" s="19">
        <v>45512</v>
      </c>
      <c r="R1553" s="20"/>
      <c r="S1553" s="19">
        <v>45512</v>
      </c>
      <c r="T1553" s="20" t="s">
        <v>49</v>
      </c>
      <c r="U1553" s="20">
        <v>1005306</v>
      </c>
      <c r="V1553" s="20">
        <v>240002464</v>
      </c>
      <c r="W1553" s="20" t="s">
        <v>847</v>
      </c>
      <c r="X1553" s="20" t="s">
        <v>274</v>
      </c>
      <c r="Y1553" s="20" t="s">
        <v>52</v>
      </c>
      <c r="Z1553" s="20" t="s">
        <v>5930</v>
      </c>
      <c r="AA1553" s="20" t="s">
        <v>808</v>
      </c>
      <c r="AB1553" s="20" t="s">
        <v>54</v>
      </c>
      <c r="AC1553" s="20" t="s">
        <v>167</v>
      </c>
      <c r="AD1553" s="20" t="s">
        <v>56</v>
      </c>
      <c r="AE1553" s="20" t="s">
        <v>2574</v>
      </c>
      <c r="AF1553" t="e">
        <f>VLOOKUP(L1553,Contactos!B:B,1,0)</f>
        <v>#N/A</v>
      </c>
    </row>
    <row r="1554" spans="1:32" ht="25.5" x14ac:dyDescent="0.2">
      <c r="A1554" s="4">
        <f t="shared" si="73"/>
        <v>1552</v>
      </c>
      <c r="B1554" s="4" t="str">
        <f t="shared" si="74"/>
        <v/>
      </c>
      <c r="C1554" s="4" t="str">
        <f>IFERROR(VLOOKUP(F1554,Tablas!$A$1:$B$3,2,0),"")</f>
        <v/>
      </c>
      <c r="D1554" s="4" t="str">
        <f t="shared" si="75"/>
        <v xml:space="preserve"> - CONTADO / CASH - Dif. en cambio</v>
      </c>
      <c r="E1554" s="19">
        <v>45443</v>
      </c>
      <c r="F1554" s="20" t="s">
        <v>27</v>
      </c>
      <c r="G1554" s="20"/>
      <c r="H1554" s="20" t="s">
        <v>80</v>
      </c>
      <c r="I1554" s="20" t="s">
        <v>81</v>
      </c>
      <c r="J1554" s="20" t="s">
        <v>533</v>
      </c>
      <c r="K1554" s="20" t="s">
        <v>533</v>
      </c>
      <c r="L1554" s="20" t="s">
        <v>534</v>
      </c>
      <c r="M1554" s="20"/>
      <c r="N1554" s="21">
        <v>129.28</v>
      </c>
      <c r="O1554" s="21">
        <v>0</v>
      </c>
      <c r="P1554" s="20"/>
      <c r="Q1554" s="19">
        <v>45443</v>
      </c>
      <c r="R1554" s="20"/>
      <c r="S1554" s="20"/>
      <c r="T1554" s="20" t="s">
        <v>49</v>
      </c>
      <c r="U1554" s="20">
        <v>1014803</v>
      </c>
      <c r="V1554" s="20">
        <v>240023060</v>
      </c>
      <c r="W1554" s="20" t="s">
        <v>50</v>
      </c>
      <c r="X1554" s="20" t="s">
        <v>841</v>
      </c>
      <c r="Y1554" s="20" t="s">
        <v>37</v>
      </c>
      <c r="Z1554" s="20" t="s">
        <v>63</v>
      </c>
      <c r="AA1554" s="20" t="s">
        <v>535</v>
      </c>
      <c r="AB1554" s="20"/>
      <c r="AC1554" s="20"/>
      <c r="AD1554" s="20" t="s">
        <v>196</v>
      </c>
      <c r="AE1554" s="20"/>
      <c r="AF1554" t="str">
        <f>VLOOKUP(L1554,Contactos!B:B,1,0)</f>
        <v>VETLINE</v>
      </c>
    </row>
    <row r="1555" spans="1:32" ht="63.75" x14ac:dyDescent="0.2">
      <c r="A1555" s="4">
        <f t="shared" si="73"/>
        <v>1553</v>
      </c>
      <c r="B1555" s="4" t="str">
        <f t="shared" si="74"/>
        <v>B010-00019532</v>
      </c>
      <c r="C1555" s="4" t="str">
        <f>IFERROR(VLOOKUP(F1555,Tablas!$A$1:$B$3,2,0),"")</f>
        <v>Boleta</v>
      </c>
      <c r="D1555" s="4" t="str">
        <f t="shared" si="75"/>
        <v>Oechsle - Intercorp - CONTADO / CASH - PE 3464 OECHSLE 1446830058082-01 Basado en Entrega</v>
      </c>
      <c r="E1555" s="19">
        <v>45488</v>
      </c>
      <c r="F1555" s="20" t="s">
        <v>842</v>
      </c>
      <c r="G1555" s="20" t="s">
        <v>5931</v>
      </c>
      <c r="H1555" s="20" t="s">
        <v>44</v>
      </c>
      <c r="I1555" s="20" t="s">
        <v>45</v>
      </c>
      <c r="J1555" s="20" t="s">
        <v>5932</v>
      </c>
      <c r="K1555" s="20" t="s">
        <v>5933</v>
      </c>
      <c r="L1555" s="20" t="s">
        <v>5934</v>
      </c>
      <c r="M1555" s="20"/>
      <c r="N1555" s="21">
        <v>129.4</v>
      </c>
      <c r="O1555" s="21">
        <v>0</v>
      </c>
      <c r="P1555" s="20"/>
      <c r="Q1555" s="19">
        <v>45488</v>
      </c>
      <c r="R1555" s="20"/>
      <c r="S1555" s="19">
        <v>45488</v>
      </c>
      <c r="T1555" s="20" t="s">
        <v>49</v>
      </c>
      <c r="U1555" s="20">
        <v>994227</v>
      </c>
      <c r="V1555" s="20">
        <v>240002067</v>
      </c>
      <c r="W1555" s="20" t="s">
        <v>847</v>
      </c>
      <c r="X1555" s="20" t="s">
        <v>274</v>
      </c>
      <c r="Y1555" s="20" t="s">
        <v>52</v>
      </c>
      <c r="Z1555" s="20" t="s">
        <v>5935</v>
      </c>
      <c r="AA1555" s="20" t="s">
        <v>1449</v>
      </c>
      <c r="AB1555" s="20" t="s">
        <v>54</v>
      </c>
      <c r="AC1555" s="20" t="s">
        <v>167</v>
      </c>
      <c r="AD1555" s="20" t="s">
        <v>56</v>
      </c>
      <c r="AE1555" s="20" t="s">
        <v>3057</v>
      </c>
      <c r="AF1555" t="e">
        <f>VLOOKUP(L1555,Contactos!B:B,1,0)</f>
        <v>#N/A</v>
      </c>
    </row>
    <row r="1556" spans="1:32" ht="51" x14ac:dyDescent="0.2">
      <c r="A1556" s="4">
        <f t="shared" si="73"/>
        <v>1554</v>
      </c>
      <c r="B1556" s="4" t="str">
        <f t="shared" si="74"/>
        <v>F010-00024287</v>
      </c>
      <c r="C1556" s="4" t="str">
        <f>IFERROR(VLOOKUP(F1556,Tablas!$A$1:$B$3,2,0),"")</f>
        <v>Factura</v>
      </c>
      <c r="D1556" s="4" t="str">
        <f t="shared" si="75"/>
        <v xml:space="preserve"> - CREDITO 30 DIAS / CREDIT 30 DAYS - Regularización de precio por la venta de bienes –</v>
      </c>
      <c r="E1556" s="19">
        <v>45378</v>
      </c>
      <c r="F1556" s="20" t="s">
        <v>1001</v>
      </c>
      <c r="G1556" s="20" t="s">
        <v>5936</v>
      </c>
      <c r="H1556" s="20" t="s">
        <v>44</v>
      </c>
      <c r="I1556" s="20" t="s">
        <v>45</v>
      </c>
      <c r="J1556" s="20" t="s">
        <v>3532</v>
      </c>
      <c r="K1556" s="20" t="s">
        <v>3533</v>
      </c>
      <c r="L1556" s="20" t="s">
        <v>3534</v>
      </c>
      <c r="M1556" s="20"/>
      <c r="N1556" s="21">
        <v>129.55000000000001</v>
      </c>
      <c r="O1556" s="21">
        <v>0</v>
      </c>
      <c r="P1556" s="20"/>
      <c r="Q1556" s="19">
        <v>45378</v>
      </c>
      <c r="R1556" s="20"/>
      <c r="S1556" s="19">
        <v>45407</v>
      </c>
      <c r="T1556" s="20" t="s">
        <v>643</v>
      </c>
      <c r="U1556" s="20">
        <v>938869</v>
      </c>
      <c r="V1556" s="20">
        <v>240000856</v>
      </c>
      <c r="W1556" s="20" t="s">
        <v>847</v>
      </c>
      <c r="X1556" s="20" t="s">
        <v>2795</v>
      </c>
      <c r="Y1556" s="20" t="s">
        <v>52</v>
      </c>
      <c r="Z1556" s="20" t="s">
        <v>3535</v>
      </c>
      <c r="AA1556" s="20" t="s">
        <v>3536</v>
      </c>
      <c r="AB1556" s="20" t="s">
        <v>1413</v>
      </c>
      <c r="AC1556" s="20" t="s">
        <v>167</v>
      </c>
      <c r="AD1556" s="20" t="s">
        <v>56</v>
      </c>
      <c r="AE1556" s="20"/>
      <c r="AF1556" t="e">
        <f>VLOOKUP(L1556,Contactos!B:B,1,0)</f>
        <v>#N/A</v>
      </c>
    </row>
    <row r="1557" spans="1:32" ht="63.75" x14ac:dyDescent="0.2">
      <c r="A1557" s="4">
        <f t="shared" si="73"/>
        <v>1555</v>
      </c>
      <c r="B1557" s="4" t="str">
        <f t="shared" si="74"/>
        <v>B010-00020272</v>
      </c>
      <c r="C1557" s="4" t="str">
        <f>IFERROR(VLOOKUP(F1557,Tablas!$A$1:$B$3,2,0),"")</f>
        <v>Boleta</v>
      </c>
      <c r="D1557" s="4" t="str">
        <f t="shared" si="75"/>
        <v>Falabella - CONTADO / CASH - PE 4563 FALABELLA No 2566466560 Basado en Entregas</v>
      </c>
      <c r="E1557" s="19">
        <v>45538</v>
      </c>
      <c r="F1557" s="20" t="s">
        <v>842</v>
      </c>
      <c r="G1557" s="20" t="s">
        <v>5937</v>
      </c>
      <c r="H1557" s="20" t="s">
        <v>44</v>
      </c>
      <c r="I1557" s="20" t="s">
        <v>45</v>
      </c>
      <c r="J1557" s="20" t="s">
        <v>5938</v>
      </c>
      <c r="K1557" s="20" t="s">
        <v>5939</v>
      </c>
      <c r="L1557" s="20" t="s">
        <v>5940</v>
      </c>
      <c r="M1557" s="20"/>
      <c r="N1557" s="21">
        <v>129.6</v>
      </c>
      <c r="O1557" s="21">
        <v>0</v>
      </c>
      <c r="P1557" s="20"/>
      <c r="Q1557" s="19">
        <v>45538</v>
      </c>
      <c r="R1557" s="20"/>
      <c r="S1557" s="19">
        <v>45538</v>
      </c>
      <c r="T1557" s="20" t="s">
        <v>49</v>
      </c>
      <c r="U1557" s="20">
        <v>1017962</v>
      </c>
      <c r="V1557" s="20">
        <v>240002809</v>
      </c>
      <c r="W1557" s="20" t="s">
        <v>847</v>
      </c>
      <c r="X1557" s="20" t="s">
        <v>305</v>
      </c>
      <c r="Y1557" s="20" t="s">
        <v>52</v>
      </c>
      <c r="Z1557" s="20" t="s">
        <v>5941</v>
      </c>
      <c r="AA1557" s="20" t="s">
        <v>372</v>
      </c>
      <c r="AB1557" s="20" t="s">
        <v>54</v>
      </c>
      <c r="AC1557" s="20" t="s">
        <v>167</v>
      </c>
      <c r="AD1557" s="20" t="s">
        <v>56</v>
      </c>
      <c r="AE1557" s="20" t="s">
        <v>1838</v>
      </c>
      <c r="AF1557" t="e">
        <f>VLOOKUP(L1557,Contactos!B:B,1,0)</f>
        <v>#N/A</v>
      </c>
    </row>
    <row r="1558" spans="1:32" ht="51" x14ac:dyDescent="0.2">
      <c r="A1558" s="4">
        <f t="shared" si="73"/>
        <v>1556</v>
      </c>
      <c r="B1558" s="4" t="str">
        <f t="shared" si="74"/>
        <v>B010-00018720</v>
      </c>
      <c r="C1558" s="4" t="str">
        <f>IFERROR(VLOOKUP(F1558,Tablas!$A$1:$B$3,2,0),"")</f>
        <v>Boleta</v>
      </c>
      <c r="D1558" s="4" t="str">
        <f t="shared" si="75"/>
        <v>Ripley - CONTADO / CASH - PE 2079 RIPLEY Basado en Entregas 09-0007-00000123</v>
      </c>
      <c r="E1558" s="19">
        <v>45412</v>
      </c>
      <c r="F1558" s="20" t="s">
        <v>842</v>
      </c>
      <c r="G1558" s="20" t="s">
        <v>5942</v>
      </c>
      <c r="H1558" s="20" t="s">
        <v>44</v>
      </c>
      <c r="I1558" s="20" t="s">
        <v>45</v>
      </c>
      <c r="J1558" s="20" t="s">
        <v>5943</v>
      </c>
      <c r="K1558" s="20" t="s">
        <v>5944</v>
      </c>
      <c r="L1558" s="20" t="s">
        <v>5945</v>
      </c>
      <c r="M1558" s="20"/>
      <c r="N1558" s="21">
        <v>129.81</v>
      </c>
      <c r="O1558" s="21">
        <v>0</v>
      </c>
      <c r="P1558" s="20"/>
      <c r="Q1558" s="19">
        <v>45412</v>
      </c>
      <c r="R1558" s="20"/>
      <c r="S1558" s="19">
        <v>45412</v>
      </c>
      <c r="T1558" s="20" t="s">
        <v>49</v>
      </c>
      <c r="U1558" s="20">
        <v>957084</v>
      </c>
      <c r="V1558" s="20">
        <v>240001196</v>
      </c>
      <c r="W1558" s="20" t="s">
        <v>847</v>
      </c>
      <c r="X1558" s="20" t="s">
        <v>305</v>
      </c>
      <c r="Y1558" s="20" t="s">
        <v>52</v>
      </c>
      <c r="Z1558" s="20" t="s">
        <v>5946</v>
      </c>
      <c r="AA1558" s="20" t="s">
        <v>5947</v>
      </c>
      <c r="AB1558" s="20" t="s">
        <v>942</v>
      </c>
      <c r="AC1558" s="20" t="s">
        <v>689</v>
      </c>
      <c r="AD1558" s="20" t="s">
        <v>56</v>
      </c>
      <c r="AE1558" s="20" t="s">
        <v>2574</v>
      </c>
      <c r="AF1558" t="e">
        <f>VLOOKUP(L1558,Contactos!B:B,1,0)</f>
        <v>#N/A</v>
      </c>
    </row>
    <row r="1559" spans="1:32" ht="76.5" x14ac:dyDescent="0.2">
      <c r="A1559" s="4">
        <f t="shared" si="73"/>
        <v>1557</v>
      </c>
      <c r="B1559" s="4" t="str">
        <f t="shared" si="74"/>
        <v>B010-00019935</v>
      </c>
      <c r="C1559" s="4" t="str">
        <f>IFERROR(VLOOKUP(F1559,Tablas!$A$1:$B$3,2,0),"")</f>
        <v>Boleta</v>
      </c>
      <c r="D1559" s="4" t="str">
        <f t="shared" si="75"/>
        <v>Ecom - CONTADO / CASH - PE 4005 TRANS. SULLANA EXPRESS RECOGE: HUAMAN CHAN</v>
      </c>
      <c r="E1559" s="19">
        <v>45513</v>
      </c>
      <c r="F1559" s="20" t="s">
        <v>842</v>
      </c>
      <c r="G1559" s="20" t="s">
        <v>5948</v>
      </c>
      <c r="H1559" s="20" t="s">
        <v>44</v>
      </c>
      <c r="I1559" s="20" t="s">
        <v>45</v>
      </c>
      <c r="J1559" s="20" t="s">
        <v>2753</v>
      </c>
      <c r="K1559" s="20" t="s">
        <v>2754</v>
      </c>
      <c r="L1559" s="20" t="s">
        <v>2755</v>
      </c>
      <c r="M1559" s="20"/>
      <c r="N1559" s="21">
        <v>130</v>
      </c>
      <c r="O1559" s="21">
        <v>0</v>
      </c>
      <c r="P1559" s="20"/>
      <c r="Q1559" s="19">
        <v>45513</v>
      </c>
      <c r="R1559" s="20"/>
      <c r="S1559" s="19">
        <v>45513</v>
      </c>
      <c r="T1559" s="20" t="s">
        <v>49</v>
      </c>
      <c r="U1559" s="20">
        <v>1005559</v>
      </c>
      <c r="V1559" s="20">
        <v>240002471</v>
      </c>
      <c r="W1559" s="20" t="s">
        <v>847</v>
      </c>
      <c r="X1559" s="20" t="s">
        <v>305</v>
      </c>
      <c r="Y1559" s="20" t="s">
        <v>52</v>
      </c>
      <c r="Z1559" s="20" t="s">
        <v>5949</v>
      </c>
      <c r="AA1559" s="20" t="s">
        <v>2757</v>
      </c>
      <c r="AB1559" s="20" t="s">
        <v>2758</v>
      </c>
      <c r="AC1559" s="20" t="s">
        <v>2671</v>
      </c>
      <c r="AD1559" s="20" t="s">
        <v>56</v>
      </c>
      <c r="AE1559" s="20" t="s">
        <v>864</v>
      </c>
      <c r="AF1559" t="e">
        <f>VLOOKUP(L1559,Contactos!B:B,1,0)</f>
        <v>#N/A</v>
      </c>
    </row>
    <row r="1560" spans="1:32" ht="25.5" x14ac:dyDescent="0.2">
      <c r="A1560" s="4">
        <f t="shared" si="73"/>
        <v>1558</v>
      </c>
      <c r="B1560" s="4" t="str">
        <f t="shared" si="74"/>
        <v/>
      </c>
      <c r="C1560" s="4" t="str">
        <f>IFERROR(VLOOKUP(F1560,Tablas!$A$1:$B$3,2,0),"")</f>
        <v/>
      </c>
      <c r="D1560" s="4" t="str">
        <f t="shared" si="75"/>
        <v xml:space="preserve"> - CONTADO ADELANTADO / CASH IN ADVANCE - Dif. en cambio</v>
      </c>
      <c r="E1560" s="19">
        <v>45504</v>
      </c>
      <c r="F1560" s="20" t="s">
        <v>27</v>
      </c>
      <c r="G1560" s="20"/>
      <c r="H1560" s="20" t="s">
        <v>29</v>
      </c>
      <c r="I1560" s="20" t="s">
        <v>30</v>
      </c>
      <c r="J1560" s="20" t="s">
        <v>285</v>
      </c>
      <c r="K1560" s="20" t="s">
        <v>285</v>
      </c>
      <c r="L1560" s="20" t="s">
        <v>286</v>
      </c>
      <c r="M1560" s="20" t="s">
        <v>33</v>
      </c>
      <c r="N1560" s="21">
        <v>130.09</v>
      </c>
      <c r="O1560" s="21">
        <v>0</v>
      </c>
      <c r="P1560" s="20"/>
      <c r="Q1560" s="19">
        <v>45504</v>
      </c>
      <c r="R1560" s="20"/>
      <c r="S1560" s="20"/>
      <c r="T1560" s="20" t="s">
        <v>70</v>
      </c>
      <c r="U1560" s="20">
        <v>1036143</v>
      </c>
      <c r="V1560" s="20">
        <v>240029632</v>
      </c>
      <c r="W1560" s="20" t="s">
        <v>50</v>
      </c>
      <c r="X1560" s="20" t="s">
        <v>841</v>
      </c>
      <c r="Y1560" s="20" t="s">
        <v>37</v>
      </c>
      <c r="Z1560" s="20" t="s">
        <v>63</v>
      </c>
      <c r="AA1560" s="20" t="s">
        <v>288</v>
      </c>
      <c r="AB1560" s="20" t="s">
        <v>289</v>
      </c>
      <c r="AC1560" s="20" t="s">
        <v>290</v>
      </c>
      <c r="AD1560" s="20" t="s">
        <v>291</v>
      </c>
      <c r="AE1560" s="20"/>
      <c r="AF1560" t="str">
        <f>VLOOKUP(L1560,Contactos!B:B,1,0)</f>
        <v>SUPERIORVET, INC.</v>
      </c>
    </row>
    <row r="1561" spans="1:32" ht="63.75" x14ac:dyDescent="0.2">
      <c r="A1561" s="4">
        <f t="shared" si="73"/>
        <v>1559</v>
      </c>
      <c r="B1561" s="4" t="str">
        <f t="shared" si="74"/>
        <v>B010-00020213</v>
      </c>
      <c r="C1561" s="4" t="str">
        <f>IFERROR(VLOOKUP(F1561,Tablas!$A$1:$B$3,2,0),"")</f>
        <v>Boleta</v>
      </c>
      <c r="D1561" s="4" t="str">
        <f t="shared" si="75"/>
        <v>Nacional - CREDITO 30 DIAS / CREDIT 30 DAYS - Ofertas de ventas - ERCAGV000124. PE:  4488 Basado</v>
      </c>
      <c r="E1561" s="19">
        <v>45532</v>
      </c>
      <c r="F1561" s="20" t="s">
        <v>842</v>
      </c>
      <c r="G1561" s="20" t="s">
        <v>5950</v>
      </c>
      <c r="H1561" s="20" t="s">
        <v>44</v>
      </c>
      <c r="I1561" s="20" t="s">
        <v>45</v>
      </c>
      <c r="J1561" s="20" t="s">
        <v>5951</v>
      </c>
      <c r="K1561" s="20" t="s">
        <v>5952</v>
      </c>
      <c r="L1561" s="20" t="s">
        <v>5953</v>
      </c>
      <c r="M1561" s="20"/>
      <c r="N1561" s="21">
        <v>130.38999999999999</v>
      </c>
      <c r="O1561" s="21">
        <v>0</v>
      </c>
      <c r="P1561" s="20"/>
      <c r="Q1561" s="19">
        <v>45532</v>
      </c>
      <c r="R1561" s="20"/>
      <c r="S1561" s="19">
        <v>45562</v>
      </c>
      <c r="T1561" s="20" t="s">
        <v>643</v>
      </c>
      <c r="U1561" s="20">
        <v>1014675</v>
      </c>
      <c r="V1561" s="20">
        <v>240002750</v>
      </c>
      <c r="W1561" s="20" t="s">
        <v>847</v>
      </c>
      <c r="X1561" s="20" t="s">
        <v>848</v>
      </c>
      <c r="Y1561" s="20" t="s">
        <v>52</v>
      </c>
      <c r="Z1561" s="20" t="s">
        <v>5954</v>
      </c>
      <c r="AA1561" s="20" t="s">
        <v>568</v>
      </c>
      <c r="AB1561" s="20" t="s">
        <v>54</v>
      </c>
      <c r="AC1561" s="20" t="s">
        <v>167</v>
      </c>
      <c r="AD1561" s="20" t="s">
        <v>56</v>
      </c>
      <c r="AE1561" s="20" t="s">
        <v>1014</v>
      </c>
      <c r="AF1561" t="e">
        <f>VLOOKUP(L1561,Contactos!B:B,1,0)</f>
        <v>#N/A</v>
      </c>
    </row>
    <row r="1562" spans="1:32" ht="63.75" x14ac:dyDescent="0.2">
      <c r="A1562" s="4">
        <f t="shared" si="73"/>
        <v>1560</v>
      </c>
      <c r="B1562" s="4" t="str">
        <f t="shared" si="74"/>
        <v>B010-00019495</v>
      </c>
      <c r="C1562" s="4" t="str">
        <f>IFERROR(VLOOKUP(F1562,Tablas!$A$1:$B$3,2,0),"")</f>
        <v>Boleta</v>
      </c>
      <c r="D1562" s="4" t="str">
        <f t="shared" si="75"/>
        <v>Nacional - CREDITO 30 DIAS / CREDIT 30 DAYS - PE 3392 Basado en Entregas 09-T010-00000104.</v>
      </c>
      <c r="E1562" s="19">
        <v>45484</v>
      </c>
      <c r="F1562" s="20" t="s">
        <v>842</v>
      </c>
      <c r="G1562" s="20" t="s">
        <v>5955</v>
      </c>
      <c r="H1562" s="20" t="s">
        <v>44</v>
      </c>
      <c r="I1562" s="20" t="s">
        <v>45</v>
      </c>
      <c r="J1562" s="20" t="s">
        <v>5951</v>
      </c>
      <c r="K1562" s="20" t="s">
        <v>5952</v>
      </c>
      <c r="L1562" s="20" t="s">
        <v>5953</v>
      </c>
      <c r="M1562" s="20"/>
      <c r="N1562" s="21">
        <v>130.38999999999999</v>
      </c>
      <c r="O1562" s="21">
        <v>0</v>
      </c>
      <c r="P1562" s="20"/>
      <c r="Q1562" s="19">
        <v>45484</v>
      </c>
      <c r="R1562" s="20"/>
      <c r="S1562" s="19">
        <v>45514</v>
      </c>
      <c r="T1562" s="20" t="s">
        <v>643</v>
      </c>
      <c r="U1562" s="20">
        <v>992893</v>
      </c>
      <c r="V1562" s="20">
        <v>240002030</v>
      </c>
      <c r="W1562" s="20" t="s">
        <v>847</v>
      </c>
      <c r="X1562" s="20" t="s">
        <v>848</v>
      </c>
      <c r="Y1562" s="20" t="s">
        <v>52</v>
      </c>
      <c r="Z1562" s="20" t="s">
        <v>5956</v>
      </c>
      <c r="AA1562" s="20" t="s">
        <v>568</v>
      </c>
      <c r="AB1562" s="20" t="s">
        <v>54</v>
      </c>
      <c r="AC1562" s="20" t="s">
        <v>167</v>
      </c>
      <c r="AD1562" s="20" t="s">
        <v>56</v>
      </c>
      <c r="AE1562" s="20" t="s">
        <v>1014</v>
      </c>
      <c r="AF1562" t="e">
        <f>VLOOKUP(L1562,Contactos!B:B,1,0)</f>
        <v>#N/A</v>
      </c>
    </row>
    <row r="1563" spans="1:32" ht="63.75" x14ac:dyDescent="0.2">
      <c r="A1563" s="4">
        <f t="shared" si="73"/>
        <v>1561</v>
      </c>
      <c r="B1563" s="4" t="str">
        <f t="shared" si="74"/>
        <v>F050-00001348</v>
      </c>
      <c r="C1563" s="4" t="str">
        <f>IFERROR(VLOOKUP(F1563,Tablas!$A$1:$B$3,2,0),"")</f>
        <v>Factura</v>
      </c>
      <c r="D1563" s="4" t="str">
        <f t="shared" si="75"/>
        <v>Internacional - 50% ADELANTADO – 50% ANTES DEL ENVIO / 50% IN ADVANCE – 50% BEFORE SHIPMENT - 151-2023 Basado en Entregas 09-0010-00058225.</v>
      </c>
      <c r="E1563" s="19">
        <v>45289</v>
      </c>
      <c r="F1563" s="20" t="s">
        <v>1001</v>
      </c>
      <c r="G1563" s="20" t="s">
        <v>5957</v>
      </c>
      <c r="H1563" s="20" t="s">
        <v>80</v>
      </c>
      <c r="I1563" s="20" t="s">
        <v>81</v>
      </c>
      <c r="J1563" s="20" t="s">
        <v>533</v>
      </c>
      <c r="K1563" s="20" t="s">
        <v>533</v>
      </c>
      <c r="L1563" s="20" t="s">
        <v>534</v>
      </c>
      <c r="M1563" s="20"/>
      <c r="N1563" s="21">
        <v>131.16</v>
      </c>
      <c r="O1563" s="21">
        <v>35.4</v>
      </c>
      <c r="P1563" s="20"/>
      <c r="Q1563" s="19">
        <v>45289</v>
      </c>
      <c r="R1563" s="20"/>
      <c r="S1563" s="19">
        <v>45290</v>
      </c>
      <c r="T1563" s="20" t="s">
        <v>114</v>
      </c>
      <c r="U1563" s="20">
        <v>897404</v>
      </c>
      <c r="V1563" s="20">
        <v>230003975</v>
      </c>
      <c r="W1563" s="20" t="s">
        <v>847</v>
      </c>
      <c r="X1563" s="20" t="s">
        <v>5958</v>
      </c>
      <c r="Y1563" s="20" t="s">
        <v>37</v>
      </c>
      <c r="Z1563" s="20" t="s">
        <v>5959</v>
      </c>
      <c r="AA1563" s="20" t="s">
        <v>535</v>
      </c>
      <c r="AB1563" s="20"/>
      <c r="AC1563" s="20"/>
      <c r="AD1563" s="20" t="s">
        <v>196</v>
      </c>
      <c r="AE1563" s="20" t="s">
        <v>5593</v>
      </c>
      <c r="AF1563" t="str">
        <f>VLOOKUP(L1563,Contactos!B:B,1,0)</f>
        <v>VETLINE</v>
      </c>
    </row>
    <row r="1564" spans="1:32" ht="63.75" x14ac:dyDescent="0.2">
      <c r="A1564" s="4">
        <f t="shared" si="73"/>
        <v>1562</v>
      </c>
      <c r="B1564" s="4" t="str">
        <f t="shared" si="74"/>
        <v>B010-00016390</v>
      </c>
      <c r="C1564" s="4" t="str">
        <f>IFERROR(VLOOKUP(F1564,Tablas!$A$1:$B$3,2,0),"")</f>
        <v>Boleta</v>
      </c>
      <c r="D1564" s="4" t="str">
        <f t="shared" si="75"/>
        <v>Falabella - CONTADO / CASH - 230004172 Basado en Entregas 09-0010-00056894.</v>
      </c>
      <c r="E1564" s="19">
        <v>45194</v>
      </c>
      <c r="F1564" s="20" t="s">
        <v>842</v>
      </c>
      <c r="G1564" s="20" t="s">
        <v>5960</v>
      </c>
      <c r="H1564" s="20" t="s">
        <v>44</v>
      </c>
      <c r="I1564" s="20" t="s">
        <v>45</v>
      </c>
      <c r="J1564" s="20" t="s">
        <v>5961</v>
      </c>
      <c r="K1564" s="20" t="s">
        <v>5962</v>
      </c>
      <c r="L1564" s="20" t="s">
        <v>5963</v>
      </c>
      <c r="M1564" s="20"/>
      <c r="N1564" s="21">
        <v>131.4</v>
      </c>
      <c r="O1564" s="21">
        <v>0</v>
      </c>
      <c r="P1564" s="20"/>
      <c r="Q1564" s="19">
        <v>45194</v>
      </c>
      <c r="R1564" s="20"/>
      <c r="S1564" s="19">
        <v>45194</v>
      </c>
      <c r="T1564" s="20" t="s">
        <v>49</v>
      </c>
      <c r="U1564" s="20">
        <v>854753</v>
      </c>
      <c r="V1564" s="20">
        <v>230002669</v>
      </c>
      <c r="W1564" s="20" t="s">
        <v>847</v>
      </c>
      <c r="X1564" s="20" t="s">
        <v>305</v>
      </c>
      <c r="Y1564" s="20" t="s">
        <v>52</v>
      </c>
      <c r="Z1564" s="20" t="s">
        <v>5964</v>
      </c>
      <c r="AA1564" s="20" t="s">
        <v>5965</v>
      </c>
      <c r="AB1564" s="20" t="s">
        <v>682</v>
      </c>
      <c r="AC1564" s="20" t="s">
        <v>167</v>
      </c>
      <c r="AD1564" s="20" t="s">
        <v>56</v>
      </c>
      <c r="AE1564" s="20" t="s">
        <v>1838</v>
      </c>
      <c r="AF1564" t="e">
        <f>VLOOKUP(L1564,Contactos!B:B,1,0)</f>
        <v>#N/A</v>
      </c>
    </row>
    <row r="1565" spans="1:32" ht="63.75" x14ac:dyDescent="0.2">
      <c r="A1565" s="4">
        <f t="shared" si="73"/>
        <v>1563</v>
      </c>
      <c r="B1565" s="4" t="str">
        <f t="shared" si="74"/>
        <v>B010-00019564</v>
      </c>
      <c r="C1565" s="4" t="str">
        <f>IFERROR(VLOOKUP(F1565,Tablas!$A$1:$B$3,2,0),"")</f>
        <v>Boleta</v>
      </c>
      <c r="D1565" s="4" t="str">
        <f t="shared" si="75"/>
        <v>Falabella - CONTADO / CASH - PE 3520 FALABELLA No 2521078268 Basado en Entregas</v>
      </c>
      <c r="E1565" s="19">
        <v>45490</v>
      </c>
      <c r="F1565" s="20" t="s">
        <v>842</v>
      </c>
      <c r="G1565" s="20" t="s">
        <v>5966</v>
      </c>
      <c r="H1565" s="20" t="s">
        <v>44</v>
      </c>
      <c r="I1565" s="20" t="s">
        <v>45</v>
      </c>
      <c r="J1565" s="20" t="s">
        <v>5967</v>
      </c>
      <c r="K1565" s="20" t="s">
        <v>5968</v>
      </c>
      <c r="L1565" s="20" t="s">
        <v>5969</v>
      </c>
      <c r="M1565" s="20"/>
      <c r="N1565" s="21">
        <v>131.4</v>
      </c>
      <c r="O1565" s="21">
        <v>0</v>
      </c>
      <c r="P1565" s="20"/>
      <c r="Q1565" s="19">
        <v>45490</v>
      </c>
      <c r="R1565" s="20"/>
      <c r="S1565" s="19">
        <v>45490</v>
      </c>
      <c r="T1565" s="20" t="s">
        <v>49</v>
      </c>
      <c r="U1565" s="20">
        <v>995226</v>
      </c>
      <c r="V1565" s="20">
        <v>240002099</v>
      </c>
      <c r="W1565" s="20" t="s">
        <v>847</v>
      </c>
      <c r="X1565" s="20" t="s">
        <v>305</v>
      </c>
      <c r="Y1565" s="20" t="s">
        <v>52</v>
      </c>
      <c r="Z1565" s="20" t="s">
        <v>5970</v>
      </c>
      <c r="AA1565" s="20" t="s">
        <v>808</v>
      </c>
      <c r="AB1565" s="20" t="s">
        <v>54</v>
      </c>
      <c r="AC1565" s="20" t="s">
        <v>167</v>
      </c>
      <c r="AD1565" s="20" t="s">
        <v>56</v>
      </c>
      <c r="AE1565" s="20" t="s">
        <v>1838</v>
      </c>
      <c r="AF1565" t="e">
        <f>VLOOKUP(L1565,Contactos!B:B,1,0)</f>
        <v>#N/A</v>
      </c>
    </row>
    <row r="1566" spans="1:32" ht="63.75" x14ac:dyDescent="0.2">
      <c r="A1566" s="4">
        <f t="shared" si="73"/>
        <v>1564</v>
      </c>
      <c r="B1566" s="4" t="str">
        <f t="shared" si="74"/>
        <v>B010-00020083</v>
      </c>
      <c r="C1566" s="4" t="str">
        <f>IFERROR(VLOOKUP(F1566,Tablas!$A$1:$B$3,2,0),"")</f>
        <v>Boleta</v>
      </c>
      <c r="D1566" s="4" t="str">
        <f t="shared" si="75"/>
        <v>Falabella - CONTADO / CASH - PE 4272 FALABELLA No 2555956830 Basado en Entregas</v>
      </c>
      <c r="E1566" s="19">
        <v>45525</v>
      </c>
      <c r="F1566" s="20" t="s">
        <v>842</v>
      </c>
      <c r="G1566" s="20" t="s">
        <v>5971</v>
      </c>
      <c r="H1566" s="20" t="s">
        <v>44</v>
      </c>
      <c r="I1566" s="20" t="s">
        <v>45</v>
      </c>
      <c r="J1566" s="20" t="s">
        <v>5972</v>
      </c>
      <c r="K1566" s="20" t="s">
        <v>5973</v>
      </c>
      <c r="L1566" s="20" t="s">
        <v>5974</v>
      </c>
      <c r="M1566" s="20"/>
      <c r="N1566" s="21">
        <v>132.30000000000001</v>
      </c>
      <c r="O1566" s="21">
        <v>0</v>
      </c>
      <c r="P1566" s="20"/>
      <c r="Q1566" s="19">
        <v>45525</v>
      </c>
      <c r="R1566" s="20"/>
      <c r="S1566" s="19">
        <v>45525</v>
      </c>
      <c r="T1566" s="20" t="s">
        <v>49</v>
      </c>
      <c r="U1566" s="20">
        <v>1011277</v>
      </c>
      <c r="V1566" s="20">
        <v>240002620</v>
      </c>
      <c r="W1566" s="20" t="s">
        <v>847</v>
      </c>
      <c r="X1566" s="20" t="s">
        <v>274</v>
      </c>
      <c r="Y1566" s="20" t="s">
        <v>52</v>
      </c>
      <c r="Z1566" s="20" t="s">
        <v>5975</v>
      </c>
      <c r="AA1566" s="20" t="s">
        <v>372</v>
      </c>
      <c r="AB1566" s="20" t="s">
        <v>54</v>
      </c>
      <c r="AC1566" s="20" t="s">
        <v>167</v>
      </c>
      <c r="AD1566" s="20" t="s">
        <v>56</v>
      </c>
      <c r="AE1566" s="20" t="s">
        <v>1838</v>
      </c>
      <c r="AF1566" t="e">
        <f>VLOOKUP(L1566,Contactos!B:B,1,0)</f>
        <v>#N/A</v>
      </c>
    </row>
    <row r="1567" spans="1:32" ht="63.75" x14ac:dyDescent="0.2">
      <c r="A1567" s="4">
        <f t="shared" si="73"/>
        <v>1565</v>
      </c>
      <c r="B1567" s="4" t="str">
        <f t="shared" si="74"/>
        <v>B010-00019833</v>
      </c>
      <c r="C1567" s="4" t="str">
        <f>IFERROR(VLOOKUP(F1567,Tablas!$A$1:$B$3,2,0),"")</f>
        <v>Boleta</v>
      </c>
      <c r="D1567" s="4" t="str">
        <f t="shared" si="75"/>
        <v>Nacional - CREDITO 30 DIAS / CREDIT 30 DAYS - PE 3827 Basado en Entregas 09-T010-00000500.</v>
      </c>
      <c r="E1567" s="19">
        <v>45504</v>
      </c>
      <c r="F1567" s="20" t="s">
        <v>842</v>
      </c>
      <c r="G1567" s="20" t="s">
        <v>5976</v>
      </c>
      <c r="H1567" s="20" t="s">
        <v>44</v>
      </c>
      <c r="I1567" s="20" t="s">
        <v>45</v>
      </c>
      <c r="J1567" s="20" t="s">
        <v>5977</v>
      </c>
      <c r="K1567" s="20" t="s">
        <v>5978</v>
      </c>
      <c r="L1567" s="20" t="s">
        <v>5979</v>
      </c>
      <c r="M1567" s="20"/>
      <c r="N1567" s="21">
        <v>133.97999999999999</v>
      </c>
      <c r="O1567" s="21">
        <v>0</v>
      </c>
      <c r="P1567" s="20"/>
      <c r="Q1567" s="19">
        <v>45504</v>
      </c>
      <c r="R1567" s="20"/>
      <c r="S1567" s="19">
        <v>45534</v>
      </c>
      <c r="T1567" s="20" t="s">
        <v>643</v>
      </c>
      <c r="U1567" s="20">
        <v>1000950</v>
      </c>
      <c r="V1567" s="20">
        <v>240002369</v>
      </c>
      <c r="W1567" s="20" t="s">
        <v>847</v>
      </c>
      <c r="X1567" s="20" t="s">
        <v>305</v>
      </c>
      <c r="Y1567" s="20" t="s">
        <v>52</v>
      </c>
      <c r="Z1567" s="20" t="s">
        <v>5980</v>
      </c>
      <c r="AA1567" s="20" t="s">
        <v>5981</v>
      </c>
      <c r="AB1567" s="20" t="s">
        <v>328</v>
      </c>
      <c r="AC1567" s="20" t="s">
        <v>167</v>
      </c>
      <c r="AD1567" s="20" t="s">
        <v>56</v>
      </c>
      <c r="AE1567" s="20" t="s">
        <v>1014</v>
      </c>
      <c r="AF1567" t="e">
        <f>VLOOKUP(L1567,Contactos!B:B,1,0)</f>
        <v>#N/A</v>
      </c>
    </row>
    <row r="1568" spans="1:32" ht="51" x14ac:dyDescent="0.2">
      <c r="A1568" s="4">
        <f t="shared" si="73"/>
        <v>1566</v>
      </c>
      <c r="B1568" s="4" t="str">
        <f t="shared" si="74"/>
        <v>B010-00018875</v>
      </c>
      <c r="C1568" s="4" t="str">
        <f>IFERROR(VLOOKUP(F1568,Tablas!$A$1:$B$3,2,0),"")</f>
        <v>Boleta</v>
      </c>
      <c r="D1568" s="4" t="str">
        <f t="shared" si="75"/>
        <v>Ripley - CONTADO / CASH - PE 2380 RIPLEY Basado en Entregas 09-0007-00000419</v>
      </c>
      <c r="E1568" s="19">
        <v>45428</v>
      </c>
      <c r="F1568" s="20" t="s">
        <v>842</v>
      </c>
      <c r="G1568" s="20" t="s">
        <v>5982</v>
      </c>
      <c r="H1568" s="20" t="s">
        <v>44</v>
      </c>
      <c r="I1568" s="20" t="s">
        <v>45</v>
      </c>
      <c r="J1568" s="20" t="s">
        <v>5983</v>
      </c>
      <c r="K1568" s="20" t="s">
        <v>5984</v>
      </c>
      <c r="L1568" s="20" t="s">
        <v>5985</v>
      </c>
      <c r="M1568" s="20"/>
      <c r="N1568" s="21">
        <v>134.02000000000001</v>
      </c>
      <c r="O1568" s="21">
        <v>0</v>
      </c>
      <c r="P1568" s="20"/>
      <c r="Q1568" s="19">
        <v>45428</v>
      </c>
      <c r="R1568" s="20"/>
      <c r="S1568" s="19">
        <v>45428</v>
      </c>
      <c r="T1568" s="20" t="s">
        <v>49</v>
      </c>
      <c r="U1568" s="20">
        <v>964895</v>
      </c>
      <c r="V1568" s="20">
        <v>240001353</v>
      </c>
      <c r="W1568" s="20" t="s">
        <v>847</v>
      </c>
      <c r="X1568" s="20" t="s">
        <v>305</v>
      </c>
      <c r="Y1568" s="20" t="s">
        <v>52</v>
      </c>
      <c r="Z1568" s="20" t="s">
        <v>5986</v>
      </c>
      <c r="AA1568" s="20" t="s">
        <v>5987</v>
      </c>
      <c r="AB1568" s="20" t="s">
        <v>544</v>
      </c>
      <c r="AC1568" s="20" t="s">
        <v>167</v>
      </c>
      <c r="AD1568" s="20" t="s">
        <v>56</v>
      </c>
      <c r="AE1568" s="20" t="s">
        <v>2574</v>
      </c>
      <c r="AF1568" t="e">
        <f>VLOOKUP(L1568,Contactos!B:B,1,0)</f>
        <v>#N/A</v>
      </c>
    </row>
    <row r="1569" spans="1:32" ht="63.75" x14ac:dyDescent="0.2">
      <c r="A1569" s="4">
        <f t="shared" si="73"/>
        <v>1567</v>
      </c>
      <c r="B1569" s="4" t="str">
        <f t="shared" si="74"/>
        <v>B010-00020479</v>
      </c>
      <c r="C1569" s="4" t="str">
        <f>IFERROR(VLOOKUP(F1569,Tablas!$A$1:$B$3,2,0),"")</f>
        <v>Boleta</v>
      </c>
      <c r="D1569" s="4" t="str">
        <f t="shared" si="75"/>
        <v>Falabella - CONTADO / CASH - PE 4967 FALABELLA No 2581068081 Basado en Entregas</v>
      </c>
      <c r="E1569" s="19">
        <v>45558</v>
      </c>
      <c r="F1569" s="20" t="s">
        <v>842</v>
      </c>
      <c r="G1569" s="20" t="s">
        <v>5988</v>
      </c>
      <c r="H1569" s="20" t="s">
        <v>44</v>
      </c>
      <c r="I1569" s="20" t="s">
        <v>45</v>
      </c>
      <c r="J1569" s="20" t="s">
        <v>3693</v>
      </c>
      <c r="K1569" s="20" t="s">
        <v>3694</v>
      </c>
      <c r="L1569" s="20" t="s">
        <v>3695</v>
      </c>
      <c r="M1569" s="20"/>
      <c r="N1569" s="21">
        <v>135</v>
      </c>
      <c r="O1569" s="21">
        <v>0</v>
      </c>
      <c r="P1569" s="20"/>
      <c r="Q1569" s="19">
        <v>45558</v>
      </c>
      <c r="R1569" s="20"/>
      <c r="S1569" s="19">
        <v>45558</v>
      </c>
      <c r="T1569" s="20" t="s">
        <v>49</v>
      </c>
      <c r="U1569" s="20">
        <v>1027628</v>
      </c>
      <c r="V1569" s="20">
        <v>240003016</v>
      </c>
      <c r="W1569" s="20" t="s">
        <v>847</v>
      </c>
      <c r="X1569" s="20" t="s">
        <v>274</v>
      </c>
      <c r="Y1569" s="20" t="s">
        <v>52</v>
      </c>
      <c r="Z1569" s="20" t="s">
        <v>5989</v>
      </c>
      <c r="AA1569" s="20" t="s">
        <v>808</v>
      </c>
      <c r="AB1569" s="20" t="s">
        <v>54</v>
      </c>
      <c r="AC1569" s="20" t="s">
        <v>167</v>
      </c>
      <c r="AD1569" s="20" t="s">
        <v>56</v>
      </c>
      <c r="AE1569" s="20" t="s">
        <v>1838</v>
      </c>
      <c r="AF1569" t="e">
        <f>VLOOKUP(L1569,Contactos!B:B,1,0)</f>
        <v>#N/A</v>
      </c>
    </row>
    <row r="1570" spans="1:32" ht="63.75" x14ac:dyDescent="0.2">
      <c r="A1570" s="4">
        <f t="shared" si="73"/>
        <v>1568</v>
      </c>
      <c r="B1570" s="4" t="str">
        <f t="shared" si="74"/>
        <v>B010-00017113</v>
      </c>
      <c r="C1570" s="4" t="str">
        <f>IFERROR(VLOOKUP(F1570,Tablas!$A$1:$B$3,2,0),"")</f>
        <v>Boleta</v>
      </c>
      <c r="D1570" s="4" t="str">
        <f t="shared" si="75"/>
        <v>Falabella - CONTADO / CASH - PE 5489 FALABELLA Basado en Entregas 09-0010-00058</v>
      </c>
      <c r="E1570" s="19">
        <v>45286</v>
      </c>
      <c r="F1570" s="20" t="s">
        <v>842</v>
      </c>
      <c r="G1570" s="20" t="s">
        <v>5990</v>
      </c>
      <c r="H1570" s="20" t="s">
        <v>44</v>
      </c>
      <c r="I1570" s="20" t="s">
        <v>45</v>
      </c>
      <c r="J1570" s="20" t="s">
        <v>5991</v>
      </c>
      <c r="K1570" s="20" t="s">
        <v>5992</v>
      </c>
      <c r="L1570" s="20" t="s">
        <v>5993</v>
      </c>
      <c r="M1570" s="20"/>
      <c r="N1570" s="21">
        <v>135</v>
      </c>
      <c r="O1570" s="21">
        <v>0</v>
      </c>
      <c r="P1570" s="20"/>
      <c r="Q1570" s="19">
        <v>45286</v>
      </c>
      <c r="R1570" s="20"/>
      <c r="S1570" s="19">
        <v>45286</v>
      </c>
      <c r="T1570" s="20" t="s">
        <v>49</v>
      </c>
      <c r="U1570" s="20">
        <v>893077</v>
      </c>
      <c r="V1570" s="20">
        <v>230003436</v>
      </c>
      <c r="W1570" s="20" t="s">
        <v>847</v>
      </c>
      <c r="X1570" s="20" t="s">
        <v>274</v>
      </c>
      <c r="Y1570" s="20" t="s">
        <v>52</v>
      </c>
      <c r="Z1570" s="20" t="s">
        <v>5994</v>
      </c>
      <c r="AA1570" s="20" t="s">
        <v>5995</v>
      </c>
      <c r="AB1570" s="20" t="s">
        <v>3456</v>
      </c>
      <c r="AC1570" s="20" t="s">
        <v>167</v>
      </c>
      <c r="AD1570" s="20" t="s">
        <v>56</v>
      </c>
      <c r="AE1570" s="20" t="s">
        <v>1838</v>
      </c>
      <c r="AF1570" t="e">
        <f>VLOOKUP(L1570,Contactos!B:B,1,0)</f>
        <v>#N/A</v>
      </c>
    </row>
    <row r="1571" spans="1:32" ht="63.75" x14ac:dyDescent="0.2">
      <c r="A1571" s="4">
        <f t="shared" si="73"/>
        <v>1569</v>
      </c>
      <c r="B1571" s="4" t="str">
        <f t="shared" si="74"/>
        <v>B010-00019590</v>
      </c>
      <c r="C1571" s="4" t="str">
        <f>IFERROR(VLOOKUP(F1571,Tablas!$A$1:$B$3,2,0),"")</f>
        <v>Boleta</v>
      </c>
      <c r="D1571" s="4" t="str">
        <f t="shared" si="75"/>
        <v>Ripley - CONTADO / CASH - PE 3567 RIPLEY n.º 6730583701-A Basado en Entregas</v>
      </c>
      <c r="E1571" s="19">
        <v>45491</v>
      </c>
      <c r="F1571" s="20" t="s">
        <v>842</v>
      </c>
      <c r="G1571" s="20" t="s">
        <v>5996</v>
      </c>
      <c r="H1571" s="20" t="s">
        <v>44</v>
      </c>
      <c r="I1571" s="20" t="s">
        <v>45</v>
      </c>
      <c r="J1571" s="20" t="s">
        <v>5997</v>
      </c>
      <c r="K1571" s="20" t="s">
        <v>5998</v>
      </c>
      <c r="L1571" s="20" t="s">
        <v>5999</v>
      </c>
      <c r="M1571" s="20"/>
      <c r="N1571" s="21">
        <v>135.55000000000001</v>
      </c>
      <c r="O1571" s="21">
        <v>0</v>
      </c>
      <c r="P1571" s="20"/>
      <c r="Q1571" s="19">
        <v>45491</v>
      </c>
      <c r="R1571" s="20"/>
      <c r="S1571" s="19">
        <v>45491</v>
      </c>
      <c r="T1571" s="20" t="s">
        <v>49</v>
      </c>
      <c r="U1571" s="20">
        <v>995708</v>
      </c>
      <c r="V1571" s="20">
        <v>240002125</v>
      </c>
      <c r="W1571" s="20" t="s">
        <v>847</v>
      </c>
      <c r="X1571" s="20" t="s">
        <v>305</v>
      </c>
      <c r="Y1571" s="20" t="s">
        <v>52</v>
      </c>
      <c r="Z1571" s="20" t="s">
        <v>6000</v>
      </c>
      <c r="AA1571" s="20" t="s">
        <v>372</v>
      </c>
      <c r="AB1571" s="20" t="s">
        <v>54</v>
      </c>
      <c r="AC1571" s="20" t="s">
        <v>167</v>
      </c>
      <c r="AD1571" s="20" t="s">
        <v>56</v>
      </c>
      <c r="AE1571" s="20" t="s">
        <v>2574</v>
      </c>
      <c r="AF1571" t="e">
        <f>VLOOKUP(L1571,Contactos!B:B,1,0)</f>
        <v>#N/A</v>
      </c>
    </row>
    <row r="1572" spans="1:32" ht="63.75" x14ac:dyDescent="0.2">
      <c r="A1572" s="4">
        <f t="shared" si="73"/>
        <v>1570</v>
      </c>
      <c r="B1572" s="4" t="str">
        <f t="shared" si="74"/>
        <v>B010-00019627</v>
      </c>
      <c r="C1572" s="4" t="str">
        <f>IFERROR(VLOOKUP(F1572,Tablas!$A$1:$B$3,2,0),"")</f>
        <v>Boleta</v>
      </c>
      <c r="D1572" s="4" t="str">
        <f t="shared" si="75"/>
        <v>Ripley - CONTADO / CASH - PE 3650 RIPLEY n.º 6746880301-A Basado en Entregas</v>
      </c>
      <c r="E1572" s="19">
        <v>45495</v>
      </c>
      <c r="F1572" s="20" t="s">
        <v>842</v>
      </c>
      <c r="G1572" s="20" t="s">
        <v>6001</v>
      </c>
      <c r="H1572" s="20" t="s">
        <v>44</v>
      </c>
      <c r="I1572" s="20" t="s">
        <v>45</v>
      </c>
      <c r="J1572" s="20" t="s">
        <v>6002</v>
      </c>
      <c r="K1572" s="20" t="s">
        <v>6003</v>
      </c>
      <c r="L1572" s="20" t="s">
        <v>6004</v>
      </c>
      <c r="M1572" s="20"/>
      <c r="N1572" s="21">
        <v>135.55000000000001</v>
      </c>
      <c r="O1572" s="21">
        <v>0</v>
      </c>
      <c r="P1572" s="20"/>
      <c r="Q1572" s="19">
        <v>45495</v>
      </c>
      <c r="R1572" s="20"/>
      <c r="S1572" s="19">
        <v>45495</v>
      </c>
      <c r="T1572" s="20" t="s">
        <v>49</v>
      </c>
      <c r="U1572" s="20">
        <v>997344</v>
      </c>
      <c r="V1572" s="20">
        <v>240002162</v>
      </c>
      <c r="W1572" s="20" t="s">
        <v>847</v>
      </c>
      <c r="X1572" s="20" t="s">
        <v>305</v>
      </c>
      <c r="Y1572" s="20" t="s">
        <v>52</v>
      </c>
      <c r="Z1572" s="20" t="s">
        <v>6005</v>
      </c>
      <c r="AA1572" s="20" t="s">
        <v>372</v>
      </c>
      <c r="AB1572" s="20" t="s">
        <v>54</v>
      </c>
      <c r="AC1572" s="20" t="s">
        <v>167</v>
      </c>
      <c r="AD1572" s="20" t="s">
        <v>56</v>
      </c>
      <c r="AE1572" s="20" t="s">
        <v>2574</v>
      </c>
      <c r="AF1572" t="e">
        <f>VLOOKUP(L1572,Contactos!B:B,1,0)</f>
        <v>#N/A</v>
      </c>
    </row>
    <row r="1573" spans="1:32" ht="63.75" x14ac:dyDescent="0.2">
      <c r="A1573" s="4">
        <f t="shared" si="73"/>
        <v>1571</v>
      </c>
      <c r="B1573" s="4" t="str">
        <f t="shared" si="74"/>
        <v>B010-00019855</v>
      </c>
      <c r="C1573" s="4" t="str">
        <f>IFERROR(VLOOKUP(F1573,Tablas!$A$1:$B$3,2,0),"")</f>
        <v>Boleta</v>
      </c>
      <c r="D1573" s="4" t="str">
        <f t="shared" si="75"/>
        <v>Falabella - CONTADO / CASH - PE 3864 FALABELLA No 2539245178 Basado en Entregas</v>
      </c>
      <c r="E1573" s="19">
        <v>45506</v>
      </c>
      <c r="F1573" s="20" t="s">
        <v>842</v>
      </c>
      <c r="G1573" s="20" t="s">
        <v>6006</v>
      </c>
      <c r="H1573" s="20" t="s">
        <v>44</v>
      </c>
      <c r="I1573" s="20" t="s">
        <v>45</v>
      </c>
      <c r="J1573" s="20" t="s">
        <v>6007</v>
      </c>
      <c r="K1573" s="20" t="s">
        <v>6008</v>
      </c>
      <c r="L1573" s="20" t="s">
        <v>6009</v>
      </c>
      <c r="M1573" s="20"/>
      <c r="N1573" s="21">
        <v>135.9</v>
      </c>
      <c r="O1573" s="21">
        <v>0</v>
      </c>
      <c r="P1573" s="20"/>
      <c r="Q1573" s="19">
        <v>45506</v>
      </c>
      <c r="R1573" s="20"/>
      <c r="S1573" s="19">
        <v>45506</v>
      </c>
      <c r="T1573" s="20" t="s">
        <v>49</v>
      </c>
      <c r="U1573" s="20">
        <v>1003270</v>
      </c>
      <c r="V1573" s="20">
        <v>240002391</v>
      </c>
      <c r="W1573" s="20" t="s">
        <v>847</v>
      </c>
      <c r="X1573" s="20" t="s">
        <v>305</v>
      </c>
      <c r="Y1573" s="20" t="s">
        <v>4407</v>
      </c>
      <c r="Z1573" s="20" t="s">
        <v>6010</v>
      </c>
      <c r="AA1573" s="20" t="s">
        <v>372</v>
      </c>
      <c r="AB1573" s="20" t="s">
        <v>54</v>
      </c>
      <c r="AC1573" s="20" t="s">
        <v>167</v>
      </c>
      <c r="AD1573" s="20" t="s">
        <v>56</v>
      </c>
      <c r="AE1573" s="20" t="s">
        <v>1838</v>
      </c>
      <c r="AF1573" t="e">
        <f>VLOOKUP(L1573,Contactos!B:B,1,0)</f>
        <v>#N/A</v>
      </c>
    </row>
    <row r="1574" spans="1:32" ht="63.75" x14ac:dyDescent="0.2">
      <c r="A1574" s="4">
        <f t="shared" si="73"/>
        <v>1572</v>
      </c>
      <c r="B1574" s="4" t="str">
        <f t="shared" si="74"/>
        <v>B010-00019971</v>
      </c>
      <c r="C1574" s="4" t="str">
        <f>IFERROR(VLOOKUP(F1574,Tablas!$A$1:$B$3,2,0),"")</f>
        <v>Boleta</v>
      </c>
      <c r="D1574" s="4" t="str">
        <f t="shared" si="75"/>
        <v>Juntoz - CONTADO / CASH - PE 4071 JUNTOZ 240812000078-001 Basado en Entregas</v>
      </c>
      <c r="E1574" s="19">
        <v>45517</v>
      </c>
      <c r="F1574" s="20" t="s">
        <v>842</v>
      </c>
      <c r="G1574" s="20" t="s">
        <v>6011</v>
      </c>
      <c r="H1574" s="20" t="s">
        <v>44</v>
      </c>
      <c r="I1574" s="20" t="s">
        <v>45</v>
      </c>
      <c r="J1574" s="20" t="s">
        <v>4554</v>
      </c>
      <c r="K1574" s="20" t="s">
        <v>1171</v>
      </c>
      <c r="L1574" s="20" t="s">
        <v>4555</v>
      </c>
      <c r="M1574" s="20"/>
      <c r="N1574" s="21">
        <v>135.9</v>
      </c>
      <c r="O1574" s="21">
        <v>0</v>
      </c>
      <c r="P1574" s="20"/>
      <c r="Q1574" s="19">
        <v>45517</v>
      </c>
      <c r="R1574" s="20"/>
      <c r="S1574" s="19">
        <v>45517</v>
      </c>
      <c r="T1574" s="20" t="s">
        <v>49</v>
      </c>
      <c r="U1574" s="20">
        <v>1007127</v>
      </c>
      <c r="V1574" s="20">
        <v>240002507</v>
      </c>
      <c r="W1574" s="20" t="s">
        <v>847</v>
      </c>
      <c r="X1574" s="20" t="s">
        <v>305</v>
      </c>
      <c r="Y1574" s="20" t="s">
        <v>52</v>
      </c>
      <c r="Z1574" s="20" t="s">
        <v>6012</v>
      </c>
      <c r="AA1574" s="20" t="s">
        <v>4278</v>
      </c>
      <c r="AB1574" s="20" t="s">
        <v>54</v>
      </c>
      <c r="AC1574" s="20" t="s">
        <v>167</v>
      </c>
      <c r="AD1574" s="20" t="s">
        <v>56</v>
      </c>
      <c r="AE1574" s="20" t="s">
        <v>851</v>
      </c>
      <c r="AF1574" t="e">
        <f>VLOOKUP(L1574,Contactos!B:B,1,0)</f>
        <v>#N/A</v>
      </c>
    </row>
    <row r="1575" spans="1:32" ht="63.75" x14ac:dyDescent="0.2">
      <c r="A1575" s="4">
        <f t="shared" si="73"/>
        <v>1573</v>
      </c>
      <c r="B1575" s="4" t="str">
        <f t="shared" si="74"/>
        <v>B010-00019849</v>
      </c>
      <c r="C1575" s="4" t="str">
        <f>IFERROR(VLOOKUP(F1575,Tablas!$A$1:$B$3,2,0),"")</f>
        <v>Boleta</v>
      </c>
      <c r="D1575" s="4" t="str">
        <f t="shared" si="75"/>
        <v>Falabella - CONTADO / CASH - PE 3866 FALABELLA No 2539244076 Basado en Entregas</v>
      </c>
      <c r="E1575" s="19">
        <v>45506</v>
      </c>
      <c r="F1575" s="20" t="s">
        <v>842</v>
      </c>
      <c r="G1575" s="20" t="s">
        <v>6013</v>
      </c>
      <c r="H1575" s="20" t="s">
        <v>44</v>
      </c>
      <c r="I1575" s="20" t="s">
        <v>45</v>
      </c>
      <c r="J1575" s="20" t="s">
        <v>6007</v>
      </c>
      <c r="K1575" s="20" t="s">
        <v>6008</v>
      </c>
      <c r="L1575" s="20" t="s">
        <v>6009</v>
      </c>
      <c r="M1575" s="20"/>
      <c r="N1575" s="21">
        <v>135.9</v>
      </c>
      <c r="O1575" s="21">
        <v>0</v>
      </c>
      <c r="P1575" s="20"/>
      <c r="Q1575" s="19">
        <v>45506</v>
      </c>
      <c r="R1575" s="20"/>
      <c r="S1575" s="19">
        <v>45506</v>
      </c>
      <c r="T1575" s="20" t="s">
        <v>49</v>
      </c>
      <c r="U1575" s="20">
        <v>1003237</v>
      </c>
      <c r="V1575" s="20">
        <v>240002385</v>
      </c>
      <c r="W1575" s="20" t="s">
        <v>847</v>
      </c>
      <c r="X1575" s="20" t="s">
        <v>305</v>
      </c>
      <c r="Y1575" s="20" t="s">
        <v>4407</v>
      </c>
      <c r="Z1575" s="20" t="s">
        <v>6014</v>
      </c>
      <c r="AA1575" s="20" t="s">
        <v>372</v>
      </c>
      <c r="AB1575" s="20" t="s">
        <v>54</v>
      </c>
      <c r="AC1575" s="20" t="s">
        <v>167</v>
      </c>
      <c r="AD1575" s="20" t="s">
        <v>56</v>
      </c>
      <c r="AE1575" s="20" t="s">
        <v>1838</v>
      </c>
      <c r="AF1575" t="e">
        <f>VLOOKUP(L1575,Contactos!B:B,1,0)</f>
        <v>#N/A</v>
      </c>
    </row>
    <row r="1576" spans="1:32" ht="63.75" x14ac:dyDescent="0.2">
      <c r="A1576" s="4">
        <f t="shared" si="73"/>
        <v>1574</v>
      </c>
      <c r="B1576" s="4" t="str">
        <f t="shared" si="74"/>
        <v>B010-00019341</v>
      </c>
      <c r="C1576" s="4" t="str">
        <f>IFERROR(VLOOKUP(F1576,Tablas!$A$1:$B$3,2,0),"")</f>
        <v>Boleta</v>
      </c>
      <c r="D1576" s="4" t="str">
        <f t="shared" si="75"/>
        <v>Falabella - CONTADO / CASH - PE 3060 FALABELLA Basado en Entregas 09-0007-00001</v>
      </c>
      <c r="E1576" s="19">
        <v>45467</v>
      </c>
      <c r="F1576" s="20" t="s">
        <v>842</v>
      </c>
      <c r="G1576" s="20" t="s">
        <v>6015</v>
      </c>
      <c r="H1576" s="20" t="s">
        <v>44</v>
      </c>
      <c r="I1576" s="20" t="s">
        <v>45</v>
      </c>
      <c r="J1576" s="20" t="s">
        <v>6016</v>
      </c>
      <c r="K1576" s="20" t="s">
        <v>6017</v>
      </c>
      <c r="L1576" s="20" t="s">
        <v>6018</v>
      </c>
      <c r="M1576" s="20"/>
      <c r="N1576" s="21">
        <v>136</v>
      </c>
      <c r="O1576" s="21">
        <v>0</v>
      </c>
      <c r="P1576" s="20"/>
      <c r="Q1576" s="19">
        <v>45467</v>
      </c>
      <c r="R1576" s="20"/>
      <c r="S1576" s="19">
        <v>45467</v>
      </c>
      <c r="T1576" s="20" t="s">
        <v>49</v>
      </c>
      <c r="U1576" s="20">
        <v>985543</v>
      </c>
      <c r="V1576" s="20">
        <v>240001876</v>
      </c>
      <c r="W1576" s="20" t="s">
        <v>847</v>
      </c>
      <c r="X1576" s="20" t="s">
        <v>305</v>
      </c>
      <c r="Y1576" s="20" t="s">
        <v>52</v>
      </c>
      <c r="Z1576" s="20" t="s">
        <v>6019</v>
      </c>
      <c r="AA1576" s="20" t="s">
        <v>6020</v>
      </c>
      <c r="AB1576" s="20" t="s">
        <v>54</v>
      </c>
      <c r="AC1576" s="20" t="s">
        <v>2671</v>
      </c>
      <c r="AD1576" s="20" t="s">
        <v>56</v>
      </c>
      <c r="AE1576" s="20" t="s">
        <v>1838</v>
      </c>
      <c r="AF1576" t="e">
        <f>VLOOKUP(L1576,Contactos!B:B,1,0)</f>
        <v>#N/A</v>
      </c>
    </row>
    <row r="1577" spans="1:32" ht="63.75" x14ac:dyDescent="0.2">
      <c r="A1577" s="4">
        <f t="shared" si="73"/>
        <v>1575</v>
      </c>
      <c r="B1577" s="4" t="str">
        <f t="shared" si="74"/>
        <v>B010-00019601</v>
      </c>
      <c r="C1577" s="4" t="str">
        <f>IFERROR(VLOOKUP(F1577,Tablas!$A$1:$B$3,2,0),"")</f>
        <v>Boleta</v>
      </c>
      <c r="D1577" s="4" t="str">
        <f t="shared" si="75"/>
        <v>Falabella - CONTADO / CASH - PE 3582 FALABELLA No 2525259548 Basado en Entregas</v>
      </c>
      <c r="E1577" s="19">
        <v>45492</v>
      </c>
      <c r="F1577" s="20" t="s">
        <v>842</v>
      </c>
      <c r="G1577" s="20" t="s">
        <v>6021</v>
      </c>
      <c r="H1577" s="20" t="s">
        <v>44</v>
      </c>
      <c r="I1577" s="20" t="s">
        <v>45</v>
      </c>
      <c r="J1577" s="20" t="s">
        <v>5781</v>
      </c>
      <c r="K1577" s="20" t="s">
        <v>5782</v>
      </c>
      <c r="L1577" s="20" t="s">
        <v>5783</v>
      </c>
      <c r="M1577" s="20"/>
      <c r="N1577" s="21">
        <v>136</v>
      </c>
      <c r="O1577" s="21">
        <v>0</v>
      </c>
      <c r="P1577" s="20"/>
      <c r="Q1577" s="19">
        <v>45492</v>
      </c>
      <c r="R1577" s="20"/>
      <c r="S1577" s="19">
        <v>45492</v>
      </c>
      <c r="T1577" s="20" t="s">
        <v>49</v>
      </c>
      <c r="U1577" s="20">
        <v>996243</v>
      </c>
      <c r="V1577" s="20">
        <v>240002136</v>
      </c>
      <c r="W1577" s="20" t="s">
        <v>847</v>
      </c>
      <c r="X1577" s="20" t="s">
        <v>305</v>
      </c>
      <c r="Y1577" s="20" t="s">
        <v>52</v>
      </c>
      <c r="Z1577" s="20" t="s">
        <v>6022</v>
      </c>
      <c r="AA1577" s="20" t="s">
        <v>372</v>
      </c>
      <c r="AB1577" s="20" t="s">
        <v>54</v>
      </c>
      <c r="AC1577" s="20" t="s">
        <v>167</v>
      </c>
      <c r="AD1577" s="20" t="s">
        <v>56</v>
      </c>
      <c r="AE1577" s="20" t="s">
        <v>1838</v>
      </c>
      <c r="AF1577" t="e">
        <f>VLOOKUP(L1577,Contactos!B:B,1,0)</f>
        <v>#N/A</v>
      </c>
    </row>
    <row r="1578" spans="1:32" ht="25.5" x14ac:dyDescent="0.2">
      <c r="A1578" s="4">
        <f t="shared" si="73"/>
        <v>1576</v>
      </c>
      <c r="B1578" s="4" t="str">
        <f t="shared" si="74"/>
        <v/>
      </c>
      <c r="C1578" s="4" t="str">
        <f>IFERROR(VLOOKUP(F1578,Tablas!$A$1:$B$3,2,0),"")</f>
        <v/>
      </c>
      <c r="D1578" s="4" t="str">
        <f t="shared" si="75"/>
        <v xml:space="preserve"> - CONTADO ADELANTADO / CASH IN ADVANCE - Dif. en cambio</v>
      </c>
      <c r="E1578" s="19">
        <v>45382</v>
      </c>
      <c r="F1578" s="20" t="s">
        <v>27</v>
      </c>
      <c r="G1578" s="20"/>
      <c r="H1578" s="20" t="s">
        <v>80</v>
      </c>
      <c r="I1578" s="20" t="s">
        <v>81</v>
      </c>
      <c r="J1578" s="20" t="s">
        <v>272</v>
      </c>
      <c r="K1578" s="20" t="s">
        <v>272</v>
      </c>
      <c r="L1578" s="20" t="s">
        <v>273</v>
      </c>
      <c r="M1578" s="20" t="s">
        <v>33</v>
      </c>
      <c r="N1578" s="21">
        <v>136.63999999999999</v>
      </c>
      <c r="O1578" s="21">
        <v>0</v>
      </c>
      <c r="P1578" s="20"/>
      <c r="Q1578" s="19">
        <v>45382</v>
      </c>
      <c r="R1578" s="20"/>
      <c r="S1578" s="20"/>
      <c r="T1578" s="20" t="s">
        <v>70</v>
      </c>
      <c r="U1578" s="20">
        <v>974278</v>
      </c>
      <c r="V1578" s="20">
        <v>240013723</v>
      </c>
      <c r="W1578" s="20" t="s">
        <v>50</v>
      </c>
      <c r="X1578" s="20" t="s">
        <v>841</v>
      </c>
      <c r="Y1578" s="20" t="s">
        <v>37</v>
      </c>
      <c r="Z1578" s="20" t="s">
        <v>63</v>
      </c>
      <c r="AA1578" s="20" t="s">
        <v>276</v>
      </c>
      <c r="AB1578" s="20" t="s">
        <v>277</v>
      </c>
      <c r="AC1578" s="20"/>
      <c r="AD1578" s="20" t="s">
        <v>278</v>
      </c>
      <c r="AE1578" s="20"/>
      <c r="AF1578" t="str">
        <f>VLOOKUP(L1578,Contactos!B:B,1,0)</f>
        <v>SADIN INTERNATIONAL TRADING CO. L.L.C.</v>
      </c>
    </row>
    <row r="1579" spans="1:32" ht="63.75" x14ac:dyDescent="0.2">
      <c r="A1579" s="4">
        <f t="shared" si="73"/>
        <v>1577</v>
      </c>
      <c r="B1579" s="4" t="str">
        <f t="shared" si="74"/>
        <v>B010-00020268</v>
      </c>
      <c r="C1579" s="4" t="str">
        <f>IFERROR(VLOOKUP(F1579,Tablas!$A$1:$B$3,2,0),"")</f>
        <v>Boleta</v>
      </c>
      <c r="D1579" s="4" t="str">
        <f t="shared" si="75"/>
        <v>Ripley - CONTADO / CASH - PE 4560 RIPLEY n.º 6789980602-A Basado en Entregas</v>
      </c>
      <c r="E1579" s="19">
        <v>45538</v>
      </c>
      <c r="F1579" s="20" t="s">
        <v>842</v>
      </c>
      <c r="G1579" s="20" t="s">
        <v>6023</v>
      </c>
      <c r="H1579" s="20" t="s">
        <v>44</v>
      </c>
      <c r="I1579" s="20" t="s">
        <v>45</v>
      </c>
      <c r="J1579" s="20" t="s">
        <v>6024</v>
      </c>
      <c r="K1579" s="20" t="s">
        <v>6025</v>
      </c>
      <c r="L1579" s="20" t="s">
        <v>6026</v>
      </c>
      <c r="M1579" s="20"/>
      <c r="N1579" s="21">
        <v>137</v>
      </c>
      <c r="O1579" s="21">
        <v>0</v>
      </c>
      <c r="P1579" s="20"/>
      <c r="Q1579" s="19">
        <v>45538</v>
      </c>
      <c r="R1579" s="20"/>
      <c r="S1579" s="19">
        <v>45538</v>
      </c>
      <c r="T1579" s="20" t="s">
        <v>49</v>
      </c>
      <c r="U1579" s="20">
        <v>1017928</v>
      </c>
      <c r="V1579" s="20">
        <v>240002805</v>
      </c>
      <c r="W1579" s="20" t="s">
        <v>847</v>
      </c>
      <c r="X1579" s="20" t="s">
        <v>305</v>
      </c>
      <c r="Y1579" s="20" t="s">
        <v>52</v>
      </c>
      <c r="Z1579" s="20" t="s">
        <v>6027</v>
      </c>
      <c r="AA1579" s="20" t="s">
        <v>372</v>
      </c>
      <c r="AB1579" s="20" t="s">
        <v>54</v>
      </c>
      <c r="AC1579" s="20" t="s">
        <v>167</v>
      </c>
      <c r="AD1579" s="20" t="s">
        <v>56</v>
      </c>
      <c r="AE1579" s="20" t="s">
        <v>2574</v>
      </c>
      <c r="AF1579" t="e">
        <f>VLOOKUP(L1579,Contactos!B:B,1,0)</f>
        <v>#N/A</v>
      </c>
    </row>
    <row r="1580" spans="1:32" ht="25.5" x14ac:dyDescent="0.2">
      <c r="A1580" s="4">
        <f t="shared" si="73"/>
        <v>1578</v>
      </c>
      <c r="B1580" s="4" t="str">
        <f t="shared" si="74"/>
        <v/>
      </c>
      <c r="C1580" s="4" t="str">
        <f>IFERROR(VLOOKUP(F1580,Tablas!$A$1:$B$3,2,0),"")</f>
        <v/>
      </c>
      <c r="D1580" s="4" t="str">
        <f t="shared" si="75"/>
        <v xml:space="preserve"> - CONTADO ADELANTADO / CASH IN ADVANCE - Dif. en cambio</v>
      </c>
      <c r="E1580" s="19">
        <v>44804</v>
      </c>
      <c r="F1580" s="20" t="s">
        <v>27</v>
      </c>
      <c r="G1580" s="20"/>
      <c r="H1580" s="20" t="s">
        <v>80</v>
      </c>
      <c r="I1580" s="20" t="s">
        <v>81</v>
      </c>
      <c r="J1580" s="20" t="s">
        <v>204</v>
      </c>
      <c r="K1580" s="20" t="s">
        <v>204</v>
      </c>
      <c r="L1580" s="20" t="s">
        <v>205</v>
      </c>
      <c r="M1580" s="20"/>
      <c r="N1580" s="21">
        <v>138.52000000000001</v>
      </c>
      <c r="O1580" s="21">
        <v>0</v>
      </c>
      <c r="P1580" s="20"/>
      <c r="Q1580" s="19">
        <v>44804</v>
      </c>
      <c r="R1580" s="20"/>
      <c r="S1580" s="20"/>
      <c r="T1580" s="20" t="s">
        <v>70</v>
      </c>
      <c r="U1580" s="20">
        <v>692962</v>
      </c>
      <c r="V1580" s="20">
        <v>220033004</v>
      </c>
      <c r="W1580" s="20" t="s">
        <v>50</v>
      </c>
      <c r="X1580" s="20" t="s">
        <v>841</v>
      </c>
      <c r="Y1580" s="20" t="s">
        <v>37</v>
      </c>
      <c r="Z1580" s="20" t="s">
        <v>63</v>
      </c>
      <c r="AA1580" s="20" t="s">
        <v>209</v>
      </c>
      <c r="AB1580" s="20"/>
      <c r="AC1580" s="20"/>
      <c r="AD1580" s="20" t="s">
        <v>210</v>
      </c>
      <c r="AE1580" s="20"/>
      <c r="AF1580" t="str">
        <f>VLOOKUP(L1580,Contactos!B:B,1,0)</f>
        <v>BEIJING YI LONG XIANG TECHNOLOGY CO.LTD</v>
      </c>
    </row>
    <row r="1581" spans="1:32" ht="63.75" x14ac:dyDescent="0.2">
      <c r="A1581" s="4">
        <f t="shared" si="73"/>
        <v>1579</v>
      </c>
      <c r="B1581" s="4" t="str">
        <f t="shared" si="74"/>
        <v>B010-00019566</v>
      </c>
      <c r="C1581" s="4" t="str">
        <f>IFERROR(VLOOKUP(F1581,Tablas!$A$1:$B$3,2,0),"")</f>
        <v>Boleta</v>
      </c>
      <c r="D1581" s="4" t="str">
        <f t="shared" si="75"/>
        <v>Falabella - CONTADO / CASH - PE 3526 FALABELLA No 2521739197 Basado en Entregas</v>
      </c>
      <c r="E1581" s="19">
        <v>45490</v>
      </c>
      <c r="F1581" s="20" t="s">
        <v>842</v>
      </c>
      <c r="G1581" s="20" t="s">
        <v>6028</v>
      </c>
      <c r="H1581" s="20" t="s">
        <v>44</v>
      </c>
      <c r="I1581" s="20" t="s">
        <v>45</v>
      </c>
      <c r="J1581" s="20" t="s">
        <v>3760</v>
      </c>
      <c r="K1581" s="20" t="s">
        <v>3761</v>
      </c>
      <c r="L1581" s="20" t="s">
        <v>3762</v>
      </c>
      <c r="M1581" s="20"/>
      <c r="N1581" s="21">
        <v>138.6</v>
      </c>
      <c r="O1581" s="21">
        <v>0</v>
      </c>
      <c r="P1581" s="20"/>
      <c r="Q1581" s="19">
        <v>45490</v>
      </c>
      <c r="R1581" s="20"/>
      <c r="S1581" s="19">
        <v>45490</v>
      </c>
      <c r="T1581" s="20" t="s">
        <v>49</v>
      </c>
      <c r="U1581" s="20">
        <v>995230</v>
      </c>
      <c r="V1581" s="20">
        <v>240002101</v>
      </c>
      <c r="W1581" s="20" t="s">
        <v>847</v>
      </c>
      <c r="X1581" s="20" t="s">
        <v>274</v>
      </c>
      <c r="Y1581" s="20" t="s">
        <v>52</v>
      </c>
      <c r="Z1581" s="20" t="s">
        <v>6029</v>
      </c>
      <c r="AA1581" s="20" t="s">
        <v>372</v>
      </c>
      <c r="AB1581" s="20" t="s">
        <v>54</v>
      </c>
      <c r="AC1581" s="20" t="s">
        <v>167</v>
      </c>
      <c r="AD1581" s="20" t="s">
        <v>56</v>
      </c>
      <c r="AE1581" s="20" t="s">
        <v>1838</v>
      </c>
      <c r="AF1581" t="e">
        <f>VLOOKUP(L1581,Contactos!B:B,1,0)</f>
        <v>#N/A</v>
      </c>
    </row>
    <row r="1582" spans="1:32" ht="63.75" x14ac:dyDescent="0.2">
      <c r="A1582" s="4">
        <f t="shared" si="73"/>
        <v>1580</v>
      </c>
      <c r="B1582" s="4" t="str">
        <f t="shared" si="74"/>
        <v>B010-00019456</v>
      </c>
      <c r="C1582" s="4" t="str">
        <f>IFERROR(VLOOKUP(F1582,Tablas!$A$1:$B$3,2,0),"")</f>
        <v>Boleta</v>
      </c>
      <c r="D1582" s="4" t="str">
        <f t="shared" si="75"/>
        <v>Falabella - CONTADO / CASH - PE 3326 FALABELLA  No 2510518522 Basado en Entrega</v>
      </c>
      <c r="E1582" s="19">
        <v>45482</v>
      </c>
      <c r="F1582" s="20" t="s">
        <v>842</v>
      </c>
      <c r="G1582" s="20" t="s">
        <v>6030</v>
      </c>
      <c r="H1582" s="20" t="s">
        <v>44</v>
      </c>
      <c r="I1582" s="20" t="s">
        <v>45</v>
      </c>
      <c r="J1582" s="20" t="s">
        <v>4132</v>
      </c>
      <c r="K1582" s="20" t="s">
        <v>4133</v>
      </c>
      <c r="L1582" s="20" t="s">
        <v>4134</v>
      </c>
      <c r="M1582" s="20"/>
      <c r="N1582" s="21">
        <v>138.6</v>
      </c>
      <c r="O1582" s="21">
        <v>0</v>
      </c>
      <c r="P1582" s="20"/>
      <c r="Q1582" s="19">
        <v>45482</v>
      </c>
      <c r="R1582" s="20"/>
      <c r="S1582" s="19">
        <v>45482</v>
      </c>
      <c r="T1582" s="20" t="s">
        <v>49</v>
      </c>
      <c r="U1582" s="20">
        <v>991925</v>
      </c>
      <c r="V1582" s="20">
        <v>240001991</v>
      </c>
      <c r="W1582" s="20" t="s">
        <v>847</v>
      </c>
      <c r="X1582" s="20" t="s">
        <v>274</v>
      </c>
      <c r="Y1582" s="20" t="s">
        <v>52</v>
      </c>
      <c r="Z1582" s="20" t="s">
        <v>6031</v>
      </c>
      <c r="AA1582" s="20" t="s">
        <v>4136</v>
      </c>
      <c r="AB1582" s="20" t="s">
        <v>1413</v>
      </c>
      <c r="AC1582" s="20" t="s">
        <v>167</v>
      </c>
      <c r="AD1582" s="20" t="s">
        <v>56</v>
      </c>
      <c r="AE1582" s="20" t="s">
        <v>1838</v>
      </c>
      <c r="AF1582" t="e">
        <f>VLOOKUP(L1582,Contactos!B:B,1,0)</f>
        <v>#N/A</v>
      </c>
    </row>
    <row r="1583" spans="1:32" ht="63.75" x14ac:dyDescent="0.2">
      <c r="A1583" s="4">
        <f t="shared" si="73"/>
        <v>1581</v>
      </c>
      <c r="B1583" s="4" t="str">
        <f t="shared" si="74"/>
        <v>B010-00020015</v>
      </c>
      <c r="C1583" s="4" t="str">
        <f>IFERROR(VLOOKUP(F1583,Tablas!$A$1:$B$3,2,0),"")</f>
        <v>Boleta</v>
      </c>
      <c r="D1583" s="4" t="str">
        <f t="shared" si="75"/>
        <v>Falabella - CONTADO / CASH - PE 4155 FALABELLA No 2551568762 Basado en Entregas</v>
      </c>
      <c r="E1583" s="19">
        <v>45519</v>
      </c>
      <c r="F1583" s="20" t="s">
        <v>842</v>
      </c>
      <c r="G1583" s="20" t="s">
        <v>6032</v>
      </c>
      <c r="H1583" s="20" t="s">
        <v>44</v>
      </c>
      <c r="I1583" s="20" t="s">
        <v>45</v>
      </c>
      <c r="J1583" s="20" t="s">
        <v>4132</v>
      </c>
      <c r="K1583" s="20" t="s">
        <v>4133</v>
      </c>
      <c r="L1583" s="20" t="s">
        <v>4134</v>
      </c>
      <c r="M1583" s="20"/>
      <c r="N1583" s="21">
        <v>138.6</v>
      </c>
      <c r="O1583" s="21">
        <v>0</v>
      </c>
      <c r="P1583" s="20"/>
      <c r="Q1583" s="19">
        <v>45519</v>
      </c>
      <c r="R1583" s="20"/>
      <c r="S1583" s="19">
        <v>45519</v>
      </c>
      <c r="T1583" s="20" t="s">
        <v>49</v>
      </c>
      <c r="U1583" s="20">
        <v>1008905</v>
      </c>
      <c r="V1583" s="20">
        <v>240002551</v>
      </c>
      <c r="W1583" s="20" t="s">
        <v>847</v>
      </c>
      <c r="X1583" s="20" t="s">
        <v>274</v>
      </c>
      <c r="Y1583" s="20" t="s">
        <v>52</v>
      </c>
      <c r="Z1583" s="20" t="s">
        <v>6033</v>
      </c>
      <c r="AA1583" s="20" t="s">
        <v>4136</v>
      </c>
      <c r="AB1583" s="20" t="s">
        <v>54</v>
      </c>
      <c r="AC1583" s="20" t="s">
        <v>167</v>
      </c>
      <c r="AD1583" s="20" t="s">
        <v>56</v>
      </c>
      <c r="AE1583" s="20" t="s">
        <v>1838</v>
      </c>
      <c r="AF1583" t="e">
        <f>VLOOKUP(L1583,Contactos!B:B,1,0)</f>
        <v>#N/A</v>
      </c>
    </row>
    <row r="1584" spans="1:32" ht="51" x14ac:dyDescent="0.2">
      <c r="A1584" s="4">
        <f t="shared" si="73"/>
        <v>1582</v>
      </c>
      <c r="B1584" s="4" t="str">
        <f t="shared" si="74"/>
        <v>B010-00020227</v>
      </c>
      <c r="C1584" s="4" t="str">
        <f>IFERROR(VLOOKUP(F1584,Tablas!$A$1:$B$3,2,0),"")</f>
        <v>Boleta</v>
      </c>
      <c r="D1584" s="4" t="str">
        <f t="shared" si="75"/>
        <v xml:space="preserve"> - CONTADO / CASH - CAPACITACION POR CONVENIO DE ESTUDIOS-AGOSTO 2024</v>
      </c>
      <c r="E1584" s="19">
        <v>45533</v>
      </c>
      <c r="F1584" s="20" t="s">
        <v>842</v>
      </c>
      <c r="G1584" s="20" t="s">
        <v>6034</v>
      </c>
      <c r="H1584" s="20" t="s">
        <v>44</v>
      </c>
      <c r="I1584" s="20" t="s">
        <v>45</v>
      </c>
      <c r="J1584" s="20" t="s">
        <v>6035</v>
      </c>
      <c r="K1584" s="20" t="s">
        <v>6036</v>
      </c>
      <c r="L1584" s="20" t="s">
        <v>6037</v>
      </c>
      <c r="M1584" s="20"/>
      <c r="N1584" s="21">
        <v>140</v>
      </c>
      <c r="O1584" s="21">
        <v>0</v>
      </c>
      <c r="P1584" s="20"/>
      <c r="Q1584" s="19">
        <v>45533</v>
      </c>
      <c r="R1584" s="20"/>
      <c r="S1584" s="19">
        <v>45533</v>
      </c>
      <c r="T1584" s="20" t="s">
        <v>49</v>
      </c>
      <c r="U1584" s="20">
        <v>1016730</v>
      </c>
      <c r="V1584" s="20">
        <v>240002764</v>
      </c>
      <c r="W1584" s="20" t="s">
        <v>847</v>
      </c>
      <c r="X1584" s="20" t="s">
        <v>2795</v>
      </c>
      <c r="Y1584" s="20" t="s">
        <v>52</v>
      </c>
      <c r="Z1584" s="20" t="s">
        <v>6038</v>
      </c>
      <c r="AA1584" s="20" t="s">
        <v>850</v>
      </c>
      <c r="AB1584" s="20" t="s">
        <v>337</v>
      </c>
      <c r="AC1584" s="20" t="s">
        <v>337</v>
      </c>
      <c r="AD1584" s="20" t="s">
        <v>56</v>
      </c>
      <c r="AE1584" s="20"/>
      <c r="AF1584" t="e">
        <f>VLOOKUP(L1584,Contactos!B:B,1,0)</f>
        <v>#N/A</v>
      </c>
    </row>
    <row r="1585" spans="1:32" ht="63.75" x14ac:dyDescent="0.2">
      <c r="A1585" s="4">
        <f t="shared" si="73"/>
        <v>1583</v>
      </c>
      <c r="B1585" s="4" t="str">
        <f t="shared" si="74"/>
        <v>B010-00018123</v>
      </c>
      <c r="C1585" s="4" t="str">
        <f>IFERROR(VLOOKUP(F1585,Tablas!$A$1:$B$3,2,0),"")</f>
        <v>Boleta</v>
      </c>
      <c r="D1585" s="4" t="str">
        <f t="shared" si="75"/>
        <v>Ecom - CONTADO / CASH - PE 1059 TEL: 996999872 Basado en Pedidos de client</v>
      </c>
      <c r="E1585" s="19">
        <v>45357</v>
      </c>
      <c r="F1585" s="20" t="s">
        <v>842</v>
      </c>
      <c r="G1585" s="20" t="s">
        <v>6039</v>
      </c>
      <c r="H1585" s="20" t="s">
        <v>44</v>
      </c>
      <c r="I1585" s="20" t="s">
        <v>45</v>
      </c>
      <c r="J1585" s="20" t="s">
        <v>6040</v>
      </c>
      <c r="K1585" s="20" t="s">
        <v>6041</v>
      </c>
      <c r="L1585" s="20" t="s">
        <v>6042</v>
      </c>
      <c r="M1585" s="20"/>
      <c r="N1585" s="21">
        <v>140.13999999999999</v>
      </c>
      <c r="O1585" s="21">
        <v>0</v>
      </c>
      <c r="P1585" s="20"/>
      <c r="Q1585" s="19">
        <v>45357</v>
      </c>
      <c r="R1585" s="20"/>
      <c r="S1585" s="19">
        <v>45357</v>
      </c>
      <c r="T1585" s="20" t="s">
        <v>49</v>
      </c>
      <c r="U1585" s="20">
        <v>929486</v>
      </c>
      <c r="V1585" s="20">
        <v>240000597</v>
      </c>
      <c r="W1585" s="20" t="s">
        <v>847</v>
      </c>
      <c r="X1585" s="20" t="s">
        <v>305</v>
      </c>
      <c r="Y1585" s="20" t="s">
        <v>52</v>
      </c>
      <c r="Z1585" s="20" t="s">
        <v>6043</v>
      </c>
      <c r="AA1585" s="20" t="s">
        <v>6044</v>
      </c>
      <c r="AB1585" s="20" t="s">
        <v>963</v>
      </c>
      <c r="AC1585" s="20" t="s">
        <v>689</v>
      </c>
      <c r="AD1585" s="20" t="s">
        <v>56</v>
      </c>
      <c r="AE1585" s="20" t="s">
        <v>864</v>
      </c>
      <c r="AF1585" t="e">
        <f>VLOOKUP(L1585,Contactos!B:B,1,0)</f>
        <v>#N/A</v>
      </c>
    </row>
    <row r="1586" spans="1:32" ht="63.75" x14ac:dyDescent="0.2">
      <c r="A1586" s="4">
        <f t="shared" si="73"/>
        <v>1584</v>
      </c>
      <c r="B1586" s="4" t="str">
        <f t="shared" si="74"/>
        <v>B010-00016995</v>
      </c>
      <c r="C1586" s="4" t="str">
        <f>IFERROR(VLOOKUP(F1586,Tablas!$A$1:$B$3,2,0),"")</f>
        <v>Boleta</v>
      </c>
      <c r="D1586" s="4" t="str">
        <f t="shared" si="75"/>
        <v>Falabella - CONTADO / CASH - PE 5214 FALABELLA Basado en Entregas 09-0010-00057</v>
      </c>
      <c r="E1586" s="19">
        <v>45271</v>
      </c>
      <c r="F1586" s="20" t="s">
        <v>842</v>
      </c>
      <c r="G1586" s="20" t="s">
        <v>6045</v>
      </c>
      <c r="H1586" s="20" t="s">
        <v>44</v>
      </c>
      <c r="I1586" s="20" t="s">
        <v>45</v>
      </c>
      <c r="J1586" s="20" t="s">
        <v>6046</v>
      </c>
      <c r="K1586" s="20" t="s">
        <v>6047</v>
      </c>
      <c r="L1586" s="20" t="s">
        <v>6048</v>
      </c>
      <c r="M1586" s="20"/>
      <c r="N1586" s="21">
        <v>140.4</v>
      </c>
      <c r="O1586" s="21">
        <v>0</v>
      </c>
      <c r="P1586" s="20"/>
      <c r="Q1586" s="19">
        <v>45271</v>
      </c>
      <c r="R1586" s="20"/>
      <c r="S1586" s="19">
        <v>45271</v>
      </c>
      <c r="T1586" s="20" t="s">
        <v>49</v>
      </c>
      <c r="U1586" s="20">
        <v>886725</v>
      </c>
      <c r="V1586" s="20">
        <v>230003309</v>
      </c>
      <c r="W1586" s="20" t="s">
        <v>847</v>
      </c>
      <c r="X1586" s="20" t="s">
        <v>274</v>
      </c>
      <c r="Y1586" s="20" t="s">
        <v>52</v>
      </c>
      <c r="Z1586" s="20" t="s">
        <v>6049</v>
      </c>
      <c r="AA1586" s="20" t="s">
        <v>6050</v>
      </c>
      <c r="AB1586" s="20" t="s">
        <v>682</v>
      </c>
      <c r="AC1586" s="20" t="s">
        <v>167</v>
      </c>
      <c r="AD1586" s="20" t="s">
        <v>56</v>
      </c>
      <c r="AE1586" s="20" t="s">
        <v>1838</v>
      </c>
      <c r="AF1586" t="e">
        <f>VLOOKUP(L1586,Contactos!B:B,1,0)</f>
        <v>#N/A</v>
      </c>
    </row>
    <row r="1587" spans="1:32" ht="63.75" x14ac:dyDescent="0.2">
      <c r="A1587" s="4">
        <f t="shared" si="73"/>
        <v>1585</v>
      </c>
      <c r="B1587" s="4" t="str">
        <f t="shared" si="74"/>
        <v>B010-00019538</v>
      </c>
      <c r="C1587" s="4" t="str">
        <f>IFERROR(VLOOKUP(F1587,Tablas!$A$1:$B$3,2,0),"")</f>
        <v>Boleta</v>
      </c>
      <c r="D1587" s="4" t="str">
        <f t="shared" si="75"/>
        <v>Ripley - CONTADO / CASH - PE 3460 RIPLEY n.º 6710620601-A Basado en Entregas</v>
      </c>
      <c r="E1587" s="19">
        <v>45488</v>
      </c>
      <c r="F1587" s="20" t="s">
        <v>842</v>
      </c>
      <c r="G1587" s="20" t="s">
        <v>6051</v>
      </c>
      <c r="H1587" s="20" t="s">
        <v>44</v>
      </c>
      <c r="I1587" s="20" t="s">
        <v>45</v>
      </c>
      <c r="J1587" s="20" t="s">
        <v>2570</v>
      </c>
      <c r="K1587" s="20" t="s">
        <v>2571</v>
      </c>
      <c r="L1587" s="20" t="s">
        <v>2572</v>
      </c>
      <c r="M1587" s="20"/>
      <c r="N1587" s="21">
        <v>141.81</v>
      </c>
      <c r="O1587" s="21">
        <v>0</v>
      </c>
      <c r="P1587" s="20"/>
      <c r="Q1587" s="19">
        <v>45488</v>
      </c>
      <c r="R1587" s="20"/>
      <c r="S1587" s="19">
        <v>45488</v>
      </c>
      <c r="T1587" s="20" t="s">
        <v>49</v>
      </c>
      <c r="U1587" s="20">
        <v>994253</v>
      </c>
      <c r="V1587" s="20">
        <v>240002073</v>
      </c>
      <c r="W1587" s="20" t="s">
        <v>847</v>
      </c>
      <c r="X1587" s="20" t="s">
        <v>305</v>
      </c>
      <c r="Y1587" s="20" t="s">
        <v>52</v>
      </c>
      <c r="Z1587" s="20" t="s">
        <v>6052</v>
      </c>
      <c r="AA1587" s="20" t="s">
        <v>808</v>
      </c>
      <c r="AB1587" s="20" t="s">
        <v>54</v>
      </c>
      <c r="AC1587" s="20" t="s">
        <v>167</v>
      </c>
      <c r="AD1587" s="20" t="s">
        <v>56</v>
      </c>
      <c r="AE1587" s="20" t="s">
        <v>2574</v>
      </c>
      <c r="AF1587" t="e">
        <f>VLOOKUP(L1587,Contactos!B:B,1,0)</f>
        <v>#N/A</v>
      </c>
    </row>
    <row r="1588" spans="1:32" ht="51" x14ac:dyDescent="0.2">
      <c r="A1588" s="4">
        <f t="shared" si="73"/>
        <v>1586</v>
      </c>
      <c r="B1588" s="4" t="str">
        <f t="shared" si="74"/>
        <v>B010-00018562</v>
      </c>
      <c r="C1588" s="4" t="str">
        <f>IFERROR(VLOOKUP(F1588,Tablas!$A$1:$B$3,2,0),"")</f>
        <v>Boleta</v>
      </c>
      <c r="D1588" s="4" t="str">
        <f t="shared" si="75"/>
        <v>Ripley - CONTADO / CASH - PE 1836 RIPLEY Basado en Entregas 09-0010-00059896</v>
      </c>
      <c r="E1588" s="19">
        <v>45401</v>
      </c>
      <c r="F1588" s="20" t="s">
        <v>842</v>
      </c>
      <c r="G1588" s="20" t="s">
        <v>6053</v>
      </c>
      <c r="H1588" s="20" t="s">
        <v>44</v>
      </c>
      <c r="I1588" s="20" t="s">
        <v>45</v>
      </c>
      <c r="J1588" s="20" t="s">
        <v>6054</v>
      </c>
      <c r="K1588" s="20" t="s">
        <v>6055</v>
      </c>
      <c r="L1588" s="20" t="s">
        <v>6056</v>
      </c>
      <c r="M1588" s="20"/>
      <c r="N1588" s="21">
        <v>141.81</v>
      </c>
      <c r="O1588" s="21">
        <v>0</v>
      </c>
      <c r="P1588" s="20"/>
      <c r="Q1588" s="19">
        <v>45401</v>
      </c>
      <c r="R1588" s="20"/>
      <c r="S1588" s="19">
        <v>45401</v>
      </c>
      <c r="T1588" s="20" t="s">
        <v>49</v>
      </c>
      <c r="U1588" s="20">
        <v>948753</v>
      </c>
      <c r="V1588" s="20">
        <v>240001038</v>
      </c>
      <c r="W1588" s="20" t="s">
        <v>847</v>
      </c>
      <c r="X1588" s="20" t="s">
        <v>305</v>
      </c>
      <c r="Y1588" s="20" t="s">
        <v>52</v>
      </c>
      <c r="Z1588" s="20" t="s">
        <v>6057</v>
      </c>
      <c r="AA1588" s="20" t="s">
        <v>353</v>
      </c>
      <c r="AB1588" s="20" t="s">
        <v>54</v>
      </c>
      <c r="AC1588" s="20" t="s">
        <v>167</v>
      </c>
      <c r="AD1588" s="20" t="s">
        <v>56</v>
      </c>
      <c r="AE1588" s="20" t="s">
        <v>2574</v>
      </c>
      <c r="AF1588" t="e">
        <f>VLOOKUP(L1588,Contactos!B:B,1,0)</f>
        <v>#N/A</v>
      </c>
    </row>
    <row r="1589" spans="1:32" ht="51" x14ac:dyDescent="0.2">
      <c r="A1589" s="4">
        <f t="shared" si="73"/>
        <v>1587</v>
      </c>
      <c r="B1589" s="4" t="str">
        <f t="shared" si="74"/>
        <v>B010-00019223</v>
      </c>
      <c r="C1589" s="4" t="str">
        <f>IFERROR(VLOOKUP(F1589,Tablas!$A$1:$B$3,2,0),"")</f>
        <v>Boleta</v>
      </c>
      <c r="D1589" s="4" t="str">
        <f t="shared" si="75"/>
        <v>Ripley - CONTADO / CASH - PE 2834 RIPLEY Basado en Entregas 09-0007-00000822</v>
      </c>
      <c r="E1589" s="19">
        <v>45454</v>
      </c>
      <c r="F1589" s="20" t="s">
        <v>842</v>
      </c>
      <c r="G1589" s="20" t="s">
        <v>6058</v>
      </c>
      <c r="H1589" s="20" t="s">
        <v>44</v>
      </c>
      <c r="I1589" s="20" t="s">
        <v>45</v>
      </c>
      <c r="J1589" s="20" t="s">
        <v>6059</v>
      </c>
      <c r="K1589" s="20" t="s">
        <v>6060</v>
      </c>
      <c r="L1589" s="20" t="s">
        <v>6061</v>
      </c>
      <c r="M1589" s="20"/>
      <c r="N1589" s="21">
        <v>141.81</v>
      </c>
      <c r="O1589" s="21">
        <v>0</v>
      </c>
      <c r="P1589" s="20"/>
      <c r="Q1589" s="19">
        <v>45454</v>
      </c>
      <c r="R1589" s="20"/>
      <c r="S1589" s="19">
        <v>45454</v>
      </c>
      <c r="T1589" s="20" t="s">
        <v>49</v>
      </c>
      <c r="U1589" s="20">
        <v>979441</v>
      </c>
      <c r="V1589" s="20">
        <v>240001757</v>
      </c>
      <c r="W1589" s="20" t="s">
        <v>847</v>
      </c>
      <c r="X1589" s="20" t="s">
        <v>305</v>
      </c>
      <c r="Y1589" s="20" t="s">
        <v>52</v>
      </c>
      <c r="Z1589" s="20" t="s">
        <v>6062</v>
      </c>
      <c r="AA1589" s="20" t="s">
        <v>6063</v>
      </c>
      <c r="AB1589" s="20" t="s">
        <v>54</v>
      </c>
      <c r="AC1589" s="20" t="s">
        <v>167</v>
      </c>
      <c r="AD1589" s="20" t="s">
        <v>56</v>
      </c>
      <c r="AE1589" s="20" t="s">
        <v>2574</v>
      </c>
      <c r="AF1589" t="e">
        <f>VLOOKUP(L1589,Contactos!B:B,1,0)</f>
        <v>#N/A</v>
      </c>
    </row>
    <row r="1590" spans="1:32" ht="51" x14ac:dyDescent="0.2">
      <c r="A1590" s="4">
        <f t="shared" si="73"/>
        <v>1588</v>
      </c>
      <c r="B1590" s="4" t="str">
        <f t="shared" si="74"/>
        <v>B010-00019035</v>
      </c>
      <c r="C1590" s="4" t="str">
        <f>IFERROR(VLOOKUP(F1590,Tablas!$A$1:$B$3,2,0),"")</f>
        <v>Boleta</v>
      </c>
      <c r="D1590" s="4" t="str">
        <f t="shared" si="75"/>
        <v>Ripley - CONTADO / CASH - PE 2641 RIPLEY Basado en Entregas 09-0007-00000640</v>
      </c>
      <c r="E1590" s="19">
        <v>45440</v>
      </c>
      <c r="F1590" s="20" t="s">
        <v>842</v>
      </c>
      <c r="G1590" s="20" t="s">
        <v>6064</v>
      </c>
      <c r="H1590" s="20" t="s">
        <v>44</v>
      </c>
      <c r="I1590" s="20" t="s">
        <v>45</v>
      </c>
      <c r="J1590" s="20" t="s">
        <v>6065</v>
      </c>
      <c r="K1590" s="20" t="s">
        <v>6066</v>
      </c>
      <c r="L1590" s="20" t="s">
        <v>6067</v>
      </c>
      <c r="M1590" s="20"/>
      <c r="N1590" s="21">
        <v>141.81</v>
      </c>
      <c r="O1590" s="21">
        <v>0</v>
      </c>
      <c r="P1590" s="20"/>
      <c r="Q1590" s="19">
        <v>45440</v>
      </c>
      <c r="R1590" s="20"/>
      <c r="S1590" s="19">
        <v>45440</v>
      </c>
      <c r="T1590" s="20" t="s">
        <v>49</v>
      </c>
      <c r="U1590" s="20">
        <v>971645</v>
      </c>
      <c r="V1590" s="20">
        <v>240001567</v>
      </c>
      <c r="W1590" s="20" t="s">
        <v>847</v>
      </c>
      <c r="X1590" s="20" t="s">
        <v>305</v>
      </c>
      <c r="Y1590" s="20" t="s">
        <v>52</v>
      </c>
      <c r="Z1590" s="20" t="s">
        <v>6068</v>
      </c>
      <c r="AA1590" s="20" t="s">
        <v>6069</v>
      </c>
      <c r="AB1590" s="20" t="s">
        <v>1413</v>
      </c>
      <c r="AC1590" s="20" t="s">
        <v>167</v>
      </c>
      <c r="AD1590" s="20" t="s">
        <v>56</v>
      </c>
      <c r="AE1590" s="20" t="s">
        <v>2574</v>
      </c>
      <c r="AF1590" t="e">
        <f>VLOOKUP(L1590,Contactos!B:B,1,0)</f>
        <v>#N/A</v>
      </c>
    </row>
    <row r="1591" spans="1:32" ht="51" x14ac:dyDescent="0.2">
      <c r="A1591" s="4">
        <f t="shared" si="73"/>
        <v>1589</v>
      </c>
      <c r="B1591" s="4" t="str">
        <f t="shared" si="74"/>
        <v>B010-00018900</v>
      </c>
      <c r="C1591" s="4" t="str">
        <f>IFERROR(VLOOKUP(F1591,Tablas!$A$1:$B$3,2,0),"")</f>
        <v>Boleta</v>
      </c>
      <c r="D1591" s="4" t="str">
        <f t="shared" si="75"/>
        <v>Ripley - CONTADO / CASH - PE 2438 RIPLEY Basado en Entregas 09-0007-00000460</v>
      </c>
      <c r="E1591" s="19">
        <v>45432</v>
      </c>
      <c r="F1591" s="20" t="s">
        <v>842</v>
      </c>
      <c r="G1591" s="20" t="s">
        <v>6070</v>
      </c>
      <c r="H1591" s="20" t="s">
        <v>44</v>
      </c>
      <c r="I1591" s="20" t="s">
        <v>45</v>
      </c>
      <c r="J1591" s="20" t="s">
        <v>6071</v>
      </c>
      <c r="K1591" s="20" t="s">
        <v>6072</v>
      </c>
      <c r="L1591" s="20" t="s">
        <v>6073</v>
      </c>
      <c r="M1591" s="20"/>
      <c r="N1591" s="21">
        <v>141.81</v>
      </c>
      <c r="O1591" s="21">
        <v>0</v>
      </c>
      <c r="P1591" s="20"/>
      <c r="Q1591" s="19">
        <v>45432</v>
      </c>
      <c r="R1591" s="20"/>
      <c r="S1591" s="19">
        <v>45432</v>
      </c>
      <c r="T1591" s="20" t="s">
        <v>49</v>
      </c>
      <c r="U1591" s="20">
        <v>967188</v>
      </c>
      <c r="V1591" s="20">
        <v>240001378</v>
      </c>
      <c r="W1591" s="20" t="s">
        <v>847</v>
      </c>
      <c r="X1591" s="20" t="s">
        <v>305</v>
      </c>
      <c r="Y1591" s="20" t="s">
        <v>52</v>
      </c>
      <c r="Z1591" s="20" t="s">
        <v>6074</v>
      </c>
      <c r="AA1591" s="20" t="s">
        <v>6075</v>
      </c>
      <c r="AB1591" s="20" t="s">
        <v>1413</v>
      </c>
      <c r="AC1591" s="20" t="s">
        <v>167</v>
      </c>
      <c r="AD1591" s="20" t="s">
        <v>56</v>
      </c>
      <c r="AE1591" s="20" t="s">
        <v>2574</v>
      </c>
      <c r="AF1591" t="e">
        <f>VLOOKUP(L1591,Contactos!B:B,1,0)</f>
        <v>#N/A</v>
      </c>
    </row>
    <row r="1592" spans="1:32" ht="63.75" x14ac:dyDescent="0.2">
      <c r="A1592" s="4">
        <f t="shared" si="73"/>
        <v>1590</v>
      </c>
      <c r="B1592" s="4" t="str">
        <f t="shared" si="74"/>
        <v>B010-00019621</v>
      </c>
      <c r="C1592" s="4" t="str">
        <f>IFERROR(VLOOKUP(F1592,Tablas!$A$1:$B$3,2,0),"")</f>
        <v>Boleta</v>
      </c>
      <c r="D1592" s="4" t="str">
        <f t="shared" si="75"/>
        <v>Ripley - CONTADO / CASH - PE 3625 RIPLEY n.º 6744705401-A Basado en Entregas</v>
      </c>
      <c r="E1592" s="19">
        <v>45495</v>
      </c>
      <c r="F1592" s="20" t="s">
        <v>842</v>
      </c>
      <c r="G1592" s="20" t="s">
        <v>6076</v>
      </c>
      <c r="H1592" s="20" t="s">
        <v>44</v>
      </c>
      <c r="I1592" s="20" t="s">
        <v>45</v>
      </c>
      <c r="J1592" s="20" t="s">
        <v>6077</v>
      </c>
      <c r="K1592" s="20" t="s">
        <v>6078</v>
      </c>
      <c r="L1592" s="20" t="s">
        <v>6079</v>
      </c>
      <c r="M1592" s="20"/>
      <c r="N1592" s="21">
        <v>142.5</v>
      </c>
      <c r="O1592" s="21">
        <v>0</v>
      </c>
      <c r="P1592" s="20"/>
      <c r="Q1592" s="19">
        <v>45495</v>
      </c>
      <c r="R1592" s="20"/>
      <c r="S1592" s="19">
        <v>45495</v>
      </c>
      <c r="T1592" s="20" t="s">
        <v>49</v>
      </c>
      <c r="U1592" s="20">
        <v>996869</v>
      </c>
      <c r="V1592" s="20">
        <v>240002156</v>
      </c>
      <c r="W1592" s="20" t="s">
        <v>847</v>
      </c>
      <c r="X1592" s="20" t="s">
        <v>305</v>
      </c>
      <c r="Y1592" s="20" t="s">
        <v>52</v>
      </c>
      <c r="Z1592" s="20" t="s">
        <v>6080</v>
      </c>
      <c r="AA1592" s="20" t="s">
        <v>372</v>
      </c>
      <c r="AB1592" s="20" t="s">
        <v>54</v>
      </c>
      <c r="AC1592" s="20" t="s">
        <v>167</v>
      </c>
      <c r="AD1592" s="20" t="s">
        <v>56</v>
      </c>
      <c r="AE1592" s="20" t="s">
        <v>2574</v>
      </c>
      <c r="AF1592" t="e">
        <f>VLOOKUP(L1592,Contactos!B:B,1,0)</f>
        <v>#N/A</v>
      </c>
    </row>
    <row r="1593" spans="1:32" ht="63.75" x14ac:dyDescent="0.2">
      <c r="A1593" s="4">
        <f t="shared" si="73"/>
        <v>1591</v>
      </c>
      <c r="B1593" s="4" t="str">
        <f t="shared" si="74"/>
        <v>B010-00016764</v>
      </c>
      <c r="C1593" s="4" t="str">
        <f>IFERROR(VLOOKUP(F1593,Tablas!$A$1:$B$3,2,0),"")</f>
        <v>Boleta</v>
      </c>
      <c r="D1593" s="4" t="str">
        <f t="shared" si="75"/>
        <v>Falabella - CONTADO / CASH - PE 4833 FALABELLA Basado en Entregas 09-0010-00057</v>
      </c>
      <c r="E1593" s="19">
        <v>45250</v>
      </c>
      <c r="F1593" s="20" t="s">
        <v>842</v>
      </c>
      <c r="G1593" s="20" t="s">
        <v>6081</v>
      </c>
      <c r="H1593" s="20" t="s">
        <v>44</v>
      </c>
      <c r="I1593" s="20" t="s">
        <v>45</v>
      </c>
      <c r="J1593" s="20" t="s">
        <v>4486</v>
      </c>
      <c r="K1593" s="20" t="s">
        <v>4487</v>
      </c>
      <c r="L1593" s="20" t="s">
        <v>4488</v>
      </c>
      <c r="M1593" s="20"/>
      <c r="N1593" s="21">
        <v>142.9</v>
      </c>
      <c r="O1593" s="21">
        <v>0</v>
      </c>
      <c r="P1593" s="20"/>
      <c r="Q1593" s="19">
        <v>45250</v>
      </c>
      <c r="R1593" s="20"/>
      <c r="S1593" s="19">
        <v>45250</v>
      </c>
      <c r="T1593" s="20" t="s">
        <v>49</v>
      </c>
      <c r="U1593" s="20">
        <v>876583</v>
      </c>
      <c r="V1593" s="20">
        <v>230003078</v>
      </c>
      <c r="W1593" s="20" t="s">
        <v>847</v>
      </c>
      <c r="X1593" s="20" t="s">
        <v>274</v>
      </c>
      <c r="Y1593" s="20" t="s">
        <v>52</v>
      </c>
      <c r="Z1593" s="20" t="s">
        <v>6082</v>
      </c>
      <c r="AA1593" s="20" t="s">
        <v>4490</v>
      </c>
      <c r="AB1593" s="20" t="s">
        <v>756</v>
      </c>
      <c r="AC1593" s="20" t="s">
        <v>167</v>
      </c>
      <c r="AD1593" s="20" t="s">
        <v>56</v>
      </c>
      <c r="AE1593" s="20" t="s">
        <v>1838</v>
      </c>
      <c r="AF1593" t="e">
        <f>VLOOKUP(L1593,Contactos!B:B,1,0)</f>
        <v>#N/A</v>
      </c>
    </row>
    <row r="1594" spans="1:32" ht="63.75" x14ac:dyDescent="0.2">
      <c r="A1594" s="4">
        <f t="shared" si="73"/>
        <v>1592</v>
      </c>
      <c r="B1594" s="4" t="str">
        <f t="shared" si="74"/>
        <v>B010-00018184</v>
      </c>
      <c r="C1594" s="4" t="str">
        <f>IFERROR(VLOOKUP(F1594,Tablas!$A$1:$B$3,2,0),"")</f>
        <v>Boleta</v>
      </c>
      <c r="D1594" s="4" t="str">
        <f t="shared" si="75"/>
        <v>Ecom - CONTADO / CASH - PE 1193 TEL: 987449247 Basado en Entregas 09-0010-</v>
      </c>
      <c r="E1594" s="19">
        <v>45364</v>
      </c>
      <c r="F1594" s="20" t="s">
        <v>842</v>
      </c>
      <c r="G1594" s="20" t="s">
        <v>6083</v>
      </c>
      <c r="H1594" s="20" t="s">
        <v>44</v>
      </c>
      <c r="I1594" s="20" t="s">
        <v>45</v>
      </c>
      <c r="J1594" s="20" t="s">
        <v>6084</v>
      </c>
      <c r="K1594" s="20" t="s">
        <v>6085</v>
      </c>
      <c r="L1594" s="20" t="s">
        <v>6086</v>
      </c>
      <c r="M1594" s="20"/>
      <c r="N1594" s="21">
        <v>143.11000000000001</v>
      </c>
      <c r="O1594" s="21">
        <v>0</v>
      </c>
      <c r="P1594" s="20"/>
      <c r="Q1594" s="19">
        <v>45364</v>
      </c>
      <c r="R1594" s="20"/>
      <c r="S1594" s="19">
        <v>45364</v>
      </c>
      <c r="T1594" s="20" t="s">
        <v>49</v>
      </c>
      <c r="U1594" s="20">
        <v>932647</v>
      </c>
      <c r="V1594" s="20">
        <v>240000659</v>
      </c>
      <c r="W1594" s="20" t="s">
        <v>847</v>
      </c>
      <c r="X1594" s="20" t="s">
        <v>305</v>
      </c>
      <c r="Y1594" s="20" t="s">
        <v>52</v>
      </c>
      <c r="Z1594" s="20" t="s">
        <v>6087</v>
      </c>
      <c r="AA1594" s="20" t="s">
        <v>6088</v>
      </c>
      <c r="AB1594" s="20" t="s">
        <v>963</v>
      </c>
      <c r="AC1594" s="20" t="s">
        <v>689</v>
      </c>
      <c r="AD1594" s="20" t="s">
        <v>56</v>
      </c>
      <c r="AE1594" s="20" t="s">
        <v>864</v>
      </c>
      <c r="AF1594" t="e">
        <f>VLOOKUP(L1594,Contactos!B:B,1,0)</f>
        <v>#N/A</v>
      </c>
    </row>
    <row r="1595" spans="1:32" ht="63.75" x14ac:dyDescent="0.2">
      <c r="A1595" s="4">
        <f t="shared" si="73"/>
        <v>1593</v>
      </c>
      <c r="B1595" s="4" t="str">
        <f t="shared" si="74"/>
        <v>B010-00018187</v>
      </c>
      <c r="C1595" s="4" t="str">
        <f>IFERROR(VLOOKUP(F1595,Tablas!$A$1:$B$3,2,0),"")</f>
        <v>Boleta</v>
      </c>
      <c r="D1595" s="4" t="str">
        <f t="shared" si="75"/>
        <v>Ecom - CONTADO / CASH - PE 1196 TEL: 990372210 Basado en Pedidos de client</v>
      </c>
      <c r="E1595" s="19">
        <v>45365</v>
      </c>
      <c r="F1595" s="20" t="s">
        <v>842</v>
      </c>
      <c r="G1595" s="20" t="s">
        <v>6089</v>
      </c>
      <c r="H1595" s="20" t="s">
        <v>44</v>
      </c>
      <c r="I1595" s="20" t="s">
        <v>45</v>
      </c>
      <c r="J1595" s="20" t="s">
        <v>6090</v>
      </c>
      <c r="K1595" s="20" t="s">
        <v>6091</v>
      </c>
      <c r="L1595" s="20" t="s">
        <v>6092</v>
      </c>
      <c r="M1595" s="20"/>
      <c r="N1595" s="21">
        <v>143.11000000000001</v>
      </c>
      <c r="O1595" s="21">
        <v>0</v>
      </c>
      <c r="P1595" s="20"/>
      <c r="Q1595" s="19">
        <v>45365</v>
      </c>
      <c r="R1595" s="20"/>
      <c r="S1595" s="19">
        <v>45365</v>
      </c>
      <c r="T1595" s="20" t="s">
        <v>49</v>
      </c>
      <c r="U1595" s="20">
        <v>932923</v>
      </c>
      <c r="V1595" s="20">
        <v>240000662</v>
      </c>
      <c r="W1595" s="20" t="s">
        <v>847</v>
      </c>
      <c r="X1595" s="20" t="s">
        <v>305</v>
      </c>
      <c r="Y1595" s="20" t="s">
        <v>52</v>
      </c>
      <c r="Z1595" s="20" t="s">
        <v>6093</v>
      </c>
      <c r="AA1595" s="20" t="s">
        <v>6094</v>
      </c>
      <c r="AB1595" s="20" t="s">
        <v>963</v>
      </c>
      <c r="AC1595" s="20" t="s">
        <v>689</v>
      </c>
      <c r="AD1595" s="20" t="s">
        <v>56</v>
      </c>
      <c r="AE1595" s="20" t="s">
        <v>864</v>
      </c>
      <c r="AF1595" t="e">
        <f>VLOOKUP(L1595,Contactos!B:B,1,0)</f>
        <v>#N/A</v>
      </c>
    </row>
    <row r="1596" spans="1:32" ht="63.75" x14ac:dyDescent="0.2">
      <c r="A1596" s="4">
        <f t="shared" si="73"/>
        <v>1594</v>
      </c>
      <c r="B1596" s="4" t="str">
        <f t="shared" si="74"/>
        <v>B010-00019897</v>
      </c>
      <c r="C1596" s="4" t="str">
        <f>IFERROR(VLOOKUP(F1596,Tablas!$A$1:$B$3,2,0),"")</f>
        <v>Boleta</v>
      </c>
      <c r="D1596" s="4" t="str">
        <f t="shared" si="75"/>
        <v>Falabella - CONTADO / CASH - PE 3954 FALABELLA No 2545096413 Basado en Entregas</v>
      </c>
      <c r="E1596" s="19">
        <v>45511</v>
      </c>
      <c r="F1596" s="20" t="s">
        <v>842</v>
      </c>
      <c r="G1596" s="20" t="s">
        <v>6095</v>
      </c>
      <c r="H1596" s="20" t="s">
        <v>44</v>
      </c>
      <c r="I1596" s="20" t="s">
        <v>45</v>
      </c>
      <c r="J1596" s="20" t="s">
        <v>6096</v>
      </c>
      <c r="K1596" s="20" t="s">
        <v>6097</v>
      </c>
      <c r="L1596" s="20" t="s">
        <v>6098</v>
      </c>
      <c r="M1596" s="20"/>
      <c r="N1596" s="21">
        <v>143.11000000000001</v>
      </c>
      <c r="O1596" s="21">
        <v>0</v>
      </c>
      <c r="P1596" s="20"/>
      <c r="Q1596" s="19">
        <v>45511</v>
      </c>
      <c r="R1596" s="20"/>
      <c r="S1596" s="19">
        <v>45511</v>
      </c>
      <c r="T1596" s="20" t="s">
        <v>49</v>
      </c>
      <c r="U1596" s="20">
        <v>1004627</v>
      </c>
      <c r="V1596" s="20">
        <v>240002433</v>
      </c>
      <c r="W1596" s="20" t="s">
        <v>847</v>
      </c>
      <c r="X1596" s="20" t="s">
        <v>305</v>
      </c>
      <c r="Y1596" s="20" t="s">
        <v>52</v>
      </c>
      <c r="Z1596" s="20" t="s">
        <v>6099</v>
      </c>
      <c r="AA1596" s="20" t="s">
        <v>372</v>
      </c>
      <c r="AB1596" s="20" t="s">
        <v>54</v>
      </c>
      <c r="AC1596" s="20" t="s">
        <v>167</v>
      </c>
      <c r="AD1596" s="20" t="s">
        <v>56</v>
      </c>
      <c r="AE1596" s="20" t="s">
        <v>1838</v>
      </c>
      <c r="AF1596" t="e">
        <f>VLOOKUP(L1596,Contactos!B:B,1,0)</f>
        <v>#N/A</v>
      </c>
    </row>
    <row r="1597" spans="1:32" ht="63.75" x14ac:dyDescent="0.2">
      <c r="A1597" s="4">
        <f t="shared" si="73"/>
        <v>1595</v>
      </c>
      <c r="B1597" s="4" t="str">
        <f t="shared" si="74"/>
        <v>B010-00019692</v>
      </c>
      <c r="C1597" s="4" t="str">
        <f>IFERROR(VLOOKUP(F1597,Tablas!$A$1:$B$3,2,0),"")</f>
        <v>Boleta</v>
      </c>
      <c r="D1597" s="4" t="str">
        <f t="shared" si="75"/>
        <v>Falabella - CONTADO / CASH - PE 3769 FALABELLA No 2536234674 Basado en Entregas</v>
      </c>
      <c r="E1597" s="19">
        <v>45503</v>
      </c>
      <c r="F1597" s="20" t="s">
        <v>842</v>
      </c>
      <c r="G1597" s="20" t="s">
        <v>6100</v>
      </c>
      <c r="H1597" s="20" t="s">
        <v>44</v>
      </c>
      <c r="I1597" s="20" t="s">
        <v>45</v>
      </c>
      <c r="J1597" s="20" t="s">
        <v>6101</v>
      </c>
      <c r="K1597" s="20" t="s">
        <v>6102</v>
      </c>
      <c r="L1597" s="20" t="s">
        <v>6103</v>
      </c>
      <c r="M1597" s="20"/>
      <c r="N1597" s="21">
        <v>143.11000000000001</v>
      </c>
      <c r="O1597" s="21">
        <v>0</v>
      </c>
      <c r="P1597" s="20"/>
      <c r="Q1597" s="19">
        <v>45503</v>
      </c>
      <c r="R1597" s="20"/>
      <c r="S1597" s="19">
        <v>45503</v>
      </c>
      <c r="T1597" s="20" t="s">
        <v>49</v>
      </c>
      <c r="U1597" s="20">
        <v>999782</v>
      </c>
      <c r="V1597" s="20">
        <v>240002227</v>
      </c>
      <c r="W1597" s="20" t="s">
        <v>847</v>
      </c>
      <c r="X1597" s="20" t="s">
        <v>305</v>
      </c>
      <c r="Y1597" s="20" t="s">
        <v>52</v>
      </c>
      <c r="Z1597" s="20" t="s">
        <v>6104</v>
      </c>
      <c r="AA1597" s="20" t="s">
        <v>372</v>
      </c>
      <c r="AB1597" s="20" t="s">
        <v>54</v>
      </c>
      <c r="AC1597" s="20" t="s">
        <v>167</v>
      </c>
      <c r="AD1597" s="20" t="s">
        <v>56</v>
      </c>
      <c r="AE1597" s="20" t="s">
        <v>1838</v>
      </c>
      <c r="AF1597" t="e">
        <f>VLOOKUP(L1597,Contactos!B:B,1,0)</f>
        <v>#N/A</v>
      </c>
    </row>
    <row r="1598" spans="1:32" ht="63.75" x14ac:dyDescent="0.2">
      <c r="A1598" s="4">
        <f t="shared" si="73"/>
        <v>1596</v>
      </c>
      <c r="B1598" s="4" t="str">
        <f t="shared" si="74"/>
        <v>B010-00019962</v>
      </c>
      <c r="C1598" s="4" t="str">
        <f>IFERROR(VLOOKUP(F1598,Tablas!$A$1:$B$3,2,0),"")</f>
        <v>Boleta</v>
      </c>
      <c r="D1598" s="4" t="str">
        <f t="shared" si="75"/>
        <v>Ripley - CONTADO / CASH - PE 4058 RIPLEY  n.º 6769985601-A Basado en Entrega</v>
      </c>
      <c r="E1598" s="19">
        <v>45517</v>
      </c>
      <c r="F1598" s="20" t="s">
        <v>842</v>
      </c>
      <c r="G1598" s="20" t="s">
        <v>6105</v>
      </c>
      <c r="H1598" s="20" t="s">
        <v>44</v>
      </c>
      <c r="I1598" s="20" t="s">
        <v>45</v>
      </c>
      <c r="J1598" s="20" t="s">
        <v>6106</v>
      </c>
      <c r="K1598" s="20" t="s">
        <v>6107</v>
      </c>
      <c r="L1598" s="20" t="s">
        <v>6108</v>
      </c>
      <c r="M1598" s="20"/>
      <c r="N1598" s="21">
        <v>143.65</v>
      </c>
      <c r="O1598" s="21">
        <v>0</v>
      </c>
      <c r="P1598" s="20"/>
      <c r="Q1598" s="19">
        <v>45517</v>
      </c>
      <c r="R1598" s="20"/>
      <c r="S1598" s="19">
        <v>45517</v>
      </c>
      <c r="T1598" s="20" t="s">
        <v>49</v>
      </c>
      <c r="U1598" s="20">
        <v>1007101</v>
      </c>
      <c r="V1598" s="20">
        <v>240002498</v>
      </c>
      <c r="W1598" s="20" t="s">
        <v>847</v>
      </c>
      <c r="X1598" s="20" t="s">
        <v>305</v>
      </c>
      <c r="Y1598" s="20" t="s">
        <v>52</v>
      </c>
      <c r="Z1598" s="20" t="s">
        <v>6109</v>
      </c>
      <c r="AA1598" s="20" t="s">
        <v>372</v>
      </c>
      <c r="AB1598" s="20" t="s">
        <v>54</v>
      </c>
      <c r="AC1598" s="20" t="s">
        <v>167</v>
      </c>
      <c r="AD1598" s="20" t="s">
        <v>56</v>
      </c>
      <c r="AE1598" s="20" t="s">
        <v>2574</v>
      </c>
      <c r="AF1598" t="e">
        <f>VLOOKUP(L1598,Contactos!B:B,1,0)</f>
        <v>#N/A</v>
      </c>
    </row>
    <row r="1599" spans="1:32" ht="25.5" x14ac:dyDescent="0.2">
      <c r="A1599" s="4">
        <f t="shared" si="73"/>
        <v>1597</v>
      </c>
      <c r="B1599" s="4" t="str">
        <f t="shared" si="74"/>
        <v>F010-00024285</v>
      </c>
      <c r="C1599" s="4" t="str">
        <f>IFERROR(VLOOKUP(F1599,Tablas!$A$1:$B$3,2,0),"")</f>
        <v>Factura</v>
      </c>
      <c r="D1599" s="4" t="str">
        <f t="shared" si="75"/>
        <v xml:space="preserve"> - CONTADO / CASH - INTERES L 202400352</v>
      </c>
      <c r="E1599" s="19">
        <v>45378</v>
      </c>
      <c r="F1599" s="20" t="s">
        <v>1001</v>
      </c>
      <c r="G1599" s="20" t="s">
        <v>6110</v>
      </c>
      <c r="H1599" s="20" t="s">
        <v>44</v>
      </c>
      <c r="I1599" s="20" t="s">
        <v>45</v>
      </c>
      <c r="J1599" s="20" t="s">
        <v>5313</v>
      </c>
      <c r="K1599" s="20" t="s">
        <v>5314</v>
      </c>
      <c r="L1599" s="20" t="s">
        <v>5315</v>
      </c>
      <c r="M1599" s="20" t="s">
        <v>125</v>
      </c>
      <c r="N1599" s="21">
        <v>144.56</v>
      </c>
      <c r="O1599" s="21">
        <v>0</v>
      </c>
      <c r="P1599" s="20"/>
      <c r="Q1599" s="19">
        <v>45378</v>
      </c>
      <c r="R1599" s="20"/>
      <c r="S1599" s="19">
        <v>45378</v>
      </c>
      <c r="T1599" s="20" t="s">
        <v>49</v>
      </c>
      <c r="U1599" s="20">
        <v>938843</v>
      </c>
      <c r="V1599" s="20">
        <v>240000854</v>
      </c>
      <c r="W1599" s="20" t="s">
        <v>847</v>
      </c>
      <c r="X1599" s="20" t="s">
        <v>1296</v>
      </c>
      <c r="Y1599" s="20" t="s">
        <v>128</v>
      </c>
      <c r="Z1599" s="20" t="s">
        <v>6111</v>
      </c>
      <c r="AA1599" s="20" t="s">
        <v>5317</v>
      </c>
      <c r="AB1599" s="20" t="s">
        <v>2942</v>
      </c>
      <c r="AC1599" s="20" t="s">
        <v>2943</v>
      </c>
      <c r="AD1599" s="20" t="s">
        <v>56</v>
      </c>
      <c r="AE1599" s="20"/>
      <c r="AF1599" t="str">
        <f>VLOOKUP(L1599,Contactos!B:B,1,0)</f>
        <v>FARMACIA VETERINARIA EL ESTABLO S.A.C.</v>
      </c>
    </row>
    <row r="1600" spans="1:32" ht="25.5" x14ac:dyDescent="0.2">
      <c r="A1600" s="4">
        <f t="shared" si="73"/>
        <v>1598</v>
      </c>
      <c r="B1600" s="4" t="str">
        <f t="shared" si="74"/>
        <v>F010-00024396</v>
      </c>
      <c r="C1600" s="4" t="str">
        <f>IFERROR(VLOOKUP(F1600,Tablas!$A$1:$B$3,2,0),"")</f>
        <v>Factura</v>
      </c>
      <c r="D1600" s="4" t="str">
        <f t="shared" si="75"/>
        <v xml:space="preserve"> - CONTADO / CASH - INTERES L 202400354</v>
      </c>
      <c r="E1600" s="19">
        <v>45392</v>
      </c>
      <c r="F1600" s="20" t="s">
        <v>1001</v>
      </c>
      <c r="G1600" s="20" t="s">
        <v>6112</v>
      </c>
      <c r="H1600" s="20" t="s">
        <v>44</v>
      </c>
      <c r="I1600" s="20" t="s">
        <v>45</v>
      </c>
      <c r="J1600" s="20" t="s">
        <v>5313</v>
      </c>
      <c r="K1600" s="20" t="s">
        <v>5314</v>
      </c>
      <c r="L1600" s="20" t="s">
        <v>5315</v>
      </c>
      <c r="M1600" s="20" t="s">
        <v>125</v>
      </c>
      <c r="N1600" s="21">
        <v>144.56</v>
      </c>
      <c r="O1600" s="21">
        <v>0</v>
      </c>
      <c r="P1600" s="20"/>
      <c r="Q1600" s="19">
        <v>45392</v>
      </c>
      <c r="R1600" s="20"/>
      <c r="S1600" s="19">
        <v>45392</v>
      </c>
      <c r="T1600" s="20" t="s">
        <v>49</v>
      </c>
      <c r="U1600" s="20">
        <v>944426</v>
      </c>
      <c r="V1600" s="20">
        <v>240000971</v>
      </c>
      <c r="W1600" s="20" t="s">
        <v>847</v>
      </c>
      <c r="X1600" s="20" t="s">
        <v>1296</v>
      </c>
      <c r="Y1600" s="20" t="s">
        <v>128</v>
      </c>
      <c r="Z1600" s="20" t="s">
        <v>6113</v>
      </c>
      <c r="AA1600" s="20" t="s">
        <v>5317</v>
      </c>
      <c r="AB1600" s="20" t="s">
        <v>2942</v>
      </c>
      <c r="AC1600" s="20" t="s">
        <v>2943</v>
      </c>
      <c r="AD1600" s="20" t="s">
        <v>56</v>
      </c>
      <c r="AE1600" s="20"/>
      <c r="AF1600" t="str">
        <f>VLOOKUP(L1600,Contactos!B:B,1,0)</f>
        <v>FARMACIA VETERINARIA EL ESTABLO S.A.C.</v>
      </c>
    </row>
    <row r="1601" spans="1:32" ht="51" x14ac:dyDescent="0.2">
      <c r="A1601" s="4">
        <f t="shared" si="73"/>
        <v>1599</v>
      </c>
      <c r="B1601" s="4" t="str">
        <f t="shared" si="74"/>
        <v>B010-00018541</v>
      </c>
      <c r="C1601" s="4" t="str">
        <f>IFERROR(VLOOKUP(F1601,Tablas!$A$1:$B$3,2,0),"")</f>
        <v>Boleta</v>
      </c>
      <c r="D1601" s="4" t="str">
        <f t="shared" si="75"/>
        <v>Ripley - CONTADO / CASH - PE 1772 RIPLEY Basado en Entregas 09-0010-00059854</v>
      </c>
      <c r="E1601" s="19">
        <v>45400</v>
      </c>
      <c r="F1601" s="20" t="s">
        <v>842</v>
      </c>
      <c r="G1601" s="20" t="s">
        <v>6114</v>
      </c>
      <c r="H1601" s="20" t="s">
        <v>44</v>
      </c>
      <c r="I1601" s="20" t="s">
        <v>45</v>
      </c>
      <c r="J1601" s="20" t="s">
        <v>6115</v>
      </c>
      <c r="K1601" s="20" t="s">
        <v>6116</v>
      </c>
      <c r="L1601" s="20" t="s">
        <v>6117</v>
      </c>
      <c r="M1601" s="20"/>
      <c r="N1601" s="21">
        <v>145.66</v>
      </c>
      <c r="O1601" s="21">
        <v>0</v>
      </c>
      <c r="P1601" s="20"/>
      <c r="Q1601" s="19">
        <v>45400</v>
      </c>
      <c r="R1601" s="20"/>
      <c r="S1601" s="19">
        <v>45400</v>
      </c>
      <c r="T1601" s="20" t="s">
        <v>49</v>
      </c>
      <c r="U1601" s="20">
        <v>947955</v>
      </c>
      <c r="V1601" s="20">
        <v>240001017</v>
      </c>
      <c r="W1601" s="20" t="s">
        <v>847</v>
      </c>
      <c r="X1601" s="20" t="s">
        <v>274</v>
      </c>
      <c r="Y1601" s="20" t="s">
        <v>52</v>
      </c>
      <c r="Z1601" s="20" t="s">
        <v>6118</v>
      </c>
      <c r="AA1601" s="20" t="s">
        <v>6119</v>
      </c>
      <c r="AB1601" s="20" t="s">
        <v>309</v>
      </c>
      <c r="AC1601" s="20" t="s">
        <v>309</v>
      </c>
      <c r="AD1601" s="20" t="s">
        <v>56</v>
      </c>
      <c r="AE1601" s="20" t="s">
        <v>2574</v>
      </c>
      <c r="AF1601" t="e">
        <f>VLOOKUP(L1601,Contactos!B:B,1,0)</f>
        <v>#N/A</v>
      </c>
    </row>
    <row r="1602" spans="1:32" ht="63.75" x14ac:dyDescent="0.2">
      <c r="A1602" s="4">
        <f t="shared" si="73"/>
        <v>1600</v>
      </c>
      <c r="B1602" s="4" t="str">
        <f t="shared" si="74"/>
        <v>B010-00020256</v>
      </c>
      <c r="C1602" s="4" t="str">
        <f>IFERROR(VLOOKUP(F1602,Tablas!$A$1:$B$3,2,0),"")</f>
        <v>Boleta</v>
      </c>
      <c r="D1602" s="4" t="str">
        <f t="shared" si="75"/>
        <v>Ripley - CONTADO / CASH - PE 4559 RIPLEY n.º 6791586901-A Basado en Entregas</v>
      </c>
      <c r="E1602" s="19">
        <v>45538</v>
      </c>
      <c r="F1602" s="20" t="s">
        <v>842</v>
      </c>
      <c r="G1602" s="20" t="s">
        <v>6120</v>
      </c>
      <c r="H1602" s="20" t="s">
        <v>44</v>
      </c>
      <c r="I1602" s="20" t="s">
        <v>45</v>
      </c>
      <c r="J1602" s="20" t="s">
        <v>6121</v>
      </c>
      <c r="K1602" s="20" t="s">
        <v>6122</v>
      </c>
      <c r="L1602" s="20" t="s">
        <v>6123</v>
      </c>
      <c r="M1602" s="20"/>
      <c r="N1602" s="21">
        <v>145.80000000000001</v>
      </c>
      <c r="O1602" s="21">
        <v>0</v>
      </c>
      <c r="P1602" s="20"/>
      <c r="Q1602" s="19">
        <v>45538</v>
      </c>
      <c r="R1602" s="20"/>
      <c r="S1602" s="19">
        <v>45538</v>
      </c>
      <c r="T1602" s="20" t="s">
        <v>49</v>
      </c>
      <c r="U1602" s="20">
        <v>1017888</v>
      </c>
      <c r="V1602" s="20">
        <v>240002793</v>
      </c>
      <c r="W1602" s="20" t="s">
        <v>847</v>
      </c>
      <c r="X1602" s="20" t="s">
        <v>305</v>
      </c>
      <c r="Y1602" s="20" t="s">
        <v>52</v>
      </c>
      <c r="Z1602" s="20" t="s">
        <v>6124</v>
      </c>
      <c r="AA1602" s="20" t="s">
        <v>372</v>
      </c>
      <c r="AB1602" s="20" t="s">
        <v>54</v>
      </c>
      <c r="AC1602" s="20" t="s">
        <v>167</v>
      </c>
      <c r="AD1602" s="20" t="s">
        <v>56</v>
      </c>
      <c r="AE1602" s="20" t="s">
        <v>2574</v>
      </c>
      <c r="AF1602" t="e">
        <f>VLOOKUP(L1602,Contactos!B:B,1,0)</f>
        <v>#N/A</v>
      </c>
    </row>
    <row r="1603" spans="1:32" ht="63.75" x14ac:dyDescent="0.2">
      <c r="A1603" s="4">
        <f t="shared" si="73"/>
        <v>1601</v>
      </c>
      <c r="B1603" s="4" t="str">
        <f t="shared" si="74"/>
        <v>B010-00020208</v>
      </c>
      <c r="C1603" s="4" t="str">
        <f>IFERROR(VLOOKUP(F1603,Tablas!$A$1:$B$3,2,0),"")</f>
        <v>Boleta</v>
      </c>
      <c r="D1603" s="4" t="str">
        <f t="shared" si="75"/>
        <v>Ripley - CONTADO / CASH - PE 4466 RIPLEY  n.º 6786491701-A Basado en Entrega</v>
      </c>
      <c r="E1603" s="19">
        <v>45531</v>
      </c>
      <c r="F1603" s="20" t="s">
        <v>842</v>
      </c>
      <c r="G1603" s="20" t="s">
        <v>6125</v>
      </c>
      <c r="H1603" s="20" t="s">
        <v>44</v>
      </c>
      <c r="I1603" s="20" t="s">
        <v>45</v>
      </c>
      <c r="J1603" s="20" t="s">
        <v>6126</v>
      </c>
      <c r="K1603" s="20" t="s">
        <v>6127</v>
      </c>
      <c r="L1603" s="20" t="s">
        <v>6128</v>
      </c>
      <c r="M1603" s="20"/>
      <c r="N1603" s="21">
        <v>145.80000000000001</v>
      </c>
      <c r="O1603" s="21">
        <v>0</v>
      </c>
      <c r="P1603" s="20"/>
      <c r="Q1603" s="19">
        <v>45531</v>
      </c>
      <c r="R1603" s="20"/>
      <c r="S1603" s="19">
        <v>45531</v>
      </c>
      <c r="T1603" s="20" t="s">
        <v>49</v>
      </c>
      <c r="U1603" s="20">
        <v>1014223</v>
      </c>
      <c r="V1603" s="20">
        <v>240002745</v>
      </c>
      <c r="W1603" s="20" t="s">
        <v>847</v>
      </c>
      <c r="X1603" s="20" t="s">
        <v>305</v>
      </c>
      <c r="Y1603" s="20" t="s">
        <v>52</v>
      </c>
      <c r="Z1603" s="20" t="s">
        <v>6129</v>
      </c>
      <c r="AA1603" s="20" t="s">
        <v>372</v>
      </c>
      <c r="AB1603" s="20" t="s">
        <v>54</v>
      </c>
      <c r="AC1603" s="20" t="s">
        <v>167</v>
      </c>
      <c r="AD1603" s="20" t="s">
        <v>56</v>
      </c>
      <c r="AE1603" s="20" t="s">
        <v>2574</v>
      </c>
      <c r="AF1603" t="e">
        <f>VLOOKUP(L1603,Contactos!B:B,1,0)</f>
        <v>#N/A</v>
      </c>
    </row>
    <row r="1604" spans="1:32" ht="63.75" x14ac:dyDescent="0.2">
      <c r="A1604" s="4">
        <f t="shared" ref="A1604:A1667" si="76">ROW()-2</f>
        <v>1602</v>
      </c>
      <c r="B1604" s="4" t="str">
        <f t="shared" ref="B1604:B1667" si="77">MID(G1604,4,20)</f>
        <v>B010-00020004</v>
      </c>
      <c r="C1604" s="4" t="str">
        <f>IFERROR(VLOOKUP(F1604,Tablas!$A$1:$B$3,2,0),"")</f>
        <v>Boleta</v>
      </c>
      <c r="D1604" s="4" t="str">
        <f t="shared" ref="D1604:D1667" si="78">CONCATENATE(AE1604," - ",T1604," - ",Z1604)</f>
        <v>Ripley - CONTADO / CASH - PE 4143 RIPLEY n.º 6773232901-A Basado en Entregas</v>
      </c>
      <c r="E1604" s="19">
        <v>45519</v>
      </c>
      <c r="F1604" s="20" t="s">
        <v>842</v>
      </c>
      <c r="G1604" s="20" t="s">
        <v>6130</v>
      </c>
      <c r="H1604" s="20" t="s">
        <v>44</v>
      </c>
      <c r="I1604" s="20" t="s">
        <v>45</v>
      </c>
      <c r="J1604" s="20" t="s">
        <v>6131</v>
      </c>
      <c r="K1604" s="20" t="s">
        <v>6132</v>
      </c>
      <c r="L1604" s="20" t="s">
        <v>6133</v>
      </c>
      <c r="M1604" s="20"/>
      <c r="N1604" s="21">
        <v>147.47999999999999</v>
      </c>
      <c r="O1604" s="21">
        <v>0</v>
      </c>
      <c r="P1604" s="20"/>
      <c r="Q1604" s="19">
        <v>45519</v>
      </c>
      <c r="R1604" s="20"/>
      <c r="S1604" s="19">
        <v>45519</v>
      </c>
      <c r="T1604" s="20" t="s">
        <v>49</v>
      </c>
      <c r="U1604" s="20">
        <v>1008364</v>
      </c>
      <c r="V1604" s="20">
        <v>240002540</v>
      </c>
      <c r="W1604" s="20" t="s">
        <v>847</v>
      </c>
      <c r="X1604" s="20" t="s">
        <v>305</v>
      </c>
      <c r="Y1604" s="20" t="s">
        <v>52</v>
      </c>
      <c r="Z1604" s="20" t="s">
        <v>6134</v>
      </c>
      <c r="AA1604" s="20" t="s">
        <v>808</v>
      </c>
      <c r="AB1604" s="20" t="s">
        <v>54</v>
      </c>
      <c r="AC1604" s="20" t="s">
        <v>167</v>
      </c>
      <c r="AD1604" s="20" t="s">
        <v>56</v>
      </c>
      <c r="AE1604" s="20" t="s">
        <v>2574</v>
      </c>
      <c r="AF1604" t="e">
        <f>VLOOKUP(L1604,Contactos!B:B,1,0)</f>
        <v>#N/A</v>
      </c>
    </row>
    <row r="1605" spans="1:32" ht="63.75" x14ac:dyDescent="0.2">
      <c r="A1605" s="4">
        <f t="shared" si="76"/>
        <v>1603</v>
      </c>
      <c r="B1605" s="4" t="str">
        <f t="shared" si="77"/>
        <v>B010-00019558</v>
      </c>
      <c r="C1605" s="4" t="str">
        <f>IFERROR(VLOOKUP(F1605,Tablas!$A$1:$B$3,2,0),"")</f>
        <v>Boleta</v>
      </c>
      <c r="D1605" s="4" t="str">
        <f t="shared" si="78"/>
        <v>Ripley - CONTADO / CASH - PE 3514 RIPLEY n.º 6720377601-A Basado en Entregas</v>
      </c>
      <c r="E1605" s="19">
        <v>45490</v>
      </c>
      <c r="F1605" s="20" t="s">
        <v>842</v>
      </c>
      <c r="G1605" s="20" t="s">
        <v>6135</v>
      </c>
      <c r="H1605" s="20" t="s">
        <v>44</v>
      </c>
      <c r="I1605" s="20" t="s">
        <v>45</v>
      </c>
      <c r="J1605" s="20" t="s">
        <v>6136</v>
      </c>
      <c r="K1605" s="20" t="s">
        <v>6137</v>
      </c>
      <c r="L1605" s="20" t="s">
        <v>6138</v>
      </c>
      <c r="M1605" s="20"/>
      <c r="N1605" s="21">
        <v>147.47999999999999</v>
      </c>
      <c r="O1605" s="21">
        <v>0</v>
      </c>
      <c r="P1605" s="20"/>
      <c r="Q1605" s="19">
        <v>45490</v>
      </c>
      <c r="R1605" s="20"/>
      <c r="S1605" s="19">
        <v>45490</v>
      </c>
      <c r="T1605" s="20" t="s">
        <v>49</v>
      </c>
      <c r="U1605" s="20">
        <v>995209</v>
      </c>
      <c r="V1605" s="20">
        <v>240002093</v>
      </c>
      <c r="W1605" s="20" t="s">
        <v>847</v>
      </c>
      <c r="X1605" s="20" t="s">
        <v>305</v>
      </c>
      <c r="Y1605" s="20" t="s">
        <v>52</v>
      </c>
      <c r="Z1605" s="20" t="s">
        <v>6139</v>
      </c>
      <c r="AA1605" s="20" t="s">
        <v>372</v>
      </c>
      <c r="AB1605" s="20" t="s">
        <v>54</v>
      </c>
      <c r="AC1605" s="20" t="s">
        <v>167</v>
      </c>
      <c r="AD1605" s="20" t="s">
        <v>56</v>
      </c>
      <c r="AE1605" s="20" t="s">
        <v>2574</v>
      </c>
      <c r="AF1605" t="e">
        <f>VLOOKUP(L1605,Contactos!B:B,1,0)</f>
        <v>#N/A</v>
      </c>
    </row>
    <row r="1606" spans="1:32" ht="63.75" x14ac:dyDescent="0.2">
      <c r="A1606" s="4">
        <f t="shared" si="76"/>
        <v>1604</v>
      </c>
      <c r="B1606" s="4" t="str">
        <f t="shared" si="77"/>
        <v>B010-00019964</v>
      </c>
      <c r="C1606" s="4" t="str">
        <f>IFERROR(VLOOKUP(F1606,Tablas!$A$1:$B$3,2,0),"")</f>
        <v>Boleta</v>
      </c>
      <c r="D1606" s="4" t="str">
        <f t="shared" si="78"/>
        <v>Ripley - CONTADO / CASH - PE 4059 RIPLEY n.º 6770305601-A Basado en Entregas</v>
      </c>
      <c r="E1606" s="19">
        <v>45517</v>
      </c>
      <c r="F1606" s="20" t="s">
        <v>842</v>
      </c>
      <c r="G1606" s="20" t="s">
        <v>6140</v>
      </c>
      <c r="H1606" s="20" t="s">
        <v>44</v>
      </c>
      <c r="I1606" s="20" t="s">
        <v>45</v>
      </c>
      <c r="J1606" s="20" t="s">
        <v>3079</v>
      </c>
      <c r="K1606" s="20" t="s">
        <v>3080</v>
      </c>
      <c r="L1606" s="20" t="s">
        <v>3081</v>
      </c>
      <c r="M1606" s="20"/>
      <c r="N1606" s="21">
        <v>147.47999999999999</v>
      </c>
      <c r="O1606" s="21">
        <v>0</v>
      </c>
      <c r="P1606" s="20"/>
      <c r="Q1606" s="19">
        <v>45517</v>
      </c>
      <c r="R1606" s="20"/>
      <c r="S1606" s="19">
        <v>45517</v>
      </c>
      <c r="T1606" s="20" t="s">
        <v>49</v>
      </c>
      <c r="U1606" s="20">
        <v>1007107</v>
      </c>
      <c r="V1606" s="20">
        <v>240002500</v>
      </c>
      <c r="W1606" s="20" t="s">
        <v>847</v>
      </c>
      <c r="X1606" s="20" t="s">
        <v>305</v>
      </c>
      <c r="Y1606" s="20" t="s">
        <v>52</v>
      </c>
      <c r="Z1606" s="20" t="s">
        <v>6141</v>
      </c>
      <c r="AA1606" s="20" t="s">
        <v>808</v>
      </c>
      <c r="AB1606" s="20" t="s">
        <v>54</v>
      </c>
      <c r="AC1606" s="20" t="s">
        <v>689</v>
      </c>
      <c r="AD1606" s="20" t="s">
        <v>56</v>
      </c>
      <c r="AE1606" s="20" t="s">
        <v>2574</v>
      </c>
      <c r="AF1606" t="e">
        <f>VLOOKUP(L1606,Contactos!B:B,1,0)</f>
        <v>#N/A</v>
      </c>
    </row>
    <row r="1607" spans="1:32" ht="63.75" x14ac:dyDescent="0.2">
      <c r="A1607" s="4">
        <f t="shared" si="76"/>
        <v>1605</v>
      </c>
      <c r="B1607" s="4" t="str">
        <f t="shared" si="77"/>
        <v>B010-00020536</v>
      </c>
      <c r="C1607" s="4" t="str">
        <f>IFERROR(VLOOKUP(F1607,Tablas!$A$1:$B$3,2,0),"")</f>
        <v>Boleta</v>
      </c>
      <c r="D1607" s="4" t="str">
        <f t="shared" si="78"/>
        <v>Ripley - CONTADO / CASH - PE 5115 RIPLEY n.º 6817425201-A Basado en Entregas</v>
      </c>
      <c r="E1607" s="19">
        <v>45562</v>
      </c>
      <c r="F1607" s="20" t="s">
        <v>842</v>
      </c>
      <c r="G1607" s="20" t="s">
        <v>6142</v>
      </c>
      <c r="H1607" s="20" t="s">
        <v>44</v>
      </c>
      <c r="I1607" s="20" t="s">
        <v>45</v>
      </c>
      <c r="J1607" s="20" t="s">
        <v>5744</v>
      </c>
      <c r="K1607" s="20" t="s">
        <v>5745</v>
      </c>
      <c r="L1607" s="20" t="s">
        <v>5746</v>
      </c>
      <c r="M1607" s="20"/>
      <c r="N1607" s="21">
        <v>147.49</v>
      </c>
      <c r="O1607" s="21">
        <v>0</v>
      </c>
      <c r="P1607" s="20"/>
      <c r="Q1607" s="19">
        <v>45562</v>
      </c>
      <c r="R1607" s="20"/>
      <c r="S1607" s="19">
        <v>45562</v>
      </c>
      <c r="T1607" s="20" t="s">
        <v>49</v>
      </c>
      <c r="U1607" s="20">
        <v>1031543</v>
      </c>
      <c r="V1607" s="20">
        <v>240003073</v>
      </c>
      <c r="W1607" s="20" t="s">
        <v>847</v>
      </c>
      <c r="X1607" s="20" t="s">
        <v>305</v>
      </c>
      <c r="Y1607" s="20" t="s">
        <v>52</v>
      </c>
      <c r="Z1607" s="20" t="s">
        <v>6143</v>
      </c>
      <c r="AA1607" s="20" t="s">
        <v>808</v>
      </c>
      <c r="AB1607" s="20" t="s">
        <v>54</v>
      </c>
      <c r="AC1607" s="20" t="s">
        <v>167</v>
      </c>
      <c r="AD1607" s="20" t="s">
        <v>56</v>
      </c>
      <c r="AE1607" s="20" t="s">
        <v>2574</v>
      </c>
      <c r="AF1607" t="e">
        <f>VLOOKUP(L1607,Contactos!B:B,1,0)</f>
        <v>#N/A</v>
      </c>
    </row>
    <row r="1608" spans="1:32" ht="63.75" x14ac:dyDescent="0.2">
      <c r="A1608" s="4">
        <f t="shared" si="76"/>
        <v>1606</v>
      </c>
      <c r="B1608" s="4" t="str">
        <f t="shared" si="77"/>
        <v>B010-00020392</v>
      </c>
      <c r="C1608" s="4" t="str">
        <f>IFERROR(VLOOKUP(F1608,Tablas!$A$1:$B$3,2,0),"")</f>
        <v>Boleta</v>
      </c>
      <c r="D1608" s="4" t="str">
        <f t="shared" si="78"/>
        <v>Ripley - CONTADO / CASH - PE 4803 RIPLEY n.º 6802684701-A Basado en Entregas</v>
      </c>
      <c r="E1608" s="19">
        <v>45548</v>
      </c>
      <c r="F1608" s="20" t="s">
        <v>842</v>
      </c>
      <c r="G1608" s="20" t="s">
        <v>6144</v>
      </c>
      <c r="H1608" s="20" t="s">
        <v>44</v>
      </c>
      <c r="I1608" s="20" t="s">
        <v>45</v>
      </c>
      <c r="J1608" s="20" t="s">
        <v>5835</v>
      </c>
      <c r="K1608" s="20" t="s">
        <v>5836</v>
      </c>
      <c r="L1608" s="20" t="s">
        <v>5837</v>
      </c>
      <c r="M1608" s="20"/>
      <c r="N1608" s="21">
        <v>147.49</v>
      </c>
      <c r="O1608" s="21">
        <v>0</v>
      </c>
      <c r="P1608" s="20"/>
      <c r="Q1608" s="19">
        <v>45548</v>
      </c>
      <c r="R1608" s="20"/>
      <c r="S1608" s="19">
        <v>45548</v>
      </c>
      <c r="T1608" s="20" t="s">
        <v>49</v>
      </c>
      <c r="U1608" s="20">
        <v>1023627</v>
      </c>
      <c r="V1608" s="20">
        <v>240002929</v>
      </c>
      <c r="W1608" s="20" t="s">
        <v>847</v>
      </c>
      <c r="X1608" s="20" t="s">
        <v>305</v>
      </c>
      <c r="Y1608" s="20" t="s">
        <v>52</v>
      </c>
      <c r="Z1608" s="20" t="s">
        <v>6145</v>
      </c>
      <c r="AA1608" s="20" t="s">
        <v>808</v>
      </c>
      <c r="AB1608" s="20" t="s">
        <v>2501</v>
      </c>
      <c r="AC1608" s="20" t="s">
        <v>167</v>
      </c>
      <c r="AD1608" s="20" t="s">
        <v>56</v>
      </c>
      <c r="AE1608" s="20" t="s">
        <v>2574</v>
      </c>
      <c r="AF1608" t="e">
        <f>VLOOKUP(L1608,Contactos!B:B,1,0)</f>
        <v>#N/A</v>
      </c>
    </row>
    <row r="1609" spans="1:32" ht="25.5" x14ac:dyDescent="0.2">
      <c r="A1609" s="4">
        <f t="shared" si="76"/>
        <v>1607</v>
      </c>
      <c r="B1609" s="4" t="str">
        <f t="shared" si="77"/>
        <v/>
      </c>
      <c r="C1609" s="4" t="str">
        <f>IFERROR(VLOOKUP(F1609,Tablas!$A$1:$B$3,2,0),"")</f>
        <v/>
      </c>
      <c r="D1609" s="4" t="str">
        <f t="shared" si="78"/>
        <v xml:space="preserve"> - CONTADO ADELANTADO / CASH IN ADVANCE - Dif. en cambio</v>
      </c>
      <c r="E1609" s="19">
        <v>44592</v>
      </c>
      <c r="F1609" s="20" t="s">
        <v>27</v>
      </c>
      <c r="G1609" s="20"/>
      <c r="H1609" s="20" t="s">
        <v>80</v>
      </c>
      <c r="I1609" s="20" t="s">
        <v>81</v>
      </c>
      <c r="J1609" s="20" t="s">
        <v>204</v>
      </c>
      <c r="K1609" s="20" t="s">
        <v>204</v>
      </c>
      <c r="L1609" s="20" t="s">
        <v>205</v>
      </c>
      <c r="M1609" s="20"/>
      <c r="N1609" s="21">
        <v>147.52000000000001</v>
      </c>
      <c r="O1609" s="21">
        <v>0</v>
      </c>
      <c r="P1609" s="20"/>
      <c r="Q1609" s="19">
        <v>44592</v>
      </c>
      <c r="R1609" s="20"/>
      <c r="S1609" s="20"/>
      <c r="T1609" s="20" t="s">
        <v>70</v>
      </c>
      <c r="U1609" s="20">
        <v>621918</v>
      </c>
      <c r="V1609" s="20">
        <v>220009678</v>
      </c>
      <c r="W1609" s="20" t="s">
        <v>50</v>
      </c>
      <c r="X1609" s="20" t="s">
        <v>841</v>
      </c>
      <c r="Y1609" s="20" t="s">
        <v>37</v>
      </c>
      <c r="Z1609" s="20" t="s">
        <v>63</v>
      </c>
      <c r="AA1609" s="20" t="s">
        <v>209</v>
      </c>
      <c r="AB1609" s="20"/>
      <c r="AC1609" s="20"/>
      <c r="AD1609" s="20" t="s">
        <v>210</v>
      </c>
      <c r="AE1609" s="20"/>
      <c r="AF1609" t="str">
        <f>VLOOKUP(L1609,Contactos!B:B,1,0)</f>
        <v>BEIJING YI LONG XIANG TECHNOLOGY CO.LTD</v>
      </c>
    </row>
    <row r="1610" spans="1:32" ht="63.75" x14ac:dyDescent="0.2">
      <c r="A1610" s="4">
        <f t="shared" si="76"/>
        <v>1608</v>
      </c>
      <c r="B1610" s="4" t="str">
        <f t="shared" si="77"/>
        <v>B010-00019509</v>
      </c>
      <c r="C1610" s="4" t="str">
        <f>IFERROR(VLOOKUP(F1610,Tablas!$A$1:$B$3,2,0),"")</f>
        <v>Boleta</v>
      </c>
      <c r="D1610" s="4" t="str">
        <f t="shared" si="78"/>
        <v>Juntoz - CONTADO / CASH - PE 3408 JUNTOZ 240711000174-001 Basado en Entregas</v>
      </c>
      <c r="E1610" s="19">
        <v>45485</v>
      </c>
      <c r="F1610" s="20" t="s">
        <v>842</v>
      </c>
      <c r="G1610" s="20" t="s">
        <v>6146</v>
      </c>
      <c r="H1610" s="20" t="s">
        <v>44</v>
      </c>
      <c r="I1610" s="20" t="s">
        <v>45</v>
      </c>
      <c r="J1610" s="20" t="s">
        <v>1659</v>
      </c>
      <c r="K1610" s="20" t="s">
        <v>1660</v>
      </c>
      <c r="L1610" s="20" t="s">
        <v>1661</v>
      </c>
      <c r="M1610" s="20"/>
      <c r="N1610" s="21">
        <v>147.59</v>
      </c>
      <c r="O1610" s="21">
        <v>0</v>
      </c>
      <c r="P1610" s="20"/>
      <c r="Q1610" s="19">
        <v>45485</v>
      </c>
      <c r="R1610" s="20"/>
      <c r="S1610" s="19">
        <v>45485</v>
      </c>
      <c r="T1610" s="20" t="s">
        <v>49</v>
      </c>
      <c r="U1610" s="20">
        <v>993104</v>
      </c>
      <c r="V1610" s="20">
        <v>240002044</v>
      </c>
      <c r="W1610" s="20" t="s">
        <v>847</v>
      </c>
      <c r="X1610" s="20" t="s">
        <v>274</v>
      </c>
      <c r="Y1610" s="20" t="s">
        <v>52</v>
      </c>
      <c r="Z1610" s="20" t="s">
        <v>6147</v>
      </c>
      <c r="AA1610" s="20" t="s">
        <v>353</v>
      </c>
      <c r="AB1610" s="20" t="s">
        <v>54</v>
      </c>
      <c r="AC1610" s="20" t="s">
        <v>1663</v>
      </c>
      <c r="AD1610" s="20" t="s">
        <v>56</v>
      </c>
      <c r="AE1610" s="20" t="s">
        <v>851</v>
      </c>
      <c r="AF1610" t="e">
        <f>VLOOKUP(L1610,Contactos!B:B,1,0)</f>
        <v>#N/A</v>
      </c>
    </row>
    <row r="1611" spans="1:32" ht="63.75" x14ac:dyDescent="0.2">
      <c r="A1611" s="4">
        <f t="shared" si="76"/>
        <v>1609</v>
      </c>
      <c r="B1611" s="4" t="str">
        <f t="shared" si="77"/>
        <v>B010-00016274</v>
      </c>
      <c r="C1611" s="4" t="str">
        <f>IFERROR(VLOOKUP(F1611,Tablas!$A$1:$B$3,2,0),"")</f>
        <v>Boleta</v>
      </c>
      <c r="D1611" s="4" t="str">
        <f t="shared" si="78"/>
        <v>Falabella - CONTADO / CASH - 230003998 Basado en Entregas 09-0010-00056745.</v>
      </c>
      <c r="E1611" s="19">
        <v>45182</v>
      </c>
      <c r="F1611" s="20" t="s">
        <v>842</v>
      </c>
      <c r="G1611" s="20" t="s">
        <v>6148</v>
      </c>
      <c r="H1611" s="20" t="s">
        <v>44</v>
      </c>
      <c r="I1611" s="20" t="s">
        <v>45</v>
      </c>
      <c r="J1611" s="20" t="s">
        <v>6149</v>
      </c>
      <c r="K1611" s="20" t="s">
        <v>6150</v>
      </c>
      <c r="L1611" s="20" t="s">
        <v>6151</v>
      </c>
      <c r="M1611" s="20"/>
      <c r="N1611" s="21">
        <v>147.61000000000001</v>
      </c>
      <c r="O1611" s="21">
        <v>0</v>
      </c>
      <c r="P1611" s="20"/>
      <c r="Q1611" s="19">
        <v>45182</v>
      </c>
      <c r="R1611" s="20"/>
      <c r="S1611" s="19">
        <v>45182</v>
      </c>
      <c r="T1611" s="20" t="s">
        <v>49</v>
      </c>
      <c r="U1611" s="20">
        <v>848666</v>
      </c>
      <c r="V1611" s="20">
        <v>230002541</v>
      </c>
      <c r="W1611" s="20" t="s">
        <v>847</v>
      </c>
      <c r="X1611" s="20" t="s">
        <v>274</v>
      </c>
      <c r="Y1611" s="20" t="s">
        <v>52</v>
      </c>
      <c r="Z1611" s="20" t="s">
        <v>6152</v>
      </c>
      <c r="AA1611" s="20" t="s">
        <v>6153</v>
      </c>
      <c r="AB1611" s="20" t="s">
        <v>4396</v>
      </c>
      <c r="AC1611" s="20" t="s">
        <v>741</v>
      </c>
      <c r="AD1611" s="20" t="s">
        <v>56</v>
      </c>
      <c r="AE1611" s="20" t="s">
        <v>1838</v>
      </c>
      <c r="AF1611" t="e">
        <f>VLOOKUP(L1611,Contactos!B:B,1,0)</f>
        <v>#N/A</v>
      </c>
    </row>
    <row r="1612" spans="1:32" ht="63.75" x14ac:dyDescent="0.2">
      <c r="A1612" s="4">
        <f t="shared" si="76"/>
        <v>1610</v>
      </c>
      <c r="B1612" s="4" t="str">
        <f t="shared" si="77"/>
        <v>B010-00020414</v>
      </c>
      <c r="C1612" s="4" t="str">
        <f>IFERROR(VLOOKUP(F1612,Tablas!$A$1:$B$3,2,0),"")</f>
        <v>Boleta</v>
      </c>
      <c r="D1612" s="4" t="str">
        <f t="shared" si="78"/>
        <v>Falabella - CONTADO / CASH - PE 4833 FALABELLA No 2576475295 Basado en Entregas</v>
      </c>
      <c r="E1612" s="19">
        <v>45551</v>
      </c>
      <c r="F1612" s="20" t="s">
        <v>842</v>
      </c>
      <c r="G1612" s="20" t="s">
        <v>6154</v>
      </c>
      <c r="H1612" s="20" t="s">
        <v>44</v>
      </c>
      <c r="I1612" s="20" t="s">
        <v>45</v>
      </c>
      <c r="J1612" s="20" t="s">
        <v>6155</v>
      </c>
      <c r="K1612" s="20" t="s">
        <v>6156</v>
      </c>
      <c r="L1612" s="20" t="s">
        <v>6157</v>
      </c>
      <c r="M1612" s="20"/>
      <c r="N1612" s="21">
        <v>148.5</v>
      </c>
      <c r="O1612" s="21">
        <v>0</v>
      </c>
      <c r="P1612" s="20"/>
      <c r="Q1612" s="19">
        <v>45551</v>
      </c>
      <c r="R1612" s="20"/>
      <c r="S1612" s="19">
        <v>45551</v>
      </c>
      <c r="T1612" s="20" t="s">
        <v>49</v>
      </c>
      <c r="U1612" s="20">
        <v>1025004</v>
      </c>
      <c r="V1612" s="20">
        <v>240002951</v>
      </c>
      <c r="W1612" s="20" t="s">
        <v>847</v>
      </c>
      <c r="X1612" s="20" t="s">
        <v>274</v>
      </c>
      <c r="Y1612" s="20" t="s">
        <v>52</v>
      </c>
      <c r="Z1612" s="20" t="s">
        <v>6158</v>
      </c>
      <c r="AA1612" s="20" t="s">
        <v>372</v>
      </c>
      <c r="AB1612" s="20" t="s">
        <v>54</v>
      </c>
      <c r="AC1612" s="20" t="s">
        <v>167</v>
      </c>
      <c r="AD1612" s="20" t="s">
        <v>56</v>
      </c>
      <c r="AE1612" s="20" t="s">
        <v>1838</v>
      </c>
      <c r="AF1612" t="e">
        <f>VLOOKUP(L1612,Contactos!B:B,1,0)</f>
        <v>#N/A</v>
      </c>
    </row>
    <row r="1613" spans="1:32" ht="63.75" x14ac:dyDescent="0.2">
      <c r="A1613" s="4">
        <f t="shared" si="76"/>
        <v>1611</v>
      </c>
      <c r="B1613" s="4" t="str">
        <f t="shared" si="77"/>
        <v>B010-00019421</v>
      </c>
      <c r="C1613" s="4" t="str">
        <f>IFERROR(VLOOKUP(F1613,Tablas!$A$1:$B$3,2,0),"")</f>
        <v>Boleta</v>
      </c>
      <c r="D1613" s="4" t="str">
        <f t="shared" si="78"/>
        <v>Ecom - CONTADO / CASH - PE 3259 TEL: 984929942 Basado en Pedidos de client</v>
      </c>
      <c r="E1613" s="19">
        <v>45477</v>
      </c>
      <c r="F1613" s="20" t="s">
        <v>842</v>
      </c>
      <c r="G1613" s="20" t="s">
        <v>6159</v>
      </c>
      <c r="H1613" s="20" t="s">
        <v>44</v>
      </c>
      <c r="I1613" s="20" t="s">
        <v>45</v>
      </c>
      <c r="J1613" s="20" t="s">
        <v>6160</v>
      </c>
      <c r="K1613" s="20" t="s">
        <v>6161</v>
      </c>
      <c r="L1613" s="20" t="s">
        <v>6162</v>
      </c>
      <c r="M1613" s="20"/>
      <c r="N1613" s="21">
        <v>149.05000000000001</v>
      </c>
      <c r="O1613" s="21">
        <v>0</v>
      </c>
      <c r="P1613" s="20"/>
      <c r="Q1613" s="19">
        <v>45477</v>
      </c>
      <c r="R1613" s="20"/>
      <c r="S1613" s="19">
        <v>45477</v>
      </c>
      <c r="T1613" s="20" t="s">
        <v>49</v>
      </c>
      <c r="U1613" s="20">
        <v>990122</v>
      </c>
      <c r="V1613" s="20">
        <v>240001956</v>
      </c>
      <c r="W1613" s="20" t="s">
        <v>847</v>
      </c>
      <c r="X1613" s="20" t="s">
        <v>305</v>
      </c>
      <c r="Y1613" s="20" t="s">
        <v>52</v>
      </c>
      <c r="Z1613" s="20" t="s">
        <v>6163</v>
      </c>
      <c r="AA1613" s="20" t="s">
        <v>6164</v>
      </c>
      <c r="AB1613" s="20" t="s">
        <v>1168</v>
      </c>
      <c r="AC1613" s="20" t="s">
        <v>689</v>
      </c>
      <c r="AD1613" s="20" t="s">
        <v>56</v>
      </c>
      <c r="AE1613" s="20" t="s">
        <v>864</v>
      </c>
      <c r="AF1613" t="e">
        <f>VLOOKUP(L1613,Contactos!B:B,1,0)</f>
        <v>#N/A</v>
      </c>
    </row>
    <row r="1614" spans="1:32" ht="63.75" x14ac:dyDescent="0.2">
      <c r="A1614" s="4">
        <f t="shared" si="76"/>
        <v>1612</v>
      </c>
      <c r="B1614" s="4" t="str">
        <f t="shared" si="77"/>
        <v>B010-00019402</v>
      </c>
      <c r="C1614" s="4" t="str">
        <f>IFERROR(VLOOKUP(F1614,Tablas!$A$1:$B$3,2,0),"")</f>
        <v>Boleta</v>
      </c>
      <c r="D1614" s="4" t="str">
        <f t="shared" si="78"/>
        <v>Ripley - CONTADO / CASH - PE 3226 RIPLEY n.º 6687048201-A Basado en Entregas</v>
      </c>
      <c r="E1614" s="19">
        <v>45474</v>
      </c>
      <c r="F1614" s="20" t="s">
        <v>842</v>
      </c>
      <c r="G1614" s="20" t="s">
        <v>6165</v>
      </c>
      <c r="H1614" s="20" t="s">
        <v>44</v>
      </c>
      <c r="I1614" s="20" t="s">
        <v>45</v>
      </c>
      <c r="J1614" s="20" t="s">
        <v>6166</v>
      </c>
      <c r="K1614" s="20" t="s">
        <v>6167</v>
      </c>
      <c r="L1614" s="20" t="s">
        <v>6168</v>
      </c>
      <c r="M1614" s="20"/>
      <c r="N1614" s="21">
        <v>149.72</v>
      </c>
      <c r="O1614" s="21">
        <v>0</v>
      </c>
      <c r="P1614" s="20"/>
      <c r="Q1614" s="19">
        <v>45474</v>
      </c>
      <c r="R1614" s="20"/>
      <c r="S1614" s="19">
        <v>45474</v>
      </c>
      <c r="T1614" s="20" t="s">
        <v>49</v>
      </c>
      <c r="U1614" s="20">
        <v>988618</v>
      </c>
      <c r="V1614" s="20">
        <v>240001937</v>
      </c>
      <c r="W1614" s="20" t="s">
        <v>847</v>
      </c>
      <c r="X1614" s="20" t="s">
        <v>305</v>
      </c>
      <c r="Y1614" s="20" t="s">
        <v>52</v>
      </c>
      <c r="Z1614" s="20" t="s">
        <v>6169</v>
      </c>
      <c r="AA1614" s="20" t="s">
        <v>1449</v>
      </c>
      <c r="AB1614" s="20" t="s">
        <v>54</v>
      </c>
      <c r="AC1614" s="20" t="s">
        <v>167</v>
      </c>
      <c r="AD1614" s="20" t="s">
        <v>56</v>
      </c>
      <c r="AE1614" s="20" t="s">
        <v>2574</v>
      </c>
      <c r="AF1614" t="e">
        <f>VLOOKUP(L1614,Contactos!B:B,1,0)</f>
        <v>#N/A</v>
      </c>
    </row>
    <row r="1615" spans="1:32" ht="51" x14ac:dyDescent="0.2">
      <c r="A1615" s="4">
        <f t="shared" si="76"/>
        <v>1613</v>
      </c>
      <c r="B1615" s="4" t="str">
        <f t="shared" si="77"/>
        <v>B010-00018930</v>
      </c>
      <c r="C1615" s="4" t="str">
        <f>IFERROR(VLOOKUP(F1615,Tablas!$A$1:$B$3,2,0),"")</f>
        <v>Boleta</v>
      </c>
      <c r="D1615" s="4" t="str">
        <f t="shared" si="78"/>
        <v>Ripley - CONTADO / CASH - PE 2485 RIPLEY Basado en Entregas 09-0007-00000513</v>
      </c>
      <c r="E1615" s="19">
        <v>45435</v>
      </c>
      <c r="F1615" s="20" t="s">
        <v>842</v>
      </c>
      <c r="G1615" s="20" t="s">
        <v>6170</v>
      </c>
      <c r="H1615" s="20" t="s">
        <v>44</v>
      </c>
      <c r="I1615" s="20" t="s">
        <v>45</v>
      </c>
      <c r="J1615" s="20" t="s">
        <v>6171</v>
      </c>
      <c r="K1615" s="20" t="s">
        <v>6172</v>
      </c>
      <c r="L1615" s="20" t="s">
        <v>6173</v>
      </c>
      <c r="M1615" s="20"/>
      <c r="N1615" s="21">
        <v>149.72</v>
      </c>
      <c r="O1615" s="21">
        <v>0</v>
      </c>
      <c r="P1615" s="20"/>
      <c r="Q1615" s="19">
        <v>45435</v>
      </c>
      <c r="R1615" s="20"/>
      <c r="S1615" s="19">
        <v>45435</v>
      </c>
      <c r="T1615" s="20" t="s">
        <v>49</v>
      </c>
      <c r="U1615" s="20">
        <v>969010</v>
      </c>
      <c r="V1615" s="20">
        <v>240001408</v>
      </c>
      <c r="W1615" s="20" t="s">
        <v>847</v>
      </c>
      <c r="X1615" s="20" t="s">
        <v>305</v>
      </c>
      <c r="Y1615" s="20" t="s">
        <v>52</v>
      </c>
      <c r="Z1615" s="20" t="s">
        <v>6174</v>
      </c>
      <c r="AA1615" s="20" t="s">
        <v>6175</v>
      </c>
      <c r="AB1615" s="20" t="s">
        <v>3456</v>
      </c>
      <c r="AC1615" s="20" t="s">
        <v>167</v>
      </c>
      <c r="AD1615" s="20" t="s">
        <v>56</v>
      </c>
      <c r="AE1615" s="20" t="s">
        <v>2574</v>
      </c>
      <c r="AF1615" t="e">
        <f>VLOOKUP(L1615,Contactos!B:B,1,0)</f>
        <v>#N/A</v>
      </c>
    </row>
    <row r="1616" spans="1:32" ht="63.75" x14ac:dyDescent="0.2">
      <c r="A1616" s="4">
        <f t="shared" si="76"/>
        <v>1614</v>
      </c>
      <c r="B1616" s="4" t="str">
        <f t="shared" si="77"/>
        <v>B010-00018518</v>
      </c>
      <c r="C1616" s="4" t="str">
        <f>IFERROR(VLOOKUP(F1616,Tablas!$A$1:$B$3,2,0),"")</f>
        <v>Boleta</v>
      </c>
      <c r="D1616" s="4" t="str">
        <f t="shared" si="78"/>
        <v>Falabella - CONTADO / CASH - PE 1751 FALABELLA Basado en Entregas 09-0010-00059</v>
      </c>
      <c r="E1616" s="19">
        <v>45399</v>
      </c>
      <c r="F1616" s="20" t="s">
        <v>842</v>
      </c>
      <c r="G1616" s="20" t="s">
        <v>6176</v>
      </c>
      <c r="H1616" s="20" t="s">
        <v>44</v>
      </c>
      <c r="I1616" s="20" t="s">
        <v>45</v>
      </c>
      <c r="J1616" s="20" t="s">
        <v>6177</v>
      </c>
      <c r="K1616" s="20" t="s">
        <v>6178</v>
      </c>
      <c r="L1616" s="20" t="s">
        <v>6179</v>
      </c>
      <c r="M1616" s="20"/>
      <c r="N1616" s="21">
        <v>150.01</v>
      </c>
      <c r="O1616" s="21">
        <v>0</v>
      </c>
      <c r="P1616" s="20"/>
      <c r="Q1616" s="19">
        <v>45399</v>
      </c>
      <c r="R1616" s="20"/>
      <c r="S1616" s="19">
        <v>45399</v>
      </c>
      <c r="T1616" s="20" t="s">
        <v>49</v>
      </c>
      <c r="U1616" s="20">
        <v>947474</v>
      </c>
      <c r="V1616" s="20">
        <v>240000994</v>
      </c>
      <c r="W1616" s="20" t="s">
        <v>847</v>
      </c>
      <c r="X1616" s="20" t="s">
        <v>305</v>
      </c>
      <c r="Y1616" s="20" t="s">
        <v>52</v>
      </c>
      <c r="Z1616" s="20" t="s">
        <v>6180</v>
      </c>
      <c r="AA1616" s="20" t="s">
        <v>6181</v>
      </c>
      <c r="AB1616" s="20" t="s">
        <v>3456</v>
      </c>
      <c r="AC1616" s="20" t="s">
        <v>167</v>
      </c>
      <c r="AD1616" s="20" t="s">
        <v>56</v>
      </c>
      <c r="AE1616" s="20" t="s">
        <v>1838</v>
      </c>
      <c r="AF1616" t="e">
        <f>VLOOKUP(L1616,Contactos!B:B,1,0)</f>
        <v>#N/A</v>
      </c>
    </row>
    <row r="1617" spans="1:32" ht="63.75" x14ac:dyDescent="0.2">
      <c r="A1617" s="4">
        <f t="shared" si="76"/>
        <v>1615</v>
      </c>
      <c r="B1617" s="4" t="str">
        <f t="shared" si="77"/>
        <v>B010-00020063</v>
      </c>
      <c r="C1617" s="4" t="str">
        <f>IFERROR(VLOOKUP(F1617,Tablas!$A$1:$B$3,2,0),"")</f>
        <v>Boleta</v>
      </c>
      <c r="D1617" s="4" t="str">
        <f t="shared" si="78"/>
        <v>Nacional - CREDITO 30 DIAS / CREDIT 30 DAYS - PE 4243 Basado en Entregas 09-T010-00000859.</v>
      </c>
      <c r="E1617" s="19">
        <v>45524</v>
      </c>
      <c r="F1617" s="20" t="s">
        <v>842</v>
      </c>
      <c r="G1617" s="20" t="s">
        <v>6182</v>
      </c>
      <c r="H1617" s="20" t="s">
        <v>44</v>
      </c>
      <c r="I1617" s="20" t="s">
        <v>45</v>
      </c>
      <c r="J1617" s="20" t="s">
        <v>5865</v>
      </c>
      <c r="K1617" s="20" t="s">
        <v>5866</v>
      </c>
      <c r="L1617" s="20" t="s">
        <v>5867</v>
      </c>
      <c r="M1617" s="20"/>
      <c r="N1617" s="21">
        <v>150.44999999999999</v>
      </c>
      <c r="O1617" s="21">
        <v>0</v>
      </c>
      <c r="P1617" s="20"/>
      <c r="Q1617" s="19">
        <v>45524</v>
      </c>
      <c r="R1617" s="20"/>
      <c r="S1617" s="19">
        <v>45554</v>
      </c>
      <c r="T1617" s="20" t="s">
        <v>643</v>
      </c>
      <c r="U1617" s="20">
        <v>1010622</v>
      </c>
      <c r="V1617" s="20">
        <v>240002602</v>
      </c>
      <c r="W1617" s="20" t="s">
        <v>847</v>
      </c>
      <c r="X1617" s="20" t="s">
        <v>848</v>
      </c>
      <c r="Y1617" s="20" t="s">
        <v>52</v>
      </c>
      <c r="Z1617" s="20" t="s">
        <v>6183</v>
      </c>
      <c r="AA1617" s="20" t="s">
        <v>1597</v>
      </c>
      <c r="AB1617" s="20" t="s">
        <v>336</v>
      </c>
      <c r="AC1617" s="20" t="s">
        <v>167</v>
      </c>
      <c r="AD1617" s="20" t="s">
        <v>56</v>
      </c>
      <c r="AE1617" s="20" t="s">
        <v>1014</v>
      </c>
      <c r="AF1617" t="e">
        <f>VLOOKUP(L1617,Contactos!B:B,1,0)</f>
        <v>#N/A</v>
      </c>
    </row>
    <row r="1618" spans="1:32" ht="63.75" x14ac:dyDescent="0.2">
      <c r="A1618" s="4">
        <f t="shared" si="76"/>
        <v>1616</v>
      </c>
      <c r="B1618" s="4" t="str">
        <f t="shared" si="77"/>
        <v>B010-00019631</v>
      </c>
      <c r="C1618" s="4" t="str">
        <f>IFERROR(VLOOKUP(F1618,Tablas!$A$1:$B$3,2,0),"")</f>
        <v>Boleta</v>
      </c>
      <c r="D1618" s="4" t="str">
        <f t="shared" si="78"/>
        <v>Ripley - CONTADO / CASH - PE 3641 RIPLEY n.º 6747914201-A Basado en Entregas</v>
      </c>
      <c r="E1618" s="19">
        <v>45495</v>
      </c>
      <c r="F1618" s="20" t="s">
        <v>842</v>
      </c>
      <c r="G1618" s="20" t="s">
        <v>6184</v>
      </c>
      <c r="H1618" s="20" t="s">
        <v>44</v>
      </c>
      <c r="I1618" s="20" t="s">
        <v>45</v>
      </c>
      <c r="J1618" s="20" t="s">
        <v>4280</v>
      </c>
      <c r="K1618" s="20" t="s">
        <v>4281</v>
      </c>
      <c r="L1618" s="20" t="s">
        <v>4282</v>
      </c>
      <c r="M1618" s="20"/>
      <c r="N1618" s="21">
        <v>150.54</v>
      </c>
      <c r="O1618" s="21">
        <v>0</v>
      </c>
      <c r="P1618" s="20"/>
      <c r="Q1618" s="19">
        <v>45495</v>
      </c>
      <c r="R1618" s="20"/>
      <c r="S1618" s="19">
        <v>45495</v>
      </c>
      <c r="T1618" s="20" t="s">
        <v>49</v>
      </c>
      <c r="U1618" s="20">
        <v>997365</v>
      </c>
      <c r="V1618" s="20">
        <v>240002166</v>
      </c>
      <c r="W1618" s="20" t="s">
        <v>847</v>
      </c>
      <c r="X1618" s="20" t="s">
        <v>274</v>
      </c>
      <c r="Y1618" s="20" t="s">
        <v>52</v>
      </c>
      <c r="Z1618" s="20" t="s">
        <v>6185</v>
      </c>
      <c r="AA1618" s="20" t="s">
        <v>4284</v>
      </c>
      <c r="AB1618" s="20" t="s">
        <v>54</v>
      </c>
      <c r="AC1618" s="20" t="s">
        <v>167</v>
      </c>
      <c r="AD1618" s="20" t="s">
        <v>56</v>
      </c>
      <c r="AE1618" s="20" t="s">
        <v>2574</v>
      </c>
      <c r="AF1618" t="e">
        <f>VLOOKUP(L1618,Contactos!B:B,1,0)</f>
        <v>#N/A</v>
      </c>
    </row>
    <row r="1619" spans="1:32" ht="63.75" x14ac:dyDescent="0.2">
      <c r="A1619" s="4">
        <f t="shared" si="76"/>
        <v>1617</v>
      </c>
      <c r="B1619" s="4" t="str">
        <f t="shared" si="77"/>
        <v>B010-00019340</v>
      </c>
      <c r="C1619" s="4" t="str">
        <f>IFERROR(VLOOKUP(F1619,Tablas!$A$1:$B$3,2,0),"")</f>
        <v>Boleta</v>
      </c>
      <c r="D1619" s="4" t="str">
        <f t="shared" si="78"/>
        <v>Falabella - CONTADO / CASH - PE 3058 FALABELLA Basado en Entregas 09-0007-00001</v>
      </c>
      <c r="E1619" s="19">
        <v>45467</v>
      </c>
      <c r="F1619" s="20" t="s">
        <v>842</v>
      </c>
      <c r="G1619" s="20" t="s">
        <v>6186</v>
      </c>
      <c r="H1619" s="20" t="s">
        <v>44</v>
      </c>
      <c r="I1619" s="20" t="s">
        <v>45</v>
      </c>
      <c r="J1619" s="20" t="s">
        <v>6187</v>
      </c>
      <c r="K1619" s="20" t="s">
        <v>6188</v>
      </c>
      <c r="L1619" s="20" t="s">
        <v>6189</v>
      </c>
      <c r="M1619" s="20"/>
      <c r="N1619" s="21">
        <v>152.01</v>
      </c>
      <c r="O1619" s="21">
        <v>0</v>
      </c>
      <c r="P1619" s="20"/>
      <c r="Q1619" s="19">
        <v>45467</v>
      </c>
      <c r="R1619" s="20"/>
      <c r="S1619" s="19">
        <v>45467</v>
      </c>
      <c r="T1619" s="20" t="s">
        <v>49</v>
      </c>
      <c r="U1619" s="20">
        <v>985511</v>
      </c>
      <c r="V1619" s="20">
        <v>240001875</v>
      </c>
      <c r="W1619" s="20" t="s">
        <v>847</v>
      </c>
      <c r="X1619" s="20" t="s">
        <v>305</v>
      </c>
      <c r="Y1619" s="20" t="s">
        <v>52</v>
      </c>
      <c r="Z1619" s="20" t="s">
        <v>6190</v>
      </c>
      <c r="AA1619" s="20" t="s">
        <v>6191</v>
      </c>
      <c r="AB1619" s="20" t="s">
        <v>166</v>
      </c>
      <c r="AC1619" s="20" t="s">
        <v>167</v>
      </c>
      <c r="AD1619" s="20" t="s">
        <v>56</v>
      </c>
      <c r="AE1619" s="20" t="s">
        <v>1838</v>
      </c>
      <c r="AF1619" t="e">
        <f>VLOOKUP(L1619,Contactos!B:B,1,0)</f>
        <v>#N/A</v>
      </c>
    </row>
    <row r="1620" spans="1:32" ht="63.75" x14ac:dyDescent="0.2">
      <c r="A1620" s="4">
        <f t="shared" si="76"/>
        <v>1618</v>
      </c>
      <c r="B1620" s="4" t="str">
        <f t="shared" si="77"/>
        <v>B010-00018995</v>
      </c>
      <c r="C1620" s="4" t="str">
        <f>IFERROR(VLOOKUP(F1620,Tablas!$A$1:$B$3,2,0),"")</f>
        <v>Boleta</v>
      </c>
      <c r="D1620" s="4" t="str">
        <f t="shared" si="78"/>
        <v>Falabella - CONTADO / CASH - PE 2539 FALABELLA Basado en Entregas 09-0007-00000</v>
      </c>
      <c r="E1620" s="19">
        <v>45436</v>
      </c>
      <c r="F1620" s="20" t="s">
        <v>842</v>
      </c>
      <c r="G1620" s="20" t="s">
        <v>6192</v>
      </c>
      <c r="H1620" s="20" t="s">
        <v>44</v>
      </c>
      <c r="I1620" s="20" t="s">
        <v>45</v>
      </c>
      <c r="J1620" s="20" t="s">
        <v>2082</v>
      </c>
      <c r="K1620" s="20" t="s">
        <v>2083</v>
      </c>
      <c r="L1620" s="20" t="s">
        <v>2084</v>
      </c>
      <c r="M1620" s="20"/>
      <c r="N1620" s="21">
        <v>152.1</v>
      </c>
      <c r="O1620" s="21">
        <v>0</v>
      </c>
      <c r="P1620" s="20"/>
      <c r="Q1620" s="19">
        <v>45436</v>
      </c>
      <c r="R1620" s="20"/>
      <c r="S1620" s="19">
        <v>45436</v>
      </c>
      <c r="T1620" s="20" t="s">
        <v>49</v>
      </c>
      <c r="U1620" s="20">
        <v>969876</v>
      </c>
      <c r="V1620" s="20">
        <v>240001527</v>
      </c>
      <c r="W1620" s="20" t="s">
        <v>847</v>
      </c>
      <c r="X1620" s="20" t="s">
        <v>305</v>
      </c>
      <c r="Y1620" s="20" t="s">
        <v>52</v>
      </c>
      <c r="Z1620" s="20" t="s">
        <v>6193</v>
      </c>
      <c r="AA1620" s="20" t="s">
        <v>2086</v>
      </c>
      <c r="AB1620" s="20" t="s">
        <v>956</v>
      </c>
      <c r="AC1620" s="20" t="s">
        <v>689</v>
      </c>
      <c r="AD1620" s="20" t="s">
        <v>56</v>
      </c>
      <c r="AE1620" s="20" t="s">
        <v>1838</v>
      </c>
      <c r="AF1620" t="e">
        <f>VLOOKUP(L1620,Contactos!B:B,1,0)</f>
        <v>#N/A</v>
      </c>
    </row>
    <row r="1621" spans="1:32" ht="63.75" x14ac:dyDescent="0.2">
      <c r="A1621" s="4">
        <f t="shared" si="76"/>
        <v>1619</v>
      </c>
      <c r="B1621" s="4" t="str">
        <f t="shared" si="77"/>
        <v>B010-00019454</v>
      </c>
      <c r="C1621" s="4" t="str">
        <f>IFERROR(VLOOKUP(F1621,Tablas!$A$1:$B$3,2,0),"")</f>
        <v>Boleta</v>
      </c>
      <c r="D1621" s="4" t="str">
        <f t="shared" si="78"/>
        <v>Falabella - CONTADO / CASH - PE 3328 FALABELLA No 2512348974 Basado en Entregas</v>
      </c>
      <c r="E1621" s="19">
        <v>45482</v>
      </c>
      <c r="F1621" s="20" t="s">
        <v>842</v>
      </c>
      <c r="G1621" s="20" t="s">
        <v>6194</v>
      </c>
      <c r="H1621" s="20" t="s">
        <v>44</v>
      </c>
      <c r="I1621" s="20" t="s">
        <v>45</v>
      </c>
      <c r="J1621" s="20" t="s">
        <v>5736</v>
      </c>
      <c r="K1621" s="20" t="s">
        <v>5737</v>
      </c>
      <c r="L1621" s="20" t="s">
        <v>5738</v>
      </c>
      <c r="M1621" s="20"/>
      <c r="N1621" s="21">
        <v>152.1</v>
      </c>
      <c r="O1621" s="21">
        <v>0</v>
      </c>
      <c r="P1621" s="20"/>
      <c r="Q1621" s="19">
        <v>45482</v>
      </c>
      <c r="R1621" s="20"/>
      <c r="S1621" s="19">
        <v>45482</v>
      </c>
      <c r="T1621" s="20" t="s">
        <v>49</v>
      </c>
      <c r="U1621" s="20">
        <v>991922</v>
      </c>
      <c r="V1621" s="20">
        <v>240001989</v>
      </c>
      <c r="W1621" s="20" t="s">
        <v>847</v>
      </c>
      <c r="X1621" s="20" t="s">
        <v>305</v>
      </c>
      <c r="Y1621" s="20" t="s">
        <v>52</v>
      </c>
      <c r="Z1621" s="20" t="s">
        <v>6195</v>
      </c>
      <c r="AA1621" s="20" t="s">
        <v>5740</v>
      </c>
      <c r="AB1621" s="20" t="s">
        <v>1927</v>
      </c>
      <c r="AC1621" s="20" t="s">
        <v>41</v>
      </c>
      <c r="AD1621" s="20" t="s">
        <v>56</v>
      </c>
      <c r="AE1621" s="20" t="s">
        <v>1838</v>
      </c>
      <c r="AF1621" t="e">
        <f>VLOOKUP(L1621,Contactos!B:B,1,0)</f>
        <v>#N/A</v>
      </c>
    </row>
    <row r="1622" spans="1:32" ht="63.75" x14ac:dyDescent="0.2">
      <c r="A1622" s="4">
        <f t="shared" si="76"/>
        <v>1620</v>
      </c>
      <c r="B1622" s="4" t="str">
        <f t="shared" si="77"/>
        <v>B010-00016344</v>
      </c>
      <c r="C1622" s="4" t="str">
        <f>IFERROR(VLOOKUP(F1622,Tablas!$A$1:$B$3,2,0),"")</f>
        <v>Boleta</v>
      </c>
      <c r="D1622" s="4" t="str">
        <f t="shared" si="78"/>
        <v>Falabella - CONTADO / CASH - 230004056 Basado en Entregas 09-0010-00056790.</v>
      </c>
      <c r="E1622" s="19">
        <v>45187</v>
      </c>
      <c r="F1622" s="20" t="s">
        <v>842</v>
      </c>
      <c r="G1622" s="20" t="s">
        <v>6196</v>
      </c>
      <c r="H1622" s="20" t="s">
        <v>44</v>
      </c>
      <c r="I1622" s="20" t="s">
        <v>45</v>
      </c>
      <c r="J1622" s="20" t="s">
        <v>3059</v>
      </c>
      <c r="K1622" s="20" t="s">
        <v>3060</v>
      </c>
      <c r="L1622" s="20" t="s">
        <v>3061</v>
      </c>
      <c r="M1622" s="20"/>
      <c r="N1622" s="21">
        <v>152.1</v>
      </c>
      <c r="O1622" s="21">
        <v>0</v>
      </c>
      <c r="P1622" s="20"/>
      <c r="Q1622" s="19">
        <v>45187</v>
      </c>
      <c r="R1622" s="20"/>
      <c r="S1622" s="19">
        <v>45187</v>
      </c>
      <c r="T1622" s="20" t="s">
        <v>49</v>
      </c>
      <c r="U1622" s="20">
        <v>850455</v>
      </c>
      <c r="V1622" s="20">
        <v>230002611</v>
      </c>
      <c r="W1622" s="20" t="s">
        <v>847</v>
      </c>
      <c r="X1622" s="20" t="s">
        <v>305</v>
      </c>
      <c r="Y1622" s="20" t="s">
        <v>52</v>
      </c>
      <c r="Z1622" s="20" t="s">
        <v>6197</v>
      </c>
      <c r="AA1622" s="20" t="s">
        <v>3063</v>
      </c>
      <c r="AB1622" s="20" t="s">
        <v>3064</v>
      </c>
      <c r="AC1622" s="20" t="s">
        <v>167</v>
      </c>
      <c r="AD1622" s="20" t="s">
        <v>56</v>
      </c>
      <c r="AE1622" s="20" t="s">
        <v>1838</v>
      </c>
      <c r="AF1622" t="e">
        <f>VLOOKUP(L1622,Contactos!B:B,1,0)</f>
        <v>#N/A</v>
      </c>
    </row>
    <row r="1623" spans="1:32" ht="63.75" x14ac:dyDescent="0.2">
      <c r="A1623" s="4">
        <f t="shared" si="76"/>
        <v>1621</v>
      </c>
      <c r="B1623" s="4" t="str">
        <f t="shared" si="77"/>
        <v>B010-00017848</v>
      </c>
      <c r="C1623" s="4" t="str">
        <f>IFERROR(VLOOKUP(F1623,Tablas!$A$1:$B$3,2,0),"")</f>
        <v>Boleta</v>
      </c>
      <c r="D1623" s="4" t="str">
        <f t="shared" si="78"/>
        <v>Juntoz - CONTADO / CASH - PE 0532 JUNTOZ Basado en Entregas 09-0010-00058682</v>
      </c>
      <c r="E1623" s="19">
        <v>45324</v>
      </c>
      <c r="F1623" s="20" t="s">
        <v>842</v>
      </c>
      <c r="G1623" s="20" t="s">
        <v>6198</v>
      </c>
      <c r="H1623" s="20" t="s">
        <v>44</v>
      </c>
      <c r="I1623" s="20" t="s">
        <v>45</v>
      </c>
      <c r="J1623" s="20" t="s">
        <v>3059</v>
      </c>
      <c r="K1623" s="20" t="s">
        <v>3060</v>
      </c>
      <c r="L1623" s="20" t="s">
        <v>3061</v>
      </c>
      <c r="M1623" s="20"/>
      <c r="N1623" s="21">
        <v>152.1</v>
      </c>
      <c r="O1623" s="21">
        <v>0</v>
      </c>
      <c r="P1623" s="20"/>
      <c r="Q1623" s="19">
        <v>45324</v>
      </c>
      <c r="R1623" s="20"/>
      <c r="S1623" s="19">
        <v>45324</v>
      </c>
      <c r="T1623" s="20" t="s">
        <v>49</v>
      </c>
      <c r="U1623" s="20">
        <v>914243</v>
      </c>
      <c r="V1623" s="20">
        <v>240000320</v>
      </c>
      <c r="W1623" s="20" t="s">
        <v>847</v>
      </c>
      <c r="X1623" s="20" t="s">
        <v>305</v>
      </c>
      <c r="Y1623" s="20" t="s">
        <v>52</v>
      </c>
      <c r="Z1623" s="20" t="s">
        <v>6199</v>
      </c>
      <c r="AA1623" s="20" t="s">
        <v>3063</v>
      </c>
      <c r="AB1623" s="20" t="s">
        <v>3064</v>
      </c>
      <c r="AC1623" s="20" t="s">
        <v>167</v>
      </c>
      <c r="AD1623" s="20" t="s">
        <v>56</v>
      </c>
      <c r="AE1623" s="20" t="s">
        <v>851</v>
      </c>
      <c r="AF1623" t="e">
        <f>VLOOKUP(L1623,Contactos!B:B,1,0)</f>
        <v>#N/A</v>
      </c>
    </row>
    <row r="1624" spans="1:32" ht="25.5" x14ac:dyDescent="0.2">
      <c r="A1624" s="4">
        <f t="shared" si="76"/>
        <v>1622</v>
      </c>
      <c r="B1624" s="4" t="str">
        <f t="shared" si="77"/>
        <v/>
      </c>
      <c r="C1624" s="4" t="str">
        <f>IFERROR(VLOOKUP(F1624,Tablas!$A$1:$B$3,2,0),"")</f>
        <v/>
      </c>
      <c r="D1624" s="4" t="str">
        <f t="shared" si="78"/>
        <v xml:space="preserve"> - CONTADO / CASH - Dif. en cambio</v>
      </c>
      <c r="E1624" s="19">
        <v>44227</v>
      </c>
      <c r="F1624" s="20" t="s">
        <v>27</v>
      </c>
      <c r="G1624" s="20"/>
      <c r="H1624" s="20" t="s">
        <v>44</v>
      </c>
      <c r="I1624" s="20" t="s">
        <v>45</v>
      </c>
      <c r="J1624" s="20" t="s">
        <v>396</v>
      </c>
      <c r="K1624" s="20" t="s">
        <v>397</v>
      </c>
      <c r="L1624" s="20" t="s">
        <v>398</v>
      </c>
      <c r="M1624" s="20" t="s">
        <v>33</v>
      </c>
      <c r="N1624" s="21">
        <v>152.97</v>
      </c>
      <c r="O1624" s="21">
        <v>0</v>
      </c>
      <c r="P1624" s="20"/>
      <c r="Q1624" s="19">
        <v>44227</v>
      </c>
      <c r="R1624" s="20"/>
      <c r="S1624" s="19">
        <v>44227</v>
      </c>
      <c r="T1624" s="20" t="s">
        <v>49</v>
      </c>
      <c r="U1624" s="20">
        <v>478184</v>
      </c>
      <c r="V1624" s="20">
        <v>210004760</v>
      </c>
      <c r="W1624" s="20" t="s">
        <v>50</v>
      </c>
      <c r="X1624" s="20" t="s">
        <v>841</v>
      </c>
      <c r="Y1624" s="20" t="s">
        <v>52</v>
      </c>
      <c r="Z1624" s="20" t="s">
        <v>63</v>
      </c>
      <c r="AA1624" s="20" t="s">
        <v>66</v>
      </c>
      <c r="AB1624" s="20" t="s">
        <v>66</v>
      </c>
      <c r="AC1624" s="20" t="s">
        <v>66</v>
      </c>
      <c r="AD1624" s="20" t="s">
        <v>56</v>
      </c>
      <c r="AE1624" s="20"/>
      <c r="AF1624" t="e">
        <f>VLOOKUP(L1624,Contactos!B:B,1,0)</f>
        <v>#N/A</v>
      </c>
    </row>
    <row r="1625" spans="1:32" ht="63.75" x14ac:dyDescent="0.2">
      <c r="A1625" s="4">
        <f t="shared" si="76"/>
        <v>1623</v>
      </c>
      <c r="B1625" s="4" t="str">
        <f t="shared" si="77"/>
        <v>B010-00018262</v>
      </c>
      <c r="C1625" s="4" t="str">
        <f>IFERROR(VLOOKUP(F1625,Tablas!$A$1:$B$3,2,0),"")</f>
        <v>Boleta</v>
      </c>
      <c r="D1625" s="4" t="str">
        <f t="shared" si="78"/>
        <v>Venta Asistida - CONTADO / CASH - PE 1338 TEL: 922764991 Basado en Entregas 09-0010-</v>
      </c>
      <c r="E1625" s="19">
        <v>45373</v>
      </c>
      <c r="F1625" s="20" t="s">
        <v>842</v>
      </c>
      <c r="G1625" s="20" t="s">
        <v>6200</v>
      </c>
      <c r="H1625" s="20" t="s">
        <v>44</v>
      </c>
      <c r="I1625" s="20" t="s">
        <v>45</v>
      </c>
      <c r="J1625" s="20" t="s">
        <v>6201</v>
      </c>
      <c r="K1625" s="20" t="s">
        <v>6202</v>
      </c>
      <c r="L1625" s="20" t="s">
        <v>6203</v>
      </c>
      <c r="M1625" s="20"/>
      <c r="N1625" s="21">
        <v>153.72</v>
      </c>
      <c r="O1625" s="21">
        <v>0</v>
      </c>
      <c r="P1625" s="20"/>
      <c r="Q1625" s="19">
        <v>45373</v>
      </c>
      <c r="R1625" s="20"/>
      <c r="S1625" s="19">
        <v>45373</v>
      </c>
      <c r="T1625" s="20" t="s">
        <v>49</v>
      </c>
      <c r="U1625" s="20">
        <v>936778</v>
      </c>
      <c r="V1625" s="20">
        <v>240000737</v>
      </c>
      <c r="W1625" s="20" t="s">
        <v>847</v>
      </c>
      <c r="X1625" s="20" t="s">
        <v>305</v>
      </c>
      <c r="Y1625" s="20" t="s">
        <v>52</v>
      </c>
      <c r="Z1625" s="20" t="s">
        <v>6204</v>
      </c>
      <c r="AA1625" s="20" t="s">
        <v>6205</v>
      </c>
      <c r="AB1625" s="20" t="s">
        <v>789</v>
      </c>
      <c r="AC1625" s="20" t="s">
        <v>167</v>
      </c>
      <c r="AD1625" s="20" t="s">
        <v>56</v>
      </c>
      <c r="AE1625" s="20" t="s">
        <v>983</v>
      </c>
      <c r="AF1625" t="e">
        <f>VLOOKUP(L1625,Contactos!B:B,1,0)</f>
        <v>#N/A</v>
      </c>
    </row>
    <row r="1626" spans="1:32" ht="63.75" x14ac:dyDescent="0.2">
      <c r="A1626" s="4">
        <f t="shared" si="76"/>
        <v>1624</v>
      </c>
      <c r="B1626" s="4" t="str">
        <f t="shared" si="77"/>
        <v>B010-00019958</v>
      </c>
      <c r="C1626" s="4" t="str">
        <f>IFERROR(VLOOKUP(F1626,Tablas!$A$1:$B$3,2,0),"")</f>
        <v>Boleta</v>
      </c>
      <c r="D1626" s="4" t="str">
        <f t="shared" si="78"/>
        <v>Nacional - CREDITO 30 DIAS / CREDIT 30 DAYS - PE 4067 Basado en Entregas 09-T010-00000698.</v>
      </c>
      <c r="E1626" s="19">
        <v>45516</v>
      </c>
      <c r="F1626" s="20" t="s">
        <v>842</v>
      </c>
      <c r="G1626" s="20" t="s">
        <v>6206</v>
      </c>
      <c r="H1626" s="20" t="s">
        <v>44</v>
      </c>
      <c r="I1626" s="20" t="s">
        <v>45</v>
      </c>
      <c r="J1626" s="20" t="s">
        <v>4587</v>
      </c>
      <c r="K1626" s="20" t="s">
        <v>4588</v>
      </c>
      <c r="L1626" s="20" t="s">
        <v>4589</v>
      </c>
      <c r="M1626" s="20"/>
      <c r="N1626" s="21">
        <v>154.26</v>
      </c>
      <c r="O1626" s="21">
        <v>0</v>
      </c>
      <c r="P1626" s="20"/>
      <c r="Q1626" s="19">
        <v>45516</v>
      </c>
      <c r="R1626" s="20"/>
      <c r="S1626" s="19">
        <v>45546</v>
      </c>
      <c r="T1626" s="20" t="s">
        <v>643</v>
      </c>
      <c r="U1626" s="20">
        <v>1006950</v>
      </c>
      <c r="V1626" s="20">
        <v>240002494</v>
      </c>
      <c r="W1626" s="20" t="s">
        <v>847</v>
      </c>
      <c r="X1626" s="20" t="s">
        <v>305</v>
      </c>
      <c r="Y1626" s="20" t="s">
        <v>567</v>
      </c>
      <c r="Z1626" s="20" t="s">
        <v>6207</v>
      </c>
      <c r="AA1626" s="20" t="s">
        <v>4591</v>
      </c>
      <c r="AB1626" s="20" t="s">
        <v>336</v>
      </c>
      <c r="AC1626" s="20" t="s">
        <v>167</v>
      </c>
      <c r="AD1626" s="20" t="s">
        <v>56</v>
      </c>
      <c r="AE1626" s="20" t="s">
        <v>1014</v>
      </c>
      <c r="AF1626" t="e">
        <f>VLOOKUP(L1626,Contactos!B:B,1,0)</f>
        <v>#N/A</v>
      </c>
    </row>
    <row r="1627" spans="1:32" ht="63.75" x14ac:dyDescent="0.2">
      <c r="A1627" s="4">
        <f t="shared" si="76"/>
        <v>1625</v>
      </c>
      <c r="B1627" s="4" t="str">
        <f t="shared" si="77"/>
        <v>B010-00020184</v>
      </c>
      <c r="C1627" s="4" t="str">
        <f>IFERROR(VLOOKUP(F1627,Tablas!$A$1:$B$3,2,0),"")</f>
        <v>Boleta</v>
      </c>
      <c r="D1627" s="4" t="str">
        <f t="shared" si="78"/>
        <v>Falabella - CONTADO / CASH - PE 4430 FALABELLA No 2560220173 Basado en Entregas</v>
      </c>
      <c r="E1627" s="19">
        <v>45530</v>
      </c>
      <c r="F1627" s="20" t="s">
        <v>842</v>
      </c>
      <c r="G1627" s="20" t="s">
        <v>6208</v>
      </c>
      <c r="H1627" s="20" t="s">
        <v>44</v>
      </c>
      <c r="I1627" s="20" t="s">
        <v>45</v>
      </c>
      <c r="J1627" s="20" t="s">
        <v>6209</v>
      </c>
      <c r="K1627" s="20" t="s">
        <v>6210</v>
      </c>
      <c r="L1627" s="20" t="s">
        <v>6211</v>
      </c>
      <c r="M1627" s="20"/>
      <c r="N1627" s="21">
        <v>155.69999999999999</v>
      </c>
      <c r="O1627" s="21">
        <v>0</v>
      </c>
      <c r="P1627" s="20"/>
      <c r="Q1627" s="19">
        <v>45530</v>
      </c>
      <c r="R1627" s="20"/>
      <c r="S1627" s="19">
        <v>45530</v>
      </c>
      <c r="T1627" s="20" t="s">
        <v>49</v>
      </c>
      <c r="U1627" s="20">
        <v>1013433</v>
      </c>
      <c r="V1627" s="20">
        <v>240002721</v>
      </c>
      <c r="W1627" s="20" t="s">
        <v>847</v>
      </c>
      <c r="X1627" s="20" t="s">
        <v>305</v>
      </c>
      <c r="Y1627" s="20" t="s">
        <v>52</v>
      </c>
      <c r="Z1627" s="20" t="s">
        <v>6212</v>
      </c>
      <c r="AA1627" s="20" t="s">
        <v>1449</v>
      </c>
      <c r="AB1627" s="20" t="s">
        <v>54</v>
      </c>
      <c r="AC1627" s="20" t="s">
        <v>167</v>
      </c>
      <c r="AD1627" s="20" t="s">
        <v>56</v>
      </c>
      <c r="AE1627" s="20" t="s">
        <v>1838</v>
      </c>
      <c r="AF1627" t="e">
        <f>VLOOKUP(L1627,Contactos!B:B,1,0)</f>
        <v>#N/A</v>
      </c>
    </row>
    <row r="1628" spans="1:32" ht="63.75" x14ac:dyDescent="0.2">
      <c r="A1628" s="4">
        <f t="shared" si="76"/>
        <v>1626</v>
      </c>
      <c r="B1628" s="4" t="str">
        <f t="shared" si="77"/>
        <v>B010-00018894</v>
      </c>
      <c r="C1628" s="4" t="str">
        <f>IFERROR(VLOOKUP(F1628,Tablas!$A$1:$B$3,2,0),"")</f>
        <v>Boleta</v>
      </c>
      <c r="D1628" s="4" t="str">
        <f t="shared" si="78"/>
        <v>Falabella - CONTADO / CASH - PE 2429 FALABELLA Basado en Entregas 09-0007-00000</v>
      </c>
      <c r="E1628" s="19">
        <v>45432</v>
      </c>
      <c r="F1628" s="20" t="s">
        <v>842</v>
      </c>
      <c r="G1628" s="20" t="s">
        <v>6213</v>
      </c>
      <c r="H1628" s="20" t="s">
        <v>44</v>
      </c>
      <c r="I1628" s="20" t="s">
        <v>45</v>
      </c>
      <c r="J1628" s="20" t="s">
        <v>6214</v>
      </c>
      <c r="K1628" s="20" t="s">
        <v>6215</v>
      </c>
      <c r="L1628" s="20" t="s">
        <v>6216</v>
      </c>
      <c r="M1628" s="20"/>
      <c r="N1628" s="21">
        <v>155.69999999999999</v>
      </c>
      <c r="O1628" s="21">
        <v>0</v>
      </c>
      <c r="P1628" s="20"/>
      <c r="Q1628" s="19">
        <v>45432</v>
      </c>
      <c r="R1628" s="20"/>
      <c r="S1628" s="19">
        <v>45432</v>
      </c>
      <c r="T1628" s="20" t="s">
        <v>49</v>
      </c>
      <c r="U1628" s="20">
        <v>967027</v>
      </c>
      <c r="V1628" s="20">
        <v>240001372</v>
      </c>
      <c r="W1628" s="20" t="s">
        <v>847</v>
      </c>
      <c r="X1628" s="20" t="s">
        <v>305</v>
      </c>
      <c r="Y1628" s="20" t="s">
        <v>52</v>
      </c>
      <c r="Z1628" s="20" t="s">
        <v>6217</v>
      </c>
      <c r="AA1628" s="20" t="s">
        <v>6218</v>
      </c>
      <c r="AB1628" s="20" t="s">
        <v>2335</v>
      </c>
      <c r="AC1628" s="20" t="s">
        <v>167</v>
      </c>
      <c r="AD1628" s="20" t="s">
        <v>56</v>
      </c>
      <c r="AE1628" s="20" t="s">
        <v>1838</v>
      </c>
      <c r="AF1628" t="e">
        <f>VLOOKUP(L1628,Contactos!B:B,1,0)</f>
        <v>#N/A</v>
      </c>
    </row>
    <row r="1629" spans="1:32" ht="63.75" x14ac:dyDescent="0.2">
      <c r="A1629" s="4">
        <f t="shared" si="76"/>
        <v>1627</v>
      </c>
      <c r="B1629" s="4" t="str">
        <f t="shared" si="77"/>
        <v>B010-00019275</v>
      </c>
      <c r="C1629" s="4" t="str">
        <f>IFERROR(VLOOKUP(F1629,Tablas!$A$1:$B$3,2,0),"")</f>
        <v>Boleta</v>
      </c>
      <c r="D1629" s="4" t="str">
        <f t="shared" si="78"/>
        <v>Falabella - CONTADO / CASH - PE 2931 FALABELLA Basado en Entregas 09-0007-00000</v>
      </c>
      <c r="E1629" s="19">
        <v>45460</v>
      </c>
      <c r="F1629" s="20" t="s">
        <v>842</v>
      </c>
      <c r="G1629" s="20" t="s">
        <v>6219</v>
      </c>
      <c r="H1629" s="20" t="s">
        <v>44</v>
      </c>
      <c r="I1629" s="20" t="s">
        <v>45</v>
      </c>
      <c r="J1629" s="20" t="s">
        <v>6220</v>
      </c>
      <c r="K1629" s="20" t="s">
        <v>6221</v>
      </c>
      <c r="L1629" s="20" t="s">
        <v>6222</v>
      </c>
      <c r="M1629" s="20"/>
      <c r="N1629" s="21">
        <v>155.69999999999999</v>
      </c>
      <c r="O1629" s="21">
        <v>0</v>
      </c>
      <c r="P1629" s="20"/>
      <c r="Q1629" s="19">
        <v>45460</v>
      </c>
      <c r="R1629" s="20"/>
      <c r="S1629" s="19">
        <v>45460</v>
      </c>
      <c r="T1629" s="20" t="s">
        <v>49</v>
      </c>
      <c r="U1629" s="20">
        <v>981683</v>
      </c>
      <c r="V1629" s="20">
        <v>240001810</v>
      </c>
      <c r="W1629" s="20" t="s">
        <v>847</v>
      </c>
      <c r="X1629" s="20" t="s">
        <v>305</v>
      </c>
      <c r="Y1629" s="20" t="s">
        <v>52</v>
      </c>
      <c r="Z1629" s="20" t="s">
        <v>6223</v>
      </c>
      <c r="AA1629" s="20" t="s">
        <v>353</v>
      </c>
      <c r="AB1629" s="20" t="s">
        <v>54</v>
      </c>
      <c r="AC1629" s="20" t="s">
        <v>167</v>
      </c>
      <c r="AD1629" s="20" t="s">
        <v>56</v>
      </c>
      <c r="AE1629" s="20" t="s">
        <v>1838</v>
      </c>
      <c r="AF1629" t="e">
        <f>VLOOKUP(L1629,Contactos!B:B,1,0)</f>
        <v>#N/A</v>
      </c>
    </row>
    <row r="1630" spans="1:32" ht="63.75" x14ac:dyDescent="0.2">
      <c r="A1630" s="4">
        <f t="shared" si="76"/>
        <v>1628</v>
      </c>
      <c r="B1630" s="4" t="str">
        <f t="shared" si="77"/>
        <v>B010-00018230</v>
      </c>
      <c r="C1630" s="4" t="str">
        <f>IFERROR(VLOOKUP(F1630,Tablas!$A$1:$B$3,2,0),"")</f>
        <v>Boleta</v>
      </c>
      <c r="D1630" s="4" t="str">
        <f t="shared" si="78"/>
        <v>Falabella - CONTADO / CASH - PE 1286 FALABELLA Basado en Entregas 09-0010-00059</v>
      </c>
      <c r="E1630" s="19">
        <v>45370</v>
      </c>
      <c r="F1630" s="20" t="s">
        <v>842</v>
      </c>
      <c r="G1630" s="20" t="s">
        <v>6224</v>
      </c>
      <c r="H1630" s="20" t="s">
        <v>44</v>
      </c>
      <c r="I1630" s="20" t="s">
        <v>45</v>
      </c>
      <c r="J1630" s="20" t="s">
        <v>6225</v>
      </c>
      <c r="K1630" s="20" t="s">
        <v>6226</v>
      </c>
      <c r="L1630" s="20" t="s">
        <v>6227</v>
      </c>
      <c r="M1630" s="20"/>
      <c r="N1630" s="21">
        <v>155.69999999999999</v>
      </c>
      <c r="O1630" s="21">
        <v>0</v>
      </c>
      <c r="P1630" s="20"/>
      <c r="Q1630" s="19">
        <v>45370</v>
      </c>
      <c r="R1630" s="20"/>
      <c r="S1630" s="19">
        <v>45370</v>
      </c>
      <c r="T1630" s="20" t="s">
        <v>49</v>
      </c>
      <c r="U1630" s="20">
        <v>935038</v>
      </c>
      <c r="V1630" s="20">
        <v>240000705</v>
      </c>
      <c r="W1630" s="20" t="s">
        <v>847</v>
      </c>
      <c r="X1630" s="20" t="s">
        <v>305</v>
      </c>
      <c r="Y1630" s="20" t="s">
        <v>52</v>
      </c>
      <c r="Z1630" s="20" t="s">
        <v>6228</v>
      </c>
      <c r="AA1630" s="20" t="s">
        <v>6229</v>
      </c>
      <c r="AB1630" s="20" t="s">
        <v>6230</v>
      </c>
      <c r="AC1630" s="20" t="s">
        <v>167</v>
      </c>
      <c r="AD1630" s="20" t="s">
        <v>56</v>
      </c>
      <c r="AE1630" s="20" t="s">
        <v>1838</v>
      </c>
      <c r="AF1630" t="e">
        <f>VLOOKUP(L1630,Contactos!B:B,1,0)</f>
        <v>#N/A</v>
      </c>
    </row>
    <row r="1631" spans="1:32" ht="63.75" x14ac:dyDescent="0.2">
      <c r="A1631" s="4">
        <f t="shared" si="76"/>
        <v>1629</v>
      </c>
      <c r="B1631" s="4" t="str">
        <f t="shared" si="77"/>
        <v>B010-00016967</v>
      </c>
      <c r="C1631" s="4" t="str">
        <f>IFERROR(VLOOKUP(F1631,Tablas!$A$1:$B$3,2,0),"")</f>
        <v>Boleta</v>
      </c>
      <c r="D1631" s="4" t="str">
        <f t="shared" si="78"/>
        <v>Falabella - CONTADO / CASH - PE 5160 FALABELLA Basado en Entregas 09-0010-00057</v>
      </c>
      <c r="E1631" s="19">
        <v>45266</v>
      </c>
      <c r="F1631" s="20" t="s">
        <v>842</v>
      </c>
      <c r="G1631" s="20" t="s">
        <v>6231</v>
      </c>
      <c r="H1631" s="20" t="s">
        <v>44</v>
      </c>
      <c r="I1631" s="20" t="s">
        <v>45</v>
      </c>
      <c r="J1631" s="20" t="s">
        <v>6232</v>
      </c>
      <c r="K1631" s="20" t="s">
        <v>6233</v>
      </c>
      <c r="L1631" s="20" t="s">
        <v>6234</v>
      </c>
      <c r="M1631" s="20"/>
      <c r="N1631" s="21">
        <v>155.69999999999999</v>
      </c>
      <c r="O1631" s="21">
        <v>0</v>
      </c>
      <c r="P1631" s="20"/>
      <c r="Q1631" s="19">
        <v>45266</v>
      </c>
      <c r="R1631" s="20"/>
      <c r="S1631" s="19">
        <v>45266</v>
      </c>
      <c r="T1631" s="20" t="s">
        <v>49</v>
      </c>
      <c r="U1631" s="20">
        <v>885764</v>
      </c>
      <c r="V1631" s="20">
        <v>230003281</v>
      </c>
      <c r="W1631" s="20" t="s">
        <v>847</v>
      </c>
      <c r="X1631" s="20" t="s">
        <v>305</v>
      </c>
      <c r="Y1631" s="20" t="s">
        <v>52</v>
      </c>
      <c r="Z1631" s="20" t="s">
        <v>6235</v>
      </c>
      <c r="AA1631" s="20" t="s">
        <v>6236</v>
      </c>
      <c r="AB1631" s="20" t="s">
        <v>2671</v>
      </c>
      <c r="AC1631" s="20" t="s">
        <v>2671</v>
      </c>
      <c r="AD1631" s="20" t="s">
        <v>56</v>
      </c>
      <c r="AE1631" s="20" t="s">
        <v>1838</v>
      </c>
      <c r="AF1631" t="e">
        <f>VLOOKUP(L1631,Contactos!B:B,1,0)</f>
        <v>#N/A</v>
      </c>
    </row>
    <row r="1632" spans="1:32" ht="63.75" x14ac:dyDescent="0.2">
      <c r="A1632" s="4">
        <f t="shared" si="76"/>
        <v>1630</v>
      </c>
      <c r="B1632" s="4" t="str">
        <f t="shared" si="77"/>
        <v>B010-00016256</v>
      </c>
      <c r="C1632" s="4" t="str">
        <f>IFERROR(VLOOKUP(F1632,Tablas!$A$1:$B$3,2,0),"")</f>
        <v>Boleta</v>
      </c>
      <c r="D1632" s="4" t="str">
        <f t="shared" si="78"/>
        <v>Falabella - CONTADO / CASH - 230003956 Basado en Entregas 09-0010-00056704.</v>
      </c>
      <c r="E1632" s="19">
        <v>45181</v>
      </c>
      <c r="F1632" s="20" t="s">
        <v>842</v>
      </c>
      <c r="G1632" s="20" t="s">
        <v>6237</v>
      </c>
      <c r="H1632" s="20" t="s">
        <v>44</v>
      </c>
      <c r="I1632" s="20" t="s">
        <v>45</v>
      </c>
      <c r="J1632" s="20" t="s">
        <v>6238</v>
      </c>
      <c r="K1632" s="20" t="s">
        <v>6239</v>
      </c>
      <c r="L1632" s="20" t="s">
        <v>6240</v>
      </c>
      <c r="M1632" s="20"/>
      <c r="N1632" s="21">
        <v>155.69999999999999</v>
      </c>
      <c r="O1632" s="21">
        <v>0</v>
      </c>
      <c r="P1632" s="20"/>
      <c r="Q1632" s="19">
        <v>45181</v>
      </c>
      <c r="R1632" s="20"/>
      <c r="S1632" s="19">
        <v>45181</v>
      </c>
      <c r="T1632" s="20" t="s">
        <v>49</v>
      </c>
      <c r="U1632" s="20">
        <v>847431</v>
      </c>
      <c r="V1632" s="20">
        <v>230002523</v>
      </c>
      <c r="W1632" s="20" t="s">
        <v>847</v>
      </c>
      <c r="X1632" s="20" t="s">
        <v>305</v>
      </c>
      <c r="Y1632" s="20" t="s">
        <v>52</v>
      </c>
      <c r="Z1632" s="20" t="s">
        <v>6241</v>
      </c>
      <c r="AA1632" s="20" t="s">
        <v>6242</v>
      </c>
      <c r="AB1632" s="20" t="s">
        <v>436</v>
      </c>
      <c r="AC1632" s="20" t="s">
        <v>167</v>
      </c>
      <c r="AD1632" s="20" t="s">
        <v>56</v>
      </c>
      <c r="AE1632" s="20" t="s">
        <v>1838</v>
      </c>
      <c r="AF1632" t="e">
        <f>VLOOKUP(L1632,Contactos!B:B,1,0)</f>
        <v>#N/A</v>
      </c>
    </row>
    <row r="1633" spans="1:32" ht="63.75" x14ac:dyDescent="0.2">
      <c r="A1633" s="4">
        <f t="shared" si="76"/>
        <v>1631</v>
      </c>
      <c r="B1633" s="4" t="str">
        <f t="shared" si="77"/>
        <v>B010-00018387</v>
      </c>
      <c r="C1633" s="4" t="str">
        <f>IFERROR(VLOOKUP(F1633,Tablas!$A$1:$B$3,2,0),"")</f>
        <v>Boleta</v>
      </c>
      <c r="D1633" s="4" t="str">
        <f t="shared" si="78"/>
        <v>Falabella - CONTADO / CASH - PE 1505 FALABELLA Basado en Entregas 09-0010-00059</v>
      </c>
      <c r="E1633" s="19">
        <v>45384</v>
      </c>
      <c r="F1633" s="20" t="s">
        <v>842</v>
      </c>
      <c r="G1633" s="20" t="s">
        <v>6243</v>
      </c>
      <c r="H1633" s="20" t="s">
        <v>44</v>
      </c>
      <c r="I1633" s="20" t="s">
        <v>45</v>
      </c>
      <c r="J1633" s="20" t="s">
        <v>6244</v>
      </c>
      <c r="K1633" s="20" t="s">
        <v>6245</v>
      </c>
      <c r="L1633" s="20" t="s">
        <v>6246</v>
      </c>
      <c r="M1633" s="20"/>
      <c r="N1633" s="21">
        <v>155.69999999999999</v>
      </c>
      <c r="O1633" s="21">
        <v>0</v>
      </c>
      <c r="P1633" s="20"/>
      <c r="Q1633" s="19">
        <v>45384</v>
      </c>
      <c r="R1633" s="20"/>
      <c r="S1633" s="19">
        <v>45384</v>
      </c>
      <c r="T1633" s="20" t="s">
        <v>49</v>
      </c>
      <c r="U1633" s="20">
        <v>940262</v>
      </c>
      <c r="V1633" s="20">
        <v>240000863</v>
      </c>
      <c r="W1633" s="20" t="s">
        <v>847</v>
      </c>
      <c r="X1633" s="20" t="s">
        <v>305</v>
      </c>
      <c r="Y1633" s="20" t="s">
        <v>52</v>
      </c>
      <c r="Z1633" s="20" t="s">
        <v>6247</v>
      </c>
      <c r="AA1633" s="20" t="s">
        <v>6248</v>
      </c>
      <c r="AB1633" s="20" t="s">
        <v>682</v>
      </c>
      <c r="AC1633" s="20" t="s">
        <v>167</v>
      </c>
      <c r="AD1633" s="20" t="s">
        <v>56</v>
      </c>
      <c r="AE1633" s="20" t="s">
        <v>1838</v>
      </c>
      <c r="AF1633" t="e">
        <f>VLOOKUP(L1633,Contactos!B:B,1,0)</f>
        <v>#N/A</v>
      </c>
    </row>
    <row r="1634" spans="1:32" ht="63.75" x14ac:dyDescent="0.2">
      <c r="A1634" s="4">
        <f t="shared" si="76"/>
        <v>1632</v>
      </c>
      <c r="B1634" s="4" t="str">
        <f t="shared" si="77"/>
        <v>B010-00018008</v>
      </c>
      <c r="C1634" s="4" t="str">
        <f>IFERROR(VLOOKUP(F1634,Tablas!$A$1:$B$3,2,0),"")</f>
        <v>Boleta</v>
      </c>
      <c r="D1634" s="4" t="str">
        <f t="shared" si="78"/>
        <v>Falabella - CONTADO / CASH - PE 0934 FALABELLA Basado en Entregas 09-0010-00059</v>
      </c>
      <c r="E1634" s="19">
        <v>45348</v>
      </c>
      <c r="F1634" s="20" t="s">
        <v>842</v>
      </c>
      <c r="G1634" s="20" t="s">
        <v>6249</v>
      </c>
      <c r="H1634" s="20" t="s">
        <v>44</v>
      </c>
      <c r="I1634" s="20" t="s">
        <v>45</v>
      </c>
      <c r="J1634" s="20" t="s">
        <v>6250</v>
      </c>
      <c r="K1634" s="20" t="s">
        <v>6251</v>
      </c>
      <c r="L1634" s="20" t="s">
        <v>6252</v>
      </c>
      <c r="M1634" s="20"/>
      <c r="N1634" s="21">
        <v>155.69999999999999</v>
      </c>
      <c r="O1634" s="21">
        <v>0</v>
      </c>
      <c r="P1634" s="20"/>
      <c r="Q1634" s="19">
        <v>45348</v>
      </c>
      <c r="R1634" s="20"/>
      <c r="S1634" s="19">
        <v>45348</v>
      </c>
      <c r="T1634" s="20" t="s">
        <v>49</v>
      </c>
      <c r="U1634" s="20">
        <v>925592</v>
      </c>
      <c r="V1634" s="20">
        <v>240000482</v>
      </c>
      <c r="W1634" s="20" t="s">
        <v>847</v>
      </c>
      <c r="X1634" s="20" t="s">
        <v>305</v>
      </c>
      <c r="Y1634" s="20" t="s">
        <v>52</v>
      </c>
      <c r="Z1634" s="20" t="s">
        <v>6253</v>
      </c>
      <c r="AA1634" s="20" t="s">
        <v>6254</v>
      </c>
      <c r="AB1634" s="20" t="s">
        <v>3788</v>
      </c>
      <c r="AC1634" s="20" t="s">
        <v>167</v>
      </c>
      <c r="AD1634" s="20" t="s">
        <v>56</v>
      </c>
      <c r="AE1634" s="20" t="s">
        <v>1838</v>
      </c>
      <c r="AF1634" t="e">
        <f>VLOOKUP(L1634,Contactos!B:B,1,0)</f>
        <v>#N/A</v>
      </c>
    </row>
    <row r="1635" spans="1:32" ht="63.75" x14ac:dyDescent="0.2">
      <c r="A1635" s="4">
        <f t="shared" si="76"/>
        <v>1633</v>
      </c>
      <c r="B1635" s="4" t="str">
        <f t="shared" si="77"/>
        <v>B010-00016254</v>
      </c>
      <c r="C1635" s="4" t="str">
        <f>IFERROR(VLOOKUP(F1635,Tablas!$A$1:$B$3,2,0),"")</f>
        <v>Boleta</v>
      </c>
      <c r="D1635" s="4" t="str">
        <f t="shared" si="78"/>
        <v>Falabella - CONTADO / CASH - 230003946 Basado en Entregas 09-0010-00056696.</v>
      </c>
      <c r="E1635" s="19">
        <v>45177</v>
      </c>
      <c r="F1635" s="20" t="s">
        <v>842</v>
      </c>
      <c r="G1635" s="20" t="s">
        <v>6255</v>
      </c>
      <c r="H1635" s="20" t="s">
        <v>44</v>
      </c>
      <c r="I1635" s="20" t="s">
        <v>45</v>
      </c>
      <c r="J1635" s="20" t="s">
        <v>6250</v>
      </c>
      <c r="K1635" s="20" t="s">
        <v>6251</v>
      </c>
      <c r="L1635" s="20" t="s">
        <v>6252</v>
      </c>
      <c r="M1635" s="20"/>
      <c r="N1635" s="21">
        <v>155.69999999999999</v>
      </c>
      <c r="O1635" s="21">
        <v>0</v>
      </c>
      <c r="P1635" s="20"/>
      <c r="Q1635" s="19">
        <v>45177</v>
      </c>
      <c r="R1635" s="20"/>
      <c r="S1635" s="19">
        <v>45177</v>
      </c>
      <c r="T1635" s="20" t="s">
        <v>49</v>
      </c>
      <c r="U1635" s="20">
        <v>846903</v>
      </c>
      <c r="V1635" s="20">
        <v>230002521</v>
      </c>
      <c r="W1635" s="20" t="s">
        <v>847</v>
      </c>
      <c r="X1635" s="20" t="s">
        <v>305</v>
      </c>
      <c r="Y1635" s="20" t="s">
        <v>52</v>
      </c>
      <c r="Z1635" s="20" t="s">
        <v>6256</v>
      </c>
      <c r="AA1635" s="20" t="s">
        <v>6254</v>
      </c>
      <c r="AB1635" s="20" t="s">
        <v>3788</v>
      </c>
      <c r="AC1635" s="20" t="s">
        <v>167</v>
      </c>
      <c r="AD1635" s="20" t="s">
        <v>56</v>
      </c>
      <c r="AE1635" s="20" t="s">
        <v>1838</v>
      </c>
      <c r="AF1635" t="e">
        <f>VLOOKUP(L1635,Contactos!B:B,1,0)</f>
        <v>#N/A</v>
      </c>
    </row>
    <row r="1636" spans="1:32" ht="63.75" x14ac:dyDescent="0.2">
      <c r="A1636" s="4">
        <f t="shared" si="76"/>
        <v>1634</v>
      </c>
      <c r="B1636" s="4" t="str">
        <f t="shared" si="77"/>
        <v>B010-00017526</v>
      </c>
      <c r="C1636" s="4" t="str">
        <f>IFERROR(VLOOKUP(F1636,Tablas!$A$1:$B$3,2,0),"")</f>
        <v>Boleta</v>
      </c>
      <c r="D1636" s="4" t="str">
        <f t="shared" si="78"/>
        <v>Falabella - CONTADO / CASH - PE 5624 FALABELLA Basado en Entregas 09-0010-00058</v>
      </c>
      <c r="E1636" s="19">
        <v>45289</v>
      </c>
      <c r="F1636" s="20" t="s">
        <v>842</v>
      </c>
      <c r="G1636" s="20" t="s">
        <v>6257</v>
      </c>
      <c r="H1636" s="20" t="s">
        <v>44</v>
      </c>
      <c r="I1636" s="20" t="s">
        <v>45</v>
      </c>
      <c r="J1636" s="20" t="s">
        <v>6244</v>
      </c>
      <c r="K1636" s="20" t="s">
        <v>6245</v>
      </c>
      <c r="L1636" s="20" t="s">
        <v>6246</v>
      </c>
      <c r="M1636" s="20"/>
      <c r="N1636" s="21">
        <v>155.69999999999999</v>
      </c>
      <c r="O1636" s="21">
        <v>0</v>
      </c>
      <c r="P1636" s="20"/>
      <c r="Q1636" s="19">
        <v>45289</v>
      </c>
      <c r="R1636" s="20"/>
      <c r="S1636" s="19">
        <v>45289</v>
      </c>
      <c r="T1636" s="20" t="s">
        <v>49</v>
      </c>
      <c r="U1636" s="20">
        <v>897292</v>
      </c>
      <c r="V1636" s="20">
        <v>230003849</v>
      </c>
      <c r="W1636" s="20" t="s">
        <v>847</v>
      </c>
      <c r="X1636" s="20" t="s">
        <v>305</v>
      </c>
      <c r="Y1636" s="20" t="s">
        <v>52</v>
      </c>
      <c r="Z1636" s="20" t="s">
        <v>6258</v>
      </c>
      <c r="AA1636" s="20" t="s">
        <v>6248</v>
      </c>
      <c r="AB1636" s="20" t="s">
        <v>682</v>
      </c>
      <c r="AC1636" s="20" t="s">
        <v>167</v>
      </c>
      <c r="AD1636" s="20" t="s">
        <v>56</v>
      </c>
      <c r="AE1636" s="20" t="s">
        <v>1838</v>
      </c>
      <c r="AF1636" t="e">
        <f>VLOOKUP(L1636,Contactos!B:B,1,0)</f>
        <v>#N/A</v>
      </c>
    </row>
    <row r="1637" spans="1:32" ht="63.75" x14ac:dyDescent="0.2">
      <c r="A1637" s="4">
        <f t="shared" si="76"/>
        <v>1635</v>
      </c>
      <c r="B1637" s="4" t="str">
        <f t="shared" si="77"/>
        <v>B010-00015591</v>
      </c>
      <c r="C1637" s="4" t="str">
        <f>IFERROR(VLOOKUP(F1637,Tablas!$A$1:$B$3,2,0),"")</f>
        <v>Boleta</v>
      </c>
      <c r="D1637" s="4" t="str">
        <f t="shared" si="78"/>
        <v>Falabella - CONTADO / CASH - 230002788 Basado en Entregas 09-0010-00055627.</v>
      </c>
      <c r="E1637" s="19">
        <v>45110</v>
      </c>
      <c r="F1637" s="20" t="s">
        <v>842</v>
      </c>
      <c r="G1637" s="20" t="s">
        <v>6259</v>
      </c>
      <c r="H1637" s="20" t="s">
        <v>44</v>
      </c>
      <c r="I1637" s="20" t="s">
        <v>45</v>
      </c>
      <c r="J1637" s="20" t="s">
        <v>3079</v>
      </c>
      <c r="K1637" s="20" t="s">
        <v>3080</v>
      </c>
      <c r="L1637" s="20" t="s">
        <v>3081</v>
      </c>
      <c r="M1637" s="20"/>
      <c r="N1637" s="21">
        <v>155.69999999999999</v>
      </c>
      <c r="O1637" s="21">
        <v>0</v>
      </c>
      <c r="P1637" s="20"/>
      <c r="Q1637" s="19">
        <v>45110</v>
      </c>
      <c r="R1637" s="20"/>
      <c r="S1637" s="19">
        <v>45110</v>
      </c>
      <c r="T1637" s="20" t="s">
        <v>49</v>
      </c>
      <c r="U1637" s="20">
        <v>815099</v>
      </c>
      <c r="V1637" s="20">
        <v>230001831</v>
      </c>
      <c r="W1637" s="20" t="s">
        <v>847</v>
      </c>
      <c r="X1637" s="20" t="s">
        <v>305</v>
      </c>
      <c r="Y1637" s="20" t="s">
        <v>52</v>
      </c>
      <c r="Z1637" s="20" t="s">
        <v>6260</v>
      </c>
      <c r="AA1637" s="20" t="s">
        <v>808</v>
      </c>
      <c r="AB1637" s="20" t="s">
        <v>54</v>
      </c>
      <c r="AC1637" s="20" t="s">
        <v>689</v>
      </c>
      <c r="AD1637" s="20" t="s">
        <v>56</v>
      </c>
      <c r="AE1637" s="20" t="s">
        <v>1838</v>
      </c>
      <c r="AF1637" t="e">
        <f>VLOOKUP(L1637,Contactos!B:B,1,0)</f>
        <v>#N/A</v>
      </c>
    </row>
    <row r="1638" spans="1:32" ht="63.75" x14ac:dyDescent="0.2">
      <c r="A1638" s="4">
        <f t="shared" si="76"/>
        <v>1636</v>
      </c>
      <c r="B1638" s="4" t="str">
        <f t="shared" si="77"/>
        <v>B010-00014740</v>
      </c>
      <c r="C1638" s="4" t="str">
        <f>IFERROR(VLOOKUP(F1638,Tablas!$A$1:$B$3,2,0),"")</f>
        <v>Boleta</v>
      </c>
      <c r="D1638" s="4" t="str">
        <f t="shared" si="78"/>
        <v>Plaza Vea - Intercorp - CONTADO / CASH - 230001382 Basado en Entregas 09-0010-00054333.</v>
      </c>
      <c r="E1638" s="19">
        <v>45026</v>
      </c>
      <c r="F1638" s="20" t="s">
        <v>842</v>
      </c>
      <c r="G1638" s="20" t="s">
        <v>6261</v>
      </c>
      <c r="H1638" s="20" t="s">
        <v>44</v>
      </c>
      <c r="I1638" s="20" t="s">
        <v>45</v>
      </c>
      <c r="J1638" s="20" t="s">
        <v>6262</v>
      </c>
      <c r="K1638" s="20" t="s">
        <v>6263</v>
      </c>
      <c r="L1638" s="20" t="s">
        <v>6264</v>
      </c>
      <c r="M1638" s="20"/>
      <c r="N1638" s="21">
        <v>156.21</v>
      </c>
      <c r="O1638" s="21">
        <v>0</v>
      </c>
      <c r="P1638" s="20"/>
      <c r="Q1638" s="19">
        <v>45026</v>
      </c>
      <c r="R1638" s="20"/>
      <c r="S1638" s="19">
        <v>45026</v>
      </c>
      <c r="T1638" s="20" t="s">
        <v>49</v>
      </c>
      <c r="U1638" s="20">
        <v>774303</v>
      </c>
      <c r="V1638" s="20">
        <v>230000939</v>
      </c>
      <c r="W1638" s="20" t="s">
        <v>847</v>
      </c>
      <c r="X1638" s="20" t="s">
        <v>305</v>
      </c>
      <c r="Y1638" s="20" t="s">
        <v>52</v>
      </c>
      <c r="Z1638" s="20" t="s">
        <v>6265</v>
      </c>
      <c r="AA1638" s="20" t="s">
        <v>808</v>
      </c>
      <c r="AB1638" s="20" t="s">
        <v>863</v>
      </c>
      <c r="AC1638" s="20" t="s">
        <v>689</v>
      </c>
      <c r="AD1638" s="20" t="s">
        <v>56</v>
      </c>
      <c r="AE1638" s="20" t="s">
        <v>2494</v>
      </c>
      <c r="AF1638" t="e">
        <f>VLOOKUP(L1638,Contactos!B:B,1,0)</f>
        <v>#N/A</v>
      </c>
    </row>
    <row r="1639" spans="1:32" ht="38.25" x14ac:dyDescent="0.2">
      <c r="A1639" s="4">
        <f t="shared" si="76"/>
        <v>1637</v>
      </c>
      <c r="B1639" s="4" t="str">
        <f t="shared" si="77"/>
        <v>F010-00024200</v>
      </c>
      <c r="C1639" s="4" t="str">
        <f>IFERROR(VLOOKUP(F1639,Tablas!$A$1:$B$3,2,0),"")</f>
        <v>Factura</v>
      </c>
      <c r="D1639" s="4" t="str">
        <f t="shared" si="78"/>
        <v>Ecom - CONTADO / CASH - Facturas clientes - C10188454599</v>
      </c>
      <c r="E1639" s="19">
        <v>45372</v>
      </c>
      <c r="F1639" s="20" t="s">
        <v>1001</v>
      </c>
      <c r="G1639" s="20" t="s">
        <v>6266</v>
      </c>
      <c r="H1639" s="20" t="s">
        <v>44</v>
      </c>
      <c r="I1639" s="20" t="s">
        <v>45</v>
      </c>
      <c r="J1639" s="20" t="s">
        <v>6267</v>
      </c>
      <c r="K1639" s="20" t="s">
        <v>6268</v>
      </c>
      <c r="L1639" s="20" t="s">
        <v>6269</v>
      </c>
      <c r="M1639" s="20"/>
      <c r="N1639" s="21">
        <v>156.44</v>
      </c>
      <c r="O1639" s="21">
        <v>0</v>
      </c>
      <c r="P1639" s="20"/>
      <c r="Q1639" s="19">
        <v>45372</v>
      </c>
      <c r="R1639" s="20"/>
      <c r="S1639" s="19">
        <v>45372</v>
      </c>
      <c r="T1639" s="20" t="s">
        <v>49</v>
      </c>
      <c r="U1639" s="20">
        <v>936199</v>
      </c>
      <c r="V1639" s="20">
        <v>240000760</v>
      </c>
      <c r="W1639" s="20" t="s">
        <v>847</v>
      </c>
      <c r="X1639" s="20" t="s">
        <v>274</v>
      </c>
      <c r="Y1639" s="20" t="s">
        <v>52</v>
      </c>
      <c r="Z1639" s="20" t="s">
        <v>6270</v>
      </c>
      <c r="AA1639" s="20" t="s">
        <v>6271</v>
      </c>
      <c r="AB1639" s="20" t="s">
        <v>756</v>
      </c>
      <c r="AC1639" s="20" t="s">
        <v>167</v>
      </c>
      <c r="AD1639" s="20" t="s">
        <v>56</v>
      </c>
      <c r="AE1639" s="20" t="s">
        <v>864</v>
      </c>
      <c r="AF1639" t="e">
        <f>VLOOKUP(L1639,Contactos!B:B,1,0)</f>
        <v>#N/A</v>
      </c>
    </row>
    <row r="1640" spans="1:32" ht="25.5" x14ac:dyDescent="0.2">
      <c r="A1640" s="4">
        <f t="shared" si="76"/>
        <v>1638</v>
      </c>
      <c r="B1640" s="4" t="str">
        <f t="shared" si="77"/>
        <v/>
      </c>
      <c r="C1640" s="4" t="str">
        <f>IFERROR(VLOOKUP(F1640,Tablas!$A$1:$B$3,2,0),"")</f>
        <v/>
      </c>
      <c r="D1640" s="4" t="str">
        <f t="shared" si="78"/>
        <v xml:space="preserve"> - CONTADO ADELANTADO / CASH IN ADVANCE - Dif. en cambio</v>
      </c>
      <c r="E1640" s="19">
        <v>44620</v>
      </c>
      <c r="F1640" s="20" t="s">
        <v>27</v>
      </c>
      <c r="G1640" s="20"/>
      <c r="H1640" s="20" t="s">
        <v>80</v>
      </c>
      <c r="I1640" s="20" t="s">
        <v>81</v>
      </c>
      <c r="J1640" s="20" t="s">
        <v>204</v>
      </c>
      <c r="K1640" s="20" t="s">
        <v>204</v>
      </c>
      <c r="L1640" s="20" t="s">
        <v>205</v>
      </c>
      <c r="M1640" s="20"/>
      <c r="N1640" s="21">
        <v>156.51</v>
      </c>
      <c r="O1640" s="21">
        <v>0</v>
      </c>
      <c r="P1640" s="20"/>
      <c r="Q1640" s="19">
        <v>44620</v>
      </c>
      <c r="R1640" s="20"/>
      <c r="S1640" s="20"/>
      <c r="T1640" s="20" t="s">
        <v>70</v>
      </c>
      <c r="U1640" s="20">
        <v>635285</v>
      </c>
      <c r="V1640" s="20">
        <v>220013636</v>
      </c>
      <c r="W1640" s="20" t="s">
        <v>50</v>
      </c>
      <c r="X1640" s="20" t="s">
        <v>841</v>
      </c>
      <c r="Y1640" s="20" t="s">
        <v>37</v>
      </c>
      <c r="Z1640" s="20" t="s">
        <v>63</v>
      </c>
      <c r="AA1640" s="20" t="s">
        <v>209</v>
      </c>
      <c r="AB1640" s="20"/>
      <c r="AC1640" s="20"/>
      <c r="AD1640" s="20" t="s">
        <v>210</v>
      </c>
      <c r="AE1640" s="20"/>
      <c r="AF1640" t="str">
        <f>VLOOKUP(L1640,Contactos!B:B,1,0)</f>
        <v>BEIJING YI LONG XIANG TECHNOLOGY CO.LTD</v>
      </c>
    </row>
    <row r="1641" spans="1:32" ht="51" x14ac:dyDescent="0.2">
      <c r="A1641" s="4">
        <f t="shared" si="76"/>
        <v>1639</v>
      </c>
      <c r="B1641" s="4" t="str">
        <f t="shared" si="77"/>
        <v>B010-00017086</v>
      </c>
      <c r="C1641" s="4" t="str">
        <f>IFERROR(VLOOKUP(F1641,Tablas!$A$1:$B$3,2,0),"")</f>
        <v>Boleta</v>
      </c>
      <c r="D1641" s="4" t="str">
        <f t="shared" si="78"/>
        <v>Plaza Vea - Intercorp - CONTADO / CASH - PE 5422 PLAZA VEA Basado en Entregas 09-0010-00057</v>
      </c>
      <c r="E1641" s="19">
        <v>45280</v>
      </c>
      <c r="F1641" s="20" t="s">
        <v>842</v>
      </c>
      <c r="G1641" s="20" t="s">
        <v>6272</v>
      </c>
      <c r="H1641" s="20" t="s">
        <v>44</v>
      </c>
      <c r="I1641" s="20" t="s">
        <v>45</v>
      </c>
      <c r="J1641" s="20" t="s">
        <v>6273</v>
      </c>
      <c r="K1641" s="20" t="s">
        <v>6274</v>
      </c>
      <c r="L1641" s="20" t="s">
        <v>6275</v>
      </c>
      <c r="M1641" s="20"/>
      <c r="N1641" s="21">
        <v>157.29</v>
      </c>
      <c r="O1641" s="21">
        <v>0</v>
      </c>
      <c r="P1641" s="20"/>
      <c r="Q1641" s="19">
        <v>45280</v>
      </c>
      <c r="R1641" s="20"/>
      <c r="S1641" s="19">
        <v>45280</v>
      </c>
      <c r="T1641" s="20" t="s">
        <v>49</v>
      </c>
      <c r="U1641" s="20">
        <v>891131</v>
      </c>
      <c r="V1641" s="20">
        <v>230003401</v>
      </c>
      <c r="W1641" s="20" t="s">
        <v>847</v>
      </c>
      <c r="X1641" s="20" t="s">
        <v>274</v>
      </c>
      <c r="Y1641" s="20" t="s">
        <v>52</v>
      </c>
      <c r="Z1641" s="20" t="s">
        <v>6276</v>
      </c>
      <c r="AA1641" s="20" t="s">
        <v>689</v>
      </c>
      <c r="AB1641" s="20" t="s">
        <v>167</v>
      </c>
      <c r="AC1641" s="20" t="s">
        <v>167</v>
      </c>
      <c r="AD1641" s="20" t="s">
        <v>56</v>
      </c>
      <c r="AE1641" s="20" t="s">
        <v>2494</v>
      </c>
      <c r="AF1641" t="e">
        <f>VLOOKUP(L1641,Contactos!B:B,1,0)</f>
        <v>#N/A</v>
      </c>
    </row>
    <row r="1642" spans="1:32" ht="63.75" x14ac:dyDescent="0.2">
      <c r="A1642" s="4">
        <f t="shared" si="76"/>
        <v>1640</v>
      </c>
      <c r="B1642" s="4" t="str">
        <f t="shared" si="77"/>
        <v>B010-00018152</v>
      </c>
      <c r="C1642" s="4" t="str">
        <f>IFERROR(VLOOKUP(F1642,Tablas!$A$1:$B$3,2,0),"")</f>
        <v>Boleta</v>
      </c>
      <c r="D1642" s="4" t="str">
        <f t="shared" si="78"/>
        <v>Ecom - CONTADO / CASH - PE 1111 TEL: 901734128 Basado en Pedidos de client</v>
      </c>
      <c r="E1642" s="19">
        <v>45362</v>
      </c>
      <c r="F1642" s="20" t="s">
        <v>842</v>
      </c>
      <c r="G1642" s="20" t="s">
        <v>6277</v>
      </c>
      <c r="H1642" s="20" t="s">
        <v>44</v>
      </c>
      <c r="I1642" s="20" t="s">
        <v>45</v>
      </c>
      <c r="J1642" s="20" t="s">
        <v>6278</v>
      </c>
      <c r="K1642" s="20" t="s">
        <v>6279</v>
      </c>
      <c r="L1642" s="20" t="s">
        <v>6280</v>
      </c>
      <c r="M1642" s="20"/>
      <c r="N1642" s="21">
        <v>158.4</v>
      </c>
      <c r="O1642" s="21">
        <v>0</v>
      </c>
      <c r="P1642" s="20"/>
      <c r="Q1642" s="19">
        <v>45362</v>
      </c>
      <c r="R1642" s="20"/>
      <c r="S1642" s="19">
        <v>45362</v>
      </c>
      <c r="T1642" s="20" t="s">
        <v>49</v>
      </c>
      <c r="U1642" s="20">
        <v>931491</v>
      </c>
      <c r="V1642" s="20">
        <v>240000627</v>
      </c>
      <c r="W1642" s="20" t="s">
        <v>847</v>
      </c>
      <c r="X1642" s="20" t="s">
        <v>274</v>
      </c>
      <c r="Y1642" s="20" t="s">
        <v>52</v>
      </c>
      <c r="Z1642" s="20" t="s">
        <v>6281</v>
      </c>
      <c r="AA1642" s="20" t="s">
        <v>6282</v>
      </c>
      <c r="AB1642" s="20" t="s">
        <v>1054</v>
      </c>
      <c r="AC1642" s="20" t="s">
        <v>689</v>
      </c>
      <c r="AD1642" s="20" t="s">
        <v>56</v>
      </c>
      <c r="AE1642" s="20" t="s">
        <v>864</v>
      </c>
      <c r="AF1642" t="e">
        <f>VLOOKUP(L1642,Contactos!B:B,1,0)</f>
        <v>#N/A</v>
      </c>
    </row>
    <row r="1643" spans="1:32" ht="51" x14ac:dyDescent="0.2">
      <c r="A1643" s="4">
        <f t="shared" si="76"/>
        <v>1641</v>
      </c>
      <c r="B1643" s="4" t="str">
        <f t="shared" si="77"/>
        <v>B010-00019969</v>
      </c>
      <c r="C1643" s="4" t="str">
        <f>IFERROR(VLOOKUP(F1643,Tablas!$A$1:$B$3,2,0),"")</f>
        <v>Boleta</v>
      </c>
      <c r="D1643" s="4" t="str">
        <f t="shared" si="78"/>
        <v>Ecom - CONTADO / CASH - PE 4065 TEL: 942803974 ENVÍO Basado en Entregas 09</v>
      </c>
      <c r="E1643" s="19">
        <v>45517</v>
      </c>
      <c r="F1643" s="20" t="s">
        <v>842</v>
      </c>
      <c r="G1643" s="20" t="s">
        <v>6283</v>
      </c>
      <c r="H1643" s="20" t="s">
        <v>44</v>
      </c>
      <c r="I1643" s="20" t="s">
        <v>45</v>
      </c>
      <c r="J1643" s="20" t="s">
        <v>6284</v>
      </c>
      <c r="K1643" s="20" t="s">
        <v>6285</v>
      </c>
      <c r="L1643" s="20" t="s">
        <v>6286</v>
      </c>
      <c r="M1643" s="20"/>
      <c r="N1643" s="21">
        <v>159.41</v>
      </c>
      <c r="O1643" s="21">
        <v>0</v>
      </c>
      <c r="P1643" s="20"/>
      <c r="Q1643" s="19">
        <v>45517</v>
      </c>
      <c r="R1643" s="20"/>
      <c r="S1643" s="19">
        <v>45517</v>
      </c>
      <c r="T1643" s="20" t="s">
        <v>49</v>
      </c>
      <c r="U1643" s="20">
        <v>1007121</v>
      </c>
      <c r="V1643" s="20">
        <v>240002505</v>
      </c>
      <c r="W1643" s="20" t="s">
        <v>847</v>
      </c>
      <c r="X1643" s="20" t="s">
        <v>274</v>
      </c>
      <c r="Y1643" s="20" t="s">
        <v>52</v>
      </c>
      <c r="Z1643" s="20" t="s">
        <v>6287</v>
      </c>
      <c r="AA1643" s="20" t="s">
        <v>6288</v>
      </c>
      <c r="AB1643" s="20" t="s">
        <v>2603</v>
      </c>
      <c r="AC1643" s="20" t="s">
        <v>167</v>
      </c>
      <c r="AD1643" s="20" t="s">
        <v>56</v>
      </c>
      <c r="AE1643" s="20" t="s">
        <v>864</v>
      </c>
      <c r="AF1643" t="e">
        <f>VLOOKUP(L1643,Contactos!B:B,1,0)</f>
        <v>#N/A</v>
      </c>
    </row>
    <row r="1644" spans="1:32" ht="51" x14ac:dyDescent="0.2">
      <c r="A1644" s="4">
        <f t="shared" si="76"/>
        <v>1642</v>
      </c>
      <c r="B1644" s="4" t="str">
        <f t="shared" si="77"/>
        <v>B010-00019940</v>
      </c>
      <c r="C1644" s="4" t="str">
        <f>IFERROR(VLOOKUP(F1644,Tablas!$A$1:$B$3,2,0),"")</f>
        <v>Boleta</v>
      </c>
      <c r="D1644" s="4" t="str">
        <f t="shared" si="78"/>
        <v>Ecom - CONTADO / CASH - PE 4008 TEL: 980491256 ENVÍO Basado en Entregas 09</v>
      </c>
      <c r="E1644" s="19">
        <v>45513</v>
      </c>
      <c r="F1644" s="20" t="s">
        <v>842</v>
      </c>
      <c r="G1644" s="20" t="s">
        <v>6289</v>
      </c>
      <c r="H1644" s="20" t="s">
        <v>44</v>
      </c>
      <c r="I1644" s="20" t="s">
        <v>45</v>
      </c>
      <c r="J1644" s="20" t="s">
        <v>1922</v>
      </c>
      <c r="K1644" s="20" t="s">
        <v>1923</v>
      </c>
      <c r="L1644" s="20" t="s">
        <v>1924</v>
      </c>
      <c r="M1644" s="20"/>
      <c r="N1644" s="21">
        <v>159.47</v>
      </c>
      <c r="O1644" s="21">
        <v>0</v>
      </c>
      <c r="P1644" s="20"/>
      <c r="Q1644" s="19">
        <v>45513</v>
      </c>
      <c r="R1644" s="20"/>
      <c r="S1644" s="19">
        <v>45513</v>
      </c>
      <c r="T1644" s="20" t="s">
        <v>49</v>
      </c>
      <c r="U1644" s="20">
        <v>1005581</v>
      </c>
      <c r="V1644" s="20">
        <v>240002476</v>
      </c>
      <c r="W1644" s="20" t="s">
        <v>847</v>
      </c>
      <c r="X1644" s="20" t="s">
        <v>274</v>
      </c>
      <c r="Y1644" s="20" t="s">
        <v>52</v>
      </c>
      <c r="Z1644" s="20" t="s">
        <v>6290</v>
      </c>
      <c r="AA1644" s="20" t="s">
        <v>1926</v>
      </c>
      <c r="AB1644" s="20" t="s">
        <v>1927</v>
      </c>
      <c r="AC1644" s="20" t="s">
        <v>41</v>
      </c>
      <c r="AD1644" s="20" t="s">
        <v>56</v>
      </c>
      <c r="AE1644" s="20" t="s">
        <v>864</v>
      </c>
      <c r="AF1644" t="e">
        <f>VLOOKUP(L1644,Contactos!B:B,1,0)</f>
        <v>#N/A</v>
      </c>
    </row>
    <row r="1645" spans="1:32" ht="63.75" x14ac:dyDescent="0.2">
      <c r="A1645" s="4">
        <f t="shared" si="76"/>
        <v>1643</v>
      </c>
      <c r="B1645" s="4" t="str">
        <f t="shared" si="77"/>
        <v>B010-00018373</v>
      </c>
      <c r="C1645" s="4" t="str">
        <f>IFERROR(VLOOKUP(F1645,Tablas!$A$1:$B$3,2,0),"")</f>
        <v>Boleta</v>
      </c>
      <c r="D1645" s="4" t="str">
        <f t="shared" si="78"/>
        <v>Ecom - CONTADO / CASH - PE 1479 TEL: 966782010 Basado en Pedidos de client</v>
      </c>
      <c r="E1645" s="19">
        <v>45384</v>
      </c>
      <c r="F1645" s="20" t="s">
        <v>842</v>
      </c>
      <c r="G1645" s="20" t="s">
        <v>6291</v>
      </c>
      <c r="H1645" s="20" t="s">
        <v>44</v>
      </c>
      <c r="I1645" s="20" t="s">
        <v>45</v>
      </c>
      <c r="J1645" s="20" t="s">
        <v>6292</v>
      </c>
      <c r="K1645" s="20" t="s">
        <v>6293</v>
      </c>
      <c r="L1645" s="20" t="s">
        <v>6294</v>
      </c>
      <c r="M1645" s="20"/>
      <c r="N1645" s="21">
        <v>159.84</v>
      </c>
      <c r="O1645" s="21">
        <v>0</v>
      </c>
      <c r="P1645" s="20"/>
      <c r="Q1645" s="19">
        <v>45384</v>
      </c>
      <c r="R1645" s="20"/>
      <c r="S1645" s="19">
        <v>45384</v>
      </c>
      <c r="T1645" s="20" t="s">
        <v>49</v>
      </c>
      <c r="U1645" s="20">
        <v>940187</v>
      </c>
      <c r="V1645" s="20">
        <v>240000849</v>
      </c>
      <c r="W1645" s="20" t="s">
        <v>847</v>
      </c>
      <c r="X1645" s="20" t="s">
        <v>305</v>
      </c>
      <c r="Y1645" s="20" t="s">
        <v>52</v>
      </c>
      <c r="Z1645" s="20" t="s">
        <v>6295</v>
      </c>
      <c r="AA1645" s="20" t="s">
        <v>6296</v>
      </c>
      <c r="AB1645" s="20" t="s">
        <v>2790</v>
      </c>
      <c r="AC1645" s="20" t="s">
        <v>689</v>
      </c>
      <c r="AD1645" s="20" t="s">
        <v>56</v>
      </c>
      <c r="AE1645" s="20" t="s">
        <v>864</v>
      </c>
      <c r="AF1645" t="e">
        <f>VLOOKUP(L1645,Contactos!B:B,1,0)</f>
        <v>#N/A</v>
      </c>
    </row>
    <row r="1646" spans="1:32" ht="63.75" x14ac:dyDescent="0.2">
      <c r="A1646" s="4">
        <f t="shared" si="76"/>
        <v>1644</v>
      </c>
      <c r="B1646" s="4" t="str">
        <f t="shared" si="77"/>
        <v>B010-00020048</v>
      </c>
      <c r="C1646" s="4" t="str">
        <f>IFERROR(VLOOKUP(F1646,Tablas!$A$1:$B$3,2,0),"")</f>
        <v>Boleta</v>
      </c>
      <c r="D1646" s="4" t="str">
        <f t="shared" si="78"/>
        <v>Nacional - CREDITO 30 DIAS / CREDIT 30 DAYS - PE 4227 Basado en Entregas 09-T010-00000835.</v>
      </c>
      <c r="E1646" s="19">
        <v>45523</v>
      </c>
      <c r="F1646" s="20" t="s">
        <v>842</v>
      </c>
      <c r="G1646" s="20" t="s">
        <v>6297</v>
      </c>
      <c r="H1646" s="20" t="s">
        <v>44</v>
      </c>
      <c r="I1646" s="20" t="s">
        <v>45</v>
      </c>
      <c r="J1646" s="20" t="s">
        <v>6298</v>
      </c>
      <c r="K1646" s="20" t="s">
        <v>6299</v>
      </c>
      <c r="L1646" s="20" t="s">
        <v>6300</v>
      </c>
      <c r="M1646" s="20"/>
      <c r="N1646" s="21">
        <v>159.84</v>
      </c>
      <c r="O1646" s="21">
        <v>0</v>
      </c>
      <c r="P1646" s="20"/>
      <c r="Q1646" s="19">
        <v>45523</v>
      </c>
      <c r="R1646" s="20"/>
      <c r="S1646" s="19">
        <v>45553</v>
      </c>
      <c r="T1646" s="20" t="s">
        <v>643</v>
      </c>
      <c r="U1646" s="20">
        <v>1010055</v>
      </c>
      <c r="V1646" s="20">
        <v>240002584</v>
      </c>
      <c r="W1646" s="20" t="s">
        <v>847</v>
      </c>
      <c r="X1646" s="20" t="s">
        <v>274</v>
      </c>
      <c r="Y1646" s="20" t="s">
        <v>52</v>
      </c>
      <c r="Z1646" s="20" t="s">
        <v>6301</v>
      </c>
      <c r="AA1646" s="20" t="s">
        <v>457</v>
      </c>
      <c r="AB1646" s="20" t="s">
        <v>54</v>
      </c>
      <c r="AC1646" s="20" t="s">
        <v>167</v>
      </c>
      <c r="AD1646" s="20" t="s">
        <v>56</v>
      </c>
      <c r="AE1646" s="20" t="s">
        <v>1014</v>
      </c>
      <c r="AF1646" t="e">
        <f>VLOOKUP(L1646,Contactos!B:B,1,0)</f>
        <v>#N/A</v>
      </c>
    </row>
    <row r="1647" spans="1:32" ht="63.75" x14ac:dyDescent="0.2">
      <c r="A1647" s="4">
        <f t="shared" si="76"/>
        <v>1645</v>
      </c>
      <c r="B1647" s="4" t="str">
        <f t="shared" si="77"/>
        <v>B010-00018447</v>
      </c>
      <c r="C1647" s="4" t="str">
        <f>IFERROR(VLOOKUP(F1647,Tablas!$A$1:$B$3,2,0),"")</f>
        <v>Boleta</v>
      </c>
      <c r="D1647" s="4" t="str">
        <f t="shared" si="78"/>
        <v>Ecom - CONTADO / CASH - PE 1622 TEL: 942667055 Basado en Pedidos de client</v>
      </c>
      <c r="E1647" s="19">
        <v>45391</v>
      </c>
      <c r="F1647" s="20" t="s">
        <v>842</v>
      </c>
      <c r="G1647" s="20" t="s">
        <v>6302</v>
      </c>
      <c r="H1647" s="20" t="s">
        <v>44</v>
      </c>
      <c r="I1647" s="20" t="s">
        <v>45</v>
      </c>
      <c r="J1647" s="20" t="s">
        <v>1571</v>
      </c>
      <c r="K1647" s="20" t="s">
        <v>1572</v>
      </c>
      <c r="L1647" s="20" t="s">
        <v>1573</v>
      </c>
      <c r="M1647" s="20"/>
      <c r="N1647" s="21">
        <v>159.85</v>
      </c>
      <c r="O1647" s="21">
        <v>0</v>
      </c>
      <c r="P1647" s="20"/>
      <c r="Q1647" s="19">
        <v>45391</v>
      </c>
      <c r="R1647" s="20"/>
      <c r="S1647" s="19">
        <v>45391</v>
      </c>
      <c r="T1647" s="20" t="s">
        <v>49</v>
      </c>
      <c r="U1647" s="20">
        <v>944248</v>
      </c>
      <c r="V1647" s="20">
        <v>240000923</v>
      </c>
      <c r="W1647" s="20" t="s">
        <v>847</v>
      </c>
      <c r="X1647" s="20" t="s">
        <v>274</v>
      </c>
      <c r="Y1647" s="20" t="s">
        <v>52</v>
      </c>
      <c r="Z1647" s="20" t="s">
        <v>6303</v>
      </c>
      <c r="AA1647" s="20" t="s">
        <v>167</v>
      </c>
      <c r="AB1647" s="20" t="s">
        <v>167</v>
      </c>
      <c r="AC1647" s="20" t="s">
        <v>167</v>
      </c>
      <c r="AD1647" s="20" t="s">
        <v>56</v>
      </c>
      <c r="AE1647" s="20" t="s">
        <v>864</v>
      </c>
      <c r="AF1647" t="e">
        <f>VLOOKUP(L1647,Contactos!B:B,1,0)</f>
        <v>#N/A</v>
      </c>
    </row>
    <row r="1648" spans="1:32" ht="51" x14ac:dyDescent="0.2">
      <c r="A1648" s="4">
        <f t="shared" si="76"/>
        <v>1646</v>
      </c>
      <c r="B1648" s="4" t="str">
        <f t="shared" si="77"/>
        <v/>
      </c>
      <c r="C1648" s="4" t="str">
        <f>IFERROR(VLOOKUP(F1648,Tablas!$A$1:$B$3,2,0),"")</f>
        <v/>
      </c>
      <c r="D1648" s="4" t="str">
        <f t="shared" si="78"/>
        <v xml:space="preserve"> - CONTADO / CASH - Dif. en cambio</v>
      </c>
      <c r="E1648" s="19">
        <v>45473</v>
      </c>
      <c r="F1648" s="20" t="s">
        <v>27</v>
      </c>
      <c r="G1648" s="20"/>
      <c r="H1648" s="20" t="s">
        <v>44</v>
      </c>
      <c r="I1648" s="20" t="s">
        <v>45</v>
      </c>
      <c r="J1648" s="20" t="s">
        <v>564</v>
      </c>
      <c r="K1648" s="20" t="s">
        <v>565</v>
      </c>
      <c r="L1648" s="20" t="s">
        <v>566</v>
      </c>
      <c r="M1648" s="20"/>
      <c r="N1648" s="21">
        <v>159.97</v>
      </c>
      <c r="O1648" s="21">
        <v>0</v>
      </c>
      <c r="P1648" s="20"/>
      <c r="Q1648" s="19">
        <v>45473</v>
      </c>
      <c r="R1648" s="20"/>
      <c r="S1648" s="19">
        <v>45473</v>
      </c>
      <c r="T1648" s="20" t="s">
        <v>49</v>
      </c>
      <c r="U1648" s="20">
        <v>1028634</v>
      </c>
      <c r="V1648" s="20">
        <v>240026896</v>
      </c>
      <c r="W1648" s="20" t="s">
        <v>50</v>
      </c>
      <c r="X1648" s="20" t="s">
        <v>841</v>
      </c>
      <c r="Y1648" s="20" t="s">
        <v>567</v>
      </c>
      <c r="Z1648" s="20" t="s">
        <v>63</v>
      </c>
      <c r="AA1648" s="20" t="s">
        <v>568</v>
      </c>
      <c r="AB1648" s="20" t="s">
        <v>54</v>
      </c>
      <c r="AC1648" s="20" t="s">
        <v>167</v>
      </c>
      <c r="AD1648" s="20" t="s">
        <v>56</v>
      </c>
      <c r="AE1648" s="20"/>
      <c r="AF1648" t="e">
        <f>VLOOKUP(L1648,Contactos!B:B,1,0)</f>
        <v>#N/A</v>
      </c>
    </row>
    <row r="1649" spans="1:32" ht="25.5" x14ac:dyDescent="0.2">
      <c r="A1649" s="4">
        <f t="shared" si="76"/>
        <v>1647</v>
      </c>
      <c r="B1649" s="4" t="str">
        <f t="shared" si="77"/>
        <v>F010-00000873</v>
      </c>
      <c r="C1649" s="4" t="str">
        <f>IFERROR(VLOOKUP(F1649,Tablas!$A$1:$B$3,2,0),"")</f>
        <v>Nota de Débito</v>
      </c>
      <c r="D1649" s="4" t="str">
        <f t="shared" si="78"/>
        <v xml:space="preserve"> - CONTADO ADELANTADO / CASH IN ADVANCE - GASTOS DE EXPORTACION</v>
      </c>
      <c r="E1649" s="19">
        <v>45335</v>
      </c>
      <c r="F1649" s="20" t="s">
        <v>3235</v>
      </c>
      <c r="G1649" s="20" t="s">
        <v>6304</v>
      </c>
      <c r="H1649" s="20" t="s">
        <v>80</v>
      </c>
      <c r="I1649" s="20" t="s">
        <v>81</v>
      </c>
      <c r="J1649" s="20" t="s">
        <v>292</v>
      </c>
      <c r="K1649" s="20" t="s">
        <v>292</v>
      </c>
      <c r="L1649" s="20" t="s">
        <v>293</v>
      </c>
      <c r="M1649" s="20"/>
      <c r="N1649" s="21">
        <v>160.99</v>
      </c>
      <c r="O1649" s="21">
        <v>41.61</v>
      </c>
      <c r="P1649" s="20"/>
      <c r="Q1649" s="19">
        <v>45335</v>
      </c>
      <c r="R1649" s="20"/>
      <c r="S1649" s="19">
        <v>45335</v>
      </c>
      <c r="T1649" s="20" t="s">
        <v>70</v>
      </c>
      <c r="U1649" s="20">
        <v>919092</v>
      </c>
      <c r="V1649" s="20">
        <v>240000008</v>
      </c>
      <c r="W1649" s="20" t="s">
        <v>847</v>
      </c>
      <c r="X1649" s="20" t="s">
        <v>6305</v>
      </c>
      <c r="Y1649" s="20" t="s">
        <v>37</v>
      </c>
      <c r="Z1649" s="20" t="s">
        <v>6306</v>
      </c>
      <c r="AA1649" s="20" t="s">
        <v>295</v>
      </c>
      <c r="AB1649" s="20" t="s">
        <v>296</v>
      </c>
      <c r="AC1649" s="20" t="s">
        <v>66</v>
      </c>
      <c r="AD1649" s="20" t="s">
        <v>297</v>
      </c>
      <c r="AE1649" s="20"/>
      <c r="AF1649" t="str">
        <f>VLOOKUP(L1649,Contactos!B:B,1,0)</f>
        <v>BREMER LANKA (PVT) LTD.</v>
      </c>
    </row>
    <row r="1650" spans="1:32" ht="63.75" x14ac:dyDescent="0.2">
      <c r="A1650" s="4">
        <f t="shared" si="76"/>
        <v>1648</v>
      </c>
      <c r="B1650" s="4" t="str">
        <f t="shared" si="77"/>
        <v>B010-00019629</v>
      </c>
      <c r="C1650" s="4" t="str">
        <f>IFERROR(VLOOKUP(F1650,Tablas!$A$1:$B$3,2,0),"")</f>
        <v>Boleta</v>
      </c>
      <c r="D1650" s="4" t="str">
        <f t="shared" si="78"/>
        <v>Ripley - CONTADO / CASH - PE 3645 RIPLEY n.º 6746554701-A Basado en Entregas</v>
      </c>
      <c r="E1650" s="19">
        <v>45495</v>
      </c>
      <c r="F1650" s="20" t="s">
        <v>842</v>
      </c>
      <c r="G1650" s="20" t="s">
        <v>6307</v>
      </c>
      <c r="H1650" s="20" t="s">
        <v>44</v>
      </c>
      <c r="I1650" s="20" t="s">
        <v>45</v>
      </c>
      <c r="J1650" s="20" t="s">
        <v>6308</v>
      </c>
      <c r="K1650" s="20" t="s">
        <v>6309</v>
      </c>
      <c r="L1650" s="20" t="s">
        <v>6310</v>
      </c>
      <c r="M1650" s="20"/>
      <c r="N1650" s="21">
        <v>161.46</v>
      </c>
      <c r="O1650" s="21">
        <v>0</v>
      </c>
      <c r="P1650" s="20"/>
      <c r="Q1650" s="19">
        <v>45495</v>
      </c>
      <c r="R1650" s="20"/>
      <c r="S1650" s="19">
        <v>45495</v>
      </c>
      <c r="T1650" s="20" t="s">
        <v>49</v>
      </c>
      <c r="U1650" s="20">
        <v>997357</v>
      </c>
      <c r="V1650" s="20">
        <v>240002164</v>
      </c>
      <c r="W1650" s="20" t="s">
        <v>847</v>
      </c>
      <c r="X1650" s="20" t="s">
        <v>305</v>
      </c>
      <c r="Y1650" s="20" t="s">
        <v>52</v>
      </c>
      <c r="Z1650" s="20" t="s">
        <v>6311</v>
      </c>
      <c r="AA1650" s="20" t="s">
        <v>372</v>
      </c>
      <c r="AB1650" s="20" t="s">
        <v>54</v>
      </c>
      <c r="AC1650" s="20" t="s">
        <v>167</v>
      </c>
      <c r="AD1650" s="20" t="s">
        <v>56</v>
      </c>
      <c r="AE1650" s="20" t="s">
        <v>2574</v>
      </c>
      <c r="AF1650" t="e">
        <f>VLOOKUP(L1650,Contactos!B:B,1,0)</f>
        <v>#N/A</v>
      </c>
    </row>
    <row r="1651" spans="1:32" ht="63.75" x14ac:dyDescent="0.2">
      <c r="A1651" s="4">
        <f t="shared" si="76"/>
        <v>1649</v>
      </c>
      <c r="B1651" s="4" t="str">
        <f t="shared" si="77"/>
        <v>B010-00020026</v>
      </c>
      <c r="C1651" s="4" t="str">
        <f>IFERROR(VLOOKUP(F1651,Tablas!$A$1:$B$3,2,0),"")</f>
        <v>Boleta</v>
      </c>
      <c r="D1651" s="4" t="str">
        <f t="shared" si="78"/>
        <v>Ripley - CONTADO / CASH - PE 4182 RIPLEY n.º 6774545101-A Basado en Entregas</v>
      </c>
      <c r="E1651" s="19">
        <v>45520</v>
      </c>
      <c r="F1651" s="20" t="s">
        <v>842</v>
      </c>
      <c r="G1651" s="20" t="s">
        <v>6312</v>
      </c>
      <c r="H1651" s="20" t="s">
        <v>44</v>
      </c>
      <c r="I1651" s="20" t="s">
        <v>45</v>
      </c>
      <c r="J1651" s="20" t="s">
        <v>6313</v>
      </c>
      <c r="K1651" s="20" t="s">
        <v>6314</v>
      </c>
      <c r="L1651" s="20" t="s">
        <v>6315</v>
      </c>
      <c r="M1651" s="20"/>
      <c r="N1651" s="21">
        <v>161.47</v>
      </c>
      <c r="O1651" s="21">
        <v>0</v>
      </c>
      <c r="P1651" s="20"/>
      <c r="Q1651" s="19">
        <v>45520</v>
      </c>
      <c r="R1651" s="20"/>
      <c r="S1651" s="19">
        <v>45520</v>
      </c>
      <c r="T1651" s="20" t="s">
        <v>49</v>
      </c>
      <c r="U1651" s="20">
        <v>1009420</v>
      </c>
      <c r="V1651" s="20">
        <v>240002562</v>
      </c>
      <c r="W1651" s="20" t="s">
        <v>847</v>
      </c>
      <c r="X1651" s="20" t="s">
        <v>305</v>
      </c>
      <c r="Y1651" s="20" t="s">
        <v>52</v>
      </c>
      <c r="Z1651" s="20" t="s">
        <v>6316</v>
      </c>
      <c r="AA1651" s="20" t="s">
        <v>808</v>
      </c>
      <c r="AB1651" s="20" t="s">
        <v>863</v>
      </c>
      <c r="AC1651" s="20" t="s">
        <v>689</v>
      </c>
      <c r="AD1651" s="20" t="s">
        <v>56</v>
      </c>
      <c r="AE1651" s="20" t="s">
        <v>2574</v>
      </c>
      <c r="AF1651" t="e">
        <f>VLOOKUP(L1651,Contactos!B:B,1,0)</f>
        <v>#N/A</v>
      </c>
    </row>
    <row r="1652" spans="1:32" ht="63.75" x14ac:dyDescent="0.2">
      <c r="A1652" s="4">
        <f t="shared" si="76"/>
        <v>1650</v>
      </c>
      <c r="B1652" s="4" t="str">
        <f t="shared" si="77"/>
        <v>B010-00020043</v>
      </c>
      <c r="C1652" s="4" t="str">
        <f>IFERROR(VLOOKUP(F1652,Tablas!$A$1:$B$3,2,0),"")</f>
        <v>Boleta</v>
      </c>
      <c r="D1652" s="4" t="str">
        <f t="shared" si="78"/>
        <v>Ripley - CONTADO / CASH - PE 4210 RIPLEY n.º 6776969201-A Basado en Entregas</v>
      </c>
      <c r="E1652" s="19">
        <v>45523</v>
      </c>
      <c r="F1652" s="20" t="s">
        <v>842</v>
      </c>
      <c r="G1652" s="20" t="s">
        <v>6317</v>
      </c>
      <c r="H1652" s="20" t="s">
        <v>44</v>
      </c>
      <c r="I1652" s="20" t="s">
        <v>45</v>
      </c>
      <c r="J1652" s="20" t="s">
        <v>6318</v>
      </c>
      <c r="K1652" s="20" t="s">
        <v>6319</v>
      </c>
      <c r="L1652" s="20" t="s">
        <v>6320</v>
      </c>
      <c r="M1652" s="20"/>
      <c r="N1652" s="21">
        <v>161.47</v>
      </c>
      <c r="O1652" s="21">
        <v>0</v>
      </c>
      <c r="P1652" s="20"/>
      <c r="Q1652" s="19">
        <v>45523</v>
      </c>
      <c r="R1652" s="20"/>
      <c r="S1652" s="19">
        <v>45523</v>
      </c>
      <c r="T1652" s="20" t="s">
        <v>49</v>
      </c>
      <c r="U1652" s="20">
        <v>1010023</v>
      </c>
      <c r="V1652" s="20">
        <v>240002579</v>
      </c>
      <c r="W1652" s="20" t="s">
        <v>847</v>
      </c>
      <c r="X1652" s="20" t="s">
        <v>305</v>
      </c>
      <c r="Y1652" s="20" t="s">
        <v>52</v>
      </c>
      <c r="Z1652" s="20" t="s">
        <v>6321</v>
      </c>
      <c r="AA1652" s="20" t="s">
        <v>808</v>
      </c>
      <c r="AB1652" s="20" t="s">
        <v>54</v>
      </c>
      <c r="AC1652" s="20" t="s">
        <v>167</v>
      </c>
      <c r="AD1652" s="20" t="s">
        <v>56</v>
      </c>
      <c r="AE1652" s="20" t="s">
        <v>2574</v>
      </c>
      <c r="AF1652" t="e">
        <f>VLOOKUP(L1652,Contactos!B:B,1,0)</f>
        <v>#N/A</v>
      </c>
    </row>
    <row r="1653" spans="1:32" ht="63.75" x14ac:dyDescent="0.2">
      <c r="A1653" s="4">
        <f t="shared" si="76"/>
        <v>1651</v>
      </c>
      <c r="B1653" s="4" t="str">
        <f t="shared" si="77"/>
        <v>B010-00018273</v>
      </c>
      <c r="C1653" s="4" t="str">
        <f>IFERROR(VLOOKUP(F1653,Tablas!$A$1:$B$3,2,0),"")</f>
        <v>Boleta</v>
      </c>
      <c r="D1653" s="4" t="str">
        <f t="shared" si="78"/>
        <v>Ecom - CONTADO / CASH - PE 1376 TEL: 945182137 Basado en Entregas 09-0010-</v>
      </c>
      <c r="E1653" s="19">
        <v>45376</v>
      </c>
      <c r="F1653" s="20" t="s">
        <v>842</v>
      </c>
      <c r="G1653" s="20" t="s">
        <v>6322</v>
      </c>
      <c r="H1653" s="20" t="s">
        <v>44</v>
      </c>
      <c r="I1653" s="20" t="s">
        <v>45</v>
      </c>
      <c r="J1653" s="20" t="s">
        <v>2235</v>
      </c>
      <c r="K1653" s="20" t="s">
        <v>2236</v>
      </c>
      <c r="L1653" s="20" t="s">
        <v>2237</v>
      </c>
      <c r="M1653" s="20"/>
      <c r="N1653" s="21">
        <v>161.51</v>
      </c>
      <c r="O1653" s="21">
        <v>0</v>
      </c>
      <c r="P1653" s="20"/>
      <c r="Q1653" s="19">
        <v>45376</v>
      </c>
      <c r="R1653" s="20"/>
      <c r="S1653" s="19">
        <v>45376</v>
      </c>
      <c r="T1653" s="20" t="s">
        <v>49</v>
      </c>
      <c r="U1653" s="20">
        <v>937556</v>
      </c>
      <c r="V1653" s="20">
        <v>240000748</v>
      </c>
      <c r="W1653" s="20" t="s">
        <v>847</v>
      </c>
      <c r="X1653" s="20" t="s">
        <v>274</v>
      </c>
      <c r="Y1653" s="20" t="s">
        <v>52</v>
      </c>
      <c r="Z1653" s="20" t="s">
        <v>6323</v>
      </c>
      <c r="AA1653" s="20" t="s">
        <v>2239</v>
      </c>
      <c r="AB1653" s="20" t="s">
        <v>1554</v>
      </c>
      <c r="AC1653" s="20" t="s">
        <v>689</v>
      </c>
      <c r="AD1653" s="20" t="s">
        <v>56</v>
      </c>
      <c r="AE1653" s="20" t="s">
        <v>864</v>
      </c>
      <c r="AF1653" t="e">
        <f>VLOOKUP(L1653,Contactos!B:B,1,0)</f>
        <v>#N/A</v>
      </c>
    </row>
    <row r="1654" spans="1:32" ht="63.75" x14ac:dyDescent="0.2">
      <c r="A1654" s="4">
        <f t="shared" si="76"/>
        <v>1652</v>
      </c>
      <c r="B1654" s="4" t="str">
        <f t="shared" si="77"/>
        <v>B010-00017108</v>
      </c>
      <c r="C1654" s="4" t="str">
        <f>IFERROR(VLOOKUP(F1654,Tablas!$A$1:$B$3,2,0),"")</f>
        <v>Boleta</v>
      </c>
      <c r="D1654" s="4" t="str">
        <f t="shared" si="78"/>
        <v>Falabella - CONTADO / CASH - PE 5475 FALABELLA Basado en Entregas 09-0010-00058</v>
      </c>
      <c r="E1654" s="19">
        <v>45286</v>
      </c>
      <c r="F1654" s="20" t="s">
        <v>842</v>
      </c>
      <c r="G1654" s="20" t="s">
        <v>6324</v>
      </c>
      <c r="H1654" s="20" t="s">
        <v>44</v>
      </c>
      <c r="I1654" s="20" t="s">
        <v>45</v>
      </c>
      <c r="J1654" s="20" t="s">
        <v>6325</v>
      </c>
      <c r="K1654" s="20" t="s">
        <v>6326</v>
      </c>
      <c r="L1654" s="20" t="s">
        <v>6327</v>
      </c>
      <c r="M1654" s="20"/>
      <c r="N1654" s="21">
        <v>163.30000000000001</v>
      </c>
      <c r="O1654" s="21">
        <v>0</v>
      </c>
      <c r="P1654" s="20"/>
      <c r="Q1654" s="19">
        <v>45286</v>
      </c>
      <c r="R1654" s="20"/>
      <c r="S1654" s="19">
        <v>45286</v>
      </c>
      <c r="T1654" s="20" t="s">
        <v>49</v>
      </c>
      <c r="U1654" s="20">
        <v>892837</v>
      </c>
      <c r="V1654" s="20">
        <v>230003431</v>
      </c>
      <c r="W1654" s="20" t="s">
        <v>847</v>
      </c>
      <c r="X1654" s="20" t="s">
        <v>305</v>
      </c>
      <c r="Y1654" s="20" t="s">
        <v>52</v>
      </c>
      <c r="Z1654" s="20" t="s">
        <v>6328</v>
      </c>
      <c r="AA1654" s="20" t="s">
        <v>6329</v>
      </c>
      <c r="AB1654" s="20" t="s">
        <v>131</v>
      </c>
      <c r="AC1654" s="20" t="s">
        <v>167</v>
      </c>
      <c r="AD1654" s="20" t="s">
        <v>56</v>
      </c>
      <c r="AE1654" s="20" t="s">
        <v>1838</v>
      </c>
      <c r="AF1654" t="e">
        <f>VLOOKUP(L1654,Contactos!B:B,1,0)</f>
        <v>#N/A</v>
      </c>
    </row>
    <row r="1655" spans="1:32" ht="25.5" x14ac:dyDescent="0.2">
      <c r="A1655" s="4">
        <f t="shared" si="76"/>
        <v>1653</v>
      </c>
      <c r="B1655" s="4" t="str">
        <f t="shared" si="77"/>
        <v/>
      </c>
      <c r="C1655" s="4" t="str">
        <f>IFERROR(VLOOKUP(F1655,Tablas!$A$1:$B$3,2,0),"")</f>
        <v/>
      </c>
      <c r="D1655" s="4" t="str">
        <f t="shared" si="78"/>
        <v xml:space="preserve"> - CONTADO ADELANTADO / CASH IN ADVANCE - Dif. en cambio</v>
      </c>
      <c r="E1655" s="19">
        <v>44804</v>
      </c>
      <c r="F1655" s="20" t="s">
        <v>27</v>
      </c>
      <c r="G1655" s="20"/>
      <c r="H1655" s="20" t="s">
        <v>80</v>
      </c>
      <c r="I1655" s="20" t="s">
        <v>81</v>
      </c>
      <c r="J1655" s="20" t="s">
        <v>272</v>
      </c>
      <c r="K1655" s="20" t="s">
        <v>272</v>
      </c>
      <c r="L1655" s="20" t="s">
        <v>273</v>
      </c>
      <c r="M1655" s="20" t="s">
        <v>33</v>
      </c>
      <c r="N1655" s="21">
        <v>164.39</v>
      </c>
      <c r="O1655" s="21">
        <v>0</v>
      </c>
      <c r="P1655" s="20"/>
      <c r="Q1655" s="19">
        <v>44804</v>
      </c>
      <c r="R1655" s="20"/>
      <c r="S1655" s="20"/>
      <c r="T1655" s="20" t="s">
        <v>70</v>
      </c>
      <c r="U1655" s="20">
        <v>692965</v>
      </c>
      <c r="V1655" s="20">
        <v>220033007</v>
      </c>
      <c r="W1655" s="20" t="s">
        <v>50</v>
      </c>
      <c r="X1655" s="20" t="s">
        <v>841</v>
      </c>
      <c r="Y1655" s="20" t="s">
        <v>37</v>
      </c>
      <c r="Z1655" s="20" t="s">
        <v>63</v>
      </c>
      <c r="AA1655" s="20" t="s">
        <v>276</v>
      </c>
      <c r="AB1655" s="20" t="s">
        <v>277</v>
      </c>
      <c r="AC1655" s="20"/>
      <c r="AD1655" s="20" t="s">
        <v>278</v>
      </c>
      <c r="AE1655" s="20"/>
      <c r="AF1655" t="str">
        <f>VLOOKUP(L1655,Contactos!B:B,1,0)</f>
        <v>SADIN INTERNATIONAL TRADING CO. L.L.C.</v>
      </c>
    </row>
    <row r="1656" spans="1:32" ht="63.75" x14ac:dyDescent="0.2">
      <c r="A1656" s="4">
        <f t="shared" si="76"/>
        <v>1654</v>
      </c>
      <c r="B1656" s="4" t="str">
        <f t="shared" si="77"/>
        <v>B010-00018386</v>
      </c>
      <c r="C1656" s="4" t="str">
        <f>IFERROR(VLOOKUP(F1656,Tablas!$A$1:$B$3,2,0),"")</f>
        <v>Boleta</v>
      </c>
      <c r="D1656" s="4" t="str">
        <f t="shared" si="78"/>
        <v>Ecom - CONTADO / CASH - PE 1503 TEL: 966328375 Basado en Pedidos de client</v>
      </c>
      <c r="E1656" s="19">
        <v>45384</v>
      </c>
      <c r="F1656" s="20" t="s">
        <v>842</v>
      </c>
      <c r="G1656" s="20" t="s">
        <v>6330</v>
      </c>
      <c r="H1656" s="20" t="s">
        <v>44</v>
      </c>
      <c r="I1656" s="20" t="s">
        <v>45</v>
      </c>
      <c r="J1656" s="20" t="s">
        <v>6331</v>
      </c>
      <c r="K1656" s="20" t="s">
        <v>6332</v>
      </c>
      <c r="L1656" s="20" t="s">
        <v>6333</v>
      </c>
      <c r="M1656" s="20"/>
      <c r="N1656" s="21">
        <v>164.53</v>
      </c>
      <c r="O1656" s="21">
        <v>0</v>
      </c>
      <c r="P1656" s="20"/>
      <c r="Q1656" s="19">
        <v>45384</v>
      </c>
      <c r="R1656" s="20"/>
      <c r="S1656" s="19">
        <v>45384</v>
      </c>
      <c r="T1656" s="20" t="s">
        <v>49</v>
      </c>
      <c r="U1656" s="20">
        <v>940257</v>
      </c>
      <c r="V1656" s="20">
        <v>240000862</v>
      </c>
      <c r="W1656" s="20" t="s">
        <v>847</v>
      </c>
      <c r="X1656" s="20" t="s">
        <v>274</v>
      </c>
      <c r="Y1656" s="20" t="s">
        <v>52</v>
      </c>
      <c r="Z1656" s="20" t="s">
        <v>6334</v>
      </c>
      <c r="AA1656" s="20" t="s">
        <v>6335</v>
      </c>
      <c r="AB1656" s="20" t="s">
        <v>1769</v>
      </c>
      <c r="AC1656" s="20" t="s">
        <v>689</v>
      </c>
      <c r="AD1656" s="20" t="s">
        <v>56</v>
      </c>
      <c r="AE1656" s="20" t="s">
        <v>864</v>
      </c>
      <c r="AF1656" t="e">
        <f>VLOOKUP(L1656,Contactos!B:B,1,0)</f>
        <v>#N/A</v>
      </c>
    </row>
    <row r="1657" spans="1:32" ht="63.75" x14ac:dyDescent="0.2">
      <c r="A1657" s="4">
        <f t="shared" si="76"/>
        <v>1655</v>
      </c>
      <c r="B1657" s="4" t="str">
        <f t="shared" si="77"/>
        <v>B010-00018701</v>
      </c>
      <c r="C1657" s="4" t="str">
        <f>IFERROR(VLOOKUP(F1657,Tablas!$A$1:$B$3,2,0),"")</f>
        <v>Boleta</v>
      </c>
      <c r="D1657" s="4" t="str">
        <f t="shared" si="78"/>
        <v>Falabella - CONTADO / CASH - PE 2057 FALABELLA Basado en Entregas 09-0007-00000</v>
      </c>
      <c r="E1657" s="19">
        <v>45411</v>
      </c>
      <c r="F1657" s="20" t="s">
        <v>842</v>
      </c>
      <c r="G1657" s="20" t="s">
        <v>6336</v>
      </c>
      <c r="H1657" s="20" t="s">
        <v>44</v>
      </c>
      <c r="I1657" s="20" t="s">
        <v>45</v>
      </c>
      <c r="J1657" s="20" t="s">
        <v>6337</v>
      </c>
      <c r="K1657" s="20" t="s">
        <v>6338</v>
      </c>
      <c r="L1657" s="20" t="s">
        <v>6339</v>
      </c>
      <c r="M1657" s="20"/>
      <c r="N1657" s="21">
        <v>164.69</v>
      </c>
      <c r="O1657" s="21">
        <v>0</v>
      </c>
      <c r="P1657" s="20"/>
      <c r="Q1657" s="19">
        <v>45411</v>
      </c>
      <c r="R1657" s="20"/>
      <c r="S1657" s="19">
        <v>45411</v>
      </c>
      <c r="T1657" s="20" t="s">
        <v>49</v>
      </c>
      <c r="U1657" s="20">
        <v>956740</v>
      </c>
      <c r="V1657" s="20">
        <v>240001177</v>
      </c>
      <c r="W1657" s="20" t="s">
        <v>847</v>
      </c>
      <c r="X1657" s="20" t="s">
        <v>274</v>
      </c>
      <c r="Y1657" s="20" t="s">
        <v>52</v>
      </c>
      <c r="Z1657" s="20" t="s">
        <v>6340</v>
      </c>
      <c r="AA1657" s="20" t="s">
        <v>6341</v>
      </c>
      <c r="AB1657" s="20" t="s">
        <v>1663</v>
      </c>
      <c r="AC1657" s="20" t="s">
        <v>1663</v>
      </c>
      <c r="AD1657" s="20" t="s">
        <v>56</v>
      </c>
      <c r="AE1657" s="20" t="s">
        <v>1838</v>
      </c>
      <c r="AF1657" t="e">
        <f>VLOOKUP(L1657,Contactos!B:B,1,0)</f>
        <v>#N/A</v>
      </c>
    </row>
    <row r="1658" spans="1:32" ht="63.75" x14ac:dyDescent="0.2">
      <c r="A1658" s="4">
        <f t="shared" si="76"/>
        <v>1656</v>
      </c>
      <c r="B1658" s="4" t="str">
        <f t="shared" si="77"/>
        <v>B010-00017960</v>
      </c>
      <c r="C1658" s="4" t="str">
        <f>IFERROR(VLOOKUP(F1658,Tablas!$A$1:$B$3,2,0),"")</f>
        <v>Boleta</v>
      </c>
      <c r="D1658" s="4" t="str">
        <f t="shared" si="78"/>
        <v>Falabella - CONTADO / CASH - PE 0787 FALABELLA Basado en Entregas 09-0010-00058</v>
      </c>
      <c r="E1658" s="19">
        <v>45342</v>
      </c>
      <c r="F1658" s="20" t="s">
        <v>842</v>
      </c>
      <c r="G1658" s="20" t="s">
        <v>6342</v>
      </c>
      <c r="H1658" s="20" t="s">
        <v>44</v>
      </c>
      <c r="I1658" s="20" t="s">
        <v>45</v>
      </c>
      <c r="J1658" s="20" t="s">
        <v>6343</v>
      </c>
      <c r="K1658" s="20" t="s">
        <v>6344</v>
      </c>
      <c r="L1658" s="20" t="s">
        <v>6345</v>
      </c>
      <c r="M1658" s="20"/>
      <c r="N1658" s="21">
        <v>164.7</v>
      </c>
      <c r="O1658" s="21">
        <v>0</v>
      </c>
      <c r="P1658" s="20"/>
      <c r="Q1658" s="19">
        <v>45342</v>
      </c>
      <c r="R1658" s="20"/>
      <c r="S1658" s="19">
        <v>45342</v>
      </c>
      <c r="T1658" s="20" t="s">
        <v>49</v>
      </c>
      <c r="U1658" s="20">
        <v>921670</v>
      </c>
      <c r="V1658" s="20">
        <v>240000434</v>
      </c>
      <c r="W1658" s="20" t="s">
        <v>847</v>
      </c>
      <c r="X1658" s="20" t="s">
        <v>305</v>
      </c>
      <c r="Y1658" s="20" t="s">
        <v>52</v>
      </c>
      <c r="Z1658" s="20" t="s">
        <v>6346</v>
      </c>
      <c r="AA1658" s="20" t="s">
        <v>6347</v>
      </c>
      <c r="AB1658" s="20" t="s">
        <v>2227</v>
      </c>
      <c r="AC1658" s="20" t="s">
        <v>167</v>
      </c>
      <c r="AD1658" s="20" t="s">
        <v>56</v>
      </c>
      <c r="AE1658" s="20" t="s">
        <v>1838</v>
      </c>
      <c r="AF1658" t="e">
        <f>VLOOKUP(L1658,Contactos!B:B,1,0)</f>
        <v>#N/A</v>
      </c>
    </row>
    <row r="1659" spans="1:32" ht="63.75" x14ac:dyDescent="0.2">
      <c r="A1659" s="4">
        <f t="shared" si="76"/>
        <v>1657</v>
      </c>
      <c r="B1659" s="4" t="str">
        <f t="shared" si="77"/>
        <v>B010-00016754</v>
      </c>
      <c r="C1659" s="4" t="str">
        <f>IFERROR(VLOOKUP(F1659,Tablas!$A$1:$B$3,2,0),"")</f>
        <v>Boleta</v>
      </c>
      <c r="D1659" s="4" t="str">
        <f t="shared" si="78"/>
        <v>Falabella - CONTADO / CASH - PE 4798 FALABELLA Basado en Entregas 09-0010-00057</v>
      </c>
      <c r="E1659" s="19">
        <v>45247</v>
      </c>
      <c r="F1659" s="20" t="s">
        <v>842</v>
      </c>
      <c r="G1659" s="20" t="s">
        <v>6348</v>
      </c>
      <c r="H1659" s="20" t="s">
        <v>44</v>
      </c>
      <c r="I1659" s="20" t="s">
        <v>45</v>
      </c>
      <c r="J1659" s="20" t="s">
        <v>4486</v>
      </c>
      <c r="K1659" s="20" t="s">
        <v>4487</v>
      </c>
      <c r="L1659" s="20" t="s">
        <v>4488</v>
      </c>
      <c r="M1659" s="20"/>
      <c r="N1659" s="21">
        <v>164.7</v>
      </c>
      <c r="O1659" s="21">
        <v>0</v>
      </c>
      <c r="P1659" s="20"/>
      <c r="Q1659" s="19">
        <v>45247</v>
      </c>
      <c r="R1659" s="20"/>
      <c r="S1659" s="19">
        <v>45247</v>
      </c>
      <c r="T1659" s="20" t="s">
        <v>49</v>
      </c>
      <c r="U1659" s="20">
        <v>875697</v>
      </c>
      <c r="V1659" s="20">
        <v>230003068</v>
      </c>
      <c r="W1659" s="20" t="s">
        <v>847</v>
      </c>
      <c r="X1659" s="20" t="s">
        <v>274</v>
      </c>
      <c r="Y1659" s="20" t="s">
        <v>52</v>
      </c>
      <c r="Z1659" s="20" t="s">
        <v>6349</v>
      </c>
      <c r="AA1659" s="20" t="s">
        <v>4490</v>
      </c>
      <c r="AB1659" s="20" t="s">
        <v>756</v>
      </c>
      <c r="AC1659" s="20" t="s">
        <v>167</v>
      </c>
      <c r="AD1659" s="20" t="s">
        <v>56</v>
      </c>
      <c r="AE1659" s="20" t="s">
        <v>1838</v>
      </c>
      <c r="AF1659" t="e">
        <f>VLOOKUP(L1659,Contactos!B:B,1,0)</f>
        <v>#N/A</v>
      </c>
    </row>
    <row r="1660" spans="1:32" ht="63.75" x14ac:dyDescent="0.2">
      <c r="A1660" s="4">
        <f t="shared" si="76"/>
        <v>1658</v>
      </c>
      <c r="B1660" s="4" t="str">
        <f t="shared" si="77"/>
        <v>B010-00018496</v>
      </c>
      <c r="C1660" s="4" t="str">
        <f>IFERROR(VLOOKUP(F1660,Tablas!$A$1:$B$3,2,0),"")</f>
        <v>Boleta</v>
      </c>
      <c r="D1660" s="4" t="str">
        <f t="shared" si="78"/>
        <v>Ecom - CONTADO / CASH - PE 1715 Basado en Entregas 09-0010-00059791.</v>
      </c>
      <c r="E1660" s="19">
        <v>45398</v>
      </c>
      <c r="F1660" s="20" t="s">
        <v>842</v>
      </c>
      <c r="G1660" s="20" t="s">
        <v>6350</v>
      </c>
      <c r="H1660" s="20" t="s">
        <v>44</v>
      </c>
      <c r="I1660" s="20" t="s">
        <v>45</v>
      </c>
      <c r="J1660" s="20" t="s">
        <v>4498</v>
      </c>
      <c r="K1660" s="20" t="s">
        <v>4499</v>
      </c>
      <c r="L1660" s="20" t="s">
        <v>4500</v>
      </c>
      <c r="M1660" s="20"/>
      <c r="N1660" s="21">
        <v>165.25</v>
      </c>
      <c r="O1660" s="21">
        <v>0</v>
      </c>
      <c r="P1660" s="20"/>
      <c r="Q1660" s="19">
        <v>45398</v>
      </c>
      <c r="R1660" s="20"/>
      <c r="S1660" s="19">
        <v>45398</v>
      </c>
      <c r="T1660" s="20" t="s">
        <v>49</v>
      </c>
      <c r="U1660" s="20">
        <v>946606</v>
      </c>
      <c r="V1660" s="20">
        <v>240000972</v>
      </c>
      <c r="W1660" s="20" t="s">
        <v>847</v>
      </c>
      <c r="X1660" s="20" t="s">
        <v>848</v>
      </c>
      <c r="Y1660" s="20" t="s">
        <v>52</v>
      </c>
      <c r="Z1660" s="20" t="s">
        <v>6351</v>
      </c>
      <c r="AA1660" s="20" t="s">
        <v>4502</v>
      </c>
      <c r="AB1660" s="20" t="s">
        <v>963</v>
      </c>
      <c r="AC1660" s="20" t="s">
        <v>689</v>
      </c>
      <c r="AD1660" s="20" t="s">
        <v>56</v>
      </c>
      <c r="AE1660" s="20" t="s">
        <v>864</v>
      </c>
      <c r="AF1660" t="e">
        <f>VLOOKUP(L1660,Contactos!B:B,1,0)</f>
        <v>#N/A</v>
      </c>
    </row>
    <row r="1661" spans="1:32" ht="63.75" x14ac:dyDescent="0.2">
      <c r="A1661" s="4">
        <f t="shared" si="76"/>
        <v>1659</v>
      </c>
      <c r="B1661" s="4" t="str">
        <f t="shared" si="77"/>
        <v>B010-00018215</v>
      </c>
      <c r="C1661" s="4" t="str">
        <f>IFERROR(VLOOKUP(F1661,Tablas!$A$1:$B$3,2,0),"")</f>
        <v>Boleta</v>
      </c>
      <c r="D1661" s="4" t="str">
        <f t="shared" si="78"/>
        <v>Falabella - CONTADO / CASH - PE 1255 FALABELLA Basado en Entregas 09-0010-00059</v>
      </c>
      <c r="E1661" s="19">
        <v>45369</v>
      </c>
      <c r="F1661" s="20" t="s">
        <v>842</v>
      </c>
      <c r="G1661" s="20" t="s">
        <v>6352</v>
      </c>
      <c r="H1661" s="20" t="s">
        <v>44</v>
      </c>
      <c r="I1661" s="20" t="s">
        <v>45</v>
      </c>
      <c r="J1661" s="20" t="s">
        <v>6262</v>
      </c>
      <c r="K1661" s="20" t="s">
        <v>6263</v>
      </c>
      <c r="L1661" s="20" t="s">
        <v>6264</v>
      </c>
      <c r="M1661" s="20"/>
      <c r="N1661" s="21">
        <v>165.6</v>
      </c>
      <c r="O1661" s="21">
        <v>0</v>
      </c>
      <c r="P1661" s="20"/>
      <c r="Q1661" s="19">
        <v>45369</v>
      </c>
      <c r="R1661" s="20"/>
      <c r="S1661" s="19">
        <v>45369</v>
      </c>
      <c r="T1661" s="20" t="s">
        <v>49</v>
      </c>
      <c r="U1661" s="20">
        <v>934312</v>
      </c>
      <c r="V1661" s="20">
        <v>240000690</v>
      </c>
      <c r="W1661" s="20" t="s">
        <v>847</v>
      </c>
      <c r="X1661" s="20" t="s">
        <v>305</v>
      </c>
      <c r="Y1661" s="20" t="s">
        <v>52</v>
      </c>
      <c r="Z1661" s="20" t="s">
        <v>6353</v>
      </c>
      <c r="AA1661" s="20" t="s">
        <v>353</v>
      </c>
      <c r="AB1661" s="20" t="s">
        <v>54</v>
      </c>
      <c r="AC1661" s="20" t="s">
        <v>689</v>
      </c>
      <c r="AD1661" s="20" t="s">
        <v>56</v>
      </c>
      <c r="AE1661" s="20" t="s">
        <v>1838</v>
      </c>
      <c r="AF1661" t="e">
        <f>VLOOKUP(L1661,Contactos!B:B,1,0)</f>
        <v>#N/A</v>
      </c>
    </row>
    <row r="1662" spans="1:32" ht="63.75" x14ac:dyDescent="0.2">
      <c r="A1662" s="4">
        <f t="shared" si="76"/>
        <v>1660</v>
      </c>
      <c r="B1662" s="4" t="str">
        <f t="shared" si="77"/>
        <v>B010-00018431</v>
      </c>
      <c r="C1662" s="4" t="str">
        <f>IFERROR(VLOOKUP(F1662,Tablas!$A$1:$B$3,2,0),"")</f>
        <v>Boleta</v>
      </c>
      <c r="D1662" s="4" t="str">
        <f t="shared" si="78"/>
        <v>Ecom - CONTADO / CASH - PE 1601 TEL: 997950666 Basado en Entregas 09-0010-</v>
      </c>
      <c r="E1662" s="19">
        <v>45390</v>
      </c>
      <c r="F1662" s="20" t="s">
        <v>842</v>
      </c>
      <c r="G1662" s="20" t="s">
        <v>6354</v>
      </c>
      <c r="H1662" s="20" t="s">
        <v>44</v>
      </c>
      <c r="I1662" s="20" t="s">
        <v>45</v>
      </c>
      <c r="J1662" s="20" t="s">
        <v>1381</v>
      </c>
      <c r="K1662" s="20" t="s">
        <v>1382</v>
      </c>
      <c r="L1662" s="20" t="s">
        <v>1383</v>
      </c>
      <c r="M1662" s="20"/>
      <c r="N1662" s="21">
        <v>165.6</v>
      </c>
      <c r="O1662" s="21">
        <v>0</v>
      </c>
      <c r="P1662" s="20"/>
      <c r="Q1662" s="19">
        <v>45390</v>
      </c>
      <c r="R1662" s="20"/>
      <c r="S1662" s="19">
        <v>45390</v>
      </c>
      <c r="T1662" s="20" t="s">
        <v>49</v>
      </c>
      <c r="U1662" s="20">
        <v>943428</v>
      </c>
      <c r="V1662" s="20">
        <v>240000907</v>
      </c>
      <c r="W1662" s="20" t="s">
        <v>847</v>
      </c>
      <c r="X1662" s="20" t="s">
        <v>274</v>
      </c>
      <c r="Y1662" s="20" t="s">
        <v>52</v>
      </c>
      <c r="Z1662" s="20" t="s">
        <v>6355</v>
      </c>
      <c r="AA1662" s="20" t="s">
        <v>353</v>
      </c>
      <c r="AB1662" s="20" t="s">
        <v>54</v>
      </c>
      <c r="AC1662" s="20" t="s">
        <v>689</v>
      </c>
      <c r="AD1662" s="20" t="s">
        <v>56</v>
      </c>
      <c r="AE1662" s="20" t="s">
        <v>864</v>
      </c>
      <c r="AF1662" t="e">
        <f>VLOOKUP(L1662,Contactos!B:B,1,0)</f>
        <v>#N/A</v>
      </c>
    </row>
    <row r="1663" spans="1:32" ht="51" x14ac:dyDescent="0.2">
      <c r="A1663" s="4">
        <f t="shared" si="76"/>
        <v>1661</v>
      </c>
      <c r="B1663" s="4" t="str">
        <f t="shared" si="77"/>
        <v>B010-00019684</v>
      </c>
      <c r="C1663" s="4" t="str">
        <f>IFERROR(VLOOKUP(F1663,Tablas!$A$1:$B$3,2,0),"")</f>
        <v>Boleta</v>
      </c>
      <c r="D1663" s="4" t="str">
        <f t="shared" si="78"/>
        <v>Ecom - CONTADO / CASH - PE 3742 TEL: 968875298 ENVÍO Basado en Entregas 09</v>
      </c>
      <c r="E1663" s="19">
        <v>45499</v>
      </c>
      <c r="F1663" s="20" t="s">
        <v>842</v>
      </c>
      <c r="G1663" s="20" t="s">
        <v>6356</v>
      </c>
      <c r="H1663" s="20" t="s">
        <v>44</v>
      </c>
      <c r="I1663" s="20" t="s">
        <v>45</v>
      </c>
      <c r="J1663" s="20" t="s">
        <v>6357</v>
      </c>
      <c r="K1663" s="20" t="s">
        <v>6358</v>
      </c>
      <c r="L1663" s="20" t="s">
        <v>6359</v>
      </c>
      <c r="M1663" s="20"/>
      <c r="N1663" s="21">
        <v>165.6</v>
      </c>
      <c r="O1663" s="21">
        <v>0</v>
      </c>
      <c r="P1663" s="20"/>
      <c r="Q1663" s="19">
        <v>45499</v>
      </c>
      <c r="R1663" s="20"/>
      <c r="S1663" s="19">
        <v>45499</v>
      </c>
      <c r="T1663" s="20" t="s">
        <v>49</v>
      </c>
      <c r="U1663" s="20">
        <v>999231</v>
      </c>
      <c r="V1663" s="20">
        <v>240002219</v>
      </c>
      <c r="W1663" s="20" t="s">
        <v>847</v>
      </c>
      <c r="X1663" s="20" t="s">
        <v>305</v>
      </c>
      <c r="Y1663" s="20" t="s">
        <v>52</v>
      </c>
      <c r="Z1663" s="20" t="s">
        <v>6360</v>
      </c>
      <c r="AA1663" s="20" t="s">
        <v>6361</v>
      </c>
      <c r="AB1663" s="20" t="s">
        <v>544</v>
      </c>
      <c r="AC1663" s="20" t="s">
        <v>167</v>
      </c>
      <c r="AD1663" s="20" t="s">
        <v>56</v>
      </c>
      <c r="AE1663" s="20" t="s">
        <v>864</v>
      </c>
      <c r="AF1663" t="e">
        <f>VLOOKUP(L1663,Contactos!B:B,1,0)</f>
        <v>#N/A</v>
      </c>
    </row>
    <row r="1664" spans="1:32" ht="51" x14ac:dyDescent="0.2">
      <c r="A1664" s="4">
        <f t="shared" si="76"/>
        <v>1662</v>
      </c>
      <c r="B1664" s="4" t="str">
        <f t="shared" si="77"/>
        <v>B010-00019825</v>
      </c>
      <c r="C1664" s="4" t="str">
        <f>IFERROR(VLOOKUP(F1664,Tablas!$A$1:$B$3,2,0),"")</f>
        <v>Boleta</v>
      </c>
      <c r="D1664" s="4" t="str">
        <f t="shared" si="78"/>
        <v>Ecom - CONTADO / CASH - PE 3850 TEL: 966745629 ENVÍO Basado en Entregas 09</v>
      </c>
      <c r="E1664" s="19">
        <v>45504</v>
      </c>
      <c r="F1664" s="20" t="s">
        <v>842</v>
      </c>
      <c r="G1664" s="20" t="s">
        <v>6362</v>
      </c>
      <c r="H1664" s="20" t="s">
        <v>44</v>
      </c>
      <c r="I1664" s="20" t="s">
        <v>45</v>
      </c>
      <c r="J1664" s="20" t="s">
        <v>1457</v>
      </c>
      <c r="K1664" s="20" t="s">
        <v>1458</v>
      </c>
      <c r="L1664" s="20" t="s">
        <v>1459</v>
      </c>
      <c r="M1664" s="20"/>
      <c r="N1664" s="21">
        <v>165.6</v>
      </c>
      <c r="O1664" s="21">
        <v>0</v>
      </c>
      <c r="P1664" s="20"/>
      <c r="Q1664" s="19">
        <v>45504</v>
      </c>
      <c r="R1664" s="20"/>
      <c r="S1664" s="19">
        <v>45504</v>
      </c>
      <c r="T1664" s="20" t="s">
        <v>49</v>
      </c>
      <c r="U1664" s="20">
        <v>1000899</v>
      </c>
      <c r="V1664" s="20">
        <v>240002361</v>
      </c>
      <c r="W1664" s="20" t="s">
        <v>847</v>
      </c>
      <c r="X1664" s="20" t="s">
        <v>305</v>
      </c>
      <c r="Y1664" s="20" t="s">
        <v>52</v>
      </c>
      <c r="Z1664" s="20" t="s">
        <v>6363</v>
      </c>
      <c r="AA1664" s="20" t="s">
        <v>1461</v>
      </c>
      <c r="AB1664" s="20" t="s">
        <v>1041</v>
      </c>
      <c r="AC1664" s="20" t="s">
        <v>689</v>
      </c>
      <c r="AD1664" s="20" t="s">
        <v>56</v>
      </c>
      <c r="AE1664" s="20" t="s">
        <v>864</v>
      </c>
      <c r="AF1664" t="e">
        <f>VLOOKUP(L1664,Contactos!B:B,1,0)</f>
        <v>#N/A</v>
      </c>
    </row>
    <row r="1665" spans="1:32" ht="63.75" x14ac:dyDescent="0.2">
      <c r="A1665" s="4">
        <f t="shared" si="76"/>
        <v>1663</v>
      </c>
      <c r="B1665" s="4" t="str">
        <f t="shared" si="77"/>
        <v>B010-00019959</v>
      </c>
      <c r="C1665" s="4" t="str">
        <f>IFERROR(VLOOKUP(F1665,Tablas!$A$1:$B$3,2,0),"")</f>
        <v>Boleta</v>
      </c>
      <c r="D1665" s="4" t="str">
        <f t="shared" si="78"/>
        <v>Falabella - CONTADO / CASH - PE 4056 FALABELLA No 2548953828 Basado en Entregas</v>
      </c>
      <c r="E1665" s="19">
        <v>45517</v>
      </c>
      <c r="F1665" s="20" t="s">
        <v>842</v>
      </c>
      <c r="G1665" s="20" t="s">
        <v>6364</v>
      </c>
      <c r="H1665" s="20" t="s">
        <v>44</v>
      </c>
      <c r="I1665" s="20" t="s">
        <v>45</v>
      </c>
      <c r="J1665" s="20" t="s">
        <v>6365</v>
      </c>
      <c r="K1665" s="20" t="s">
        <v>6366</v>
      </c>
      <c r="L1665" s="20" t="s">
        <v>6367</v>
      </c>
      <c r="M1665" s="20"/>
      <c r="N1665" s="21">
        <v>165.6</v>
      </c>
      <c r="O1665" s="21">
        <v>0</v>
      </c>
      <c r="P1665" s="20"/>
      <c r="Q1665" s="19">
        <v>45517</v>
      </c>
      <c r="R1665" s="20"/>
      <c r="S1665" s="19">
        <v>45517</v>
      </c>
      <c r="T1665" s="20" t="s">
        <v>49</v>
      </c>
      <c r="U1665" s="20">
        <v>1007093</v>
      </c>
      <c r="V1665" s="20">
        <v>240002495</v>
      </c>
      <c r="W1665" s="20" t="s">
        <v>847</v>
      </c>
      <c r="X1665" s="20" t="s">
        <v>305</v>
      </c>
      <c r="Y1665" s="20" t="s">
        <v>52</v>
      </c>
      <c r="Z1665" s="20" t="s">
        <v>6368</v>
      </c>
      <c r="AA1665" s="20" t="s">
        <v>372</v>
      </c>
      <c r="AB1665" s="20" t="s">
        <v>54</v>
      </c>
      <c r="AC1665" s="20" t="s">
        <v>167</v>
      </c>
      <c r="AD1665" s="20" t="s">
        <v>56</v>
      </c>
      <c r="AE1665" s="20" t="s">
        <v>1838</v>
      </c>
      <c r="AF1665" t="e">
        <f>VLOOKUP(L1665,Contactos!B:B,1,0)</f>
        <v>#N/A</v>
      </c>
    </row>
    <row r="1666" spans="1:32" ht="63.75" x14ac:dyDescent="0.2">
      <c r="A1666" s="4">
        <f t="shared" si="76"/>
        <v>1664</v>
      </c>
      <c r="B1666" s="4" t="str">
        <f t="shared" si="77"/>
        <v>B010-00019599</v>
      </c>
      <c r="C1666" s="4" t="str">
        <f>IFERROR(VLOOKUP(F1666,Tablas!$A$1:$B$3,2,0),"")</f>
        <v>Boleta</v>
      </c>
      <c r="D1666" s="4" t="str">
        <f t="shared" si="78"/>
        <v>Falabella - CONTADO / CASH - PE 3578 FALABELLA No 2525176144 Basado en Entregas</v>
      </c>
      <c r="E1666" s="19">
        <v>45492</v>
      </c>
      <c r="F1666" s="20" t="s">
        <v>842</v>
      </c>
      <c r="G1666" s="20" t="s">
        <v>6369</v>
      </c>
      <c r="H1666" s="20" t="s">
        <v>44</v>
      </c>
      <c r="I1666" s="20" t="s">
        <v>45</v>
      </c>
      <c r="J1666" s="20" t="s">
        <v>6370</v>
      </c>
      <c r="K1666" s="20" t="s">
        <v>6371</v>
      </c>
      <c r="L1666" s="20" t="s">
        <v>6372</v>
      </c>
      <c r="M1666" s="20"/>
      <c r="N1666" s="21">
        <v>165.6</v>
      </c>
      <c r="O1666" s="21">
        <v>0</v>
      </c>
      <c r="P1666" s="20"/>
      <c r="Q1666" s="19">
        <v>45492</v>
      </c>
      <c r="R1666" s="20"/>
      <c r="S1666" s="19">
        <v>45492</v>
      </c>
      <c r="T1666" s="20" t="s">
        <v>49</v>
      </c>
      <c r="U1666" s="20">
        <v>996239</v>
      </c>
      <c r="V1666" s="20">
        <v>240002134</v>
      </c>
      <c r="W1666" s="20" t="s">
        <v>847</v>
      </c>
      <c r="X1666" s="20" t="s">
        <v>274</v>
      </c>
      <c r="Y1666" s="20" t="s">
        <v>52</v>
      </c>
      <c r="Z1666" s="20" t="s">
        <v>6373</v>
      </c>
      <c r="AA1666" s="20" t="s">
        <v>808</v>
      </c>
      <c r="AB1666" s="20" t="s">
        <v>789</v>
      </c>
      <c r="AC1666" s="20" t="s">
        <v>167</v>
      </c>
      <c r="AD1666" s="20" t="s">
        <v>56</v>
      </c>
      <c r="AE1666" s="20" t="s">
        <v>1838</v>
      </c>
      <c r="AF1666" t="e">
        <f>VLOOKUP(L1666,Contactos!B:B,1,0)</f>
        <v>#N/A</v>
      </c>
    </row>
    <row r="1667" spans="1:32" ht="63.75" x14ac:dyDescent="0.2">
      <c r="A1667" s="4">
        <f t="shared" si="76"/>
        <v>1665</v>
      </c>
      <c r="B1667" s="4" t="str">
        <f t="shared" si="77"/>
        <v>B010-00020099</v>
      </c>
      <c r="C1667" s="4" t="str">
        <f>IFERROR(VLOOKUP(F1667,Tablas!$A$1:$B$3,2,0),"")</f>
        <v>Boleta</v>
      </c>
      <c r="D1667" s="4" t="str">
        <f t="shared" si="78"/>
        <v>Nacional - CREDITO 30 DIAS / CREDIT 30 DAYS - PE 4306 Basado en Entregas 09-T010-00000919.</v>
      </c>
      <c r="E1667" s="19">
        <v>45527</v>
      </c>
      <c r="F1667" s="20" t="s">
        <v>842</v>
      </c>
      <c r="G1667" s="20" t="s">
        <v>6374</v>
      </c>
      <c r="H1667" s="20" t="s">
        <v>44</v>
      </c>
      <c r="I1667" s="20" t="s">
        <v>45</v>
      </c>
      <c r="J1667" s="20" t="s">
        <v>6375</v>
      </c>
      <c r="K1667" s="20" t="s">
        <v>6376</v>
      </c>
      <c r="L1667" s="20" t="s">
        <v>6377</v>
      </c>
      <c r="M1667" s="20"/>
      <c r="N1667" s="21">
        <v>167.17</v>
      </c>
      <c r="O1667" s="21">
        <v>0</v>
      </c>
      <c r="P1667" s="20"/>
      <c r="Q1667" s="19">
        <v>45527</v>
      </c>
      <c r="R1667" s="20"/>
      <c r="S1667" s="19">
        <v>45557</v>
      </c>
      <c r="T1667" s="20" t="s">
        <v>643</v>
      </c>
      <c r="U1667" s="20">
        <v>1012116</v>
      </c>
      <c r="V1667" s="20">
        <v>240002636</v>
      </c>
      <c r="W1667" s="20" t="s">
        <v>847</v>
      </c>
      <c r="X1667" s="20" t="s">
        <v>305</v>
      </c>
      <c r="Y1667" s="20" t="s">
        <v>52</v>
      </c>
      <c r="Z1667" s="20" t="s">
        <v>6378</v>
      </c>
      <c r="AA1667" s="20" t="s">
        <v>1597</v>
      </c>
      <c r="AB1667" s="20" t="s">
        <v>336</v>
      </c>
      <c r="AC1667" s="20" t="s">
        <v>167</v>
      </c>
      <c r="AD1667" s="20" t="s">
        <v>56</v>
      </c>
      <c r="AE1667" s="20" t="s">
        <v>1014</v>
      </c>
      <c r="AF1667" t="e">
        <f>VLOOKUP(L1667,Contactos!B:B,1,0)</f>
        <v>#N/A</v>
      </c>
    </row>
    <row r="1668" spans="1:32" ht="63.75" x14ac:dyDescent="0.2">
      <c r="A1668" s="4">
        <f t="shared" ref="A1668:A1731" si="79">ROW()-2</f>
        <v>1666</v>
      </c>
      <c r="B1668" s="4" t="str">
        <f t="shared" ref="B1668:B1731" si="80">MID(G1668,4,20)</f>
        <v>B010-00020329</v>
      </c>
      <c r="C1668" s="4" t="str">
        <f>IFERROR(VLOOKUP(F1668,Tablas!$A$1:$B$3,2,0),"")</f>
        <v>Boleta</v>
      </c>
      <c r="D1668" s="4" t="str">
        <f t="shared" ref="D1668:D1731" si="81">CONCATENATE(AE1668," - ",T1668," - ",Z1668)</f>
        <v>Nacional - CREDITO 30 DIAS / CREDIT 30 DAYS - Ofertas de ventas - ERCAGV000427. PE:  4682 Basado</v>
      </c>
      <c r="E1668" s="19">
        <v>45541</v>
      </c>
      <c r="F1668" s="20" t="s">
        <v>842</v>
      </c>
      <c r="G1668" s="20" t="s">
        <v>6379</v>
      </c>
      <c r="H1668" s="20" t="s">
        <v>44</v>
      </c>
      <c r="I1668" s="20" t="s">
        <v>45</v>
      </c>
      <c r="J1668" s="20" t="s">
        <v>6375</v>
      </c>
      <c r="K1668" s="20" t="s">
        <v>6376</v>
      </c>
      <c r="L1668" s="20" t="s">
        <v>6377</v>
      </c>
      <c r="M1668" s="20"/>
      <c r="N1668" s="21">
        <v>167.17</v>
      </c>
      <c r="O1668" s="21">
        <v>0</v>
      </c>
      <c r="P1668" s="20"/>
      <c r="Q1668" s="19">
        <v>45541</v>
      </c>
      <c r="R1668" s="20"/>
      <c r="S1668" s="19">
        <v>45571</v>
      </c>
      <c r="T1668" s="20" t="s">
        <v>643</v>
      </c>
      <c r="U1668" s="20">
        <v>1020254</v>
      </c>
      <c r="V1668" s="20">
        <v>240002866</v>
      </c>
      <c r="W1668" s="20" t="s">
        <v>847</v>
      </c>
      <c r="X1668" s="20" t="s">
        <v>305</v>
      </c>
      <c r="Y1668" s="20" t="s">
        <v>52</v>
      </c>
      <c r="Z1668" s="20" t="s">
        <v>6380</v>
      </c>
      <c r="AA1668" s="20" t="s">
        <v>1597</v>
      </c>
      <c r="AB1668" s="20" t="s">
        <v>336</v>
      </c>
      <c r="AC1668" s="20" t="s">
        <v>167</v>
      </c>
      <c r="AD1668" s="20" t="s">
        <v>56</v>
      </c>
      <c r="AE1668" s="20" t="s">
        <v>1014</v>
      </c>
      <c r="AF1668" t="e">
        <f>VLOOKUP(L1668,Contactos!B:B,1,0)</f>
        <v>#N/A</v>
      </c>
    </row>
    <row r="1669" spans="1:32" ht="63.75" x14ac:dyDescent="0.2">
      <c r="A1669" s="4">
        <f t="shared" si="79"/>
        <v>1667</v>
      </c>
      <c r="B1669" s="4" t="str">
        <f t="shared" si="80"/>
        <v>B010-00020446</v>
      </c>
      <c r="C1669" s="4" t="str">
        <f>IFERROR(VLOOKUP(F1669,Tablas!$A$1:$B$3,2,0),"")</f>
        <v>Boleta</v>
      </c>
      <c r="D1669" s="4" t="str">
        <f t="shared" si="81"/>
        <v>Nacional - CREDITO 30 DIAS / CREDIT 30 DAYS - Ofertas de ventas - ERCAGV0001210PE: 4894 Basado</v>
      </c>
      <c r="E1669" s="19">
        <v>45554</v>
      </c>
      <c r="F1669" s="20" t="s">
        <v>842</v>
      </c>
      <c r="G1669" s="20" t="s">
        <v>6381</v>
      </c>
      <c r="H1669" s="20" t="s">
        <v>44</v>
      </c>
      <c r="I1669" s="20" t="s">
        <v>45</v>
      </c>
      <c r="J1669" s="20" t="s">
        <v>5977</v>
      </c>
      <c r="K1669" s="20" t="s">
        <v>5978</v>
      </c>
      <c r="L1669" s="20" t="s">
        <v>5979</v>
      </c>
      <c r="M1669" s="20"/>
      <c r="N1669" s="21">
        <v>167.17</v>
      </c>
      <c r="O1669" s="21">
        <v>0</v>
      </c>
      <c r="P1669" s="20"/>
      <c r="Q1669" s="19">
        <v>45554</v>
      </c>
      <c r="R1669" s="20"/>
      <c r="S1669" s="19">
        <v>45584</v>
      </c>
      <c r="T1669" s="20" t="s">
        <v>643</v>
      </c>
      <c r="U1669" s="20">
        <v>1026283</v>
      </c>
      <c r="V1669" s="20">
        <v>240002983</v>
      </c>
      <c r="W1669" s="20" t="s">
        <v>847</v>
      </c>
      <c r="X1669" s="20" t="s">
        <v>305</v>
      </c>
      <c r="Y1669" s="20" t="s">
        <v>52</v>
      </c>
      <c r="Z1669" s="20" t="s">
        <v>6382</v>
      </c>
      <c r="AA1669" s="20" t="s">
        <v>5981</v>
      </c>
      <c r="AB1669" s="20" t="s">
        <v>328</v>
      </c>
      <c r="AC1669" s="20" t="s">
        <v>167</v>
      </c>
      <c r="AD1669" s="20" t="s">
        <v>56</v>
      </c>
      <c r="AE1669" s="20" t="s">
        <v>1014</v>
      </c>
      <c r="AF1669" t="e">
        <f>VLOOKUP(L1669,Contactos!B:B,1,0)</f>
        <v>#N/A</v>
      </c>
    </row>
    <row r="1670" spans="1:32" ht="63.75" x14ac:dyDescent="0.2">
      <c r="A1670" s="4">
        <f t="shared" si="79"/>
        <v>1668</v>
      </c>
      <c r="B1670" s="4" t="str">
        <f t="shared" si="80"/>
        <v>B010-00020160</v>
      </c>
      <c r="C1670" s="4" t="str">
        <f>IFERROR(VLOOKUP(F1670,Tablas!$A$1:$B$3,2,0),"")</f>
        <v>Boleta</v>
      </c>
      <c r="D1670" s="4" t="str">
        <f t="shared" si="81"/>
        <v>Nacional - CREDITO 30 DIAS / CREDIT 30 DAYS - PEDIDO 4350 Basado en Entregas 09-T010-00000990.</v>
      </c>
      <c r="E1670" s="19">
        <v>45530</v>
      </c>
      <c r="F1670" s="20" t="s">
        <v>842</v>
      </c>
      <c r="G1670" s="20" t="s">
        <v>6383</v>
      </c>
      <c r="H1670" s="20" t="s">
        <v>44</v>
      </c>
      <c r="I1670" s="20" t="s">
        <v>45</v>
      </c>
      <c r="J1670" s="20" t="s">
        <v>2792</v>
      </c>
      <c r="K1670" s="20" t="s">
        <v>2793</v>
      </c>
      <c r="L1670" s="20" t="s">
        <v>2794</v>
      </c>
      <c r="M1670" s="20"/>
      <c r="N1670" s="21">
        <v>167.17</v>
      </c>
      <c r="O1670" s="21">
        <v>0</v>
      </c>
      <c r="P1670" s="20"/>
      <c r="Q1670" s="19">
        <v>45530</v>
      </c>
      <c r="R1670" s="20"/>
      <c r="S1670" s="19">
        <v>45560</v>
      </c>
      <c r="T1670" s="20" t="s">
        <v>643</v>
      </c>
      <c r="U1670" s="20">
        <v>1012953</v>
      </c>
      <c r="V1670" s="20">
        <v>240002697</v>
      </c>
      <c r="W1670" s="20" t="s">
        <v>847</v>
      </c>
      <c r="X1670" s="20" t="s">
        <v>305</v>
      </c>
      <c r="Y1670" s="20" t="s">
        <v>52</v>
      </c>
      <c r="Z1670" s="20" t="s">
        <v>6384</v>
      </c>
      <c r="AA1670" s="20" t="s">
        <v>457</v>
      </c>
      <c r="AB1670" s="20" t="s">
        <v>54</v>
      </c>
      <c r="AC1670" s="20" t="s">
        <v>167</v>
      </c>
      <c r="AD1670" s="20" t="s">
        <v>56</v>
      </c>
      <c r="AE1670" s="20" t="s">
        <v>1014</v>
      </c>
      <c r="AF1670" t="e">
        <f>VLOOKUP(L1670,Contactos!B:B,1,0)</f>
        <v>#N/A</v>
      </c>
    </row>
    <row r="1671" spans="1:32" ht="63.75" x14ac:dyDescent="0.2">
      <c r="A1671" s="4">
        <f t="shared" si="79"/>
        <v>1669</v>
      </c>
      <c r="B1671" s="4" t="str">
        <f t="shared" si="80"/>
        <v>B010-00019444</v>
      </c>
      <c r="C1671" s="4" t="str">
        <f>IFERROR(VLOOKUP(F1671,Tablas!$A$1:$B$3,2,0),"")</f>
        <v>Boleta</v>
      </c>
      <c r="D1671" s="4" t="str">
        <f t="shared" si="81"/>
        <v>Nacional - CREDITO 30 DIAS / CREDIT 30 DAYS - PE 3313 Basado en Entregas 09-T010-00000042.</v>
      </c>
      <c r="E1671" s="19">
        <v>45481</v>
      </c>
      <c r="F1671" s="20" t="s">
        <v>842</v>
      </c>
      <c r="G1671" s="20" t="s">
        <v>6385</v>
      </c>
      <c r="H1671" s="20" t="s">
        <v>44</v>
      </c>
      <c r="I1671" s="20" t="s">
        <v>45</v>
      </c>
      <c r="J1671" s="20" t="s">
        <v>6386</v>
      </c>
      <c r="K1671" s="20" t="s">
        <v>6387</v>
      </c>
      <c r="L1671" s="20" t="s">
        <v>6388</v>
      </c>
      <c r="M1671" s="20"/>
      <c r="N1671" s="21">
        <v>167.17</v>
      </c>
      <c r="O1671" s="21">
        <v>0</v>
      </c>
      <c r="P1671" s="20"/>
      <c r="Q1671" s="19">
        <v>45481</v>
      </c>
      <c r="R1671" s="20"/>
      <c r="S1671" s="19">
        <v>45511</v>
      </c>
      <c r="T1671" s="20" t="s">
        <v>643</v>
      </c>
      <c r="U1671" s="20">
        <v>991250</v>
      </c>
      <c r="V1671" s="20">
        <v>240001979</v>
      </c>
      <c r="W1671" s="20" t="s">
        <v>847</v>
      </c>
      <c r="X1671" s="20" t="s">
        <v>305</v>
      </c>
      <c r="Y1671" s="20" t="s">
        <v>52</v>
      </c>
      <c r="Z1671" s="20" t="s">
        <v>6389</v>
      </c>
      <c r="AA1671" s="20" t="s">
        <v>457</v>
      </c>
      <c r="AB1671" s="20" t="s">
        <v>54</v>
      </c>
      <c r="AC1671" s="20" t="s">
        <v>167</v>
      </c>
      <c r="AD1671" s="20" t="s">
        <v>56</v>
      </c>
      <c r="AE1671" s="20" t="s">
        <v>1014</v>
      </c>
      <c r="AF1671" t="e">
        <f>VLOOKUP(L1671,Contactos!B:B,1,0)</f>
        <v>#N/A</v>
      </c>
    </row>
    <row r="1672" spans="1:32" ht="63.75" x14ac:dyDescent="0.2">
      <c r="A1672" s="4">
        <f t="shared" si="79"/>
        <v>1670</v>
      </c>
      <c r="B1672" s="4" t="str">
        <f t="shared" si="80"/>
        <v>B010-00019876</v>
      </c>
      <c r="C1672" s="4" t="str">
        <f>IFERROR(VLOOKUP(F1672,Tablas!$A$1:$B$3,2,0),"")</f>
        <v>Boleta</v>
      </c>
      <c r="D1672" s="4" t="str">
        <f t="shared" si="81"/>
        <v>Promart - Intercorp - CONTADO / CASH - PE 3922 PROMART 1451857793116-01 Basado en Entrega</v>
      </c>
      <c r="E1672" s="19">
        <v>45509</v>
      </c>
      <c r="F1672" s="20" t="s">
        <v>842</v>
      </c>
      <c r="G1672" s="20" t="s">
        <v>6390</v>
      </c>
      <c r="H1672" s="20" t="s">
        <v>44</v>
      </c>
      <c r="I1672" s="20" t="s">
        <v>45</v>
      </c>
      <c r="J1672" s="20" t="s">
        <v>6391</v>
      </c>
      <c r="K1672" s="20" t="s">
        <v>6392</v>
      </c>
      <c r="L1672" s="20" t="s">
        <v>6393</v>
      </c>
      <c r="M1672" s="20"/>
      <c r="N1672" s="21">
        <v>167.54</v>
      </c>
      <c r="O1672" s="21">
        <v>0</v>
      </c>
      <c r="P1672" s="20"/>
      <c r="Q1672" s="19">
        <v>45509</v>
      </c>
      <c r="R1672" s="20"/>
      <c r="S1672" s="19">
        <v>45509</v>
      </c>
      <c r="T1672" s="20" t="s">
        <v>49</v>
      </c>
      <c r="U1672" s="20">
        <v>1004052</v>
      </c>
      <c r="V1672" s="20">
        <v>240002412</v>
      </c>
      <c r="W1672" s="20" t="s">
        <v>847</v>
      </c>
      <c r="X1672" s="20" t="s">
        <v>274</v>
      </c>
      <c r="Y1672" s="20" t="s">
        <v>4407</v>
      </c>
      <c r="Z1672" s="20" t="s">
        <v>6394</v>
      </c>
      <c r="AA1672" s="20" t="s">
        <v>1449</v>
      </c>
      <c r="AB1672" s="20" t="s">
        <v>54</v>
      </c>
      <c r="AC1672" s="20" t="s">
        <v>167</v>
      </c>
      <c r="AD1672" s="20" t="s">
        <v>56</v>
      </c>
      <c r="AE1672" s="20" t="s">
        <v>2596</v>
      </c>
      <c r="AF1672" t="e">
        <f>VLOOKUP(L1672,Contactos!B:B,1,0)</f>
        <v>#N/A</v>
      </c>
    </row>
    <row r="1673" spans="1:32" ht="63.75" x14ac:dyDescent="0.2">
      <c r="A1673" s="4">
        <f t="shared" si="79"/>
        <v>1671</v>
      </c>
      <c r="B1673" s="4" t="str">
        <f t="shared" si="80"/>
        <v>B010-00018450</v>
      </c>
      <c r="C1673" s="4" t="str">
        <f>IFERROR(VLOOKUP(F1673,Tablas!$A$1:$B$3,2,0),"")</f>
        <v>Boleta</v>
      </c>
      <c r="D1673" s="4" t="str">
        <f t="shared" si="81"/>
        <v>Ecom - CONTADO / CASH - PE 1629 TEL: 902646269 Basado en Entregas 09-0010-</v>
      </c>
      <c r="E1673" s="19">
        <v>45392</v>
      </c>
      <c r="F1673" s="20" t="s">
        <v>842</v>
      </c>
      <c r="G1673" s="20" t="s">
        <v>6395</v>
      </c>
      <c r="H1673" s="20" t="s">
        <v>44</v>
      </c>
      <c r="I1673" s="20" t="s">
        <v>45</v>
      </c>
      <c r="J1673" s="20" t="s">
        <v>6396</v>
      </c>
      <c r="K1673" s="20" t="s">
        <v>6397</v>
      </c>
      <c r="L1673" s="20" t="s">
        <v>6398</v>
      </c>
      <c r="M1673" s="20"/>
      <c r="N1673" s="21">
        <v>167.95</v>
      </c>
      <c r="O1673" s="21">
        <v>0</v>
      </c>
      <c r="P1673" s="20"/>
      <c r="Q1673" s="19">
        <v>45392</v>
      </c>
      <c r="R1673" s="20"/>
      <c r="S1673" s="19">
        <v>45392</v>
      </c>
      <c r="T1673" s="20" t="s">
        <v>49</v>
      </c>
      <c r="U1673" s="20">
        <v>944393</v>
      </c>
      <c r="V1673" s="20">
        <v>240000926</v>
      </c>
      <c r="W1673" s="20" t="s">
        <v>847</v>
      </c>
      <c r="X1673" s="20" t="s">
        <v>305</v>
      </c>
      <c r="Y1673" s="20" t="s">
        <v>52</v>
      </c>
      <c r="Z1673" s="20" t="s">
        <v>6399</v>
      </c>
      <c r="AA1673" s="20" t="s">
        <v>6400</v>
      </c>
      <c r="AB1673" s="20" t="s">
        <v>863</v>
      </c>
      <c r="AC1673" s="20" t="s">
        <v>689</v>
      </c>
      <c r="AD1673" s="20" t="s">
        <v>56</v>
      </c>
      <c r="AE1673" s="20" t="s">
        <v>864</v>
      </c>
      <c r="AF1673" t="e">
        <f>VLOOKUP(L1673,Contactos!B:B,1,0)</f>
        <v>#N/A</v>
      </c>
    </row>
    <row r="1674" spans="1:32" ht="63.75" x14ac:dyDescent="0.2">
      <c r="A1674" s="4">
        <f t="shared" si="79"/>
        <v>1672</v>
      </c>
      <c r="B1674" s="4" t="str">
        <f t="shared" si="80"/>
        <v>B010-00017007</v>
      </c>
      <c r="C1674" s="4" t="str">
        <f>IFERROR(VLOOKUP(F1674,Tablas!$A$1:$B$3,2,0),"")</f>
        <v>Boleta</v>
      </c>
      <c r="D1674" s="4" t="str">
        <f t="shared" si="81"/>
        <v>Falabella - CONTADO / CASH - PE 5232 FALABELLA Basado en Entregas 09-0010-00057</v>
      </c>
      <c r="E1674" s="19">
        <v>45272</v>
      </c>
      <c r="F1674" s="20" t="s">
        <v>842</v>
      </c>
      <c r="G1674" s="20" t="s">
        <v>6401</v>
      </c>
      <c r="H1674" s="20" t="s">
        <v>44</v>
      </c>
      <c r="I1674" s="20" t="s">
        <v>45</v>
      </c>
      <c r="J1674" s="20" t="s">
        <v>6402</v>
      </c>
      <c r="K1674" s="20" t="s">
        <v>6403</v>
      </c>
      <c r="L1674" s="20" t="s">
        <v>6404</v>
      </c>
      <c r="M1674" s="20"/>
      <c r="N1674" s="21">
        <v>168.3</v>
      </c>
      <c r="O1674" s="21">
        <v>0</v>
      </c>
      <c r="P1674" s="20"/>
      <c r="Q1674" s="19">
        <v>45272</v>
      </c>
      <c r="R1674" s="20"/>
      <c r="S1674" s="19">
        <v>45272</v>
      </c>
      <c r="T1674" s="20" t="s">
        <v>49</v>
      </c>
      <c r="U1674" s="20">
        <v>887159</v>
      </c>
      <c r="V1674" s="20">
        <v>230003321</v>
      </c>
      <c r="W1674" s="20" t="s">
        <v>847</v>
      </c>
      <c r="X1674" s="20" t="s">
        <v>305</v>
      </c>
      <c r="Y1674" s="20" t="s">
        <v>52</v>
      </c>
      <c r="Z1674" s="20" t="s">
        <v>6405</v>
      </c>
      <c r="AA1674" s="20" t="s">
        <v>6406</v>
      </c>
      <c r="AB1674" s="20" t="s">
        <v>4362</v>
      </c>
      <c r="AC1674" s="20" t="s">
        <v>167</v>
      </c>
      <c r="AD1674" s="20" t="s">
        <v>56</v>
      </c>
      <c r="AE1674" s="20" t="s">
        <v>1838</v>
      </c>
      <c r="AF1674" t="e">
        <f>VLOOKUP(L1674,Contactos!B:B,1,0)</f>
        <v>#N/A</v>
      </c>
    </row>
    <row r="1675" spans="1:32" ht="63.75" x14ac:dyDescent="0.2">
      <c r="A1675" s="4">
        <f t="shared" si="79"/>
        <v>1673</v>
      </c>
      <c r="B1675" s="4" t="str">
        <f t="shared" si="80"/>
        <v>B010-00019245</v>
      </c>
      <c r="C1675" s="4" t="str">
        <f>IFERROR(VLOOKUP(F1675,Tablas!$A$1:$B$3,2,0),"")</f>
        <v>Boleta</v>
      </c>
      <c r="D1675" s="4" t="str">
        <f t="shared" si="81"/>
        <v>Falabella - CONTADO / CASH - PE 2873 FALABELLA Basado en Entregas 09-0007-00000</v>
      </c>
      <c r="E1675" s="19">
        <v>45455</v>
      </c>
      <c r="F1675" s="20" t="s">
        <v>842</v>
      </c>
      <c r="G1675" s="20" t="s">
        <v>6407</v>
      </c>
      <c r="H1675" s="20" t="s">
        <v>44</v>
      </c>
      <c r="I1675" s="20" t="s">
        <v>45</v>
      </c>
      <c r="J1675" s="20" t="s">
        <v>6408</v>
      </c>
      <c r="K1675" s="20" t="s">
        <v>6409</v>
      </c>
      <c r="L1675" s="20" t="s">
        <v>6410</v>
      </c>
      <c r="M1675" s="20"/>
      <c r="N1675" s="21">
        <v>168.3</v>
      </c>
      <c r="O1675" s="21">
        <v>0</v>
      </c>
      <c r="P1675" s="20"/>
      <c r="Q1675" s="19">
        <v>45455</v>
      </c>
      <c r="R1675" s="20"/>
      <c r="S1675" s="19">
        <v>45455</v>
      </c>
      <c r="T1675" s="20" t="s">
        <v>49</v>
      </c>
      <c r="U1675" s="20">
        <v>980057</v>
      </c>
      <c r="V1675" s="20">
        <v>240001780</v>
      </c>
      <c r="W1675" s="20" t="s">
        <v>847</v>
      </c>
      <c r="X1675" s="20" t="s">
        <v>274</v>
      </c>
      <c r="Y1675" s="20" t="s">
        <v>52</v>
      </c>
      <c r="Z1675" s="20" t="s">
        <v>6411</v>
      </c>
      <c r="AA1675" s="20" t="s">
        <v>6412</v>
      </c>
      <c r="AB1675" s="20" t="s">
        <v>544</v>
      </c>
      <c r="AC1675" s="20" t="s">
        <v>167</v>
      </c>
      <c r="AD1675" s="20" t="s">
        <v>56</v>
      </c>
      <c r="AE1675" s="20" t="s">
        <v>1838</v>
      </c>
      <c r="AF1675" t="e">
        <f>VLOOKUP(L1675,Contactos!B:B,1,0)</f>
        <v>#N/A</v>
      </c>
    </row>
    <row r="1676" spans="1:32" ht="25.5" x14ac:dyDescent="0.2">
      <c r="A1676" s="4">
        <f t="shared" si="79"/>
        <v>1674</v>
      </c>
      <c r="B1676" s="4" t="str">
        <f t="shared" si="80"/>
        <v/>
      </c>
      <c r="C1676" s="4" t="str">
        <f>IFERROR(VLOOKUP(F1676,Tablas!$A$1:$B$3,2,0),"")</f>
        <v/>
      </c>
      <c r="D1676" s="4" t="str">
        <f t="shared" si="81"/>
        <v xml:space="preserve"> - CONTADO / CASH - Dif. en cambio</v>
      </c>
      <c r="E1676" s="19">
        <v>44074</v>
      </c>
      <c r="F1676" s="20" t="s">
        <v>27</v>
      </c>
      <c r="G1676" s="20"/>
      <c r="H1676" s="20" t="s">
        <v>44</v>
      </c>
      <c r="I1676" s="20" t="s">
        <v>45</v>
      </c>
      <c r="J1676" s="20" t="s">
        <v>396</v>
      </c>
      <c r="K1676" s="20" t="s">
        <v>397</v>
      </c>
      <c r="L1676" s="20" t="s">
        <v>398</v>
      </c>
      <c r="M1676" s="20" t="s">
        <v>33</v>
      </c>
      <c r="N1676" s="21">
        <v>169.97</v>
      </c>
      <c r="O1676" s="21">
        <v>0</v>
      </c>
      <c r="P1676" s="20"/>
      <c r="Q1676" s="19">
        <v>44074</v>
      </c>
      <c r="R1676" s="20"/>
      <c r="S1676" s="19">
        <v>44074</v>
      </c>
      <c r="T1676" s="20" t="s">
        <v>49</v>
      </c>
      <c r="U1676" s="20">
        <v>395961</v>
      </c>
      <c r="V1676" s="20">
        <v>2000020140</v>
      </c>
      <c r="W1676" s="20" t="s">
        <v>50</v>
      </c>
      <c r="X1676" s="20" t="s">
        <v>841</v>
      </c>
      <c r="Y1676" s="20" t="s">
        <v>52</v>
      </c>
      <c r="Z1676" s="20" t="s">
        <v>63</v>
      </c>
      <c r="AA1676" s="20" t="s">
        <v>66</v>
      </c>
      <c r="AB1676" s="20" t="s">
        <v>66</v>
      </c>
      <c r="AC1676" s="20" t="s">
        <v>66</v>
      </c>
      <c r="AD1676" s="20" t="s">
        <v>56</v>
      </c>
      <c r="AE1676" s="20"/>
      <c r="AF1676" t="e">
        <f>VLOOKUP(L1676,Contactos!B:B,1,0)</f>
        <v>#N/A</v>
      </c>
    </row>
    <row r="1677" spans="1:32" ht="51" x14ac:dyDescent="0.2">
      <c r="A1677" s="4">
        <f t="shared" si="79"/>
        <v>1675</v>
      </c>
      <c r="B1677" s="4" t="str">
        <f t="shared" si="80"/>
        <v>B010-00019836</v>
      </c>
      <c r="C1677" s="4" t="str">
        <f>IFERROR(VLOOKUP(F1677,Tablas!$A$1:$B$3,2,0),"")</f>
        <v>Boleta</v>
      </c>
      <c r="D1677" s="4" t="str">
        <f t="shared" si="81"/>
        <v>Ecom - CONTADO / CASH - PE 3844 TEL: 981488411 ENVÍO Basado en Pedidos de</v>
      </c>
      <c r="E1677" s="19">
        <v>45504</v>
      </c>
      <c r="F1677" s="20" t="s">
        <v>842</v>
      </c>
      <c r="G1677" s="20" t="s">
        <v>6413</v>
      </c>
      <c r="H1677" s="20" t="s">
        <v>44</v>
      </c>
      <c r="I1677" s="20" t="s">
        <v>45</v>
      </c>
      <c r="J1677" s="20" t="s">
        <v>6414</v>
      </c>
      <c r="K1677" s="20" t="s">
        <v>6415</v>
      </c>
      <c r="L1677" s="20" t="s">
        <v>6416</v>
      </c>
      <c r="M1677" s="20"/>
      <c r="N1677" s="21">
        <v>170.1</v>
      </c>
      <c r="O1677" s="21">
        <v>0</v>
      </c>
      <c r="P1677" s="20"/>
      <c r="Q1677" s="19">
        <v>45504</v>
      </c>
      <c r="R1677" s="20"/>
      <c r="S1677" s="19">
        <v>45504</v>
      </c>
      <c r="T1677" s="20" t="s">
        <v>49</v>
      </c>
      <c r="U1677" s="20">
        <v>1000986</v>
      </c>
      <c r="V1677" s="20">
        <v>240002372</v>
      </c>
      <c r="W1677" s="20" t="s">
        <v>847</v>
      </c>
      <c r="X1677" s="20" t="s">
        <v>274</v>
      </c>
      <c r="Y1677" s="20" t="s">
        <v>52</v>
      </c>
      <c r="Z1677" s="20" t="s">
        <v>6417</v>
      </c>
      <c r="AA1677" s="20" t="s">
        <v>6418</v>
      </c>
      <c r="AB1677" s="20" t="s">
        <v>963</v>
      </c>
      <c r="AC1677" s="20" t="s">
        <v>689</v>
      </c>
      <c r="AD1677" s="20" t="s">
        <v>56</v>
      </c>
      <c r="AE1677" s="20" t="s">
        <v>864</v>
      </c>
      <c r="AF1677" t="e">
        <f>VLOOKUP(L1677,Contactos!B:B,1,0)</f>
        <v>#N/A</v>
      </c>
    </row>
    <row r="1678" spans="1:32" ht="63.75" x14ac:dyDescent="0.2">
      <c r="A1678" s="4">
        <f t="shared" si="79"/>
        <v>1676</v>
      </c>
      <c r="B1678" s="4" t="str">
        <f t="shared" si="80"/>
        <v>B010-00019304</v>
      </c>
      <c r="C1678" s="4" t="str">
        <f>IFERROR(VLOOKUP(F1678,Tablas!$A$1:$B$3,2,0),"")</f>
        <v>Boleta</v>
      </c>
      <c r="D1678" s="4" t="str">
        <f t="shared" si="81"/>
        <v>Ecom - CONTADO / CASH - PE 2972 TEL: 994633856 Basado en Pedidos de client</v>
      </c>
      <c r="E1678" s="19">
        <v>45461</v>
      </c>
      <c r="F1678" s="20" t="s">
        <v>842</v>
      </c>
      <c r="G1678" s="20" t="s">
        <v>6419</v>
      </c>
      <c r="H1678" s="20" t="s">
        <v>44</v>
      </c>
      <c r="I1678" s="20" t="s">
        <v>45</v>
      </c>
      <c r="J1678" s="20" t="s">
        <v>1876</v>
      </c>
      <c r="K1678" s="20" t="s">
        <v>1877</v>
      </c>
      <c r="L1678" s="20" t="s">
        <v>1878</v>
      </c>
      <c r="M1678" s="20"/>
      <c r="N1678" s="21">
        <v>170.65</v>
      </c>
      <c r="O1678" s="21">
        <v>0</v>
      </c>
      <c r="P1678" s="20"/>
      <c r="Q1678" s="19">
        <v>45461</v>
      </c>
      <c r="R1678" s="20"/>
      <c r="S1678" s="19">
        <v>45461</v>
      </c>
      <c r="T1678" s="20" t="s">
        <v>49</v>
      </c>
      <c r="U1678" s="20">
        <v>982240</v>
      </c>
      <c r="V1678" s="20">
        <v>240001839</v>
      </c>
      <c r="W1678" s="20" t="s">
        <v>847</v>
      </c>
      <c r="X1678" s="20" t="s">
        <v>274</v>
      </c>
      <c r="Y1678" s="20" t="s">
        <v>52</v>
      </c>
      <c r="Z1678" s="20" t="s">
        <v>6420</v>
      </c>
      <c r="AA1678" s="20" t="s">
        <v>6421</v>
      </c>
      <c r="AB1678" s="20" t="s">
        <v>912</v>
      </c>
      <c r="AC1678" s="20" t="s">
        <v>689</v>
      </c>
      <c r="AD1678" s="20" t="s">
        <v>56</v>
      </c>
      <c r="AE1678" s="20" t="s">
        <v>864</v>
      </c>
      <c r="AF1678" t="e">
        <f>VLOOKUP(L1678,Contactos!B:B,1,0)</f>
        <v>#N/A</v>
      </c>
    </row>
    <row r="1679" spans="1:32" ht="63.75" x14ac:dyDescent="0.2">
      <c r="A1679" s="4">
        <f t="shared" si="79"/>
        <v>1677</v>
      </c>
      <c r="B1679" s="4" t="str">
        <f t="shared" si="80"/>
        <v>B010-00020495</v>
      </c>
      <c r="C1679" s="4" t="str">
        <f>IFERROR(VLOOKUP(F1679,Tablas!$A$1:$B$3,2,0),"")</f>
        <v>Boleta</v>
      </c>
      <c r="D1679" s="4" t="str">
        <f t="shared" si="81"/>
        <v>Ripley - CONTADO / CASH - PE 4998 RIPLEY n.º 6813058601-A Basado en Entregas</v>
      </c>
      <c r="E1679" s="19">
        <v>45558</v>
      </c>
      <c r="F1679" s="20" t="s">
        <v>842</v>
      </c>
      <c r="G1679" s="20" t="s">
        <v>6422</v>
      </c>
      <c r="H1679" s="20" t="s">
        <v>44</v>
      </c>
      <c r="I1679" s="20" t="s">
        <v>45</v>
      </c>
      <c r="J1679" s="20" t="s">
        <v>6423</v>
      </c>
      <c r="K1679" s="20" t="s">
        <v>6424</v>
      </c>
      <c r="L1679" s="20" t="s">
        <v>6425</v>
      </c>
      <c r="M1679" s="20"/>
      <c r="N1679" s="21">
        <v>170.85</v>
      </c>
      <c r="O1679" s="21">
        <v>0</v>
      </c>
      <c r="P1679" s="20"/>
      <c r="Q1679" s="19">
        <v>45558</v>
      </c>
      <c r="R1679" s="20"/>
      <c r="S1679" s="19">
        <v>45558</v>
      </c>
      <c r="T1679" s="20" t="s">
        <v>49</v>
      </c>
      <c r="U1679" s="20">
        <v>1027784</v>
      </c>
      <c r="V1679" s="20">
        <v>240003032</v>
      </c>
      <c r="W1679" s="20" t="s">
        <v>847</v>
      </c>
      <c r="X1679" s="20" t="s">
        <v>305</v>
      </c>
      <c r="Y1679" s="20" t="s">
        <v>52</v>
      </c>
      <c r="Z1679" s="20" t="s">
        <v>6426</v>
      </c>
      <c r="AA1679" s="20" t="s">
        <v>808</v>
      </c>
      <c r="AB1679" s="20" t="s">
        <v>337</v>
      </c>
      <c r="AC1679" s="20" t="s">
        <v>337</v>
      </c>
      <c r="AD1679" s="20" t="s">
        <v>56</v>
      </c>
      <c r="AE1679" s="20" t="s">
        <v>2574</v>
      </c>
      <c r="AF1679" t="e">
        <f>VLOOKUP(L1679,Contactos!B:B,1,0)</f>
        <v>#N/A</v>
      </c>
    </row>
    <row r="1680" spans="1:32" ht="63.75" x14ac:dyDescent="0.2">
      <c r="A1680" s="4">
        <f t="shared" si="79"/>
        <v>1678</v>
      </c>
      <c r="B1680" s="4" t="str">
        <f t="shared" si="80"/>
        <v>B010-00019612</v>
      </c>
      <c r="C1680" s="4" t="str">
        <f>IFERROR(VLOOKUP(F1680,Tablas!$A$1:$B$3,2,0),"")</f>
        <v>Boleta</v>
      </c>
      <c r="D1680" s="4" t="str">
        <f t="shared" si="81"/>
        <v>Ripley - CONTADO / CASH - PE 3607 RIPLEY n.º 6740747601-A Basado en Entregas</v>
      </c>
      <c r="E1680" s="19">
        <v>45492</v>
      </c>
      <c r="F1680" s="20" t="s">
        <v>842</v>
      </c>
      <c r="G1680" s="20" t="s">
        <v>6427</v>
      </c>
      <c r="H1680" s="20" t="s">
        <v>44</v>
      </c>
      <c r="I1680" s="20" t="s">
        <v>45</v>
      </c>
      <c r="J1680" s="20" t="s">
        <v>6054</v>
      </c>
      <c r="K1680" s="20" t="s">
        <v>6055</v>
      </c>
      <c r="L1680" s="20" t="s">
        <v>6056</v>
      </c>
      <c r="M1680" s="20"/>
      <c r="N1680" s="21">
        <v>170.85</v>
      </c>
      <c r="O1680" s="21">
        <v>0</v>
      </c>
      <c r="P1680" s="20"/>
      <c r="Q1680" s="19">
        <v>45492</v>
      </c>
      <c r="R1680" s="20"/>
      <c r="S1680" s="19">
        <v>45492</v>
      </c>
      <c r="T1680" s="20" t="s">
        <v>49</v>
      </c>
      <c r="U1680" s="20">
        <v>996594</v>
      </c>
      <c r="V1680" s="20">
        <v>240002147</v>
      </c>
      <c r="W1680" s="20" t="s">
        <v>847</v>
      </c>
      <c r="X1680" s="20" t="s">
        <v>305</v>
      </c>
      <c r="Y1680" s="20" t="s">
        <v>52</v>
      </c>
      <c r="Z1680" s="20" t="s">
        <v>6428</v>
      </c>
      <c r="AA1680" s="20" t="s">
        <v>808</v>
      </c>
      <c r="AB1680" s="20" t="s">
        <v>54</v>
      </c>
      <c r="AC1680" s="20" t="s">
        <v>167</v>
      </c>
      <c r="AD1680" s="20" t="s">
        <v>56</v>
      </c>
      <c r="AE1680" s="20" t="s">
        <v>2574</v>
      </c>
      <c r="AF1680" t="e">
        <f>VLOOKUP(L1680,Contactos!B:B,1,0)</f>
        <v>#N/A</v>
      </c>
    </row>
    <row r="1681" spans="1:32" ht="38.25" x14ac:dyDescent="0.2">
      <c r="A1681" s="4">
        <f t="shared" si="79"/>
        <v>1679</v>
      </c>
      <c r="B1681" s="4" t="str">
        <f t="shared" si="80"/>
        <v/>
      </c>
      <c r="C1681" s="4" t="str">
        <f>IFERROR(VLOOKUP(F1681,Tablas!$A$1:$B$3,2,0),"")</f>
        <v/>
      </c>
      <c r="D1681" s="4" t="str">
        <f t="shared" si="81"/>
        <v xml:space="preserve"> - CONTADO / CASH - Dif. en cambio</v>
      </c>
      <c r="E1681" s="19">
        <v>45412</v>
      </c>
      <c r="F1681" s="20" t="s">
        <v>27</v>
      </c>
      <c r="G1681" s="20"/>
      <c r="H1681" s="20" t="s">
        <v>29</v>
      </c>
      <c r="I1681" s="20" t="s">
        <v>30</v>
      </c>
      <c r="J1681" s="20" t="s">
        <v>298</v>
      </c>
      <c r="K1681" s="20" t="s">
        <v>298</v>
      </c>
      <c r="L1681" s="20" t="s">
        <v>299</v>
      </c>
      <c r="M1681" s="20"/>
      <c r="N1681" s="21">
        <v>170.87</v>
      </c>
      <c r="O1681" s="21">
        <v>0</v>
      </c>
      <c r="P1681" s="20"/>
      <c r="Q1681" s="19">
        <v>45412</v>
      </c>
      <c r="R1681" s="20"/>
      <c r="S1681" s="20"/>
      <c r="T1681" s="20" t="s">
        <v>49</v>
      </c>
      <c r="U1681" s="20">
        <v>1001687</v>
      </c>
      <c r="V1681" s="20">
        <v>240019074</v>
      </c>
      <c r="W1681" s="20" t="s">
        <v>50</v>
      </c>
      <c r="X1681" s="20" t="s">
        <v>841</v>
      </c>
      <c r="Y1681" s="20" t="s">
        <v>37</v>
      </c>
      <c r="Z1681" s="20" t="s">
        <v>63</v>
      </c>
      <c r="AA1681" s="20" t="s">
        <v>300</v>
      </c>
      <c r="AB1681" s="20"/>
      <c r="AC1681" s="20"/>
      <c r="AD1681" s="20" t="s">
        <v>175</v>
      </c>
      <c r="AE1681" s="20"/>
      <c r="AF1681" t="str">
        <f>VLOOKUP(L1681,Contactos!B:B,1,0)</f>
        <v>AFVET S.A.</v>
      </c>
    </row>
    <row r="1682" spans="1:32" ht="63.75" x14ac:dyDescent="0.2">
      <c r="A1682" s="4">
        <f t="shared" si="79"/>
        <v>1680</v>
      </c>
      <c r="B1682" s="4" t="str">
        <f t="shared" si="80"/>
        <v>B010-00017890</v>
      </c>
      <c r="C1682" s="4" t="str">
        <f>IFERROR(VLOOKUP(F1682,Tablas!$A$1:$B$3,2,0),"")</f>
        <v>Boleta</v>
      </c>
      <c r="D1682" s="4" t="str">
        <f t="shared" si="81"/>
        <v>Falabella - CONTADO / CASH - PE 0627 FALABELLA Basado en Entregas 09-0010-00058</v>
      </c>
      <c r="E1682" s="19">
        <v>45330</v>
      </c>
      <c r="F1682" s="20" t="s">
        <v>842</v>
      </c>
      <c r="G1682" s="20" t="s">
        <v>6429</v>
      </c>
      <c r="H1682" s="20" t="s">
        <v>44</v>
      </c>
      <c r="I1682" s="20" t="s">
        <v>45</v>
      </c>
      <c r="J1682" s="20" t="s">
        <v>6430</v>
      </c>
      <c r="K1682" s="20" t="s">
        <v>6431</v>
      </c>
      <c r="L1682" s="20" t="s">
        <v>6432</v>
      </c>
      <c r="M1682" s="20"/>
      <c r="N1682" s="21">
        <v>171.6</v>
      </c>
      <c r="O1682" s="21">
        <v>0</v>
      </c>
      <c r="P1682" s="20"/>
      <c r="Q1682" s="19">
        <v>45330</v>
      </c>
      <c r="R1682" s="20"/>
      <c r="S1682" s="19">
        <v>45330</v>
      </c>
      <c r="T1682" s="20" t="s">
        <v>49</v>
      </c>
      <c r="U1682" s="20">
        <v>917362</v>
      </c>
      <c r="V1682" s="20">
        <v>240000362</v>
      </c>
      <c r="W1682" s="20" t="s">
        <v>847</v>
      </c>
      <c r="X1682" s="20" t="s">
        <v>274</v>
      </c>
      <c r="Y1682" s="20" t="s">
        <v>52</v>
      </c>
      <c r="Z1682" s="20" t="s">
        <v>6433</v>
      </c>
      <c r="AA1682" s="20" t="s">
        <v>6434</v>
      </c>
      <c r="AB1682" s="20" t="s">
        <v>1786</v>
      </c>
      <c r="AC1682" s="20" t="s">
        <v>689</v>
      </c>
      <c r="AD1682" s="20" t="s">
        <v>56</v>
      </c>
      <c r="AE1682" s="20" t="s">
        <v>1838</v>
      </c>
      <c r="AF1682" t="e">
        <f>VLOOKUP(L1682,Contactos!B:B,1,0)</f>
        <v>#N/A</v>
      </c>
    </row>
    <row r="1683" spans="1:32" ht="63.75" x14ac:dyDescent="0.2">
      <c r="A1683" s="4">
        <f t="shared" si="79"/>
        <v>1681</v>
      </c>
      <c r="B1683" s="4" t="str">
        <f t="shared" si="80"/>
        <v>B010-00020482</v>
      </c>
      <c r="C1683" s="4" t="str">
        <f>IFERROR(VLOOKUP(F1683,Tablas!$A$1:$B$3,2,0),"")</f>
        <v>Boleta</v>
      </c>
      <c r="D1683" s="4" t="str">
        <f t="shared" si="81"/>
        <v>Falabella - CONTADO / CASH - PE 4971 FALABELLA No 2580506343 Basado en Entregas</v>
      </c>
      <c r="E1683" s="19">
        <v>45558</v>
      </c>
      <c r="F1683" s="20" t="s">
        <v>842</v>
      </c>
      <c r="G1683" s="20" t="s">
        <v>6435</v>
      </c>
      <c r="H1683" s="20" t="s">
        <v>44</v>
      </c>
      <c r="I1683" s="20" t="s">
        <v>45</v>
      </c>
      <c r="J1683" s="20" t="s">
        <v>6436</v>
      </c>
      <c r="K1683" s="20" t="s">
        <v>6437</v>
      </c>
      <c r="L1683" s="20" t="s">
        <v>6438</v>
      </c>
      <c r="M1683" s="20"/>
      <c r="N1683" s="21">
        <v>171.9</v>
      </c>
      <c r="O1683" s="21">
        <v>0</v>
      </c>
      <c r="P1683" s="20"/>
      <c r="Q1683" s="19">
        <v>45558</v>
      </c>
      <c r="R1683" s="20"/>
      <c r="S1683" s="19">
        <v>45558</v>
      </c>
      <c r="T1683" s="20" t="s">
        <v>49</v>
      </c>
      <c r="U1683" s="20">
        <v>1027642</v>
      </c>
      <c r="V1683" s="20">
        <v>240003019</v>
      </c>
      <c r="W1683" s="20" t="s">
        <v>847</v>
      </c>
      <c r="X1683" s="20" t="s">
        <v>274</v>
      </c>
      <c r="Y1683" s="20" t="s">
        <v>52</v>
      </c>
      <c r="Z1683" s="20" t="s">
        <v>6439</v>
      </c>
      <c r="AA1683" s="20" t="s">
        <v>6440</v>
      </c>
      <c r="AB1683" s="20" t="s">
        <v>54</v>
      </c>
      <c r="AC1683" s="20" t="s">
        <v>167</v>
      </c>
      <c r="AD1683" s="20" t="s">
        <v>56</v>
      </c>
      <c r="AE1683" s="20" t="s">
        <v>1838</v>
      </c>
      <c r="AF1683" t="e">
        <f>VLOOKUP(L1683,Contactos!B:B,1,0)</f>
        <v>#N/A</v>
      </c>
    </row>
    <row r="1684" spans="1:32" ht="63.75" x14ac:dyDescent="0.2">
      <c r="A1684" s="4">
        <f t="shared" si="79"/>
        <v>1682</v>
      </c>
      <c r="B1684" s="4" t="str">
        <f t="shared" si="80"/>
        <v>B010-00019491</v>
      </c>
      <c r="C1684" s="4" t="str">
        <f>IFERROR(VLOOKUP(F1684,Tablas!$A$1:$B$3,2,0),"")</f>
        <v>Boleta</v>
      </c>
      <c r="D1684" s="4" t="str">
        <f t="shared" si="81"/>
        <v>Ecom - CONTADO / CASH - PE 3387 TEL: 931666558 Basado en Pedidos de client</v>
      </c>
      <c r="E1684" s="19">
        <v>45484</v>
      </c>
      <c r="F1684" s="20" t="s">
        <v>842</v>
      </c>
      <c r="G1684" s="20" t="s">
        <v>6441</v>
      </c>
      <c r="H1684" s="20" t="s">
        <v>44</v>
      </c>
      <c r="I1684" s="20" t="s">
        <v>45</v>
      </c>
      <c r="J1684" s="20" t="s">
        <v>6442</v>
      </c>
      <c r="K1684" s="20" t="s">
        <v>6443</v>
      </c>
      <c r="L1684" s="20" t="s">
        <v>6444</v>
      </c>
      <c r="M1684" s="20"/>
      <c r="N1684" s="21">
        <v>172.26</v>
      </c>
      <c r="O1684" s="21">
        <v>0</v>
      </c>
      <c r="P1684" s="20"/>
      <c r="Q1684" s="19">
        <v>45484</v>
      </c>
      <c r="R1684" s="20"/>
      <c r="S1684" s="19">
        <v>45484</v>
      </c>
      <c r="T1684" s="20" t="s">
        <v>49</v>
      </c>
      <c r="U1684" s="20">
        <v>992720</v>
      </c>
      <c r="V1684" s="20">
        <v>240002026</v>
      </c>
      <c r="W1684" s="20" t="s">
        <v>847</v>
      </c>
      <c r="X1684" s="20" t="s">
        <v>305</v>
      </c>
      <c r="Y1684" s="20" t="s">
        <v>52</v>
      </c>
      <c r="Z1684" s="20" t="s">
        <v>6445</v>
      </c>
      <c r="AA1684" s="20" t="s">
        <v>353</v>
      </c>
      <c r="AB1684" s="20" t="s">
        <v>54</v>
      </c>
      <c r="AC1684" s="20" t="s">
        <v>689</v>
      </c>
      <c r="AD1684" s="20" t="s">
        <v>56</v>
      </c>
      <c r="AE1684" s="20" t="s">
        <v>864</v>
      </c>
      <c r="AF1684" t="e">
        <f>VLOOKUP(L1684,Contactos!B:B,1,0)</f>
        <v>#N/A</v>
      </c>
    </row>
    <row r="1685" spans="1:32" ht="51" x14ac:dyDescent="0.2">
      <c r="A1685" s="4">
        <f t="shared" si="79"/>
        <v>1683</v>
      </c>
      <c r="B1685" s="4" t="str">
        <f t="shared" si="80"/>
        <v>B010-00019894</v>
      </c>
      <c r="C1685" s="4" t="str">
        <f>IFERROR(VLOOKUP(F1685,Tablas!$A$1:$B$3,2,0),"")</f>
        <v>Boleta</v>
      </c>
      <c r="D1685" s="4" t="str">
        <f t="shared" si="81"/>
        <v>Ecom - CONTADO / CASH - PE 3950 TEL: 933078476 ENVÍO Basado en Entregas 09</v>
      </c>
      <c r="E1685" s="19">
        <v>45511</v>
      </c>
      <c r="F1685" s="20" t="s">
        <v>842</v>
      </c>
      <c r="G1685" s="20" t="s">
        <v>6446</v>
      </c>
      <c r="H1685" s="20" t="s">
        <v>44</v>
      </c>
      <c r="I1685" s="20" t="s">
        <v>45</v>
      </c>
      <c r="J1685" s="20" t="s">
        <v>6447</v>
      </c>
      <c r="K1685" s="20" t="s">
        <v>6448</v>
      </c>
      <c r="L1685" s="20" t="s">
        <v>6449</v>
      </c>
      <c r="M1685" s="20"/>
      <c r="N1685" s="21">
        <v>172.45</v>
      </c>
      <c r="O1685" s="21">
        <v>0</v>
      </c>
      <c r="P1685" s="20"/>
      <c r="Q1685" s="19">
        <v>45511</v>
      </c>
      <c r="R1685" s="20"/>
      <c r="S1685" s="19">
        <v>45511</v>
      </c>
      <c r="T1685" s="20" t="s">
        <v>49</v>
      </c>
      <c r="U1685" s="20">
        <v>1004578</v>
      </c>
      <c r="V1685" s="20">
        <v>240002430</v>
      </c>
      <c r="W1685" s="20" t="s">
        <v>847</v>
      </c>
      <c r="X1685" s="20" t="s">
        <v>305</v>
      </c>
      <c r="Y1685" s="20" t="s">
        <v>52</v>
      </c>
      <c r="Z1685" s="20" t="s">
        <v>6450</v>
      </c>
      <c r="AA1685" s="20" t="s">
        <v>6451</v>
      </c>
      <c r="AB1685" s="20" t="s">
        <v>523</v>
      </c>
      <c r="AC1685" s="20" t="s">
        <v>167</v>
      </c>
      <c r="AD1685" s="20" t="s">
        <v>56</v>
      </c>
      <c r="AE1685" s="20" t="s">
        <v>864</v>
      </c>
      <c r="AF1685" t="e">
        <f>VLOOKUP(L1685,Contactos!B:B,1,0)</f>
        <v>#N/A</v>
      </c>
    </row>
    <row r="1686" spans="1:32" ht="63.75" x14ac:dyDescent="0.2">
      <c r="A1686" s="4">
        <f t="shared" si="79"/>
        <v>1684</v>
      </c>
      <c r="B1686" s="4" t="str">
        <f t="shared" si="80"/>
        <v>B010-00019401</v>
      </c>
      <c r="C1686" s="4" t="str">
        <f>IFERROR(VLOOKUP(F1686,Tablas!$A$1:$B$3,2,0),"")</f>
        <v>Boleta</v>
      </c>
      <c r="D1686" s="4" t="str">
        <f t="shared" si="81"/>
        <v>Ripley - CONTADO / CASH - PE 3225 RIPLEY n.º 6687736201-A Basado en Entregas</v>
      </c>
      <c r="E1686" s="19">
        <v>45474</v>
      </c>
      <c r="F1686" s="20" t="s">
        <v>842</v>
      </c>
      <c r="G1686" s="20" t="s">
        <v>6452</v>
      </c>
      <c r="H1686" s="20" t="s">
        <v>44</v>
      </c>
      <c r="I1686" s="20" t="s">
        <v>45</v>
      </c>
      <c r="J1686" s="20" t="s">
        <v>6453</v>
      </c>
      <c r="K1686" s="20" t="s">
        <v>6454</v>
      </c>
      <c r="L1686" s="20" t="s">
        <v>6455</v>
      </c>
      <c r="M1686" s="20"/>
      <c r="N1686" s="21">
        <v>172.66</v>
      </c>
      <c r="O1686" s="21">
        <v>0</v>
      </c>
      <c r="P1686" s="20"/>
      <c r="Q1686" s="19">
        <v>45474</v>
      </c>
      <c r="R1686" s="20"/>
      <c r="S1686" s="19">
        <v>45474</v>
      </c>
      <c r="T1686" s="20" t="s">
        <v>49</v>
      </c>
      <c r="U1686" s="20">
        <v>988615</v>
      </c>
      <c r="V1686" s="20">
        <v>240001936</v>
      </c>
      <c r="W1686" s="20" t="s">
        <v>847</v>
      </c>
      <c r="X1686" s="20" t="s">
        <v>274</v>
      </c>
      <c r="Y1686" s="20" t="s">
        <v>52</v>
      </c>
      <c r="Z1686" s="20" t="s">
        <v>6456</v>
      </c>
      <c r="AA1686" s="20" t="s">
        <v>6457</v>
      </c>
      <c r="AB1686" s="20" t="s">
        <v>54</v>
      </c>
      <c r="AC1686" s="20" t="s">
        <v>689</v>
      </c>
      <c r="AD1686" s="20" t="s">
        <v>56</v>
      </c>
      <c r="AE1686" s="20" t="s">
        <v>2574</v>
      </c>
      <c r="AF1686" t="e">
        <f>VLOOKUP(L1686,Contactos!B:B,1,0)</f>
        <v>#N/A</v>
      </c>
    </row>
    <row r="1687" spans="1:32" ht="51" x14ac:dyDescent="0.2">
      <c r="A1687" s="4">
        <f t="shared" si="79"/>
        <v>1685</v>
      </c>
      <c r="B1687" s="4" t="str">
        <f t="shared" si="80"/>
        <v>B010-00018794</v>
      </c>
      <c r="C1687" s="4" t="str">
        <f>IFERROR(VLOOKUP(F1687,Tablas!$A$1:$B$3,2,0),"")</f>
        <v>Boleta</v>
      </c>
      <c r="D1687" s="4" t="str">
        <f t="shared" si="81"/>
        <v>Ripley - CONTADO / CASH - PE 2205 RIPLEY Basado en Entregas 09-0007-00000247</v>
      </c>
      <c r="E1687" s="19">
        <v>45421</v>
      </c>
      <c r="F1687" s="20" t="s">
        <v>842</v>
      </c>
      <c r="G1687" s="20" t="s">
        <v>6458</v>
      </c>
      <c r="H1687" s="20" t="s">
        <v>44</v>
      </c>
      <c r="I1687" s="20" t="s">
        <v>45</v>
      </c>
      <c r="J1687" s="20" t="s">
        <v>4622</v>
      </c>
      <c r="K1687" s="20" t="s">
        <v>4623</v>
      </c>
      <c r="L1687" s="20" t="s">
        <v>4624</v>
      </c>
      <c r="M1687" s="20"/>
      <c r="N1687" s="21">
        <v>172.85</v>
      </c>
      <c r="O1687" s="21">
        <v>0</v>
      </c>
      <c r="P1687" s="20"/>
      <c r="Q1687" s="19">
        <v>45421</v>
      </c>
      <c r="R1687" s="20"/>
      <c r="S1687" s="19">
        <v>45421</v>
      </c>
      <c r="T1687" s="20" t="s">
        <v>49</v>
      </c>
      <c r="U1687" s="20">
        <v>960965</v>
      </c>
      <c r="V1687" s="20">
        <v>240001272</v>
      </c>
      <c r="W1687" s="20" t="s">
        <v>847</v>
      </c>
      <c r="X1687" s="20" t="s">
        <v>305</v>
      </c>
      <c r="Y1687" s="20" t="s">
        <v>52</v>
      </c>
      <c r="Z1687" s="20" t="s">
        <v>6459</v>
      </c>
      <c r="AA1687" s="20" t="s">
        <v>4626</v>
      </c>
      <c r="AB1687" s="20" t="s">
        <v>956</v>
      </c>
      <c r="AC1687" s="20" t="s">
        <v>689</v>
      </c>
      <c r="AD1687" s="20" t="s">
        <v>56</v>
      </c>
      <c r="AE1687" s="20" t="s">
        <v>2574</v>
      </c>
      <c r="AF1687" t="e">
        <f>VLOOKUP(L1687,Contactos!B:B,1,0)</f>
        <v>#N/A</v>
      </c>
    </row>
    <row r="1688" spans="1:32" ht="63.75" x14ac:dyDescent="0.2">
      <c r="A1688" s="4">
        <f t="shared" si="79"/>
        <v>1686</v>
      </c>
      <c r="B1688" s="4" t="str">
        <f t="shared" si="80"/>
        <v>B010-00017636</v>
      </c>
      <c r="C1688" s="4" t="str">
        <f>IFERROR(VLOOKUP(F1688,Tablas!$A$1:$B$3,2,0),"")</f>
        <v>Boleta</v>
      </c>
      <c r="D1688" s="4" t="str">
        <f t="shared" si="81"/>
        <v>Falabella - CONTADO / CASH - PE 0148 FALABELLA Basado en Entregas 09-0010-00058</v>
      </c>
      <c r="E1688" s="19">
        <v>45306</v>
      </c>
      <c r="F1688" s="20" t="s">
        <v>842</v>
      </c>
      <c r="G1688" s="20" t="s">
        <v>6460</v>
      </c>
      <c r="H1688" s="20" t="s">
        <v>44</v>
      </c>
      <c r="I1688" s="20" t="s">
        <v>45</v>
      </c>
      <c r="J1688" s="20" t="s">
        <v>6461</v>
      </c>
      <c r="K1688" s="20" t="s">
        <v>6462</v>
      </c>
      <c r="L1688" s="20" t="s">
        <v>6463</v>
      </c>
      <c r="M1688" s="20"/>
      <c r="N1688" s="21">
        <v>173</v>
      </c>
      <c r="O1688" s="21">
        <v>0</v>
      </c>
      <c r="P1688" s="20"/>
      <c r="Q1688" s="19">
        <v>45306</v>
      </c>
      <c r="R1688" s="20"/>
      <c r="S1688" s="19">
        <v>45306</v>
      </c>
      <c r="T1688" s="20" t="s">
        <v>49</v>
      </c>
      <c r="U1688" s="20">
        <v>904624</v>
      </c>
      <c r="V1688" s="20">
        <v>240000107</v>
      </c>
      <c r="W1688" s="20" t="s">
        <v>847</v>
      </c>
      <c r="X1688" s="20" t="s">
        <v>305</v>
      </c>
      <c r="Y1688" s="20" t="s">
        <v>52</v>
      </c>
      <c r="Z1688" s="20" t="s">
        <v>6464</v>
      </c>
      <c r="AA1688" s="20" t="s">
        <v>6465</v>
      </c>
      <c r="AB1688" s="20" t="s">
        <v>4163</v>
      </c>
      <c r="AC1688" s="20" t="s">
        <v>167</v>
      </c>
      <c r="AD1688" s="20" t="s">
        <v>56</v>
      </c>
      <c r="AE1688" s="20" t="s">
        <v>1838</v>
      </c>
      <c r="AF1688" t="e">
        <f>VLOOKUP(L1688,Contactos!B:B,1,0)</f>
        <v>#N/A</v>
      </c>
    </row>
    <row r="1689" spans="1:32" ht="63.75" x14ac:dyDescent="0.2">
      <c r="A1689" s="4">
        <f t="shared" si="79"/>
        <v>1687</v>
      </c>
      <c r="B1689" s="4" t="str">
        <f t="shared" si="80"/>
        <v>B010-00019606</v>
      </c>
      <c r="C1689" s="4" t="str">
        <f>IFERROR(VLOOKUP(F1689,Tablas!$A$1:$B$3,2,0),"")</f>
        <v>Boleta</v>
      </c>
      <c r="D1689" s="4" t="str">
        <f t="shared" si="81"/>
        <v>Ecom - CONTADO / CASH - PE 3598 TEL: 975613383 RECOJO Basado en Pedidos de</v>
      </c>
      <c r="E1689" s="19">
        <v>45492</v>
      </c>
      <c r="F1689" s="20" t="s">
        <v>842</v>
      </c>
      <c r="G1689" s="20" t="s">
        <v>6466</v>
      </c>
      <c r="H1689" s="20" t="s">
        <v>44</v>
      </c>
      <c r="I1689" s="20" t="s">
        <v>45</v>
      </c>
      <c r="J1689" s="20" t="s">
        <v>1822</v>
      </c>
      <c r="K1689" s="20" t="s">
        <v>1823</v>
      </c>
      <c r="L1689" s="20" t="s">
        <v>1824</v>
      </c>
      <c r="M1689" s="20"/>
      <c r="N1689" s="21">
        <v>173.17</v>
      </c>
      <c r="O1689" s="21">
        <v>0</v>
      </c>
      <c r="P1689" s="20"/>
      <c r="Q1689" s="19">
        <v>45492</v>
      </c>
      <c r="R1689" s="20"/>
      <c r="S1689" s="19">
        <v>45492</v>
      </c>
      <c r="T1689" s="20" t="s">
        <v>49</v>
      </c>
      <c r="U1689" s="20">
        <v>996253</v>
      </c>
      <c r="V1689" s="20">
        <v>240002141</v>
      </c>
      <c r="W1689" s="20" t="s">
        <v>847</v>
      </c>
      <c r="X1689" s="20" t="s">
        <v>274</v>
      </c>
      <c r="Y1689" s="20" t="s">
        <v>52</v>
      </c>
      <c r="Z1689" s="20" t="s">
        <v>6467</v>
      </c>
      <c r="AA1689" s="20" t="s">
        <v>353</v>
      </c>
      <c r="AB1689" s="20" t="s">
        <v>54</v>
      </c>
      <c r="AC1689" s="20" t="s">
        <v>689</v>
      </c>
      <c r="AD1689" s="20" t="s">
        <v>56</v>
      </c>
      <c r="AE1689" s="20" t="s">
        <v>864</v>
      </c>
      <c r="AF1689" t="e">
        <f>VLOOKUP(L1689,Contactos!B:B,1,0)</f>
        <v>#N/A</v>
      </c>
    </row>
    <row r="1690" spans="1:32" ht="63.75" x14ac:dyDescent="0.2">
      <c r="A1690" s="4">
        <f t="shared" si="79"/>
        <v>1688</v>
      </c>
      <c r="B1690" s="4" t="str">
        <f t="shared" si="80"/>
        <v>B010-00017053</v>
      </c>
      <c r="C1690" s="4" t="str">
        <f>IFERROR(VLOOKUP(F1690,Tablas!$A$1:$B$3,2,0),"")</f>
        <v>Boleta</v>
      </c>
      <c r="D1690" s="4" t="str">
        <f t="shared" si="81"/>
        <v>Falabella - CONTADO / CASH - PE 5349 FALABELLA Basado en Entregas 09-0010-00057</v>
      </c>
      <c r="E1690" s="19">
        <v>45278</v>
      </c>
      <c r="F1690" s="20" t="s">
        <v>842</v>
      </c>
      <c r="G1690" s="20" t="s">
        <v>6468</v>
      </c>
      <c r="H1690" s="20" t="s">
        <v>44</v>
      </c>
      <c r="I1690" s="20" t="s">
        <v>45</v>
      </c>
      <c r="J1690" s="20" t="s">
        <v>4966</v>
      </c>
      <c r="K1690" s="20" t="s">
        <v>4967</v>
      </c>
      <c r="L1690" s="20" t="s">
        <v>4968</v>
      </c>
      <c r="M1690" s="20"/>
      <c r="N1690" s="21">
        <v>173.5</v>
      </c>
      <c r="O1690" s="21">
        <v>0</v>
      </c>
      <c r="P1690" s="20"/>
      <c r="Q1690" s="19">
        <v>45278</v>
      </c>
      <c r="R1690" s="20"/>
      <c r="S1690" s="19">
        <v>45278</v>
      </c>
      <c r="T1690" s="20" t="s">
        <v>49</v>
      </c>
      <c r="U1690" s="20">
        <v>889656</v>
      </c>
      <c r="V1690" s="20">
        <v>230003367</v>
      </c>
      <c r="W1690" s="20" t="s">
        <v>847</v>
      </c>
      <c r="X1690" s="20" t="s">
        <v>274</v>
      </c>
      <c r="Y1690" s="20" t="s">
        <v>52</v>
      </c>
      <c r="Z1690" s="20" t="s">
        <v>6469</v>
      </c>
      <c r="AA1690" s="20" t="s">
        <v>4970</v>
      </c>
      <c r="AB1690" s="20" t="s">
        <v>544</v>
      </c>
      <c r="AC1690" s="20" t="s">
        <v>167</v>
      </c>
      <c r="AD1690" s="20" t="s">
        <v>56</v>
      </c>
      <c r="AE1690" s="20" t="s">
        <v>1838</v>
      </c>
      <c r="AF1690" t="e">
        <f>VLOOKUP(L1690,Contactos!B:B,1,0)</f>
        <v>#N/A</v>
      </c>
    </row>
    <row r="1691" spans="1:32" ht="51" x14ac:dyDescent="0.2">
      <c r="A1691" s="4">
        <f t="shared" si="79"/>
        <v>1689</v>
      </c>
      <c r="B1691" s="4" t="str">
        <f t="shared" si="80"/>
        <v>F010-00022747</v>
      </c>
      <c r="C1691" s="4" t="str">
        <f>IFERROR(VLOOKUP(F1691,Tablas!$A$1:$B$3,2,0),"")</f>
        <v>Factura</v>
      </c>
      <c r="D1691" s="4" t="str">
        <f t="shared" si="81"/>
        <v>Nacional - CREDITO 30 DIAS / CREDIT 30 DAYS - Facturas clientes - C20517583155</v>
      </c>
      <c r="E1691" s="19">
        <v>45197</v>
      </c>
      <c r="F1691" s="20" t="s">
        <v>1001</v>
      </c>
      <c r="G1691" s="20" t="s">
        <v>6470</v>
      </c>
      <c r="H1691" s="20" t="s">
        <v>44</v>
      </c>
      <c r="I1691" s="20" t="s">
        <v>45</v>
      </c>
      <c r="J1691" s="20" t="s">
        <v>763</v>
      </c>
      <c r="K1691" s="20" t="s">
        <v>764</v>
      </c>
      <c r="L1691" s="20" t="s">
        <v>765</v>
      </c>
      <c r="M1691" s="20" t="s">
        <v>125</v>
      </c>
      <c r="N1691" s="21">
        <v>173.53</v>
      </c>
      <c r="O1691" s="21">
        <v>0</v>
      </c>
      <c r="P1691" s="20"/>
      <c r="Q1691" s="19">
        <v>45197</v>
      </c>
      <c r="R1691" s="20"/>
      <c r="S1691" s="19">
        <v>45227</v>
      </c>
      <c r="T1691" s="20" t="s">
        <v>643</v>
      </c>
      <c r="U1691" s="20">
        <v>857603</v>
      </c>
      <c r="V1691" s="20">
        <v>230002946</v>
      </c>
      <c r="W1691" s="20" t="s">
        <v>847</v>
      </c>
      <c r="X1691" s="20" t="s">
        <v>274</v>
      </c>
      <c r="Y1691" s="20" t="s">
        <v>567</v>
      </c>
      <c r="Z1691" s="20" t="s">
        <v>6471</v>
      </c>
      <c r="AA1691" s="20" t="s">
        <v>767</v>
      </c>
      <c r="AB1691" s="20" t="s">
        <v>336</v>
      </c>
      <c r="AC1691" s="20" t="s">
        <v>167</v>
      </c>
      <c r="AD1691" s="20" t="s">
        <v>56</v>
      </c>
      <c r="AE1691" s="20" t="s">
        <v>1014</v>
      </c>
      <c r="AF1691" t="e">
        <f>VLOOKUP(L1691,Contactos!B:B,1,0)</f>
        <v>#N/A</v>
      </c>
    </row>
    <row r="1692" spans="1:32" ht="63.75" x14ac:dyDescent="0.2">
      <c r="A1692" s="4">
        <f t="shared" si="79"/>
        <v>1690</v>
      </c>
      <c r="B1692" s="4" t="str">
        <f t="shared" si="80"/>
        <v>B010-00020216</v>
      </c>
      <c r="C1692" s="4" t="str">
        <f>IFERROR(VLOOKUP(F1692,Tablas!$A$1:$B$3,2,0),"")</f>
        <v>Boleta</v>
      </c>
      <c r="D1692" s="4" t="str">
        <f t="shared" si="81"/>
        <v>Nacional - CREDITO 30 DIAS / CREDIT 30 DAYS - Ofertas de ventas - ERCAGV000691.  PEDIDO 4495 Bas</v>
      </c>
      <c r="E1692" s="19">
        <v>45532</v>
      </c>
      <c r="F1692" s="20" t="s">
        <v>842</v>
      </c>
      <c r="G1692" s="20" t="s">
        <v>6472</v>
      </c>
      <c r="H1692" s="20" t="s">
        <v>44</v>
      </c>
      <c r="I1692" s="20" t="s">
        <v>45</v>
      </c>
      <c r="J1692" s="20" t="s">
        <v>3643</v>
      </c>
      <c r="K1692" s="20" t="s">
        <v>3644</v>
      </c>
      <c r="L1692" s="20" t="s">
        <v>3645</v>
      </c>
      <c r="M1692" s="20"/>
      <c r="N1692" s="21">
        <v>174.25</v>
      </c>
      <c r="O1692" s="21">
        <v>0</v>
      </c>
      <c r="P1692" s="20"/>
      <c r="Q1692" s="19">
        <v>45532</v>
      </c>
      <c r="R1692" s="20"/>
      <c r="S1692" s="19">
        <v>45562</v>
      </c>
      <c r="T1692" s="20" t="s">
        <v>643</v>
      </c>
      <c r="U1692" s="20">
        <v>1016271</v>
      </c>
      <c r="V1692" s="20">
        <v>240002753</v>
      </c>
      <c r="W1692" s="20" t="s">
        <v>847</v>
      </c>
      <c r="X1692" s="20" t="s">
        <v>848</v>
      </c>
      <c r="Y1692" s="20" t="s">
        <v>52</v>
      </c>
      <c r="Z1692" s="20" t="s">
        <v>6473</v>
      </c>
      <c r="AA1692" s="20" t="s">
        <v>457</v>
      </c>
      <c r="AB1692" s="20" t="s">
        <v>54</v>
      </c>
      <c r="AC1692" s="20" t="s">
        <v>167</v>
      </c>
      <c r="AD1692" s="20" t="s">
        <v>56</v>
      </c>
      <c r="AE1692" s="20" t="s">
        <v>1014</v>
      </c>
      <c r="AF1692" t="e">
        <f>VLOOKUP(L1692,Contactos!B:B,1,0)</f>
        <v>#N/A</v>
      </c>
    </row>
    <row r="1693" spans="1:32" ht="63.75" x14ac:dyDescent="0.2">
      <c r="A1693" s="4">
        <f t="shared" si="79"/>
        <v>1691</v>
      </c>
      <c r="B1693" s="4" t="str">
        <f t="shared" si="80"/>
        <v>B010-00020558</v>
      </c>
      <c r="C1693" s="4" t="str">
        <f>IFERROR(VLOOKUP(F1693,Tablas!$A$1:$B$3,2,0),"")</f>
        <v>Boleta</v>
      </c>
      <c r="D1693" s="4" t="str">
        <f t="shared" si="81"/>
        <v>Nacional - CREDITO 30 DIAS / CREDIT 30 DAYS - Ofertas de ventas - ERCAGV000691 PE:  5167 Basado</v>
      </c>
      <c r="E1693" s="19">
        <v>45565</v>
      </c>
      <c r="F1693" s="20" t="s">
        <v>842</v>
      </c>
      <c r="G1693" s="20" t="s">
        <v>6474</v>
      </c>
      <c r="H1693" s="20" t="s">
        <v>44</v>
      </c>
      <c r="I1693" s="20" t="s">
        <v>45</v>
      </c>
      <c r="J1693" s="20" t="s">
        <v>3643</v>
      </c>
      <c r="K1693" s="20" t="s">
        <v>3644</v>
      </c>
      <c r="L1693" s="20" t="s">
        <v>3645</v>
      </c>
      <c r="M1693" s="20"/>
      <c r="N1693" s="21">
        <v>174.25</v>
      </c>
      <c r="O1693" s="21">
        <v>0</v>
      </c>
      <c r="P1693" s="20"/>
      <c r="Q1693" s="19">
        <v>45565</v>
      </c>
      <c r="R1693" s="20"/>
      <c r="S1693" s="19">
        <v>45595</v>
      </c>
      <c r="T1693" s="20" t="s">
        <v>643</v>
      </c>
      <c r="U1693" s="20">
        <v>1032367</v>
      </c>
      <c r="V1693" s="20">
        <v>240003095</v>
      </c>
      <c r="W1693" s="20" t="s">
        <v>847</v>
      </c>
      <c r="X1693" s="20" t="s">
        <v>848</v>
      </c>
      <c r="Y1693" s="20" t="s">
        <v>52</v>
      </c>
      <c r="Z1693" s="20" t="s">
        <v>6475</v>
      </c>
      <c r="AA1693" s="20" t="s">
        <v>457</v>
      </c>
      <c r="AB1693" s="20" t="s">
        <v>54</v>
      </c>
      <c r="AC1693" s="20" t="s">
        <v>167</v>
      </c>
      <c r="AD1693" s="20" t="s">
        <v>56</v>
      </c>
      <c r="AE1693" s="20" t="s">
        <v>1014</v>
      </c>
      <c r="AF1693" t="e">
        <f>VLOOKUP(L1693,Contactos!B:B,1,0)</f>
        <v>#N/A</v>
      </c>
    </row>
    <row r="1694" spans="1:32" ht="63.75" x14ac:dyDescent="0.2">
      <c r="A1694" s="4">
        <f t="shared" si="79"/>
        <v>1692</v>
      </c>
      <c r="B1694" s="4" t="str">
        <f t="shared" si="80"/>
        <v>B010-00019650</v>
      </c>
      <c r="C1694" s="4" t="str">
        <f>IFERROR(VLOOKUP(F1694,Tablas!$A$1:$B$3,2,0),"")</f>
        <v>Boleta</v>
      </c>
      <c r="D1694" s="4" t="str">
        <f t="shared" si="81"/>
        <v>Nacional - CREDITO 30 DIAS / CREDIT 30 DAYS - PE 3680 Basado en Entregas 09-T010-00000364.</v>
      </c>
      <c r="E1694" s="19">
        <v>45497</v>
      </c>
      <c r="F1694" s="20" t="s">
        <v>842</v>
      </c>
      <c r="G1694" s="20" t="s">
        <v>6476</v>
      </c>
      <c r="H1694" s="20" t="s">
        <v>44</v>
      </c>
      <c r="I1694" s="20" t="s">
        <v>45</v>
      </c>
      <c r="J1694" s="20" t="s">
        <v>3643</v>
      </c>
      <c r="K1694" s="20" t="s">
        <v>3644</v>
      </c>
      <c r="L1694" s="20" t="s">
        <v>3645</v>
      </c>
      <c r="M1694" s="20"/>
      <c r="N1694" s="21">
        <v>174.25</v>
      </c>
      <c r="O1694" s="21">
        <v>0</v>
      </c>
      <c r="P1694" s="20"/>
      <c r="Q1694" s="19">
        <v>45497</v>
      </c>
      <c r="R1694" s="20"/>
      <c r="S1694" s="19">
        <v>45527</v>
      </c>
      <c r="T1694" s="20" t="s">
        <v>643</v>
      </c>
      <c r="U1694" s="20">
        <v>997980</v>
      </c>
      <c r="V1694" s="20">
        <v>240002185</v>
      </c>
      <c r="W1694" s="20" t="s">
        <v>847</v>
      </c>
      <c r="X1694" s="20" t="s">
        <v>848</v>
      </c>
      <c r="Y1694" s="20" t="s">
        <v>52</v>
      </c>
      <c r="Z1694" s="20" t="s">
        <v>6477</v>
      </c>
      <c r="AA1694" s="20" t="s">
        <v>457</v>
      </c>
      <c r="AB1694" s="20" t="s">
        <v>54</v>
      </c>
      <c r="AC1694" s="20" t="s">
        <v>167</v>
      </c>
      <c r="AD1694" s="20" t="s">
        <v>56</v>
      </c>
      <c r="AE1694" s="20" t="s">
        <v>1014</v>
      </c>
      <c r="AF1694" t="e">
        <f>VLOOKUP(L1694,Contactos!B:B,1,0)</f>
        <v>#N/A</v>
      </c>
    </row>
    <row r="1695" spans="1:32" ht="63.75" x14ac:dyDescent="0.2">
      <c r="A1695" s="4">
        <f t="shared" si="79"/>
        <v>1693</v>
      </c>
      <c r="B1695" s="4" t="str">
        <f t="shared" si="80"/>
        <v>B010-00019996</v>
      </c>
      <c r="C1695" s="4" t="str">
        <f>IFERROR(VLOOKUP(F1695,Tablas!$A$1:$B$3,2,0),"")</f>
        <v>Boleta</v>
      </c>
      <c r="D1695" s="4" t="str">
        <f t="shared" si="81"/>
        <v>Nacional - CREDITO 30 DIAS / CREDIT 30 DAYS - PE 4134 Basado en Entregas 09-T012-00000144.</v>
      </c>
      <c r="E1695" s="19">
        <v>45518</v>
      </c>
      <c r="F1695" s="20" t="s">
        <v>842</v>
      </c>
      <c r="G1695" s="20" t="s">
        <v>6478</v>
      </c>
      <c r="H1695" s="20" t="s">
        <v>44</v>
      </c>
      <c r="I1695" s="20" t="s">
        <v>45</v>
      </c>
      <c r="J1695" s="20" t="s">
        <v>6479</v>
      </c>
      <c r="K1695" s="20" t="s">
        <v>6480</v>
      </c>
      <c r="L1695" s="20" t="s">
        <v>6481</v>
      </c>
      <c r="M1695" s="20"/>
      <c r="N1695" s="21">
        <v>174.46</v>
      </c>
      <c r="O1695" s="21">
        <v>0</v>
      </c>
      <c r="P1695" s="20"/>
      <c r="Q1695" s="19">
        <v>45518</v>
      </c>
      <c r="R1695" s="20"/>
      <c r="S1695" s="19">
        <v>45548</v>
      </c>
      <c r="T1695" s="20" t="s">
        <v>643</v>
      </c>
      <c r="U1695" s="20">
        <v>1008133</v>
      </c>
      <c r="V1695" s="20">
        <v>240002532</v>
      </c>
      <c r="W1695" s="20" t="s">
        <v>847</v>
      </c>
      <c r="X1695" s="20" t="s">
        <v>6482</v>
      </c>
      <c r="Y1695" s="20" t="s">
        <v>52</v>
      </c>
      <c r="Z1695" s="20" t="s">
        <v>6483</v>
      </c>
      <c r="AA1695" s="20" t="s">
        <v>2994</v>
      </c>
      <c r="AB1695" s="20" t="s">
        <v>54</v>
      </c>
      <c r="AC1695" s="20" t="s">
        <v>167</v>
      </c>
      <c r="AD1695" s="20" t="s">
        <v>56</v>
      </c>
      <c r="AE1695" s="20" t="s">
        <v>1014</v>
      </c>
      <c r="AF1695" t="e">
        <f>VLOOKUP(L1695,Contactos!B:B,1,0)</f>
        <v>#N/A</v>
      </c>
    </row>
    <row r="1696" spans="1:32" ht="63.75" x14ac:dyDescent="0.2">
      <c r="A1696" s="4">
        <f t="shared" si="79"/>
        <v>1694</v>
      </c>
      <c r="B1696" s="4" t="str">
        <f t="shared" si="80"/>
        <v>B010-00019600</v>
      </c>
      <c r="C1696" s="4" t="str">
        <f>IFERROR(VLOOKUP(F1696,Tablas!$A$1:$B$3,2,0),"")</f>
        <v>Boleta</v>
      </c>
      <c r="D1696" s="4" t="str">
        <f t="shared" si="81"/>
        <v>Falabella - CONTADO / CASH - PE 3579 FALABELLA No 2525091166 Basado en Entregas</v>
      </c>
      <c r="E1696" s="19">
        <v>45492</v>
      </c>
      <c r="F1696" s="20" t="s">
        <v>842</v>
      </c>
      <c r="G1696" s="20" t="s">
        <v>6484</v>
      </c>
      <c r="H1696" s="20" t="s">
        <v>44</v>
      </c>
      <c r="I1696" s="20" t="s">
        <v>45</v>
      </c>
      <c r="J1696" s="20" t="s">
        <v>6262</v>
      </c>
      <c r="K1696" s="20" t="s">
        <v>6263</v>
      </c>
      <c r="L1696" s="20" t="s">
        <v>6264</v>
      </c>
      <c r="M1696" s="20"/>
      <c r="N1696" s="21">
        <v>174.5</v>
      </c>
      <c r="O1696" s="21">
        <v>0</v>
      </c>
      <c r="P1696" s="20"/>
      <c r="Q1696" s="19">
        <v>45492</v>
      </c>
      <c r="R1696" s="20"/>
      <c r="S1696" s="19">
        <v>45492</v>
      </c>
      <c r="T1696" s="20" t="s">
        <v>49</v>
      </c>
      <c r="U1696" s="20">
        <v>996241</v>
      </c>
      <c r="V1696" s="20">
        <v>240002135</v>
      </c>
      <c r="W1696" s="20" t="s">
        <v>847</v>
      </c>
      <c r="X1696" s="20" t="s">
        <v>305</v>
      </c>
      <c r="Y1696" s="20" t="s">
        <v>52</v>
      </c>
      <c r="Z1696" s="20" t="s">
        <v>6485</v>
      </c>
      <c r="AA1696" s="20" t="s">
        <v>808</v>
      </c>
      <c r="AB1696" s="20" t="s">
        <v>863</v>
      </c>
      <c r="AC1696" s="20" t="s">
        <v>689</v>
      </c>
      <c r="AD1696" s="20" t="s">
        <v>56</v>
      </c>
      <c r="AE1696" s="20" t="s">
        <v>1838</v>
      </c>
      <c r="AF1696" t="e">
        <f>VLOOKUP(L1696,Contactos!B:B,1,0)</f>
        <v>#N/A</v>
      </c>
    </row>
    <row r="1697" spans="1:32" ht="63.75" x14ac:dyDescent="0.2">
      <c r="A1697" s="4">
        <f t="shared" si="79"/>
        <v>1695</v>
      </c>
      <c r="B1697" s="4" t="str">
        <f t="shared" si="80"/>
        <v>B010-00018405</v>
      </c>
      <c r="C1697" s="4" t="str">
        <f>IFERROR(VLOOKUP(F1697,Tablas!$A$1:$B$3,2,0),"")</f>
        <v>Boleta</v>
      </c>
      <c r="D1697" s="4" t="str">
        <f t="shared" si="81"/>
        <v>Falabella - CONTADO / CASH - PE 1529 FALABELLA Basado en Entregas 09-0010-00059</v>
      </c>
      <c r="E1697" s="19">
        <v>45385</v>
      </c>
      <c r="F1697" s="20" t="s">
        <v>842</v>
      </c>
      <c r="G1697" s="20" t="s">
        <v>6486</v>
      </c>
      <c r="H1697" s="20" t="s">
        <v>44</v>
      </c>
      <c r="I1697" s="20" t="s">
        <v>45</v>
      </c>
      <c r="J1697" s="20" t="s">
        <v>1659</v>
      </c>
      <c r="K1697" s="20" t="s">
        <v>1660</v>
      </c>
      <c r="L1697" s="20" t="s">
        <v>1661</v>
      </c>
      <c r="M1697" s="20"/>
      <c r="N1697" s="21">
        <v>174.6</v>
      </c>
      <c r="O1697" s="21">
        <v>0</v>
      </c>
      <c r="P1697" s="20"/>
      <c r="Q1697" s="19">
        <v>45385</v>
      </c>
      <c r="R1697" s="20"/>
      <c r="S1697" s="19">
        <v>45385</v>
      </c>
      <c r="T1697" s="20" t="s">
        <v>49</v>
      </c>
      <c r="U1697" s="20">
        <v>941143</v>
      </c>
      <c r="V1697" s="20">
        <v>240000881</v>
      </c>
      <c r="W1697" s="20" t="s">
        <v>847</v>
      </c>
      <c r="X1697" s="20" t="s">
        <v>274</v>
      </c>
      <c r="Y1697" s="20" t="s">
        <v>52</v>
      </c>
      <c r="Z1697" s="20" t="s">
        <v>6487</v>
      </c>
      <c r="AA1697" s="20" t="s">
        <v>353</v>
      </c>
      <c r="AB1697" s="20" t="s">
        <v>54</v>
      </c>
      <c r="AC1697" s="20" t="s">
        <v>1663</v>
      </c>
      <c r="AD1697" s="20" t="s">
        <v>56</v>
      </c>
      <c r="AE1697" s="20" t="s">
        <v>1838</v>
      </c>
      <c r="AF1697" t="e">
        <f>VLOOKUP(L1697,Contactos!B:B,1,0)</f>
        <v>#N/A</v>
      </c>
    </row>
    <row r="1698" spans="1:32" ht="63.75" x14ac:dyDescent="0.2">
      <c r="A1698" s="4">
        <f t="shared" si="79"/>
        <v>1696</v>
      </c>
      <c r="B1698" s="4" t="str">
        <f t="shared" si="80"/>
        <v>B010-00019230</v>
      </c>
      <c r="C1698" s="4" t="str">
        <f>IFERROR(VLOOKUP(F1698,Tablas!$A$1:$B$3,2,0),"")</f>
        <v>Boleta</v>
      </c>
      <c r="D1698" s="4" t="str">
        <f t="shared" si="81"/>
        <v>Falabella - CONTADO / CASH - PE 2851 FALABELLA Basado en Entregas 09-0007-00000</v>
      </c>
      <c r="E1698" s="19">
        <v>45454</v>
      </c>
      <c r="F1698" s="20" t="s">
        <v>842</v>
      </c>
      <c r="G1698" s="20" t="s">
        <v>6488</v>
      </c>
      <c r="H1698" s="20" t="s">
        <v>44</v>
      </c>
      <c r="I1698" s="20" t="s">
        <v>45</v>
      </c>
      <c r="J1698" s="20" t="s">
        <v>4922</v>
      </c>
      <c r="K1698" s="20" t="s">
        <v>4923</v>
      </c>
      <c r="L1698" s="20" t="s">
        <v>4924</v>
      </c>
      <c r="M1698" s="20"/>
      <c r="N1698" s="21">
        <v>174.6</v>
      </c>
      <c r="O1698" s="21">
        <v>0</v>
      </c>
      <c r="P1698" s="20"/>
      <c r="Q1698" s="19">
        <v>45454</v>
      </c>
      <c r="R1698" s="20"/>
      <c r="S1698" s="19">
        <v>45454</v>
      </c>
      <c r="T1698" s="20" t="s">
        <v>49</v>
      </c>
      <c r="U1698" s="20">
        <v>979542</v>
      </c>
      <c r="V1698" s="20">
        <v>240001764</v>
      </c>
      <c r="W1698" s="20" t="s">
        <v>847</v>
      </c>
      <c r="X1698" s="20" t="s">
        <v>274</v>
      </c>
      <c r="Y1698" s="20" t="s">
        <v>52</v>
      </c>
      <c r="Z1698" s="20" t="s">
        <v>6489</v>
      </c>
      <c r="AA1698" s="20" t="s">
        <v>4926</v>
      </c>
      <c r="AB1698" s="20" t="s">
        <v>478</v>
      </c>
      <c r="AC1698" s="20" t="s">
        <v>167</v>
      </c>
      <c r="AD1698" s="20" t="s">
        <v>56</v>
      </c>
      <c r="AE1698" s="20" t="s">
        <v>1838</v>
      </c>
      <c r="AF1698" t="e">
        <f>VLOOKUP(L1698,Contactos!B:B,1,0)</f>
        <v>#N/A</v>
      </c>
    </row>
    <row r="1699" spans="1:32" ht="38.25" x14ac:dyDescent="0.2">
      <c r="A1699" s="4">
        <f t="shared" si="79"/>
        <v>1697</v>
      </c>
      <c r="B1699" s="4" t="str">
        <f t="shared" si="80"/>
        <v>B010-00019075</v>
      </c>
      <c r="C1699" s="4" t="str">
        <f>IFERROR(VLOOKUP(F1699,Tablas!$A$1:$B$3,2,0),"")</f>
        <v>Boleta</v>
      </c>
      <c r="D1699" s="4" t="str">
        <f t="shared" si="81"/>
        <v xml:space="preserve"> - CONTADO / CASH - Facturas clientes - ERCAGV000865</v>
      </c>
      <c r="E1699" s="19">
        <v>45443</v>
      </c>
      <c r="F1699" s="20" t="s">
        <v>842</v>
      </c>
      <c r="G1699" s="20" t="s">
        <v>6490</v>
      </c>
      <c r="H1699" s="20" t="s">
        <v>44</v>
      </c>
      <c r="I1699" s="20" t="s">
        <v>45</v>
      </c>
      <c r="J1699" s="20" t="s">
        <v>6491</v>
      </c>
      <c r="K1699" s="20" t="s">
        <v>6492</v>
      </c>
      <c r="L1699" s="20" t="s">
        <v>6493</v>
      </c>
      <c r="M1699" s="20"/>
      <c r="N1699" s="21">
        <v>175.01</v>
      </c>
      <c r="O1699" s="21">
        <v>0</v>
      </c>
      <c r="P1699" s="20"/>
      <c r="Q1699" s="19">
        <v>45443</v>
      </c>
      <c r="R1699" s="20"/>
      <c r="S1699" s="19">
        <v>45443</v>
      </c>
      <c r="T1699" s="20" t="s">
        <v>49</v>
      </c>
      <c r="U1699" s="20">
        <v>973728</v>
      </c>
      <c r="V1699" s="20">
        <v>240001607</v>
      </c>
      <c r="W1699" s="20" t="s">
        <v>847</v>
      </c>
      <c r="X1699" s="20" t="s">
        <v>2795</v>
      </c>
      <c r="Y1699" s="20" t="s">
        <v>52</v>
      </c>
      <c r="Z1699" s="20" t="s">
        <v>6494</v>
      </c>
      <c r="AA1699" s="20" t="s">
        <v>4846</v>
      </c>
      <c r="AB1699" s="20" t="s">
        <v>54</v>
      </c>
      <c r="AC1699" s="20" t="s">
        <v>167</v>
      </c>
      <c r="AD1699" s="20" t="s">
        <v>56</v>
      </c>
      <c r="AE1699" s="20"/>
      <c r="AF1699" t="e">
        <f>VLOOKUP(L1699,Contactos!B:B,1,0)</f>
        <v>#N/A</v>
      </c>
    </row>
    <row r="1700" spans="1:32" ht="25.5" x14ac:dyDescent="0.2">
      <c r="A1700" s="4">
        <f t="shared" si="79"/>
        <v>1698</v>
      </c>
      <c r="B1700" s="4" t="str">
        <f t="shared" si="80"/>
        <v/>
      </c>
      <c r="C1700" s="4" t="str">
        <f>IFERROR(VLOOKUP(F1700,Tablas!$A$1:$B$3,2,0),"")</f>
        <v/>
      </c>
      <c r="D1700" s="4" t="str">
        <f t="shared" si="81"/>
        <v xml:space="preserve"> - CONTADO ADELANTADO / CASH IN ADVANCE - Dif. en cambio</v>
      </c>
      <c r="E1700" s="19">
        <v>44561</v>
      </c>
      <c r="F1700" s="20" t="s">
        <v>27</v>
      </c>
      <c r="G1700" s="20"/>
      <c r="H1700" s="20" t="s">
        <v>80</v>
      </c>
      <c r="I1700" s="20" t="s">
        <v>81</v>
      </c>
      <c r="J1700" s="20" t="s">
        <v>272</v>
      </c>
      <c r="K1700" s="20" t="s">
        <v>272</v>
      </c>
      <c r="L1700" s="20" t="s">
        <v>273</v>
      </c>
      <c r="M1700" s="20" t="s">
        <v>33</v>
      </c>
      <c r="N1700" s="21">
        <v>175.07</v>
      </c>
      <c r="O1700" s="21">
        <v>0</v>
      </c>
      <c r="P1700" s="20"/>
      <c r="Q1700" s="19">
        <v>44561</v>
      </c>
      <c r="R1700" s="20"/>
      <c r="S1700" s="20"/>
      <c r="T1700" s="20" t="s">
        <v>70</v>
      </c>
      <c r="U1700" s="20">
        <v>598406</v>
      </c>
      <c r="V1700" s="20">
        <v>210031289</v>
      </c>
      <c r="W1700" s="20" t="s">
        <v>50</v>
      </c>
      <c r="X1700" s="20" t="s">
        <v>841</v>
      </c>
      <c r="Y1700" s="20" t="s">
        <v>37</v>
      </c>
      <c r="Z1700" s="20" t="s">
        <v>63</v>
      </c>
      <c r="AA1700" s="20" t="s">
        <v>276</v>
      </c>
      <c r="AB1700" s="20" t="s">
        <v>277</v>
      </c>
      <c r="AC1700" s="20"/>
      <c r="AD1700" s="20" t="s">
        <v>278</v>
      </c>
      <c r="AE1700" s="20"/>
      <c r="AF1700" t="str">
        <f>VLOOKUP(L1700,Contactos!B:B,1,0)</f>
        <v>SADIN INTERNATIONAL TRADING CO. L.L.C.</v>
      </c>
    </row>
    <row r="1701" spans="1:32" ht="25.5" x14ac:dyDescent="0.2">
      <c r="A1701" s="4">
        <f t="shared" si="79"/>
        <v>1699</v>
      </c>
      <c r="B1701" s="4" t="str">
        <f t="shared" si="80"/>
        <v>1 59301</v>
      </c>
      <c r="C1701" s="4" t="str">
        <f>IFERROR(VLOOKUP(F1701,Tablas!$A$1:$B$3,2,0),"")</f>
        <v/>
      </c>
      <c r="D1701" s="4" t="str">
        <f t="shared" si="81"/>
        <v xml:space="preserve"> - CONTADO ADELANTADO / CASH IN ADVANCE - SALDO LETRAS SOLES</v>
      </c>
      <c r="E1701" s="19">
        <v>43100</v>
      </c>
      <c r="F1701" s="20" t="s">
        <v>27</v>
      </c>
      <c r="G1701" s="20" t="s">
        <v>6495</v>
      </c>
      <c r="H1701" s="20" t="s">
        <v>6496</v>
      </c>
      <c r="I1701" s="20" t="s">
        <v>6497</v>
      </c>
      <c r="J1701" s="20" t="s">
        <v>4511</v>
      </c>
      <c r="K1701" s="20" t="s">
        <v>4512</v>
      </c>
      <c r="L1701" s="20" t="s">
        <v>4513</v>
      </c>
      <c r="M1701" s="20" t="s">
        <v>125</v>
      </c>
      <c r="N1701" s="21">
        <v>175.33</v>
      </c>
      <c r="O1701" s="21">
        <v>0</v>
      </c>
      <c r="P1701" s="19">
        <v>41313</v>
      </c>
      <c r="Q1701" s="19">
        <v>43100</v>
      </c>
      <c r="R1701" s="20"/>
      <c r="S1701" s="19">
        <v>40266</v>
      </c>
      <c r="T1701" s="20" t="s">
        <v>70</v>
      </c>
      <c r="U1701" s="20">
        <v>552</v>
      </c>
      <c r="V1701" s="20">
        <v>1700000002</v>
      </c>
      <c r="W1701" s="20" t="s">
        <v>50</v>
      </c>
      <c r="X1701" s="20" t="s">
        <v>192</v>
      </c>
      <c r="Y1701" s="20" t="s">
        <v>52</v>
      </c>
      <c r="Z1701" s="20" t="s">
        <v>4514</v>
      </c>
      <c r="AA1701" s="20" t="s">
        <v>4515</v>
      </c>
      <c r="AB1701" s="20" t="s">
        <v>54</v>
      </c>
      <c r="AC1701" s="20" t="s">
        <v>167</v>
      </c>
      <c r="AD1701" s="20" t="s">
        <v>56</v>
      </c>
      <c r="AE1701" s="20"/>
      <c r="AF1701" t="e">
        <f>VLOOKUP(L1701,Contactos!B:B,1,0)</f>
        <v>#N/A</v>
      </c>
    </row>
    <row r="1702" spans="1:32" ht="63.75" x14ac:dyDescent="0.2">
      <c r="A1702" s="4">
        <f t="shared" si="79"/>
        <v>1700</v>
      </c>
      <c r="B1702" s="4" t="str">
        <f t="shared" si="80"/>
        <v>B010-00018384</v>
      </c>
      <c r="C1702" s="4" t="str">
        <f>IFERROR(VLOOKUP(F1702,Tablas!$A$1:$B$3,2,0),"")</f>
        <v>Boleta</v>
      </c>
      <c r="D1702" s="4" t="str">
        <f t="shared" si="81"/>
        <v>Ecom - CONTADO / CASH - PE 1502 TEL: 991264961 Basado en Pedidos de client</v>
      </c>
      <c r="E1702" s="19">
        <v>45384</v>
      </c>
      <c r="F1702" s="20" t="s">
        <v>842</v>
      </c>
      <c r="G1702" s="20" t="s">
        <v>6498</v>
      </c>
      <c r="H1702" s="20" t="s">
        <v>44</v>
      </c>
      <c r="I1702" s="20" t="s">
        <v>45</v>
      </c>
      <c r="J1702" s="20" t="s">
        <v>6499</v>
      </c>
      <c r="K1702" s="20" t="s">
        <v>6500</v>
      </c>
      <c r="L1702" s="20" t="s">
        <v>6501</v>
      </c>
      <c r="M1702" s="20"/>
      <c r="N1702" s="21">
        <v>176.04</v>
      </c>
      <c r="O1702" s="21">
        <v>0</v>
      </c>
      <c r="P1702" s="20"/>
      <c r="Q1702" s="19">
        <v>45384</v>
      </c>
      <c r="R1702" s="20"/>
      <c r="S1702" s="19">
        <v>45384</v>
      </c>
      <c r="T1702" s="20" t="s">
        <v>49</v>
      </c>
      <c r="U1702" s="20">
        <v>940237</v>
      </c>
      <c r="V1702" s="20">
        <v>240000860</v>
      </c>
      <c r="W1702" s="20" t="s">
        <v>847</v>
      </c>
      <c r="X1702" s="20" t="s">
        <v>274</v>
      </c>
      <c r="Y1702" s="20" t="s">
        <v>52</v>
      </c>
      <c r="Z1702" s="20" t="s">
        <v>6502</v>
      </c>
      <c r="AA1702" s="20" t="s">
        <v>6503</v>
      </c>
      <c r="AB1702" s="20" t="s">
        <v>949</v>
      </c>
      <c r="AC1702" s="20" t="s">
        <v>689</v>
      </c>
      <c r="AD1702" s="20" t="s">
        <v>56</v>
      </c>
      <c r="AE1702" s="20" t="s">
        <v>864</v>
      </c>
      <c r="AF1702" t="e">
        <f>VLOOKUP(L1702,Contactos!B:B,1,0)</f>
        <v>#N/A</v>
      </c>
    </row>
    <row r="1703" spans="1:32" ht="63.75" x14ac:dyDescent="0.2">
      <c r="A1703" s="4">
        <f t="shared" si="79"/>
        <v>1701</v>
      </c>
      <c r="B1703" s="4" t="str">
        <f t="shared" si="80"/>
        <v>B010-00019546</v>
      </c>
      <c r="C1703" s="4" t="str">
        <f>IFERROR(VLOOKUP(F1703,Tablas!$A$1:$B$3,2,0),"")</f>
        <v>Boleta</v>
      </c>
      <c r="D1703" s="4" t="str">
        <f t="shared" si="81"/>
        <v>Ecom - CONTADO / CASH - PE 3494 TEL: 959095151 CANI-TABS Basado en Entrega</v>
      </c>
      <c r="E1703" s="19">
        <v>45488</v>
      </c>
      <c r="F1703" s="20" t="s">
        <v>842</v>
      </c>
      <c r="G1703" s="20" t="s">
        <v>6504</v>
      </c>
      <c r="H1703" s="20" t="s">
        <v>44</v>
      </c>
      <c r="I1703" s="20" t="s">
        <v>45</v>
      </c>
      <c r="J1703" s="20" t="s">
        <v>6505</v>
      </c>
      <c r="K1703" s="20" t="s">
        <v>6506</v>
      </c>
      <c r="L1703" s="20" t="s">
        <v>6507</v>
      </c>
      <c r="M1703" s="20"/>
      <c r="N1703" s="21">
        <v>176.4</v>
      </c>
      <c r="O1703" s="21">
        <v>0</v>
      </c>
      <c r="P1703" s="20"/>
      <c r="Q1703" s="19">
        <v>45488</v>
      </c>
      <c r="R1703" s="20"/>
      <c r="S1703" s="19">
        <v>45488</v>
      </c>
      <c r="T1703" s="20" t="s">
        <v>49</v>
      </c>
      <c r="U1703" s="20">
        <v>994316</v>
      </c>
      <c r="V1703" s="20">
        <v>240002081</v>
      </c>
      <c r="W1703" s="20" t="s">
        <v>847</v>
      </c>
      <c r="X1703" s="20" t="s">
        <v>274</v>
      </c>
      <c r="Y1703" s="20" t="s">
        <v>52</v>
      </c>
      <c r="Z1703" s="20" t="s">
        <v>6508</v>
      </c>
      <c r="AA1703" s="20" t="s">
        <v>353</v>
      </c>
      <c r="AB1703" s="20" t="s">
        <v>54</v>
      </c>
      <c r="AC1703" s="20" t="s">
        <v>167</v>
      </c>
      <c r="AD1703" s="20" t="s">
        <v>56</v>
      </c>
      <c r="AE1703" s="20" t="s">
        <v>864</v>
      </c>
      <c r="AF1703" t="e">
        <f>VLOOKUP(L1703,Contactos!B:B,1,0)</f>
        <v>#N/A</v>
      </c>
    </row>
    <row r="1704" spans="1:32" ht="63.75" x14ac:dyDescent="0.2">
      <c r="A1704" s="4">
        <f t="shared" si="79"/>
        <v>1702</v>
      </c>
      <c r="B1704" s="4" t="str">
        <f t="shared" si="80"/>
        <v>B010-00017995</v>
      </c>
      <c r="C1704" s="4" t="str">
        <f>IFERROR(VLOOKUP(F1704,Tablas!$A$1:$B$3,2,0),"")</f>
        <v>Boleta</v>
      </c>
      <c r="D1704" s="4" t="str">
        <f t="shared" si="81"/>
        <v>Ecom - CONTADO / CASH - PE 0903 TEL: 926876936 Basado en Pedidos de client</v>
      </c>
      <c r="E1704" s="19">
        <v>45348</v>
      </c>
      <c r="F1704" s="20" t="s">
        <v>842</v>
      </c>
      <c r="G1704" s="20" t="s">
        <v>6509</v>
      </c>
      <c r="H1704" s="20" t="s">
        <v>44</v>
      </c>
      <c r="I1704" s="20" t="s">
        <v>45</v>
      </c>
      <c r="J1704" s="20" t="s">
        <v>6510</v>
      </c>
      <c r="K1704" s="20" t="s">
        <v>6511</v>
      </c>
      <c r="L1704" s="20" t="s">
        <v>6512</v>
      </c>
      <c r="M1704" s="20"/>
      <c r="N1704" s="21">
        <v>176.95</v>
      </c>
      <c r="O1704" s="21">
        <v>0</v>
      </c>
      <c r="P1704" s="20"/>
      <c r="Q1704" s="19">
        <v>45348</v>
      </c>
      <c r="R1704" s="20"/>
      <c r="S1704" s="19">
        <v>45348</v>
      </c>
      <c r="T1704" s="20" t="s">
        <v>49</v>
      </c>
      <c r="U1704" s="20">
        <v>925114</v>
      </c>
      <c r="V1704" s="20">
        <v>240000469</v>
      </c>
      <c r="W1704" s="20" t="s">
        <v>847</v>
      </c>
      <c r="X1704" s="20" t="s">
        <v>305</v>
      </c>
      <c r="Y1704" s="20" t="s">
        <v>52</v>
      </c>
      <c r="Z1704" s="20" t="s">
        <v>6513</v>
      </c>
      <c r="AA1704" s="20" t="s">
        <v>6514</v>
      </c>
      <c r="AB1704" s="20" t="s">
        <v>963</v>
      </c>
      <c r="AC1704" s="20" t="s">
        <v>689</v>
      </c>
      <c r="AD1704" s="20" t="s">
        <v>56</v>
      </c>
      <c r="AE1704" s="20" t="s">
        <v>864</v>
      </c>
      <c r="AF1704" t="e">
        <f>VLOOKUP(L1704,Contactos!B:B,1,0)</f>
        <v>#N/A</v>
      </c>
    </row>
    <row r="1705" spans="1:32" ht="63.75" x14ac:dyDescent="0.2">
      <c r="A1705" s="4">
        <f t="shared" si="79"/>
        <v>1703</v>
      </c>
      <c r="B1705" s="4" t="str">
        <f t="shared" si="80"/>
        <v>B010-00018401</v>
      </c>
      <c r="C1705" s="4" t="str">
        <f>IFERROR(VLOOKUP(F1705,Tablas!$A$1:$B$3,2,0),"")</f>
        <v>Boleta</v>
      </c>
      <c r="D1705" s="4" t="str">
        <f t="shared" si="81"/>
        <v>Ecom - CONTADO / CASH - PE 1522 RECOGE: Karem Laura Rodriguez Ascona DNI:</v>
      </c>
      <c r="E1705" s="19">
        <v>45384</v>
      </c>
      <c r="F1705" s="20" t="s">
        <v>842</v>
      </c>
      <c r="G1705" s="20" t="s">
        <v>6515</v>
      </c>
      <c r="H1705" s="20" t="s">
        <v>44</v>
      </c>
      <c r="I1705" s="20" t="s">
        <v>45</v>
      </c>
      <c r="J1705" s="20" t="s">
        <v>6516</v>
      </c>
      <c r="K1705" s="20" t="s">
        <v>6517</v>
      </c>
      <c r="L1705" s="20" t="s">
        <v>6518</v>
      </c>
      <c r="M1705" s="20"/>
      <c r="N1705" s="21">
        <v>177</v>
      </c>
      <c r="O1705" s="21">
        <v>0</v>
      </c>
      <c r="P1705" s="20"/>
      <c r="Q1705" s="19">
        <v>45384</v>
      </c>
      <c r="R1705" s="20"/>
      <c r="S1705" s="19">
        <v>45384</v>
      </c>
      <c r="T1705" s="20" t="s">
        <v>49</v>
      </c>
      <c r="U1705" s="20">
        <v>941038</v>
      </c>
      <c r="V1705" s="20">
        <v>240000877</v>
      </c>
      <c r="W1705" s="20" t="s">
        <v>847</v>
      </c>
      <c r="X1705" s="20" t="s">
        <v>305</v>
      </c>
      <c r="Y1705" s="20" t="s">
        <v>52</v>
      </c>
      <c r="Z1705" s="20" t="s">
        <v>6519</v>
      </c>
      <c r="AA1705" s="20" t="s">
        <v>6520</v>
      </c>
      <c r="AB1705" s="20" t="s">
        <v>1534</v>
      </c>
      <c r="AC1705" s="20" t="s">
        <v>1535</v>
      </c>
      <c r="AD1705" s="20" t="s">
        <v>56</v>
      </c>
      <c r="AE1705" s="20" t="s">
        <v>864</v>
      </c>
      <c r="AF1705" t="e">
        <f>VLOOKUP(L1705,Contactos!B:B,1,0)</f>
        <v>#N/A</v>
      </c>
    </row>
    <row r="1706" spans="1:32" ht="63.75" x14ac:dyDescent="0.2">
      <c r="A1706" s="4">
        <f t="shared" si="79"/>
        <v>1704</v>
      </c>
      <c r="B1706" s="4" t="str">
        <f t="shared" si="80"/>
        <v>B010-00020136</v>
      </c>
      <c r="C1706" s="4" t="str">
        <f>IFERROR(VLOOKUP(F1706,Tablas!$A$1:$B$3,2,0),"")</f>
        <v>Boleta</v>
      </c>
      <c r="D1706" s="4" t="str">
        <f t="shared" si="81"/>
        <v>Nacional - CONTADO / CASH - Pedidos de cliente - C00044043068 Basado en Entreg</v>
      </c>
      <c r="E1706" s="19">
        <v>45529</v>
      </c>
      <c r="F1706" s="20" t="s">
        <v>842</v>
      </c>
      <c r="G1706" s="20" t="s">
        <v>6521</v>
      </c>
      <c r="H1706" s="20" t="s">
        <v>44</v>
      </c>
      <c r="I1706" s="20" t="s">
        <v>45</v>
      </c>
      <c r="J1706" s="20" t="s">
        <v>6522</v>
      </c>
      <c r="K1706" s="20" t="s">
        <v>6523</v>
      </c>
      <c r="L1706" s="20" t="s">
        <v>6524</v>
      </c>
      <c r="M1706" s="20"/>
      <c r="N1706" s="21">
        <v>177</v>
      </c>
      <c r="O1706" s="21">
        <v>0</v>
      </c>
      <c r="P1706" s="20"/>
      <c r="Q1706" s="19">
        <v>45529</v>
      </c>
      <c r="R1706" s="20"/>
      <c r="S1706" s="19">
        <v>45529</v>
      </c>
      <c r="T1706" s="20" t="s">
        <v>49</v>
      </c>
      <c r="U1706" s="20">
        <v>1012730</v>
      </c>
      <c r="V1706" s="20">
        <v>240002673</v>
      </c>
      <c r="W1706" s="20" t="s">
        <v>847</v>
      </c>
      <c r="X1706" s="20" t="s">
        <v>848</v>
      </c>
      <c r="Y1706" s="20" t="s">
        <v>52</v>
      </c>
      <c r="Z1706" s="20" t="s">
        <v>6525</v>
      </c>
      <c r="AA1706" s="20" t="s">
        <v>1013</v>
      </c>
      <c r="AB1706" s="20" t="s">
        <v>789</v>
      </c>
      <c r="AC1706" s="20" t="s">
        <v>167</v>
      </c>
      <c r="AD1706" s="20" t="s">
        <v>56</v>
      </c>
      <c r="AE1706" s="20" t="s">
        <v>1014</v>
      </c>
      <c r="AF1706" t="e">
        <f>VLOOKUP(L1706,Contactos!B:B,1,0)</f>
        <v>#N/A</v>
      </c>
    </row>
    <row r="1707" spans="1:32" ht="63.75" x14ac:dyDescent="0.2">
      <c r="A1707" s="4">
        <f t="shared" si="79"/>
        <v>1705</v>
      </c>
      <c r="B1707" s="4" t="str">
        <f t="shared" si="80"/>
        <v>B010-00020117</v>
      </c>
      <c r="C1707" s="4" t="str">
        <f>IFERROR(VLOOKUP(F1707,Tablas!$A$1:$B$3,2,0),"")</f>
        <v>Boleta</v>
      </c>
      <c r="D1707" s="4" t="str">
        <f t="shared" si="81"/>
        <v>Nacional - CONTADO / CASH - Pedidos de cliente - C00071936763 Basado en Entreg</v>
      </c>
      <c r="E1707" s="19">
        <v>45528</v>
      </c>
      <c r="F1707" s="20" t="s">
        <v>842</v>
      </c>
      <c r="G1707" s="20" t="s">
        <v>6526</v>
      </c>
      <c r="H1707" s="20" t="s">
        <v>44</v>
      </c>
      <c r="I1707" s="20" t="s">
        <v>45</v>
      </c>
      <c r="J1707" s="20" t="s">
        <v>6527</v>
      </c>
      <c r="K1707" s="20" t="s">
        <v>6528</v>
      </c>
      <c r="L1707" s="20" t="s">
        <v>6529</v>
      </c>
      <c r="M1707" s="20"/>
      <c r="N1707" s="21">
        <v>177</v>
      </c>
      <c r="O1707" s="21">
        <v>0</v>
      </c>
      <c r="P1707" s="20"/>
      <c r="Q1707" s="19">
        <v>45528</v>
      </c>
      <c r="R1707" s="20"/>
      <c r="S1707" s="19">
        <v>45528</v>
      </c>
      <c r="T1707" s="20" t="s">
        <v>49</v>
      </c>
      <c r="U1707" s="20">
        <v>1012686</v>
      </c>
      <c r="V1707" s="20">
        <v>240002654</v>
      </c>
      <c r="W1707" s="20" t="s">
        <v>847</v>
      </c>
      <c r="X1707" s="20" t="s">
        <v>848</v>
      </c>
      <c r="Y1707" s="20" t="s">
        <v>52</v>
      </c>
      <c r="Z1707" s="20" t="s">
        <v>6530</v>
      </c>
      <c r="AA1707" s="20" t="s">
        <v>1013</v>
      </c>
      <c r="AB1707" s="20" t="s">
        <v>789</v>
      </c>
      <c r="AC1707" s="20" t="s">
        <v>167</v>
      </c>
      <c r="AD1707" s="20" t="s">
        <v>56</v>
      </c>
      <c r="AE1707" s="20" t="s">
        <v>1014</v>
      </c>
      <c r="AF1707" t="e">
        <f>VLOOKUP(L1707,Contactos!B:B,1,0)</f>
        <v>#N/A</v>
      </c>
    </row>
    <row r="1708" spans="1:32" ht="63.75" x14ac:dyDescent="0.2">
      <c r="A1708" s="4">
        <f t="shared" si="79"/>
        <v>1706</v>
      </c>
      <c r="B1708" s="4" t="str">
        <f t="shared" si="80"/>
        <v>B010-00020199</v>
      </c>
      <c r="C1708" s="4" t="str">
        <f>IFERROR(VLOOKUP(F1708,Tablas!$A$1:$B$3,2,0),"")</f>
        <v>Boleta</v>
      </c>
      <c r="D1708" s="4" t="str">
        <f t="shared" si="81"/>
        <v>Nacional - CONTADO / CASH - Pedidos de cliente - C00040299694 Basado en Entreg</v>
      </c>
      <c r="E1708" s="19">
        <v>45531</v>
      </c>
      <c r="F1708" s="20" t="s">
        <v>842</v>
      </c>
      <c r="G1708" s="20" t="s">
        <v>6531</v>
      </c>
      <c r="H1708" s="20" t="s">
        <v>44</v>
      </c>
      <c r="I1708" s="20" t="s">
        <v>45</v>
      </c>
      <c r="J1708" s="20" t="s">
        <v>6532</v>
      </c>
      <c r="K1708" s="20" t="s">
        <v>6533</v>
      </c>
      <c r="L1708" s="20" t="s">
        <v>6534</v>
      </c>
      <c r="M1708" s="20"/>
      <c r="N1708" s="21">
        <v>177</v>
      </c>
      <c r="O1708" s="21">
        <v>0</v>
      </c>
      <c r="P1708" s="20"/>
      <c r="Q1708" s="19">
        <v>45531</v>
      </c>
      <c r="R1708" s="20"/>
      <c r="S1708" s="19">
        <v>45531</v>
      </c>
      <c r="T1708" s="20" t="s">
        <v>49</v>
      </c>
      <c r="U1708" s="20">
        <v>1014151</v>
      </c>
      <c r="V1708" s="20">
        <v>240002736</v>
      </c>
      <c r="W1708" s="20" t="s">
        <v>847</v>
      </c>
      <c r="X1708" s="20" t="s">
        <v>848</v>
      </c>
      <c r="Y1708" s="20" t="s">
        <v>52</v>
      </c>
      <c r="Z1708" s="20" t="s">
        <v>6535</v>
      </c>
      <c r="AA1708" s="20" t="s">
        <v>1013</v>
      </c>
      <c r="AB1708" s="20" t="s">
        <v>789</v>
      </c>
      <c r="AC1708" s="20" t="s">
        <v>167</v>
      </c>
      <c r="AD1708" s="20" t="s">
        <v>56</v>
      </c>
      <c r="AE1708" s="20" t="s">
        <v>1014</v>
      </c>
      <c r="AF1708" t="e">
        <f>VLOOKUP(L1708,Contactos!B:B,1,0)</f>
        <v>#N/A</v>
      </c>
    </row>
    <row r="1709" spans="1:32" ht="63.75" x14ac:dyDescent="0.2">
      <c r="A1709" s="4">
        <f t="shared" si="79"/>
        <v>1707</v>
      </c>
      <c r="B1709" s="4" t="str">
        <f t="shared" si="80"/>
        <v>B010-00020133</v>
      </c>
      <c r="C1709" s="4" t="str">
        <f>IFERROR(VLOOKUP(F1709,Tablas!$A$1:$B$3,2,0),"")</f>
        <v>Boleta</v>
      </c>
      <c r="D1709" s="4" t="str">
        <f t="shared" si="81"/>
        <v>Nacional - CONTADO / CASH - Pedidos de cliente - C00000979298 Basado en Entreg</v>
      </c>
      <c r="E1709" s="19">
        <v>45528</v>
      </c>
      <c r="F1709" s="20" t="s">
        <v>842</v>
      </c>
      <c r="G1709" s="20" t="s">
        <v>6536</v>
      </c>
      <c r="H1709" s="20" t="s">
        <v>44</v>
      </c>
      <c r="I1709" s="20" t="s">
        <v>45</v>
      </c>
      <c r="J1709" s="20" t="s">
        <v>6537</v>
      </c>
      <c r="K1709" s="20" t="s">
        <v>6538</v>
      </c>
      <c r="L1709" s="20" t="s">
        <v>6539</v>
      </c>
      <c r="M1709" s="20"/>
      <c r="N1709" s="21">
        <v>177</v>
      </c>
      <c r="O1709" s="21">
        <v>0</v>
      </c>
      <c r="P1709" s="20"/>
      <c r="Q1709" s="19">
        <v>45528</v>
      </c>
      <c r="R1709" s="20"/>
      <c r="S1709" s="19">
        <v>45528</v>
      </c>
      <c r="T1709" s="20" t="s">
        <v>49</v>
      </c>
      <c r="U1709" s="20">
        <v>1012724</v>
      </c>
      <c r="V1709" s="20">
        <v>240002670</v>
      </c>
      <c r="W1709" s="20" t="s">
        <v>847</v>
      </c>
      <c r="X1709" s="20" t="s">
        <v>848</v>
      </c>
      <c r="Y1709" s="20" t="s">
        <v>52</v>
      </c>
      <c r="Z1709" s="20" t="s">
        <v>6540</v>
      </c>
      <c r="AA1709" s="20" t="s">
        <v>1013</v>
      </c>
      <c r="AB1709" s="20" t="s">
        <v>789</v>
      </c>
      <c r="AC1709" s="20" t="s">
        <v>167</v>
      </c>
      <c r="AD1709" s="20" t="s">
        <v>56</v>
      </c>
      <c r="AE1709" s="20" t="s">
        <v>1014</v>
      </c>
      <c r="AF1709" t="e">
        <f>VLOOKUP(L1709,Contactos!B:B,1,0)</f>
        <v>#N/A</v>
      </c>
    </row>
    <row r="1710" spans="1:32" ht="63.75" x14ac:dyDescent="0.2">
      <c r="A1710" s="4">
        <f t="shared" si="79"/>
        <v>1708</v>
      </c>
      <c r="B1710" s="4" t="str">
        <f t="shared" si="80"/>
        <v>B010-00020146</v>
      </c>
      <c r="C1710" s="4" t="str">
        <f>IFERROR(VLOOKUP(F1710,Tablas!$A$1:$B$3,2,0),"")</f>
        <v>Boleta</v>
      </c>
      <c r="D1710" s="4" t="str">
        <f t="shared" si="81"/>
        <v>Nacional - CONTADO / CASH - PE 4395 Basado en Entregas 09-T010-00000970.</v>
      </c>
      <c r="E1710" s="19">
        <v>45529</v>
      </c>
      <c r="F1710" s="20" t="s">
        <v>842</v>
      </c>
      <c r="G1710" s="20" t="s">
        <v>6541</v>
      </c>
      <c r="H1710" s="20" t="s">
        <v>44</v>
      </c>
      <c r="I1710" s="20" t="s">
        <v>45</v>
      </c>
      <c r="J1710" s="20" t="s">
        <v>6542</v>
      </c>
      <c r="K1710" s="20" t="s">
        <v>6543</v>
      </c>
      <c r="L1710" s="20" t="s">
        <v>6544</v>
      </c>
      <c r="M1710" s="20"/>
      <c r="N1710" s="21">
        <v>177</v>
      </c>
      <c r="O1710" s="21">
        <v>0</v>
      </c>
      <c r="P1710" s="20"/>
      <c r="Q1710" s="19">
        <v>45529</v>
      </c>
      <c r="R1710" s="20"/>
      <c r="S1710" s="19">
        <v>45529</v>
      </c>
      <c r="T1710" s="20" t="s">
        <v>49</v>
      </c>
      <c r="U1710" s="20">
        <v>1012781</v>
      </c>
      <c r="V1710" s="20">
        <v>240002683</v>
      </c>
      <c r="W1710" s="20" t="s">
        <v>847</v>
      </c>
      <c r="X1710" s="20" t="s">
        <v>848</v>
      </c>
      <c r="Y1710" s="20" t="s">
        <v>52</v>
      </c>
      <c r="Z1710" s="20" t="s">
        <v>6545</v>
      </c>
      <c r="AA1710" s="20" t="s">
        <v>1013</v>
      </c>
      <c r="AB1710" s="20" t="s">
        <v>789</v>
      </c>
      <c r="AC1710" s="20" t="s">
        <v>167</v>
      </c>
      <c r="AD1710" s="20" t="s">
        <v>56</v>
      </c>
      <c r="AE1710" s="20" t="s">
        <v>1014</v>
      </c>
      <c r="AF1710" t="e">
        <f>VLOOKUP(L1710,Contactos!B:B,1,0)</f>
        <v>#N/A</v>
      </c>
    </row>
    <row r="1711" spans="1:32" ht="51" x14ac:dyDescent="0.2">
      <c r="A1711" s="4">
        <f t="shared" si="79"/>
        <v>1709</v>
      </c>
      <c r="B1711" s="4" t="str">
        <f t="shared" si="80"/>
        <v>B010-00019981</v>
      </c>
      <c r="C1711" s="4" t="str">
        <f>IFERROR(VLOOKUP(F1711,Tablas!$A$1:$B$3,2,0),"")</f>
        <v>Boleta</v>
      </c>
      <c r="D1711" s="4" t="str">
        <f t="shared" si="81"/>
        <v>Ecom - CONTADO / CASH - PE 4105 TEL: 945097100 ENVÍO Basado en Entregas 09</v>
      </c>
      <c r="E1711" s="19">
        <v>45518</v>
      </c>
      <c r="F1711" s="20" t="s">
        <v>842</v>
      </c>
      <c r="G1711" s="20" t="s">
        <v>6546</v>
      </c>
      <c r="H1711" s="20" t="s">
        <v>44</v>
      </c>
      <c r="I1711" s="20" t="s">
        <v>45</v>
      </c>
      <c r="J1711" s="20" t="s">
        <v>6547</v>
      </c>
      <c r="K1711" s="20" t="s">
        <v>6548</v>
      </c>
      <c r="L1711" s="20" t="s">
        <v>6549</v>
      </c>
      <c r="M1711" s="20"/>
      <c r="N1711" s="21">
        <v>177.84</v>
      </c>
      <c r="O1711" s="21">
        <v>0</v>
      </c>
      <c r="P1711" s="20"/>
      <c r="Q1711" s="19">
        <v>45518</v>
      </c>
      <c r="R1711" s="20"/>
      <c r="S1711" s="19">
        <v>45518</v>
      </c>
      <c r="T1711" s="20" t="s">
        <v>49</v>
      </c>
      <c r="U1711" s="20">
        <v>1007845</v>
      </c>
      <c r="V1711" s="20">
        <v>240002517</v>
      </c>
      <c r="W1711" s="20" t="s">
        <v>847</v>
      </c>
      <c r="X1711" s="20" t="s">
        <v>305</v>
      </c>
      <c r="Y1711" s="20" t="s">
        <v>52</v>
      </c>
      <c r="Z1711" s="20" t="s">
        <v>6550</v>
      </c>
      <c r="AA1711" s="20" t="s">
        <v>6551</v>
      </c>
      <c r="AB1711" s="20" t="s">
        <v>544</v>
      </c>
      <c r="AC1711" s="20" t="s">
        <v>167</v>
      </c>
      <c r="AD1711" s="20" t="s">
        <v>56</v>
      </c>
      <c r="AE1711" s="20" t="s">
        <v>864</v>
      </c>
      <c r="AF1711" t="e">
        <f>VLOOKUP(L1711,Contactos!B:B,1,0)</f>
        <v>#N/A</v>
      </c>
    </row>
    <row r="1712" spans="1:32" ht="51" x14ac:dyDescent="0.2">
      <c r="A1712" s="4">
        <f t="shared" si="79"/>
        <v>1710</v>
      </c>
      <c r="B1712" s="4" t="str">
        <f t="shared" si="80"/>
        <v>B010-00019603</v>
      </c>
      <c r="C1712" s="4" t="str">
        <f>IFERROR(VLOOKUP(F1712,Tablas!$A$1:$B$3,2,0),"")</f>
        <v>Boleta</v>
      </c>
      <c r="D1712" s="4" t="str">
        <f t="shared" si="81"/>
        <v>Ecom - CONTADO / CASH - PE 3584 TEL:  998114061 ENVÍO Basado en Entregas 0</v>
      </c>
      <c r="E1712" s="19">
        <v>45492</v>
      </c>
      <c r="F1712" s="20" t="s">
        <v>842</v>
      </c>
      <c r="G1712" s="20" t="s">
        <v>6552</v>
      </c>
      <c r="H1712" s="20" t="s">
        <v>44</v>
      </c>
      <c r="I1712" s="20" t="s">
        <v>45</v>
      </c>
      <c r="J1712" s="20" t="s">
        <v>2053</v>
      </c>
      <c r="K1712" s="20" t="s">
        <v>2054</v>
      </c>
      <c r="L1712" s="20" t="s">
        <v>2055</v>
      </c>
      <c r="M1712" s="20"/>
      <c r="N1712" s="21">
        <v>178.01</v>
      </c>
      <c r="O1712" s="21">
        <v>0</v>
      </c>
      <c r="P1712" s="20"/>
      <c r="Q1712" s="19">
        <v>45492</v>
      </c>
      <c r="R1712" s="20"/>
      <c r="S1712" s="19">
        <v>45492</v>
      </c>
      <c r="T1712" s="20" t="s">
        <v>49</v>
      </c>
      <c r="U1712" s="20">
        <v>996247</v>
      </c>
      <c r="V1712" s="20">
        <v>240002138</v>
      </c>
      <c r="W1712" s="20" t="s">
        <v>847</v>
      </c>
      <c r="X1712" s="20" t="s">
        <v>305</v>
      </c>
      <c r="Y1712" s="20" t="s">
        <v>52</v>
      </c>
      <c r="Z1712" s="20" t="s">
        <v>6553</v>
      </c>
      <c r="AA1712" s="20" t="s">
        <v>353</v>
      </c>
      <c r="AB1712" s="20" t="s">
        <v>54</v>
      </c>
      <c r="AC1712" s="20" t="s">
        <v>689</v>
      </c>
      <c r="AD1712" s="20" t="s">
        <v>56</v>
      </c>
      <c r="AE1712" s="20" t="s">
        <v>864</v>
      </c>
      <c r="AF1712" t="e">
        <f>VLOOKUP(L1712,Contactos!B:B,1,0)</f>
        <v>#N/A</v>
      </c>
    </row>
    <row r="1713" spans="1:32" ht="25.5" x14ac:dyDescent="0.2">
      <c r="A1713" s="4">
        <f t="shared" si="79"/>
        <v>1711</v>
      </c>
      <c r="B1713" s="4" t="str">
        <f t="shared" si="80"/>
        <v/>
      </c>
      <c r="C1713" s="4" t="str">
        <f>IFERROR(VLOOKUP(F1713,Tablas!$A$1:$B$3,2,0),"")</f>
        <v/>
      </c>
      <c r="D1713" s="4" t="str">
        <f t="shared" si="81"/>
        <v xml:space="preserve"> - CONTADO ADELANTADO / CASH IN ADVANCE - Dif. en cambio</v>
      </c>
      <c r="E1713" s="19">
        <v>45260</v>
      </c>
      <c r="F1713" s="20" t="s">
        <v>27</v>
      </c>
      <c r="G1713" s="20"/>
      <c r="H1713" s="20" t="s">
        <v>80</v>
      </c>
      <c r="I1713" s="20" t="s">
        <v>81</v>
      </c>
      <c r="J1713" s="20" t="s">
        <v>204</v>
      </c>
      <c r="K1713" s="20" t="s">
        <v>204</v>
      </c>
      <c r="L1713" s="20" t="s">
        <v>205</v>
      </c>
      <c r="M1713" s="20"/>
      <c r="N1713" s="21">
        <v>178.1</v>
      </c>
      <c r="O1713" s="21">
        <v>0</v>
      </c>
      <c r="P1713" s="20"/>
      <c r="Q1713" s="19">
        <v>45260</v>
      </c>
      <c r="R1713" s="20"/>
      <c r="S1713" s="20"/>
      <c r="T1713" s="20" t="s">
        <v>70</v>
      </c>
      <c r="U1713" s="20">
        <v>898861</v>
      </c>
      <c r="V1713" s="20">
        <v>230039695</v>
      </c>
      <c r="W1713" s="20" t="s">
        <v>50</v>
      </c>
      <c r="X1713" s="20" t="s">
        <v>841</v>
      </c>
      <c r="Y1713" s="20" t="s">
        <v>37</v>
      </c>
      <c r="Z1713" s="20" t="s">
        <v>63</v>
      </c>
      <c r="AA1713" s="20" t="s">
        <v>209</v>
      </c>
      <c r="AB1713" s="20"/>
      <c r="AC1713" s="20"/>
      <c r="AD1713" s="20" t="s">
        <v>210</v>
      </c>
      <c r="AE1713" s="20"/>
      <c r="AF1713" t="str">
        <f>VLOOKUP(L1713,Contactos!B:B,1,0)</f>
        <v>BEIJING YI LONG XIANG TECHNOLOGY CO.LTD</v>
      </c>
    </row>
    <row r="1714" spans="1:32" ht="25.5" x14ac:dyDescent="0.2">
      <c r="A1714" s="4">
        <f t="shared" si="79"/>
        <v>1712</v>
      </c>
      <c r="B1714" s="4" t="str">
        <f t="shared" si="80"/>
        <v/>
      </c>
      <c r="C1714" s="4" t="str">
        <f>IFERROR(VLOOKUP(F1714,Tablas!$A$1:$B$3,2,0),"")</f>
        <v/>
      </c>
      <c r="D1714" s="4" t="str">
        <f t="shared" si="81"/>
        <v xml:space="preserve"> - CONTADO / CASH - Dif. en cambio</v>
      </c>
      <c r="E1714" s="19">
        <v>45382</v>
      </c>
      <c r="F1714" s="20" t="s">
        <v>27</v>
      </c>
      <c r="G1714" s="20"/>
      <c r="H1714" s="20" t="s">
        <v>29</v>
      </c>
      <c r="I1714" s="20" t="s">
        <v>30</v>
      </c>
      <c r="J1714" s="20" t="s">
        <v>183</v>
      </c>
      <c r="K1714" s="20" t="s">
        <v>183</v>
      </c>
      <c r="L1714" s="20" t="s">
        <v>184</v>
      </c>
      <c r="M1714" s="20"/>
      <c r="N1714" s="21">
        <v>178.93</v>
      </c>
      <c r="O1714" s="21">
        <v>0</v>
      </c>
      <c r="P1714" s="20"/>
      <c r="Q1714" s="19">
        <v>45382</v>
      </c>
      <c r="R1714" s="20"/>
      <c r="S1714" s="20"/>
      <c r="T1714" s="20" t="s">
        <v>49</v>
      </c>
      <c r="U1714" s="20">
        <v>974281</v>
      </c>
      <c r="V1714" s="20">
        <v>240013726</v>
      </c>
      <c r="W1714" s="20" t="s">
        <v>50</v>
      </c>
      <c r="X1714" s="20" t="s">
        <v>841</v>
      </c>
      <c r="Y1714" s="20" t="s">
        <v>37</v>
      </c>
      <c r="Z1714" s="20" t="s">
        <v>63</v>
      </c>
      <c r="AA1714" s="20" t="s">
        <v>187</v>
      </c>
      <c r="AB1714" s="20"/>
      <c r="AC1714" s="20"/>
      <c r="AD1714" s="20" t="s">
        <v>188</v>
      </c>
      <c r="AE1714" s="20"/>
      <c r="AF1714" t="str">
        <f>VLOOKUP(L1714,Contactos!B:B,1,0)</f>
        <v>THREE STAR LIMITED</v>
      </c>
    </row>
    <row r="1715" spans="1:32" ht="63.75" x14ac:dyDescent="0.2">
      <c r="A1715" s="4">
        <f t="shared" si="79"/>
        <v>1713</v>
      </c>
      <c r="B1715" s="4" t="str">
        <f t="shared" si="80"/>
        <v>B010-00017977</v>
      </c>
      <c r="C1715" s="4" t="str">
        <f>IFERROR(VLOOKUP(F1715,Tablas!$A$1:$B$3,2,0),"")</f>
        <v>Boleta</v>
      </c>
      <c r="D1715" s="4" t="str">
        <f t="shared" si="81"/>
        <v>Falabella - CONTADO / CASH - PE 0858 FALABELLA Basado en Entregas 09-0010-00058</v>
      </c>
      <c r="E1715" s="19">
        <v>45344</v>
      </c>
      <c r="F1715" s="20" t="s">
        <v>842</v>
      </c>
      <c r="G1715" s="20" t="s">
        <v>6554</v>
      </c>
      <c r="H1715" s="20" t="s">
        <v>44</v>
      </c>
      <c r="I1715" s="20" t="s">
        <v>45</v>
      </c>
      <c r="J1715" s="20" t="s">
        <v>6555</v>
      </c>
      <c r="K1715" s="20" t="s">
        <v>6556</v>
      </c>
      <c r="L1715" s="20" t="s">
        <v>6557</v>
      </c>
      <c r="M1715" s="20"/>
      <c r="N1715" s="21">
        <v>180.91</v>
      </c>
      <c r="O1715" s="21">
        <v>0</v>
      </c>
      <c r="P1715" s="20"/>
      <c r="Q1715" s="19">
        <v>45344</v>
      </c>
      <c r="R1715" s="20"/>
      <c r="S1715" s="19">
        <v>45344</v>
      </c>
      <c r="T1715" s="20" t="s">
        <v>49</v>
      </c>
      <c r="U1715" s="20">
        <v>924021</v>
      </c>
      <c r="V1715" s="20">
        <v>240000451</v>
      </c>
      <c r="W1715" s="20" t="s">
        <v>847</v>
      </c>
      <c r="X1715" s="20" t="s">
        <v>305</v>
      </c>
      <c r="Y1715" s="20" t="s">
        <v>52</v>
      </c>
      <c r="Z1715" s="20" t="s">
        <v>6558</v>
      </c>
      <c r="AA1715" s="20" t="s">
        <v>6559</v>
      </c>
      <c r="AB1715" s="20" t="s">
        <v>682</v>
      </c>
      <c r="AC1715" s="20" t="s">
        <v>167</v>
      </c>
      <c r="AD1715" s="20" t="s">
        <v>56</v>
      </c>
      <c r="AE1715" s="20" t="s">
        <v>1838</v>
      </c>
      <c r="AF1715" t="e">
        <f>VLOOKUP(L1715,Contactos!B:B,1,0)</f>
        <v>#N/A</v>
      </c>
    </row>
    <row r="1716" spans="1:32" ht="63.75" x14ac:dyDescent="0.2">
      <c r="A1716" s="4">
        <f t="shared" si="79"/>
        <v>1714</v>
      </c>
      <c r="B1716" s="4" t="str">
        <f t="shared" si="80"/>
        <v>B010-00017030</v>
      </c>
      <c r="C1716" s="4" t="str">
        <f>IFERROR(VLOOKUP(F1716,Tablas!$A$1:$B$3,2,0),"")</f>
        <v>Boleta</v>
      </c>
      <c r="D1716" s="4" t="str">
        <f t="shared" si="81"/>
        <v>Falabella - CONTADO / CASH - PE 5309 FALABELLA Basado en Entregas 09-0010-00057</v>
      </c>
      <c r="E1716" s="19">
        <v>45274</v>
      </c>
      <c r="F1716" s="20" t="s">
        <v>842</v>
      </c>
      <c r="G1716" s="20" t="s">
        <v>6560</v>
      </c>
      <c r="H1716" s="20" t="s">
        <v>44</v>
      </c>
      <c r="I1716" s="20" t="s">
        <v>45</v>
      </c>
      <c r="J1716" s="20" t="s">
        <v>6561</v>
      </c>
      <c r="K1716" s="20" t="s">
        <v>6562</v>
      </c>
      <c r="L1716" s="20" t="s">
        <v>6563</v>
      </c>
      <c r="M1716" s="20"/>
      <c r="N1716" s="21">
        <v>180.91</v>
      </c>
      <c r="O1716" s="21">
        <v>0</v>
      </c>
      <c r="P1716" s="20"/>
      <c r="Q1716" s="19">
        <v>45274</v>
      </c>
      <c r="R1716" s="20"/>
      <c r="S1716" s="19">
        <v>45274</v>
      </c>
      <c r="T1716" s="20" t="s">
        <v>49</v>
      </c>
      <c r="U1716" s="20">
        <v>888625</v>
      </c>
      <c r="V1716" s="20">
        <v>230003344</v>
      </c>
      <c r="W1716" s="20" t="s">
        <v>847</v>
      </c>
      <c r="X1716" s="20" t="s">
        <v>305</v>
      </c>
      <c r="Y1716" s="20" t="s">
        <v>52</v>
      </c>
      <c r="Z1716" s="20" t="s">
        <v>6564</v>
      </c>
      <c r="AA1716" s="20" t="s">
        <v>6565</v>
      </c>
      <c r="AB1716" s="20" t="s">
        <v>2671</v>
      </c>
      <c r="AC1716" s="20" t="s">
        <v>2671</v>
      </c>
      <c r="AD1716" s="20" t="s">
        <v>56</v>
      </c>
      <c r="AE1716" s="20" t="s">
        <v>1838</v>
      </c>
      <c r="AF1716" t="e">
        <f>VLOOKUP(L1716,Contactos!B:B,1,0)</f>
        <v>#N/A</v>
      </c>
    </row>
    <row r="1717" spans="1:32" ht="63.75" x14ac:dyDescent="0.2">
      <c r="A1717" s="4">
        <f t="shared" si="79"/>
        <v>1715</v>
      </c>
      <c r="B1717" s="4" t="str">
        <f t="shared" si="80"/>
        <v>B010-00017374</v>
      </c>
      <c r="C1717" s="4" t="str">
        <f>IFERROR(VLOOKUP(F1717,Tablas!$A$1:$B$3,2,0),"")</f>
        <v>Boleta</v>
      </c>
      <c r="D1717" s="4" t="str">
        <f t="shared" si="81"/>
        <v>Falabella - CONTADO / CASH - PE 5594 FALABELLA Basado en Entregas 09-0010-00058</v>
      </c>
      <c r="E1717" s="19">
        <v>45288</v>
      </c>
      <c r="F1717" s="20" t="s">
        <v>842</v>
      </c>
      <c r="G1717" s="20" t="s">
        <v>6566</v>
      </c>
      <c r="H1717" s="20" t="s">
        <v>44</v>
      </c>
      <c r="I1717" s="20" t="s">
        <v>45</v>
      </c>
      <c r="J1717" s="20" t="s">
        <v>6567</v>
      </c>
      <c r="K1717" s="20" t="s">
        <v>6568</v>
      </c>
      <c r="L1717" s="20" t="s">
        <v>6569</v>
      </c>
      <c r="M1717" s="20"/>
      <c r="N1717" s="21">
        <v>180.91</v>
      </c>
      <c r="O1717" s="21">
        <v>0</v>
      </c>
      <c r="P1717" s="20"/>
      <c r="Q1717" s="19">
        <v>45288</v>
      </c>
      <c r="R1717" s="20"/>
      <c r="S1717" s="19">
        <v>45288</v>
      </c>
      <c r="T1717" s="20" t="s">
        <v>49</v>
      </c>
      <c r="U1717" s="20">
        <v>895820</v>
      </c>
      <c r="V1717" s="20">
        <v>230003697</v>
      </c>
      <c r="W1717" s="20" t="s">
        <v>847</v>
      </c>
      <c r="X1717" s="20" t="s">
        <v>305</v>
      </c>
      <c r="Y1717" s="20" t="s">
        <v>52</v>
      </c>
      <c r="Z1717" s="20" t="s">
        <v>6570</v>
      </c>
      <c r="AA1717" s="20" t="s">
        <v>6571</v>
      </c>
      <c r="AB1717" s="20" t="s">
        <v>4362</v>
      </c>
      <c r="AC1717" s="20" t="s">
        <v>167</v>
      </c>
      <c r="AD1717" s="20" t="s">
        <v>56</v>
      </c>
      <c r="AE1717" s="20" t="s">
        <v>1838</v>
      </c>
      <c r="AF1717" t="e">
        <f>VLOOKUP(L1717,Contactos!B:B,1,0)</f>
        <v>#N/A</v>
      </c>
    </row>
    <row r="1718" spans="1:32" ht="63.75" x14ac:dyDescent="0.2">
      <c r="A1718" s="4">
        <f t="shared" si="79"/>
        <v>1716</v>
      </c>
      <c r="B1718" s="4" t="str">
        <f t="shared" si="80"/>
        <v>B010-00017863</v>
      </c>
      <c r="C1718" s="4" t="str">
        <f>IFERROR(VLOOKUP(F1718,Tablas!$A$1:$B$3,2,0),"")</f>
        <v>Boleta</v>
      </c>
      <c r="D1718" s="4" t="str">
        <f t="shared" si="81"/>
        <v>Juntoz - CONTADO / CASH - JUNTOZ Basado en Entregas 09-0010-00058703.</v>
      </c>
      <c r="E1718" s="19">
        <v>45327</v>
      </c>
      <c r="F1718" s="20" t="s">
        <v>842</v>
      </c>
      <c r="G1718" s="20" t="s">
        <v>6572</v>
      </c>
      <c r="H1718" s="20" t="s">
        <v>44</v>
      </c>
      <c r="I1718" s="20" t="s">
        <v>45</v>
      </c>
      <c r="J1718" s="20" t="s">
        <v>3048</v>
      </c>
      <c r="K1718" s="20" t="s">
        <v>3049</v>
      </c>
      <c r="L1718" s="20" t="s">
        <v>3050</v>
      </c>
      <c r="M1718" s="20"/>
      <c r="N1718" s="21">
        <v>180.91</v>
      </c>
      <c r="O1718" s="21">
        <v>0</v>
      </c>
      <c r="P1718" s="20"/>
      <c r="Q1718" s="19">
        <v>45327</v>
      </c>
      <c r="R1718" s="20"/>
      <c r="S1718" s="19">
        <v>45327</v>
      </c>
      <c r="T1718" s="20" t="s">
        <v>49</v>
      </c>
      <c r="U1718" s="20">
        <v>915502</v>
      </c>
      <c r="V1718" s="20">
        <v>240000335</v>
      </c>
      <c r="W1718" s="20" t="s">
        <v>847</v>
      </c>
      <c r="X1718" s="20" t="s">
        <v>305</v>
      </c>
      <c r="Y1718" s="20" t="s">
        <v>52</v>
      </c>
      <c r="Z1718" s="20" t="s">
        <v>6573</v>
      </c>
      <c r="AA1718" s="20" t="s">
        <v>1449</v>
      </c>
      <c r="AB1718" s="20" t="s">
        <v>54</v>
      </c>
      <c r="AC1718" s="20" t="s">
        <v>167</v>
      </c>
      <c r="AD1718" s="20" t="s">
        <v>56</v>
      </c>
      <c r="AE1718" s="20" t="s">
        <v>851</v>
      </c>
      <c r="AF1718" t="e">
        <f>VLOOKUP(L1718,Contactos!B:B,1,0)</f>
        <v>#N/A</v>
      </c>
    </row>
    <row r="1719" spans="1:32" ht="63.75" x14ac:dyDescent="0.2">
      <c r="A1719" s="4">
        <f t="shared" si="79"/>
        <v>1717</v>
      </c>
      <c r="B1719" s="4" t="str">
        <f t="shared" si="80"/>
        <v>B010-00018095</v>
      </c>
      <c r="C1719" s="4" t="str">
        <f>IFERROR(VLOOKUP(F1719,Tablas!$A$1:$B$3,2,0),"")</f>
        <v>Boleta</v>
      </c>
      <c r="D1719" s="4" t="str">
        <f t="shared" si="81"/>
        <v>Falabella - CONTADO / CASH - PE 0989 FALABELLA Basado en Entregas 09-0010-00059</v>
      </c>
      <c r="E1719" s="19">
        <v>45351</v>
      </c>
      <c r="F1719" s="20" t="s">
        <v>842</v>
      </c>
      <c r="G1719" s="20" t="s">
        <v>6574</v>
      </c>
      <c r="H1719" s="20" t="s">
        <v>44</v>
      </c>
      <c r="I1719" s="20" t="s">
        <v>45</v>
      </c>
      <c r="J1719" s="20" t="s">
        <v>6575</v>
      </c>
      <c r="K1719" s="20" t="s">
        <v>6576</v>
      </c>
      <c r="L1719" s="20" t="s">
        <v>6577</v>
      </c>
      <c r="M1719" s="20"/>
      <c r="N1719" s="21">
        <v>180.91</v>
      </c>
      <c r="O1719" s="21">
        <v>0</v>
      </c>
      <c r="P1719" s="20"/>
      <c r="Q1719" s="19">
        <v>45351</v>
      </c>
      <c r="R1719" s="20"/>
      <c r="S1719" s="19">
        <v>45351</v>
      </c>
      <c r="T1719" s="20" t="s">
        <v>49</v>
      </c>
      <c r="U1719" s="20">
        <v>927835</v>
      </c>
      <c r="V1719" s="20">
        <v>240000569</v>
      </c>
      <c r="W1719" s="20" t="s">
        <v>847</v>
      </c>
      <c r="X1719" s="20" t="s">
        <v>305</v>
      </c>
      <c r="Y1719" s="20" t="s">
        <v>52</v>
      </c>
      <c r="Z1719" s="20" t="s">
        <v>6578</v>
      </c>
      <c r="AA1719" s="20" t="s">
        <v>6579</v>
      </c>
      <c r="AB1719" s="20" t="s">
        <v>337</v>
      </c>
      <c r="AC1719" s="20" t="s">
        <v>337</v>
      </c>
      <c r="AD1719" s="20" t="s">
        <v>56</v>
      </c>
      <c r="AE1719" s="20" t="s">
        <v>1838</v>
      </c>
      <c r="AF1719" t="e">
        <f>VLOOKUP(L1719,Contactos!B:B,1,0)</f>
        <v>#N/A</v>
      </c>
    </row>
    <row r="1720" spans="1:32" ht="63.75" x14ac:dyDescent="0.2">
      <c r="A1720" s="4">
        <f t="shared" si="79"/>
        <v>1718</v>
      </c>
      <c r="B1720" s="4" t="str">
        <f t="shared" si="80"/>
        <v>B010-00019972</v>
      </c>
      <c r="C1720" s="4" t="str">
        <f>IFERROR(VLOOKUP(F1720,Tablas!$A$1:$B$3,2,0),"")</f>
        <v>Boleta</v>
      </c>
      <c r="D1720" s="4" t="str">
        <f t="shared" si="81"/>
        <v>Juntoz - CONTADO / CASH - PE 4073 JUNTOZ 240812000130-001 Basado en Entregas</v>
      </c>
      <c r="E1720" s="19">
        <v>45517</v>
      </c>
      <c r="F1720" s="20" t="s">
        <v>842</v>
      </c>
      <c r="G1720" s="20" t="s">
        <v>6580</v>
      </c>
      <c r="H1720" s="20" t="s">
        <v>44</v>
      </c>
      <c r="I1720" s="20" t="s">
        <v>45</v>
      </c>
      <c r="J1720" s="20" t="s">
        <v>3048</v>
      </c>
      <c r="K1720" s="20" t="s">
        <v>3049</v>
      </c>
      <c r="L1720" s="20" t="s">
        <v>3050</v>
      </c>
      <c r="M1720" s="20"/>
      <c r="N1720" s="21">
        <v>180.91</v>
      </c>
      <c r="O1720" s="21">
        <v>0</v>
      </c>
      <c r="P1720" s="20"/>
      <c r="Q1720" s="19">
        <v>45517</v>
      </c>
      <c r="R1720" s="20"/>
      <c r="S1720" s="19">
        <v>45517</v>
      </c>
      <c r="T1720" s="20" t="s">
        <v>49</v>
      </c>
      <c r="U1720" s="20">
        <v>1007129</v>
      </c>
      <c r="V1720" s="20">
        <v>240002508</v>
      </c>
      <c r="W1720" s="20" t="s">
        <v>847</v>
      </c>
      <c r="X1720" s="20" t="s">
        <v>305</v>
      </c>
      <c r="Y1720" s="20" t="s">
        <v>52</v>
      </c>
      <c r="Z1720" s="20" t="s">
        <v>6581</v>
      </c>
      <c r="AA1720" s="20" t="s">
        <v>1449</v>
      </c>
      <c r="AB1720" s="20" t="s">
        <v>54</v>
      </c>
      <c r="AC1720" s="20" t="s">
        <v>167</v>
      </c>
      <c r="AD1720" s="20" t="s">
        <v>56</v>
      </c>
      <c r="AE1720" s="20" t="s">
        <v>851</v>
      </c>
      <c r="AF1720" t="e">
        <f>VLOOKUP(L1720,Contactos!B:B,1,0)</f>
        <v>#N/A</v>
      </c>
    </row>
    <row r="1721" spans="1:32" ht="63.75" x14ac:dyDescent="0.2">
      <c r="A1721" s="4">
        <f t="shared" si="79"/>
        <v>1719</v>
      </c>
      <c r="B1721" s="4" t="str">
        <f t="shared" si="80"/>
        <v>B010-00020242</v>
      </c>
      <c r="C1721" s="4" t="str">
        <f>IFERROR(VLOOKUP(F1721,Tablas!$A$1:$B$3,2,0),"")</f>
        <v>Boleta</v>
      </c>
      <c r="D1721" s="4" t="str">
        <f t="shared" si="81"/>
        <v>Nacional - CREDITO 30 DIAS / CREDIT 30 DAYS - PE 4537 Basado en Entregas 09-T010-00001122.</v>
      </c>
      <c r="E1721" s="19">
        <v>45537</v>
      </c>
      <c r="F1721" s="20" t="s">
        <v>842</v>
      </c>
      <c r="G1721" s="20" t="s">
        <v>6582</v>
      </c>
      <c r="H1721" s="20" t="s">
        <v>44</v>
      </c>
      <c r="I1721" s="20" t="s">
        <v>45</v>
      </c>
      <c r="J1721" s="20" t="s">
        <v>6583</v>
      </c>
      <c r="K1721" s="20" t="s">
        <v>6584</v>
      </c>
      <c r="L1721" s="20" t="s">
        <v>6585</v>
      </c>
      <c r="M1721" s="20"/>
      <c r="N1721" s="21">
        <v>182.53</v>
      </c>
      <c r="O1721" s="21">
        <v>0</v>
      </c>
      <c r="P1721" s="20"/>
      <c r="Q1721" s="19">
        <v>45537</v>
      </c>
      <c r="R1721" s="20"/>
      <c r="S1721" s="19">
        <v>45567</v>
      </c>
      <c r="T1721" s="20" t="s">
        <v>643</v>
      </c>
      <c r="U1721" s="20">
        <v>1017640</v>
      </c>
      <c r="V1721" s="20">
        <v>240002779</v>
      </c>
      <c r="W1721" s="20" t="s">
        <v>847</v>
      </c>
      <c r="X1721" s="20" t="s">
        <v>305</v>
      </c>
      <c r="Y1721" s="20" t="s">
        <v>52</v>
      </c>
      <c r="Z1721" s="20" t="s">
        <v>6586</v>
      </c>
      <c r="AA1721" s="20" t="s">
        <v>1597</v>
      </c>
      <c r="AB1721" s="20" t="s">
        <v>336</v>
      </c>
      <c r="AC1721" s="20" t="s">
        <v>167</v>
      </c>
      <c r="AD1721" s="20" t="s">
        <v>56</v>
      </c>
      <c r="AE1721" s="20" t="s">
        <v>1014</v>
      </c>
      <c r="AF1721" t="e">
        <f>VLOOKUP(L1721,Contactos!B:B,1,0)</f>
        <v>#N/A</v>
      </c>
    </row>
    <row r="1722" spans="1:32" ht="51" x14ac:dyDescent="0.2">
      <c r="A1722" s="4">
        <f t="shared" si="79"/>
        <v>1720</v>
      </c>
      <c r="B1722" s="4" t="str">
        <f t="shared" si="80"/>
        <v>B010-00018854</v>
      </c>
      <c r="C1722" s="4" t="str">
        <f>IFERROR(VLOOKUP(F1722,Tablas!$A$1:$B$3,2,0),"")</f>
        <v>Boleta</v>
      </c>
      <c r="D1722" s="4" t="str">
        <f t="shared" si="81"/>
        <v>Ripley - CONTADO / CASH - PE 2310 RIPLEY Basado en Entregas 09-0007-00000372</v>
      </c>
      <c r="E1722" s="19">
        <v>45427</v>
      </c>
      <c r="F1722" s="20" t="s">
        <v>842</v>
      </c>
      <c r="G1722" s="20" t="s">
        <v>6587</v>
      </c>
      <c r="H1722" s="20" t="s">
        <v>44</v>
      </c>
      <c r="I1722" s="20" t="s">
        <v>45</v>
      </c>
      <c r="J1722" s="20" t="s">
        <v>6588</v>
      </c>
      <c r="K1722" s="20" t="s">
        <v>6589</v>
      </c>
      <c r="L1722" s="20" t="s">
        <v>6590</v>
      </c>
      <c r="M1722" s="20"/>
      <c r="N1722" s="21">
        <v>182.72</v>
      </c>
      <c r="O1722" s="21">
        <v>0</v>
      </c>
      <c r="P1722" s="20"/>
      <c r="Q1722" s="19">
        <v>45427</v>
      </c>
      <c r="R1722" s="20"/>
      <c r="S1722" s="19">
        <v>45427</v>
      </c>
      <c r="T1722" s="20" t="s">
        <v>49</v>
      </c>
      <c r="U1722" s="20">
        <v>963867</v>
      </c>
      <c r="V1722" s="20">
        <v>240001332</v>
      </c>
      <c r="W1722" s="20" t="s">
        <v>847</v>
      </c>
      <c r="X1722" s="20" t="s">
        <v>305</v>
      </c>
      <c r="Y1722" s="20" t="s">
        <v>52</v>
      </c>
      <c r="Z1722" s="20" t="s">
        <v>6591</v>
      </c>
      <c r="AA1722" s="20" t="s">
        <v>6592</v>
      </c>
      <c r="AB1722" s="20" t="s">
        <v>682</v>
      </c>
      <c r="AC1722" s="20" t="s">
        <v>167</v>
      </c>
      <c r="AD1722" s="20" t="s">
        <v>56</v>
      </c>
      <c r="AE1722" s="20" t="s">
        <v>2574</v>
      </c>
      <c r="AF1722" t="e">
        <f>VLOOKUP(L1722,Contactos!B:B,1,0)</f>
        <v>#N/A</v>
      </c>
    </row>
    <row r="1723" spans="1:32" ht="63.75" x14ac:dyDescent="0.2">
      <c r="A1723" s="4">
        <f t="shared" si="79"/>
        <v>1721</v>
      </c>
      <c r="B1723" s="4" t="str">
        <f t="shared" si="80"/>
        <v>B010-00019338</v>
      </c>
      <c r="C1723" s="4" t="str">
        <f>IFERROR(VLOOKUP(F1723,Tablas!$A$1:$B$3,2,0),"")</f>
        <v>Boleta</v>
      </c>
      <c r="D1723" s="4" t="str">
        <f t="shared" si="81"/>
        <v>Nacional - CREDITO 30 DIAS / CREDIT 30 DAYS - PE 3055 Basado en Entregas 09-0007-00001024.</v>
      </c>
      <c r="E1723" s="19">
        <v>45467</v>
      </c>
      <c r="F1723" s="20" t="s">
        <v>842</v>
      </c>
      <c r="G1723" s="20" t="s">
        <v>6593</v>
      </c>
      <c r="H1723" s="20" t="s">
        <v>44</v>
      </c>
      <c r="I1723" s="20" t="s">
        <v>45</v>
      </c>
      <c r="J1723" s="20" t="s">
        <v>6594</v>
      </c>
      <c r="K1723" s="20" t="s">
        <v>6595</v>
      </c>
      <c r="L1723" s="20" t="s">
        <v>6596</v>
      </c>
      <c r="M1723" s="20"/>
      <c r="N1723" s="21">
        <v>182.78</v>
      </c>
      <c r="O1723" s="21">
        <v>0</v>
      </c>
      <c r="P1723" s="20"/>
      <c r="Q1723" s="19">
        <v>45467</v>
      </c>
      <c r="R1723" s="20"/>
      <c r="S1723" s="19">
        <v>45497</v>
      </c>
      <c r="T1723" s="20" t="s">
        <v>643</v>
      </c>
      <c r="U1723" s="20">
        <v>985194</v>
      </c>
      <c r="V1723" s="20">
        <v>240001873</v>
      </c>
      <c r="W1723" s="20" t="s">
        <v>847</v>
      </c>
      <c r="X1723" s="20" t="s">
        <v>274</v>
      </c>
      <c r="Y1723" s="20" t="s">
        <v>52</v>
      </c>
      <c r="Z1723" s="20" t="s">
        <v>6597</v>
      </c>
      <c r="AA1723" s="20" t="s">
        <v>4278</v>
      </c>
      <c r="AB1723" s="20" t="s">
        <v>54</v>
      </c>
      <c r="AC1723" s="20" t="s">
        <v>167</v>
      </c>
      <c r="AD1723" s="20" t="s">
        <v>56</v>
      </c>
      <c r="AE1723" s="20" t="s">
        <v>1014</v>
      </c>
      <c r="AF1723" t="e">
        <f>VLOOKUP(L1723,Contactos!B:B,1,0)</f>
        <v>#N/A</v>
      </c>
    </row>
    <row r="1724" spans="1:32" ht="63.75" x14ac:dyDescent="0.2">
      <c r="A1724" s="4">
        <f t="shared" si="79"/>
        <v>1722</v>
      </c>
      <c r="B1724" s="4" t="str">
        <f t="shared" si="80"/>
        <v>B010-00018141</v>
      </c>
      <c r="C1724" s="4" t="str">
        <f>IFERROR(VLOOKUP(F1724,Tablas!$A$1:$B$3,2,0),"")</f>
        <v>Boleta</v>
      </c>
      <c r="D1724" s="4" t="str">
        <f t="shared" si="81"/>
        <v>Juntoz - CONTADO / CASH - PE 1117 JUNTOZ Basado en Entregas 09-0010-00059223</v>
      </c>
      <c r="E1724" s="19">
        <v>45362</v>
      </c>
      <c r="F1724" s="20" t="s">
        <v>842</v>
      </c>
      <c r="G1724" s="20" t="s">
        <v>6598</v>
      </c>
      <c r="H1724" s="20" t="s">
        <v>44</v>
      </c>
      <c r="I1724" s="20" t="s">
        <v>45</v>
      </c>
      <c r="J1724" s="20" t="s">
        <v>6599</v>
      </c>
      <c r="K1724" s="20" t="s">
        <v>6600</v>
      </c>
      <c r="L1724" s="20" t="s">
        <v>6601</v>
      </c>
      <c r="M1724" s="20"/>
      <c r="N1724" s="21">
        <v>182.99</v>
      </c>
      <c r="O1724" s="21">
        <v>0</v>
      </c>
      <c r="P1724" s="20"/>
      <c r="Q1724" s="19">
        <v>45362</v>
      </c>
      <c r="R1724" s="20"/>
      <c r="S1724" s="19">
        <v>45362</v>
      </c>
      <c r="T1724" s="20" t="s">
        <v>49</v>
      </c>
      <c r="U1724" s="20">
        <v>931439</v>
      </c>
      <c r="V1724" s="20">
        <v>240000616</v>
      </c>
      <c r="W1724" s="20" t="s">
        <v>847</v>
      </c>
      <c r="X1724" s="20" t="s">
        <v>305</v>
      </c>
      <c r="Y1724" s="20" t="s">
        <v>52</v>
      </c>
      <c r="Z1724" s="20" t="s">
        <v>6602</v>
      </c>
      <c r="AA1724" s="20" t="s">
        <v>6603</v>
      </c>
      <c r="AB1724" s="20" t="s">
        <v>3788</v>
      </c>
      <c r="AC1724" s="20" t="s">
        <v>167</v>
      </c>
      <c r="AD1724" s="20" t="s">
        <v>56</v>
      </c>
      <c r="AE1724" s="20" t="s">
        <v>851</v>
      </c>
      <c r="AF1724" t="e">
        <f>VLOOKUP(L1724,Contactos!B:B,1,0)</f>
        <v>#N/A</v>
      </c>
    </row>
    <row r="1725" spans="1:32" ht="63.75" x14ac:dyDescent="0.2">
      <c r="A1725" s="4">
        <f t="shared" si="79"/>
        <v>1723</v>
      </c>
      <c r="B1725" s="4" t="str">
        <f t="shared" si="80"/>
        <v>B010-00017532</v>
      </c>
      <c r="C1725" s="4" t="str">
        <f>IFERROR(VLOOKUP(F1725,Tablas!$A$1:$B$3,2,0),"")</f>
        <v>Boleta</v>
      </c>
      <c r="D1725" s="4" t="str">
        <f t="shared" si="81"/>
        <v>Falabella - CONTADO / CASH - PE 0008 FALABELLA Basado en Entregas 09-0010-00058</v>
      </c>
      <c r="E1725" s="19">
        <v>45294</v>
      </c>
      <c r="F1725" s="20" t="s">
        <v>842</v>
      </c>
      <c r="G1725" s="20" t="s">
        <v>6604</v>
      </c>
      <c r="H1725" s="20" t="s">
        <v>44</v>
      </c>
      <c r="I1725" s="20" t="s">
        <v>45</v>
      </c>
      <c r="J1725" s="20" t="s">
        <v>6262</v>
      </c>
      <c r="K1725" s="20" t="s">
        <v>6263</v>
      </c>
      <c r="L1725" s="20" t="s">
        <v>6264</v>
      </c>
      <c r="M1725" s="20"/>
      <c r="N1725" s="21">
        <v>184</v>
      </c>
      <c r="O1725" s="21">
        <v>0</v>
      </c>
      <c r="P1725" s="20"/>
      <c r="Q1725" s="19">
        <v>45294</v>
      </c>
      <c r="R1725" s="20"/>
      <c r="S1725" s="19">
        <v>45294</v>
      </c>
      <c r="T1725" s="20" t="s">
        <v>49</v>
      </c>
      <c r="U1725" s="20">
        <v>898048</v>
      </c>
      <c r="V1725" s="20">
        <v>240000003</v>
      </c>
      <c r="W1725" s="20" t="s">
        <v>847</v>
      </c>
      <c r="X1725" s="20" t="s">
        <v>305</v>
      </c>
      <c r="Y1725" s="20" t="s">
        <v>52</v>
      </c>
      <c r="Z1725" s="20" t="s">
        <v>6605</v>
      </c>
      <c r="AA1725" s="20" t="s">
        <v>808</v>
      </c>
      <c r="AB1725" s="20" t="s">
        <v>863</v>
      </c>
      <c r="AC1725" s="20" t="s">
        <v>689</v>
      </c>
      <c r="AD1725" s="20" t="s">
        <v>56</v>
      </c>
      <c r="AE1725" s="20" t="s">
        <v>1838</v>
      </c>
      <c r="AF1725" t="e">
        <f>VLOOKUP(L1725,Contactos!B:B,1,0)</f>
        <v>#N/A</v>
      </c>
    </row>
    <row r="1726" spans="1:32" ht="63.75" x14ac:dyDescent="0.2">
      <c r="A1726" s="4">
        <f t="shared" si="79"/>
        <v>1724</v>
      </c>
      <c r="B1726" s="4" t="str">
        <f t="shared" si="80"/>
        <v>B010-00019354</v>
      </c>
      <c r="C1726" s="4" t="str">
        <f>IFERROR(VLOOKUP(F1726,Tablas!$A$1:$B$3,2,0),"")</f>
        <v>Boleta</v>
      </c>
      <c r="D1726" s="4" t="str">
        <f t="shared" si="81"/>
        <v>Falabella - CONTADO / CASH - PE 3088 FALABELLA Basado en Entregas 09-0007-00001</v>
      </c>
      <c r="E1726" s="19">
        <v>45469</v>
      </c>
      <c r="F1726" s="20" t="s">
        <v>842</v>
      </c>
      <c r="G1726" s="20" t="s">
        <v>6606</v>
      </c>
      <c r="H1726" s="20" t="s">
        <v>44</v>
      </c>
      <c r="I1726" s="20" t="s">
        <v>45</v>
      </c>
      <c r="J1726" s="20" t="s">
        <v>6607</v>
      </c>
      <c r="K1726" s="20" t="s">
        <v>6608</v>
      </c>
      <c r="L1726" s="20" t="s">
        <v>6609</v>
      </c>
      <c r="M1726" s="20"/>
      <c r="N1726" s="21">
        <v>184</v>
      </c>
      <c r="O1726" s="21">
        <v>0</v>
      </c>
      <c r="P1726" s="20"/>
      <c r="Q1726" s="19">
        <v>45469</v>
      </c>
      <c r="R1726" s="20"/>
      <c r="S1726" s="19">
        <v>45469</v>
      </c>
      <c r="T1726" s="20" t="s">
        <v>49</v>
      </c>
      <c r="U1726" s="20">
        <v>986375</v>
      </c>
      <c r="V1726" s="20">
        <v>240001889</v>
      </c>
      <c r="W1726" s="20" t="s">
        <v>847</v>
      </c>
      <c r="X1726" s="20" t="s">
        <v>305</v>
      </c>
      <c r="Y1726" s="20" t="s">
        <v>52</v>
      </c>
      <c r="Z1726" s="20" t="s">
        <v>6610</v>
      </c>
      <c r="AA1726" s="20" t="s">
        <v>6611</v>
      </c>
      <c r="AB1726" s="20" t="s">
        <v>54</v>
      </c>
      <c r="AC1726" s="20" t="s">
        <v>167</v>
      </c>
      <c r="AD1726" s="20" t="s">
        <v>56</v>
      </c>
      <c r="AE1726" s="20" t="s">
        <v>1838</v>
      </c>
      <c r="AF1726" t="e">
        <f>VLOOKUP(L1726,Contactos!B:B,1,0)</f>
        <v>#N/A</v>
      </c>
    </row>
    <row r="1727" spans="1:32" ht="51" x14ac:dyDescent="0.2">
      <c r="A1727" s="4">
        <f t="shared" si="79"/>
        <v>1725</v>
      </c>
      <c r="B1727" s="4" t="str">
        <f t="shared" si="80"/>
        <v>B010-00019632</v>
      </c>
      <c r="C1727" s="4" t="str">
        <f>IFERROR(VLOOKUP(F1727,Tablas!$A$1:$B$3,2,0),"")</f>
        <v>Boleta</v>
      </c>
      <c r="D1727" s="4" t="str">
        <f t="shared" si="81"/>
        <v>Ecom - CONTADO / CASH - PE 3640 TEL: 959445565 ENVÍO Basado en Entregas 09</v>
      </c>
      <c r="E1727" s="19">
        <v>45495</v>
      </c>
      <c r="F1727" s="20" t="s">
        <v>842</v>
      </c>
      <c r="G1727" s="20" t="s">
        <v>6612</v>
      </c>
      <c r="H1727" s="20" t="s">
        <v>44</v>
      </c>
      <c r="I1727" s="20" t="s">
        <v>45</v>
      </c>
      <c r="J1727" s="20" t="s">
        <v>6613</v>
      </c>
      <c r="K1727" s="20" t="s">
        <v>6614</v>
      </c>
      <c r="L1727" s="20" t="s">
        <v>6615</v>
      </c>
      <c r="M1727" s="20"/>
      <c r="N1727" s="21">
        <v>184.68</v>
      </c>
      <c r="O1727" s="21">
        <v>0</v>
      </c>
      <c r="P1727" s="20"/>
      <c r="Q1727" s="19">
        <v>45495</v>
      </c>
      <c r="R1727" s="20"/>
      <c r="S1727" s="19">
        <v>45495</v>
      </c>
      <c r="T1727" s="20" t="s">
        <v>49</v>
      </c>
      <c r="U1727" s="20">
        <v>997367</v>
      </c>
      <c r="V1727" s="20">
        <v>240002167</v>
      </c>
      <c r="W1727" s="20" t="s">
        <v>847</v>
      </c>
      <c r="X1727" s="20" t="s">
        <v>274</v>
      </c>
      <c r="Y1727" s="20" t="s">
        <v>52</v>
      </c>
      <c r="Z1727" s="20" t="s">
        <v>6616</v>
      </c>
      <c r="AA1727" s="20" t="s">
        <v>353</v>
      </c>
      <c r="AB1727" s="20" t="s">
        <v>54</v>
      </c>
      <c r="AC1727" s="20" t="s">
        <v>6617</v>
      </c>
      <c r="AD1727" s="20" t="s">
        <v>56</v>
      </c>
      <c r="AE1727" s="20" t="s">
        <v>864</v>
      </c>
      <c r="AF1727" t="e">
        <f>VLOOKUP(L1727,Contactos!B:B,1,0)</f>
        <v>#N/A</v>
      </c>
    </row>
    <row r="1728" spans="1:32" ht="63.75" x14ac:dyDescent="0.2">
      <c r="A1728" s="4">
        <f t="shared" si="79"/>
        <v>1726</v>
      </c>
      <c r="B1728" s="4" t="str">
        <f t="shared" si="80"/>
        <v>B010-00019496</v>
      </c>
      <c r="C1728" s="4" t="str">
        <f>IFERROR(VLOOKUP(F1728,Tablas!$A$1:$B$3,2,0),"")</f>
        <v>Boleta</v>
      </c>
      <c r="D1728" s="4" t="str">
        <f t="shared" si="81"/>
        <v>Nacional - CREDITO 30 DIAS / CREDIT 30 DAYS - Pedidos de cliente - ERCAGV000801 Basado en Entreg</v>
      </c>
      <c r="E1728" s="19">
        <v>45484</v>
      </c>
      <c r="F1728" s="20" t="s">
        <v>842</v>
      </c>
      <c r="G1728" s="20" t="s">
        <v>6618</v>
      </c>
      <c r="H1728" s="20" t="s">
        <v>44</v>
      </c>
      <c r="I1728" s="20" t="s">
        <v>45</v>
      </c>
      <c r="J1728" s="20" t="s">
        <v>2830</v>
      </c>
      <c r="K1728" s="20" t="s">
        <v>2831</v>
      </c>
      <c r="L1728" s="20" t="s">
        <v>2832</v>
      </c>
      <c r="M1728" s="20"/>
      <c r="N1728" s="21">
        <v>185.56</v>
      </c>
      <c r="O1728" s="21">
        <v>0</v>
      </c>
      <c r="P1728" s="20"/>
      <c r="Q1728" s="19">
        <v>45484</v>
      </c>
      <c r="R1728" s="20"/>
      <c r="S1728" s="19">
        <v>45514</v>
      </c>
      <c r="T1728" s="20" t="s">
        <v>643</v>
      </c>
      <c r="U1728" s="20">
        <v>992899</v>
      </c>
      <c r="V1728" s="20">
        <v>240002031</v>
      </c>
      <c r="W1728" s="20" t="s">
        <v>847</v>
      </c>
      <c r="X1728" s="20" t="s">
        <v>848</v>
      </c>
      <c r="Y1728" s="20" t="s">
        <v>52</v>
      </c>
      <c r="Z1728" s="20" t="s">
        <v>6619</v>
      </c>
      <c r="AA1728" s="20" t="s">
        <v>353</v>
      </c>
      <c r="AB1728" s="20" t="s">
        <v>54</v>
      </c>
      <c r="AC1728" s="20" t="s">
        <v>167</v>
      </c>
      <c r="AD1728" s="20" t="s">
        <v>56</v>
      </c>
      <c r="AE1728" s="20" t="s">
        <v>1014</v>
      </c>
      <c r="AF1728" t="e">
        <f>VLOOKUP(L1728,Contactos!B:B,1,0)</f>
        <v>#N/A</v>
      </c>
    </row>
    <row r="1729" spans="1:32" ht="63.75" x14ac:dyDescent="0.2">
      <c r="A1729" s="4">
        <f t="shared" si="79"/>
        <v>1727</v>
      </c>
      <c r="B1729" s="4" t="str">
        <f t="shared" si="80"/>
        <v>B010-00019407</v>
      </c>
      <c r="C1729" s="4" t="str">
        <f>IFERROR(VLOOKUP(F1729,Tablas!$A$1:$B$3,2,0),"")</f>
        <v>Boleta</v>
      </c>
      <c r="D1729" s="4" t="str">
        <f t="shared" si="81"/>
        <v>Nacional - CREDITO 30 DIAS / CREDIT 30 DAYS - PE 3248 Basado en Entregas 09-0007-00001207.</v>
      </c>
      <c r="E1729" s="19">
        <v>45475</v>
      </c>
      <c r="F1729" s="20" t="s">
        <v>842</v>
      </c>
      <c r="G1729" s="20" t="s">
        <v>6620</v>
      </c>
      <c r="H1729" s="20" t="s">
        <v>44</v>
      </c>
      <c r="I1729" s="20" t="s">
        <v>45</v>
      </c>
      <c r="J1729" s="20" t="s">
        <v>6621</v>
      </c>
      <c r="K1729" s="20" t="s">
        <v>6622</v>
      </c>
      <c r="L1729" s="20" t="s">
        <v>6623</v>
      </c>
      <c r="M1729" s="20"/>
      <c r="N1729" s="21">
        <v>185.56</v>
      </c>
      <c r="O1729" s="21">
        <v>0</v>
      </c>
      <c r="P1729" s="20"/>
      <c r="Q1729" s="19">
        <v>45475</v>
      </c>
      <c r="R1729" s="20"/>
      <c r="S1729" s="19">
        <v>45505</v>
      </c>
      <c r="T1729" s="20" t="s">
        <v>643</v>
      </c>
      <c r="U1729" s="20">
        <v>989241</v>
      </c>
      <c r="V1729" s="20">
        <v>240001942</v>
      </c>
      <c r="W1729" s="20" t="s">
        <v>847</v>
      </c>
      <c r="X1729" s="20" t="s">
        <v>848</v>
      </c>
      <c r="Y1729" s="20" t="s">
        <v>52</v>
      </c>
      <c r="Z1729" s="20" t="s">
        <v>6624</v>
      </c>
      <c r="AA1729" s="20" t="s">
        <v>6625</v>
      </c>
      <c r="AB1729" s="20" t="s">
        <v>54</v>
      </c>
      <c r="AC1729" s="20" t="s">
        <v>167</v>
      </c>
      <c r="AD1729" s="20" t="s">
        <v>56</v>
      </c>
      <c r="AE1729" s="20" t="s">
        <v>1014</v>
      </c>
      <c r="AF1729" t="e">
        <f>VLOOKUP(L1729,Contactos!B:B,1,0)</f>
        <v>#N/A</v>
      </c>
    </row>
    <row r="1730" spans="1:32" ht="25.5" x14ac:dyDescent="0.2">
      <c r="A1730" s="4">
        <f t="shared" si="79"/>
        <v>1728</v>
      </c>
      <c r="B1730" s="4" t="str">
        <f t="shared" si="80"/>
        <v/>
      </c>
      <c r="C1730" s="4" t="str">
        <f>IFERROR(VLOOKUP(F1730,Tablas!$A$1:$B$3,2,0),"")</f>
        <v/>
      </c>
      <c r="D1730" s="4" t="str">
        <f t="shared" si="81"/>
        <v xml:space="preserve"> - CONTADO ADELANTADO / CASH IN ADVANCE - Dif. en cambio</v>
      </c>
      <c r="E1730" s="19">
        <v>44620</v>
      </c>
      <c r="F1730" s="20" t="s">
        <v>27</v>
      </c>
      <c r="G1730" s="20"/>
      <c r="H1730" s="20" t="s">
        <v>80</v>
      </c>
      <c r="I1730" s="20" t="s">
        <v>81</v>
      </c>
      <c r="J1730" s="20" t="s">
        <v>272</v>
      </c>
      <c r="K1730" s="20" t="s">
        <v>272</v>
      </c>
      <c r="L1730" s="20" t="s">
        <v>273</v>
      </c>
      <c r="M1730" s="20" t="s">
        <v>33</v>
      </c>
      <c r="N1730" s="21">
        <v>185.74</v>
      </c>
      <c r="O1730" s="21">
        <v>0</v>
      </c>
      <c r="P1730" s="20"/>
      <c r="Q1730" s="19">
        <v>44620</v>
      </c>
      <c r="R1730" s="20"/>
      <c r="S1730" s="20"/>
      <c r="T1730" s="20" t="s">
        <v>70</v>
      </c>
      <c r="U1730" s="20">
        <v>635288</v>
      </c>
      <c r="V1730" s="20">
        <v>220013639</v>
      </c>
      <c r="W1730" s="20" t="s">
        <v>50</v>
      </c>
      <c r="X1730" s="20" t="s">
        <v>841</v>
      </c>
      <c r="Y1730" s="20" t="s">
        <v>37</v>
      </c>
      <c r="Z1730" s="20" t="s">
        <v>63</v>
      </c>
      <c r="AA1730" s="20" t="s">
        <v>276</v>
      </c>
      <c r="AB1730" s="20" t="s">
        <v>277</v>
      </c>
      <c r="AC1730" s="20"/>
      <c r="AD1730" s="20" t="s">
        <v>278</v>
      </c>
      <c r="AE1730" s="20"/>
      <c r="AF1730" t="str">
        <f>VLOOKUP(L1730,Contactos!B:B,1,0)</f>
        <v>SADIN INTERNATIONAL TRADING CO. L.L.C.</v>
      </c>
    </row>
    <row r="1731" spans="1:32" ht="25.5" x14ac:dyDescent="0.2">
      <c r="A1731" s="4">
        <f t="shared" si="79"/>
        <v>1729</v>
      </c>
      <c r="B1731" s="4" t="str">
        <f t="shared" si="80"/>
        <v/>
      </c>
      <c r="C1731" s="4" t="str">
        <f>IFERROR(VLOOKUP(F1731,Tablas!$A$1:$B$3,2,0),"")</f>
        <v/>
      </c>
      <c r="D1731" s="4" t="str">
        <f t="shared" si="81"/>
        <v xml:space="preserve"> - CONTADO ADELANTADO / CASH IN ADVANCE - Dif. en cambio</v>
      </c>
      <c r="E1731" s="19">
        <v>45382</v>
      </c>
      <c r="F1731" s="20" t="s">
        <v>27</v>
      </c>
      <c r="G1731" s="20"/>
      <c r="H1731" s="20" t="s">
        <v>29</v>
      </c>
      <c r="I1731" s="20" t="s">
        <v>30</v>
      </c>
      <c r="J1731" s="20" t="s">
        <v>190</v>
      </c>
      <c r="K1731" s="20" t="s">
        <v>190</v>
      </c>
      <c r="L1731" s="20" t="s">
        <v>191</v>
      </c>
      <c r="M1731" s="20"/>
      <c r="N1731" s="21">
        <v>186.44</v>
      </c>
      <c r="O1731" s="21">
        <v>0</v>
      </c>
      <c r="P1731" s="20"/>
      <c r="Q1731" s="19">
        <v>45382</v>
      </c>
      <c r="R1731" s="20"/>
      <c r="S1731" s="20"/>
      <c r="T1731" s="20" t="s">
        <v>70</v>
      </c>
      <c r="U1731" s="20">
        <v>974247</v>
      </c>
      <c r="V1731" s="20">
        <v>240013692</v>
      </c>
      <c r="W1731" s="20" t="s">
        <v>50</v>
      </c>
      <c r="X1731" s="20" t="s">
        <v>841</v>
      </c>
      <c r="Y1731" s="20" t="s">
        <v>37</v>
      </c>
      <c r="Z1731" s="20" t="s">
        <v>63</v>
      </c>
      <c r="AA1731" s="20" t="s">
        <v>194</v>
      </c>
      <c r="AB1731" s="20" t="s">
        <v>195</v>
      </c>
      <c r="AC1731" s="20" t="s">
        <v>66</v>
      </c>
      <c r="AD1731" s="20" t="s">
        <v>196</v>
      </c>
      <c r="AE1731" s="20"/>
      <c r="AF1731" t="str">
        <f>VLOOKUP(L1731,Contactos!B:B,1,0)</f>
        <v>SPIROCO S.A.R.L (PHARMACY BIKFAYA)</v>
      </c>
    </row>
    <row r="1732" spans="1:32" ht="51" x14ac:dyDescent="0.2">
      <c r="A1732" s="4">
        <f t="shared" ref="A1732:A1795" si="82">ROW()-2</f>
        <v>1730</v>
      </c>
      <c r="B1732" s="4" t="str">
        <f t="shared" ref="B1732:B1795" si="83">MID(G1732,4,20)</f>
        <v>B010-00018218</v>
      </c>
      <c r="C1732" s="4" t="str">
        <f>IFERROR(VLOOKUP(F1732,Tablas!$A$1:$B$3,2,0),"")</f>
        <v>Boleta</v>
      </c>
      <c r="D1732" s="4" t="str">
        <f t="shared" ref="D1732:D1795" si="84">CONCATENATE(AE1732," - ",T1732," - ",Z1732)</f>
        <v>Plaza Vea - Intercorp - CONTADO / CASH - PE 1258 PLAZA VEA Basado en Entregas 09-0010-00059</v>
      </c>
      <c r="E1732" s="19">
        <v>45369</v>
      </c>
      <c r="F1732" s="20" t="s">
        <v>842</v>
      </c>
      <c r="G1732" s="20" t="s">
        <v>6626</v>
      </c>
      <c r="H1732" s="20" t="s">
        <v>44</v>
      </c>
      <c r="I1732" s="20" t="s">
        <v>45</v>
      </c>
      <c r="J1732" s="20" t="s">
        <v>6627</v>
      </c>
      <c r="K1732" s="20" t="s">
        <v>6628</v>
      </c>
      <c r="L1732" s="20" t="s">
        <v>6629</v>
      </c>
      <c r="M1732" s="20"/>
      <c r="N1732" s="21">
        <v>186.66</v>
      </c>
      <c r="O1732" s="21">
        <v>0</v>
      </c>
      <c r="P1732" s="20"/>
      <c r="Q1732" s="19">
        <v>45369</v>
      </c>
      <c r="R1732" s="20"/>
      <c r="S1732" s="19">
        <v>45369</v>
      </c>
      <c r="T1732" s="20" t="s">
        <v>49</v>
      </c>
      <c r="U1732" s="20">
        <v>934425</v>
      </c>
      <c r="V1732" s="20">
        <v>240000693</v>
      </c>
      <c r="W1732" s="20" t="s">
        <v>847</v>
      </c>
      <c r="X1732" s="20" t="s">
        <v>274</v>
      </c>
      <c r="Y1732" s="20" t="s">
        <v>52</v>
      </c>
      <c r="Z1732" s="20" t="s">
        <v>6630</v>
      </c>
      <c r="AA1732" s="20" t="s">
        <v>689</v>
      </c>
      <c r="AB1732" s="20" t="s">
        <v>167</v>
      </c>
      <c r="AC1732" s="20" t="s">
        <v>167</v>
      </c>
      <c r="AD1732" s="20" t="s">
        <v>56</v>
      </c>
      <c r="AE1732" s="20" t="s">
        <v>2494</v>
      </c>
      <c r="AF1732" t="e">
        <f>VLOOKUP(L1732,Contactos!B:B,1,0)</f>
        <v>#N/A</v>
      </c>
    </row>
    <row r="1733" spans="1:32" ht="25.5" x14ac:dyDescent="0.2">
      <c r="A1733" s="4">
        <f t="shared" si="82"/>
        <v>1731</v>
      </c>
      <c r="B1733" s="4" t="str">
        <f t="shared" si="83"/>
        <v/>
      </c>
      <c r="C1733" s="4" t="str">
        <f>IFERROR(VLOOKUP(F1733,Tablas!$A$1:$B$3,2,0),"")</f>
        <v/>
      </c>
      <c r="D1733" s="4" t="str">
        <f t="shared" si="84"/>
        <v xml:space="preserve"> - CONTADO ADELANTADO / CASH IN ADVANCE - Dif. en cambio</v>
      </c>
      <c r="E1733" s="19">
        <v>45504</v>
      </c>
      <c r="F1733" s="20" t="s">
        <v>27</v>
      </c>
      <c r="G1733" s="20"/>
      <c r="H1733" s="20" t="s">
        <v>29</v>
      </c>
      <c r="I1733" s="20" t="s">
        <v>30</v>
      </c>
      <c r="J1733" s="20" t="s">
        <v>220</v>
      </c>
      <c r="K1733" s="20" t="s">
        <v>220</v>
      </c>
      <c r="L1733" s="20" t="s">
        <v>221</v>
      </c>
      <c r="M1733" s="20"/>
      <c r="N1733" s="21">
        <v>187.61</v>
      </c>
      <c r="O1733" s="21">
        <v>0</v>
      </c>
      <c r="P1733" s="20"/>
      <c r="Q1733" s="19">
        <v>45504</v>
      </c>
      <c r="R1733" s="20"/>
      <c r="S1733" s="20"/>
      <c r="T1733" s="20" t="s">
        <v>70</v>
      </c>
      <c r="U1733" s="20">
        <v>1036153</v>
      </c>
      <c r="V1733" s="20">
        <v>240029642</v>
      </c>
      <c r="W1733" s="20" t="s">
        <v>50</v>
      </c>
      <c r="X1733" s="20" t="s">
        <v>841</v>
      </c>
      <c r="Y1733" s="20" t="s">
        <v>37</v>
      </c>
      <c r="Z1733" s="20" t="s">
        <v>63</v>
      </c>
      <c r="AA1733" s="20" t="s">
        <v>223</v>
      </c>
      <c r="AB1733" s="20" t="s">
        <v>224</v>
      </c>
      <c r="AC1733" s="20"/>
      <c r="AD1733" s="20" t="s">
        <v>225</v>
      </c>
      <c r="AE1733" s="20"/>
      <c r="AF1733" t="str">
        <f>VLOOKUP(L1733,Contactos!B:B,1,0)</f>
        <v>DISTRIBUIDORA REGIONAL SALVADOREÑA S.A. DE C.V.</v>
      </c>
    </row>
    <row r="1734" spans="1:32" ht="63.75" x14ac:dyDescent="0.2">
      <c r="A1734" s="4">
        <f t="shared" si="82"/>
        <v>1732</v>
      </c>
      <c r="B1734" s="4" t="str">
        <f t="shared" si="83"/>
        <v>B010-00019703</v>
      </c>
      <c r="C1734" s="4" t="str">
        <f>IFERROR(VLOOKUP(F1734,Tablas!$A$1:$B$3,2,0),"")</f>
        <v>Boleta</v>
      </c>
      <c r="D1734" s="4" t="str">
        <f t="shared" si="84"/>
        <v>Juntoz - CONTADO / CASH - PE 3779 JUNTOZ 240730000076-001 Basado en Entregas</v>
      </c>
      <c r="E1734" s="19">
        <v>45504</v>
      </c>
      <c r="F1734" s="20" t="s">
        <v>842</v>
      </c>
      <c r="G1734" s="20" t="s">
        <v>6631</v>
      </c>
      <c r="H1734" s="20" t="s">
        <v>44</v>
      </c>
      <c r="I1734" s="20" t="s">
        <v>45</v>
      </c>
      <c r="J1734" s="20" t="s">
        <v>6632</v>
      </c>
      <c r="K1734" s="20" t="s">
        <v>6633</v>
      </c>
      <c r="L1734" s="20" t="s">
        <v>6634</v>
      </c>
      <c r="M1734" s="20"/>
      <c r="N1734" s="21">
        <v>188.32</v>
      </c>
      <c r="O1734" s="21">
        <v>0</v>
      </c>
      <c r="P1734" s="20"/>
      <c r="Q1734" s="19">
        <v>45504</v>
      </c>
      <c r="R1734" s="20"/>
      <c r="S1734" s="19">
        <v>45504</v>
      </c>
      <c r="T1734" s="20" t="s">
        <v>49</v>
      </c>
      <c r="U1734" s="20">
        <v>1000163</v>
      </c>
      <c r="V1734" s="20">
        <v>240002238</v>
      </c>
      <c r="W1734" s="20" t="s">
        <v>847</v>
      </c>
      <c r="X1734" s="20" t="s">
        <v>305</v>
      </c>
      <c r="Y1734" s="20" t="s">
        <v>52</v>
      </c>
      <c r="Z1734" s="20" t="s">
        <v>6635</v>
      </c>
      <c r="AA1734" s="20" t="s">
        <v>4278</v>
      </c>
      <c r="AB1734" s="20" t="s">
        <v>54</v>
      </c>
      <c r="AC1734" s="20" t="s">
        <v>167</v>
      </c>
      <c r="AD1734" s="20" t="s">
        <v>56</v>
      </c>
      <c r="AE1734" s="20" t="s">
        <v>851</v>
      </c>
      <c r="AF1734" t="e">
        <f>VLOOKUP(L1734,Contactos!B:B,1,0)</f>
        <v>#N/A</v>
      </c>
    </row>
    <row r="1735" spans="1:32" ht="51" x14ac:dyDescent="0.2">
      <c r="A1735" s="4">
        <f t="shared" si="82"/>
        <v>1733</v>
      </c>
      <c r="B1735" s="4" t="str">
        <f t="shared" si="83"/>
        <v>F010-00023327</v>
      </c>
      <c r="C1735" s="4" t="str">
        <f>IFERROR(VLOOKUP(F1735,Tablas!$A$1:$B$3,2,0),"")</f>
        <v>Factura</v>
      </c>
      <c r="D1735" s="4" t="str">
        <f t="shared" si="84"/>
        <v xml:space="preserve"> - CREDITO 30 DIAS / CREDIT 30 DAYS - Regularización de precio por la venta de bienes –</v>
      </c>
      <c r="E1735" s="19">
        <v>45279</v>
      </c>
      <c r="F1735" s="20" t="s">
        <v>1001</v>
      </c>
      <c r="G1735" s="20" t="s">
        <v>6636</v>
      </c>
      <c r="H1735" s="20" t="s">
        <v>44</v>
      </c>
      <c r="I1735" s="20" t="s">
        <v>45</v>
      </c>
      <c r="J1735" s="20" t="s">
        <v>3532</v>
      </c>
      <c r="K1735" s="20" t="s">
        <v>3533</v>
      </c>
      <c r="L1735" s="20" t="s">
        <v>3534</v>
      </c>
      <c r="M1735" s="20"/>
      <c r="N1735" s="21">
        <v>188.95</v>
      </c>
      <c r="O1735" s="21">
        <v>0</v>
      </c>
      <c r="P1735" s="20"/>
      <c r="Q1735" s="19">
        <v>45279</v>
      </c>
      <c r="R1735" s="20"/>
      <c r="S1735" s="19">
        <v>45309</v>
      </c>
      <c r="T1735" s="20" t="s">
        <v>643</v>
      </c>
      <c r="U1735" s="20">
        <v>890420</v>
      </c>
      <c r="V1735" s="20">
        <v>230003727</v>
      </c>
      <c r="W1735" s="20" t="s">
        <v>847</v>
      </c>
      <c r="X1735" s="20" t="s">
        <v>6637</v>
      </c>
      <c r="Y1735" s="20" t="s">
        <v>52</v>
      </c>
      <c r="Z1735" s="20" t="s">
        <v>3535</v>
      </c>
      <c r="AA1735" s="20" t="s">
        <v>3536</v>
      </c>
      <c r="AB1735" s="20" t="s">
        <v>1413</v>
      </c>
      <c r="AC1735" s="20" t="s">
        <v>167</v>
      </c>
      <c r="AD1735" s="20" t="s">
        <v>56</v>
      </c>
      <c r="AE1735" s="20"/>
      <c r="AF1735" t="e">
        <f>VLOOKUP(L1735,Contactos!B:B,1,0)</f>
        <v>#N/A</v>
      </c>
    </row>
    <row r="1736" spans="1:32" ht="63.75" x14ac:dyDescent="0.2">
      <c r="A1736" s="4">
        <f t="shared" si="82"/>
        <v>1734</v>
      </c>
      <c r="B1736" s="4" t="str">
        <f t="shared" si="83"/>
        <v>B010-00019990</v>
      </c>
      <c r="C1736" s="4" t="str">
        <f>IFERROR(VLOOKUP(F1736,Tablas!$A$1:$B$3,2,0),"")</f>
        <v>Boleta</v>
      </c>
      <c r="D1736" s="4" t="str">
        <f t="shared" si="84"/>
        <v>Nacional - CREDITO 30 DIAS / CREDIT 30 DAYS - PE 4115 Basado en Entregas 09-T010-00000749.</v>
      </c>
      <c r="E1736" s="19">
        <v>45518</v>
      </c>
      <c r="F1736" s="20" t="s">
        <v>842</v>
      </c>
      <c r="G1736" s="20" t="s">
        <v>6638</v>
      </c>
      <c r="H1736" s="20" t="s">
        <v>44</v>
      </c>
      <c r="I1736" s="20" t="s">
        <v>45</v>
      </c>
      <c r="J1736" s="20" t="s">
        <v>6621</v>
      </c>
      <c r="K1736" s="20" t="s">
        <v>6622</v>
      </c>
      <c r="L1736" s="20" t="s">
        <v>6623</v>
      </c>
      <c r="M1736" s="20"/>
      <c r="N1736" s="21">
        <v>190.57</v>
      </c>
      <c r="O1736" s="21">
        <v>0</v>
      </c>
      <c r="P1736" s="20"/>
      <c r="Q1736" s="19">
        <v>45518</v>
      </c>
      <c r="R1736" s="20"/>
      <c r="S1736" s="19">
        <v>45548</v>
      </c>
      <c r="T1736" s="20" t="s">
        <v>643</v>
      </c>
      <c r="U1736" s="20">
        <v>1007866</v>
      </c>
      <c r="V1736" s="20">
        <v>240002526</v>
      </c>
      <c r="W1736" s="20" t="s">
        <v>847</v>
      </c>
      <c r="X1736" s="20" t="s">
        <v>848</v>
      </c>
      <c r="Y1736" s="20" t="s">
        <v>52</v>
      </c>
      <c r="Z1736" s="20" t="s">
        <v>6639</v>
      </c>
      <c r="AA1736" s="20" t="s">
        <v>6625</v>
      </c>
      <c r="AB1736" s="20" t="s">
        <v>54</v>
      </c>
      <c r="AC1736" s="20" t="s">
        <v>167</v>
      </c>
      <c r="AD1736" s="20" t="s">
        <v>56</v>
      </c>
      <c r="AE1736" s="20" t="s">
        <v>1014</v>
      </c>
      <c r="AF1736" t="e">
        <f>VLOOKUP(L1736,Contactos!B:B,1,0)</f>
        <v>#N/A</v>
      </c>
    </row>
    <row r="1737" spans="1:32" ht="38.25" x14ac:dyDescent="0.2">
      <c r="A1737" s="4">
        <f t="shared" si="82"/>
        <v>1735</v>
      </c>
      <c r="B1737" s="4" t="str">
        <f t="shared" si="83"/>
        <v>F010-00005425</v>
      </c>
      <c r="C1737" s="4" t="str">
        <f>IFERROR(VLOOKUP(F1737,Tablas!$A$1:$B$3,2,0),"")</f>
        <v>Factura</v>
      </c>
      <c r="D1737" s="4" t="str">
        <f t="shared" si="84"/>
        <v xml:space="preserve"> - CONTADO ADELANTADO / CASH IN ADVANCE - Facturas clientes - C20519170907</v>
      </c>
      <c r="E1737" s="19">
        <v>43167</v>
      </c>
      <c r="F1737" s="20" t="s">
        <v>1001</v>
      </c>
      <c r="G1737" s="20" t="s">
        <v>6640</v>
      </c>
      <c r="H1737" s="20" t="s">
        <v>322</v>
      </c>
      <c r="I1737" s="20" t="s">
        <v>323</v>
      </c>
      <c r="J1737" s="20" t="s">
        <v>4511</v>
      </c>
      <c r="K1737" s="20" t="s">
        <v>4512</v>
      </c>
      <c r="L1737" s="20" t="s">
        <v>4513</v>
      </c>
      <c r="M1737" s="20" t="s">
        <v>125</v>
      </c>
      <c r="N1737" s="21">
        <v>190.84</v>
      </c>
      <c r="O1737" s="21">
        <v>0</v>
      </c>
      <c r="P1737" s="20"/>
      <c r="Q1737" s="19">
        <v>43167</v>
      </c>
      <c r="R1737" s="20"/>
      <c r="S1737" s="19">
        <v>43167</v>
      </c>
      <c r="T1737" s="20" t="s">
        <v>70</v>
      </c>
      <c r="U1737" s="20">
        <v>19466</v>
      </c>
      <c r="V1737" s="20">
        <v>1800000506</v>
      </c>
      <c r="W1737" s="20" t="s">
        <v>847</v>
      </c>
      <c r="X1737" s="20" t="s">
        <v>5591</v>
      </c>
      <c r="Y1737" s="20" t="s">
        <v>52</v>
      </c>
      <c r="Z1737" s="20" t="s">
        <v>6641</v>
      </c>
      <c r="AA1737" s="20" t="s">
        <v>4515</v>
      </c>
      <c r="AB1737" s="20" t="s">
        <v>54</v>
      </c>
      <c r="AC1737" s="20" t="s">
        <v>167</v>
      </c>
      <c r="AD1737" s="20" t="s">
        <v>56</v>
      </c>
      <c r="AE1737" s="20"/>
      <c r="AF1737" t="e">
        <f>VLOOKUP(L1737,Contactos!B:B,1,0)</f>
        <v>#N/A</v>
      </c>
    </row>
    <row r="1738" spans="1:32" ht="63.75" x14ac:dyDescent="0.2">
      <c r="A1738" s="4">
        <f t="shared" si="82"/>
        <v>1736</v>
      </c>
      <c r="B1738" s="4" t="str">
        <f t="shared" si="83"/>
        <v>B010-00019539</v>
      </c>
      <c r="C1738" s="4" t="str">
        <f>IFERROR(VLOOKUP(F1738,Tablas!$A$1:$B$3,2,0),"")</f>
        <v>Boleta</v>
      </c>
      <c r="D1738" s="4" t="str">
        <f t="shared" si="84"/>
        <v>Nacional - CREDITO 30 DIAS / CREDIT 30 DAYS - PE 3458 Basado en Entregas 09-T010-00000179.</v>
      </c>
      <c r="E1738" s="19">
        <v>45488</v>
      </c>
      <c r="F1738" s="20" t="s">
        <v>842</v>
      </c>
      <c r="G1738" s="20" t="s">
        <v>6642</v>
      </c>
      <c r="H1738" s="20" t="s">
        <v>44</v>
      </c>
      <c r="I1738" s="20" t="s">
        <v>45</v>
      </c>
      <c r="J1738" s="20" t="s">
        <v>6643</v>
      </c>
      <c r="K1738" s="20" t="s">
        <v>6644</v>
      </c>
      <c r="L1738" s="20" t="s">
        <v>6645</v>
      </c>
      <c r="M1738" s="20"/>
      <c r="N1738" s="21">
        <v>192.38</v>
      </c>
      <c r="O1738" s="21">
        <v>0</v>
      </c>
      <c r="P1738" s="20"/>
      <c r="Q1738" s="19">
        <v>45488</v>
      </c>
      <c r="R1738" s="20"/>
      <c r="S1738" s="19">
        <v>45518</v>
      </c>
      <c r="T1738" s="20" t="s">
        <v>643</v>
      </c>
      <c r="U1738" s="20">
        <v>994256</v>
      </c>
      <c r="V1738" s="20">
        <v>240002074</v>
      </c>
      <c r="W1738" s="20" t="s">
        <v>847</v>
      </c>
      <c r="X1738" s="20" t="s">
        <v>305</v>
      </c>
      <c r="Y1738" s="20" t="s">
        <v>52</v>
      </c>
      <c r="Z1738" s="20" t="s">
        <v>6646</v>
      </c>
      <c r="AA1738" s="20" t="s">
        <v>1507</v>
      </c>
      <c r="AB1738" s="20" t="s">
        <v>336</v>
      </c>
      <c r="AC1738" s="20" t="s">
        <v>167</v>
      </c>
      <c r="AD1738" s="20" t="s">
        <v>56</v>
      </c>
      <c r="AE1738" s="20" t="s">
        <v>1014</v>
      </c>
      <c r="AF1738" t="e">
        <f>VLOOKUP(L1738,Contactos!B:B,1,0)</f>
        <v>#N/A</v>
      </c>
    </row>
    <row r="1739" spans="1:32" ht="51" x14ac:dyDescent="0.2">
      <c r="A1739" s="4">
        <f t="shared" si="82"/>
        <v>1737</v>
      </c>
      <c r="B1739" s="4" t="str">
        <f t="shared" si="83"/>
        <v>B010-00019651</v>
      </c>
      <c r="C1739" s="4" t="str">
        <f>IFERROR(VLOOKUP(F1739,Tablas!$A$1:$B$3,2,0),"")</f>
        <v>Boleta</v>
      </c>
      <c r="D1739" s="4" t="str">
        <f t="shared" si="84"/>
        <v>Ecom - CONTADO / CASH - PE 3678 TEL: 967140980 ENVÍO Basado en Pedidos de</v>
      </c>
      <c r="E1739" s="19">
        <v>45497</v>
      </c>
      <c r="F1739" s="20" t="s">
        <v>842</v>
      </c>
      <c r="G1739" s="20" t="s">
        <v>6647</v>
      </c>
      <c r="H1739" s="20" t="s">
        <v>44</v>
      </c>
      <c r="I1739" s="20" t="s">
        <v>45</v>
      </c>
      <c r="J1739" s="20" t="s">
        <v>1451</v>
      </c>
      <c r="K1739" s="20" t="s">
        <v>1452</v>
      </c>
      <c r="L1739" s="20" t="s">
        <v>1453</v>
      </c>
      <c r="M1739" s="20"/>
      <c r="N1739" s="21">
        <v>192.6</v>
      </c>
      <c r="O1739" s="21">
        <v>0</v>
      </c>
      <c r="P1739" s="20"/>
      <c r="Q1739" s="19">
        <v>45497</v>
      </c>
      <c r="R1739" s="20"/>
      <c r="S1739" s="19">
        <v>45497</v>
      </c>
      <c r="T1739" s="20" t="s">
        <v>49</v>
      </c>
      <c r="U1739" s="20">
        <v>998003</v>
      </c>
      <c r="V1739" s="20">
        <v>240002186</v>
      </c>
      <c r="W1739" s="20" t="s">
        <v>847</v>
      </c>
      <c r="X1739" s="20" t="s">
        <v>274</v>
      </c>
      <c r="Y1739" s="20" t="s">
        <v>52</v>
      </c>
      <c r="Z1739" s="20" t="s">
        <v>6648</v>
      </c>
      <c r="AA1739" s="20" t="s">
        <v>1455</v>
      </c>
      <c r="AB1739" s="20" t="s">
        <v>912</v>
      </c>
      <c r="AC1739" s="20" t="s">
        <v>689</v>
      </c>
      <c r="AD1739" s="20" t="s">
        <v>56</v>
      </c>
      <c r="AE1739" s="20" t="s">
        <v>864</v>
      </c>
      <c r="AF1739" t="e">
        <f>VLOOKUP(L1739,Contactos!B:B,1,0)</f>
        <v>#N/A</v>
      </c>
    </row>
    <row r="1740" spans="1:32" ht="63.75" x14ac:dyDescent="0.2">
      <c r="A1740" s="4">
        <f t="shared" si="82"/>
        <v>1738</v>
      </c>
      <c r="B1740" s="4" t="str">
        <f t="shared" si="83"/>
        <v>B010-00018189</v>
      </c>
      <c r="C1740" s="4" t="str">
        <f>IFERROR(VLOOKUP(F1740,Tablas!$A$1:$B$3,2,0),"")</f>
        <v>Boleta</v>
      </c>
      <c r="D1740" s="4" t="str">
        <f t="shared" si="84"/>
        <v>Ecom - CONTADO / CASH - PE 1207 TEL: 997500316 Basado en Pedidos de client</v>
      </c>
      <c r="E1740" s="19">
        <v>45365</v>
      </c>
      <c r="F1740" s="20" t="s">
        <v>842</v>
      </c>
      <c r="G1740" s="20" t="s">
        <v>6649</v>
      </c>
      <c r="H1740" s="20" t="s">
        <v>44</v>
      </c>
      <c r="I1740" s="20" t="s">
        <v>45</v>
      </c>
      <c r="J1740" s="20" t="s">
        <v>6650</v>
      </c>
      <c r="K1740" s="20" t="s">
        <v>6651</v>
      </c>
      <c r="L1740" s="20" t="s">
        <v>6652</v>
      </c>
      <c r="M1740" s="20"/>
      <c r="N1740" s="21">
        <v>194.05</v>
      </c>
      <c r="O1740" s="21">
        <v>0</v>
      </c>
      <c r="P1740" s="20"/>
      <c r="Q1740" s="19">
        <v>45365</v>
      </c>
      <c r="R1740" s="20"/>
      <c r="S1740" s="19">
        <v>45365</v>
      </c>
      <c r="T1740" s="20" t="s">
        <v>49</v>
      </c>
      <c r="U1740" s="20">
        <v>933314</v>
      </c>
      <c r="V1740" s="20">
        <v>240000664</v>
      </c>
      <c r="W1740" s="20" t="s">
        <v>847</v>
      </c>
      <c r="X1740" s="20" t="s">
        <v>274</v>
      </c>
      <c r="Y1740" s="20" t="s">
        <v>52</v>
      </c>
      <c r="Z1740" s="20" t="s">
        <v>6653</v>
      </c>
      <c r="AA1740" s="20" t="s">
        <v>6654</v>
      </c>
      <c r="AB1740" s="20" t="s">
        <v>1554</v>
      </c>
      <c r="AC1740" s="20" t="s">
        <v>689</v>
      </c>
      <c r="AD1740" s="20" t="s">
        <v>56</v>
      </c>
      <c r="AE1740" s="20" t="s">
        <v>864</v>
      </c>
      <c r="AF1740" t="e">
        <f>VLOOKUP(L1740,Contactos!B:B,1,0)</f>
        <v>#N/A</v>
      </c>
    </row>
    <row r="1741" spans="1:32" ht="51" x14ac:dyDescent="0.2">
      <c r="A1741" s="4">
        <f t="shared" si="82"/>
        <v>1739</v>
      </c>
      <c r="B1741" s="4" t="str">
        <f t="shared" si="83"/>
        <v>B010-00019570</v>
      </c>
      <c r="C1741" s="4" t="str">
        <f>IFERROR(VLOOKUP(F1741,Tablas!$A$1:$B$3,2,0),"")</f>
        <v>Boleta</v>
      </c>
      <c r="D1741" s="4" t="str">
        <f t="shared" si="84"/>
        <v>Ecom - CONTADO / CASH - PE 3516 TEL: 942902818 ENVÍO Basado en Pedidos de</v>
      </c>
      <c r="E1741" s="19">
        <v>45490</v>
      </c>
      <c r="F1741" s="20" t="s">
        <v>842</v>
      </c>
      <c r="G1741" s="20" t="s">
        <v>6655</v>
      </c>
      <c r="H1741" s="20" t="s">
        <v>44</v>
      </c>
      <c r="I1741" s="20" t="s">
        <v>45</v>
      </c>
      <c r="J1741" s="20" t="s">
        <v>6656</v>
      </c>
      <c r="K1741" s="20" t="s">
        <v>6657</v>
      </c>
      <c r="L1741" s="20" t="s">
        <v>6658</v>
      </c>
      <c r="M1741" s="20"/>
      <c r="N1741" s="21">
        <v>194.41</v>
      </c>
      <c r="O1741" s="21">
        <v>0</v>
      </c>
      <c r="P1741" s="20"/>
      <c r="Q1741" s="19">
        <v>45490</v>
      </c>
      <c r="R1741" s="20"/>
      <c r="S1741" s="19">
        <v>45490</v>
      </c>
      <c r="T1741" s="20" t="s">
        <v>49</v>
      </c>
      <c r="U1741" s="20">
        <v>995238</v>
      </c>
      <c r="V1741" s="20">
        <v>240002105</v>
      </c>
      <c r="W1741" s="20" t="s">
        <v>847</v>
      </c>
      <c r="X1741" s="20" t="s">
        <v>305</v>
      </c>
      <c r="Y1741" s="20" t="s">
        <v>52</v>
      </c>
      <c r="Z1741" s="20" t="s">
        <v>6659</v>
      </c>
      <c r="AA1741" s="20" t="s">
        <v>353</v>
      </c>
      <c r="AB1741" s="20" t="s">
        <v>54</v>
      </c>
      <c r="AC1741" s="20" t="s">
        <v>167</v>
      </c>
      <c r="AD1741" s="20" t="s">
        <v>56</v>
      </c>
      <c r="AE1741" s="20" t="s">
        <v>864</v>
      </c>
      <c r="AF1741" t="e">
        <f>VLOOKUP(L1741,Contactos!B:B,1,0)</f>
        <v>#N/A</v>
      </c>
    </row>
    <row r="1742" spans="1:32" ht="51" x14ac:dyDescent="0.2">
      <c r="A1742" s="4">
        <f t="shared" si="82"/>
        <v>1740</v>
      </c>
      <c r="B1742" s="4" t="str">
        <f t="shared" si="83"/>
        <v>F010-00024454</v>
      </c>
      <c r="C1742" s="4" t="str">
        <f>IFERROR(VLOOKUP(F1742,Tablas!$A$1:$B$3,2,0),"")</f>
        <v>Factura</v>
      </c>
      <c r="D1742" s="4" t="str">
        <f t="shared" si="84"/>
        <v xml:space="preserve"> - CONTADO ADELANTADO / CASH IN ADVANCE - ADICIONAL DE TAPAS ABZ 12.5% CON MINERALES</v>
      </c>
      <c r="E1742" s="19">
        <v>45400</v>
      </c>
      <c r="F1742" s="20" t="s">
        <v>1001</v>
      </c>
      <c r="G1742" s="20" t="s">
        <v>6660</v>
      </c>
      <c r="H1742" s="20" t="s">
        <v>322</v>
      </c>
      <c r="I1742" s="20" t="s">
        <v>323</v>
      </c>
      <c r="J1742" s="20" t="s">
        <v>324</v>
      </c>
      <c r="K1742" s="20" t="s">
        <v>325</v>
      </c>
      <c r="L1742" s="20" t="s">
        <v>326</v>
      </c>
      <c r="M1742" s="20" t="s">
        <v>125</v>
      </c>
      <c r="N1742" s="21">
        <v>196.75</v>
      </c>
      <c r="O1742" s="21">
        <v>0</v>
      </c>
      <c r="P1742" s="20"/>
      <c r="Q1742" s="19">
        <v>45400</v>
      </c>
      <c r="R1742" s="20"/>
      <c r="S1742" s="19">
        <v>45400</v>
      </c>
      <c r="T1742" s="20" t="s">
        <v>70</v>
      </c>
      <c r="U1742" s="20">
        <v>947737</v>
      </c>
      <c r="V1742" s="20">
        <v>240001041</v>
      </c>
      <c r="W1742" s="20" t="s">
        <v>847</v>
      </c>
      <c r="X1742" s="20" t="s">
        <v>6661</v>
      </c>
      <c r="Y1742" s="20" t="s">
        <v>52</v>
      </c>
      <c r="Z1742" s="20" t="s">
        <v>6662</v>
      </c>
      <c r="AA1742" s="20" t="s">
        <v>327</v>
      </c>
      <c r="AB1742" s="20" t="s">
        <v>328</v>
      </c>
      <c r="AC1742" s="20" t="s">
        <v>167</v>
      </c>
      <c r="AD1742" s="20" t="s">
        <v>56</v>
      </c>
      <c r="AE1742" s="20"/>
      <c r="AF1742" t="str">
        <f>VLOOKUP(L1742,Contactos!B:B,1,0)</f>
        <v>PHARMADIX CORP. S.A.C.</v>
      </c>
    </row>
    <row r="1743" spans="1:32" ht="63.75" x14ac:dyDescent="0.2">
      <c r="A1743" s="4">
        <f t="shared" si="82"/>
        <v>1741</v>
      </c>
      <c r="B1743" s="4" t="str">
        <f t="shared" si="83"/>
        <v>B010-00020157</v>
      </c>
      <c r="C1743" s="4" t="str">
        <f>IFERROR(VLOOKUP(F1743,Tablas!$A$1:$B$3,2,0),"")</f>
        <v>Boleta</v>
      </c>
      <c r="D1743" s="4" t="str">
        <f t="shared" si="84"/>
        <v>Promart - Intercorp - CONTADO / CASH - PE 4343 PROMART 1456537863178-01 Basado en Entrega</v>
      </c>
      <c r="E1743" s="19">
        <v>45530</v>
      </c>
      <c r="F1743" s="20" t="s">
        <v>842</v>
      </c>
      <c r="G1743" s="20" t="s">
        <v>6663</v>
      </c>
      <c r="H1743" s="20" t="s">
        <v>44</v>
      </c>
      <c r="I1743" s="20" t="s">
        <v>45</v>
      </c>
      <c r="J1743" s="20" t="s">
        <v>6664</v>
      </c>
      <c r="K1743" s="20" t="s">
        <v>6665</v>
      </c>
      <c r="L1743" s="20" t="s">
        <v>6666</v>
      </c>
      <c r="M1743" s="20"/>
      <c r="N1743" s="21">
        <v>197.35</v>
      </c>
      <c r="O1743" s="21">
        <v>0</v>
      </c>
      <c r="P1743" s="20"/>
      <c r="Q1743" s="19">
        <v>45530</v>
      </c>
      <c r="R1743" s="20"/>
      <c r="S1743" s="19">
        <v>45530</v>
      </c>
      <c r="T1743" s="20" t="s">
        <v>49</v>
      </c>
      <c r="U1743" s="20">
        <v>1012944</v>
      </c>
      <c r="V1743" s="20">
        <v>240002694</v>
      </c>
      <c r="W1743" s="20" t="s">
        <v>847</v>
      </c>
      <c r="X1743" s="20" t="s">
        <v>274</v>
      </c>
      <c r="Y1743" s="20" t="s">
        <v>52</v>
      </c>
      <c r="Z1743" s="20" t="s">
        <v>6667</v>
      </c>
      <c r="AA1743" s="20" t="s">
        <v>1449</v>
      </c>
      <c r="AB1743" s="20" t="s">
        <v>54</v>
      </c>
      <c r="AC1743" s="20" t="s">
        <v>167</v>
      </c>
      <c r="AD1743" s="20" t="s">
        <v>56</v>
      </c>
      <c r="AE1743" s="20" t="s">
        <v>2596</v>
      </c>
      <c r="AF1743" t="e">
        <f>VLOOKUP(L1743,Contactos!B:B,1,0)</f>
        <v>#N/A</v>
      </c>
    </row>
    <row r="1744" spans="1:32" ht="51" x14ac:dyDescent="0.2">
      <c r="A1744" s="4">
        <f t="shared" si="82"/>
        <v>1742</v>
      </c>
      <c r="B1744" s="4" t="str">
        <f t="shared" si="83"/>
        <v>B010-00019567</v>
      </c>
      <c r="C1744" s="4" t="str">
        <f>IFERROR(VLOOKUP(F1744,Tablas!$A$1:$B$3,2,0),"")</f>
        <v>Boleta</v>
      </c>
      <c r="D1744" s="4" t="str">
        <f t="shared" si="84"/>
        <v>Ecom - CONTADO / CASH - PE 3531 TEL: 994442430 ENVÍO Basado en Entregas 09</v>
      </c>
      <c r="E1744" s="19">
        <v>45490</v>
      </c>
      <c r="F1744" s="20" t="s">
        <v>842</v>
      </c>
      <c r="G1744" s="20" t="s">
        <v>6668</v>
      </c>
      <c r="H1744" s="20" t="s">
        <v>44</v>
      </c>
      <c r="I1744" s="20" t="s">
        <v>45</v>
      </c>
      <c r="J1744" s="20" t="s">
        <v>6669</v>
      </c>
      <c r="K1744" s="20" t="s">
        <v>6670</v>
      </c>
      <c r="L1744" s="20" t="s">
        <v>6671</v>
      </c>
      <c r="M1744" s="20"/>
      <c r="N1744" s="21">
        <v>198</v>
      </c>
      <c r="O1744" s="21">
        <v>0</v>
      </c>
      <c r="P1744" s="20"/>
      <c r="Q1744" s="19">
        <v>45490</v>
      </c>
      <c r="R1744" s="20"/>
      <c r="S1744" s="19">
        <v>45490</v>
      </c>
      <c r="T1744" s="20" t="s">
        <v>49</v>
      </c>
      <c r="U1744" s="20">
        <v>995232</v>
      </c>
      <c r="V1744" s="20">
        <v>240002102</v>
      </c>
      <c r="W1744" s="20" t="s">
        <v>847</v>
      </c>
      <c r="X1744" s="20" t="s">
        <v>305</v>
      </c>
      <c r="Y1744" s="20" t="s">
        <v>52</v>
      </c>
      <c r="Z1744" s="20" t="s">
        <v>6672</v>
      </c>
      <c r="AA1744" s="20" t="s">
        <v>353</v>
      </c>
      <c r="AB1744" s="20" t="s">
        <v>54</v>
      </c>
      <c r="AC1744" s="20" t="s">
        <v>167</v>
      </c>
      <c r="AD1744" s="20" t="s">
        <v>56</v>
      </c>
      <c r="AE1744" s="20" t="s">
        <v>864</v>
      </c>
      <c r="AF1744" t="e">
        <f>VLOOKUP(L1744,Contactos!B:B,1,0)</f>
        <v>#N/A</v>
      </c>
    </row>
    <row r="1745" spans="1:32" ht="63.75" x14ac:dyDescent="0.2">
      <c r="A1745" s="4">
        <f t="shared" si="82"/>
        <v>1743</v>
      </c>
      <c r="B1745" s="4" t="str">
        <f t="shared" si="83"/>
        <v>B010-00018216</v>
      </c>
      <c r="C1745" s="4" t="str">
        <f>IFERROR(VLOOKUP(F1745,Tablas!$A$1:$B$3,2,0),"")</f>
        <v>Boleta</v>
      </c>
      <c r="D1745" s="4" t="str">
        <f t="shared" si="84"/>
        <v>Falabella - CONTADO / CASH - PE 1256 FALABELLA Basado en Entregas 09-0010-00059</v>
      </c>
      <c r="E1745" s="19">
        <v>45369</v>
      </c>
      <c r="F1745" s="20" t="s">
        <v>842</v>
      </c>
      <c r="G1745" s="20" t="s">
        <v>6673</v>
      </c>
      <c r="H1745" s="20" t="s">
        <v>44</v>
      </c>
      <c r="I1745" s="20" t="s">
        <v>45</v>
      </c>
      <c r="J1745" s="20" t="s">
        <v>6674</v>
      </c>
      <c r="K1745" s="20" t="s">
        <v>6675</v>
      </c>
      <c r="L1745" s="20" t="s">
        <v>6676</v>
      </c>
      <c r="M1745" s="20"/>
      <c r="N1745" s="21">
        <v>199.81</v>
      </c>
      <c r="O1745" s="21">
        <v>0</v>
      </c>
      <c r="P1745" s="20"/>
      <c r="Q1745" s="19">
        <v>45369</v>
      </c>
      <c r="R1745" s="20"/>
      <c r="S1745" s="19">
        <v>45369</v>
      </c>
      <c r="T1745" s="20" t="s">
        <v>49</v>
      </c>
      <c r="U1745" s="20">
        <v>934339</v>
      </c>
      <c r="V1745" s="20">
        <v>240000691</v>
      </c>
      <c r="W1745" s="20" t="s">
        <v>847</v>
      </c>
      <c r="X1745" s="20" t="s">
        <v>305</v>
      </c>
      <c r="Y1745" s="20" t="s">
        <v>52</v>
      </c>
      <c r="Z1745" s="20" t="s">
        <v>6677</v>
      </c>
      <c r="AA1745" s="20" t="s">
        <v>6678</v>
      </c>
      <c r="AB1745" s="20" t="s">
        <v>1927</v>
      </c>
      <c r="AC1745" s="20" t="s">
        <v>41</v>
      </c>
      <c r="AD1745" s="20" t="s">
        <v>56</v>
      </c>
      <c r="AE1745" s="20" t="s">
        <v>1838</v>
      </c>
      <c r="AF1745" t="e">
        <f>VLOOKUP(L1745,Contactos!B:B,1,0)</f>
        <v>#N/A</v>
      </c>
    </row>
    <row r="1746" spans="1:32" ht="63.75" x14ac:dyDescent="0.2">
      <c r="A1746" s="4">
        <f t="shared" si="82"/>
        <v>1744</v>
      </c>
      <c r="B1746" s="4" t="str">
        <f t="shared" si="83"/>
        <v>B010-00016800</v>
      </c>
      <c r="C1746" s="4" t="str">
        <f>IFERROR(VLOOKUP(F1746,Tablas!$A$1:$B$3,2,0),"")</f>
        <v>Boleta</v>
      </c>
      <c r="D1746" s="4" t="str">
        <f t="shared" si="84"/>
        <v>Falabella - CONTADO / CASH - PE 4897 FALABELLA Basado en Entregas 09-0010-00057</v>
      </c>
      <c r="E1746" s="19">
        <v>45253</v>
      </c>
      <c r="F1746" s="20" t="s">
        <v>842</v>
      </c>
      <c r="G1746" s="20" t="s">
        <v>6679</v>
      </c>
      <c r="H1746" s="20" t="s">
        <v>44</v>
      </c>
      <c r="I1746" s="20" t="s">
        <v>45</v>
      </c>
      <c r="J1746" s="20" t="s">
        <v>6674</v>
      </c>
      <c r="K1746" s="20" t="s">
        <v>6675</v>
      </c>
      <c r="L1746" s="20" t="s">
        <v>6676</v>
      </c>
      <c r="M1746" s="20"/>
      <c r="N1746" s="21">
        <v>199.81</v>
      </c>
      <c r="O1746" s="21">
        <v>0</v>
      </c>
      <c r="P1746" s="20"/>
      <c r="Q1746" s="19">
        <v>45253</v>
      </c>
      <c r="R1746" s="20"/>
      <c r="S1746" s="19">
        <v>45253</v>
      </c>
      <c r="T1746" s="20" t="s">
        <v>49</v>
      </c>
      <c r="U1746" s="20">
        <v>879678</v>
      </c>
      <c r="V1746" s="20">
        <v>230003114</v>
      </c>
      <c r="W1746" s="20" t="s">
        <v>847</v>
      </c>
      <c r="X1746" s="20" t="s">
        <v>305</v>
      </c>
      <c r="Y1746" s="20" t="s">
        <v>52</v>
      </c>
      <c r="Z1746" s="20" t="s">
        <v>6680</v>
      </c>
      <c r="AA1746" s="20" t="s">
        <v>6678</v>
      </c>
      <c r="AB1746" s="20" t="s">
        <v>1927</v>
      </c>
      <c r="AC1746" s="20" t="s">
        <v>41</v>
      </c>
      <c r="AD1746" s="20" t="s">
        <v>56</v>
      </c>
      <c r="AE1746" s="20" t="s">
        <v>1838</v>
      </c>
      <c r="AF1746" t="e">
        <f>VLOOKUP(L1746,Contactos!B:B,1,0)</f>
        <v>#N/A</v>
      </c>
    </row>
    <row r="1747" spans="1:32" ht="63.75" x14ac:dyDescent="0.2">
      <c r="A1747" s="4">
        <f t="shared" si="82"/>
        <v>1745</v>
      </c>
      <c r="B1747" s="4" t="str">
        <f t="shared" si="83"/>
        <v>B010-00017533</v>
      </c>
      <c r="C1747" s="4" t="str">
        <f>IFERROR(VLOOKUP(F1747,Tablas!$A$1:$B$3,2,0),"")</f>
        <v>Boleta</v>
      </c>
      <c r="D1747" s="4" t="str">
        <f t="shared" si="84"/>
        <v>Falabella - CONTADO / CASH - PE 0009 FALABELLA Basado en Entregas 09-0010-00058</v>
      </c>
      <c r="E1747" s="19">
        <v>45294</v>
      </c>
      <c r="F1747" s="20" t="s">
        <v>842</v>
      </c>
      <c r="G1747" s="20" t="s">
        <v>6681</v>
      </c>
      <c r="H1747" s="20" t="s">
        <v>44</v>
      </c>
      <c r="I1747" s="20" t="s">
        <v>45</v>
      </c>
      <c r="J1747" s="20" t="s">
        <v>5961</v>
      </c>
      <c r="K1747" s="20" t="s">
        <v>5962</v>
      </c>
      <c r="L1747" s="20" t="s">
        <v>5963</v>
      </c>
      <c r="M1747" s="20"/>
      <c r="N1747" s="21">
        <v>200</v>
      </c>
      <c r="O1747" s="21">
        <v>0</v>
      </c>
      <c r="P1747" s="20"/>
      <c r="Q1747" s="19">
        <v>45294</v>
      </c>
      <c r="R1747" s="20"/>
      <c r="S1747" s="19">
        <v>45294</v>
      </c>
      <c r="T1747" s="20" t="s">
        <v>49</v>
      </c>
      <c r="U1747" s="20">
        <v>898050</v>
      </c>
      <c r="V1747" s="20">
        <v>240000004</v>
      </c>
      <c r="W1747" s="20" t="s">
        <v>847</v>
      </c>
      <c r="X1747" s="20" t="s">
        <v>305</v>
      </c>
      <c r="Y1747" s="20" t="s">
        <v>52</v>
      </c>
      <c r="Z1747" s="20" t="s">
        <v>6682</v>
      </c>
      <c r="AA1747" s="20" t="s">
        <v>5965</v>
      </c>
      <c r="AB1747" s="20" t="s">
        <v>682</v>
      </c>
      <c r="AC1747" s="20" t="s">
        <v>167</v>
      </c>
      <c r="AD1747" s="20" t="s">
        <v>56</v>
      </c>
      <c r="AE1747" s="20" t="s">
        <v>1838</v>
      </c>
      <c r="AF1747" t="e">
        <f>VLOOKUP(L1747,Contactos!B:B,1,0)</f>
        <v>#N/A</v>
      </c>
    </row>
    <row r="1748" spans="1:32" ht="38.25" x14ac:dyDescent="0.2">
      <c r="A1748" s="4">
        <f t="shared" si="82"/>
        <v>1746</v>
      </c>
      <c r="B1748" s="4" t="str">
        <f t="shared" si="83"/>
        <v>B010-00018728</v>
      </c>
      <c r="C1748" s="4" t="str">
        <f>IFERROR(VLOOKUP(F1748,Tablas!$A$1:$B$3,2,0),"")</f>
        <v/>
      </c>
      <c r="D1748" s="4" t="str">
        <f t="shared" si="84"/>
        <v xml:space="preserve"> - CONTADO / CASH - REC VALES TAI LOY - ABRIL 2024</v>
      </c>
      <c r="E1748" s="19">
        <v>45412</v>
      </c>
      <c r="F1748" s="20" t="s">
        <v>27</v>
      </c>
      <c r="G1748" s="20" t="s">
        <v>6683</v>
      </c>
      <c r="H1748" s="20" t="s">
        <v>44</v>
      </c>
      <c r="I1748" s="20" t="s">
        <v>45</v>
      </c>
      <c r="J1748" s="20" t="s">
        <v>6684</v>
      </c>
      <c r="K1748" s="20" t="s">
        <v>6685</v>
      </c>
      <c r="L1748" s="20" t="s">
        <v>6686</v>
      </c>
      <c r="M1748" s="20"/>
      <c r="N1748" s="21">
        <v>200</v>
      </c>
      <c r="O1748" s="21">
        <v>0</v>
      </c>
      <c r="P1748" s="20"/>
      <c r="Q1748" s="19">
        <v>45412</v>
      </c>
      <c r="R1748" s="20"/>
      <c r="S1748" s="19">
        <v>45412</v>
      </c>
      <c r="T1748" s="20" t="s">
        <v>49</v>
      </c>
      <c r="U1748" s="20">
        <v>998820</v>
      </c>
      <c r="V1748" s="20">
        <v>240018503</v>
      </c>
      <c r="W1748" s="20" t="s">
        <v>50</v>
      </c>
      <c r="X1748" s="20" t="s">
        <v>2795</v>
      </c>
      <c r="Y1748" s="20" t="s">
        <v>52</v>
      </c>
      <c r="Z1748" s="20" t="s">
        <v>6687</v>
      </c>
      <c r="AA1748" s="20" t="s">
        <v>4846</v>
      </c>
      <c r="AB1748" s="20" t="s">
        <v>54</v>
      </c>
      <c r="AC1748" s="20" t="s">
        <v>689</v>
      </c>
      <c r="AD1748" s="20" t="s">
        <v>56</v>
      </c>
      <c r="AE1748" s="20"/>
      <c r="AF1748" t="e">
        <f>VLOOKUP(L1748,Contactos!B:B,1,0)</f>
        <v>#N/A</v>
      </c>
    </row>
    <row r="1749" spans="1:32" ht="38.25" x14ac:dyDescent="0.2">
      <c r="A1749" s="4">
        <f t="shared" si="82"/>
        <v>1747</v>
      </c>
      <c r="B1749" s="4" t="str">
        <f t="shared" si="83"/>
        <v>B010-00019076</v>
      </c>
      <c r="C1749" s="4" t="str">
        <f>IFERROR(VLOOKUP(F1749,Tablas!$A$1:$B$3,2,0),"")</f>
        <v>Boleta</v>
      </c>
      <c r="D1749" s="4" t="str">
        <f t="shared" si="84"/>
        <v xml:space="preserve"> - CONTADO / CASH - Facturas clientes - ERCAGV000868</v>
      </c>
      <c r="E1749" s="19">
        <v>45443</v>
      </c>
      <c r="F1749" s="20" t="s">
        <v>842</v>
      </c>
      <c r="G1749" s="20" t="s">
        <v>6688</v>
      </c>
      <c r="H1749" s="20" t="s">
        <v>44</v>
      </c>
      <c r="I1749" s="20" t="s">
        <v>45</v>
      </c>
      <c r="J1749" s="20" t="s">
        <v>6684</v>
      </c>
      <c r="K1749" s="20" t="s">
        <v>6685</v>
      </c>
      <c r="L1749" s="20" t="s">
        <v>6686</v>
      </c>
      <c r="M1749" s="20"/>
      <c r="N1749" s="21">
        <v>200</v>
      </c>
      <c r="O1749" s="21">
        <v>0</v>
      </c>
      <c r="P1749" s="20"/>
      <c r="Q1749" s="19">
        <v>45443</v>
      </c>
      <c r="R1749" s="20"/>
      <c r="S1749" s="19">
        <v>45443</v>
      </c>
      <c r="T1749" s="20" t="s">
        <v>49</v>
      </c>
      <c r="U1749" s="20">
        <v>973748</v>
      </c>
      <c r="V1749" s="20">
        <v>240001608</v>
      </c>
      <c r="W1749" s="20" t="s">
        <v>847</v>
      </c>
      <c r="X1749" s="20" t="s">
        <v>2795</v>
      </c>
      <c r="Y1749" s="20" t="s">
        <v>52</v>
      </c>
      <c r="Z1749" s="20" t="s">
        <v>6689</v>
      </c>
      <c r="AA1749" s="20" t="s">
        <v>4846</v>
      </c>
      <c r="AB1749" s="20" t="s">
        <v>54</v>
      </c>
      <c r="AC1749" s="20" t="s">
        <v>689</v>
      </c>
      <c r="AD1749" s="20" t="s">
        <v>56</v>
      </c>
      <c r="AE1749" s="20"/>
      <c r="AF1749" t="e">
        <f>VLOOKUP(L1749,Contactos!B:B,1,0)</f>
        <v>#N/A</v>
      </c>
    </row>
    <row r="1750" spans="1:32" ht="63.75" x14ac:dyDescent="0.2">
      <c r="A1750" s="4">
        <f t="shared" si="82"/>
        <v>1748</v>
      </c>
      <c r="B1750" s="4" t="str">
        <f t="shared" si="83"/>
        <v>B010-00019418</v>
      </c>
      <c r="C1750" s="4" t="str">
        <f>IFERROR(VLOOKUP(F1750,Tablas!$A$1:$B$3,2,0),"")</f>
        <v>Boleta</v>
      </c>
      <c r="D1750" s="4" t="str">
        <f t="shared" si="84"/>
        <v>Ecom - CONTADO / CASH - PE 3265 TEL: 980291270 Basado en Pedidos de client</v>
      </c>
      <c r="E1750" s="19">
        <v>45477</v>
      </c>
      <c r="F1750" s="20" t="s">
        <v>842</v>
      </c>
      <c r="G1750" s="20" t="s">
        <v>6690</v>
      </c>
      <c r="H1750" s="20" t="s">
        <v>44</v>
      </c>
      <c r="I1750" s="20" t="s">
        <v>45</v>
      </c>
      <c r="J1750" s="20" t="s">
        <v>6691</v>
      </c>
      <c r="K1750" s="20" t="s">
        <v>6692</v>
      </c>
      <c r="L1750" s="20" t="s">
        <v>6693</v>
      </c>
      <c r="M1750" s="20"/>
      <c r="N1750" s="21">
        <v>200.34</v>
      </c>
      <c r="O1750" s="21">
        <v>0</v>
      </c>
      <c r="P1750" s="20"/>
      <c r="Q1750" s="19">
        <v>45477</v>
      </c>
      <c r="R1750" s="20"/>
      <c r="S1750" s="19">
        <v>45477</v>
      </c>
      <c r="T1750" s="20" t="s">
        <v>49</v>
      </c>
      <c r="U1750" s="20">
        <v>990011</v>
      </c>
      <c r="V1750" s="20">
        <v>240001953</v>
      </c>
      <c r="W1750" s="20" t="s">
        <v>847</v>
      </c>
      <c r="X1750" s="20" t="s">
        <v>305</v>
      </c>
      <c r="Y1750" s="20" t="s">
        <v>52</v>
      </c>
      <c r="Z1750" s="20" t="s">
        <v>6694</v>
      </c>
      <c r="AA1750" s="20" t="s">
        <v>6695</v>
      </c>
      <c r="AB1750" s="20" t="s">
        <v>689</v>
      </c>
      <c r="AC1750" s="20" t="s">
        <v>689</v>
      </c>
      <c r="AD1750" s="20" t="s">
        <v>56</v>
      </c>
      <c r="AE1750" s="20" t="s">
        <v>864</v>
      </c>
      <c r="AF1750" t="e">
        <f>VLOOKUP(L1750,Contactos!B:B,1,0)</f>
        <v>#N/A</v>
      </c>
    </row>
    <row r="1751" spans="1:32" ht="63.75" x14ac:dyDescent="0.2">
      <c r="A1751" s="4">
        <f t="shared" si="82"/>
        <v>1749</v>
      </c>
      <c r="B1751" s="4" t="str">
        <f t="shared" si="83"/>
        <v>B010-00020187</v>
      </c>
      <c r="C1751" s="4" t="str">
        <f>IFERROR(VLOOKUP(F1751,Tablas!$A$1:$B$3,2,0),"")</f>
        <v>Boleta</v>
      </c>
      <c r="D1751" s="4" t="str">
        <f t="shared" si="84"/>
        <v>Nacional - CREDITO 30 DIAS / CREDIT 30 DAYS - PE 4422 Basado en Entregas 09-T010-00001021.</v>
      </c>
      <c r="E1751" s="19">
        <v>45530</v>
      </c>
      <c r="F1751" s="20" t="s">
        <v>842</v>
      </c>
      <c r="G1751" s="20" t="s">
        <v>6696</v>
      </c>
      <c r="H1751" s="20" t="s">
        <v>44</v>
      </c>
      <c r="I1751" s="20" t="s">
        <v>45</v>
      </c>
      <c r="J1751" s="20" t="s">
        <v>6697</v>
      </c>
      <c r="K1751" s="20" t="s">
        <v>6698</v>
      </c>
      <c r="L1751" s="20" t="s">
        <v>6699</v>
      </c>
      <c r="M1751" s="20"/>
      <c r="N1751" s="21">
        <v>200.6</v>
      </c>
      <c r="O1751" s="21">
        <v>0</v>
      </c>
      <c r="P1751" s="20"/>
      <c r="Q1751" s="19">
        <v>45530</v>
      </c>
      <c r="R1751" s="20"/>
      <c r="S1751" s="19">
        <v>45560</v>
      </c>
      <c r="T1751" s="20" t="s">
        <v>643</v>
      </c>
      <c r="U1751" s="20">
        <v>1013470</v>
      </c>
      <c r="V1751" s="20">
        <v>240002724</v>
      </c>
      <c r="W1751" s="20" t="s">
        <v>847</v>
      </c>
      <c r="X1751" s="20" t="s">
        <v>848</v>
      </c>
      <c r="Y1751" s="20" t="s">
        <v>567</v>
      </c>
      <c r="Z1751" s="20" t="s">
        <v>6700</v>
      </c>
      <c r="AA1751" s="20" t="s">
        <v>353</v>
      </c>
      <c r="AB1751" s="20" t="s">
        <v>54</v>
      </c>
      <c r="AC1751" s="20" t="s">
        <v>167</v>
      </c>
      <c r="AD1751" s="20" t="s">
        <v>56</v>
      </c>
      <c r="AE1751" s="20" t="s">
        <v>1014</v>
      </c>
      <c r="AF1751" t="e">
        <f>VLOOKUP(L1751,Contactos!B:B,1,0)</f>
        <v>#N/A</v>
      </c>
    </row>
    <row r="1752" spans="1:32" ht="63.75" x14ac:dyDescent="0.2">
      <c r="A1752" s="4">
        <f t="shared" si="82"/>
        <v>1750</v>
      </c>
      <c r="B1752" s="4" t="str">
        <f t="shared" si="83"/>
        <v>B010-00020439</v>
      </c>
      <c r="C1752" s="4" t="str">
        <f>IFERROR(VLOOKUP(F1752,Tablas!$A$1:$B$3,2,0),"")</f>
        <v>Boleta</v>
      </c>
      <c r="D1752" s="4" t="str">
        <f t="shared" si="84"/>
        <v>Nacional - CREDITO 30 DIAS / CREDIT 30 DAYS - PE 4897 Basado en Entregas 09-T010-00001451.</v>
      </c>
      <c r="E1752" s="19">
        <v>45554</v>
      </c>
      <c r="F1752" s="20" t="s">
        <v>842</v>
      </c>
      <c r="G1752" s="20" t="s">
        <v>6701</v>
      </c>
      <c r="H1752" s="20" t="s">
        <v>44</v>
      </c>
      <c r="I1752" s="20" t="s">
        <v>45</v>
      </c>
      <c r="J1752" s="20" t="s">
        <v>6697</v>
      </c>
      <c r="K1752" s="20" t="s">
        <v>6698</v>
      </c>
      <c r="L1752" s="20" t="s">
        <v>6699</v>
      </c>
      <c r="M1752" s="20"/>
      <c r="N1752" s="21">
        <v>200.6</v>
      </c>
      <c r="O1752" s="21">
        <v>0</v>
      </c>
      <c r="P1752" s="20"/>
      <c r="Q1752" s="19">
        <v>45554</v>
      </c>
      <c r="R1752" s="20"/>
      <c r="S1752" s="19">
        <v>45584</v>
      </c>
      <c r="T1752" s="20" t="s">
        <v>643</v>
      </c>
      <c r="U1752" s="20">
        <v>1026220</v>
      </c>
      <c r="V1752" s="20">
        <v>240002976</v>
      </c>
      <c r="W1752" s="20" t="s">
        <v>847</v>
      </c>
      <c r="X1752" s="20" t="s">
        <v>848</v>
      </c>
      <c r="Y1752" s="20" t="s">
        <v>567</v>
      </c>
      <c r="Z1752" s="20" t="s">
        <v>6702</v>
      </c>
      <c r="AA1752" s="20" t="s">
        <v>353</v>
      </c>
      <c r="AB1752" s="20" t="s">
        <v>54</v>
      </c>
      <c r="AC1752" s="20" t="s">
        <v>167</v>
      </c>
      <c r="AD1752" s="20" t="s">
        <v>56</v>
      </c>
      <c r="AE1752" s="20" t="s">
        <v>1014</v>
      </c>
      <c r="AF1752" t="e">
        <f>VLOOKUP(L1752,Contactos!B:B,1,0)</f>
        <v>#N/A</v>
      </c>
    </row>
    <row r="1753" spans="1:32" ht="63.75" x14ac:dyDescent="0.2">
      <c r="A1753" s="4">
        <f t="shared" si="82"/>
        <v>1751</v>
      </c>
      <c r="B1753" s="4" t="str">
        <f t="shared" si="83"/>
        <v>B010-00019425</v>
      </c>
      <c r="C1753" s="4" t="str">
        <f>IFERROR(VLOOKUP(F1753,Tablas!$A$1:$B$3,2,0),"")</f>
        <v>Boleta</v>
      </c>
      <c r="D1753" s="4" t="str">
        <f t="shared" si="84"/>
        <v>Nacional - CREDITO 30 DIAS / CREDIT 30 DAYS - PE 3284 Basado en Entregas 09-T010-00000016.</v>
      </c>
      <c r="E1753" s="19">
        <v>45477</v>
      </c>
      <c r="F1753" s="20" t="s">
        <v>842</v>
      </c>
      <c r="G1753" s="20" t="s">
        <v>6703</v>
      </c>
      <c r="H1753" s="20" t="s">
        <v>44</v>
      </c>
      <c r="I1753" s="20" t="s">
        <v>45</v>
      </c>
      <c r="J1753" s="20" t="s">
        <v>6697</v>
      </c>
      <c r="K1753" s="20" t="s">
        <v>6698</v>
      </c>
      <c r="L1753" s="20" t="s">
        <v>6699</v>
      </c>
      <c r="M1753" s="20"/>
      <c r="N1753" s="21">
        <v>200.6</v>
      </c>
      <c r="O1753" s="21">
        <v>0</v>
      </c>
      <c r="P1753" s="20"/>
      <c r="Q1753" s="19">
        <v>45477</v>
      </c>
      <c r="R1753" s="20"/>
      <c r="S1753" s="19">
        <v>45507</v>
      </c>
      <c r="T1753" s="20" t="s">
        <v>643</v>
      </c>
      <c r="U1753" s="20">
        <v>990318</v>
      </c>
      <c r="V1753" s="20">
        <v>240001960</v>
      </c>
      <c r="W1753" s="20" t="s">
        <v>847</v>
      </c>
      <c r="X1753" s="20" t="s">
        <v>848</v>
      </c>
      <c r="Y1753" s="20" t="s">
        <v>567</v>
      </c>
      <c r="Z1753" s="20" t="s">
        <v>6704</v>
      </c>
      <c r="AA1753" s="20" t="s">
        <v>353</v>
      </c>
      <c r="AB1753" s="20" t="s">
        <v>54</v>
      </c>
      <c r="AC1753" s="20" t="s">
        <v>167</v>
      </c>
      <c r="AD1753" s="20" t="s">
        <v>56</v>
      </c>
      <c r="AE1753" s="20" t="s">
        <v>1014</v>
      </c>
      <c r="AF1753" t="e">
        <f>VLOOKUP(L1753,Contactos!B:B,1,0)</f>
        <v>#N/A</v>
      </c>
    </row>
    <row r="1754" spans="1:32" ht="63.75" x14ac:dyDescent="0.2">
      <c r="A1754" s="4">
        <f t="shared" si="82"/>
        <v>1752</v>
      </c>
      <c r="B1754" s="4" t="str">
        <f t="shared" si="83"/>
        <v>B010-00017947</v>
      </c>
      <c r="C1754" s="4" t="str">
        <f>IFERROR(VLOOKUP(F1754,Tablas!$A$1:$B$3,2,0),"")</f>
        <v>Boleta</v>
      </c>
      <c r="D1754" s="4" t="str">
        <f t="shared" si="84"/>
        <v>Falabella - CONTADO / CASH - PE 0766 FALABELLA Basado en Entregas 09-0010-00058</v>
      </c>
      <c r="E1754" s="19">
        <v>45341</v>
      </c>
      <c r="F1754" s="20" t="s">
        <v>842</v>
      </c>
      <c r="G1754" s="20" t="s">
        <v>6705</v>
      </c>
      <c r="H1754" s="20" t="s">
        <v>44</v>
      </c>
      <c r="I1754" s="20" t="s">
        <v>45</v>
      </c>
      <c r="J1754" s="20" t="s">
        <v>6706</v>
      </c>
      <c r="K1754" s="20" t="s">
        <v>6707</v>
      </c>
      <c r="L1754" s="20" t="s">
        <v>6708</v>
      </c>
      <c r="M1754" s="20"/>
      <c r="N1754" s="21">
        <v>201</v>
      </c>
      <c r="O1754" s="21">
        <v>0</v>
      </c>
      <c r="P1754" s="20"/>
      <c r="Q1754" s="19">
        <v>45341</v>
      </c>
      <c r="R1754" s="20"/>
      <c r="S1754" s="19">
        <v>45341</v>
      </c>
      <c r="T1754" s="20" t="s">
        <v>49</v>
      </c>
      <c r="U1754" s="20">
        <v>921240</v>
      </c>
      <c r="V1754" s="20">
        <v>240000421</v>
      </c>
      <c r="W1754" s="20" t="s">
        <v>847</v>
      </c>
      <c r="X1754" s="20" t="s">
        <v>305</v>
      </c>
      <c r="Y1754" s="20" t="s">
        <v>52</v>
      </c>
      <c r="Z1754" s="20" t="s">
        <v>6709</v>
      </c>
      <c r="AA1754" s="20" t="s">
        <v>6710</v>
      </c>
      <c r="AB1754" s="20" t="s">
        <v>756</v>
      </c>
      <c r="AC1754" s="20" t="s">
        <v>167</v>
      </c>
      <c r="AD1754" s="20" t="s">
        <v>56</v>
      </c>
      <c r="AE1754" s="20" t="s">
        <v>1838</v>
      </c>
      <c r="AF1754" t="e">
        <f>VLOOKUP(L1754,Contactos!B:B,1,0)</f>
        <v>#N/A</v>
      </c>
    </row>
    <row r="1755" spans="1:32" ht="51" x14ac:dyDescent="0.2">
      <c r="A1755" s="4">
        <f t="shared" si="82"/>
        <v>1753</v>
      </c>
      <c r="B1755" s="4" t="str">
        <f t="shared" si="83"/>
        <v>B010-00018436</v>
      </c>
      <c r="C1755" s="4" t="str">
        <f>IFERROR(VLOOKUP(F1755,Tablas!$A$1:$B$3,2,0),"")</f>
        <v>Boleta</v>
      </c>
      <c r="D1755" s="4" t="str">
        <f t="shared" si="84"/>
        <v>Venta Asistida - CONTADO / CASH - PE 1595 TEL: 940525996/997737934 Basado en Entrega</v>
      </c>
      <c r="E1755" s="19">
        <v>45390</v>
      </c>
      <c r="F1755" s="20" t="s">
        <v>842</v>
      </c>
      <c r="G1755" s="20" t="s">
        <v>6711</v>
      </c>
      <c r="H1755" s="20" t="s">
        <v>44</v>
      </c>
      <c r="I1755" s="20" t="s">
        <v>45</v>
      </c>
      <c r="J1755" s="20" t="s">
        <v>1509</v>
      </c>
      <c r="K1755" s="20" t="s">
        <v>1510</v>
      </c>
      <c r="L1755" s="20" t="s">
        <v>1511</v>
      </c>
      <c r="M1755" s="20"/>
      <c r="N1755" s="21">
        <v>201.8</v>
      </c>
      <c r="O1755" s="21">
        <v>0</v>
      </c>
      <c r="P1755" s="20"/>
      <c r="Q1755" s="19">
        <v>45390</v>
      </c>
      <c r="R1755" s="20"/>
      <c r="S1755" s="19">
        <v>45390</v>
      </c>
      <c r="T1755" s="20" t="s">
        <v>49</v>
      </c>
      <c r="U1755" s="20">
        <v>943447</v>
      </c>
      <c r="V1755" s="20">
        <v>240000912</v>
      </c>
      <c r="W1755" s="20" t="s">
        <v>847</v>
      </c>
      <c r="X1755" s="20" t="s">
        <v>274</v>
      </c>
      <c r="Y1755" s="20" t="s">
        <v>52</v>
      </c>
      <c r="Z1755" s="20" t="s">
        <v>6712</v>
      </c>
      <c r="AA1755" s="20" t="s">
        <v>1513</v>
      </c>
      <c r="AB1755" s="20" t="s">
        <v>436</v>
      </c>
      <c r="AC1755" s="20" t="s">
        <v>167</v>
      </c>
      <c r="AD1755" s="20" t="s">
        <v>56</v>
      </c>
      <c r="AE1755" s="20" t="s">
        <v>983</v>
      </c>
      <c r="AF1755" t="e">
        <f>VLOOKUP(L1755,Contactos!B:B,1,0)</f>
        <v>#N/A</v>
      </c>
    </row>
    <row r="1756" spans="1:32" ht="51" x14ac:dyDescent="0.2">
      <c r="A1756" s="4">
        <f t="shared" si="82"/>
        <v>1754</v>
      </c>
      <c r="B1756" s="4" t="str">
        <f t="shared" si="83"/>
        <v>B010-00018607</v>
      </c>
      <c r="C1756" s="4" t="str">
        <f>IFERROR(VLOOKUP(F1756,Tablas!$A$1:$B$3,2,0),"")</f>
        <v>Boleta</v>
      </c>
      <c r="D1756" s="4" t="str">
        <f t="shared" si="84"/>
        <v>Ripley - CONTADO / CASH - PE 1927 RIPLEY Basado en Entregas 09-0010-00059961</v>
      </c>
      <c r="E1756" s="19">
        <v>45406</v>
      </c>
      <c r="F1756" s="20" t="s">
        <v>842</v>
      </c>
      <c r="G1756" s="20" t="s">
        <v>6713</v>
      </c>
      <c r="H1756" s="20" t="s">
        <v>44</v>
      </c>
      <c r="I1756" s="20" t="s">
        <v>45</v>
      </c>
      <c r="J1756" s="20" t="s">
        <v>6453</v>
      </c>
      <c r="K1756" s="20" t="s">
        <v>6454</v>
      </c>
      <c r="L1756" s="20" t="s">
        <v>6455</v>
      </c>
      <c r="M1756" s="20"/>
      <c r="N1756" s="21">
        <v>202.52</v>
      </c>
      <c r="O1756" s="21">
        <v>0</v>
      </c>
      <c r="P1756" s="20"/>
      <c r="Q1756" s="19">
        <v>45406</v>
      </c>
      <c r="R1756" s="20"/>
      <c r="S1756" s="19">
        <v>45406</v>
      </c>
      <c r="T1756" s="20" t="s">
        <v>49</v>
      </c>
      <c r="U1756" s="20">
        <v>953835</v>
      </c>
      <c r="V1756" s="20">
        <v>240001083</v>
      </c>
      <c r="W1756" s="20" t="s">
        <v>847</v>
      </c>
      <c r="X1756" s="20" t="s">
        <v>274</v>
      </c>
      <c r="Y1756" s="20" t="s">
        <v>52</v>
      </c>
      <c r="Z1756" s="20" t="s">
        <v>6714</v>
      </c>
      <c r="AA1756" s="20" t="s">
        <v>6457</v>
      </c>
      <c r="AB1756" s="20" t="s">
        <v>1670</v>
      </c>
      <c r="AC1756" s="20" t="s">
        <v>689</v>
      </c>
      <c r="AD1756" s="20" t="s">
        <v>56</v>
      </c>
      <c r="AE1756" s="20" t="s">
        <v>2574</v>
      </c>
      <c r="AF1756" t="e">
        <f>VLOOKUP(L1756,Contactos!B:B,1,0)</f>
        <v>#N/A</v>
      </c>
    </row>
    <row r="1757" spans="1:32" ht="63.75" x14ac:dyDescent="0.2">
      <c r="A1757" s="4">
        <f t="shared" si="82"/>
        <v>1755</v>
      </c>
      <c r="B1757" s="4" t="str">
        <f t="shared" si="83"/>
        <v>B010-00019875</v>
      </c>
      <c r="C1757" s="4" t="str">
        <f>IFERROR(VLOOKUP(F1757,Tablas!$A$1:$B$3,2,0),"")</f>
        <v>Boleta</v>
      </c>
      <c r="D1757" s="4" t="str">
        <f t="shared" si="84"/>
        <v>Plaza Vea - Intercorp - CONTADO / CASH - PE 3821 PLAZA VEA v13177535plzv-01 Basado en Entre</v>
      </c>
      <c r="E1757" s="19">
        <v>45509</v>
      </c>
      <c r="F1757" s="20" t="s">
        <v>842</v>
      </c>
      <c r="G1757" s="20" t="s">
        <v>6715</v>
      </c>
      <c r="H1757" s="20" t="s">
        <v>44</v>
      </c>
      <c r="I1757" s="20" t="s">
        <v>45</v>
      </c>
      <c r="J1757" s="20" t="s">
        <v>6716</v>
      </c>
      <c r="K1757" s="20" t="s">
        <v>6717</v>
      </c>
      <c r="L1757" s="20" t="s">
        <v>6718</v>
      </c>
      <c r="M1757" s="20"/>
      <c r="N1757" s="21">
        <v>203.2</v>
      </c>
      <c r="O1757" s="21">
        <v>0</v>
      </c>
      <c r="P1757" s="20"/>
      <c r="Q1757" s="19">
        <v>45509</v>
      </c>
      <c r="R1757" s="20"/>
      <c r="S1757" s="19">
        <v>45509</v>
      </c>
      <c r="T1757" s="20" t="s">
        <v>49</v>
      </c>
      <c r="U1757" s="20">
        <v>1004050</v>
      </c>
      <c r="V1757" s="20">
        <v>240002411</v>
      </c>
      <c r="W1757" s="20" t="s">
        <v>847</v>
      </c>
      <c r="X1757" s="20" t="s">
        <v>274</v>
      </c>
      <c r="Y1757" s="20" t="s">
        <v>52</v>
      </c>
      <c r="Z1757" s="20" t="s">
        <v>6719</v>
      </c>
      <c r="AA1757" s="20" t="s">
        <v>808</v>
      </c>
      <c r="AB1757" s="20" t="s">
        <v>54</v>
      </c>
      <c r="AC1757" s="20" t="s">
        <v>689</v>
      </c>
      <c r="AD1757" s="20" t="s">
        <v>56</v>
      </c>
      <c r="AE1757" s="20" t="s">
        <v>2494</v>
      </c>
      <c r="AF1757" t="e">
        <f>VLOOKUP(L1757,Contactos!B:B,1,0)</f>
        <v>#N/A</v>
      </c>
    </row>
    <row r="1758" spans="1:32" ht="51" x14ac:dyDescent="0.2">
      <c r="A1758" s="4">
        <f t="shared" si="82"/>
        <v>1756</v>
      </c>
      <c r="B1758" s="4" t="str">
        <f t="shared" si="83"/>
        <v>B010-00019563</v>
      </c>
      <c r="C1758" s="4" t="str">
        <f>IFERROR(VLOOKUP(F1758,Tablas!$A$1:$B$3,2,0),"")</f>
        <v>Boleta</v>
      </c>
      <c r="D1758" s="4" t="str">
        <f t="shared" si="84"/>
        <v>Ecom - CONTADO / CASH - PE 3519 TEL: 953890154 ENVÍO Basado en Entregas 09</v>
      </c>
      <c r="E1758" s="19">
        <v>45490</v>
      </c>
      <c r="F1758" s="20" t="s">
        <v>842</v>
      </c>
      <c r="G1758" s="20" t="s">
        <v>6720</v>
      </c>
      <c r="H1758" s="20" t="s">
        <v>44</v>
      </c>
      <c r="I1758" s="20" t="s">
        <v>45</v>
      </c>
      <c r="J1758" s="20" t="s">
        <v>6721</v>
      </c>
      <c r="K1758" s="20" t="s">
        <v>6722</v>
      </c>
      <c r="L1758" s="20" t="s">
        <v>6723</v>
      </c>
      <c r="M1758" s="20"/>
      <c r="N1758" s="21">
        <v>203.31</v>
      </c>
      <c r="O1758" s="21">
        <v>0</v>
      </c>
      <c r="P1758" s="20"/>
      <c r="Q1758" s="19">
        <v>45490</v>
      </c>
      <c r="R1758" s="20"/>
      <c r="S1758" s="19">
        <v>45490</v>
      </c>
      <c r="T1758" s="20" t="s">
        <v>49</v>
      </c>
      <c r="U1758" s="20">
        <v>995224</v>
      </c>
      <c r="V1758" s="20">
        <v>240002098</v>
      </c>
      <c r="W1758" s="20" t="s">
        <v>847</v>
      </c>
      <c r="X1758" s="20" t="s">
        <v>305</v>
      </c>
      <c r="Y1758" s="20" t="s">
        <v>52</v>
      </c>
      <c r="Z1758" s="20" t="s">
        <v>6724</v>
      </c>
      <c r="AA1758" s="20" t="s">
        <v>353</v>
      </c>
      <c r="AB1758" s="20" t="s">
        <v>54</v>
      </c>
      <c r="AC1758" s="20" t="s">
        <v>167</v>
      </c>
      <c r="AD1758" s="20" t="s">
        <v>56</v>
      </c>
      <c r="AE1758" s="20" t="s">
        <v>864</v>
      </c>
      <c r="AF1758" t="e">
        <f>VLOOKUP(L1758,Contactos!B:B,1,0)</f>
        <v>#N/A</v>
      </c>
    </row>
    <row r="1759" spans="1:32" ht="51" x14ac:dyDescent="0.2">
      <c r="A1759" s="4">
        <f t="shared" si="82"/>
        <v>1757</v>
      </c>
      <c r="B1759" s="4" t="str">
        <f t="shared" si="83"/>
        <v>B010-00019925</v>
      </c>
      <c r="C1759" s="4" t="str">
        <f>IFERROR(VLOOKUP(F1759,Tablas!$A$1:$B$3,2,0),"")</f>
        <v>Boleta</v>
      </c>
      <c r="D1759" s="4" t="str">
        <f t="shared" si="84"/>
        <v>Ecom - CONTADO / CASH - PE 3991 TEL: 950895265 ENVÍO Basado en Entregas 09</v>
      </c>
      <c r="E1759" s="19">
        <v>45512</v>
      </c>
      <c r="F1759" s="20" t="s">
        <v>842</v>
      </c>
      <c r="G1759" s="20" t="s">
        <v>6725</v>
      </c>
      <c r="H1759" s="20" t="s">
        <v>44</v>
      </c>
      <c r="I1759" s="20" t="s">
        <v>45</v>
      </c>
      <c r="J1759" s="20" t="s">
        <v>6726</v>
      </c>
      <c r="K1759" s="20" t="s">
        <v>6727</v>
      </c>
      <c r="L1759" s="20" t="s">
        <v>6728</v>
      </c>
      <c r="M1759" s="20"/>
      <c r="N1759" s="21">
        <v>205.03</v>
      </c>
      <c r="O1759" s="21">
        <v>0</v>
      </c>
      <c r="P1759" s="20"/>
      <c r="Q1759" s="19">
        <v>45512</v>
      </c>
      <c r="R1759" s="20"/>
      <c r="S1759" s="19">
        <v>45512</v>
      </c>
      <c r="T1759" s="20" t="s">
        <v>49</v>
      </c>
      <c r="U1759" s="20">
        <v>1005294</v>
      </c>
      <c r="V1759" s="20">
        <v>240002461</v>
      </c>
      <c r="W1759" s="20" t="s">
        <v>847</v>
      </c>
      <c r="X1759" s="20" t="s">
        <v>305</v>
      </c>
      <c r="Y1759" s="20" t="s">
        <v>52</v>
      </c>
      <c r="Z1759" s="20" t="s">
        <v>6729</v>
      </c>
      <c r="AA1759" s="20" t="s">
        <v>6730</v>
      </c>
      <c r="AB1759" s="20" t="s">
        <v>3456</v>
      </c>
      <c r="AC1759" s="20" t="s">
        <v>167</v>
      </c>
      <c r="AD1759" s="20" t="s">
        <v>56</v>
      </c>
      <c r="AE1759" s="20" t="s">
        <v>864</v>
      </c>
      <c r="AF1759" t="e">
        <f>VLOOKUP(L1759,Contactos!B:B,1,0)</f>
        <v>#N/A</v>
      </c>
    </row>
    <row r="1760" spans="1:32" ht="63.75" x14ac:dyDescent="0.2">
      <c r="A1760" s="4">
        <f t="shared" si="82"/>
        <v>1758</v>
      </c>
      <c r="B1760" s="4" t="str">
        <f t="shared" si="83"/>
        <v>B010-00018520</v>
      </c>
      <c r="C1760" s="4" t="str">
        <f>IFERROR(VLOOKUP(F1760,Tablas!$A$1:$B$3,2,0),"")</f>
        <v>Boleta</v>
      </c>
      <c r="D1760" s="4" t="str">
        <f t="shared" si="84"/>
        <v>Venta Asistida - CONTADO / CASH - PE 1750 TEL: 931719208 Basado en Entregas 09-0010-</v>
      </c>
      <c r="E1760" s="19">
        <v>45399</v>
      </c>
      <c r="F1760" s="20" t="s">
        <v>842</v>
      </c>
      <c r="G1760" s="20" t="s">
        <v>6731</v>
      </c>
      <c r="H1760" s="20" t="s">
        <v>44</v>
      </c>
      <c r="I1760" s="20" t="s">
        <v>45</v>
      </c>
      <c r="J1760" s="20" t="s">
        <v>6732</v>
      </c>
      <c r="K1760" s="20" t="s">
        <v>6733</v>
      </c>
      <c r="L1760" s="20" t="s">
        <v>6734</v>
      </c>
      <c r="M1760" s="20"/>
      <c r="N1760" s="21">
        <v>206</v>
      </c>
      <c r="O1760" s="21">
        <v>0</v>
      </c>
      <c r="P1760" s="20"/>
      <c r="Q1760" s="19">
        <v>45399</v>
      </c>
      <c r="R1760" s="20"/>
      <c r="S1760" s="19">
        <v>45399</v>
      </c>
      <c r="T1760" s="20" t="s">
        <v>49</v>
      </c>
      <c r="U1760" s="20">
        <v>947495</v>
      </c>
      <c r="V1760" s="20">
        <v>240000996</v>
      </c>
      <c r="W1760" s="20" t="s">
        <v>847</v>
      </c>
      <c r="X1760" s="20" t="s">
        <v>305</v>
      </c>
      <c r="Y1760" s="20" t="s">
        <v>52</v>
      </c>
      <c r="Z1760" s="20" t="s">
        <v>6735</v>
      </c>
      <c r="AA1760" s="20" t="s">
        <v>6736</v>
      </c>
      <c r="AB1760" s="20" t="s">
        <v>6737</v>
      </c>
      <c r="AC1760" s="20" t="s">
        <v>167</v>
      </c>
      <c r="AD1760" s="20" t="s">
        <v>56</v>
      </c>
      <c r="AE1760" s="20" t="s">
        <v>983</v>
      </c>
      <c r="AF1760" t="e">
        <f>VLOOKUP(L1760,Contactos!B:B,1,0)</f>
        <v>#N/A</v>
      </c>
    </row>
    <row r="1761" spans="1:32" ht="63.75" x14ac:dyDescent="0.2">
      <c r="A1761" s="4">
        <f t="shared" si="82"/>
        <v>1759</v>
      </c>
      <c r="B1761" s="4" t="str">
        <f t="shared" si="83"/>
        <v>B010-00020072</v>
      </c>
      <c r="C1761" s="4" t="str">
        <f>IFERROR(VLOOKUP(F1761,Tablas!$A$1:$B$3,2,0),"")</f>
        <v>Boleta</v>
      </c>
      <c r="D1761" s="4" t="str">
        <f t="shared" si="84"/>
        <v>Nacional - CREDITO 30 DIAS / CREDIT 30 DAYS - PE 4257 Basado en Entregas 09-T010-00000871.</v>
      </c>
      <c r="E1761" s="19">
        <v>45524</v>
      </c>
      <c r="F1761" s="20" t="s">
        <v>842</v>
      </c>
      <c r="G1761" s="20" t="s">
        <v>6738</v>
      </c>
      <c r="H1761" s="20" t="s">
        <v>44</v>
      </c>
      <c r="I1761" s="20" t="s">
        <v>45</v>
      </c>
      <c r="J1761" s="20" t="s">
        <v>6739</v>
      </c>
      <c r="K1761" s="20" t="s">
        <v>6740</v>
      </c>
      <c r="L1761" s="20" t="s">
        <v>6741</v>
      </c>
      <c r="M1761" s="20"/>
      <c r="N1761" s="21">
        <v>206.13</v>
      </c>
      <c r="O1761" s="21">
        <v>0</v>
      </c>
      <c r="P1761" s="20"/>
      <c r="Q1761" s="19">
        <v>45524</v>
      </c>
      <c r="R1761" s="20"/>
      <c r="S1761" s="19">
        <v>45554</v>
      </c>
      <c r="T1761" s="20" t="s">
        <v>643</v>
      </c>
      <c r="U1761" s="20">
        <v>1010815</v>
      </c>
      <c r="V1761" s="20">
        <v>240002609</v>
      </c>
      <c r="W1761" s="20" t="s">
        <v>847</v>
      </c>
      <c r="X1761" s="20" t="s">
        <v>305</v>
      </c>
      <c r="Y1761" s="20" t="s">
        <v>52</v>
      </c>
      <c r="Z1761" s="20" t="s">
        <v>6742</v>
      </c>
      <c r="AA1761" s="20" t="s">
        <v>1597</v>
      </c>
      <c r="AB1761" s="20" t="s">
        <v>336</v>
      </c>
      <c r="AC1761" s="20" t="s">
        <v>167</v>
      </c>
      <c r="AD1761" s="20" t="s">
        <v>56</v>
      </c>
      <c r="AE1761" s="20" t="s">
        <v>1014</v>
      </c>
      <c r="AF1761" t="str">
        <f>VLOOKUP(L1761,Contactos!B:B,1,0)</f>
        <v>SAAVEDRA IBAÑEZ,JOB DAVID</v>
      </c>
    </row>
    <row r="1762" spans="1:32" ht="25.5" x14ac:dyDescent="0.2">
      <c r="A1762" s="4">
        <f t="shared" si="82"/>
        <v>1760</v>
      </c>
      <c r="B1762" s="4" t="str">
        <f t="shared" si="83"/>
        <v/>
      </c>
      <c r="C1762" s="4" t="str">
        <f>IFERROR(VLOOKUP(F1762,Tablas!$A$1:$B$3,2,0),"")</f>
        <v/>
      </c>
      <c r="D1762" s="4" t="str">
        <f t="shared" si="84"/>
        <v xml:space="preserve"> - CONTADO ADELANTADO / CASH IN ADVANCE - Dif. en cambio</v>
      </c>
      <c r="E1762" s="19">
        <v>45504</v>
      </c>
      <c r="F1762" s="20" t="s">
        <v>27</v>
      </c>
      <c r="G1762" s="20"/>
      <c r="H1762" s="20" t="s">
        <v>80</v>
      </c>
      <c r="I1762" s="20" t="s">
        <v>81</v>
      </c>
      <c r="J1762" s="20" t="s">
        <v>204</v>
      </c>
      <c r="K1762" s="20" t="s">
        <v>204</v>
      </c>
      <c r="L1762" s="20" t="s">
        <v>205</v>
      </c>
      <c r="M1762" s="20"/>
      <c r="N1762" s="21">
        <v>206.88</v>
      </c>
      <c r="O1762" s="21">
        <v>0</v>
      </c>
      <c r="P1762" s="20"/>
      <c r="Q1762" s="19">
        <v>45504</v>
      </c>
      <c r="R1762" s="20"/>
      <c r="S1762" s="20"/>
      <c r="T1762" s="20" t="s">
        <v>70</v>
      </c>
      <c r="U1762" s="20">
        <v>1036155</v>
      </c>
      <c r="V1762" s="20">
        <v>240029644</v>
      </c>
      <c r="W1762" s="20" t="s">
        <v>50</v>
      </c>
      <c r="X1762" s="20" t="s">
        <v>841</v>
      </c>
      <c r="Y1762" s="20" t="s">
        <v>37</v>
      </c>
      <c r="Z1762" s="20" t="s">
        <v>63</v>
      </c>
      <c r="AA1762" s="20" t="s">
        <v>209</v>
      </c>
      <c r="AB1762" s="20"/>
      <c r="AC1762" s="20"/>
      <c r="AD1762" s="20" t="s">
        <v>210</v>
      </c>
      <c r="AE1762" s="20"/>
      <c r="AF1762" t="str">
        <f>VLOOKUP(L1762,Contactos!B:B,1,0)</f>
        <v>BEIJING YI LONG XIANG TECHNOLOGY CO.LTD</v>
      </c>
    </row>
    <row r="1763" spans="1:32" ht="63.75" x14ac:dyDescent="0.2">
      <c r="A1763" s="4">
        <f t="shared" si="82"/>
        <v>1761</v>
      </c>
      <c r="B1763" s="4" t="str">
        <f t="shared" si="83"/>
        <v>B010-00019218</v>
      </c>
      <c r="C1763" s="4" t="str">
        <f>IFERROR(VLOOKUP(F1763,Tablas!$A$1:$B$3,2,0),"")</f>
        <v>Boleta</v>
      </c>
      <c r="D1763" s="4" t="str">
        <f t="shared" si="84"/>
        <v>Falabella - CONTADO / CASH - PE 2832 FALABELLA Basado en Entregas 09-0007-00000</v>
      </c>
      <c r="E1763" s="19">
        <v>45453</v>
      </c>
      <c r="F1763" s="20" t="s">
        <v>842</v>
      </c>
      <c r="G1763" s="20" t="s">
        <v>6743</v>
      </c>
      <c r="H1763" s="20" t="s">
        <v>44</v>
      </c>
      <c r="I1763" s="20" t="s">
        <v>45</v>
      </c>
      <c r="J1763" s="20" t="s">
        <v>5403</v>
      </c>
      <c r="K1763" s="20" t="s">
        <v>5404</v>
      </c>
      <c r="L1763" s="20" t="s">
        <v>5405</v>
      </c>
      <c r="M1763" s="20"/>
      <c r="N1763" s="21">
        <v>207</v>
      </c>
      <c r="O1763" s="21">
        <v>0</v>
      </c>
      <c r="P1763" s="20"/>
      <c r="Q1763" s="19">
        <v>45453</v>
      </c>
      <c r="R1763" s="20"/>
      <c r="S1763" s="19">
        <v>45453</v>
      </c>
      <c r="T1763" s="20" t="s">
        <v>49</v>
      </c>
      <c r="U1763" s="20">
        <v>979168</v>
      </c>
      <c r="V1763" s="20">
        <v>240001752</v>
      </c>
      <c r="W1763" s="20" t="s">
        <v>847</v>
      </c>
      <c r="X1763" s="20" t="s">
        <v>274</v>
      </c>
      <c r="Y1763" s="20" t="s">
        <v>52</v>
      </c>
      <c r="Z1763" s="20" t="s">
        <v>6744</v>
      </c>
      <c r="AA1763" s="20" t="s">
        <v>353</v>
      </c>
      <c r="AB1763" s="20" t="s">
        <v>54</v>
      </c>
      <c r="AC1763" s="20" t="s">
        <v>248</v>
      </c>
      <c r="AD1763" s="20" t="s">
        <v>56</v>
      </c>
      <c r="AE1763" s="20" t="s">
        <v>1838</v>
      </c>
      <c r="AF1763" t="e">
        <f>VLOOKUP(L1763,Contactos!B:B,1,0)</f>
        <v>#N/A</v>
      </c>
    </row>
    <row r="1764" spans="1:32" ht="25.5" x14ac:dyDescent="0.2">
      <c r="A1764" s="4">
        <f t="shared" si="82"/>
        <v>1762</v>
      </c>
      <c r="B1764" s="4" t="str">
        <f t="shared" si="83"/>
        <v/>
      </c>
      <c r="C1764" s="4" t="str">
        <f>IFERROR(VLOOKUP(F1764,Tablas!$A$1:$B$3,2,0),"")</f>
        <v/>
      </c>
      <c r="D1764" s="4" t="str">
        <f t="shared" si="84"/>
        <v xml:space="preserve"> - CONTADO ADELANTADO / CASH IN ADVANCE - Dif. en cambio</v>
      </c>
      <c r="E1764" s="19">
        <v>45504</v>
      </c>
      <c r="F1764" s="20" t="s">
        <v>27</v>
      </c>
      <c r="G1764" s="20"/>
      <c r="H1764" s="20" t="s">
        <v>29</v>
      </c>
      <c r="I1764" s="20" t="s">
        <v>30</v>
      </c>
      <c r="J1764" s="20" t="s">
        <v>214</v>
      </c>
      <c r="K1764" s="20" t="s">
        <v>214</v>
      </c>
      <c r="L1764" s="20" t="s">
        <v>215</v>
      </c>
      <c r="M1764" s="20" t="s">
        <v>33</v>
      </c>
      <c r="N1764" s="21">
        <v>207.58</v>
      </c>
      <c r="O1764" s="21">
        <v>0</v>
      </c>
      <c r="P1764" s="20"/>
      <c r="Q1764" s="19">
        <v>45504</v>
      </c>
      <c r="R1764" s="20"/>
      <c r="S1764" s="20"/>
      <c r="T1764" s="20" t="s">
        <v>70</v>
      </c>
      <c r="U1764" s="20">
        <v>1036133</v>
      </c>
      <c r="V1764" s="20">
        <v>240029622</v>
      </c>
      <c r="W1764" s="20" t="s">
        <v>50</v>
      </c>
      <c r="X1764" s="20" t="s">
        <v>841</v>
      </c>
      <c r="Y1764" s="20" t="s">
        <v>37</v>
      </c>
      <c r="Z1764" s="20" t="s">
        <v>63</v>
      </c>
      <c r="AA1764" s="20" t="s">
        <v>217</v>
      </c>
      <c r="AB1764" s="20"/>
      <c r="AC1764" s="20" t="s">
        <v>66</v>
      </c>
      <c r="AD1764" s="20" t="s">
        <v>218</v>
      </c>
      <c r="AE1764" s="20"/>
      <c r="AF1764" t="str">
        <f>VLOOKUP(L1764,Contactos!B:B,1,0)</f>
        <v>ANICHEM PHARMACY</v>
      </c>
    </row>
    <row r="1765" spans="1:32" ht="63.75" x14ac:dyDescent="0.2">
      <c r="A1765" s="4">
        <f t="shared" si="82"/>
        <v>1763</v>
      </c>
      <c r="B1765" s="4" t="str">
        <f t="shared" si="83"/>
        <v>B010-00020314</v>
      </c>
      <c r="C1765" s="4" t="str">
        <f>IFERROR(VLOOKUP(F1765,Tablas!$A$1:$B$3,2,0),"")</f>
        <v>Boleta</v>
      </c>
      <c r="D1765" s="4" t="str">
        <f t="shared" si="84"/>
        <v>Ripley - CONTADO / CASH - PE 4656 RIPLEY n.º 6795331901-A Basado en Entregas</v>
      </c>
      <c r="E1765" s="19">
        <v>45540</v>
      </c>
      <c r="F1765" s="20" t="s">
        <v>842</v>
      </c>
      <c r="G1765" s="20" t="s">
        <v>6745</v>
      </c>
      <c r="H1765" s="20" t="s">
        <v>44</v>
      </c>
      <c r="I1765" s="20" t="s">
        <v>45</v>
      </c>
      <c r="J1765" s="20" t="s">
        <v>6453</v>
      </c>
      <c r="K1765" s="20" t="s">
        <v>6454</v>
      </c>
      <c r="L1765" s="20" t="s">
        <v>6455</v>
      </c>
      <c r="M1765" s="20"/>
      <c r="N1765" s="21">
        <v>208.01</v>
      </c>
      <c r="O1765" s="21">
        <v>0</v>
      </c>
      <c r="P1765" s="20"/>
      <c r="Q1765" s="19">
        <v>45540</v>
      </c>
      <c r="R1765" s="20"/>
      <c r="S1765" s="19">
        <v>45540</v>
      </c>
      <c r="T1765" s="20" t="s">
        <v>49</v>
      </c>
      <c r="U1765" s="20">
        <v>1019686</v>
      </c>
      <c r="V1765" s="20">
        <v>240002851</v>
      </c>
      <c r="W1765" s="20" t="s">
        <v>847</v>
      </c>
      <c r="X1765" s="20" t="s">
        <v>274</v>
      </c>
      <c r="Y1765" s="20" t="s">
        <v>52</v>
      </c>
      <c r="Z1765" s="20" t="s">
        <v>6746</v>
      </c>
      <c r="AA1765" s="20" t="s">
        <v>6457</v>
      </c>
      <c r="AB1765" s="20" t="s">
        <v>54</v>
      </c>
      <c r="AC1765" s="20" t="s">
        <v>689</v>
      </c>
      <c r="AD1765" s="20" t="s">
        <v>56</v>
      </c>
      <c r="AE1765" s="20" t="s">
        <v>2574</v>
      </c>
      <c r="AF1765" t="e">
        <f>VLOOKUP(L1765,Contactos!B:B,1,0)</f>
        <v>#N/A</v>
      </c>
    </row>
    <row r="1766" spans="1:32" ht="63.75" x14ac:dyDescent="0.2">
      <c r="A1766" s="4">
        <f t="shared" si="82"/>
        <v>1764</v>
      </c>
      <c r="B1766" s="4" t="str">
        <f t="shared" si="83"/>
        <v>B010-00020180</v>
      </c>
      <c r="C1766" s="4" t="str">
        <f>IFERROR(VLOOKUP(F1766,Tablas!$A$1:$B$3,2,0),"")</f>
        <v>Boleta</v>
      </c>
      <c r="D1766" s="4" t="str">
        <f t="shared" si="84"/>
        <v>Ripley - CONTADO / CASH - PE 4416 RIPLEY n.º 6784246201-A Basado en Entregas</v>
      </c>
      <c r="E1766" s="19">
        <v>45530</v>
      </c>
      <c r="F1766" s="20" t="s">
        <v>842</v>
      </c>
      <c r="G1766" s="20" t="s">
        <v>6747</v>
      </c>
      <c r="H1766" s="20" t="s">
        <v>44</v>
      </c>
      <c r="I1766" s="20" t="s">
        <v>45</v>
      </c>
      <c r="J1766" s="20" t="s">
        <v>6748</v>
      </c>
      <c r="K1766" s="20" t="s">
        <v>6749</v>
      </c>
      <c r="L1766" s="20" t="s">
        <v>6750</v>
      </c>
      <c r="M1766" s="20"/>
      <c r="N1766" s="21">
        <v>208.25</v>
      </c>
      <c r="O1766" s="21">
        <v>0</v>
      </c>
      <c r="P1766" s="20"/>
      <c r="Q1766" s="19">
        <v>45530</v>
      </c>
      <c r="R1766" s="20"/>
      <c r="S1766" s="19">
        <v>45530</v>
      </c>
      <c r="T1766" s="20" t="s">
        <v>49</v>
      </c>
      <c r="U1766" s="20">
        <v>1013405</v>
      </c>
      <c r="V1766" s="20">
        <v>240002717</v>
      </c>
      <c r="W1766" s="20" t="s">
        <v>847</v>
      </c>
      <c r="X1766" s="20" t="s">
        <v>305</v>
      </c>
      <c r="Y1766" s="20" t="s">
        <v>52</v>
      </c>
      <c r="Z1766" s="20" t="s">
        <v>6751</v>
      </c>
      <c r="AA1766" s="20" t="s">
        <v>6752</v>
      </c>
      <c r="AB1766" s="20" t="s">
        <v>756</v>
      </c>
      <c r="AC1766" s="20" t="s">
        <v>167</v>
      </c>
      <c r="AD1766" s="20" t="s">
        <v>56</v>
      </c>
      <c r="AE1766" s="20" t="s">
        <v>2574</v>
      </c>
      <c r="AF1766" t="e">
        <f>VLOOKUP(L1766,Contactos!B:B,1,0)</f>
        <v>#N/A</v>
      </c>
    </row>
    <row r="1767" spans="1:32" ht="63.75" x14ac:dyDescent="0.2">
      <c r="A1767" s="4">
        <f t="shared" si="82"/>
        <v>1765</v>
      </c>
      <c r="B1767" s="4" t="str">
        <f t="shared" si="83"/>
        <v>B010-00020317</v>
      </c>
      <c r="C1767" s="4" t="str">
        <f>IFERROR(VLOOKUP(F1767,Tablas!$A$1:$B$3,2,0),"")</f>
        <v>Boleta</v>
      </c>
      <c r="D1767" s="4" t="str">
        <f t="shared" si="84"/>
        <v>Nacional - CREDITO 30 DIAS / CREDIT 30 DAYS - PE 4662 Basado en Entregas 09-T010-00001226.</v>
      </c>
      <c r="E1767" s="19">
        <v>45540</v>
      </c>
      <c r="F1767" s="20" t="s">
        <v>842</v>
      </c>
      <c r="G1767" s="20" t="s">
        <v>6753</v>
      </c>
      <c r="H1767" s="20" t="s">
        <v>44</v>
      </c>
      <c r="I1767" s="20" t="s">
        <v>45</v>
      </c>
      <c r="J1767" s="20" t="s">
        <v>6754</v>
      </c>
      <c r="K1767" s="20" t="s">
        <v>6755</v>
      </c>
      <c r="L1767" s="20" t="s">
        <v>6756</v>
      </c>
      <c r="M1767" s="20"/>
      <c r="N1767" s="21">
        <v>209.1</v>
      </c>
      <c r="O1767" s="21">
        <v>0</v>
      </c>
      <c r="P1767" s="20"/>
      <c r="Q1767" s="19">
        <v>45540</v>
      </c>
      <c r="R1767" s="20"/>
      <c r="S1767" s="19">
        <v>45570</v>
      </c>
      <c r="T1767" s="20" t="s">
        <v>643</v>
      </c>
      <c r="U1767" s="20">
        <v>1019759</v>
      </c>
      <c r="V1767" s="20">
        <v>240002854</v>
      </c>
      <c r="W1767" s="20" t="s">
        <v>847</v>
      </c>
      <c r="X1767" s="20" t="s">
        <v>848</v>
      </c>
      <c r="Y1767" s="20" t="s">
        <v>52</v>
      </c>
      <c r="Z1767" s="20" t="s">
        <v>6757</v>
      </c>
      <c r="AA1767" s="20" t="s">
        <v>2994</v>
      </c>
      <c r="AB1767" s="20" t="s">
        <v>54</v>
      </c>
      <c r="AC1767" s="20" t="s">
        <v>167</v>
      </c>
      <c r="AD1767" s="20" t="s">
        <v>56</v>
      </c>
      <c r="AE1767" s="20" t="s">
        <v>1014</v>
      </c>
      <c r="AF1767" t="e">
        <f>VLOOKUP(L1767,Contactos!B:B,1,0)</f>
        <v>#N/A</v>
      </c>
    </row>
    <row r="1768" spans="1:32" ht="63.75" x14ac:dyDescent="0.2">
      <c r="A1768" s="4">
        <f t="shared" si="82"/>
        <v>1766</v>
      </c>
      <c r="B1768" s="4" t="str">
        <f t="shared" si="83"/>
        <v>B010-00020096</v>
      </c>
      <c r="C1768" s="4" t="str">
        <f>IFERROR(VLOOKUP(F1768,Tablas!$A$1:$B$3,2,0),"")</f>
        <v>Boleta</v>
      </c>
      <c r="D1768" s="4" t="str">
        <f t="shared" si="84"/>
        <v>Nacional - CREDITO 30 DIAS / CREDIT 30 DAYS - PE 4310 Basado en Entregas 09-T010-00000912.</v>
      </c>
      <c r="E1768" s="19">
        <v>45526</v>
      </c>
      <c r="F1768" s="20" t="s">
        <v>842</v>
      </c>
      <c r="G1768" s="20" t="s">
        <v>6758</v>
      </c>
      <c r="H1768" s="20" t="s">
        <v>44</v>
      </c>
      <c r="I1768" s="20" t="s">
        <v>45</v>
      </c>
      <c r="J1768" s="20" t="s">
        <v>6759</v>
      </c>
      <c r="K1768" s="20" t="s">
        <v>6760</v>
      </c>
      <c r="L1768" s="20" t="s">
        <v>6761</v>
      </c>
      <c r="M1768" s="20"/>
      <c r="N1768" s="21">
        <v>209.1</v>
      </c>
      <c r="O1768" s="21">
        <v>0</v>
      </c>
      <c r="P1768" s="20"/>
      <c r="Q1768" s="19">
        <v>45526</v>
      </c>
      <c r="R1768" s="20"/>
      <c r="S1768" s="19">
        <v>45556</v>
      </c>
      <c r="T1768" s="20" t="s">
        <v>643</v>
      </c>
      <c r="U1768" s="20">
        <v>1012010</v>
      </c>
      <c r="V1768" s="20">
        <v>240002633</v>
      </c>
      <c r="W1768" s="20" t="s">
        <v>847</v>
      </c>
      <c r="X1768" s="20" t="s">
        <v>848</v>
      </c>
      <c r="Y1768" s="20" t="s">
        <v>52</v>
      </c>
      <c r="Z1768" s="20" t="s">
        <v>6762</v>
      </c>
      <c r="AA1768" s="20" t="s">
        <v>457</v>
      </c>
      <c r="AB1768" s="20" t="s">
        <v>54</v>
      </c>
      <c r="AC1768" s="20" t="s">
        <v>167</v>
      </c>
      <c r="AD1768" s="20" t="s">
        <v>56</v>
      </c>
      <c r="AE1768" s="20" t="s">
        <v>1014</v>
      </c>
      <c r="AF1768" t="e">
        <f>VLOOKUP(L1768,Contactos!B:B,1,0)</f>
        <v>#N/A</v>
      </c>
    </row>
    <row r="1769" spans="1:32" ht="63.75" x14ac:dyDescent="0.2">
      <c r="A1769" s="4">
        <f t="shared" si="82"/>
        <v>1767</v>
      </c>
      <c r="B1769" s="4" t="str">
        <f t="shared" si="83"/>
        <v>B010-00016795</v>
      </c>
      <c r="C1769" s="4" t="str">
        <f>IFERROR(VLOOKUP(F1769,Tablas!$A$1:$B$3,2,0),"")</f>
        <v>Boleta</v>
      </c>
      <c r="D1769" s="4" t="str">
        <f t="shared" si="84"/>
        <v>Falabella - CONTADO / CASH - PE 4892 FALABELLA Basado en Entregas 09-0010-00057</v>
      </c>
      <c r="E1769" s="19">
        <v>45253</v>
      </c>
      <c r="F1769" s="20" t="s">
        <v>842</v>
      </c>
      <c r="G1769" s="20" t="s">
        <v>6763</v>
      </c>
      <c r="H1769" s="20" t="s">
        <v>44</v>
      </c>
      <c r="I1769" s="20" t="s">
        <v>45</v>
      </c>
      <c r="J1769" s="20" t="s">
        <v>6764</v>
      </c>
      <c r="K1769" s="20" t="s">
        <v>6765</v>
      </c>
      <c r="L1769" s="20" t="s">
        <v>6766</v>
      </c>
      <c r="M1769" s="20"/>
      <c r="N1769" s="21">
        <v>210.7</v>
      </c>
      <c r="O1769" s="21">
        <v>0</v>
      </c>
      <c r="P1769" s="20"/>
      <c r="Q1769" s="19">
        <v>45253</v>
      </c>
      <c r="R1769" s="20"/>
      <c r="S1769" s="19">
        <v>45253</v>
      </c>
      <c r="T1769" s="20" t="s">
        <v>49</v>
      </c>
      <c r="U1769" s="20">
        <v>879643</v>
      </c>
      <c r="V1769" s="20">
        <v>230003109</v>
      </c>
      <c r="W1769" s="20" t="s">
        <v>847</v>
      </c>
      <c r="X1769" s="20" t="s">
        <v>305</v>
      </c>
      <c r="Y1769" s="20" t="s">
        <v>52</v>
      </c>
      <c r="Z1769" s="20" t="s">
        <v>6767</v>
      </c>
      <c r="AA1769" s="20" t="s">
        <v>6768</v>
      </c>
      <c r="AB1769" s="20" t="s">
        <v>502</v>
      </c>
      <c r="AC1769" s="20" t="s">
        <v>502</v>
      </c>
      <c r="AD1769" s="20" t="s">
        <v>56</v>
      </c>
      <c r="AE1769" s="20" t="s">
        <v>1838</v>
      </c>
      <c r="AF1769" t="e">
        <f>VLOOKUP(L1769,Contactos!B:B,1,0)</f>
        <v>#N/A</v>
      </c>
    </row>
    <row r="1770" spans="1:32" ht="25.5" x14ac:dyDescent="0.2">
      <c r="A1770" s="4">
        <f t="shared" si="82"/>
        <v>1768</v>
      </c>
      <c r="B1770" s="4" t="str">
        <f t="shared" si="83"/>
        <v/>
      </c>
      <c r="C1770" s="4" t="str">
        <f>IFERROR(VLOOKUP(F1770,Tablas!$A$1:$B$3,2,0),"")</f>
        <v/>
      </c>
      <c r="D1770" s="4" t="str">
        <f t="shared" si="84"/>
        <v xml:space="preserve"> - CONTADO ADELANTADO / CASH IN ADVANCE - Dif. en cambio</v>
      </c>
      <c r="E1770" s="19">
        <v>45260</v>
      </c>
      <c r="F1770" s="20" t="s">
        <v>27</v>
      </c>
      <c r="G1770" s="20"/>
      <c r="H1770" s="20" t="s">
        <v>80</v>
      </c>
      <c r="I1770" s="20" t="s">
        <v>81</v>
      </c>
      <c r="J1770" s="20" t="s">
        <v>272</v>
      </c>
      <c r="K1770" s="20" t="s">
        <v>272</v>
      </c>
      <c r="L1770" s="20" t="s">
        <v>273</v>
      </c>
      <c r="M1770" s="20" t="s">
        <v>33</v>
      </c>
      <c r="N1770" s="21">
        <v>211.36</v>
      </c>
      <c r="O1770" s="21">
        <v>0</v>
      </c>
      <c r="P1770" s="20"/>
      <c r="Q1770" s="19">
        <v>45260</v>
      </c>
      <c r="R1770" s="20"/>
      <c r="S1770" s="20"/>
      <c r="T1770" s="20" t="s">
        <v>70</v>
      </c>
      <c r="U1770" s="20">
        <v>898863</v>
      </c>
      <c r="V1770" s="20">
        <v>230039697</v>
      </c>
      <c r="W1770" s="20" t="s">
        <v>50</v>
      </c>
      <c r="X1770" s="20" t="s">
        <v>841</v>
      </c>
      <c r="Y1770" s="20" t="s">
        <v>37</v>
      </c>
      <c r="Z1770" s="20" t="s">
        <v>63</v>
      </c>
      <c r="AA1770" s="20" t="s">
        <v>276</v>
      </c>
      <c r="AB1770" s="20" t="s">
        <v>277</v>
      </c>
      <c r="AC1770" s="20"/>
      <c r="AD1770" s="20" t="s">
        <v>278</v>
      </c>
      <c r="AE1770" s="20"/>
      <c r="AF1770" t="str">
        <f>VLOOKUP(L1770,Contactos!B:B,1,0)</f>
        <v>SADIN INTERNATIONAL TRADING CO. L.L.C.</v>
      </c>
    </row>
    <row r="1771" spans="1:32" ht="63.75" x14ac:dyDescent="0.2">
      <c r="A1771" s="4">
        <f t="shared" si="82"/>
        <v>1769</v>
      </c>
      <c r="B1771" s="4" t="str">
        <f t="shared" si="83"/>
        <v>B010-00018430</v>
      </c>
      <c r="C1771" s="4" t="str">
        <f>IFERROR(VLOOKUP(F1771,Tablas!$A$1:$B$3,2,0),"")</f>
        <v>Boleta</v>
      </c>
      <c r="D1771" s="4" t="str">
        <f t="shared" si="84"/>
        <v>Venta Asistida - CONTADO / CASH - PE 1583 RECOGE: José Esmildor Obando Plasencia DNI</v>
      </c>
      <c r="E1771" s="19">
        <v>45390</v>
      </c>
      <c r="F1771" s="20" t="s">
        <v>842</v>
      </c>
      <c r="G1771" s="20" t="s">
        <v>6769</v>
      </c>
      <c r="H1771" s="20" t="s">
        <v>44</v>
      </c>
      <c r="I1771" s="20" t="s">
        <v>45</v>
      </c>
      <c r="J1771" s="20" t="s">
        <v>2411</v>
      </c>
      <c r="K1771" s="20" t="s">
        <v>2412</v>
      </c>
      <c r="L1771" s="20" t="s">
        <v>2413</v>
      </c>
      <c r="M1771" s="20"/>
      <c r="N1771" s="21">
        <v>212.4</v>
      </c>
      <c r="O1771" s="21">
        <v>0</v>
      </c>
      <c r="P1771" s="20"/>
      <c r="Q1771" s="19">
        <v>45390</v>
      </c>
      <c r="R1771" s="20"/>
      <c r="S1771" s="19">
        <v>45390</v>
      </c>
      <c r="T1771" s="20" t="s">
        <v>49</v>
      </c>
      <c r="U1771" s="20">
        <v>943110</v>
      </c>
      <c r="V1771" s="20">
        <v>240000906</v>
      </c>
      <c r="W1771" s="20" t="s">
        <v>847</v>
      </c>
      <c r="X1771" s="20" t="s">
        <v>305</v>
      </c>
      <c r="Y1771" s="20" t="s">
        <v>52</v>
      </c>
      <c r="Z1771" s="20" t="s">
        <v>6770</v>
      </c>
      <c r="AA1771" s="20" t="s">
        <v>2415</v>
      </c>
      <c r="AB1771" s="20" t="s">
        <v>309</v>
      </c>
      <c r="AC1771" s="20" t="s">
        <v>309</v>
      </c>
      <c r="AD1771" s="20" t="s">
        <v>56</v>
      </c>
      <c r="AE1771" s="20" t="s">
        <v>983</v>
      </c>
      <c r="AF1771" t="e">
        <f>VLOOKUP(L1771,Contactos!B:B,1,0)</f>
        <v>#N/A</v>
      </c>
    </row>
    <row r="1772" spans="1:32" ht="25.5" x14ac:dyDescent="0.2">
      <c r="A1772" s="4">
        <f t="shared" si="82"/>
        <v>1770</v>
      </c>
      <c r="B1772" s="4" t="str">
        <f t="shared" si="83"/>
        <v/>
      </c>
      <c r="C1772" s="4" t="str">
        <f>IFERROR(VLOOKUP(F1772,Tablas!$A$1:$B$3,2,0),"")</f>
        <v/>
      </c>
      <c r="D1772" s="4" t="str">
        <f t="shared" si="84"/>
        <v xml:space="preserve"> - CONTADO / CASH - Dif. en cambio</v>
      </c>
      <c r="E1772" s="19">
        <v>44347</v>
      </c>
      <c r="F1772" s="20" t="s">
        <v>27</v>
      </c>
      <c r="G1772" s="20"/>
      <c r="H1772" s="20" t="s">
        <v>44</v>
      </c>
      <c r="I1772" s="20" t="s">
        <v>45</v>
      </c>
      <c r="J1772" s="20" t="s">
        <v>396</v>
      </c>
      <c r="K1772" s="20" t="s">
        <v>397</v>
      </c>
      <c r="L1772" s="20" t="s">
        <v>398</v>
      </c>
      <c r="M1772" s="20" t="s">
        <v>33</v>
      </c>
      <c r="N1772" s="21">
        <v>212.47</v>
      </c>
      <c r="O1772" s="21">
        <v>0</v>
      </c>
      <c r="P1772" s="20"/>
      <c r="Q1772" s="19">
        <v>44347</v>
      </c>
      <c r="R1772" s="20"/>
      <c r="S1772" s="19">
        <v>44347</v>
      </c>
      <c r="T1772" s="20" t="s">
        <v>49</v>
      </c>
      <c r="U1772" s="20">
        <v>512190</v>
      </c>
      <c r="V1772" s="20">
        <v>210013708</v>
      </c>
      <c r="W1772" s="20" t="s">
        <v>50</v>
      </c>
      <c r="X1772" s="20" t="s">
        <v>841</v>
      </c>
      <c r="Y1772" s="20" t="s">
        <v>52</v>
      </c>
      <c r="Z1772" s="20" t="s">
        <v>63</v>
      </c>
      <c r="AA1772" s="20" t="s">
        <v>66</v>
      </c>
      <c r="AB1772" s="20" t="s">
        <v>66</v>
      </c>
      <c r="AC1772" s="20" t="s">
        <v>66</v>
      </c>
      <c r="AD1772" s="20" t="s">
        <v>56</v>
      </c>
      <c r="AE1772" s="20"/>
      <c r="AF1772" t="e">
        <f>VLOOKUP(L1772,Contactos!B:B,1,0)</f>
        <v>#N/A</v>
      </c>
    </row>
    <row r="1773" spans="1:32" ht="63.75" x14ac:dyDescent="0.2">
      <c r="A1773" s="4">
        <f t="shared" si="82"/>
        <v>1771</v>
      </c>
      <c r="B1773" s="4" t="str">
        <f t="shared" si="83"/>
        <v>B010-00017650</v>
      </c>
      <c r="C1773" s="4" t="str">
        <f>IFERROR(VLOOKUP(F1773,Tablas!$A$1:$B$3,2,0),"")</f>
        <v>Boleta</v>
      </c>
      <c r="D1773" s="4" t="str">
        <f t="shared" si="84"/>
        <v>Falabella - CONTADO / CASH - PE 0197 FALABELLA Basado en Entregas 09-0010-00058</v>
      </c>
      <c r="E1773" s="19">
        <v>45308</v>
      </c>
      <c r="F1773" s="20" t="s">
        <v>842</v>
      </c>
      <c r="G1773" s="20" t="s">
        <v>6771</v>
      </c>
      <c r="H1773" s="20" t="s">
        <v>44</v>
      </c>
      <c r="I1773" s="20" t="s">
        <v>45</v>
      </c>
      <c r="J1773" s="20" t="s">
        <v>2110</v>
      </c>
      <c r="K1773" s="20" t="s">
        <v>2111</v>
      </c>
      <c r="L1773" s="20" t="s">
        <v>2112</v>
      </c>
      <c r="M1773" s="20"/>
      <c r="N1773" s="21">
        <v>212.7</v>
      </c>
      <c r="O1773" s="21">
        <v>0</v>
      </c>
      <c r="P1773" s="20"/>
      <c r="Q1773" s="19">
        <v>45308</v>
      </c>
      <c r="R1773" s="20"/>
      <c r="S1773" s="19">
        <v>45308</v>
      </c>
      <c r="T1773" s="20" t="s">
        <v>49</v>
      </c>
      <c r="U1773" s="20">
        <v>905744</v>
      </c>
      <c r="V1773" s="20">
        <v>240000121</v>
      </c>
      <c r="W1773" s="20" t="s">
        <v>847</v>
      </c>
      <c r="X1773" s="20" t="s">
        <v>274</v>
      </c>
      <c r="Y1773" s="20" t="s">
        <v>52</v>
      </c>
      <c r="Z1773" s="20" t="s">
        <v>6772</v>
      </c>
      <c r="AA1773" s="20" t="s">
        <v>2114</v>
      </c>
      <c r="AB1773" s="20" t="s">
        <v>2115</v>
      </c>
      <c r="AC1773" s="20" t="s">
        <v>502</v>
      </c>
      <c r="AD1773" s="20" t="s">
        <v>56</v>
      </c>
      <c r="AE1773" s="20" t="s">
        <v>1838</v>
      </c>
      <c r="AF1773" t="e">
        <f>VLOOKUP(L1773,Contactos!B:B,1,0)</f>
        <v>#N/A</v>
      </c>
    </row>
    <row r="1774" spans="1:32" ht="63.75" x14ac:dyDescent="0.2">
      <c r="A1774" s="4">
        <f t="shared" si="82"/>
        <v>1772</v>
      </c>
      <c r="B1774" s="4" t="str">
        <f t="shared" si="83"/>
        <v>B010-00018201</v>
      </c>
      <c r="C1774" s="4" t="str">
        <f>IFERROR(VLOOKUP(F1774,Tablas!$A$1:$B$3,2,0),"")</f>
        <v>Boleta</v>
      </c>
      <c r="D1774" s="4" t="str">
        <f t="shared" si="84"/>
        <v>Ecom - CONTADO / CASH - PE 1228 TEL: 955215062 Basado en Pedidos de client</v>
      </c>
      <c r="E1774" s="19">
        <v>45366</v>
      </c>
      <c r="F1774" s="20" t="s">
        <v>842</v>
      </c>
      <c r="G1774" s="20" t="s">
        <v>6773</v>
      </c>
      <c r="H1774" s="20" t="s">
        <v>44</v>
      </c>
      <c r="I1774" s="20" t="s">
        <v>45</v>
      </c>
      <c r="J1774" s="20" t="s">
        <v>6774</v>
      </c>
      <c r="K1774" s="20" t="s">
        <v>6775</v>
      </c>
      <c r="L1774" s="20" t="s">
        <v>6776</v>
      </c>
      <c r="M1774" s="20"/>
      <c r="N1774" s="21">
        <v>215.24</v>
      </c>
      <c r="O1774" s="21">
        <v>0</v>
      </c>
      <c r="P1774" s="20"/>
      <c r="Q1774" s="19">
        <v>45366</v>
      </c>
      <c r="R1774" s="20"/>
      <c r="S1774" s="19">
        <v>45366</v>
      </c>
      <c r="T1774" s="20" t="s">
        <v>49</v>
      </c>
      <c r="U1774" s="20">
        <v>933957</v>
      </c>
      <c r="V1774" s="20">
        <v>240000676</v>
      </c>
      <c r="W1774" s="20" t="s">
        <v>847</v>
      </c>
      <c r="X1774" s="20" t="s">
        <v>274</v>
      </c>
      <c r="Y1774" s="20" t="s">
        <v>52</v>
      </c>
      <c r="Z1774" s="20" t="s">
        <v>6777</v>
      </c>
      <c r="AA1774" s="20" t="s">
        <v>6778</v>
      </c>
      <c r="AB1774" s="20" t="s">
        <v>6779</v>
      </c>
      <c r="AC1774" s="20" t="s">
        <v>689</v>
      </c>
      <c r="AD1774" s="20" t="s">
        <v>56</v>
      </c>
      <c r="AE1774" s="20" t="s">
        <v>864</v>
      </c>
      <c r="AF1774" t="e">
        <f>VLOOKUP(L1774,Contactos!B:B,1,0)</f>
        <v>#N/A</v>
      </c>
    </row>
    <row r="1775" spans="1:32" ht="63.75" x14ac:dyDescent="0.2">
      <c r="A1775" s="4">
        <f t="shared" si="82"/>
        <v>1773</v>
      </c>
      <c r="B1775" s="4" t="str">
        <f t="shared" si="83"/>
        <v>B010-00017110</v>
      </c>
      <c r="C1775" s="4" t="str">
        <f>IFERROR(VLOOKUP(F1775,Tablas!$A$1:$B$3,2,0),"")</f>
        <v>Boleta</v>
      </c>
      <c r="D1775" s="4" t="str">
        <f t="shared" si="84"/>
        <v>Promart - Intercorp - CONTADO / CASH - PE 5485 PROMART Basado en Entregas 09-0010-0005804</v>
      </c>
      <c r="E1775" s="19">
        <v>45286</v>
      </c>
      <c r="F1775" s="20" t="s">
        <v>842</v>
      </c>
      <c r="G1775" s="20" t="s">
        <v>6780</v>
      </c>
      <c r="H1775" s="20" t="s">
        <v>44</v>
      </c>
      <c r="I1775" s="20" t="s">
        <v>45</v>
      </c>
      <c r="J1775" s="20" t="s">
        <v>1345</v>
      </c>
      <c r="K1775" s="20" t="s">
        <v>1346</v>
      </c>
      <c r="L1775" s="20" t="s">
        <v>1347</v>
      </c>
      <c r="M1775" s="20"/>
      <c r="N1775" s="21">
        <v>217.25</v>
      </c>
      <c r="O1775" s="21">
        <v>0</v>
      </c>
      <c r="P1775" s="20"/>
      <c r="Q1775" s="19">
        <v>45286</v>
      </c>
      <c r="R1775" s="20"/>
      <c r="S1775" s="19">
        <v>45286</v>
      </c>
      <c r="T1775" s="20" t="s">
        <v>49</v>
      </c>
      <c r="U1775" s="20">
        <v>892976</v>
      </c>
      <c r="V1775" s="20">
        <v>230003433</v>
      </c>
      <c r="W1775" s="20" t="s">
        <v>847</v>
      </c>
      <c r="X1775" s="20" t="s">
        <v>274</v>
      </c>
      <c r="Y1775" s="20" t="s">
        <v>52</v>
      </c>
      <c r="Z1775" s="20" t="s">
        <v>6781</v>
      </c>
      <c r="AA1775" s="20" t="s">
        <v>808</v>
      </c>
      <c r="AB1775" s="20" t="s">
        <v>54</v>
      </c>
      <c r="AC1775" s="20" t="s">
        <v>689</v>
      </c>
      <c r="AD1775" s="20" t="s">
        <v>56</v>
      </c>
      <c r="AE1775" s="20" t="s">
        <v>2596</v>
      </c>
      <c r="AF1775" t="e">
        <f>VLOOKUP(L1775,Contactos!B:B,1,0)</f>
        <v>#N/A</v>
      </c>
    </row>
    <row r="1776" spans="1:32" ht="63.75" x14ac:dyDescent="0.2">
      <c r="A1776" s="4">
        <f t="shared" si="82"/>
        <v>1774</v>
      </c>
      <c r="B1776" s="4" t="str">
        <f t="shared" si="83"/>
        <v>B010-00020321</v>
      </c>
      <c r="C1776" s="4" t="str">
        <f>IFERROR(VLOOKUP(F1776,Tablas!$A$1:$B$3,2,0),"")</f>
        <v>Boleta</v>
      </c>
      <c r="D1776" s="4" t="str">
        <f t="shared" si="84"/>
        <v>Nacional - CREDITO 30 DIAS / CREDIT 30 DAYS - PE 4673 Basado en Entregas 09-T010-00001234.</v>
      </c>
      <c r="E1776" s="19">
        <v>45541</v>
      </c>
      <c r="F1776" s="20" t="s">
        <v>842</v>
      </c>
      <c r="G1776" s="20" t="s">
        <v>6782</v>
      </c>
      <c r="H1776" s="20" t="s">
        <v>44</v>
      </c>
      <c r="I1776" s="20" t="s">
        <v>45</v>
      </c>
      <c r="J1776" s="20" t="s">
        <v>5170</v>
      </c>
      <c r="K1776" s="20" t="s">
        <v>5171</v>
      </c>
      <c r="L1776" s="20" t="s">
        <v>5172</v>
      </c>
      <c r="M1776" s="20"/>
      <c r="N1776" s="21">
        <v>217.57</v>
      </c>
      <c r="O1776" s="21">
        <v>0</v>
      </c>
      <c r="P1776" s="20"/>
      <c r="Q1776" s="19">
        <v>45541</v>
      </c>
      <c r="R1776" s="20"/>
      <c r="S1776" s="19">
        <v>45571</v>
      </c>
      <c r="T1776" s="20" t="s">
        <v>643</v>
      </c>
      <c r="U1776" s="20">
        <v>1019972</v>
      </c>
      <c r="V1776" s="20">
        <v>240002858</v>
      </c>
      <c r="W1776" s="20" t="s">
        <v>847</v>
      </c>
      <c r="X1776" s="20" t="s">
        <v>305</v>
      </c>
      <c r="Y1776" s="20" t="s">
        <v>52</v>
      </c>
      <c r="Z1776" s="20" t="s">
        <v>6783</v>
      </c>
      <c r="AA1776" s="20" t="s">
        <v>5174</v>
      </c>
      <c r="AB1776" s="20" t="s">
        <v>54</v>
      </c>
      <c r="AC1776" s="20" t="s">
        <v>167</v>
      </c>
      <c r="AD1776" s="20" t="s">
        <v>56</v>
      </c>
      <c r="AE1776" s="20" t="s">
        <v>1014</v>
      </c>
      <c r="AF1776" t="e">
        <f>VLOOKUP(L1776,Contactos!B:B,1,0)</f>
        <v>#N/A</v>
      </c>
    </row>
    <row r="1777" spans="1:32" ht="63.75" x14ac:dyDescent="0.2">
      <c r="A1777" s="4">
        <f t="shared" si="82"/>
        <v>1775</v>
      </c>
      <c r="B1777" s="4" t="str">
        <f t="shared" si="83"/>
        <v>B010-00018394</v>
      </c>
      <c r="C1777" s="4" t="str">
        <f>IFERROR(VLOOKUP(F1777,Tablas!$A$1:$B$3,2,0),"")</f>
        <v>Boleta</v>
      </c>
      <c r="D1777" s="4" t="str">
        <f t="shared" si="84"/>
        <v>Ecom - CONTADO / CASH - PE 1517 TEL: 967140980 Basado en Pedidos de client</v>
      </c>
      <c r="E1777" s="19">
        <v>45384</v>
      </c>
      <c r="F1777" s="20" t="s">
        <v>842</v>
      </c>
      <c r="G1777" s="20" t="s">
        <v>6784</v>
      </c>
      <c r="H1777" s="20" t="s">
        <v>44</v>
      </c>
      <c r="I1777" s="20" t="s">
        <v>45</v>
      </c>
      <c r="J1777" s="20" t="s">
        <v>1451</v>
      </c>
      <c r="K1777" s="20" t="s">
        <v>1452</v>
      </c>
      <c r="L1777" s="20" t="s">
        <v>1453</v>
      </c>
      <c r="M1777" s="20"/>
      <c r="N1777" s="21">
        <v>217.8</v>
      </c>
      <c r="O1777" s="21">
        <v>0</v>
      </c>
      <c r="P1777" s="20"/>
      <c r="Q1777" s="19">
        <v>45384</v>
      </c>
      <c r="R1777" s="20"/>
      <c r="S1777" s="19">
        <v>45384</v>
      </c>
      <c r="T1777" s="20" t="s">
        <v>49</v>
      </c>
      <c r="U1777" s="20">
        <v>940829</v>
      </c>
      <c r="V1777" s="20">
        <v>240000870</v>
      </c>
      <c r="W1777" s="20" t="s">
        <v>847</v>
      </c>
      <c r="X1777" s="20" t="s">
        <v>274</v>
      </c>
      <c r="Y1777" s="20" t="s">
        <v>52</v>
      </c>
      <c r="Z1777" s="20" t="s">
        <v>6785</v>
      </c>
      <c r="AA1777" s="20" t="s">
        <v>1455</v>
      </c>
      <c r="AB1777" s="20" t="s">
        <v>912</v>
      </c>
      <c r="AC1777" s="20" t="s">
        <v>689</v>
      </c>
      <c r="AD1777" s="20" t="s">
        <v>56</v>
      </c>
      <c r="AE1777" s="20" t="s">
        <v>864</v>
      </c>
      <c r="AF1777" t="e">
        <f>VLOOKUP(L1777,Contactos!B:B,1,0)</f>
        <v>#N/A</v>
      </c>
    </row>
    <row r="1778" spans="1:32" ht="38.25" x14ac:dyDescent="0.2">
      <c r="A1778" s="4">
        <f t="shared" si="82"/>
        <v>1776</v>
      </c>
      <c r="B1778" s="4" t="str">
        <f t="shared" si="83"/>
        <v>F010-00023607</v>
      </c>
      <c r="C1778" s="4" t="str">
        <f>IFERROR(VLOOKUP(F1778,Tablas!$A$1:$B$3,2,0),"")</f>
        <v>Factura</v>
      </c>
      <c r="D1778" s="4" t="str">
        <f t="shared" si="84"/>
        <v xml:space="preserve"> - CONTADO ADELANTADO / CASH IN ADVANCE - OXANTEL GEL LT: 2125683 OC:231000779</v>
      </c>
      <c r="E1778" s="19">
        <v>45310</v>
      </c>
      <c r="F1778" s="20" t="s">
        <v>1001</v>
      </c>
      <c r="G1778" s="20" t="s">
        <v>6786</v>
      </c>
      <c r="H1778" s="20" t="s">
        <v>322</v>
      </c>
      <c r="I1778" s="20" t="s">
        <v>323</v>
      </c>
      <c r="J1778" s="20" t="s">
        <v>324</v>
      </c>
      <c r="K1778" s="20" t="s">
        <v>325</v>
      </c>
      <c r="L1778" s="20" t="s">
        <v>326</v>
      </c>
      <c r="M1778" s="20" t="s">
        <v>125</v>
      </c>
      <c r="N1778" s="21">
        <v>219</v>
      </c>
      <c r="O1778" s="21">
        <v>0</v>
      </c>
      <c r="P1778" s="20"/>
      <c r="Q1778" s="19">
        <v>45310</v>
      </c>
      <c r="R1778" s="20"/>
      <c r="S1778" s="19">
        <v>45310</v>
      </c>
      <c r="T1778" s="20" t="s">
        <v>70</v>
      </c>
      <c r="U1778" s="20">
        <v>907345</v>
      </c>
      <c r="V1778" s="20">
        <v>240000118</v>
      </c>
      <c r="W1778" s="20" t="s">
        <v>847</v>
      </c>
      <c r="X1778" s="20" t="s">
        <v>2795</v>
      </c>
      <c r="Y1778" s="20" t="s">
        <v>52</v>
      </c>
      <c r="Z1778" s="20" t="s">
        <v>6787</v>
      </c>
      <c r="AA1778" s="20" t="s">
        <v>327</v>
      </c>
      <c r="AB1778" s="20" t="s">
        <v>328</v>
      </c>
      <c r="AC1778" s="20" t="s">
        <v>167</v>
      </c>
      <c r="AD1778" s="20" t="s">
        <v>56</v>
      </c>
      <c r="AE1778" s="20"/>
      <c r="AF1778" t="str">
        <f>VLOOKUP(L1778,Contactos!B:B,1,0)</f>
        <v>PHARMADIX CORP. S.A.C.</v>
      </c>
    </row>
    <row r="1779" spans="1:32" ht="63.75" x14ac:dyDescent="0.2">
      <c r="A1779" s="4">
        <f t="shared" si="82"/>
        <v>1777</v>
      </c>
      <c r="B1779" s="4" t="str">
        <f t="shared" si="83"/>
        <v>B010-00016774</v>
      </c>
      <c r="C1779" s="4" t="str">
        <f>IFERROR(VLOOKUP(F1779,Tablas!$A$1:$B$3,2,0),"")</f>
        <v>Boleta</v>
      </c>
      <c r="D1779" s="4" t="str">
        <f t="shared" si="84"/>
        <v>Falabella - CONTADO / CASH - PE 4838 FALABELLA Basado en Entregas 09-0010-00057</v>
      </c>
      <c r="E1779" s="19">
        <v>45250</v>
      </c>
      <c r="F1779" s="20" t="s">
        <v>842</v>
      </c>
      <c r="G1779" s="20" t="s">
        <v>6788</v>
      </c>
      <c r="H1779" s="20" t="s">
        <v>44</v>
      </c>
      <c r="I1779" s="20" t="s">
        <v>45</v>
      </c>
      <c r="J1779" s="20" t="s">
        <v>6370</v>
      </c>
      <c r="K1779" s="20" t="s">
        <v>6371</v>
      </c>
      <c r="L1779" s="20" t="s">
        <v>6372</v>
      </c>
      <c r="M1779" s="20"/>
      <c r="N1779" s="21">
        <v>219.6</v>
      </c>
      <c r="O1779" s="21">
        <v>0</v>
      </c>
      <c r="P1779" s="20"/>
      <c r="Q1779" s="19">
        <v>45250</v>
      </c>
      <c r="R1779" s="20"/>
      <c r="S1779" s="19">
        <v>45250</v>
      </c>
      <c r="T1779" s="20" t="s">
        <v>49</v>
      </c>
      <c r="U1779" s="20">
        <v>876648</v>
      </c>
      <c r="V1779" s="20">
        <v>230003088</v>
      </c>
      <c r="W1779" s="20" t="s">
        <v>847</v>
      </c>
      <c r="X1779" s="20" t="s">
        <v>274</v>
      </c>
      <c r="Y1779" s="20" t="s">
        <v>52</v>
      </c>
      <c r="Z1779" s="20" t="s">
        <v>6789</v>
      </c>
      <c r="AA1779" s="20" t="s">
        <v>353</v>
      </c>
      <c r="AB1779" s="20" t="s">
        <v>54</v>
      </c>
      <c r="AC1779" s="20" t="s">
        <v>167</v>
      </c>
      <c r="AD1779" s="20" t="s">
        <v>56</v>
      </c>
      <c r="AE1779" s="20" t="s">
        <v>1838</v>
      </c>
      <c r="AF1779" t="e">
        <f>VLOOKUP(L1779,Contactos!B:B,1,0)</f>
        <v>#N/A</v>
      </c>
    </row>
    <row r="1780" spans="1:32" ht="63.75" x14ac:dyDescent="0.2">
      <c r="A1780" s="4">
        <f t="shared" si="82"/>
        <v>1778</v>
      </c>
      <c r="B1780" s="4" t="str">
        <f t="shared" si="83"/>
        <v>B010-00020340</v>
      </c>
      <c r="C1780" s="4" t="str">
        <f>IFERROR(VLOOKUP(F1780,Tablas!$A$1:$B$3,2,0),"")</f>
        <v>Boleta</v>
      </c>
      <c r="D1780" s="4" t="str">
        <f t="shared" si="84"/>
        <v>Ripley - CONTADO / CASH - PE 4704 RIPLEY n.º 6797654701-A Basado en Entregas</v>
      </c>
      <c r="E1780" s="19">
        <v>45544</v>
      </c>
      <c r="F1780" s="20" t="s">
        <v>842</v>
      </c>
      <c r="G1780" s="20" t="s">
        <v>6790</v>
      </c>
      <c r="H1780" s="20" t="s">
        <v>44</v>
      </c>
      <c r="I1780" s="20" t="s">
        <v>45</v>
      </c>
      <c r="J1780" s="20" t="s">
        <v>6791</v>
      </c>
      <c r="K1780" s="20" t="s">
        <v>6792</v>
      </c>
      <c r="L1780" s="20" t="s">
        <v>6793</v>
      </c>
      <c r="M1780" s="20"/>
      <c r="N1780" s="21">
        <v>220.15</v>
      </c>
      <c r="O1780" s="21">
        <v>0</v>
      </c>
      <c r="P1780" s="20"/>
      <c r="Q1780" s="19">
        <v>45544</v>
      </c>
      <c r="R1780" s="20"/>
      <c r="S1780" s="19">
        <v>45544</v>
      </c>
      <c r="T1780" s="20" t="s">
        <v>49</v>
      </c>
      <c r="U1780" s="20">
        <v>1021140</v>
      </c>
      <c r="V1780" s="20">
        <v>240002877</v>
      </c>
      <c r="W1780" s="20" t="s">
        <v>847</v>
      </c>
      <c r="X1780" s="20" t="s">
        <v>305</v>
      </c>
      <c r="Y1780" s="20" t="s">
        <v>52</v>
      </c>
      <c r="Z1780" s="20" t="s">
        <v>6794</v>
      </c>
      <c r="AA1780" s="20" t="s">
        <v>808</v>
      </c>
      <c r="AB1780" s="20" t="s">
        <v>54</v>
      </c>
      <c r="AC1780" s="20" t="s">
        <v>167</v>
      </c>
      <c r="AD1780" s="20" t="s">
        <v>56</v>
      </c>
      <c r="AE1780" s="20" t="s">
        <v>2574</v>
      </c>
      <c r="AF1780" t="e">
        <f>VLOOKUP(L1780,Contactos!B:B,1,0)</f>
        <v>#N/A</v>
      </c>
    </row>
    <row r="1781" spans="1:32" ht="63.75" x14ac:dyDescent="0.2">
      <c r="A1781" s="4">
        <f t="shared" si="82"/>
        <v>1779</v>
      </c>
      <c r="B1781" s="4" t="str">
        <f t="shared" si="83"/>
        <v>B010-00020341</v>
      </c>
      <c r="C1781" s="4" t="str">
        <f>IFERROR(VLOOKUP(F1781,Tablas!$A$1:$B$3,2,0),"")</f>
        <v>Boleta</v>
      </c>
      <c r="D1781" s="4" t="str">
        <f t="shared" si="84"/>
        <v>Ripley - CONTADO / CASH - PE 4705 RIPLEY n.º 6796582901-A Basado en Entregas</v>
      </c>
      <c r="E1781" s="19">
        <v>45544</v>
      </c>
      <c r="F1781" s="20" t="s">
        <v>842</v>
      </c>
      <c r="G1781" s="20" t="s">
        <v>6795</v>
      </c>
      <c r="H1781" s="20" t="s">
        <v>44</v>
      </c>
      <c r="I1781" s="20" t="s">
        <v>45</v>
      </c>
      <c r="J1781" s="20" t="s">
        <v>6796</v>
      </c>
      <c r="K1781" s="20" t="s">
        <v>6797</v>
      </c>
      <c r="L1781" s="20" t="s">
        <v>6798</v>
      </c>
      <c r="M1781" s="20"/>
      <c r="N1781" s="21">
        <v>220.15</v>
      </c>
      <c r="O1781" s="21">
        <v>0</v>
      </c>
      <c r="P1781" s="20"/>
      <c r="Q1781" s="19">
        <v>45544</v>
      </c>
      <c r="R1781" s="20"/>
      <c r="S1781" s="19">
        <v>45544</v>
      </c>
      <c r="T1781" s="20" t="s">
        <v>49</v>
      </c>
      <c r="U1781" s="20">
        <v>1021143</v>
      </c>
      <c r="V1781" s="20">
        <v>240002878</v>
      </c>
      <c r="W1781" s="20" t="s">
        <v>847</v>
      </c>
      <c r="X1781" s="20" t="s">
        <v>305</v>
      </c>
      <c r="Y1781" s="20" t="s">
        <v>52</v>
      </c>
      <c r="Z1781" s="20" t="s">
        <v>6799</v>
      </c>
      <c r="AA1781" s="20" t="s">
        <v>808</v>
      </c>
      <c r="AB1781" s="20" t="s">
        <v>54</v>
      </c>
      <c r="AC1781" s="20" t="s">
        <v>167</v>
      </c>
      <c r="AD1781" s="20" t="s">
        <v>56</v>
      </c>
      <c r="AE1781" s="20" t="s">
        <v>2574</v>
      </c>
      <c r="AF1781" t="e">
        <f>VLOOKUP(L1781,Contactos!B:B,1,0)</f>
        <v>#N/A</v>
      </c>
    </row>
    <row r="1782" spans="1:32" ht="63.75" x14ac:dyDescent="0.2">
      <c r="A1782" s="4">
        <f t="shared" si="82"/>
        <v>1780</v>
      </c>
      <c r="B1782" s="4" t="str">
        <f t="shared" si="83"/>
        <v>B010-00017918</v>
      </c>
      <c r="C1782" s="4" t="str">
        <f>IFERROR(VLOOKUP(F1782,Tablas!$A$1:$B$3,2,0),"")</f>
        <v>Boleta</v>
      </c>
      <c r="D1782" s="4" t="str">
        <f t="shared" si="84"/>
        <v>Falabella - CONTADO / CASH - PE 0717 FALABELLA Basado en Entregas 09-0010-00058</v>
      </c>
      <c r="E1782" s="19">
        <v>45336</v>
      </c>
      <c r="F1782" s="20" t="s">
        <v>842</v>
      </c>
      <c r="G1782" s="20" t="s">
        <v>6800</v>
      </c>
      <c r="H1782" s="20" t="s">
        <v>44</v>
      </c>
      <c r="I1782" s="20" t="s">
        <v>45</v>
      </c>
      <c r="J1782" s="20" t="s">
        <v>6801</v>
      </c>
      <c r="K1782" s="20" t="s">
        <v>6802</v>
      </c>
      <c r="L1782" s="20" t="s">
        <v>6803</v>
      </c>
      <c r="M1782" s="20"/>
      <c r="N1782" s="21">
        <v>220.49</v>
      </c>
      <c r="O1782" s="21">
        <v>0</v>
      </c>
      <c r="P1782" s="20"/>
      <c r="Q1782" s="19">
        <v>45336</v>
      </c>
      <c r="R1782" s="20"/>
      <c r="S1782" s="19">
        <v>45336</v>
      </c>
      <c r="T1782" s="20" t="s">
        <v>49</v>
      </c>
      <c r="U1782" s="20">
        <v>919668</v>
      </c>
      <c r="V1782" s="20">
        <v>240000397</v>
      </c>
      <c r="W1782" s="20" t="s">
        <v>847</v>
      </c>
      <c r="X1782" s="20" t="s">
        <v>305</v>
      </c>
      <c r="Y1782" s="20" t="s">
        <v>52</v>
      </c>
      <c r="Z1782" s="20" t="s">
        <v>6804</v>
      </c>
      <c r="AA1782" s="20" t="s">
        <v>6805</v>
      </c>
      <c r="AB1782" s="20" t="s">
        <v>337</v>
      </c>
      <c r="AC1782" s="20" t="s">
        <v>337</v>
      </c>
      <c r="AD1782" s="20" t="s">
        <v>56</v>
      </c>
      <c r="AE1782" s="20" t="s">
        <v>1838</v>
      </c>
      <c r="AF1782" t="e">
        <f>VLOOKUP(L1782,Contactos!B:B,1,0)</f>
        <v>#N/A</v>
      </c>
    </row>
    <row r="1783" spans="1:32" ht="63.75" x14ac:dyDescent="0.2">
      <c r="A1783" s="4">
        <f t="shared" si="82"/>
        <v>1781</v>
      </c>
      <c r="B1783" s="4" t="str">
        <f t="shared" si="83"/>
        <v>B010-00019987</v>
      </c>
      <c r="C1783" s="4" t="str">
        <f>IFERROR(VLOOKUP(F1783,Tablas!$A$1:$B$3,2,0),"")</f>
        <v>Boleta</v>
      </c>
      <c r="D1783" s="4" t="str">
        <f t="shared" si="84"/>
        <v>Nacional - CREDITO 30 DIAS / CREDIT 30 DAYS - PE 4098 Basado en Entregas 09-T010-00000746.</v>
      </c>
      <c r="E1783" s="19">
        <v>45518</v>
      </c>
      <c r="F1783" s="20" t="s">
        <v>842</v>
      </c>
      <c r="G1783" s="20" t="s">
        <v>6806</v>
      </c>
      <c r="H1783" s="20" t="s">
        <v>44</v>
      </c>
      <c r="I1783" s="20" t="s">
        <v>45</v>
      </c>
      <c r="J1783" s="20" t="s">
        <v>6807</v>
      </c>
      <c r="K1783" s="20" t="s">
        <v>641</v>
      </c>
      <c r="L1783" s="20" t="s">
        <v>6808</v>
      </c>
      <c r="M1783" s="20"/>
      <c r="N1783" s="21">
        <v>224.81</v>
      </c>
      <c r="O1783" s="21">
        <v>0</v>
      </c>
      <c r="P1783" s="20"/>
      <c r="Q1783" s="19">
        <v>45518</v>
      </c>
      <c r="R1783" s="20"/>
      <c r="S1783" s="19">
        <v>45548</v>
      </c>
      <c r="T1783" s="20" t="s">
        <v>643</v>
      </c>
      <c r="U1783" s="20">
        <v>1007860</v>
      </c>
      <c r="V1783" s="20">
        <v>240002523</v>
      </c>
      <c r="W1783" s="20" t="s">
        <v>847</v>
      </c>
      <c r="X1783" s="20" t="s">
        <v>305</v>
      </c>
      <c r="Y1783" s="20" t="s">
        <v>52</v>
      </c>
      <c r="Z1783" s="20" t="s">
        <v>6809</v>
      </c>
      <c r="AA1783" s="20" t="s">
        <v>6810</v>
      </c>
      <c r="AB1783" s="20" t="s">
        <v>336</v>
      </c>
      <c r="AC1783" s="20" t="s">
        <v>167</v>
      </c>
      <c r="AD1783" s="20" t="s">
        <v>56</v>
      </c>
      <c r="AE1783" s="20" t="s">
        <v>1014</v>
      </c>
      <c r="AF1783" t="e">
        <f>VLOOKUP(L1783,Contactos!B:B,1,0)</f>
        <v>#N/A</v>
      </c>
    </row>
    <row r="1784" spans="1:32" ht="63.75" x14ac:dyDescent="0.2">
      <c r="A1784" s="4">
        <f t="shared" si="82"/>
        <v>1782</v>
      </c>
      <c r="B1784" s="4" t="str">
        <f t="shared" si="83"/>
        <v>B010-00020263</v>
      </c>
      <c r="C1784" s="4" t="str">
        <f>IFERROR(VLOOKUP(F1784,Tablas!$A$1:$B$3,2,0),"")</f>
        <v>Boleta</v>
      </c>
      <c r="D1784" s="4" t="str">
        <f t="shared" si="84"/>
        <v>Falabella - CONTADO / CASH - PE 4554 FALABELLA No 2565279096 Basado en Entregas</v>
      </c>
      <c r="E1784" s="19">
        <v>45538</v>
      </c>
      <c r="F1784" s="20" t="s">
        <v>842</v>
      </c>
      <c r="G1784" s="20" t="s">
        <v>6811</v>
      </c>
      <c r="H1784" s="20" t="s">
        <v>44</v>
      </c>
      <c r="I1784" s="20" t="s">
        <v>45</v>
      </c>
      <c r="J1784" s="20" t="s">
        <v>6812</v>
      </c>
      <c r="K1784" s="20" t="s">
        <v>6813</v>
      </c>
      <c r="L1784" s="20" t="s">
        <v>6814</v>
      </c>
      <c r="M1784" s="20"/>
      <c r="N1784" s="21">
        <v>225.9</v>
      </c>
      <c r="O1784" s="21">
        <v>0</v>
      </c>
      <c r="P1784" s="20"/>
      <c r="Q1784" s="19">
        <v>45538</v>
      </c>
      <c r="R1784" s="20"/>
      <c r="S1784" s="19">
        <v>45538</v>
      </c>
      <c r="T1784" s="20" t="s">
        <v>49</v>
      </c>
      <c r="U1784" s="20">
        <v>1017913</v>
      </c>
      <c r="V1784" s="20">
        <v>240002800</v>
      </c>
      <c r="W1784" s="20" t="s">
        <v>847</v>
      </c>
      <c r="X1784" s="20" t="s">
        <v>274</v>
      </c>
      <c r="Y1784" s="20" t="s">
        <v>52</v>
      </c>
      <c r="Z1784" s="20" t="s">
        <v>6815</v>
      </c>
      <c r="AA1784" s="20" t="s">
        <v>372</v>
      </c>
      <c r="AB1784" s="20" t="s">
        <v>54</v>
      </c>
      <c r="AC1784" s="20" t="s">
        <v>167</v>
      </c>
      <c r="AD1784" s="20" t="s">
        <v>56</v>
      </c>
      <c r="AE1784" s="20" t="s">
        <v>1838</v>
      </c>
      <c r="AF1784" t="e">
        <f>VLOOKUP(L1784,Contactos!B:B,1,0)</f>
        <v>#N/A</v>
      </c>
    </row>
    <row r="1785" spans="1:32" ht="38.25" x14ac:dyDescent="0.2">
      <c r="A1785" s="4">
        <f t="shared" si="82"/>
        <v>1783</v>
      </c>
      <c r="B1785" s="4" t="str">
        <f t="shared" si="83"/>
        <v/>
      </c>
      <c r="C1785" s="4" t="str">
        <f>IFERROR(VLOOKUP(F1785,Tablas!$A$1:$B$3,2,0),"")</f>
        <v/>
      </c>
      <c r="D1785" s="4" t="str">
        <f t="shared" si="84"/>
        <v xml:space="preserve"> - CONTADO / CASH - Dif. en cambio</v>
      </c>
      <c r="E1785" s="19">
        <v>45473</v>
      </c>
      <c r="F1785" s="20" t="s">
        <v>27</v>
      </c>
      <c r="G1785" s="20"/>
      <c r="H1785" s="20" t="s">
        <v>80</v>
      </c>
      <c r="I1785" s="20" t="s">
        <v>81</v>
      </c>
      <c r="J1785" s="20" t="s">
        <v>298</v>
      </c>
      <c r="K1785" s="20" t="s">
        <v>298</v>
      </c>
      <c r="L1785" s="20" t="s">
        <v>299</v>
      </c>
      <c r="M1785" s="20"/>
      <c r="N1785" s="21">
        <v>227.06</v>
      </c>
      <c r="O1785" s="21">
        <v>0</v>
      </c>
      <c r="P1785" s="20"/>
      <c r="Q1785" s="19">
        <v>45473</v>
      </c>
      <c r="R1785" s="20"/>
      <c r="S1785" s="20"/>
      <c r="T1785" s="20" t="s">
        <v>49</v>
      </c>
      <c r="U1785" s="20">
        <v>1028678</v>
      </c>
      <c r="V1785" s="20">
        <v>240026940</v>
      </c>
      <c r="W1785" s="20" t="s">
        <v>50</v>
      </c>
      <c r="X1785" s="20" t="s">
        <v>298</v>
      </c>
      <c r="Y1785" s="20" t="s">
        <v>37</v>
      </c>
      <c r="Z1785" s="20" t="s">
        <v>63</v>
      </c>
      <c r="AA1785" s="20" t="s">
        <v>300</v>
      </c>
      <c r="AB1785" s="20"/>
      <c r="AC1785" s="20"/>
      <c r="AD1785" s="20" t="s">
        <v>175</v>
      </c>
      <c r="AE1785" s="20"/>
      <c r="AF1785" t="str">
        <f>VLOOKUP(L1785,Contactos!B:B,1,0)</f>
        <v>AFVET S.A.</v>
      </c>
    </row>
    <row r="1786" spans="1:32" ht="63.75" x14ac:dyDescent="0.2">
      <c r="A1786" s="4">
        <f t="shared" si="82"/>
        <v>1784</v>
      </c>
      <c r="B1786" s="4" t="str">
        <f t="shared" si="83"/>
        <v>B010-00019524</v>
      </c>
      <c r="C1786" s="4" t="str">
        <f>IFERROR(VLOOKUP(F1786,Tablas!$A$1:$B$3,2,0),"")</f>
        <v>Boleta</v>
      </c>
      <c r="D1786" s="4" t="str">
        <f t="shared" si="84"/>
        <v>Nacional - CREDITO 30 DIAS / CREDIT 30 DAYS - PE 3448 Basado en Entregas 09-T010-00000154.</v>
      </c>
      <c r="E1786" s="19">
        <v>45488</v>
      </c>
      <c r="F1786" s="20" t="s">
        <v>842</v>
      </c>
      <c r="G1786" s="20" t="s">
        <v>6816</v>
      </c>
      <c r="H1786" s="20" t="s">
        <v>44</v>
      </c>
      <c r="I1786" s="20" t="s">
        <v>45</v>
      </c>
      <c r="J1786" s="20" t="s">
        <v>3239</v>
      </c>
      <c r="K1786" s="20" t="s">
        <v>3240</v>
      </c>
      <c r="L1786" s="20" t="s">
        <v>3241</v>
      </c>
      <c r="M1786" s="20"/>
      <c r="N1786" s="21">
        <v>227.89</v>
      </c>
      <c r="O1786" s="21">
        <v>0</v>
      </c>
      <c r="P1786" s="20"/>
      <c r="Q1786" s="19">
        <v>45488</v>
      </c>
      <c r="R1786" s="20"/>
      <c r="S1786" s="19">
        <v>45518</v>
      </c>
      <c r="T1786" s="20" t="s">
        <v>643</v>
      </c>
      <c r="U1786" s="20">
        <v>993813</v>
      </c>
      <c r="V1786" s="20">
        <v>240002059</v>
      </c>
      <c r="W1786" s="20" t="s">
        <v>847</v>
      </c>
      <c r="X1786" s="20" t="s">
        <v>305</v>
      </c>
      <c r="Y1786" s="20" t="s">
        <v>52</v>
      </c>
      <c r="Z1786" s="20" t="s">
        <v>6817</v>
      </c>
      <c r="AA1786" s="20" t="s">
        <v>3221</v>
      </c>
      <c r="AB1786" s="20" t="s">
        <v>54</v>
      </c>
      <c r="AC1786" s="20" t="s">
        <v>167</v>
      </c>
      <c r="AD1786" s="20" t="s">
        <v>56</v>
      </c>
      <c r="AE1786" s="20" t="s">
        <v>1014</v>
      </c>
      <c r="AF1786" t="e">
        <f>VLOOKUP(L1786,Contactos!B:B,1,0)</f>
        <v>#N/A</v>
      </c>
    </row>
    <row r="1787" spans="1:32" ht="63.75" x14ac:dyDescent="0.2">
      <c r="A1787" s="4">
        <f t="shared" si="82"/>
        <v>1785</v>
      </c>
      <c r="B1787" s="4" t="str">
        <f t="shared" si="83"/>
        <v>F050-00000640</v>
      </c>
      <c r="C1787" s="4" t="str">
        <f>IFERROR(VLOOKUP(F1787,Tablas!$A$1:$B$3,2,0),"")</f>
        <v>Factura</v>
      </c>
      <c r="D1787" s="4" t="str">
        <f t="shared" si="84"/>
        <v>Internacional - 50% ADELANTADO – 50% ANTES DEL ENVIO / 50% IN ADVANCE – 50% BEFORE SHIPMENT - 209-2021 Basado en Entregas 09-0010-00049414.</v>
      </c>
      <c r="E1787" s="19">
        <v>44648</v>
      </c>
      <c r="F1787" s="20" t="s">
        <v>1001</v>
      </c>
      <c r="G1787" s="20" t="s">
        <v>6818</v>
      </c>
      <c r="H1787" s="20" t="s">
        <v>80</v>
      </c>
      <c r="I1787" s="20" t="s">
        <v>81</v>
      </c>
      <c r="J1787" s="20" t="s">
        <v>729</v>
      </c>
      <c r="K1787" s="20" t="s">
        <v>729</v>
      </c>
      <c r="L1787" s="20" t="s">
        <v>730</v>
      </c>
      <c r="M1787" s="20" t="s">
        <v>33</v>
      </c>
      <c r="N1787" s="21">
        <v>229.83</v>
      </c>
      <c r="O1787" s="21">
        <v>61.6</v>
      </c>
      <c r="P1787" s="20"/>
      <c r="Q1787" s="19">
        <v>44648</v>
      </c>
      <c r="R1787" s="20"/>
      <c r="S1787" s="19">
        <v>44649</v>
      </c>
      <c r="T1787" s="20" t="s">
        <v>114</v>
      </c>
      <c r="U1787" s="20">
        <v>611260</v>
      </c>
      <c r="V1787" s="20">
        <v>220000657</v>
      </c>
      <c r="W1787" s="20" t="s">
        <v>847</v>
      </c>
      <c r="X1787" s="20" t="s">
        <v>5591</v>
      </c>
      <c r="Y1787" s="20" t="s">
        <v>37</v>
      </c>
      <c r="Z1787" s="20" t="s">
        <v>6819</v>
      </c>
      <c r="AA1787" s="20" t="s">
        <v>731</v>
      </c>
      <c r="AB1787" s="20"/>
      <c r="AC1787" s="20"/>
      <c r="AD1787" s="20" t="s">
        <v>732</v>
      </c>
      <c r="AE1787" s="20" t="s">
        <v>5593</v>
      </c>
      <c r="AF1787" t="str">
        <f>VLOOKUP(L1787,Contactos!B:B,1,0)</f>
        <v>SEUMEDS LIMITED</v>
      </c>
    </row>
    <row r="1788" spans="1:32" ht="63.75" x14ac:dyDescent="0.2">
      <c r="A1788" s="4">
        <f t="shared" si="82"/>
        <v>1786</v>
      </c>
      <c r="B1788" s="4" t="str">
        <f t="shared" si="83"/>
        <v>B010-00018197</v>
      </c>
      <c r="C1788" s="4" t="str">
        <f>IFERROR(VLOOKUP(F1788,Tablas!$A$1:$B$3,2,0),"")</f>
        <v>Boleta</v>
      </c>
      <c r="D1788" s="4" t="str">
        <f t="shared" si="84"/>
        <v>Ecom - CONTADO / CASH - PE 1208 TEL: 983205939 Basado en Pedidos de client</v>
      </c>
      <c r="E1788" s="19">
        <v>45365</v>
      </c>
      <c r="F1788" s="20" t="s">
        <v>842</v>
      </c>
      <c r="G1788" s="20" t="s">
        <v>6820</v>
      </c>
      <c r="H1788" s="20" t="s">
        <v>44</v>
      </c>
      <c r="I1788" s="20" t="s">
        <v>45</v>
      </c>
      <c r="J1788" s="20" t="s">
        <v>1576</v>
      </c>
      <c r="K1788" s="20" t="s">
        <v>1577</v>
      </c>
      <c r="L1788" s="20" t="s">
        <v>1578</v>
      </c>
      <c r="M1788" s="20"/>
      <c r="N1788" s="21">
        <v>229.9</v>
      </c>
      <c r="O1788" s="21">
        <v>0</v>
      </c>
      <c r="P1788" s="20"/>
      <c r="Q1788" s="19">
        <v>45365</v>
      </c>
      <c r="R1788" s="20"/>
      <c r="S1788" s="19">
        <v>45365</v>
      </c>
      <c r="T1788" s="20" t="s">
        <v>49</v>
      </c>
      <c r="U1788" s="20">
        <v>933519</v>
      </c>
      <c r="V1788" s="20">
        <v>240000672</v>
      </c>
      <c r="W1788" s="20" t="s">
        <v>847</v>
      </c>
      <c r="X1788" s="20" t="s">
        <v>917</v>
      </c>
      <c r="Y1788" s="20" t="s">
        <v>52</v>
      </c>
      <c r="Z1788" s="20" t="s">
        <v>6821</v>
      </c>
      <c r="AA1788" s="20" t="s">
        <v>1814</v>
      </c>
      <c r="AB1788" s="20" t="s">
        <v>942</v>
      </c>
      <c r="AC1788" s="20" t="s">
        <v>689</v>
      </c>
      <c r="AD1788" s="20" t="s">
        <v>56</v>
      </c>
      <c r="AE1788" s="20" t="s">
        <v>864</v>
      </c>
      <c r="AF1788" t="e">
        <f>VLOOKUP(L1788,Contactos!B:B,1,0)</f>
        <v>#N/A</v>
      </c>
    </row>
    <row r="1789" spans="1:32" ht="63.75" x14ac:dyDescent="0.2">
      <c r="A1789" s="4">
        <f t="shared" si="82"/>
        <v>1787</v>
      </c>
      <c r="B1789" s="4" t="str">
        <f t="shared" si="83"/>
        <v>B010-00020481</v>
      </c>
      <c r="C1789" s="4" t="str">
        <f>IFERROR(VLOOKUP(F1789,Tablas!$A$1:$B$3,2,0),"")</f>
        <v>Boleta</v>
      </c>
      <c r="D1789" s="4" t="str">
        <f t="shared" si="84"/>
        <v>Falabella - CONTADO / CASH - PE 4970 FALABELLA No 2580141737 Basado en Entregas</v>
      </c>
      <c r="E1789" s="19">
        <v>45558</v>
      </c>
      <c r="F1789" s="20" t="s">
        <v>842</v>
      </c>
      <c r="G1789" s="20" t="s">
        <v>6822</v>
      </c>
      <c r="H1789" s="20" t="s">
        <v>44</v>
      </c>
      <c r="I1789" s="20" t="s">
        <v>45</v>
      </c>
      <c r="J1789" s="20" t="s">
        <v>6801</v>
      </c>
      <c r="K1789" s="20" t="s">
        <v>6802</v>
      </c>
      <c r="L1789" s="20" t="s">
        <v>6803</v>
      </c>
      <c r="M1789" s="20"/>
      <c r="N1789" s="21">
        <v>230.4</v>
      </c>
      <c r="O1789" s="21">
        <v>0</v>
      </c>
      <c r="P1789" s="20"/>
      <c r="Q1789" s="19">
        <v>45558</v>
      </c>
      <c r="R1789" s="20"/>
      <c r="S1789" s="19">
        <v>45558</v>
      </c>
      <c r="T1789" s="20" t="s">
        <v>49</v>
      </c>
      <c r="U1789" s="20">
        <v>1027636</v>
      </c>
      <c r="V1789" s="20">
        <v>240003018</v>
      </c>
      <c r="W1789" s="20" t="s">
        <v>847</v>
      </c>
      <c r="X1789" s="20" t="s">
        <v>305</v>
      </c>
      <c r="Y1789" s="20" t="s">
        <v>52</v>
      </c>
      <c r="Z1789" s="20" t="s">
        <v>6823</v>
      </c>
      <c r="AA1789" s="20" t="s">
        <v>808</v>
      </c>
      <c r="AB1789" s="20" t="s">
        <v>337</v>
      </c>
      <c r="AC1789" s="20" t="s">
        <v>337</v>
      </c>
      <c r="AD1789" s="20" t="s">
        <v>56</v>
      </c>
      <c r="AE1789" s="20" t="s">
        <v>1838</v>
      </c>
      <c r="AF1789" t="e">
        <f>VLOOKUP(L1789,Contactos!B:B,1,0)</f>
        <v>#N/A</v>
      </c>
    </row>
    <row r="1790" spans="1:32" ht="51" x14ac:dyDescent="0.2">
      <c r="A1790" s="4">
        <f t="shared" si="82"/>
        <v>1788</v>
      </c>
      <c r="B1790" s="4" t="str">
        <f t="shared" si="83"/>
        <v>B010-00019832</v>
      </c>
      <c r="C1790" s="4" t="str">
        <f>IFERROR(VLOOKUP(F1790,Tablas!$A$1:$B$3,2,0),"")</f>
        <v>Boleta</v>
      </c>
      <c r="D1790" s="4" t="str">
        <f t="shared" si="84"/>
        <v>Ecom - CONTADO / CASH - PE 3826 TEL: 970465265 ENVÍO Basado en Entregas 09</v>
      </c>
      <c r="E1790" s="19">
        <v>45504</v>
      </c>
      <c r="F1790" s="20" t="s">
        <v>842</v>
      </c>
      <c r="G1790" s="20" t="s">
        <v>6824</v>
      </c>
      <c r="H1790" s="20" t="s">
        <v>44</v>
      </c>
      <c r="I1790" s="20" t="s">
        <v>45</v>
      </c>
      <c r="J1790" s="20" t="s">
        <v>2290</v>
      </c>
      <c r="K1790" s="20" t="s">
        <v>2291</v>
      </c>
      <c r="L1790" s="20" t="s">
        <v>2292</v>
      </c>
      <c r="M1790" s="20"/>
      <c r="N1790" s="21">
        <v>231.67</v>
      </c>
      <c r="O1790" s="21">
        <v>0</v>
      </c>
      <c r="P1790" s="20"/>
      <c r="Q1790" s="19">
        <v>45504</v>
      </c>
      <c r="R1790" s="20"/>
      <c r="S1790" s="19">
        <v>45504</v>
      </c>
      <c r="T1790" s="20" t="s">
        <v>49</v>
      </c>
      <c r="U1790" s="20">
        <v>1000940</v>
      </c>
      <c r="V1790" s="20">
        <v>240002368</v>
      </c>
      <c r="W1790" s="20" t="s">
        <v>847</v>
      </c>
      <c r="X1790" s="20" t="s">
        <v>848</v>
      </c>
      <c r="Y1790" s="20" t="s">
        <v>52</v>
      </c>
      <c r="Z1790" s="20" t="s">
        <v>6825</v>
      </c>
      <c r="AA1790" s="20" t="s">
        <v>2294</v>
      </c>
      <c r="AB1790" s="20" t="s">
        <v>956</v>
      </c>
      <c r="AC1790" s="20" t="s">
        <v>689</v>
      </c>
      <c r="AD1790" s="20" t="s">
        <v>56</v>
      </c>
      <c r="AE1790" s="20" t="s">
        <v>864</v>
      </c>
      <c r="AF1790" t="e">
        <f>VLOOKUP(L1790,Contactos!B:B,1,0)</f>
        <v>#N/A</v>
      </c>
    </row>
    <row r="1791" spans="1:32" ht="63.75" x14ac:dyDescent="0.2">
      <c r="A1791" s="4">
        <f t="shared" si="82"/>
        <v>1789</v>
      </c>
      <c r="B1791" s="4" t="str">
        <f t="shared" si="83"/>
        <v>B010-00020572</v>
      </c>
      <c r="C1791" s="4" t="str">
        <f>IFERROR(VLOOKUP(F1791,Tablas!$A$1:$B$3,2,0),"")</f>
        <v>Boleta</v>
      </c>
      <c r="D1791" s="4" t="str">
        <f t="shared" si="84"/>
        <v>Nacional - CREDITO 30 DIAS / CREDIT 30 DAYS - PE 5100 Basado en Entregas 09-T010-00001618.</v>
      </c>
      <c r="E1791" s="19">
        <v>45565</v>
      </c>
      <c r="F1791" s="20" t="s">
        <v>842</v>
      </c>
      <c r="G1791" s="20" t="s">
        <v>6826</v>
      </c>
      <c r="H1791" s="20" t="s">
        <v>44</v>
      </c>
      <c r="I1791" s="20" t="s">
        <v>45</v>
      </c>
      <c r="J1791" s="20" t="s">
        <v>4593</v>
      </c>
      <c r="K1791" s="20" t="s">
        <v>4594</v>
      </c>
      <c r="L1791" s="20" t="s">
        <v>4595</v>
      </c>
      <c r="M1791" s="20"/>
      <c r="N1791" s="21">
        <v>232.06</v>
      </c>
      <c r="O1791" s="21">
        <v>0</v>
      </c>
      <c r="P1791" s="20"/>
      <c r="Q1791" s="19">
        <v>45565</v>
      </c>
      <c r="R1791" s="20"/>
      <c r="S1791" s="19">
        <v>45595</v>
      </c>
      <c r="T1791" s="20" t="s">
        <v>643</v>
      </c>
      <c r="U1791" s="20">
        <v>1032564</v>
      </c>
      <c r="V1791" s="20">
        <v>240003109</v>
      </c>
      <c r="W1791" s="20" t="s">
        <v>847</v>
      </c>
      <c r="X1791" s="20" t="s">
        <v>848</v>
      </c>
      <c r="Y1791" s="20" t="s">
        <v>52</v>
      </c>
      <c r="Z1791" s="20" t="s">
        <v>6827</v>
      </c>
      <c r="AA1791" s="20" t="s">
        <v>4597</v>
      </c>
      <c r="AB1791" s="20" t="s">
        <v>328</v>
      </c>
      <c r="AC1791" s="20" t="s">
        <v>167</v>
      </c>
      <c r="AD1791" s="20" t="s">
        <v>56</v>
      </c>
      <c r="AE1791" s="20" t="s">
        <v>1014</v>
      </c>
      <c r="AF1791" t="str">
        <f>VLOOKUP(L1791,Contactos!B:B,1,0)</f>
        <v>VARGAS LEON, ALEJANDRO VICTOR</v>
      </c>
    </row>
    <row r="1792" spans="1:32" ht="63.75" x14ac:dyDescent="0.2">
      <c r="A1792" s="4">
        <f t="shared" si="82"/>
        <v>1790</v>
      </c>
      <c r="B1792" s="4" t="str">
        <f t="shared" si="83"/>
        <v>B010-00020490</v>
      </c>
      <c r="C1792" s="4" t="str">
        <f>IFERROR(VLOOKUP(F1792,Tablas!$A$1:$B$3,2,0),"")</f>
        <v>Boleta</v>
      </c>
      <c r="D1792" s="4" t="str">
        <f t="shared" si="84"/>
        <v>Falabella - CONTADO / CASH - PE 4984 FALABELLA No 2581500044 Basado en Entregas</v>
      </c>
      <c r="E1792" s="19">
        <v>45558</v>
      </c>
      <c r="F1792" s="20" t="s">
        <v>842</v>
      </c>
      <c r="G1792" s="20" t="s">
        <v>6828</v>
      </c>
      <c r="H1792" s="20" t="s">
        <v>44</v>
      </c>
      <c r="I1792" s="20" t="s">
        <v>45</v>
      </c>
      <c r="J1792" s="20" t="s">
        <v>6829</v>
      </c>
      <c r="K1792" s="20" t="s">
        <v>6830</v>
      </c>
      <c r="L1792" s="20" t="s">
        <v>6831</v>
      </c>
      <c r="M1792" s="20"/>
      <c r="N1792" s="21">
        <v>233.1</v>
      </c>
      <c r="O1792" s="21">
        <v>0</v>
      </c>
      <c r="P1792" s="20"/>
      <c r="Q1792" s="19">
        <v>45558</v>
      </c>
      <c r="R1792" s="20"/>
      <c r="S1792" s="19">
        <v>45558</v>
      </c>
      <c r="T1792" s="20" t="s">
        <v>49</v>
      </c>
      <c r="U1792" s="20">
        <v>1027690</v>
      </c>
      <c r="V1792" s="20">
        <v>240003027</v>
      </c>
      <c r="W1792" s="20" t="s">
        <v>847</v>
      </c>
      <c r="X1792" s="20" t="s">
        <v>305</v>
      </c>
      <c r="Y1792" s="20" t="s">
        <v>52</v>
      </c>
      <c r="Z1792" s="20" t="s">
        <v>6832</v>
      </c>
      <c r="AA1792" s="20" t="s">
        <v>372</v>
      </c>
      <c r="AB1792" s="20" t="s">
        <v>54</v>
      </c>
      <c r="AC1792" s="20" t="s">
        <v>167</v>
      </c>
      <c r="AD1792" s="20" t="s">
        <v>56</v>
      </c>
      <c r="AE1792" s="20" t="s">
        <v>1838</v>
      </c>
      <c r="AF1792" t="e">
        <f>VLOOKUP(L1792,Contactos!B:B,1,0)</f>
        <v>#N/A</v>
      </c>
    </row>
    <row r="1793" spans="1:32" ht="63.75" x14ac:dyDescent="0.2">
      <c r="A1793" s="4">
        <f t="shared" si="82"/>
        <v>1791</v>
      </c>
      <c r="B1793" s="4" t="str">
        <f t="shared" si="83"/>
        <v>B010-00020001</v>
      </c>
      <c r="C1793" s="4" t="str">
        <f>IFERROR(VLOOKUP(F1793,Tablas!$A$1:$B$3,2,0),"")</f>
        <v>Boleta</v>
      </c>
      <c r="D1793" s="4" t="str">
        <f t="shared" si="84"/>
        <v>Falabella - CONTADO / CASH - PE 4133 FALABELLA No 2551151781 Basado en Entregas</v>
      </c>
      <c r="E1793" s="19">
        <v>45519</v>
      </c>
      <c r="F1793" s="20" t="s">
        <v>842</v>
      </c>
      <c r="G1793" s="20" t="s">
        <v>6833</v>
      </c>
      <c r="H1793" s="20" t="s">
        <v>44</v>
      </c>
      <c r="I1793" s="20" t="s">
        <v>45</v>
      </c>
      <c r="J1793" s="20" t="s">
        <v>6834</v>
      </c>
      <c r="K1793" s="20" t="s">
        <v>6835</v>
      </c>
      <c r="L1793" s="20" t="s">
        <v>6836</v>
      </c>
      <c r="M1793" s="20"/>
      <c r="N1793" s="21">
        <v>233.1</v>
      </c>
      <c r="O1793" s="21">
        <v>0</v>
      </c>
      <c r="P1793" s="20"/>
      <c r="Q1793" s="19">
        <v>45519</v>
      </c>
      <c r="R1793" s="20"/>
      <c r="S1793" s="19">
        <v>45519</v>
      </c>
      <c r="T1793" s="20" t="s">
        <v>49</v>
      </c>
      <c r="U1793" s="20">
        <v>1008355</v>
      </c>
      <c r="V1793" s="20">
        <v>240002537</v>
      </c>
      <c r="W1793" s="20" t="s">
        <v>847</v>
      </c>
      <c r="X1793" s="20" t="s">
        <v>305</v>
      </c>
      <c r="Y1793" s="20" t="s">
        <v>52</v>
      </c>
      <c r="Z1793" s="20" t="s">
        <v>6837</v>
      </c>
      <c r="AA1793" s="20" t="s">
        <v>372</v>
      </c>
      <c r="AB1793" s="20" t="s">
        <v>54</v>
      </c>
      <c r="AC1793" s="20" t="s">
        <v>167</v>
      </c>
      <c r="AD1793" s="20" t="s">
        <v>56</v>
      </c>
      <c r="AE1793" s="20" t="s">
        <v>1838</v>
      </c>
      <c r="AF1793" t="e">
        <f>VLOOKUP(L1793,Contactos!B:B,1,0)</f>
        <v>#N/A</v>
      </c>
    </row>
    <row r="1794" spans="1:32" ht="63.75" x14ac:dyDescent="0.2">
      <c r="A1794" s="4">
        <f t="shared" si="82"/>
        <v>1792</v>
      </c>
      <c r="B1794" s="4" t="str">
        <f t="shared" si="83"/>
        <v>B010-00016902</v>
      </c>
      <c r="C1794" s="4" t="str">
        <f>IFERROR(VLOOKUP(F1794,Tablas!$A$1:$B$3,2,0),"")</f>
        <v>Boleta</v>
      </c>
      <c r="D1794" s="4" t="str">
        <f t="shared" si="84"/>
        <v>Falabella - CONTADO / CASH - PE 5008 FALABELLA Basado en Entregas 09-0010-00057</v>
      </c>
      <c r="E1794" s="19">
        <v>45259</v>
      </c>
      <c r="F1794" s="20" t="s">
        <v>842</v>
      </c>
      <c r="G1794" s="20" t="s">
        <v>6838</v>
      </c>
      <c r="H1794" s="20" t="s">
        <v>44</v>
      </c>
      <c r="I1794" s="20" t="s">
        <v>45</v>
      </c>
      <c r="J1794" s="20" t="s">
        <v>6791</v>
      </c>
      <c r="K1794" s="20" t="s">
        <v>6792</v>
      </c>
      <c r="L1794" s="20" t="s">
        <v>6793</v>
      </c>
      <c r="M1794" s="20"/>
      <c r="N1794" s="21">
        <v>233.1</v>
      </c>
      <c r="O1794" s="21">
        <v>0</v>
      </c>
      <c r="P1794" s="20"/>
      <c r="Q1794" s="19">
        <v>45259</v>
      </c>
      <c r="R1794" s="20"/>
      <c r="S1794" s="19">
        <v>45259</v>
      </c>
      <c r="T1794" s="20" t="s">
        <v>49</v>
      </c>
      <c r="U1794" s="20">
        <v>881984</v>
      </c>
      <c r="V1794" s="20">
        <v>230003216</v>
      </c>
      <c r="W1794" s="20" t="s">
        <v>847</v>
      </c>
      <c r="X1794" s="20" t="s">
        <v>305</v>
      </c>
      <c r="Y1794" s="20" t="s">
        <v>52</v>
      </c>
      <c r="Z1794" s="20" t="s">
        <v>6839</v>
      </c>
      <c r="AA1794" s="20" t="s">
        <v>6840</v>
      </c>
      <c r="AB1794" s="20" t="s">
        <v>436</v>
      </c>
      <c r="AC1794" s="20" t="s">
        <v>167</v>
      </c>
      <c r="AD1794" s="20" t="s">
        <v>56</v>
      </c>
      <c r="AE1794" s="20" t="s">
        <v>1838</v>
      </c>
      <c r="AF1794" t="e">
        <f>VLOOKUP(L1794,Contactos!B:B,1,0)</f>
        <v>#N/A</v>
      </c>
    </row>
    <row r="1795" spans="1:32" ht="63.75" x14ac:dyDescent="0.2">
      <c r="A1795" s="4">
        <f t="shared" si="82"/>
        <v>1793</v>
      </c>
      <c r="B1795" s="4" t="str">
        <f t="shared" si="83"/>
        <v>B010-00017566</v>
      </c>
      <c r="C1795" s="4" t="str">
        <f>IFERROR(VLOOKUP(F1795,Tablas!$A$1:$B$3,2,0),"")</f>
        <v>Boleta</v>
      </c>
      <c r="D1795" s="4" t="str">
        <f t="shared" si="84"/>
        <v>Falabella - CONTADO / CASH - PE 0046 FALABELLA Basado en Entregas 09-0010-00058</v>
      </c>
      <c r="E1795" s="19">
        <v>45299</v>
      </c>
      <c r="F1795" s="20" t="s">
        <v>842</v>
      </c>
      <c r="G1795" s="20" t="s">
        <v>6841</v>
      </c>
      <c r="H1795" s="20" t="s">
        <v>44</v>
      </c>
      <c r="I1795" s="20" t="s">
        <v>45</v>
      </c>
      <c r="J1795" s="20" t="s">
        <v>6842</v>
      </c>
      <c r="K1795" s="20" t="s">
        <v>6843</v>
      </c>
      <c r="L1795" s="20" t="s">
        <v>6844</v>
      </c>
      <c r="M1795" s="20"/>
      <c r="N1795" s="21">
        <v>233.1</v>
      </c>
      <c r="O1795" s="21">
        <v>0</v>
      </c>
      <c r="P1795" s="20"/>
      <c r="Q1795" s="19">
        <v>45299</v>
      </c>
      <c r="R1795" s="20"/>
      <c r="S1795" s="19">
        <v>45299</v>
      </c>
      <c r="T1795" s="20" t="s">
        <v>49</v>
      </c>
      <c r="U1795" s="20">
        <v>901123</v>
      </c>
      <c r="V1795" s="20">
        <v>240000037</v>
      </c>
      <c r="W1795" s="20" t="s">
        <v>847</v>
      </c>
      <c r="X1795" s="20" t="s">
        <v>305</v>
      </c>
      <c r="Y1795" s="20" t="s">
        <v>52</v>
      </c>
      <c r="Z1795" s="20" t="s">
        <v>6845</v>
      </c>
      <c r="AA1795" s="20" t="s">
        <v>6846</v>
      </c>
      <c r="AB1795" s="20" t="s">
        <v>270</v>
      </c>
      <c r="AC1795" s="20" t="s">
        <v>167</v>
      </c>
      <c r="AD1795" s="20" t="s">
        <v>56</v>
      </c>
      <c r="AE1795" s="20" t="s">
        <v>1838</v>
      </c>
      <c r="AF1795" t="e">
        <f>VLOOKUP(L1795,Contactos!B:B,1,0)</f>
        <v>#N/A</v>
      </c>
    </row>
    <row r="1796" spans="1:32" ht="51" x14ac:dyDescent="0.2">
      <c r="A1796" s="4">
        <f t="shared" ref="A1796:A1859" si="85">ROW()-2</f>
        <v>1794</v>
      </c>
      <c r="B1796" s="4" t="str">
        <f t="shared" ref="B1796:B1859" si="86">MID(G1796,4,20)</f>
        <v>B010-00020228</v>
      </c>
      <c r="C1796" s="4" t="str">
        <f>IFERROR(VLOOKUP(F1796,Tablas!$A$1:$B$3,2,0),"")</f>
        <v>Boleta</v>
      </c>
      <c r="D1796" s="4" t="str">
        <f t="shared" ref="D1796:D1859" si="87">CONCATENATE(AE1796," - ",T1796," - ",Z1796)</f>
        <v xml:space="preserve"> - CONTADO / CASH - CAPACITACION POR CONVENIO DE ESTUDIOS-AGOSTO 2024</v>
      </c>
      <c r="E1796" s="19">
        <v>45533</v>
      </c>
      <c r="F1796" s="20" t="s">
        <v>842</v>
      </c>
      <c r="G1796" s="20" t="s">
        <v>6847</v>
      </c>
      <c r="H1796" s="20" t="s">
        <v>44</v>
      </c>
      <c r="I1796" s="20" t="s">
        <v>45</v>
      </c>
      <c r="J1796" s="20" t="s">
        <v>3643</v>
      </c>
      <c r="K1796" s="20" t="s">
        <v>3644</v>
      </c>
      <c r="L1796" s="20" t="s">
        <v>3645</v>
      </c>
      <c r="M1796" s="20"/>
      <c r="N1796" s="21">
        <v>234.01</v>
      </c>
      <c r="O1796" s="21">
        <v>0</v>
      </c>
      <c r="P1796" s="20"/>
      <c r="Q1796" s="19">
        <v>45533</v>
      </c>
      <c r="R1796" s="20"/>
      <c r="S1796" s="19">
        <v>45533</v>
      </c>
      <c r="T1796" s="20" t="s">
        <v>49</v>
      </c>
      <c r="U1796" s="20">
        <v>1016735</v>
      </c>
      <c r="V1796" s="20">
        <v>240002765</v>
      </c>
      <c r="W1796" s="20" t="s">
        <v>847</v>
      </c>
      <c r="X1796" s="20" t="s">
        <v>2795</v>
      </c>
      <c r="Y1796" s="20" t="s">
        <v>52</v>
      </c>
      <c r="Z1796" s="20" t="s">
        <v>6038</v>
      </c>
      <c r="AA1796" s="20" t="s">
        <v>457</v>
      </c>
      <c r="AB1796" s="20" t="s">
        <v>54</v>
      </c>
      <c r="AC1796" s="20" t="s">
        <v>167</v>
      </c>
      <c r="AD1796" s="20" t="s">
        <v>56</v>
      </c>
      <c r="AE1796" s="20"/>
      <c r="AF1796" t="e">
        <f>VLOOKUP(L1796,Contactos!B:B,1,0)</f>
        <v>#N/A</v>
      </c>
    </row>
    <row r="1797" spans="1:32" ht="25.5" x14ac:dyDescent="0.2">
      <c r="A1797" s="4">
        <f t="shared" si="85"/>
        <v>1795</v>
      </c>
      <c r="B1797" s="4" t="str">
        <f t="shared" si="86"/>
        <v/>
      </c>
      <c r="C1797" s="4" t="str">
        <f>IFERROR(VLOOKUP(F1797,Tablas!$A$1:$B$3,2,0),"")</f>
        <v>Factura</v>
      </c>
      <c r="D1797" s="4" t="str">
        <f t="shared" si="87"/>
        <v xml:space="preserve"> - LETRA 75 DIAS / DRAFT 75 DAYS - A/R Invoices - C20454405324</v>
      </c>
      <c r="E1797" s="19">
        <v>45344</v>
      </c>
      <c r="F1797" s="20" t="s">
        <v>1001</v>
      </c>
      <c r="G1797" s="20"/>
      <c r="H1797" s="20" t="s">
        <v>44</v>
      </c>
      <c r="I1797" s="20" t="s">
        <v>45</v>
      </c>
      <c r="J1797" s="20" t="s">
        <v>6848</v>
      </c>
      <c r="K1797" s="20" t="s">
        <v>6849</v>
      </c>
      <c r="L1797" s="20" t="s">
        <v>6850</v>
      </c>
      <c r="M1797" s="20"/>
      <c r="N1797" s="21">
        <v>235.98</v>
      </c>
      <c r="O1797" s="21">
        <v>0</v>
      </c>
      <c r="P1797" s="20"/>
      <c r="Q1797" s="19">
        <v>45344</v>
      </c>
      <c r="R1797" s="20"/>
      <c r="S1797" s="19">
        <v>45344</v>
      </c>
      <c r="T1797" s="20" t="s">
        <v>126</v>
      </c>
      <c r="U1797" s="20">
        <v>924396</v>
      </c>
      <c r="V1797" s="20">
        <v>240000506</v>
      </c>
      <c r="W1797" s="20" t="s">
        <v>847</v>
      </c>
      <c r="X1797" s="20" t="s">
        <v>2795</v>
      </c>
      <c r="Y1797" s="20" t="s">
        <v>6851</v>
      </c>
      <c r="Z1797" s="20" t="s">
        <v>6852</v>
      </c>
      <c r="AA1797" s="20" t="s">
        <v>6853</v>
      </c>
      <c r="AB1797" s="20" t="s">
        <v>2115</v>
      </c>
      <c r="AC1797" s="20" t="s">
        <v>502</v>
      </c>
      <c r="AD1797" s="20" t="s">
        <v>56</v>
      </c>
      <c r="AE1797" s="20"/>
      <c r="AF1797" t="str">
        <f>VLOOKUP(L1797,Contactos!B:B,1,0)</f>
        <v>VETCOM S.R.L.</v>
      </c>
    </row>
    <row r="1798" spans="1:32" ht="63.75" x14ac:dyDescent="0.2">
      <c r="A1798" s="4">
        <f t="shared" si="85"/>
        <v>1796</v>
      </c>
      <c r="B1798" s="4" t="str">
        <f t="shared" si="86"/>
        <v>B010-00018119</v>
      </c>
      <c r="C1798" s="4" t="str">
        <f>IFERROR(VLOOKUP(F1798,Tablas!$A$1:$B$3,2,0),"")</f>
        <v>Boleta</v>
      </c>
      <c r="D1798" s="4" t="str">
        <f t="shared" si="87"/>
        <v>Ecom - CONTADO / CASH - PE 1025 TEL: 926151012 Basado en Pedidos de client</v>
      </c>
      <c r="E1798" s="19">
        <v>45357</v>
      </c>
      <c r="F1798" s="20" t="s">
        <v>842</v>
      </c>
      <c r="G1798" s="20" t="s">
        <v>6854</v>
      </c>
      <c r="H1798" s="20" t="s">
        <v>44</v>
      </c>
      <c r="I1798" s="20" t="s">
        <v>45</v>
      </c>
      <c r="J1798" s="20" t="s">
        <v>6855</v>
      </c>
      <c r="K1798" s="20" t="s">
        <v>6856</v>
      </c>
      <c r="L1798" s="20" t="s">
        <v>6857</v>
      </c>
      <c r="M1798" s="20"/>
      <c r="N1798" s="21">
        <v>236.41</v>
      </c>
      <c r="O1798" s="21">
        <v>0</v>
      </c>
      <c r="P1798" s="20"/>
      <c r="Q1798" s="19">
        <v>45357</v>
      </c>
      <c r="R1798" s="20"/>
      <c r="S1798" s="19">
        <v>45357</v>
      </c>
      <c r="T1798" s="20" t="s">
        <v>49</v>
      </c>
      <c r="U1798" s="20">
        <v>929228</v>
      </c>
      <c r="V1798" s="20">
        <v>240000593</v>
      </c>
      <c r="W1798" s="20" t="s">
        <v>847</v>
      </c>
      <c r="X1798" s="20" t="s">
        <v>305</v>
      </c>
      <c r="Y1798" s="20" t="s">
        <v>52</v>
      </c>
      <c r="Z1798" s="20" t="s">
        <v>6858</v>
      </c>
      <c r="AA1798" s="20" t="s">
        <v>6859</v>
      </c>
      <c r="AB1798" s="20" t="s">
        <v>1421</v>
      </c>
      <c r="AC1798" s="20" t="s">
        <v>1421</v>
      </c>
      <c r="AD1798" s="20" t="s">
        <v>56</v>
      </c>
      <c r="AE1798" s="20" t="s">
        <v>864</v>
      </c>
      <c r="AF1798" t="e">
        <f>VLOOKUP(L1798,Contactos!B:B,1,0)</f>
        <v>#N/A</v>
      </c>
    </row>
    <row r="1799" spans="1:32" ht="51" x14ac:dyDescent="0.2">
      <c r="A1799" s="4">
        <f t="shared" si="85"/>
        <v>1797</v>
      </c>
      <c r="B1799" s="4" t="str">
        <f t="shared" si="86"/>
        <v>B010-00020553</v>
      </c>
      <c r="C1799" s="4" t="str">
        <f>IFERROR(VLOOKUP(F1799,Tablas!$A$1:$B$3,2,0),"")</f>
        <v>Boleta</v>
      </c>
      <c r="D1799" s="4" t="str">
        <f t="shared" si="87"/>
        <v>Ecom - CONTADO / CASH - PE 5162 TEL: 997374209 ENVÍO Basado en Entregas 09</v>
      </c>
      <c r="E1799" s="19">
        <v>45565</v>
      </c>
      <c r="F1799" s="20" t="s">
        <v>842</v>
      </c>
      <c r="G1799" s="20" t="s">
        <v>6860</v>
      </c>
      <c r="H1799" s="20" t="s">
        <v>44</v>
      </c>
      <c r="I1799" s="20" t="s">
        <v>45</v>
      </c>
      <c r="J1799" s="20" t="s">
        <v>6861</v>
      </c>
      <c r="K1799" s="20" t="s">
        <v>6862</v>
      </c>
      <c r="L1799" s="20" t="s">
        <v>6863</v>
      </c>
      <c r="M1799" s="20"/>
      <c r="N1799" s="21">
        <v>238.36</v>
      </c>
      <c r="O1799" s="21">
        <v>0</v>
      </c>
      <c r="P1799" s="20"/>
      <c r="Q1799" s="19">
        <v>45565</v>
      </c>
      <c r="R1799" s="20"/>
      <c r="S1799" s="19">
        <v>45565</v>
      </c>
      <c r="T1799" s="20" t="s">
        <v>49</v>
      </c>
      <c r="U1799" s="20">
        <v>1032331</v>
      </c>
      <c r="V1799" s="20">
        <v>240003090</v>
      </c>
      <c r="W1799" s="20" t="s">
        <v>847</v>
      </c>
      <c r="X1799" s="20" t="s">
        <v>305</v>
      </c>
      <c r="Y1799" s="20" t="s">
        <v>52</v>
      </c>
      <c r="Z1799" s="20" t="s">
        <v>6864</v>
      </c>
      <c r="AA1799" s="20" t="s">
        <v>6865</v>
      </c>
      <c r="AB1799" s="20" t="s">
        <v>1927</v>
      </c>
      <c r="AC1799" s="20" t="s">
        <v>41</v>
      </c>
      <c r="AD1799" s="20" t="s">
        <v>56</v>
      </c>
      <c r="AE1799" s="20" t="s">
        <v>864</v>
      </c>
      <c r="AF1799" t="e">
        <f>VLOOKUP(L1799,Contactos!B:B,1,0)</f>
        <v>#N/A</v>
      </c>
    </row>
    <row r="1800" spans="1:32" ht="25.5" x14ac:dyDescent="0.2">
      <c r="A1800" s="4">
        <f t="shared" si="85"/>
        <v>1798</v>
      </c>
      <c r="B1800" s="4" t="str">
        <f t="shared" si="86"/>
        <v>F010-00023529</v>
      </c>
      <c r="C1800" s="4" t="str">
        <f>IFERROR(VLOOKUP(F1800,Tablas!$A$1:$B$3,2,0),"")</f>
        <v>Factura</v>
      </c>
      <c r="D1800" s="4" t="str">
        <f t="shared" si="87"/>
        <v xml:space="preserve"> - CONTADO ADELANTADO / CASH IN ADVANCE - Reproceso de Doramec</v>
      </c>
      <c r="E1800" s="19">
        <v>45300</v>
      </c>
      <c r="F1800" s="20" t="s">
        <v>1001</v>
      </c>
      <c r="G1800" s="20" t="s">
        <v>6866</v>
      </c>
      <c r="H1800" s="20" t="s">
        <v>322</v>
      </c>
      <c r="I1800" s="20" t="s">
        <v>323</v>
      </c>
      <c r="J1800" s="20" t="s">
        <v>324</v>
      </c>
      <c r="K1800" s="20" t="s">
        <v>325</v>
      </c>
      <c r="L1800" s="20" t="s">
        <v>326</v>
      </c>
      <c r="M1800" s="20" t="s">
        <v>125</v>
      </c>
      <c r="N1800" s="21">
        <v>239.91</v>
      </c>
      <c r="O1800" s="21">
        <v>0</v>
      </c>
      <c r="P1800" s="20"/>
      <c r="Q1800" s="19">
        <v>45300</v>
      </c>
      <c r="R1800" s="20"/>
      <c r="S1800" s="19">
        <v>45300</v>
      </c>
      <c r="T1800" s="20" t="s">
        <v>70</v>
      </c>
      <c r="U1800" s="20">
        <v>902184</v>
      </c>
      <c r="V1800" s="20">
        <v>240000029</v>
      </c>
      <c r="W1800" s="20" t="s">
        <v>847</v>
      </c>
      <c r="X1800" s="20" t="s">
        <v>2795</v>
      </c>
      <c r="Y1800" s="20" t="s">
        <v>52</v>
      </c>
      <c r="Z1800" s="20" t="s">
        <v>6867</v>
      </c>
      <c r="AA1800" s="20" t="s">
        <v>327</v>
      </c>
      <c r="AB1800" s="20" t="s">
        <v>328</v>
      </c>
      <c r="AC1800" s="20" t="s">
        <v>167</v>
      </c>
      <c r="AD1800" s="20" t="s">
        <v>56</v>
      </c>
      <c r="AE1800" s="20"/>
      <c r="AF1800" t="str">
        <f>VLOOKUP(L1800,Contactos!B:B,1,0)</f>
        <v>PHARMADIX CORP. S.A.C.</v>
      </c>
    </row>
    <row r="1801" spans="1:32" ht="63.75" x14ac:dyDescent="0.2">
      <c r="A1801" s="4">
        <f t="shared" si="85"/>
        <v>1799</v>
      </c>
      <c r="B1801" s="4" t="str">
        <f t="shared" si="86"/>
        <v>B010-00018772</v>
      </c>
      <c r="C1801" s="4" t="str">
        <f>IFERROR(VLOOKUP(F1801,Tablas!$A$1:$B$3,2,0),"")</f>
        <v>Boleta</v>
      </c>
      <c r="D1801" s="4" t="str">
        <f t="shared" si="87"/>
        <v>Falabella - CONTADO / CASH - PE 2151 FALABELLA Basado en Entregas 09-0007-00000</v>
      </c>
      <c r="E1801" s="19">
        <v>45418</v>
      </c>
      <c r="F1801" s="20" t="s">
        <v>842</v>
      </c>
      <c r="G1801" s="20" t="s">
        <v>6868</v>
      </c>
      <c r="H1801" s="20" t="s">
        <v>44</v>
      </c>
      <c r="I1801" s="20" t="s">
        <v>45</v>
      </c>
      <c r="J1801" s="20" t="s">
        <v>6791</v>
      </c>
      <c r="K1801" s="20" t="s">
        <v>6792</v>
      </c>
      <c r="L1801" s="20" t="s">
        <v>6793</v>
      </c>
      <c r="M1801" s="20"/>
      <c r="N1801" s="21">
        <v>240</v>
      </c>
      <c r="O1801" s="21">
        <v>0</v>
      </c>
      <c r="P1801" s="20"/>
      <c r="Q1801" s="19">
        <v>45418</v>
      </c>
      <c r="R1801" s="20"/>
      <c r="S1801" s="19">
        <v>45418</v>
      </c>
      <c r="T1801" s="20" t="s">
        <v>49</v>
      </c>
      <c r="U1801" s="20">
        <v>959036</v>
      </c>
      <c r="V1801" s="20">
        <v>240001250</v>
      </c>
      <c r="W1801" s="20" t="s">
        <v>847</v>
      </c>
      <c r="X1801" s="20" t="s">
        <v>305</v>
      </c>
      <c r="Y1801" s="20" t="s">
        <v>52</v>
      </c>
      <c r="Z1801" s="20" t="s">
        <v>6869</v>
      </c>
      <c r="AA1801" s="20" t="s">
        <v>6840</v>
      </c>
      <c r="AB1801" s="20" t="s">
        <v>436</v>
      </c>
      <c r="AC1801" s="20" t="s">
        <v>167</v>
      </c>
      <c r="AD1801" s="20" t="s">
        <v>56</v>
      </c>
      <c r="AE1801" s="20" t="s">
        <v>1838</v>
      </c>
      <c r="AF1801" t="e">
        <f>VLOOKUP(L1801,Contactos!B:B,1,0)</f>
        <v>#N/A</v>
      </c>
    </row>
    <row r="1802" spans="1:32" ht="63.75" x14ac:dyDescent="0.2">
      <c r="A1802" s="4">
        <f t="shared" si="85"/>
        <v>1800</v>
      </c>
      <c r="B1802" s="4" t="str">
        <f t="shared" si="86"/>
        <v>B010-00019413</v>
      </c>
      <c r="C1802" s="4" t="str">
        <f>IFERROR(VLOOKUP(F1802,Tablas!$A$1:$B$3,2,0),"")</f>
        <v>Boleta</v>
      </c>
      <c r="D1802" s="4" t="str">
        <f t="shared" si="87"/>
        <v>Nacional - CREDITO 30 DIAS / CREDIT 30 DAYS - PE 3257 Basado en Entregas 09-0007-00001214.</v>
      </c>
      <c r="E1802" s="19">
        <v>45476</v>
      </c>
      <c r="F1802" s="20" t="s">
        <v>842</v>
      </c>
      <c r="G1802" s="20" t="s">
        <v>6870</v>
      </c>
      <c r="H1802" s="20" t="s">
        <v>44</v>
      </c>
      <c r="I1802" s="20" t="s">
        <v>45</v>
      </c>
      <c r="J1802" s="20" t="s">
        <v>2792</v>
      </c>
      <c r="K1802" s="20" t="s">
        <v>2793</v>
      </c>
      <c r="L1802" s="20" t="s">
        <v>2794</v>
      </c>
      <c r="M1802" s="20"/>
      <c r="N1802" s="21">
        <v>240.15</v>
      </c>
      <c r="O1802" s="21">
        <v>0</v>
      </c>
      <c r="P1802" s="20"/>
      <c r="Q1802" s="19">
        <v>45476</v>
      </c>
      <c r="R1802" s="20"/>
      <c r="S1802" s="19">
        <v>45506</v>
      </c>
      <c r="T1802" s="20" t="s">
        <v>643</v>
      </c>
      <c r="U1802" s="20">
        <v>989524</v>
      </c>
      <c r="V1802" s="20">
        <v>240001948</v>
      </c>
      <c r="W1802" s="20" t="s">
        <v>847</v>
      </c>
      <c r="X1802" s="20" t="s">
        <v>305</v>
      </c>
      <c r="Y1802" s="20" t="s">
        <v>52</v>
      </c>
      <c r="Z1802" s="20" t="s">
        <v>6871</v>
      </c>
      <c r="AA1802" s="20" t="s">
        <v>457</v>
      </c>
      <c r="AB1802" s="20" t="s">
        <v>54</v>
      </c>
      <c r="AC1802" s="20" t="s">
        <v>167</v>
      </c>
      <c r="AD1802" s="20" t="s">
        <v>56</v>
      </c>
      <c r="AE1802" s="20" t="s">
        <v>1014</v>
      </c>
      <c r="AF1802" t="e">
        <f>VLOOKUP(L1802,Contactos!B:B,1,0)</f>
        <v>#N/A</v>
      </c>
    </row>
    <row r="1803" spans="1:32" ht="25.5" x14ac:dyDescent="0.2">
      <c r="A1803" s="4">
        <f t="shared" si="85"/>
        <v>1801</v>
      </c>
      <c r="B1803" s="4" t="str">
        <f t="shared" si="86"/>
        <v>1 12200</v>
      </c>
      <c r="C1803" s="4" t="str">
        <f>IFERROR(VLOOKUP(F1803,Tablas!$A$1:$B$3,2,0),"")</f>
        <v/>
      </c>
      <c r="D1803" s="4" t="str">
        <f t="shared" si="87"/>
        <v xml:space="preserve"> - CONTADO ADELANTADO / CASH IN ADVANCE - SALDO LETRAS SOLES</v>
      </c>
      <c r="E1803" s="19">
        <v>43100</v>
      </c>
      <c r="F1803" s="20" t="s">
        <v>27</v>
      </c>
      <c r="G1803" s="20" t="s">
        <v>6872</v>
      </c>
      <c r="H1803" s="20" t="s">
        <v>6496</v>
      </c>
      <c r="I1803" s="20" t="s">
        <v>6497</v>
      </c>
      <c r="J1803" s="20" t="s">
        <v>4511</v>
      </c>
      <c r="K1803" s="20" t="s">
        <v>4512</v>
      </c>
      <c r="L1803" s="20" t="s">
        <v>4513</v>
      </c>
      <c r="M1803" s="20" t="s">
        <v>125</v>
      </c>
      <c r="N1803" s="21">
        <v>240.6</v>
      </c>
      <c r="O1803" s="21">
        <v>0</v>
      </c>
      <c r="P1803" s="19">
        <v>41313</v>
      </c>
      <c r="Q1803" s="19">
        <v>43100</v>
      </c>
      <c r="R1803" s="20"/>
      <c r="S1803" s="19">
        <v>41015</v>
      </c>
      <c r="T1803" s="20" t="s">
        <v>70</v>
      </c>
      <c r="U1803" s="20">
        <v>552</v>
      </c>
      <c r="V1803" s="20">
        <v>1700000002</v>
      </c>
      <c r="W1803" s="20" t="s">
        <v>50</v>
      </c>
      <c r="X1803" s="20" t="s">
        <v>192</v>
      </c>
      <c r="Y1803" s="20" t="s">
        <v>52</v>
      </c>
      <c r="Z1803" s="20" t="s">
        <v>4514</v>
      </c>
      <c r="AA1803" s="20" t="s">
        <v>4515</v>
      </c>
      <c r="AB1803" s="20" t="s">
        <v>54</v>
      </c>
      <c r="AC1803" s="20" t="s">
        <v>167</v>
      </c>
      <c r="AD1803" s="20" t="s">
        <v>56</v>
      </c>
      <c r="AE1803" s="20"/>
      <c r="AF1803" t="e">
        <f>VLOOKUP(L1803,Contactos!B:B,1,0)</f>
        <v>#N/A</v>
      </c>
    </row>
    <row r="1804" spans="1:32" ht="63.75" x14ac:dyDescent="0.2">
      <c r="A1804" s="4">
        <f t="shared" si="85"/>
        <v>1802</v>
      </c>
      <c r="B1804" s="4" t="str">
        <f t="shared" si="86"/>
        <v>B010-00019336</v>
      </c>
      <c r="C1804" s="4" t="str">
        <f>IFERROR(VLOOKUP(F1804,Tablas!$A$1:$B$3,2,0),"")</f>
        <v>Boleta</v>
      </c>
      <c r="D1804" s="4" t="str">
        <f t="shared" si="87"/>
        <v>Nacional - CREDITO 30 DIAS / CREDIT 30 DAYS - PE 3053 Basado en Entregas 09-0007-00001017.</v>
      </c>
      <c r="E1804" s="19">
        <v>45467</v>
      </c>
      <c r="F1804" s="20" t="s">
        <v>842</v>
      </c>
      <c r="G1804" s="20" t="s">
        <v>6873</v>
      </c>
      <c r="H1804" s="20" t="s">
        <v>44</v>
      </c>
      <c r="I1804" s="20" t="s">
        <v>45</v>
      </c>
      <c r="J1804" s="20" t="s">
        <v>2792</v>
      </c>
      <c r="K1804" s="20" t="s">
        <v>2793</v>
      </c>
      <c r="L1804" s="20" t="s">
        <v>2794</v>
      </c>
      <c r="M1804" s="20"/>
      <c r="N1804" s="21">
        <v>242.73</v>
      </c>
      <c r="O1804" s="21">
        <v>0</v>
      </c>
      <c r="P1804" s="20"/>
      <c r="Q1804" s="19">
        <v>45467</v>
      </c>
      <c r="R1804" s="20"/>
      <c r="S1804" s="19">
        <v>45497</v>
      </c>
      <c r="T1804" s="20" t="s">
        <v>643</v>
      </c>
      <c r="U1804" s="20">
        <v>985160</v>
      </c>
      <c r="V1804" s="20">
        <v>240001871</v>
      </c>
      <c r="W1804" s="20" t="s">
        <v>847</v>
      </c>
      <c r="X1804" s="20" t="s">
        <v>848</v>
      </c>
      <c r="Y1804" s="20" t="s">
        <v>52</v>
      </c>
      <c r="Z1804" s="20" t="s">
        <v>6874</v>
      </c>
      <c r="AA1804" s="20" t="s">
        <v>457</v>
      </c>
      <c r="AB1804" s="20" t="s">
        <v>54</v>
      </c>
      <c r="AC1804" s="20" t="s">
        <v>167</v>
      </c>
      <c r="AD1804" s="20" t="s">
        <v>56</v>
      </c>
      <c r="AE1804" s="20" t="s">
        <v>1014</v>
      </c>
      <c r="AF1804" t="e">
        <f>VLOOKUP(L1804,Contactos!B:B,1,0)</f>
        <v>#N/A</v>
      </c>
    </row>
    <row r="1805" spans="1:32" ht="25.5" x14ac:dyDescent="0.2">
      <c r="A1805" s="4">
        <f t="shared" si="85"/>
        <v>1803</v>
      </c>
      <c r="B1805" s="4" t="str">
        <f t="shared" si="86"/>
        <v/>
      </c>
      <c r="C1805" s="4" t="str">
        <f>IFERROR(VLOOKUP(F1805,Tablas!$A$1:$B$3,2,0),"")</f>
        <v/>
      </c>
      <c r="D1805" s="4" t="str">
        <f t="shared" si="87"/>
        <v xml:space="preserve"> - CONTADO ADELANTADO / CASH IN ADVANCE - Dif. en cambio</v>
      </c>
      <c r="E1805" s="19">
        <v>44712</v>
      </c>
      <c r="F1805" s="20" t="s">
        <v>27</v>
      </c>
      <c r="G1805" s="20"/>
      <c r="H1805" s="20" t="s">
        <v>80</v>
      </c>
      <c r="I1805" s="20" t="s">
        <v>81</v>
      </c>
      <c r="J1805" s="20" t="s">
        <v>204</v>
      </c>
      <c r="K1805" s="20" t="s">
        <v>204</v>
      </c>
      <c r="L1805" s="20" t="s">
        <v>205</v>
      </c>
      <c r="M1805" s="20"/>
      <c r="N1805" s="21">
        <v>242.86</v>
      </c>
      <c r="O1805" s="21">
        <v>0</v>
      </c>
      <c r="P1805" s="20"/>
      <c r="Q1805" s="19">
        <v>44712</v>
      </c>
      <c r="R1805" s="20"/>
      <c r="S1805" s="20"/>
      <c r="T1805" s="20" t="s">
        <v>70</v>
      </c>
      <c r="U1805" s="20">
        <v>651214</v>
      </c>
      <c r="V1805" s="20">
        <v>220020264</v>
      </c>
      <c r="W1805" s="20" t="s">
        <v>50</v>
      </c>
      <c r="X1805" s="20" t="s">
        <v>841</v>
      </c>
      <c r="Y1805" s="20" t="s">
        <v>37</v>
      </c>
      <c r="Z1805" s="20" t="s">
        <v>63</v>
      </c>
      <c r="AA1805" s="20" t="s">
        <v>209</v>
      </c>
      <c r="AB1805" s="20"/>
      <c r="AC1805" s="20"/>
      <c r="AD1805" s="20" t="s">
        <v>210</v>
      </c>
      <c r="AE1805" s="20"/>
      <c r="AF1805" t="str">
        <f>VLOOKUP(L1805,Contactos!B:B,1,0)</f>
        <v>BEIJING YI LONG XIANG TECHNOLOGY CO.LTD</v>
      </c>
    </row>
    <row r="1806" spans="1:32" ht="25.5" x14ac:dyDescent="0.2">
      <c r="A1806" s="4">
        <f t="shared" si="85"/>
        <v>1804</v>
      </c>
      <c r="B1806" s="4" t="str">
        <f t="shared" si="86"/>
        <v/>
      </c>
      <c r="C1806" s="4" t="str">
        <f>IFERROR(VLOOKUP(F1806,Tablas!$A$1:$B$3,2,0),"")</f>
        <v/>
      </c>
      <c r="D1806" s="4" t="str">
        <f t="shared" si="87"/>
        <v xml:space="preserve"> - CONTADO ADELANTADO / CASH IN ADVANCE - Dif. en cambio</v>
      </c>
      <c r="E1806" s="19">
        <v>44895</v>
      </c>
      <c r="F1806" s="20" t="s">
        <v>27</v>
      </c>
      <c r="G1806" s="20"/>
      <c r="H1806" s="20" t="s">
        <v>80</v>
      </c>
      <c r="I1806" s="20" t="s">
        <v>81</v>
      </c>
      <c r="J1806" s="20" t="s">
        <v>204</v>
      </c>
      <c r="K1806" s="20" t="s">
        <v>204</v>
      </c>
      <c r="L1806" s="20" t="s">
        <v>205</v>
      </c>
      <c r="M1806" s="20"/>
      <c r="N1806" s="21">
        <v>242.87</v>
      </c>
      <c r="O1806" s="21">
        <v>0</v>
      </c>
      <c r="P1806" s="20"/>
      <c r="Q1806" s="19">
        <v>44895</v>
      </c>
      <c r="R1806" s="20"/>
      <c r="S1806" s="20"/>
      <c r="T1806" s="20" t="s">
        <v>70</v>
      </c>
      <c r="U1806" s="20">
        <v>730504</v>
      </c>
      <c r="V1806" s="20">
        <v>220043124</v>
      </c>
      <c r="W1806" s="20" t="s">
        <v>50</v>
      </c>
      <c r="X1806" s="20" t="s">
        <v>841</v>
      </c>
      <c r="Y1806" s="20" t="s">
        <v>37</v>
      </c>
      <c r="Z1806" s="20" t="s">
        <v>63</v>
      </c>
      <c r="AA1806" s="20" t="s">
        <v>209</v>
      </c>
      <c r="AB1806" s="20"/>
      <c r="AC1806" s="20"/>
      <c r="AD1806" s="20" t="s">
        <v>210</v>
      </c>
      <c r="AE1806" s="20"/>
      <c r="AF1806" t="str">
        <f>VLOOKUP(L1806,Contactos!B:B,1,0)</f>
        <v>BEIJING YI LONG XIANG TECHNOLOGY CO.LTD</v>
      </c>
    </row>
    <row r="1807" spans="1:32" ht="63.75" x14ac:dyDescent="0.2">
      <c r="A1807" s="4">
        <f t="shared" si="85"/>
        <v>1805</v>
      </c>
      <c r="B1807" s="4" t="str">
        <f t="shared" si="86"/>
        <v>B010-00019416</v>
      </c>
      <c r="C1807" s="4" t="str">
        <f>IFERROR(VLOOKUP(F1807,Tablas!$A$1:$B$3,2,0),"")</f>
        <v>Boleta</v>
      </c>
      <c r="D1807" s="4" t="str">
        <f t="shared" si="87"/>
        <v>Falabella - CONTADO / CASH - PE 3249 FALABELLA No 2505716435 Basado en Entregas</v>
      </c>
      <c r="E1807" s="19">
        <v>45476</v>
      </c>
      <c r="F1807" s="20" t="s">
        <v>842</v>
      </c>
      <c r="G1807" s="20" t="s">
        <v>6875</v>
      </c>
      <c r="H1807" s="20" t="s">
        <v>44</v>
      </c>
      <c r="I1807" s="20" t="s">
        <v>45</v>
      </c>
      <c r="J1807" s="20" t="s">
        <v>6209</v>
      </c>
      <c r="K1807" s="20" t="s">
        <v>6210</v>
      </c>
      <c r="L1807" s="20" t="s">
        <v>6211</v>
      </c>
      <c r="M1807" s="20"/>
      <c r="N1807" s="21">
        <v>243.91</v>
      </c>
      <c r="O1807" s="21">
        <v>0</v>
      </c>
      <c r="P1807" s="20"/>
      <c r="Q1807" s="19">
        <v>45476</v>
      </c>
      <c r="R1807" s="20"/>
      <c r="S1807" s="19">
        <v>45476</v>
      </c>
      <c r="T1807" s="20" t="s">
        <v>49</v>
      </c>
      <c r="U1807" s="20">
        <v>989561</v>
      </c>
      <c r="V1807" s="20">
        <v>240001951</v>
      </c>
      <c r="W1807" s="20" t="s">
        <v>847</v>
      </c>
      <c r="X1807" s="20" t="s">
        <v>305</v>
      </c>
      <c r="Y1807" s="20" t="s">
        <v>52</v>
      </c>
      <c r="Z1807" s="20" t="s">
        <v>6876</v>
      </c>
      <c r="AA1807" s="20" t="s">
        <v>1449</v>
      </c>
      <c r="AB1807" s="20" t="s">
        <v>54</v>
      </c>
      <c r="AC1807" s="20" t="s">
        <v>167</v>
      </c>
      <c r="AD1807" s="20" t="s">
        <v>56</v>
      </c>
      <c r="AE1807" s="20" t="s">
        <v>1838</v>
      </c>
      <c r="AF1807" t="e">
        <f>VLOOKUP(L1807,Contactos!B:B,1,0)</f>
        <v>#N/A</v>
      </c>
    </row>
    <row r="1808" spans="1:32" ht="51" x14ac:dyDescent="0.2">
      <c r="A1808" s="4">
        <f t="shared" si="85"/>
        <v>1806</v>
      </c>
      <c r="B1808" s="4" t="str">
        <f t="shared" si="86"/>
        <v>B010-00018295</v>
      </c>
      <c r="C1808" s="4" t="str">
        <f>IFERROR(VLOOKUP(F1808,Tablas!$A$1:$B$3,2,0),"")</f>
        <v>Boleta</v>
      </c>
      <c r="D1808" s="4" t="str">
        <f t="shared" si="87"/>
        <v>Ripley - CONTADO / CASH - PE 1442 RIPLEY Basado en Entregas 09-0010-00059526</v>
      </c>
      <c r="E1808" s="19">
        <v>45378</v>
      </c>
      <c r="F1808" s="20" t="s">
        <v>842</v>
      </c>
      <c r="G1808" s="20" t="s">
        <v>6877</v>
      </c>
      <c r="H1808" s="20" t="s">
        <v>44</v>
      </c>
      <c r="I1808" s="20" t="s">
        <v>45</v>
      </c>
      <c r="J1808" s="20" t="s">
        <v>3079</v>
      </c>
      <c r="K1808" s="20" t="s">
        <v>3080</v>
      </c>
      <c r="L1808" s="20" t="s">
        <v>3081</v>
      </c>
      <c r="M1808" s="20"/>
      <c r="N1808" s="21">
        <v>244.82</v>
      </c>
      <c r="O1808" s="21">
        <v>0</v>
      </c>
      <c r="P1808" s="20"/>
      <c r="Q1808" s="19">
        <v>45378</v>
      </c>
      <c r="R1808" s="20"/>
      <c r="S1808" s="19">
        <v>45378</v>
      </c>
      <c r="T1808" s="20" t="s">
        <v>49</v>
      </c>
      <c r="U1808" s="20">
        <v>938813</v>
      </c>
      <c r="V1808" s="20">
        <v>240000770</v>
      </c>
      <c r="W1808" s="20" t="s">
        <v>847</v>
      </c>
      <c r="X1808" s="20" t="s">
        <v>305</v>
      </c>
      <c r="Y1808" s="20" t="s">
        <v>52</v>
      </c>
      <c r="Z1808" s="20" t="s">
        <v>6878</v>
      </c>
      <c r="AA1808" s="20" t="s">
        <v>6879</v>
      </c>
      <c r="AB1808" s="20" t="s">
        <v>1561</v>
      </c>
      <c r="AC1808" s="20" t="s">
        <v>689</v>
      </c>
      <c r="AD1808" s="20" t="s">
        <v>56</v>
      </c>
      <c r="AE1808" s="20" t="s">
        <v>2574</v>
      </c>
      <c r="AF1808" t="e">
        <f>VLOOKUP(L1808,Contactos!B:B,1,0)</f>
        <v>#N/A</v>
      </c>
    </row>
    <row r="1809" spans="1:32" ht="51" x14ac:dyDescent="0.2">
      <c r="A1809" s="4">
        <f t="shared" si="85"/>
        <v>1807</v>
      </c>
      <c r="B1809" s="4" t="str">
        <f t="shared" si="86"/>
        <v>B010-00018866</v>
      </c>
      <c r="C1809" s="4" t="str">
        <f>IFERROR(VLOOKUP(F1809,Tablas!$A$1:$B$3,2,0),"")</f>
        <v>Boleta</v>
      </c>
      <c r="D1809" s="4" t="str">
        <f t="shared" si="87"/>
        <v>Ripley - CONTADO / CASH - PE 2389 RIPLEY Basado en Entregas 09-0007-00000404</v>
      </c>
      <c r="E1809" s="19">
        <v>45428</v>
      </c>
      <c r="F1809" s="20" t="s">
        <v>842</v>
      </c>
      <c r="G1809" s="20" t="s">
        <v>6880</v>
      </c>
      <c r="H1809" s="20" t="s">
        <v>44</v>
      </c>
      <c r="I1809" s="20" t="s">
        <v>45</v>
      </c>
      <c r="J1809" s="20" t="s">
        <v>6881</v>
      </c>
      <c r="K1809" s="20" t="s">
        <v>6882</v>
      </c>
      <c r="L1809" s="20" t="s">
        <v>6883</v>
      </c>
      <c r="M1809" s="20"/>
      <c r="N1809" s="21">
        <v>244.82</v>
      </c>
      <c r="O1809" s="21">
        <v>0</v>
      </c>
      <c r="P1809" s="20"/>
      <c r="Q1809" s="19">
        <v>45428</v>
      </c>
      <c r="R1809" s="20"/>
      <c r="S1809" s="19">
        <v>45428</v>
      </c>
      <c r="T1809" s="20" t="s">
        <v>49</v>
      </c>
      <c r="U1809" s="20">
        <v>964436</v>
      </c>
      <c r="V1809" s="20">
        <v>240001344</v>
      </c>
      <c r="W1809" s="20" t="s">
        <v>847</v>
      </c>
      <c r="X1809" s="20" t="s">
        <v>305</v>
      </c>
      <c r="Y1809" s="20" t="s">
        <v>52</v>
      </c>
      <c r="Z1809" s="20" t="s">
        <v>6884</v>
      </c>
      <c r="AA1809" s="20" t="s">
        <v>6885</v>
      </c>
      <c r="AB1809" s="20" t="s">
        <v>1355</v>
      </c>
      <c r="AC1809" s="20" t="s">
        <v>689</v>
      </c>
      <c r="AD1809" s="20" t="s">
        <v>56</v>
      </c>
      <c r="AE1809" s="20" t="s">
        <v>2574</v>
      </c>
      <c r="AF1809" t="e">
        <f>VLOOKUP(L1809,Contactos!B:B,1,0)</f>
        <v>#N/A</v>
      </c>
    </row>
    <row r="1810" spans="1:32" ht="25.5" x14ac:dyDescent="0.2">
      <c r="A1810" s="4">
        <f t="shared" si="85"/>
        <v>1808</v>
      </c>
      <c r="B1810" s="4" t="str">
        <f t="shared" si="86"/>
        <v/>
      </c>
      <c r="C1810" s="4" t="str">
        <f>IFERROR(VLOOKUP(F1810,Tablas!$A$1:$B$3,2,0),"")</f>
        <v/>
      </c>
      <c r="D1810" s="4" t="str">
        <f t="shared" si="87"/>
        <v xml:space="preserve"> - CONTADO ADELANTADO / CASH IN ADVANCE - Dif. en cambio</v>
      </c>
      <c r="E1810" s="19">
        <v>45504</v>
      </c>
      <c r="F1810" s="20" t="s">
        <v>27</v>
      </c>
      <c r="G1810" s="20"/>
      <c r="H1810" s="20" t="s">
        <v>80</v>
      </c>
      <c r="I1810" s="20" t="s">
        <v>81</v>
      </c>
      <c r="J1810" s="20" t="s">
        <v>272</v>
      </c>
      <c r="K1810" s="20" t="s">
        <v>272</v>
      </c>
      <c r="L1810" s="20" t="s">
        <v>273</v>
      </c>
      <c r="M1810" s="20" t="s">
        <v>33</v>
      </c>
      <c r="N1810" s="21">
        <v>245.53</v>
      </c>
      <c r="O1810" s="21">
        <v>0</v>
      </c>
      <c r="P1810" s="20"/>
      <c r="Q1810" s="19">
        <v>45504</v>
      </c>
      <c r="R1810" s="20"/>
      <c r="S1810" s="20"/>
      <c r="T1810" s="20" t="s">
        <v>70</v>
      </c>
      <c r="U1810" s="20">
        <v>1036157</v>
      </c>
      <c r="V1810" s="20">
        <v>240029646</v>
      </c>
      <c r="W1810" s="20" t="s">
        <v>50</v>
      </c>
      <c r="X1810" s="20" t="s">
        <v>841</v>
      </c>
      <c r="Y1810" s="20" t="s">
        <v>37</v>
      </c>
      <c r="Z1810" s="20" t="s">
        <v>63</v>
      </c>
      <c r="AA1810" s="20" t="s">
        <v>276</v>
      </c>
      <c r="AB1810" s="20" t="s">
        <v>277</v>
      </c>
      <c r="AC1810" s="20"/>
      <c r="AD1810" s="20" t="s">
        <v>278</v>
      </c>
      <c r="AE1810" s="20"/>
      <c r="AF1810" t="str">
        <f>VLOOKUP(L1810,Contactos!B:B,1,0)</f>
        <v>SADIN INTERNATIONAL TRADING CO. L.L.C.</v>
      </c>
    </row>
    <row r="1811" spans="1:32" ht="25.5" x14ac:dyDescent="0.2">
      <c r="A1811" s="4">
        <f t="shared" si="85"/>
        <v>1809</v>
      </c>
      <c r="B1811" s="4" t="str">
        <f t="shared" si="86"/>
        <v>1 7897</v>
      </c>
      <c r="C1811" s="4" t="str">
        <f>IFERROR(VLOOKUP(F1811,Tablas!$A$1:$B$3,2,0),"")</f>
        <v/>
      </c>
      <c r="D1811" s="4" t="str">
        <f t="shared" si="87"/>
        <v xml:space="preserve"> - CONTADO ADELANTADO / CASH IN ADVANCE - SALDO LETRAS SOLES</v>
      </c>
      <c r="E1811" s="19">
        <v>43100</v>
      </c>
      <c r="F1811" s="20" t="s">
        <v>27</v>
      </c>
      <c r="G1811" s="20" t="s">
        <v>6886</v>
      </c>
      <c r="H1811" s="20" t="s">
        <v>4509</v>
      </c>
      <c r="I1811" s="20" t="s">
        <v>4510</v>
      </c>
      <c r="J1811" s="20" t="s">
        <v>4511</v>
      </c>
      <c r="K1811" s="20" t="s">
        <v>4512</v>
      </c>
      <c r="L1811" s="20" t="s">
        <v>4513</v>
      </c>
      <c r="M1811" s="20" t="s">
        <v>125</v>
      </c>
      <c r="N1811" s="21">
        <v>245.98</v>
      </c>
      <c r="O1811" s="21">
        <v>0</v>
      </c>
      <c r="P1811" s="19">
        <v>40486</v>
      </c>
      <c r="Q1811" s="19">
        <v>43100</v>
      </c>
      <c r="R1811" s="20"/>
      <c r="S1811" s="19">
        <v>40511</v>
      </c>
      <c r="T1811" s="20" t="s">
        <v>70</v>
      </c>
      <c r="U1811" s="20">
        <v>552</v>
      </c>
      <c r="V1811" s="20">
        <v>1700000002</v>
      </c>
      <c r="W1811" s="20" t="s">
        <v>50</v>
      </c>
      <c r="X1811" s="20" t="s">
        <v>192</v>
      </c>
      <c r="Y1811" s="20" t="s">
        <v>52</v>
      </c>
      <c r="Z1811" s="20" t="s">
        <v>4514</v>
      </c>
      <c r="AA1811" s="20" t="s">
        <v>4515</v>
      </c>
      <c r="AB1811" s="20" t="s">
        <v>54</v>
      </c>
      <c r="AC1811" s="20" t="s">
        <v>167</v>
      </c>
      <c r="AD1811" s="20" t="s">
        <v>56</v>
      </c>
      <c r="AE1811" s="20"/>
      <c r="AF1811" t="e">
        <f>VLOOKUP(L1811,Contactos!B:B,1,0)</f>
        <v>#N/A</v>
      </c>
    </row>
    <row r="1812" spans="1:32" ht="25.5" x14ac:dyDescent="0.2">
      <c r="A1812" s="4">
        <f t="shared" si="85"/>
        <v>1810</v>
      </c>
      <c r="B1812" s="4" t="str">
        <f t="shared" si="86"/>
        <v/>
      </c>
      <c r="C1812" s="4" t="str">
        <f>IFERROR(VLOOKUP(F1812,Tablas!$A$1:$B$3,2,0),"")</f>
        <v/>
      </c>
      <c r="D1812" s="4" t="str">
        <f t="shared" si="87"/>
        <v xml:space="preserve"> - CONTADO / CASH - Dif. en cambio</v>
      </c>
      <c r="E1812" s="19">
        <v>44316</v>
      </c>
      <c r="F1812" s="20" t="s">
        <v>27</v>
      </c>
      <c r="G1812" s="20"/>
      <c r="H1812" s="20" t="s">
        <v>44</v>
      </c>
      <c r="I1812" s="20" t="s">
        <v>45</v>
      </c>
      <c r="J1812" s="20" t="s">
        <v>396</v>
      </c>
      <c r="K1812" s="20" t="s">
        <v>397</v>
      </c>
      <c r="L1812" s="20" t="s">
        <v>398</v>
      </c>
      <c r="M1812" s="20" t="s">
        <v>33</v>
      </c>
      <c r="N1812" s="21">
        <v>246.46</v>
      </c>
      <c r="O1812" s="21">
        <v>0</v>
      </c>
      <c r="P1812" s="20"/>
      <c r="Q1812" s="19">
        <v>44316</v>
      </c>
      <c r="R1812" s="20"/>
      <c r="S1812" s="19">
        <v>44316</v>
      </c>
      <c r="T1812" s="20" t="s">
        <v>49</v>
      </c>
      <c r="U1812" s="20">
        <v>500061</v>
      </c>
      <c r="V1812" s="20">
        <v>210010765</v>
      </c>
      <c r="W1812" s="20" t="s">
        <v>50</v>
      </c>
      <c r="X1812" s="20" t="s">
        <v>841</v>
      </c>
      <c r="Y1812" s="20" t="s">
        <v>52</v>
      </c>
      <c r="Z1812" s="20" t="s">
        <v>63</v>
      </c>
      <c r="AA1812" s="20" t="s">
        <v>66</v>
      </c>
      <c r="AB1812" s="20" t="s">
        <v>66</v>
      </c>
      <c r="AC1812" s="20" t="s">
        <v>66</v>
      </c>
      <c r="AD1812" s="20" t="s">
        <v>56</v>
      </c>
      <c r="AE1812" s="20"/>
      <c r="AF1812" t="e">
        <f>VLOOKUP(L1812,Contactos!B:B,1,0)</f>
        <v>#N/A</v>
      </c>
    </row>
    <row r="1813" spans="1:32" ht="25.5" x14ac:dyDescent="0.2">
      <c r="A1813" s="4">
        <f t="shared" si="85"/>
        <v>1811</v>
      </c>
      <c r="B1813" s="4" t="str">
        <f t="shared" si="86"/>
        <v/>
      </c>
      <c r="C1813" s="4" t="str">
        <f>IFERROR(VLOOKUP(F1813,Tablas!$A$1:$B$3,2,0),"")</f>
        <v/>
      </c>
      <c r="D1813" s="4" t="str">
        <f t="shared" si="87"/>
        <v xml:space="preserve"> - CONTADO / CASH - Dif. en cambio</v>
      </c>
      <c r="E1813" s="19">
        <v>45412</v>
      </c>
      <c r="F1813" s="20" t="s">
        <v>27</v>
      </c>
      <c r="G1813" s="20"/>
      <c r="H1813" s="20" t="s">
        <v>44</v>
      </c>
      <c r="I1813" s="20" t="s">
        <v>45</v>
      </c>
      <c r="J1813" s="20" t="s">
        <v>396</v>
      </c>
      <c r="K1813" s="20" t="s">
        <v>397</v>
      </c>
      <c r="L1813" s="20" t="s">
        <v>398</v>
      </c>
      <c r="M1813" s="20" t="s">
        <v>33</v>
      </c>
      <c r="N1813" s="21">
        <v>246.46</v>
      </c>
      <c r="O1813" s="21">
        <v>0</v>
      </c>
      <c r="P1813" s="20"/>
      <c r="Q1813" s="19">
        <v>45412</v>
      </c>
      <c r="R1813" s="20"/>
      <c r="S1813" s="19">
        <v>45412</v>
      </c>
      <c r="T1813" s="20" t="s">
        <v>49</v>
      </c>
      <c r="U1813" s="20">
        <v>1001697</v>
      </c>
      <c r="V1813" s="20">
        <v>240019084</v>
      </c>
      <c r="W1813" s="20" t="s">
        <v>50</v>
      </c>
      <c r="X1813" s="20" t="s">
        <v>841</v>
      </c>
      <c r="Y1813" s="20" t="s">
        <v>52</v>
      </c>
      <c r="Z1813" s="20" t="s">
        <v>63</v>
      </c>
      <c r="AA1813" s="20" t="s">
        <v>66</v>
      </c>
      <c r="AB1813" s="20" t="s">
        <v>66</v>
      </c>
      <c r="AC1813" s="20" t="s">
        <v>66</v>
      </c>
      <c r="AD1813" s="20" t="s">
        <v>56</v>
      </c>
      <c r="AE1813" s="20"/>
      <c r="AF1813" t="e">
        <f>VLOOKUP(L1813,Contactos!B:B,1,0)</f>
        <v>#N/A</v>
      </c>
    </row>
    <row r="1814" spans="1:32" ht="38.25" x14ac:dyDescent="0.2">
      <c r="A1814" s="4">
        <f t="shared" si="85"/>
        <v>1812</v>
      </c>
      <c r="B1814" s="4" t="str">
        <f t="shared" si="86"/>
        <v>F010-00024218</v>
      </c>
      <c r="C1814" s="4" t="str">
        <f>IFERROR(VLOOKUP(F1814,Tablas!$A$1:$B$3,2,0),"")</f>
        <v>Factura</v>
      </c>
      <c r="D1814" s="4" t="str">
        <f t="shared" si="87"/>
        <v>Ecom - CONTADO / CASH - Facturas clientes - C20609703955</v>
      </c>
      <c r="E1814" s="19">
        <v>45373</v>
      </c>
      <c r="F1814" s="20" t="s">
        <v>1001</v>
      </c>
      <c r="G1814" s="20" t="s">
        <v>6887</v>
      </c>
      <c r="H1814" s="20" t="s">
        <v>44</v>
      </c>
      <c r="I1814" s="20" t="s">
        <v>45</v>
      </c>
      <c r="J1814" s="20" t="s">
        <v>2181</v>
      </c>
      <c r="K1814" s="20" t="s">
        <v>2182</v>
      </c>
      <c r="L1814" s="20" t="s">
        <v>2183</v>
      </c>
      <c r="M1814" s="20"/>
      <c r="N1814" s="21">
        <v>247.01</v>
      </c>
      <c r="O1814" s="21">
        <v>0</v>
      </c>
      <c r="P1814" s="20"/>
      <c r="Q1814" s="19">
        <v>45373</v>
      </c>
      <c r="R1814" s="20"/>
      <c r="S1814" s="19">
        <v>45373</v>
      </c>
      <c r="T1814" s="20" t="s">
        <v>49</v>
      </c>
      <c r="U1814" s="20">
        <v>936744</v>
      </c>
      <c r="V1814" s="20">
        <v>240000785</v>
      </c>
      <c r="W1814" s="20" t="s">
        <v>847</v>
      </c>
      <c r="X1814" s="20" t="s">
        <v>305</v>
      </c>
      <c r="Y1814" s="20" t="s">
        <v>52</v>
      </c>
      <c r="Z1814" s="20" t="s">
        <v>2184</v>
      </c>
      <c r="AA1814" s="20" t="s">
        <v>2183</v>
      </c>
      <c r="AB1814" s="20"/>
      <c r="AC1814" s="20"/>
      <c r="AD1814" s="20" t="s">
        <v>56</v>
      </c>
      <c r="AE1814" s="20" t="s">
        <v>864</v>
      </c>
      <c r="AF1814" t="e">
        <f>VLOOKUP(L1814,Contactos!B:B,1,0)</f>
        <v>#N/A</v>
      </c>
    </row>
    <row r="1815" spans="1:32" ht="63.75" x14ac:dyDescent="0.2">
      <c r="A1815" s="4">
        <f t="shared" si="85"/>
        <v>1813</v>
      </c>
      <c r="B1815" s="4" t="str">
        <f t="shared" si="86"/>
        <v>B010-00020450</v>
      </c>
      <c r="C1815" s="4" t="str">
        <f>IFERROR(VLOOKUP(F1815,Tablas!$A$1:$B$3,2,0),"")</f>
        <v>Boleta</v>
      </c>
      <c r="D1815" s="4" t="str">
        <f t="shared" si="87"/>
        <v>Ripley - CONTADO / CASH - PE 4873 RIPLEY n.º 6807665501-A Basado en Entregas</v>
      </c>
      <c r="E1815" s="19">
        <v>45554</v>
      </c>
      <c r="F1815" s="20" t="s">
        <v>842</v>
      </c>
      <c r="G1815" s="20" t="s">
        <v>6888</v>
      </c>
      <c r="H1815" s="20" t="s">
        <v>44</v>
      </c>
      <c r="I1815" s="20" t="s">
        <v>45</v>
      </c>
      <c r="J1815" s="20" t="s">
        <v>6889</v>
      </c>
      <c r="K1815" s="20" t="s">
        <v>6890</v>
      </c>
      <c r="L1815" s="20" t="s">
        <v>6891</v>
      </c>
      <c r="M1815" s="20"/>
      <c r="N1815" s="21">
        <v>248.2</v>
      </c>
      <c r="O1815" s="21">
        <v>0</v>
      </c>
      <c r="P1815" s="20"/>
      <c r="Q1815" s="19">
        <v>45554</v>
      </c>
      <c r="R1815" s="20"/>
      <c r="S1815" s="19">
        <v>45554</v>
      </c>
      <c r="T1815" s="20" t="s">
        <v>49</v>
      </c>
      <c r="U1815" s="20">
        <v>1026299</v>
      </c>
      <c r="V1815" s="20">
        <v>240002987</v>
      </c>
      <c r="W1815" s="20" t="s">
        <v>847</v>
      </c>
      <c r="X1815" s="20" t="s">
        <v>305</v>
      </c>
      <c r="Y1815" s="20" t="s">
        <v>52</v>
      </c>
      <c r="Z1815" s="20" t="s">
        <v>6892</v>
      </c>
      <c r="AA1815" s="20" t="s">
        <v>372</v>
      </c>
      <c r="AB1815" s="20" t="s">
        <v>54</v>
      </c>
      <c r="AC1815" s="20" t="s">
        <v>167</v>
      </c>
      <c r="AD1815" s="20" t="s">
        <v>56</v>
      </c>
      <c r="AE1815" s="20" t="s">
        <v>2574</v>
      </c>
      <c r="AF1815" t="e">
        <f>VLOOKUP(L1815,Contactos!B:B,1,0)</f>
        <v>#N/A</v>
      </c>
    </row>
    <row r="1816" spans="1:32" ht="51" x14ac:dyDescent="0.2">
      <c r="A1816" s="4">
        <f t="shared" si="85"/>
        <v>1814</v>
      </c>
      <c r="B1816" s="4" t="str">
        <f t="shared" si="86"/>
        <v>B010-00020226</v>
      </c>
      <c r="C1816" s="4" t="str">
        <f>IFERROR(VLOOKUP(F1816,Tablas!$A$1:$B$3,2,0),"")</f>
        <v>Boleta</v>
      </c>
      <c r="D1816" s="4" t="str">
        <f t="shared" si="87"/>
        <v xml:space="preserve"> - CONTADO / CASH - CAPACITACION POR CONVENIO DE ESTUDIOS-AGOSTO 2024</v>
      </c>
      <c r="E1816" s="19">
        <v>45533</v>
      </c>
      <c r="F1816" s="20" t="s">
        <v>842</v>
      </c>
      <c r="G1816" s="20" t="s">
        <v>6893</v>
      </c>
      <c r="H1816" s="20" t="s">
        <v>44</v>
      </c>
      <c r="I1816" s="20" t="s">
        <v>45</v>
      </c>
      <c r="J1816" s="20" t="s">
        <v>6894</v>
      </c>
      <c r="K1816" s="20" t="s">
        <v>6895</v>
      </c>
      <c r="L1816" s="20" t="s">
        <v>6896</v>
      </c>
      <c r="M1816" s="20"/>
      <c r="N1816" s="21">
        <v>249</v>
      </c>
      <c r="O1816" s="21">
        <v>0</v>
      </c>
      <c r="P1816" s="20"/>
      <c r="Q1816" s="19">
        <v>45533</v>
      </c>
      <c r="R1816" s="20"/>
      <c r="S1816" s="19">
        <v>45533</v>
      </c>
      <c r="T1816" s="20" t="s">
        <v>49</v>
      </c>
      <c r="U1816" s="20">
        <v>1016728</v>
      </c>
      <c r="V1816" s="20">
        <v>240002763</v>
      </c>
      <c r="W1816" s="20" t="s">
        <v>847</v>
      </c>
      <c r="X1816" s="20" t="s">
        <v>2795</v>
      </c>
      <c r="Y1816" s="20" t="s">
        <v>52</v>
      </c>
      <c r="Z1816" s="20" t="s">
        <v>6038</v>
      </c>
      <c r="AA1816" s="20" t="s">
        <v>4846</v>
      </c>
      <c r="AB1816" s="20" t="s">
        <v>54</v>
      </c>
      <c r="AC1816" s="20" t="s">
        <v>167</v>
      </c>
      <c r="AD1816" s="20" t="s">
        <v>56</v>
      </c>
      <c r="AE1816" s="20"/>
      <c r="AF1816" t="e">
        <f>VLOOKUP(L1816,Contactos!B:B,1,0)</f>
        <v>#N/A</v>
      </c>
    </row>
    <row r="1817" spans="1:32" ht="51" x14ac:dyDescent="0.2">
      <c r="A1817" s="4">
        <f t="shared" si="85"/>
        <v>1815</v>
      </c>
      <c r="B1817" s="4" t="str">
        <f t="shared" si="86"/>
        <v>B010-00020011</v>
      </c>
      <c r="C1817" s="4" t="str">
        <f>IFERROR(VLOOKUP(F1817,Tablas!$A$1:$B$3,2,0),"")</f>
        <v>Boleta</v>
      </c>
      <c r="D1817" s="4" t="str">
        <f t="shared" si="87"/>
        <v>Ecom - CONTADO / CASH - PE 4150 TEL: 988584113 ENVÍO Basado en Entregas 09</v>
      </c>
      <c r="E1817" s="19">
        <v>45519</v>
      </c>
      <c r="F1817" s="20" t="s">
        <v>842</v>
      </c>
      <c r="G1817" s="20" t="s">
        <v>6897</v>
      </c>
      <c r="H1817" s="20" t="s">
        <v>44</v>
      </c>
      <c r="I1817" s="20" t="s">
        <v>45</v>
      </c>
      <c r="J1817" s="20" t="s">
        <v>6898</v>
      </c>
      <c r="K1817" s="20" t="s">
        <v>6899</v>
      </c>
      <c r="L1817" s="20" t="s">
        <v>6900</v>
      </c>
      <c r="M1817" s="20"/>
      <c r="N1817" s="21">
        <v>250.75</v>
      </c>
      <c r="O1817" s="21">
        <v>0</v>
      </c>
      <c r="P1817" s="20"/>
      <c r="Q1817" s="19">
        <v>45519</v>
      </c>
      <c r="R1817" s="20"/>
      <c r="S1817" s="19">
        <v>45519</v>
      </c>
      <c r="T1817" s="20" t="s">
        <v>49</v>
      </c>
      <c r="U1817" s="20">
        <v>1008399</v>
      </c>
      <c r="V1817" s="20">
        <v>240002547</v>
      </c>
      <c r="W1817" s="20" t="s">
        <v>847</v>
      </c>
      <c r="X1817" s="20" t="s">
        <v>305</v>
      </c>
      <c r="Y1817" s="20" t="s">
        <v>52</v>
      </c>
      <c r="Z1817" s="20" t="s">
        <v>6901</v>
      </c>
      <c r="AA1817" s="20" t="s">
        <v>6902</v>
      </c>
      <c r="AB1817" s="20" t="s">
        <v>166</v>
      </c>
      <c r="AC1817" s="20" t="s">
        <v>167</v>
      </c>
      <c r="AD1817" s="20" t="s">
        <v>56</v>
      </c>
      <c r="AE1817" s="20" t="s">
        <v>864</v>
      </c>
      <c r="AF1817" t="e">
        <f>VLOOKUP(L1817,Contactos!B:B,1,0)</f>
        <v>#N/A</v>
      </c>
    </row>
    <row r="1818" spans="1:32" ht="25.5" x14ac:dyDescent="0.2">
      <c r="A1818" s="4">
        <f t="shared" si="85"/>
        <v>1816</v>
      </c>
      <c r="B1818" s="4" t="str">
        <f t="shared" si="86"/>
        <v>B010-00019820</v>
      </c>
      <c r="C1818" s="4" t="str">
        <f>IFERROR(VLOOKUP(F1818,Tablas!$A$1:$B$3,2,0),"")</f>
        <v>Boleta</v>
      </c>
      <c r="D1818" s="4" t="str">
        <f t="shared" si="87"/>
        <v xml:space="preserve"> - CONTADO / CASH - EPS 2024</v>
      </c>
      <c r="E1818" s="19">
        <v>45504</v>
      </c>
      <c r="F1818" s="20" t="s">
        <v>842</v>
      </c>
      <c r="G1818" s="20" t="s">
        <v>6903</v>
      </c>
      <c r="H1818" s="20" t="s">
        <v>44</v>
      </c>
      <c r="I1818" s="20" t="s">
        <v>45</v>
      </c>
      <c r="J1818" s="20" t="s">
        <v>6904</v>
      </c>
      <c r="K1818" s="20" t="s">
        <v>6905</v>
      </c>
      <c r="L1818" s="20" t="s">
        <v>6906</v>
      </c>
      <c r="M1818" s="20"/>
      <c r="N1818" s="21">
        <v>252.47</v>
      </c>
      <c r="O1818" s="21">
        <v>0</v>
      </c>
      <c r="P1818" s="20"/>
      <c r="Q1818" s="19">
        <v>45504</v>
      </c>
      <c r="R1818" s="20"/>
      <c r="S1818" s="19">
        <v>45504</v>
      </c>
      <c r="T1818" s="20" t="s">
        <v>49</v>
      </c>
      <c r="U1818" s="20">
        <v>1000833</v>
      </c>
      <c r="V1818" s="20">
        <v>240002359</v>
      </c>
      <c r="W1818" s="20" t="s">
        <v>847</v>
      </c>
      <c r="X1818" s="20" t="s">
        <v>2795</v>
      </c>
      <c r="Y1818" s="20" t="s">
        <v>52</v>
      </c>
      <c r="Z1818" s="20" t="s">
        <v>6907</v>
      </c>
      <c r="AA1818" s="20" t="s">
        <v>457</v>
      </c>
      <c r="AB1818" s="20" t="s">
        <v>54</v>
      </c>
      <c r="AC1818" s="20" t="s">
        <v>167</v>
      </c>
      <c r="AD1818" s="20" t="s">
        <v>56</v>
      </c>
      <c r="AE1818" s="20"/>
      <c r="AF1818" t="e">
        <f>VLOOKUP(L1818,Contactos!B:B,1,0)</f>
        <v>#N/A</v>
      </c>
    </row>
    <row r="1819" spans="1:32" ht="25.5" x14ac:dyDescent="0.2">
      <c r="A1819" s="4">
        <f t="shared" si="85"/>
        <v>1817</v>
      </c>
      <c r="B1819" s="4" t="str">
        <f t="shared" si="86"/>
        <v>B010-00019808</v>
      </c>
      <c r="C1819" s="4" t="str">
        <f>IFERROR(VLOOKUP(F1819,Tablas!$A$1:$B$3,2,0),"")</f>
        <v>Boleta</v>
      </c>
      <c r="D1819" s="4" t="str">
        <f t="shared" si="87"/>
        <v xml:space="preserve"> - CONTADO / CASH - EPS MES DE JULIO 2024</v>
      </c>
      <c r="E1819" s="19">
        <v>45504</v>
      </c>
      <c r="F1819" s="20" t="s">
        <v>842</v>
      </c>
      <c r="G1819" s="20" t="s">
        <v>6908</v>
      </c>
      <c r="H1819" s="20" t="s">
        <v>44</v>
      </c>
      <c r="I1819" s="20" t="s">
        <v>45</v>
      </c>
      <c r="J1819" s="20" t="s">
        <v>4787</v>
      </c>
      <c r="K1819" s="20" t="s">
        <v>4788</v>
      </c>
      <c r="L1819" s="20" t="s">
        <v>4789</v>
      </c>
      <c r="M1819" s="20"/>
      <c r="N1819" s="21">
        <v>252.47</v>
      </c>
      <c r="O1819" s="21">
        <v>0</v>
      </c>
      <c r="P1819" s="20"/>
      <c r="Q1819" s="19">
        <v>45504</v>
      </c>
      <c r="R1819" s="20"/>
      <c r="S1819" s="19">
        <v>45504</v>
      </c>
      <c r="T1819" s="20" t="s">
        <v>49</v>
      </c>
      <c r="U1819" s="20">
        <v>1000722</v>
      </c>
      <c r="V1819" s="20">
        <v>240002347</v>
      </c>
      <c r="W1819" s="20" t="s">
        <v>847</v>
      </c>
      <c r="X1819" s="20" t="s">
        <v>2795</v>
      </c>
      <c r="Y1819" s="20" t="s">
        <v>52</v>
      </c>
      <c r="Z1819" s="20" t="s">
        <v>6909</v>
      </c>
      <c r="AA1819" s="20" t="s">
        <v>850</v>
      </c>
      <c r="AB1819" s="20" t="s">
        <v>54</v>
      </c>
      <c r="AC1819" s="20" t="s">
        <v>167</v>
      </c>
      <c r="AD1819" s="20" t="s">
        <v>56</v>
      </c>
      <c r="AE1819" s="20"/>
      <c r="AF1819" t="e">
        <f>VLOOKUP(L1819,Contactos!B:B,1,0)</f>
        <v>#N/A</v>
      </c>
    </row>
    <row r="1820" spans="1:32" ht="25.5" x14ac:dyDescent="0.2">
      <c r="A1820" s="4">
        <f t="shared" si="85"/>
        <v>1818</v>
      </c>
      <c r="B1820" s="4" t="str">
        <f t="shared" si="86"/>
        <v/>
      </c>
      <c r="C1820" s="4" t="str">
        <f>IFERROR(VLOOKUP(F1820,Tablas!$A$1:$B$3,2,0),"")</f>
        <v/>
      </c>
      <c r="D1820" s="4" t="str">
        <f t="shared" si="87"/>
        <v xml:space="preserve"> - CONTADO ADELANTADO / CASH IN ADVANCE - Dif. en cambio</v>
      </c>
      <c r="E1820" s="19">
        <v>45443</v>
      </c>
      <c r="F1820" s="20" t="s">
        <v>27</v>
      </c>
      <c r="G1820" s="20"/>
      <c r="H1820" s="20" t="s">
        <v>29</v>
      </c>
      <c r="I1820" s="20" t="s">
        <v>30</v>
      </c>
      <c r="J1820" s="20" t="s">
        <v>74</v>
      </c>
      <c r="K1820" s="20" t="s">
        <v>74</v>
      </c>
      <c r="L1820" s="20" t="s">
        <v>75</v>
      </c>
      <c r="M1820" s="20" t="s">
        <v>33</v>
      </c>
      <c r="N1820" s="21">
        <v>253.69</v>
      </c>
      <c r="O1820" s="21">
        <v>0</v>
      </c>
      <c r="P1820" s="20"/>
      <c r="Q1820" s="19">
        <v>45443</v>
      </c>
      <c r="R1820" s="20"/>
      <c r="S1820" s="20"/>
      <c r="T1820" s="20" t="s">
        <v>70</v>
      </c>
      <c r="U1820" s="20">
        <v>1014799</v>
      </c>
      <c r="V1820" s="20">
        <v>240023056</v>
      </c>
      <c r="W1820" s="20" t="s">
        <v>50</v>
      </c>
      <c r="X1820" s="20" t="s">
        <v>841</v>
      </c>
      <c r="Y1820" s="20" t="s">
        <v>37</v>
      </c>
      <c r="Z1820" s="20" t="s">
        <v>63</v>
      </c>
      <c r="AA1820" s="20" t="s">
        <v>77</v>
      </c>
      <c r="AB1820" s="20"/>
      <c r="AC1820" s="20"/>
      <c r="AD1820" s="20" t="s">
        <v>78</v>
      </c>
      <c r="AE1820" s="20"/>
      <c r="AF1820" t="str">
        <f>VLOOKUP(L1820,Contactos!B:B,1,0)</f>
        <v>VETPLUS S.R.L.</v>
      </c>
    </row>
    <row r="1821" spans="1:32" ht="63.75" x14ac:dyDescent="0.2">
      <c r="A1821" s="4">
        <f t="shared" si="85"/>
        <v>1819</v>
      </c>
      <c r="B1821" s="4" t="str">
        <f t="shared" si="86"/>
        <v>B010-00020476</v>
      </c>
      <c r="C1821" s="4" t="str">
        <f>IFERROR(VLOOKUP(F1821,Tablas!$A$1:$B$3,2,0),"")</f>
        <v>Boleta</v>
      </c>
      <c r="D1821" s="4" t="str">
        <f t="shared" si="87"/>
        <v>Ripley - CONTADO / CASH - PE 4964 RIPLEY n.º 6811900201-A Basado en Entregas</v>
      </c>
      <c r="E1821" s="19">
        <v>45558</v>
      </c>
      <c r="F1821" s="20" t="s">
        <v>842</v>
      </c>
      <c r="G1821" s="20" t="s">
        <v>6910</v>
      </c>
      <c r="H1821" s="20" t="s">
        <v>44</v>
      </c>
      <c r="I1821" s="20" t="s">
        <v>45</v>
      </c>
      <c r="J1821" s="20" t="s">
        <v>6911</v>
      </c>
      <c r="K1821" s="20" t="s">
        <v>6912</v>
      </c>
      <c r="L1821" s="20" t="s">
        <v>6913</v>
      </c>
      <c r="M1821" s="20"/>
      <c r="N1821" s="21">
        <v>254.73</v>
      </c>
      <c r="O1821" s="21">
        <v>0</v>
      </c>
      <c r="P1821" s="20"/>
      <c r="Q1821" s="19">
        <v>45558</v>
      </c>
      <c r="R1821" s="20"/>
      <c r="S1821" s="19">
        <v>45558</v>
      </c>
      <c r="T1821" s="20" t="s">
        <v>49</v>
      </c>
      <c r="U1821" s="20">
        <v>1027619</v>
      </c>
      <c r="V1821" s="20">
        <v>240003013</v>
      </c>
      <c r="W1821" s="20" t="s">
        <v>847</v>
      </c>
      <c r="X1821" s="20" t="s">
        <v>305</v>
      </c>
      <c r="Y1821" s="20" t="s">
        <v>52</v>
      </c>
      <c r="Z1821" s="20" t="s">
        <v>6914</v>
      </c>
      <c r="AA1821" s="20" t="s">
        <v>808</v>
      </c>
      <c r="AB1821" s="20" t="s">
        <v>54</v>
      </c>
      <c r="AC1821" s="20" t="s">
        <v>167</v>
      </c>
      <c r="AD1821" s="20" t="s">
        <v>56</v>
      </c>
      <c r="AE1821" s="20" t="s">
        <v>2574</v>
      </c>
      <c r="AF1821" t="e">
        <f>VLOOKUP(L1821,Contactos!B:B,1,0)</f>
        <v>#N/A</v>
      </c>
    </row>
    <row r="1822" spans="1:32" ht="25.5" x14ac:dyDescent="0.2">
      <c r="A1822" s="4">
        <f t="shared" si="85"/>
        <v>1820</v>
      </c>
      <c r="B1822" s="4" t="str">
        <f t="shared" si="86"/>
        <v>1 7595</v>
      </c>
      <c r="C1822" s="4" t="str">
        <f>IFERROR(VLOOKUP(F1822,Tablas!$A$1:$B$3,2,0),"")</f>
        <v/>
      </c>
      <c r="D1822" s="4" t="str">
        <f t="shared" si="87"/>
        <v xml:space="preserve"> - CONTADO ADELANTADO / CASH IN ADVANCE - SALDO LETRAS SOLES</v>
      </c>
      <c r="E1822" s="19">
        <v>43100</v>
      </c>
      <c r="F1822" s="20" t="s">
        <v>27</v>
      </c>
      <c r="G1822" s="20" t="s">
        <v>6915</v>
      </c>
      <c r="H1822" s="20" t="s">
        <v>4509</v>
      </c>
      <c r="I1822" s="20" t="s">
        <v>4510</v>
      </c>
      <c r="J1822" s="20" t="s">
        <v>4511</v>
      </c>
      <c r="K1822" s="20" t="s">
        <v>4512</v>
      </c>
      <c r="L1822" s="20" t="s">
        <v>4513</v>
      </c>
      <c r="M1822" s="20" t="s">
        <v>125</v>
      </c>
      <c r="N1822" s="21">
        <v>257.47000000000003</v>
      </c>
      <c r="O1822" s="21">
        <v>0</v>
      </c>
      <c r="P1822" s="19">
        <v>40442</v>
      </c>
      <c r="Q1822" s="19">
        <v>43100</v>
      </c>
      <c r="R1822" s="20"/>
      <c r="S1822" s="19">
        <v>40485</v>
      </c>
      <c r="T1822" s="20" t="s">
        <v>70</v>
      </c>
      <c r="U1822" s="20">
        <v>552</v>
      </c>
      <c r="V1822" s="20">
        <v>1700000002</v>
      </c>
      <c r="W1822" s="20" t="s">
        <v>50</v>
      </c>
      <c r="X1822" s="20" t="s">
        <v>192</v>
      </c>
      <c r="Y1822" s="20" t="s">
        <v>52</v>
      </c>
      <c r="Z1822" s="20" t="s">
        <v>4514</v>
      </c>
      <c r="AA1822" s="20" t="s">
        <v>4515</v>
      </c>
      <c r="AB1822" s="20" t="s">
        <v>54</v>
      </c>
      <c r="AC1822" s="20" t="s">
        <v>167</v>
      </c>
      <c r="AD1822" s="20" t="s">
        <v>56</v>
      </c>
      <c r="AE1822" s="20"/>
      <c r="AF1822" t="e">
        <f>VLOOKUP(L1822,Contactos!B:B,1,0)</f>
        <v>#N/A</v>
      </c>
    </row>
    <row r="1823" spans="1:32" ht="25.5" x14ac:dyDescent="0.2">
      <c r="A1823" s="4">
        <f t="shared" si="85"/>
        <v>1821</v>
      </c>
      <c r="B1823" s="4" t="str">
        <f t="shared" si="86"/>
        <v/>
      </c>
      <c r="C1823" s="4" t="str">
        <f>IFERROR(VLOOKUP(F1823,Tablas!$A$1:$B$3,2,0),"")</f>
        <v/>
      </c>
      <c r="D1823" s="4" t="str">
        <f t="shared" si="87"/>
        <v xml:space="preserve"> - COBRANZA DOC. 75 DIAS  / DA 75 DAYS - Dif. en cambio</v>
      </c>
      <c r="E1823" s="19">
        <v>45443</v>
      </c>
      <c r="F1823" s="20" t="s">
        <v>27</v>
      </c>
      <c r="G1823" s="20"/>
      <c r="H1823" s="20" t="s">
        <v>29</v>
      </c>
      <c r="I1823" s="20" t="s">
        <v>30</v>
      </c>
      <c r="J1823" s="20" t="s">
        <v>581</v>
      </c>
      <c r="K1823" s="20" t="s">
        <v>581</v>
      </c>
      <c r="L1823" s="20" t="s">
        <v>506</v>
      </c>
      <c r="M1823" s="20" t="s">
        <v>33</v>
      </c>
      <c r="N1823" s="21">
        <v>257.89999999999998</v>
      </c>
      <c r="O1823" s="21">
        <v>0</v>
      </c>
      <c r="P1823" s="20"/>
      <c r="Q1823" s="19">
        <v>45443</v>
      </c>
      <c r="R1823" s="20"/>
      <c r="S1823" s="20"/>
      <c r="T1823" s="20" t="s">
        <v>582</v>
      </c>
      <c r="U1823" s="20">
        <v>1014785</v>
      </c>
      <c r="V1823" s="20">
        <v>240023042</v>
      </c>
      <c r="W1823" s="20" t="s">
        <v>50</v>
      </c>
      <c r="X1823" s="20" t="s">
        <v>841</v>
      </c>
      <c r="Y1823" s="20" t="s">
        <v>37</v>
      </c>
      <c r="Z1823" s="20" t="s">
        <v>63</v>
      </c>
      <c r="AA1823" s="20" t="s">
        <v>508</v>
      </c>
      <c r="AB1823" s="20" t="s">
        <v>509</v>
      </c>
      <c r="AC1823" s="20" t="s">
        <v>66</v>
      </c>
      <c r="AD1823" s="20" t="s">
        <v>583</v>
      </c>
      <c r="AE1823" s="20"/>
      <c r="AF1823" t="str">
        <f>VLOOKUP(L1823,Contactos!B:B,1,0)</f>
        <v>AL FIAFY FOR VETERINARY CARE</v>
      </c>
    </row>
    <row r="1824" spans="1:32" ht="25.5" x14ac:dyDescent="0.2">
      <c r="A1824" s="4">
        <f t="shared" si="85"/>
        <v>1822</v>
      </c>
      <c r="B1824" s="4" t="str">
        <f t="shared" si="86"/>
        <v>1 5741</v>
      </c>
      <c r="C1824" s="4" t="str">
        <f>IFERROR(VLOOKUP(F1824,Tablas!$A$1:$B$3,2,0),"")</f>
        <v/>
      </c>
      <c r="D1824" s="4" t="str">
        <f t="shared" si="87"/>
        <v xml:space="preserve"> - CONTADO ADELANTADO / CASH IN ADVANCE - SALDO LETRAS SOLES</v>
      </c>
      <c r="E1824" s="19">
        <v>43100</v>
      </c>
      <c r="F1824" s="20" t="s">
        <v>27</v>
      </c>
      <c r="G1824" s="20" t="s">
        <v>6916</v>
      </c>
      <c r="H1824" s="20" t="s">
        <v>6496</v>
      </c>
      <c r="I1824" s="20" t="s">
        <v>6497</v>
      </c>
      <c r="J1824" s="20" t="s">
        <v>4511</v>
      </c>
      <c r="K1824" s="20" t="s">
        <v>4512</v>
      </c>
      <c r="L1824" s="20" t="s">
        <v>4513</v>
      </c>
      <c r="M1824" s="20" t="s">
        <v>125</v>
      </c>
      <c r="N1824" s="21">
        <v>258.23</v>
      </c>
      <c r="O1824" s="21">
        <v>0</v>
      </c>
      <c r="P1824" s="19">
        <v>41313</v>
      </c>
      <c r="Q1824" s="19">
        <v>43100</v>
      </c>
      <c r="R1824" s="20"/>
      <c r="S1824" s="19">
        <v>40196</v>
      </c>
      <c r="T1824" s="20" t="s">
        <v>70</v>
      </c>
      <c r="U1824" s="20">
        <v>552</v>
      </c>
      <c r="V1824" s="20">
        <v>1700000002</v>
      </c>
      <c r="W1824" s="20" t="s">
        <v>50</v>
      </c>
      <c r="X1824" s="20" t="s">
        <v>192</v>
      </c>
      <c r="Y1824" s="20" t="s">
        <v>52</v>
      </c>
      <c r="Z1824" s="20" t="s">
        <v>4514</v>
      </c>
      <c r="AA1824" s="20" t="s">
        <v>4515</v>
      </c>
      <c r="AB1824" s="20" t="s">
        <v>54</v>
      </c>
      <c r="AC1824" s="20" t="s">
        <v>167</v>
      </c>
      <c r="AD1824" s="20" t="s">
        <v>56</v>
      </c>
      <c r="AE1824" s="20"/>
      <c r="AF1824" t="e">
        <f>VLOOKUP(L1824,Contactos!B:B,1,0)</f>
        <v>#N/A</v>
      </c>
    </row>
    <row r="1825" spans="1:32" ht="63.75" x14ac:dyDescent="0.2">
      <c r="A1825" s="4">
        <f t="shared" si="85"/>
        <v>1823</v>
      </c>
      <c r="B1825" s="4" t="str">
        <f t="shared" si="86"/>
        <v>B010-00020217</v>
      </c>
      <c r="C1825" s="4" t="str">
        <f>IFERROR(VLOOKUP(F1825,Tablas!$A$1:$B$3,2,0),"")</f>
        <v>Boleta</v>
      </c>
      <c r="D1825" s="4" t="str">
        <f t="shared" si="87"/>
        <v>Nacional - CREDITO 30 DIAS / CREDIT 30 DAYS - PE 4497 Basado en Entregas 09-T010-00001080.</v>
      </c>
      <c r="E1825" s="19">
        <v>45532</v>
      </c>
      <c r="F1825" s="20" t="s">
        <v>842</v>
      </c>
      <c r="G1825" s="20" t="s">
        <v>6917</v>
      </c>
      <c r="H1825" s="20" t="s">
        <v>44</v>
      </c>
      <c r="I1825" s="20" t="s">
        <v>45</v>
      </c>
      <c r="J1825" s="20" t="s">
        <v>6918</v>
      </c>
      <c r="K1825" s="20" t="s">
        <v>6919</v>
      </c>
      <c r="L1825" s="20" t="s">
        <v>6920</v>
      </c>
      <c r="M1825" s="20"/>
      <c r="N1825" s="21">
        <v>258.88</v>
      </c>
      <c r="O1825" s="21">
        <v>0</v>
      </c>
      <c r="P1825" s="20"/>
      <c r="Q1825" s="19">
        <v>45532</v>
      </c>
      <c r="R1825" s="20"/>
      <c r="S1825" s="19">
        <v>45562</v>
      </c>
      <c r="T1825" s="20" t="s">
        <v>643</v>
      </c>
      <c r="U1825" s="20">
        <v>1016322</v>
      </c>
      <c r="V1825" s="20">
        <v>240002754</v>
      </c>
      <c r="W1825" s="20" t="s">
        <v>847</v>
      </c>
      <c r="X1825" s="20" t="s">
        <v>305</v>
      </c>
      <c r="Y1825" s="20" t="s">
        <v>52</v>
      </c>
      <c r="Z1825" s="20" t="s">
        <v>6921</v>
      </c>
      <c r="AA1825" s="20" t="s">
        <v>3221</v>
      </c>
      <c r="AB1825" s="20" t="s">
        <v>54</v>
      </c>
      <c r="AC1825" s="20" t="s">
        <v>167</v>
      </c>
      <c r="AD1825" s="20" t="s">
        <v>56</v>
      </c>
      <c r="AE1825" s="20" t="s">
        <v>1014</v>
      </c>
      <c r="AF1825" t="e">
        <f>VLOOKUP(L1825,Contactos!B:B,1,0)</f>
        <v>#N/A</v>
      </c>
    </row>
    <row r="1826" spans="1:32" ht="63.75" x14ac:dyDescent="0.2">
      <c r="A1826" s="4">
        <f t="shared" si="85"/>
        <v>1824</v>
      </c>
      <c r="B1826" s="4" t="str">
        <f t="shared" si="86"/>
        <v>B010-00017670</v>
      </c>
      <c r="C1826" s="4" t="str">
        <f>IFERROR(VLOOKUP(F1826,Tablas!$A$1:$B$3,2,0),"")</f>
        <v>Boleta</v>
      </c>
      <c r="D1826" s="4" t="str">
        <f t="shared" si="87"/>
        <v>Falabella - CONTADO / CASH - PE 0240 FALABELLA Basado en Entregas 09-0010-00058</v>
      </c>
      <c r="E1826" s="19">
        <v>45309</v>
      </c>
      <c r="F1826" s="20" t="s">
        <v>842</v>
      </c>
      <c r="G1826" s="20" t="s">
        <v>6922</v>
      </c>
      <c r="H1826" s="20" t="s">
        <v>44</v>
      </c>
      <c r="I1826" s="20" t="s">
        <v>45</v>
      </c>
      <c r="J1826" s="20" t="s">
        <v>6923</v>
      </c>
      <c r="K1826" s="20" t="s">
        <v>6924</v>
      </c>
      <c r="L1826" s="20" t="s">
        <v>6925</v>
      </c>
      <c r="M1826" s="20"/>
      <c r="N1826" s="21">
        <v>259.2</v>
      </c>
      <c r="O1826" s="21">
        <v>0</v>
      </c>
      <c r="P1826" s="20"/>
      <c r="Q1826" s="19">
        <v>45309</v>
      </c>
      <c r="R1826" s="20"/>
      <c r="S1826" s="19">
        <v>45309</v>
      </c>
      <c r="T1826" s="20" t="s">
        <v>49</v>
      </c>
      <c r="U1826" s="20">
        <v>906880</v>
      </c>
      <c r="V1826" s="20">
        <v>240000141</v>
      </c>
      <c r="W1826" s="20" t="s">
        <v>847</v>
      </c>
      <c r="X1826" s="20" t="s">
        <v>305</v>
      </c>
      <c r="Y1826" s="20" t="s">
        <v>52</v>
      </c>
      <c r="Z1826" s="20" t="s">
        <v>6926</v>
      </c>
      <c r="AA1826" s="20" t="s">
        <v>6927</v>
      </c>
      <c r="AB1826" s="20" t="s">
        <v>991</v>
      </c>
      <c r="AC1826" s="20" t="s">
        <v>689</v>
      </c>
      <c r="AD1826" s="20" t="s">
        <v>56</v>
      </c>
      <c r="AE1826" s="20" t="s">
        <v>1838</v>
      </c>
      <c r="AF1826" t="e">
        <f>VLOOKUP(L1826,Contactos!B:B,1,0)</f>
        <v>#N/A</v>
      </c>
    </row>
    <row r="1827" spans="1:32" ht="25.5" x14ac:dyDescent="0.2">
      <c r="A1827" s="4">
        <f t="shared" si="85"/>
        <v>1825</v>
      </c>
      <c r="B1827" s="4" t="str">
        <f t="shared" si="86"/>
        <v>1 12304</v>
      </c>
      <c r="C1827" s="4" t="str">
        <f>IFERROR(VLOOKUP(F1827,Tablas!$A$1:$B$3,2,0),"")</f>
        <v/>
      </c>
      <c r="D1827" s="4" t="str">
        <f t="shared" si="87"/>
        <v xml:space="preserve"> - CONTADO ADELANTADO / CASH IN ADVANCE - SALDO LETRAS SOLES</v>
      </c>
      <c r="E1827" s="19">
        <v>43100</v>
      </c>
      <c r="F1827" s="20" t="s">
        <v>27</v>
      </c>
      <c r="G1827" s="20" t="s">
        <v>6928</v>
      </c>
      <c r="H1827" s="20" t="s">
        <v>6496</v>
      </c>
      <c r="I1827" s="20" t="s">
        <v>6497</v>
      </c>
      <c r="J1827" s="20" t="s">
        <v>4511</v>
      </c>
      <c r="K1827" s="20" t="s">
        <v>4512</v>
      </c>
      <c r="L1827" s="20" t="s">
        <v>4513</v>
      </c>
      <c r="M1827" s="20" t="s">
        <v>125</v>
      </c>
      <c r="N1827" s="21">
        <v>263.77</v>
      </c>
      <c r="O1827" s="21">
        <v>0</v>
      </c>
      <c r="P1827" s="19">
        <v>41313</v>
      </c>
      <c r="Q1827" s="19">
        <v>43100</v>
      </c>
      <c r="R1827" s="20"/>
      <c r="S1827" s="19">
        <v>41036</v>
      </c>
      <c r="T1827" s="20" t="s">
        <v>70</v>
      </c>
      <c r="U1827" s="20">
        <v>552</v>
      </c>
      <c r="V1827" s="20">
        <v>1700000002</v>
      </c>
      <c r="W1827" s="20" t="s">
        <v>50</v>
      </c>
      <c r="X1827" s="20" t="s">
        <v>192</v>
      </c>
      <c r="Y1827" s="20" t="s">
        <v>52</v>
      </c>
      <c r="Z1827" s="20" t="s">
        <v>4514</v>
      </c>
      <c r="AA1827" s="20" t="s">
        <v>4515</v>
      </c>
      <c r="AB1827" s="20" t="s">
        <v>54</v>
      </c>
      <c r="AC1827" s="20" t="s">
        <v>167</v>
      </c>
      <c r="AD1827" s="20" t="s">
        <v>56</v>
      </c>
      <c r="AE1827" s="20"/>
      <c r="AF1827" t="e">
        <f>VLOOKUP(L1827,Contactos!B:B,1,0)</f>
        <v>#N/A</v>
      </c>
    </row>
    <row r="1828" spans="1:32" ht="25.5" x14ac:dyDescent="0.2">
      <c r="A1828" s="4">
        <f t="shared" si="85"/>
        <v>1826</v>
      </c>
      <c r="B1828" s="4" t="str">
        <f t="shared" si="86"/>
        <v>1 12923</v>
      </c>
      <c r="C1828" s="4" t="str">
        <f>IFERROR(VLOOKUP(F1828,Tablas!$A$1:$B$3,2,0),"")</f>
        <v/>
      </c>
      <c r="D1828" s="4" t="str">
        <f t="shared" si="87"/>
        <v xml:space="preserve"> - CONTADO ADELANTADO / CASH IN ADVANCE - SALDO LETRAS SOLES</v>
      </c>
      <c r="E1828" s="19">
        <v>43100</v>
      </c>
      <c r="F1828" s="20" t="s">
        <v>27</v>
      </c>
      <c r="G1828" s="20" t="s">
        <v>6929</v>
      </c>
      <c r="H1828" s="20" t="s">
        <v>6496</v>
      </c>
      <c r="I1828" s="20" t="s">
        <v>6497</v>
      </c>
      <c r="J1828" s="20" t="s">
        <v>4511</v>
      </c>
      <c r="K1828" s="20" t="s">
        <v>4512</v>
      </c>
      <c r="L1828" s="20" t="s">
        <v>4513</v>
      </c>
      <c r="M1828" s="20" t="s">
        <v>125</v>
      </c>
      <c r="N1828" s="21">
        <v>267.01</v>
      </c>
      <c r="O1828" s="21">
        <v>0</v>
      </c>
      <c r="P1828" s="19">
        <v>41313</v>
      </c>
      <c r="Q1828" s="19">
        <v>43100</v>
      </c>
      <c r="R1828" s="20"/>
      <c r="S1828" s="19">
        <v>41090</v>
      </c>
      <c r="T1828" s="20" t="s">
        <v>70</v>
      </c>
      <c r="U1828" s="20">
        <v>552</v>
      </c>
      <c r="V1828" s="20">
        <v>1700000002</v>
      </c>
      <c r="W1828" s="20" t="s">
        <v>50</v>
      </c>
      <c r="X1828" s="20" t="s">
        <v>192</v>
      </c>
      <c r="Y1828" s="20" t="s">
        <v>52</v>
      </c>
      <c r="Z1828" s="20" t="s">
        <v>4514</v>
      </c>
      <c r="AA1828" s="20" t="s">
        <v>4515</v>
      </c>
      <c r="AB1828" s="20" t="s">
        <v>54</v>
      </c>
      <c r="AC1828" s="20" t="s">
        <v>167</v>
      </c>
      <c r="AD1828" s="20" t="s">
        <v>56</v>
      </c>
      <c r="AE1828" s="20"/>
      <c r="AF1828" t="e">
        <f>VLOOKUP(L1828,Contactos!B:B,1,0)</f>
        <v>#N/A</v>
      </c>
    </row>
    <row r="1829" spans="1:32" ht="63.75" x14ac:dyDescent="0.2">
      <c r="A1829" s="4">
        <f t="shared" si="85"/>
        <v>1827</v>
      </c>
      <c r="B1829" s="4" t="str">
        <f t="shared" si="86"/>
        <v>B010-00016340</v>
      </c>
      <c r="C1829" s="4" t="str">
        <f>IFERROR(VLOOKUP(F1829,Tablas!$A$1:$B$3,2,0),"")</f>
        <v>Boleta</v>
      </c>
      <c r="D1829" s="4" t="str">
        <f t="shared" si="87"/>
        <v>Falabella - CONTADO / CASH - 230004052 Basado en Entregas 09-0010-00056786.</v>
      </c>
      <c r="E1829" s="19">
        <v>45187</v>
      </c>
      <c r="F1829" s="20" t="s">
        <v>842</v>
      </c>
      <c r="G1829" s="20" t="s">
        <v>6930</v>
      </c>
      <c r="H1829" s="20" t="s">
        <v>44</v>
      </c>
      <c r="I1829" s="20" t="s">
        <v>45</v>
      </c>
      <c r="J1829" s="20" t="s">
        <v>4486</v>
      </c>
      <c r="K1829" s="20" t="s">
        <v>4487</v>
      </c>
      <c r="L1829" s="20" t="s">
        <v>4488</v>
      </c>
      <c r="M1829" s="20"/>
      <c r="N1829" s="21">
        <v>268.3</v>
      </c>
      <c r="O1829" s="21">
        <v>0</v>
      </c>
      <c r="P1829" s="20"/>
      <c r="Q1829" s="19">
        <v>45187</v>
      </c>
      <c r="R1829" s="20"/>
      <c r="S1829" s="19">
        <v>45187</v>
      </c>
      <c r="T1829" s="20" t="s">
        <v>49</v>
      </c>
      <c r="U1829" s="20">
        <v>850434</v>
      </c>
      <c r="V1829" s="20">
        <v>230002607</v>
      </c>
      <c r="W1829" s="20" t="s">
        <v>847</v>
      </c>
      <c r="X1829" s="20" t="s">
        <v>274</v>
      </c>
      <c r="Y1829" s="20" t="s">
        <v>52</v>
      </c>
      <c r="Z1829" s="20" t="s">
        <v>6931</v>
      </c>
      <c r="AA1829" s="20" t="s">
        <v>4490</v>
      </c>
      <c r="AB1829" s="20" t="s">
        <v>756</v>
      </c>
      <c r="AC1829" s="20" t="s">
        <v>167</v>
      </c>
      <c r="AD1829" s="20" t="s">
        <v>56</v>
      </c>
      <c r="AE1829" s="20" t="s">
        <v>1838</v>
      </c>
      <c r="AF1829" t="e">
        <f>VLOOKUP(L1829,Contactos!B:B,1,0)</f>
        <v>#N/A</v>
      </c>
    </row>
    <row r="1830" spans="1:32" ht="51" x14ac:dyDescent="0.2">
      <c r="A1830" s="4">
        <f t="shared" si="85"/>
        <v>1828</v>
      </c>
      <c r="B1830" s="4" t="str">
        <f t="shared" si="86"/>
        <v>B010-00020225</v>
      </c>
      <c r="C1830" s="4" t="str">
        <f>IFERROR(VLOOKUP(F1830,Tablas!$A$1:$B$3,2,0),"")</f>
        <v>Boleta</v>
      </c>
      <c r="D1830" s="4" t="str">
        <f t="shared" si="87"/>
        <v xml:space="preserve"> - CONTADO / CASH - CAPACITACION POR CONVENIO DE ESTUDIOS-AGOSTO 2024</v>
      </c>
      <c r="E1830" s="19">
        <v>45533</v>
      </c>
      <c r="F1830" s="20" t="s">
        <v>842</v>
      </c>
      <c r="G1830" s="20" t="s">
        <v>6932</v>
      </c>
      <c r="H1830" s="20" t="s">
        <v>44</v>
      </c>
      <c r="I1830" s="20" t="s">
        <v>45</v>
      </c>
      <c r="J1830" s="20" t="s">
        <v>6933</v>
      </c>
      <c r="K1830" s="20" t="s">
        <v>6934</v>
      </c>
      <c r="L1830" s="20" t="s">
        <v>6935</v>
      </c>
      <c r="M1830" s="20"/>
      <c r="N1830" s="21">
        <v>273.3</v>
      </c>
      <c r="O1830" s="21">
        <v>0</v>
      </c>
      <c r="P1830" s="20"/>
      <c r="Q1830" s="19">
        <v>45533</v>
      </c>
      <c r="R1830" s="20"/>
      <c r="S1830" s="19">
        <v>45533</v>
      </c>
      <c r="T1830" s="20" t="s">
        <v>49</v>
      </c>
      <c r="U1830" s="20">
        <v>1016726</v>
      </c>
      <c r="V1830" s="20">
        <v>240002762</v>
      </c>
      <c r="W1830" s="20" t="s">
        <v>847</v>
      </c>
      <c r="X1830" s="20" t="s">
        <v>2795</v>
      </c>
      <c r="Y1830" s="20" t="s">
        <v>52</v>
      </c>
      <c r="Z1830" s="20" t="s">
        <v>6038</v>
      </c>
      <c r="AA1830" s="20" t="s">
        <v>850</v>
      </c>
      <c r="AB1830" s="20" t="s">
        <v>54</v>
      </c>
      <c r="AC1830" s="20" t="s">
        <v>167</v>
      </c>
      <c r="AD1830" s="20" t="s">
        <v>56</v>
      </c>
      <c r="AE1830" s="20"/>
      <c r="AF1830" t="e">
        <f>VLOOKUP(L1830,Contactos!B:B,1,0)</f>
        <v>#N/A</v>
      </c>
    </row>
    <row r="1831" spans="1:32" ht="51" x14ac:dyDescent="0.2">
      <c r="A1831" s="4">
        <f t="shared" si="85"/>
        <v>1829</v>
      </c>
      <c r="B1831" s="4" t="str">
        <f t="shared" si="86"/>
        <v>F010-00023329</v>
      </c>
      <c r="C1831" s="4" t="str">
        <f>IFERROR(VLOOKUP(F1831,Tablas!$A$1:$B$3,2,0),"")</f>
        <v>Factura</v>
      </c>
      <c r="D1831" s="4" t="str">
        <f t="shared" si="87"/>
        <v xml:space="preserve"> - CREDITO 30 DIAS / CREDIT 30 DAYS - Regularización de precio por la venta de bienes –</v>
      </c>
      <c r="E1831" s="19">
        <v>45279</v>
      </c>
      <c r="F1831" s="20" t="s">
        <v>1001</v>
      </c>
      <c r="G1831" s="20" t="s">
        <v>6936</v>
      </c>
      <c r="H1831" s="20" t="s">
        <v>44</v>
      </c>
      <c r="I1831" s="20" t="s">
        <v>45</v>
      </c>
      <c r="J1831" s="20" t="s">
        <v>3532</v>
      </c>
      <c r="K1831" s="20" t="s">
        <v>3533</v>
      </c>
      <c r="L1831" s="20" t="s">
        <v>3534</v>
      </c>
      <c r="M1831" s="20"/>
      <c r="N1831" s="21">
        <v>276.97000000000003</v>
      </c>
      <c r="O1831" s="21">
        <v>0</v>
      </c>
      <c r="P1831" s="20"/>
      <c r="Q1831" s="19">
        <v>45279</v>
      </c>
      <c r="R1831" s="20"/>
      <c r="S1831" s="19">
        <v>45309</v>
      </c>
      <c r="T1831" s="20" t="s">
        <v>643</v>
      </c>
      <c r="U1831" s="20">
        <v>890426</v>
      </c>
      <c r="V1831" s="20">
        <v>230003729</v>
      </c>
      <c r="W1831" s="20" t="s">
        <v>847</v>
      </c>
      <c r="X1831" s="20" t="s">
        <v>6637</v>
      </c>
      <c r="Y1831" s="20" t="s">
        <v>52</v>
      </c>
      <c r="Z1831" s="20" t="s">
        <v>3535</v>
      </c>
      <c r="AA1831" s="20" t="s">
        <v>3536</v>
      </c>
      <c r="AB1831" s="20" t="s">
        <v>1413</v>
      </c>
      <c r="AC1831" s="20" t="s">
        <v>167</v>
      </c>
      <c r="AD1831" s="20" t="s">
        <v>56</v>
      </c>
      <c r="AE1831" s="20"/>
      <c r="AF1831" t="e">
        <f>VLOOKUP(L1831,Contactos!B:B,1,0)</f>
        <v>#N/A</v>
      </c>
    </row>
    <row r="1832" spans="1:32" ht="63.75" x14ac:dyDescent="0.2">
      <c r="A1832" s="4">
        <f t="shared" si="85"/>
        <v>1830</v>
      </c>
      <c r="B1832" s="4" t="str">
        <f t="shared" si="86"/>
        <v>B010-00019689</v>
      </c>
      <c r="C1832" s="4" t="str">
        <f>IFERROR(VLOOKUP(F1832,Tablas!$A$1:$B$3,2,0),"")</f>
        <v>Boleta</v>
      </c>
      <c r="D1832" s="4" t="str">
        <f t="shared" si="87"/>
        <v>Nacional - CREDITO 30 DIAS / CREDIT 30 DAYS - PE 3754 Basado en Entregas 09-T010-00000430.</v>
      </c>
      <c r="E1832" s="19">
        <v>45503</v>
      </c>
      <c r="F1832" s="20" t="s">
        <v>842</v>
      </c>
      <c r="G1832" s="20" t="s">
        <v>6937</v>
      </c>
      <c r="H1832" s="20" t="s">
        <v>44</v>
      </c>
      <c r="I1832" s="20" t="s">
        <v>45</v>
      </c>
      <c r="J1832" s="20" t="s">
        <v>2830</v>
      </c>
      <c r="K1832" s="20" t="s">
        <v>2831</v>
      </c>
      <c r="L1832" s="20" t="s">
        <v>2832</v>
      </c>
      <c r="M1832" s="20"/>
      <c r="N1832" s="21">
        <v>277.3</v>
      </c>
      <c r="O1832" s="21">
        <v>0</v>
      </c>
      <c r="P1832" s="20"/>
      <c r="Q1832" s="19">
        <v>45503</v>
      </c>
      <c r="R1832" s="20"/>
      <c r="S1832" s="19">
        <v>45533</v>
      </c>
      <c r="T1832" s="20" t="s">
        <v>643</v>
      </c>
      <c r="U1832" s="20">
        <v>999534</v>
      </c>
      <c r="V1832" s="20">
        <v>240002224</v>
      </c>
      <c r="W1832" s="20" t="s">
        <v>847</v>
      </c>
      <c r="X1832" s="20" t="s">
        <v>305</v>
      </c>
      <c r="Y1832" s="20" t="s">
        <v>52</v>
      </c>
      <c r="Z1832" s="20" t="s">
        <v>6938</v>
      </c>
      <c r="AA1832" s="20" t="s">
        <v>353</v>
      </c>
      <c r="AB1832" s="20" t="s">
        <v>54</v>
      </c>
      <c r="AC1832" s="20" t="s">
        <v>167</v>
      </c>
      <c r="AD1832" s="20" t="s">
        <v>56</v>
      </c>
      <c r="AE1832" s="20" t="s">
        <v>1014</v>
      </c>
      <c r="AF1832" t="e">
        <f>VLOOKUP(L1832,Contactos!B:B,1,0)</f>
        <v>#N/A</v>
      </c>
    </row>
    <row r="1833" spans="1:32" ht="63.75" x14ac:dyDescent="0.2">
      <c r="A1833" s="4">
        <f t="shared" si="85"/>
        <v>1831</v>
      </c>
      <c r="B1833" s="4" t="str">
        <f t="shared" si="86"/>
        <v>B010-00019497</v>
      </c>
      <c r="C1833" s="4" t="str">
        <f>IFERROR(VLOOKUP(F1833,Tablas!$A$1:$B$3,2,0),"")</f>
        <v>Boleta</v>
      </c>
      <c r="D1833" s="4" t="str">
        <f t="shared" si="87"/>
        <v>Nacional - CREDITO 30 DIAS / CREDIT 30 DAYS - PE 3399 Basado en Entregas 09-T010-00000108.</v>
      </c>
      <c r="E1833" s="19">
        <v>45484</v>
      </c>
      <c r="F1833" s="20" t="s">
        <v>842</v>
      </c>
      <c r="G1833" s="20" t="s">
        <v>6939</v>
      </c>
      <c r="H1833" s="20" t="s">
        <v>44</v>
      </c>
      <c r="I1833" s="20" t="s">
        <v>45</v>
      </c>
      <c r="J1833" s="20" t="s">
        <v>2792</v>
      </c>
      <c r="K1833" s="20" t="s">
        <v>2793</v>
      </c>
      <c r="L1833" s="20" t="s">
        <v>2794</v>
      </c>
      <c r="M1833" s="20"/>
      <c r="N1833" s="21">
        <v>279.52</v>
      </c>
      <c r="O1833" s="21">
        <v>0</v>
      </c>
      <c r="P1833" s="20"/>
      <c r="Q1833" s="19">
        <v>45484</v>
      </c>
      <c r="R1833" s="20"/>
      <c r="S1833" s="19">
        <v>45514</v>
      </c>
      <c r="T1833" s="20" t="s">
        <v>643</v>
      </c>
      <c r="U1833" s="20">
        <v>992902</v>
      </c>
      <c r="V1833" s="20">
        <v>240002032</v>
      </c>
      <c r="W1833" s="20" t="s">
        <v>847</v>
      </c>
      <c r="X1833" s="20" t="s">
        <v>305</v>
      </c>
      <c r="Y1833" s="20" t="s">
        <v>52</v>
      </c>
      <c r="Z1833" s="20" t="s">
        <v>6940</v>
      </c>
      <c r="AA1833" s="20" t="s">
        <v>457</v>
      </c>
      <c r="AB1833" s="20" t="s">
        <v>54</v>
      </c>
      <c r="AC1833" s="20" t="s">
        <v>167</v>
      </c>
      <c r="AD1833" s="20" t="s">
        <v>56</v>
      </c>
      <c r="AE1833" s="20" t="s">
        <v>1014</v>
      </c>
      <c r="AF1833" t="e">
        <f>VLOOKUP(L1833,Contactos!B:B,1,0)</f>
        <v>#N/A</v>
      </c>
    </row>
    <row r="1834" spans="1:32" ht="63.75" x14ac:dyDescent="0.2">
      <c r="A1834" s="4">
        <f t="shared" si="85"/>
        <v>1832</v>
      </c>
      <c r="B1834" s="4" t="str">
        <f t="shared" si="86"/>
        <v>B010-00018477</v>
      </c>
      <c r="C1834" s="4" t="str">
        <f>IFERROR(VLOOKUP(F1834,Tablas!$A$1:$B$3,2,0),"")</f>
        <v>Boleta</v>
      </c>
      <c r="D1834" s="4" t="str">
        <f t="shared" si="87"/>
        <v>Ecom - CONTADO / CASH - PE 1682 TEL: 989906068 Basado en Pedidos de client</v>
      </c>
      <c r="E1834" s="19">
        <v>45394</v>
      </c>
      <c r="F1834" s="20" t="s">
        <v>842</v>
      </c>
      <c r="G1834" s="20" t="s">
        <v>6941</v>
      </c>
      <c r="H1834" s="20" t="s">
        <v>44</v>
      </c>
      <c r="I1834" s="20" t="s">
        <v>45</v>
      </c>
      <c r="J1834" s="20" t="s">
        <v>6942</v>
      </c>
      <c r="K1834" s="20" t="s">
        <v>6943</v>
      </c>
      <c r="L1834" s="20" t="s">
        <v>6944</v>
      </c>
      <c r="M1834" s="20"/>
      <c r="N1834" s="21">
        <v>281.7</v>
      </c>
      <c r="O1834" s="21">
        <v>0</v>
      </c>
      <c r="P1834" s="20"/>
      <c r="Q1834" s="19">
        <v>45394</v>
      </c>
      <c r="R1834" s="20"/>
      <c r="S1834" s="19">
        <v>45394</v>
      </c>
      <c r="T1834" s="20" t="s">
        <v>49</v>
      </c>
      <c r="U1834" s="20">
        <v>945877</v>
      </c>
      <c r="V1834" s="20">
        <v>240000953</v>
      </c>
      <c r="W1834" s="20" t="s">
        <v>847</v>
      </c>
      <c r="X1834" s="20" t="s">
        <v>305</v>
      </c>
      <c r="Y1834" s="20" t="s">
        <v>52</v>
      </c>
      <c r="Z1834" s="20" t="s">
        <v>6945</v>
      </c>
      <c r="AA1834" s="20" t="s">
        <v>6946</v>
      </c>
      <c r="AB1834" s="20" t="s">
        <v>6230</v>
      </c>
      <c r="AC1834" s="20" t="s">
        <v>167</v>
      </c>
      <c r="AD1834" s="20" t="s">
        <v>56</v>
      </c>
      <c r="AE1834" s="20" t="s">
        <v>864</v>
      </c>
      <c r="AF1834" t="e">
        <f>VLOOKUP(L1834,Contactos!B:B,1,0)</f>
        <v>#N/A</v>
      </c>
    </row>
    <row r="1835" spans="1:32" ht="25.5" x14ac:dyDescent="0.2">
      <c r="A1835" s="4">
        <f t="shared" si="85"/>
        <v>1833</v>
      </c>
      <c r="B1835" s="4" t="str">
        <f t="shared" si="86"/>
        <v>1 6165</v>
      </c>
      <c r="C1835" s="4" t="str">
        <f>IFERROR(VLOOKUP(F1835,Tablas!$A$1:$B$3,2,0),"")</f>
        <v/>
      </c>
      <c r="D1835" s="4" t="str">
        <f t="shared" si="87"/>
        <v xml:space="preserve"> - CONTADO ADELANTADO / CASH IN ADVANCE - SALDO LETRAS SOLES</v>
      </c>
      <c r="E1835" s="19">
        <v>43100</v>
      </c>
      <c r="F1835" s="20" t="s">
        <v>27</v>
      </c>
      <c r="G1835" s="20" t="s">
        <v>6947</v>
      </c>
      <c r="H1835" s="20" t="s">
        <v>6496</v>
      </c>
      <c r="I1835" s="20" t="s">
        <v>6497</v>
      </c>
      <c r="J1835" s="20" t="s">
        <v>4511</v>
      </c>
      <c r="K1835" s="20" t="s">
        <v>4512</v>
      </c>
      <c r="L1835" s="20" t="s">
        <v>4513</v>
      </c>
      <c r="M1835" s="20" t="s">
        <v>125</v>
      </c>
      <c r="N1835" s="21">
        <v>281.87</v>
      </c>
      <c r="O1835" s="21">
        <v>0</v>
      </c>
      <c r="P1835" s="19">
        <v>40295</v>
      </c>
      <c r="Q1835" s="19">
        <v>43100</v>
      </c>
      <c r="R1835" s="20"/>
      <c r="S1835" s="19">
        <v>40286</v>
      </c>
      <c r="T1835" s="20" t="s">
        <v>70</v>
      </c>
      <c r="U1835" s="20">
        <v>552</v>
      </c>
      <c r="V1835" s="20">
        <v>1700000002</v>
      </c>
      <c r="W1835" s="20" t="s">
        <v>50</v>
      </c>
      <c r="X1835" s="20" t="s">
        <v>192</v>
      </c>
      <c r="Y1835" s="20" t="s">
        <v>52</v>
      </c>
      <c r="Z1835" s="20" t="s">
        <v>4514</v>
      </c>
      <c r="AA1835" s="20" t="s">
        <v>4515</v>
      </c>
      <c r="AB1835" s="20" t="s">
        <v>54</v>
      </c>
      <c r="AC1835" s="20" t="s">
        <v>167</v>
      </c>
      <c r="AD1835" s="20" t="s">
        <v>56</v>
      </c>
      <c r="AE1835" s="20"/>
      <c r="AF1835" t="e">
        <f>VLOOKUP(L1835,Contactos!B:B,1,0)</f>
        <v>#N/A</v>
      </c>
    </row>
    <row r="1836" spans="1:32" ht="63.75" x14ac:dyDescent="0.2">
      <c r="A1836" s="4">
        <f t="shared" si="85"/>
        <v>1834</v>
      </c>
      <c r="B1836" s="4" t="str">
        <f t="shared" si="86"/>
        <v>B010-00019000</v>
      </c>
      <c r="C1836" s="4" t="str">
        <f>IFERROR(VLOOKUP(F1836,Tablas!$A$1:$B$3,2,0),"")</f>
        <v>Boleta</v>
      </c>
      <c r="D1836" s="4" t="str">
        <f t="shared" si="87"/>
        <v>Falabella - CONTADO / CASH - PE 2557 FALABELLA Basado en Entregas 09-0007-00000</v>
      </c>
      <c r="E1836" s="19">
        <v>45439</v>
      </c>
      <c r="F1836" s="20" t="s">
        <v>842</v>
      </c>
      <c r="G1836" s="20" t="s">
        <v>6948</v>
      </c>
      <c r="H1836" s="20" t="s">
        <v>44</v>
      </c>
      <c r="I1836" s="20" t="s">
        <v>45</v>
      </c>
      <c r="J1836" s="20" t="s">
        <v>6949</v>
      </c>
      <c r="K1836" s="20" t="s">
        <v>6950</v>
      </c>
      <c r="L1836" s="20" t="s">
        <v>6951</v>
      </c>
      <c r="M1836" s="20"/>
      <c r="N1836" s="21">
        <v>284.39999999999998</v>
      </c>
      <c r="O1836" s="21">
        <v>0</v>
      </c>
      <c r="P1836" s="20"/>
      <c r="Q1836" s="19">
        <v>45439</v>
      </c>
      <c r="R1836" s="20"/>
      <c r="S1836" s="19">
        <v>45439</v>
      </c>
      <c r="T1836" s="20" t="s">
        <v>49</v>
      </c>
      <c r="U1836" s="20">
        <v>970788</v>
      </c>
      <c r="V1836" s="20">
        <v>240001532</v>
      </c>
      <c r="W1836" s="20" t="s">
        <v>847</v>
      </c>
      <c r="X1836" s="20" t="s">
        <v>305</v>
      </c>
      <c r="Y1836" s="20" t="s">
        <v>52</v>
      </c>
      <c r="Z1836" s="20" t="s">
        <v>6952</v>
      </c>
      <c r="AA1836" s="20" t="s">
        <v>6953</v>
      </c>
      <c r="AB1836" s="20" t="s">
        <v>544</v>
      </c>
      <c r="AC1836" s="20" t="s">
        <v>167</v>
      </c>
      <c r="AD1836" s="20" t="s">
        <v>56</v>
      </c>
      <c r="AE1836" s="20" t="s">
        <v>1838</v>
      </c>
      <c r="AF1836" t="e">
        <f>VLOOKUP(L1836,Contactos!B:B,1,0)</f>
        <v>#N/A</v>
      </c>
    </row>
    <row r="1837" spans="1:32" ht="63.75" x14ac:dyDescent="0.2">
      <c r="A1837" s="4">
        <f t="shared" si="85"/>
        <v>1835</v>
      </c>
      <c r="B1837" s="4" t="str">
        <f t="shared" si="86"/>
        <v>B010-00020390</v>
      </c>
      <c r="C1837" s="4" t="str">
        <f>IFERROR(VLOOKUP(F1837,Tablas!$A$1:$B$3,2,0),"")</f>
        <v>Boleta</v>
      </c>
      <c r="D1837" s="4" t="str">
        <f t="shared" si="87"/>
        <v>Nacional - CREDITO 30 DIAS / CREDIT 30 DAYS - Ofertas de ventas - ERCAGV000298. PE:  4787 Basado</v>
      </c>
      <c r="E1837" s="19">
        <v>45548</v>
      </c>
      <c r="F1837" s="20" t="s">
        <v>842</v>
      </c>
      <c r="G1837" s="20" t="s">
        <v>6954</v>
      </c>
      <c r="H1837" s="20" t="s">
        <v>44</v>
      </c>
      <c r="I1837" s="20" t="s">
        <v>45</v>
      </c>
      <c r="J1837" s="20" t="s">
        <v>6955</v>
      </c>
      <c r="K1837" s="20" t="s">
        <v>6956</v>
      </c>
      <c r="L1837" s="20" t="s">
        <v>6957</v>
      </c>
      <c r="M1837" s="20"/>
      <c r="N1837" s="21">
        <v>286.45</v>
      </c>
      <c r="O1837" s="21">
        <v>0</v>
      </c>
      <c r="P1837" s="20"/>
      <c r="Q1837" s="19">
        <v>45548</v>
      </c>
      <c r="R1837" s="20"/>
      <c r="S1837" s="19">
        <v>45578</v>
      </c>
      <c r="T1837" s="20" t="s">
        <v>643</v>
      </c>
      <c r="U1837" s="20">
        <v>1023395</v>
      </c>
      <c r="V1837" s="20">
        <v>240002927</v>
      </c>
      <c r="W1837" s="20" t="s">
        <v>847</v>
      </c>
      <c r="X1837" s="20" t="s">
        <v>848</v>
      </c>
      <c r="Y1837" s="20" t="s">
        <v>52</v>
      </c>
      <c r="Z1837" s="20" t="s">
        <v>6958</v>
      </c>
      <c r="AA1837" s="20" t="s">
        <v>1597</v>
      </c>
      <c r="AB1837" s="20" t="s">
        <v>336</v>
      </c>
      <c r="AC1837" s="20" t="s">
        <v>167</v>
      </c>
      <c r="AD1837" s="20" t="s">
        <v>56</v>
      </c>
      <c r="AE1837" s="20" t="s">
        <v>1014</v>
      </c>
      <c r="AF1837" t="e">
        <f>VLOOKUP(L1837,Contactos!B:B,1,0)</f>
        <v>#N/A</v>
      </c>
    </row>
    <row r="1838" spans="1:32" ht="63.75" x14ac:dyDescent="0.2">
      <c r="A1838" s="4">
        <f t="shared" si="85"/>
        <v>1836</v>
      </c>
      <c r="B1838" s="4" t="str">
        <f t="shared" si="86"/>
        <v>B010-00019479</v>
      </c>
      <c r="C1838" s="4" t="str">
        <f>IFERROR(VLOOKUP(F1838,Tablas!$A$1:$B$3,2,0),"")</f>
        <v>Boleta</v>
      </c>
      <c r="D1838" s="4" t="str">
        <f t="shared" si="87"/>
        <v>Nacional - CREDITO 30 DIAS / CREDIT 30 DAYS - PE 3353 Basado en Entregas 09-0007-00001226.</v>
      </c>
      <c r="E1838" s="19">
        <v>45482</v>
      </c>
      <c r="F1838" s="20" t="s">
        <v>842</v>
      </c>
      <c r="G1838" s="20" t="s">
        <v>6959</v>
      </c>
      <c r="H1838" s="20" t="s">
        <v>44</v>
      </c>
      <c r="I1838" s="20" t="s">
        <v>45</v>
      </c>
      <c r="J1838" s="20" t="s">
        <v>6955</v>
      </c>
      <c r="K1838" s="20" t="s">
        <v>6956</v>
      </c>
      <c r="L1838" s="20" t="s">
        <v>6957</v>
      </c>
      <c r="M1838" s="20"/>
      <c r="N1838" s="21">
        <v>286.45</v>
      </c>
      <c r="O1838" s="21">
        <v>0</v>
      </c>
      <c r="P1838" s="20"/>
      <c r="Q1838" s="19">
        <v>45482</v>
      </c>
      <c r="R1838" s="20"/>
      <c r="S1838" s="19">
        <v>45512</v>
      </c>
      <c r="T1838" s="20" t="s">
        <v>643</v>
      </c>
      <c r="U1838" s="20">
        <v>992239</v>
      </c>
      <c r="V1838" s="20">
        <v>240002014</v>
      </c>
      <c r="W1838" s="20" t="s">
        <v>847</v>
      </c>
      <c r="X1838" s="20" t="s">
        <v>848</v>
      </c>
      <c r="Y1838" s="20" t="s">
        <v>52</v>
      </c>
      <c r="Z1838" s="20" t="s">
        <v>6960</v>
      </c>
      <c r="AA1838" s="20" t="s">
        <v>1597</v>
      </c>
      <c r="AB1838" s="20" t="s">
        <v>336</v>
      </c>
      <c r="AC1838" s="20" t="s">
        <v>167</v>
      </c>
      <c r="AD1838" s="20" t="s">
        <v>56</v>
      </c>
      <c r="AE1838" s="20" t="s">
        <v>1014</v>
      </c>
      <c r="AF1838" t="e">
        <f>VLOOKUP(L1838,Contactos!B:B,1,0)</f>
        <v>#N/A</v>
      </c>
    </row>
    <row r="1839" spans="1:32" ht="25.5" x14ac:dyDescent="0.2">
      <c r="A1839" s="4">
        <f t="shared" si="85"/>
        <v>1837</v>
      </c>
      <c r="B1839" s="4" t="str">
        <f t="shared" si="86"/>
        <v/>
      </c>
      <c r="C1839" s="4" t="str">
        <f>IFERROR(VLOOKUP(F1839,Tablas!$A$1:$B$3,2,0),"")</f>
        <v/>
      </c>
      <c r="D1839" s="4" t="str">
        <f t="shared" si="87"/>
        <v xml:space="preserve"> - CONTADO ADELANTADO / CASH IN ADVANCE - Dif. en cambio</v>
      </c>
      <c r="E1839" s="19">
        <v>44712</v>
      </c>
      <c r="F1839" s="20" t="s">
        <v>27</v>
      </c>
      <c r="G1839" s="20"/>
      <c r="H1839" s="20" t="s">
        <v>80</v>
      </c>
      <c r="I1839" s="20" t="s">
        <v>81</v>
      </c>
      <c r="J1839" s="20" t="s">
        <v>272</v>
      </c>
      <c r="K1839" s="20" t="s">
        <v>272</v>
      </c>
      <c r="L1839" s="20" t="s">
        <v>273</v>
      </c>
      <c r="M1839" s="20" t="s">
        <v>33</v>
      </c>
      <c r="N1839" s="21">
        <v>288.22000000000003</v>
      </c>
      <c r="O1839" s="21">
        <v>0</v>
      </c>
      <c r="P1839" s="20"/>
      <c r="Q1839" s="19">
        <v>44712</v>
      </c>
      <c r="R1839" s="20"/>
      <c r="S1839" s="20"/>
      <c r="T1839" s="20" t="s">
        <v>70</v>
      </c>
      <c r="U1839" s="20">
        <v>651217</v>
      </c>
      <c r="V1839" s="20">
        <v>220020267</v>
      </c>
      <c r="W1839" s="20" t="s">
        <v>50</v>
      </c>
      <c r="X1839" s="20" t="s">
        <v>841</v>
      </c>
      <c r="Y1839" s="20" t="s">
        <v>37</v>
      </c>
      <c r="Z1839" s="20" t="s">
        <v>63</v>
      </c>
      <c r="AA1839" s="20" t="s">
        <v>276</v>
      </c>
      <c r="AB1839" s="20" t="s">
        <v>277</v>
      </c>
      <c r="AC1839" s="20"/>
      <c r="AD1839" s="20" t="s">
        <v>278</v>
      </c>
      <c r="AE1839" s="20"/>
      <c r="AF1839" t="str">
        <f>VLOOKUP(L1839,Contactos!B:B,1,0)</f>
        <v>SADIN INTERNATIONAL TRADING CO. L.L.C.</v>
      </c>
    </row>
    <row r="1840" spans="1:32" ht="25.5" x14ac:dyDescent="0.2">
      <c r="A1840" s="4">
        <f t="shared" si="85"/>
        <v>1838</v>
      </c>
      <c r="B1840" s="4" t="str">
        <f t="shared" si="86"/>
        <v/>
      </c>
      <c r="C1840" s="4" t="str">
        <f>IFERROR(VLOOKUP(F1840,Tablas!$A$1:$B$3,2,0),"")</f>
        <v/>
      </c>
      <c r="D1840" s="4" t="str">
        <f t="shared" si="87"/>
        <v xml:space="preserve"> - CONTADO ADELANTADO / CASH IN ADVANCE - Dif. en cambio</v>
      </c>
      <c r="E1840" s="19">
        <v>44895</v>
      </c>
      <c r="F1840" s="20" t="s">
        <v>27</v>
      </c>
      <c r="G1840" s="20"/>
      <c r="H1840" s="20" t="s">
        <v>80</v>
      </c>
      <c r="I1840" s="20" t="s">
        <v>81</v>
      </c>
      <c r="J1840" s="20" t="s">
        <v>272</v>
      </c>
      <c r="K1840" s="20" t="s">
        <v>272</v>
      </c>
      <c r="L1840" s="20" t="s">
        <v>273</v>
      </c>
      <c r="M1840" s="20" t="s">
        <v>33</v>
      </c>
      <c r="N1840" s="21">
        <v>288.22000000000003</v>
      </c>
      <c r="O1840" s="21">
        <v>0</v>
      </c>
      <c r="P1840" s="20"/>
      <c r="Q1840" s="19">
        <v>44895</v>
      </c>
      <c r="R1840" s="20"/>
      <c r="S1840" s="20"/>
      <c r="T1840" s="20" t="s">
        <v>70</v>
      </c>
      <c r="U1840" s="20">
        <v>730507</v>
      </c>
      <c r="V1840" s="20">
        <v>220043127</v>
      </c>
      <c r="W1840" s="20" t="s">
        <v>50</v>
      </c>
      <c r="X1840" s="20" t="s">
        <v>841</v>
      </c>
      <c r="Y1840" s="20" t="s">
        <v>37</v>
      </c>
      <c r="Z1840" s="20" t="s">
        <v>63</v>
      </c>
      <c r="AA1840" s="20" t="s">
        <v>276</v>
      </c>
      <c r="AB1840" s="20" t="s">
        <v>277</v>
      </c>
      <c r="AC1840" s="20"/>
      <c r="AD1840" s="20" t="s">
        <v>278</v>
      </c>
      <c r="AE1840" s="20"/>
      <c r="AF1840" t="str">
        <f>VLOOKUP(L1840,Contactos!B:B,1,0)</f>
        <v>SADIN INTERNATIONAL TRADING CO. L.L.C.</v>
      </c>
    </row>
    <row r="1841" spans="1:32" ht="25.5" x14ac:dyDescent="0.2">
      <c r="A1841" s="4">
        <f t="shared" si="85"/>
        <v>1839</v>
      </c>
      <c r="B1841" s="4" t="str">
        <f t="shared" si="86"/>
        <v/>
      </c>
      <c r="C1841" s="4" t="str">
        <f>IFERROR(VLOOKUP(F1841,Tablas!$A$1:$B$3,2,0),"")</f>
        <v/>
      </c>
      <c r="D1841" s="4" t="str">
        <f t="shared" si="87"/>
        <v xml:space="preserve"> - CONTADO ADELANTADO / CASH IN ADVANCE - Dif. en cambio</v>
      </c>
      <c r="E1841" s="19">
        <v>44592</v>
      </c>
      <c r="F1841" s="20" t="s">
        <v>27</v>
      </c>
      <c r="G1841" s="20"/>
      <c r="H1841" s="20" t="s">
        <v>80</v>
      </c>
      <c r="I1841" s="20" t="s">
        <v>81</v>
      </c>
      <c r="J1841" s="20" t="s">
        <v>272</v>
      </c>
      <c r="K1841" s="20" t="s">
        <v>272</v>
      </c>
      <c r="L1841" s="20" t="s">
        <v>273</v>
      </c>
      <c r="M1841" s="20" t="s">
        <v>33</v>
      </c>
      <c r="N1841" s="21">
        <v>288.23</v>
      </c>
      <c r="O1841" s="21">
        <v>0</v>
      </c>
      <c r="P1841" s="20"/>
      <c r="Q1841" s="19">
        <v>44592</v>
      </c>
      <c r="R1841" s="20"/>
      <c r="S1841" s="20"/>
      <c r="T1841" s="20" t="s">
        <v>70</v>
      </c>
      <c r="U1841" s="20">
        <v>621921</v>
      </c>
      <c r="V1841" s="20">
        <v>220009681</v>
      </c>
      <c r="W1841" s="20" t="s">
        <v>50</v>
      </c>
      <c r="X1841" s="20" t="s">
        <v>841</v>
      </c>
      <c r="Y1841" s="20" t="s">
        <v>37</v>
      </c>
      <c r="Z1841" s="20" t="s">
        <v>63</v>
      </c>
      <c r="AA1841" s="20" t="s">
        <v>276</v>
      </c>
      <c r="AB1841" s="20" t="s">
        <v>277</v>
      </c>
      <c r="AC1841" s="20"/>
      <c r="AD1841" s="20" t="s">
        <v>278</v>
      </c>
      <c r="AE1841" s="20"/>
      <c r="AF1841" t="str">
        <f>VLOOKUP(L1841,Contactos!B:B,1,0)</f>
        <v>SADIN INTERNATIONAL TRADING CO. L.L.C.</v>
      </c>
    </row>
    <row r="1842" spans="1:32" ht="25.5" x14ac:dyDescent="0.2">
      <c r="A1842" s="4">
        <f t="shared" si="85"/>
        <v>1840</v>
      </c>
      <c r="B1842" s="4" t="str">
        <f t="shared" si="86"/>
        <v/>
      </c>
      <c r="C1842" s="4" t="str">
        <f>IFERROR(VLOOKUP(F1842,Tablas!$A$1:$B$3,2,0),"")</f>
        <v/>
      </c>
      <c r="D1842" s="4" t="str">
        <f t="shared" si="87"/>
        <v xml:space="preserve"> - CONTADO ADELANTADO / CASH IN ADVANCE - Dif. en cambio</v>
      </c>
      <c r="E1842" s="19">
        <v>44742</v>
      </c>
      <c r="F1842" s="20" t="s">
        <v>27</v>
      </c>
      <c r="G1842" s="20"/>
      <c r="H1842" s="20" t="s">
        <v>80</v>
      </c>
      <c r="I1842" s="20" t="s">
        <v>81</v>
      </c>
      <c r="J1842" s="20" t="s">
        <v>204</v>
      </c>
      <c r="K1842" s="20" t="s">
        <v>204</v>
      </c>
      <c r="L1842" s="20" t="s">
        <v>205</v>
      </c>
      <c r="M1842" s="20"/>
      <c r="N1842" s="21">
        <v>291.44</v>
      </c>
      <c r="O1842" s="21">
        <v>0</v>
      </c>
      <c r="P1842" s="20"/>
      <c r="Q1842" s="19">
        <v>44742</v>
      </c>
      <c r="R1842" s="20"/>
      <c r="S1842" s="20"/>
      <c r="T1842" s="20" t="s">
        <v>70</v>
      </c>
      <c r="U1842" s="20">
        <v>671771</v>
      </c>
      <c r="V1842" s="20">
        <v>220027013</v>
      </c>
      <c r="W1842" s="20" t="s">
        <v>50</v>
      </c>
      <c r="X1842" s="20" t="s">
        <v>841</v>
      </c>
      <c r="Y1842" s="20" t="s">
        <v>37</v>
      </c>
      <c r="Z1842" s="20" t="s">
        <v>63</v>
      </c>
      <c r="AA1842" s="20" t="s">
        <v>209</v>
      </c>
      <c r="AB1842" s="20"/>
      <c r="AC1842" s="20"/>
      <c r="AD1842" s="20" t="s">
        <v>210</v>
      </c>
      <c r="AE1842" s="20"/>
      <c r="AF1842" t="str">
        <f>VLOOKUP(L1842,Contactos!B:B,1,0)</f>
        <v>BEIJING YI LONG XIANG TECHNOLOGY CO.LTD</v>
      </c>
    </row>
    <row r="1843" spans="1:32" ht="38.25" x14ac:dyDescent="0.2">
      <c r="A1843" s="4">
        <f t="shared" si="85"/>
        <v>1841</v>
      </c>
      <c r="B1843" s="4" t="str">
        <f t="shared" si="86"/>
        <v>F010-00023528</v>
      </c>
      <c r="C1843" s="4" t="str">
        <f>IFERROR(VLOOKUP(F1843,Tablas!$A$1:$B$3,2,0),"")</f>
        <v>Factura</v>
      </c>
      <c r="D1843" s="4" t="str">
        <f t="shared" si="87"/>
        <v xml:space="preserve"> - CONTADO ADELANTADO / CASH IN ADVANCE - OC 231007271 RESPIBIOTIC 48HRS</v>
      </c>
      <c r="E1843" s="19">
        <v>45300</v>
      </c>
      <c r="F1843" s="20" t="s">
        <v>1001</v>
      </c>
      <c r="G1843" s="20" t="s">
        <v>6961</v>
      </c>
      <c r="H1843" s="20" t="s">
        <v>322</v>
      </c>
      <c r="I1843" s="20" t="s">
        <v>323</v>
      </c>
      <c r="J1843" s="20" t="s">
        <v>324</v>
      </c>
      <c r="K1843" s="20" t="s">
        <v>325</v>
      </c>
      <c r="L1843" s="20" t="s">
        <v>326</v>
      </c>
      <c r="M1843" s="20" t="s">
        <v>125</v>
      </c>
      <c r="N1843" s="21">
        <v>293.43</v>
      </c>
      <c r="O1843" s="21">
        <v>0</v>
      </c>
      <c r="P1843" s="20"/>
      <c r="Q1843" s="19">
        <v>45300</v>
      </c>
      <c r="R1843" s="20"/>
      <c r="S1843" s="19">
        <v>45300</v>
      </c>
      <c r="T1843" s="20" t="s">
        <v>70</v>
      </c>
      <c r="U1843" s="20">
        <v>902174</v>
      </c>
      <c r="V1843" s="20">
        <v>240000028</v>
      </c>
      <c r="W1843" s="20" t="s">
        <v>847</v>
      </c>
      <c r="X1843" s="20" t="s">
        <v>2795</v>
      </c>
      <c r="Y1843" s="20" t="s">
        <v>52</v>
      </c>
      <c r="Z1843" s="20" t="s">
        <v>6962</v>
      </c>
      <c r="AA1843" s="20" t="s">
        <v>327</v>
      </c>
      <c r="AB1843" s="20" t="s">
        <v>328</v>
      </c>
      <c r="AC1843" s="20" t="s">
        <v>167</v>
      </c>
      <c r="AD1843" s="20" t="s">
        <v>56</v>
      </c>
      <c r="AE1843" s="20"/>
      <c r="AF1843" t="str">
        <f>VLOOKUP(L1843,Contactos!B:B,1,0)</f>
        <v>PHARMADIX CORP. S.A.C.</v>
      </c>
    </row>
    <row r="1844" spans="1:32" ht="51" x14ac:dyDescent="0.2">
      <c r="A1844" s="4">
        <f t="shared" si="85"/>
        <v>1842</v>
      </c>
      <c r="B1844" s="4" t="str">
        <f t="shared" si="86"/>
        <v>B010-00019013</v>
      </c>
      <c r="C1844" s="4" t="str">
        <f>IFERROR(VLOOKUP(F1844,Tablas!$A$1:$B$3,2,0),"")</f>
        <v>Boleta</v>
      </c>
      <c r="D1844" s="4" t="str">
        <f t="shared" si="87"/>
        <v>Ripley - CONTADO / CASH - PE 2586 RIPLEY Basado en Entregas 09-0007-00000606</v>
      </c>
      <c r="E1844" s="19">
        <v>45439</v>
      </c>
      <c r="F1844" s="20" t="s">
        <v>842</v>
      </c>
      <c r="G1844" s="20" t="s">
        <v>6963</v>
      </c>
      <c r="H1844" s="20" t="s">
        <v>44</v>
      </c>
      <c r="I1844" s="20" t="s">
        <v>45</v>
      </c>
      <c r="J1844" s="20" t="s">
        <v>6964</v>
      </c>
      <c r="K1844" s="20" t="s">
        <v>6965</v>
      </c>
      <c r="L1844" s="20" t="s">
        <v>6966</v>
      </c>
      <c r="M1844" s="20"/>
      <c r="N1844" s="21">
        <v>299.45999999999998</v>
      </c>
      <c r="O1844" s="21">
        <v>0</v>
      </c>
      <c r="P1844" s="20"/>
      <c r="Q1844" s="19">
        <v>45439</v>
      </c>
      <c r="R1844" s="20"/>
      <c r="S1844" s="19">
        <v>45439</v>
      </c>
      <c r="T1844" s="20" t="s">
        <v>49</v>
      </c>
      <c r="U1844" s="20">
        <v>971070</v>
      </c>
      <c r="V1844" s="20">
        <v>240001545</v>
      </c>
      <c r="W1844" s="20" t="s">
        <v>847</v>
      </c>
      <c r="X1844" s="20" t="s">
        <v>305</v>
      </c>
      <c r="Y1844" s="20" t="s">
        <v>52</v>
      </c>
      <c r="Z1844" s="20" t="s">
        <v>6967</v>
      </c>
      <c r="AA1844" s="20" t="s">
        <v>6968</v>
      </c>
      <c r="AB1844" s="20" t="s">
        <v>436</v>
      </c>
      <c r="AC1844" s="20" t="s">
        <v>167</v>
      </c>
      <c r="AD1844" s="20" t="s">
        <v>56</v>
      </c>
      <c r="AE1844" s="20" t="s">
        <v>2574</v>
      </c>
      <c r="AF1844" t="e">
        <f>VLOOKUP(L1844,Contactos!B:B,1,0)</f>
        <v>#N/A</v>
      </c>
    </row>
    <row r="1845" spans="1:32" ht="63.75" x14ac:dyDescent="0.2">
      <c r="A1845" s="4">
        <f t="shared" si="85"/>
        <v>1843</v>
      </c>
      <c r="B1845" s="4" t="str">
        <f t="shared" si="86"/>
        <v>B010-00019200</v>
      </c>
      <c r="C1845" s="4" t="str">
        <f>IFERROR(VLOOKUP(F1845,Tablas!$A$1:$B$3,2,0),"")</f>
        <v>Boleta</v>
      </c>
      <c r="D1845" s="4" t="str">
        <f t="shared" si="87"/>
        <v xml:space="preserve"> - CONTADO / CASH - Venta de chatarra (Sillas, puertas,ventiladores, a</v>
      </c>
      <c r="E1845" s="19">
        <v>45448</v>
      </c>
      <c r="F1845" s="20" t="s">
        <v>842</v>
      </c>
      <c r="G1845" s="20" t="s">
        <v>6969</v>
      </c>
      <c r="H1845" s="20" t="s">
        <v>44</v>
      </c>
      <c r="I1845" s="20" t="s">
        <v>45</v>
      </c>
      <c r="J1845" s="20" t="s">
        <v>6970</v>
      </c>
      <c r="K1845" s="20" t="s">
        <v>6971</v>
      </c>
      <c r="L1845" s="20" t="s">
        <v>6972</v>
      </c>
      <c r="M1845" s="20"/>
      <c r="N1845" s="21">
        <v>300</v>
      </c>
      <c r="O1845" s="21">
        <v>0</v>
      </c>
      <c r="P1845" s="20"/>
      <c r="Q1845" s="19">
        <v>45448</v>
      </c>
      <c r="R1845" s="20"/>
      <c r="S1845" s="19">
        <v>45448</v>
      </c>
      <c r="T1845" s="20" t="s">
        <v>49</v>
      </c>
      <c r="U1845" s="20">
        <v>978068</v>
      </c>
      <c r="V1845" s="20">
        <v>240001734</v>
      </c>
      <c r="W1845" s="20" t="s">
        <v>847</v>
      </c>
      <c r="X1845" s="20" t="s">
        <v>2795</v>
      </c>
      <c r="Y1845" s="20" t="s">
        <v>52</v>
      </c>
      <c r="Z1845" s="20" t="s">
        <v>6973</v>
      </c>
      <c r="AA1845" s="20" t="s">
        <v>689</v>
      </c>
      <c r="AB1845" s="20" t="s">
        <v>167</v>
      </c>
      <c r="AC1845" s="20" t="s">
        <v>167</v>
      </c>
      <c r="AD1845" s="20" t="s">
        <v>56</v>
      </c>
      <c r="AE1845" s="20"/>
      <c r="AF1845" t="e">
        <f>VLOOKUP(L1845,Contactos!B:B,1,0)</f>
        <v>#N/A</v>
      </c>
    </row>
    <row r="1846" spans="1:32" ht="25.5" x14ac:dyDescent="0.2">
      <c r="A1846" s="4">
        <f t="shared" si="85"/>
        <v>1844</v>
      </c>
      <c r="B1846" s="4" t="str">
        <f t="shared" si="86"/>
        <v>1 12376</v>
      </c>
      <c r="C1846" s="4" t="str">
        <f>IFERROR(VLOOKUP(F1846,Tablas!$A$1:$B$3,2,0),"")</f>
        <v/>
      </c>
      <c r="D1846" s="4" t="str">
        <f t="shared" si="87"/>
        <v xml:space="preserve"> - CONTADO ADELANTADO / CASH IN ADVANCE - SALDO LETRAS SOLES</v>
      </c>
      <c r="E1846" s="19">
        <v>43100</v>
      </c>
      <c r="F1846" s="20" t="s">
        <v>27</v>
      </c>
      <c r="G1846" s="20" t="s">
        <v>6974</v>
      </c>
      <c r="H1846" s="20" t="s">
        <v>6496</v>
      </c>
      <c r="I1846" s="20" t="s">
        <v>6497</v>
      </c>
      <c r="J1846" s="20" t="s">
        <v>4511</v>
      </c>
      <c r="K1846" s="20" t="s">
        <v>4512</v>
      </c>
      <c r="L1846" s="20" t="s">
        <v>4513</v>
      </c>
      <c r="M1846" s="20" t="s">
        <v>125</v>
      </c>
      <c r="N1846" s="21">
        <v>301.83</v>
      </c>
      <c r="O1846" s="21">
        <v>0</v>
      </c>
      <c r="P1846" s="19">
        <v>41313</v>
      </c>
      <c r="Q1846" s="19">
        <v>43100</v>
      </c>
      <c r="R1846" s="20"/>
      <c r="S1846" s="19">
        <v>41034</v>
      </c>
      <c r="T1846" s="20" t="s">
        <v>70</v>
      </c>
      <c r="U1846" s="20">
        <v>552</v>
      </c>
      <c r="V1846" s="20">
        <v>1700000002</v>
      </c>
      <c r="W1846" s="20" t="s">
        <v>50</v>
      </c>
      <c r="X1846" s="20" t="s">
        <v>192</v>
      </c>
      <c r="Y1846" s="20" t="s">
        <v>52</v>
      </c>
      <c r="Z1846" s="20" t="s">
        <v>4514</v>
      </c>
      <c r="AA1846" s="20" t="s">
        <v>4515</v>
      </c>
      <c r="AB1846" s="20" t="s">
        <v>54</v>
      </c>
      <c r="AC1846" s="20" t="s">
        <v>167</v>
      </c>
      <c r="AD1846" s="20" t="s">
        <v>56</v>
      </c>
      <c r="AE1846" s="20"/>
      <c r="AF1846" t="e">
        <f>VLOOKUP(L1846,Contactos!B:B,1,0)</f>
        <v>#N/A</v>
      </c>
    </row>
    <row r="1847" spans="1:32" ht="38.25" x14ac:dyDescent="0.2">
      <c r="A1847" s="4">
        <f t="shared" si="85"/>
        <v>1845</v>
      </c>
      <c r="B1847" s="4" t="str">
        <f t="shared" si="86"/>
        <v>F010-00025714</v>
      </c>
      <c r="C1847" s="4" t="str">
        <f>IFERROR(VLOOKUP(F1847,Tablas!$A$1:$B$3,2,0),"")</f>
        <v>Factura</v>
      </c>
      <c r="D1847" s="4" t="str">
        <f t="shared" si="87"/>
        <v>Nacional - CONTADO / CASH - Facturas clientes - C20611176385</v>
      </c>
      <c r="E1847" s="19">
        <v>45529</v>
      </c>
      <c r="F1847" s="20" t="s">
        <v>1001</v>
      </c>
      <c r="G1847" s="20" t="s">
        <v>6975</v>
      </c>
      <c r="H1847" s="20" t="s">
        <v>44</v>
      </c>
      <c r="I1847" s="20" t="s">
        <v>45</v>
      </c>
      <c r="J1847" s="20" t="s">
        <v>6976</v>
      </c>
      <c r="K1847" s="20" t="s">
        <v>6977</v>
      </c>
      <c r="L1847" s="20" t="s">
        <v>6978</v>
      </c>
      <c r="M1847" s="20"/>
      <c r="N1847" s="21">
        <v>303.3</v>
      </c>
      <c r="O1847" s="21">
        <v>0</v>
      </c>
      <c r="P1847" s="20"/>
      <c r="Q1847" s="19">
        <v>45529</v>
      </c>
      <c r="R1847" s="20"/>
      <c r="S1847" s="19">
        <v>45529</v>
      </c>
      <c r="T1847" s="20" t="s">
        <v>49</v>
      </c>
      <c r="U1847" s="20">
        <v>1012811</v>
      </c>
      <c r="V1847" s="20">
        <v>240002517</v>
      </c>
      <c r="W1847" s="20" t="s">
        <v>847</v>
      </c>
      <c r="X1847" s="20" t="s">
        <v>848</v>
      </c>
      <c r="Y1847" s="20" t="s">
        <v>52</v>
      </c>
      <c r="Z1847" s="20" t="s">
        <v>6979</v>
      </c>
      <c r="AA1847" s="20" t="s">
        <v>6980</v>
      </c>
      <c r="AB1847" s="20" t="s">
        <v>270</v>
      </c>
      <c r="AC1847" s="20" t="s">
        <v>167</v>
      </c>
      <c r="AD1847" s="20" t="s">
        <v>56</v>
      </c>
      <c r="AE1847" s="20" t="s">
        <v>1014</v>
      </c>
      <c r="AF1847" t="e">
        <f>VLOOKUP(L1847,Contactos!B:B,1,0)</f>
        <v>#N/A</v>
      </c>
    </row>
    <row r="1848" spans="1:32" ht="25.5" x14ac:dyDescent="0.2">
      <c r="A1848" s="4">
        <f t="shared" si="85"/>
        <v>1846</v>
      </c>
      <c r="B1848" s="4" t="str">
        <f t="shared" si="86"/>
        <v>1 8068</v>
      </c>
      <c r="C1848" s="4" t="str">
        <f>IFERROR(VLOOKUP(F1848,Tablas!$A$1:$B$3,2,0),"")</f>
        <v/>
      </c>
      <c r="D1848" s="4" t="str">
        <f t="shared" si="87"/>
        <v xml:space="preserve"> - CONTADO ADELANTADO / CASH IN ADVANCE - SALDO LETRAS SOLES</v>
      </c>
      <c r="E1848" s="19">
        <v>43100</v>
      </c>
      <c r="F1848" s="20" t="s">
        <v>27</v>
      </c>
      <c r="G1848" s="20" t="s">
        <v>6981</v>
      </c>
      <c r="H1848" s="20" t="s">
        <v>4509</v>
      </c>
      <c r="I1848" s="20" t="s">
        <v>4510</v>
      </c>
      <c r="J1848" s="20" t="s">
        <v>4511</v>
      </c>
      <c r="K1848" s="20" t="s">
        <v>4512</v>
      </c>
      <c r="L1848" s="20" t="s">
        <v>4513</v>
      </c>
      <c r="M1848" s="20" t="s">
        <v>125</v>
      </c>
      <c r="N1848" s="21">
        <v>303.66000000000003</v>
      </c>
      <c r="O1848" s="21">
        <v>0</v>
      </c>
      <c r="P1848" s="19">
        <v>40486</v>
      </c>
      <c r="Q1848" s="19">
        <v>43100</v>
      </c>
      <c r="R1848" s="20"/>
      <c r="S1848" s="19">
        <v>40518</v>
      </c>
      <c r="T1848" s="20" t="s">
        <v>70</v>
      </c>
      <c r="U1848" s="20">
        <v>552</v>
      </c>
      <c r="V1848" s="20">
        <v>1700000002</v>
      </c>
      <c r="W1848" s="20" t="s">
        <v>50</v>
      </c>
      <c r="X1848" s="20" t="s">
        <v>192</v>
      </c>
      <c r="Y1848" s="20" t="s">
        <v>52</v>
      </c>
      <c r="Z1848" s="20" t="s">
        <v>4514</v>
      </c>
      <c r="AA1848" s="20" t="s">
        <v>4515</v>
      </c>
      <c r="AB1848" s="20" t="s">
        <v>54</v>
      </c>
      <c r="AC1848" s="20" t="s">
        <v>167</v>
      </c>
      <c r="AD1848" s="20" t="s">
        <v>56</v>
      </c>
      <c r="AE1848" s="20"/>
      <c r="AF1848" t="e">
        <f>VLOOKUP(L1848,Contactos!B:B,1,0)</f>
        <v>#N/A</v>
      </c>
    </row>
    <row r="1849" spans="1:32" ht="51" x14ac:dyDescent="0.2">
      <c r="A1849" s="4">
        <f t="shared" si="85"/>
        <v>1847</v>
      </c>
      <c r="B1849" s="4" t="str">
        <f t="shared" si="86"/>
        <v>B010-00020568</v>
      </c>
      <c r="C1849" s="4" t="str">
        <f>IFERROR(VLOOKUP(F1849,Tablas!$A$1:$B$3,2,0),"")</f>
        <v>Boleta</v>
      </c>
      <c r="D1849" s="4" t="str">
        <f t="shared" si="87"/>
        <v>Ecom - CONTADO / CASH - PE 5178 TEL: 999177201 ENVÍO Basado en Entregas 09</v>
      </c>
      <c r="E1849" s="19">
        <v>45565</v>
      </c>
      <c r="F1849" s="20" t="s">
        <v>842</v>
      </c>
      <c r="G1849" s="20" t="s">
        <v>6982</v>
      </c>
      <c r="H1849" s="20" t="s">
        <v>44</v>
      </c>
      <c r="I1849" s="20" t="s">
        <v>45</v>
      </c>
      <c r="J1849" s="20" t="s">
        <v>6983</v>
      </c>
      <c r="K1849" s="20" t="s">
        <v>6984</v>
      </c>
      <c r="L1849" s="20" t="s">
        <v>6985</v>
      </c>
      <c r="M1849" s="20"/>
      <c r="N1849" s="21">
        <v>303.89</v>
      </c>
      <c r="O1849" s="21">
        <v>0</v>
      </c>
      <c r="P1849" s="20"/>
      <c r="Q1849" s="19">
        <v>45565</v>
      </c>
      <c r="R1849" s="20"/>
      <c r="S1849" s="19">
        <v>45565</v>
      </c>
      <c r="T1849" s="20" t="s">
        <v>49</v>
      </c>
      <c r="U1849" s="20">
        <v>1032509</v>
      </c>
      <c r="V1849" s="20">
        <v>240003105</v>
      </c>
      <c r="W1849" s="20" t="s">
        <v>847</v>
      </c>
      <c r="X1849" s="20" t="s">
        <v>305</v>
      </c>
      <c r="Y1849" s="20" t="s">
        <v>52</v>
      </c>
      <c r="Z1849" s="20" t="s">
        <v>6986</v>
      </c>
      <c r="AA1849" s="20" t="s">
        <v>6987</v>
      </c>
      <c r="AB1849" s="20" t="s">
        <v>1362</v>
      </c>
      <c r="AC1849" s="20" t="s">
        <v>689</v>
      </c>
      <c r="AD1849" s="20" t="s">
        <v>56</v>
      </c>
      <c r="AE1849" s="20" t="s">
        <v>864</v>
      </c>
      <c r="AF1849" t="e">
        <f>VLOOKUP(L1849,Contactos!B:B,1,0)</f>
        <v>#N/A</v>
      </c>
    </row>
    <row r="1850" spans="1:32" ht="25.5" x14ac:dyDescent="0.2">
      <c r="A1850" s="4">
        <f t="shared" si="85"/>
        <v>1848</v>
      </c>
      <c r="B1850" s="4" t="str">
        <f t="shared" si="86"/>
        <v/>
      </c>
      <c r="C1850" s="4" t="str">
        <f>IFERROR(VLOOKUP(F1850,Tablas!$A$1:$B$3,2,0),"")</f>
        <v/>
      </c>
      <c r="D1850" s="4" t="str">
        <f t="shared" si="87"/>
        <v xml:space="preserve"> - CONTADO / CASH - Dif. en cambio</v>
      </c>
      <c r="E1850" s="19">
        <v>44957</v>
      </c>
      <c r="F1850" s="20" t="s">
        <v>27</v>
      </c>
      <c r="G1850" s="20"/>
      <c r="H1850" s="20" t="s">
        <v>44</v>
      </c>
      <c r="I1850" s="20" t="s">
        <v>45</v>
      </c>
      <c r="J1850" s="20" t="s">
        <v>396</v>
      </c>
      <c r="K1850" s="20" t="s">
        <v>397</v>
      </c>
      <c r="L1850" s="20" t="s">
        <v>398</v>
      </c>
      <c r="M1850" s="20" t="s">
        <v>33</v>
      </c>
      <c r="N1850" s="21">
        <v>305.95</v>
      </c>
      <c r="O1850" s="21">
        <v>0</v>
      </c>
      <c r="P1850" s="20"/>
      <c r="Q1850" s="19">
        <v>44957</v>
      </c>
      <c r="R1850" s="20"/>
      <c r="S1850" s="19">
        <v>44957</v>
      </c>
      <c r="T1850" s="20" t="s">
        <v>49</v>
      </c>
      <c r="U1850" s="20">
        <v>781565</v>
      </c>
      <c r="V1850" s="20">
        <v>230007524</v>
      </c>
      <c r="W1850" s="20" t="s">
        <v>50</v>
      </c>
      <c r="X1850" s="20" t="s">
        <v>841</v>
      </c>
      <c r="Y1850" s="20" t="s">
        <v>52</v>
      </c>
      <c r="Z1850" s="20" t="s">
        <v>63</v>
      </c>
      <c r="AA1850" s="20" t="s">
        <v>66</v>
      </c>
      <c r="AB1850" s="20" t="s">
        <v>66</v>
      </c>
      <c r="AC1850" s="20" t="s">
        <v>66</v>
      </c>
      <c r="AD1850" s="20" t="s">
        <v>56</v>
      </c>
      <c r="AE1850" s="20"/>
      <c r="AF1850" t="e">
        <f>VLOOKUP(L1850,Contactos!B:B,1,0)</f>
        <v>#N/A</v>
      </c>
    </row>
    <row r="1851" spans="1:32" ht="38.25" x14ac:dyDescent="0.2">
      <c r="A1851" s="4">
        <f t="shared" si="85"/>
        <v>1849</v>
      </c>
      <c r="B1851" s="4" t="str">
        <f t="shared" si="86"/>
        <v>F010-00025989</v>
      </c>
      <c r="C1851" s="4" t="str">
        <f>IFERROR(VLOOKUP(F1851,Tablas!$A$1:$B$3,2,0),"")</f>
        <v>Factura</v>
      </c>
      <c r="D1851" s="4" t="str">
        <f t="shared" si="87"/>
        <v>Nacional - Plan Renova - Facturas clientes - C20569314144</v>
      </c>
      <c r="E1851" s="19">
        <v>45558</v>
      </c>
      <c r="F1851" s="20" t="s">
        <v>1001</v>
      </c>
      <c r="G1851" s="20" t="s">
        <v>6988</v>
      </c>
      <c r="H1851" s="20" t="s">
        <v>44</v>
      </c>
      <c r="I1851" s="20" t="s">
        <v>45</v>
      </c>
      <c r="J1851" s="20" t="s">
        <v>721</v>
      </c>
      <c r="K1851" s="20" t="s">
        <v>722</v>
      </c>
      <c r="L1851" s="20" t="s">
        <v>723</v>
      </c>
      <c r="M1851" s="20" t="s">
        <v>33</v>
      </c>
      <c r="N1851" s="21">
        <v>310</v>
      </c>
      <c r="O1851" s="21">
        <v>0</v>
      </c>
      <c r="P1851" s="20"/>
      <c r="Q1851" s="19">
        <v>45558</v>
      </c>
      <c r="R1851" s="20"/>
      <c r="S1851" s="19">
        <v>45558</v>
      </c>
      <c r="T1851" s="20" t="s">
        <v>6989</v>
      </c>
      <c r="U1851" s="20">
        <v>1027749</v>
      </c>
      <c r="V1851" s="20">
        <v>240002819</v>
      </c>
      <c r="W1851" s="20" t="s">
        <v>847</v>
      </c>
      <c r="X1851" s="20" t="s">
        <v>305</v>
      </c>
      <c r="Y1851" s="20" t="s">
        <v>306</v>
      </c>
      <c r="Z1851" s="20" t="s">
        <v>6990</v>
      </c>
      <c r="AA1851" s="20" t="s">
        <v>725</v>
      </c>
      <c r="AB1851" s="20" t="s">
        <v>726</v>
      </c>
      <c r="AC1851" s="20" t="s">
        <v>727</v>
      </c>
      <c r="AD1851" s="20" t="s">
        <v>56</v>
      </c>
      <c r="AE1851" s="20" t="s">
        <v>1014</v>
      </c>
      <c r="AF1851" t="str">
        <f>VLOOKUP(L1851,Contactos!B:B,1,0)</f>
        <v>INVERSIONES Y SERVICIOS VETERINARIO COTOS S.A.C.</v>
      </c>
    </row>
    <row r="1852" spans="1:32" ht="63.75" x14ac:dyDescent="0.2">
      <c r="A1852" s="4">
        <f t="shared" si="85"/>
        <v>1850</v>
      </c>
      <c r="B1852" s="4" t="str">
        <f t="shared" si="86"/>
        <v>B010-00016968</v>
      </c>
      <c r="C1852" s="4" t="str">
        <f>IFERROR(VLOOKUP(F1852,Tablas!$A$1:$B$3,2,0),"")</f>
        <v>Boleta</v>
      </c>
      <c r="D1852" s="4" t="str">
        <f t="shared" si="87"/>
        <v>Falabella - CONTADO / CASH - PE 5161 FALABELLA Basado en Entregas 09-0010-00057</v>
      </c>
      <c r="E1852" s="19">
        <v>45266</v>
      </c>
      <c r="F1852" s="20" t="s">
        <v>842</v>
      </c>
      <c r="G1852" s="20" t="s">
        <v>6991</v>
      </c>
      <c r="H1852" s="20" t="s">
        <v>44</v>
      </c>
      <c r="I1852" s="20" t="s">
        <v>45</v>
      </c>
      <c r="J1852" s="20" t="s">
        <v>6232</v>
      </c>
      <c r="K1852" s="20" t="s">
        <v>6233</v>
      </c>
      <c r="L1852" s="20" t="s">
        <v>6234</v>
      </c>
      <c r="M1852" s="20"/>
      <c r="N1852" s="21">
        <v>311.39999999999998</v>
      </c>
      <c r="O1852" s="21">
        <v>0</v>
      </c>
      <c r="P1852" s="20"/>
      <c r="Q1852" s="19">
        <v>45266</v>
      </c>
      <c r="R1852" s="20"/>
      <c r="S1852" s="19">
        <v>45266</v>
      </c>
      <c r="T1852" s="20" t="s">
        <v>49</v>
      </c>
      <c r="U1852" s="20">
        <v>885766</v>
      </c>
      <c r="V1852" s="20">
        <v>230003282</v>
      </c>
      <c r="W1852" s="20" t="s">
        <v>847</v>
      </c>
      <c r="X1852" s="20" t="s">
        <v>305</v>
      </c>
      <c r="Y1852" s="20" t="s">
        <v>52</v>
      </c>
      <c r="Z1852" s="20" t="s">
        <v>6992</v>
      </c>
      <c r="AA1852" s="20" t="s">
        <v>6236</v>
      </c>
      <c r="AB1852" s="20" t="s">
        <v>2671</v>
      </c>
      <c r="AC1852" s="20" t="s">
        <v>2671</v>
      </c>
      <c r="AD1852" s="20" t="s">
        <v>56</v>
      </c>
      <c r="AE1852" s="20" t="s">
        <v>1838</v>
      </c>
      <c r="AF1852" t="e">
        <f>VLOOKUP(L1852,Contactos!B:B,1,0)</f>
        <v>#N/A</v>
      </c>
    </row>
    <row r="1853" spans="1:32" ht="63.75" x14ac:dyDescent="0.2">
      <c r="A1853" s="4">
        <f t="shared" si="85"/>
        <v>1851</v>
      </c>
      <c r="B1853" s="4" t="str">
        <f t="shared" si="86"/>
        <v>B010-00019861</v>
      </c>
      <c r="C1853" s="4" t="str">
        <f>IFERROR(VLOOKUP(F1853,Tablas!$A$1:$B$3,2,0),"")</f>
        <v>Boleta</v>
      </c>
      <c r="D1853" s="4" t="str">
        <f t="shared" si="87"/>
        <v>Nacional - CREDITO 30 DIAS / CREDIT 30 DAYS - PE 3887 Basado en Entregas 09-T010-00000553.</v>
      </c>
      <c r="E1853" s="19">
        <v>45509</v>
      </c>
      <c r="F1853" s="20" t="s">
        <v>842</v>
      </c>
      <c r="G1853" s="20" t="s">
        <v>6993</v>
      </c>
      <c r="H1853" s="20" t="s">
        <v>44</v>
      </c>
      <c r="I1853" s="20" t="s">
        <v>45</v>
      </c>
      <c r="J1853" s="20" t="s">
        <v>2792</v>
      </c>
      <c r="K1853" s="20" t="s">
        <v>2793</v>
      </c>
      <c r="L1853" s="20" t="s">
        <v>2794</v>
      </c>
      <c r="M1853" s="20"/>
      <c r="N1853" s="21">
        <v>311.51</v>
      </c>
      <c r="O1853" s="21">
        <v>0</v>
      </c>
      <c r="P1853" s="20"/>
      <c r="Q1853" s="19">
        <v>45509</v>
      </c>
      <c r="R1853" s="20"/>
      <c r="S1853" s="19">
        <v>45539</v>
      </c>
      <c r="T1853" s="20" t="s">
        <v>643</v>
      </c>
      <c r="U1853" s="20">
        <v>1003614</v>
      </c>
      <c r="V1853" s="20">
        <v>240002397</v>
      </c>
      <c r="W1853" s="20" t="s">
        <v>847</v>
      </c>
      <c r="X1853" s="20" t="s">
        <v>848</v>
      </c>
      <c r="Y1853" s="20" t="s">
        <v>52</v>
      </c>
      <c r="Z1853" s="20" t="s">
        <v>6994</v>
      </c>
      <c r="AA1853" s="20" t="s">
        <v>457</v>
      </c>
      <c r="AB1853" s="20" t="s">
        <v>54</v>
      </c>
      <c r="AC1853" s="20" t="s">
        <v>167</v>
      </c>
      <c r="AD1853" s="20" t="s">
        <v>56</v>
      </c>
      <c r="AE1853" s="20" t="s">
        <v>1014</v>
      </c>
      <c r="AF1853" t="e">
        <f>VLOOKUP(L1853,Contactos!B:B,1,0)</f>
        <v>#N/A</v>
      </c>
    </row>
    <row r="1854" spans="1:32" ht="25.5" x14ac:dyDescent="0.2">
      <c r="A1854" s="4">
        <f t="shared" si="85"/>
        <v>1852</v>
      </c>
      <c r="B1854" s="4" t="str">
        <f t="shared" si="86"/>
        <v/>
      </c>
      <c r="C1854" s="4" t="str">
        <f>IFERROR(VLOOKUP(F1854,Tablas!$A$1:$B$3,2,0),"")</f>
        <v/>
      </c>
      <c r="D1854" s="4" t="str">
        <f t="shared" si="87"/>
        <v xml:space="preserve"> - CONTADO ADELANTADO / CASH IN ADVANCE - Dif. en cambio</v>
      </c>
      <c r="E1854" s="19">
        <v>44500</v>
      </c>
      <c r="F1854" s="20" t="s">
        <v>27</v>
      </c>
      <c r="G1854" s="20"/>
      <c r="H1854" s="20" t="s">
        <v>80</v>
      </c>
      <c r="I1854" s="20" t="s">
        <v>81</v>
      </c>
      <c r="J1854" s="20" t="s">
        <v>272</v>
      </c>
      <c r="K1854" s="20" t="s">
        <v>272</v>
      </c>
      <c r="L1854" s="20" t="s">
        <v>273</v>
      </c>
      <c r="M1854" s="20" t="s">
        <v>33</v>
      </c>
      <c r="N1854" s="21">
        <v>311.70999999999998</v>
      </c>
      <c r="O1854" s="21">
        <v>0</v>
      </c>
      <c r="P1854" s="20"/>
      <c r="Q1854" s="19">
        <v>44500</v>
      </c>
      <c r="R1854" s="20"/>
      <c r="S1854" s="20"/>
      <c r="T1854" s="20" t="s">
        <v>70</v>
      </c>
      <c r="U1854" s="20">
        <v>572606</v>
      </c>
      <c r="V1854" s="20">
        <v>210027218</v>
      </c>
      <c r="W1854" s="20" t="s">
        <v>50</v>
      </c>
      <c r="X1854" s="20" t="s">
        <v>841</v>
      </c>
      <c r="Y1854" s="20" t="s">
        <v>37</v>
      </c>
      <c r="Z1854" s="20" t="s">
        <v>63</v>
      </c>
      <c r="AA1854" s="20" t="s">
        <v>276</v>
      </c>
      <c r="AB1854" s="20" t="s">
        <v>277</v>
      </c>
      <c r="AC1854" s="20"/>
      <c r="AD1854" s="20" t="s">
        <v>278</v>
      </c>
      <c r="AE1854" s="20"/>
      <c r="AF1854" t="str">
        <f>VLOOKUP(L1854,Contactos!B:B,1,0)</f>
        <v>SADIN INTERNATIONAL TRADING CO. L.L.C.</v>
      </c>
    </row>
    <row r="1855" spans="1:32" ht="63.75" x14ac:dyDescent="0.2">
      <c r="A1855" s="4">
        <f t="shared" si="85"/>
        <v>1853</v>
      </c>
      <c r="B1855" s="4" t="str">
        <f t="shared" si="86"/>
        <v>B010-00019708</v>
      </c>
      <c r="C1855" s="4" t="str">
        <f>IFERROR(VLOOKUP(F1855,Tablas!$A$1:$B$3,2,0),"")</f>
        <v>Boleta</v>
      </c>
      <c r="D1855" s="4" t="str">
        <f t="shared" si="87"/>
        <v>Ecom - CONTADO / CASH - PE 3799 TEL: 942302127 RECOJO Basado en Pedidos de</v>
      </c>
      <c r="E1855" s="19">
        <v>45504</v>
      </c>
      <c r="F1855" s="20" t="s">
        <v>842</v>
      </c>
      <c r="G1855" s="20" t="s">
        <v>6995</v>
      </c>
      <c r="H1855" s="20" t="s">
        <v>44</v>
      </c>
      <c r="I1855" s="20" t="s">
        <v>45</v>
      </c>
      <c r="J1855" s="20" t="s">
        <v>6996</v>
      </c>
      <c r="K1855" s="20" t="s">
        <v>6997</v>
      </c>
      <c r="L1855" s="20" t="s">
        <v>6998</v>
      </c>
      <c r="M1855" s="20"/>
      <c r="N1855" s="21">
        <v>313.47000000000003</v>
      </c>
      <c r="O1855" s="21">
        <v>0</v>
      </c>
      <c r="P1855" s="20"/>
      <c r="Q1855" s="19">
        <v>45504</v>
      </c>
      <c r="R1855" s="20"/>
      <c r="S1855" s="19">
        <v>45504</v>
      </c>
      <c r="T1855" s="20" t="s">
        <v>49</v>
      </c>
      <c r="U1855" s="20">
        <v>1000175</v>
      </c>
      <c r="V1855" s="20">
        <v>240002243</v>
      </c>
      <c r="W1855" s="20" t="s">
        <v>847</v>
      </c>
      <c r="X1855" s="20" t="s">
        <v>274</v>
      </c>
      <c r="Y1855" s="20" t="s">
        <v>52</v>
      </c>
      <c r="Z1855" s="20" t="s">
        <v>6999</v>
      </c>
      <c r="AA1855" s="20" t="s">
        <v>7000</v>
      </c>
      <c r="AB1855" s="20" t="s">
        <v>1041</v>
      </c>
      <c r="AC1855" s="20" t="s">
        <v>689</v>
      </c>
      <c r="AD1855" s="20" t="s">
        <v>56</v>
      </c>
      <c r="AE1855" s="20" t="s">
        <v>864</v>
      </c>
      <c r="AF1855" t="e">
        <f>VLOOKUP(L1855,Contactos!B:B,1,0)</f>
        <v>#N/A</v>
      </c>
    </row>
    <row r="1856" spans="1:32" ht="63.75" x14ac:dyDescent="0.2">
      <c r="A1856" s="4">
        <f t="shared" si="85"/>
        <v>1854</v>
      </c>
      <c r="B1856" s="4" t="str">
        <f t="shared" si="86"/>
        <v>B010-00019337</v>
      </c>
      <c r="C1856" s="4" t="str">
        <f>IFERROR(VLOOKUP(F1856,Tablas!$A$1:$B$3,2,0),"")</f>
        <v>Boleta</v>
      </c>
      <c r="D1856" s="4" t="str">
        <f t="shared" si="87"/>
        <v>Falabella - CONTADO / CASH - PE 3054 FALABELLA Basado en Entregas 09-0007-00001</v>
      </c>
      <c r="E1856" s="19">
        <v>45467</v>
      </c>
      <c r="F1856" s="20" t="s">
        <v>842</v>
      </c>
      <c r="G1856" s="20" t="s">
        <v>7001</v>
      </c>
      <c r="H1856" s="20" t="s">
        <v>44</v>
      </c>
      <c r="I1856" s="20" t="s">
        <v>45</v>
      </c>
      <c r="J1856" s="20" t="s">
        <v>6923</v>
      </c>
      <c r="K1856" s="20" t="s">
        <v>6924</v>
      </c>
      <c r="L1856" s="20" t="s">
        <v>6925</v>
      </c>
      <c r="M1856" s="20"/>
      <c r="N1856" s="21">
        <v>321.3</v>
      </c>
      <c r="O1856" s="21">
        <v>0</v>
      </c>
      <c r="P1856" s="20"/>
      <c r="Q1856" s="19">
        <v>45467</v>
      </c>
      <c r="R1856" s="20"/>
      <c r="S1856" s="19">
        <v>45467</v>
      </c>
      <c r="T1856" s="20" t="s">
        <v>49</v>
      </c>
      <c r="U1856" s="20">
        <v>985187</v>
      </c>
      <c r="V1856" s="20">
        <v>240001872</v>
      </c>
      <c r="W1856" s="20" t="s">
        <v>847</v>
      </c>
      <c r="X1856" s="20" t="s">
        <v>305</v>
      </c>
      <c r="Y1856" s="20" t="s">
        <v>52</v>
      </c>
      <c r="Z1856" s="20" t="s">
        <v>7002</v>
      </c>
      <c r="AA1856" s="20" t="s">
        <v>6927</v>
      </c>
      <c r="AB1856" s="20" t="s">
        <v>991</v>
      </c>
      <c r="AC1856" s="20" t="s">
        <v>689</v>
      </c>
      <c r="AD1856" s="20" t="s">
        <v>56</v>
      </c>
      <c r="AE1856" s="20" t="s">
        <v>1838</v>
      </c>
      <c r="AF1856" t="e">
        <f>VLOOKUP(L1856,Contactos!B:B,1,0)</f>
        <v>#N/A</v>
      </c>
    </row>
    <row r="1857" spans="1:32" ht="25.5" x14ac:dyDescent="0.2">
      <c r="A1857" s="4">
        <f t="shared" si="85"/>
        <v>1855</v>
      </c>
      <c r="B1857" s="4" t="str">
        <f t="shared" si="86"/>
        <v/>
      </c>
      <c r="C1857" s="4" t="str">
        <f>IFERROR(VLOOKUP(F1857,Tablas!$A$1:$B$3,2,0),"")</f>
        <v/>
      </c>
      <c r="D1857" s="4" t="str">
        <f t="shared" si="87"/>
        <v xml:space="preserve"> - CONTADO / CASH - Dif. en cambio</v>
      </c>
      <c r="E1857" s="19">
        <v>45504</v>
      </c>
      <c r="F1857" s="20" t="s">
        <v>27</v>
      </c>
      <c r="G1857" s="20"/>
      <c r="H1857" s="20" t="s">
        <v>29</v>
      </c>
      <c r="I1857" s="20" t="s">
        <v>30</v>
      </c>
      <c r="J1857" s="20" t="s">
        <v>183</v>
      </c>
      <c r="K1857" s="20" t="s">
        <v>183</v>
      </c>
      <c r="L1857" s="20" t="s">
        <v>184</v>
      </c>
      <c r="M1857" s="20"/>
      <c r="N1857" s="21">
        <v>321.52</v>
      </c>
      <c r="O1857" s="21">
        <v>0</v>
      </c>
      <c r="P1857" s="20"/>
      <c r="Q1857" s="19">
        <v>45504</v>
      </c>
      <c r="R1857" s="20"/>
      <c r="S1857" s="20"/>
      <c r="T1857" s="20" t="s">
        <v>49</v>
      </c>
      <c r="U1857" s="20">
        <v>1036160</v>
      </c>
      <c r="V1857" s="20">
        <v>240029649</v>
      </c>
      <c r="W1857" s="20" t="s">
        <v>50</v>
      </c>
      <c r="X1857" s="20" t="s">
        <v>841</v>
      </c>
      <c r="Y1857" s="20" t="s">
        <v>37</v>
      </c>
      <c r="Z1857" s="20" t="s">
        <v>63</v>
      </c>
      <c r="AA1857" s="20" t="s">
        <v>187</v>
      </c>
      <c r="AB1857" s="20"/>
      <c r="AC1857" s="20"/>
      <c r="AD1857" s="20" t="s">
        <v>188</v>
      </c>
      <c r="AE1857" s="20"/>
      <c r="AF1857" t="str">
        <f>VLOOKUP(L1857,Contactos!B:B,1,0)</f>
        <v>THREE STAR LIMITED</v>
      </c>
    </row>
    <row r="1858" spans="1:32" ht="63.75" x14ac:dyDescent="0.2">
      <c r="A1858" s="4">
        <f t="shared" si="85"/>
        <v>1856</v>
      </c>
      <c r="B1858" s="4" t="str">
        <f t="shared" si="86"/>
        <v>B010-00016699</v>
      </c>
      <c r="C1858" s="4" t="str">
        <f>IFERROR(VLOOKUP(F1858,Tablas!$A$1:$B$3,2,0),"")</f>
        <v>Boleta</v>
      </c>
      <c r="D1858" s="4" t="str">
        <f t="shared" si="87"/>
        <v>Falabella - CONTADO / CASH - PE 4687 FALABELLA Basado en Entregas 09-0010-00057</v>
      </c>
      <c r="E1858" s="19">
        <v>45239</v>
      </c>
      <c r="F1858" s="20" t="s">
        <v>842</v>
      </c>
      <c r="G1858" s="20" t="s">
        <v>7003</v>
      </c>
      <c r="H1858" s="20" t="s">
        <v>44</v>
      </c>
      <c r="I1858" s="20" t="s">
        <v>45</v>
      </c>
      <c r="J1858" s="20" t="s">
        <v>1659</v>
      </c>
      <c r="K1858" s="20" t="s">
        <v>1660</v>
      </c>
      <c r="L1858" s="20" t="s">
        <v>1661</v>
      </c>
      <c r="M1858" s="20"/>
      <c r="N1858" s="21">
        <v>322.2</v>
      </c>
      <c r="O1858" s="21">
        <v>0</v>
      </c>
      <c r="P1858" s="20"/>
      <c r="Q1858" s="19">
        <v>45239</v>
      </c>
      <c r="R1858" s="20"/>
      <c r="S1858" s="19">
        <v>45239</v>
      </c>
      <c r="T1858" s="20" t="s">
        <v>49</v>
      </c>
      <c r="U1858" s="20">
        <v>871968</v>
      </c>
      <c r="V1858" s="20">
        <v>230003012</v>
      </c>
      <c r="W1858" s="20" t="s">
        <v>847</v>
      </c>
      <c r="X1858" s="20" t="s">
        <v>274</v>
      </c>
      <c r="Y1858" s="20" t="s">
        <v>52</v>
      </c>
      <c r="Z1858" s="20" t="s">
        <v>7004</v>
      </c>
      <c r="AA1858" s="20" t="s">
        <v>353</v>
      </c>
      <c r="AB1858" s="20" t="s">
        <v>54</v>
      </c>
      <c r="AC1858" s="20" t="s">
        <v>1663</v>
      </c>
      <c r="AD1858" s="20" t="s">
        <v>56</v>
      </c>
      <c r="AE1858" s="20" t="s">
        <v>1838</v>
      </c>
      <c r="AF1858" t="e">
        <f>VLOOKUP(L1858,Contactos!B:B,1,0)</f>
        <v>#N/A</v>
      </c>
    </row>
    <row r="1859" spans="1:32" ht="25.5" x14ac:dyDescent="0.2">
      <c r="A1859" s="4">
        <f t="shared" si="85"/>
        <v>1857</v>
      </c>
      <c r="B1859" s="4" t="str">
        <f t="shared" si="86"/>
        <v/>
      </c>
      <c r="C1859" s="4" t="str">
        <f>IFERROR(VLOOKUP(F1859,Tablas!$A$1:$B$3,2,0),"")</f>
        <v/>
      </c>
      <c r="D1859" s="4" t="str">
        <f t="shared" si="87"/>
        <v xml:space="preserve"> - CONTADO ADELANTADO / CASH IN ADVANCE - Dif. en cambio</v>
      </c>
      <c r="E1859" s="19">
        <v>45443</v>
      </c>
      <c r="F1859" s="20" t="s">
        <v>27</v>
      </c>
      <c r="G1859" s="20"/>
      <c r="H1859" s="20" t="s">
        <v>29</v>
      </c>
      <c r="I1859" s="20" t="s">
        <v>30</v>
      </c>
      <c r="J1859" s="20" t="s">
        <v>558</v>
      </c>
      <c r="K1859" s="20" t="s">
        <v>558</v>
      </c>
      <c r="L1859" s="20" t="s">
        <v>559</v>
      </c>
      <c r="M1859" s="20" t="s">
        <v>33</v>
      </c>
      <c r="N1859" s="21">
        <v>325.39999999999998</v>
      </c>
      <c r="O1859" s="21">
        <v>0</v>
      </c>
      <c r="P1859" s="20"/>
      <c r="Q1859" s="19">
        <v>45443</v>
      </c>
      <c r="R1859" s="20"/>
      <c r="S1859" s="20"/>
      <c r="T1859" s="20" t="s">
        <v>70</v>
      </c>
      <c r="U1859" s="20">
        <v>1014778</v>
      </c>
      <c r="V1859" s="20">
        <v>240023035</v>
      </c>
      <c r="W1859" s="20" t="s">
        <v>50</v>
      </c>
      <c r="X1859" s="20" t="s">
        <v>841</v>
      </c>
      <c r="Y1859" s="20" t="s">
        <v>37</v>
      </c>
      <c r="Z1859" s="20" t="s">
        <v>63</v>
      </c>
      <c r="AA1859" s="20" t="s">
        <v>560</v>
      </c>
      <c r="AB1859" s="20"/>
      <c r="AC1859" s="20"/>
      <c r="AD1859" s="20" t="s">
        <v>561</v>
      </c>
      <c r="AE1859" s="20"/>
      <c r="AF1859" t="str">
        <f>VLOOKUP(L1859,Contactos!B:B,1,0)</f>
        <v>AL MASEELA PHARMACEUTICAL COMPANY W.L.L.</v>
      </c>
    </row>
    <row r="1860" spans="1:32" ht="51" x14ac:dyDescent="0.2">
      <c r="A1860" s="4">
        <f t="shared" ref="A1860:A1923" si="88">ROW()-2</f>
        <v>1858</v>
      </c>
      <c r="B1860" s="4" t="str">
        <f t="shared" ref="B1860:B1923" si="89">MID(G1860,4,20)</f>
        <v>B010-00019633</v>
      </c>
      <c r="C1860" s="4" t="str">
        <f>IFERROR(VLOOKUP(F1860,Tablas!$A$1:$B$3,2,0),"")</f>
        <v>Boleta</v>
      </c>
      <c r="D1860" s="4" t="str">
        <f t="shared" ref="D1860:D1923" si="90">CONCATENATE(AE1860," - ",T1860," - ",Z1860)</f>
        <v>Ecom - CONTADO / CASH - PE 3638 TEL: 975601720 ENVÍO Basado en Pedidos de</v>
      </c>
      <c r="E1860" s="19">
        <v>45495</v>
      </c>
      <c r="F1860" s="20" t="s">
        <v>842</v>
      </c>
      <c r="G1860" s="20" t="s">
        <v>7005</v>
      </c>
      <c r="H1860" s="20" t="s">
        <v>44</v>
      </c>
      <c r="I1860" s="20" t="s">
        <v>45</v>
      </c>
      <c r="J1860" s="20" t="s">
        <v>7006</v>
      </c>
      <c r="K1860" s="20" t="s">
        <v>7007</v>
      </c>
      <c r="L1860" s="20" t="s">
        <v>7008</v>
      </c>
      <c r="M1860" s="20"/>
      <c r="N1860" s="21">
        <v>325.44</v>
      </c>
      <c r="O1860" s="21">
        <v>0</v>
      </c>
      <c r="P1860" s="20"/>
      <c r="Q1860" s="19">
        <v>45495</v>
      </c>
      <c r="R1860" s="20"/>
      <c r="S1860" s="19">
        <v>45495</v>
      </c>
      <c r="T1860" s="20" t="s">
        <v>49</v>
      </c>
      <c r="U1860" s="20">
        <v>997374</v>
      </c>
      <c r="V1860" s="20">
        <v>240002168</v>
      </c>
      <c r="W1860" s="20" t="s">
        <v>847</v>
      </c>
      <c r="X1860" s="20" t="s">
        <v>274</v>
      </c>
      <c r="Y1860" s="20" t="s">
        <v>52</v>
      </c>
      <c r="Z1860" s="20" t="s">
        <v>7009</v>
      </c>
      <c r="AA1860" s="20" t="s">
        <v>353</v>
      </c>
      <c r="AB1860" s="20" t="s">
        <v>54</v>
      </c>
      <c r="AC1860" s="20" t="s">
        <v>689</v>
      </c>
      <c r="AD1860" s="20" t="s">
        <v>56</v>
      </c>
      <c r="AE1860" s="20" t="s">
        <v>864</v>
      </c>
      <c r="AF1860" t="e">
        <f>VLOOKUP(L1860,Contactos!B:B,1,0)</f>
        <v>#N/A</v>
      </c>
    </row>
    <row r="1861" spans="1:32" ht="25.5" x14ac:dyDescent="0.2">
      <c r="A1861" s="4">
        <f t="shared" si="88"/>
        <v>1859</v>
      </c>
      <c r="B1861" s="4" t="str">
        <f t="shared" si="89"/>
        <v>1 10967</v>
      </c>
      <c r="C1861" s="4" t="str">
        <f>IFERROR(VLOOKUP(F1861,Tablas!$A$1:$B$3,2,0),"")</f>
        <v/>
      </c>
      <c r="D1861" s="4" t="str">
        <f t="shared" si="90"/>
        <v xml:space="preserve"> - CONTADO ADELANTADO / CASH IN ADVANCE - SALDO LETRAS SOLES</v>
      </c>
      <c r="E1861" s="19">
        <v>43100</v>
      </c>
      <c r="F1861" s="20" t="s">
        <v>27</v>
      </c>
      <c r="G1861" s="20" t="s">
        <v>7010</v>
      </c>
      <c r="H1861" s="20" t="s">
        <v>6496</v>
      </c>
      <c r="I1861" s="20" t="s">
        <v>6497</v>
      </c>
      <c r="J1861" s="20" t="s">
        <v>4511</v>
      </c>
      <c r="K1861" s="20" t="s">
        <v>4512</v>
      </c>
      <c r="L1861" s="20" t="s">
        <v>4513</v>
      </c>
      <c r="M1861" s="20" t="s">
        <v>125</v>
      </c>
      <c r="N1861" s="21">
        <v>325.79000000000002</v>
      </c>
      <c r="O1861" s="21">
        <v>0</v>
      </c>
      <c r="P1861" s="19">
        <v>40892</v>
      </c>
      <c r="Q1861" s="19">
        <v>43100</v>
      </c>
      <c r="R1861" s="20"/>
      <c r="S1861" s="19">
        <v>40876</v>
      </c>
      <c r="T1861" s="20" t="s">
        <v>70</v>
      </c>
      <c r="U1861" s="20">
        <v>552</v>
      </c>
      <c r="V1861" s="20">
        <v>1700000002</v>
      </c>
      <c r="W1861" s="20" t="s">
        <v>50</v>
      </c>
      <c r="X1861" s="20" t="s">
        <v>192</v>
      </c>
      <c r="Y1861" s="20" t="s">
        <v>52</v>
      </c>
      <c r="Z1861" s="20" t="s">
        <v>4514</v>
      </c>
      <c r="AA1861" s="20" t="s">
        <v>4515</v>
      </c>
      <c r="AB1861" s="20" t="s">
        <v>54</v>
      </c>
      <c r="AC1861" s="20" t="s">
        <v>167</v>
      </c>
      <c r="AD1861" s="20" t="s">
        <v>56</v>
      </c>
      <c r="AE1861" s="20"/>
      <c r="AF1861" t="e">
        <f>VLOOKUP(L1861,Contactos!B:B,1,0)</f>
        <v>#N/A</v>
      </c>
    </row>
    <row r="1862" spans="1:32" ht="25.5" x14ac:dyDescent="0.2">
      <c r="A1862" s="4">
        <f t="shared" si="88"/>
        <v>1860</v>
      </c>
      <c r="B1862" s="4" t="str">
        <f t="shared" si="89"/>
        <v>1 26309</v>
      </c>
      <c r="C1862" s="4" t="str">
        <f>IFERROR(VLOOKUP(F1862,Tablas!$A$1:$B$3,2,0),"")</f>
        <v/>
      </c>
      <c r="D1862" s="4" t="str">
        <f t="shared" si="90"/>
        <v xml:space="preserve"> - CONTADO ADELANTADO / CASH IN ADVANCE - SALDO LETRAS SOLES</v>
      </c>
      <c r="E1862" s="19">
        <v>43100</v>
      </c>
      <c r="F1862" s="20" t="s">
        <v>27</v>
      </c>
      <c r="G1862" s="20" t="s">
        <v>7011</v>
      </c>
      <c r="H1862" s="20" t="s">
        <v>6496</v>
      </c>
      <c r="I1862" s="20" t="s">
        <v>6497</v>
      </c>
      <c r="J1862" s="20" t="s">
        <v>4511</v>
      </c>
      <c r="K1862" s="20" t="s">
        <v>4512</v>
      </c>
      <c r="L1862" s="20" t="s">
        <v>4513</v>
      </c>
      <c r="M1862" s="20" t="s">
        <v>125</v>
      </c>
      <c r="N1862" s="21">
        <v>328.34</v>
      </c>
      <c r="O1862" s="21">
        <v>0</v>
      </c>
      <c r="P1862" s="19">
        <v>40357</v>
      </c>
      <c r="Q1862" s="19">
        <v>43100</v>
      </c>
      <c r="R1862" s="20"/>
      <c r="S1862" s="19">
        <v>40346</v>
      </c>
      <c r="T1862" s="20" t="s">
        <v>70</v>
      </c>
      <c r="U1862" s="20">
        <v>552</v>
      </c>
      <c r="V1862" s="20">
        <v>1700000002</v>
      </c>
      <c r="W1862" s="20" t="s">
        <v>50</v>
      </c>
      <c r="X1862" s="20" t="s">
        <v>192</v>
      </c>
      <c r="Y1862" s="20" t="s">
        <v>52</v>
      </c>
      <c r="Z1862" s="20" t="s">
        <v>4514</v>
      </c>
      <c r="AA1862" s="20" t="s">
        <v>4515</v>
      </c>
      <c r="AB1862" s="20" t="s">
        <v>54</v>
      </c>
      <c r="AC1862" s="20" t="s">
        <v>167</v>
      </c>
      <c r="AD1862" s="20" t="s">
        <v>56</v>
      </c>
      <c r="AE1862" s="20"/>
      <c r="AF1862" t="e">
        <f>VLOOKUP(L1862,Contactos!B:B,1,0)</f>
        <v>#N/A</v>
      </c>
    </row>
    <row r="1863" spans="1:32" ht="25.5" x14ac:dyDescent="0.2">
      <c r="A1863" s="4">
        <f t="shared" si="88"/>
        <v>1861</v>
      </c>
      <c r="B1863" s="4" t="str">
        <f t="shared" si="89"/>
        <v>1 36096</v>
      </c>
      <c r="C1863" s="4" t="str">
        <f>IFERROR(VLOOKUP(F1863,Tablas!$A$1:$B$3,2,0),"")</f>
        <v/>
      </c>
      <c r="D1863" s="4" t="str">
        <f t="shared" si="90"/>
        <v xml:space="preserve"> - CONTADO ADELANTADO / CASH IN ADVANCE - SALDO LETRAS SOLES</v>
      </c>
      <c r="E1863" s="19">
        <v>43100</v>
      </c>
      <c r="F1863" s="20" t="s">
        <v>27</v>
      </c>
      <c r="G1863" s="20" t="s">
        <v>7012</v>
      </c>
      <c r="H1863" s="20" t="s">
        <v>6496</v>
      </c>
      <c r="I1863" s="20" t="s">
        <v>6497</v>
      </c>
      <c r="J1863" s="20" t="s">
        <v>4511</v>
      </c>
      <c r="K1863" s="20" t="s">
        <v>4512</v>
      </c>
      <c r="L1863" s="20" t="s">
        <v>4513</v>
      </c>
      <c r="M1863" s="20" t="s">
        <v>125</v>
      </c>
      <c r="N1863" s="21">
        <v>328.52</v>
      </c>
      <c r="O1863" s="21">
        <v>0</v>
      </c>
      <c r="P1863" s="19">
        <v>40357</v>
      </c>
      <c r="Q1863" s="19">
        <v>43100</v>
      </c>
      <c r="R1863" s="20"/>
      <c r="S1863" s="19">
        <v>40346</v>
      </c>
      <c r="T1863" s="20" t="s">
        <v>70</v>
      </c>
      <c r="U1863" s="20">
        <v>552</v>
      </c>
      <c r="V1863" s="20">
        <v>1700000002</v>
      </c>
      <c r="W1863" s="20" t="s">
        <v>50</v>
      </c>
      <c r="X1863" s="20" t="s">
        <v>192</v>
      </c>
      <c r="Y1863" s="20" t="s">
        <v>52</v>
      </c>
      <c r="Z1863" s="20" t="s">
        <v>4514</v>
      </c>
      <c r="AA1863" s="20" t="s">
        <v>4515</v>
      </c>
      <c r="AB1863" s="20" t="s">
        <v>54</v>
      </c>
      <c r="AC1863" s="20" t="s">
        <v>167</v>
      </c>
      <c r="AD1863" s="20" t="s">
        <v>56</v>
      </c>
      <c r="AE1863" s="20"/>
      <c r="AF1863" t="e">
        <f>VLOOKUP(L1863,Contactos!B:B,1,0)</f>
        <v>#N/A</v>
      </c>
    </row>
    <row r="1864" spans="1:32" ht="63.75" x14ac:dyDescent="0.2">
      <c r="A1864" s="4">
        <f t="shared" si="88"/>
        <v>1862</v>
      </c>
      <c r="B1864" s="4" t="str">
        <f t="shared" si="89"/>
        <v>B010-00020393</v>
      </c>
      <c r="C1864" s="4" t="str">
        <f>IFERROR(VLOOKUP(F1864,Tablas!$A$1:$B$3,2,0),"")</f>
        <v>Boleta</v>
      </c>
      <c r="D1864" s="4" t="str">
        <f t="shared" si="90"/>
        <v>Plaza Vea - Intercorp - CONTADO / CASH - PE 4802 PLAZA VEA v13396963plzv-01 Basado en Entre</v>
      </c>
      <c r="E1864" s="19">
        <v>45548</v>
      </c>
      <c r="F1864" s="20" t="s">
        <v>842</v>
      </c>
      <c r="G1864" s="20" t="s">
        <v>7013</v>
      </c>
      <c r="H1864" s="20" t="s">
        <v>44</v>
      </c>
      <c r="I1864" s="20" t="s">
        <v>45</v>
      </c>
      <c r="J1864" s="20" t="s">
        <v>7014</v>
      </c>
      <c r="K1864" s="20" t="s">
        <v>7015</v>
      </c>
      <c r="L1864" s="20" t="s">
        <v>7016</v>
      </c>
      <c r="M1864" s="20"/>
      <c r="N1864" s="21">
        <v>329.4</v>
      </c>
      <c r="O1864" s="21">
        <v>0</v>
      </c>
      <c r="P1864" s="20"/>
      <c r="Q1864" s="19">
        <v>45548</v>
      </c>
      <c r="R1864" s="20"/>
      <c r="S1864" s="19">
        <v>45548</v>
      </c>
      <c r="T1864" s="20" t="s">
        <v>49</v>
      </c>
      <c r="U1864" s="20">
        <v>1023629</v>
      </c>
      <c r="V1864" s="20">
        <v>240002930</v>
      </c>
      <c r="W1864" s="20" t="s">
        <v>847</v>
      </c>
      <c r="X1864" s="20" t="s">
        <v>274</v>
      </c>
      <c r="Y1864" s="20" t="s">
        <v>52</v>
      </c>
      <c r="Z1864" s="20" t="s">
        <v>7017</v>
      </c>
      <c r="AA1864" s="20" t="s">
        <v>808</v>
      </c>
      <c r="AB1864" s="20" t="s">
        <v>54</v>
      </c>
      <c r="AC1864" s="20" t="s">
        <v>689</v>
      </c>
      <c r="AD1864" s="20" t="s">
        <v>56</v>
      </c>
      <c r="AE1864" s="20" t="s">
        <v>2494</v>
      </c>
      <c r="AF1864" t="e">
        <f>VLOOKUP(L1864,Contactos!B:B,1,0)</f>
        <v>#N/A</v>
      </c>
    </row>
    <row r="1865" spans="1:32" ht="63.75" x14ac:dyDescent="0.2">
      <c r="A1865" s="4">
        <f t="shared" si="88"/>
        <v>1863</v>
      </c>
      <c r="B1865" s="4" t="str">
        <f t="shared" si="89"/>
        <v>B010-00020235</v>
      </c>
      <c r="C1865" s="4" t="str">
        <f>IFERROR(VLOOKUP(F1865,Tablas!$A$1:$B$3,2,0),"")</f>
        <v>Boleta</v>
      </c>
      <c r="D1865" s="4" t="str">
        <f t="shared" si="90"/>
        <v>Falabella - CONTADO / CASH - PE 4524 FALABELLA No 2561460768 Basado en Entregas</v>
      </c>
      <c r="E1865" s="19">
        <v>45533</v>
      </c>
      <c r="F1865" s="20" t="s">
        <v>842</v>
      </c>
      <c r="G1865" s="20" t="s">
        <v>7018</v>
      </c>
      <c r="H1865" s="20" t="s">
        <v>44</v>
      </c>
      <c r="I1865" s="20" t="s">
        <v>45</v>
      </c>
      <c r="J1865" s="20" t="s">
        <v>5403</v>
      </c>
      <c r="K1865" s="20" t="s">
        <v>5404</v>
      </c>
      <c r="L1865" s="20" t="s">
        <v>5405</v>
      </c>
      <c r="M1865" s="20"/>
      <c r="N1865" s="21">
        <v>331.2</v>
      </c>
      <c r="O1865" s="21">
        <v>0</v>
      </c>
      <c r="P1865" s="20"/>
      <c r="Q1865" s="19">
        <v>45533</v>
      </c>
      <c r="R1865" s="20"/>
      <c r="S1865" s="19">
        <v>45533</v>
      </c>
      <c r="T1865" s="20" t="s">
        <v>49</v>
      </c>
      <c r="U1865" s="20">
        <v>1017011</v>
      </c>
      <c r="V1865" s="20">
        <v>240002772</v>
      </c>
      <c r="W1865" s="20" t="s">
        <v>847</v>
      </c>
      <c r="X1865" s="20" t="s">
        <v>274</v>
      </c>
      <c r="Y1865" s="20" t="s">
        <v>52</v>
      </c>
      <c r="Z1865" s="20" t="s">
        <v>7019</v>
      </c>
      <c r="AA1865" s="20" t="s">
        <v>7020</v>
      </c>
      <c r="AB1865" s="20" t="s">
        <v>54</v>
      </c>
      <c r="AC1865" s="20" t="s">
        <v>167</v>
      </c>
      <c r="AD1865" s="20" t="s">
        <v>56</v>
      </c>
      <c r="AE1865" s="20" t="s">
        <v>1838</v>
      </c>
      <c r="AF1865" t="e">
        <f>VLOOKUP(L1865,Contactos!B:B,1,0)</f>
        <v>#N/A</v>
      </c>
    </row>
    <row r="1866" spans="1:32" ht="25.5" x14ac:dyDescent="0.2">
      <c r="A1866" s="4">
        <f t="shared" si="88"/>
        <v>1864</v>
      </c>
      <c r="B1866" s="4" t="str">
        <f t="shared" si="89"/>
        <v>1 12303</v>
      </c>
      <c r="C1866" s="4" t="str">
        <f>IFERROR(VLOOKUP(F1866,Tablas!$A$1:$B$3,2,0),"")</f>
        <v/>
      </c>
      <c r="D1866" s="4" t="str">
        <f t="shared" si="90"/>
        <v xml:space="preserve"> - CONTADO ADELANTADO / CASH IN ADVANCE - SALDO LETRAS SOLES</v>
      </c>
      <c r="E1866" s="19">
        <v>43100</v>
      </c>
      <c r="F1866" s="20" t="s">
        <v>27</v>
      </c>
      <c r="G1866" s="20" t="s">
        <v>7021</v>
      </c>
      <c r="H1866" s="20" t="s">
        <v>6496</v>
      </c>
      <c r="I1866" s="20" t="s">
        <v>6497</v>
      </c>
      <c r="J1866" s="20" t="s">
        <v>4511</v>
      </c>
      <c r="K1866" s="20" t="s">
        <v>4512</v>
      </c>
      <c r="L1866" s="20" t="s">
        <v>4513</v>
      </c>
      <c r="M1866" s="20" t="s">
        <v>125</v>
      </c>
      <c r="N1866" s="21">
        <v>334.3</v>
      </c>
      <c r="O1866" s="21">
        <v>0</v>
      </c>
      <c r="P1866" s="19">
        <v>41313</v>
      </c>
      <c r="Q1866" s="19">
        <v>43100</v>
      </c>
      <c r="R1866" s="20"/>
      <c r="S1866" s="19">
        <v>41029</v>
      </c>
      <c r="T1866" s="20" t="s">
        <v>70</v>
      </c>
      <c r="U1866" s="20">
        <v>552</v>
      </c>
      <c r="V1866" s="20">
        <v>1700000002</v>
      </c>
      <c r="W1866" s="20" t="s">
        <v>50</v>
      </c>
      <c r="X1866" s="20" t="s">
        <v>192</v>
      </c>
      <c r="Y1866" s="20" t="s">
        <v>52</v>
      </c>
      <c r="Z1866" s="20" t="s">
        <v>4514</v>
      </c>
      <c r="AA1866" s="20" t="s">
        <v>4515</v>
      </c>
      <c r="AB1866" s="20" t="s">
        <v>54</v>
      </c>
      <c r="AC1866" s="20" t="s">
        <v>167</v>
      </c>
      <c r="AD1866" s="20" t="s">
        <v>56</v>
      </c>
      <c r="AE1866" s="20"/>
      <c r="AF1866" t="e">
        <f>VLOOKUP(L1866,Contactos!B:B,1,0)</f>
        <v>#N/A</v>
      </c>
    </row>
    <row r="1867" spans="1:32" ht="25.5" x14ac:dyDescent="0.2">
      <c r="A1867" s="4">
        <f t="shared" si="88"/>
        <v>1865</v>
      </c>
      <c r="B1867" s="4" t="str">
        <f t="shared" si="89"/>
        <v/>
      </c>
      <c r="C1867" s="4" t="str">
        <f>IFERROR(VLOOKUP(F1867,Tablas!$A$1:$B$3,2,0),"")</f>
        <v/>
      </c>
      <c r="D1867" s="4" t="str">
        <f t="shared" si="90"/>
        <v xml:space="preserve"> - CONTADO ADELANTADO / CASH IN ADVANCE - Dif. en cambio</v>
      </c>
      <c r="E1867" s="19">
        <v>45504</v>
      </c>
      <c r="F1867" s="20" t="s">
        <v>27</v>
      </c>
      <c r="G1867" s="20"/>
      <c r="H1867" s="20" t="s">
        <v>29</v>
      </c>
      <c r="I1867" s="20" t="s">
        <v>30</v>
      </c>
      <c r="J1867" s="20" t="s">
        <v>190</v>
      </c>
      <c r="K1867" s="20" t="s">
        <v>190</v>
      </c>
      <c r="L1867" s="20" t="s">
        <v>191</v>
      </c>
      <c r="M1867" s="20"/>
      <c r="N1867" s="21">
        <v>335.01</v>
      </c>
      <c r="O1867" s="21">
        <v>0</v>
      </c>
      <c r="P1867" s="20"/>
      <c r="Q1867" s="19">
        <v>45504</v>
      </c>
      <c r="R1867" s="20"/>
      <c r="S1867" s="20"/>
      <c r="T1867" s="20" t="s">
        <v>70</v>
      </c>
      <c r="U1867" s="20">
        <v>1036130</v>
      </c>
      <c r="V1867" s="20">
        <v>240029619</v>
      </c>
      <c r="W1867" s="20" t="s">
        <v>50</v>
      </c>
      <c r="X1867" s="20" t="s">
        <v>841</v>
      </c>
      <c r="Y1867" s="20" t="s">
        <v>37</v>
      </c>
      <c r="Z1867" s="20" t="s">
        <v>63</v>
      </c>
      <c r="AA1867" s="20" t="s">
        <v>194</v>
      </c>
      <c r="AB1867" s="20" t="s">
        <v>195</v>
      </c>
      <c r="AC1867" s="20" t="s">
        <v>66</v>
      </c>
      <c r="AD1867" s="20" t="s">
        <v>196</v>
      </c>
      <c r="AE1867" s="20"/>
      <c r="AF1867" t="str">
        <f>VLOOKUP(L1867,Contactos!B:B,1,0)</f>
        <v>SPIROCO S.A.R.L (PHARMACY BIKFAYA)</v>
      </c>
    </row>
    <row r="1868" spans="1:32" ht="76.5" x14ac:dyDescent="0.2">
      <c r="A1868" s="4">
        <f t="shared" si="88"/>
        <v>1866</v>
      </c>
      <c r="B1868" s="4" t="str">
        <f t="shared" si="89"/>
        <v>F010-00025953</v>
      </c>
      <c r="C1868" s="4" t="str">
        <f>IFERROR(VLOOKUP(F1868,Tablas!$A$1:$B$3,2,0),"")</f>
        <v>Factura</v>
      </c>
      <c r="D1868" s="4" t="str">
        <f t="shared" si="90"/>
        <v xml:space="preserve"> - CONTADO ADELANTADO / CASH IN ADVANCE - INTERESES DEL PRÉSTAMO FIRMADO EL 30.05.2024 Cuota</v>
      </c>
      <c r="E1868" s="19">
        <v>45554</v>
      </c>
      <c r="F1868" s="20" t="s">
        <v>1001</v>
      </c>
      <c r="G1868" s="20" t="s">
        <v>7022</v>
      </c>
      <c r="H1868" s="20" t="s">
        <v>322</v>
      </c>
      <c r="I1868" s="20" t="s">
        <v>323</v>
      </c>
      <c r="J1868" s="20" t="s">
        <v>324</v>
      </c>
      <c r="K1868" s="20" t="s">
        <v>325</v>
      </c>
      <c r="L1868" s="20" t="s">
        <v>326</v>
      </c>
      <c r="M1868" s="20" t="s">
        <v>125</v>
      </c>
      <c r="N1868" s="21">
        <v>336.42</v>
      </c>
      <c r="O1868" s="21">
        <v>0</v>
      </c>
      <c r="P1868" s="20"/>
      <c r="Q1868" s="19">
        <v>45554</v>
      </c>
      <c r="R1868" s="20"/>
      <c r="S1868" s="19">
        <v>45554</v>
      </c>
      <c r="T1868" s="20" t="s">
        <v>70</v>
      </c>
      <c r="U1868" s="20">
        <v>1026256</v>
      </c>
      <c r="V1868" s="20">
        <v>240002781</v>
      </c>
      <c r="W1868" s="20" t="s">
        <v>847</v>
      </c>
      <c r="X1868" s="20" t="s">
        <v>2795</v>
      </c>
      <c r="Y1868" s="20" t="s">
        <v>52</v>
      </c>
      <c r="Z1868" s="20" t="s">
        <v>7023</v>
      </c>
      <c r="AA1868" s="20" t="s">
        <v>327</v>
      </c>
      <c r="AB1868" s="20" t="s">
        <v>328</v>
      </c>
      <c r="AC1868" s="20" t="s">
        <v>167</v>
      </c>
      <c r="AD1868" s="20" t="s">
        <v>56</v>
      </c>
      <c r="AE1868" s="20"/>
      <c r="AF1868" t="str">
        <f>VLOOKUP(L1868,Contactos!B:B,1,0)</f>
        <v>PHARMADIX CORP. S.A.C.</v>
      </c>
    </row>
    <row r="1869" spans="1:32" ht="63.75" x14ac:dyDescent="0.2">
      <c r="A1869" s="4">
        <f t="shared" si="88"/>
        <v>1867</v>
      </c>
      <c r="B1869" s="4" t="str">
        <f t="shared" si="89"/>
        <v>B010-00019937</v>
      </c>
      <c r="C1869" s="4" t="str">
        <f>IFERROR(VLOOKUP(F1869,Tablas!$A$1:$B$3,2,0),"")</f>
        <v>Boleta</v>
      </c>
      <c r="D1869" s="4" t="str">
        <f t="shared" si="90"/>
        <v>Nacional - CREDITO 30 DIAS / CREDIT 30 DAYS - PE 3990 Basado en Entregas 09-T010-00000647.</v>
      </c>
      <c r="E1869" s="19">
        <v>45513</v>
      </c>
      <c r="F1869" s="20" t="s">
        <v>842</v>
      </c>
      <c r="G1869" s="20" t="s">
        <v>7024</v>
      </c>
      <c r="H1869" s="20" t="s">
        <v>44</v>
      </c>
      <c r="I1869" s="20" t="s">
        <v>45</v>
      </c>
      <c r="J1869" s="20" t="s">
        <v>2830</v>
      </c>
      <c r="K1869" s="20" t="s">
        <v>2831</v>
      </c>
      <c r="L1869" s="20" t="s">
        <v>2832</v>
      </c>
      <c r="M1869" s="20"/>
      <c r="N1869" s="21">
        <v>337.01</v>
      </c>
      <c r="O1869" s="21">
        <v>0</v>
      </c>
      <c r="P1869" s="20"/>
      <c r="Q1869" s="19">
        <v>45513</v>
      </c>
      <c r="R1869" s="20"/>
      <c r="S1869" s="19">
        <v>45543</v>
      </c>
      <c r="T1869" s="20" t="s">
        <v>643</v>
      </c>
      <c r="U1869" s="20">
        <v>1005563</v>
      </c>
      <c r="V1869" s="20">
        <v>240002473</v>
      </c>
      <c r="W1869" s="20" t="s">
        <v>847</v>
      </c>
      <c r="X1869" s="20" t="s">
        <v>848</v>
      </c>
      <c r="Y1869" s="20" t="s">
        <v>52</v>
      </c>
      <c r="Z1869" s="20" t="s">
        <v>7025</v>
      </c>
      <c r="AA1869" s="20" t="s">
        <v>353</v>
      </c>
      <c r="AB1869" s="20" t="s">
        <v>54</v>
      </c>
      <c r="AC1869" s="20" t="s">
        <v>167</v>
      </c>
      <c r="AD1869" s="20" t="s">
        <v>56</v>
      </c>
      <c r="AE1869" s="20" t="s">
        <v>1014</v>
      </c>
      <c r="AF1869" t="e">
        <f>VLOOKUP(L1869,Contactos!B:B,1,0)</f>
        <v>#N/A</v>
      </c>
    </row>
    <row r="1870" spans="1:32" ht="63.75" x14ac:dyDescent="0.2">
      <c r="A1870" s="4">
        <f t="shared" si="88"/>
        <v>1868</v>
      </c>
      <c r="B1870" s="4" t="str">
        <f t="shared" si="89"/>
        <v>B010-00020336</v>
      </c>
      <c r="C1870" s="4" t="str">
        <f>IFERROR(VLOOKUP(F1870,Tablas!$A$1:$B$3,2,0),"")</f>
        <v>Boleta</v>
      </c>
      <c r="D1870" s="4" t="str">
        <f t="shared" si="90"/>
        <v>Ripley - CONTADO / CASH - PE 4699 RIPLEY n.º 6797441801-A Basado en Entregas</v>
      </c>
      <c r="E1870" s="19">
        <v>45544</v>
      </c>
      <c r="F1870" s="20" t="s">
        <v>842</v>
      </c>
      <c r="G1870" s="20" t="s">
        <v>7026</v>
      </c>
      <c r="H1870" s="20" t="s">
        <v>44</v>
      </c>
      <c r="I1870" s="20" t="s">
        <v>45</v>
      </c>
      <c r="J1870" s="20" t="s">
        <v>2570</v>
      </c>
      <c r="K1870" s="20" t="s">
        <v>2571</v>
      </c>
      <c r="L1870" s="20" t="s">
        <v>2572</v>
      </c>
      <c r="M1870" s="20"/>
      <c r="N1870" s="21">
        <v>341.7</v>
      </c>
      <c r="O1870" s="21">
        <v>0</v>
      </c>
      <c r="P1870" s="20"/>
      <c r="Q1870" s="19">
        <v>45544</v>
      </c>
      <c r="R1870" s="20"/>
      <c r="S1870" s="19">
        <v>45544</v>
      </c>
      <c r="T1870" s="20" t="s">
        <v>49</v>
      </c>
      <c r="U1870" s="20">
        <v>1021127</v>
      </c>
      <c r="V1870" s="20">
        <v>240002873</v>
      </c>
      <c r="W1870" s="20" t="s">
        <v>847</v>
      </c>
      <c r="X1870" s="20" t="s">
        <v>305</v>
      </c>
      <c r="Y1870" s="20" t="s">
        <v>52</v>
      </c>
      <c r="Z1870" s="20" t="s">
        <v>7027</v>
      </c>
      <c r="AA1870" s="20" t="s">
        <v>808</v>
      </c>
      <c r="AB1870" s="20" t="s">
        <v>54</v>
      </c>
      <c r="AC1870" s="20" t="s">
        <v>167</v>
      </c>
      <c r="AD1870" s="20" t="s">
        <v>56</v>
      </c>
      <c r="AE1870" s="20" t="s">
        <v>2574</v>
      </c>
      <c r="AF1870" t="e">
        <f>VLOOKUP(L1870,Contactos!B:B,1,0)</f>
        <v>#N/A</v>
      </c>
    </row>
    <row r="1871" spans="1:32" ht="63.75" x14ac:dyDescent="0.2">
      <c r="A1871" s="4">
        <f t="shared" si="88"/>
        <v>1869</v>
      </c>
      <c r="B1871" s="4" t="str">
        <f t="shared" si="89"/>
        <v>B010-00020267</v>
      </c>
      <c r="C1871" s="4" t="str">
        <f>IFERROR(VLOOKUP(F1871,Tablas!$A$1:$B$3,2,0),"")</f>
        <v>Boleta</v>
      </c>
      <c r="D1871" s="4" t="str">
        <f t="shared" si="90"/>
        <v>Ripley - CONTADO / CASH - PE 4558 RIPLEY n.º 6791612001-A Basado en Entregas</v>
      </c>
      <c r="E1871" s="19">
        <v>45538</v>
      </c>
      <c r="F1871" s="20" t="s">
        <v>842</v>
      </c>
      <c r="G1871" s="20" t="s">
        <v>7028</v>
      </c>
      <c r="H1871" s="20" t="s">
        <v>44</v>
      </c>
      <c r="I1871" s="20" t="s">
        <v>45</v>
      </c>
      <c r="J1871" s="20" t="s">
        <v>7029</v>
      </c>
      <c r="K1871" s="20" t="s">
        <v>7030</v>
      </c>
      <c r="L1871" s="20" t="s">
        <v>7031</v>
      </c>
      <c r="M1871" s="20"/>
      <c r="N1871" s="21">
        <v>341.7</v>
      </c>
      <c r="O1871" s="21">
        <v>0</v>
      </c>
      <c r="P1871" s="20"/>
      <c r="Q1871" s="19">
        <v>45538</v>
      </c>
      <c r="R1871" s="20"/>
      <c r="S1871" s="19">
        <v>45538</v>
      </c>
      <c r="T1871" s="20" t="s">
        <v>49</v>
      </c>
      <c r="U1871" s="20">
        <v>1017926</v>
      </c>
      <c r="V1871" s="20">
        <v>240002804</v>
      </c>
      <c r="W1871" s="20" t="s">
        <v>847</v>
      </c>
      <c r="X1871" s="20" t="s">
        <v>305</v>
      </c>
      <c r="Y1871" s="20" t="s">
        <v>52</v>
      </c>
      <c r="Z1871" s="20" t="s">
        <v>7032</v>
      </c>
      <c r="AA1871" s="20" t="s">
        <v>808</v>
      </c>
      <c r="AB1871" s="20" t="s">
        <v>54</v>
      </c>
      <c r="AC1871" s="20" t="s">
        <v>167</v>
      </c>
      <c r="AD1871" s="20" t="s">
        <v>56</v>
      </c>
      <c r="AE1871" s="20" t="s">
        <v>2574</v>
      </c>
      <c r="AF1871" t="e">
        <f>VLOOKUP(L1871,Contactos!B:B,1,0)</f>
        <v>#N/A</v>
      </c>
    </row>
    <row r="1872" spans="1:32" ht="76.5" x14ac:dyDescent="0.2">
      <c r="A1872" s="4">
        <f t="shared" si="88"/>
        <v>1870</v>
      </c>
      <c r="B1872" s="4" t="str">
        <f t="shared" si="89"/>
        <v>F010-00025951</v>
      </c>
      <c r="C1872" s="4" t="str">
        <f>IFERROR(VLOOKUP(F1872,Tablas!$A$1:$B$3,2,0),"")</f>
        <v>Factura</v>
      </c>
      <c r="D1872" s="4" t="str">
        <f t="shared" si="90"/>
        <v xml:space="preserve"> - CONTADO ADELANTADO / CASH IN ADVANCE - INTERESES DEL PRÉSTAMO FIRMADO EL 01.04.2024 Cuota</v>
      </c>
      <c r="E1872" s="19">
        <v>45554</v>
      </c>
      <c r="F1872" s="20" t="s">
        <v>1001</v>
      </c>
      <c r="G1872" s="20" t="s">
        <v>7033</v>
      </c>
      <c r="H1872" s="20" t="s">
        <v>322</v>
      </c>
      <c r="I1872" s="20" t="s">
        <v>323</v>
      </c>
      <c r="J1872" s="20" t="s">
        <v>324</v>
      </c>
      <c r="K1872" s="20" t="s">
        <v>325</v>
      </c>
      <c r="L1872" s="20" t="s">
        <v>326</v>
      </c>
      <c r="M1872" s="20" t="s">
        <v>125</v>
      </c>
      <c r="N1872" s="21">
        <v>343.39</v>
      </c>
      <c r="O1872" s="21">
        <v>0</v>
      </c>
      <c r="P1872" s="20"/>
      <c r="Q1872" s="19">
        <v>45554</v>
      </c>
      <c r="R1872" s="20"/>
      <c r="S1872" s="19">
        <v>45554</v>
      </c>
      <c r="T1872" s="20" t="s">
        <v>70</v>
      </c>
      <c r="U1872" s="20">
        <v>1026251</v>
      </c>
      <c r="V1872" s="20">
        <v>240002779</v>
      </c>
      <c r="W1872" s="20" t="s">
        <v>847</v>
      </c>
      <c r="X1872" s="20" t="s">
        <v>2795</v>
      </c>
      <c r="Y1872" s="20" t="s">
        <v>52</v>
      </c>
      <c r="Z1872" s="20" t="s">
        <v>7034</v>
      </c>
      <c r="AA1872" s="20" t="s">
        <v>327</v>
      </c>
      <c r="AB1872" s="20" t="s">
        <v>328</v>
      </c>
      <c r="AC1872" s="20" t="s">
        <v>167</v>
      </c>
      <c r="AD1872" s="20" t="s">
        <v>56</v>
      </c>
      <c r="AE1872" s="20"/>
      <c r="AF1872" t="str">
        <f>VLOOKUP(L1872,Contactos!B:B,1,0)</f>
        <v>PHARMADIX CORP. S.A.C.</v>
      </c>
    </row>
    <row r="1873" spans="1:32" ht="25.5" x14ac:dyDescent="0.2">
      <c r="A1873" s="4">
        <f t="shared" si="88"/>
        <v>1871</v>
      </c>
      <c r="B1873" s="4" t="str">
        <f t="shared" si="89"/>
        <v/>
      </c>
      <c r="C1873" s="4" t="str">
        <f>IFERROR(VLOOKUP(F1873,Tablas!$A$1:$B$3,2,0),"")</f>
        <v/>
      </c>
      <c r="D1873" s="4" t="str">
        <f t="shared" si="90"/>
        <v xml:space="preserve"> - CONTADO ADELANTADO / CASH IN ADVANCE - Dif. en cambio</v>
      </c>
      <c r="E1873" s="19">
        <v>44742</v>
      </c>
      <c r="F1873" s="20" t="s">
        <v>27</v>
      </c>
      <c r="G1873" s="20"/>
      <c r="H1873" s="20" t="s">
        <v>80</v>
      </c>
      <c r="I1873" s="20" t="s">
        <v>81</v>
      </c>
      <c r="J1873" s="20" t="s">
        <v>272</v>
      </c>
      <c r="K1873" s="20" t="s">
        <v>272</v>
      </c>
      <c r="L1873" s="20" t="s">
        <v>273</v>
      </c>
      <c r="M1873" s="20" t="s">
        <v>33</v>
      </c>
      <c r="N1873" s="21">
        <v>345.87</v>
      </c>
      <c r="O1873" s="21">
        <v>0</v>
      </c>
      <c r="P1873" s="20"/>
      <c r="Q1873" s="19">
        <v>44742</v>
      </c>
      <c r="R1873" s="20"/>
      <c r="S1873" s="20"/>
      <c r="T1873" s="20" t="s">
        <v>70</v>
      </c>
      <c r="U1873" s="20">
        <v>671774</v>
      </c>
      <c r="V1873" s="20">
        <v>220027016</v>
      </c>
      <c r="W1873" s="20" t="s">
        <v>50</v>
      </c>
      <c r="X1873" s="20" t="s">
        <v>841</v>
      </c>
      <c r="Y1873" s="20" t="s">
        <v>37</v>
      </c>
      <c r="Z1873" s="20" t="s">
        <v>63</v>
      </c>
      <c r="AA1873" s="20" t="s">
        <v>276</v>
      </c>
      <c r="AB1873" s="20" t="s">
        <v>277</v>
      </c>
      <c r="AC1873" s="20"/>
      <c r="AD1873" s="20" t="s">
        <v>278</v>
      </c>
      <c r="AE1873" s="20"/>
      <c r="AF1873" t="str">
        <f>VLOOKUP(L1873,Contactos!B:B,1,0)</f>
        <v>SADIN INTERNATIONAL TRADING CO. L.L.C.</v>
      </c>
    </row>
    <row r="1874" spans="1:32" ht="38.25" x14ac:dyDescent="0.2">
      <c r="A1874" s="4">
        <f t="shared" si="88"/>
        <v>1872</v>
      </c>
      <c r="B1874" s="4" t="str">
        <f t="shared" si="89"/>
        <v>F010-00021799</v>
      </c>
      <c r="C1874" s="4" t="str">
        <f>IFERROR(VLOOKUP(F1874,Tablas!$A$1:$B$3,2,0),"")</f>
        <v>Factura</v>
      </c>
      <c r="D1874" s="4" t="str">
        <f t="shared" si="90"/>
        <v>Nacional - CONTADO / CASH - Facturas clientes - C10478346331</v>
      </c>
      <c r="E1874" s="19">
        <v>45091</v>
      </c>
      <c r="F1874" s="20" t="s">
        <v>1001</v>
      </c>
      <c r="G1874" s="20" t="s">
        <v>7035</v>
      </c>
      <c r="H1874" s="20" t="s">
        <v>44</v>
      </c>
      <c r="I1874" s="20" t="s">
        <v>45</v>
      </c>
      <c r="J1874" s="20" t="s">
        <v>7036</v>
      </c>
      <c r="K1874" s="20" t="s">
        <v>7037</v>
      </c>
      <c r="L1874" s="20" t="s">
        <v>7038</v>
      </c>
      <c r="M1874" s="20"/>
      <c r="N1874" s="21">
        <v>345.87</v>
      </c>
      <c r="O1874" s="21">
        <v>0</v>
      </c>
      <c r="P1874" s="20"/>
      <c r="Q1874" s="19">
        <v>45091</v>
      </c>
      <c r="R1874" s="20"/>
      <c r="S1874" s="19">
        <v>45091</v>
      </c>
      <c r="T1874" s="20" t="s">
        <v>49</v>
      </c>
      <c r="U1874" s="20">
        <v>806149</v>
      </c>
      <c r="V1874" s="20">
        <v>230001825</v>
      </c>
      <c r="W1874" s="20" t="s">
        <v>847</v>
      </c>
      <c r="X1874" s="20" t="s">
        <v>305</v>
      </c>
      <c r="Y1874" s="20" t="s">
        <v>52</v>
      </c>
      <c r="Z1874" s="20" t="s">
        <v>7039</v>
      </c>
      <c r="AA1874" s="20"/>
      <c r="AB1874" s="20"/>
      <c r="AC1874" s="20"/>
      <c r="AD1874" s="20" t="s">
        <v>56</v>
      </c>
      <c r="AE1874" s="20" t="s">
        <v>1014</v>
      </c>
      <c r="AF1874" t="str">
        <f>VLOOKUP(L1874,Contactos!B:B,1,0)</f>
        <v>JIMENEZ LUNA VICTORIA,KEVIN EDMUNDO</v>
      </c>
    </row>
    <row r="1875" spans="1:32" ht="25.5" x14ac:dyDescent="0.2">
      <c r="A1875" s="4">
        <f t="shared" si="88"/>
        <v>1873</v>
      </c>
      <c r="B1875" s="4" t="str">
        <f t="shared" si="89"/>
        <v/>
      </c>
      <c r="C1875" s="4" t="str">
        <f>IFERROR(VLOOKUP(F1875,Tablas!$A$1:$B$3,2,0),"")</f>
        <v/>
      </c>
      <c r="D1875" s="4" t="str">
        <f t="shared" si="90"/>
        <v xml:space="preserve"> - CONTADO / CASH - Dif. en cambio</v>
      </c>
      <c r="E1875" s="19">
        <v>44377</v>
      </c>
      <c r="F1875" s="20" t="s">
        <v>27</v>
      </c>
      <c r="G1875" s="20"/>
      <c r="H1875" s="20" t="s">
        <v>44</v>
      </c>
      <c r="I1875" s="20" t="s">
        <v>45</v>
      </c>
      <c r="J1875" s="20" t="s">
        <v>396</v>
      </c>
      <c r="K1875" s="20" t="s">
        <v>397</v>
      </c>
      <c r="L1875" s="20" t="s">
        <v>398</v>
      </c>
      <c r="M1875" s="20" t="s">
        <v>33</v>
      </c>
      <c r="N1875" s="21">
        <v>348.44</v>
      </c>
      <c r="O1875" s="21">
        <v>0</v>
      </c>
      <c r="P1875" s="20"/>
      <c r="Q1875" s="19">
        <v>44377</v>
      </c>
      <c r="R1875" s="20"/>
      <c r="S1875" s="19">
        <v>44377</v>
      </c>
      <c r="T1875" s="20" t="s">
        <v>49</v>
      </c>
      <c r="U1875" s="20">
        <v>520272</v>
      </c>
      <c r="V1875" s="20">
        <v>210015868</v>
      </c>
      <c r="W1875" s="20" t="s">
        <v>50</v>
      </c>
      <c r="X1875" s="20" t="s">
        <v>841</v>
      </c>
      <c r="Y1875" s="20" t="s">
        <v>52</v>
      </c>
      <c r="Z1875" s="20" t="s">
        <v>63</v>
      </c>
      <c r="AA1875" s="20" t="s">
        <v>66</v>
      </c>
      <c r="AB1875" s="20" t="s">
        <v>66</v>
      </c>
      <c r="AC1875" s="20" t="s">
        <v>66</v>
      </c>
      <c r="AD1875" s="20" t="s">
        <v>56</v>
      </c>
      <c r="AE1875" s="20"/>
      <c r="AF1875" t="e">
        <f>VLOOKUP(L1875,Contactos!B:B,1,0)</f>
        <v>#N/A</v>
      </c>
    </row>
    <row r="1876" spans="1:32" ht="63.75" x14ac:dyDescent="0.2">
      <c r="A1876" s="4">
        <f t="shared" si="88"/>
        <v>1874</v>
      </c>
      <c r="B1876" s="4" t="str">
        <f t="shared" si="89"/>
        <v>B010-00016270</v>
      </c>
      <c r="C1876" s="4" t="str">
        <f>IFERROR(VLOOKUP(F1876,Tablas!$A$1:$B$3,2,0),"")</f>
        <v>Boleta</v>
      </c>
      <c r="D1876" s="4" t="str">
        <f t="shared" si="90"/>
        <v>Falabella - CONTADO / CASH - 230003978 Basado en Entregas 09-0010-00056722.</v>
      </c>
      <c r="E1876" s="19">
        <v>45181</v>
      </c>
      <c r="F1876" s="20" t="s">
        <v>842</v>
      </c>
      <c r="G1876" s="20" t="s">
        <v>7040</v>
      </c>
      <c r="H1876" s="20" t="s">
        <v>44</v>
      </c>
      <c r="I1876" s="20" t="s">
        <v>45</v>
      </c>
      <c r="J1876" s="20" t="s">
        <v>7041</v>
      </c>
      <c r="K1876" s="20" t="s">
        <v>7042</v>
      </c>
      <c r="L1876" s="20" t="s">
        <v>7043</v>
      </c>
      <c r="M1876" s="20"/>
      <c r="N1876" s="21">
        <v>351.9</v>
      </c>
      <c r="O1876" s="21">
        <v>0</v>
      </c>
      <c r="P1876" s="20"/>
      <c r="Q1876" s="19">
        <v>45181</v>
      </c>
      <c r="R1876" s="20"/>
      <c r="S1876" s="19">
        <v>45181</v>
      </c>
      <c r="T1876" s="20" t="s">
        <v>49</v>
      </c>
      <c r="U1876" s="20">
        <v>847666</v>
      </c>
      <c r="V1876" s="20">
        <v>230002537</v>
      </c>
      <c r="W1876" s="20" t="s">
        <v>847</v>
      </c>
      <c r="X1876" s="20" t="s">
        <v>305</v>
      </c>
      <c r="Y1876" s="20" t="s">
        <v>52</v>
      </c>
      <c r="Z1876" s="20" t="s">
        <v>7044</v>
      </c>
      <c r="AA1876" s="20" t="s">
        <v>7045</v>
      </c>
      <c r="AB1876" s="20" t="s">
        <v>664</v>
      </c>
      <c r="AC1876" s="20" t="s">
        <v>167</v>
      </c>
      <c r="AD1876" s="20" t="s">
        <v>56</v>
      </c>
      <c r="AE1876" s="20" t="s">
        <v>1838</v>
      </c>
      <c r="AF1876" t="e">
        <f>VLOOKUP(L1876,Contactos!B:B,1,0)</f>
        <v>#N/A</v>
      </c>
    </row>
    <row r="1877" spans="1:32" ht="38.25" x14ac:dyDescent="0.2">
      <c r="A1877" s="4">
        <f t="shared" si="88"/>
        <v>1875</v>
      </c>
      <c r="B1877" s="4" t="str">
        <f t="shared" si="89"/>
        <v>F010-00025905</v>
      </c>
      <c r="C1877" s="4" t="str">
        <f>IFERROR(VLOOKUP(F1877,Tablas!$A$1:$B$3,2,0),"")</f>
        <v>Factura</v>
      </c>
      <c r="D1877" s="4" t="str">
        <f t="shared" si="90"/>
        <v>Nacional - CREDITO 45 DIAS / CREDIT 45 DAYS - Facturas clientes - C20100154308</v>
      </c>
      <c r="E1877" s="19">
        <v>45551</v>
      </c>
      <c r="F1877" s="20" t="s">
        <v>1001</v>
      </c>
      <c r="G1877" s="20" t="s">
        <v>7046</v>
      </c>
      <c r="H1877" s="20" t="s">
        <v>44</v>
      </c>
      <c r="I1877" s="20" t="s">
        <v>45</v>
      </c>
      <c r="J1877" s="20" t="s">
        <v>7047</v>
      </c>
      <c r="K1877" s="20" t="s">
        <v>7048</v>
      </c>
      <c r="L1877" s="20" t="s">
        <v>7049</v>
      </c>
      <c r="M1877" s="20" t="s">
        <v>125</v>
      </c>
      <c r="N1877" s="21">
        <v>354.59</v>
      </c>
      <c r="O1877" s="21">
        <v>0</v>
      </c>
      <c r="P1877" s="20"/>
      <c r="Q1877" s="19">
        <v>45551</v>
      </c>
      <c r="R1877" s="20"/>
      <c r="S1877" s="19">
        <v>45596</v>
      </c>
      <c r="T1877" s="20" t="s">
        <v>7050</v>
      </c>
      <c r="U1877" s="20">
        <v>1024946</v>
      </c>
      <c r="V1877" s="20">
        <v>240002729</v>
      </c>
      <c r="W1877" s="20" t="s">
        <v>847</v>
      </c>
      <c r="X1877" s="20" t="s">
        <v>305</v>
      </c>
      <c r="Y1877" s="20" t="s">
        <v>7051</v>
      </c>
      <c r="Z1877" s="20" t="s">
        <v>7052</v>
      </c>
      <c r="AA1877" s="20" t="s">
        <v>7053</v>
      </c>
      <c r="AB1877" s="20" t="s">
        <v>2501</v>
      </c>
      <c r="AC1877" s="20" t="s">
        <v>167</v>
      </c>
      <c r="AD1877" s="20" t="s">
        <v>56</v>
      </c>
      <c r="AE1877" s="20" t="s">
        <v>1014</v>
      </c>
      <c r="AF1877" t="str">
        <f>VLOOKUP(L1877,Contactos!B:B,1,0)</f>
        <v>SAN FERNANDO S.A.</v>
      </c>
    </row>
    <row r="1878" spans="1:32" ht="25.5" x14ac:dyDescent="0.2">
      <c r="A1878" s="4">
        <f t="shared" si="88"/>
        <v>1876</v>
      </c>
      <c r="B1878" s="4" t="str">
        <f t="shared" si="89"/>
        <v>1 12274</v>
      </c>
      <c r="C1878" s="4" t="str">
        <f>IFERROR(VLOOKUP(F1878,Tablas!$A$1:$B$3,2,0),"")</f>
        <v/>
      </c>
      <c r="D1878" s="4" t="str">
        <f t="shared" si="90"/>
        <v xml:space="preserve"> - CONTADO ADELANTADO / CASH IN ADVANCE - SALDO LETRAS SOLES</v>
      </c>
      <c r="E1878" s="19">
        <v>43100</v>
      </c>
      <c r="F1878" s="20" t="s">
        <v>27</v>
      </c>
      <c r="G1878" s="20" t="s">
        <v>7054</v>
      </c>
      <c r="H1878" s="20" t="s">
        <v>6496</v>
      </c>
      <c r="I1878" s="20" t="s">
        <v>6497</v>
      </c>
      <c r="J1878" s="20" t="s">
        <v>4511</v>
      </c>
      <c r="K1878" s="20" t="s">
        <v>4512</v>
      </c>
      <c r="L1878" s="20" t="s">
        <v>4513</v>
      </c>
      <c r="M1878" s="20" t="s">
        <v>125</v>
      </c>
      <c r="N1878" s="21">
        <v>354.77</v>
      </c>
      <c r="O1878" s="21">
        <v>0</v>
      </c>
      <c r="P1878" s="19">
        <v>41313</v>
      </c>
      <c r="Q1878" s="19">
        <v>43100</v>
      </c>
      <c r="R1878" s="20"/>
      <c r="S1878" s="19">
        <v>41022</v>
      </c>
      <c r="T1878" s="20" t="s">
        <v>70</v>
      </c>
      <c r="U1878" s="20">
        <v>552</v>
      </c>
      <c r="V1878" s="20">
        <v>1700000002</v>
      </c>
      <c r="W1878" s="20" t="s">
        <v>50</v>
      </c>
      <c r="X1878" s="20" t="s">
        <v>192</v>
      </c>
      <c r="Y1878" s="20" t="s">
        <v>52</v>
      </c>
      <c r="Z1878" s="20" t="s">
        <v>4514</v>
      </c>
      <c r="AA1878" s="20" t="s">
        <v>4515</v>
      </c>
      <c r="AB1878" s="20" t="s">
        <v>54</v>
      </c>
      <c r="AC1878" s="20" t="s">
        <v>167</v>
      </c>
      <c r="AD1878" s="20" t="s">
        <v>56</v>
      </c>
      <c r="AE1878" s="20"/>
      <c r="AF1878" t="e">
        <f>VLOOKUP(L1878,Contactos!B:B,1,0)</f>
        <v>#N/A</v>
      </c>
    </row>
    <row r="1879" spans="1:32" ht="38.25" x14ac:dyDescent="0.2">
      <c r="A1879" s="4">
        <f t="shared" si="88"/>
        <v>1877</v>
      </c>
      <c r="B1879" s="4" t="str">
        <f t="shared" si="89"/>
        <v>F010-00025384</v>
      </c>
      <c r="C1879" s="4" t="str">
        <f>IFERROR(VLOOKUP(F1879,Tablas!$A$1:$B$3,2,0),"")</f>
        <v>Factura</v>
      </c>
      <c r="D1879" s="4" t="str">
        <f t="shared" si="90"/>
        <v>Venta Asistida - CONTADO / CASH - Facturas clientes - C20610364943</v>
      </c>
      <c r="E1879" s="19">
        <v>45495</v>
      </c>
      <c r="F1879" s="20" t="s">
        <v>1001</v>
      </c>
      <c r="G1879" s="20" t="s">
        <v>7055</v>
      </c>
      <c r="H1879" s="20" t="s">
        <v>44</v>
      </c>
      <c r="I1879" s="20" t="s">
        <v>45</v>
      </c>
      <c r="J1879" s="20" t="s">
        <v>3024</v>
      </c>
      <c r="K1879" s="20" t="s">
        <v>3025</v>
      </c>
      <c r="L1879" s="20" t="s">
        <v>3026</v>
      </c>
      <c r="M1879" s="20"/>
      <c r="N1879" s="21">
        <v>356.01</v>
      </c>
      <c r="O1879" s="21">
        <v>0</v>
      </c>
      <c r="P1879" s="20"/>
      <c r="Q1879" s="19">
        <v>45495</v>
      </c>
      <c r="R1879" s="20"/>
      <c r="S1879" s="19">
        <v>45495</v>
      </c>
      <c r="T1879" s="20" t="s">
        <v>49</v>
      </c>
      <c r="U1879" s="20">
        <v>997112</v>
      </c>
      <c r="V1879" s="20">
        <v>240002138</v>
      </c>
      <c r="W1879" s="20" t="s">
        <v>847</v>
      </c>
      <c r="X1879" s="20" t="s">
        <v>274</v>
      </c>
      <c r="Y1879" s="20" t="s">
        <v>52</v>
      </c>
      <c r="Z1879" s="20" t="s">
        <v>3027</v>
      </c>
      <c r="AA1879" s="20" t="s">
        <v>3028</v>
      </c>
      <c r="AB1879" s="20" t="s">
        <v>309</v>
      </c>
      <c r="AC1879" s="20" t="s">
        <v>309</v>
      </c>
      <c r="AD1879" s="20" t="s">
        <v>56</v>
      </c>
      <c r="AE1879" s="20" t="s">
        <v>983</v>
      </c>
      <c r="AF1879" t="e">
        <f>VLOOKUP(L1879,Contactos!B:B,1,0)</f>
        <v>#N/A</v>
      </c>
    </row>
    <row r="1880" spans="1:32" ht="25.5" x14ac:dyDescent="0.2">
      <c r="A1880" s="4">
        <f t="shared" si="88"/>
        <v>1878</v>
      </c>
      <c r="B1880" s="4" t="str">
        <f t="shared" si="89"/>
        <v/>
      </c>
      <c r="C1880" s="4" t="str">
        <f>IFERROR(VLOOKUP(F1880,Tablas!$A$1:$B$3,2,0),"")</f>
        <v/>
      </c>
      <c r="D1880" s="4" t="str">
        <f t="shared" si="90"/>
        <v xml:space="preserve"> - CONTADO / CASH - Dif. en cambio</v>
      </c>
      <c r="E1880" s="19">
        <v>45230</v>
      </c>
      <c r="F1880" s="20" t="s">
        <v>27</v>
      </c>
      <c r="G1880" s="20"/>
      <c r="H1880" s="20" t="s">
        <v>44</v>
      </c>
      <c r="I1880" s="20" t="s">
        <v>45</v>
      </c>
      <c r="J1880" s="20" t="s">
        <v>396</v>
      </c>
      <c r="K1880" s="20" t="s">
        <v>397</v>
      </c>
      <c r="L1880" s="20" t="s">
        <v>398</v>
      </c>
      <c r="M1880" s="20" t="s">
        <v>33</v>
      </c>
      <c r="N1880" s="21">
        <v>356.94</v>
      </c>
      <c r="O1880" s="21">
        <v>0</v>
      </c>
      <c r="P1880" s="20"/>
      <c r="Q1880" s="19">
        <v>45230</v>
      </c>
      <c r="R1880" s="20"/>
      <c r="S1880" s="19">
        <v>45230</v>
      </c>
      <c r="T1880" s="20" t="s">
        <v>49</v>
      </c>
      <c r="U1880" s="20">
        <v>878607</v>
      </c>
      <c r="V1880" s="20">
        <v>230035646</v>
      </c>
      <c r="W1880" s="20" t="s">
        <v>50</v>
      </c>
      <c r="X1880" s="20" t="s">
        <v>841</v>
      </c>
      <c r="Y1880" s="20" t="s">
        <v>52</v>
      </c>
      <c r="Z1880" s="20" t="s">
        <v>63</v>
      </c>
      <c r="AA1880" s="20" t="s">
        <v>66</v>
      </c>
      <c r="AB1880" s="20" t="s">
        <v>66</v>
      </c>
      <c r="AC1880" s="20" t="s">
        <v>66</v>
      </c>
      <c r="AD1880" s="20" t="s">
        <v>56</v>
      </c>
      <c r="AE1880" s="20"/>
      <c r="AF1880" t="e">
        <f>VLOOKUP(L1880,Contactos!B:B,1,0)</f>
        <v>#N/A</v>
      </c>
    </row>
    <row r="1881" spans="1:32" ht="25.5" x14ac:dyDescent="0.2">
      <c r="A1881" s="4">
        <f t="shared" si="88"/>
        <v>1879</v>
      </c>
      <c r="B1881" s="4" t="str">
        <f t="shared" si="89"/>
        <v>1 12177</v>
      </c>
      <c r="C1881" s="4" t="str">
        <f>IFERROR(VLOOKUP(F1881,Tablas!$A$1:$B$3,2,0),"")</f>
        <v/>
      </c>
      <c r="D1881" s="4" t="str">
        <f t="shared" si="90"/>
        <v xml:space="preserve"> - CONTADO ADELANTADO / CASH IN ADVANCE - SALDO LETRAS SOLES</v>
      </c>
      <c r="E1881" s="19">
        <v>43100</v>
      </c>
      <c r="F1881" s="20" t="s">
        <v>27</v>
      </c>
      <c r="G1881" s="20" t="s">
        <v>7056</v>
      </c>
      <c r="H1881" s="20" t="s">
        <v>6496</v>
      </c>
      <c r="I1881" s="20" t="s">
        <v>6497</v>
      </c>
      <c r="J1881" s="20" t="s">
        <v>4511</v>
      </c>
      <c r="K1881" s="20" t="s">
        <v>4512</v>
      </c>
      <c r="L1881" s="20" t="s">
        <v>4513</v>
      </c>
      <c r="M1881" s="20" t="s">
        <v>125</v>
      </c>
      <c r="N1881" s="21">
        <v>358.22</v>
      </c>
      <c r="O1881" s="21">
        <v>0</v>
      </c>
      <c r="P1881" s="19">
        <v>41313</v>
      </c>
      <c r="Q1881" s="19">
        <v>43100</v>
      </c>
      <c r="R1881" s="20"/>
      <c r="S1881" s="19">
        <v>41019</v>
      </c>
      <c r="T1881" s="20" t="s">
        <v>70</v>
      </c>
      <c r="U1881" s="20">
        <v>552</v>
      </c>
      <c r="V1881" s="20">
        <v>1700000002</v>
      </c>
      <c r="W1881" s="20" t="s">
        <v>50</v>
      </c>
      <c r="X1881" s="20" t="s">
        <v>192</v>
      </c>
      <c r="Y1881" s="20" t="s">
        <v>52</v>
      </c>
      <c r="Z1881" s="20" t="s">
        <v>4514</v>
      </c>
      <c r="AA1881" s="20" t="s">
        <v>4515</v>
      </c>
      <c r="AB1881" s="20" t="s">
        <v>54</v>
      </c>
      <c r="AC1881" s="20" t="s">
        <v>167</v>
      </c>
      <c r="AD1881" s="20" t="s">
        <v>56</v>
      </c>
      <c r="AE1881" s="20"/>
      <c r="AF1881" t="e">
        <f>VLOOKUP(L1881,Contactos!B:B,1,0)</f>
        <v>#N/A</v>
      </c>
    </row>
    <row r="1882" spans="1:32" ht="63.75" x14ac:dyDescent="0.2">
      <c r="A1882" s="4">
        <f t="shared" si="88"/>
        <v>1880</v>
      </c>
      <c r="B1882" s="4" t="str">
        <f t="shared" si="89"/>
        <v>B010-00019963</v>
      </c>
      <c r="C1882" s="4" t="str">
        <f>IFERROR(VLOOKUP(F1882,Tablas!$A$1:$B$3,2,0),"")</f>
        <v>Boleta</v>
      </c>
      <c r="D1882" s="4" t="str">
        <f t="shared" si="90"/>
        <v>Juntoz - CONTADO / CASH - PE 4060 JUNTOZ 240811000021-003 Basado en Entregas</v>
      </c>
      <c r="E1882" s="19">
        <v>45517</v>
      </c>
      <c r="F1882" s="20" t="s">
        <v>842</v>
      </c>
      <c r="G1882" s="20" t="s">
        <v>7057</v>
      </c>
      <c r="H1882" s="20" t="s">
        <v>44</v>
      </c>
      <c r="I1882" s="20" t="s">
        <v>45</v>
      </c>
      <c r="J1882" s="20" t="s">
        <v>7058</v>
      </c>
      <c r="K1882" s="20" t="s">
        <v>7059</v>
      </c>
      <c r="L1882" s="20" t="s">
        <v>7060</v>
      </c>
      <c r="M1882" s="20"/>
      <c r="N1882" s="21">
        <v>359.99</v>
      </c>
      <c r="O1882" s="21">
        <v>0</v>
      </c>
      <c r="P1882" s="20"/>
      <c r="Q1882" s="19">
        <v>45517</v>
      </c>
      <c r="R1882" s="20"/>
      <c r="S1882" s="19">
        <v>45517</v>
      </c>
      <c r="T1882" s="20" t="s">
        <v>49</v>
      </c>
      <c r="U1882" s="20">
        <v>1007103</v>
      </c>
      <c r="V1882" s="20">
        <v>240002499</v>
      </c>
      <c r="W1882" s="20" t="s">
        <v>847</v>
      </c>
      <c r="X1882" s="20" t="s">
        <v>305</v>
      </c>
      <c r="Y1882" s="20" t="s">
        <v>52</v>
      </c>
      <c r="Z1882" s="20" t="s">
        <v>7061</v>
      </c>
      <c r="AA1882" s="20" t="s">
        <v>7062</v>
      </c>
      <c r="AB1882" s="20" t="s">
        <v>3064</v>
      </c>
      <c r="AC1882" s="20" t="s">
        <v>167</v>
      </c>
      <c r="AD1882" s="20" t="s">
        <v>56</v>
      </c>
      <c r="AE1882" s="20" t="s">
        <v>851</v>
      </c>
      <c r="AF1882" t="e">
        <f>VLOOKUP(L1882,Contactos!B:B,1,0)</f>
        <v>#N/A</v>
      </c>
    </row>
    <row r="1883" spans="1:32" ht="25.5" x14ac:dyDescent="0.2">
      <c r="A1883" s="4">
        <f t="shared" si="88"/>
        <v>1881</v>
      </c>
      <c r="B1883" s="4" t="str">
        <f t="shared" si="89"/>
        <v/>
      </c>
      <c r="C1883" s="4" t="str">
        <f>IFERROR(VLOOKUP(F1883,Tablas!$A$1:$B$3,2,0),"")</f>
        <v/>
      </c>
      <c r="D1883" s="4" t="str">
        <f t="shared" si="90"/>
        <v xml:space="preserve"> - CONTADO ADELANTADO / CASH IN ADVANCE - Dif. en cambio</v>
      </c>
      <c r="E1883" s="19">
        <v>45382</v>
      </c>
      <c r="F1883" s="20" t="s">
        <v>27</v>
      </c>
      <c r="G1883" s="20"/>
      <c r="H1883" s="20" t="s">
        <v>80</v>
      </c>
      <c r="I1883" s="20" t="s">
        <v>81</v>
      </c>
      <c r="J1883" s="20" t="s">
        <v>233</v>
      </c>
      <c r="K1883" s="20" t="s">
        <v>233</v>
      </c>
      <c r="L1883" s="20" t="s">
        <v>234</v>
      </c>
      <c r="M1883" s="20"/>
      <c r="N1883" s="21">
        <v>361.01</v>
      </c>
      <c r="O1883" s="21">
        <v>0</v>
      </c>
      <c r="P1883" s="20"/>
      <c r="Q1883" s="19">
        <v>45382</v>
      </c>
      <c r="R1883" s="20"/>
      <c r="S1883" s="20"/>
      <c r="T1883" s="20" t="s">
        <v>70</v>
      </c>
      <c r="U1883" s="20">
        <v>974276</v>
      </c>
      <c r="V1883" s="20">
        <v>240013721</v>
      </c>
      <c r="W1883" s="20" t="s">
        <v>50</v>
      </c>
      <c r="X1883" s="20" t="s">
        <v>841</v>
      </c>
      <c r="Y1883" s="20" t="s">
        <v>37</v>
      </c>
      <c r="Z1883" s="20" t="s">
        <v>63</v>
      </c>
      <c r="AA1883" s="20" t="s">
        <v>235</v>
      </c>
      <c r="AB1883" s="20"/>
      <c r="AC1883" s="20"/>
      <c r="AD1883" s="20" t="s">
        <v>236</v>
      </c>
      <c r="AE1883" s="20"/>
      <c r="AF1883" t="str">
        <f>VLOOKUP(L1883,Contactos!B:B,1,0)</f>
        <v>AMCOVET-UKRAINE LLC</v>
      </c>
    </row>
    <row r="1884" spans="1:32" ht="51" x14ac:dyDescent="0.2">
      <c r="A1884" s="4">
        <f t="shared" si="88"/>
        <v>1882</v>
      </c>
      <c r="B1884" s="4" t="str">
        <f t="shared" si="89"/>
        <v>B010-00019560</v>
      </c>
      <c r="C1884" s="4" t="str">
        <f>IFERROR(VLOOKUP(F1884,Tablas!$A$1:$B$3,2,0),"")</f>
        <v>Boleta</v>
      </c>
      <c r="D1884" s="4" t="str">
        <f t="shared" si="90"/>
        <v>Ecom - CONTADO / CASH - PE 3517 TEL: 990517856 ENVÍO Basado en Entregas 09</v>
      </c>
      <c r="E1884" s="19">
        <v>45490</v>
      </c>
      <c r="F1884" s="20" t="s">
        <v>842</v>
      </c>
      <c r="G1884" s="20" t="s">
        <v>7063</v>
      </c>
      <c r="H1884" s="20" t="s">
        <v>44</v>
      </c>
      <c r="I1884" s="20" t="s">
        <v>45</v>
      </c>
      <c r="J1884" s="20" t="s">
        <v>7064</v>
      </c>
      <c r="K1884" s="20" t="s">
        <v>7065</v>
      </c>
      <c r="L1884" s="20" t="s">
        <v>7066</v>
      </c>
      <c r="M1884" s="20"/>
      <c r="N1884" s="21">
        <v>361.26</v>
      </c>
      <c r="O1884" s="21">
        <v>0</v>
      </c>
      <c r="P1884" s="20"/>
      <c r="Q1884" s="19">
        <v>45490</v>
      </c>
      <c r="R1884" s="20"/>
      <c r="S1884" s="19">
        <v>45490</v>
      </c>
      <c r="T1884" s="20" t="s">
        <v>49</v>
      </c>
      <c r="U1884" s="20">
        <v>995217</v>
      </c>
      <c r="V1884" s="20">
        <v>240002095</v>
      </c>
      <c r="W1884" s="20" t="s">
        <v>847</v>
      </c>
      <c r="X1884" s="20" t="s">
        <v>305</v>
      </c>
      <c r="Y1884" s="20" t="s">
        <v>52</v>
      </c>
      <c r="Z1884" s="20" t="s">
        <v>7067</v>
      </c>
      <c r="AA1884" s="20" t="s">
        <v>353</v>
      </c>
      <c r="AB1884" s="20" t="s">
        <v>54</v>
      </c>
      <c r="AC1884" s="20" t="s">
        <v>41</v>
      </c>
      <c r="AD1884" s="20" t="s">
        <v>56</v>
      </c>
      <c r="AE1884" s="20" t="s">
        <v>864</v>
      </c>
      <c r="AF1884" t="e">
        <f>VLOOKUP(L1884,Contactos!B:B,1,0)</f>
        <v>#N/A</v>
      </c>
    </row>
    <row r="1885" spans="1:32" ht="76.5" x14ac:dyDescent="0.2">
      <c r="A1885" s="4">
        <f t="shared" si="88"/>
        <v>1883</v>
      </c>
      <c r="B1885" s="4" t="str">
        <f t="shared" si="89"/>
        <v>F010-00024997</v>
      </c>
      <c r="C1885" s="4" t="str">
        <f>IFERROR(VLOOKUP(F1885,Tablas!$A$1:$B$3,2,0),"")</f>
        <v>Factura</v>
      </c>
      <c r="D1885" s="4" t="str">
        <f t="shared" si="90"/>
        <v xml:space="preserve"> - CONTADO ADELANTADO / CASH IN ADVANCE - INTERESES DEL PRÉSTAMO DÓLARES FIRMADO EL 13.12.20</v>
      </c>
      <c r="E1885" s="19">
        <v>45453</v>
      </c>
      <c r="F1885" s="20" t="s">
        <v>1001</v>
      </c>
      <c r="G1885" s="20" t="s">
        <v>7068</v>
      </c>
      <c r="H1885" s="20" t="s">
        <v>322</v>
      </c>
      <c r="I1885" s="20" t="s">
        <v>323</v>
      </c>
      <c r="J1885" s="20" t="s">
        <v>324</v>
      </c>
      <c r="K1885" s="20" t="s">
        <v>325</v>
      </c>
      <c r="L1885" s="20" t="s">
        <v>326</v>
      </c>
      <c r="M1885" s="20" t="s">
        <v>125</v>
      </c>
      <c r="N1885" s="21">
        <v>361.79</v>
      </c>
      <c r="O1885" s="21">
        <v>96.32</v>
      </c>
      <c r="P1885" s="20"/>
      <c r="Q1885" s="19">
        <v>45453</v>
      </c>
      <c r="R1885" s="20"/>
      <c r="S1885" s="19">
        <v>45453</v>
      </c>
      <c r="T1885" s="20" t="s">
        <v>70</v>
      </c>
      <c r="U1885" s="20">
        <v>978908</v>
      </c>
      <c r="V1885" s="20">
        <v>240001703</v>
      </c>
      <c r="W1885" s="20" t="s">
        <v>847</v>
      </c>
      <c r="X1885" s="20" t="s">
        <v>2795</v>
      </c>
      <c r="Y1885" s="20" t="s">
        <v>52</v>
      </c>
      <c r="Z1885" s="20" t="s">
        <v>7069</v>
      </c>
      <c r="AA1885" s="20" t="s">
        <v>327</v>
      </c>
      <c r="AB1885" s="20" t="s">
        <v>328</v>
      </c>
      <c r="AC1885" s="20" t="s">
        <v>167</v>
      </c>
      <c r="AD1885" s="20" t="s">
        <v>56</v>
      </c>
      <c r="AE1885" s="20"/>
      <c r="AF1885" t="str">
        <f>VLOOKUP(L1885,Contactos!B:B,1,0)</f>
        <v>PHARMADIX CORP. S.A.C.</v>
      </c>
    </row>
    <row r="1886" spans="1:32" ht="63.75" x14ac:dyDescent="0.2">
      <c r="A1886" s="4">
        <f t="shared" si="88"/>
        <v>1884</v>
      </c>
      <c r="B1886" s="4" t="str">
        <f t="shared" si="89"/>
        <v>B010-00019581</v>
      </c>
      <c r="C1886" s="4" t="str">
        <f>IFERROR(VLOOKUP(F1886,Tablas!$A$1:$B$3,2,0),"")</f>
        <v>Boleta</v>
      </c>
      <c r="D1886" s="4" t="str">
        <f t="shared" si="90"/>
        <v>Falabella - CONTADO / CASH - PE 3551 FALABELLA No 2522871437 Basado en Entregas</v>
      </c>
      <c r="E1886" s="19">
        <v>45491</v>
      </c>
      <c r="F1886" s="20" t="s">
        <v>842</v>
      </c>
      <c r="G1886" s="20" t="s">
        <v>7070</v>
      </c>
      <c r="H1886" s="20" t="s">
        <v>44</v>
      </c>
      <c r="I1886" s="20" t="s">
        <v>45</v>
      </c>
      <c r="J1886" s="20" t="s">
        <v>6220</v>
      </c>
      <c r="K1886" s="20" t="s">
        <v>6221</v>
      </c>
      <c r="L1886" s="20" t="s">
        <v>6222</v>
      </c>
      <c r="M1886" s="20"/>
      <c r="N1886" s="21">
        <v>361.8</v>
      </c>
      <c r="O1886" s="21">
        <v>0</v>
      </c>
      <c r="P1886" s="20"/>
      <c r="Q1886" s="19">
        <v>45491</v>
      </c>
      <c r="R1886" s="20"/>
      <c r="S1886" s="19">
        <v>45491</v>
      </c>
      <c r="T1886" s="20" t="s">
        <v>49</v>
      </c>
      <c r="U1886" s="20">
        <v>995667</v>
      </c>
      <c r="V1886" s="20">
        <v>240002116</v>
      </c>
      <c r="W1886" s="20" t="s">
        <v>847</v>
      </c>
      <c r="X1886" s="20" t="s">
        <v>305</v>
      </c>
      <c r="Y1886" s="20" t="s">
        <v>52</v>
      </c>
      <c r="Z1886" s="20" t="s">
        <v>7071</v>
      </c>
      <c r="AA1886" s="20" t="s">
        <v>808</v>
      </c>
      <c r="AB1886" s="20" t="s">
        <v>54</v>
      </c>
      <c r="AC1886" s="20" t="s">
        <v>167</v>
      </c>
      <c r="AD1886" s="20" t="s">
        <v>56</v>
      </c>
      <c r="AE1886" s="20" t="s">
        <v>1838</v>
      </c>
      <c r="AF1886" t="e">
        <f>VLOOKUP(L1886,Contactos!B:B,1,0)</f>
        <v>#N/A</v>
      </c>
    </row>
    <row r="1887" spans="1:32" ht="63.75" x14ac:dyDescent="0.2">
      <c r="A1887" s="4">
        <f t="shared" si="88"/>
        <v>1885</v>
      </c>
      <c r="B1887" s="4" t="str">
        <f t="shared" si="89"/>
        <v>B010-00020394</v>
      </c>
      <c r="C1887" s="4" t="str">
        <f>IFERROR(VLOOKUP(F1887,Tablas!$A$1:$B$3,2,0),"")</f>
        <v>Boleta</v>
      </c>
      <c r="D1887" s="4" t="str">
        <f t="shared" si="90"/>
        <v>Falabella - CONTADO / CASH - PE 4796 FALABELLA No 2575177588 Basado en Entregas</v>
      </c>
      <c r="E1887" s="19">
        <v>45548</v>
      </c>
      <c r="F1887" s="20" t="s">
        <v>842</v>
      </c>
      <c r="G1887" s="20" t="s">
        <v>7072</v>
      </c>
      <c r="H1887" s="20" t="s">
        <v>44</v>
      </c>
      <c r="I1887" s="20" t="s">
        <v>45</v>
      </c>
      <c r="J1887" s="20" t="s">
        <v>7073</v>
      </c>
      <c r="K1887" s="20" t="s">
        <v>7074</v>
      </c>
      <c r="L1887" s="20" t="s">
        <v>7075</v>
      </c>
      <c r="M1887" s="20"/>
      <c r="N1887" s="21">
        <v>365.4</v>
      </c>
      <c r="O1887" s="21">
        <v>0</v>
      </c>
      <c r="P1887" s="20"/>
      <c r="Q1887" s="19">
        <v>45548</v>
      </c>
      <c r="R1887" s="20"/>
      <c r="S1887" s="19">
        <v>45548</v>
      </c>
      <c r="T1887" s="20" t="s">
        <v>49</v>
      </c>
      <c r="U1887" s="20">
        <v>1023631</v>
      </c>
      <c r="V1887" s="20">
        <v>240002931</v>
      </c>
      <c r="W1887" s="20" t="s">
        <v>847</v>
      </c>
      <c r="X1887" s="20" t="s">
        <v>274</v>
      </c>
      <c r="Y1887" s="20" t="s">
        <v>52</v>
      </c>
      <c r="Z1887" s="20" t="s">
        <v>7076</v>
      </c>
      <c r="AA1887" s="20" t="s">
        <v>372</v>
      </c>
      <c r="AB1887" s="20" t="s">
        <v>54</v>
      </c>
      <c r="AC1887" s="20" t="s">
        <v>167</v>
      </c>
      <c r="AD1887" s="20" t="s">
        <v>56</v>
      </c>
      <c r="AE1887" s="20" t="s">
        <v>1838</v>
      </c>
      <c r="AF1887" t="e">
        <f>VLOOKUP(L1887,Contactos!B:B,1,0)</f>
        <v>#N/A</v>
      </c>
    </row>
    <row r="1888" spans="1:32" ht="63.75" x14ac:dyDescent="0.2">
      <c r="A1888" s="4">
        <f t="shared" si="88"/>
        <v>1886</v>
      </c>
      <c r="B1888" s="4" t="str">
        <f t="shared" si="89"/>
        <v>B010-00016780</v>
      </c>
      <c r="C1888" s="4" t="str">
        <f>IFERROR(VLOOKUP(F1888,Tablas!$A$1:$B$3,2,0),"")</f>
        <v>Boleta</v>
      </c>
      <c r="D1888" s="4" t="str">
        <f t="shared" si="90"/>
        <v>Falabella - CONTADO / CASH - PE 4850 FALABELLA Basado en Entregas 09-0010-00057</v>
      </c>
      <c r="E1888" s="19">
        <v>45250</v>
      </c>
      <c r="F1888" s="20" t="s">
        <v>842</v>
      </c>
      <c r="G1888" s="20" t="s">
        <v>7077</v>
      </c>
      <c r="H1888" s="20" t="s">
        <v>44</v>
      </c>
      <c r="I1888" s="20" t="s">
        <v>45</v>
      </c>
      <c r="J1888" s="20" t="s">
        <v>7078</v>
      </c>
      <c r="K1888" s="20" t="s">
        <v>7079</v>
      </c>
      <c r="L1888" s="20" t="s">
        <v>7080</v>
      </c>
      <c r="M1888" s="20"/>
      <c r="N1888" s="21">
        <v>365.4</v>
      </c>
      <c r="O1888" s="21">
        <v>0</v>
      </c>
      <c r="P1888" s="20"/>
      <c r="Q1888" s="19">
        <v>45250</v>
      </c>
      <c r="R1888" s="20"/>
      <c r="S1888" s="19">
        <v>45250</v>
      </c>
      <c r="T1888" s="20" t="s">
        <v>49</v>
      </c>
      <c r="U1888" s="20">
        <v>876947</v>
      </c>
      <c r="V1888" s="20">
        <v>230003094</v>
      </c>
      <c r="W1888" s="20" t="s">
        <v>847</v>
      </c>
      <c r="X1888" s="20" t="s">
        <v>305</v>
      </c>
      <c r="Y1888" s="20" t="s">
        <v>52</v>
      </c>
      <c r="Z1888" s="20" t="s">
        <v>7081</v>
      </c>
      <c r="AA1888" s="20" t="s">
        <v>7082</v>
      </c>
      <c r="AB1888" s="20" t="s">
        <v>1041</v>
      </c>
      <c r="AC1888" s="20" t="s">
        <v>689</v>
      </c>
      <c r="AD1888" s="20" t="s">
        <v>56</v>
      </c>
      <c r="AE1888" s="20" t="s">
        <v>1838</v>
      </c>
      <c r="AF1888" t="e">
        <f>VLOOKUP(L1888,Contactos!B:B,1,0)</f>
        <v>#N/A</v>
      </c>
    </row>
    <row r="1889" spans="1:32" ht="63.75" x14ac:dyDescent="0.2">
      <c r="A1889" s="4">
        <f t="shared" si="88"/>
        <v>1887</v>
      </c>
      <c r="B1889" s="4" t="str">
        <f t="shared" si="89"/>
        <v>B010-00018021</v>
      </c>
      <c r="C1889" s="4" t="str">
        <f>IFERROR(VLOOKUP(F1889,Tablas!$A$1:$B$3,2,0),"")</f>
        <v>Boleta</v>
      </c>
      <c r="D1889" s="4" t="str">
        <f t="shared" si="90"/>
        <v>Venta Asistida - CONTADO / CASH - PE 0961 TEL: 979585356 Basado en Entregas 09-0010-</v>
      </c>
      <c r="E1889" s="19">
        <v>45349</v>
      </c>
      <c r="F1889" s="20" t="s">
        <v>842</v>
      </c>
      <c r="G1889" s="20" t="s">
        <v>7083</v>
      </c>
      <c r="H1889" s="20" t="s">
        <v>44</v>
      </c>
      <c r="I1889" s="20" t="s">
        <v>45</v>
      </c>
      <c r="J1889" s="20" t="s">
        <v>7084</v>
      </c>
      <c r="K1889" s="20" t="s">
        <v>7085</v>
      </c>
      <c r="L1889" s="20" t="s">
        <v>7086</v>
      </c>
      <c r="M1889" s="20"/>
      <c r="N1889" s="21">
        <v>366</v>
      </c>
      <c r="O1889" s="21">
        <v>0</v>
      </c>
      <c r="P1889" s="20"/>
      <c r="Q1889" s="19">
        <v>45349</v>
      </c>
      <c r="R1889" s="20"/>
      <c r="S1889" s="19">
        <v>45349</v>
      </c>
      <c r="T1889" s="20" t="s">
        <v>49</v>
      </c>
      <c r="U1889" s="20">
        <v>926164</v>
      </c>
      <c r="V1889" s="20">
        <v>240000495</v>
      </c>
      <c r="W1889" s="20" t="s">
        <v>847</v>
      </c>
      <c r="X1889" s="20" t="s">
        <v>305</v>
      </c>
      <c r="Y1889" s="20" t="s">
        <v>52</v>
      </c>
      <c r="Z1889" s="20" t="s">
        <v>7087</v>
      </c>
      <c r="AA1889" s="20" t="s">
        <v>689</v>
      </c>
      <c r="AB1889" s="20" t="s">
        <v>167</v>
      </c>
      <c r="AC1889" s="20" t="s">
        <v>167</v>
      </c>
      <c r="AD1889" s="20" t="s">
        <v>56</v>
      </c>
      <c r="AE1889" s="20" t="s">
        <v>983</v>
      </c>
      <c r="AF1889" t="e">
        <f>VLOOKUP(L1889,Contactos!B:B,1,0)</f>
        <v>#N/A</v>
      </c>
    </row>
    <row r="1890" spans="1:32" ht="63.75" x14ac:dyDescent="0.2">
      <c r="A1890" s="4">
        <f t="shared" si="88"/>
        <v>1888</v>
      </c>
      <c r="B1890" s="4" t="str">
        <f t="shared" si="89"/>
        <v>B010-00017868</v>
      </c>
      <c r="C1890" s="4" t="str">
        <f>IFERROR(VLOOKUP(F1890,Tablas!$A$1:$B$3,2,0),"")</f>
        <v>Boleta</v>
      </c>
      <c r="D1890" s="4" t="str">
        <f t="shared" si="90"/>
        <v>Juntoz - CONTADO / CASH - JUNTOZ Basado en Entregas 09-0010-00058718.</v>
      </c>
      <c r="E1890" s="19">
        <v>45328</v>
      </c>
      <c r="F1890" s="20" t="s">
        <v>842</v>
      </c>
      <c r="G1890" s="20" t="s">
        <v>7088</v>
      </c>
      <c r="H1890" s="20" t="s">
        <v>44</v>
      </c>
      <c r="I1890" s="20" t="s">
        <v>45</v>
      </c>
      <c r="J1890" s="20" t="s">
        <v>4643</v>
      </c>
      <c r="K1890" s="20" t="s">
        <v>4644</v>
      </c>
      <c r="L1890" s="20" t="s">
        <v>4645</v>
      </c>
      <c r="M1890" s="20"/>
      <c r="N1890" s="21">
        <v>368.02</v>
      </c>
      <c r="O1890" s="21">
        <v>0</v>
      </c>
      <c r="P1890" s="20"/>
      <c r="Q1890" s="19">
        <v>45328</v>
      </c>
      <c r="R1890" s="20"/>
      <c r="S1890" s="19">
        <v>45328</v>
      </c>
      <c r="T1890" s="20" t="s">
        <v>49</v>
      </c>
      <c r="U1890" s="20">
        <v>915770</v>
      </c>
      <c r="V1890" s="20">
        <v>240000340</v>
      </c>
      <c r="W1890" s="20" t="s">
        <v>847</v>
      </c>
      <c r="X1890" s="20" t="s">
        <v>305</v>
      </c>
      <c r="Y1890" s="20" t="s">
        <v>52</v>
      </c>
      <c r="Z1890" s="20" t="s">
        <v>7089</v>
      </c>
      <c r="AA1890" s="20" t="s">
        <v>4647</v>
      </c>
      <c r="AB1890" s="20" t="s">
        <v>1927</v>
      </c>
      <c r="AC1890" s="20" t="s">
        <v>41</v>
      </c>
      <c r="AD1890" s="20" t="s">
        <v>56</v>
      </c>
      <c r="AE1890" s="20" t="s">
        <v>851</v>
      </c>
      <c r="AF1890" t="e">
        <f>VLOOKUP(L1890,Contactos!B:B,1,0)</f>
        <v>#N/A</v>
      </c>
    </row>
    <row r="1891" spans="1:32" ht="25.5" x14ac:dyDescent="0.2">
      <c r="A1891" s="4">
        <f t="shared" si="88"/>
        <v>1889</v>
      </c>
      <c r="B1891" s="4" t="str">
        <f t="shared" si="89"/>
        <v/>
      </c>
      <c r="C1891" s="4" t="str">
        <f>IFERROR(VLOOKUP(F1891,Tablas!$A$1:$B$3,2,0),"")</f>
        <v/>
      </c>
      <c r="D1891" s="4" t="str">
        <f t="shared" si="90"/>
        <v xml:space="preserve"> - CONTADO / CASH - Dif. en cambio</v>
      </c>
      <c r="E1891" s="19">
        <v>43799</v>
      </c>
      <c r="F1891" s="20" t="s">
        <v>27</v>
      </c>
      <c r="G1891" s="20"/>
      <c r="H1891" s="20" t="s">
        <v>44</v>
      </c>
      <c r="I1891" s="20" t="s">
        <v>45</v>
      </c>
      <c r="J1891" s="20" t="s">
        <v>396</v>
      </c>
      <c r="K1891" s="20" t="s">
        <v>397</v>
      </c>
      <c r="L1891" s="20" t="s">
        <v>398</v>
      </c>
      <c r="M1891" s="20" t="s">
        <v>33</v>
      </c>
      <c r="N1891" s="21">
        <v>373.81</v>
      </c>
      <c r="O1891" s="21">
        <v>0</v>
      </c>
      <c r="P1891" s="20"/>
      <c r="Q1891" s="19">
        <v>43799</v>
      </c>
      <c r="R1891" s="20"/>
      <c r="S1891" s="19">
        <v>43799</v>
      </c>
      <c r="T1891" s="20" t="s">
        <v>49</v>
      </c>
      <c r="U1891" s="20">
        <v>305272</v>
      </c>
      <c r="V1891" s="20">
        <v>1900029892</v>
      </c>
      <c r="W1891" s="20" t="s">
        <v>50</v>
      </c>
      <c r="X1891" s="20" t="s">
        <v>841</v>
      </c>
      <c r="Y1891" s="20" t="s">
        <v>52</v>
      </c>
      <c r="Z1891" s="20" t="s">
        <v>63</v>
      </c>
      <c r="AA1891" s="20" t="s">
        <v>66</v>
      </c>
      <c r="AB1891" s="20" t="s">
        <v>66</v>
      </c>
      <c r="AC1891" s="20" t="s">
        <v>66</v>
      </c>
      <c r="AD1891" s="20" t="s">
        <v>56</v>
      </c>
      <c r="AE1891" s="20"/>
      <c r="AF1891" t="e">
        <f>VLOOKUP(L1891,Contactos!B:B,1,0)</f>
        <v>#N/A</v>
      </c>
    </row>
    <row r="1892" spans="1:32" ht="51" x14ac:dyDescent="0.2">
      <c r="A1892" s="4">
        <f t="shared" si="88"/>
        <v>1890</v>
      </c>
      <c r="B1892" s="4" t="str">
        <f t="shared" si="89"/>
        <v>F010-00000894</v>
      </c>
      <c r="C1892" s="4" t="str">
        <f>IFERROR(VLOOKUP(F1892,Tablas!$A$1:$B$3,2,0),"")</f>
        <v>Nota de Débito</v>
      </c>
      <c r="D1892" s="4" t="str">
        <f t="shared" si="90"/>
        <v xml:space="preserve"> - COBRANZA DOC. 60 DIAS  / DA 60 DAYS - gastos de transporte internoReferencia factura: F</v>
      </c>
      <c r="E1892" s="19">
        <v>45532</v>
      </c>
      <c r="F1892" s="20" t="s">
        <v>3235</v>
      </c>
      <c r="G1892" s="20" t="s">
        <v>7090</v>
      </c>
      <c r="H1892" s="20" t="s">
        <v>80</v>
      </c>
      <c r="I1892" s="20" t="s">
        <v>81</v>
      </c>
      <c r="J1892" s="20" t="s">
        <v>168</v>
      </c>
      <c r="K1892" s="20" t="s">
        <v>168</v>
      </c>
      <c r="L1892" s="20" t="s">
        <v>169</v>
      </c>
      <c r="M1892" s="20" t="s">
        <v>33</v>
      </c>
      <c r="N1892" s="21">
        <v>374.8</v>
      </c>
      <c r="O1892" s="21">
        <v>100</v>
      </c>
      <c r="P1892" s="20"/>
      <c r="Q1892" s="19">
        <v>45532</v>
      </c>
      <c r="R1892" s="20"/>
      <c r="S1892" s="19">
        <v>45652</v>
      </c>
      <c r="T1892" s="20" t="s">
        <v>34</v>
      </c>
      <c r="U1892" s="20">
        <v>1014580</v>
      </c>
      <c r="V1892" s="20">
        <v>240000051</v>
      </c>
      <c r="W1892" s="20" t="s">
        <v>847</v>
      </c>
      <c r="X1892" s="20" t="s">
        <v>2795</v>
      </c>
      <c r="Y1892" s="20" t="s">
        <v>37</v>
      </c>
      <c r="Z1892" s="20" t="s">
        <v>7091</v>
      </c>
      <c r="AA1892" s="20" t="s">
        <v>170</v>
      </c>
      <c r="AB1892" s="20" t="s">
        <v>171</v>
      </c>
      <c r="AC1892" s="20" t="s">
        <v>66</v>
      </c>
      <c r="AD1892" s="20" t="s">
        <v>172</v>
      </c>
      <c r="AE1892" s="20"/>
      <c r="AF1892" t="str">
        <f>VLOOKUP(L1892,Contactos!B:B,1,0)</f>
        <v>EMPRESA MELO S.A.</v>
      </c>
    </row>
    <row r="1893" spans="1:32" ht="38.25" x14ac:dyDescent="0.2">
      <c r="A1893" s="4">
        <f t="shared" si="88"/>
        <v>1891</v>
      </c>
      <c r="B1893" s="4" t="str">
        <f t="shared" si="89"/>
        <v>F010-00000881</v>
      </c>
      <c r="C1893" s="4" t="str">
        <f>IFERROR(VLOOKUP(F1893,Tablas!$A$1:$B$3,2,0),"")</f>
        <v>Nota de Débito</v>
      </c>
      <c r="D1893" s="4" t="str">
        <f t="shared" si="90"/>
        <v xml:space="preserve"> - COBRANZA DOC. 60 DIAS  / DA 60 DAYS - gastos de transporte interno</v>
      </c>
      <c r="E1893" s="19">
        <v>45454</v>
      </c>
      <c r="F1893" s="20" t="s">
        <v>3235</v>
      </c>
      <c r="G1893" s="20" t="s">
        <v>7092</v>
      </c>
      <c r="H1893" s="20" t="s">
        <v>80</v>
      </c>
      <c r="I1893" s="20" t="s">
        <v>81</v>
      </c>
      <c r="J1893" s="20" t="s">
        <v>168</v>
      </c>
      <c r="K1893" s="20" t="s">
        <v>168</v>
      </c>
      <c r="L1893" s="20" t="s">
        <v>169</v>
      </c>
      <c r="M1893" s="20" t="s">
        <v>33</v>
      </c>
      <c r="N1893" s="21">
        <v>378.1</v>
      </c>
      <c r="O1893" s="21">
        <v>100</v>
      </c>
      <c r="P1893" s="20"/>
      <c r="Q1893" s="19">
        <v>45454</v>
      </c>
      <c r="R1893" s="20"/>
      <c r="S1893" s="19">
        <v>45574</v>
      </c>
      <c r="T1893" s="20" t="s">
        <v>34</v>
      </c>
      <c r="U1893" s="20">
        <v>979836</v>
      </c>
      <c r="V1893" s="20">
        <v>240000038</v>
      </c>
      <c r="W1893" s="20" t="s">
        <v>847</v>
      </c>
      <c r="X1893" s="20" t="s">
        <v>2795</v>
      </c>
      <c r="Y1893" s="20" t="s">
        <v>37</v>
      </c>
      <c r="Z1893" s="20" t="s">
        <v>7093</v>
      </c>
      <c r="AA1893" s="20" t="s">
        <v>170</v>
      </c>
      <c r="AB1893" s="20" t="s">
        <v>171</v>
      </c>
      <c r="AC1893" s="20" t="s">
        <v>66</v>
      </c>
      <c r="AD1893" s="20" t="s">
        <v>172</v>
      </c>
      <c r="AE1893" s="20"/>
      <c r="AF1893" t="str">
        <f>VLOOKUP(L1893,Contactos!B:B,1,0)</f>
        <v>EMPRESA MELO S.A.</v>
      </c>
    </row>
    <row r="1894" spans="1:32" ht="63.75" x14ac:dyDescent="0.2">
      <c r="A1894" s="4">
        <f t="shared" si="88"/>
        <v>1892</v>
      </c>
      <c r="B1894" s="4" t="str">
        <f t="shared" si="89"/>
        <v>B010-00019480</v>
      </c>
      <c r="C1894" s="4" t="str">
        <f>IFERROR(VLOOKUP(F1894,Tablas!$A$1:$B$3,2,0),"")</f>
        <v>Boleta</v>
      </c>
      <c r="D1894" s="4" t="str">
        <f t="shared" si="90"/>
        <v>Ecom - CONTADO / CASH - PE 3347 TEL: 937079339 Basado en Entregas 09-T010-</v>
      </c>
      <c r="E1894" s="19">
        <v>45483</v>
      </c>
      <c r="F1894" s="20" t="s">
        <v>842</v>
      </c>
      <c r="G1894" s="20" t="s">
        <v>7094</v>
      </c>
      <c r="H1894" s="20" t="s">
        <v>44</v>
      </c>
      <c r="I1894" s="20" t="s">
        <v>45</v>
      </c>
      <c r="J1894" s="20" t="s">
        <v>7095</v>
      </c>
      <c r="K1894" s="20" t="s">
        <v>7096</v>
      </c>
      <c r="L1894" s="20" t="s">
        <v>7097</v>
      </c>
      <c r="M1894" s="20"/>
      <c r="N1894" s="21">
        <v>381.19</v>
      </c>
      <c r="O1894" s="21">
        <v>0</v>
      </c>
      <c r="P1894" s="20"/>
      <c r="Q1894" s="19">
        <v>45483</v>
      </c>
      <c r="R1894" s="20"/>
      <c r="S1894" s="19">
        <v>45483</v>
      </c>
      <c r="T1894" s="20" t="s">
        <v>49</v>
      </c>
      <c r="U1894" s="20">
        <v>992251</v>
      </c>
      <c r="V1894" s="20">
        <v>240002015</v>
      </c>
      <c r="W1894" s="20" t="s">
        <v>847</v>
      </c>
      <c r="X1894" s="20" t="s">
        <v>305</v>
      </c>
      <c r="Y1894" s="20" t="s">
        <v>52</v>
      </c>
      <c r="Z1894" s="20" t="s">
        <v>7098</v>
      </c>
      <c r="AA1894" s="20" t="s">
        <v>353</v>
      </c>
      <c r="AB1894" s="20" t="s">
        <v>54</v>
      </c>
      <c r="AC1894" s="20" t="s">
        <v>167</v>
      </c>
      <c r="AD1894" s="20" t="s">
        <v>56</v>
      </c>
      <c r="AE1894" s="20" t="s">
        <v>864</v>
      </c>
      <c r="AF1894" t="e">
        <f>VLOOKUP(L1894,Contactos!B:B,1,0)</f>
        <v>#N/A</v>
      </c>
    </row>
    <row r="1895" spans="1:32" ht="25.5" x14ac:dyDescent="0.2">
      <c r="A1895" s="4">
        <f t="shared" si="88"/>
        <v>1893</v>
      </c>
      <c r="B1895" s="4" t="str">
        <f t="shared" si="89"/>
        <v/>
      </c>
      <c r="C1895" s="4" t="str">
        <f>IFERROR(VLOOKUP(F1895,Tablas!$A$1:$B$3,2,0),"")</f>
        <v/>
      </c>
      <c r="D1895" s="4" t="str">
        <f t="shared" si="90"/>
        <v xml:space="preserve"> - CONTADO / CASH - Dif. en cambio</v>
      </c>
      <c r="E1895" s="19">
        <v>44439</v>
      </c>
      <c r="F1895" s="20" t="s">
        <v>27</v>
      </c>
      <c r="G1895" s="20"/>
      <c r="H1895" s="20" t="s">
        <v>44</v>
      </c>
      <c r="I1895" s="20" t="s">
        <v>45</v>
      </c>
      <c r="J1895" s="20" t="s">
        <v>396</v>
      </c>
      <c r="K1895" s="20" t="s">
        <v>397</v>
      </c>
      <c r="L1895" s="20" t="s">
        <v>398</v>
      </c>
      <c r="M1895" s="20" t="s">
        <v>33</v>
      </c>
      <c r="N1895" s="21">
        <v>382.44</v>
      </c>
      <c r="O1895" s="21">
        <v>0</v>
      </c>
      <c r="P1895" s="20"/>
      <c r="Q1895" s="19">
        <v>44439</v>
      </c>
      <c r="R1895" s="20"/>
      <c r="S1895" s="19">
        <v>44439</v>
      </c>
      <c r="T1895" s="20" t="s">
        <v>49</v>
      </c>
      <c r="U1895" s="20">
        <v>547223</v>
      </c>
      <c r="V1895" s="20">
        <v>210021982</v>
      </c>
      <c r="W1895" s="20" t="s">
        <v>50</v>
      </c>
      <c r="X1895" s="20" t="s">
        <v>841</v>
      </c>
      <c r="Y1895" s="20" t="s">
        <v>52</v>
      </c>
      <c r="Z1895" s="20" t="s">
        <v>63</v>
      </c>
      <c r="AA1895" s="20" t="s">
        <v>66</v>
      </c>
      <c r="AB1895" s="20" t="s">
        <v>66</v>
      </c>
      <c r="AC1895" s="20" t="s">
        <v>66</v>
      </c>
      <c r="AD1895" s="20" t="s">
        <v>56</v>
      </c>
      <c r="AE1895" s="20"/>
      <c r="AF1895" t="e">
        <f>VLOOKUP(L1895,Contactos!B:B,1,0)</f>
        <v>#N/A</v>
      </c>
    </row>
    <row r="1896" spans="1:32" ht="38.25" x14ac:dyDescent="0.2">
      <c r="A1896" s="4">
        <f t="shared" si="88"/>
        <v>1894</v>
      </c>
      <c r="B1896" s="4" t="str">
        <f t="shared" si="89"/>
        <v>F010-00025906</v>
      </c>
      <c r="C1896" s="4" t="str">
        <f>IFERROR(VLOOKUP(F1896,Tablas!$A$1:$B$3,2,0),"")</f>
        <v>Factura</v>
      </c>
      <c r="D1896" s="4" t="str">
        <f t="shared" si="90"/>
        <v>Nacional - CREDITO 45 DIAS / CREDIT 45 DAYS - Facturas clientes - C20100154308</v>
      </c>
      <c r="E1896" s="19">
        <v>45551</v>
      </c>
      <c r="F1896" s="20" t="s">
        <v>1001</v>
      </c>
      <c r="G1896" s="20" t="s">
        <v>7099</v>
      </c>
      <c r="H1896" s="20" t="s">
        <v>44</v>
      </c>
      <c r="I1896" s="20" t="s">
        <v>45</v>
      </c>
      <c r="J1896" s="20" t="s">
        <v>7047</v>
      </c>
      <c r="K1896" s="20" t="s">
        <v>7048</v>
      </c>
      <c r="L1896" s="20" t="s">
        <v>7049</v>
      </c>
      <c r="M1896" s="20" t="s">
        <v>125</v>
      </c>
      <c r="N1896" s="21">
        <v>387.04</v>
      </c>
      <c r="O1896" s="21">
        <v>0</v>
      </c>
      <c r="P1896" s="20"/>
      <c r="Q1896" s="19">
        <v>45551</v>
      </c>
      <c r="R1896" s="20"/>
      <c r="S1896" s="19">
        <v>45596</v>
      </c>
      <c r="T1896" s="20" t="s">
        <v>7050</v>
      </c>
      <c r="U1896" s="20">
        <v>1024948</v>
      </c>
      <c r="V1896" s="20">
        <v>240002730</v>
      </c>
      <c r="W1896" s="20" t="s">
        <v>847</v>
      </c>
      <c r="X1896" s="20" t="s">
        <v>305</v>
      </c>
      <c r="Y1896" s="20" t="s">
        <v>7051</v>
      </c>
      <c r="Z1896" s="20" t="s">
        <v>7052</v>
      </c>
      <c r="AA1896" s="20" t="s">
        <v>7053</v>
      </c>
      <c r="AB1896" s="20" t="s">
        <v>2501</v>
      </c>
      <c r="AC1896" s="20" t="s">
        <v>167</v>
      </c>
      <c r="AD1896" s="20" t="s">
        <v>56</v>
      </c>
      <c r="AE1896" s="20" t="s">
        <v>1014</v>
      </c>
      <c r="AF1896" t="str">
        <f>VLOOKUP(L1896,Contactos!B:B,1,0)</f>
        <v>SAN FERNANDO S.A.</v>
      </c>
    </row>
    <row r="1897" spans="1:32" ht="25.5" x14ac:dyDescent="0.2">
      <c r="A1897" s="4">
        <f t="shared" si="88"/>
        <v>1895</v>
      </c>
      <c r="B1897" s="4" t="str">
        <f t="shared" si="89"/>
        <v>1 12275</v>
      </c>
      <c r="C1897" s="4" t="str">
        <f>IFERROR(VLOOKUP(F1897,Tablas!$A$1:$B$3,2,0),"")</f>
        <v/>
      </c>
      <c r="D1897" s="4" t="str">
        <f t="shared" si="90"/>
        <v xml:space="preserve"> - CONTADO ADELANTADO / CASH IN ADVANCE - SALDO LETRAS SOLES</v>
      </c>
      <c r="E1897" s="19">
        <v>43100</v>
      </c>
      <c r="F1897" s="20" t="s">
        <v>27</v>
      </c>
      <c r="G1897" s="20" t="s">
        <v>7100</v>
      </c>
      <c r="H1897" s="20" t="s">
        <v>6496</v>
      </c>
      <c r="I1897" s="20" t="s">
        <v>6497</v>
      </c>
      <c r="J1897" s="20" t="s">
        <v>4511</v>
      </c>
      <c r="K1897" s="20" t="s">
        <v>4512</v>
      </c>
      <c r="L1897" s="20" t="s">
        <v>4513</v>
      </c>
      <c r="M1897" s="20" t="s">
        <v>125</v>
      </c>
      <c r="N1897" s="21">
        <v>387.85</v>
      </c>
      <c r="O1897" s="21">
        <v>0</v>
      </c>
      <c r="P1897" s="19">
        <v>41313</v>
      </c>
      <c r="Q1897" s="19">
        <v>43100</v>
      </c>
      <c r="R1897" s="20"/>
      <c r="S1897" s="19">
        <v>41029</v>
      </c>
      <c r="T1897" s="20" t="s">
        <v>70</v>
      </c>
      <c r="U1897" s="20">
        <v>552</v>
      </c>
      <c r="V1897" s="20">
        <v>1700000002</v>
      </c>
      <c r="W1897" s="20" t="s">
        <v>50</v>
      </c>
      <c r="X1897" s="20" t="s">
        <v>192</v>
      </c>
      <c r="Y1897" s="20" t="s">
        <v>52</v>
      </c>
      <c r="Z1897" s="20" t="s">
        <v>4514</v>
      </c>
      <c r="AA1897" s="20" t="s">
        <v>4515</v>
      </c>
      <c r="AB1897" s="20" t="s">
        <v>54</v>
      </c>
      <c r="AC1897" s="20" t="s">
        <v>167</v>
      </c>
      <c r="AD1897" s="20" t="s">
        <v>56</v>
      </c>
      <c r="AE1897" s="20"/>
      <c r="AF1897" t="e">
        <f>VLOOKUP(L1897,Contactos!B:B,1,0)</f>
        <v>#N/A</v>
      </c>
    </row>
    <row r="1898" spans="1:32" ht="51" x14ac:dyDescent="0.2">
      <c r="A1898" s="4">
        <f t="shared" si="88"/>
        <v>1896</v>
      </c>
      <c r="B1898" s="4" t="str">
        <f t="shared" si="89"/>
        <v>F050-00001523</v>
      </c>
      <c r="C1898" s="4" t="str">
        <f>IFERROR(VLOOKUP(F1898,Tablas!$A$1:$B$3,2,0),"")</f>
        <v>Factura</v>
      </c>
      <c r="D1898" s="4" t="str">
        <f t="shared" si="90"/>
        <v xml:space="preserve"> - CONTADO / CASH - Intereses moratorios a la ND 08-F010-00000865 / 01</v>
      </c>
      <c r="E1898" s="19">
        <v>45498</v>
      </c>
      <c r="F1898" s="20" t="s">
        <v>1001</v>
      </c>
      <c r="G1898" s="20" t="s">
        <v>7101</v>
      </c>
      <c r="H1898" s="20" t="s">
        <v>80</v>
      </c>
      <c r="I1898" s="20" t="s">
        <v>81</v>
      </c>
      <c r="J1898" s="20" t="s">
        <v>7102</v>
      </c>
      <c r="K1898" s="20" t="s">
        <v>7102</v>
      </c>
      <c r="L1898" s="20" t="s">
        <v>7103</v>
      </c>
      <c r="M1898" s="20"/>
      <c r="N1898" s="21">
        <v>388.49</v>
      </c>
      <c r="O1898" s="21">
        <v>102.83</v>
      </c>
      <c r="P1898" s="20"/>
      <c r="Q1898" s="19">
        <v>45498</v>
      </c>
      <c r="R1898" s="20"/>
      <c r="S1898" s="19">
        <v>45498</v>
      </c>
      <c r="T1898" s="20" t="s">
        <v>49</v>
      </c>
      <c r="U1898" s="20">
        <v>998789</v>
      </c>
      <c r="V1898" s="20">
        <v>240002199</v>
      </c>
      <c r="W1898" s="20" t="s">
        <v>847</v>
      </c>
      <c r="X1898" s="20" t="s">
        <v>2795</v>
      </c>
      <c r="Y1898" s="20" t="s">
        <v>37</v>
      </c>
      <c r="Z1898" s="20" t="s">
        <v>7104</v>
      </c>
      <c r="AA1898" s="20" t="s">
        <v>7105</v>
      </c>
      <c r="AB1898" s="20" t="s">
        <v>7106</v>
      </c>
      <c r="AC1898" s="20" t="s">
        <v>7106</v>
      </c>
      <c r="AD1898" s="20" t="s">
        <v>7107</v>
      </c>
      <c r="AE1898" s="20"/>
      <c r="AF1898" t="str">
        <f>VLOOKUP(L1898,Contactos!B:B,1,0)</f>
        <v>VETERINARY MATERIALS COMPANY LLS</v>
      </c>
    </row>
    <row r="1899" spans="1:32" ht="25.5" x14ac:dyDescent="0.2">
      <c r="A1899" s="4">
        <f t="shared" si="88"/>
        <v>1897</v>
      </c>
      <c r="B1899" s="4" t="str">
        <f t="shared" si="89"/>
        <v>1 36120</v>
      </c>
      <c r="C1899" s="4" t="str">
        <f>IFERROR(VLOOKUP(F1899,Tablas!$A$1:$B$3,2,0),"")</f>
        <v/>
      </c>
      <c r="D1899" s="4" t="str">
        <f t="shared" si="90"/>
        <v xml:space="preserve"> - CONTADO ADELANTADO / CASH IN ADVANCE - SALDO LETRAS SOLES</v>
      </c>
      <c r="E1899" s="19">
        <v>43100</v>
      </c>
      <c r="F1899" s="20" t="s">
        <v>27</v>
      </c>
      <c r="G1899" s="20" t="s">
        <v>7108</v>
      </c>
      <c r="H1899" s="20" t="s">
        <v>6496</v>
      </c>
      <c r="I1899" s="20" t="s">
        <v>6497</v>
      </c>
      <c r="J1899" s="20" t="s">
        <v>4511</v>
      </c>
      <c r="K1899" s="20" t="s">
        <v>4512</v>
      </c>
      <c r="L1899" s="20" t="s">
        <v>4513</v>
      </c>
      <c r="M1899" s="20" t="s">
        <v>125</v>
      </c>
      <c r="N1899" s="21">
        <v>389.51</v>
      </c>
      <c r="O1899" s="21">
        <v>0</v>
      </c>
      <c r="P1899" s="19">
        <v>40359</v>
      </c>
      <c r="Q1899" s="19">
        <v>43100</v>
      </c>
      <c r="R1899" s="20"/>
      <c r="S1899" s="19">
        <v>40359</v>
      </c>
      <c r="T1899" s="20" t="s">
        <v>70</v>
      </c>
      <c r="U1899" s="20">
        <v>552</v>
      </c>
      <c r="V1899" s="20">
        <v>1700000002</v>
      </c>
      <c r="W1899" s="20" t="s">
        <v>50</v>
      </c>
      <c r="X1899" s="20" t="s">
        <v>192</v>
      </c>
      <c r="Y1899" s="20" t="s">
        <v>52</v>
      </c>
      <c r="Z1899" s="20" t="s">
        <v>4514</v>
      </c>
      <c r="AA1899" s="20" t="s">
        <v>4515</v>
      </c>
      <c r="AB1899" s="20" t="s">
        <v>54</v>
      </c>
      <c r="AC1899" s="20" t="s">
        <v>167</v>
      </c>
      <c r="AD1899" s="20" t="s">
        <v>56</v>
      </c>
      <c r="AE1899" s="20"/>
      <c r="AF1899" t="e">
        <f>VLOOKUP(L1899,Contactos!B:B,1,0)</f>
        <v>#N/A</v>
      </c>
    </row>
    <row r="1900" spans="1:32" ht="51" x14ac:dyDescent="0.2">
      <c r="A1900" s="4">
        <f t="shared" si="88"/>
        <v>1898</v>
      </c>
      <c r="B1900" s="4" t="str">
        <f t="shared" si="89"/>
        <v>B010-00020223</v>
      </c>
      <c r="C1900" s="4" t="str">
        <f>IFERROR(VLOOKUP(F1900,Tablas!$A$1:$B$3,2,0),"")</f>
        <v>Boleta</v>
      </c>
      <c r="D1900" s="4" t="str">
        <f t="shared" si="90"/>
        <v xml:space="preserve"> - CONTADO / CASH - CAPACITACION POR CONVENIO DE ESTUDIOS-AGOSTO 2024</v>
      </c>
      <c r="E1900" s="19">
        <v>45533</v>
      </c>
      <c r="F1900" s="20" t="s">
        <v>842</v>
      </c>
      <c r="G1900" s="20" t="s">
        <v>7109</v>
      </c>
      <c r="H1900" s="20" t="s">
        <v>44</v>
      </c>
      <c r="I1900" s="20" t="s">
        <v>45</v>
      </c>
      <c r="J1900" s="20" t="s">
        <v>7110</v>
      </c>
      <c r="K1900" s="20" t="s">
        <v>7111</v>
      </c>
      <c r="L1900" s="20" t="s">
        <v>7112</v>
      </c>
      <c r="M1900" s="20"/>
      <c r="N1900" s="21">
        <v>390</v>
      </c>
      <c r="O1900" s="21">
        <v>0</v>
      </c>
      <c r="P1900" s="20"/>
      <c r="Q1900" s="19">
        <v>45533</v>
      </c>
      <c r="R1900" s="20"/>
      <c r="S1900" s="19">
        <v>45533</v>
      </c>
      <c r="T1900" s="20" t="s">
        <v>49</v>
      </c>
      <c r="U1900" s="20">
        <v>1016705</v>
      </c>
      <c r="V1900" s="20">
        <v>240002760</v>
      </c>
      <c r="W1900" s="20" t="s">
        <v>847</v>
      </c>
      <c r="X1900" s="20" t="s">
        <v>2795</v>
      </c>
      <c r="Y1900" s="20" t="s">
        <v>52</v>
      </c>
      <c r="Z1900" s="20" t="s">
        <v>6038</v>
      </c>
      <c r="AA1900" s="20" t="s">
        <v>7113</v>
      </c>
      <c r="AB1900" s="20" t="s">
        <v>166</v>
      </c>
      <c r="AC1900" s="20" t="s">
        <v>167</v>
      </c>
      <c r="AD1900" s="20" t="s">
        <v>56</v>
      </c>
      <c r="AE1900" s="20"/>
      <c r="AF1900" t="e">
        <f>VLOOKUP(L1900,Contactos!B:B,1,0)</f>
        <v>#N/A</v>
      </c>
    </row>
    <row r="1901" spans="1:32" ht="38.25" x14ac:dyDescent="0.2">
      <c r="A1901" s="4">
        <f t="shared" si="88"/>
        <v>1899</v>
      </c>
      <c r="B1901" s="4" t="str">
        <f t="shared" si="89"/>
        <v>F010-00025459</v>
      </c>
      <c r="C1901" s="4" t="str">
        <f>IFERROR(VLOOKUP(F1901,Tablas!$A$1:$B$3,2,0),"")</f>
        <v>Factura</v>
      </c>
      <c r="D1901" s="4" t="str">
        <f t="shared" si="90"/>
        <v>Juntoz - CONTADO / CASH - Facturas clientes - C20612154067</v>
      </c>
      <c r="E1901" s="19">
        <v>45504</v>
      </c>
      <c r="F1901" s="20" t="s">
        <v>1001</v>
      </c>
      <c r="G1901" s="20" t="s">
        <v>7114</v>
      </c>
      <c r="H1901" s="20" t="s">
        <v>44</v>
      </c>
      <c r="I1901" s="20" t="s">
        <v>45</v>
      </c>
      <c r="J1901" s="20" t="s">
        <v>7115</v>
      </c>
      <c r="K1901" s="20" t="s">
        <v>7116</v>
      </c>
      <c r="L1901" s="20" t="s">
        <v>7117</v>
      </c>
      <c r="M1901" s="20"/>
      <c r="N1901" s="21">
        <v>390.4</v>
      </c>
      <c r="O1901" s="21">
        <v>0</v>
      </c>
      <c r="P1901" s="20"/>
      <c r="Q1901" s="19">
        <v>45504</v>
      </c>
      <c r="R1901" s="20"/>
      <c r="S1901" s="19">
        <v>45504</v>
      </c>
      <c r="T1901" s="20" t="s">
        <v>49</v>
      </c>
      <c r="U1901" s="20">
        <v>1000124</v>
      </c>
      <c r="V1901" s="20">
        <v>240002243</v>
      </c>
      <c r="W1901" s="20" t="s">
        <v>847</v>
      </c>
      <c r="X1901" s="20" t="s">
        <v>274</v>
      </c>
      <c r="Y1901" s="20" t="s">
        <v>52</v>
      </c>
      <c r="Z1901" s="20" t="s">
        <v>7118</v>
      </c>
      <c r="AA1901" s="20" t="s">
        <v>7119</v>
      </c>
      <c r="AB1901" s="20" t="s">
        <v>3840</v>
      </c>
      <c r="AC1901" s="20" t="s">
        <v>727</v>
      </c>
      <c r="AD1901" s="20" t="s">
        <v>56</v>
      </c>
      <c r="AE1901" s="20" t="s">
        <v>851</v>
      </c>
      <c r="AF1901" t="e">
        <f>VLOOKUP(L1901,Contactos!B:B,1,0)</f>
        <v>#N/A</v>
      </c>
    </row>
    <row r="1902" spans="1:32" ht="51" x14ac:dyDescent="0.2">
      <c r="A1902" s="4">
        <f t="shared" si="88"/>
        <v>1900</v>
      </c>
      <c r="B1902" s="4" t="str">
        <f t="shared" si="89"/>
        <v>B010-00020224</v>
      </c>
      <c r="C1902" s="4" t="str">
        <f>IFERROR(VLOOKUP(F1902,Tablas!$A$1:$B$3,2,0),"")</f>
        <v>Boleta</v>
      </c>
      <c r="D1902" s="4" t="str">
        <f t="shared" si="90"/>
        <v xml:space="preserve"> - CONTADO / CASH - CAPACITACION POR CONVENIO DE ESTUDIOS-AGOSTO 2024</v>
      </c>
      <c r="E1902" s="19">
        <v>45533</v>
      </c>
      <c r="F1902" s="20" t="s">
        <v>842</v>
      </c>
      <c r="G1902" s="20" t="s">
        <v>7120</v>
      </c>
      <c r="H1902" s="20" t="s">
        <v>44</v>
      </c>
      <c r="I1902" s="20" t="s">
        <v>45</v>
      </c>
      <c r="J1902" s="20" t="s">
        <v>7121</v>
      </c>
      <c r="K1902" s="20" t="s">
        <v>7122</v>
      </c>
      <c r="L1902" s="20" t="s">
        <v>7123</v>
      </c>
      <c r="M1902" s="20"/>
      <c r="N1902" s="21">
        <v>398.25</v>
      </c>
      <c r="O1902" s="21">
        <v>0</v>
      </c>
      <c r="P1902" s="20"/>
      <c r="Q1902" s="19">
        <v>45533</v>
      </c>
      <c r="R1902" s="20"/>
      <c r="S1902" s="19">
        <v>45533</v>
      </c>
      <c r="T1902" s="20" t="s">
        <v>49</v>
      </c>
      <c r="U1902" s="20">
        <v>1016719</v>
      </c>
      <c r="V1902" s="20">
        <v>240002761</v>
      </c>
      <c r="W1902" s="20" t="s">
        <v>847</v>
      </c>
      <c r="X1902" s="20" t="s">
        <v>2795</v>
      </c>
      <c r="Y1902" s="20" t="s">
        <v>52</v>
      </c>
      <c r="Z1902" s="20" t="s">
        <v>6038</v>
      </c>
      <c r="AA1902" s="20" t="s">
        <v>457</v>
      </c>
      <c r="AB1902" s="20" t="s">
        <v>54</v>
      </c>
      <c r="AC1902" s="20" t="s">
        <v>167</v>
      </c>
      <c r="AD1902" s="20" t="s">
        <v>56</v>
      </c>
      <c r="AE1902" s="20"/>
      <c r="AF1902" t="e">
        <f>VLOOKUP(L1902,Contactos!B:B,1,0)</f>
        <v>#N/A</v>
      </c>
    </row>
    <row r="1903" spans="1:32" ht="25.5" x14ac:dyDescent="0.2">
      <c r="A1903" s="4">
        <f t="shared" si="88"/>
        <v>1901</v>
      </c>
      <c r="B1903" s="4" t="str">
        <f t="shared" si="89"/>
        <v>1 12232</v>
      </c>
      <c r="C1903" s="4" t="str">
        <f>IFERROR(VLOOKUP(F1903,Tablas!$A$1:$B$3,2,0),"")</f>
        <v/>
      </c>
      <c r="D1903" s="4" t="str">
        <f t="shared" si="90"/>
        <v xml:space="preserve"> - CONTADO ADELANTADO / CASH IN ADVANCE - SALDO LETRAS SOLES</v>
      </c>
      <c r="E1903" s="19">
        <v>43100</v>
      </c>
      <c r="F1903" s="20" t="s">
        <v>27</v>
      </c>
      <c r="G1903" s="20" t="s">
        <v>7124</v>
      </c>
      <c r="H1903" s="20" t="s">
        <v>6496</v>
      </c>
      <c r="I1903" s="20" t="s">
        <v>6497</v>
      </c>
      <c r="J1903" s="20" t="s">
        <v>4511</v>
      </c>
      <c r="K1903" s="20" t="s">
        <v>4512</v>
      </c>
      <c r="L1903" s="20" t="s">
        <v>4513</v>
      </c>
      <c r="M1903" s="20" t="s">
        <v>125</v>
      </c>
      <c r="N1903" s="21">
        <v>399.13</v>
      </c>
      <c r="O1903" s="21">
        <v>0</v>
      </c>
      <c r="P1903" s="19">
        <v>41313</v>
      </c>
      <c r="Q1903" s="19">
        <v>43100</v>
      </c>
      <c r="R1903" s="20"/>
      <c r="S1903" s="19">
        <v>41019</v>
      </c>
      <c r="T1903" s="20" t="s">
        <v>70</v>
      </c>
      <c r="U1903" s="20">
        <v>552</v>
      </c>
      <c r="V1903" s="20">
        <v>1700000002</v>
      </c>
      <c r="W1903" s="20" t="s">
        <v>50</v>
      </c>
      <c r="X1903" s="20" t="s">
        <v>192</v>
      </c>
      <c r="Y1903" s="20" t="s">
        <v>52</v>
      </c>
      <c r="Z1903" s="20" t="s">
        <v>4514</v>
      </c>
      <c r="AA1903" s="20" t="s">
        <v>4515</v>
      </c>
      <c r="AB1903" s="20" t="s">
        <v>54</v>
      </c>
      <c r="AC1903" s="20" t="s">
        <v>167</v>
      </c>
      <c r="AD1903" s="20" t="s">
        <v>56</v>
      </c>
      <c r="AE1903" s="20"/>
      <c r="AF1903" t="e">
        <f>VLOOKUP(L1903,Contactos!B:B,1,0)</f>
        <v>#N/A</v>
      </c>
    </row>
    <row r="1904" spans="1:32" ht="51" x14ac:dyDescent="0.2">
      <c r="A1904" s="4">
        <f t="shared" si="88"/>
        <v>1902</v>
      </c>
      <c r="B1904" s="4" t="str">
        <f t="shared" si="89"/>
        <v>B010-00019597</v>
      </c>
      <c r="C1904" s="4" t="str">
        <f>IFERROR(VLOOKUP(F1904,Tablas!$A$1:$B$3,2,0),"")</f>
        <v>Boleta</v>
      </c>
      <c r="D1904" s="4" t="str">
        <f t="shared" si="90"/>
        <v>Ecom - CONTADO / CASH - PE 3575 TEL: 999244681 ENVÍO Basado en Pedidos de</v>
      </c>
      <c r="E1904" s="19">
        <v>45492</v>
      </c>
      <c r="F1904" s="20" t="s">
        <v>842</v>
      </c>
      <c r="G1904" s="20" t="s">
        <v>7125</v>
      </c>
      <c r="H1904" s="20" t="s">
        <v>44</v>
      </c>
      <c r="I1904" s="20" t="s">
        <v>45</v>
      </c>
      <c r="J1904" s="20" t="s">
        <v>1599</v>
      </c>
      <c r="K1904" s="20" t="s">
        <v>1600</v>
      </c>
      <c r="L1904" s="20" t="s">
        <v>1601</v>
      </c>
      <c r="M1904" s="20"/>
      <c r="N1904" s="21">
        <v>400.2</v>
      </c>
      <c r="O1904" s="21">
        <v>0</v>
      </c>
      <c r="P1904" s="20"/>
      <c r="Q1904" s="19">
        <v>45492</v>
      </c>
      <c r="R1904" s="20"/>
      <c r="S1904" s="19">
        <v>45492</v>
      </c>
      <c r="T1904" s="20" t="s">
        <v>49</v>
      </c>
      <c r="U1904" s="20">
        <v>996235</v>
      </c>
      <c r="V1904" s="20">
        <v>240002132</v>
      </c>
      <c r="W1904" s="20" t="s">
        <v>847</v>
      </c>
      <c r="X1904" s="20" t="s">
        <v>274</v>
      </c>
      <c r="Y1904" s="20" t="s">
        <v>52</v>
      </c>
      <c r="Z1904" s="20" t="s">
        <v>7126</v>
      </c>
      <c r="AA1904" s="20" t="s">
        <v>353</v>
      </c>
      <c r="AB1904" s="20" t="s">
        <v>54</v>
      </c>
      <c r="AC1904" s="20" t="s">
        <v>689</v>
      </c>
      <c r="AD1904" s="20" t="s">
        <v>56</v>
      </c>
      <c r="AE1904" s="20" t="s">
        <v>864</v>
      </c>
      <c r="AF1904" t="e">
        <f>VLOOKUP(L1904,Contactos!B:B,1,0)</f>
        <v>#N/A</v>
      </c>
    </row>
    <row r="1905" spans="1:32" ht="25.5" x14ac:dyDescent="0.2">
      <c r="A1905" s="4">
        <f t="shared" si="88"/>
        <v>1903</v>
      </c>
      <c r="B1905" s="4" t="str">
        <f t="shared" si="89"/>
        <v>1 13155</v>
      </c>
      <c r="C1905" s="4" t="str">
        <f>IFERROR(VLOOKUP(F1905,Tablas!$A$1:$B$3,2,0),"")</f>
        <v/>
      </c>
      <c r="D1905" s="4" t="str">
        <f t="shared" si="90"/>
        <v xml:space="preserve"> - CONTADO ADELANTADO / CASH IN ADVANCE - SALDO LETRAS SOLES</v>
      </c>
      <c r="E1905" s="19">
        <v>43100</v>
      </c>
      <c r="F1905" s="20" t="s">
        <v>27</v>
      </c>
      <c r="G1905" s="20" t="s">
        <v>7127</v>
      </c>
      <c r="H1905" s="20" t="s">
        <v>6496</v>
      </c>
      <c r="I1905" s="20" t="s">
        <v>6497</v>
      </c>
      <c r="J1905" s="20" t="s">
        <v>4511</v>
      </c>
      <c r="K1905" s="20" t="s">
        <v>4512</v>
      </c>
      <c r="L1905" s="20" t="s">
        <v>4513</v>
      </c>
      <c r="M1905" s="20" t="s">
        <v>125</v>
      </c>
      <c r="N1905" s="21">
        <v>400.54</v>
      </c>
      <c r="O1905" s="21">
        <v>0</v>
      </c>
      <c r="P1905" s="19">
        <v>41313</v>
      </c>
      <c r="Q1905" s="19">
        <v>43100</v>
      </c>
      <c r="R1905" s="20"/>
      <c r="S1905" s="19">
        <v>41116</v>
      </c>
      <c r="T1905" s="20" t="s">
        <v>70</v>
      </c>
      <c r="U1905" s="20">
        <v>552</v>
      </c>
      <c r="V1905" s="20">
        <v>1700000002</v>
      </c>
      <c r="W1905" s="20" t="s">
        <v>50</v>
      </c>
      <c r="X1905" s="20" t="s">
        <v>192</v>
      </c>
      <c r="Y1905" s="20" t="s">
        <v>52</v>
      </c>
      <c r="Z1905" s="20" t="s">
        <v>4514</v>
      </c>
      <c r="AA1905" s="20" t="s">
        <v>4515</v>
      </c>
      <c r="AB1905" s="20" t="s">
        <v>54</v>
      </c>
      <c r="AC1905" s="20" t="s">
        <v>167</v>
      </c>
      <c r="AD1905" s="20" t="s">
        <v>56</v>
      </c>
      <c r="AE1905" s="20"/>
      <c r="AF1905" t="e">
        <f>VLOOKUP(L1905,Contactos!B:B,1,0)</f>
        <v>#N/A</v>
      </c>
    </row>
    <row r="1906" spans="1:32" ht="38.25" x14ac:dyDescent="0.2">
      <c r="A1906" s="4">
        <f t="shared" si="88"/>
        <v>1904</v>
      </c>
      <c r="B1906" s="4" t="str">
        <f t="shared" si="89"/>
        <v/>
      </c>
      <c r="C1906" s="4" t="str">
        <f>IFERROR(VLOOKUP(F1906,Tablas!$A$1:$B$3,2,0),"")</f>
        <v/>
      </c>
      <c r="D1906" s="4" t="str">
        <f t="shared" si="90"/>
        <v xml:space="preserve"> - CONTADO ADELANTADO / CASH IN ADVANCE - Dif. en cambio</v>
      </c>
      <c r="E1906" s="19">
        <v>45322</v>
      </c>
      <c r="F1906" s="20" t="s">
        <v>27</v>
      </c>
      <c r="G1906" s="20"/>
      <c r="H1906" s="20" t="s">
        <v>80</v>
      </c>
      <c r="I1906" s="20" t="s">
        <v>81</v>
      </c>
      <c r="J1906" s="20" t="s">
        <v>545</v>
      </c>
      <c r="K1906" s="20" t="s">
        <v>545</v>
      </c>
      <c r="L1906" s="20" t="s">
        <v>546</v>
      </c>
      <c r="M1906" s="20"/>
      <c r="N1906" s="21">
        <v>404.32</v>
      </c>
      <c r="O1906" s="21">
        <v>0</v>
      </c>
      <c r="P1906" s="20"/>
      <c r="Q1906" s="19">
        <v>45322</v>
      </c>
      <c r="R1906" s="20"/>
      <c r="S1906" s="20"/>
      <c r="T1906" s="20" t="s">
        <v>70</v>
      </c>
      <c r="U1906" s="20">
        <v>952157</v>
      </c>
      <c r="V1906" s="20">
        <v>240007470</v>
      </c>
      <c r="W1906" s="20" t="s">
        <v>50</v>
      </c>
      <c r="X1906" s="20" t="s">
        <v>841</v>
      </c>
      <c r="Y1906" s="20" t="s">
        <v>37</v>
      </c>
      <c r="Z1906" s="20" t="s">
        <v>63</v>
      </c>
      <c r="AA1906" s="20" t="s">
        <v>547</v>
      </c>
      <c r="AB1906" s="20"/>
      <c r="AC1906" s="20" t="s">
        <v>548</v>
      </c>
      <c r="AD1906" s="20" t="s">
        <v>549</v>
      </c>
      <c r="AE1906" s="20"/>
      <c r="AF1906" t="str">
        <f>VLOOKUP(L1906,Contactos!B:B,1,0)</f>
        <v>BILI AGRO BUSINESS PLC</v>
      </c>
    </row>
    <row r="1907" spans="1:32" ht="51" x14ac:dyDescent="0.2">
      <c r="A1907" s="4">
        <f t="shared" si="88"/>
        <v>1905</v>
      </c>
      <c r="B1907" s="4" t="str">
        <f t="shared" si="89"/>
        <v>B010-00020222</v>
      </c>
      <c r="C1907" s="4" t="str">
        <f>IFERROR(VLOOKUP(F1907,Tablas!$A$1:$B$3,2,0),"")</f>
        <v>Boleta</v>
      </c>
      <c r="D1907" s="4" t="str">
        <f t="shared" si="90"/>
        <v xml:space="preserve"> - CONTADO / CASH - CAPACITACION POR CONVENIO DE ESTUDIOS-AGOSTO 2024</v>
      </c>
      <c r="E1907" s="19">
        <v>45533</v>
      </c>
      <c r="F1907" s="20" t="s">
        <v>842</v>
      </c>
      <c r="G1907" s="20" t="s">
        <v>7128</v>
      </c>
      <c r="H1907" s="20" t="s">
        <v>44</v>
      </c>
      <c r="I1907" s="20" t="s">
        <v>45</v>
      </c>
      <c r="J1907" s="20" t="s">
        <v>2990</v>
      </c>
      <c r="K1907" s="20" t="s">
        <v>2991</v>
      </c>
      <c r="L1907" s="20" t="s">
        <v>2992</v>
      </c>
      <c r="M1907" s="20"/>
      <c r="N1907" s="21">
        <v>405</v>
      </c>
      <c r="O1907" s="21">
        <v>0</v>
      </c>
      <c r="P1907" s="20"/>
      <c r="Q1907" s="19">
        <v>45533</v>
      </c>
      <c r="R1907" s="20"/>
      <c r="S1907" s="19">
        <v>45533</v>
      </c>
      <c r="T1907" s="20" t="s">
        <v>49</v>
      </c>
      <c r="U1907" s="20">
        <v>1016702</v>
      </c>
      <c r="V1907" s="20">
        <v>240002759</v>
      </c>
      <c r="W1907" s="20" t="s">
        <v>847</v>
      </c>
      <c r="X1907" s="20" t="s">
        <v>2795</v>
      </c>
      <c r="Y1907" s="20" t="s">
        <v>52</v>
      </c>
      <c r="Z1907" s="20" t="s">
        <v>6038</v>
      </c>
      <c r="AA1907" s="20" t="s">
        <v>2994</v>
      </c>
      <c r="AB1907" s="20" t="s">
        <v>54</v>
      </c>
      <c r="AC1907" s="20" t="s">
        <v>167</v>
      </c>
      <c r="AD1907" s="20" t="s">
        <v>56</v>
      </c>
      <c r="AE1907" s="20"/>
      <c r="AF1907" t="e">
        <f>VLOOKUP(L1907,Contactos!B:B,1,0)</f>
        <v>#N/A</v>
      </c>
    </row>
    <row r="1908" spans="1:32" ht="63.75" x14ac:dyDescent="0.2">
      <c r="A1908" s="4">
        <f t="shared" si="88"/>
        <v>1906</v>
      </c>
      <c r="B1908" s="4" t="str">
        <f t="shared" si="89"/>
        <v>B010-00018873</v>
      </c>
      <c r="C1908" s="4" t="str">
        <f>IFERROR(VLOOKUP(F1908,Tablas!$A$1:$B$3,2,0),"")</f>
        <v>Boleta</v>
      </c>
      <c r="D1908" s="4" t="str">
        <f t="shared" si="90"/>
        <v>Venta Asistida - CONTADO / CASH - PE 2351 RECOGE: ELMER OSCCO QUISPE DNI: 47760094 T</v>
      </c>
      <c r="E1908" s="19">
        <v>45428</v>
      </c>
      <c r="F1908" s="20" t="s">
        <v>842</v>
      </c>
      <c r="G1908" s="20" t="s">
        <v>7129</v>
      </c>
      <c r="H1908" s="20" t="s">
        <v>44</v>
      </c>
      <c r="I1908" s="20" t="s">
        <v>45</v>
      </c>
      <c r="J1908" s="20" t="s">
        <v>539</v>
      </c>
      <c r="K1908" s="20" t="s">
        <v>540</v>
      </c>
      <c r="L1908" s="20" t="s">
        <v>541</v>
      </c>
      <c r="M1908" s="20"/>
      <c r="N1908" s="21">
        <v>417</v>
      </c>
      <c r="O1908" s="21">
        <v>0</v>
      </c>
      <c r="P1908" s="20"/>
      <c r="Q1908" s="19">
        <v>45428</v>
      </c>
      <c r="R1908" s="20"/>
      <c r="S1908" s="19">
        <v>45428</v>
      </c>
      <c r="T1908" s="20" t="s">
        <v>49</v>
      </c>
      <c r="U1908" s="20">
        <v>964501</v>
      </c>
      <c r="V1908" s="20">
        <v>240001351</v>
      </c>
      <c r="W1908" s="20" t="s">
        <v>847</v>
      </c>
      <c r="X1908" s="20" t="s">
        <v>305</v>
      </c>
      <c r="Y1908" s="20" t="s">
        <v>52</v>
      </c>
      <c r="Z1908" s="20" t="s">
        <v>7130</v>
      </c>
      <c r="AA1908" s="20" t="s">
        <v>543</v>
      </c>
      <c r="AB1908" s="20" t="s">
        <v>544</v>
      </c>
      <c r="AC1908" s="20" t="s">
        <v>167</v>
      </c>
      <c r="AD1908" s="20" t="s">
        <v>56</v>
      </c>
      <c r="AE1908" s="20" t="s">
        <v>983</v>
      </c>
      <c r="AF1908" t="e">
        <f>VLOOKUP(L1908,Contactos!B:B,1,0)</f>
        <v>#N/A</v>
      </c>
    </row>
    <row r="1909" spans="1:32" ht="76.5" x14ac:dyDescent="0.2">
      <c r="A1909" s="4">
        <f t="shared" si="88"/>
        <v>1907</v>
      </c>
      <c r="B1909" s="4" t="str">
        <f t="shared" si="89"/>
        <v>B010-00018166</v>
      </c>
      <c r="C1909" s="4" t="str">
        <f>IFERROR(VLOOKUP(F1909,Tablas!$A$1:$B$3,2,0),"")</f>
        <v>Boleta</v>
      </c>
      <c r="D1909" s="4" t="str">
        <f t="shared" si="90"/>
        <v>Venta Asistida - CONTADO / CASH - PE 1164 RECOGE: Sahadan Agustín González Vasquez D</v>
      </c>
      <c r="E1909" s="19">
        <v>45364</v>
      </c>
      <c r="F1909" s="20" t="s">
        <v>842</v>
      </c>
      <c r="G1909" s="20" t="s">
        <v>7131</v>
      </c>
      <c r="H1909" s="20" t="s">
        <v>44</v>
      </c>
      <c r="I1909" s="20" t="s">
        <v>45</v>
      </c>
      <c r="J1909" s="20" t="s">
        <v>7132</v>
      </c>
      <c r="K1909" s="20" t="s">
        <v>7133</v>
      </c>
      <c r="L1909" s="20" t="s">
        <v>7134</v>
      </c>
      <c r="M1909" s="20"/>
      <c r="N1909" s="21">
        <v>420.01</v>
      </c>
      <c r="O1909" s="21">
        <v>0</v>
      </c>
      <c r="P1909" s="20"/>
      <c r="Q1909" s="19">
        <v>45364</v>
      </c>
      <c r="R1909" s="20"/>
      <c r="S1909" s="19">
        <v>45364</v>
      </c>
      <c r="T1909" s="20" t="s">
        <v>49</v>
      </c>
      <c r="U1909" s="20">
        <v>932239</v>
      </c>
      <c r="V1909" s="20">
        <v>240000641</v>
      </c>
      <c r="W1909" s="20" t="s">
        <v>847</v>
      </c>
      <c r="X1909" s="20" t="s">
        <v>305</v>
      </c>
      <c r="Y1909" s="20" t="s">
        <v>52</v>
      </c>
      <c r="Z1909" s="20" t="s">
        <v>7135</v>
      </c>
      <c r="AA1909" s="20" t="s">
        <v>7136</v>
      </c>
      <c r="AB1909" s="20" t="s">
        <v>7137</v>
      </c>
      <c r="AC1909" s="20" t="s">
        <v>3722</v>
      </c>
      <c r="AD1909" s="20" t="s">
        <v>56</v>
      </c>
      <c r="AE1909" s="20" t="s">
        <v>983</v>
      </c>
      <c r="AF1909" t="e">
        <f>VLOOKUP(L1909,Contactos!B:B,1,0)</f>
        <v>#N/A</v>
      </c>
    </row>
    <row r="1910" spans="1:32" ht="38.25" x14ac:dyDescent="0.2">
      <c r="A1910" s="4">
        <f t="shared" si="88"/>
        <v>1908</v>
      </c>
      <c r="B1910" s="4" t="str">
        <f t="shared" si="89"/>
        <v>010-0019237</v>
      </c>
      <c r="C1910" s="4" t="str">
        <f>IFERROR(VLOOKUP(F1910,Tablas!$A$1:$B$3,2,0),"")</f>
        <v>Factura</v>
      </c>
      <c r="D1910" s="4" t="str">
        <f t="shared" si="90"/>
        <v xml:space="preserve"> - CONTADO ADELANTADO / CASH IN ADVANCE - Facturas clientes -C20519170907</v>
      </c>
      <c r="E1910" s="19">
        <v>43100</v>
      </c>
      <c r="F1910" s="20" t="s">
        <v>1001</v>
      </c>
      <c r="G1910" s="20" t="s">
        <v>7138</v>
      </c>
      <c r="H1910" s="20" t="s">
        <v>322</v>
      </c>
      <c r="I1910" s="20" t="s">
        <v>323</v>
      </c>
      <c r="J1910" s="20" t="s">
        <v>4511</v>
      </c>
      <c r="K1910" s="20" t="s">
        <v>4512</v>
      </c>
      <c r="L1910" s="20" t="s">
        <v>4513</v>
      </c>
      <c r="M1910" s="20" t="s">
        <v>125</v>
      </c>
      <c r="N1910" s="21">
        <v>425.27</v>
      </c>
      <c r="O1910" s="21">
        <v>0</v>
      </c>
      <c r="P1910" s="20"/>
      <c r="Q1910" s="19">
        <v>41366</v>
      </c>
      <c r="R1910" s="20"/>
      <c r="S1910" s="19">
        <v>41457</v>
      </c>
      <c r="T1910" s="20" t="s">
        <v>70</v>
      </c>
      <c r="U1910" s="20">
        <v>1392</v>
      </c>
      <c r="V1910" s="20">
        <v>1700000061</v>
      </c>
      <c r="W1910" s="20" t="s">
        <v>847</v>
      </c>
      <c r="X1910" s="20" t="s">
        <v>192</v>
      </c>
      <c r="Y1910" s="20" t="s">
        <v>52</v>
      </c>
      <c r="Z1910" s="20" t="s">
        <v>5827</v>
      </c>
      <c r="AA1910" s="20" t="s">
        <v>4515</v>
      </c>
      <c r="AB1910" s="20" t="s">
        <v>54</v>
      </c>
      <c r="AC1910" s="20" t="s">
        <v>167</v>
      </c>
      <c r="AD1910" s="20" t="s">
        <v>56</v>
      </c>
      <c r="AE1910" s="20"/>
      <c r="AF1910" t="e">
        <f>VLOOKUP(L1910,Contactos!B:B,1,0)</f>
        <v>#N/A</v>
      </c>
    </row>
    <row r="1911" spans="1:32" ht="25.5" x14ac:dyDescent="0.2">
      <c r="A1911" s="4">
        <f t="shared" si="88"/>
        <v>1909</v>
      </c>
      <c r="B1911" s="4" t="str">
        <f t="shared" si="89"/>
        <v>1 13145</v>
      </c>
      <c r="C1911" s="4" t="str">
        <f>IFERROR(VLOOKUP(F1911,Tablas!$A$1:$B$3,2,0),"")</f>
        <v/>
      </c>
      <c r="D1911" s="4" t="str">
        <f t="shared" si="90"/>
        <v xml:space="preserve"> - CONTADO ADELANTADO / CASH IN ADVANCE - SALDO LETRAS SOLES</v>
      </c>
      <c r="E1911" s="19">
        <v>43100</v>
      </c>
      <c r="F1911" s="20" t="s">
        <v>27</v>
      </c>
      <c r="G1911" s="20" t="s">
        <v>7139</v>
      </c>
      <c r="H1911" s="20" t="s">
        <v>6496</v>
      </c>
      <c r="I1911" s="20" t="s">
        <v>6497</v>
      </c>
      <c r="J1911" s="20" t="s">
        <v>4511</v>
      </c>
      <c r="K1911" s="20" t="s">
        <v>4512</v>
      </c>
      <c r="L1911" s="20" t="s">
        <v>4513</v>
      </c>
      <c r="M1911" s="20" t="s">
        <v>125</v>
      </c>
      <c r="N1911" s="21">
        <v>427.5</v>
      </c>
      <c r="O1911" s="21">
        <v>0</v>
      </c>
      <c r="P1911" s="19">
        <v>41313</v>
      </c>
      <c r="Q1911" s="19">
        <v>43100</v>
      </c>
      <c r="R1911" s="20"/>
      <c r="S1911" s="19">
        <v>41113</v>
      </c>
      <c r="T1911" s="20" t="s">
        <v>70</v>
      </c>
      <c r="U1911" s="20">
        <v>552</v>
      </c>
      <c r="V1911" s="20">
        <v>1700000002</v>
      </c>
      <c r="W1911" s="20" t="s">
        <v>50</v>
      </c>
      <c r="X1911" s="20" t="s">
        <v>192</v>
      </c>
      <c r="Y1911" s="20" t="s">
        <v>52</v>
      </c>
      <c r="Z1911" s="20" t="s">
        <v>4514</v>
      </c>
      <c r="AA1911" s="20" t="s">
        <v>4515</v>
      </c>
      <c r="AB1911" s="20" t="s">
        <v>54</v>
      </c>
      <c r="AC1911" s="20" t="s">
        <v>167</v>
      </c>
      <c r="AD1911" s="20" t="s">
        <v>56</v>
      </c>
      <c r="AE1911" s="20"/>
      <c r="AF1911" t="e">
        <f>VLOOKUP(L1911,Contactos!B:B,1,0)</f>
        <v>#N/A</v>
      </c>
    </row>
    <row r="1912" spans="1:32" ht="25.5" x14ac:dyDescent="0.2">
      <c r="A1912" s="4">
        <f t="shared" si="88"/>
        <v>1910</v>
      </c>
      <c r="B1912" s="4" t="str">
        <f t="shared" si="89"/>
        <v/>
      </c>
      <c r="C1912" s="4" t="str">
        <f>IFERROR(VLOOKUP(F1912,Tablas!$A$1:$B$3,2,0),"")</f>
        <v/>
      </c>
      <c r="D1912" s="4" t="str">
        <f t="shared" si="90"/>
        <v xml:space="preserve"> - CONTADO / CASH - Dif. en cambio</v>
      </c>
      <c r="E1912" s="19">
        <v>44469</v>
      </c>
      <c r="F1912" s="20" t="s">
        <v>27</v>
      </c>
      <c r="G1912" s="20"/>
      <c r="H1912" s="20" t="s">
        <v>44</v>
      </c>
      <c r="I1912" s="20" t="s">
        <v>45</v>
      </c>
      <c r="J1912" s="20" t="s">
        <v>396</v>
      </c>
      <c r="K1912" s="20" t="s">
        <v>397</v>
      </c>
      <c r="L1912" s="20" t="s">
        <v>398</v>
      </c>
      <c r="M1912" s="20" t="s">
        <v>33</v>
      </c>
      <c r="N1912" s="21">
        <v>433.43</v>
      </c>
      <c r="O1912" s="21">
        <v>0</v>
      </c>
      <c r="P1912" s="20"/>
      <c r="Q1912" s="19">
        <v>44469</v>
      </c>
      <c r="R1912" s="20"/>
      <c r="S1912" s="19">
        <v>44469</v>
      </c>
      <c r="T1912" s="20" t="s">
        <v>49</v>
      </c>
      <c r="U1912" s="20">
        <v>559429</v>
      </c>
      <c r="V1912" s="20">
        <v>210024669</v>
      </c>
      <c r="W1912" s="20" t="s">
        <v>50</v>
      </c>
      <c r="X1912" s="20" t="s">
        <v>841</v>
      </c>
      <c r="Y1912" s="20" t="s">
        <v>52</v>
      </c>
      <c r="Z1912" s="20" t="s">
        <v>63</v>
      </c>
      <c r="AA1912" s="20" t="s">
        <v>66</v>
      </c>
      <c r="AB1912" s="20" t="s">
        <v>66</v>
      </c>
      <c r="AC1912" s="20" t="s">
        <v>66</v>
      </c>
      <c r="AD1912" s="20" t="s">
        <v>56</v>
      </c>
      <c r="AE1912" s="20"/>
      <c r="AF1912" t="e">
        <f>VLOOKUP(L1912,Contactos!B:B,1,0)</f>
        <v>#N/A</v>
      </c>
    </row>
    <row r="1913" spans="1:32" ht="51" x14ac:dyDescent="0.2">
      <c r="A1913" s="4">
        <f t="shared" si="88"/>
        <v>1911</v>
      </c>
      <c r="B1913" s="4" t="str">
        <f t="shared" si="89"/>
        <v>B010-00019862</v>
      </c>
      <c r="C1913" s="4" t="str">
        <f>IFERROR(VLOOKUP(F1913,Tablas!$A$1:$B$3,2,0),"")</f>
        <v>Boleta</v>
      </c>
      <c r="D1913" s="4" t="str">
        <f t="shared" si="90"/>
        <v>Ecom - CONTADO / CASH - PE 3889 TEL: 992075212 ENVÍO Basado en Entregas 09</v>
      </c>
      <c r="E1913" s="19">
        <v>45509</v>
      </c>
      <c r="F1913" s="20" t="s">
        <v>842</v>
      </c>
      <c r="G1913" s="20" t="s">
        <v>7140</v>
      </c>
      <c r="H1913" s="20" t="s">
        <v>44</v>
      </c>
      <c r="I1913" s="20" t="s">
        <v>45</v>
      </c>
      <c r="J1913" s="20" t="s">
        <v>7141</v>
      </c>
      <c r="K1913" s="20" t="s">
        <v>7142</v>
      </c>
      <c r="L1913" s="20" t="s">
        <v>7143</v>
      </c>
      <c r="M1913" s="20"/>
      <c r="N1913" s="21">
        <v>433.82</v>
      </c>
      <c r="O1913" s="21">
        <v>0</v>
      </c>
      <c r="P1913" s="20"/>
      <c r="Q1913" s="19">
        <v>45509</v>
      </c>
      <c r="R1913" s="20"/>
      <c r="S1913" s="19">
        <v>45509</v>
      </c>
      <c r="T1913" s="20" t="s">
        <v>49</v>
      </c>
      <c r="U1913" s="20">
        <v>1003617</v>
      </c>
      <c r="V1913" s="20">
        <v>240002398</v>
      </c>
      <c r="W1913" s="20" t="s">
        <v>847</v>
      </c>
      <c r="X1913" s="20" t="s">
        <v>848</v>
      </c>
      <c r="Y1913" s="20" t="s">
        <v>52</v>
      </c>
      <c r="Z1913" s="20" t="s">
        <v>7144</v>
      </c>
      <c r="AA1913" s="20" t="s">
        <v>7145</v>
      </c>
      <c r="AB1913" s="20" t="s">
        <v>863</v>
      </c>
      <c r="AC1913" s="20" t="s">
        <v>689</v>
      </c>
      <c r="AD1913" s="20" t="s">
        <v>56</v>
      </c>
      <c r="AE1913" s="20" t="s">
        <v>864</v>
      </c>
      <c r="AF1913" t="e">
        <f>VLOOKUP(L1913,Contactos!B:B,1,0)</f>
        <v>#N/A</v>
      </c>
    </row>
    <row r="1914" spans="1:32" ht="25.5" x14ac:dyDescent="0.2">
      <c r="A1914" s="4">
        <f t="shared" si="88"/>
        <v>1912</v>
      </c>
      <c r="B1914" s="4" t="str">
        <f t="shared" si="89"/>
        <v/>
      </c>
      <c r="C1914" s="4" t="str">
        <f>IFERROR(VLOOKUP(F1914,Tablas!$A$1:$B$3,2,0),"")</f>
        <v/>
      </c>
      <c r="D1914" s="4" t="str">
        <f t="shared" si="90"/>
        <v xml:space="preserve"> - CONTADO / CASH - Dif. en cambio</v>
      </c>
      <c r="E1914" s="19">
        <v>43708</v>
      </c>
      <c r="F1914" s="20" t="s">
        <v>27</v>
      </c>
      <c r="G1914" s="20"/>
      <c r="H1914" s="20" t="s">
        <v>44</v>
      </c>
      <c r="I1914" s="20" t="s">
        <v>45</v>
      </c>
      <c r="J1914" s="20" t="s">
        <v>396</v>
      </c>
      <c r="K1914" s="20" t="s">
        <v>397</v>
      </c>
      <c r="L1914" s="20" t="s">
        <v>398</v>
      </c>
      <c r="M1914" s="20" t="s">
        <v>33</v>
      </c>
      <c r="N1914" s="21">
        <v>436.02</v>
      </c>
      <c r="O1914" s="21">
        <v>0</v>
      </c>
      <c r="P1914" s="20"/>
      <c r="Q1914" s="19">
        <v>43708</v>
      </c>
      <c r="R1914" s="20"/>
      <c r="S1914" s="19">
        <v>43708</v>
      </c>
      <c r="T1914" s="20" t="s">
        <v>49</v>
      </c>
      <c r="U1914" s="20">
        <v>273311</v>
      </c>
      <c r="V1914" s="20">
        <v>1900022848</v>
      </c>
      <c r="W1914" s="20" t="s">
        <v>50</v>
      </c>
      <c r="X1914" s="20" t="s">
        <v>841</v>
      </c>
      <c r="Y1914" s="20" t="s">
        <v>52</v>
      </c>
      <c r="Z1914" s="20" t="s">
        <v>63</v>
      </c>
      <c r="AA1914" s="20" t="s">
        <v>66</v>
      </c>
      <c r="AB1914" s="20" t="s">
        <v>66</v>
      </c>
      <c r="AC1914" s="20" t="s">
        <v>66</v>
      </c>
      <c r="AD1914" s="20" t="s">
        <v>56</v>
      </c>
      <c r="AE1914" s="20"/>
      <c r="AF1914" t="e">
        <f>VLOOKUP(L1914,Contactos!B:B,1,0)</f>
        <v>#N/A</v>
      </c>
    </row>
    <row r="1915" spans="1:32" ht="51" x14ac:dyDescent="0.2">
      <c r="A1915" s="4">
        <f t="shared" si="88"/>
        <v>1913</v>
      </c>
      <c r="B1915" s="4" t="str">
        <f t="shared" si="89"/>
        <v>B010-00019850</v>
      </c>
      <c r="C1915" s="4" t="str">
        <f>IFERROR(VLOOKUP(F1915,Tablas!$A$1:$B$3,2,0),"")</f>
        <v>Boleta</v>
      </c>
      <c r="D1915" s="4" t="str">
        <f t="shared" si="90"/>
        <v>Ecom - CONTADO / CASH - PE 3868 TEL: 974632464 ENVÍO Basado en Pedidos de</v>
      </c>
      <c r="E1915" s="19">
        <v>45506</v>
      </c>
      <c r="F1915" s="20" t="s">
        <v>842</v>
      </c>
      <c r="G1915" s="20" t="s">
        <v>7146</v>
      </c>
      <c r="H1915" s="20" t="s">
        <v>44</v>
      </c>
      <c r="I1915" s="20" t="s">
        <v>45</v>
      </c>
      <c r="J1915" s="20" t="s">
        <v>7147</v>
      </c>
      <c r="K1915" s="20" t="s">
        <v>7148</v>
      </c>
      <c r="L1915" s="20" t="s">
        <v>7149</v>
      </c>
      <c r="M1915" s="20"/>
      <c r="N1915" s="21">
        <v>438.82</v>
      </c>
      <c r="O1915" s="21">
        <v>0</v>
      </c>
      <c r="P1915" s="20"/>
      <c r="Q1915" s="19">
        <v>45506</v>
      </c>
      <c r="R1915" s="20"/>
      <c r="S1915" s="19">
        <v>45506</v>
      </c>
      <c r="T1915" s="20" t="s">
        <v>49</v>
      </c>
      <c r="U1915" s="20">
        <v>1003239</v>
      </c>
      <c r="V1915" s="20">
        <v>240002386</v>
      </c>
      <c r="W1915" s="20" t="s">
        <v>847</v>
      </c>
      <c r="X1915" s="20" t="s">
        <v>305</v>
      </c>
      <c r="Y1915" s="20" t="s">
        <v>52</v>
      </c>
      <c r="Z1915" s="20" t="s">
        <v>7150</v>
      </c>
      <c r="AA1915" s="20" t="s">
        <v>7151</v>
      </c>
      <c r="AB1915" s="20" t="s">
        <v>7152</v>
      </c>
      <c r="AC1915" s="20" t="s">
        <v>7152</v>
      </c>
      <c r="AD1915" s="20" t="s">
        <v>56</v>
      </c>
      <c r="AE1915" s="20" t="s">
        <v>864</v>
      </c>
      <c r="AF1915" t="e">
        <f>VLOOKUP(L1915,Contactos!B:B,1,0)</f>
        <v>#N/A</v>
      </c>
    </row>
    <row r="1916" spans="1:32" ht="25.5" x14ac:dyDescent="0.2">
      <c r="A1916" s="4">
        <f t="shared" si="88"/>
        <v>1914</v>
      </c>
      <c r="B1916" s="4" t="str">
        <f t="shared" si="89"/>
        <v>1 13298</v>
      </c>
      <c r="C1916" s="4" t="str">
        <f>IFERROR(VLOOKUP(F1916,Tablas!$A$1:$B$3,2,0),"")</f>
        <v/>
      </c>
      <c r="D1916" s="4" t="str">
        <f t="shared" si="90"/>
        <v xml:space="preserve"> - CONTADO ADELANTADO / CASH IN ADVANCE - SALDO LETRAS SOLES</v>
      </c>
      <c r="E1916" s="19">
        <v>43100</v>
      </c>
      <c r="F1916" s="20" t="s">
        <v>27</v>
      </c>
      <c r="G1916" s="20" t="s">
        <v>7153</v>
      </c>
      <c r="H1916" s="20" t="s">
        <v>6496</v>
      </c>
      <c r="I1916" s="20" t="s">
        <v>6497</v>
      </c>
      <c r="J1916" s="20" t="s">
        <v>4511</v>
      </c>
      <c r="K1916" s="20" t="s">
        <v>4512</v>
      </c>
      <c r="L1916" s="20" t="s">
        <v>4513</v>
      </c>
      <c r="M1916" s="20" t="s">
        <v>125</v>
      </c>
      <c r="N1916" s="21">
        <v>439.18</v>
      </c>
      <c r="O1916" s="21">
        <v>0</v>
      </c>
      <c r="P1916" s="19">
        <v>41313</v>
      </c>
      <c r="Q1916" s="19">
        <v>43100</v>
      </c>
      <c r="R1916" s="20"/>
      <c r="S1916" s="19">
        <v>41128</v>
      </c>
      <c r="T1916" s="20" t="s">
        <v>70</v>
      </c>
      <c r="U1916" s="20">
        <v>552</v>
      </c>
      <c r="V1916" s="20">
        <v>1700000002</v>
      </c>
      <c r="W1916" s="20" t="s">
        <v>50</v>
      </c>
      <c r="X1916" s="20" t="s">
        <v>192</v>
      </c>
      <c r="Y1916" s="20" t="s">
        <v>52</v>
      </c>
      <c r="Z1916" s="20" t="s">
        <v>4514</v>
      </c>
      <c r="AA1916" s="20" t="s">
        <v>4515</v>
      </c>
      <c r="AB1916" s="20" t="s">
        <v>54</v>
      </c>
      <c r="AC1916" s="20" t="s">
        <v>167</v>
      </c>
      <c r="AD1916" s="20" t="s">
        <v>56</v>
      </c>
      <c r="AE1916" s="20"/>
      <c r="AF1916" t="e">
        <f>VLOOKUP(L1916,Contactos!B:B,1,0)</f>
        <v>#N/A</v>
      </c>
    </row>
    <row r="1917" spans="1:32" ht="25.5" x14ac:dyDescent="0.2">
      <c r="A1917" s="4">
        <f t="shared" si="88"/>
        <v>1915</v>
      </c>
      <c r="B1917" s="4" t="str">
        <f t="shared" si="89"/>
        <v/>
      </c>
      <c r="C1917" s="4" t="str">
        <f>IFERROR(VLOOKUP(F1917,Tablas!$A$1:$B$3,2,0),"")</f>
        <v/>
      </c>
      <c r="D1917" s="4" t="str">
        <f t="shared" si="90"/>
        <v xml:space="preserve"> - CONTADO / CASH - Dif. en cambio</v>
      </c>
      <c r="E1917" s="19">
        <v>45443</v>
      </c>
      <c r="F1917" s="20" t="s">
        <v>27</v>
      </c>
      <c r="G1917" s="20"/>
      <c r="H1917" s="20" t="s">
        <v>29</v>
      </c>
      <c r="I1917" s="20" t="s">
        <v>30</v>
      </c>
      <c r="J1917" s="20" t="s">
        <v>533</v>
      </c>
      <c r="K1917" s="20" t="s">
        <v>533</v>
      </c>
      <c r="L1917" s="20" t="s">
        <v>534</v>
      </c>
      <c r="M1917" s="20"/>
      <c r="N1917" s="21">
        <v>443.29</v>
      </c>
      <c r="O1917" s="21">
        <v>0</v>
      </c>
      <c r="P1917" s="20"/>
      <c r="Q1917" s="19">
        <v>45443</v>
      </c>
      <c r="R1917" s="20"/>
      <c r="S1917" s="20"/>
      <c r="T1917" s="20" t="s">
        <v>49</v>
      </c>
      <c r="U1917" s="20">
        <v>1014803</v>
      </c>
      <c r="V1917" s="20">
        <v>240023060</v>
      </c>
      <c r="W1917" s="20" t="s">
        <v>50</v>
      </c>
      <c r="X1917" s="20" t="s">
        <v>841</v>
      </c>
      <c r="Y1917" s="20" t="s">
        <v>37</v>
      </c>
      <c r="Z1917" s="20" t="s">
        <v>63</v>
      </c>
      <c r="AA1917" s="20" t="s">
        <v>535</v>
      </c>
      <c r="AB1917" s="20"/>
      <c r="AC1917" s="20"/>
      <c r="AD1917" s="20" t="s">
        <v>196</v>
      </c>
      <c r="AE1917" s="20"/>
      <c r="AF1917" t="str">
        <f>VLOOKUP(L1917,Contactos!B:B,1,0)</f>
        <v>VETLINE</v>
      </c>
    </row>
    <row r="1918" spans="1:32" ht="25.5" x14ac:dyDescent="0.2">
      <c r="A1918" s="4">
        <f t="shared" si="88"/>
        <v>1916</v>
      </c>
      <c r="B1918" s="4" t="str">
        <f t="shared" si="89"/>
        <v>1 12375</v>
      </c>
      <c r="C1918" s="4" t="str">
        <f>IFERROR(VLOOKUP(F1918,Tablas!$A$1:$B$3,2,0),"")</f>
        <v/>
      </c>
      <c r="D1918" s="4" t="str">
        <f t="shared" si="90"/>
        <v xml:space="preserve"> - CONTADO ADELANTADO / CASH IN ADVANCE - SALDO LETRAS SOLES</v>
      </c>
      <c r="E1918" s="19">
        <v>43100</v>
      </c>
      <c r="F1918" s="20" t="s">
        <v>27</v>
      </c>
      <c r="G1918" s="20" t="s">
        <v>7154</v>
      </c>
      <c r="H1918" s="20" t="s">
        <v>6496</v>
      </c>
      <c r="I1918" s="20" t="s">
        <v>6497</v>
      </c>
      <c r="J1918" s="20" t="s">
        <v>4511</v>
      </c>
      <c r="K1918" s="20" t="s">
        <v>4512</v>
      </c>
      <c r="L1918" s="20" t="s">
        <v>4513</v>
      </c>
      <c r="M1918" s="20" t="s">
        <v>125</v>
      </c>
      <c r="N1918" s="21">
        <v>443.49</v>
      </c>
      <c r="O1918" s="21">
        <v>0</v>
      </c>
      <c r="P1918" s="19">
        <v>41313</v>
      </c>
      <c r="Q1918" s="19">
        <v>43100</v>
      </c>
      <c r="R1918" s="20"/>
      <c r="S1918" s="19">
        <v>41027</v>
      </c>
      <c r="T1918" s="20" t="s">
        <v>70</v>
      </c>
      <c r="U1918" s="20">
        <v>552</v>
      </c>
      <c r="V1918" s="20">
        <v>1700000002</v>
      </c>
      <c r="W1918" s="20" t="s">
        <v>50</v>
      </c>
      <c r="X1918" s="20" t="s">
        <v>192</v>
      </c>
      <c r="Y1918" s="20" t="s">
        <v>52</v>
      </c>
      <c r="Z1918" s="20" t="s">
        <v>4514</v>
      </c>
      <c r="AA1918" s="20" t="s">
        <v>4515</v>
      </c>
      <c r="AB1918" s="20" t="s">
        <v>54</v>
      </c>
      <c r="AC1918" s="20" t="s">
        <v>167</v>
      </c>
      <c r="AD1918" s="20" t="s">
        <v>56</v>
      </c>
      <c r="AE1918" s="20"/>
      <c r="AF1918" t="e">
        <f>VLOOKUP(L1918,Contactos!B:B,1,0)</f>
        <v>#N/A</v>
      </c>
    </row>
    <row r="1919" spans="1:32" ht="63.75" x14ac:dyDescent="0.2">
      <c r="A1919" s="4">
        <f t="shared" si="88"/>
        <v>1917</v>
      </c>
      <c r="B1919" s="4" t="str">
        <f t="shared" si="89"/>
        <v>B010-00019860</v>
      </c>
      <c r="C1919" s="4" t="str">
        <f>IFERROR(VLOOKUP(F1919,Tablas!$A$1:$B$3,2,0),"")</f>
        <v>Boleta</v>
      </c>
      <c r="D1919" s="4" t="str">
        <f t="shared" si="90"/>
        <v>Ripley - CONTADO / CASH - PE 3886 RIPLEY n.º 6761471101-A Basado en Entregas</v>
      </c>
      <c r="E1919" s="19">
        <v>45506</v>
      </c>
      <c r="F1919" s="20" t="s">
        <v>842</v>
      </c>
      <c r="G1919" s="20" t="s">
        <v>7155</v>
      </c>
      <c r="H1919" s="20" t="s">
        <v>44</v>
      </c>
      <c r="I1919" s="20" t="s">
        <v>45</v>
      </c>
      <c r="J1919" s="20" t="s">
        <v>7156</v>
      </c>
      <c r="K1919" s="20" t="s">
        <v>7157</v>
      </c>
      <c r="L1919" s="20" t="s">
        <v>7158</v>
      </c>
      <c r="M1919" s="20"/>
      <c r="N1919" s="21">
        <v>443.69</v>
      </c>
      <c r="O1919" s="21">
        <v>0</v>
      </c>
      <c r="P1919" s="20"/>
      <c r="Q1919" s="19">
        <v>45506</v>
      </c>
      <c r="R1919" s="20"/>
      <c r="S1919" s="19">
        <v>45506</v>
      </c>
      <c r="T1919" s="20" t="s">
        <v>49</v>
      </c>
      <c r="U1919" s="20">
        <v>1003448</v>
      </c>
      <c r="V1919" s="20">
        <v>240002396</v>
      </c>
      <c r="W1919" s="20" t="s">
        <v>847</v>
      </c>
      <c r="X1919" s="20" t="s">
        <v>305</v>
      </c>
      <c r="Y1919" s="20" t="s">
        <v>52</v>
      </c>
      <c r="Z1919" s="20" t="s">
        <v>7159</v>
      </c>
      <c r="AA1919" s="20" t="s">
        <v>808</v>
      </c>
      <c r="AB1919" s="20" t="s">
        <v>54</v>
      </c>
      <c r="AC1919" s="20" t="s">
        <v>167</v>
      </c>
      <c r="AD1919" s="20" t="s">
        <v>56</v>
      </c>
      <c r="AE1919" s="20" t="s">
        <v>2574</v>
      </c>
      <c r="AF1919" t="e">
        <f>VLOOKUP(L1919,Contactos!B:B,1,0)</f>
        <v>#N/A</v>
      </c>
    </row>
    <row r="1920" spans="1:32" ht="38.25" x14ac:dyDescent="0.2">
      <c r="A1920" s="4">
        <f t="shared" si="88"/>
        <v>1918</v>
      </c>
      <c r="B1920" s="4" t="str">
        <f t="shared" si="89"/>
        <v>010-0018998</v>
      </c>
      <c r="C1920" s="4" t="str">
        <f>IFERROR(VLOOKUP(F1920,Tablas!$A$1:$B$3,2,0),"")</f>
        <v>Factura</v>
      </c>
      <c r="D1920" s="4" t="str">
        <f t="shared" si="90"/>
        <v xml:space="preserve"> - CONTADO ADELANTADO / CASH IN ADVANCE - Facturas clientes -C20519170907</v>
      </c>
      <c r="E1920" s="19">
        <v>43100</v>
      </c>
      <c r="F1920" s="20" t="s">
        <v>1001</v>
      </c>
      <c r="G1920" s="20" t="s">
        <v>7160</v>
      </c>
      <c r="H1920" s="20" t="s">
        <v>322</v>
      </c>
      <c r="I1920" s="20" t="s">
        <v>323</v>
      </c>
      <c r="J1920" s="20" t="s">
        <v>4511</v>
      </c>
      <c r="K1920" s="20" t="s">
        <v>4512</v>
      </c>
      <c r="L1920" s="20" t="s">
        <v>4513</v>
      </c>
      <c r="M1920" s="20" t="s">
        <v>125</v>
      </c>
      <c r="N1920" s="21">
        <v>443.87</v>
      </c>
      <c r="O1920" s="21">
        <v>0</v>
      </c>
      <c r="P1920" s="20"/>
      <c r="Q1920" s="19">
        <v>41337</v>
      </c>
      <c r="R1920" s="20"/>
      <c r="S1920" s="19">
        <v>41429</v>
      </c>
      <c r="T1920" s="20" t="s">
        <v>70</v>
      </c>
      <c r="U1920" s="20">
        <v>1373</v>
      </c>
      <c r="V1920" s="20">
        <v>1700000042</v>
      </c>
      <c r="W1920" s="20" t="s">
        <v>847</v>
      </c>
      <c r="X1920" s="20" t="s">
        <v>192</v>
      </c>
      <c r="Y1920" s="20" t="s">
        <v>52</v>
      </c>
      <c r="Z1920" s="20" t="s">
        <v>5827</v>
      </c>
      <c r="AA1920" s="20" t="s">
        <v>4515</v>
      </c>
      <c r="AB1920" s="20" t="s">
        <v>54</v>
      </c>
      <c r="AC1920" s="20" t="s">
        <v>167</v>
      </c>
      <c r="AD1920" s="20" t="s">
        <v>56</v>
      </c>
      <c r="AE1920" s="20"/>
      <c r="AF1920" t="e">
        <f>VLOOKUP(L1920,Contactos!B:B,1,0)</f>
        <v>#N/A</v>
      </c>
    </row>
    <row r="1921" spans="1:32" ht="76.5" x14ac:dyDescent="0.2">
      <c r="A1921" s="4">
        <f t="shared" si="88"/>
        <v>1919</v>
      </c>
      <c r="B1921" s="4" t="str">
        <f t="shared" si="89"/>
        <v>F010-00025576</v>
      </c>
      <c r="C1921" s="4" t="str">
        <f>IFERROR(VLOOKUP(F1921,Tablas!$A$1:$B$3,2,0),"")</f>
        <v>Factura</v>
      </c>
      <c r="D1921" s="4" t="str">
        <f t="shared" si="90"/>
        <v xml:space="preserve"> - CONTADO ADELANTADO / CASH IN ADVANCE - INTERESES DEL PRÉSTAMO FIRMADO EL 30.05.2024 Cuota</v>
      </c>
      <c r="E1921" s="19">
        <v>45516</v>
      </c>
      <c r="F1921" s="20" t="s">
        <v>1001</v>
      </c>
      <c r="G1921" s="20" t="s">
        <v>7161</v>
      </c>
      <c r="H1921" s="20" t="s">
        <v>322</v>
      </c>
      <c r="I1921" s="20" t="s">
        <v>323</v>
      </c>
      <c r="J1921" s="20" t="s">
        <v>324</v>
      </c>
      <c r="K1921" s="20" t="s">
        <v>325</v>
      </c>
      <c r="L1921" s="20" t="s">
        <v>326</v>
      </c>
      <c r="M1921" s="20" t="s">
        <v>125</v>
      </c>
      <c r="N1921" s="21">
        <v>447.29</v>
      </c>
      <c r="O1921" s="21">
        <v>0</v>
      </c>
      <c r="P1921" s="20"/>
      <c r="Q1921" s="19">
        <v>45516</v>
      </c>
      <c r="R1921" s="20"/>
      <c r="S1921" s="19">
        <v>45516</v>
      </c>
      <c r="T1921" s="20" t="s">
        <v>70</v>
      </c>
      <c r="U1921" s="20">
        <v>1006613</v>
      </c>
      <c r="V1921" s="20">
        <v>240002371</v>
      </c>
      <c r="W1921" s="20" t="s">
        <v>847</v>
      </c>
      <c r="X1921" s="20" t="s">
        <v>2795</v>
      </c>
      <c r="Y1921" s="20" t="s">
        <v>52</v>
      </c>
      <c r="Z1921" s="20" t="s">
        <v>7023</v>
      </c>
      <c r="AA1921" s="20" t="s">
        <v>327</v>
      </c>
      <c r="AB1921" s="20" t="s">
        <v>328</v>
      </c>
      <c r="AC1921" s="20" t="s">
        <v>167</v>
      </c>
      <c r="AD1921" s="20" t="s">
        <v>56</v>
      </c>
      <c r="AE1921" s="20"/>
      <c r="AF1921" t="str">
        <f>VLOOKUP(L1921,Contactos!B:B,1,0)</f>
        <v>PHARMADIX CORP. S.A.C.</v>
      </c>
    </row>
    <row r="1922" spans="1:32" ht="25.5" x14ac:dyDescent="0.2">
      <c r="A1922" s="4">
        <f t="shared" si="88"/>
        <v>1920</v>
      </c>
      <c r="B1922" s="4" t="str">
        <f t="shared" si="89"/>
        <v/>
      </c>
      <c r="C1922" s="4" t="str">
        <f>IFERROR(VLOOKUP(F1922,Tablas!$A$1:$B$3,2,0),"")</f>
        <v/>
      </c>
      <c r="D1922" s="4" t="str">
        <f t="shared" si="90"/>
        <v xml:space="preserve"> - CONTADO / CASH - Dif. en cambio</v>
      </c>
      <c r="E1922" s="19">
        <v>43982</v>
      </c>
      <c r="F1922" s="20" t="s">
        <v>27</v>
      </c>
      <c r="G1922" s="20"/>
      <c r="H1922" s="20" t="s">
        <v>44</v>
      </c>
      <c r="I1922" s="20" t="s">
        <v>45</v>
      </c>
      <c r="J1922" s="20" t="s">
        <v>396</v>
      </c>
      <c r="K1922" s="20" t="s">
        <v>397</v>
      </c>
      <c r="L1922" s="20" t="s">
        <v>398</v>
      </c>
      <c r="M1922" s="20" t="s">
        <v>33</v>
      </c>
      <c r="N1922" s="21">
        <v>450.43</v>
      </c>
      <c r="O1922" s="21">
        <v>0</v>
      </c>
      <c r="P1922" s="20"/>
      <c r="Q1922" s="19">
        <v>43982</v>
      </c>
      <c r="R1922" s="20"/>
      <c r="S1922" s="19">
        <v>43982</v>
      </c>
      <c r="T1922" s="20" t="s">
        <v>49</v>
      </c>
      <c r="U1922" s="20">
        <v>367798</v>
      </c>
      <c r="V1922" s="20">
        <v>2000013017</v>
      </c>
      <c r="W1922" s="20" t="s">
        <v>50</v>
      </c>
      <c r="X1922" s="20" t="s">
        <v>841</v>
      </c>
      <c r="Y1922" s="20" t="s">
        <v>52</v>
      </c>
      <c r="Z1922" s="20" t="s">
        <v>63</v>
      </c>
      <c r="AA1922" s="20" t="s">
        <v>66</v>
      </c>
      <c r="AB1922" s="20" t="s">
        <v>66</v>
      </c>
      <c r="AC1922" s="20" t="s">
        <v>66</v>
      </c>
      <c r="AD1922" s="20" t="s">
        <v>56</v>
      </c>
      <c r="AE1922" s="20"/>
      <c r="AF1922" t="e">
        <f>VLOOKUP(L1922,Contactos!B:B,1,0)</f>
        <v>#N/A</v>
      </c>
    </row>
    <row r="1923" spans="1:32" ht="25.5" x14ac:dyDescent="0.2">
      <c r="A1923" s="4">
        <f t="shared" si="88"/>
        <v>1921</v>
      </c>
      <c r="B1923" s="4" t="str">
        <f t="shared" si="89"/>
        <v/>
      </c>
      <c r="C1923" s="4" t="str">
        <f>IFERROR(VLOOKUP(F1923,Tablas!$A$1:$B$3,2,0),"")</f>
        <v/>
      </c>
      <c r="D1923" s="4" t="str">
        <f t="shared" si="90"/>
        <v xml:space="preserve"> - CONTADO / CASH - Dif. en cambio</v>
      </c>
      <c r="E1923" s="19">
        <v>44104</v>
      </c>
      <c r="F1923" s="20" t="s">
        <v>27</v>
      </c>
      <c r="G1923" s="20"/>
      <c r="H1923" s="20" t="s">
        <v>44</v>
      </c>
      <c r="I1923" s="20" t="s">
        <v>45</v>
      </c>
      <c r="J1923" s="20" t="s">
        <v>396</v>
      </c>
      <c r="K1923" s="20" t="s">
        <v>397</v>
      </c>
      <c r="L1923" s="20" t="s">
        <v>398</v>
      </c>
      <c r="M1923" s="20" t="s">
        <v>33</v>
      </c>
      <c r="N1923" s="21">
        <v>450.43</v>
      </c>
      <c r="O1923" s="21">
        <v>0</v>
      </c>
      <c r="P1923" s="20"/>
      <c r="Q1923" s="19">
        <v>44104</v>
      </c>
      <c r="R1923" s="20"/>
      <c r="S1923" s="19">
        <v>44104</v>
      </c>
      <c r="T1923" s="20" t="s">
        <v>49</v>
      </c>
      <c r="U1923" s="20">
        <v>409823</v>
      </c>
      <c r="V1923" s="20">
        <v>2000023189</v>
      </c>
      <c r="W1923" s="20" t="s">
        <v>50</v>
      </c>
      <c r="X1923" s="20" t="s">
        <v>841</v>
      </c>
      <c r="Y1923" s="20" t="s">
        <v>52</v>
      </c>
      <c r="Z1923" s="20" t="s">
        <v>63</v>
      </c>
      <c r="AA1923" s="20" t="s">
        <v>66</v>
      </c>
      <c r="AB1923" s="20" t="s">
        <v>66</v>
      </c>
      <c r="AC1923" s="20" t="s">
        <v>66</v>
      </c>
      <c r="AD1923" s="20" t="s">
        <v>56</v>
      </c>
      <c r="AE1923" s="20"/>
      <c r="AF1923" t="e">
        <f>VLOOKUP(L1923,Contactos!B:B,1,0)</f>
        <v>#N/A</v>
      </c>
    </row>
    <row r="1924" spans="1:32" ht="25.5" x14ac:dyDescent="0.2">
      <c r="A1924" s="4">
        <f t="shared" ref="A1924:A1987" si="91">ROW()-2</f>
        <v>1922</v>
      </c>
      <c r="B1924" s="4" t="str">
        <f t="shared" ref="B1924:B1987" si="92">MID(G1924,4,20)</f>
        <v>1 13342</v>
      </c>
      <c r="C1924" s="4" t="str">
        <f>IFERROR(VLOOKUP(F1924,Tablas!$A$1:$B$3,2,0),"")</f>
        <v/>
      </c>
      <c r="D1924" s="4" t="str">
        <f t="shared" ref="D1924:D1987" si="93">CONCATENATE(AE1924," - ",T1924," - ",Z1924)</f>
        <v xml:space="preserve"> - CONTADO ADELANTADO / CASH IN ADVANCE - SALDO LETRAS SOLES</v>
      </c>
      <c r="E1924" s="19">
        <v>43100</v>
      </c>
      <c r="F1924" s="20" t="s">
        <v>27</v>
      </c>
      <c r="G1924" s="20" t="s">
        <v>7162</v>
      </c>
      <c r="H1924" s="20" t="s">
        <v>6496</v>
      </c>
      <c r="I1924" s="20" t="s">
        <v>6497</v>
      </c>
      <c r="J1924" s="20" t="s">
        <v>4511</v>
      </c>
      <c r="K1924" s="20" t="s">
        <v>4512</v>
      </c>
      <c r="L1924" s="20" t="s">
        <v>4513</v>
      </c>
      <c r="M1924" s="20" t="s">
        <v>125</v>
      </c>
      <c r="N1924" s="21">
        <v>458.09</v>
      </c>
      <c r="O1924" s="21">
        <v>0</v>
      </c>
      <c r="P1924" s="19">
        <v>41313</v>
      </c>
      <c r="Q1924" s="19">
        <v>43100</v>
      </c>
      <c r="R1924" s="20"/>
      <c r="S1924" s="19">
        <v>41131</v>
      </c>
      <c r="T1924" s="20" t="s">
        <v>70</v>
      </c>
      <c r="U1924" s="20">
        <v>552</v>
      </c>
      <c r="V1924" s="20">
        <v>1700000002</v>
      </c>
      <c r="W1924" s="20" t="s">
        <v>50</v>
      </c>
      <c r="X1924" s="20" t="s">
        <v>192</v>
      </c>
      <c r="Y1924" s="20" t="s">
        <v>52</v>
      </c>
      <c r="Z1924" s="20" t="s">
        <v>4514</v>
      </c>
      <c r="AA1924" s="20" t="s">
        <v>4515</v>
      </c>
      <c r="AB1924" s="20" t="s">
        <v>54</v>
      </c>
      <c r="AC1924" s="20" t="s">
        <v>167</v>
      </c>
      <c r="AD1924" s="20" t="s">
        <v>56</v>
      </c>
      <c r="AE1924" s="20"/>
      <c r="AF1924" t="e">
        <f>VLOOKUP(L1924,Contactos!B:B,1,0)</f>
        <v>#N/A</v>
      </c>
    </row>
    <row r="1925" spans="1:32" ht="25.5" x14ac:dyDescent="0.2">
      <c r="A1925" s="4">
        <f t="shared" si="91"/>
        <v>1923</v>
      </c>
      <c r="B1925" s="4" t="str">
        <f t="shared" si="92"/>
        <v>1 11615</v>
      </c>
      <c r="C1925" s="4" t="str">
        <f>IFERROR(VLOOKUP(F1925,Tablas!$A$1:$B$3,2,0),"")</f>
        <v/>
      </c>
      <c r="D1925" s="4" t="str">
        <f t="shared" si="93"/>
        <v xml:space="preserve"> - CONTADO ADELANTADO / CASH IN ADVANCE - SALDO LETRAS SOLES</v>
      </c>
      <c r="E1925" s="19">
        <v>43100</v>
      </c>
      <c r="F1925" s="20" t="s">
        <v>27</v>
      </c>
      <c r="G1925" s="20" t="s">
        <v>7163</v>
      </c>
      <c r="H1925" s="20" t="s">
        <v>6496</v>
      </c>
      <c r="I1925" s="20" t="s">
        <v>6497</v>
      </c>
      <c r="J1925" s="20" t="s">
        <v>4511</v>
      </c>
      <c r="K1925" s="20" t="s">
        <v>4512</v>
      </c>
      <c r="L1925" s="20" t="s">
        <v>4513</v>
      </c>
      <c r="M1925" s="20" t="s">
        <v>125</v>
      </c>
      <c r="N1925" s="21">
        <v>459.85</v>
      </c>
      <c r="O1925" s="21">
        <v>0</v>
      </c>
      <c r="P1925" s="19">
        <v>41313</v>
      </c>
      <c r="Q1925" s="19">
        <v>43100</v>
      </c>
      <c r="R1925" s="20"/>
      <c r="S1925" s="19">
        <v>40945</v>
      </c>
      <c r="T1925" s="20" t="s">
        <v>70</v>
      </c>
      <c r="U1925" s="20">
        <v>552</v>
      </c>
      <c r="V1925" s="20">
        <v>1700000002</v>
      </c>
      <c r="W1925" s="20" t="s">
        <v>50</v>
      </c>
      <c r="X1925" s="20" t="s">
        <v>192</v>
      </c>
      <c r="Y1925" s="20" t="s">
        <v>52</v>
      </c>
      <c r="Z1925" s="20" t="s">
        <v>4514</v>
      </c>
      <c r="AA1925" s="20" t="s">
        <v>4515</v>
      </c>
      <c r="AB1925" s="20" t="s">
        <v>54</v>
      </c>
      <c r="AC1925" s="20" t="s">
        <v>167</v>
      </c>
      <c r="AD1925" s="20" t="s">
        <v>56</v>
      </c>
      <c r="AE1925" s="20"/>
      <c r="AF1925" t="e">
        <f>VLOOKUP(L1925,Contactos!B:B,1,0)</f>
        <v>#N/A</v>
      </c>
    </row>
    <row r="1926" spans="1:32" ht="51" x14ac:dyDescent="0.2">
      <c r="A1926" s="4">
        <f t="shared" si="91"/>
        <v>1924</v>
      </c>
      <c r="B1926" s="4" t="str">
        <f t="shared" si="92"/>
        <v/>
      </c>
      <c r="C1926" s="4" t="str">
        <f>IFERROR(VLOOKUP(F1926,Tablas!$A$1:$B$3,2,0),"")</f>
        <v/>
      </c>
      <c r="D1926" s="4" t="str">
        <f t="shared" si="93"/>
        <v xml:space="preserve"> - 50% ADELANTADO – 50% ANTES DEL ENVIO / 50% IN ADVANCE – 50% BEFORE SHIPMENT - Dif. en cambio</v>
      </c>
      <c r="E1926" s="19">
        <v>45443</v>
      </c>
      <c r="F1926" s="20" t="s">
        <v>27</v>
      </c>
      <c r="G1926" s="20"/>
      <c r="H1926" s="20" t="s">
        <v>29</v>
      </c>
      <c r="I1926" s="20" t="s">
        <v>30</v>
      </c>
      <c r="J1926" s="20" t="s">
        <v>364</v>
      </c>
      <c r="K1926" s="20" t="s">
        <v>364</v>
      </c>
      <c r="L1926" s="20" t="s">
        <v>365</v>
      </c>
      <c r="M1926" s="20" t="s">
        <v>33</v>
      </c>
      <c r="N1926" s="21">
        <v>464</v>
      </c>
      <c r="O1926" s="21">
        <v>0</v>
      </c>
      <c r="P1926" s="20"/>
      <c r="Q1926" s="19">
        <v>45443</v>
      </c>
      <c r="R1926" s="20"/>
      <c r="S1926" s="20"/>
      <c r="T1926" s="20" t="s">
        <v>114</v>
      </c>
      <c r="U1926" s="20">
        <v>1014801</v>
      </c>
      <c r="V1926" s="20">
        <v>240023058</v>
      </c>
      <c r="W1926" s="20" t="s">
        <v>50</v>
      </c>
      <c r="X1926" s="20" t="s">
        <v>841</v>
      </c>
      <c r="Y1926" s="20" t="s">
        <v>37</v>
      </c>
      <c r="Z1926" s="20" t="s">
        <v>63</v>
      </c>
      <c r="AA1926" s="20" t="s">
        <v>314</v>
      </c>
      <c r="AB1926" s="20"/>
      <c r="AC1926" s="20"/>
      <c r="AD1926" s="20" t="s">
        <v>366</v>
      </c>
      <c r="AE1926" s="20"/>
      <c r="AF1926" t="str">
        <f>VLOOKUP(L1926,Contactos!B:B,1,0)</f>
        <v>MULTIPLE CHOICE FOR GENERAL TRADING</v>
      </c>
    </row>
    <row r="1927" spans="1:32" ht="63.75" x14ac:dyDescent="0.2">
      <c r="A1927" s="4">
        <f t="shared" si="91"/>
        <v>1925</v>
      </c>
      <c r="B1927" s="4" t="str">
        <f t="shared" si="92"/>
        <v>B010-00018252</v>
      </c>
      <c r="C1927" s="4" t="str">
        <f>IFERROR(VLOOKUP(F1927,Tablas!$A$1:$B$3,2,0),"")</f>
        <v>Boleta</v>
      </c>
      <c r="D1927" s="4" t="str">
        <f t="shared" si="93"/>
        <v>Falabella - CONTADO / CASH - PE 1329 FALABELLA Basado en Entregas 09-0010-00059</v>
      </c>
      <c r="E1927" s="19">
        <v>45372</v>
      </c>
      <c r="F1927" s="20" t="s">
        <v>842</v>
      </c>
      <c r="G1927" s="20" t="s">
        <v>7164</v>
      </c>
      <c r="H1927" s="20" t="s">
        <v>44</v>
      </c>
      <c r="I1927" s="20" t="s">
        <v>45</v>
      </c>
      <c r="J1927" s="20" t="s">
        <v>7165</v>
      </c>
      <c r="K1927" s="20" t="s">
        <v>6233</v>
      </c>
      <c r="L1927" s="20" t="s">
        <v>6234</v>
      </c>
      <c r="M1927" s="20"/>
      <c r="N1927" s="21">
        <v>467.1</v>
      </c>
      <c r="O1927" s="21">
        <v>0</v>
      </c>
      <c r="P1927" s="20"/>
      <c r="Q1927" s="19">
        <v>45372</v>
      </c>
      <c r="R1927" s="20"/>
      <c r="S1927" s="19">
        <v>45372</v>
      </c>
      <c r="T1927" s="20" t="s">
        <v>49</v>
      </c>
      <c r="U1927" s="20">
        <v>936624</v>
      </c>
      <c r="V1927" s="20">
        <v>240000727</v>
      </c>
      <c r="W1927" s="20" t="s">
        <v>847</v>
      </c>
      <c r="X1927" s="20" t="s">
        <v>305</v>
      </c>
      <c r="Y1927" s="20" t="s">
        <v>52</v>
      </c>
      <c r="Z1927" s="20" t="s">
        <v>7166</v>
      </c>
      <c r="AA1927" s="20" t="s">
        <v>6236</v>
      </c>
      <c r="AB1927" s="20" t="s">
        <v>2671</v>
      </c>
      <c r="AC1927" s="20" t="s">
        <v>2671</v>
      </c>
      <c r="AD1927" s="20" t="s">
        <v>56</v>
      </c>
      <c r="AE1927" s="20" t="s">
        <v>1838</v>
      </c>
      <c r="AF1927" t="e">
        <f>VLOOKUP(L1927,Contactos!B:B,1,0)</f>
        <v>#N/A</v>
      </c>
    </row>
    <row r="1928" spans="1:32" ht="25.5" x14ac:dyDescent="0.2">
      <c r="A1928" s="4">
        <f t="shared" si="91"/>
        <v>1926</v>
      </c>
      <c r="B1928" s="4" t="str">
        <f t="shared" si="92"/>
        <v>1 8058</v>
      </c>
      <c r="C1928" s="4" t="str">
        <f>IFERROR(VLOOKUP(F1928,Tablas!$A$1:$B$3,2,0),"")</f>
        <v/>
      </c>
      <c r="D1928" s="4" t="str">
        <f t="shared" si="93"/>
        <v xml:space="preserve"> - CONTADO ADELANTADO / CASH IN ADVANCE - SALDO LETRAS SOLES</v>
      </c>
      <c r="E1928" s="19">
        <v>43100</v>
      </c>
      <c r="F1928" s="20" t="s">
        <v>27</v>
      </c>
      <c r="G1928" s="20" t="s">
        <v>7167</v>
      </c>
      <c r="H1928" s="20" t="s">
        <v>4509</v>
      </c>
      <c r="I1928" s="20" t="s">
        <v>4510</v>
      </c>
      <c r="J1928" s="20" t="s">
        <v>4511</v>
      </c>
      <c r="K1928" s="20" t="s">
        <v>4512</v>
      </c>
      <c r="L1928" s="20" t="s">
        <v>4513</v>
      </c>
      <c r="M1928" s="20" t="s">
        <v>125</v>
      </c>
      <c r="N1928" s="21">
        <v>474.86</v>
      </c>
      <c r="O1928" s="21">
        <v>0</v>
      </c>
      <c r="P1928" s="19">
        <v>40486</v>
      </c>
      <c r="Q1928" s="19">
        <v>43100</v>
      </c>
      <c r="R1928" s="20"/>
      <c r="S1928" s="19">
        <v>40541</v>
      </c>
      <c r="T1928" s="20" t="s">
        <v>70</v>
      </c>
      <c r="U1928" s="20">
        <v>552</v>
      </c>
      <c r="V1928" s="20">
        <v>1700000002</v>
      </c>
      <c r="W1928" s="20" t="s">
        <v>50</v>
      </c>
      <c r="X1928" s="20" t="s">
        <v>192</v>
      </c>
      <c r="Y1928" s="20" t="s">
        <v>52</v>
      </c>
      <c r="Z1928" s="20" t="s">
        <v>4514</v>
      </c>
      <c r="AA1928" s="20" t="s">
        <v>4515</v>
      </c>
      <c r="AB1928" s="20" t="s">
        <v>54</v>
      </c>
      <c r="AC1928" s="20" t="s">
        <v>167</v>
      </c>
      <c r="AD1928" s="20" t="s">
        <v>56</v>
      </c>
      <c r="AE1928" s="20"/>
      <c r="AF1928" t="e">
        <f>VLOOKUP(L1928,Contactos!B:B,1,0)</f>
        <v>#N/A</v>
      </c>
    </row>
    <row r="1929" spans="1:32" ht="25.5" x14ac:dyDescent="0.2">
      <c r="A1929" s="4">
        <f t="shared" si="91"/>
        <v>1927</v>
      </c>
      <c r="B1929" s="4" t="str">
        <f t="shared" si="92"/>
        <v>1 12972</v>
      </c>
      <c r="C1929" s="4" t="str">
        <f>IFERROR(VLOOKUP(F1929,Tablas!$A$1:$B$3,2,0),"")</f>
        <v/>
      </c>
      <c r="D1929" s="4" t="str">
        <f t="shared" si="93"/>
        <v xml:space="preserve"> - CONTADO ADELANTADO / CASH IN ADVANCE - SALDO LETRAS SOLES</v>
      </c>
      <c r="E1929" s="19">
        <v>43100</v>
      </c>
      <c r="F1929" s="20" t="s">
        <v>27</v>
      </c>
      <c r="G1929" s="20" t="s">
        <v>7168</v>
      </c>
      <c r="H1929" s="20" t="s">
        <v>6496</v>
      </c>
      <c r="I1929" s="20" t="s">
        <v>6497</v>
      </c>
      <c r="J1929" s="20" t="s">
        <v>4511</v>
      </c>
      <c r="K1929" s="20" t="s">
        <v>4512</v>
      </c>
      <c r="L1929" s="20" t="s">
        <v>4513</v>
      </c>
      <c r="M1929" s="20" t="s">
        <v>125</v>
      </c>
      <c r="N1929" s="21">
        <v>474.95</v>
      </c>
      <c r="O1929" s="21">
        <v>0</v>
      </c>
      <c r="P1929" s="19">
        <v>41313</v>
      </c>
      <c r="Q1929" s="19">
        <v>43100</v>
      </c>
      <c r="R1929" s="20"/>
      <c r="S1929" s="19">
        <v>41096</v>
      </c>
      <c r="T1929" s="20" t="s">
        <v>70</v>
      </c>
      <c r="U1929" s="20">
        <v>552</v>
      </c>
      <c r="V1929" s="20">
        <v>1700000002</v>
      </c>
      <c r="W1929" s="20" t="s">
        <v>50</v>
      </c>
      <c r="X1929" s="20" t="s">
        <v>192</v>
      </c>
      <c r="Y1929" s="20" t="s">
        <v>52</v>
      </c>
      <c r="Z1929" s="20" t="s">
        <v>4514</v>
      </c>
      <c r="AA1929" s="20" t="s">
        <v>4515</v>
      </c>
      <c r="AB1929" s="20" t="s">
        <v>54</v>
      </c>
      <c r="AC1929" s="20" t="s">
        <v>167</v>
      </c>
      <c r="AD1929" s="20" t="s">
        <v>56</v>
      </c>
      <c r="AE1929" s="20"/>
      <c r="AF1929" t="e">
        <f>VLOOKUP(L1929,Contactos!B:B,1,0)</f>
        <v>#N/A</v>
      </c>
    </row>
    <row r="1930" spans="1:32" ht="38.25" x14ac:dyDescent="0.2">
      <c r="A1930" s="4">
        <f t="shared" si="91"/>
        <v>1928</v>
      </c>
      <c r="B1930" s="4" t="str">
        <f t="shared" si="92"/>
        <v/>
      </c>
      <c r="C1930" s="4" t="str">
        <f>IFERROR(VLOOKUP(F1930,Tablas!$A$1:$B$3,2,0),"")</f>
        <v/>
      </c>
      <c r="D1930" s="4" t="str">
        <f t="shared" si="93"/>
        <v xml:space="preserve"> - 20% Pago Adelantado para Confirmar - 80% Antes de Embarque - Dif. en cambio</v>
      </c>
      <c r="E1930" s="19">
        <v>45504</v>
      </c>
      <c r="F1930" s="20" t="s">
        <v>27</v>
      </c>
      <c r="G1930" s="20"/>
      <c r="H1930" s="20" t="s">
        <v>29</v>
      </c>
      <c r="I1930" s="20" t="s">
        <v>30</v>
      </c>
      <c r="J1930" s="20" t="s">
        <v>141</v>
      </c>
      <c r="K1930" s="20" t="s">
        <v>141</v>
      </c>
      <c r="L1930" s="20" t="s">
        <v>142</v>
      </c>
      <c r="M1930" s="20" t="s">
        <v>33</v>
      </c>
      <c r="N1930" s="21">
        <v>475.66</v>
      </c>
      <c r="O1930" s="21">
        <v>0</v>
      </c>
      <c r="P1930" s="20"/>
      <c r="Q1930" s="19">
        <v>45504</v>
      </c>
      <c r="R1930" s="20"/>
      <c r="S1930" s="20"/>
      <c r="T1930" s="20" t="s">
        <v>143</v>
      </c>
      <c r="U1930" s="20">
        <v>1036147</v>
      </c>
      <c r="V1930" s="20">
        <v>240029636</v>
      </c>
      <c r="W1930" s="20" t="s">
        <v>50</v>
      </c>
      <c r="X1930" s="20" t="s">
        <v>141</v>
      </c>
      <c r="Y1930" s="20" t="s">
        <v>37</v>
      </c>
      <c r="Z1930" s="20" t="s">
        <v>63</v>
      </c>
      <c r="AA1930" s="20" t="s">
        <v>145</v>
      </c>
      <c r="AB1930" s="20" t="s">
        <v>146</v>
      </c>
      <c r="AC1930" s="20"/>
      <c r="AD1930" s="20" t="s">
        <v>78</v>
      </c>
      <c r="AE1930" s="20"/>
      <c r="AF1930" t="str">
        <f>VLOOKUP(L1930,Contactos!B:B,1,0)</f>
        <v>ISV - INSUMOS Y SANIDAD VETERINARIA SRL</v>
      </c>
    </row>
    <row r="1931" spans="1:32" ht="25.5" x14ac:dyDescent="0.2">
      <c r="A1931" s="4">
        <f t="shared" si="91"/>
        <v>1929</v>
      </c>
      <c r="B1931" s="4" t="str">
        <f t="shared" si="92"/>
        <v>1 12233</v>
      </c>
      <c r="C1931" s="4" t="str">
        <f>IFERROR(VLOOKUP(F1931,Tablas!$A$1:$B$3,2,0),"")</f>
        <v/>
      </c>
      <c r="D1931" s="4" t="str">
        <f t="shared" si="93"/>
        <v xml:space="preserve"> - CONTADO ADELANTADO / CASH IN ADVANCE - SALDO LETRAS SOLES</v>
      </c>
      <c r="E1931" s="19">
        <v>43100</v>
      </c>
      <c r="F1931" s="20" t="s">
        <v>27</v>
      </c>
      <c r="G1931" s="20" t="s">
        <v>7169</v>
      </c>
      <c r="H1931" s="20" t="s">
        <v>6496</v>
      </c>
      <c r="I1931" s="20" t="s">
        <v>6497</v>
      </c>
      <c r="J1931" s="20" t="s">
        <v>4511</v>
      </c>
      <c r="K1931" s="20" t="s">
        <v>4512</v>
      </c>
      <c r="L1931" s="20" t="s">
        <v>4513</v>
      </c>
      <c r="M1931" s="20" t="s">
        <v>125</v>
      </c>
      <c r="N1931" s="21">
        <v>480.82</v>
      </c>
      <c r="O1931" s="21">
        <v>0</v>
      </c>
      <c r="P1931" s="19">
        <v>41313</v>
      </c>
      <c r="Q1931" s="19">
        <v>43100</v>
      </c>
      <c r="R1931" s="20"/>
      <c r="S1931" s="19">
        <v>41026</v>
      </c>
      <c r="T1931" s="20" t="s">
        <v>70</v>
      </c>
      <c r="U1931" s="20">
        <v>552</v>
      </c>
      <c r="V1931" s="20">
        <v>1700000002</v>
      </c>
      <c r="W1931" s="20" t="s">
        <v>50</v>
      </c>
      <c r="X1931" s="20" t="s">
        <v>192</v>
      </c>
      <c r="Y1931" s="20" t="s">
        <v>52</v>
      </c>
      <c r="Z1931" s="20" t="s">
        <v>4514</v>
      </c>
      <c r="AA1931" s="20" t="s">
        <v>4515</v>
      </c>
      <c r="AB1931" s="20" t="s">
        <v>54</v>
      </c>
      <c r="AC1931" s="20" t="s">
        <v>167</v>
      </c>
      <c r="AD1931" s="20" t="s">
        <v>56</v>
      </c>
      <c r="AE1931" s="20"/>
      <c r="AF1931" t="e">
        <f>VLOOKUP(L1931,Contactos!B:B,1,0)</f>
        <v>#N/A</v>
      </c>
    </row>
    <row r="1932" spans="1:32" ht="38.25" x14ac:dyDescent="0.2">
      <c r="A1932" s="4">
        <f t="shared" si="91"/>
        <v>1930</v>
      </c>
      <c r="B1932" s="4" t="str">
        <f t="shared" si="92"/>
        <v>010-0018596</v>
      </c>
      <c r="C1932" s="4" t="str">
        <f>IFERROR(VLOOKUP(F1932,Tablas!$A$1:$B$3,2,0),"")</f>
        <v>Factura</v>
      </c>
      <c r="D1932" s="4" t="str">
        <f t="shared" si="93"/>
        <v xml:space="preserve"> - CONTADO ADELANTADO / CASH IN ADVANCE - Facturas clientes -C20519170907</v>
      </c>
      <c r="E1932" s="19">
        <v>43100</v>
      </c>
      <c r="F1932" s="20" t="s">
        <v>1001</v>
      </c>
      <c r="G1932" s="20" t="s">
        <v>7170</v>
      </c>
      <c r="H1932" s="20" t="s">
        <v>322</v>
      </c>
      <c r="I1932" s="20" t="s">
        <v>323</v>
      </c>
      <c r="J1932" s="20" t="s">
        <v>4511</v>
      </c>
      <c r="K1932" s="20" t="s">
        <v>4512</v>
      </c>
      <c r="L1932" s="20" t="s">
        <v>4513</v>
      </c>
      <c r="M1932" s="20" t="s">
        <v>125</v>
      </c>
      <c r="N1932" s="21">
        <v>481.13</v>
      </c>
      <c r="O1932" s="21">
        <v>0</v>
      </c>
      <c r="P1932" s="20"/>
      <c r="Q1932" s="19">
        <v>41291</v>
      </c>
      <c r="R1932" s="20"/>
      <c r="S1932" s="19">
        <v>41381</v>
      </c>
      <c r="T1932" s="20" t="s">
        <v>70</v>
      </c>
      <c r="U1932" s="20">
        <v>1346</v>
      </c>
      <c r="V1932" s="20">
        <v>1700000015</v>
      </c>
      <c r="W1932" s="20" t="s">
        <v>847</v>
      </c>
      <c r="X1932" s="20" t="s">
        <v>192</v>
      </c>
      <c r="Y1932" s="20" t="s">
        <v>52</v>
      </c>
      <c r="Z1932" s="20" t="s">
        <v>5827</v>
      </c>
      <c r="AA1932" s="20" t="s">
        <v>4515</v>
      </c>
      <c r="AB1932" s="20" t="s">
        <v>54</v>
      </c>
      <c r="AC1932" s="20" t="s">
        <v>167</v>
      </c>
      <c r="AD1932" s="20" t="s">
        <v>56</v>
      </c>
      <c r="AE1932" s="20"/>
      <c r="AF1932" t="e">
        <f>VLOOKUP(L1932,Contactos!B:B,1,0)</f>
        <v>#N/A</v>
      </c>
    </row>
    <row r="1933" spans="1:32" ht="25.5" x14ac:dyDescent="0.2">
      <c r="A1933" s="4">
        <f t="shared" si="91"/>
        <v>1931</v>
      </c>
      <c r="B1933" s="4" t="str">
        <f t="shared" si="92"/>
        <v>1 12949</v>
      </c>
      <c r="C1933" s="4" t="str">
        <f>IFERROR(VLOOKUP(F1933,Tablas!$A$1:$B$3,2,0),"")</f>
        <v/>
      </c>
      <c r="D1933" s="4" t="str">
        <f t="shared" si="93"/>
        <v xml:space="preserve"> - CONTADO ADELANTADO / CASH IN ADVANCE - SALDO LETRAS SOLES</v>
      </c>
      <c r="E1933" s="19">
        <v>43100</v>
      </c>
      <c r="F1933" s="20" t="s">
        <v>27</v>
      </c>
      <c r="G1933" s="20" t="s">
        <v>7171</v>
      </c>
      <c r="H1933" s="20" t="s">
        <v>6496</v>
      </c>
      <c r="I1933" s="20" t="s">
        <v>6497</v>
      </c>
      <c r="J1933" s="20" t="s">
        <v>4511</v>
      </c>
      <c r="K1933" s="20" t="s">
        <v>4512</v>
      </c>
      <c r="L1933" s="20" t="s">
        <v>4513</v>
      </c>
      <c r="M1933" s="20" t="s">
        <v>125</v>
      </c>
      <c r="N1933" s="21">
        <v>495.51</v>
      </c>
      <c r="O1933" s="21">
        <v>0</v>
      </c>
      <c r="P1933" s="19">
        <v>41313</v>
      </c>
      <c r="Q1933" s="19">
        <v>43100</v>
      </c>
      <c r="R1933" s="20"/>
      <c r="S1933" s="19">
        <v>41093</v>
      </c>
      <c r="T1933" s="20" t="s">
        <v>70</v>
      </c>
      <c r="U1933" s="20">
        <v>552</v>
      </c>
      <c r="V1933" s="20">
        <v>1700000002</v>
      </c>
      <c r="W1933" s="20" t="s">
        <v>50</v>
      </c>
      <c r="X1933" s="20" t="s">
        <v>192</v>
      </c>
      <c r="Y1933" s="20" t="s">
        <v>52</v>
      </c>
      <c r="Z1933" s="20" t="s">
        <v>4514</v>
      </c>
      <c r="AA1933" s="20" t="s">
        <v>4515</v>
      </c>
      <c r="AB1933" s="20" t="s">
        <v>54</v>
      </c>
      <c r="AC1933" s="20" t="s">
        <v>167</v>
      </c>
      <c r="AD1933" s="20" t="s">
        <v>56</v>
      </c>
      <c r="AE1933" s="20"/>
      <c r="AF1933" t="e">
        <f>VLOOKUP(L1933,Contactos!B:B,1,0)</f>
        <v>#N/A</v>
      </c>
    </row>
    <row r="1934" spans="1:32" ht="25.5" x14ac:dyDescent="0.2">
      <c r="A1934" s="4">
        <f t="shared" si="91"/>
        <v>1932</v>
      </c>
      <c r="B1934" s="4" t="str">
        <f t="shared" si="92"/>
        <v/>
      </c>
      <c r="C1934" s="4" t="str">
        <f>IFERROR(VLOOKUP(F1934,Tablas!$A$1:$B$3,2,0),"")</f>
        <v/>
      </c>
      <c r="D1934" s="4" t="str">
        <f t="shared" si="93"/>
        <v xml:space="preserve"> - COBRANZA DOC. 105 DIAS  / DA 105 DAYS - Dif. en cambio</v>
      </c>
      <c r="E1934" s="19">
        <v>45443</v>
      </c>
      <c r="F1934" s="20" t="s">
        <v>27</v>
      </c>
      <c r="G1934" s="20"/>
      <c r="H1934" s="20" t="s">
        <v>57</v>
      </c>
      <c r="I1934" s="20" t="s">
        <v>58</v>
      </c>
      <c r="J1934" s="20" t="s">
        <v>59</v>
      </c>
      <c r="K1934" s="20" t="s">
        <v>59</v>
      </c>
      <c r="L1934" s="20" t="s">
        <v>60</v>
      </c>
      <c r="M1934" s="20" t="s">
        <v>33</v>
      </c>
      <c r="N1934" s="21">
        <v>500.42</v>
      </c>
      <c r="O1934" s="21">
        <v>0</v>
      </c>
      <c r="P1934" s="20"/>
      <c r="Q1934" s="19">
        <v>45443</v>
      </c>
      <c r="R1934" s="20"/>
      <c r="S1934" s="20"/>
      <c r="T1934" s="20" t="s">
        <v>61</v>
      </c>
      <c r="U1934" s="20">
        <v>1014790</v>
      </c>
      <c r="V1934" s="20">
        <v>240023047</v>
      </c>
      <c r="W1934" s="20" t="s">
        <v>50</v>
      </c>
      <c r="X1934" s="20" t="s">
        <v>841</v>
      </c>
      <c r="Y1934" s="20" t="s">
        <v>37</v>
      </c>
      <c r="Z1934" s="20" t="s">
        <v>63</v>
      </c>
      <c r="AA1934" s="20" t="s">
        <v>64</v>
      </c>
      <c r="AB1934" s="20" t="s">
        <v>65</v>
      </c>
      <c r="AC1934" s="20" t="s">
        <v>66</v>
      </c>
      <c r="AD1934" s="20" t="s">
        <v>67</v>
      </c>
      <c r="AE1934" s="20"/>
      <c r="AF1934" t="str">
        <f>VLOOKUP(L1934,Contactos!B:B,1,0)</f>
        <v>AGROVET MARKET ANIMAL HEALTH Nicaragua S.A</v>
      </c>
    </row>
    <row r="1935" spans="1:32" ht="25.5" x14ac:dyDescent="0.2">
      <c r="A1935" s="4">
        <f t="shared" si="91"/>
        <v>1933</v>
      </c>
      <c r="B1935" s="4" t="str">
        <f t="shared" si="92"/>
        <v>1 11334</v>
      </c>
      <c r="C1935" s="4" t="str">
        <f>IFERROR(VLOOKUP(F1935,Tablas!$A$1:$B$3,2,0),"")</f>
        <v/>
      </c>
      <c r="D1935" s="4" t="str">
        <f t="shared" si="93"/>
        <v xml:space="preserve"> - CONTADO ADELANTADO / CASH IN ADVANCE - SALDO LETRAS SOLES</v>
      </c>
      <c r="E1935" s="19">
        <v>43100</v>
      </c>
      <c r="F1935" s="20" t="s">
        <v>27</v>
      </c>
      <c r="G1935" s="20" t="s">
        <v>7172</v>
      </c>
      <c r="H1935" s="20" t="s">
        <v>6496</v>
      </c>
      <c r="I1935" s="20" t="s">
        <v>6497</v>
      </c>
      <c r="J1935" s="20" t="s">
        <v>4511</v>
      </c>
      <c r="K1935" s="20" t="s">
        <v>4512</v>
      </c>
      <c r="L1935" s="20" t="s">
        <v>4513</v>
      </c>
      <c r="M1935" s="20" t="s">
        <v>125</v>
      </c>
      <c r="N1935" s="21">
        <v>508.4</v>
      </c>
      <c r="O1935" s="21">
        <v>0</v>
      </c>
      <c r="P1935" s="19">
        <v>41313</v>
      </c>
      <c r="Q1935" s="19">
        <v>43100</v>
      </c>
      <c r="R1935" s="20"/>
      <c r="S1935" s="19">
        <v>40917</v>
      </c>
      <c r="T1935" s="20" t="s">
        <v>70</v>
      </c>
      <c r="U1935" s="20">
        <v>552</v>
      </c>
      <c r="V1935" s="20">
        <v>1700000002</v>
      </c>
      <c r="W1935" s="20" t="s">
        <v>50</v>
      </c>
      <c r="X1935" s="20" t="s">
        <v>192</v>
      </c>
      <c r="Y1935" s="20" t="s">
        <v>52</v>
      </c>
      <c r="Z1935" s="20" t="s">
        <v>4514</v>
      </c>
      <c r="AA1935" s="20" t="s">
        <v>4515</v>
      </c>
      <c r="AB1935" s="20" t="s">
        <v>54</v>
      </c>
      <c r="AC1935" s="20" t="s">
        <v>167</v>
      </c>
      <c r="AD1935" s="20" t="s">
        <v>56</v>
      </c>
      <c r="AE1935" s="20"/>
      <c r="AF1935" t="e">
        <f>VLOOKUP(L1935,Contactos!B:B,1,0)</f>
        <v>#N/A</v>
      </c>
    </row>
    <row r="1936" spans="1:32" ht="25.5" x14ac:dyDescent="0.2">
      <c r="A1936" s="4">
        <f t="shared" si="91"/>
        <v>1934</v>
      </c>
      <c r="B1936" s="4" t="str">
        <f t="shared" si="92"/>
        <v>F010-00000880</v>
      </c>
      <c r="C1936" s="4" t="str">
        <f>IFERROR(VLOOKUP(F1936,Tablas!$A$1:$B$3,2,0),"")</f>
        <v>Nota de Débito</v>
      </c>
      <c r="D1936" s="4" t="str">
        <f t="shared" si="93"/>
        <v xml:space="preserve"> - CONTADO / CASH - GASTOS DE EXPORTACIÓN</v>
      </c>
      <c r="E1936" s="19">
        <v>45415</v>
      </c>
      <c r="F1936" s="20" t="s">
        <v>3235</v>
      </c>
      <c r="G1936" s="20" t="s">
        <v>7173</v>
      </c>
      <c r="H1936" s="20" t="s">
        <v>80</v>
      </c>
      <c r="I1936" s="20" t="s">
        <v>81</v>
      </c>
      <c r="J1936" s="20" t="s">
        <v>533</v>
      </c>
      <c r="K1936" s="20" t="s">
        <v>533</v>
      </c>
      <c r="L1936" s="20" t="s">
        <v>534</v>
      </c>
      <c r="M1936" s="20"/>
      <c r="N1936" s="21">
        <v>510.95</v>
      </c>
      <c r="O1936" s="21">
        <v>136</v>
      </c>
      <c r="P1936" s="20"/>
      <c r="Q1936" s="19">
        <v>45415</v>
      </c>
      <c r="R1936" s="20"/>
      <c r="S1936" s="19">
        <v>45415</v>
      </c>
      <c r="T1936" s="20" t="s">
        <v>49</v>
      </c>
      <c r="U1936" s="20">
        <v>958876</v>
      </c>
      <c r="V1936" s="20">
        <v>240000036</v>
      </c>
      <c r="W1936" s="20" t="s">
        <v>847</v>
      </c>
      <c r="X1936" s="20" t="s">
        <v>2795</v>
      </c>
      <c r="Y1936" s="20" t="s">
        <v>37</v>
      </c>
      <c r="Z1936" s="20" t="s">
        <v>7174</v>
      </c>
      <c r="AA1936" s="20" t="s">
        <v>535</v>
      </c>
      <c r="AB1936" s="20"/>
      <c r="AC1936" s="20"/>
      <c r="AD1936" s="20" t="s">
        <v>196</v>
      </c>
      <c r="AE1936" s="20"/>
      <c r="AF1936" t="str">
        <f>VLOOKUP(L1936,Contactos!B:B,1,0)</f>
        <v>VETLINE</v>
      </c>
    </row>
    <row r="1937" spans="1:32" ht="76.5" x14ac:dyDescent="0.2">
      <c r="A1937" s="4">
        <f t="shared" si="91"/>
        <v>1935</v>
      </c>
      <c r="B1937" s="4" t="str">
        <f t="shared" si="92"/>
        <v>F010-00025577</v>
      </c>
      <c r="C1937" s="4" t="str">
        <f>IFERROR(VLOOKUP(F1937,Tablas!$A$1:$B$3,2,0),"")</f>
        <v>Factura</v>
      </c>
      <c r="D1937" s="4" t="str">
        <f t="shared" si="93"/>
        <v xml:space="preserve"> - CONTADO ADELANTADO / CASH IN ADVANCE - INTERESES DEL PRÉSTAMO FIRMADO EL 01.04.2024 Cuota</v>
      </c>
      <c r="E1937" s="19">
        <v>45516</v>
      </c>
      <c r="F1937" s="20" t="s">
        <v>1001</v>
      </c>
      <c r="G1937" s="20" t="s">
        <v>7175</v>
      </c>
      <c r="H1937" s="20" t="s">
        <v>322</v>
      </c>
      <c r="I1937" s="20" t="s">
        <v>323</v>
      </c>
      <c r="J1937" s="20" t="s">
        <v>324</v>
      </c>
      <c r="K1937" s="20" t="s">
        <v>325</v>
      </c>
      <c r="L1937" s="20" t="s">
        <v>326</v>
      </c>
      <c r="M1937" s="20" t="s">
        <v>125</v>
      </c>
      <c r="N1937" s="21">
        <v>513.41</v>
      </c>
      <c r="O1937" s="21">
        <v>0</v>
      </c>
      <c r="P1937" s="20"/>
      <c r="Q1937" s="19">
        <v>45516</v>
      </c>
      <c r="R1937" s="20"/>
      <c r="S1937" s="19">
        <v>45516</v>
      </c>
      <c r="T1937" s="20" t="s">
        <v>70</v>
      </c>
      <c r="U1937" s="20">
        <v>1006626</v>
      </c>
      <c r="V1937" s="20">
        <v>240002372</v>
      </c>
      <c r="W1937" s="20" t="s">
        <v>847</v>
      </c>
      <c r="X1937" s="20" t="s">
        <v>2795</v>
      </c>
      <c r="Y1937" s="20" t="s">
        <v>52</v>
      </c>
      <c r="Z1937" s="20" t="s">
        <v>7034</v>
      </c>
      <c r="AA1937" s="20" t="s">
        <v>327</v>
      </c>
      <c r="AB1937" s="20" t="s">
        <v>328</v>
      </c>
      <c r="AC1937" s="20" t="s">
        <v>167</v>
      </c>
      <c r="AD1937" s="20" t="s">
        <v>56</v>
      </c>
      <c r="AE1937" s="20"/>
      <c r="AF1937" t="str">
        <f>VLOOKUP(L1937,Contactos!B:B,1,0)</f>
        <v>PHARMADIX CORP. S.A.C.</v>
      </c>
    </row>
    <row r="1938" spans="1:32" ht="25.5" x14ac:dyDescent="0.2">
      <c r="A1938" s="4">
        <f t="shared" si="91"/>
        <v>1936</v>
      </c>
      <c r="B1938" s="4" t="str">
        <f t="shared" si="92"/>
        <v>1 13216</v>
      </c>
      <c r="C1938" s="4" t="str">
        <f>IFERROR(VLOOKUP(F1938,Tablas!$A$1:$B$3,2,0),"")</f>
        <v/>
      </c>
      <c r="D1938" s="4" t="str">
        <f t="shared" si="93"/>
        <v xml:space="preserve"> - CONTADO ADELANTADO / CASH IN ADVANCE - SALDO LETRAS SOLES</v>
      </c>
      <c r="E1938" s="19">
        <v>43100</v>
      </c>
      <c r="F1938" s="20" t="s">
        <v>27</v>
      </c>
      <c r="G1938" s="20" t="s">
        <v>7176</v>
      </c>
      <c r="H1938" s="20" t="s">
        <v>6496</v>
      </c>
      <c r="I1938" s="20" t="s">
        <v>6497</v>
      </c>
      <c r="J1938" s="20" t="s">
        <v>4511</v>
      </c>
      <c r="K1938" s="20" t="s">
        <v>4512</v>
      </c>
      <c r="L1938" s="20" t="s">
        <v>4513</v>
      </c>
      <c r="M1938" s="20" t="s">
        <v>125</v>
      </c>
      <c r="N1938" s="21">
        <v>515.19000000000005</v>
      </c>
      <c r="O1938" s="21">
        <v>0</v>
      </c>
      <c r="P1938" s="19">
        <v>41313</v>
      </c>
      <c r="Q1938" s="19">
        <v>43100</v>
      </c>
      <c r="R1938" s="20"/>
      <c r="S1938" s="19">
        <v>41121</v>
      </c>
      <c r="T1938" s="20" t="s">
        <v>70</v>
      </c>
      <c r="U1938" s="20">
        <v>552</v>
      </c>
      <c r="V1938" s="20">
        <v>1700000002</v>
      </c>
      <c r="W1938" s="20" t="s">
        <v>50</v>
      </c>
      <c r="X1938" s="20" t="s">
        <v>192</v>
      </c>
      <c r="Y1938" s="20" t="s">
        <v>52</v>
      </c>
      <c r="Z1938" s="20" t="s">
        <v>4514</v>
      </c>
      <c r="AA1938" s="20" t="s">
        <v>4515</v>
      </c>
      <c r="AB1938" s="20" t="s">
        <v>54</v>
      </c>
      <c r="AC1938" s="20" t="s">
        <v>167</v>
      </c>
      <c r="AD1938" s="20" t="s">
        <v>56</v>
      </c>
      <c r="AE1938" s="20"/>
      <c r="AF1938" t="e">
        <f>VLOOKUP(L1938,Contactos!B:B,1,0)</f>
        <v>#N/A</v>
      </c>
    </row>
    <row r="1939" spans="1:32" ht="51" x14ac:dyDescent="0.2">
      <c r="A1939" s="4">
        <f t="shared" si="91"/>
        <v>1937</v>
      </c>
      <c r="B1939" s="4" t="str">
        <f t="shared" si="92"/>
        <v>B010-00019702</v>
      </c>
      <c r="C1939" s="4" t="str">
        <f>IFERROR(VLOOKUP(F1939,Tablas!$A$1:$B$3,2,0),"")</f>
        <v>Boleta</v>
      </c>
      <c r="D1939" s="4" t="str">
        <f t="shared" si="93"/>
        <v>Ecom - CONTADO / CASH - PE 3778 TEL: 962255347 ENVÍO Basado en Pedidos de</v>
      </c>
      <c r="E1939" s="19">
        <v>45504</v>
      </c>
      <c r="F1939" s="20" t="s">
        <v>842</v>
      </c>
      <c r="G1939" s="20" t="s">
        <v>7177</v>
      </c>
      <c r="H1939" s="20" t="s">
        <v>44</v>
      </c>
      <c r="I1939" s="20" t="s">
        <v>45</v>
      </c>
      <c r="J1939" s="20" t="s">
        <v>7178</v>
      </c>
      <c r="K1939" s="20" t="s">
        <v>7179</v>
      </c>
      <c r="L1939" s="20" t="s">
        <v>7180</v>
      </c>
      <c r="M1939" s="20"/>
      <c r="N1939" s="21">
        <v>519.21</v>
      </c>
      <c r="O1939" s="21">
        <v>0</v>
      </c>
      <c r="P1939" s="20"/>
      <c r="Q1939" s="19">
        <v>45504</v>
      </c>
      <c r="R1939" s="20"/>
      <c r="S1939" s="19">
        <v>45504</v>
      </c>
      <c r="T1939" s="20" t="s">
        <v>49</v>
      </c>
      <c r="U1939" s="20">
        <v>1000161</v>
      </c>
      <c r="V1939" s="20">
        <v>240002237</v>
      </c>
      <c r="W1939" s="20" t="s">
        <v>847</v>
      </c>
      <c r="X1939" s="20" t="s">
        <v>274</v>
      </c>
      <c r="Y1939" s="20" t="s">
        <v>52</v>
      </c>
      <c r="Z1939" s="20" t="s">
        <v>7181</v>
      </c>
      <c r="AA1939" s="20" t="s">
        <v>7182</v>
      </c>
      <c r="AB1939" s="20" t="s">
        <v>956</v>
      </c>
      <c r="AC1939" s="20" t="s">
        <v>689</v>
      </c>
      <c r="AD1939" s="20" t="s">
        <v>56</v>
      </c>
      <c r="AE1939" s="20" t="s">
        <v>864</v>
      </c>
      <c r="AF1939" t="e">
        <f>VLOOKUP(L1939,Contactos!B:B,1,0)</f>
        <v>#N/A</v>
      </c>
    </row>
    <row r="1940" spans="1:32" ht="38.25" x14ac:dyDescent="0.2">
      <c r="A1940" s="4">
        <f t="shared" si="91"/>
        <v>1938</v>
      </c>
      <c r="B1940" s="4" t="str">
        <f t="shared" si="92"/>
        <v>010-0019563</v>
      </c>
      <c r="C1940" s="4" t="str">
        <f>IFERROR(VLOOKUP(F1940,Tablas!$A$1:$B$3,2,0),"")</f>
        <v>Factura</v>
      </c>
      <c r="D1940" s="4" t="str">
        <f t="shared" si="93"/>
        <v xml:space="preserve"> - CONTADO ADELANTADO / CASH IN ADVANCE - Facturas clientes -C20519170907</v>
      </c>
      <c r="E1940" s="19">
        <v>43100</v>
      </c>
      <c r="F1940" s="20" t="s">
        <v>1001</v>
      </c>
      <c r="G1940" s="20" t="s">
        <v>7183</v>
      </c>
      <c r="H1940" s="20" t="s">
        <v>322</v>
      </c>
      <c r="I1940" s="20" t="s">
        <v>323</v>
      </c>
      <c r="J1940" s="20" t="s">
        <v>4511</v>
      </c>
      <c r="K1940" s="20" t="s">
        <v>4512</v>
      </c>
      <c r="L1940" s="20" t="s">
        <v>4513</v>
      </c>
      <c r="M1940" s="20" t="s">
        <v>125</v>
      </c>
      <c r="N1940" s="21">
        <v>524.86</v>
      </c>
      <c r="O1940" s="21">
        <v>0</v>
      </c>
      <c r="P1940" s="20"/>
      <c r="Q1940" s="19">
        <v>41397</v>
      </c>
      <c r="R1940" s="20"/>
      <c r="S1940" s="19">
        <v>41489</v>
      </c>
      <c r="T1940" s="20" t="s">
        <v>70</v>
      </c>
      <c r="U1940" s="20">
        <v>1407</v>
      </c>
      <c r="V1940" s="20">
        <v>1700000076</v>
      </c>
      <c r="W1940" s="20" t="s">
        <v>847</v>
      </c>
      <c r="X1940" s="20" t="s">
        <v>192</v>
      </c>
      <c r="Y1940" s="20" t="s">
        <v>52</v>
      </c>
      <c r="Z1940" s="20" t="s">
        <v>5827</v>
      </c>
      <c r="AA1940" s="20" t="s">
        <v>4515</v>
      </c>
      <c r="AB1940" s="20" t="s">
        <v>54</v>
      </c>
      <c r="AC1940" s="20" t="s">
        <v>167</v>
      </c>
      <c r="AD1940" s="20" t="s">
        <v>56</v>
      </c>
      <c r="AE1940" s="20"/>
      <c r="AF1940" t="e">
        <f>VLOOKUP(L1940,Contactos!B:B,1,0)</f>
        <v>#N/A</v>
      </c>
    </row>
    <row r="1941" spans="1:32" ht="25.5" x14ac:dyDescent="0.2">
      <c r="A1941" s="4">
        <f t="shared" si="91"/>
        <v>1939</v>
      </c>
      <c r="B1941" s="4" t="str">
        <f t="shared" si="92"/>
        <v/>
      </c>
      <c r="C1941" s="4" t="str">
        <f>IFERROR(VLOOKUP(F1941,Tablas!$A$1:$B$3,2,0),"")</f>
        <v/>
      </c>
      <c r="D1941" s="4" t="str">
        <f t="shared" si="93"/>
        <v xml:space="preserve"> - CONTADO / CASH - DC ACTIVO ENERO 2020</v>
      </c>
      <c r="E1941" s="19">
        <v>43861</v>
      </c>
      <c r="F1941" s="20" t="s">
        <v>27</v>
      </c>
      <c r="G1941" s="20"/>
      <c r="H1941" s="20" t="s">
        <v>44</v>
      </c>
      <c r="I1941" s="20" t="s">
        <v>45</v>
      </c>
      <c r="J1941" s="20" t="s">
        <v>396</v>
      </c>
      <c r="K1941" s="20" t="s">
        <v>397</v>
      </c>
      <c r="L1941" s="20" t="s">
        <v>398</v>
      </c>
      <c r="M1941" s="20" t="s">
        <v>33</v>
      </c>
      <c r="N1941" s="21">
        <v>526.91</v>
      </c>
      <c r="O1941" s="21">
        <v>0</v>
      </c>
      <c r="P1941" s="20"/>
      <c r="Q1941" s="19">
        <v>43861</v>
      </c>
      <c r="R1941" s="20"/>
      <c r="S1941" s="19">
        <v>43861</v>
      </c>
      <c r="T1941" s="20" t="s">
        <v>49</v>
      </c>
      <c r="U1941" s="20">
        <v>339769</v>
      </c>
      <c r="V1941" s="20">
        <v>2000004662</v>
      </c>
      <c r="W1941" s="20" t="s">
        <v>50</v>
      </c>
      <c r="X1941" s="20" t="s">
        <v>841</v>
      </c>
      <c r="Y1941" s="20" t="s">
        <v>52</v>
      </c>
      <c r="Z1941" s="20" t="s">
        <v>7184</v>
      </c>
      <c r="AA1941" s="20" t="s">
        <v>66</v>
      </c>
      <c r="AB1941" s="20" t="s">
        <v>66</v>
      </c>
      <c r="AC1941" s="20" t="s">
        <v>66</v>
      </c>
      <c r="AD1941" s="20" t="s">
        <v>56</v>
      </c>
      <c r="AE1941" s="20"/>
      <c r="AF1941" t="e">
        <f>VLOOKUP(L1941,Contactos!B:B,1,0)</f>
        <v>#N/A</v>
      </c>
    </row>
    <row r="1942" spans="1:32" ht="25.5" x14ac:dyDescent="0.2">
      <c r="A1942" s="4">
        <f t="shared" si="91"/>
        <v>1940</v>
      </c>
      <c r="B1942" s="4" t="str">
        <f t="shared" si="92"/>
        <v>1 12309</v>
      </c>
      <c r="C1942" s="4" t="str">
        <f>IFERROR(VLOOKUP(F1942,Tablas!$A$1:$B$3,2,0),"")</f>
        <v/>
      </c>
      <c r="D1942" s="4" t="str">
        <f t="shared" si="93"/>
        <v xml:space="preserve"> - CONTADO ADELANTADO / CASH IN ADVANCE - SALDO LETRAS SOLES</v>
      </c>
      <c r="E1942" s="19">
        <v>43100</v>
      </c>
      <c r="F1942" s="20" t="s">
        <v>27</v>
      </c>
      <c r="G1942" s="20" t="s">
        <v>7185</v>
      </c>
      <c r="H1942" s="20" t="s">
        <v>6496</v>
      </c>
      <c r="I1942" s="20" t="s">
        <v>6497</v>
      </c>
      <c r="J1942" s="20" t="s">
        <v>4511</v>
      </c>
      <c r="K1942" s="20" t="s">
        <v>4512</v>
      </c>
      <c r="L1942" s="20" t="s">
        <v>4513</v>
      </c>
      <c r="M1942" s="20" t="s">
        <v>125</v>
      </c>
      <c r="N1942" s="21">
        <v>531.97</v>
      </c>
      <c r="O1942" s="21">
        <v>0</v>
      </c>
      <c r="P1942" s="19">
        <v>41313</v>
      </c>
      <c r="Q1942" s="19">
        <v>43100</v>
      </c>
      <c r="R1942" s="20"/>
      <c r="S1942" s="19">
        <v>41029</v>
      </c>
      <c r="T1942" s="20" t="s">
        <v>70</v>
      </c>
      <c r="U1942" s="20">
        <v>552</v>
      </c>
      <c r="V1942" s="20">
        <v>1700000002</v>
      </c>
      <c r="W1942" s="20" t="s">
        <v>50</v>
      </c>
      <c r="X1942" s="20" t="s">
        <v>192</v>
      </c>
      <c r="Y1942" s="20" t="s">
        <v>52</v>
      </c>
      <c r="Z1942" s="20" t="s">
        <v>4514</v>
      </c>
      <c r="AA1942" s="20" t="s">
        <v>4515</v>
      </c>
      <c r="AB1942" s="20" t="s">
        <v>54</v>
      </c>
      <c r="AC1942" s="20" t="s">
        <v>167</v>
      </c>
      <c r="AD1942" s="20" t="s">
        <v>56</v>
      </c>
      <c r="AE1942" s="20"/>
      <c r="AF1942" t="e">
        <f>VLOOKUP(L1942,Contactos!B:B,1,0)</f>
        <v>#N/A</v>
      </c>
    </row>
    <row r="1943" spans="1:32" ht="51" x14ac:dyDescent="0.2">
      <c r="A1943" s="4">
        <f t="shared" si="91"/>
        <v>1941</v>
      </c>
      <c r="B1943" s="4" t="str">
        <f t="shared" si="92"/>
        <v>B010-00019883</v>
      </c>
      <c r="C1943" s="4" t="str">
        <f>IFERROR(VLOOKUP(F1943,Tablas!$A$1:$B$3,2,0),"")</f>
        <v>Boleta</v>
      </c>
      <c r="D1943" s="4" t="str">
        <f t="shared" si="93"/>
        <v>Ecom - CONTADO / CASH - PE 3912 TEL: 929934110 ENVÍO Basado en Pedidos de</v>
      </c>
      <c r="E1943" s="19">
        <v>45509</v>
      </c>
      <c r="F1943" s="20" t="s">
        <v>842</v>
      </c>
      <c r="G1943" s="20" t="s">
        <v>7186</v>
      </c>
      <c r="H1943" s="20" t="s">
        <v>44</v>
      </c>
      <c r="I1943" s="20" t="s">
        <v>45</v>
      </c>
      <c r="J1943" s="20" t="s">
        <v>7187</v>
      </c>
      <c r="K1943" s="20" t="s">
        <v>7188</v>
      </c>
      <c r="L1943" s="20" t="s">
        <v>7189</v>
      </c>
      <c r="M1943" s="20"/>
      <c r="N1943" s="21">
        <v>533.07000000000005</v>
      </c>
      <c r="O1943" s="21">
        <v>0</v>
      </c>
      <c r="P1943" s="20"/>
      <c r="Q1943" s="19">
        <v>45509</v>
      </c>
      <c r="R1943" s="20"/>
      <c r="S1943" s="19">
        <v>45509</v>
      </c>
      <c r="T1943" s="20" t="s">
        <v>49</v>
      </c>
      <c r="U1943" s="20">
        <v>1004075</v>
      </c>
      <c r="V1943" s="20">
        <v>240002419</v>
      </c>
      <c r="W1943" s="20" t="s">
        <v>847</v>
      </c>
      <c r="X1943" s="20" t="s">
        <v>305</v>
      </c>
      <c r="Y1943" s="20" t="s">
        <v>52</v>
      </c>
      <c r="Z1943" s="20" t="s">
        <v>7190</v>
      </c>
      <c r="AA1943" s="20" t="s">
        <v>7191</v>
      </c>
      <c r="AB1943" s="20" t="s">
        <v>4225</v>
      </c>
      <c r="AC1943" s="20" t="s">
        <v>4225</v>
      </c>
      <c r="AD1943" s="20" t="s">
        <v>56</v>
      </c>
      <c r="AE1943" s="20" t="s">
        <v>864</v>
      </c>
      <c r="AF1943" t="e">
        <f>VLOOKUP(L1943,Contactos!B:B,1,0)</f>
        <v>#N/A</v>
      </c>
    </row>
    <row r="1944" spans="1:32" ht="25.5" x14ac:dyDescent="0.2">
      <c r="A1944" s="4">
        <f t="shared" si="91"/>
        <v>1942</v>
      </c>
      <c r="B1944" s="4" t="str">
        <f t="shared" si="92"/>
        <v>F010-00000780</v>
      </c>
      <c r="C1944" s="4" t="str">
        <f>IFERROR(VLOOKUP(F1944,Tablas!$A$1:$B$3,2,0),"")</f>
        <v>Nota de Débito</v>
      </c>
      <c r="D1944" s="4" t="str">
        <f t="shared" si="93"/>
        <v xml:space="preserve"> - COBRANZA DOC. 45 DIAS / DA 45 DAYS - GASTOS DE EXPORTACION</v>
      </c>
      <c r="E1944" s="19">
        <v>44657</v>
      </c>
      <c r="F1944" s="20" t="s">
        <v>3235</v>
      </c>
      <c r="G1944" s="20" t="s">
        <v>7192</v>
      </c>
      <c r="H1944" s="20" t="s">
        <v>80</v>
      </c>
      <c r="I1944" s="20" t="s">
        <v>81</v>
      </c>
      <c r="J1944" s="20" t="s">
        <v>354</v>
      </c>
      <c r="K1944" s="20" t="s">
        <v>354</v>
      </c>
      <c r="L1944" s="20" t="s">
        <v>355</v>
      </c>
      <c r="M1944" s="20" t="s">
        <v>33</v>
      </c>
      <c r="N1944" s="21">
        <v>546.12</v>
      </c>
      <c r="O1944" s="21">
        <v>148</v>
      </c>
      <c r="P1944" s="20"/>
      <c r="Q1944" s="19">
        <v>44657</v>
      </c>
      <c r="R1944" s="20"/>
      <c r="S1944" s="19">
        <v>44747</v>
      </c>
      <c r="T1944" s="20" t="s">
        <v>229</v>
      </c>
      <c r="U1944" s="20">
        <v>617250</v>
      </c>
      <c r="V1944" s="20">
        <v>220000109</v>
      </c>
      <c r="W1944" s="20" t="s">
        <v>847</v>
      </c>
      <c r="X1944" s="20" t="s">
        <v>2795</v>
      </c>
      <c r="Y1944" s="20" t="s">
        <v>37</v>
      </c>
      <c r="Z1944" s="20" t="s">
        <v>6306</v>
      </c>
      <c r="AA1944" s="20" t="s">
        <v>356</v>
      </c>
      <c r="AB1944" s="20"/>
      <c r="AC1944" s="20"/>
      <c r="AD1944" s="20" t="s">
        <v>357</v>
      </c>
      <c r="AE1944" s="20"/>
      <c r="AF1944" t="str">
        <f>VLOOKUP(L1944,Contactos!B:B,1,0)</f>
        <v>DERIBAL SOCIEDAD ANONIMA</v>
      </c>
    </row>
    <row r="1945" spans="1:32" ht="63.75" x14ac:dyDescent="0.2">
      <c r="A1945" s="4">
        <f t="shared" si="91"/>
        <v>1943</v>
      </c>
      <c r="B1945" s="4" t="str">
        <f t="shared" si="92"/>
        <v>B010-00018372</v>
      </c>
      <c r="C1945" s="4" t="str">
        <f>IFERROR(VLOOKUP(F1945,Tablas!$A$1:$B$3,2,0),"")</f>
        <v>Boleta</v>
      </c>
      <c r="D1945" s="4" t="str">
        <f t="shared" si="93"/>
        <v>Ecom - CONTADO / CASH - PE 1475 TEL: 989553735 Basado en Pedidos de client</v>
      </c>
      <c r="E1945" s="19">
        <v>45384</v>
      </c>
      <c r="F1945" s="20" t="s">
        <v>842</v>
      </c>
      <c r="G1945" s="20" t="s">
        <v>7193</v>
      </c>
      <c r="H1945" s="20" t="s">
        <v>44</v>
      </c>
      <c r="I1945" s="20" t="s">
        <v>45</v>
      </c>
      <c r="J1945" s="20" t="s">
        <v>7194</v>
      </c>
      <c r="K1945" s="20" t="s">
        <v>7195</v>
      </c>
      <c r="L1945" s="20" t="s">
        <v>7196</v>
      </c>
      <c r="M1945" s="20"/>
      <c r="N1945" s="21">
        <v>556.80999999999995</v>
      </c>
      <c r="O1945" s="21">
        <v>0</v>
      </c>
      <c r="P1945" s="20"/>
      <c r="Q1945" s="19">
        <v>45384</v>
      </c>
      <c r="R1945" s="20"/>
      <c r="S1945" s="19">
        <v>45384</v>
      </c>
      <c r="T1945" s="20" t="s">
        <v>49</v>
      </c>
      <c r="U1945" s="20">
        <v>940183</v>
      </c>
      <c r="V1945" s="20">
        <v>240000848</v>
      </c>
      <c r="W1945" s="20" t="s">
        <v>847</v>
      </c>
      <c r="X1945" s="20" t="s">
        <v>305</v>
      </c>
      <c r="Y1945" s="20" t="s">
        <v>52</v>
      </c>
      <c r="Z1945" s="20" t="s">
        <v>7197</v>
      </c>
      <c r="AA1945" s="20" t="s">
        <v>7198</v>
      </c>
      <c r="AB1945" s="20" t="s">
        <v>3005</v>
      </c>
      <c r="AC1945" s="20" t="s">
        <v>3005</v>
      </c>
      <c r="AD1945" s="20" t="s">
        <v>56</v>
      </c>
      <c r="AE1945" s="20" t="s">
        <v>864</v>
      </c>
      <c r="AF1945" t="e">
        <f>VLOOKUP(L1945,Contactos!B:B,1,0)</f>
        <v>#N/A</v>
      </c>
    </row>
    <row r="1946" spans="1:32" ht="76.5" x14ac:dyDescent="0.2">
      <c r="A1946" s="4">
        <f t="shared" si="91"/>
        <v>1944</v>
      </c>
      <c r="B1946" s="4" t="str">
        <f t="shared" si="92"/>
        <v>F010-00025361</v>
      </c>
      <c r="C1946" s="4" t="str">
        <f>IFERROR(VLOOKUP(F1946,Tablas!$A$1:$B$3,2,0),"")</f>
        <v>Factura</v>
      </c>
      <c r="D1946" s="4" t="str">
        <f t="shared" si="93"/>
        <v xml:space="preserve"> - CONTADO ADELANTADO / CASH IN ADVANCE - INTERESES DEL PRÉSTAMO SOLES FIRMADO EL 30.05.2024</v>
      </c>
      <c r="E1946" s="19">
        <v>45491</v>
      </c>
      <c r="F1946" s="20" t="s">
        <v>1001</v>
      </c>
      <c r="G1946" s="20" t="s">
        <v>7199</v>
      </c>
      <c r="H1946" s="20" t="s">
        <v>322</v>
      </c>
      <c r="I1946" s="20" t="s">
        <v>323</v>
      </c>
      <c r="J1946" s="20" t="s">
        <v>324</v>
      </c>
      <c r="K1946" s="20" t="s">
        <v>325</v>
      </c>
      <c r="L1946" s="20" t="s">
        <v>326</v>
      </c>
      <c r="M1946" s="20" t="s">
        <v>125</v>
      </c>
      <c r="N1946" s="21">
        <v>557.54999999999995</v>
      </c>
      <c r="O1946" s="21">
        <v>0</v>
      </c>
      <c r="P1946" s="20"/>
      <c r="Q1946" s="19">
        <v>45491</v>
      </c>
      <c r="R1946" s="20"/>
      <c r="S1946" s="19">
        <v>45491</v>
      </c>
      <c r="T1946" s="20" t="s">
        <v>70</v>
      </c>
      <c r="U1946" s="20">
        <v>996099</v>
      </c>
      <c r="V1946" s="20">
        <v>240002113</v>
      </c>
      <c r="W1946" s="20" t="s">
        <v>847</v>
      </c>
      <c r="X1946" s="20" t="s">
        <v>2795</v>
      </c>
      <c r="Y1946" s="20" t="s">
        <v>52</v>
      </c>
      <c r="Z1946" s="20" t="s">
        <v>7200</v>
      </c>
      <c r="AA1946" s="20" t="s">
        <v>327</v>
      </c>
      <c r="AB1946" s="20" t="s">
        <v>328</v>
      </c>
      <c r="AC1946" s="20" t="s">
        <v>167</v>
      </c>
      <c r="AD1946" s="20" t="s">
        <v>56</v>
      </c>
      <c r="AE1946" s="20"/>
      <c r="AF1946" t="str">
        <f>VLOOKUP(L1946,Contactos!B:B,1,0)</f>
        <v>PHARMADIX CORP. S.A.C.</v>
      </c>
    </row>
    <row r="1947" spans="1:32" ht="25.5" x14ac:dyDescent="0.2">
      <c r="A1947" s="4">
        <f t="shared" si="91"/>
        <v>1945</v>
      </c>
      <c r="B1947" s="4" t="str">
        <f t="shared" si="92"/>
        <v>1 12305</v>
      </c>
      <c r="C1947" s="4" t="str">
        <f>IFERROR(VLOOKUP(F1947,Tablas!$A$1:$B$3,2,0),"")</f>
        <v/>
      </c>
      <c r="D1947" s="4" t="str">
        <f t="shared" si="93"/>
        <v xml:space="preserve"> - CONTADO ADELANTADO / CASH IN ADVANCE - SALDO LETRAS SOLES</v>
      </c>
      <c r="E1947" s="19">
        <v>43100</v>
      </c>
      <c r="F1947" s="20" t="s">
        <v>27</v>
      </c>
      <c r="G1947" s="20" t="s">
        <v>7201</v>
      </c>
      <c r="H1947" s="20" t="s">
        <v>6496</v>
      </c>
      <c r="I1947" s="20" t="s">
        <v>6497</v>
      </c>
      <c r="J1947" s="20" t="s">
        <v>4511</v>
      </c>
      <c r="K1947" s="20" t="s">
        <v>4512</v>
      </c>
      <c r="L1947" s="20" t="s">
        <v>4513</v>
      </c>
      <c r="M1947" s="20" t="s">
        <v>125</v>
      </c>
      <c r="N1947" s="21">
        <v>558.07000000000005</v>
      </c>
      <c r="O1947" s="21">
        <v>0</v>
      </c>
      <c r="P1947" s="19">
        <v>41313</v>
      </c>
      <c r="Q1947" s="19">
        <v>43100</v>
      </c>
      <c r="R1947" s="20"/>
      <c r="S1947" s="19">
        <v>41029</v>
      </c>
      <c r="T1947" s="20" t="s">
        <v>70</v>
      </c>
      <c r="U1947" s="20">
        <v>552</v>
      </c>
      <c r="V1947" s="20">
        <v>1700000002</v>
      </c>
      <c r="W1947" s="20" t="s">
        <v>50</v>
      </c>
      <c r="X1947" s="20" t="s">
        <v>192</v>
      </c>
      <c r="Y1947" s="20" t="s">
        <v>52</v>
      </c>
      <c r="Z1947" s="20" t="s">
        <v>4514</v>
      </c>
      <c r="AA1947" s="20" t="s">
        <v>4515</v>
      </c>
      <c r="AB1947" s="20" t="s">
        <v>54</v>
      </c>
      <c r="AC1947" s="20" t="s">
        <v>167</v>
      </c>
      <c r="AD1947" s="20" t="s">
        <v>56</v>
      </c>
      <c r="AE1947" s="20"/>
      <c r="AF1947" t="e">
        <f>VLOOKUP(L1947,Contactos!B:B,1,0)</f>
        <v>#N/A</v>
      </c>
    </row>
    <row r="1948" spans="1:32" ht="51" x14ac:dyDescent="0.2">
      <c r="A1948" s="4">
        <f t="shared" si="91"/>
        <v>1946</v>
      </c>
      <c r="B1948" s="4" t="str">
        <f t="shared" si="92"/>
        <v>B010-00019892</v>
      </c>
      <c r="C1948" s="4" t="str">
        <f>IFERROR(VLOOKUP(F1948,Tablas!$A$1:$B$3,2,0),"")</f>
        <v>Boleta</v>
      </c>
      <c r="D1948" s="4" t="str">
        <f t="shared" si="93"/>
        <v>Ecom - CONTADO / CASH - PE 3903 TEL: 988334029 ENVÍO Basado en Pedidos de</v>
      </c>
      <c r="E1948" s="19">
        <v>45511</v>
      </c>
      <c r="F1948" s="20" t="s">
        <v>842</v>
      </c>
      <c r="G1948" s="20" t="s">
        <v>7202</v>
      </c>
      <c r="H1948" s="20" t="s">
        <v>44</v>
      </c>
      <c r="I1948" s="20" t="s">
        <v>45</v>
      </c>
      <c r="J1948" s="20" t="s">
        <v>7203</v>
      </c>
      <c r="K1948" s="20" t="s">
        <v>7204</v>
      </c>
      <c r="L1948" s="20" t="s">
        <v>7205</v>
      </c>
      <c r="M1948" s="20"/>
      <c r="N1948" s="21">
        <v>559.28</v>
      </c>
      <c r="O1948" s="21">
        <v>0</v>
      </c>
      <c r="P1948" s="20"/>
      <c r="Q1948" s="19">
        <v>45511</v>
      </c>
      <c r="R1948" s="20"/>
      <c r="S1948" s="19">
        <v>45511</v>
      </c>
      <c r="T1948" s="20" t="s">
        <v>49</v>
      </c>
      <c r="U1948" s="20">
        <v>1004312</v>
      </c>
      <c r="V1948" s="20">
        <v>240002428</v>
      </c>
      <c r="W1948" s="20" t="s">
        <v>847</v>
      </c>
      <c r="X1948" s="20" t="s">
        <v>274</v>
      </c>
      <c r="Y1948" s="20" t="s">
        <v>52</v>
      </c>
      <c r="Z1948" s="20" t="s">
        <v>7206</v>
      </c>
      <c r="AA1948" s="20" t="s">
        <v>7207</v>
      </c>
      <c r="AB1948" s="20" t="s">
        <v>912</v>
      </c>
      <c r="AC1948" s="20" t="s">
        <v>689</v>
      </c>
      <c r="AD1948" s="20" t="s">
        <v>56</v>
      </c>
      <c r="AE1948" s="20" t="s">
        <v>864</v>
      </c>
      <c r="AF1948" t="e">
        <f>VLOOKUP(L1948,Contactos!B:B,1,0)</f>
        <v>#N/A</v>
      </c>
    </row>
    <row r="1949" spans="1:32" ht="63.75" x14ac:dyDescent="0.2">
      <c r="A1949" s="4">
        <f t="shared" si="91"/>
        <v>1947</v>
      </c>
      <c r="B1949" s="4" t="str">
        <f t="shared" si="92"/>
        <v>B010-00019042</v>
      </c>
      <c r="C1949" s="4" t="str">
        <f>IFERROR(VLOOKUP(F1949,Tablas!$A$1:$B$3,2,0),"")</f>
        <v>Boleta</v>
      </c>
      <c r="D1949" s="4" t="str">
        <f t="shared" si="93"/>
        <v>Ecom - CONTADO / CASH - PE 2660 TEL: 925957332 Basado en Pedidos de client</v>
      </c>
      <c r="E1949" s="19">
        <v>45441</v>
      </c>
      <c r="F1949" s="20" t="s">
        <v>842</v>
      </c>
      <c r="G1949" s="20" t="s">
        <v>7208</v>
      </c>
      <c r="H1949" s="20" t="s">
        <v>44</v>
      </c>
      <c r="I1949" s="20" t="s">
        <v>45</v>
      </c>
      <c r="J1949" s="20" t="s">
        <v>7209</v>
      </c>
      <c r="K1949" s="20" t="s">
        <v>7210</v>
      </c>
      <c r="L1949" s="20" t="s">
        <v>7211</v>
      </c>
      <c r="M1949" s="20"/>
      <c r="N1949" s="21">
        <v>569.24</v>
      </c>
      <c r="O1949" s="21">
        <v>0</v>
      </c>
      <c r="P1949" s="20"/>
      <c r="Q1949" s="19">
        <v>45441</v>
      </c>
      <c r="R1949" s="20"/>
      <c r="S1949" s="19">
        <v>45441</v>
      </c>
      <c r="T1949" s="20" t="s">
        <v>49</v>
      </c>
      <c r="U1949" s="20">
        <v>972324</v>
      </c>
      <c r="V1949" s="20">
        <v>240001574</v>
      </c>
      <c r="W1949" s="20" t="s">
        <v>847</v>
      </c>
      <c r="X1949" s="20" t="s">
        <v>305</v>
      </c>
      <c r="Y1949" s="20" t="s">
        <v>52</v>
      </c>
      <c r="Z1949" s="20" t="s">
        <v>7212</v>
      </c>
      <c r="AA1949" s="20" t="s">
        <v>7213</v>
      </c>
      <c r="AB1949" s="20" t="s">
        <v>7214</v>
      </c>
      <c r="AC1949" s="20" t="s">
        <v>7215</v>
      </c>
      <c r="AD1949" s="20" t="s">
        <v>56</v>
      </c>
      <c r="AE1949" s="20" t="s">
        <v>864</v>
      </c>
      <c r="AF1949" t="e">
        <f>VLOOKUP(L1949,Contactos!B:B,1,0)</f>
        <v>#N/A</v>
      </c>
    </row>
    <row r="1950" spans="1:32" ht="25.5" x14ac:dyDescent="0.2">
      <c r="A1950" s="4">
        <f t="shared" si="91"/>
        <v>1948</v>
      </c>
      <c r="B1950" s="4" t="str">
        <f t="shared" si="92"/>
        <v>1 13224</v>
      </c>
      <c r="C1950" s="4" t="str">
        <f>IFERROR(VLOOKUP(F1950,Tablas!$A$1:$B$3,2,0),"")</f>
        <v/>
      </c>
      <c r="D1950" s="4" t="str">
        <f t="shared" si="93"/>
        <v xml:space="preserve"> - CONTADO ADELANTADO / CASH IN ADVANCE - SALDO LETRAS SOLES</v>
      </c>
      <c r="E1950" s="19">
        <v>43100</v>
      </c>
      <c r="F1950" s="20" t="s">
        <v>27</v>
      </c>
      <c r="G1950" s="20" t="s">
        <v>7216</v>
      </c>
      <c r="H1950" s="20" t="s">
        <v>6496</v>
      </c>
      <c r="I1950" s="20" t="s">
        <v>6497</v>
      </c>
      <c r="J1950" s="20" t="s">
        <v>4511</v>
      </c>
      <c r="K1950" s="20" t="s">
        <v>4512</v>
      </c>
      <c r="L1950" s="20" t="s">
        <v>4513</v>
      </c>
      <c r="M1950" s="20" t="s">
        <v>125</v>
      </c>
      <c r="N1950" s="21">
        <v>569.36</v>
      </c>
      <c r="O1950" s="21">
        <v>0</v>
      </c>
      <c r="P1950" s="19">
        <v>41313</v>
      </c>
      <c r="Q1950" s="19">
        <v>43100</v>
      </c>
      <c r="R1950" s="20"/>
      <c r="S1950" s="19">
        <v>41121</v>
      </c>
      <c r="T1950" s="20" t="s">
        <v>70</v>
      </c>
      <c r="U1950" s="20">
        <v>552</v>
      </c>
      <c r="V1950" s="20">
        <v>1700000002</v>
      </c>
      <c r="W1950" s="20" t="s">
        <v>50</v>
      </c>
      <c r="X1950" s="20" t="s">
        <v>192</v>
      </c>
      <c r="Y1950" s="20" t="s">
        <v>52</v>
      </c>
      <c r="Z1950" s="20" t="s">
        <v>4514</v>
      </c>
      <c r="AA1950" s="20" t="s">
        <v>4515</v>
      </c>
      <c r="AB1950" s="20" t="s">
        <v>54</v>
      </c>
      <c r="AC1950" s="20" t="s">
        <v>167</v>
      </c>
      <c r="AD1950" s="20" t="s">
        <v>56</v>
      </c>
      <c r="AE1950" s="20"/>
      <c r="AF1950" t="e">
        <f>VLOOKUP(L1950,Contactos!B:B,1,0)</f>
        <v>#N/A</v>
      </c>
    </row>
    <row r="1951" spans="1:32" ht="38.25" x14ac:dyDescent="0.2">
      <c r="A1951" s="4">
        <f t="shared" si="91"/>
        <v>1949</v>
      </c>
      <c r="B1951" s="4" t="str">
        <f t="shared" si="92"/>
        <v>010-0018705</v>
      </c>
      <c r="C1951" s="4" t="str">
        <f>IFERROR(VLOOKUP(F1951,Tablas!$A$1:$B$3,2,0),"")</f>
        <v>Factura</v>
      </c>
      <c r="D1951" s="4" t="str">
        <f t="shared" si="93"/>
        <v xml:space="preserve"> - CONTADO ADELANTADO / CASH IN ADVANCE - Facturas clientes -C20519170907</v>
      </c>
      <c r="E1951" s="19">
        <v>43100</v>
      </c>
      <c r="F1951" s="20" t="s">
        <v>1001</v>
      </c>
      <c r="G1951" s="20" t="s">
        <v>7217</v>
      </c>
      <c r="H1951" s="20" t="s">
        <v>322</v>
      </c>
      <c r="I1951" s="20" t="s">
        <v>323</v>
      </c>
      <c r="J1951" s="20" t="s">
        <v>4511</v>
      </c>
      <c r="K1951" s="20" t="s">
        <v>4512</v>
      </c>
      <c r="L1951" s="20" t="s">
        <v>4513</v>
      </c>
      <c r="M1951" s="20" t="s">
        <v>125</v>
      </c>
      <c r="N1951" s="21">
        <v>574.58000000000004</v>
      </c>
      <c r="O1951" s="21">
        <v>0</v>
      </c>
      <c r="P1951" s="20"/>
      <c r="Q1951" s="19">
        <v>41304</v>
      </c>
      <c r="R1951" s="20"/>
      <c r="S1951" s="19">
        <v>41394</v>
      </c>
      <c r="T1951" s="20" t="s">
        <v>70</v>
      </c>
      <c r="U1951" s="20">
        <v>1355</v>
      </c>
      <c r="V1951" s="20">
        <v>1700000024</v>
      </c>
      <c r="W1951" s="20" t="s">
        <v>847</v>
      </c>
      <c r="X1951" s="20" t="s">
        <v>192</v>
      </c>
      <c r="Y1951" s="20" t="s">
        <v>52</v>
      </c>
      <c r="Z1951" s="20" t="s">
        <v>5827</v>
      </c>
      <c r="AA1951" s="20" t="s">
        <v>4515</v>
      </c>
      <c r="AB1951" s="20" t="s">
        <v>54</v>
      </c>
      <c r="AC1951" s="20" t="s">
        <v>167</v>
      </c>
      <c r="AD1951" s="20" t="s">
        <v>56</v>
      </c>
      <c r="AE1951" s="20"/>
      <c r="AF1951" t="e">
        <f>VLOOKUP(L1951,Contactos!B:B,1,0)</f>
        <v>#N/A</v>
      </c>
    </row>
    <row r="1952" spans="1:32" ht="25.5" x14ac:dyDescent="0.2">
      <c r="A1952" s="4">
        <f t="shared" si="91"/>
        <v>1950</v>
      </c>
      <c r="B1952" s="4" t="str">
        <f t="shared" si="92"/>
        <v/>
      </c>
      <c r="C1952" s="4" t="str">
        <f>IFERROR(VLOOKUP(F1952,Tablas!$A$1:$B$3,2,0),"")</f>
        <v/>
      </c>
      <c r="D1952" s="4" t="str">
        <f t="shared" si="93"/>
        <v xml:space="preserve"> - CONTADO / CASH - Dif. en cambio</v>
      </c>
      <c r="E1952" s="19">
        <v>45412</v>
      </c>
      <c r="F1952" s="20" t="s">
        <v>27</v>
      </c>
      <c r="G1952" s="20"/>
      <c r="H1952" s="20" t="s">
        <v>44</v>
      </c>
      <c r="I1952" s="20" t="s">
        <v>45</v>
      </c>
      <c r="J1952" s="20" t="s">
        <v>350</v>
      </c>
      <c r="K1952" s="20" t="s">
        <v>351</v>
      </c>
      <c r="L1952" s="20" t="s">
        <v>352</v>
      </c>
      <c r="M1952" s="20" t="s">
        <v>33</v>
      </c>
      <c r="N1952" s="21">
        <v>575.08000000000004</v>
      </c>
      <c r="O1952" s="21">
        <v>0</v>
      </c>
      <c r="P1952" s="20"/>
      <c r="Q1952" s="19">
        <v>45412</v>
      </c>
      <c r="R1952" s="20"/>
      <c r="S1952" s="19">
        <v>45412</v>
      </c>
      <c r="T1952" s="20" t="s">
        <v>49</v>
      </c>
      <c r="U1952" s="20">
        <v>1001698</v>
      </c>
      <c r="V1952" s="20">
        <v>240019085</v>
      </c>
      <c r="W1952" s="20" t="s">
        <v>50</v>
      </c>
      <c r="X1952" s="20" t="s">
        <v>841</v>
      </c>
      <c r="Y1952" s="20" t="s">
        <v>52</v>
      </c>
      <c r="Z1952" s="20" t="s">
        <v>63</v>
      </c>
      <c r="AA1952" s="20" t="s">
        <v>353</v>
      </c>
      <c r="AB1952" s="20" t="s">
        <v>54</v>
      </c>
      <c r="AC1952" s="20" t="s">
        <v>167</v>
      </c>
      <c r="AD1952" s="20" t="s">
        <v>56</v>
      </c>
      <c r="AE1952" s="20"/>
      <c r="AF1952" t="e">
        <f>VLOOKUP(L1952,Contactos!B:B,1,0)</f>
        <v>#N/A</v>
      </c>
    </row>
    <row r="1953" spans="1:32" ht="25.5" x14ac:dyDescent="0.2">
      <c r="A1953" s="4">
        <f t="shared" si="91"/>
        <v>1951</v>
      </c>
      <c r="B1953" s="4" t="str">
        <f t="shared" si="92"/>
        <v>1 12245</v>
      </c>
      <c r="C1953" s="4" t="str">
        <f>IFERROR(VLOOKUP(F1953,Tablas!$A$1:$B$3,2,0),"")</f>
        <v/>
      </c>
      <c r="D1953" s="4" t="str">
        <f t="shared" si="93"/>
        <v xml:space="preserve"> - CONTADO ADELANTADO / CASH IN ADVANCE - SALDO LETRAS SOLES</v>
      </c>
      <c r="E1953" s="19">
        <v>43100</v>
      </c>
      <c r="F1953" s="20" t="s">
        <v>27</v>
      </c>
      <c r="G1953" s="20" t="s">
        <v>7218</v>
      </c>
      <c r="H1953" s="20" t="s">
        <v>6496</v>
      </c>
      <c r="I1953" s="20" t="s">
        <v>6497</v>
      </c>
      <c r="J1953" s="20" t="s">
        <v>4511</v>
      </c>
      <c r="K1953" s="20" t="s">
        <v>4512</v>
      </c>
      <c r="L1953" s="20" t="s">
        <v>4513</v>
      </c>
      <c r="M1953" s="20" t="s">
        <v>125</v>
      </c>
      <c r="N1953" s="21">
        <v>580.65</v>
      </c>
      <c r="O1953" s="21">
        <v>0</v>
      </c>
      <c r="P1953" s="19">
        <v>41313</v>
      </c>
      <c r="Q1953" s="19">
        <v>43100</v>
      </c>
      <c r="R1953" s="20"/>
      <c r="S1953" s="19">
        <v>41020</v>
      </c>
      <c r="T1953" s="20" t="s">
        <v>70</v>
      </c>
      <c r="U1953" s="20">
        <v>552</v>
      </c>
      <c r="V1953" s="20">
        <v>1700000002</v>
      </c>
      <c r="W1953" s="20" t="s">
        <v>50</v>
      </c>
      <c r="X1953" s="20" t="s">
        <v>192</v>
      </c>
      <c r="Y1953" s="20" t="s">
        <v>52</v>
      </c>
      <c r="Z1953" s="20" t="s">
        <v>4514</v>
      </c>
      <c r="AA1953" s="20" t="s">
        <v>4515</v>
      </c>
      <c r="AB1953" s="20" t="s">
        <v>54</v>
      </c>
      <c r="AC1953" s="20" t="s">
        <v>167</v>
      </c>
      <c r="AD1953" s="20" t="s">
        <v>56</v>
      </c>
      <c r="AE1953" s="20"/>
      <c r="AF1953" t="e">
        <f>VLOOKUP(L1953,Contactos!B:B,1,0)</f>
        <v>#N/A</v>
      </c>
    </row>
    <row r="1954" spans="1:32" ht="25.5" x14ac:dyDescent="0.2">
      <c r="A1954" s="4">
        <f t="shared" si="91"/>
        <v>1952</v>
      </c>
      <c r="B1954" s="4" t="str">
        <f t="shared" si="92"/>
        <v>1 13019</v>
      </c>
      <c r="C1954" s="4" t="str">
        <f>IFERROR(VLOOKUP(F1954,Tablas!$A$1:$B$3,2,0),"")</f>
        <v/>
      </c>
      <c r="D1954" s="4" t="str">
        <f t="shared" si="93"/>
        <v xml:space="preserve"> - CONTADO ADELANTADO / CASH IN ADVANCE - SALDO LETRAS SOLES</v>
      </c>
      <c r="E1954" s="19">
        <v>43100</v>
      </c>
      <c r="F1954" s="20" t="s">
        <v>27</v>
      </c>
      <c r="G1954" s="20" t="s">
        <v>7219</v>
      </c>
      <c r="H1954" s="20" t="s">
        <v>6496</v>
      </c>
      <c r="I1954" s="20" t="s">
        <v>6497</v>
      </c>
      <c r="J1954" s="20" t="s">
        <v>4511</v>
      </c>
      <c r="K1954" s="20" t="s">
        <v>4512</v>
      </c>
      <c r="L1954" s="20" t="s">
        <v>4513</v>
      </c>
      <c r="M1954" s="20" t="s">
        <v>125</v>
      </c>
      <c r="N1954" s="21">
        <v>585.28</v>
      </c>
      <c r="O1954" s="21">
        <v>0</v>
      </c>
      <c r="P1954" s="19">
        <v>41313</v>
      </c>
      <c r="Q1954" s="19">
        <v>43100</v>
      </c>
      <c r="R1954" s="20"/>
      <c r="S1954" s="19">
        <v>41099</v>
      </c>
      <c r="T1954" s="20" t="s">
        <v>70</v>
      </c>
      <c r="U1954" s="20">
        <v>552</v>
      </c>
      <c r="V1954" s="20">
        <v>1700000002</v>
      </c>
      <c r="W1954" s="20" t="s">
        <v>50</v>
      </c>
      <c r="X1954" s="20" t="s">
        <v>192</v>
      </c>
      <c r="Y1954" s="20" t="s">
        <v>52</v>
      </c>
      <c r="Z1954" s="20" t="s">
        <v>4514</v>
      </c>
      <c r="AA1954" s="20" t="s">
        <v>4515</v>
      </c>
      <c r="AB1954" s="20" t="s">
        <v>54</v>
      </c>
      <c r="AC1954" s="20" t="s">
        <v>167</v>
      </c>
      <c r="AD1954" s="20" t="s">
        <v>56</v>
      </c>
      <c r="AE1954" s="20"/>
      <c r="AF1954" t="e">
        <f>VLOOKUP(L1954,Contactos!B:B,1,0)</f>
        <v>#N/A</v>
      </c>
    </row>
    <row r="1955" spans="1:32" ht="76.5" x14ac:dyDescent="0.2">
      <c r="A1955" s="4">
        <f t="shared" si="91"/>
        <v>1953</v>
      </c>
      <c r="B1955" s="4" t="str">
        <f t="shared" si="92"/>
        <v>B010-00016197</v>
      </c>
      <c r="C1955" s="4" t="str">
        <f>IFERROR(VLOOKUP(F1955,Tablas!$A$1:$B$3,2,0),"")</f>
        <v>Boleta</v>
      </c>
      <c r="D1955" s="4" t="str">
        <f t="shared" si="93"/>
        <v>Ecom - CONTADO / CASH - 230003833 TEL: 942761057 Basado en Entregas 09-001</v>
      </c>
      <c r="E1955" s="19">
        <v>45173</v>
      </c>
      <c r="F1955" s="20" t="s">
        <v>842</v>
      </c>
      <c r="G1955" s="20" t="s">
        <v>7220</v>
      </c>
      <c r="H1955" s="20" t="s">
        <v>44</v>
      </c>
      <c r="I1955" s="20" t="s">
        <v>45</v>
      </c>
      <c r="J1955" s="20" t="s">
        <v>7221</v>
      </c>
      <c r="K1955" s="20" t="s">
        <v>7222</v>
      </c>
      <c r="L1955" s="20" t="s">
        <v>7223</v>
      </c>
      <c r="M1955" s="20"/>
      <c r="N1955" s="21">
        <v>586.35</v>
      </c>
      <c r="O1955" s="21">
        <v>0</v>
      </c>
      <c r="P1955" s="20"/>
      <c r="Q1955" s="19">
        <v>45173</v>
      </c>
      <c r="R1955" s="20"/>
      <c r="S1955" s="19">
        <v>45173</v>
      </c>
      <c r="T1955" s="20" t="s">
        <v>49</v>
      </c>
      <c r="U1955" s="20">
        <v>844118</v>
      </c>
      <c r="V1955" s="20">
        <v>230002464</v>
      </c>
      <c r="W1955" s="20" t="s">
        <v>847</v>
      </c>
      <c r="X1955" s="20" t="s">
        <v>305</v>
      </c>
      <c r="Y1955" s="20" t="s">
        <v>52</v>
      </c>
      <c r="Z1955" s="20" t="s">
        <v>7224</v>
      </c>
      <c r="AA1955" s="20" t="s">
        <v>7225</v>
      </c>
      <c r="AB1955" s="20" t="s">
        <v>2227</v>
      </c>
      <c r="AC1955" s="20" t="s">
        <v>167</v>
      </c>
      <c r="AD1955" s="20" t="s">
        <v>56</v>
      </c>
      <c r="AE1955" s="20" t="s">
        <v>864</v>
      </c>
      <c r="AF1955" t="e">
        <f>VLOOKUP(L1955,Contactos!B:B,1,0)</f>
        <v>#N/A</v>
      </c>
    </row>
    <row r="1956" spans="1:32" ht="25.5" x14ac:dyDescent="0.2">
      <c r="A1956" s="4">
        <f t="shared" si="91"/>
        <v>1954</v>
      </c>
      <c r="B1956" s="4" t="str">
        <f t="shared" si="92"/>
        <v>1 12192</v>
      </c>
      <c r="C1956" s="4" t="str">
        <f>IFERROR(VLOOKUP(F1956,Tablas!$A$1:$B$3,2,0),"")</f>
        <v/>
      </c>
      <c r="D1956" s="4" t="str">
        <f t="shared" si="93"/>
        <v xml:space="preserve"> - CONTADO ADELANTADO / CASH IN ADVANCE - SALDO LETRAS SOLES</v>
      </c>
      <c r="E1956" s="19">
        <v>43100</v>
      </c>
      <c r="F1956" s="20" t="s">
        <v>27</v>
      </c>
      <c r="G1956" s="20" t="s">
        <v>7226</v>
      </c>
      <c r="H1956" s="20" t="s">
        <v>6496</v>
      </c>
      <c r="I1956" s="20" t="s">
        <v>6497</v>
      </c>
      <c r="J1956" s="20" t="s">
        <v>4511</v>
      </c>
      <c r="K1956" s="20" t="s">
        <v>4512</v>
      </c>
      <c r="L1956" s="20" t="s">
        <v>4513</v>
      </c>
      <c r="M1956" s="20" t="s">
        <v>125</v>
      </c>
      <c r="N1956" s="21">
        <v>590.86</v>
      </c>
      <c r="O1956" s="21">
        <v>0</v>
      </c>
      <c r="P1956" s="19">
        <v>41313</v>
      </c>
      <c r="Q1956" s="19">
        <v>43100</v>
      </c>
      <c r="R1956" s="20"/>
      <c r="S1956" s="19">
        <v>41013</v>
      </c>
      <c r="T1956" s="20" t="s">
        <v>70</v>
      </c>
      <c r="U1956" s="20">
        <v>552</v>
      </c>
      <c r="V1956" s="20">
        <v>1700000002</v>
      </c>
      <c r="W1956" s="20" t="s">
        <v>50</v>
      </c>
      <c r="X1956" s="20" t="s">
        <v>192</v>
      </c>
      <c r="Y1956" s="20" t="s">
        <v>52</v>
      </c>
      <c r="Z1956" s="20" t="s">
        <v>4514</v>
      </c>
      <c r="AA1956" s="20" t="s">
        <v>4515</v>
      </c>
      <c r="AB1956" s="20" t="s">
        <v>54</v>
      </c>
      <c r="AC1956" s="20" t="s">
        <v>167</v>
      </c>
      <c r="AD1956" s="20" t="s">
        <v>56</v>
      </c>
      <c r="AE1956" s="20"/>
      <c r="AF1956" t="e">
        <f>VLOOKUP(L1956,Contactos!B:B,1,0)</f>
        <v>#N/A</v>
      </c>
    </row>
    <row r="1957" spans="1:32" ht="51" x14ac:dyDescent="0.2">
      <c r="A1957" s="4">
        <f t="shared" si="91"/>
        <v>1955</v>
      </c>
      <c r="B1957" s="4" t="str">
        <f t="shared" si="92"/>
        <v>B010-00020561</v>
      </c>
      <c r="C1957" s="4" t="str">
        <f>IFERROR(VLOOKUP(F1957,Tablas!$A$1:$B$3,2,0),"")</f>
        <v>Boleta</v>
      </c>
      <c r="D1957" s="4" t="str">
        <f t="shared" si="93"/>
        <v>Ecom - CONTADO / CASH - PE 5169 TEL: 922406858 ENVÍO Basado en Pedidos de</v>
      </c>
      <c r="E1957" s="19">
        <v>45565</v>
      </c>
      <c r="F1957" s="20" t="s">
        <v>842</v>
      </c>
      <c r="G1957" s="20" t="s">
        <v>7227</v>
      </c>
      <c r="H1957" s="20" t="s">
        <v>44</v>
      </c>
      <c r="I1957" s="20" t="s">
        <v>45</v>
      </c>
      <c r="J1957" s="20" t="s">
        <v>7228</v>
      </c>
      <c r="K1957" s="20" t="s">
        <v>7229</v>
      </c>
      <c r="L1957" s="20" t="s">
        <v>7230</v>
      </c>
      <c r="M1957" s="20"/>
      <c r="N1957" s="21">
        <v>591.42999999999995</v>
      </c>
      <c r="O1957" s="21">
        <v>0</v>
      </c>
      <c r="P1957" s="20"/>
      <c r="Q1957" s="19">
        <v>45565</v>
      </c>
      <c r="R1957" s="20"/>
      <c r="S1957" s="19">
        <v>45565</v>
      </c>
      <c r="T1957" s="20" t="s">
        <v>49</v>
      </c>
      <c r="U1957" s="20">
        <v>1032380</v>
      </c>
      <c r="V1957" s="20">
        <v>240003098</v>
      </c>
      <c r="W1957" s="20" t="s">
        <v>847</v>
      </c>
      <c r="X1957" s="20" t="s">
        <v>274</v>
      </c>
      <c r="Y1957" s="20" t="s">
        <v>52</v>
      </c>
      <c r="Z1957" s="20" t="s">
        <v>7231</v>
      </c>
      <c r="AA1957" s="20" t="s">
        <v>7232</v>
      </c>
      <c r="AB1957" s="20" t="s">
        <v>7233</v>
      </c>
      <c r="AC1957" s="20" t="s">
        <v>7233</v>
      </c>
      <c r="AD1957" s="20" t="s">
        <v>56</v>
      </c>
      <c r="AE1957" s="20" t="s">
        <v>864</v>
      </c>
      <c r="AF1957" t="e">
        <f>VLOOKUP(L1957,Contactos!B:B,1,0)</f>
        <v>#N/A</v>
      </c>
    </row>
    <row r="1958" spans="1:32" ht="38.25" x14ac:dyDescent="0.2">
      <c r="A1958" s="4">
        <f t="shared" si="91"/>
        <v>1956</v>
      </c>
      <c r="B1958" s="4" t="str">
        <f t="shared" si="92"/>
        <v>010-0018883</v>
      </c>
      <c r="C1958" s="4" t="str">
        <f>IFERROR(VLOOKUP(F1958,Tablas!$A$1:$B$3,2,0),"")</f>
        <v>Factura</v>
      </c>
      <c r="D1958" s="4" t="str">
        <f t="shared" si="93"/>
        <v xml:space="preserve"> - CONTADO ADELANTADO / CASH IN ADVANCE - Facturas clientes -C20519170907</v>
      </c>
      <c r="E1958" s="19">
        <v>43100</v>
      </c>
      <c r="F1958" s="20" t="s">
        <v>1001</v>
      </c>
      <c r="G1958" s="20" t="s">
        <v>7234</v>
      </c>
      <c r="H1958" s="20" t="s">
        <v>322</v>
      </c>
      <c r="I1958" s="20" t="s">
        <v>323</v>
      </c>
      <c r="J1958" s="20" t="s">
        <v>4511</v>
      </c>
      <c r="K1958" s="20" t="s">
        <v>4512</v>
      </c>
      <c r="L1958" s="20" t="s">
        <v>4513</v>
      </c>
      <c r="M1958" s="20" t="s">
        <v>125</v>
      </c>
      <c r="N1958" s="21">
        <v>596.94000000000005</v>
      </c>
      <c r="O1958" s="21">
        <v>0</v>
      </c>
      <c r="P1958" s="20"/>
      <c r="Q1958" s="19">
        <v>41324</v>
      </c>
      <c r="R1958" s="20"/>
      <c r="S1958" s="19">
        <v>41413</v>
      </c>
      <c r="T1958" s="20" t="s">
        <v>70</v>
      </c>
      <c r="U1958" s="20">
        <v>1363</v>
      </c>
      <c r="V1958" s="20">
        <v>1700000032</v>
      </c>
      <c r="W1958" s="20" t="s">
        <v>847</v>
      </c>
      <c r="X1958" s="20" t="s">
        <v>192</v>
      </c>
      <c r="Y1958" s="20" t="s">
        <v>52</v>
      </c>
      <c r="Z1958" s="20" t="s">
        <v>5827</v>
      </c>
      <c r="AA1958" s="20" t="s">
        <v>4515</v>
      </c>
      <c r="AB1958" s="20" t="s">
        <v>54</v>
      </c>
      <c r="AC1958" s="20" t="s">
        <v>167</v>
      </c>
      <c r="AD1958" s="20" t="s">
        <v>56</v>
      </c>
      <c r="AE1958" s="20"/>
      <c r="AF1958" t="e">
        <f>VLOOKUP(L1958,Contactos!B:B,1,0)</f>
        <v>#N/A</v>
      </c>
    </row>
    <row r="1959" spans="1:32" ht="25.5" x14ac:dyDescent="0.2">
      <c r="A1959" s="4">
        <f t="shared" si="91"/>
        <v>1957</v>
      </c>
      <c r="B1959" s="4" t="str">
        <f t="shared" si="92"/>
        <v>F010-00024005</v>
      </c>
      <c r="C1959" s="4" t="str">
        <f>IFERROR(VLOOKUP(F1959,Tablas!$A$1:$B$3,2,0),"")</f>
        <v>Factura</v>
      </c>
      <c r="D1959" s="4" t="str">
        <f t="shared" si="93"/>
        <v xml:space="preserve"> - LETRA 75 DIAS / DRAFT 75 DAYS - A/R Invoices - C20606722606</v>
      </c>
      <c r="E1959" s="19">
        <v>45350</v>
      </c>
      <c r="F1959" s="20" t="s">
        <v>1001</v>
      </c>
      <c r="G1959" s="20" t="s">
        <v>7235</v>
      </c>
      <c r="H1959" s="20" t="s">
        <v>44</v>
      </c>
      <c r="I1959" s="20" t="s">
        <v>45</v>
      </c>
      <c r="J1959" s="20" t="s">
        <v>7236</v>
      </c>
      <c r="K1959" s="20" t="s">
        <v>7237</v>
      </c>
      <c r="L1959" s="20" t="s">
        <v>7238</v>
      </c>
      <c r="M1959" s="20"/>
      <c r="N1959" s="21">
        <v>598.54999999999995</v>
      </c>
      <c r="O1959" s="21">
        <v>0</v>
      </c>
      <c r="P1959" s="20"/>
      <c r="Q1959" s="19">
        <v>45350</v>
      </c>
      <c r="R1959" s="20"/>
      <c r="S1959" s="19">
        <v>45350</v>
      </c>
      <c r="T1959" s="20" t="s">
        <v>126</v>
      </c>
      <c r="U1959" s="20">
        <v>926937</v>
      </c>
      <c r="V1959" s="20">
        <v>240000554</v>
      </c>
      <c r="W1959" s="20" t="s">
        <v>847</v>
      </c>
      <c r="X1959" s="20" t="s">
        <v>2795</v>
      </c>
      <c r="Y1959" s="20" t="s">
        <v>306</v>
      </c>
      <c r="Z1959" s="20" t="s">
        <v>7239</v>
      </c>
      <c r="AA1959" s="20" t="s">
        <v>7240</v>
      </c>
      <c r="AB1959" s="20" t="s">
        <v>7137</v>
      </c>
      <c r="AC1959" s="20" t="s">
        <v>3722</v>
      </c>
      <c r="AD1959" s="20" t="s">
        <v>56</v>
      </c>
      <c r="AE1959" s="20"/>
      <c r="AF1959" t="str">
        <f>VLOOKUP(L1959,Contactos!B:B,1,0)</f>
        <v>DISTRIBUCIONES AGROVET GRANDEZ TARAPOTO S.R.L.</v>
      </c>
    </row>
    <row r="1960" spans="1:32" ht="76.5" x14ac:dyDescent="0.2">
      <c r="A1960" s="4">
        <f t="shared" si="91"/>
        <v>1958</v>
      </c>
      <c r="B1960" s="4" t="str">
        <f t="shared" si="92"/>
        <v>F010-00025948</v>
      </c>
      <c r="C1960" s="4" t="str">
        <f>IFERROR(VLOOKUP(F1960,Tablas!$A$1:$B$3,2,0),"")</f>
        <v>Factura</v>
      </c>
      <c r="D1960" s="4" t="str">
        <f t="shared" si="93"/>
        <v xml:space="preserve"> - CONTADO ADELANTADO / CASH IN ADVANCE - INTERESES DEL PRÉSTAMO SOLES FIRMADO EL 30.01.2024</v>
      </c>
      <c r="E1960" s="19">
        <v>45554</v>
      </c>
      <c r="F1960" s="20" t="s">
        <v>1001</v>
      </c>
      <c r="G1960" s="20" t="s">
        <v>7241</v>
      </c>
      <c r="H1960" s="20" t="s">
        <v>322</v>
      </c>
      <c r="I1960" s="20" t="s">
        <v>323</v>
      </c>
      <c r="J1960" s="20" t="s">
        <v>324</v>
      </c>
      <c r="K1960" s="20" t="s">
        <v>325</v>
      </c>
      <c r="L1960" s="20" t="s">
        <v>326</v>
      </c>
      <c r="M1960" s="20" t="s">
        <v>125</v>
      </c>
      <c r="N1960" s="21">
        <v>600.16</v>
      </c>
      <c r="O1960" s="21">
        <v>0</v>
      </c>
      <c r="P1960" s="20"/>
      <c r="Q1960" s="19">
        <v>45554</v>
      </c>
      <c r="R1960" s="20"/>
      <c r="S1960" s="19">
        <v>45554</v>
      </c>
      <c r="T1960" s="20" t="s">
        <v>70</v>
      </c>
      <c r="U1960" s="20">
        <v>1026223</v>
      </c>
      <c r="V1960" s="20">
        <v>240002776</v>
      </c>
      <c r="W1960" s="20" t="s">
        <v>847</v>
      </c>
      <c r="X1960" s="20" t="s">
        <v>2795</v>
      </c>
      <c r="Y1960" s="20" t="s">
        <v>52</v>
      </c>
      <c r="Z1960" s="20" t="s">
        <v>7242</v>
      </c>
      <c r="AA1960" s="20" t="s">
        <v>327</v>
      </c>
      <c r="AB1960" s="20" t="s">
        <v>328</v>
      </c>
      <c r="AC1960" s="20" t="s">
        <v>167</v>
      </c>
      <c r="AD1960" s="20" t="s">
        <v>56</v>
      </c>
      <c r="AE1960" s="20"/>
      <c r="AF1960" t="str">
        <f>VLOOKUP(L1960,Contactos!B:B,1,0)</f>
        <v>PHARMADIX CORP. S.A.C.</v>
      </c>
    </row>
    <row r="1961" spans="1:32" ht="25.5" x14ac:dyDescent="0.2">
      <c r="A1961" s="4">
        <f t="shared" si="91"/>
        <v>1959</v>
      </c>
      <c r="B1961" s="4" t="str">
        <f t="shared" si="92"/>
        <v/>
      </c>
      <c r="C1961" s="4" t="str">
        <f>IFERROR(VLOOKUP(F1961,Tablas!$A$1:$B$3,2,0),"")</f>
        <v/>
      </c>
      <c r="D1961" s="4" t="str">
        <f t="shared" si="93"/>
        <v xml:space="preserve"> - CONTADO / CASH - Dif. en cambio</v>
      </c>
      <c r="E1961" s="19">
        <v>44530</v>
      </c>
      <c r="F1961" s="20" t="s">
        <v>27</v>
      </c>
      <c r="G1961" s="20"/>
      <c r="H1961" s="20" t="s">
        <v>44</v>
      </c>
      <c r="I1961" s="20" t="s">
        <v>45</v>
      </c>
      <c r="J1961" s="20" t="s">
        <v>396</v>
      </c>
      <c r="K1961" s="20" t="s">
        <v>397</v>
      </c>
      <c r="L1961" s="20" t="s">
        <v>398</v>
      </c>
      <c r="M1961" s="20" t="s">
        <v>33</v>
      </c>
      <c r="N1961" s="21">
        <v>603.4</v>
      </c>
      <c r="O1961" s="21">
        <v>0</v>
      </c>
      <c r="P1961" s="20"/>
      <c r="Q1961" s="19">
        <v>44530</v>
      </c>
      <c r="R1961" s="20"/>
      <c r="S1961" s="19">
        <v>44530</v>
      </c>
      <c r="T1961" s="20" t="s">
        <v>49</v>
      </c>
      <c r="U1961" s="20">
        <v>588227</v>
      </c>
      <c r="V1961" s="20">
        <v>210029800</v>
      </c>
      <c r="W1961" s="20" t="s">
        <v>50</v>
      </c>
      <c r="X1961" s="20" t="s">
        <v>841</v>
      </c>
      <c r="Y1961" s="20" t="s">
        <v>52</v>
      </c>
      <c r="Z1961" s="20" t="s">
        <v>63</v>
      </c>
      <c r="AA1961" s="20" t="s">
        <v>66</v>
      </c>
      <c r="AB1961" s="20" t="s">
        <v>66</v>
      </c>
      <c r="AC1961" s="20" t="s">
        <v>66</v>
      </c>
      <c r="AD1961" s="20" t="s">
        <v>56</v>
      </c>
      <c r="AE1961" s="20"/>
      <c r="AF1961" t="e">
        <f>VLOOKUP(L1961,Contactos!B:B,1,0)</f>
        <v>#N/A</v>
      </c>
    </row>
    <row r="1962" spans="1:32" ht="63.75" x14ac:dyDescent="0.2">
      <c r="A1962" s="4">
        <f t="shared" si="91"/>
        <v>1960</v>
      </c>
      <c r="B1962" s="4" t="str">
        <f t="shared" si="92"/>
        <v>B010-00018288</v>
      </c>
      <c r="C1962" s="4" t="str">
        <f>IFERROR(VLOOKUP(F1962,Tablas!$A$1:$B$3,2,0),"")</f>
        <v>Boleta</v>
      </c>
      <c r="D1962" s="4" t="str">
        <f t="shared" si="93"/>
        <v>Venta Asistida - CONTADO / CASH - PE 1389 RECOGE: Jaime paniora rondinel Dni:7653158</v>
      </c>
      <c r="E1962" s="19">
        <v>45376</v>
      </c>
      <c r="F1962" s="20" t="s">
        <v>842</v>
      </c>
      <c r="G1962" s="20" t="s">
        <v>7243</v>
      </c>
      <c r="H1962" s="20" t="s">
        <v>44</v>
      </c>
      <c r="I1962" s="20" t="s">
        <v>45</v>
      </c>
      <c r="J1962" s="20" t="s">
        <v>7244</v>
      </c>
      <c r="K1962" s="20" t="s">
        <v>7245</v>
      </c>
      <c r="L1962" s="20" t="s">
        <v>7246</v>
      </c>
      <c r="M1962" s="20"/>
      <c r="N1962" s="21">
        <v>604.80999999999995</v>
      </c>
      <c r="O1962" s="21">
        <v>0</v>
      </c>
      <c r="P1962" s="20"/>
      <c r="Q1962" s="19">
        <v>45376</v>
      </c>
      <c r="R1962" s="20"/>
      <c r="S1962" s="19">
        <v>45376</v>
      </c>
      <c r="T1962" s="20" t="s">
        <v>49</v>
      </c>
      <c r="U1962" s="20">
        <v>937706</v>
      </c>
      <c r="V1962" s="20">
        <v>240000763</v>
      </c>
      <c r="W1962" s="20" t="s">
        <v>847</v>
      </c>
      <c r="X1962" s="20" t="s">
        <v>305</v>
      </c>
      <c r="Y1962" s="20" t="s">
        <v>52</v>
      </c>
      <c r="Z1962" s="20" t="s">
        <v>7247</v>
      </c>
      <c r="AA1962" s="20" t="s">
        <v>7248</v>
      </c>
      <c r="AB1962" s="20" t="s">
        <v>7249</v>
      </c>
      <c r="AC1962" s="20" t="s">
        <v>7250</v>
      </c>
      <c r="AD1962" s="20" t="s">
        <v>56</v>
      </c>
      <c r="AE1962" s="20" t="s">
        <v>983</v>
      </c>
      <c r="AF1962" t="e">
        <f>VLOOKUP(L1962,Contactos!B:B,1,0)</f>
        <v>#N/A</v>
      </c>
    </row>
    <row r="1963" spans="1:32" ht="38.25" x14ac:dyDescent="0.2">
      <c r="A1963" s="4">
        <f t="shared" si="91"/>
        <v>1961</v>
      </c>
      <c r="B1963" s="4" t="str">
        <f t="shared" si="92"/>
        <v>010-0019043</v>
      </c>
      <c r="C1963" s="4" t="str">
        <f>IFERROR(VLOOKUP(F1963,Tablas!$A$1:$B$3,2,0),"")</f>
        <v>Factura</v>
      </c>
      <c r="D1963" s="4" t="str">
        <f t="shared" si="93"/>
        <v xml:space="preserve"> - CONTADO ADELANTADO / CASH IN ADVANCE - Facturas clientes -C20519170907</v>
      </c>
      <c r="E1963" s="19">
        <v>43100</v>
      </c>
      <c r="F1963" s="20" t="s">
        <v>1001</v>
      </c>
      <c r="G1963" s="20" t="s">
        <v>7251</v>
      </c>
      <c r="H1963" s="20" t="s">
        <v>322</v>
      </c>
      <c r="I1963" s="20" t="s">
        <v>323</v>
      </c>
      <c r="J1963" s="20" t="s">
        <v>4511</v>
      </c>
      <c r="K1963" s="20" t="s">
        <v>4512</v>
      </c>
      <c r="L1963" s="20" t="s">
        <v>4513</v>
      </c>
      <c r="M1963" s="20" t="s">
        <v>125</v>
      </c>
      <c r="N1963" s="21">
        <v>612.79999999999995</v>
      </c>
      <c r="O1963" s="21">
        <v>0</v>
      </c>
      <c r="P1963" s="20"/>
      <c r="Q1963" s="19">
        <v>41344</v>
      </c>
      <c r="R1963" s="20"/>
      <c r="S1963" s="19">
        <v>41436</v>
      </c>
      <c r="T1963" s="20" t="s">
        <v>70</v>
      </c>
      <c r="U1963" s="20">
        <v>1379</v>
      </c>
      <c r="V1963" s="20">
        <v>1700000048</v>
      </c>
      <c r="W1963" s="20" t="s">
        <v>847</v>
      </c>
      <c r="X1963" s="20" t="s">
        <v>192</v>
      </c>
      <c r="Y1963" s="20" t="s">
        <v>52</v>
      </c>
      <c r="Z1963" s="20" t="s">
        <v>5827</v>
      </c>
      <c r="AA1963" s="20" t="s">
        <v>4515</v>
      </c>
      <c r="AB1963" s="20" t="s">
        <v>54</v>
      </c>
      <c r="AC1963" s="20" t="s">
        <v>167</v>
      </c>
      <c r="AD1963" s="20" t="s">
        <v>56</v>
      </c>
      <c r="AE1963" s="20"/>
      <c r="AF1963" t="e">
        <f>VLOOKUP(L1963,Contactos!B:B,1,0)</f>
        <v>#N/A</v>
      </c>
    </row>
    <row r="1964" spans="1:32" ht="38.25" x14ac:dyDescent="0.2">
      <c r="A1964" s="4">
        <f t="shared" si="91"/>
        <v>1962</v>
      </c>
      <c r="B1964" s="4" t="str">
        <f t="shared" si="92"/>
        <v>010-0019048</v>
      </c>
      <c r="C1964" s="4" t="str">
        <f>IFERROR(VLOOKUP(F1964,Tablas!$A$1:$B$3,2,0),"")</f>
        <v>Factura</v>
      </c>
      <c r="D1964" s="4" t="str">
        <f t="shared" si="93"/>
        <v xml:space="preserve"> - CONTADO ADELANTADO / CASH IN ADVANCE - Facturas clientes -C20519170907</v>
      </c>
      <c r="E1964" s="19">
        <v>43100</v>
      </c>
      <c r="F1964" s="20" t="s">
        <v>1001</v>
      </c>
      <c r="G1964" s="20" t="s">
        <v>7252</v>
      </c>
      <c r="H1964" s="20" t="s">
        <v>322</v>
      </c>
      <c r="I1964" s="20" t="s">
        <v>323</v>
      </c>
      <c r="J1964" s="20" t="s">
        <v>4511</v>
      </c>
      <c r="K1964" s="20" t="s">
        <v>4512</v>
      </c>
      <c r="L1964" s="20" t="s">
        <v>4513</v>
      </c>
      <c r="M1964" s="20" t="s">
        <v>125</v>
      </c>
      <c r="N1964" s="21">
        <v>613.15</v>
      </c>
      <c r="O1964" s="21">
        <v>0</v>
      </c>
      <c r="P1964" s="20"/>
      <c r="Q1964" s="19">
        <v>41344</v>
      </c>
      <c r="R1964" s="20"/>
      <c r="S1964" s="19">
        <v>41436</v>
      </c>
      <c r="T1964" s="20" t="s">
        <v>70</v>
      </c>
      <c r="U1964" s="20">
        <v>1380</v>
      </c>
      <c r="V1964" s="20">
        <v>1700000049</v>
      </c>
      <c r="W1964" s="20" t="s">
        <v>847</v>
      </c>
      <c r="X1964" s="20" t="s">
        <v>192</v>
      </c>
      <c r="Y1964" s="20" t="s">
        <v>52</v>
      </c>
      <c r="Z1964" s="20" t="s">
        <v>5827</v>
      </c>
      <c r="AA1964" s="20" t="s">
        <v>4515</v>
      </c>
      <c r="AB1964" s="20" t="s">
        <v>54</v>
      </c>
      <c r="AC1964" s="20" t="s">
        <v>167</v>
      </c>
      <c r="AD1964" s="20" t="s">
        <v>56</v>
      </c>
      <c r="AE1964" s="20"/>
      <c r="AF1964" t="e">
        <f>VLOOKUP(L1964,Contactos!B:B,1,0)</f>
        <v>#N/A</v>
      </c>
    </row>
    <row r="1965" spans="1:32" ht="38.25" x14ac:dyDescent="0.2">
      <c r="A1965" s="4">
        <f t="shared" si="91"/>
        <v>1963</v>
      </c>
      <c r="B1965" s="4" t="str">
        <f t="shared" si="92"/>
        <v>010-0019016</v>
      </c>
      <c r="C1965" s="4" t="str">
        <f>IFERROR(VLOOKUP(F1965,Tablas!$A$1:$B$3,2,0),"")</f>
        <v>Factura</v>
      </c>
      <c r="D1965" s="4" t="str">
        <f t="shared" si="93"/>
        <v xml:space="preserve"> - CONTADO ADELANTADO / CASH IN ADVANCE - Facturas clientes -C20519170907</v>
      </c>
      <c r="E1965" s="19">
        <v>43100</v>
      </c>
      <c r="F1965" s="20" t="s">
        <v>1001</v>
      </c>
      <c r="G1965" s="20" t="s">
        <v>7253</v>
      </c>
      <c r="H1965" s="20" t="s">
        <v>322</v>
      </c>
      <c r="I1965" s="20" t="s">
        <v>323</v>
      </c>
      <c r="J1965" s="20" t="s">
        <v>4511</v>
      </c>
      <c r="K1965" s="20" t="s">
        <v>4512</v>
      </c>
      <c r="L1965" s="20" t="s">
        <v>4513</v>
      </c>
      <c r="M1965" s="20" t="s">
        <v>125</v>
      </c>
      <c r="N1965" s="21">
        <v>613.34</v>
      </c>
      <c r="O1965" s="21">
        <v>0</v>
      </c>
      <c r="P1965" s="20"/>
      <c r="Q1965" s="19">
        <v>41339</v>
      </c>
      <c r="R1965" s="20"/>
      <c r="S1965" s="19">
        <v>41431</v>
      </c>
      <c r="T1965" s="20" t="s">
        <v>70</v>
      </c>
      <c r="U1965" s="20">
        <v>1376</v>
      </c>
      <c r="V1965" s="20">
        <v>1700000045</v>
      </c>
      <c r="W1965" s="20" t="s">
        <v>847</v>
      </c>
      <c r="X1965" s="20" t="s">
        <v>192</v>
      </c>
      <c r="Y1965" s="20" t="s">
        <v>52</v>
      </c>
      <c r="Z1965" s="20" t="s">
        <v>5827</v>
      </c>
      <c r="AA1965" s="20" t="s">
        <v>4515</v>
      </c>
      <c r="AB1965" s="20" t="s">
        <v>54</v>
      </c>
      <c r="AC1965" s="20" t="s">
        <v>167</v>
      </c>
      <c r="AD1965" s="20" t="s">
        <v>56</v>
      </c>
      <c r="AE1965" s="20"/>
      <c r="AF1965" t="e">
        <f>VLOOKUP(L1965,Contactos!B:B,1,0)</f>
        <v>#N/A</v>
      </c>
    </row>
    <row r="1966" spans="1:32" ht="25.5" x14ac:dyDescent="0.2">
      <c r="A1966" s="4">
        <f t="shared" si="91"/>
        <v>1964</v>
      </c>
      <c r="B1966" s="4" t="str">
        <f t="shared" si="92"/>
        <v>1 13176</v>
      </c>
      <c r="C1966" s="4" t="str">
        <f>IFERROR(VLOOKUP(F1966,Tablas!$A$1:$B$3,2,0),"")</f>
        <v/>
      </c>
      <c r="D1966" s="4" t="str">
        <f t="shared" si="93"/>
        <v xml:space="preserve"> - CONTADO ADELANTADO / CASH IN ADVANCE - SALDO LETRAS SOLES</v>
      </c>
      <c r="E1966" s="19">
        <v>43100</v>
      </c>
      <c r="F1966" s="20" t="s">
        <v>27</v>
      </c>
      <c r="G1966" s="20" t="s">
        <v>7254</v>
      </c>
      <c r="H1966" s="20" t="s">
        <v>6496</v>
      </c>
      <c r="I1966" s="20" t="s">
        <v>6497</v>
      </c>
      <c r="J1966" s="20" t="s">
        <v>4511</v>
      </c>
      <c r="K1966" s="20" t="s">
        <v>4512</v>
      </c>
      <c r="L1966" s="20" t="s">
        <v>4513</v>
      </c>
      <c r="M1966" s="20" t="s">
        <v>125</v>
      </c>
      <c r="N1966" s="21">
        <v>617.96</v>
      </c>
      <c r="O1966" s="21">
        <v>0</v>
      </c>
      <c r="P1966" s="19">
        <v>41313</v>
      </c>
      <c r="Q1966" s="19">
        <v>43100</v>
      </c>
      <c r="R1966" s="20"/>
      <c r="S1966" s="19">
        <v>41117</v>
      </c>
      <c r="T1966" s="20" t="s">
        <v>70</v>
      </c>
      <c r="U1966" s="20">
        <v>552</v>
      </c>
      <c r="V1966" s="20">
        <v>1700000002</v>
      </c>
      <c r="W1966" s="20" t="s">
        <v>50</v>
      </c>
      <c r="X1966" s="20" t="s">
        <v>192</v>
      </c>
      <c r="Y1966" s="20" t="s">
        <v>52</v>
      </c>
      <c r="Z1966" s="20" t="s">
        <v>4514</v>
      </c>
      <c r="AA1966" s="20" t="s">
        <v>4515</v>
      </c>
      <c r="AB1966" s="20" t="s">
        <v>54</v>
      </c>
      <c r="AC1966" s="20" t="s">
        <v>167</v>
      </c>
      <c r="AD1966" s="20" t="s">
        <v>56</v>
      </c>
      <c r="AE1966" s="20"/>
      <c r="AF1966" t="e">
        <f>VLOOKUP(L1966,Contactos!B:B,1,0)</f>
        <v>#N/A</v>
      </c>
    </row>
    <row r="1967" spans="1:32" ht="38.25" x14ac:dyDescent="0.2">
      <c r="A1967" s="4">
        <f t="shared" si="91"/>
        <v>1965</v>
      </c>
      <c r="B1967" s="4" t="str">
        <f t="shared" si="92"/>
        <v>010-0018835</v>
      </c>
      <c r="C1967" s="4" t="str">
        <f>IFERROR(VLOOKUP(F1967,Tablas!$A$1:$B$3,2,0),"")</f>
        <v>Factura</v>
      </c>
      <c r="D1967" s="4" t="str">
        <f t="shared" si="93"/>
        <v xml:space="preserve"> - CONTADO ADELANTADO / CASH IN ADVANCE - Facturas clientes -C20519170907</v>
      </c>
      <c r="E1967" s="19">
        <v>43100</v>
      </c>
      <c r="F1967" s="20" t="s">
        <v>1001</v>
      </c>
      <c r="G1967" s="20" t="s">
        <v>7255</v>
      </c>
      <c r="H1967" s="20" t="s">
        <v>322</v>
      </c>
      <c r="I1967" s="20" t="s">
        <v>323</v>
      </c>
      <c r="J1967" s="20" t="s">
        <v>4511</v>
      </c>
      <c r="K1967" s="20" t="s">
        <v>4512</v>
      </c>
      <c r="L1967" s="20" t="s">
        <v>4513</v>
      </c>
      <c r="M1967" s="20" t="s">
        <v>125</v>
      </c>
      <c r="N1967" s="21">
        <v>619.38</v>
      </c>
      <c r="O1967" s="21">
        <v>0</v>
      </c>
      <c r="P1967" s="20"/>
      <c r="Q1967" s="19">
        <v>41319</v>
      </c>
      <c r="R1967" s="20"/>
      <c r="S1967" s="19">
        <v>41408</v>
      </c>
      <c r="T1967" s="20" t="s">
        <v>70</v>
      </c>
      <c r="U1967" s="20">
        <v>1360</v>
      </c>
      <c r="V1967" s="20">
        <v>1700000029</v>
      </c>
      <c r="W1967" s="20" t="s">
        <v>847</v>
      </c>
      <c r="X1967" s="20" t="s">
        <v>192</v>
      </c>
      <c r="Y1967" s="20" t="s">
        <v>52</v>
      </c>
      <c r="Z1967" s="20" t="s">
        <v>5827</v>
      </c>
      <c r="AA1967" s="20" t="s">
        <v>4515</v>
      </c>
      <c r="AB1967" s="20" t="s">
        <v>54</v>
      </c>
      <c r="AC1967" s="20" t="s">
        <v>167</v>
      </c>
      <c r="AD1967" s="20" t="s">
        <v>56</v>
      </c>
      <c r="AE1967" s="20"/>
      <c r="AF1967" t="e">
        <f>VLOOKUP(L1967,Contactos!B:B,1,0)</f>
        <v>#N/A</v>
      </c>
    </row>
    <row r="1968" spans="1:32" ht="25.5" x14ac:dyDescent="0.2">
      <c r="A1968" s="4">
        <f t="shared" si="91"/>
        <v>1966</v>
      </c>
      <c r="B1968" s="4" t="str">
        <f t="shared" si="92"/>
        <v>1 13150</v>
      </c>
      <c r="C1968" s="4" t="str">
        <f>IFERROR(VLOOKUP(F1968,Tablas!$A$1:$B$3,2,0),"")</f>
        <v/>
      </c>
      <c r="D1968" s="4" t="str">
        <f t="shared" si="93"/>
        <v xml:space="preserve"> - CONTADO ADELANTADO / CASH IN ADVANCE - SALDO LETRAS SOLES</v>
      </c>
      <c r="E1968" s="19">
        <v>43100</v>
      </c>
      <c r="F1968" s="20" t="s">
        <v>27</v>
      </c>
      <c r="G1968" s="20" t="s">
        <v>7256</v>
      </c>
      <c r="H1968" s="20" t="s">
        <v>6496</v>
      </c>
      <c r="I1968" s="20" t="s">
        <v>6497</v>
      </c>
      <c r="J1968" s="20" t="s">
        <v>4511</v>
      </c>
      <c r="K1968" s="20" t="s">
        <v>4512</v>
      </c>
      <c r="L1968" s="20" t="s">
        <v>4513</v>
      </c>
      <c r="M1968" s="20" t="s">
        <v>125</v>
      </c>
      <c r="N1968" s="21">
        <v>621.04</v>
      </c>
      <c r="O1968" s="21">
        <v>0</v>
      </c>
      <c r="P1968" s="19">
        <v>41313</v>
      </c>
      <c r="Q1968" s="19">
        <v>43100</v>
      </c>
      <c r="R1968" s="20"/>
      <c r="S1968" s="19">
        <v>41114</v>
      </c>
      <c r="T1968" s="20" t="s">
        <v>70</v>
      </c>
      <c r="U1968" s="20">
        <v>552</v>
      </c>
      <c r="V1968" s="20">
        <v>1700000002</v>
      </c>
      <c r="W1968" s="20" t="s">
        <v>50</v>
      </c>
      <c r="X1968" s="20" t="s">
        <v>192</v>
      </c>
      <c r="Y1968" s="20" t="s">
        <v>52</v>
      </c>
      <c r="Z1968" s="20" t="s">
        <v>4514</v>
      </c>
      <c r="AA1968" s="20" t="s">
        <v>4515</v>
      </c>
      <c r="AB1968" s="20" t="s">
        <v>54</v>
      </c>
      <c r="AC1968" s="20" t="s">
        <v>167</v>
      </c>
      <c r="AD1968" s="20" t="s">
        <v>56</v>
      </c>
      <c r="AE1968" s="20"/>
      <c r="AF1968" t="e">
        <f>VLOOKUP(L1968,Contactos!B:B,1,0)</f>
        <v>#N/A</v>
      </c>
    </row>
    <row r="1969" spans="1:32" ht="38.25" x14ac:dyDescent="0.2">
      <c r="A1969" s="4">
        <f t="shared" si="91"/>
        <v>1967</v>
      </c>
      <c r="B1969" s="4" t="str">
        <f t="shared" si="92"/>
        <v>010-0018923</v>
      </c>
      <c r="C1969" s="4" t="str">
        <f>IFERROR(VLOOKUP(F1969,Tablas!$A$1:$B$3,2,0),"")</f>
        <v>Factura</v>
      </c>
      <c r="D1969" s="4" t="str">
        <f t="shared" si="93"/>
        <v xml:space="preserve"> - CONTADO ADELANTADO / CASH IN ADVANCE - Facturas clientes -C20519170907</v>
      </c>
      <c r="E1969" s="19">
        <v>43100</v>
      </c>
      <c r="F1969" s="20" t="s">
        <v>1001</v>
      </c>
      <c r="G1969" s="20" t="s">
        <v>7257</v>
      </c>
      <c r="H1969" s="20" t="s">
        <v>322</v>
      </c>
      <c r="I1969" s="20" t="s">
        <v>323</v>
      </c>
      <c r="J1969" s="20" t="s">
        <v>4511</v>
      </c>
      <c r="K1969" s="20" t="s">
        <v>4512</v>
      </c>
      <c r="L1969" s="20" t="s">
        <v>4513</v>
      </c>
      <c r="M1969" s="20" t="s">
        <v>125</v>
      </c>
      <c r="N1969" s="21">
        <v>623.89</v>
      </c>
      <c r="O1969" s="21">
        <v>0</v>
      </c>
      <c r="P1969" s="20"/>
      <c r="Q1969" s="19">
        <v>41331</v>
      </c>
      <c r="R1969" s="20"/>
      <c r="S1969" s="19">
        <v>41420</v>
      </c>
      <c r="T1969" s="20" t="s">
        <v>70</v>
      </c>
      <c r="U1969" s="20">
        <v>1369</v>
      </c>
      <c r="V1969" s="20">
        <v>1700000038</v>
      </c>
      <c r="W1969" s="20" t="s">
        <v>847</v>
      </c>
      <c r="X1969" s="20" t="s">
        <v>192</v>
      </c>
      <c r="Y1969" s="20" t="s">
        <v>52</v>
      </c>
      <c r="Z1969" s="20" t="s">
        <v>5827</v>
      </c>
      <c r="AA1969" s="20" t="s">
        <v>4515</v>
      </c>
      <c r="AB1969" s="20" t="s">
        <v>54</v>
      </c>
      <c r="AC1969" s="20" t="s">
        <v>167</v>
      </c>
      <c r="AD1969" s="20" t="s">
        <v>56</v>
      </c>
      <c r="AE1969" s="20"/>
      <c r="AF1969" t="e">
        <f>VLOOKUP(L1969,Contactos!B:B,1,0)</f>
        <v>#N/A</v>
      </c>
    </row>
    <row r="1970" spans="1:32" ht="38.25" x14ac:dyDescent="0.2">
      <c r="A1970" s="4">
        <f t="shared" si="91"/>
        <v>1968</v>
      </c>
      <c r="B1970" s="4" t="str">
        <f t="shared" si="92"/>
        <v>010-0019449</v>
      </c>
      <c r="C1970" s="4" t="str">
        <f>IFERROR(VLOOKUP(F1970,Tablas!$A$1:$B$3,2,0),"")</f>
        <v>Factura</v>
      </c>
      <c r="D1970" s="4" t="str">
        <f t="shared" si="93"/>
        <v xml:space="preserve"> - CONTADO ADELANTADO / CASH IN ADVANCE - Facturas clientes -C20519170907</v>
      </c>
      <c r="E1970" s="19">
        <v>43100</v>
      </c>
      <c r="F1970" s="20" t="s">
        <v>1001</v>
      </c>
      <c r="G1970" s="20" t="s">
        <v>7258</v>
      </c>
      <c r="H1970" s="20" t="s">
        <v>322</v>
      </c>
      <c r="I1970" s="20" t="s">
        <v>323</v>
      </c>
      <c r="J1970" s="20" t="s">
        <v>4511</v>
      </c>
      <c r="K1970" s="20" t="s">
        <v>4512</v>
      </c>
      <c r="L1970" s="20" t="s">
        <v>4513</v>
      </c>
      <c r="M1970" s="20" t="s">
        <v>125</v>
      </c>
      <c r="N1970" s="21">
        <v>628.69000000000005</v>
      </c>
      <c r="O1970" s="21">
        <v>0</v>
      </c>
      <c r="P1970" s="20"/>
      <c r="Q1970" s="19">
        <v>41387</v>
      </c>
      <c r="R1970" s="20"/>
      <c r="S1970" s="19">
        <v>41478</v>
      </c>
      <c r="T1970" s="20" t="s">
        <v>70</v>
      </c>
      <c r="U1970" s="20">
        <v>1402</v>
      </c>
      <c r="V1970" s="20">
        <v>1700000071</v>
      </c>
      <c r="W1970" s="20" t="s">
        <v>847</v>
      </c>
      <c r="X1970" s="20" t="s">
        <v>192</v>
      </c>
      <c r="Y1970" s="20" t="s">
        <v>52</v>
      </c>
      <c r="Z1970" s="20" t="s">
        <v>5827</v>
      </c>
      <c r="AA1970" s="20" t="s">
        <v>4515</v>
      </c>
      <c r="AB1970" s="20" t="s">
        <v>54</v>
      </c>
      <c r="AC1970" s="20" t="s">
        <v>167</v>
      </c>
      <c r="AD1970" s="20" t="s">
        <v>56</v>
      </c>
      <c r="AE1970" s="20"/>
      <c r="AF1970" t="e">
        <f>VLOOKUP(L1970,Contactos!B:B,1,0)</f>
        <v>#N/A</v>
      </c>
    </row>
    <row r="1971" spans="1:32" ht="38.25" x14ac:dyDescent="0.2">
      <c r="A1971" s="4">
        <f t="shared" si="91"/>
        <v>1969</v>
      </c>
      <c r="B1971" s="4" t="str">
        <f t="shared" si="92"/>
        <v>010-0019498</v>
      </c>
      <c r="C1971" s="4" t="str">
        <f>IFERROR(VLOOKUP(F1971,Tablas!$A$1:$B$3,2,0),"")</f>
        <v>Factura</v>
      </c>
      <c r="D1971" s="4" t="str">
        <f t="shared" si="93"/>
        <v xml:space="preserve"> - CONTADO ADELANTADO / CASH IN ADVANCE - Facturas clientes -C20519170907</v>
      </c>
      <c r="E1971" s="19">
        <v>43100</v>
      </c>
      <c r="F1971" s="20" t="s">
        <v>1001</v>
      </c>
      <c r="G1971" s="20" t="s">
        <v>7259</v>
      </c>
      <c r="H1971" s="20" t="s">
        <v>322</v>
      </c>
      <c r="I1971" s="20" t="s">
        <v>323</v>
      </c>
      <c r="J1971" s="20" t="s">
        <v>4511</v>
      </c>
      <c r="K1971" s="20" t="s">
        <v>4512</v>
      </c>
      <c r="L1971" s="20" t="s">
        <v>4513</v>
      </c>
      <c r="M1971" s="20" t="s">
        <v>125</v>
      </c>
      <c r="N1971" s="21">
        <v>630.14</v>
      </c>
      <c r="O1971" s="21">
        <v>0</v>
      </c>
      <c r="P1971" s="20"/>
      <c r="Q1971" s="19">
        <v>41393</v>
      </c>
      <c r="R1971" s="20"/>
      <c r="S1971" s="19">
        <v>41484</v>
      </c>
      <c r="T1971" s="20" t="s">
        <v>70</v>
      </c>
      <c r="U1971" s="20">
        <v>1405</v>
      </c>
      <c r="V1971" s="20">
        <v>1700000074</v>
      </c>
      <c r="W1971" s="20" t="s">
        <v>847</v>
      </c>
      <c r="X1971" s="20" t="s">
        <v>192</v>
      </c>
      <c r="Y1971" s="20" t="s">
        <v>52</v>
      </c>
      <c r="Z1971" s="20" t="s">
        <v>5827</v>
      </c>
      <c r="AA1971" s="20" t="s">
        <v>4515</v>
      </c>
      <c r="AB1971" s="20" t="s">
        <v>54</v>
      </c>
      <c r="AC1971" s="20" t="s">
        <v>167</v>
      </c>
      <c r="AD1971" s="20" t="s">
        <v>56</v>
      </c>
      <c r="AE1971" s="20"/>
      <c r="AF1971" t="e">
        <f>VLOOKUP(L1971,Contactos!B:B,1,0)</f>
        <v>#N/A</v>
      </c>
    </row>
    <row r="1972" spans="1:32" ht="25.5" x14ac:dyDescent="0.2">
      <c r="A1972" s="4">
        <f t="shared" si="91"/>
        <v>1970</v>
      </c>
      <c r="B1972" s="4" t="str">
        <f t="shared" si="92"/>
        <v>1 13182</v>
      </c>
      <c r="C1972" s="4" t="str">
        <f>IFERROR(VLOOKUP(F1972,Tablas!$A$1:$B$3,2,0),"")</f>
        <v/>
      </c>
      <c r="D1972" s="4" t="str">
        <f t="shared" si="93"/>
        <v xml:space="preserve"> - CONTADO ADELANTADO / CASH IN ADVANCE - SALDO LETRAS SOLES</v>
      </c>
      <c r="E1972" s="19">
        <v>43100</v>
      </c>
      <c r="F1972" s="20" t="s">
        <v>27</v>
      </c>
      <c r="G1972" s="20" t="s">
        <v>7260</v>
      </c>
      <c r="H1972" s="20" t="s">
        <v>6496</v>
      </c>
      <c r="I1972" s="20" t="s">
        <v>6497</v>
      </c>
      <c r="J1972" s="20" t="s">
        <v>4511</v>
      </c>
      <c r="K1972" s="20" t="s">
        <v>4512</v>
      </c>
      <c r="L1972" s="20" t="s">
        <v>4513</v>
      </c>
      <c r="M1972" s="20" t="s">
        <v>125</v>
      </c>
      <c r="N1972" s="21">
        <v>631.47</v>
      </c>
      <c r="O1972" s="21">
        <v>0</v>
      </c>
      <c r="P1972" s="19">
        <v>41313</v>
      </c>
      <c r="Q1972" s="19">
        <v>43100</v>
      </c>
      <c r="R1972" s="20"/>
      <c r="S1972" s="19">
        <v>41120</v>
      </c>
      <c r="T1972" s="20" t="s">
        <v>70</v>
      </c>
      <c r="U1972" s="20">
        <v>552</v>
      </c>
      <c r="V1972" s="20">
        <v>1700000002</v>
      </c>
      <c r="W1972" s="20" t="s">
        <v>50</v>
      </c>
      <c r="X1972" s="20" t="s">
        <v>192</v>
      </c>
      <c r="Y1972" s="20" t="s">
        <v>52</v>
      </c>
      <c r="Z1972" s="20" t="s">
        <v>4514</v>
      </c>
      <c r="AA1972" s="20" t="s">
        <v>4515</v>
      </c>
      <c r="AB1972" s="20" t="s">
        <v>54</v>
      </c>
      <c r="AC1972" s="20" t="s">
        <v>167</v>
      </c>
      <c r="AD1972" s="20" t="s">
        <v>56</v>
      </c>
      <c r="AE1972" s="20"/>
      <c r="AF1972" t="e">
        <f>VLOOKUP(L1972,Contactos!B:B,1,0)</f>
        <v>#N/A</v>
      </c>
    </row>
    <row r="1973" spans="1:32" ht="25.5" x14ac:dyDescent="0.2">
      <c r="A1973" s="4">
        <f t="shared" si="91"/>
        <v>1971</v>
      </c>
      <c r="B1973" s="4" t="str">
        <f t="shared" si="92"/>
        <v/>
      </c>
      <c r="C1973" s="4" t="str">
        <f>IFERROR(VLOOKUP(F1973,Tablas!$A$1:$B$3,2,0),"")</f>
        <v/>
      </c>
      <c r="D1973" s="4" t="str">
        <f t="shared" si="93"/>
        <v xml:space="preserve"> - CONTADO / CASH - Dif. en cambio</v>
      </c>
      <c r="E1973" s="19">
        <v>43890</v>
      </c>
      <c r="F1973" s="20" t="s">
        <v>27</v>
      </c>
      <c r="G1973" s="20"/>
      <c r="H1973" s="20" t="s">
        <v>44</v>
      </c>
      <c r="I1973" s="20" t="s">
        <v>45</v>
      </c>
      <c r="J1973" s="20" t="s">
        <v>396</v>
      </c>
      <c r="K1973" s="20" t="s">
        <v>397</v>
      </c>
      <c r="L1973" s="20" t="s">
        <v>398</v>
      </c>
      <c r="M1973" s="20" t="s">
        <v>33</v>
      </c>
      <c r="N1973" s="21">
        <v>637.4</v>
      </c>
      <c r="O1973" s="21">
        <v>0</v>
      </c>
      <c r="P1973" s="20"/>
      <c r="Q1973" s="19">
        <v>43890</v>
      </c>
      <c r="R1973" s="20"/>
      <c r="S1973" s="19">
        <v>43890</v>
      </c>
      <c r="T1973" s="20" t="s">
        <v>49</v>
      </c>
      <c r="U1973" s="20">
        <v>344081</v>
      </c>
      <c r="V1973" s="20">
        <v>2000006526</v>
      </c>
      <c r="W1973" s="20" t="s">
        <v>50</v>
      </c>
      <c r="X1973" s="20" t="s">
        <v>841</v>
      </c>
      <c r="Y1973" s="20" t="s">
        <v>52</v>
      </c>
      <c r="Z1973" s="20" t="s">
        <v>63</v>
      </c>
      <c r="AA1973" s="20" t="s">
        <v>66</v>
      </c>
      <c r="AB1973" s="20" t="s">
        <v>66</v>
      </c>
      <c r="AC1973" s="20" t="s">
        <v>66</v>
      </c>
      <c r="AD1973" s="20" t="s">
        <v>56</v>
      </c>
      <c r="AE1973" s="20"/>
      <c r="AF1973" t="e">
        <f>VLOOKUP(L1973,Contactos!B:B,1,0)</f>
        <v>#N/A</v>
      </c>
    </row>
    <row r="1974" spans="1:32" ht="51" x14ac:dyDescent="0.2">
      <c r="A1974" s="4">
        <f t="shared" si="91"/>
        <v>1972</v>
      </c>
      <c r="B1974" s="4" t="str">
        <f t="shared" si="92"/>
        <v>F050-00001489</v>
      </c>
      <c r="C1974" s="4" t="str">
        <f>IFERROR(VLOOKUP(F1974,Tablas!$A$1:$B$3,2,0),"")</f>
        <v>Factura</v>
      </c>
      <c r="D1974" s="4" t="str">
        <f t="shared" si="93"/>
        <v xml:space="preserve"> - CONTADO / CASH - Interest FT 01-F050-00001355 for the payment of Ju</v>
      </c>
      <c r="E1974" s="19">
        <v>45461</v>
      </c>
      <c r="F1974" s="20" t="s">
        <v>1001</v>
      </c>
      <c r="G1974" s="20" t="s">
        <v>7261</v>
      </c>
      <c r="H1974" s="20" t="s">
        <v>80</v>
      </c>
      <c r="I1974" s="20" t="s">
        <v>81</v>
      </c>
      <c r="J1974" s="20" t="s">
        <v>227</v>
      </c>
      <c r="K1974" s="20" t="s">
        <v>227</v>
      </c>
      <c r="L1974" s="20" t="s">
        <v>228</v>
      </c>
      <c r="M1974" s="20"/>
      <c r="N1974" s="21">
        <v>640.91999999999996</v>
      </c>
      <c r="O1974" s="21">
        <v>168.84</v>
      </c>
      <c r="P1974" s="20"/>
      <c r="Q1974" s="19">
        <v>45461</v>
      </c>
      <c r="R1974" s="20"/>
      <c r="S1974" s="19">
        <v>45461</v>
      </c>
      <c r="T1974" s="20" t="s">
        <v>49</v>
      </c>
      <c r="U1974" s="20">
        <v>982248</v>
      </c>
      <c r="V1974" s="20">
        <v>240001770</v>
      </c>
      <c r="W1974" s="20" t="s">
        <v>847</v>
      </c>
      <c r="X1974" s="20" t="s">
        <v>2795</v>
      </c>
      <c r="Y1974" s="20" t="s">
        <v>37</v>
      </c>
      <c r="Z1974" s="20" t="s">
        <v>7262</v>
      </c>
      <c r="AA1974" s="20" t="s">
        <v>230</v>
      </c>
      <c r="AB1974" s="20" t="s">
        <v>231</v>
      </c>
      <c r="AC1974" s="20" t="s">
        <v>66</v>
      </c>
      <c r="AD1974" s="20" t="s">
        <v>232</v>
      </c>
      <c r="AE1974" s="20"/>
      <c r="AF1974" t="str">
        <f>VLOOKUP(L1974,Contactos!B:B,1,0)</f>
        <v>VYPHAVET CO., LTD.</v>
      </c>
    </row>
    <row r="1975" spans="1:32" ht="38.25" x14ac:dyDescent="0.2">
      <c r="A1975" s="4">
        <f t="shared" si="91"/>
        <v>1973</v>
      </c>
      <c r="B1975" s="4" t="str">
        <f t="shared" si="92"/>
        <v>010-0019709</v>
      </c>
      <c r="C1975" s="4" t="str">
        <f>IFERROR(VLOOKUP(F1975,Tablas!$A$1:$B$3,2,0),"")</f>
        <v>Factura</v>
      </c>
      <c r="D1975" s="4" t="str">
        <f t="shared" si="93"/>
        <v xml:space="preserve"> - CONTADO ADELANTADO / CASH IN ADVANCE - Facturas clientes -C20519170907</v>
      </c>
      <c r="E1975" s="19">
        <v>43100</v>
      </c>
      <c r="F1975" s="20" t="s">
        <v>1001</v>
      </c>
      <c r="G1975" s="20" t="s">
        <v>7263</v>
      </c>
      <c r="H1975" s="20" t="s">
        <v>322</v>
      </c>
      <c r="I1975" s="20" t="s">
        <v>323</v>
      </c>
      <c r="J1975" s="20" t="s">
        <v>4511</v>
      </c>
      <c r="K1975" s="20" t="s">
        <v>4512</v>
      </c>
      <c r="L1975" s="20" t="s">
        <v>4513</v>
      </c>
      <c r="M1975" s="20" t="s">
        <v>125</v>
      </c>
      <c r="N1975" s="21">
        <v>651.36</v>
      </c>
      <c r="O1975" s="21">
        <v>0</v>
      </c>
      <c r="P1975" s="20"/>
      <c r="Q1975" s="19">
        <v>41411</v>
      </c>
      <c r="R1975" s="20"/>
      <c r="S1975" s="19">
        <v>41503</v>
      </c>
      <c r="T1975" s="20" t="s">
        <v>70</v>
      </c>
      <c r="U1975" s="20">
        <v>1415</v>
      </c>
      <c r="V1975" s="20">
        <v>1700000084</v>
      </c>
      <c r="W1975" s="20" t="s">
        <v>847</v>
      </c>
      <c r="X1975" s="20" t="s">
        <v>192</v>
      </c>
      <c r="Y1975" s="20" t="s">
        <v>52</v>
      </c>
      <c r="Z1975" s="20" t="s">
        <v>5827</v>
      </c>
      <c r="AA1975" s="20" t="s">
        <v>4515</v>
      </c>
      <c r="AB1975" s="20" t="s">
        <v>54</v>
      </c>
      <c r="AC1975" s="20" t="s">
        <v>167</v>
      </c>
      <c r="AD1975" s="20" t="s">
        <v>56</v>
      </c>
      <c r="AE1975" s="20"/>
      <c r="AF1975" t="e">
        <f>VLOOKUP(L1975,Contactos!B:B,1,0)</f>
        <v>#N/A</v>
      </c>
    </row>
    <row r="1976" spans="1:32" ht="38.25" x14ac:dyDescent="0.2">
      <c r="A1976" s="4">
        <f t="shared" si="91"/>
        <v>1974</v>
      </c>
      <c r="B1976" s="4" t="str">
        <f t="shared" si="92"/>
        <v>010-0019118</v>
      </c>
      <c r="C1976" s="4" t="str">
        <f>IFERROR(VLOOKUP(F1976,Tablas!$A$1:$B$3,2,0),"")</f>
        <v>Factura</v>
      </c>
      <c r="D1976" s="4" t="str">
        <f t="shared" si="93"/>
        <v xml:space="preserve"> - CONTADO ADELANTADO / CASH IN ADVANCE - Facturas clientes -C20519170907</v>
      </c>
      <c r="E1976" s="19">
        <v>43100</v>
      </c>
      <c r="F1976" s="20" t="s">
        <v>1001</v>
      </c>
      <c r="G1976" s="20" t="s">
        <v>7264</v>
      </c>
      <c r="H1976" s="20" t="s">
        <v>322</v>
      </c>
      <c r="I1976" s="20" t="s">
        <v>323</v>
      </c>
      <c r="J1976" s="20" t="s">
        <v>4511</v>
      </c>
      <c r="K1976" s="20" t="s">
        <v>4512</v>
      </c>
      <c r="L1976" s="20" t="s">
        <v>4513</v>
      </c>
      <c r="M1976" s="20" t="s">
        <v>125</v>
      </c>
      <c r="N1976" s="21">
        <v>653.92999999999995</v>
      </c>
      <c r="O1976" s="21">
        <v>0</v>
      </c>
      <c r="P1976" s="20"/>
      <c r="Q1976" s="19">
        <v>41352</v>
      </c>
      <c r="R1976" s="20"/>
      <c r="S1976" s="19">
        <v>41444</v>
      </c>
      <c r="T1976" s="20" t="s">
        <v>70</v>
      </c>
      <c r="U1976" s="20">
        <v>1382</v>
      </c>
      <c r="V1976" s="20">
        <v>1700000051</v>
      </c>
      <c r="W1976" s="20" t="s">
        <v>847</v>
      </c>
      <c r="X1976" s="20" t="s">
        <v>192</v>
      </c>
      <c r="Y1976" s="20" t="s">
        <v>52</v>
      </c>
      <c r="Z1976" s="20" t="s">
        <v>5827</v>
      </c>
      <c r="AA1976" s="20" t="s">
        <v>4515</v>
      </c>
      <c r="AB1976" s="20" t="s">
        <v>54</v>
      </c>
      <c r="AC1976" s="20" t="s">
        <v>167</v>
      </c>
      <c r="AD1976" s="20" t="s">
        <v>56</v>
      </c>
      <c r="AE1976" s="20"/>
      <c r="AF1976" t="e">
        <f>VLOOKUP(L1976,Contactos!B:B,1,0)</f>
        <v>#N/A</v>
      </c>
    </row>
    <row r="1977" spans="1:32" ht="63.75" x14ac:dyDescent="0.2">
      <c r="A1977" s="4">
        <f t="shared" si="91"/>
        <v>1975</v>
      </c>
      <c r="B1977" s="4" t="str">
        <f t="shared" si="92"/>
        <v>B010-00020092</v>
      </c>
      <c r="C1977" s="4" t="str">
        <f>IFERROR(VLOOKUP(F1977,Tablas!$A$1:$B$3,2,0),"")</f>
        <v>Boleta</v>
      </c>
      <c r="D1977" s="4" t="str">
        <f t="shared" si="93"/>
        <v>Plaza Vea - Intercorp - CONTADO / CASH - PE 4302 PLAZA VEA v13276037plzv-01 Basado en Entre</v>
      </c>
      <c r="E1977" s="19">
        <v>45526</v>
      </c>
      <c r="F1977" s="20" t="s">
        <v>842</v>
      </c>
      <c r="G1977" s="20" t="s">
        <v>7265</v>
      </c>
      <c r="H1977" s="20" t="s">
        <v>44</v>
      </c>
      <c r="I1977" s="20" t="s">
        <v>45</v>
      </c>
      <c r="J1977" s="20" t="s">
        <v>7266</v>
      </c>
      <c r="K1977" s="20" t="s">
        <v>7267</v>
      </c>
      <c r="L1977" s="20" t="s">
        <v>7268</v>
      </c>
      <c r="M1977" s="20"/>
      <c r="N1977" s="21">
        <v>655.20000000000005</v>
      </c>
      <c r="O1977" s="21">
        <v>0</v>
      </c>
      <c r="P1977" s="20"/>
      <c r="Q1977" s="19">
        <v>45526</v>
      </c>
      <c r="R1977" s="20"/>
      <c r="S1977" s="19">
        <v>45526</v>
      </c>
      <c r="T1977" s="20" t="s">
        <v>49</v>
      </c>
      <c r="U1977" s="20">
        <v>1011955</v>
      </c>
      <c r="V1977" s="20">
        <v>240002629</v>
      </c>
      <c r="W1977" s="20" t="s">
        <v>847</v>
      </c>
      <c r="X1977" s="20" t="s">
        <v>274</v>
      </c>
      <c r="Y1977" s="20" t="s">
        <v>52</v>
      </c>
      <c r="Z1977" s="20" t="s">
        <v>7269</v>
      </c>
      <c r="AA1977" s="20" t="s">
        <v>1449</v>
      </c>
      <c r="AB1977" s="20" t="s">
        <v>54</v>
      </c>
      <c r="AC1977" s="20" t="s">
        <v>167</v>
      </c>
      <c r="AD1977" s="20" t="s">
        <v>56</v>
      </c>
      <c r="AE1977" s="20" t="s">
        <v>2494</v>
      </c>
      <c r="AF1977" t="e">
        <f>VLOOKUP(L1977,Contactos!B:B,1,0)</f>
        <v>#N/A</v>
      </c>
    </row>
    <row r="1978" spans="1:32" ht="38.25" x14ac:dyDescent="0.2">
      <c r="A1978" s="4">
        <f t="shared" si="91"/>
        <v>1976</v>
      </c>
      <c r="B1978" s="4" t="str">
        <f t="shared" si="92"/>
        <v>010-0019035</v>
      </c>
      <c r="C1978" s="4" t="str">
        <f>IFERROR(VLOOKUP(F1978,Tablas!$A$1:$B$3,2,0),"")</f>
        <v>Factura</v>
      </c>
      <c r="D1978" s="4" t="str">
        <f t="shared" si="93"/>
        <v xml:space="preserve"> - CONTADO ADELANTADO / CASH IN ADVANCE - Facturas clientes -C20519170907</v>
      </c>
      <c r="E1978" s="19">
        <v>43100</v>
      </c>
      <c r="F1978" s="20" t="s">
        <v>1001</v>
      </c>
      <c r="G1978" s="20" t="s">
        <v>7270</v>
      </c>
      <c r="H1978" s="20" t="s">
        <v>322</v>
      </c>
      <c r="I1978" s="20" t="s">
        <v>323</v>
      </c>
      <c r="J1978" s="20" t="s">
        <v>4511</v>
      </c>
      <c r="K1978" s="20" t="s">
        <v>4512</v>
      </c>
      <c r="L1978" s="20" t="s">
        <v>4513</v>
      </c>
      <c r="M1978" s="20" t="s">
        <v>125</v>
      </c>
      <c r="N1978" s="21">
        <v>655.64</v>
      </c>
      <c r="O1978" s="21">
        <v>0</v>
      </c>
      <c r="P1978" s="20"/>
      <c r="Q1978" s="19">
        <v>41341</v>
      </c>
      <c r="R1978" s="20"/>
      <c r="S1978" s="19">
        <v>41433</v>
      </c>
      <c r="T1978" s="20" t="s">
        <v>70</v>
      </c>
      <c r="U1978" s="20">
        <v>1377</v>
      </c>
      <c r="V1978" s="20">
        <v>1700000046</v>
      </c>
      <c r="W1978" s="20" t="s">
        <v>847</v>
      </c>
      <c r="X1978" s="20" t="s">
        <v>192</v>
      </c>
      <c r="Y1978" s="20" t="s">
        <v>52</v>
      </c>
      <c r="Z1978" s="20" t="s">
        <v>5827</v>
      </c>
      <c r="AA1978" s="20" t="s">
        <v>4515</v>
      </c>
      <c r="AB1978" s="20" t="s">
        <v>54</v>
      </c>
      <c r="AC1978" s="20" t="s">
        <v>167</v>
      </c>
      <c r="AD1978" s="20" t="s">
        <v>56</v>
      </c>
      <c r="AE1978" s="20"/>
      <c r="AF1978" t="e">
        <f>VLOOKUP(L1978,Contactos!B:B,1,0)</f>
        <v>#N/A</v>
      </c>
    </row>
    <row r="1979" spans="1:32" ht="76.5" x14ac:dyDescent="0.2">
      <c r="A1979" s="4">
        <f t="shared" si="91"/>
        <v>1977</v>
      </c>
      <c r="B1979" s="4" t="str">
        <f t="shared" si="92"/>
        <v>F010-00024993</v>
      </c>
      <c r="C1979" s="4" t="str">
        <f>IFERROR(VLOOKUP(F1979,Tablas!$A$1:$B$3,2,0),"")</f>
        <v>Factura</v>
      </c>
      <c r="D1979" s="4" t="str">
        <f t="shared" si="93"/>
        <v xml:space="preserve"> - CONTADO ADELANTADO / CASH IN ADVANCE - INTERESES DEL PRÉSTAMO SOLES FIRMADO EL 30.05.2024</v>
      </c>
      <c r="E1979" s="19">
        <v>45453</v>
      </c>
      <c r="F1979" s="20" t="s">
        <v>1001</v>
      </c>
      <c r="G1979" s="20" t="s">
        <v>7271</v>
      </c>
      <c r="H1979" s="20" t="s">
        <v>322</v>
      </c>
      <c r="I1979" s="20" t="s">
        <v>323</v>
      </c>
      <c r="J1979" s="20" t="s">
        <v>324</v>
      </c>
      <c r="K1979" s="20" t="s">
        <v>325</v>
      </c>
      <c r="L1979" s="20" t="s">
        <v>326</v>
      </c>
      <c r="M1979" s="20" t="s">
        <v>125</v>
      </c>
      <c r="N1979" s="21">
        <v>667.18</v>
      </c>
      <c r="O1979" s="21">
        <v>0</v>
      </c>
      <c r="P1979" s="20"/>
      <c r="Q1979" s="19">
        <v>45453</v>
      </c>
      <c r="R1979" s="20"/>
      <c r="S1979" s="19">
        <v>45453</v>
      </c>
      <c r="T1979" s="20" t="s">
        <v>70</v>
      </c>
      <c r="U1979" s="20">
        <v>978904</v>
      </c>
      <c r="V1979" s="20">
        <v>240001699</v>
      </c>
      <c r="W1979" s="20" t="s">
        <v>847</v>
      </c>
      <c r="X1979" s="20" t="s">
        <v>2795</v>
      </c>
      <c r="Y1979" s="20" t="s">
        <v>52</v>
      </c>
      <c r="Z1979" s="20" t="s">
        <v>7200</v>
      </c>
      <c r="AA1979" s="20" t="s">
        <v>327</v>
      </c>
      <c r="AB1979" s="20" t="s">
        <v>328</v>
      </c>
      <c r="AC1979" s="20" t="s">
        <v>167</v>
      </c>
      <c r="AD1979" s="20" t="s">
        <v>56</v>
      </c>
      <c r="AE1979" s="20"/>
      <c r="AF1979" t="str">
        <f>VLOOKUP(L1979,Contactos!B:B,1,0)</f>
        <v>PHARMADIX CORP. S.A.C.</v>
      </c>
    </row>
    <row r="1980" spans="1:32" ht="38.25" x14ac:dyDescent="0.2">
      <c r="A1980" s="4">
        <f t="shared" si="91"/>
        <v>1978</v>
      </c>
      <c r="B1980" s="4" t="str">
        <f t="shared" si="92"/>
        <v>010-0018920</v>
      </c>
      <c r="C1980" s="4" t="str">
        <f>IFERROR(VLOOKUP(F1980,Tablas!$A$1:$B$3,2,0),"")</f>
        <v>Factura</v>
      </c>
      <c r="D1980" s="4" t="str">
        <f t="shared" si="93"/>
        <v xml:space="preserve"> - CONTADO ADELANTADO / CASH IN ADVANCE - Facturas clientes -C20519170907</v>
      </c>
      <c r="E1980" s="19">
        <v>43100</v>
      </c>
      <c r="F1980" s="20" t="s">
        <v>1001</v>
      </c>
      <c r="G1980" s="20" t="s">
        <v>7272</v>
      </c>
      <c r="H1980" s="20" t="s">
        <v>322</v>
      </c>
      <c r="I1980" s="20" t="s">
        <v>323</v>
      </c>
      <c r="J1980" s="20" t="s">
        <v>4511</v>
      </c>
      <c r="K1980" s="20" t="s">
        <v>4512</v>
      </c>
      <c r="L1980" s="20" t="s">
        <v>4513</v>
      </c>
      <c r="M1980" s="20" t="s">
        <v>125</v>
      </c>
      <c r="N1980" s="21">
        <v>679.64</v>
      </c>
      <c r="O1980" s="21">
        <v>0</v>
      </c>
      <c r="P1980" s="20"/>
      <c r="Q1980" s="19">
        <v>41330</v>
      </c>
      <c r="R1980" s="20"/>
      <c r="S1980" s="19">
        <v>41419</v>
      </c>
      <c r="T1980" s="20" t="s">
        <v>70</v>
      </c>
      <c r="U1980" s="20">
        <v>1368</v>
      </c>
      <c r="V1980" s="20">
        <v>1700000037</v>
      </c>
      <c r="W1980" s="20" t="s">
        <v>847</v>
      </c>
      <c r="X1980" s="20" t="s">
        <v>192</v>
      </c>
      <c r="Y1980" s="20" t="s">
        <v>52</v>
      </c>
      <c r="Z1980" s="20" t="s">
        <v>5827</v>
      </c>
      <c r="AA1980" s="20" t="s">
        <v>4515</v>
      </c>
      <c r="AB1980" s="20" t="s">
        <v>54</v>
      </c>
      <c r="AC1980" s="20" t="s">
        <v>167</v>
      </c>
      <c r="AD1980" s="20" t="s">
        <v>56</v>
      </c>
      <c r="AE1980" s="20"/>
      <c r="AF1980" t="e">
        <f>VLOOKUP(L1980,Contactos!B:B,1,0)</f>
        <v>#N/A</v>
      </c>
    </row>
    <row r="1981" spans="1:32" ht="38.25" x14ac:dyDescent="0.2">
      <c r="A1981" s="4">
        <f t="shared" si="91"/>
        <v>1979</v>
      </c>
      <c r="B1981" s="4" t="str">
        <f t="shared" si="92"/>
        <v>010-0018808</v>
      </c>
      <c r="C1981" s="4" t="str">
        <f>IFERROR(VLOOKUP(F1981,Tablas!$A$1:$B$3,2,0),"")</f>
        <v>Factura</v>
      </c>
      <c r="D1981" s="4" t="str">
        <f t="shared" si="93"/>
        <v xml:space="preserve"> - CONTADO ADELANTADO / CASH IN ADVANCE - Facturas clientes -C20519170907</v>
      </c>
      <c r="E1981" s="19">
        <v>43100</v>
      </c>
      <c r="F1981" s="20" t="s">
        <v>1001</v>
      </c>
      <c r="G1981" s="20" t="s">
        <v>7273</v>
      </c>
      <c r="H1981" s="20" t="s">
        <v>322</v>
      </c>
      <c r="I1981" s="20" t="s">
        <v>323</v>
      </c>
      <c r="J1981" s="20" t="s">
        <v>4511</v>
      </c>
      <c r="K1981" s="20" t="s">
        <v>4512</v>
      </c>
      <c r="L1981" s="20" t="s">
        <v>4513</v>
      </c>
      <c r="M1981" s="20" t="s">
        <v>125</v>
      </c>
      <c r="N1981" s="21">
        <v>681.8</v>
      </c>
      <c r="O1981" s="21">
        <v>0</v>
      </c>
      <c r="P1981" s="20"/>
      <c r="Q1981" s="19">
        <v>41317</v>
      </c>
      <c r="R1981" s="20"/>
      <c r="S1981" s="19">
        <v>41406</v>
      </c>
      <c r="T1981" s="20" t="s">
        <v>70</v>
      </c>
      <c r="U1981" s="20">
        <v>1358</v>
      </c>
      <c r="V1981" s="20">
        <v>1700000027</v>
      </c>
      <c r="W1981" s="20" t="s">
        <v>847</v>
      </c>
      <c r="X1981" s="20" t="s">
        <v>192</v>
      </c>
      <c r="Y1981" s="20" t="s">
        <v>52</v>
      </c>
      <c r="Z1981" s="20" t="s">
        <v>5827</v>
      </c>
      <c r="AA1981" s="20" t="s">
        <v>4515</v>
      </c>
      <c r="AB1981" s="20" t="s">
        <v>54</v>
      </c>
      <c r="AC1981" s="20" t="s">
        <v>167</v>
      </c>
      <c r="AD1981" s="20" t="s">
        <v>56</v>
      </c>
      <c r="AE1981" s="20"/>
      <c r="AF1981" t="e">
        <f>VLOOKUP(L1981,Contactos!B:B,1,0)</f>
        <v>#N/A</v>
      </c>
    </row>
    <row r="1982" spans="1:32" ht="76.5" x14ac:dyDescent="0.2">
      <c r="A1982" s="4">
        <f t="shared" si="91"/>
        <v>1980</v>
      </c>
      <c r="B1982" s="4" t="str">
        <f t="shared" si="92"/>
        <v>F010-00025362</v>
      </c>
      <c r="C1982" s="4" t="str">
        <f>IFERROR(VLOOKUP(F1982,Tablas!$A$1:$B$3,2,0),"")</f>
        <v>Factura</v>
      </c>
      <c r="D1982" s="4" t="str">
        <f t="shared" si="93"/>
        <v xml:space="preserve"> - CONTADO ADELANTADO / CASH IN ADVANCE - INTERESES DEL PRÉSTAMO FIRMADO EL 01.04.2024 Cuota</v>
      </c>
      <c r="E1982" s="19">
        <v>45491</v>
      </c>
      <c r="F1982" s="20" t="s">
        <v>1001</v>
      </c>
      <c r="G1982" s="20" t="s">
        <v>7274</v>
      </c>
      <c r="H1982" s="20" t="s">
        <v>322</v>
      </c>
      <c r="I1982" s="20" t="s">
        <v>323</v>
      </c>
      <c r="J1982" s="20" t="s">
        <v>324</v>
      </c>
      <c r="K1982" s="20" t="s">
        <v>325</v>
      </c>
      <c r="L1982" s="20" t="s">
        <v>326</v>
      </c>
      <c r="M1982" s="20" t="s">
        <v>125</v>
      </c>
      <c r="N1982" s="21">
        <v>682.29</v>
      </c>
      <c r="O1982" s="21">
        <v>0</v>
      </c>
      <c r="P1982" s="20"/>
      <c r="Q1982" s="19">
        <v>45491</v>
      </c>
      <c r="R1982" s="20"/>
      <c r="S1982" s="19">
        <v>45491</v>
      </c>
      <c r="T1982" s="20" t="s">
        <v>70</v>
      </c>
      <c r="U1982" s="20">
        <v>996101</v>
      </c>
      <c r="V1982" s="20">
        <v>240002114</v>
      </c>
      <c r="W1982" s="20" t="s">
        <v>847</v>
      </c>
      <c r="X1982" s="20" t="s">
        <v>2795</v>
      </c>
      <c r="Y1982" s="20" t="s">
        <v>52</v>
      </c>
      <c r="Z1982" s="20" t="s">
        <v>7034</v>
      </c>
      <c r="AA1982" s="20" t="s">
        <v>327</v>
      </c>
      <c r="AB1982" s="20" t="s">
        <v>328</v>
      </c>
      <c r="AC1982" s="20" t="s">
        <v>167</v>
      </c>
      <c r="AD1982" s="20" t="s">
        <v>56</v>
      </c>
      <c r="AE1982" s="20"/>
      <c r="AF1982" t="str">
        <f>VLOOKUP(L1982,Contactos!B:B,1,0)</f>
        <v>PHARMADIX CORP. S.A.C.</v>
      </c>
    </row>
    <row r="1983" spans="1:32" ht="25.5" x14ac:dyDescent="0.2">
      <c r="A1983" s="4">
        <f t="shared" si="91"/>
        <v>1981</v>
      </c>
      <c r="B1983" s="4" t="str">
        <f t="shared" si="92"/>
        <v>1 11593</v>
      </c>
      <c r="C1983" s="4" t="str">
        <f>IFERROR(VLOOKUP(F1983,Tablas!$A$1:$B$3,2,0),"")</f>
        <v/>
      </c>
      <c r="D1983" s="4" t="str">
        <f t="shared" si="93"/>
        <v xml:space="preserve"> - CONTADO ADELANTADO / CASH IN ADVANCE - SALDO LETRAS SOLES</v>
      </c>
      <c r="E1983" s="19">
        <v>43100</v>
      </c>
      <c r="F1983" s="20" t="s">
        <v>27</v>
      </c>
      <c r="G1983" s="20" t="s">
        <v>7275</v>
      </c>
      <c r="H1983" s="20" t="s">
        <v>6496</v>
      </c>
      <c r="I1983" s="20" t="s">
        <v>6497</v>
      </c>
      <c r="J1983" s="20" t="s">
        <v>4511</v>
      </c>
      <c r="K1983" s="20" t="s">
        <v>4512</v>
      </c>
      <c r="L1983" s="20" t="s">
        <v>4513</v>
      </c>
      <c r="M1983" s="20" t="s">
        <v>125</v>
      </c>
      <c r="N1983" s="21">
        <v>682.67</v>
      </c>
      <c r="O1983" s="21">
        <v>0</v>
      </c>
      <c r="P1983" s="19">
        <v>41313</v>
      </c>
      <c r="Q1983" s="19">
        <v>43100</v>
      </c>
      <c r="R1983" s="20"/>
      <c r="S1983" s="19">
        <v>40952</v>
      </c>
      <c r="T1983" s="20" t="s">
        <v>70</v>
      </c>
      <c r="U1983" s="20">
        <v>552</v>
      </c>
      <c r="V1983" s="20">
        <v>1700000002</v>
      </c>
      <c r="W1983" s="20" t="s">
        <v>50</v>
      </c>
      <c r="X1983" s="20" t="s">
        <v>192</v>
      </c>
      <c r="Y1983" s="20" t="s">
        <v>52</v>
      </c>
      <c r="Z1983" s="20" t="s">
        <v>4514</v>
      </c>
      <c r="AA1983" s="20" t="s">
        <v>4515</v>
      </c>
      <c r="AB1983" s="20" t="s">
        <v>54</v>
      </c>
      <c r="AC1983" s="20" t="s">
        <v>167</v>
      </c>
      <c r="AD1983" s="20" t="s">
        <v>56</v>
      </c>
      <c r="AE1983" s="20"/>
      <c r="AF1983" t="e">
        <f>VLOOKUP(L1983,Contactos!B:B,1,0)</f>
        <v>#N/A</v>
      </c>
    </row>
    <row r="1984" spans="1:32" ht="25.5" x14ac:dyDescent="0.2">
      <c r="A1984" s="4">
        <f t="shared" si="91"/>
        <v>1982</v>
      </c>
      <c r="B1984" s="4" t="str">
        <f t="shared" si="92"/>
        <v>1 11592</v>
      </c>
      <c r="C1984" s="4" t="str">
        <f>IFERROR(VLOOKUP(F1984,Tablas!$A$1:$B$3,2,0),"")</f>
        <v/>
      </c>
      <c r="D1984" s="4" t="str">
        <f t="shared" si="93"/>
        <v xml:space="preserve"> - CONTADO ADELANTADO / CASH IN ADVANCE - SALDO LETRAS SOLES</v>
      </c>
      <c r="E1984" s="19">
        <v>43100</v>
      </c>
      <c r="F1984" s="20" t="s">
        <v>27</v>
      </c>
      <c r="G1984" s="20" t="s">
        <v>7276</v>
      </c>
      <c r="H1984" s="20" t="s">
        <v>6496</v>
      </c>
      <c r="I1984" s="20" t="s">
        <v>6497</v>
      </c>
      <c r="J1984" s="20" t="s">
        <v>4511</v>
      </c>
      <c r="K1984" s="20" t="s">
        <v>4512</v>
      </c>
      <c r="L1984" s="20" t="s">
        <v>4513</v>
      </c>
      <c r="M1984" s="20" t="s">
        <v>125</v>
      </c>
      <c r="N1984" s="21">
        <v>682.67</v>
      </c>
      <c r="O1984" s="21">
        <v>0</v>
      </c>
      <c r="P1984" s="19">
        <v>41313</v>
      </c>
      <c r="Q1984" s="19">
        <v>43100</v>
      </c>
      <c r="R1984" s="20"/>
      <c r="S1984" s="19">
        <v>40945</v>
      </c>
      <c r="T1984" s="20" t="s">
        <v>70</v>
      </c>
      <c r="U1984" s="20">
        <v>552</v>
      </c>
      <c r="V1984" s="20">
        <v>1700000002</v>
      </c>
      <c r="W1984" s="20" t="s">
        <v>50</v>
      </c>
      <c r="X1984" s="20" t="s">
        <v>192</v>
      </c>
      <c r="Y1984" s="20" t="s">
        <v>52</v>
      </c>
      <c r="Z1984" s="20" t="s">
        <v>4514</v>
      </c>
      <c r="AA1984" s="20" t="s">
        <v>4515</v>
      </c>
      <c r="AB1984" s="20" t="s">
        <v>54</v>
      </c>
      <c r="AC1984" s="20" t="s">
        <v>167</v>
      </c>
      <c r="AD1984" s="20" t="s">
        <v>56</v>
      </c>
      <c r="AE1984" s="20"/>
      <c r="AF1984" t="e">
        <f>VLOOKUP(L1984,Contactos!B:B,1,0)</f>
        <v>#N/A</v>
      </c>
    </row>
    <row r="1985" spans="1:32" ht="25.5" x14ac:dyDescent="0.2">
      <c r="A1985" s="4">
        <f t="shared" si="91"/>
        <v>1983</v>
      </c>
      <c r="B1985" s="4" t="str">
        <f t="shared" si="92"/>
        <v>1 13132</v>
      </c>
      <c r="C1985" s="4" t="str">
        <f>IFERROR(VLOOKUP(F1985,Tablas!$A$1:$B$3,2,0),"")</f>
        <v/>
      </c>
      <c r="D1985" s="4" t="str">
        <f t="shared" si="93"/>
        <v xml:space="preserve"> - CONTADO ADELANTADO / CASH IN ADVANCE - SALDO LETRAS SOLES</v>
      </c>
      <c r="E1985" s="19">
        <v>43100</v>
      </c>
      <c r="F1985" s="20" t="s">
        <v>27</v>
      </c>
      <c r="G1985" s="20" t="s">
        <v>7277</v>
      </c>
      <c r="H1985" s="20" t="s">
        <v>6496</v>
      </c>
      <c r="I1985" s="20" t="s">
        <v>6497</v>
      </c>
      <c r="J1985" s="20" t="s">
        <v>4511</v>
      </c>
      <c r="K1985" s="20" t="s">
        <v>4512</v>
      </c>
      <c r="L1985" s="20" t="s">
        <v>4513</v>
      </c>
      <c r="M1985" s="20" t="s">
        <v>125</v>
      </c>
      <c r="N1985" s="21">
        <v>685.29</v>
      </c>
      <c r="O1985" s="21">
        <v>0</v>
      </c>
      <c r="P1985" s="19">
        <v>41313</v>
      </c>
      <c r="Q1985" s="19">
        <v>43100</v>
      </c>
      <c r="R1985" s="20"/>
      <c r="S1985" s="19">
        <v>41110</v>
      </c>
      <c r="T1985" s="20" t="s">
        <v>70</v>
      </c>
      <c r="U1985" s="20">
        <v>552</v>
      </c>
      <c r="V1985" s="20">
        <v>1700000002</v>
      </c>
      <c r="W1985" s="20" t="s">
        <v>50</v>
      </c>
      <c r="X1985" s="20" t="s">
        <v>192</v>
      </c>
      <c r="Y1985" s="20" t="s">
        <v>52</v>
      </c>
      <c r="Z1985" s="20" t="s">
        <v>4514</v>
      </c>
      <c r="AA1985" s="20" t="s">
        <v>4515</v>
      </c>
      <c r="AB1985" s="20" t="s">
        <v>54</v>
      </c>
      <c r="AC1985" s="20" t="s">
        <v>167</v>
      </c>
      <c r="AD1985" s="20" t="s">
        <v>56</v>
      </c>
      <c r="AE1985" s="20"/>
      <c r="AF1985" t="e">
        <f>VLOOKUP(L1985,Contactos!B:B,1,0)</f>
        <v>#N/A</v>
      </c>
    </row>
    <row r="1986" spans="1:32" ht="38.25" x14ac:dyDescent="0.2">
      <c r="A1986" s="4">
        <f t="shared" si="91"/>
        <v>1984</v>
      </c>
      <c r="B1986" s="4" t="str">
        <f t="shared" si="92"/>
        <v>010-0018105</v>
      </c>
      <c r="C1986" s="4" t="str">
        <f>IFERROR(VLOOKUP(F1986,Tablas!$A$1:$B$3,2,0),"")</f>
        <v>Factura</v>
      </c>
      <c r="D1986" s="4" t="str">
        <f t="shared" si="93"/>
        <v xml:space="preserve"> - CONTADO ADELANTADO / CASH IN ADVANCE - Facturas clientes -C20519170907</v>
      </c>
      <c r="E1986" s="19">
        <v>43100</v>
      </c>
      <c r="F1986" s="20" t="s">
        <v>1001</v>
      </c>
      <c r="G1986" s="20" t="s">
        <v>7278</v>
      </c>
      <c r="H1986" s="20" t="s">
        <v>322</v>
      </c>
      <c r="I1986" s="20" t="s">
        <v>323</v>
      </c>
      <c r="J1986" s="20" t="s">
        <v>4511</v>
      </c>
      <c r="K1986" s="20" t="s">
        <v>4512</v>
      </c>
      <c r="L1986" s="20" t="s">
        <v>4513</v>
      </c>
      <c r="M1986" s="20" t="s">
        <v>125</v>
      </c>
      <c r="N1986" s="21">
        <v>694.21</v>
      </c>
      <c r="O1986" s="21">
        <v>0</v>
      </c>
      <c r="P1986" s="20"/>
      <c r="Q1986" s="19">
        <v>41256</v>
      </c>
      <c r="R1986" s="20"/>
      <c r="S1986" s="19">
        <v>41346</v>
      </c>
      <c r="T1986" s="20" t="s">
        <v>70</v>
      </c>
      <c r="U1986" s="20">
        <v>1338</v>
      </c>
      <c r="V1986" s="20">
        <v>1700000007</v>
      </c>
      <c r="W1986" s="20" t="s">
        <v>847</v>
      </c>
      <c r="X1986" s="20" t="s">
        <v>192</v>
      </c>
      <c r="Y1986" s="20" t="s">
        <v>52</v>
      </c>
      <c r="Z1986" s="20" t="s">
        <v>5827</v>
      </c>
      <c r="AA1986" s="20" t="s">
        <v>4515</v>
      </c>
      <c r="AB1986" s="20" t="s">
        <v>54</v>
      </c>
      <c r="AC1986" s="20" t="s">
        <v>167</v>
      </c>
      <c r="AD1986" s="20" t="s">
        <v>56</v>
      </c>
      <c r="AE1986" s="20"/>
      <c r="AF1986" t="e">
        <f>VLOOKUP(L1986,Contactos!B:B,1,0)</f>
        <v>#N/A</v>
      </c>
    </row>
    <row r="1987" spans="1:32" ht="25.5" x14ac:dyDescent="0.2">
      <c r="A1987" s="4">
        <f t="shared" si="91"/>
        <v>1985</v>
      </c>
      <c r="B1987" s="4" t="str">
        <f t="shared" si="92"/>
        <v>1 9034</v>
      </c>
      <c r="C1987" s="4" t="str">
        <f>IFERROR(VLOOKUP(F1987,Tablas!$A$1:$B$3,2,0),"")</f>
        <v/>
      </c>
      <c r="D1987" s="4" t="str">
        <f t="shared" si="93"/>
        <v xml:space="preserve"> - CONTADO ADELANTADO / CASH IN ADVANCE - SALDO LETRAS SOLES</v>
      </c>
      <c r="E1987" s="19">
        <v>43100</v>
      </c>
      <c r="F1987" s="20" t="s">
        <v>27</v>
      </c>
      <c r="G1987" s="20" t="s">
        <v>7279</v>
      </c>
      <c r="H1987" s="20" t="s">
        <v>4509</v>
      </c>
      <c r="I1987" s="20" t="s">
        <v>4510</v>
      </c>
      <c r="J1987" s="20" t="s">
        <v>4511</v>
      </c>
      <c r="K1987" s="20" t="s">
        <v>4512</v>
      </c>
      <c r="L1987" s="20" t="s">
        <v>4513</v>
      </c>
      <c r="M1987" s="20" t="s">
        <v>125</v>
      </c>
      <c r="N1987" s="21">
        <v>701.08</v>
      </c>
      <c r="O1987" s="21">
        <v>0</v>
      </c>
      <c r="P1987" s="19">
        <v>40625</v>
      </c>
      <c r="Q1987" s="19">
        <v>43100</v>
      </c>
      <c r="R1987" s="20"/>
      <c r="S1987" s="19">
        <v>40662</v>
      </c>
      <c r="T1987" s="20" t="s">
        <v>70</v>
      </c>
      <c r="U1987" s="20">
        <v>552</v>
      </c>
      <c r="V1987" s="20">
        <v>1700000002</v>
      </c>
      <c r="W1987" s="20" t="s">
        <v>50</v>
      </c>
      <c r="X1987" s="20" t="s">
        <v>192</v>
      </c>
      <c r="Y1987" s="20" t="s">
        <v>52</v>
      </c>
      <c r="Z1987" s="20" t="s">
        <v>4514</v>
      </c>
      <c r="AA1987" s="20" t="s">
        <v>4515</v>
      </c>
      <c r="AB1987" s="20" t="s">
        <v>54</v>
      </c>
      <c r="AC1987" s="20" t="s">
        <v>167</v>
      </c>
      <c r="AD1987" s="20" t="s">
        <v>56</v>
      </c>
      <c r="AE1987" s="20"/>
      <c r="AF1987" t="e">
        <f>VLOOKUP(L1987,Contactos!B:B,1,0)</f>
        <v>#N/A</v>
      </c>
    </row>
    <row r="1988" spans="1:32" ht="25.5" x14ac:dyDescent="0.2">
      <c r="A1988" s="4">
        <f t="shared" ref="A1988:A2051" si="94">ROW()-2</f>
        <v>1986</v>
      </c>
      <c r="B1988" s="4" t="str">
        <f t="shared" ref="B1988:B2051" si="95">MID(G1988,4,20)</f>
        <v>1 13030</v>
      </c>
      <c r="C1988" s="4" t="str">
        <f>IFERROR(VLOOKUP(F1988,Tablas!$A$1:$B$3,2,0),"")</f>
        <v/>
      </c>
      <c r="D1988" s="4" t="str">
        <f t="shared" ref="D1988:D2051" si="96">CONCATENATE(AE1988," - ",T1988," - ",Z1988)</f>
        <v xml:space="preserve"> - CONTADO ADELANTADO / CASH IN ADVANCE - SALDO LETRAS SOLES</v>
      </c>
      <c r="E1988" s="19">
        <v>43100</v>
      </c>
      <c r="F1988" s="20" t="s">
        <v>27</v>
      </c>
      <c r="G1988" s="20" t="s">
        <v>7280</v>
      </c>
      <c r="H1988" s="20" t="s">
        <v>6496</v>
      </c>
      <c r="I1988" s="20" t="s">
        <v>6497</v>
      </c>
      <c r="J1988" s="20" t="s">
        <v>4511</v>
      </c>
      <c r="K1988" s="20" t="s">
        <v>4512</v>
      </c>
      <c r="L1988" s="20" t="s">
        <v>4513</v>
      </c>
      <c r="M1988" s="20" t="s">
        <v>125</v>
      </c>
      <c r="N1988" s="21">
        <v>706.27</v>
      </c>
      <c r="O1988" s="21">
        <v>0</v>
      </c>
      <c r="P1988" s="19">
        <v>41313</v>
      </c>
      <c r="Q1988" s="19">
        <v>43100</v>
      </c>
      <c r="R1988" s="20"/>
      <c r="S1988" s="19">
        <v>41102</v>
      </c>
      <c r="T1988" s="20" t="s">
        <v>70</v>
      </c>
      <c r="U1988" s="20">
        <v>552</v>
      </c>
      <c r="V1988" s="20">
        <v>1700000002</v>
      </c>
      <c r="W1988" s="20" t="s">
        <v>50</v>
      </c>
      <c r="X1988" s="20" t="s">
        <v>192</v>
      </c>
      <c r="Y1988" s="20" t="s">
        <v>52</v>
      </c>
      <c r="Z1988" s="20" t="s">
        <v>4514</v>
      </c>
      <c r="AA1988" s="20" t="s">
        <v>4515</v>
      </c>
      <c r="AB1988" s="20" t="s">
        <v>54</v>
      </c>
      <c r="AC1988" s="20" t="s">
        <v>167</v>
      </c>
      <c r="AD1988" s="20" t="s">
        <v>56</v>
      </c>
      <c r="AE1988" s="20"/>
      <c r="AF1988" t="e">
        <f>VLOOKUP(L1988,Contactos!B:B,1,0)</f>
        <v>#N/A</v>
      </c>
    </row>
    <row r="1989" spans="1:32" ht="38.25" x14ac:dyDescent="0.2">
      <c r="A1989" s="4">
        <f t="shared" si="94"/>
        <v>1987</v>
      </c>
      <c r="B1989" s="4" t="str">
        <f t="shared" si="95"/>
        <v>010-0018851</v>
      </c>
      <c r="C1989" s="4" t="str">
        <f>IFERROR(VLOOKUP(F1989,Tablas!$A$1:$B$3,2,0),"")</f>
        <v>Factura</v>
      </c>
      <c r="D1989" s="4" t="str">
        <f t="shared" si="96"/>
        <v xml:space="preserve"> - CONTADO ADELANTADO / CASH IN ADVANCE - Facturas clientes -C20519170907</v>
      </c>
      <c r="E1989" s="19">
        <v>43100</v>
      </c>
      <c r="F1989" s="20" t="s">
        <v>1001</v>
      </c>
      <c r="G1989" s="20" t="s">
        <v>7281</v>
      </c>
      <c r="H1989" s="20" t="s">
        <v>322</v>
      </c>
      <c r="I1989" s="20" t="s">
        <v>323</v>
      </c>
      <c r="J1989" s="20" t="s">
        <v>4511</v>
      </c>
      <c r="K1989" s="20" t="s">
        <v>4512</v>
      </c>
      <c r="L1989" s="20" t="s">
        <v>4513</v>
      </c>
      <c r="M1989" s="20" t="s">
        <v>125</v>
      </c>
      <c r="N1989" s="21">
        <v>707.19</v>
      </c>
      <c r="O1989" s="21">
        <v>0</v>
      </c>
      <c r="P1989" s="20"/>
      <c r="Q1989" s="19">
        <v>41320</v>
      </c>
      <c r="R1989" s="20"/>
      <c r="S1989" s="19">
        <v>41409</v>
      </c>
      <c r="T1989" s="20" t="s">
        <v>70</v>
      </c>
      <c r="U1989" s="20">
        <v>1362</v>
      </c>
      <c r="V1989" s="20">
        <v>1700000031</v>
      </c>
      <c r="W1989" s="20" t="s">
        <v>847</v>
      </c>
      <c r="X1989" s="20" t="s">
        <v>192</v>
      </c>
      <c r="Y1989" s="20" t="s">
        <v>52</v>
      </c>
      <c r="Z1989" s="20" t="s">
        <v>5827</v>
      </c>
      <c r="AA1989" s="20" t="s">
        <v>4515</v>
      </c>
      <c r="AB1989" s="20" t="s">
        <v>54</v>
      </c>
      <c r="AC1989" s="20" t="s">
        <v>167</v>
      </c>
      <c r="AD1989" s="20" t="s">
        <v>56</v>
      </c>
      <c r="AE1989" s="20"/>
      <c r="AF1989" t="e">
        <f>VLOOKUP(L1989,Contactos!B:B,1,0)</f>
        <v>#N/A</v>
      </c>
    </row>
    <row r="1990" spans="1:32" ht="25.5" x14ac:dyDescent="0.2">
      <c r="A1990" s="4">
        <f t="shared" si="94"/>
        <v>1988</v>
      </c>
      <c r="B1990" s="4" t="str">
        <f t="shared" si="95"/>
        <v>F010-00005998</v>
      </c>
      <c r="C1990" s="4" t="str">
        <f>IFERROR(VLOOKUP(F1990,Tablas!$A$1:$B$3,2,0),"")</f>
        <v>Factura</v>
      </c>
      <c r="D1990" s="4" t="str">
        <f t="shared" si="96"/>
        <v xml:space="preserve"> - CREDITO 30 DIAS / CREDIT 30 DAYS - PE 1800001083</v>
      </c>
      <c r="E1990" s="19">
        <v>43234</v>
      </c>
      <c r="F1990" s="20" t="s">
        <v>1001</v>
      </c>
      <c r="G1990" s="20" t="s">
        <v>7282</v>
      </c>
      <c r="H1990" s="20" t="s">
        <v>322</v>
      </c>
      <c r="I1990" s="20" t="s">
        <v>323</v>
      </c>
      <c r="J1990" s="20" t="s">
        <v>4511</v>
      </c>
      <c r="K1990" s="20" t="s">
        <v>4512</v>
      </c>
      <c r="L1990" s="20" t="s">
        <v>4513</v>
      </c>
      <c r="M1990" s="20" t="s">
        <v>125</v>
      </c>
      <c r="N1990" s="21">
        <v>708.71</v>
      </c>
      <c r="O1990" s="21">
        <v>0</v>
      </c>
      <c r="P1990" s="20"/>
      <c r="Q1990" s="19">
        <v>43234</v>
      </c>
      <c r="R1990" s="20"/>
      <c r="S1990" s="19">
        <v>43264</v>
      </c>
      <c r="T1990" s="20" t="s">
        <v>643</v>
      </c>
      <c r="U1990" s="20">
        <v>46137</v>
      </c>
      <c r="V1990" s="20">
        <v>1800001082</v>
      </c>
      <c r="W1990" s="20" t="s">
        <v>847</v>
      </c>
      <c r="X1990" s="20" t="s">
        <v>5591</v>
      </c>
      <c r="Y1990" s="20" t="s">
        <v>52</v>
      </c>
      <c r="Z1990" s="20" t="s">
        <v>7283</v>
      </c>
      <c r="AA1990" s="20" t="s">
        <v>4515</v>
      </c>
      <c r="AB1990" s="20" t="s">
        <v>54</v>
      </c>
      <c r="AC1990" s="20" t="s">
        <v>167</v>
      </c>
      <c r="AD1990" s="20" t="s">
        <v>56</v>
      </c>
      <c r="AE1990" s="20"/>
      <c r="AF1990" t="e">
        <f>VLOOKUP(L1990,Contactos!B:B,1,0)</f>
        <v>#N/A</v>
      </c>
    </row>
    <row r="1991" spans="1:32" x14ac:dyDescent="0.2">
      <c r="A1991" s="4">
        <f t="shared" si="94"/>
        <v>1989</v>
      </c>
      <c r="B1991" s="4" t="str">
        <f t="shared" si="95"/>
        <v>4806</v>
      </c>
      <c r="C1991" s="4" t="str">
        <f>IFERROR(VLOOKUP(F1991,Tablas!$A$1:$B$3,2,0),"")</f>
        <v/>
      </c>
      <c r="D1991" s="4" t="str">
        <f t="shared" si="96"/>
        <v xml:space="preserve"> - CONTADO / CASH - PE 4806</v>
      </c>
      <c r="E1991" s="19">
        <v>45548</v>
      </c>
      <c r="F1991" s="20" t="s">
        <v>27</v>
      </c>
      <c r="G1991" s="20" t="s">
        <v>480</v>
      </c>
      <c r="H1991" s="20" t="s">
        <v>120</v>
      </c>
      <c r="I1991" s="20" t="s">
        <v>121</v>
      </c>
      <c r="J1991" s="20" t="s">
        <v>481</v>
      </c>
      <c r="K1991" s="20" t="s">
        <v>482</v>
      </c>
      <c r="L1991" s="20" t="s">
        <v>483</v>
      </c>
      <c r="M1991" s="20"/>
      <c r="N1991" s="21">
        <v>712.08</v>
      </c>
      <c r="O1991" s="21">
        <v>0</v>
      </c>
      <c r="P1991" s="20"/>
      <c r="Q1991" s="19">
        <v>45548</v>
      </c>
      <c r="R1991" s="20"/>
      <c r="S1991" s="19">
        <v>45548</v>
      </c>
      <c r="T1991" s="20" t="s">
        <v>49</v>
      </c>
      <c r="U1991" s="20">
        <v>1023640</v>
      </c>
      <c r="V1991" s="20">
        <v>240010755</v>
      </c>
      <c r="W1991" s="20" t="s">
        <v>35</v>
      </c>
      <c r="X1991" s="20" t="s">
        <v>127</v>
      </c>
      <c r="Y1991" s="20" t="s">
        <v>52</v>
      </c>
      <c r="Z1991" s="20" t="s">
        <v>480</v>
      </c>
      <c r="AA1991" s="20" t="s">
        <v>484</v>
      </c>
      <c r="AB1991" s="20" t="s">
        <v>337</v>
      </c>
      <c r="AC1991" s="20" t="s">
        <v>337</v>
      </c>
      <c r="AD1991" s="20" t="s">
        <v>56</v>
      </c>
      <c r="AE1991" s="20"/>
      <c r="AF1991" t="e">
        <f>VLOOKUP(L1991,Contactos!B:B,1,0)</f>
        <v>#N/A</v>
      </c>
    </row>
    <row r="1992" spans="1:32" ht="38.25" x14ac:dyDescent="0.2">
      <c r="A1992" s="4">
        <f t="shared" si="94"/>
        <v>1990</v>
      </c>
      <c r="B1992" s="4" t="str">
        <f t="shared" si="95"/>
        <v>010-0019297</v>
      </c>
      <c r="C1992" s="4" t="str">
        <f>IFERROR(VLOOKUP(F1992,Tablas!$A$1:$B$3,2,0),"")</f>
        <v>Factura</v>
      </c>
      <c r="D1992" s="4" t="str">
        <f t="shared" si="96"/>
        <v xml:space="preserve"> - CONTADO ADELANTADO / CASH IN ADVANCE - Facturas clientes -C20519170907</v>
      </c>
      <c r="E1992" s="19">
        <v>43100</v>
      </c>
      <c r="F1992" s="20" t="s">
        <v>1001</v>
      </c>
      <c r="G1992" s="20" t="s">
        <v>7284</v>
      </c>
      <c r="H1992" s="20" t="s">
        <v>322</v>
      </c>
      <c r="I1992" s="20" t="s">
        <v>323</v>
      </c>
      <c r="J1992" s="20" t="s">
        <v>4511</v>
      </c>
      <c r="K1992" s="20" t="s">
        <v>4512</v>
      </c>
      <c r="L1992" s="20" t="s">
        <v>4513</v>
      </c>
      <c r="M1992" s="20" t="s">
        <v>125</v>
      </c>
      <c r="N1992" s="21">
        <v>716.02</v>
      </c>
      <c r="O1992" s="21">
        <v>0</v>
      </c>
      <c r="P1992" s="20"/>
      <c r="Q1992" s="19">
        <v>41373</v>
      </c>
      <c r="R1992" s="20"/>
      <c r="S1992" s="19">
        <v>41464</v>
      </c>
      <c r="T1992" s="20" t="s">
        <v>70</v>
      </c>
      <c r="U1992" s="20">
        <v>1395</v>
      </c>
      <c r="V1992" s="20">
        <v>1700000064</v>
      </c>
      <c r="W1992" s="20" t="s">
        <v>847</v>
      </c>
      <c r="X1992" s="20" t="s">
        <v>192</v>
      </c>
      <c r="Y1992" s="20" t="s">
        <v>52</v>
      </c>
      <c r="Z1992" s="20" t="s">
        <v>5827</v>
      </c>
      <c r="AA1992" s="20" t="s">
        <v>4515</v>
      </c>
      <c r="AB1992" s="20" t="s">
        <v>54</v>
      </c>
      <c r="AC1992" s="20" t="s">
        <v>167</v>
      </c>
      <c r="AD1992" s="20" t="s">
        <v>56</v>
      </c>
      <c r="AE1992" s="20"/>
      <c r="AF1992" t="e">
        <f>VLOOKUP(L1992,Contactos!B:B,1,0)</f>
        <v>#N/A</v>
      </c>
    </row>
    <row r="1993" spans="1:32" ht="76.5" x14ac:dyDescent="0.2">
      <c r="A1993" s="4">
        <f t="shared" si="94"/>
        <v>1991</v>
      </c>
      <c r="B1993" s="4" t="str">
        <f t="shared" si="95"/>
        <v>F010-00025578</v>
      </c>
      <c r="C1993" s="4" t="str">
        <f>IFERROR(VLOOKUP(F1993,Tablas!$A$1:$B$3,2,0),"")</f>
        <v>Factura</v>
      </c>
      <c r="D1993" s="4" t="str">
        <f t="shared" si="96"/>
        <v xml:space="preserve"> - CONTADO ADELANTADO / CASH IN ADVANCE - INTERESES DEL PRÉSTAMO SOLES FIRMADO EL 30.01.2024</v>
      </c>
      <c r="E1993" s="19">
        <v>45516</v>
      </c>
      <c r="F1993" s="20" t="s">
        <v>1001</v>
      </c>
      <c r="G1993" s="20" t="s">
        <v>7285</v>
      </c>
      <c r="H1993" s="20" t="s">
        <v>322</v>
      </c>
      <c r="I1993" s="20" t="s">
        <v>323</v>
      </c>
      <c r="J1993" s="20" t="s">
        <v>324</v>
      </c>
      <c r="K1993" s="20" t="s">
        <v>325</v>
      </c>
      <c r="L1993" s="20" t="s">
        <v>326</v>
      </c>
      <c r="M1993" s="20" t="s">
        <v>125</v>
      </c>
      <c r="N1993" s="21">
        <v>717.84</v>
      </c>
      <c r="O1993" s="21">
        <v>0</v>
      </c>
      <c r="P1993" s="20"/>
      <c r="Q1993" s="19">
        <v>45516</v>
      </c>
      <c r="R1993" s="20"/>
      <c r="S1993" s="19">
        <v>45516</v>
      </c>
      <c r="T1993" s="20" t="s">
        <v>70</v>
      </c>
      <c r="U1993" s="20">
        <v>1006637</v>
      </c>
      <c r="V1993" s="20">
        <v>240002373</v>
      </c>
      <c r="W1993" s="20" t="s">
        <v>847</v>
      </c>
      <c r="X1993" s="20" t="s">
        <v>2795</v>
      </c>
      <c r="Y1993" s="20" t="s">
        <v>52</v>
      </c>
      <c r="Z1993" s="20" t="s">
        <v>7242</v>
      </c>
      <c r="AA1993" s="20" t="s">
        <v>327</v>
      </c>
      <c r="AB1993" s="20" t="s">
        <v>328</v>
      </c>
      <c r="AC1993" s="20" t="s">
        <v>167</v>
      </c>
      <c r="AD1993" s="20" t="s">
        <v>56</v>
      </c>
      <c r="AE1993" s="20"/>
      <c r="AF1993" t="str">
        <f>VLOOKUP(L1993,Contactos!B:B,1,0)</f>
        <v>PHARMADIX CORP. S.A.C.</v>
      </c>
    </row>
    <row r="1994" spans="1:32" ht="38.25" x14ac:dyDescent="0.2">
      <c r="A1994" s="4">
        <f t="shared" si="94"/>
        <v>1992</v>
      </c>
      <c r="B1994" s="4" t="str">
        <f t="shared" si="95"/>
        <v>010-0019009</v>
      </c>
      <c r="C1994" s="4" t="str">
        <f>IFERROR(VLOOKUP(F1994,Tablas!$A$1:$B$3,2,0),"")</f>
        <v>Factura</v>
      </c>
      <c r="D1994" s="4" t="str">
        <f t="shared" si="96"/>
        <v xml:space="preserve"> - CONTADO ADELANTADO / CASH IN ADVANCE - Facturas clientes -C20519170907</v>
      </c>
      <c r="E1994" s="19">
        <v>43100</v>
      </c>
      <c r="F1994" s="20" t="s">
        <v>1001</v>
      </c>
      <c r="G1994" s="20" t="s">
        <v>7286</v>
      </c>
      <c r="H1994" s="20" t="s">
        <v>322</v>
      </c>
      <c r="I1994" s="20" t="s">
        <v>323</v>
      </c>
      <c r="J1994" s="20" t="s">
        <v>4511</v>
      </c>
      <c r="K1994" s="20" t="s">
        <v>4512</v>
      </c>
      <c r="L1994" s="20" t="s">
        <v>4513</v>
      </c>
      <c r="M1994" s="20" t="s">
        <v>125</v>
      </c>
      <c r="N1994" s="21">
        <v>731.43</v>
      </c>
      <c r="O1994" s="21">
        <v>0</v>
      </c>
      <c r="P1994" s="20"/>
      <c r="Q1994" s="19">
        <v>41338</v>
      </c>
      <c r="R1994" s="20"/>
      <c r="S1994" s="19">
        <v>41430</v>
      </c>
      <c r="T1994" s="20" t="s">
        <v>70</v>
      </c>
      <c r="U1994" s="20">
        <v>1374</v>
      </c>
      <c r="V1994" s="20">
        <v>1700000043</v>
      </c>
      <c r="W1994" s="20" t="s">
        <v>847</v>
      </c>
      <c r="X1994" s="20" t="s">
        <v>192</v>
      </c>
      <c r="Y1994" s="20" t="s">
        <v>52</v>
      </c>
      <c r="Z1994" s="20" t="s">
        <v>5827</v>
      </c>
      <c r="AA1994" s="20" t="s">
        <v>4515</v>
      </c>
      <c r="AB1994" s="20" t="s">
        <v>54</v>
      </c>
      <c r="AC1994" s="20" t="s">
        <v>167</v>
      </c>
      <c r="AD1994" s="20" t="s">
        <v>56</v>
      </c>
      <c r="AE1994" s="20"/>
      <c r="AF1994" t="e">
        <f>VLOOKUP(L1994,Contactos!B:B,1,0)</f>
        <v>#N/A</v>
      </c>
    </row>
    <row r="1995" spans="1:32" ht="38.25" x14ac:dyDescent="0.2">
      <c r="A1995" s="4">
        <f t="shared" si="94"/>
        <v>1993</v>
      </c>
      <c r="B1995" s="4" t="str">
        <f t="shared" si="95"/>
        <v>010-0019361</v>
      </c>
      <c r="C1995" s="4" t="str">
        <f>IFERROR(VLOOKUP(F1995,Tablas!$A$1:$B$3,2,0),"")</f>
        <v>Factura</v>
      </c>
      <c r="D1995" s="4" t="str">
        <f t="shared" si="96"/>
        <v xml:space="preserve"> - CONTADO ADELANTADO / CASH IN ADVANCE - Facturas clientes -C20519170907</v>
      </c>
      <c r="E1995" s="19">
        <v>43100</v>
      </c>
      <c r="F1995" s="20" t="s">
        <v>1001</v>
      </c>
      <c r="G1995" s="20" t="s">
        <v>7287</v>
      </c>
      <c r="H1995" s="20" t="s">
        <v>322</v>
      </c>
      <c r="I1995" s="20" t="s">
        <v>323</v>
      </c>
      <c r="J1995" s="20" t="s">
        <v>4511</v>
      </c>
      <c r="K1995" s="20" t="s">
        <v>4512</v>
      </c>
      <c r="L1995" s="20" t="s">
        <v>4513</v>
      </c>
      <c r="M1995" s="20" t="s">
        <v>125</v>
      </c>
      <c r="N1995" s="21">
        <v>731.84</v>
      </c>
      <c r="O1995" s="21">
        <v>0</v>
      </c>
      <c r="P1995" s="20"/>
      <c r="Q1995" s="19">
        <v>41380</v>
      </c>
      <c r="R1995" s="20"/>
      <c r="S1995" s="19">
        <v>41471</v>
      </c>
      <c r="T1995" s="20" t="s">
        <v>70</v>
      </c>
      <c r="U1995" s="20">
        <v>1398</v>
      </c>
      <c r="V1995" s="20">
        <v>1700000067</v>
      </c>
      <c r="W1995" s="20" t="s">
        <v>847</v>
      </c>
      <c r="X1995" s="20" t="s">
        <v>192</v>
      </c>
      <c r="Y1995" s="20" t="s">
        <v>52</v>
      </c>
      <c r="Z1995" s="20" t="s">
        <v>5827</v>
      </c>
      <c r="AA1995" s="20" t="s">
        <v>4515</v>
      </c>
      <c r="AB1995" s="20" t="s">
        <v>54</v>
      </c>
      <c r="AC1995" s="20" t="s">
        <v>167</v>
      </c>
      <c r="AD1995" s="20" t="s">
        <v>56</v>
      </c>
      <c r="AE1995" s="20"/>
      <c r="AF1995" t="e">
        <f>VLOOKUP(L1995,Contactos!B:B,1,0)</f>
        <v>#N/A</v>
      </c>
    </row>
    <row r="1996" spans="1:32" ht="25.5" x14ac:dyDescent="0.2">
      <c r="A1996" s="4">
        <f t="shared" si="94"/>
        <v>1994</v>
      </c>
      <c r="B1996" s="4" t="str">
        <f t="shared" si="95"/>
        <v>1 13096</v>
      </c>
      <c r="C1996" s="4" t="str">
        <f>IFERROR(VLOOKUP(F1996,Tablas!$A$1:$B$3,2,0),"")</f>
        <v/>
      </c>
      <c r="D1996" s="4" t="str">
        <f t="shared" si="96"/>
        <v xml:space="preserve"> - CONTADO ADELANTADO / CASH IN ADVANCE - SALDO LETRAS SOLES</v>
      </c>
      <c r="E1996" s="19">
        <v>43100</v>
      </c>
      <c r="F1996" s="20" t="s">
        <v>27</v>
      </c>
      <c r="G1996" s="20" t="s">
        <v>7288</v>
      </c>
      <c r="H1996" s="20" t="s">
        <v>6496</v>
      </c>
      <c r="I1996" s="20" t="s">
        <v>6497</v>
      </c>
      <c r="J1996" s="20" t="s">
        <v>4511</v>
      </c>
      <c r="K1996" s="20" t="s">
        <v>4512</v>
      </c>
      <c r="L1996" s="20" t="s">
        <v>4513</v>
      </c>
      <c r="M1996" s="20" t="s">
        <v>125</v>
      </c>
      <c r="N1996" s="21">
        <v>739.86</v>
      </c>
      <c r="O1996" s="21">
        <v>0</v>
      </c>
      <c r="P1996" s="19">
        <v>41313</v>
      </c>
      <c r="Q1996" s="19">
        <v>43100</v>
      </c>
      <c r="R1996" s="20"/>
      <c r="S1996" s="19">
        <v>41107</v>
      </c>
      <c r="T1996" s="20" t="s">
        <v>70</v>
      </c>
      <c r="U1996" s="20">
        <v>552</v>
      </c>
      <c r="V1996" s="20">
        <v>1700000002</v>
      </c>
      <c r="W1996" s="20" t="s">
        <v>50</v>
      </c>
      <c r="X1996" s="20" t="s">
        <v>192</v>
      </c>
      <c r="Y1996" s="20" t="s">
        <v>52</v>
      </c>
      <c r="Z1996" s="20" t="s">
        <v>4514</v>
      </c>
      <c r="AA1996" s="20" t="s">
        <v>4515</v>
      </c>
      <c r="AB1996" s="20" t="s">
        <v>54</v>
      </c>
      <c r="AC1996" s="20" t="s">
        <v>167</v>
      </c>
      <c r="AD1996" s="20" t="s">
        <v>56</v>
      </c>
      <c r="AE1996" s="20"/>
      <c r="AF1996" t="e">
        <f>VLOOKUP(L1996,Contactos!B:B,1,0)</f>
        <v>#N/A</v>
      </c>
    </row>
    <row r="1997" spans="1:32" ht="25.5" x14ac:dyDescent="0.2">
      <c r="A1997" s="4">
        <f t="shared" si="94"/>
        <v>1995</v>
      </c>
      <c r="B1997" s="4" t="str">
        <f t="shared" si="95"/>
        <v>1 7040</v>
      </c>
      <c r="C1997" s="4" t="str">
        <f>IFERROR(VLOOKUP(F1997,Tablas!$A$1:$B$3,2,0),"")</f>
        <v/>
      </c>
      <c r="D1997" s="4" t="str">
        <f t="shared" si="96"/>
        <v xml:space="preserve"> - CONTADO ADELANTADO / CASH IN ADVANCE - SALDO LETRAS SOLES</v>
      </c>
      <c r="E1997" s="19">
        <v>43100</v>
      </c>
      <c r="F1997" s="20" t="s">
        <v>27</v>
      </c>
      <c r="G1997" s="20" t="s">
        <v>7289</v>
      </c>
      <c r="H1997" s="20" t="s">
        <v>6496</v>
      </c>
      <c r="I1997" s="20" t="s">
        <v>6497</v>
      </c>
      <c r="J1997" s="20" t="s">
        <v>4511</v>
      </c>
      <c r="K1997" s="20" t="s">
        <v>4512</v>
      </c>
      <c r="L1997" s="20" t="s">
        <v>4513</v>
      </c>
      <c r="M1997" s="20" t="s">
        <v>125</v>
      </c>
      <c r="N1997" s="21">
        <v>745</v>
      </c>
      <c r="O1997" s="21">
        <v>0</v>
      </c>
      <c r="P1997" s="19">
        <v>41313</v>
      </c>
      <c r="Q1997" s="19">
        <v>43100</v>
      </c>
      <c r="R1997" s="20"/>
      <c r="S1997" s="19">
        <v>40384</v>
      </c>
      <c r="T1997" s="20" t="s">
        <v>70</v>
      </c>
      <c r="U1997" s="20">
        <v>552</v>
      </c>
      <c r="V1997" s="20">
        <v>1700000002</v>
      </c>
      <c r="W1997" s="20" t="s">
        <v>50</v>
      </c>
      <c r="X1997" s="20" t="s">
        <v>192</v>
      </c>
      <c r="Y1997" s="20" t="s">
        <v>52</v>
      </c>
      <c r="Z1997" s="20" t="s">
        <v>4514</v>
      </c>
      <c r="AA1997" s="20" t="s">
        <v>4515</v>
      </c>
      <c r="AB1997" s="20" t="s">
        <v>54</v>
      </c>
      <c r="AC1997" s="20" t="s">
        <v>167</v>
      </c>
      <c r="AD1997" s="20" t="s">
        <v>56</v>
      </c>
      <c r="AE1997" s="20"/>
      <c r="AF1997" t="e">
        <f>VLOOKUP(L1997,Contactos!B:B,1,0)</f>
        <v>#N/A</v>
      </c>
    </row>
    <row r="1998" spans="1:32" ht="76.5" x14ac:dyDescent="0.2">
      <c r="A1998" s="4">
        <f t="shared" si="94"/>
        <v>1996</v>
      </c>
      <c r="B1998" s="4" t="str">
        <f t="shared" si="95"/>
        <v>F010-00024994</v>
      </c>
      <c r="C1998" s="4" t="str">
        <f>IFERROR(VLOOKUP(F1998,Tablas!$A$1:$B$3,2,0),"")</f>
        <v>Factura</v>
      </c>
      <c r="D1998" s="4" t="str">
        <f t="shared" si="96"/>
        <v xml:space="preserve"> - CONTADO ADELANTADO / CASH IN ADVANCE - INTERESES DEL PRÉSTAMO SOLES FIRMADO EL 01.04.2024</v>
      </c>
      <c r="E1998" s="19">
        <v>45453</v>
      </c>
      <c r="F1998" s="20" t="s">
        <v>1001</v>
      </c>
      <c r="G1998" s="20" t="s">
        <v>7290</v>
      </c>
      <c r="H1998" s="20" t="s">
        <v>322</v>
      </c>
      <c r="I1998" s="20" t="s">
        <v>323</v>
      </c>
      <c r="J1998" s="20" t="s">
        <v>324</v>
      </c>
      <c r="K1998" s="20" t="s">
        <v>325</v>
      </c>
      <c r="L1998" s="20" t="s">
        <v>326</v>
      </c>
      <c r="M1998" s="20" t="s">
        <v>125</v>
      </c>
      <c r="N1998" s="21">
        <v>748.06</v>
      </c>
      <c r="O1998" s="21">
        <v>0</v>
      </c>
      <c r="P1998" s="20"/>
      <c r="Q1998" s="19">
        <v>45453</v>
      </c>
      <c r="R1998" s="20"/>
      <c r="S1998" s="19">
        <v>45453</v>
      </c>
      <c r="T1998" s="20" t="s">
        <v>70</v>
      </c>
      <c r="U1998" s="20">
        <v>978905</v>
      </c>
      <c r="V1998" s="20">
        <v>240001700</v>
      </c>
      <c r="W1998" s="20" t="s">
        <v>847</v>
      </c>
      <c r="X1998" s="20" t="s">
        <v>2795</v>
      </c>
      <c r="Y1998" s="20" t="s">
        <v>52</v>
      </c>
      <c r="Z1998" s="20" t="s">
        <v>7291</v>
      </c>
      <c r="AA1998" s="20" t="s">
        <v>327</v>
      </c>
      <c r="AB1998" s="20" t="s">
        <v>328</v>
      </c>
      <c r="AC1998" s="20" t="s">
        <v>167</v>
      </c>
      <c r="AD1998" s="20" t="s">
        <v>56</v>
      </c>
      <c r="AE1998" s="20"/>
      <c r="AF1998" t="str">
        <f>VLOOKUP(L1998,Contactos!B:B,1,0)</f>
        <v>PHARMADIX CORP. S.A.C.</v>
      </c>
    </row>
    <row r="1999" spans="1:32" ht="51" x14ac:dyDescent="0.2">
      <c r="A1999" s="4">
        <f t="shared" si="94"/>
        <v>1997</v>
      </c>
      <c r="B1999" s="4" t="str">
        <f t="shared" si="95"/>
        <v>B010-00020171</v>
      </c>
      <c r="C1999" s="4" t="str">
        <f>IFERROR(VLOOKUP(F1999,Tablas!$A$1:$B$3,2,0),"")</f>
        <v>Boleta</v>
      </c>
      <c r="D1999" s="4" t="str">
        <f t="shared" si="96"/>
        <v xml:space="preserve"> - CONTADO / CASH - Alquiler de departamento N° 401 del 16 - 18 MAY</v>
      </c>
      <c r="E1999" s="19">
        <v>45530</v>
      </c>
      <c r="F1999" s="20" t="s">
        <v>842</v>
      </c>
      <c r="G1999" s="20" t="s">
        <v>7292</v>
      </c>
      <c r="H1999" s="20" t="s">
        <v>44</v>
      </c>
      <c r="I1999" s="20" t="s">
        <v>45</v>
      </c>
      <c r="J1999" s="20" t="s">
        <v>7293</v>
      </c>
      <c r="K1999" s="20" t="s">
        <v>7294</v>
      </c>
      <c r="L1999" s="20" t="s">
        <v>7295</v>
      </c>
      <c r="M1999" s="20"/>
      <c r="N1999" s="21">
        <v>748.5</v>
      </c>
      <c r="O1999" s="21">
        <v>0</v>
      </c>
      <c r="P1999" s="20"/>
      <c r="Q1999" s="19">
        <v>45530</v>
      </c>
      <c r="R1999" s="20"/>
      <c r="S1999" s="19">
        <v>45530</v>
      </c>
      <c r="T1999" s="20" t="s">
        <v>49</v>
      </c>
      <c r="U1999" s="20">
        <v>1013200</v>
      </c>
      <c r="V1999" s="20">
        <v>240002708</v>
      </c>
      <c r="W1999" s="20" t="s">
        <v>847</v>
      </c>
      <c r="X1999" s="20" t="s">
        <v>7296</v>
      </c>
      <c r="Y1999" s="20" t="s">
        <v>52</v>
      </c>
      <c r="Z1999" s="20" t="s">
        <v>7297</v>
      </c>
      <c r="AA1999" s="20" t="s">
        <v>167</v>
      </c>
      <c r="AB1999" s="20" t="s">
        <v>167</v>
      </c>
      <c r="AC1999" s="20" t="s">
        <v>167</v>
      </c>
      <c r="AD1999" s="20" t="s">
        <v>56</v>
      </c>
      <c r="AE1999" s="20"/>
      <c r="AF1999" t="e">
        <f>VLOOKUP(L1999,Contactos!B:B,1,0)</f>
        <v>#N/A</v>
      </c>
    </row>
    <row r="2000" spans="1:32" ht="38.25" x14ac:dyDescent="0.2">
      <c r="A2000" s="4">
        <f t="shared" si="94"/>
        <v>1998</v>
      </c>
      <c r="B2000" s="4" t="str">
        <f t="shared" si="95"/>
        <v>F010-00025904</v>
      </c>
      <c r="C2000" s="4" t="str">
        <f>IFERROR(VLOOKUP(F2000,Tablas!$A$1:$B$3,2,0),"")</f>
        <v>Factura</v>
      </c>
      <c r="D2000" s="4" t="str">
        <f t="shared" si="96"/>
        <v>Nacional - CREDITO 45 DIAS / CREDIT 45 DAYS - Facturas clientes - C20100154308</v>
      </c>
      <c r="E2000" s="19">
        <v>45551</v>
      </c>
      <c r="F2000" s="20" t="s">
        <v>1001</v>
      </c>
      <c r="G2000" s="20" t="s">
        <v>7298</v>
      </c>
      <c r="H2000" s="20" t="s">
        <v>44</v>
      </c>
      <c r="I2000" s="20" t="s">
        <v>45</v>
      </c>
      <c r="J2000" s="20" t="s">
        <v>7047</v>
      </c>
      <c r="K2000" s="20" t="s">
        <v>7048</v>
      </c>
      <c r="L2000" s="20" t="s">
        <v>7049</v>
      </c>
      <c r="M2000" s="20" t="s">
        <v>125</v>
      </c>
      <c r="N2000" s="21">
        <v>750.48</v>
      </c>
      <c r="O2000" s="21">
        <v>0</v>
      </c>
      <c r="P2000" s="20"/>
      <c r="Q2000" s="19">
        <v>45551</v>
      </c>
      <c r="R2000" s="20"/>
      <c r="S2000" s="19">
        <v>45596</v>
      </c>
      <c r="T2000" s="20" t="s">
        <v>7050</v>
      </c>
      <c r="U2000" s="20">
        <v>1024944</v>
      </c>
      <c r="V2000" s="20">
        <v>240002728</v>
      </c>
      <c r="W2000" s="20" t="s">
        <v>847</v>
      </c>
      <c r="X2000" s="20" t="s">
        <v>305</v>
      </c>
      <c r="Y2000" s="20" t="s">
        <v>7051</v>
      </c>
      <c r="Z2000" s="20" t="s">
        <v>7052</v>
      </c>
      <c r="AA2000" s="20" t="s">
        <v>7053</v>
      </c>
      <c r="AB2000" s="20" t="s">
        <v>2501</v>
      </c>
      <c r="AC2000" s="20" t="s">
        <v>167</v>
      </c>
      <c r="AD2000" s="20" t="s">
        <v>56</v>
      </c>
      <c r="AE2000" s="20" t="s">
        <v>1014</v>
      </c>
      <c r="AF2000" t="str">
        <f>VLOOKUP(L2000,Contactos!B:B,1,0)</f>
        <v>SAN FERNANDO S.A.</v>
      </c>
    </row>
    <row r="2001" spans="1:32" ht="38.25" x14ac:dyDescent="0.2">
      <c r="A2001" s="4">
        <f t="shared" si="94"/>
        <v>1999</v>
      </c>
      <c r="B2001" s="4" t="str">
        <f t="shared" si="95"/>
        <v>010-0019339</v>
      </c>
      <c r="C2001" s="4" t="str">
        <f>IFERROR(VLOOKUP(F2001,Tablas!$A$1:$B$3,2,0),"")</f>
        <v>Factura</v>
      </c>
      <c r="D2001" s="4" t="str">
        <f t="shared" si="96"/>
        <v xml:space="preserve"> - CONTADO ADELANTADO / CASH IN ADVANCE - Facturas clientes -C20519170907</v>
      </c>
      <c r="E2001" s="19">
        <v>43100</v>
      </c>
      <c r="F2001" s="20" t="s">
        <v>1001</v>
      </c>
      <c r="G2001" s="20" t="s">
        <v>7299</v>
      </c>
      <c r="H2001" s="20" t="s">
        <v>322</v>
      </c>
      <c r="I2001" s="20" t="s">
        <v>323</v>
      </c>
      <c r="J2001" s="20" t="s">
        <v>4511</v>
      </c>
      <c r="K2001" s="20" t="s">
        <v>4512</v>
      </c>
      <c r="L2001" s="20" t="s">
        <v>4513</v>
      </c>
      <c r="M2001" s="20" t="s">
        <v>125</v>
      </c>
      <c r="N2001" s="21">
        <v>750.54</v>
      </c>
      <c r="O2001" s="21">
        <v>0</v>
      </c>
      <c r="P2001" s="20"/>
      <c r="Q2001" s="19">
        <v>41376</v>
      </c>
      <c r="R2001" s="20"/>
      <c r="S2001" s="19">
        <v>41467</v>
      </c>
      <c r="T2001" s="20" t="s">
        <v>70</v>
      </c>
      <c r="U2001" s="20">
        <v>1397</v>
      </c>
      <c r="V2001" s="20">
        <v>1700000066</v>
      </c>
      <c r="W2001" s="20" t="s">
        <v>847</v>
      </c>
      <c r="X2001" s="20" t="s">
        <v>192</v>
      </c>
      <c r="Y2001" s="20" t="s">
        <v>52</v>
      </c>
      <c r="Z2001" s="20" t="s">
        <v>5827</v>
      </c>
      <c r="AA2001" s="20" t="s">
        <v>4515</v>
      </c>
      <c r="AB2001" s="20" t="s">
        <v>54</v>
      </c>
      <c r="AC2001" s="20" t="s">
        <v>167</v>
      </c>
      <c r="AD2001" s="20" t="s">
        <v>56</v>
      </c>
      <c r="AE2001" s="20"/>
      <c r="AF2001" t="e">
        <f>VLOOKUP(L2001,Contactos!B:B,1,0)</f>
        <v>#N/A</v>
      </c>
    </row>
    <row r="2002" spans="1:32" ht="25.5" x14ac:dyDescent="0.2">
      <c r="A2002" s="4">
        <f t="shared" si="94"/>
        <v>2000</v>
      </c>
      <c r="B2002" s="4" t="str">
        <f t="shared" si="95"/>
        <v>1 12283</v>
      </c>
      <c r="C2002" s="4" t="str">
        <f>IFERROR(VLOOKUP(F2002,Tablas!$A$1:$B$3,2,0),"")</f>
        <v/>
      </c>
      <c r="D2002" s="4" t="str">
        <f t="shared" si="96"/>
        <v xml:space="preserve"> - CONTADO ADELANTADO / CASH IN ADVANCE - SALDO LETRAS SOLES</v>
      </c>
      <c r="E2002" s="19">
        <v>43100</v>
      </c>
      <c r="F2002" s="20" t="s">
        <v>27</v>
      </c>
      <c r="G2002" s="20" t="s">
        <v>7300</v>
      </c>
      <c r="H2002" s="20" t="s">
        <v>6496</v>
      </c>
      <c r="I2002" s="20" t="s">
        <v>6497</v>
      </c>
      <c r="J2002" s="20" t="s">
        <v>4511</v>
      </c>
      <c r="K2002" s="20" t="s">
        <v>4512</v>
      </c>
      <c r="L2002" s="20" t="s">
        <v>4513</v>
      </c>
      <c r="M2002" s="20" t="s">
        <v>125</v>
      </c>
      <c r="N2002" s="21">
        <v>751.8</v>
      </c>
      <c r="O2002" s="21">
        <v>0</v>
      </c>
      <c r="P2002" s="19">
        <v>41313</v>
      </c>
      <c r="Q2002" s="19">
        <v>43100</v>
      </c>
      <c r="R2002" s="20"/>
      <c r="S2002" s="19">
        <v>41033</v>
      </c>
      <c r="T2002" s="20" t="s">
        <v>70</v>
      </c>
      <c r="U2002" s="20">
        <v>552</v>
      </c>
      <c r="V2002" s="20">
        <v>1700000002</v>
      </c>
      <c r="W2002" s="20" t="s">
        <v>50</v>
      </c>
      <c r="X2002" s="20" t="s">
        <v>192</v>
      </c>
      <c r="Y2002" s="20" t="s">
        <v>52</v>
      </c>
      <c r="Z2002" s="20" t="s">
        <v>4514</v>
      </c>
      <c r="AA2002" s="20" t="s">
        <v>4515</v>
      </c>
      <c r="AB2002" s="20" t="s">
        <v>54</v>
      </c>
      <c r="AC2002" s="20" t="s">
        <v>167</v>
      </c>
      <c r="AD2002" s="20" t="s">
        <v>56</v>
      </c>
      <c r="AE2002" s="20"/>
      <c r="AF2002" t="e">
        <f>VLOOKUP(L2002,Contactos!B:B,1,0)</f>
        <v>#N/A</v>
      </c>
    </row>
    <row r="2003" spans="1:32" ht="25.5" x14ac:dyDescent="0.2">
      <c r="A2003" s="4">
        <f t="shared" si="94"/>
        <v>2001</v>
      </c>
      <c r="B2003" s="4" t="str">
        <f t="shared" si="95"/>
        <v>1 12282</v>
      </c>
      <c r="C2003" s="4" t="str">
        <f>IFERROR(VLOOKUP(F2003,Tablas!$A$1:$B$3,2,0),"")</f>
        <v/>
      </c>
      <c r="D2003" s="4" t="str">
        <f t="shared" si="96"/>
        <v xml:space="preserve"> - CONTADO ADELANTADO / CASH IN ADVANCE - SALDO LETRAS SOLES</v>
      </c>
      <c r="E2003" s="19">
        <v>43100</v>
      </c>
      <c r="F2003" s="20" t="s">
        <v>27</v>
      </c>
      <c r="G2003" s="20" t="s">
        <v>7301</v>
      </c>
      <c r="H2003" s="20" t="s">
        <v>6496</v>
      </c>
      <c r="I2003" s="20" t="s">
        <v>6497</v>
      </c>
      <c r="J2003" s="20" t="s">
        <v>4511</v>
      </c>
      <c r="K2003" s="20" t="s">
        <v>4512</v>
      </c>
      <c r="L2003" s="20" t="s">
        <v>4513</v>
      </c>
      <c r="M2003" s="20" t="s">
        <v>125</v>
      </c>
      <c r="N2003" s="21">
        <v>752.3</v>
      </c>
      <c r="O2003" s="21">
        <v>0</v>
      </c>
      <c r="P2003" s="19">
        <v>41313</v>
      </c>
      <c r="Q2003" s="19">
        <v>43100</v>
      </c>
      <c r="R2003" s="20"/>
      <c r="S2003" s="19">
        <v>41026</v>
      </c>
      <c r="T2003" s="20" t="s">
        <v>70</v>
      </c>
      <c r="U2003" s="20">
        <v>552</v>
      </c>
      <c r="V2003" s="20">
        <v>1700000002</v>
      </c>
      <c r="W2003" s="20" t="s">
        <v>50</v>
      </c>
      <c r="X2003" s="20" t="s">
        <v>192</v>
      </c>
      <c r="Y2003" s="20" t="s">
        <v>52</v>
      </c>
      <c r="Z2003" s="20" t="s">
        <v>4514</v>
      </c>
      <c r="AA2003" s="20" t="s">
        <v>4515</v>
      </c>
      <c r="AB2003" s="20" t="s">
        <v>54</v>
      </c>
      <c r="AC2003" s="20" t="s">
        <v>167</v>
      </c>
      <c r="AD2003" s="20" t="s">
        <v>56</v>
      </c>
      <c r="AE2003" s="20"/>
      <c r="AF2003" t="e">
        <f>VLOOKUP(L2003,Contactos!B:B,1,0)</f>
        <v>#N/A</v>
      </c>
    </row>
    <row r="2004" spans="1:32" ht="38.25" x14ac:dyDescent="0.2">
      <c r="A2004" s="4">
        <f t="shared" si="94"/>
        <v>2002</v>
      </c>
      <c r="B2004" s="4" t="str">
        <f t="shared" si="95"/>
        <v>010-0018818</v>
      </c>
      <c r="C2004" s="4" t="str">
        <f>IFERROR(VLOOKUP(F2004,Tablas!$A$1:$B$3,2,0),"")</f>
        <v>Factura</v>
      </c>
      <c r="D2004" s="4" t="str">
        <f t="shared" si="96"/>
        <v xml:space="preserve"> - CONTADO ADELANTADO / CASH IN ADVANCE - Facturas clientes -C20519170907</v>
      </c>
      <c r="E2004" s="19">
        <v>43100</v>
      </c>
      <c r="F2004" s="20" t="s">
        <v>1001</v>
      </c>
      <c r="G2004" s="20" t="s">
        <v>7302</v>
      </c>
      <c r="H2004" s="20" t="s">
        <v>322</v>
      </c>
      <c r="I2004" s="20" t="s">
        <v>323</v>
      </c>
      <c r="J2004" s="20" t="s">
        <v>4511</v>
      </c>
      <c r="K2004" s="20" t="s">
        <v>4512</v>
      </c>
      <c r="L2004" s="20" t="s">
        <v>4513</v>
      </c>
      <c r="M2004" s="20" t="s">
        <v>125</v>
      </c>
      <c r="N2004" s="21">
        <v>753.69</v>
      </c>
      <c r="O2004" s="21">
        <v>0</v>
      </c>
      <c r="P2004" s="20"/>
      <c r="Q2004" s="19">
        <v>41318</v>
      </c>
      <c r="R2004" s="20"/>
      <c r="S2004" s="19">
        <v>41407</v>
      </c>
      <c r="T2004" s="20" t="s">
        <v>70</v>
      </c>
      <c r="U2004" s="20">
        <v>1359</v>
      </c>
      <c r="V2004" s="20">
        <v>1700000028</v>
      </c>
      <c r="W2004" s="20" t="s">
        <v>847</v>
      </c>
      <c r="X2004" s="20" t="s">
        <v>192</v>
      </c>
      <c r="Y2004" s="20" t="s">
        <v>52</v>
      </c>
      <c r="Z2004" s="20" t="s">
        <v>5827</v>
      </c>
      <c r="AA2004" s="20" t="s">
        <v>4515</v>
      </c>
      <c r="AB2004" s="20" t="s">
        <v>54</v>
      </c>
      <c r="AC2004" s="20" t="s">
        <v>167</v>
      </c>
      <c r="AD2004" s="20" t="s">
        <v>56</v>
      </c>
      <c r="AE2004" s="20"/>
      <c r="AF2004" t="e">
        <f>VLOOKUP(L2004,Contactos!B:B,1,0)</f>
        <v>#N/A</v>
      </c>
    </row>
    <row r="2005" spans="1:32" ht="25.5" x14ac:dyDescent="0.2">
      <c r="A2005" s="4">
        <f t="shared" si="94"/>
        <v>2003</v>
      </c>
      <c r="B2005" s="4" t="str">
        <f t="shared" si="95"/>
        <v>1 13196</v>
      </c>
      <c r="C2005" s="4" t="str">
        <f>IFERROR(VLOOKUP(F2005,Tablas!$A$1:$B$3,2,0),"")</f>
        <v/>
      </c>
      <c r="D2005" s="4" t="str">
        <f t="shared" si="96"/>
        <v xml:space="preserve"> - CONTADO ADELANTADO / CASH IN ADVANCE - SALDO LETRAS SOLES</v>
      </c>
      <c r="E2005" s="19">
        <v>43100</v>
      </c>
      <c r="F2005" s="20" t="s">
        <v>27</v>
      </c>
      <c r="G2005" s="20" t="s">
        <v>7303</v>
      </c>
      <c r="H2005" s="20" t="s">
        <v>6496</v>
      </c>
      <c r="I2005" s="20" t="s">
        <v>6497</v>
      </c>
      <c r="J2005" s="20" t="s">
        <v>4511</v>
      </c>
      <c r="K2005" s="20" t="s">
        <v>4512</v>
      </c>
      <c r="L2005" s="20" t="s">
        <v>4513</v>
      </c>
      <c r="M2005" s="20" t="s">
        <v>125</v>
      </c>
      <c r="N2005" s="21">
        <v>755.99</v>
      </c>
      <c r="O2005" s="21">
        <v>0</v>
      </c>
      <c r="P2005" s="19">
        <v>41313</v>
      </c>
      <c r="Q2005" s="19">
        <v>43100</v>
      </c>
      <c r="R2005" s="20"/>
      <c r="S2005" s="19">
        <v>41120</v>
      </c>
      <c r="T2005" s="20" t="s">
        <v>70</v>
      </c>
      <c r="U2005" s="20">
        <v>552</v>
      </c>
      <c r="V2005" s="20">
        <v>1700000002</v>
      </c>
      <c r="W2005" s="20" t="s">
        <v>50</v>
      </c>
      <c r="X2005" s="20" t="s">
        <v>192</v>
      </c>
      <c r="Y2005" s="20" t="s">
        <v>52</v>
      </c>
      <c r="Z2005" s="20" t="s">
        <v>4514</v>
      </c>
      <c r="AA2005" s="20" t="s">
        <v>4515</v>
      </c>
      <c r="AB2005" s="20" t="s">
        <v>54</v>
      </c>
      <c r="AC2005" s="20" t="s">
        <v>167</v>
      </c>
      <c r="AD2005" s="20" t="s">
        <v>56</v>
      </c>
      <c r="AE2005" s="20"/>
      <c r="AF2005" t="e">
        <f>VLOOKUP(L2005,Contactos!B:B,1,0)</f>
        <v>#N/A</v>
      </c>
    </row>
    <row r="2006" spans="1:32" ht="63.75" x14ac:dyDescent="0.2">
      <c r="A2006" s="4">
        <f t="shared" si="94"/>
        <v>2004</v>
      </c>
      <c r="B2006" s="4" t="str">
        <f t="shared" si="95"/>
        <v>B010-00019527</v>
      </c>
      <c r="C2006" s="4" t="str">
        <f>IFERROR(VLOOKUP(F2006,Tablas!$A$1:$B$3,2,0),"")</f>
        <v>Boleta</v>
      </c>
      <c r="D2006" s="4" t="str">
        <f t="shared" si="96"/>
        <v>Ecom - CONTADO / CASH - PE 3489 TEL: 979750415 ENVÍO OLVA Basado en Entreg</v>
      </c>
      <c r="E2006" s="19">
        <v>45488</v>
      </c>
      <c r="F2006" s="20" t="s">
        <v>842</v>
      </c>
      <c r="G2006" s="20" t="s">
        <v>7304</v>
      </c>
      <c r="H2006" s="20" t="s">
        <v>44</v>
      </c>
      <c r="I2006" s="20" t="s">
        <v>45</v>
      </c>
      <c r="J2006" s="20" t="s">
        <v>7305</v>
      </c>
      <c r="K2006" s="20" t="s">
        <v>7306</v>
      </c>
      <c r="L2006" s="20" t="s">
        <v>7307</v>
      </c>
      <c r="M2006" s="20"/>
      <c r="N2006" s="21">
        <v>762.3</v>
      </c>
      <c r="O2006" s="21">
        <v>0</v>
      </c>
      <c r="P2006" s="20"/>
      <c r="Q2006" s="19">
        <v>45488</v>
      </c>
      <c r="R2006" s="20"/>
      <c r="S2006" s="19">
        <v>45488</v>
      </c>
      <c r="T2006" s="20" t="s">
        <v>49</v>
      </c>
      <c r="U2006" s="20">
        <v>994007</v>
      </c>
      <c r="V2006" s="20">
        <v>240002062</v>
      </c>
      <c r="W2006" s="20" t="s">
        <v>847</v>
      </c>
      <c r="X2006" s="20" t="s">
        <v>274</v>
      </c>
      <c r="Y2006" s="20" t="s">
        <v>52</v>
      </c>
      <c r="Z2006" s="20" t="s">
        <v>7308</v>
      </c>
      <c r="AA2006" s="20" t="s">
        <v>353</v>
      </c>
      <c r="AB2006" s="20" t="s">
        <v>54</v>
      </c>
      <c r="AC2006" s="20" t="s">
        <v>502</v>
      </c>
      <c r="AD2006" s="20" t="s">
        <v>56</v>
      </c>
      <c r="AE2006" s="20" t="s">
        <v>864</v>
      </c>
      <c r="AF2006" t="e">
        <f>VLOOKUP(L2006,Contactos!B:B,1,0)</f>
        <v>#N/A</v>
      </c>
    </row>
    <row r="2007" spans="1:32" ht="25.5" x14ac:dyDescent="0.2">
      <c r="A2007" s="4">
        <f t="shared" si="94"/>
        <v>2005</v>
      </c>
      <c r="B2007" s="4" t="str">
        <f t="shared" si="95"/>
        <v/>
      </c>
      <c r="C2007" s="4" t="str">
        <f>IFERROR(VLOOKUP(F2007,Tablas!$A$1:$B$3,2,0),"")</f>
        <v/>
      </c>
      <c r="D2007" s="4" t="str">
        <f t="shared" si="96"/>
        <v xml:space="preserve"> - CONTADO / CASH - Dif. en cambio</v>
      </c>
      <c r="E2007" s="19">
        <v>45169</v>
      </c>
      <c r="F2007" s="20" t="s">
        <v>27</v>
      </c>
      <c r="G2007" s="20"/>
      <c r="H2007" s="20" t="s">
        <v>44</v>
      </c>
      <c r="I2007" s="20" t="s">
        <v>45</v>
      </c>
      <c r="J2007" s="20" t="s">
        <v>396</v>
      </c>
      <c r="K2007" s="20" t="s">
        <v>397</v>
      </c>
      <c r="L2007" s="20" t="s">
        <v>398</v>
      </c>
      <c r="M2007" s="20" t="s">
        <v>33</v>
      </c>
      <c r="N2007" s="21">
        <v>764.88</v>
      </c>
      <c r="O2007" s="21">
        <v>0</v>
      </c>
      <c r="P2007" s="20"/>
      <c r="Q2007" s="19">
        <v>45169</v>
      </c>
      <c r="R2007" s="20"/>
      <c r="S2007" s="19">
        <v>45169</v>
      </c>
      <c r="T2007" s="20" t="s">
        <v>49</v>
      </c>
      <c r="U2007" s="20">
        <v>851647</v>
      </c>
      <c r="V2007" s="20">
        <v>230027773</v>
      </c>
      <c r="W2007" s="20" t="s">
        <v>50</v>
      </c>
      <c r="X2007" s="20" t="s">
        <v>841</v>
      </c>
      <c r="Y2007" s="20" t="s">
        <v>52</v>
      </c>
      <c r="Z2007" s="20" t="s">
        <v>63</v>
      </c>
      <c r="AA2007" s="20" t="s">
        <v>66</v>
      </c>
      <c r="AB2007" s="20" t="s">
        <v>66</v>
      </c>
      <c r="AC2007" s="20" t="s">
        <v>66</v>
      </c>
      <c r="AD2007" s="20" t="s">
        <v>56</v>
      </c>
      <c r="AE2007" s="20"/>
      <c r="AF2007" t="e">
        <f>VLOOKUP(L2007,Contactos!B:B,1,0)</f>
        <v>#N/A</v>
      </c>
    </row>
    <row r="2008" spans="1:32" ht="76.5" x14ac:dyDescent="0.2">
      <c r="A2008" s="4">
        <f t="shared" si="94"/>
        <v>2006</v>
      </c>
      <c r="B2008" s="4" t="str">
        <f t="shared" si="95"/>
        <v>F010-00025984</v>
      </c>
      <c r="C2008" s="4" t="str">
        <f>IFERROR(VLOOKUP(F2008,Tablas!$A$1:$B$3,2,0),"")</f>
        <v>Factura</v>
      </c>
      <c r="D2008" s="4" t="str">
        <f t="shared" si="96"/>
        <v xml:space="preserve"> - CONTADO ADELANTADO / CASH IN ADVANCE - INTERESES DEL PRÉSTAMO FIRMADO EL 14.11.2023 Cuota</v>
      </c>
      <c r="E2008" s="19">
        <v>45558</v>
      </c>
      <c r="F2008" s="20" t="s">
        <v>1001</v>
      </c>
      <c r="G2008" s="20" t="s">
        <v>7309</v>
      </c>
      <c r="H2008" s="20" t="s">
        <v>322</v>
      </c>
      <c r="I2008" s="20" t="s">
        <v>323</v>
      </c>
      <c r="J2008" s="20" t="s">
        <v>324</v>
      </c>
      <c r="K2008" s="20" t="s">
        <v>325</v>
      </c>
      <c r="L2008" s="20" t="s">
        <v>326</v>
      </c>
      <c r="M2008" s="20" t="s">
        <v>125</v>
      </c>
      <c r="N2008" s="21">
        <v>768.37</v>
      </c>
      <c r="O2008" s="21">
        <v>0</v>
      </c>
      <c r="P2008" s="20"/>
      <c r="Q2008" s="19">
        <v>45558</v>
      </c>
      <c r="R2008" s="20"/>
      <c r="S2008" s="19">
        <v>45558</v>
      </c>
      <c r="T2008" s="20" t="s">
        <v>70</v>
      </c>
      <c r="U2008" s="20">
        <v>1027420</v>
      </c>
      <c r="V2008" s="20">
        <v>240002813</v>
      </c>
      <c r="W2008" s="20" t="s">
        <v>847</v>
      </c>
      <c r="X2008" s="20" t="s">
        <v>2795</v>
      </c>
      <c r="Y2008" s="20" t="s">
        <v>52</v>
      </c>
      <c r="Z2008" s="20" t="s">
        <v>7310</v>
      </c>
      <c r="AA2008" s="20" t="s">
        <v>327</v>
      </c>
      <c r="AB2008" s="20" t="s">
        <v>328</v>
      </c>
      <c r="AC2008" s="20" t="s">
        <v>167</v>
      </c>
      <c r="AD2008" s="20" t="s">
        <v>56</v>
      </c>
      <c r="AE2008" s="20"/>
      <c r="AF2008" t="str">
        <f>VLOOKUP(L2008,Contactos!B:B,1,0)</f>
        <v>PHARMADIX CORP. S.A.C.</v>
      </c>
    </row>
    <row r="2009" spans="1:32" ht="25.5" x14ac:dyDescent="0.2">
      <c r="A2009" s="4">
        <f t="shared" si="94"/>
        <v>2007</v>
      </c>
      <c r="B2009" s="4" t="str">
        <f t="shared" si="95"/>
        <v/>
      </c>
      <c r="C2009" s="4" t="str">
        <f>IFERROR(VLOOKUP(F2009,Tablas!$A$1:$B$3,2,0),"")</f>
        <v/>
      </c>
      <c r="D2009" s="4" t="str">
        <f t="shared" si="96"/>
        <v xml:space="preserve"> - CONTADO ADELANTADO / CASH IN ADVANCE - Dif. en cambio</v>
      </c>
      <c r="E2009" s="19">
        <v>45382</v>
      </c>
      <c r="F2009" s="20" t="s">
        <v>27</v>
      </c>
      <c r="G2009" s="20"/>
      <c r="H2009" s="20" t="s">
        <v>29</v>
      </c>
      <c r="I2009" s="20" t="s">
        <v>30</v>
      </c>
      <c r="J2009" s="20" t="s">
        <v>147</v>
      </c>
      <c r="K2009" s="20" t="s">
        <v>147</v>
      </c>
      <c r="L2009" s="20" t="s">
        <v>148</v>
      </c>
      <c r="M2009" s="20" t="s">
        <v>33</v>
      </c>
      <c r="N2009" s="21">
        <v>768.88</v>
      </c>
      <c r="O2009" s="21">
        <v>0</v>
      </c>
      <c r="P2009" s="20"/>
      <c r="Q2009" s="19">
        <v>45382</v>
      </c>
      <c r="R2009" s="20"/>
      <c r="S2009" s="20"/>
      <c r="T2009" s="20" t="s">
        <v>70</v>
      </c>
      <c r="U2009" s="20">
        <v>974243</v>
      </c>
      <c r="V2009" s="20">
        <v>240013688</v>
      </c>
      <c r="W2009" s="20" t="s">
        <v>50</v>
      </c>
      <c r="X2009" s="20" t="s">
        <v>841</v>
      </c>
      <c r="Y2009" s="20" t="s">
        <v>37</v>
      </c>
      <c r="Z2009" s="20" t="s">
        <v>63</v>
      </c>
      <c r="AA2009" s="20" t="s">
        <v>150</v>
      </c>
      <c r="AB2009" s="20" t="s">
        <v>151</v>
      </c>
      <c r="AC2009" s="20" t="s">
        <v>66</v>
      </c>
      <c r="AD2009" s="20" t="s">
        <v>152</v>
      </c>
      <c r="AE2009" s="20"/>
      <c r="AF2009" t="str">
        <f>VLOOKUP(L2009,Contactos!B:B,1,0)</f>
        <v>ASTEC CORPORATION</v>
      </c>
    </row>
    <row r="2010" spans="1:32" ht="38.25" x14ac:dyDescent="0.2">
      <c r="A2010" s="4">
        <f t="shared" si="94"/>
        <v>2008</v>
      </c>
      <c r="B2010" s="4" t="str">
        <f t="shared" si="95"/>
        <v>010-0019315</v>
      </c>
      <c r="C2010" s="4" t="str">
        <f>IFERROR(VLOOKUP(F2010,Tablas!$A$1:$B$3,2,0),"")</f>
        <v>Factura</v>
      </c>
      <c r="D2010" s="4" t="str">
        <f t="shared" si="96"/>
        <v xml:space="preserve"> - CONTADO ADELANTADO / CASH IN ADVANCE - Facturas clientes -C20519170907</v>
      </c>
      <c r="E2010" s="19">
        <v>43100</v>
      </c>
      <c r="F2010" s="20" t="s">
        <v>1001</v>
      </c>
      <c r="G2010" s="20" t="s">
        <v>7311</v>
      </c>
      <c r="H2010" s="20" t="s">
        <v>322</v>
      </c>
      <c r="I2010" s="20" t="s">
        <v>323</v>
      </c>
      <c r="J2010" s="20" t="s">
        <v>4511</v>
      </c>
      <c r="K2010" s="20" t="s">
        <v>4512</v>
      </c>
      <c r="L2010" s="20" t="s">
        <v>4513</v>
      </c>
      <c r="M2010" s="20" t="s">
        <v>125</v>
      </c>
      <c r="N2010" s="21">
        <v>775.7</v>
      </c>
      <c r="O2010" s="21">
        <v>0</v>
      </c>
      <c r="P2010" s="20"/>
      <c r="Q2010" s="19">
        <v>41374</v>
      </c>
      <c r="R2010" s="20"/>
      <c r="S2010" s="19">
        <v>41465</v>
      </c>
      <c r="T2010" s="20" t="s">
        <v>70</v>
      </c>
      <c r="U2010" s="20">
        <v>1396</v>
      </c>
      <c r="V2010" s="20">
        <v>1700000065</v>
      </c>
      <c r="W2010" s="20" t="s">
        <v>847</v>
      </c>
      <c r="X2010" s="20" t="s">
        <v>192</v>
      </c>
      <c r="Y2010" s="20" t="s">
        <v>52</v>
      </c>
      <c r="Z2010" s="20" t="s">
        <v>5827</v>
      </c>
      <c r="AA2010" s="20" t="s">
        <v>4515</v>
      </c>
      <c r="AB2010" s="20" t="s">
        <v>54</v>
      </c>
      <c r="AC2010" s="20" t="s">
        <v>167</v>
      </c>
      <c r="AD2010" s="20" t="s">
        <v>56</v>
      </c>
      <c r="AE2010" s="20"/>
      <c r="AF2010" t="e">
        <f>VLOOKUP(L2010,Contactos!B:B,1,0)</f>
        <v>#N/A</v>
      </c>
    </row>
    <row r="2011" spans="1:32" ht="25.5" x14ac:dyDescent="0.2">
      <c r="A2011" s="4">
        <f t="shared" si="94"/>
        <v>2009</v>
      </c>
      <c r="B2011" s="4" t="str">
        <f t="shared" si="95"/>
        <v/>
      </c>
      <c r="C2011" s="4" t="str">
        <f>IFERROR(VLOOKUP(F2011,Tablas!$A$1:$B$3,2,0),"")</f>
        <v/>
      </c>
      <c r="D2011" s="4" t="str">
        <f t="shared" si="96"/>
        <v xml:space="preserve"> - CONTADO / CASH - Dif. en cambio</v>
      </c>
      <c r="E2011" s="19">
        <v>45473</v>
      </c>
      <c r="F2011" s="20" t="s">
        <v>27</v>
      </c>
      <c r="G2011" s="20"/>
      <c r="H2011" s="20" t="s">
        <v>44</v>
      </c>
      <c r="I2011" s="20" t="s">
        <v>45</v>
      </c>
      <c r="J2011" s="20" t="s">
        <v>396</v>
      </c>
      <c r="K2011" s="20" t="s">
        <v>397</v>
      </c>
      <c r="L2011" s="20" t="s">
        <v>398</v>
      </c>
      <c r="M2011" s="20" t="s">
        <v>33</v>
      </c>
      <c r="N2011" s="21">
        <v>781.88</v>
      </c>
      <c r="O2011" s="21">
        <v>0</v>
      </c>
      <c r="P2011" s="20"/>
      <c r="Q2011" s="19">
        <v>45473</v>
      </c>
      <c r="R2011" s="20"/>
      <c r="S2011" s="19">
        <v>45473</v>
      </c>
      <c r="T2011" s="20" t="s">
        <v>49</v>
      </c>
      <c r="U2011" s="20">
        <v>1028689</v>
      </c>
      <c r="V2011" s="20">
        <v>240026951</v>
      </c>
      <c r="W2011" s="20" t="s">
        <v>50</v>
      </c>
      <c r="X2011" s="20" t="s">
        <v>841</v>
      </c>
      <c r="Y2011" s="20" t="s">
        <v>52</v>
      </c>
      <c r="Z2011" s="20" t="s">
        <v>63</v>
      </c>
      <c r="AA2011" s="20" t="s">
        <v>66</v>
      </c>
      <c r="AB2011" s="20" t="s">
        <v>66</v>
      </c>
      <c r="AC2011" s="20" t="s">
        <v>66</v>
      </c>
      <c r="AD2011" s="20" t="s">
        <v>56</v>
      </c>
      <c r="AE2011" s="20"/>
      <c r="AF2011" t="e">
        <f>VLOOKUP(L2011,Contactos!B:B,1,0)</f>
        <v>#N/A</v>
      </c>
    </row>
    <row r="2012" spans="1:32" ht="38.25" x14ac:dyDescent="0.2">
      <c r="A2012" s="4">
        <f t="shared" si="94"/>
        <v>2010</v>
      </c>
      <c r="B2012" s="4" t="str">
        <f t="shared" si="95"/>
        <v>010-0019032</v>
      </c>
      <c r="C2012" s="4" t="str">
        <f>IFERROR(VLOOKUP(F2012,Tablas!$A$1:$B$3,2,0),"")</f>
        <v>Factura</v>
      </c>
      <c r="D2012" s="4" t="str">
        <f t="shared" si="96"/>
        <v xml:space="preserve"> - CONTADO ADELANTADO / CASH IN ADVANCE - Facturas clientes -C20519170907</v>
      </c>
      <c r="E2012" s="19">
        <v>43100</v>
      </c>
      <c r="F2012" s="20" t="s">
        <v>1001</v>
      </c>
      <c r="G2012" s="20" t="s">
        <v>7312</v>
      </c>
      <c r="H2012" s="20" t="s">
        <v>322</v>
      </c>
      <c r="I2012" s="20" t="s">
        <v>323</v>
      </c>
      <c r="J2012" s="20" t="s">
        <v>4511</v>
      </c>
      <c r="K2012" s="20" t="s">
        <v>4512</v>
      </c>
      <c r="L2012" s="20" t="s">
        <v>4513</v>
      </c>
      <c r="M2012" s="20" t="s">
        <v>125</v>
      </c>
      <c r="N2012" s="21">
        <v>792.48</v>
      </c>
      <c r="O2012" s="21">
        <v>0</v>
      </c>
      <c r="P2012" s="20"/>
      <c r="Q2012" s="19">
        <v>41341</v>
      </c>
      <c r="R2012" s="20"/>
      <c r="S2012" s="19">
        <v>41433</v>
      </c>
      <c r="T2012" s="20" t="s">
        <v>70</v>
      </c>
      <c r="U2012" s="20">
        <v>1378</v>
      </c>
      <c r="V2012" s="20">
        <v>1700000047</v>
      </c>
      <c r="W2012" s="20" t="s">
        <v>847</v>
      </c>
      <c r="X2012" s="20" t="s">
        <v>192</v>
      </c>
      <c r="Y2012" s="20" t="s">
        <v>52</v>
      </c>
      <c r="Z2012" s="20" t="s">
        <v>5827</v>
      </c>
      <c r="AA2012" s="20" t="s">
        <v>4515</v>
      </c>
      <c r="AB2012" s="20" t="s">
        <v>54</v>
      </c>
      <c r="AC2012" s="20" t="s">
        <v>167</v>
      </c>
      <c r="AD2012" s="20" t="s">
        <v>56</v>
      </c>
      <c r="AE2012" s="20"/>
      <c r="AF2012" t="e">
        <f>VLOOKUP(L2012,Contactos!B:B,1,0)</f>
        <v>#N/A</v>
      </c>
    </row>
    <row r="2013" spans="1:32" ht="38.25" x14ac:dyDescent="0.2">
      <c r="A2013" s="4">
        <f t="shared" si="94"/>
        <v>2011</v>
      </c>
      <c r="B2013" s="4" t="str">
        <f t="shared" si="95"/>
        <v>010-0019674</v>
      </c>
      <c r="C2013" s="4" t="str">
        <f>IFERROR(VLOOKUP(F2013,Tablas!$A$1:$B$3,2,0),"")</f>
        <v>Factura</v>
      </c>
      <c r="D2013" s="4" t="str">
        <f t="shared" si="96"/>
        <v xml:space="preserve"> - CONTADO ADELANTADO / CASH IN ADVANCE - Facturas clientes -C20519170907</v>
      </c>
      <c r="E2013" s="19">
        <v>43100</v>
      </c>
      <c r="F2013" s="20" t="s">
        <v>1001</v>
      </c>
      <c r="G2013" s="20" t="s">
        <v>7313</v>
      </c>
      <c r="H2013" s="20" t="s">
        <v>322</v>
      </c>
      <c r="I2013" s="20" t="s">
        <v>323</v>
      </c>
      <c r="J2013" s="20" t="s">
        <v>4511</v>
      </c>
      <c r="K2013" s="20" t="s">
        <v>4512</v>
      </c>
      <c r="L2013" s="20" t="s">
        <v>4513</v>
      </c>
      <c r="M2013" s="20" t="s">
        <v>125</v>
      </c>
      <c r="N2013" s="21">
        <v>795.7</v>
      </c>
      <c r="O2013" s="21">
        <v>0</v>
      </c>
      <c r="P2013" s="20"/>
      <c r="Q2013" s="19">
        <v>41410</v>
      </c>
      <c r="R2013" s="20"/>
      <c r="S2013" s="19">
        <v>41502</v>
      </c>
      <c r="T2013" s="20" t="s">
        <v>70</v>
      </c>
      <c r="U2013" s="20">
        <v>1414</v>
      </c>
      <c r="V2013" s="20">
        <v>1700000083</v>
      </c>
      <c r="W2013" s="20" t="s">
        <v>847</v>
      </c>
      <c r="X2013" s="20" t="s">
        <v>192</v>
      </c>
      <c r="Y2013" s="20" t="s">
        <v>52</v>
      </c>
      <c r="Z2013" s="20" t="s">
        <v>5827</v>
      </c>
      <c r="AA2013" s="20" t="s">
        <v>4515</v>
      </c>
      <c r="AB2013" s="20" t="s">
        <v>54</v>
      </c>
      <c r="AC2013" s="20" t="s">
        <v>167</v>
      </c>
      <c r="AD2013" s="20" t="s">
        <v>56</v>
      </c>
      <c r="AE2013" s="20"/>
      <c r="AF2013" t="e">
        <f>VLOOKUP(L2013,Contactos!B:B,1,0)</f>
        <v>#N/A</v>
      </c>
    </row>
    <row r="2014" spans="1:32" ht="25.5" x14ac:dyDescent="0.2">
      <c r="A2014" s="4">
        <f t="shared" si="94"/>
        <v>2012</v>
      </c>
      <c r="B2014" s="4" t="str">
        <f t="shared" si="95"/>
        <v/>
      </c>
      <c r="C2014" s="4" t="str">
        <f>IFERROR(VLOOKUP(F2014,Tablas!$A$1:$B$3,2,0),"")</f>
        <v/>
      </c>
      <c r="D2014" s="4" t="str">
        <f t="shared" si="96"/>
        <v xml:space="preserve"> - CONTADO / CASH - Dif. en cambio</v>
      </c>
      <c r="E2014" s="19">
        <v>45322</v>
      </c>
      <c r="F2014" s="20" t="s">
        <v>27</v>
      </c>
      <c r="G2014" s="20"/>
      <c r="H2014" s="20" t="s">
        <v>44</v>
      </c>
      <c r="I2014" s="20" t="s">
        <v>45</v>
      </c>
      <c r="J2014" s="20" t="s">
        <v>396</v>
      </c>
      <c r="K2014" s="20" t="s">
        <v>397</v>
      </c>
      <c r="L2014" s="20" t="s">
        <v>398</v>
      </c>
      <c r="M2014" s="20" t="s">
        <v>33</v>
      </c>
      <c r="N2014" s="21">
        <v>798.88</v>
      </c>
      <c r="O2014" s="21">
        <v>0</v>
      </c>
      <c r="P2014" s="20"/>
      <c r="Q2014" s="19">
        <v>45322</v>
      </c>
      <c r="R2014" s="20"/>
      <c r="S2014" s="19">
        <v>45322</v>
      </c>
      <c r="T2014" s="20" t="s">
        <v>49</v>
      </c>
      <c r="U2014" s="20">
        <v>952195</v>
      </c>
      <c r="V2014" s="20">
        <v>240007508</v>
      </c>
      <c r="W2014" s="20" t="s">
        <v>50</v>
      </c>
      <c r="X2014" s="20" t="s">
        <v>841</v>
      </c>
      <c r="Y2014" s="20" t="s">
        <v>52</v>
      </c>
      <c r="Z2014" s="20" t="s">
        <v>63</v>
      </c>
      <c r="AA2014" s="20" t="s">
        <v>66</v>
      </c>
      <c r="AB2014" s="20" t="s">
        <v>66</v>
      </c>
      <c r="AC2014" s="20" t="s">
        <v>66</v>
      </c>
      <c r="AD2014" s="20" t="s">
        <v>56</v>
      </c>
      <c r="AE2014" s="20"/>
      <c r="AF2014" t="e">
        <f>VLOOKUP(L2014,Contactos!B:B,1,0)</f>
        <v>#N/A</v>
      </c>
    </row>
    <row r="2015" spans="1:32" ht="25.5" x14ac:dyDescent="0.2">
      <c r="A2015" s="4">
        <f t="shared" si="94"/>
        <v>2013</v>
      </c>
      <c r="B2015" s="4" t="str">
        <f t="shared" si="95"/>
        <v/>
      </c>
      <c r="C2015" s="4" t="str">
        <f>IFERROR(VLOOKUP(F2015,Tablas!$A$1:$B$3,2,0),"")</f>
        <v/>
      </c>
      <c r="D2015" s="4" t="str">
        <f t="shared" si="96"/>
        <v xml:space="preserve"> - CONTADO / CASH - Dif. en cambio</v>
      </c>
      <c r="E2015" s="19">
        <v>44773</v>
      </c>
      <c r="F2015" s="20" t="s">
        <v>27</v>
      </c>
      <c r="G2015" s="20"/>
      <c r="H2015" s="20" t="s">
        <v>44</v>
      </c>
      <c r="I2015" s="20" t="s">
        <v>45</v>
      </c>
      <c r="J2015" s="20" t="s">
        <v>396</v>
      </c>
      <c r="K2015" s="20" t="s">
        <v>397</v>
      </c>
      <c r="L2015" s="20" t="s">
        <v>398</v>
      </c>
      <c r="M2015" s="20" t="s">
        <v>33</v>
      </c>
      <c r="N2015" s="21">
        <v>815.87</v>
      </c>
      <c r="O2015" s="21">
        <v>0</v>
      </c>
      <c r="P2015" s="20"/>
      <c r="Q2015" s="19">
        <v>44773</v>
      </c>
      <c r="R2015" s="20"/>
      <c r="S2015" s="19">
        <v>44773</v>
      </c>
      <c r="T2015" s="20" t="s">
        <v>49</v>
      </c>
      <c r="U2015" s="20">
        <v>674935</v>
      </c>
      <c r="V2015" s="20">
        <v>220028474</v>
      </c>
      <c r="W2015" s="20" t="s">
        <v>50</v>
      </c>
      <c r="X2015" s="20" t="s">
        <v>841</v>
      </c>
      <c r="Y2015" s="20" t="s">
        <v>52</v>
      </c>
      <c r="Z2015" s="20" t="s">
        <v>63</v>
      </c>
      <c r="AA2015" s="20" t="s">
        <v>66</v>
      </c>
      <c r="AB2015" s="20" t="s">
        <v>66</v>
      </c>
      <c r="AC2015" s="20" t="s">
        <v>66</v>
      </c>
      <c r="AD2015" s="20" t="s">
        <v>56</v>
      </c>
      <c r="AE2015" s="20"/>
      <c r="AF2015" t="e">
        <f>VLOOKUP(L2015,Contactos!B:B,1,0)</f>
        <v>#N/A</v>
      </c>
    </row>
    <row r="2016" spans="1:32" ht="25.5" x14ac:dyDescent="0.2">
      <c r="A2016" s="4">
        <f t="shared" si="94"/>
        <v>2014</v>
      </c>
      <c r="B2016" s="4" t="str">
        <f t="shared" si="95"/>
        <v>1 13225</v>
      </c>
      <c r="C2016" s="4" t="str">
        <f>IFERROR(VLOOKUP(F2016,Tablas!$A$1:$B$3,2,0),"")</f>
        <v/>
      </c>
      <c r="D2016" s="4" t="str">
        <f t="shared" si="96"/>
        <v xml:space="preserve"> - CONTADO ADELANTADO / CASH IN ADVANCE - SALDO LETRAS SOLES</v>
      </c>
      <c r="E2016" s="19">
        <v>43100</v>
      </c>
      <c r="F2016" s="20" t="s">
        <v>27</v>
      </c>
      <c r="G2016" s="20" t="s">
        <v>7314</v>
      </c>
      <c r="H2016" s="20" t="s">
        <v>6496</v>
      </c>
      <c r="I2016" s="20" t="s">
        <v>6497</v>
      </c>
      <c r="J2016" s="20" t="s">
        <v>4511</v>
      </c>
      <c r="K2016" s="20" t="s">
        <v>4512</v>
      </c>
      <c r="L2016" s="20" t="s">
        <v>4513</v>
      </c>
      <c r="M2016" s="20" t="s">
        <v>125</v>
      </c>
      <c r="N2016" s="21">
        <v>819.13</v>
      </c>
      <c r="O2016" s="21">
        <v>0</v>
      </c>
      <c r="P2016" s="19">
        <v>41313</v>
      </c>
      <c r="Q2016" s="19">
        <v>43100</v>
      </c>
      <c r="R2016" s="20"/>
      <c r="S2016" s="19">
        <v>41123</v>
      </c>
      <c r="T2016" s="20" t="s">
        <v>70</v>
      </c>
      <c r="U2016" s="20">
        <v>552</v>
      </c>
      <c r="V2016" s="20">
        <v>1700000002</v>
      </c>
      <c r="W2016" s="20" t="s">
        <v>50</v>
      </c>
      <c r="X2016" s="20" t="s">
        <v>192</v>
      </c>
      <c r="Y2016" s="20" t="s">
        <v>52</v>
      </c>
      <c r="Z2016" s="20" t="s">
        <v>4514</v>
      </c>
      <c r="AA2016" s="20" t="s">
        <v>4515</v>
      </c>
      <c r="AB2016" s="20" t="s">
        <v>54</v>
      </c>
      <c r="AC2016" s="20" t="s">
        <v>167</v>
      </c>
      <c r="AD2016" s="20" t="s">
        <v>56</v>
      </c>
      <c r="AE2016" s="20"/>
      <c r="AF2016" t="e">
        <f>VLOOKUP(L2016,Contactos!B:B,1,0)</f>
        <v>#N/A</v>
      </c>
    </row>
    <row r="2017" spans="1:32" ht="38.25" x14ac:dyDescent="0.2">
      <c r="A2017" s="4">
        <f t="shared" si="94"/>
        <v>2015</v>
      </c>
      <c r="B2017" s="4" t="str">
        <f t="shared" si="95"/>
        <v/>
      </c>
      <c r="C2017" s="4" t="str">
        <f>IFERROR(VLOOKUP(F2017,Tablas!$A$1:$B$3,2,0),"")</f>
        <v/>
      </c>
      <c r="D2017" s="4" t="str">
        <f t="shared" si="96"/>
        <v xml:space="preserve"> - CONTADO ADELANTADO / CASH IN ADVANCE - Dif. en cambio</v>
      </c>
      <c r="E2017" s="19">
        <v>45504</v>
      </c>
      <c r="F2017" s="20" t="s">
        <v>27</v>
      </c>
      <c r="G2017" s="20"/>
      <c r="H2017" s="20" t="s">
        <v>29</v>
      </c>
      <c r="I2017" s="20" t="s">
        <v>30</v>
      </c>
      <c r="J2017" s="20" t="s">
        <v>237</v>
      </c>
      <c r="K2017" s="20" t="s">
        <v>237</v>
      </c>
      <c r="L2017" s="20" t="s">
        <v>238</v>
      </c>
      <c r="M2017" s="20" t="s">
        <v>33</v>
      </c>
      <c r="N2017" s="21">
        <v>822.71</v>
      </c>
      <c r="O2017" s="21">
        <v>0</v>
      </c>
      <c r="P2017" s="20"/>
      <c r="Q2017" s="19">
        <v>45504</v>
      </c>
      <c r="R2017" s="20"/>
      <c r="S2017" s="20"/>
      <c r="T2017" s="20" t="s">
        <v>70</v>
      </c>
      <c r="U2017" s="20">
        <v>1036135</v>
      </c>
      <c r="V2017" s="20">
        <v>240029624</v>
      </c>
      <c r="W2017" s="20" t="s">
        <v>50</v>
      </c>
      <c r="X2017" s="20" t="s">
        <v>841</v>
      </c>
      <c r="Y2017" s="20" t="s">
        <v>37</v>
      </c>
      <c r="Z2017" s="20" t="s">
        <v>63</v>
      </c>
      <c r="AA2017" s="20" t="s">
        <v>240</v>
      </c>
      <c r="AB2017" s="20"/>
      <c r="AC2017" s="20"/>
      <c r="AD2017" s="20" t="s">
        <v>225</v>
      </c>
      <c r="AE2017" s="20"/>
      <c r="AF2017" t="str">
        <f>VLOOKUP(L2017,Contactos!B:B,1,0)</f>
        <v>INNOVACIONES PECUARIAS S.A. DE C.V.</v>
      </c>
    </row>
    <row r="2018" spans="1:32" ht="38.25" x14ac:dyDescent="0.2">
      <c r="A2018" s="4">
        <f t="shared" si="94"/>
        <v>2016</v>
      </c>
      <c r="B2018" s="4" t="str">
        <f t="shared" si="95"/>
        <v>010-0018916</v>
      </c>
      <c r="C2018" s="4" t="str">
        <f>IFERROR(VLOOKUP(F2018,Tablas!$A$1:$B$3,2,0),"")</f>
        <v>Factura</v>
      </c>
      <c r="D2018" s="4" t="str">
        <f t="shared" si="96"/>
        <v xml:space="preserve"> - CONTADO ADELANTADO / CASH IN ADVANCE - Facturas clientes -C20519170907</v>
      </c>
      <c r="E2018" s="19">
        <v>43100</v>
      </c>
      <c r="F2018" s="20" t="s">
        <v>1001</v>
      </c>
      <c r="G2018" s="20" t="s">
        <v>7315</v>
      </c>
      <c r="H2018" s="20" t="s">
        <v>322</v>
      </c>
      <c r="I2018" s="20" t="s">
        <v>323</v>
      </c>
      <c r="J2018" s="20" t="s">
        <v>4511</v>
      </c>
      <c r="K2018" s="20" t="s">
        <v>4512</v>
      </c>
      <c r="L2018" s="20" t="s">
        <v>4513</v>
      </c>
      <c r="M2018" s="20" t="s">
        <v>125</v>
      </c>
      <c r="N2018" s="21">
        <v>823.22</v>
      </c>
      <c r="O2018" s="21">
        <v>0</v>
      </c>
      <c r="P2018" s="20"/>
      <c r="Q2018" s="19">
        <v>41330</v>
      </c>
      <c r="R2018" s="20"/>
      <c r="S2018" s="19">
        <v>41419</v>
      </c>
      <c r="T2018" s="20" t="s">
        <v>70</v>
      </c>
      <c r="U2018" s="20">
        <v>1367</v>
      </c>
      <c r="V2018" s="20">
        <v>1700000036</v>
      </c>
      <c r="W2018" s="20" t="s">
        <v>847</v>
      </c>
      <c r="X2018" s="20" t="s">
        <v>192</v>
      </c>
      <c r="Y2018" s="20" t="s">
        <v>52</v>
      </c>
      <c r="Z2018" s="20" t="s">
        <v>5827</v>
      </c>
      <c r="AA2018" s="20" t="s">
        <v>4515</v>
      </c>
      <c r="AB2018" s="20" t="s">
        <v>54</v>
      </c>
      <c r="AC2018" s="20" t="s">
        <v>167</v>
      </c>
      <c r="AD2018" s="20" t="s">
        <v>56</v>
      </c>
      <c r="AE2018" s="20"/>
      <c r="AF2018" t="e">
        <f>VLOOKUP(L2018,Contactos!B:B,1,0)</f>
        <v>#N/A</v>
      </c>
    </row>
    <row r="2019" spans="1:32" ht="63.75" x14ac:dyDescent="0.2">
      <c r="A2019" s="4">
        <f t="shared" si="94"/>
        <v>2017</v>
      </c>
      <c r="B2019" s="4" t="str">
        <f t="shared" si="95"/>
        <v>B010-00017836</v>
      </c>
      <c r="C2019" s="4" t="str">
        <f>IFERROR(VLOOKUP(F2019,Tablas!$A$1:$B$3,2,0),"")</f>
        <v>Boleta</v>
      </c>
      <c r="D2019" s="4" t="str">
        <f t="shared" si="96"/>
        <v>Venta Asistida - CONTADO / CASH - PE 0506 RECOGE: Edgar Julián Quilca Amao DNI 40528</v>
      </c>
      <c r="E2019" s="19">
        <v>45323</v>
      </c>
      <c r="F2019" s="20" t="s">
        <v>842</v>
      </c>
      <c r="G2019" s="20" t="s">
        <v>7316</v>
      </c>
      <c r="H2019" s="20" t="s">
        <v>44</v>
      </c>
      <c r="I2019" s="20" t="s">
        <v>45</v>
      </c>
      <c r="J2019" s="20" t="s">
        <v>459</v>
      </c>
      <c r="K2019" s="20" t="s">
        <v>460</v>
      </c>
      <c r="L2019" s="20" t="s">
        <v>461</v>
      </c>
      <c r="M2019" s="20"/>
      <c r="N2019" s="21">
        <v>826</v>
      </c>
      <c r="O2019" s="21">
        <v>0</v>
      </c>
      <c r="P2019" s="20"/>
      <c r="Q2019" s="19">
        <v>45323</v>
      </c>
      <c r="R2019" s="20"/>
      <c r="S2019" s="19">
        <v>45323</v>
      </c>
      <c r="T2019" s="20" t="s">
        <v>49</v>
      </c>
      <c r="U2019" s="20">
        <v>913877</v>
      </c>
      <c r="V2019" s="20">
        <v>240000308</v>
      </c>
      <c r="W2019" s="20" t="s">
        <v>847</v>
      </c>
      <c r="X2019" s="20" t="s">
        <v>305</v>
      </c>
      <c r="Y2019" s="20" t="s">
        <v>52</v>
      </c>
      <c r="Z2019" s="20" t="s">
        <v>7317</v>
      </c>
      <c r="AA2019" s="20" t="s">
        <v>464</v>
      </c>
      <c r="AB2019" s="20" t="s">
        <v>465</v>
      </c>
      <c r="AC2019" s="20" t="s">
        <v>466</v>
      </c>
      <c r="AD2019" s="20" t="s">
        <v>56</v>
      </c>
      <c r="AE2019" s="20" t="s">
        <v>983</v>
      </c>
      <c r="AF2019" t="e">
        <f>VLOOKUP(L2019,Contactos!B:B,1,0)</f>
        <v>#N/A</v>
      </c>
    </row>
    <row r="2020" spans="1:32" ht="25.5" x14ac:dyDescent="0.2">
      <c r="A2020" s="4">
        <f t="shared" si="94"/>
        <v>2018</v>
      </c>
      <c r="B2020" s="4" t="str">
        <f t="shared" si="95"/>
        <v/>
      </c>
      <c r="C2020" s="4" t="str">
        <f>IFERROR(VLOOKUP(F2020,Tablas!$A$1:$B$3,2,0),"")</f>
        <v/>
      </c>
      <c r="D2020" s="4" t="str">
        <f t="shared" si="96"/>
        <v xml:space="preserve"> - CONTADO / CASH - Dif. en cambio</v>
      </c>
      <c r="E2020" s="19">
        <v>45199</v>
      </c>
      <c r="F2020" s="20" t="s">
        <v>27</v>
      </c>
      <c r="G2020" s="20"/>
      <c r="H2020" s="20" t="s">
        <v>44</v>
      </c>
      <c r="I2020" s="20" t="s">
        <v>45</v>
      </c>
      <c r="J2020" s="20" t="s">
        <v>396</v>
      </c>
      <c r="K2020" s="20" t="s">
        <v>397</v>
      </c>
      <c r="L2020" s="20" t="s">
        <v>398</v>
      </c>
      <c r="M2020" s="20" t="s">
        <v>33</v>
      </c>
      <c r="N2020" s="21">
        <v>832.87</v>
      </c>
      <c r="O2020" s="21">
        <v>0</v>
      </c>
      <c r="P2020" s="20"/>
      <c r="Q2020" s="19">
        <v>45199</v>
      </c>
      <c r="R2020" s="20"/>
      <c r="S2020" s="19">
        <v>45199</v>
      </c>
      <c r="T2020" s="20" t="s">
        <v>49</v>
      </c>
      <c r="U2020" s="20">
        <v>861074</v>
      </c>
      <c r="V2020" s="20">
        <v>230031175</v>
      </c>
      <c r="W2020" s="20" t="s">
        <v>50</v>
      </c>
      <c r="X2020" s="20" t="s">
        <v>841</v>
      </c>
      <c r="Y2020" s="20" t="s">
        <v>52</v>
      </c>
      <c r="Z2020" s="20" t="s">
        <v>63</v>
      </c>
      <c r="AA2020" s="20" t="s">
        <v>66</v>
      </c>
      <c r="AB2020" s="20" t="s">
        <v>66</v>
      </c>
      <c r="AC2020" s="20" t="s">
        <v>66</v>
      </c>
      <c r="AD2020" s="20" t="s">
        <v>56</v>
      </c>
      <c r="AE2020" s="20"/>
      <c r="AF2020" t="e">
        <f>VLOOKUP(L2020,Contactos!B:B,1,0)</f>
        <v>#N/A</v>
      </c>
    </row>
    <row r="2021" spans="1:32" ht="38.25" x14ac:dyDescent="0.2">
      <c r="A2021" s="4">
        <f t="shared" si="94"/>
        <v>2019</v>
      </c>
      <c r="B2021" s="4" t="str">
        <f t="shared" si="95"/>
        <v>F010-00026033</v>
      </c>
      <c r="C2021" s="4" t="str">
        <f>IFERROR(VLOOKUP(F2021,Tablas!$A$1:$B$3,2,0),"")</f>
        <v>Factura</v>
      </c>
      <c r="D2021" s="4" t="str">
        <f t="shared" si="96"/>
        <v>Nacional - CREDITO 30 DIAS / CREDIT 30 DAYS - Facturas clientes - C20606165472</v>
      </c>
      <c r="E2021" s="19">
        <v>45561</v>
      </c>
      <c r="F2021" s="20" t="s">
        <v>1001</v>
      </c>
      <c r="G2021" s="20" t="s">
        <v>7318</v>
      </c>
      <c r="H2021" s="20" t="s">
        <v>44</v>
      </c>
      <c r="I2021" s="20" t="s">
        <v>45</v>
      </c>
      <c r="J2021" s="20" t="s">
        <v>7319</v>
      </c>
      <c r="K2021" s="20" t="s">
        <v>7320</v>
      </c>
      <c r="L2021" s="20" t="s">
        <v>7321</v>
      </c>
      <c r="M2021" s="20"/>
      <c r="N2021" s="21">
        <v>834.73</v>
      </c>
      <c r="O2021" s="21">
        <v>0</v>
      </c>
      <c r="P2021" s="20"/>
      <c r="Q2021" s="19">
        <v>45561</v>
      </c>
      <c r="R2021" s="20"/>
      <c r="S2021" s="19">
        <v>45591</v>
      </c>
      <c r="T2021" s="20" t="s">
        <v>643</v>
      </c>
      <c r="U2021" s="20">
        <v>1030449</v>
      </c>
      <c r="V2021" s="20">
        <v>240002866</v>
      </c>
      <c r="W2021" s="20" t="s">
        <v>847</v>
      </c>
      <c r="X2021" s="20" t="s">
        <v>848</v>
      </c>
      <c r="Y2021" s="20" t="s">
        <v>656</v>
      </c>
      <c r="Z2021" s="20" t="s">
        <v>7322</v>
      </c>
      <c r="AA2021" s="20" t="s">
        <v>7323</v>
      </c>
      <c r="AB2021" s="20" t="s">
        <v>7324</v>
      </c>
      <c r="AC2021" s="20" t="s">
        <v>41</v>
      </c>
      <c r="AD2021" s="20" t="s">
        <v>56</v>
      </c>
      <c r="AE2021" s="20" t="s">
        <v>1014</v>
      </c>
      <c r="AF2021" t="e">
        <f>VLOOKUP(L2021,Contactos!B:B,1,0)</f>
        <v>#N/A</v>
      </c>
    </row>
    <row r="2022" spans="1:32" ht="76.5" x14ac:dyDescent="0.2">
      <c r="A2022" s="4">
        <f t="shared" si="94"/>
        <v>2020</v>
      </c>
      <c r="B2022" s="4" t="str">
        <f t="shared" si="95"/>
        <v>F010-00025363</v>
      </c>
      <c r="C2022" s="4" t="str">
        <f>IFERROR(VLOOKUP(F2022,Tablas!$A$1:$B$3,2,0),"")</f>
        <v>Factura</v>
      </c>
      <c r="D2022" s="4" t="str">
        <f t="shared" si="96"/>
        <v xml:space="preserve"> - CONTADO ADELANTADO / CASH IN ADVANCE - INTERESES DEL PRÉSTAMO SOLES FIRMADO EL 30.01.2024</v>
      </c>
      <c r="E2022" s="19">
        <v>45491</v>
      </c>
      <c r="F2022" s="20" t="s">
        <v>1001</v>
      </c>
      <c r="G2022" s="20" t="s">
        <v>7325</v>
      </c>
      <c r="H2022" s="20" t="s">
        <v>322</v>
      </c>
      <c r="I2022" s="20" t="s">
        <v>323</v>
      </c>
      <c r="J2022" s="20" t="s">
        <v>324</v>
      </c>
      <c r="K2022" s="20" t="s">
        <v>325</v>
      </c>
      <c r="L2022" s="20" t="s">
        <v>326</v>
      </c>
      <c r="M2022" s="20" t="s">
        <v>125</v>
      </c>
      <c r="N2022" s="21">
        <v>834.73</v>
      </c>
      <c r="O2022" s="21">
        <v>0</v>
      </c>
      <c r="P2022" s="20"/>
      <c r="Q2022" s="19">
        <v>45491</v>
      </c>
      <c r="R2022" s="20"/>
      <c r="S2022" s="19">
        <v>45491</v>
      </c>
      <c r="T2022" s="20" t="s">
        <v>70</v>
      </c>
      <c r="U2022" s="20">
        <v>996104</v>
      </c>
      <c r="V2022" s="20">
        <v>240002115</v>
      </c>
      <c r="W2022" s="20" t="s">
        <v>847</v>
      </c>
      <c r="X2022" s="20" t="s">
        <v>2795</v>
      </c>
      <c r="Y2022" s="20" t="s">
        <v>52</v>
      </c>
      <c r="Z2022" s="20" t="s">
        <v>7242</v>
      </c>
      <c r="AA2022" s="20" t="s">
        <v>327</v>
      </c>
      <c r="AB2022" s="20" t="s">
        <v>328</v>
      </c>
      <c r="AC2022" s="20" t="s">
        <v>167</v>
      </c>
      <c r="AD2022" s="20" t="s">
        <v>56</v>
      </c>
      <c r="AE2022" s="20"/>
      <c r="AF2022" t="str">
        <f>VLOOKUP(L2022,Contactos!B:B,1,0)</f>
        <v>PHARMADIX CORP. S.A.C.</v>
      </c>
    </row>
    <row r="2023" spans="1:32" ht="38.25" x14ac:dyDescent="0.2">
      <c r="A2023" s="4">
        <f t="shared" si="94"/>
        <v>2021</v>
      </c>
      <c r="B2023" s="4" t="str">
        <f t="shared" si="95"/>
        <v>F010-00005761</v>
      </c>
      <c r="C2023" s="4" t="str">
        <f>IFERROR(VLOOKUP(F2023,Tablas!$A$1:$B$3,2,0),"")</f>
        <v>Factura</v>
      </c>
      <c r="D2023" s="4" t="str">
        <f t="shared" si="96"/>
        <v xml:space="preserve"> - LETRA 45 DIAS / DRAFT 45 DAYS - PE 1800000826 LETRA 45 DR. PET</v>
      </c>
      <c r="E2023" s="19">
        <v>43208</v>
      </c>
      <c r="F2023" s="20" t="s">
        <v>1001</v>
      </c>
      <c r="G2023" s="20" t="s">
        <v>7326</v>
      </c>
      <c r="H2023" s="20" t="s">
        <v>322</v>
      </c>
      <c r="I2023" s="20" t="s">
        <v>323</v>
      </c>
      <c r="J2023" s="20" t="s">
        <v>4511</v>
      </c>
      <c r="K2023" s="20" t="s">
        <v>4512</v>
      </c>
      <c r="L2023" s="20" t="s">
        <v>4513</v>
      </c>
      <c r="M2023" s="20" t="s">
        <v>125</v>
      </c>
      <c r="N2023" s="21">
        <v>836.12</v>
      </c>
      <c r="O2023" s="21">
        <v>0</v>
      </c>
      <c r="P2023" s="20"/>
      <c r="Q2023" s="19">
        <v>43208</v>
      </c>
      <c r="R2023" s="20"/>
      <c r="S2023" s="19">
        <v>43253</v>
      </c>
      <c r="T2023" s="20" t="s">
        <v>7327</v>
      </c>
      <c r="U2023" s="20">
        <v>33469</v>
      </c>
      <c r="V2023" s="20">
        <v>1800000845</v>
      </c>
      <c r="W2023" s="20" t="s">
        <v>847</v>
      </c>
      <c r="X2023" s="20" t="s">
        <v>5591</v>
      </c>
      <c r="Y2023" s="20" t="s">
        <v>52</v>
      </c>
      <c r="Z2023" s="20" t="s">
        <v>7328</v>
      </c>
      <c r="AA2023" s="20" t="s">
        <v>4515</v>
      </c>
      <c r="AB2023" s="20" t="s">
        <v>54</v>
      </c>
      <c r="AC2023" s="20" t="s">
        <v>167</v>
      </c>
      <c r="AD2023" s="20" t="s">
        <v>56</v>
      </c>
      <c r="AE2023" s="20"/>
      <c r="AF2023" t="e">
        <f>VLOOKUP(L2023,Contactos!B:B,1,0)</f>
        <v>#N/A</v>
      </c>
    </row>
    <row r="2024" spans="1:32" ht="76.5" x14ac:dyDescent="0.2">
      <c r="A2024" s="4">
        <f t="shared" si="94"/>
        <v>2022</v>
      </c>
      <c r="B2024" s="4" t="str">
        <f t="shared" si="95"/>
        <v>F010-00024995</v>
      </c>
      <c r="C2024" s="4" t="str">
        <f>IFERROR(VLOOKUP(F2024,Tablas!$A$1:$B$3,2,0),"")</f>
        <v>Factura</v>
      </c>
      <c r="D2024" s="4" t="str">
        <f t="shared" si="96"/>
        <v xml:space="preserve"> - CONTADO ADELANTADO / CASH IN ADVANCE - INTERESES DEL PRÉSTAMO SOLES FIRMADO EL 30.01.2024</v>
      </c>
      <c r="E2024" s="19">
        <v>45453</v>
      </c>
      <c r="F2024" s="20" t="s">
        <v>1001</v>
      </c>
      <c r="G2024" s="20" t="s">
        <v>7329</v>
      </c>
      <c r="H2024" s="20" t="s">
        <v>322</v>
      </c>
      <c r="I2024" s="20" t="s">
        <v>323</v>
      </c>
      <c r="J2024" s="20" t="s">
        <v>324</v>
      </c>
      <c r="K2024" s="20" t="s">
        <v>325</v>
      </c>
      <c r="L2024" s="20" t="s">
        <v>326</v>
      </c>
      <c r="M2024" s="20" t="s">
        <v>125</v>
      </c>
      <c r="N2024" s="21">
        <v>836.87</v>
      </c>
      <c r="O2024" s="21">
        <v>0</v>
      </c>
      <c r="P2024" s="20"/>
      <c r="Q2024" s="19">
        <v>45453</v>
      </c>
      <c r="R2024" s="20"/>
      <c r="S2024" s="19">
        <v>45453</v>
      </c>
      <c r="T2024" s="20" t="s">
        <v>70</v>
      </c>
      <c r="U2024" s="20">
        <v>978906</v>
      </c>
      <c r="V2024" s="20">
        <v>240001701</v>
      </c>
      <c r="W2024" s="20" t="s">
        <v>847</v>
      </c>
      <c r="X2024" s="20" t="s">
        <v>2795</v>
      </c>
      <c r="Y2024" s="20" t="s">
        <v>52</v>
      </c>
      <c r="Z2024" s="20" t="s">
        <v>7242</v>
      </c>
      <c r="AA2024" s="20" t="s">
        <v>327</v>
      </c>
      <c r="AB2024" s="20" t="s">
        <v>328</v>
      </c>
      <c r="AC2024" s="20" t="s">
        <v>167</v>
      </c>
      <c r="AD2024" s="20" t="s">
        <v>56</v>
      </c>
      <c r="AE2024" s="20"/>
      <c r="AF2024" t="str">
        <f>VLOOKUP(L2024,Contactos!B:B,1,0)</f>
        <v>PHARMADIX CORP. S.A.C.</v>
      </c>
    </row>
    <row r="2025" spans="1:32" ht="25.5" x14ac:dyDescent="0.2">
      <c r="A2025" s="4">
        <f t="shared" si="94"/>
        <v>2023</v>
      </c>
      <c r="B2025" s="4" t="str">
        <f t="shared" si="95"/>
        <v>1 13233</v>
      </c>
      <c r="C2025" s="4" t="str">
        <f>IFERROR(VLOOKUP(F2025,Tablas!$A$1:$B$3,2,0),"")</f>
        <v/>
      </c>
      <c r="D2025" s="4" t="str">
        <f t="shared" si="96"/>
        <v xml:space="preserve"> - CONTADO ADELANTADO / CASH IN ADVANCE - SALDO LETRAS SOLES</v>
      </c>
      <c r="E2025" s="19">
        <v>43100</v>
      </c>
      <c r="F2025" s="20" t="s">
        <v>27</v>
      </c>
      <c r="G2025" s="20" t="s">
        <v>7330</v>
      </c>
      <c r="H2025" s="20" t="s">
        <v>6496</v>
      </c>
      <c r="I2025" s="20" t="s">
        <v>6497</v>
      </c>
      <c r="J2025" s="20" t="s">
        <v>4511</v>
      </c>
      <c r="K2025" s="20" t="s">
        <v>4512</v>
      </c>
      <c r="L2025" s="20" t="s">
        <v>4513</v>
      </c>
      <c r="M2025" s="20" t="s">
        <v>125</v>
      </c>
      <c r="N2025" s="21">
        <v>841.74</v>
      </c>
      <c r="O2025" s="21">
        <v>0</v>
      </c>
      <c r="P2025" s="19">
        <v>41313</v>
      </c>
      <c r="Q2025" s="19">
        <v>43100</v>
      </c>
      <c r="R2025" s="20"/>
      <c r="S2025" s="19">
        <v>41124</v>
      </c>
      <c r="T2025" s="20" t="s">
        <v>70</v>
      </c>
      <c r="U2025" s="20">
        <v>552</v>
      </c>
      <c r="V2025" s="20">
        <v>1700000002</v>
      </c>
      <c r="W2025" s="20" t="s">
        <v>50</v>
      </c>
      <c r="X2025" s="20" t="s">
        <v>192</v>
      </c>
      <c r="Y2025" s="20" t="s">
        <v>52</v>
      </c>
      <c r="Z2025" s="20" t="s">
        <v>4514</v>
      </c>
      <c r="AA2025" s="20" t="s">
        <v>4515</v>
      </c>
      <c r="AB2025" s="20" t="s">
        <v>54</v>
      </c>
      <c r="AC2025" s="20" t="s">
        <v>167</v>
      </c>
      <c r="AD2025" s="20" t="s">
        <v>56</v>
      </c>
      <c r="AE2025" s="20"/>
      <c r="AF2025" t="e">
        <f>VLOOKUP(L2025,Contactos!B:B,1,0)</f>
        <v>#N/A</v>
      </c>
    </row>
    <row r="2026" spans="1:32" ht="38.25" x14ac:dyDescent="0.2">
      <c r="A2026" s="4">
        <f t="shared" si="94"/>
        <v>2024</v>
      </c>
      <c r="B2026" s="4" t="str">
        <f t="shared" si="95"/>
        <v>010-0018748</v>
      </c>
      <c r="C2026" s="4" t="str">
        <f>IFERROR(VLOOKUP(F2026,Tablas!$A$1:$B$3,2,0),"")</f>
        <v>Factura</v>
      </c>
      <c r="D2026" s="4" t="str">
        <f t="shared" si="96"/>
        <v xml:space="preserve"> - CONTADO ADELANTADO / CASH IN ADVANCE - Facturas clientes -C20519170907</v>
      </c>
      <c r="E2026" s="19">
        <v>43100</v>
      </c>
      <c r="F2026" s="20" t="s">
        <v>1001</v>
      </c>
      <c r="G2026" s="20" t="s">
        <v>7331</v>
      </c>
      <c r="H2026" s="20" t="s">
        <v>322</v>
      </c>
      <c r="I2026" s="20" t="s">
        <v>323</v>
      </c>
      <c r="J2026" s="20" t="s">
        <v>4511</v>
      </c>
      <c r="K2026" s="20" t="s">
        <v>4512</v>
      </c>
      <c r="L2026" s="20" t="s">
        <v>4513</v>
      </c>
      <c r="M2026" s="20" t="s">
        <v>125</v>
      </c>
      <c r="N2026" s="21">
        <v>847.43</v>
      </c>
      <c r="O2026" s="21">
        <v>0</v>
      </c>
      <c r="P2026" s="20"/>
      <c r="Q2026" s="19">
        <v>41310</v>
      </c>
      <c r="R2026" s="20"/>
      <c r="S2026" s="19">
        <v>41399</v>
      </c>
      <c r="T2026" s="20" t="s">
        <v>70</v>
      </c>
      <c r="U2026" s="20">
        <v>1356</v>
      </c>
      <c r="V2026" s="20">
        <v>1700000025</v>
      </c>
      <c r="W2026" s="20" t="s">
        <v>847</v>
      </c>
      <c r="X2026" s="20" t="s">
        <v>192</v>
      </c>
      <c r="Y2026" s="20" t="s">
        <v>52</v>
      </c>
      <c r="Z2026" s="20" t="s">
        <v>5827</v>
      </c>
      <c r="AA2026" s="20" t="s">
        <v>4515</v>
      </c>
      <c r="AB2026" s="20" t="s">
        <v>54</v>
      </c>
      <c r="AC2026" s="20" t="s">
        <v>167</v>
      </c>
      <c r="AD2026" s="20" t="s">
        <v>56</v>
      </c>
      <c r="AE2026" s="20"/>
      <c r="AF2026" t="e">
        <f>VLOOKUP(L2026,Contactos!B:B,1,0)</f>
        <v>#N/A</v>
      </c>
    </row>
    <row r="2027" spans="1:32" ht="25.5" x14ac:dyDescent="0.2">
      <c r="A2027" s="4">
        <f t="shared" si="94"/>
        <v>2025</v>
      </c>
      <c r="B2027" s="4" t="str">
        <f t="shared" si="95"/>
        <v>1 7057</v>
      </c>
      <c r="C2027" s="4" t="str">
        <f>IFERROR(VLOOKUP(F2027,Tablas!$A$1:$B$3,2,0),"")</f>
        <v/>
      </c>
      <c r="D2027" s="4" t="str">
        <f t="shared" si="96"/>
        <v xml:space="preserve"> - CONTADO ADELANTADO / CASH IN ADVANCE - SALDO LETRAS SOLES</v>
      </c>
      <c r="E2027" s="19">
        <v>43100</v>
      </c>
      <c r="F2027" s="20" t="s">
        <v>27</v>
      </c>
      <c r="G2027" s="20" t="s">
        <v>7332</v>
      </c>
      <c r="H2027" s="20" t="s">
        <v>6496</v>
      </c>
      <c r="I2027" s="20" t="s">
        <v>6497</v>
      </c>
      <c r="J2027" s="20" t="s">
        <v>4511</v>
      </c>
      <c r="K2027" s="20" t="s">
        <v>4512</v>
      </c>
      <c r="L2027" s="20" t="s">
        <v>4513</v>
      </c>
      <c r="M2027" s="20" t="s">
        <v>125</v>
      </c>
      <c r="N2027" s="21">
        <v>848.53</v>
      </c>
      <c r="O2027" s="21">
        <v>0</v>
      </c>
      <c r="P2027" s="19">
        <v>41313</v>
      </c>
      <c r="Q2027" s="19">
        <v>43100</v>
      </c>
      <c r="R2027" s="20"/>
      <c r="S2027" s="19">
        <v>40388</v>
      </c>
      <c r="T2027" s="20" t="s">
        <v>70</v>
      </c>
      <c r="U2027" s="20">
        <v>552</v>
      </c>
      <c r="V2027" s="20">
        <v>1700000002</v>
      </c>
      <c r="W2027" s="20" t="s">
        <v>50</v>
      </c>
      <c r="X2027" s="20" t="s">
        <v>192</v>
      </c>
      <c r="Y2027" s="20" t="s">
        <v>52</v>
      </c>
      <c r="Z2027" s="20" t="s">
        <v>4514</v>
      </c>
      <c r="AA2027" s="20" t="s">
        <v>4515</v>
      </c>
      <c r="AB2027" s="20" t="s">
        <v>54</v>
      </c>
      <c r="AC2027" s="20" t="s">
        <v>167</v>
      </c>
      <c r="AD2027" s="20" t="s">
        <v>56</v>
      </c>
      <c r="AE2027" s="20"/>
      <c r="AF2027" t="e">
        <f>VLOOKUP(L2027,Contactos!B:B,1,0)</f>
        <v>#N/A</v>
      </c>
    </row>
    <row r="2028" spans="1:32" ht="38.25" x14ac:dyDescent="0.2">
      <c r="A2028" s="4">
        <f t="shared" si="94"/>
        <v>2026</v>
      </c>
      <c r="B2028" s="4" t="str">
        <f t="shared" si="95"/>
        <v>010-0018681</v>
      </c>
      <c r="C2028" s="4" t="str">
        <f>IFERROR(VLOOKUP(F2028,Tablas!$A$1:$B$3,2,0),"")</f>
        <v>Factura</v>
      </c>
      <c r="D2028" s="4" t="str">
        <f t="shared" si="96"/>
        <v xml:space="preserve"> - CONTADO ADELANTADO / CASH IN ADVANCE - Facturas clientes -C20519170907</v>
      </c>
      <c r="E2028" s="19">
        <v>43100</v>
      </c>
      <c r="F2028" s="20" t="s">
        <v>1001</v>
      </c>
      <c r="G2028" s="20" t="s">
        <v>7333</v>
      </c>
      <c r="H2028" s="20" t="s">
        <v>322</v>
      </c>
      <c r="I2028" s="20" t="s">
        <v>323</v>
      </c>
      <c r="J2028" s="20" t="s">
        <v>4511</v>
      </c>
      <c r="K2028" s="20" t="s">
        <v>4512</v>
      </c>
      <c r="L2028" s="20" t="s">
        <v>4513</v>
      </c>
      <c r="M2028" s="20" t="s">
        <v>125</v>
      </c>
      <c r="N2028" s="21">
        <v>850.36</v>
      </c>
      <c r="O2028" s="21">
        <v>0</v>
      </c>
      <c r="P2028" s="20"/>
      <c r="Q2028" s="19">
        <v>41302</v>
      </c>
      <c r="R2028" s="20"/>
      <c r="S2028" s="19">
        <v>41392</v>
      </c>
      <c r="T2028" s="20" t="s">
        <v>70</v>
      </c>
      <c r="U2028" s="20">
        <v>1351</v>
      </c>
      <c r="V2028" s="20">
        <v>1700000020</v>
      </c>
      <c r="W2028" s="20" t="s">
        <v>847</v>
      </c>
      <c r="X2028" s="20" t="s">
        <v>192</v>
      </c>
      <c r="Y2028" s="20" t="s">
        <v>52</v>
      </c>
      <c r="Z2028" s="20" t="s">
        <v>5827</v>
      </c>
      <c r="AA2028" s="20" t="s">
        <v>4515</v>
      </c>
      <c r="AB2028" s="20" t="s">
        <v>54</v>
      </c>
      <c r="AC2028" s="20" t="s">
        <v>167</v>
      </c>
      <c r="AD2028" s="20" t="s">
        <v>56</v>
      </c>
      <c r="AE2028" s="20"/>
      <c r="AF2028" t="e">
        <f>VLOOKUP(L2028,Contactos!B:B,1,0)</f>
        <v>#N/A</v>
      </c>
    </row>
    <row r="2029" spans="1:32" ht="25.5" x14ac:dyDescent="0.2">
      <c r="A2029" s="4">
        <f t="shared" si="94"/>
        <v>2027</v>
      </c>
      <c r="B2029" s="4" t="str">
        <f t="shared" si="95"/>
        <v/>
      </c>
      <c r="C2029" s="4" t="str">
        <f>IFERROR(VLOOKUP(F2029,Tablas!$A$1:$B$3,2,0),"")</f>
        <v/>
      </c>
      <c r="D2029" s="4" t="str">
        <f t="shared" si="96"/>
        <v xml:space="preserve"> - COBRANZA DOC. 45 DIAS / DA 45 DAYS - Dif. en cambio</v>
      </c>
      <c r="E2029" s="19">
        <v>44681</v>
      </c>
      <c r="F2029" s="20" t="s">
        <v>27</v>
      </c>
      <c r="G2029" s="20"/>
      <c r="H2029" s="20" t="s">
        <v>80</v>
      </c>
      <c r="I2029" s="20" t="s">
        <v>81</v>
      </c>
      <c r="J2029" s="20" t="s">
        <v>354</v>
      </c>
      <c r="K2029" s="20" t="s">
        <v>354</v>
      </c>
      <c r="L2029" s="20" t="s">
        <v>355</v>
      </c>
      <c r="M2029" s="20" t="s">
        <v>33</v>
      </c>
      <c r="N2029" s="21">
        <v>854.07</v>
      </c>
      <c r="O2029" s="21">
        <v>0</v>
      </c>
      <c r="P2029" s="20"/>
      <c r="Q2029" s="19">
        <v>44681</v>
      </c>
      <c r="R2029" s="20"/>
      <c r="S2029" s="20"/>
      <c r="T2029" s="20" t="s">
        <v>229</v>
      </c>
      <c r="U2029" s="20">
        <v>645364</v>
      </c>
      <c r="V2029" s="20">
        <v>220018050</v>
      </c>
      <c r="W2029" s="20" t="s">
        <v>50</v>
      </c>
      <c r="X2029" s="20" t="s">
        <v>841</v>
      </c>
      <c r="Y2029" s="20" t="s">
        <v>37</v>
      </c>
      <c r="Z2029" s="20" t="s">
        <v>63</v>
      </c>
      <c r="AA2029" s="20" t="s">
        <v>356</v>
      </c>
      <c r="AB2029" s="20"/>
      <c r="AC2029" s="20"/>
      <c r="AD2029" s="20" t="s">
        <v>357</v>
      </c>
      <c r="AE2029" s="20"/>
      <c r="AF2029" t="str">
        <f>VLOOKUP(L2029,Contactos!B:B,1,0)</f>
        <v>DERIBAL SOCIEDAD ANONIMA</v>
      </c>
    </row>
    <row r="2030" spans="1:32" ht="25.5" x14ac:dyDescent="0.2">
      <c r="A2030" s="4">
        <f t="shared" si="94"/>
        <v>2028</v>
      </c>
      <c r="B2030" s="4" t="str">
        <f t="shared" si="95"/>
        <v>1 13862</v>
      </c>
      <c r="C2030" s="4" t="str">
        <f>IFERROR(VLOOKUP(F2030,Tablas!$A$1:$B$3,2,0),"")</f>
        <v/>
      </c>
      <c r="D2030" s="4" t="str">
        <f t="shared" si="96"/>
        <v xml:space="preserve"> - CONTADO ADELANTADO / CASH IN ADVANCE - SALDO LETRAS SOLES</v>
      </c>
      <c r="E2030" s="19">
        <v>43100</v>
      </c>
      <c r="F2030" s="20" t="s">
        <v>27</v>
      </c>
      <c r="G2030" s="20" t="s">
        <v>7334</v>
      </c>
      <c r="H2030" s="20" t="s">
        <v>6496</v>
      </c>
      <c r="I2030" s="20" t="s">
        <v>6497</v>
      </c>
      <c r="J2030" s="20" t="s">
        <v>4511</v>
      </c>
      <c r="K2030" s="20" t="s">
        <v>4512</v>
      </c>
      <c r="L2030" s="20" t="s">
        <v>4513</v>
      </c>
      <c r="M2030" s="20" t="s">
        <v>125</v>
      </c>
      <c r="N2030" s="21">
        <v>854.84</v>
      </c>
      <c r="O2030" s="21">
        <v>0</v>
      </c>
      <c r="P2030" s="19">
        <v>41313</v>
      </c>
      <c r="Q2030" s="19">
        <v>43100</v>
      </c>
      <c r="R2030" s="20"/>
      <c r="S2030" s="19">
        <v>41183</v>
      </c>
      <c r="T2030" s="20" t="s">
        <v>70</v>
      </c>
      <c r="U2030" s="20">
        <v>552</v>
      </c>
      <c r="V2030" s="20">
        <v>1700000002</v>
      </c>
      <c r="W2030" s="20" t="s">
        <v>50</v>
      </c>
      <c r="X2030" s="20" t="s">
        <v>192</v>
      </c>
      <c r="Y2030" s="20" t="s">
        <v>52</v>
      </c>
      <c r="Z2030" s="20" t="s">
        <v>4514</v>
      </c>
      <c r="AA2030" s="20" t="s">
        <v>4515</v>
      </c>
      <c r="AB2030" s="20" t="s">
        <v>54</v>
      </c>
      <c r="AC2030" s="20" t="s">
        <v>167</v>
      </c>
      <c r="AD2030" s="20" t="s">
        <v>56</v>
      </c>
      <c r="AE2030" s="20"/>
      <c r="AF2030" t="e">
        <f>VLOOKUP(L2030,Contactos!B:B,1,0)</f>
        <v>#N/A</v>
      </c>
    </row>
    <row r="2031" spans="1:32" ht="25.5" x14ac:dyDescent="0.2">
      <c r="A2031" s="4">
        <f t="shared" si="94"/>
        <v>2029</v>
      </c>
      <c r="B2031" s="4" t="str">
        <f t="shared" si="95"/>
        <v>1 13863</v>
      </c>
      <c r="C2031" s="4" t="str">
        <f>IFERROR(VLOOKUP(F2031,Tablas!$A$1:$B$3,2,0),"")</f>
        <v/>
      </c>
      <c r="D2031" s="4" t="str">
        <f t="shared" si="96"/>
        <v xml:space="preserve"> - CONTADO ADELANTADO / CASH IN ADVANCE - SALDO LETRAS SOLES</v>
      </c>
      <c r="E2031" s="19">
        <v>43100</v>
      </c>
      <c r="F2031" s="20" t="s">
        <v>27</v>
      </c>
      <c r="G2031" s="20" t="s">
        <v>7335</v>
      </c>
      <c r="H2031" s="20" t="s">
        <v>6496</v>
      </c>
      <c r="I2031" s="20" t="s">
        <v>6497</v>
      </c>
      <c r="J2031" s="20" t="s">
        <v>4511</v>
      </c>
      <c r="K2031" s="20" t="s">
        <v>4512</v>
      </c>
      <c r="L2031" s="20" t="s">
        <v>4513</v>
      </c>
      <c r="M2031" s="20" t="s">
        <v>125</v>
      </c>
      <c r="N2031" s="21">
        <v>854.84</v>
      </c>
      <c r="O2031" s="21">
        <v>0</v>
      </c>
      <c r="P2031" s="19">
        <v>41313</v>
      </c>
      <c r="Q2031" s="19">
        <v>43100</v>
      </c>
      <c r="R2031" s="20"/>
      <c r="S2031" s="19">
        <v>41191</v>
      </c>
      <c r="T2031" s="20" t="s">
        <v>70</v>
      </c>
      <c r="U2031" s="20">
        <v>552</v>
      </c>
      <c r="V2031" s="20">
        <v>1700000002</v>
      </c>
      <c r="W2031" s="20" t="s">
        <v>50</v>
      </c>
      <c r="X2031" s="20" t="s">
        <v>192</v>
      </c>
      <c r="Y2031" s="20" t="s">
        <v>52</v>
      </c>
      <c r="Z2031" s="20" t="s">
        <v>4514</v>
      </c>
      <c r="AA2031" s="20" t="s">
        <v>4515</v>
      </c>
      <c r="AB2031" s="20" t="s">
        <v>54</v>
      </c>
      <c r="AC2031" s="20" t="s">
        <v>167</v>
      </c>
      <c r="AD2031" s="20" t="s">
        <v>56</v>
      </c>
      <c r="AE2031" s="20"/>
      <c r="AF2031" t="e">
        <f>VLOOKUP(L2031,Contactos!B:B,1,0)</f>
        <v>#N/A</v>
      </c>
    </row>
    <row r="2032" spans="1:32" ht="25.5" x14ac:dyDescent="0.2">
      <c r="A2032" s="4">
        <f t="shared" si="94"/>
        <v>2030</v>
      </c>
      <c r="B2032" s="4" t="str">
        <f t="shared" si="95"/>
        <v>1 13865</v>
      </c>
      <c r="C2032" s="4" t="str">
        <f>IFERROR(VLOOKUP(F2032,Tablas!$A$1:$B$3,2,0),"")</f>
        <v/>
      </c>
      <c r="D2032" s="4" t="str">
        <f t="shared" si="96"/>
        <v xml:space="preserve"> - CONTADO ADELANTADO / CASH IN ADVANCE - SALDO LETRAS SOLES</v>
      </c>
      <c r="E2032" s="19">
        <v>43100</v>
      </c>
      <c r="F2032" s="20" t="s">
        <v>27</v>
      </c>
      <c r="G2032" s="20" t="s">
        <v>7336</v>
      </c>
      <c r="H2032" s="20" t="s">
        <v>6496</v>
      </c>
      <c r="I2032" s="20" t="s">
        <v>6497</v>
      </c>
      <c r="J2032" s="20" t="s">
        <v>4511</v>
      </c>
      <c r="K2032" s="20" t="s">
        <v>4512</v>
      </c>
      <c r="L2032" s="20" t="s">
        <v>4513</v>
      </c>
      <c r="M2032" s="20" t="s">
        <v>125</v>
      </c>
      <c r="N2032" s="21">
        <v>854.84</v>
      </c>
      <c r="O2032" s="21">
        <v>0</v>
      </c>
      <c r="P2032" s="19">
        <v>41313</v>
      </c>
      <c r="Q2032" s="19">
        <v>43100</v>
      </c>
      <c r="R2032" s="20"/>
      <c r="S2032" s="19">
        <v>41206</v>
      </c>
      <c r="T2032" s="20" t="s">
        <v>70</v>
      </c>
      <c r="U2032" s="20">
        <v>552</v>
      </c>
      <c r="V2032" s="20">
        <v>1700000002</v>
      </c>
      <c r="W2032" s="20" t="s">
        <v>50</v>
      </c>
      <c r="X2032" s="20" t="s">
        <v>192</v>
      </c>
      <c r="Y2032" s="20" t="s">
        <v>52</v>
      </c>
      <c r="Z2032" s="20" t="s">
        <v>4514</v>
      </c>
      <c r="AA2032" s="20" t="s">
        <v>4515</v>
      </c>
      <c r="AB2032" s="20" t="s">
        <v>54</v>
      </c>
      <c r="AC2032" s="20" t="s">
        <v>167</v>
      </c>
      <c r="AD2032" s="20" t="s">
        <v>56</v>
      </c>
      <c r="AE2032" s="20"/>
      <c r="AF2032" t="e">
        <f>VLOOKUP(L2032,Contactos!B:B,1,0)</f>
        <v>#N/A</v>
      </c>
    </row>
    <row r="2033" spans="1:32" ht="25.5" x14ac:dyDescent="0.2">
      <c r="A2033" s="4">
        <f t="shared" si="94"/>
        <v>2031</v>
      </c>
      <c r="B2033" s="4" t="str">
        <f t="shared" si="95"/>
        <v>1 13864</v>
      </c>
      <c r="C2033" s="4" t="str">
        <f>IFERROR(VLOOKUP(F2033,Tablas!$A$1:$B$3,2,0),"")</f>
        <v/>
      </c>
      <c r="D2033" s="4" t="str">
        <f t="shared" si="96"/>
        <v xml:space="preserve"> - CONTADO ADELANTADO / CASH IN ADVANCE - SALDO LETRAS SOLES</v>
      </c>
      <c r="E2033" s="19">
        <v>43100</v>
      </c>
      <c r="F2033" s="20" t="s">
        <v>27</v>
      </c>
      <c r="G2033" s="20" t="s">
        <v>7337</v>
      </c>
      <c r="H2033" s="20" t="s">
        <v>6496</v>
      </c>
      <c r="I2033" s="20" t="s">
        <v>6497</v>
      </c>
      <c r="J2033" s="20" t="s">
        <v>4511</v>
      </c>
      <c r="K2033" s="20" t="s">
        <v>4512</v>
      </c>
      <c r="L2033" s="20" t="s">
        <v>4513</v>
      </c>
      <c r="M2033" s="20" t="s">
        <v>125</v>
      </c>
      <c r="N2033" s="21">
        <v>854.84</v>
      </c>
      <c r="O2033" s="21">
        <v>0</v>
      </c>
      <c r="P2033" s="19">
        <v>41313</v>
      </c>
      <c r="Q2033" s="19">
        <v>43100</v>
      </c>
      <c r="R2033" s="20"/>
      <c r="S2033" s="19">
        <v>41198</v>
      </c>
      <c r="T2033" s="20" t="s">
        <v>70</v>
      </c>
      <c r="U2033" s="20">
        <v>552</v>
      </c>
      <c r="V2033" s="20">
        <v>1700000002</v>
      </c>
      <c r="W2033" s="20" t="s">
        <v>50</v>
      </c>
      <c r="X2033" s="20" t="s">
        <v>192</v>
      </c>
      <c r="Y2033" s="20" t="s">
        <v>52</v>
      </c>
      <c r="Z2033" s="20" t="s">
        <v>4514</v>
      </c>
      <c r="AA2033" s="20" t="s">
        <v>4515</v>
      </c>
      <c r="AB2033" s="20" t="s">
        <v>54</v>
      </c>
      <c r="AC2033" s="20" t="s">
        <v>167</v>
      </c>
      <c r="AD2033" s="20" t="s">
        <v>56</v>
      </c>
      <c r="AE2033" s="20"/>
      <c r="AF2033" t="e">
        <f>VLOOKUP(L2033,Contactos!B:B,1,0)</f>
        <v>#N/A</v>
      </c>
    </row>
    <row r="2034" spans="1:32" ht="38.25" x14ac:dyDescent="0.2">
      <c r="A2034" s="4">
        <f t="shared" si="94"/>
        <v>2032</v>
      </c>
      <c r="B2034" s="4" t="str">
        <f t="shared" si="95"/>
        <v>010-0018585</v>
      </c>
      <c r="C2034" s="4" t="str">
        <f>IFERROR(VLOOKUP(F2034,Tablas!$A$1:$B$3,2,0),"")</f>
        <v>Factura</v>
      </c>
      <c r="D2034" s="4" t="str">
        <f t="shared" si="96"/>
        <v xml:space="preserve"> - CONTADO ADELANTADO / CASH IN ADVANCE - Facturas clientes -C20519170907</v>
      </c>
      <c r="E2034" s="19">
        <v>43100</v>
      </c>
      <c r="F2034" s="20" t="s">
        <v>1001</v>
      </c>
      <c r="G2034" s="20" t="s">
        <v>7338</v>
      </c>
      <c r="H2034" s="20" t="s">
        <v>322</v>
      </c>
      <c r="I2034" s="20" t="s">
        <v>323</v>
      </c>
      <c r="J2034" s="20" t="s">
        <v>4511</v>
      </c>
      <c r="K2034" s="20" t="s">
        <v>4512</v>
      </c>
      <c r="L2034" s="20" t="s">
        <v>4513</v>
      </c>
      <c r="M2034" s="20" t="s">
        <v>125</v>
      </c>
      <c r="N2034" s="21">
        <v>864.11</v>
      </c>
      <c r="O2034" s="21">
        <v>0</v>
      </c>
      <c r="P2034" s="20"/>
      <c r="Q2034" s="19">
        <v>41289</v>
      </c>
      <c r="R2034" s="20"/>
      <c r="S2034" s="19">
        <v>41379</v>
      </c>
      <c r="T2034" s="20" t="s">
        <v>70</v>
      </c>
      <c r="U2034" s="20">
        <v>1345</v>
      </c>
      <c r="V2034" s="20">
        <v>1700000014</v>
      </c>
      <c r="W2034" s="20" t="s">
        <v>847</v>
      </c>
      <c r="X2034" s="20" t="s">
        <v>192</v>
      </c>
      <c r="Y2034" s="20" t="s">
        <v>52</v>
      </c>
      <c r="Z2034" s="20" t="s">
        <v>5827</v>
      </c>
      <c r="AA2034" s="20" t="s">
        <v>4515</v>
      </c>
      <c r="AB2034" s="20" t="s">
        <v>54</v>
      </c>
      <c r="AC2034" s="20" t="s">
        <v>167</v>
      </c>
      <c r="AD2034" s="20" t="s">
        <v>56</v>
      </c>
      <c r="AE2034" s="20"/>
      <c r="AF2034" t="e">
        <f>VLOOKUP(L2034,Contactos!B:B,1,0)</f>
        <v>#N/A</v>
      </c>
    </row>
    <row r="2035" spans="1:32" ht="38.25" x14ac:dyDescent="0.2">
      <c r="A2035" s="4">
        <f t="shared" si="94"/>
        <v>2033</v>
      </c>
      <c r="B2035" s="4" t="str">
        <f t="shared" si="95"/>
        <v>010-0019696</v>
      </c>
      <c r="C2035" s="4" t="str">
        <f>IFERROR(VLOOKUP(F2035,Tablas!$A$1:$B$3,2,0),"")</f>
        <v>Factura</v>
      </c>
      <c r="D2035" s="4" t="str">
        <f t="shared" si="96"/>
        <v xml:space="preserve"> - CONTADO ADELANTADO / CASH IN ADVANCE - Facturas clientes -C20519170907</v>
      </c>
      <c r="E2035" s="19">
        <v>43100</v>
      </c>
      <c r="F2035" s="20" t="s">
        <v>1001</v>
      </c>
      <c r="G2035" s="20" t="s">
        <v>7339</v>
      </c>
      <c r="H2035" s="20" t="s">
        <v>322</v>
      </c>
      <c r="I2035" s="20" t="s">
        <v>323</v>
      </c>
      <c r="J2035" s="20" t="s">
        <v>4511</v>
      </c>
      <c r="K2035" s="20" t="s">
        <v>4512</v>
      </c>
      <c r="L2035" s="20" t="s">
        <v>4513</v>
      </c>
      <c r="M2035" s="20" t="s">
        <v>125</v>
      </c>
      <c r="N2035" s="21">
        <v>866.59</v>
      </c>
      <c r="O2035" s="21">
        <v>0</v>
      </c>
      <c r="P2035" s="20"/>
      <c r="Q2035" s="19">
        <v>41411</v>
      </c>
      <c r="R2035" s="20"/>
      <c r="S2035" s="19">
        <v>41503</v>
      </c>
      <c r="T2035" s="20" t="s">
        <v>70</v>
      </c>
      <c r="U2035" s="20">
        <v>1416</v>
      </c>
      <c r="V2035" s="20">
        <v>1700000085</v>
      </c>
      <c r="W2035" s="20" t="s">
        <v>847</v>
      </c>
      <c r="X2035" s="20" t="s">
        <v>192</v>
      </c>
      <c r="Y2035" s="20" t="s">
        <v>52</v>
      </c>
      <c r="Z2035" s="20" t="s">
        <v>5827</v>
      </c>
      <c r="AA2035" s="20" t="s">
        <v>4515</v>
      </c>
      <c r="AB2035" s="20" t="s">
        <v>54</v>
      </c>
      <c r="AC2035" s="20" t="s">
        <v>167</v>
      </c>
      <c r="AD2035" s="20" t="s">
        <v>56</v>
      </c>
      <c r="AE2035" s="20"/>
      <c r="AF2035" t="e">
        <f>VLOOKUP(L2035,Contactos!B:B,1,0)</f>
        <v>#N/A</v>
      </c>
    </row>
    <row r="2036" spans="1:32" ht="51" x14ac:dyDescent="0.2">
      <c r="A2036" s="4">
        <f t="shared" si="94"/>
        <v>2034</v>
      </c>
      <c r="B2036" s="4" t="str">
        <f t="shared" si="95"/>
        <v>B010-00020170</v>
      </c>
      <c r="C2036" s="4" t="str">
        <f>IFERROR(VLOOKUP(F2036,Tablas!$A$1:$B$3,2,0),"")</f>
        <v>Boleta</v>
      </c>
      <c r="D2036" s="4" t="str">
        <f t="shared" si="96"/>
        <v xml:space="preserve"> - CONTADO / CASH - Alquiler de departamento N° 401 del 16 - 18 MAY</v>
      </c>
      <c r="E2036" s="19">
        <v>45530</v>
      </c>
      <c r="F2036" s="20" t="s">
        <v>842</v>
      </c>
      <c r="G2036" s="20" t="s">
        <v>7340</v>
      </c>
      <c r="H2036" s="20" t="s">
        <v>44</v>
      </c>
      <c r="I2036" s="20" t="s">
        <v>45</v>
      </c>
      <c r="J2036" s="20" t="s">
        <v>7341</v>
      </c>
      <c r="K2036" s="20" t="s">
        <v>7342</v>
      </c>
      <c r="L2036" s="20" t="s">
        <v>7343</v>
      </c>
      <c r="M2036" s="20"/>
      <c r="N2036" s="21">
        <v>875.01</v>
      </c>
      <c r="O2036" s="21">
        <v>0</v>
      </c>
      <c r="P2036" s="20"/>
      <c r="Q2036" s="19">
        <v>45530</v>
      </c>
      <c r="R2036" s="20"/>
      <c r="S2036" s="19">
        <v>45530</v>
      </c>
      <c r="T2036" s="20" t="s">
        <v>49</v>
      </c>
      <c r="U2036" s="20">
        <v>1013198</v>
      </c>
      <c r="V2036" s="20">
        <v>240002707</v>
      </c>
      <c r="W2036" s="20" t="s">
        <v>847</v>
      </c>
      <c r="X2036" s="20" t="s">
        <v>7296</v>
      </c>
      <c r="Y2036" s="20" t="s">
        <v>52</v>
      </c>
      <c r="Z2036" s="20" t="s">
        <v>7297</v>
      </c>
      <c r="AA2036" s="20" t="s">
        <v>167</v>
      </c>
      <c r="AB2036" s="20" t="s">
        <v>167</v>
      </c>
      <c r="AC2036" s="20" t="s">
        <v>167</v>
      </c>
      <c r="AD2036" s="20" t="s">
        <v>56</v>
      </c>
      <c r="AE2036" s="20"/>
      <c r="AF2036" t="e">
        <f>VLOOKUP(L2036,Contactos!B:B,1,0)</f>
        <v>#N/A</v>
      </c>
    </row>
    <row r="2037" spans="1:32" ht="25.5" x14ac:dyDescent="0.2">
      <c r="A2037" s="4">
        <f t="shared" si="94"/>
        <v>2035</v>
      </c>
      <c r="B2037" s="4" t="str">
        <f t="shared" si="95"/>
        <v>1 13017</v>
      </c>
      <c r="C2037" s="4" t="str">
        <f>IFERROR(VLOOKUP(F2037,Tablas!$A$1:$B$3,2,0),"")</f>
        <v/>
      </c>
      <c r="D2037" s="4" t="str">
        <f t="shared" si="96"/>
        <v xml:space="preserve"> - CONTADO ADELANTADO / CASH IN ADVANCE - SALDO LETRAS SOLES</v>
      </c>
      <c r="E2037" s="19">
        <v>43100</v>
      </c>
      <c r="F2037" s="20" t="s">
        <v>27</v>
      </c>
      <c r="G2037" s="20" t="s">
        <v>7344</v>
      </c>
      <c r="H2037" s="20" t="s">
        <v>6496</v>
      </c>
      <c r="I2037" s="20" t="s">
        <v>6497</v>
      </c>
      <c r="J2037" s="20" t="s">
        <v>4511</v>
      </c>
      <c r="K2037" s="20" t="s">
        <v>4512</v>
      </c>
      <c r="L2037" s="20" t="s">
        <v>4513</v>
      </c>
      <c r="M2037" s="20" t="s">
        <v>125</v>
      </c>
      <c r="N2037" s="21">
        <v>876.66</v>
      </c>
      <c r="O2037" s="21">
        <v>0</v>
      </c>
      <c r="P2037" s="19">
        <v>41313</v>
      </c>
      <c r="Q2037" s="19">
        <v>43100</v>
      </c>
      <c r="R2037" s="20"/>
      <c r="S2037" s="19">
        <v>41100</v>
      </c>
      <c r="T2037" s="20" t="s">
        <v>70</v>
      </c>
      <c r="U2037" s="20">
        <v>552</v>
      </c>
      <c r="V2037" s="20">
        <v>1700000002</v>
      </c>
      <c r="W2037" s="20" t="s">
        <v>50</v>
      </c>
      <c r="X2037" s="20" t="s">
        <v>192</v>
      </c>
      <c r="Y2037" s="20" t="s">
        <v>52</v>
      </c>
      <c r="Z2037" s="20" t="s">
        <v>4514</v>
      </c>
      <c r="AA2037" s="20" t="s">
        <v>4515</v>
      </c>
      <c r="AB2037" s="20" t="s">
        <v>54</v>
      </c>
      <c r="AC2037" s="20" t="s">
        <v>167</v>
      </c>
      <c r="AD2037" s="20" t="s">
        <v>56</v>
      </c>
      <c r="AE2037" s="20"/>
      <c r="AF2037" t="e">
        <f>VLOOKUP(L2037,Contactos!B:B,1,0)</f>
        <v>#N/A</v>
      </c>
    </row>
    <row r="2038" spans="1:32" ht="38.25" x14ac:dyDescent="0.2">
      <c r="A2038" s="4">
        <f t="shared" si="94"/>
        <v>2036</v>
      </c>
      <c r="B2038" s="4" t="str">
        <f t="shared" si="95"/>
        <v>010-0019618</v>
      </c>
      <c r="C2038" s="4" t="str">
        <f>IFERROR(VLOOKUP(F2038,Tablas!$A$1:$B$3,2,0),"")</f>
        <v>Factura</v>
      </c>
      <c r="D2038" s="4" t="str">
        <f t="shared" si="96"/>
        <v xml:space="preserve"> - CONTADO ADELANTADO / CASH IN ADVANCE - Facturas clientes -C20519170907</v>
      </c>
      <c r="E2038" s="19">
        <v>43100</v>
      </c>
      <c r="F2038" s="20" t="s">
        <v>1001</v>
      </c>
      <c r="G2038" s="20" t="s">
        <v>7345</v>
      </c>
      <c r="H2038" s="20" t="s">
        <v>322</v>
      </c>
      <c r="I2038" s="20" t="s">
        <v>323</v>
      </c>
      <c r="J2038" s="20" t="s">
        <v>4511</v>
      </c>
      <c r="K2038" s="20" t="s">
        <v>4512</v>
      </c>
      <c r="L2038" s="20" t="s">
        <v>4513</v>
      </c>
      <c r="M2038" s="20" t="s">
        <v>125</v>
      </c>
      <c r="N2038" s="21">
        <v>879.53</v>
      </c>
      <c r="O2038" s="21">
        <v>0</v>
      </c>
      <c r="P2038" s="20"/>
      <c r="Q2038" s="19">
        <v>41403</v>
      </c>
      <c r="R2038" s="20"/>
      <c r="S2038" s="19">
        <v>41495</v>
      </c>
      <c r="T2038" s="20" t="s">
        <v>70</v>
      </c>
      <c r="U2038" s="20">
        <v>1408</v>
      </c>
      <c r="V2038" s="20">
        <v>1700000077</v>
      </c>
      <c r="W2038" s="20" t="s">
        <v>847</v>
      </c>
      <c r="X2038" s="20" t="s">
        <v>192</v>
      </c>
      <c r="Y2038" s="20" t="s">
        <v>52</v>
      </c>
      <c r="Z2038" s="20" t="s">
        <v>5827</v>
      </c>
      <c r="AA2038" s="20" t="s">
        <v>4515</v>
      </c>
      <c r="AB2038" s="20" t="s">
        <v>54</v>
      </c>
      <c r="AC2038" s="20" t="s">
        <v>167</v>
      </c>
      <c r="AD2038" s="20" t="s">
        <v>56</v>
      </c>
      <c r="AE2038" s="20"/>
      <c r="AF2038" t="e">
        <f>VLOOKUP(L2038,Contactos!B:B,1,0)</f>
        <v>#N/A</v>
      </c>
    </row>
    <row r="2039" spans="1:32" ht="38.25" x14ac:dyDescent="0.2">
      <c r="A2039" s="4">
        <f t="shared" si="94"/>
        <v>2037</v>
      </c>
      <c r="B2039" s="4" t="str">
        <f t="shared" si="95"/>
        <v>010-0024432</v>
      </c>
      <c r="C2039" s="4" t="str">
        <f>IFERROR(VLOOKUP(F2039,Tablas!$A$1:$B$3,2,0),"")</f>
        <v>Factura</v>
      </c>
      <c r="D2039" s="4" t="str">
        <f t="shared" si="96"/>
        <v xml:space="preserve"> - CONTADO ADELANTADO / CASH IN ADVANCE - Facturas clientes -C20519170907</v>
      </c>
      <c r="E2039" s="19">
        <v>43100</v>
      </c>
      <c r="F2039" s="20" t="s">
        <v>1001</v>
      </c>
      <c r="G2039" s="20" t="s">
        <v>7346</v>
      </c>
      <c r="H2039" s="20" t="s">
        <v>322</v>
      </c>
      <c r="I2039" s="20" t="s">
        <v>323</v>
      </c>
      <c r="J2039" s="20" t="s">
        <v>4511</v>
      </c>
      <c r="K2039" s="20" t="s">
        <v>4512</v>
      </c>
      <c r="L2039" s="20" t="s">
        <v>4513</v>
      </c>
      <c r="M2039" s="20" t="s">
        <v>125</v>
      </c>
      <c r="N2039" s="21">
        <v>885.12</v>
      </c>
      <c r="O2039" s="21">
        <v>0</v>
      </c>
      <c r="P2039" s="20"/>
      <c r="Q2039" s="19">
        <v>41940</v>
      </c>
      <c r="R2039" s="20"/>
      <c r="S2039" s="19">
        <v>41947</v>
      </c>
      <c r="T2039" s="20" t="s">
        <v>70</v>
      </c>
      <c r="U2039" s="20">
        <v>1420</v>
      </c>
      <c r="V2039" s="20">
        <v>1700000089</v>
      </c>
      <c r="W2039" s="20" t="s">
        <v>847</v>
      </c>
      <c r="X2039" s="20" t="s">
        <v>192</v>
      </c>
      <c r="Y2039" s="20" t="s">
        <v>52</v>
      </c>
      <c r="Z2039" s="20" t="s">
        <v>5827</v>
      </c>
      <c r="AA2039" s="20" t="s">
        <v>4515</v>
      </c>
      <c r="AB2039" s="20" t="s">
        <v>54</v>
      </c>
      <c r="AC2039" s="20" t="s">
        <v>167</v>
      </c>
      <c r="AD2039" s="20" t="s">
        <v>56</v>
      </c>
      <c r="AE2039" s="20"/>
      <c r="AF2039" t="e">
        <f>VLOOKUP(L2039,Contactos!B:B,1,0)</f>
        <v>#N/A</v>
      </c>
    </row>
    <row r="2040" spans="1:32" ht="25.5" x14ac:dyDescent="0.2">
      <c r="A2040" s="4">
        <f t="shared" si="94"/>
        <v>2038</v>
      </c>
      <c r="B2040" s="4" t="str">
        <f t="shared" si="95"/>
        <v/>
      </c>
      <c r="C2040" s="4" t="str">
        <f>IFERROR(VLOOKUP(F2040,Tablas!$A$1:$B$3,2,0),"")</f>
        <v/>
      </c>
      <c r="D2040" s="4" t="str">
        <f t="shared" si="96"/>
        <v xml:space="preserve"> - CONTADO / CASH - Dif. en cambio</v>
      </c>
      <c r="E2040" s="19">
        <v>44012</v>
      </c>
      <c r="F2040" s="20" t="s">
        <v>27</v>
      </c>
      <c r="G2040" s="20"/>
      <c r="H2040" s="20" t="s">
        <v>44</v>
      </c>
      <c r="I2040" s="20" t="s">
        <v>45</v>
      </c>
      <c r="J2040" s="20" t="s">
        <v>396</v>
      </c>
      <c r="K2040" s="20" t="s">
        <v>397</v>
      </c>
      <c r="L2040" s="20" t="s">
        <v>398</v>
      </c>
      <c r="M2040" s="20" t="s">
        <v>33</v>
      </c>
      <c r="N2040" s="21">
        <v>892.36</v>
      </c>
      <c r="O2040" s="21">
        <v>0</v>
      </c>
      <c r="P2040" s="20"/>
      <c r="Q2040" s="19">
        <v>44012</v>
      </c>
      <c r="R2040" s="20"/>
      <c r="S2040" s="19">
        <v>44012</v>
      </c>
      <c r="T2040" s="20" t="s">
        <v>49</v>
      </c>
      <c r="U2040" s="20">
        <v>379259</v>
      </c>
      <c r="V2040" s="20">
        <v>2000015715</v>
      </c>
      <c r="W2040" s="20" t="s">
        <v>50</v>
      </c>
      <c r="X2040" s="20" t="s">
        <v>841</v>
      </c>
      <c r="Y2040" s="20" t="s">
        <v>52</v>
      </c>
      <c r="Z2040" s="20" t="s">
        <v>63</v>
      </c>
      <c r="AA2040" s="20" t="s">
        <v>66</v>
      </c>
      <c r="AB2040" s="20" t="s">
        <v>66</v>
      </c>
      <c r="AC2040" s="20" t="s">
        <v>66</v>
      </c>
      <c r="AD2040" s="20" t="s">
        <v>56</v>
      </c>
      <c r="AE2040" s="20"/>
      <c r="AF2040" t="e">
        <f>VLOOKUP(L2040,Contactos!B:B,1,0)</f>
        <v>#N/A</v>
      </c>
    </row>
    <row r="2041" spans="1:32" ht="38.25" x14ac:dyDescent="0.2">
      <c r="A2041" s="4">
        <f t="shared" si="94"/>
        <v>2039</v>
      </c>
      <c r="B2041" s="4" t="str">
        <f t="shared" si="95"/>
        <v>010-0019374</v>
      </c>
      <c r="C2041" s="4" t="str">
        <f>IFERROR(VLOOKUP(F2041,Tablas!$A$1:$B$3,2,0),"")</f>
        <v>Factura</v>
      </c>
      <c r="D2041" s="4" t="str">
        <f t="shared" si="96"/>
        <v xml:space="preserve"> - CONTADO ADELANTADO / CASH IN ADVANCE - Facturas clientes -C20519170907</v>
      </c>
      <c r="E2041" s="19">
        <v>43100</v>
      </c>
      <c r="F2041" s="20" t="s">
        <v>1001</v>
      </c>
      <c r="G2041" s="20" t="s">
        <v>7347</v>
      </c>
      <c r="H2041" s="20" t="s">
        <v>322</v>
      </c>
      <c r="I2041" s="20" t="s">
        <v>323</v>
      </c>
      <c r="J2041" s="20" t="s">
        <v>4511</v>
      </c>
      <c r="K2041" s="20" t="s">
        <v>4512</v>
      </c>
      <c r="L2041" s="20" t="s">
        <v>4513</v>
      </c>
      <c r="M2041" s="20" t="s">
        <v>125</v>
      </c>
      <c r="N2041" s="21">
        <v>903.17</v>
      </c>
      <c r="O2041" s="21">
        <v>0</v>
      </c>
      <c r="P2041" s="20"/>
      <c r="Q2041" s="19">
        <v>41381</v>
      </c>
      <c r="R2041" s="20"/>
      <c r="S2041" s="19">
        <v>41472</v>
      </c>
      <c r="T2041" s="20" t="s">
        <v>70</v>
      </c>
      <c r="U2041" s="20">
        <v>1399</v>
      </c>
      <c r="V2041" s="20">
        <v>1700000068</v>
      </c>
      <c r="W2041" s="20" t="s">
        <v>847</v>
      </c>
      <c r="X2041" s="20" t="s">
        <v>192</v>
      </c>
      <c r="Y2041" s="20" t="s">
        <v>52</v>
      </c>
      <c r="Z2041" s="20" t="s">
        <v>5827</v>
      </c>
      <c r="AA2041" s="20" t="s">
        <v>4515</v>
      </c>
      <c r="AB2041" s="20" t="s">
        <v>54</v>
      </c>
      <c r="AC2041" s="20" t="s">
        <v>167</v>
      </c>
      <c r="AD2041" s="20" t="s">
        <v>56</v>
      </c>
      <c r="AE2041" s="20"/>
      <c r="AF2041" t="e">
        <f>VLOOKUP(L2041,Contactos!B:B,1,0)</f>
        <v>#N/A</v>
      </c>
    </row>
    <row r="2042" spans="1:32" ht="38.25" x14ac:dyDescent="0.2">
      <c r="A2042" s="4">
        <f t="shared" si="94"/>
        <v>2040</v>
      </c>
      <c r="B2042" s="4" t="str">
        <f t="shared" si="95"/>
        <v>010-0018848</v>
      </c>
      <c r="C2042" s="4" t="str">
        <f>IFERROR(VLOOKUP(F2042,Tablas!$A$1:$B$3,2,0),"")</f>
        <v>Factura</v>
      </c>
      <c r="D2042" s="4" t="str">
        <f t="shared" si="96"/>
        <v xml:space="preserve"> - CONTADO ADELANTADO / CASH IN ADVANCE - Facturas clientes -C20519170907</v>
      </c>
      <c r="E2042" s="19">
        <v>43100</v>
      </c>
      <c r="F2042" s="20" t="s">
        <v>1001</v>
      </c>
      <c r="G2042" s="20" t="s">
        <v>7348</v>
      </c>
      <c r="H2042" s="20" t="s">
        <v>322</v>
      </c>
      <c r="I2042" s="20" t="s">
        <v>323</v>
      </c>
      <c r="J2042" s="20" t="s">
        <v>4511</v>
      </c>
      <c r="K2042" s="20" t="s">
        <v>4512</v>
      </c>
      <c r="L2042" s="20" t="s">
        <v>4513</v>
      </c>
      <c r="M2042" s="20" t="s">
        <v>125</v>
      </c>
      <c r="N2042" s="21">
        <v>903.6</v>
      </c>
      <c r="O2042" s="21">
        <v>0</v>
      </c>
      <c r="P2042" s="20"/>
      <c r="Q2042" s="19">
        <v>41320</v>
      </c>
      <c r="R2042" s="20"/>
      <c r="S2042" s="19">
        <v>41409</v>
      </c>
      <c r="T2042" s="20" t="s">
        <v>70</v>
      </c>
      <c r="U2042" s="20">
        <v>1361</v>
      </c>
      <c r="V2042" s="20">
        <v>1700000030</v>
      </c>
      <c r="W2042" s="20" t="s">
        <v>847</v>
      </c>
      <c r="X2042" s="20" t="s">
        <v>192</v>
      </c>
      <c r="Y2042" s="20" t="s">
        <v>52</v>
      </c>
      <c r="Z2042" s="20" t="s">
        <v>5827</v>
      </c>
      <c r="AA2042" s="20" t="s">
        <v>4515</v>
      </c>
      <c r="AB2042" s="20" t="s">
        <v>54</v>
      </c>
      <c r="AC2042" s="20" t="s">
        <v>167</v>
      </c>
      <c r="AD2042" s="20" t="s">
        <v>56</v>
      </c>
      <c r="AE2042" s="20"/>
      <c r="AF2042" t="e">
        <f>VLOOKUP(L2042,Contactos!B:B,1,0)</f>
        <v>#N/A</v>
      </c>
    </row>
    <row r="2043" spans="1:32" ht="51" x14ac:dyDescent="0.2">
      <c r="A2043" s="4">
        <f t="shared" si="94"/>
        <v>2041</v>
      </c>
      <c r="B2043" s="4" t="str">
        <f t="shared" si="95"/>
        <v>F010-00020489</v>
      </c>
      <c r="C2043" s="4" t="str">
        <f>IFERROR(VLOOKUP(F2043,Tablas!$A$1:$B$3,2,0),"")</f>
        <v>Factura</v>
      </c>
      <c r="D2043" s="4" t="str">
        <f t="shared" si="96"/>
        <v xml:space="preserve"> - CONTADO / CASH - Reembolso del extravío de 100 LIQUAMOX-C X 100 ML</v>
      </c>
      <c r="E2043" s="19">
        <v>44965</v>
      </c>
      <c r="F2043" s="20" t="s">
        <v>1001</v>
      </c>
      <c r="G2043" s="20" t="s">
        <v>7349</v>
      </c>
      <c r="H2043" s="20" t="s">
        <v>44</v>
      </c>
      <c r="I2043" s="20" t="s">
        <v>45</v>
      </c>
      <c r="J2043" s="20" t="s">
        <v>757</v>
      </c>
      <c r="K2043" s="20" t="s">
        <v>758</v>
      </c>
      <c r="L2043" s="20" t="s">
        <v>759</v>
      </c>
      <c r="M2043" s="20"/>
      <c r="N2043" s="21">
        <v>908.45</v>
      </c>
      <c r="O2043" s="21">
        <v>236.08</v>
      </c>
      <c r="P2043" s="20"/>
      <c r="Q2043" s="19">
        <v>44965</v>
      </c>
      <c r="R2043" s="20"/>
      <c r="S2043" s="19">
        <v>44965</v>
      </c>
      <c r="T2043" s="20" t="s">
        <v>49</v>
      </c>
      <c r="U2043" s="20">
        <v>746769</v>
      </c>
      <c r="V2043" s="20">
        <v>230000357</v>
      </c>
      <c r="W2043" s="20" t="s">
        <v>847</v>
      </c>
      <c r="X2043" s="20" t="s">
        <v>2795</v>
      </c>
      <c r="Y2043" s="20" t="s">
        <v>52</v>
      </c>
      <c r="Z2043" s="20" t="s">
        <v>7350</v>
      </c>
      <c r="AA2043" s="20" t="s">
        <v>760</v>
      </c>
      <c r="AB2043" s="20" t="s">
        <v>544</v>
      </c>
      <c r="AC2043" s="20" t="s">
        <v>167</v>
      </c>
      <c r="AD2043" s="20" t="s">
        <v>56</v>
      </c>
      <c r="AE2043" s="20"/>
      <c r="AF2043" t="str">
        <f>VLOOKUP(L2043,Contactos!B:B,1,0)</f>
        <v>INTERNATIONAL FREIGHT SHIPPING S.A.C.</v>
      </c>
    </row>
    <row r="2044" spans="1:32" ht="25.5" x14ac:dyDescent="0.2">
      <c r="A2044" s="4">
        <f t="shared" si="94"/>
        <v>2042</v>
      </c>
      <c r="B2044" s="4" t="str">
        <f t="shared" si="95"/>
        <v/>
      </c>
      <c r="C2044" s="4" t="str">
        <f>IFERROR(VLOOKUP(F2044,Tablas!$A$1:$B$3,2,0),"")</f>
        <v/>
      </c>
      <c r="D2044" s="4" t="str">
        <f t="shared" si="96"/>
        <v xml:space="preserve"> - CONTADO / CASH - Dif. en cambio</v>
      </c>
      <c r="E2044" s="19">
        <v>44286</v>
      </c>
      <c r="F2044" s="20" t="s">
        <v>27</v>
      </c>
      <c r="G2044" s="20"/>
      <c r="H2044" s="20" t="s">
        <v>44</v>
      </c>
      <c r="I2044" s="20" t="s">
        <v>45</v>
      </c>
      <c r="J2044" s="20" t="s">
        <v>396</v>
      </c>
      <c r="K2044" s="20" t="s">
        <v>397</v>
      </c>
      <c r="L2044" s="20" t="s">
        <v>398</v>
      </c>
      <c r="M2044" s="20" t="s">
        <v>33</v>
      </c>
      <c r="N2044" s="21">
        <v>909.36</v>
      </c>
      <c r="O2044" s="21">
        <v>0</v>
      </c>
      <c r="P2044" s="20"/>
      <c r="Q2044" s="19">
        <v>44286</v>
      </c>
      <c r="R2044" s="20"/>
      <c r="S2044" s="19">
        <v>44286</v>
      </c>
      <c r="T2044" s="20" t="s">
        <v>49</v>
      </c>
      <c r="U2044" s="20">
        <v>489073</v>
      </c>
      <c r="V2044" s="20">
        <v>210008089</v>
      </c>
      <c r="W2044" s="20" t="s">
        <v>50</v>
      </c>
      <c r="X2044" s="20" t="s">
        <v>841</v>
      </c>
      <c r="Y2044" s="20" t="s">
        <v>52</v>
      </c>
      <c r="Z2044" s="20" t="s">
        <v>63</v>
      </c>
      <c r="AA2044" s="20" t="s">
        <v>66</v>
      </c>
      <c r="AB2044" s="20" t="s">
        <v>66</v>
      </c>
      <c r="AC2044" s="20" t="s">
        <v>66</v>
      </c>
      <c r="AD2044" s="20" t="s">
        <v>56</v>
      </c>
      <c r="AE2044" s="20"/>
      <c r="AF2044" t="e">
        <f>VLOOKUP(L2044,Contactos!B:B,1,0)</f>
        <v>#N/A</v>
      </c>
    </row>
    <row r="2045" spans="1:32" ht="76.5" x14ac:dyDescent="0.2">
      <c r="A2045" s="4">
        <f t="shared" si="94"/>
        <v>2043</v>
      </c>
      <c r="B2045" s="4" t="str">
        <f t="shared" si="95"/>
        <v>F010-00025952</v>
      </c>
      <c r="C2045" s="4" t="str">
        <f>IFERROR(VLOOKUP(F2045,Tablas!$A$1:$B$3,2,0),"")</f>
        <v>Factura</v>
      </c>
      <c r="D2045" s="4" t="str">
        <f t="shared" si="96"/>
        <v xml:space="preserve"> - CONTADO ADELANTADO / CASH IN ADVANCE - INTERESES DEL PRÉSTAMO SOLES FIRMADO EL 13.12.2023</v>
      </c>
      <c r="E2045" s="19">
        <v>45554</v>
      </c>
      <c r="F2045" s="20" t="s">
        <v>1001</v>
      </c>
      <c r="G2045" s="20" t="s">
        <v>7351</v>
      </c>
      <c r="H2045" s="20" t="s">
        <v>322</v>
      </c>
      <c r="I2045" s="20" t="s">
        <v>323</v>
      </c>
      <c r="J2045" s="20" t="s">
        <v>324</v>
      </c>
      <c r="K2045" s="20" t="s">
        <v>325</v>
      </c>
      <c r="L2045" s="20" t="s">
        <v>326</v>
      </c>
      <c r="M2045" s="20" t="s">
        <v>125</v>
      </c>
      <c r="N2045" s="21">
        <v>909.9</v>
      </c>
      <c r="O2045" s="21">
        <v>0</v>
      </c>
      <c r="P2045" s="20"/>
      <c r="Q2045" s="19">
        <v>45554</v>
      </c>
      <c r="R2045" s="20"/>
      <c r="S2045" s="19">
        <v>45554</v>
      </c>
      <c r="T2045" s="20" t="s">
        <v>70</v>
      </c>
      <c r="U2045" s="20">
        <v>1026253</v>
      </c>
      <c r="V2045" s="20">
        <v>240002780</v>
      </c>
      <c r="W2045" s="20" t="s">
        <v>847</v>
      </c>
      <c r="X2045" s="20" t="s">
        <v>2795</v>
      </c>
      <c r="Y2045" s="20" t="s">
        <v>52</v>
      </c>
      <c r="Z2045" s="20" t="s">
        <v>7352</v>
      </c>
      <c r="AA2045" s="20" t="s">
        <v>327</v>
      </c>
      <c r="AB2045" s="20" t="s">
        <v>328</v>
      </c>
      <c r="AC2045" s="20" t="s">
        <v>167</v>
      </c>
      <c r="AD2045" s="20" t="s">
        <v>56</v>
      </c>
      <c r="AE2045" s="20"/>
      <c r="AF2045" t="str">
        <f>VLOOKUP(L2045,Contactos!B:B,1,0)</f>
        <v>PHARMADIX CORP. S.A.C.</v>
      </c>
    </row>
    <row r="2046" spans="1:32" ht="25.5" x14ac:dyDescent="0.2">
      <c r="A2046" s="4">
        <f t="shared" si="94"/>
        <v>2044</v>
      </c>
      <c r="B2046" s="4" t="str">
        <f t="shared" si="95"/>
        <v>1 11716</v>
      </c>
      <c r="C2046" s="4" t="str">
        <f>IFERROR(VLOOKUP(F2046,Tablas!$A$1:$B$3,2,0),"")</f>
        <v/>
      </c>
      <c r="D2046" s="4" t="str">
        <f t="shared" si="96"/>
        <v xml:space="preserve"> - CONTADO ADELANTADO / CASH IN ADVANCE - SALDO LETRAS SOLES</v>
      </c>
      <c r="E2046" s="19">
        <v>43100</v>
      </c>
      <c r="F2046" s="20" t="s">
        <v>27</v>
      </c>
      <c r="G2046" s="20" t="s">
        <v>7353</v>
      </c>
      <c r="H2046" s="20" t="s">
        <v>6496</v>
      </c>
      <c r="I2046" s="20" t="s">
        <v>6497</v>
      </c>
      <c r="J2046" s="20" t="s">
        <v>4511</v>
      </c>
      <c r="K2046" s="20" t="s">
        <v>4512</v>
      </c>
      <c r="L2046" s="20" t="s">
        <v>4513</v>
      </c>
      <c r="M2046" s="20" t="s">
        <v>125</v>
      </c>
      <c r="N2046" s="21">
        <v>918.03</v>
      </c>
      <c r="O2046" s="21">
        <v>0</v>
      </c>
      <c r="P2046" s="19">
        <v>41313</v>
      </c>
      <c r="Q2046" s="19">
        <v>43100</v>
      </c>
      <c r="R2046" s="20"/>
      <c r="S2046" s="19">
        <v>40952</v>
      </c>
      <c r="T2046" s="20" t="s">
        <v>70</v>
      </c>
      <c r="U2046" s="20">
        <v>552</v>
      </c>
      <c r="V2046" s="20">
        <v>1700000002</v>
      </c>
      <c r="W2046" s="20" t="s">
        <v>50</v>
      </c>
      <c r="X2046" s="20" t="s">
        <v>192</v>
      </c>
      <c r="Y2046" s="20" t="s">
        <v>52</v>
      </c>
      <c r="Z2046" s="20" t="s">
        <v>4514</v>
      </c>
      <c r="AA2046" s="20" t="s">
        <v>4515</v>
      </c>
      <c r="AB2046" s="20" t="s">
        <v>54</v>
      </c>
      <c r="AC2046" s="20" t="s">
        <v>167</v>
      </c>
      <c r="AD2046" s="20" t="s">
        <v>56</v>
      </c>
      <c r="AE2046" s="20"/>
      <c r="AF2046" t="e">
        <f>VLOOKUP(L2046,Contactos!B:B,1,0)</f>
        <v>#N/A</v>
      </c>
    </row>
    <row r="2047" spans="1:32" ht="38.25" x14ac:dyDescent="0.2">
      <c r="A2047" s="4">
        <f t="shared" si="94"/>
        <v>2045</v>
      </c>
      <c r="B2047" s="4" t="str">
        <f t="shared" si="95"/>
        <v>010-0019219</v>
      </c>
      <c r="C2047" s="4" t="str">
        <f>IFERROR(VLOOKUP(F2047,Tablas!$A$1:$B$3,2,0),"")</f>
        <v>Factura</v>
      </c>
      <c r="D2047" s="4" t="str">
        <f t="shared" si="96"/>
        <v xml:space="preserve"> - CONTADO ADELANTADO / CASH IN ADVANCE - Facturas clientes -C20519170907</v>
      </c>
      <c r="E2047" s="19">
        <v>43100</v>
      </c>
      <c r="F2047" s="20" t="s">
        <v>1001</v>
      </c>
      <c r="G2047" s="20" t="s">
        <v>7354</v>
      </c>
      <c r="H2047" s="20" t="s">
        <v>322</v>
      </c>
      <c r="I2047" s="20" t="s">
        <v>323</v>
      </c>
      <c r="J2047" s="20" t="s">
        <v>4511</v>
      </c>
      <c r="K2047" s="20" t="s">
        <v>4512</v>
      </c>
      <c r="L2047" s="20" t="s">
        <v>4513</v>
      </c>
      <c r="M2047" s="20" t="s">
        <v>125</v>
      </c>
      <c r="N2047" s="21">
        <v>922.3</v>
      </c>
      <c r="O2047" s="21">
        <v>0</v>
      </c>
      <c r="P2047" s="20"/>
      <c r="Q2047" s="19">
        <v>41363</v>
      </c>
      <c r="R2047" s="20"/>
      <c r="S2047" s="19">
        <v>41455</v>
      </c>
      <c r="T2047" s="20" t="s">
        <v>70</v>
      </c>
      <c r="U2047" s="20">
        <v>1390</v>
      </c>
      <c r="V2047" s="20">
        <v>1700000059</v>
      </c>
      <c r="W2047" s="20" t="s">
        <v>847</v>
      </c>
      <c r="X2047" s="20" t="s">
        <v>192</v>
      </c>
      <c r="Y2047" s="20" t="s">
        <v>52</v>
      </c>
      <c r="Z2047" s="20" t="s">
        <v>5827</v>
      </c>
      <c r="AA2047" s="20" t="s">
        <v>4515</v>
      </c>
      <c r="AB2047" s="20" t="s">
        <v>54</v>
      </c>
      <c r="AC2047" s="20" t="s">
        <v>167</v>
      </c>
      <c r="AD2047" s="20" t="s">
        <v>56</v>
      </c>
      <c r="AE2047" s="20"/>
      <c r="AF2047" t="e">
        <f>VLOOKUP(L2047,Contactos!B:B,1,0)</f>
        <v>#N/A</v>
      </c>
    </row>
    <row r="2048" spans="1:32" ht="38.25" x14ac:dyDescent="0.2">
      <c r="A2048" s="4">
        <f t="shared" si="94"/>
        <v>2046</v>
      </c>
      <c r="B2048" s="4" t="str">
        <f t="shared" si="95"/>
        <v>010-0019166</v>
      </c>
      <c r="C2048" s="4" t="str">
        <f>IFERROR(VLOOKUP(F2048,Tablas!$A$1:$B$3,2,0),"")</f>
        <v>Factura</v>
      </c>
      <c r="D2048" s="4" t="str">
        <f t="shared" si="96"/>
        <v xml:space="preserve"> - CONTADO ADELANTADO / CASH IN ADVANCE - Facturas clientes -C20519170907</v>
      </c>
      <c r="E2048" s="19">
        <v>43100</v>
      </c>
      <c r="F2048" s="20" t="s">
        <v>1001</v>
      </c>
      <c r="G2048" s="20" t="s">
        <v>7355</v>
      </c>
      <c r="H2048" s="20" t="s">
        <v>322</v>
      </c>
      <c r="I2048" s="20" t="s">
        <v>323</v>
      </c>
      <c r="J2048" s="20" t="s">
        <v>4511</v>
      </c>
      <c r="K2048" s="20" t="s">
        <v>4512</v>
      </c>
      <c r="L2048" s="20" t="s">
        <v>4513</v>
      </c>
      <c r="M2048" s="20" t="s">
        <v>125</v>
      </c>
      <c r="N2048" s="21">
        <v>926.06</v>
      </c>
      <c r="O2048" s="21">
        <v>0</v>
      </c>
      <c r="P2048" s="20"/>
      <c r="Q2048" s="19">
        <v>41359</v>
      </c>
      <c r="R2048" s="20"/>
      <c r="S2048" s="19">
        <v>41451</v>
      </c>
      <c r="T2048" s="20" t="s">
        <v>70</v>
      </c>
      <c r="U2048" s="20">
        <v>1388</v>
      </c>
      <c r="V2048" s="20">
        <v>1700000057</v>
      </c>
      <c r="W2048" s="20" t="s">
        <v>847</v>
      </c>
      <c r="X2048" s="20" t="s">
        <v>192</v>
      </c>
      <c r="Y2048" s="20" t="s">
        <v>52</v>
      </c>
      <c r="Z2048" s="20" t="s">
        <v>5827</v>
      </c>
      <c r="AA2048" s="20" t="s">
        <v>4515</v>
      </c>
      <c r="AB2048" s="20" t="s">
        <v>54</v>
      </c>
      <c r="AC2048" s="20" t="s">
        <v>167</v>
      </c>
      <c r="AD2048" s="20" t="s">
        <v>56</v>
      </c>
      <c r="AE2048" s="20"/>
      <c r="AF2048" t="e">
        <f>VLOOKUP(L2048,Contactos!B:B,1,0)</f>
        <v>#N/A</v>
      </c>
    </row>
    <row r="2049" spans="1:32" ht="38.25" x14ac:dyDescent="0.2">
      <c r="A2049" s="4">
        <f t="shared" si="94"/>
        <v>2047</v>
      </c>
      <c r="B2049" s="4" t="str">
        <f t="shared" si="95"/>
        <v>010-0018672</v>
      </c>
      <c r="C2049" s="4" t="str">
        <f>IFERROR(VLOOKUP(F2049,Tablas!$A$1:$B$3,2,0),"")</f>
        <v>Factura</v>
      </c>
      <c r="D2049" s="4" t="str">
        <f t="shared" si="96"/>
        <v xml:space="preserve"> - CONTADO ADELANTADO / CASH IN ADVANCE - Facturas clientes -C20519170907</v>
      </c>
      <c r="E2049" s="19">
        <v>43100</v>
      </c>
      <c r="F2049" s="20" t="s">
        <v>1001</v>
      </c>
      <c r="G2049" s="20" t="s">
        <v>7356</v>
      </c>
      <c r="H2049" s="20" t="s">
        <v>322</v>
      </c>
      <c r="I2049" s="20" t="s">
        <v>323</v>
      </c>
      <c r="J2049" s="20" t="s">
        <v>4511</v>
      </c>
      <c r="K2049" s="20" t="s">
        <v>4512</v>
      </c>
      <c r="L2049" s="20" t="s">
        <v>4513</v>
      </c>
      <c r="M2049" s="20" t="s">
        <v>125</v>
      </c>
      <c r="N2049" s="21">
        <v>929.24</v>
      </c>
      <c r="O2049" s="21">
        <v>0</v>
      </c>
      <c r="P2049" s="20"/>
      <c r="Q2049" s="19">
        <v>41300</v>
      </c>
      <c r="R2049" s="20"/>
      <c r="S2049" s="19">
        <v>41390</v>
      </c>
      <c r="T2049" s="20" t="s">
        <v>70</v>
      </c>
      <c r="U2049" s="20">
        <v>1350</v>
      </c>
      <c r="V2049" s="20">
        <v>1700000019</v>
      </c>
      <c r="W2049" s="20" t="s">
        <v>847</v>
      </c>
      <c r="X2049" s="20" t="s">
        <v>192</v>
      </c>
      <c r="Y2049" s="20" t="s">
        <v>52</v>
      </c>
      <c r="Z2049" s="20" t="s">
        <v>5827</v>
      </c>
      <c r="AA2049" s="20" t="s">
        <v>4515</v>
      </c>
      <c r="AB2049" s="20" t="s">
        <v>54</v>
      </c>
      <c r="AC2049" s="20" t="s">
        <v>167</v>
      </c>
      <c r="AD2049" s="20" t="s">
        <v>56</v>
      </c>
      <c r="AE2049" s="20"/>
      <c r="AF2049" t="e">
        <f>VLOOKUP(L2049,Contactos!B:B,1,0)</f>
        <v>#N/A</v>
      </c>
    </row>
    <row r="2050" spans="1:32" ht="38.25" x14ac:dyDescent="0.2">
      <c r="A2050" s="4">
        <f t="shared" si="94"/>
        <v>2048</v>
      </c>
      <c r="B2050" s="4" t="str">
        <f t="shared" si="95"/>
        <v>010-0018928</v>
      </c>
      <c r="C2050" s="4" t="str">
        <f>IFERROR(VLOOKUP(F2050,Tablas!$A$1:$B$3,2,0),"")</f>
        <v>Factura</v>
      </c>
      <c r="D2050" s="4" t="str">
        <f t="shared" si="96"/>
        <v xml:space="preserve"> - CONTADO ADELANTADO / CASH IN ADVANCE - Facturas clientes -C20519170907</v>
      </c>
      <c r="E2050" s="19">
        <v>43100</v>
      </c>
      <c r="F2050" s="20" t="s">
        <v>1001</v>
      </c>
      <c r="G2050" s="20" t="s">
        <v>7357</v>
      </c>
      <c r="H2050" s="20" t="s">
        <v>322</v>
      </c>
      <c r="I2050" s="20" t="s">
        <v>323</v>
      </c>
      <c r="J2050" s="20" t="s">
        <v>4511</v>
      </c>
      <c r="K2050" s="20" t="s">
        <v>4512</v>
      </c>
      <c r="L2050" s="20" t="s">
        <v>4513</v>
      </c>
      <c r="M2050" s="20" t="s">
        <v>125</v>
      </c>
      <c r="N2050" s="21">
        <v>944.98</v>
      </c>
      <c r="O2050" s="21">
        <v>0</v>
      </c>
      <c r="P2050" s="20"/>
      <c r="Q2050" s="19">
        <v>41331</v>
      </c>
      <c r="R2050" s="20"/>
      <c r="S2050" s="19">
        <v>41420</v>
      </c>
      <c r="T2050" s="20" t="s">
        <v>70</v>
      </c>
      <c r="U2050" s="20">
        <v>1370</v>
      </c>
      <c r="V2050" s="20">
        <v>1700000039</v>
      </c>
      <c r="W2050" s="20" t="s">
        <v>847</v>
      </c>
      <c r="X2050" s="20" t="s">
        <v>192</v>
      </c>
      <c r="Y2050" s="20" t="s">
        <v>52</v>
      </c>
      <c r="Z2050" s="20" t="s">
        <v>5827</v>
      </c>
      <c r="AA2050" s="20" t="s">
        <v>4515</v>
      </c>
      <c r="AB2050" s="20" t="s">
        <v>54</v>
      </c>
      <c r="AC2050" s="20" t="s">
        <v>167</v>
      </c>
      <c r="AD2050" s="20" t="s">
        <v>56</v>
      </c>
      <c r="AE2050" s="20"/>
      <c r="AF2050" t="e">
        <f>VLOOKUP(L2050,Contactos!B:B,1,0)</f>
        <v>#N/A</v>
      </c>
    </row>
    <row r="2051" spans="1:32" ht="25.5" x14ac:dyDescent="0.2">
      <c r="A2051" s="4">
        <f t="shared" si="94"/>
        <v>2049</v>
      </c>
      <c r="B2051" s="4" t="str">
        <f t="shared" si="95"/>
        <v/>
      </c>
      <c r="C2051" s="4" t="str">
        <f>IFERROR(VLOOKUP(F2051,Tablas!$A$1:$B$3,2,0),"")</f>
        <v/>
      </c>
      <c r="D2051" s="4" t="str">
        <f t="shared" si="96"/>
        <v xml:space="preserve"> - CONTADO ADELANTADO / CASH IN ADVANCE - Dif. en cambio</v>
      </c>
      <c r="E2051" s="19">
        <v>45412</v>
      </c>
      <c r="F2051" s="20" t="s">
        <v>27</v>
      </c>
      <c r="G2051" s="20"/>
      <c r="H2051" s="20" t="s">
        <v>29</v>
      </c>
      <c r="I2051" s="20" t="s">
        <v>30</v>
      </c>
      <c r="J2051" s="20" t="s">
        <v>233</v>
      </c>
      <c r="K2051" s="20" t="s">
        <v>233</v>
      </c>
      <c r="L2051" s="20" t="s">
        <v>234</v>
      </c>
      <c r="M2051" s="20"/>
      <c r="N2051" s="21">
        <v>948.39</v>
      </c>
      <c r="O2051" s="21">
        <v>0</v>
      </c>
      <c r="P2051" s="20"/>
      <c r="Q2051" s="19">
        <v>45412</v>
      </c>
      <c r="R2051" s="20"/>
      <c r="S2051" s="20"/>
      <c r="T2051" s="20" t="s">
        <v>70</v>
      </c>
      <c r="U2051" s="20">
        <v>1001680</v>
      </c>
      <c r="V2051" s="20">
        <v>240019067</v>
      </c>
      <c r="W2051" s="20" t="s">
        <v>50</v>
      </c>
      <c r="X2051" s="20" t="s">
        <v>233</v>
      </c>
      <c r="Y2051" s="20" t="s">
        <v>37</v>
      </c>
      <c r="Z2051" s="20" t="s">
        <v>63</v>
      </c>
      <c r="AA2051" s="20" t="s">
        <v>235</v>
      </c>
      <c r="AB2051" s="20"/>
      <c r="AC2051" s="20"/>
      <c r="AD2051" s="20" t="s">
        <v>236</v>
      </c>
      <c r="AE2051" s="20"/>
      <c r="AF2051" t="str">
        <f>VLOOKUP(L2051,Contactos!B:B,1,0)</f>
        <v>AMCOVET-UKRAINE LLC</v>
      </c>
    </row>
    <row r="2052" spans="1:32" ht="38.25" x14ac:dyDescent="0.2">
      <c r="A2052" s="4">
        <f t="shared" ref="A2052:A2115" si="97">ROW()-2</f>
        <v>2050</v>
      </c>
      <c r="B2052" s="4" t="str">
        <f t="shared" ref="B2052:B2115" si="98">MID(G2052,4,20)</f>
        <v>010-0018215</v>
      </c>
      <c r="C2052" s="4" t="str">
        <f>IFERROR(VLOOKUP(F2052,Tablas!$A$1:$B$3,2,0),"")</f>
        <v>Factura</v>
      </c>
      <c r="D2052" s="4" t="str">
        <f t="shared" ref="D2052:D2115" si="99">CONCATENATE(AE2052," - ",T2052," - ",Z2052)</f>
        <v xml:space="preserve"> - CONTADO ADELANTADO / CASH IN ADVANCE - Facturas clientes -C20519170907</v>
      </c>
      <c r="E2052" s="19">
        <v>43100</v>
      </c>
      <c r="F2052" s="20" t="s">
        <v>1001</v>
      </c>
      <c r="G2052" s="20" t="s">
        <v>7358</v>
      </c>
      <c r="H2052" s="20" t="s">
        <v>322</v>
      </c>
      <c r="I2052" s="20" t="s">
        <v>323</v>
      </c>
      <c r="J2052" s="20" t="s">
        <v>4511</v>
      </c>
      <c r="K2052" s="20" t="s">
        <v>4512</v>
      </c>
      <c r="L2052" s="20" t="s">
        <v>4513</v>
      </c>
      <c r="M2052" s="20" t="s">
        <v>125</v>
      </c>
      <c r="N2052" s="21">
        <v>957.25</v>
      </c>
      <c r="O2052" s="21">
        <v>0</v>
      </c>
      <c r="P2052" s="20"/>
      <c r="Q2052" s="19">
        <v>41270</v>
      </c>
      <c r="R2052" s="20"/>
      <c r="S2052" s="19">
        <v>41360</v>
      </c>
      <c r="T2052" s="20" t="s">
        <v>70</v>
      </c>
      <c r="U2052" s="20">
        <v>1343</v>
      </c>
      <c r="V2052" s="20">
        <v>1700000012</v>
      </c>
      <c r="W2052" s="20" t="s">
        <v>847</v>
      </c>
      <c r="X2052" s="20" t="s">
        <v>192</v>
      </c>
      <c r="Y2052" s="20" t="s">
        <v>52</v>
      </c>
      <c r="Z2052" s="20" t="s">
        <v>5827</v>
      </c>
      <c r="AA2052" s="20" t="s">
        <v>4515</v>
      </c>
      <c r="AB2052" s="20" t="s">
        <v>54</v>
      </c>
      <c r="AC2052" s="20" t="s">
        <v>167</v>
      </c>
      <c r="AD2052" s="20" t="s">
        <v>56</v>
      </c>
      <c r="AE2052" s="20"/>
      <c r="AF2052" t="e">
        <f>VLOOKUP(L2052,Contactos!B:B,1,0)</f>
        <v>#N/A</v>
      </c>
    </row>
    <row r="2053" spans="1:32" ht="38.25" x14ac:dyDescent="0.2">
      <c r="A2053" s="4">
        <f t="shared" si="97"/>
        <v>2051</v>
      </c>
      <c r="B2053" s="4" t="str">
        <f t="shared" si="98"/>
        <v>010-0018771</v>
      </c>
      <c r="C2053" s="4" t="str">
        <f>IFERROR(VLOOKUP(F2053,Tablas!$A$1:$B$3,2,0),"")</f>
        <v>Factura</v>
      </c>
      <c r="D2053" s="4" t="str">
        <f t="shared" si="99"/>
        <v xml:space="preserve"> - CONTADO ADELANTADO / CASH IN ADVANCE - Facturas clientes -C20519170907</v>
      </c>
      <c r="E2053" s="19">
        <v>43100</v>
      </c>
      <c r="F2053" s="20" t="s">
        <v>1001</v>
      </c>
      <c r="G2053" s="20" t="s">
        <v>7359</v>
      </c>
      <c r="H2053" s="20" t="s">
        <v>322</v>
      </c>
      <c r="I2053" s="20" t="s">
        <v>323</v>
      </c>
      <c r="J2053" s="20" t="s">
        <v>4511</v>
      </c>
      <c r="K2053" s="20" t="s">
        <v>4512</v>
      </c>
      <c r="L2053" s="20" t="s">
        <v>4513</v>
      </c>
      <c r="M2053" s="20" t="s">
        <v>125</v>
      </c>
      <c r="N2053" s="21">
        <v>967.61</v>
      </c>
      <c r="O2053" s="21">
        <v>0</v>
      </c>
      <c r="P2053" s="20"/>
      <c r="Q2053" s="19">
        <v>41312</v>
      </c>
      <c r="R2053" s="20"/>
      <c r="S2053" s="19">
        <v>41401</v>
      </c>
      <c r="T2053" s="20" t="s">
        <v>70</v>
      </c>
      <c r="U2053" s="20">
        <v>1357</v>
      </c>
      <c r="V2053" s="20">
        <v>1700000026</v>
      </c>
      <c r="W2053" s="20" t="s">
        <v>847</v>
      </c>
      <c r="X2053" s="20" t="s">
        <v>192</v>
      </c>
      <c r="Y2053" s="20" t="s">
        <v>52</v>
      </c>
      <c r="Z2053" s="20" t="s">
        <v>5827</v>
      </c>
      <c r="AA2053" s="20" t="s">
        <v>4515</v>
      </c>
      <c r="AB2053" s="20" t="s">
        <v>54</v>
      </c>
      <c r="AC2053" s="20" t="s">
        <v>167</v>
      </c>
      <c r="AD2053" s="20" t="s">
        <v>56</v>
      </c>
      <c r="AE2053" s="20"/>
      <c r="AF2053" t="e">
        <f>VLOOKUP(L2053,Contactos!B:B,1,0)</f>
        <v>#N/A</v>
      </c>
    </row>
    <row r="2054" spans="1:32" ht="25.5" x14ac:dyDescent="0.2">
      <c r="A2054" s="4">
        <f t="shared" si="97"/>
        <v>2052</v>
      </c>
      <c r="B2054" s="4" t="str">
        <f t="shared" si="98"/>
        <v>1 11653</v>
      </c>
      <c r="C2054" s="4" t="str">
        <f>IFERROR(VLOOKUP(F2054,Tablas!$A$1:$B$3,2,0),"")</f>
        <v/>
      </c>
      <c r="D2054" s="4" t="str">
        <f t="shared" si="99"/>
        <v xml:space="preserve"> - CONTADO ADELANTADO / CASH IN ADVANCE - SALDO LETRAS SOLES</v>
      </c>
      <c r="E2054" s="19">
        <v>43100</v>
      </c>
      <c r="F2054" s="20" t="s">
        <v>27</v>
      </c>
      <c r="G2054" s="20" t="s">
        <v>7360</v>
      </c>
      <c r="H2054" s="20" t="s">
        <v>6496</v>
      </c>
      <c r="I2054" s="20" t="s">
        <v>6497</v>
      </c>
      <c r="J2054" s="20" t="s">
        <v>4511</v>
      </c>
      <c r="K2054" s="20" t="s">
        <v>4512</v>
      </c>
      <c r="L2054" s="20" t="s">
        <v>4513</v>
      </c>
      <c r="M2054" s="20" t="s">
        <v>125</v>
      </c>
      <c r="N2054" s="21">
        <v>968.54</v>
      </c>
      <c r="O2054" s="21">
        <v>0</v>
      </c>
      <c r="P2054" s="19">
        <v>41313</v>
      </c>
      <c r="Q2054" s="19">
        <v>43100</v>
      </c>
      <c r="R2054" s="20"/>
      <c r="S2054" s="19">
        <v>40949</v>
      </c>
      <c r="T2054" s="20" t="s">
        <v>70</v>
      </c>
      <c r="U2054" s="20">
        <v>552</v>
      </c>
      <c r="V2054" s="20">
        <v>1700000002</v>
      </c>
      <c r="W2054" s="20" t="s">
        <v>50</v>
      </c>
      <c r="X2054" s="20" t="s">
        <v>192</v>
      </c>
      <c r="Y2054" s="20" t="s">
        <v>52</v>
      </c>
      <c r="Z2054" s="20" t="s">
        <v>4514</v>
      </c>
      <c r="AA2054" s="20" t="s">
        <v>4515</v>
      </c>
      <c r="AB2054" s="20" t="s">
        <v>54</v>
      </c>
      <c r="AC2054" s="20" t="s">
        <v>167</v>
      </c>
      <c r="AD2054" s="20" t="s">
        <v>56</v>
      </c>
      <c r="AE2054" s="20"/>
      <c r="AF2054" t="e">
        <f>VLOOKUP(L2054,Contactos!B:B,1,0)</f>
        <v>#N/A</v>
      </c>
    </row>
    <row r="2055" spans="1:32" ht="38.25" x14ac:dyDescent="0.2">
      <c r="A2055" s="4">
        <f t="shared" si="97"/>
        <v>2053</v>
      </c>
      <c r="B2055" s="4" t="str">
        <f t="shared" si="98"/>
        <v>010-0019232</v>
      </c>
      <c r="C2055" s="4" t="str">
        <f>IFERROR(VLOOKUP(F2055,Tablas!$A$1:$B$3,2,0),"")</f>
        <v>Factura</v>
      </c>
      <c r="D2055" s="4" t="str">
        <f t="shared" si="99"/>
        <v xml:space="preserve"> - CONTADO ADELANTADO / CASH IN ADVANCE - Facturas clientes -C20519170907</v>
      </c>
      <c r="E2055" s="19">
        <v>43100</v>
      </c>
      <c r="F2055" s="20" t="s">
        <v>1001</v>
      </c>
      <c r="G2055" s="20" t="s">
        <v>7361</v>
      </c>
      <c r="H2055" s="20" t="s">
        <v>322</v>
      </c>
      <c r="I2055" s="20" t="s">
        <v>323</v>
      </c>
      <c r="J2055" s="20" t="s">
        <v>4511</v>
      </c>
      <c r="K2055" s="20" t="s">
        <v>4512</v>
      </c>
      <c r="L2055" s="20" t="s">
        <v>4513</v>
      </c>
      <c r="M2055" s="20" t="s">
        <v>125</v>
      </c>
      <c r="N2055" s="21">
        <v>970.07</v>
      </c>
      <c r="O2055" s="21">
        <v>0</v>
      </c>
      <c r="P2055" s="20"/>
      <c r="Q2055" s="19">
        <v>41365</v>
      </c>
      <c r="R2055" s="20"/>
      <c r="S2055" s="19">
        <v>41456</v>
      </c>
      <c r="T2055" s="20" t="s">
        <v>70</v>
      </c>
      <c r="U2055" s="20">
        <v>1391</v>
      </c>
      <c r="V2055" s="20">
        <v>1700000060</v>
      </c>
      <c r="W2055" s="20" t="s">
        <v>847</v>
      </c>
      <c r="X2055" s="20" t="s">
        <v>192</v>
      </c>
      <c r="Y2055" s="20" t="s">
        <v>52</v>
      </c>
      <c r="Z2055" s="20" t="s">
        <v>5827</v>
      </c>
      <c r="AA2055" s="20" t="s">
        <v>4515</v>
      </c>
      <c r="AB2055" s="20" t="s">
        <v>54</v>
      </c>
      <c r="AC2055" s="20" t="s">
        <v>167</v>
      </c>
      <c r="AD2055" s="20" t="s">
        <v>56</v>
      </c>
      <c r="AE2055" s="20"/>
      <c r="AF2055" t="e">
        <f>VLOOKUP(L2055,Contactos!B:B,1,0)</f>
        <v>#N/A</v>
      </c>
    </row>
    <row r="2056" spans="1:32" ht="38.25" x14ac:dyDescent="0.2">
      <c r="A2056" s="4">
        <f t="shared" si="97"/>
        <v>2054</v>
      </c>
      <c r="B2056" s="4" t="str">
        <f t="shared" si="98"/>
        <v>010-0019140</v>
      </c>
      <c r="C2056" s="4" t="str">
        <f>IFERROR(VLOOKUP(F2056,Tablas!$A$1:$B$3,2,0),"")</f>
        <v>Factura</v>
      </c>
      <c r="D2056" s="4" t="str">
        <f t="shared" si="99"/>
        <v xml:space="preserve"> - CONTADO ADELANTADO / CASH IN ADVANCE - Facturas clientes -C20519170907</v>
      </c>
      <c r="E2056" s="19">
        <v>43100</v>
      </c>
      <c r="F2056" s="20" t="s">
        <v>1001</v>
      </c>
      <c r="G2056" s="20" t="s">
        <v>7362</v>
      </c>
      <c r="H2056" s="20" t="s">
        <v>322</v>
      </c>
      <c r="I2056" s="20" t="s">
        <v>323</v>
      </c>
      <c r="J2056" s="20" t="s">
        <v>4511</v>
      </c>
      <c r="K2056" s="20" t="s">
        <v>4512</v>
      </c>
      <c r="L2056" s="20" t="s">
        <v>4513</v>
      </c>
      <c r="M2056" s="20" t="s">
        <v>125</v>
      </c>
      <c r="N2056" s="21">
        <v>970.24</v>
      </c>
      <c r="O2056" s="21">
        <v>0</v>
      </c>
      <c r="P2056" s="20"/>
      <c r="Q2056" s="19">
        <v>41354</v>
      </c>
      <c r="R2056" s="20"/>
      <c r="S2056" s="19">
        <v>41446</v>
      </c>
      <c r="T2056" s="20" t="s">
        <v>70</v>
      </c>
      <c r="U2056" s="20">
        <v>1385</v>
      </c>
      <c r="V2056" s="20">
        <v>1700000054</v>
      </c>
      <c r="W2056" s="20" t="s">
        <v>847</v>
      </c>
      <c r="X2056" s="20" t="s">
        <v>192</v>
      </c>
      <c r="Y2056" s="20" t="s">
        <v>52</v>
      </c>
      <c r="Z2056" s="20" t="s">
        <v>5827</v>
      </c>
      <c r="AA2056" s="20" t="s">
        <v>4515</v>
      </c>
      <c r="AB2056" s="20" t="s">
        <v>54</v>
      </c>
      <c r="AC2056" s="20" t="s">
        <v>167</v>
      </c>
      <c r="AD2056" s="20" t="s">
        <v>56</v>
      </c>
      <c r="AE2056" s="20"/>
      <c r="AF2056" t="e">
        <f>VLOOKUP(L2056,Contactos!B:B,1,0)</f>
        <v>#N/A</v>
      </c>
    </row>
    <row r="2057" spans="1:32" ht="25.5" x14ac:dyDescent="0.2">
      <c r="A2057" s="4">
        <f t="shared" si="97"/>
        <v>2055</v>
      </c>
      <c r="B2057" s="4" t="str">
        <f t="shared" si="98"/>
        <v>1 11400</v>
      </c>
      <c r="C2057" s="4" t="str">
        <f>IFERROR(VLOOKUP(F2057,Tablas!$A$1:$B$3,2,0),"")</f>
        <v/>
      </c>
      <c r="D2057" s="4" t="str">
        <f t="shared" si="99"/>
        <v xml:space="preserve"> - CONTADO ADELANTADO / CASH IN ADVANCE - SALDO LETRAS SOLES</v>
      </c>
      <c r="E2057" s="19">
        <v>43100</v>
      </c>
      <c r="F2057" s="20" t="s">
        <v>27</v>
      </c>
      <c r="G2057" s="20" t="s">
        <v>7363</v>
      </c>
      <c r="H2057" s="20" t="s">
        <v>6496</v>
      </c>
      <c r="I2057" s="20" t="s">
        <v>6497</v>
      </c>
      <c r="J2057" s="20" t="s">
        <v>4511</v>
      </c>
      <c r="K2057" s="20" t="s">
        <v>4512</v>
      </c>
      <c r="L2057" s="20" t="s">
        <v>4513</v>
      </c>
      <c r="M2057" s="20" t="s">
        <v>125</v>
      </c>
      <c r="N2057" s="21">
        <v>1009.74</v>
      </c>
      <c r="O2057" s="21">
        <v>0</v>
      </c>
      <c r="P2057" s="19">
        <v>41313</v>
      </c>
      <c r="Q2057" s="19">
        <v>43100</v>
      </c>
      <c r="R2057" s="20"/>
      <c r="S2057" s="19">
        <v>40924</v>
      </c>
      <c r="T2057" s="20" t="s">
        <v>70</v>
      </c>
      <c r="U2057" s="20">
        <v>552</v>
      </c>
      <c r="V2057" s="20">
        <v>1700000002</v>
      </c>
      <c r="W2057" s="20" t="s">
        <v>50</v>
      </c>
      <c r="X2057" s="20" t="s">
        <v>192</v>
      </c>
      <c r="Y2057" s="20" t="s">
        <v>52</v>
      </c>
      <c r="Z2057" s="20" t="s">
        <v>4514</v>
      </c>
      <c r="AA2057" s="20" t="s">
        <v>4515</v>
      </c>
      <c r="AB2057" s="20" t="s">
        <v>54</v>
      </c>
      <c r="AC2057" s="20" t="s">
        <v>167</v>
      </c>
      <c r="AD2057" s="20" t="s">
        <v>56</v>
      </c>
      <c r="AE2057" s="20"/>
      <c r="AF2057" t="e">
        <f>VLOOKUP(L2057,Contactos!B:B,1,0)</f>
        <v>#N/A</v>
      </c>
    </row>
    <row r="2058" spans="1:32" ht="25.5" x14ac:dyDescent="0.2">
      <c r="A2058" s="4">
        <f t="shared" si="97"/>
        <v>2056</v>
      </c>
      <c r="B2058" s="4" t="str">
        <f t="shared" si="98"/>
        <v/>
      </c>
      <c r="C2058" s="4" t="str">
        <f>IFERROR(VLOOKUP(F2058,Tablas!$A$1:$B$3,2,0),"")</f>
        <v/>
      </c>
      <c r="D2058" s="4" t="str">
        <f t="shared" si="99"/>
        <v xml:space="preserve"> - CONTADO / CASH - Dif. en cambio</v>
      </c>
      <c r="E2058" s="19">
        <v>45504</v>
      </c>
      <c r="F2058" s="20" t="s">
        <v>27</v>
      </c>
      <c r="G2058" s="20"/>
      <c r="H2058" s="20" t="s">
        <v>29</v>
      </c>
      <c r="I2058" s="20" t="s">
        <v>30</v>
      </c>
      <c r="J2058" s="20" t="s">
        <v>257</v>
      </c>
      <c r="K2058" s="20" t="s">
        <v>257</v>
      </c>
      <c r="L2058" s="20" t="s">
        <v>258</v>
      </c>
      <c r="M2058" s="20"/>
      <c r="N2058" s="21">
        <v>1015.54</v>
      </c>
      <c r="O2058" s="21">
        <v>0</v>
      </c>
      <c r="P2058" s="20"/>
      <c r="Q2058" s="19">
        <v>45504</v>
      </c>
      <c r="R2058" s="20"/>
      <c r="S2058" s="20"/>
      <c r="T2058" s="20" t="s">
        <v>49</v>
      </c>
      <c r="U2058" s="20">
        <v>1036171</v>
      </c>
      <c r="V2058" s="20">
        <v>240029660</v>
      </c>
      <c r="W2058" s="20" t="s">
        <v>50</v>
      </c>
      <c r="X2058" s="20" t="s">
        <v>257</v>
      </c>
      <c r="Y2058" s="20" t="s">
        <v>37</v>
      </c>
      <c r="Z2058" s="20" t="s">
        <v>63</v>
      </c>
      <c r="AA2058" s="20" t="s">
        <v>260</v>
      </c>
      <c r="AB2058" s="20"/>
      <c r="AC2058" s="20"/>
      <c r="AD2058" s="20" t="s">
        <v>261</v>
      </c>
      <c r="AE2058" s="20"/>
      <c r="AF2058" t="str">
        <f>VLOOKUP(L2058,Contactos!B:B,1,0)</f>
        <v>STICHTING ANIMAL HEALTH MISSION SurinamE (S.A.H.M.S)</v>
      </c>
    </row>
    <row r="2059" spans="1:32" ht="25.5" x14ac:dyDescent="0.2">
      <c r="A2059" s="4">
        <f t="shared" si="97"/>
        <v>2057</v>
      </c>
      <c r="B2059" s="4" t="str">
        <f t="shared" si="98"/>
        <v>1 11510</v>
      </c>
      <c r="C2059" s="4" t="str">
        <f>IFERROR(VLOOKUP(F2059,Tablas!$A$1:$B$3,2,0),"")</f>
        <v/>
      </c>
      <c r="D2059" s="4" t="str">
        <f t="shared" si="99"/>
        <v xml:space="preserve"> - CONTADO ADELANTADO / CASH IN ADVANCE - SALDO LETRAS SOLES</v>
      </c>
      <c r="E2059" s="19">
        <v>43100</v>
      </c>
      <c r="F2059" s="20" t="s">
        <v>27</v>
      </c>
      <c r="G2059" s="20" t="s">
        <v>7364</v>
      </c>
      <c r="H2059" s="20" t="s">
        <v>6496</v>
      </c>
      <c r="I2059" s="20" t="s">
        <v>6497</v>
      </c>
      <c r="J2059" s="20" t="s">
        <v>4511</v>
      </c>
      <c r="K2059" s="20" t="s">
        <v>4512</v>
      </c>
      <c r="L2059" s="20" t="s">
        <v>4513</v>
      </c>
      <c r="M2059" s="20" t="s">
        <v>125</v>
      </c>
      <c r="N2059" s="21">
        <v>1018.75</v>
      </c>
      <c r="O2059" s="21">
        <v>0</v>
      </c>
      <c r="P2059" s="19">
        <v>41313</v>
      </c>
      <c r="Q2059" s="19">
        <v>43100</v>
      </c>
      <c r="R2059" s="20"/>
      <c r="S2059" s="19">
        <v>40935</v>
      </c>
      <c r="T2059" s="20" t="s">
        <v>70</v>
      </c>
      <c r="U2059" s="20">
        <v>552</v>
      </c>
      <c r="V2059" s="20">
        <v>1700000002</v>
      </c>
      <c r="W2059" s="20" t="s">
        <v>50</v>
      </c>
      <c r="X2059" s="20" t="s">
        <v>192</v>
      </c>
      <c r="Y2059" s="20" t="s">
        <v>52</v>
      </c>
      <c r="Z2059" s="20" t="s">
        <v>4514</v>
      </c>
      <c r="AA2059" s="20" t="s">
        <v>4515</v>
      </c>
      <c r="AB2059" s="20" t="s">
        <v>54</v>
      </c>
      <c r="AC2059" s="20" t="s">
        <v>167</v>
      </c>
      <c r="AD2059" s="20" t="s">
        <v>56</v>
      </c>
      <c r="AE2059" s="20"/>
      <c r="AF2059" t="e">
        <f>VLOOKUP(L2059,Contactos!B:B,1,0)</f>
        <v>#N/A</v>
      </c>
    </row>
    <row r="2060" spans="1:32" ht="76.5" x14ac:dyDescent="0.2">
      <c r="A2060" s="4">
        <f t="shared" si="97"/>
        <v>2058</v>
      </c>
      <c r="B2060" s="4" t="str">
        <f t="shared" si="98"/>
        <v>F010-00025580</v>
      </c>
      <c r="C2060" s="4" t="str">
        <f>IFERROR(VLOOKUP(F2060,Tablas!$A$1:$B$3,2,0),"")</f>
        <v>Factura</v>
      </c>
      <c r="D2060" s="4" t="str">
        <f t="shared" si="99"/>
        <v xml:space="preserve"> - CONTADO ADELANTADO / CASH IN ADVANCE - INTERESES DEL PRÉSTAMO FIRMADO EL 14.11.2023 Cuota</v>
      </c>
      <c r="E2060" s="19">
        <v>45516</v>
      </c>
      <c r="F2060" s="20" t="s">
        <v>1001</v>
      </c>
      <c r="G2060" s="20" t="s">
        <v>7365</v>
      </c>
      <c r="H2060" s="20" t="s">
        <v>322</v>
      </c>
      <c r="I2060" s="20" t="s">
        <v>323</v>
      </c>
      <c r="J2060" s="20" t="s">
        <v>324</v>
      </c>
      <c r="K2060" s="20" t="s">
        <v>325</v>
      </c>
      <c r="L2060" s="20" t="s">
        <v>326</v>
      </c>
      <c r="M2060" s="20" t="s">
        <v>125</v>
      </c>
      <c r="N2060" s="21">
        <v>1020.84</v>
      </c>
      <c r="O2060" s="21">
        <v>0</v>
      </c>
      <c r="P2060" s="20"/>
      <c r="Q2060" s="19">
        <v>45516</v>
      </c>
      <c r="R2060" s="20"/>
      <c r="S2060" s="19">
        <v>45516</v>
      </c>
      <c r="T2060" s="20" t="s">
        <v>70</v>
      </c>
      <c r="U2060" s="20">
        <v>1006657</v>
      </c>
      <c r="V2060" s="20">
        <v>240002375</v>
      </c>
      <c r="W2060" s="20" t="s">
        <v>847</v>
      </c>
      <c r="X2060" s="20" t="s">
        <v>2795</v>
      </c>
      <c r="Y2060" s="20" t="s">
        <v>52</v>
      </c>
      <c r="Z2060" s="20" t="s">
        <v>7310</v>
      </c>
      <c r="AA2060" s="20" t="s">
        <v>327</v>
      </c>
      <c r="AB2060" s="20" t="s">
        <v>328</v>
      </c>
      <c r="AC2060" s="20" t="s">
        <v>167</v>
      </c>
      <c r="AD2060" s="20" t="s">
        <v>56</v>
      </c>
      <c r="AE2060" s="20"/>
      <c r="AF2060" t="str">
        <f>VLOOKUP(L2060,Contactos!B:B,1,0)</f>
        <v>PHARMADIX CORP. S.A.C.</v>
      </c>
    </row>
    <row r="2061" spans="1:32" ht="25.5" x14ac:dyDescent="0.2">
      <c r="A2061" s="4">
        <f t="shared" si="97"/>
        <v>2059</v>
      </c>
      <c r="B2061" s="4" t="str">
        <f t="shared" si="98"/>
        <v>1 9054</v>
      </c>
      <c r="C2061" s="4" t="str">
        <f>IFERROR(VLOOKUP(F2061,Tablas!$A$1:$B$3,2,0),"")</f>
        <v/>
      </c>
      <c r="D2061" s="4" t="str">
        <f t="shared" si="99"/>
        <v xml:space="preserve"> - CONTADO ADELANTADO / CASH IN ADVANCE - SALDO LETRAS SOLES</v>
      </c>
      <c r="E2061" s="19">
        <v>43100</v>
      </c>
      <c r="F2061" s="20" t="s">
        <v>27</v>
      </c>
      <c r="G2061" s="20" t="s">
        <v>7366</v>
      </c>
      <c r="H2061" s="20" t="s">
        <v>6496</v>
      </c>
      <c r="I2061" s="20" t="s">
        <v>6497</v>
      </c>
      <c r="J2061" s="20" t="s">
        <v>4511</v>
      </c>
      <c r="K2061" s="20" t="s">
        <v>4512</v>
      </c>
      <c r="L2061" s="20" t="s">
        <v>4513</v>
      </c>
      <c r="M2061" s="20" t="s">
        <v>125</v>
      </c>
      <c r="N2061" s="21">
        <v>1034.51</v>
      </c>
      <c r="O2061" s="21">
        <v>0</v>
      </c>
      <c r="P2061" s="19">
        <v>41313</v>
      </c>
      <c r="Q2061" s="19">
        <v>43100</v>
      </c>
      <c r="R2061" s="20"/>
      <c r="S2061" s="19">
        <v>40665</v>
      </c>
      <c r="T2061" s="20" t="s">
        <v>70</v>
      </c>
      <c r="U2061" s="20">
        <v>552</v>
      </c>
      <c r="V2061" s="20">
        <v>1700000002</v>
      </c>
      <c r="W2061" s="20" t="s">
        <v>50</v>
      </c>
      <c r="X2061" s="20" t="s">
        <v>192</v>
      </c>
      <c r="Y2061" s="20" t="s">
        <v>52</v>
      </c>
      <c r="Z2061" s="20" t="s">
        <v>4514</v>
      </c>
      <c r="AA2061" s="20" t="s">
        <v>4515</v>
      </c>
      <c r="AB2061" s="20" t="s">
        <v>54</v>
      </c>
      <c r="AC2061" s="20" t="s">
        <v>167</v>
      </c>
      <c r="AD2061" s="20" t="s">
        <v>56</v>
      </c>
      <c r="AE2061" s="20"/>
      <c r="AF2061" t="e">
        <f>VLOOKUP(L2061,Contactos!B:B,1,0)</f>
        <v>#N/A</v>
      </c>
    </row>
    <row r="2062" spans="1:32" ht="51" x14ac:dyDescent="0.2">
      <c r="A2062" s="4">
        <f t="shared" si="97"/>
        <v>2060</v>
      </c>
      <c r="B2062" s="4" t="str">
        <f t="shared" si="98"/>
        <v/>
      </c>
      <c r="C2062" s="4" t="str">
        <f>IFERROR(VLOOKUP(F2062,Tablas!$A$1:$B$3,2,0),"")</f>
        <v/>
      </c>
      <c r="D2062" s="4" t="str">
        <f t="shared" si="99"/>
        <v xml:space="preserve"> - CONTADO ADELANTADO / CASH IN ADVANCE - Dif. en cambio</v>
      </c>
      <c r="E2062" s="19">
        <v>45351</v>
      </c>
      <c r="F2062" s="20" t="s">
        <v>27</v>
      </c>
      <c r="G2062" s="20"/>
      <c r="H2062" s="20" t="s">
        <v>29</v>
      </c>
      <c r="I2062" s="20" t="s">
        <v>30</v>
      </c>
      <c r="J2062" s="20" t="s">
        <v>92</v>
      </c>
      <c r="K2062" s="20" t="s">
        <v>92</v>
      </c>
      <c r="L2062" s="20" t="s">
        <v>93</v>
      </c>
      <c r="M2062" s="20" t="s">
        <v>33</v>
      </c>
      <c r="N2062" s="21">
        <v>1042.4100000000001</v>
      </c>
      <c r="O2062" s="21">
        <v>0</v>
      </c>
      <c r="P2062" s="20"/>
      <c r="Q2062" s="19">
        <v>45351</v>
      </c>
      <c r="R2062" s="20"/>
      <c r="S2062" s="20"/>
      <c r="T2062" s="20" t="s">
        <v>70</v>
      </c>
      <c r="U2062" s="20">
        <v>965123</v>
      </c>
      <c r="V2062" s="20">
        <v>240010520</v>
      </c>
      <c r="W2062" s="20" t="s">
        <v>50</v>
      </c>
      <c r="X2062" s="20" t="s">
        <v>841</v>
      </c>
      <c r="Y2062" s="20" t="s">
        <v>37</v>
      </c>
      <c r="Z2062" s="20" t="s">
        <v>63</v>
      </c>
      <c r="AA2062" s="20" t="s">
        <v>95</v>
      </c>
      <c r="AB2062" s="20" t="s">
        <v>66</v>
      </c>
      <c r="AC2062" s="20" t="s">
        <v>66</v>
      </c>
      <c r="AD2062" s="20" t="s">
        <v>96</v>
      </c>
      <c r="AE2062" s="20"/>
      <c r="AF2062" t="str">
        <f>VLOOKUP(L2062,Contactos!B:B,1,0)</f>
        <v>QUALITY CO. FOR VET.MED. TRADE</v>
      </c>
    </row>
    <row r="2063" spans="1:32" ht="38.25" x14ac:dyDescent="0.2">
      <c r="A2063" s="4">
        <f t="shared" si="97"/>
        <v>2061</v>
      </c>
      <c r="B2063" s="4" t="str">
        <f t="shared" si="98"/>
        <v>010-0018942</v>
      </c>
      <c r="C2063" s="4" t="str">
        <f>IFERROR(VLOOKUP(F2063,Tablas!$A$1:$B$3,2,0),"")</f>
        <v>Factura</v>
      </c>
      <c r="D2063" s="4" t="str">
        <f t="shared" si="99"/>
        <v xml:space="preserve"> - CONTADO ADELANTADO / CASH IN ADVANCE - Facturas clientes -C20519170907</v>
      </c>
      <c r="E2063" s="19">
        <v>43100</v>
      </c>
      <c r="F2063" s="20" t="s">
        <v>1001</v>
      </c>
      <c r="G2063" s="20" t="s">
        <v>7367</v>
      </c>
      <c r="H2063" s="20" t="s">
        <v>322</v>
      </c>
      <c r="I2063" s="20" t="s">
        <v>323</v>
      </c>
      <c r="J2063" s="20" t="s">
        <v>4511</v>
      </c>
      <c r="K2063" s="20" t="s">
        <v>4512</v>
      </c>
      <c r="L2063" s="20" t="s">
        <v>4513</v>
      </c>
      <c r="M2063" s="20" t="s">
        <v>125</v>
      </c>
      <c r="N2063" s="21">
        <v>1059.6199999999999</v>
      </c>
      <c r="O2063" s="21">
        <v>0</v>
      </c>
      <c r="P2063" s="20"/>
      <c r="Q2063" s="19">
        <v>41332</v>
      </c>
      <c r="R2063" s="20"/>
      <c r="S2063" s="19">
        <v>41421</v>
      </c>
      <c r="T2063" s="20" t="s">
        <v>70</v>
      </c>
      <c r="U2063" s="20">
        <v>1371</v>
      </c>
      <c r="V2063" s="20">
        <v>1700000040</v>
      </c>
      <c r="W2063" s="20" t="s">
        <v>847</v>
      </c>
      <c r="X2063" s="20" t="s">
        <v>192</v>
      </c>
      <c r="Y2063" s="20" t="s">
        <v>52</v>
      </c>
      <c r="Z2063" s="20" t="s">
        <v>5827</v>
      </c>
      <c r="AA2063" s="20" t="s">
        <v>4515</v>
      </c>
      <c r="AB2063" s="20" t="s">
        <v>54</v>
      </c>
      <c r="AC2063" s="20" t="s">
        <v>167</v>
      </c>
      <c r="AD2063" s="20" t="s">
        <v>56</v>
      </c>
      <c r="AE2063" s="20"/>
      <c r="AF2063" t="e">
        <f>VLOOKUP(L2063,Contactos!B:B,1,0)</f>
        <v>#N/A</v>
      </c>
    </row>
    <row r="2064" spans="1:32" ht="38.25" x14ac:dyDescent="0.2">
      <c r="A2064" s="4">
        <f t="shared" si="97"/>
        <v>2062</v>
      </c>
      <c r="B2064" s="4" t="str">
        <f t="shared" si="98"/>
        <v>010-0018895</v>
      </c>
      <c r="C2064" s="4" t="str">
        <f>IFERROR(VLOOKUP(F2064,Tablas!$A$1:$B$3,2,0),"")</f>
        <v>Factura</v>
      </c>
      <c r="D2064" s="4" t="str">
        <f t="shared" si="99"/>
        <v xml:space="preserve"> - CONTADO ADELANTADO / CASH IN ADVANCE - Facturas clientes -C20519170907</v>
      </c>
      <c r="E2064" s="19">
        <v>43100</v>
      </c>
      <c r="F2064" s="20" t="s">
        <v>1001</v>
      </c>
      <c r="G2064" s="20" t="s">
        <v>7368</v>
      </c>
      <c r="H2064" s="20" t="s">
        <v>322</v>
      </c>
      <c r="I2064" s="20" t="s">
        <v>323</v>
      </c>
      <c r="J2064" s="20" t="s">
        <v>4511</v>
      </c>
      <c r="K2064" s="20" t="s">
        <v>4512</v>
      </c>
      <c r="L2064" s="20" t="s">
        <v>4513</v>
      </c>
      <c r="M2064" s="20" t="s">
        <v>125</v>
      </c>
      <c r="N2064" s="21">
        <v>1077.0999999999999</v>
      </c>
      <c r="O2064" s="21">
        <v>0</v>
      </c>
      <c r="P2064" s="20"/>
      <c r="Q2064" s="19">
        <v>41326</v>
      </c>
      <c r="R2064" s="20"/>
      <c r="S2064" s="19">
        <v>41415</v>
      </c>
      <c r="T2064" s="20" t="s">
        <v>70</v>
      </c>
      <c r="U2064" s="20">
        <v>1365</v>
      </c>
      <c r="V2064" s="20">
        <v>1700000034</v>
      </c>
      <c r="W2064" s="20" t="s">
        <v>847</v>
      </c>
      <c r="X2064" s="20" t="s">
        <v>192</v>
      </c>
      <c r="Y2064" s="20" t="s">
        <v>52</v>
      </c>
      <c r="Z2064" s="20" t="s">
        <v>5827</v>
      </c>
      <c r="AA2064" s="20" t="s">
        <v>4515</v>
      </c>
      <c r="AB2064" s="20" t="s">
        <v>54</v>
      </c>
      <c r="AC2064" s="20" t="s">
        <v>167</v>
      </c>
      <c r="AD2064" s="20" t="s">
        <v>56</v>
      </c>
      <c r="AE2064" s="20"/>
      <c r="AF2064" t="e">
        <f>VLOOKUP(L2064,Contactos!B:B,1,0)</f>
        <v>#N/A</v>
      </c>
    </row>
    <row r="2065" spans="1:32" ht="25.5" x14ac:dyDescent="0.2">
      <c r="A2065" s="4">
        <f t="shared" si="97"/>
        <v>2063</v>
      </c>
      <c r="B2065" s="4" t="str">
        <f t="shared" si="98"/>
        <v/>
      </c>
      <c r="C2065" s="4" t="str">
        <f>IFERROR(VLOOKUP(F2065,Tablas!$A$1:$B$3,2,0),"")</f>
        <v/>
      </c>
      <c r="D2065" s="4" t="str">
        <f t="shared" si="99"/>
        <v xml:space="preserve"> - CONTADO ADELANTADO / CASH IN ADVANCE - Dif. en cambio</v>
      </c>
      <c r="E2065" s="19">
        <v>45412</v>
      </c>
      <c r="F2065" s="20" t="s">
        <v>27</v>
      </c>
      <c r="G2065" s="20"/>
      <c r="H2065" s="20" t="s">
        <v>322</v>
      </c>
      <c r="I2065" s="20" t="s">
        <v>323</v>
      </c>
      <c r="J2065" s="20" t="s">
        <v>324</v>
      </c>
      <c r="K2065" s="20" t="s">
        <v>325</v>
      </c>
      <c r="L2065" s="20" t="s">
        <v>326</v>
      </c>
      <c r="M2065" s="20" t="s">
        <v>125</v>
      </c>
      <c r="N2065" s="21">
        <v>1089.76</v>
      </c>
      <c r="O2065" s="21">
        <v>0</v>
      </c>
      <c r="P2065" s="20"/>
      <c r="Q2065" s="19">
        <v>45412</v>
      </c>
      <c r="R2065" s="20"/>
      <c r="S2065" s="19">
        <v>45412</v>
      </c>
      <c r="T2065" s="20" t="s">
        <v>70</v>
      </c>
      <c r="U2065" s="20">
        <v>1001642</v>
      </c>
      <c r="V2065" s="20">
        <v>240019029</v>
      </c>
      <c r="W2065" s="20" t="s">
        <v>50</v>
      </c>
      <c r="X2065" s="20" t="s">
        <v>841</v>
      </c>
      <c r="Y2065" s="20" t="s">
        <v>52</v>
      </c>
      <c r="Z2065" s="20" t="s">
        <v>63</v>
      </c>
      <c r="AA2065" s="20" t="s">
        <v>327</v>
      </c>
      <c r="AB2065" s="20" t="s">
        <v>328</v>
      </c>
      <c r="AC2065" s="20" t="s">
        <v>167</v>
      </c>
      <c r="AD2065" s="20" t="s">
        <v>56</v>
      </c>
      <c r="AE2065" s="20"/>
      <c r="AF2065" t="str">
        <f>VLOOKUP(L2065,Contactos!B:B,1,0)</f>
        <v>PHARMADIX CORP. S.A.C.</v>
      </c>
    </row>
    <row r="2066" spans="1:32" ht="25.5" x14ac:dyDescent="0.2">
      <c r="A2066" s="4">
        <f t="shared" si="97"/>
        <v>2064</v>
      </c>
      <c r="B2066" s="4" t="str">
        <f t="shared" si="98"/>
        <v>1 11529</v>
      </c>
      <c r="C2066" s="4" t="str">
        <f>IFERROR(VLOOKUP(F2066,Tablas!$A$1:$B$3,2,0),"")</f>
        <v/>
      </c>
      <c r="D2066" s="4" t="str">
        <f t="shared" si="99"/>
        <v xml:space="preserve"> - CONTADO ADELANTADO / CASH IN ADVANCE - SALDO LETRAS SOLES</v>
      </c>
      <c r="E2066" s="19">
        <v>43100</v>
      </c>
      <c r="F2066" s="20" t="s">
        <v>27</v>
      </c>
      <c r="G2066" s="20" t="s">
        <v>7369</v>
      </c>
      <c r="H2066" s="20" t="s">
        <v>6496</v>
      </c>
      <c r="I2066" s="20" t="s">
        <v>6497</v>
      </c>
      <c r="J2066" s="20" t="s">
        <v>4511</v>
      </c>
      <c r="K2066" s="20" t="s">
        <v>4512</v>
      </c>
      <c r="L2066" s="20" t="s">
        <v>4513</v>
      </c>
      <c r="M2066" s="20" t="s">
        <v>125</v>
      </c>
      <c r="N2066" s="21">
        <v>1091.98</v>
      </c>
      <c r="O2066" s="21">
        <v>0</v>
      </c>
      <c r="P2066" s="19">
        <v>41313</v>
      </c>
      <c r="Q2066" s="19">
        <v>43100</v>
      </c>
      <c r="R2066" s="20"/>
      <c r="S2066" s="19">
        <v>40936</v>
      </c>
      <c r="T2066" s="20" t="s">
        <v>70</v>
      </c>
      <c r="U2066" s="20">
        <v>552</v>
      </c>
      <c r="V2066" s="20">
        <v>1700000002</v>
      </c>
      <c r="W2066" s="20" t="s">
        <v>50</v>
      </c>
      <c r="X2066" s="20" t="s">
        <v>192</v>
      </c>
      <c r="Y2066" s="20" t="s">
        <v>52</v>
      </c>
      <c r="Z2066" s="20" t="s">
        <v>4514</v>
      </c>
      <c r="AA2066" s="20" t="s">
        <v>4515</v>
      </c>
      <c r="AB2066" s="20" t="s">
        <v>54</v>
      </c>
      <c r="AC2066" s="20" t="s">
        <v>167</v>
      </c>
      <c r="AD2066" s="20" t="s">
        <v>56</v>
      </c>
      <c r="AE2066" s="20"/>
      <c r="AF2066" t="e">
        <f>VLOOKUP(L2066,Contactos!B:B,1,0)</f>
        <v>#N/A</v>
      </c>
    </row>
    <row r="2067" spans="1:32" ht="25.5" x14ac:dyDescent="0.2">
      <c r="A2067" s="4">
        <f t="shared" si="97"/>
        <v>2065</v>
      </c>
      <c r="B2067" s="4" t="str">
        <f t="shared" si="98"/>
        <v>1 10952</v>
      </c>
      <c r="C2067" s="4" t="str">
        <f>IFERROR(VLOOKUP(F2067,Tablas!$A$1:$B$3,2,0),"")</f>
        <v/>
      </c>
      <c r="D2067" s="4" t="str">
        <f t="shared" si="99"/>
        <v xml:space="preserve"> - CONTADO ADELANTADO / CASH IN ADVANCE - SALDO LETRAS SOLES</v>
      </c>
      <c r="E2067" s="19">
        <v>43100</v>
      </c>
      <c r="F2067" s="20" t="s">
        <v>27</v>
      </c>
      <c r="G2067" s="20" t="s">
        <v>7370</v>
      </c>
      <c r="H2067" s="20" t="s">
        <v>6496</v>
      </c>
      <c r="I2067" s="20" t="s">
        <v>6497</v>
      </c>
      <c r="J2067" s="20" t="s">
        <v>4511</v>
      </c>
      <c r="K2067" s="20" t="s">
        <v>4512</v>
      </c>
      <c r="L2067" s="20" t="s">
        <v>4513</v>
      </c>
      <c r="M2067" s="20" t="s">
        <v>125</v>
      </c>
      <c r="N2067" s="21">
        <v>1103.19</v>
      </c>
      <c r="O2067" s="21">
        <v>0</v>
      </c>
      <c r="P2067" s="19">
        <v>41313</v>
      </c>
      <c r="Q2067" s="19">
        <v>43100</v>
      </c>
      <c r="R2067" s="20"/>
      <c r="S2067" s="19">
        <v>40873</v>
      </c>
      <c r="T2067" s="20" t="s">
        <v>70</v>
      </c>
      <c r="U2067" s="20">
        <v>552</v>
      </c>
      <c r="V2067" s="20">
        <v>1700000002</v>
      </c>
      <c r="W2067" s="20" t="s">
        <v>50</v>
      </c>
      <c r="X2067" s="20" t="s">
        <v>192</v>
      </c>
      <c r="Y2067" s="20" t="s">
        <v>52</v>
      </c>
      <c r="Z2067" s="20" t="s">
        <v>4514</v>
      </c>
      <c r="AA2067" s="20" t="s">
        <v>4515</v>
      </c>
      <c r="AB2067" s="20" t="s">
        <v>54</v>
      </c>
      <c r="AC2067" s="20" t="s">
        <v>167</v>
      </c>
      <c r="AD2067" s="20" t="s">
        <v>56</v>
      </c>
      <c r="AE2067" s="20"/>
      <c r="AF2067" t="e">
        <f>VLOOKUP(L2067,Contactos!B:B,1,0)</f>
        <v>#N/A</v>
      </c>
    </row>
    <row r="2068" spans="1:32" ht="38.25" x14ac:dyDescent="0.2">
      <c r="A2068" s="4">
        <f t="shared" si="97"/>
        <v>2066</v>
      </c>
      <c r="B2068" s="4" t="str">
        <f t="shared" si="98"/>
        <v>010-0019434</v>
      </c>
      <c r="C2068" s="4" t="str">
        <f>IFERROR(VLOOKUP(F2068,Tablas!$A$1:$B$3,2,0),"")</f>
        <v>Factura</v>
      </c>
      <c r="D2068" s="4" t="str">
        <f t="shared" si="99"/>
        <v xml:space="preserve"> - CONTADO ADELANTADO / CASH IN ADVANCE - Facturas clientes -C20519170907</v>
      </c>
      <c r="E2068" s="19">
        <v>43100</v>
      </c>
      <c r="F2068" s="20" t="s">
        <v>1001</v>
      </c>
      <c r="G2068" s="20" t="s">
        <v>7371</v>
      </c>
      <c r="H2068" s="20" t="s">
        <v>322</v>
      </c>
      <c r="I2068" s="20" t="s">
        <v>323</v>
      </c>
      <c r="J2068" s="20" t="s">
        <v>4511</v>
      </c>
      <c r="K2068" s="20" t="s">
        <v>4512</v>
      </c>
      <c r="L2068" s="20" t="s">
        <v>4513</v>
      </c>
      <c r="M2068" s="20" t="s">
        <v>125</v>
      </c>
      <c r="N2068" s="21">
        <v>1103.21</v>
      </c>
      <c r="O2068" s="21">
        <v>0</v>
      </c>
      <c r="P2068" s="20"/>
      <c r="Q2068" s="19">
        <v>41384</v>
      </c>
      <c r="R2068" s="20"/>
      <c r="S2068" s="19">
        <v>41475</v>
      </c>
      <c r="T2068" s="20" t="s">
        <v>70</v>
      </c>
      <c r="U2068" s="20">
        <v>1401</v>
      </c>
      <c r="V2068" s="20">
        <v>1700000070</v>
      </c>
      <c r="W2068" s="20" t="s">
        <v>847</v>
      </c>
      <c r="X2068" s="20" t="s">
        <v>192</v>
      </c>
      <c r="Y2068" s="20" t="s">
        <v>52</v>
      </c>
      <c r="Z2068" s="20" t="s">
        <v>5827</v>
      </c>
      <c r="AA2068" s="20" t="s">
        <v>4515</v>
      </c>
      <c r="AB2068" s="20" t="s">
        <v>54</v>
      </c>
      <c r="AC2068" s="20" t="s">
        <v>167</v>
      </c>
      <c r="AD2068" s="20" t="s">
        <v>56</v>
      </c>
      <c r="AE2068" s="20"/>
      <c r="AF2068" t="e">
        <f>VLOOKUP(L2068,Contactos!B:B,1,0)</f>
        <v>#N/A</v>
      </c>
    </row>
    <row r="2069" spans="1:32" ht="25.5" x14ac:dyDescent="0.2">
      <c r="A2069" s="4">
        <f t="shared" si="97"/>
        <v>2067</v>
      </c>
      <c r="B2069" s="4" t="str">
        <f t="shared" si="98"/>
        <v/>
      </c>
      <c r="C2069" s="4" t="str">
        <f>IFERROR(VLOOKUP(F2069,Tablas!$A$1:$B$3,2,0),"")</f>
        <v/>
      </c>
      <c r="D2069" s="4" t="str">
        <f t="shared" si="99"/>
        <v xml:space="preserve"> - CONTADO ADELANTADO / CASH IN ADVANCE - Dif. en cambio</v>
      </c>
      <c r="E2069" s="19">
        <v>45351</v>
      </c>
      <c r="F2069" s="20" t="s">
        <v>27</v>
      </c>
      <c r="G2069" s="20"/>
      <c r="H2069" s="20" t="s">
        <v>29</v>
      </c>
      <c r="I2069" s="20" t="s">
        <v>30</v>
      </c>
      <c r="J2069" s="20" t="s">
        <v>233</v>
      </c>
      <c r="K2069" s="20" t="s">
        <v>233</v>
      </c>
      <c r="L2069" s="20" t="s">
        <v>234</v>
      </c>
      <c r="M2069" s="20"/>
      <c r="N2069" s="21">
        <v>1106.45</v>
      </c>
      <c r="O2069" s="21">
        <v>0</v>
      </c>
      <c r="P2069" s="20"/>
      <c r="Q2069" s="19">
        <v>45351</v>
      </c>
      <c r="R2069" s="20"/>
      <c r="S2069" s="20"/>
      <c r="T2069" s="20" t="s">
        <v>70</v>
      </c>
      <c r="U2069" s="20">
        <v>965129</v>
      </c>
      <c r="V2069" s="20">
        <v>240010526</v>
      </c>
      <c r="W2069" s="20" t="s">
        <v>50</v>
      </c>
      <c r="X2069" s="20" t="s">
        <v>841</v>
      </c>
      <c r="Y2069" s="20" t="s">
        <v>37</v>
      </c>
      <c r="Z2069" s="20" t="s">
        <v>63</v>
      </c>
      <c r="AA2069" s="20" t="s">
        <v>235</v>
      </c>
      <c r="AB2069" s="20"/>
      <c r="AC2069" s="20"/>
      <c r="AD2069" s="20" t="s">
        <v>236</v>
      </c>
      <c r="AE2069" s="20"/>
      <c r="AF2069" t="str">
        <f>VLOOKUP(L2069,Contactos!B:B,1,0)</f>
        <v>AMCOVET-UKRAINE LLC</v>
      </c>
    </row>
    <row r="2070" spans="1:32" ht="38.25" x14ac:dyDescent="0.2">
      <c r="A2070" s="4">
        <f t="shared" si="97"/>
        <v>2068</v>
      </c>
      <c r="B2070" s="4" t="str">
        <f t="shared" si="98"/>
        <v>010-0018194</v>
      </c>
      <c r="C2070" s="4" t="str">
        <f>IFERROR(VLOOKUP(F2070,Tablas!$A$1:$B$3,2,0),"")</f>
        <v>Factura</v>
      </c>
      <c r="D2070" s="4" t="str">
        <f t="shared" si="99"/>
        <v xml:space="preserve"> - CONTADO ADELANTADO / CASH IN ADVANCE - Facturas clientes -C20519170907</v>
      </c>
      <c r="E2070" s="19">
        <v>43100</v>
      </c>
      <c r="F2070" s="20" t="s">
        <v>1001</v>
      </c>
      <c r="G2070" s="20" t="s">
        <v>7372</v>
      </c>
      <c r="H2070" s="20" t="s">
        <v>322</v>
      </c>
      <c r="I2070" s="20" t="s">
        <v>323</v>
      </c>
      <c r="J2070" s="20" t="s">
        <v>4511</v>
      </c>
      <c r="K2070" s="20" t="s">
        <v>4512</v>
      </c>
      <c r="L2070" s="20" t="s">
        <v>4513</v>
      </c>
      <c r="M2070" s="20" t="s">
        <v>125</v>
      </c>
      <c r="N2070" s="21">
        <v>1111.5</v>
      </c>
      <c r="O2070" s="21">
        <v>0</v>
      </c>
      <c r="P2070" s="20"/>
      <c r="Q2070" s="19">
        <v>41263</v>
      </c>
      <c r="R2070" s="20"/>
      <c r="S2070" s="19">
        <v>41353</v>
      </c>
      <c r="T2070" s="20" t="s">
        <v>70</v>
      </c>
      <c r="U2070" s="20">
        <v>1341</v>
      </c>
      <c r="V2070" s="20">
        <v>1700000010</v>
      </c>
      <c r="W2070" s="20" t="s">
        <v>847</v>
      </c>
      <c r="X2070" s="20" t="s">
        <v>192</v>
      </c>
      <c r="Y2070" s="20" t="s">
        <v>52</v>
      </c>
      <c r="Z2070" s="20" t="s">
        <v>5827</v>
      </c>
      <c r="AA2070" s="20" t="s">
        <v>4515</v>
      </c>
      <c r="AB2070" s="20" t="s">
        <v>54</v>
      </c>
      <c r="AC2070" s="20" t="s">
        <v>167</v>
      </c>
      <c r="AD2070" s="20" t="s">
        <v>56</v>
      </c>
      <c r="AE2070" s="20"/>
      <c r="AF2070" t="e">
        <f>VLOOKUP(L2070,Contactos!B:B,1,0)</f>
        <v>#N/A</v>
      </c>
    </row>
    <row r="2071" spans="1:32" ht="51" x14ac:dyDescent="0.2">
      <c r="A2071" s="4">
        <f t="shared" si="97"/>
        <v>2069</v>
      </c>
      <c r="B2071" s="4" t="str">
        <f t="shared" si="98"/>
        <v/>
      </c>
      <c r="C2071" s="4" t="str">
        <f>IFERROR(VLOOKUP(F2071,Tablas!$A$1:$B$3,2,0),"")</f>
        <v/>
      </c>
      <c r="D2071" s="4" t="str">
        <f t="shared" si="99"/>
        <v xml:space="preserve"> - COBRANZA DOC. 60 DIAS  / DA 60 DAYS - Dif. en cambio</v>
      </c>
      <c r="E2071" s="19">
        <v>45473</v>
      </c>
      <c r="F2071" s="20" t="s">
        <v>27</v>
      </c>
      <c r="G2071" s="20"/>
      <c r="H2071" s="20" t="s">
        <v>80</v>
      </c>
      <c r="I2071" s="20" t="s">
        <v>81</v>
      </c>
      <c r="J2071" s="20" t="s">
        <v>310</v>
      </c>
      <c r="K2071" s="20" t="s">
        <v>310</v>
      </c>
      <c r="L2071" s="20" t="s">
        <v>311</v>
      </c>
      <c r="M2071" s="20"/>
      <c r="N2071" s="21">
        <v>1115.32</v>
      </c>
      <c r="O2071" s="21">
        <v>0</v>
      </c>
      <c r="P2071" s="20"/>
      <c r="Q2071" s="19">
        <v>45473</v>
      </c>
      <c r="R2071" s="20"/>
      <c r="S2071" s="20"/>
      <c r="T2071" s="20" t="s">
        <v>34</v>
      </c>
      <c r="U2071" s="20">
        <v>1028638</v>
      </c>
      <c r="V2071" s="20">
        <v>240026900</v>
      </c>
      <c r="W2071" s="20" t="s">
        <v>50</v>
      </c>
      <c r="X2071" s="20" t="s">
        <v>841</v>
      </c>
      <c r="Y2071" s="20" t="s">
        <v>37</v>
      </c>
      <c r="Z2071" s="20" t="s">
        <v>63</v>
      </c>
      <c r="AA2071" s="20" t="s">
        <v>312</v>
      </c>
      <c r="AB2071" s="20" t="s">
        <v>313</v>
      </c>
      <c r="AC2071" s="20" t="s">
        <v>314</v>
      </c>
      <c r="AD2071" s="20" t="s">
        <v>315</v>
      </c>
      <c r="AE2071" s="20"/>
      <c r="AF2071" t="str">
        <f>VLOOKUP(L2071,Contactos!B:B,1,0)</f>
        <v>LABORATORIOS QUIMIO-VET, C.A.</v>
      </c>
    </row>
    <row r="2072" spans="1:32" ht="25.5" x14ac:dyDescent="0.2">
      <c r="A2072" s="4">
        <f t="shared" si="97"/>
        <v>2070</v>
      </c>
      <c r="B2072" s="4" t="str">
        <f t="shared" si="98"/>
        <v>1 11171</v>
      </c>
      <c r="C2072" s="4" t="str">
        <f>IFERROR(VLOOKUP(F2072,Tablas!$A$1:$B$3,2,0),"")</f>
        <v/>
      </c>
      <c r="D2072" s="4" t="str">
        <f t="shared" si="99"/>
        <v xml:space="preserve"> - CONTADO ADELANTADO / CASH IN ADVANCE - SALDO LETRAS SOLES</v>
      </c>
      <c r="E2072" s="19">
        <v>43100</v>
      </c>
      <c r="F2072" s="20" t="s">
        <v>27</v>
      </c>
      <c r="G2072" s="20" t="s">
        <v>7373</v>
      </c>
      <c r="H2072" s="20" t="s">
        <v>6496</v>
      </c>
      <c r="I2072" s="20" t="s">
        <v>6497</v>
      </c>
      <c r="J2072" s="20" t="s">
        <v>4511</v>
      </c>
      <c r="K2072" s="20" t="s">
        <v>4512</v>
      </c>
      <c r="L2072" s="20" t="s">
        <v>4513</v>
      </c>
      <c r="M2072" s="20" t="s">
        <v>125</v>
      </c>
      <c r="N2072" s="21">
        <v>1116.1400000000001</v>
      </c>
      <c r="O2072" s="21">
        <v>0</v>
      </c>
      <c r="P2072" s="19">
        <v>41313</v>
      </c>
      <c r="Q2072" s="19">
        <v>43100</v>
      </c>
      <c r="R2072" s="20"/>
      <c r="S2072" s="19">
        <v>40896</v>
      </c>
      <c r="T2072" s="20" t="s">
        <v>70</v>
      </c>
      <c r="U2072" s="20">
        <v>552</v>
      </c>
      <c r="V2072" s="20">
        <v>1700000002</v>
      </c>
      <c r="W2072" s="20" t="s">
        <v>50</v>
      </c>
      <c r="X2072" s="20" t="s">
        <v>192</v>
      </c>
      <c r="Y2072" s="20" t="s">
        <v>52</v>
      </c>
      <c r="Z2072" s="20" t="s">
        <v>4514</v>
      </c>
      <c r="AA2072" s="20" t="s">
        <v>4515</v>
      </c>
      <c r="AB2072" s="20" t="s">
        <v>54</v>
      </c>
      <c r="AC2072" s="20" t="s">
        <v>167</v>
      </c>
      <c r="AD2072" s="20" t="s">
        <v>56</v>
      </c>
      <c r="AE2072" s="20"/>
      <c r="AF2072" t="e">
        <f>VLOOKUP(L2072,Contactos!B:B,1,0)</f>
        <v>#N/A</v>
      </c>
    </row>
    <row r="2073" spans="1:32" ht="25.5" x14ac:dyDescent="0.2">
      <c r="A2073" s="4">
        <f t="shared" si="97"/>
        <v>2071</v>
      </c>
      <c r="B2073" s="4" t="str">
        <f t="shared" si="98"/>
        <v>1 13839</v>
      </c>
      <c r="C2073" s="4" t="str">
        <f>IFERROR(VLOOKUP(F2073,Tablas!$A$1:$B$3,2,0),"")</f>
        <v/>
      </c>
      <c r="D2073" s="4" t="str">
        <f t="shared" si="99"/>
        <v xml:space="preserve"> - CONTADO ADELANTADO / CASH IN ADVANCE - SALDO LETRAS SOLES</v>
      </c>
      <c r="E2073" s="19">
        <v>43100</v>
      </c>
      <c r="F2073" s="20" t="s">
        <v>27</v>
      </c>
      <c r="G2073" s="20" t="s">
        <v>7374</v>
      </c>
      <c r="H2073" s="20" t="s">
        <v>6496</v>
      </c>
      <c r="I2073" s="20" t="s">
        <v>6497</v>
      </c>
      <c r="J2073" s="20" t="s">
        <v>4511</v>
      </c>
      <c r="K2073" s="20" t="s">
        <v>4512</v>
      </c>
      <c r="L2073" s="20" t="s">
        <v>4513</v>
      </c>
      <c r="M2073" s="20" t="s">
        <v>125</v>
      </c>
      <c r="N2073" s="21">
        <v>1117.48</v>
      </c>
      <c r="O2073" s="21">
        <v>0</v>
      </c>
      <c r="P2073" s="19">
        <v>41313</v>
      </c>
      <c r="Q2073" s="19">
        <v>43100</v>
      </c>
      <c r="R2073" s="20"/>
      <c r="S2073" s="19">
        <v>41188</v>
      </c>
      <c r="T2073" s="20" t="s">
        <v>70</v>
      </c>
      <c r="U2073" s="20">
        <v>552</v>
      </c>
      <c r="V2073" s="20">
        <v>1700000002</v>
      </c>
      <c r="W2073" s="20" t="s">
        <v>50</v>
      </c>
      <c r="X2073" s="20" t="s">
        <v>192</v>
      </c>
      <c r="Y2073" s="20" t="s">
        <v>52</v>
      </c>
      <c r="Z2073" s="20" t="s">
        <v>4514</v>
      </c>
      <c r="AA2073" s="20" t="s">
        <v>4515</v>
      </c>
      <c r="AB2073" s="20" t="s">
        <v>54</v>
      </c>
      <c r="AC2073" s="20" t="s">
        <v>167</v>
      </c>
      <c r="AD2073" s="20" t="s">
        <v>56</v>
      </c>
      <c r="AE2073" s="20"/>
      <c r="AF2073" t="e">
        <f>VLOOKUP(L2073,Contactos!B:B,1,0)</f>
        <v>#N/A</v>
      </c>
    </row>
    <row r="2074" spans="1:32" ht="38.25" x14ac:dyDescent="0.2">
      <c r="A2074" s="4">
        <f t="shared" si="97"/>
        <v>2072</v>
      </c>
      <c r="B2074" s="4" t="str">
        <f t="shared" si="98"/>
        <v>010-0019483</v>
      </c>
      <c r="C2074" s="4" t="str">
        <f>IFERROR(VLOOKUP(F2074,Tablas!$A$1:$B$3,2,0),"")</f>
        <v>Factura</v>
      </c>
      <c r="D2074" s="4" t="str">
        <f t="shared" si="99"/>
        <v xml:space="preserve"> - CONTADO ADELANTADO / CASH IN ADVANCE - Facturas clientes -C20519170907</v>
      </c>
      <c r="E2074" s="19">
        <v>43100</v>
      </c>
      <c r="F2074" s="20" t="s">
        <v>1001</v>
      </c>
      <c r="G2074" s="20" t="s">
        <v>7375</v>
      </c>
      <c r="H2074" s="20" t="s">
        <v>322</v>
      </c>
      <c r="I2074" s="20" t="s">
        <v>323</v>
      </c>
      <c r="J2074" s="20" t="s">
        <v>4511</v>
      </c>
      <c r="K2074" s="20" t="s">
        <v>4512</v>
      </c>
      <c r="L2074" s="20" t="s">
        <v>4513</v>
      </c>
      <c r="M2074" s="20" t="s">
        <v>125</v>
      </c>
      <c r="N2074" s="21">
        <v>1118.6400000000001</v>
      </c>
      <c r="O2074" s="21">
        <v>0</v>
      </c>
      <c r="P2074" s="20"/>
      <c r="Q2074" s="19">
        <v>41390</v>
      </c>
      <c r="R2074" s="20"/>
      <c r="S2074" s="19">
        <v>41481</v>
      </c>
      <c r="T2074" s="20" t="s">
        <v>70</v>
      </c>
      <c r="U2074" s="20">
        <v>1404</v>
      </c>
      <c r="V2074" s="20">
        <v>1700000073</v>
      </c>
      <c r="W2074" s="20" t="s">
        <v>847</v>
      </c>
      <c r="X2074" s="20" t="s">
        <v>192</v>
      </c>
      <c r="Y2074" s="20" t="s">
        <v>52</v>
      </c>
      <c r="Z2074" s="20" t="s">
        <v>5827</v>
      </c>
      <c r="AA2074" s="20" t="s">
        <v>4515</v>
      </c>
      <c r="AB2074" s="20" t="s">
        <v>54</v>
      </c>
      <c r="AC2074" s="20" t="s">
        <v>167</v>
      </c>
      <c r="AD2074" s="20" t="s">
        <v>56</v>
      </c>
      <c r="AE2074" s="20"/>
      <c r="AF2074" t="e">
        <f>VLOOKUP(L2074,Contactos!B:B,1,0)</f>
        <v>#N/A</v>
      </c>
    </row>
    <row r="2075" spans="1:32" ht="25.5" x14ac:dyDescent="0.2">
      <c r="A2075" s="4">
        <f t="shared" si="97"/>
        <v>2073</v>
      </c>
      <c r="B2075" s="4" t="str">
        <f t="shared" si="98"/>
        <v>1 7024</v>
      </c>
      <c r="C2075" s="4" t="str">
        <f>IFERROR(VLOOKUP(F2075,Tablas!$A$1:$B$3,2,0),"")</f>
        <v/>
      </c>
      <c r="D2075" s="4" t="str">
        <f t="shared" si="99"/>
        <v xml:space="preserve"> - CONTADO ADELANTADO / CASH IN ADVANCE - SALDO LETRAS SOLES</v>
      </c>
      <c r="E2075" s="19">
        <v>43100</v>
      </c>
      <c r="F2075" s="20" t="s">
        <v>27</v>
      </c>
      <c r="G2075" s="20" t="s">
        <v>7376</v>
      </c>
      <c r="H2075" s="20" t="s">
        <v>4509</v>
      </c>
      <c r="I2075" s="20" t="s">
        <v>4510</v>
      </c>
      <c r="J2075" s="20" t="s">
        <v>4511</v>
      </c>
      <c r="K2075" s="20" t="s">
        <v>4512</v>
      </c>
      <c r="L2075" s="20" t="s">
        <v>4513</v>
      </c>
      <c r="M2075" s="20" t="s">
        <v>125</v>
      </c>
      <c r="N2075" s="21">
        <v>1120.6099999999999</v>
      </c>
      <c r="O2075" s="21">
        <v>0</v>
      </c>
      <c r="P2075" s="19">
        <v>40417</v>
      </c>
      <c r="Q2075" s="19">
        <v>43100</v>
      </c>
      <c r="R2075" s="20"/>
      <c r="S2075" s="19">
        <v>40382</v>
      </c>
      <c r="T2075" s="20" t="s">
        <v>70</v>
      </c>
      <c r="U2075" s="20">
        <v>552</v>
      </c>
      <c r="V2075" s="20">
        <v>1700000002</v>
      </c>
      <c r="W2075" s="20" t="s">
        <v>50</v>
      </c>
      <c r="X2075" s="20" t="s">
        <v>192</v>
      </c>
      <c r="Y2075" s="20" t="s">
        <v>52</v>
      </c>
      <c r="Z2075" s="20" t="s">
        <v>4514</v>
      </c>
      <c r="AA2075" s="20" t="s">
        <v>4515</v>
      </c>
      <c r="AB2075" s="20" t="s">
        <v>54</v>
      </c>
      <c r="AC2075" s="20" t="s">
        <v>167</v>
      </c>
      <c r="AD2075" s="20" t="s">
        <v>56</v>
      </c>
      <c r="AE2075" s="20"/>
      <c r="AF2075" t="e">
        <f>VLOOKUP(L2075,Contactos!B:B,1,0)</f>
        <v>#N/A</v>
      </c>
    </row>
    <row r="2076" spans="1:32" ht="38.25" x14ac:dyDescent="0.2">
      <c r="A2076" s="4">
        <f t="shared" si="97"/>
        <v>2074</v>
      </c>
      <c r="B2076" s="4" t="str">
        <f t="shared" si="98"/>
        <v>010-0019640</v>
      </c>
      <c r="C2076" s="4" t="str">
        <f>IFERROR(VLOOKUP(F2076,Tablas!$A$1:$B$3,2,0),"")</f>
        <v>Factura</v>
      </c>
      <c r="D2076" s="4" t="str">
        <f t="shared" si="99"/>
        <v xml:space="preserve"> - CONTADO ADELANTADO / CASH IN ADVANCE - Facturas clientes -C20519170907</v>
      </c>
      <c r="E2076" s="19">
        <v>43100</v>
      </c>
      <c r="F2076" s="20" t="s">
        <v>1001</v>
      </c>
      <c r="G2076" s="20" t="s">
        <v>7377</v>
      </c>
      <c r="H2076" s="20" t="s">
        <v>322</v>
      </c>
      <c r="I2076" s="20" t="s">
        <v>323</v>
      </c>
      <c r="J2076" s="20" t="s">
        <v>4511</v>
      </c>
      <c r="K2076" s="20" t="s">
        <v>4512</v>
      </c>
      <c r="L2076" s="20" t="s">
        <v>4513</v>
      </c>
      <c r="M2076" s="20" t="s">
        <v>125</v>
      </c>
      <c r="N2076" s="21">
        <v>1127.75</v>
      </c>
      <c r="O2076" s="21">
        <v>0</v>
      </c>
      <c r="P2076" s="20"/>
      <c r="Q2076" s="19">
        <v>41407</v>
      </c>
      <c r="R2076" s="20"/>
      <c r="S2076" s="19">
        <v>41499</v>
      </c>
      <c r="T2076" s="20" t="s">
        <v>70</v>
      </c>
      <c r="U2076" s="20">
        <v>1410</v>
      </c>
      <c r="V2076" s="20">
        <v>1700000079</v>
      </c>
      <c r="W2076" s="20" t="s">
        <v>847</v>
      </c>
      <c r="X2076" s="20" t="s">
        <v>192</v>
      </c>
      <c r="Y2076" s="20" t="s">
        <v>52</v>
      </c>
      <c r="Z2076" s="20" t="s">
        <v>5827</v>
      </c>
      <c r="AA2076" s="20" t="s">
        <v>4515</v>
      </c>
      <c r="AB2076" s="20" t="s">
        <v>54</v>
      </c>
      <c r="AC2076" s="20" t="s">
        <v>167</v>
      </c>
      <c r="AD2076" s="20" t="s">
        <v>56</v>
      </c>
      <c r="AE2076" s="20"/>
      <c r="AF2076" t="e">
        <f>VLOOKUP(L2076,Contactos!B:B,1,0)</f>
        <v>#N/A</v>
      </c>
    </row>
    <row r="2077" spans="1:32" ht="38.25" x14ac:dyDescent="0.2">
      <c r="A2077" s="4">
        <f t="shared" si="97"/>
        <v>2075</v>
      </c>
      <c r="B2077" s="4" t="str">
        <f t="shared" si="98"/>
        <v>F010-00024368</v>
      </c>
      <c r="C2077" s="4" t="str">
        <f>IFERROR(VLOOKUP(F2077,Tablas!$A$1:$B$3,2,0),"")</f>
        <v>Factura</v>
      </c>
      <c r="D2077" s="4" t="str">
        <f t="shared" si="99"/>
        <v>Ecom - CONTADO / CASH - Facturas clientes - C10754707041</v>
      </c>
      <c r="E2077" s="19">
        <v>45390</v>
      </c>
      <c r="F2077" s="20" t="s">
        <v>1001</v>
      </c>
      <c r="G2077" s="20" t="s">
        <v>7378</v>
      </c>
      <c r="H2077" s="20" t="s">
        <v>44</v>
      </c>
      <c r="I2077" s="20" t="s">
        <v>45</v>
      </c>
      <c r="J2077" s="20" t="s">
        <v>7379</v>
      </c>
      <c r="K2077" s="20" t="s">
        <v>7380</v>
      </c>
      <c r="L2077" s="20" t="s">
        <v>7381</v>
      </c>
      <c r="M2077" s="20"/>
      <c r="N2077" s="21">
        <v>1129.3499999999999</v>
      </c>
      <c r="O2077" s="21">
        <v>0</v>
      </c>
      <c r="P2077" s="20"/>
      <c r="Q2077" s="19">
        <v>45390</v>
      </c>
      <c r="R2077" s="20"/>
      <c r="S2077" s="19">
        <v>45390</v>
      </c>
      <c r="T2077" s="20" t="s">
        <v>49</v>
      </c>
      <c r="U2077" s="20">
        <v>943104</v>
      </c>
      <c r="V2077" s="20">
        <v>240000943</v>
      </c>
      <c r="W2077" s="20" t="s">
        <v>847</v>
      </c>
      <c r="X2077" s="20" t="s">
        <v>305</v>
      </c>
      <c r="Y2077" s="20" t="s">
        <v>52</v>
      </c>
      <c r="Z2077" s="20" t="s">
        <v>7382</v>
      </c>
      <c r="AA2077" s="20" t="s">
        <v>7383</v>
      </c>
      <c r="AB2077" s="20"/>
      <c r="AC2077" s="20"/>
      <c r="AD2077" s="20" t="s">
        <v>56</v>
      </c>
      <c r="AE2077" s="20" t="s">
        <v>864</v>
      </c>
      <c r="AF2077" t="e">
        <f>VLOOKUP(L2077,Contactos!B:B,1,0)</f>
        <v>#N/A</v>
      </c>
    </row>
    <row r="2078" spans="1:32" ht="76.5" x14ac:dyDescent="0.2">
      <c r="A2078" s="4">
        <f t="shared" si="97"/>
        <v>2076</v>
      </c>
      <c r="B2078" s="4" t="str">
        <f t="shared" si="98"/>
        <v>F010-00025579</v>
      </c>
      <c r="C2078" s="4" t="str">
        <f>IFERROR(VLOOKUP(F2078,Tablas!$A$1:$B$3,2,0),"")</f>
        <v>Factura</v>
      </c>
      <c r="D2078" s="4" t="str">
        <f t="shared" si="99"/>
        <v xml:space="preserve"> - CONTADO ADELANTADO / CASH IN ADVANCE - INTERESES DEL PRÉSTAMO SOLES FIRMADO EL 13.12.2023</v>
      </c>
      <c r="E2078" s="19">
        <v>45516</v>
      </c>
      <c r="F2078" s="20" t="s">
        <v>1001</v>
      </c>
      <c r="G2078" s="20" t="s">
        <v>7384</v>
      </c>
      <c r="H2078" s="20" t="s">
        <v>322</v>
      </c>
      <c r="I2078" s="20" t="s">
        <v>323</v>
      </c>
      <c r="J2078" s="20" t="s">
        <v>324</v>
      </c>
      <c r="K2078" s="20" t="s">
        <v>325</v>
      </c>
      <c r="L2078" s="20" t="s">
        <v>326</v>
      </c>
      <c r="M2078" s="20" t="s">
        <v>125</v>
      </c>
      <c r="N2078" s="21">
        <v>1133.6500000000001</v>
      </c>
      <c r="O2078" s="21">
        <v>0</v>
      </c>
      <c r="P2078" s="20"/>
      <c r="Q2078" s="19">
        <v>45516</v>
      </c>
      <c r="R2078" s="20"/>
      <c r="S2078" s="19">
        <v>45516</v>
      </c>
      <c r="T2078" s="20" t="s">
        <v>70</v>
      </c>
      <c r="U2078" s="20">
        <v>1006640</v>
      </c>
      <c r="V2078" s="20">
        <v>240002374</v>
      </c>
      <c r="W2078" s="20" t="s">
        <v>847</v>
      </c>
      <c r="X2078" s="20" t="s">
        <v>2795</v>
      </c>
      <c r="Y2078" s="20" t="s">
        <v>52</v>
      </c>
      <c r="Z2078" s="20" t="s">
        <v>7352</v>
      </c>
      <c r="AA2078" s="20" t="s">
        <v>327</v>
      </c>
      <c r="AB2078" s="20" t="s">
        <v>328</v>
      </c>
      <c r="AC2078" s="20" t="s">
        <v>167</v>
      </c>
      <c r="AD2078" s="20" t="s">
        <v>56</v>
      </c>
      <c r="AE2078" s="20"/>
      <c r="AF2078" t="str">
        <f>VLOOKUP(L2078,Contactos!B:B,1,0)</f>
        <v>PHARMADIX CORP. S.A.C.</v>
      </c>
    </row>
    <row r="2079" spans="1:32" ht="38.25" x14ac:dyDescent="0.2">
      <c r="A2079" s="4">
        <f t="shared" si="97"/>
        <v>2077</v>
      </c>
      <c r="B2079" s="4" t="str">
        <f t="shared" si="98"/>
        <v>010-0018129</v>
      </c>
      <c r="C2079" s="4" t="str">
        <f>IFERROR(VLOOKUP(F2079,Tablas!$A$1:$B$3,2,0),"")</f>
        <v>Factura</v>
      </c>
      <c r="D2079" s="4" t="str">
        <f t="shared" si="99"/>
        <v xml:space="preserve"> - CONTADO ADELANTADO / CASH IN ADVANCE - Facturas clientes -C20519170907</v>
      </c>
      <c r="E2079" s="19">
        <v>43100</v>
      </c>
      <c r="F2079" s="20" t="s">
        <v>1001</v>
      </c>
      <c r="G2079" s="20" t="s">
        <v>7385</v>
      </c>
      <c r="H2079" s="20" t="s">
        <v>322</v>
      </c>
      <c r="I2079" s="20" t="s">
        <v>323</v>
      </c>
      <c r="J2079" s="20" t="s">
        <v>4511</v>
      </c>
      <c r="K2079" s="20" t="s">
        <v>4512</v>
      </c>
      <c r="L2079" s="20" t="s">
        <v>4513</v>
      </c>
      <c r="M2079" s="20" t="s">
        <v>125</v>
      </c>
      <c r="N2079" s="21">
        <v>1134.02</v>
      </c>
      <c r="O2079" s="21">
        <v>0</v>
      </c>
      <c r="P2079" s="20"/>
      <c r="Q2079" s="19">
        <v>41261</v>
      </c>
      <c r="R2079" s="20"/>
      <c r="S2079" s="19">
        <v>41351</v>
      </c>
      <c r="T2079" s="20" t="s">
        <v>70</v>
      </c>
      <c r="U2079" s="20">
        <v>1339</v>
      </c>
      <c r="V2079" s="20">
        <v>1700000008</v>
      </c>
      <c r="W2079" s="20" t="s">
        <v>847</v>
      </c>
      <c r="X2079" s="20" t="s">
        <v>192</v>
      </c>
      <c r="Y2079" s="20" t="s">
        <v>52</v>
      </c>
      <c r="Z2079" s="20" t="s">
        <v>5827</v>
      </c>
      <c r="AA2079" s="20" t="s">
        <v>4515</v>
      </c>
      <c r="AB2079" s="20" t="s">
        <v>54</v>
      </c>
      <c r="AC2079" s="20" t="s">
        <v>167</v>
      </c>
      <c r="AD2079" s="20" t="s">
        <v>56</v>
      </c>
      <c r="AE2079" s="20"/>
      <c r="AF2079" t="e">
        <f>VLOOKUP(L2079,Contactos!B:B,1,0)</f>
        <v>#N/A</v>
      </c>
    </row>
    <row r="2080" spans="1:32" ht="25.5" x14ac:dyDescent="0.2">
      <c r="A2080" s="4">
        <f t="shared" si="97"/>
        <v>2078</v>
      </c>
      <c r="B2080" s="4" t="str">
        <f t="shared" si="98"/>
        <v/>
      </c>
      <c r="C2080" s="4" t="str">
        <f>IFERROR(VLOOKUP(F2080,Tablas!$A$1:$B$3,2,0),"")</f>
        <v/>
      </c>
      <c r="D2080" s="4" t="str">
        <f t="shared" si="99"/>
        <v xml:space="preserve"> - CONTADO / CASH - Dif. en cambio</v>
      </c>
      <c r="E2080" s="19">
        <v>44681</v>
      </c>
      <c r="F2080" s="20" t="s">
        <v>27</v>
      </c>
      <c r="G2080" s="20"/>
      <c r="H2080" s="20" t="s">
        <v>44</v>
      </c>
      <c r="I2080" s="20" t="s">
        <v>45</v>
      </c>
      <c r="J2080" s="20" t="s">
        <v>396</v>
      </c>
      <c r="K2080" s="20" t="s">
        <v>397</v>
      </c>
      <c r="L2080" s="20" t="s">
        <v>398</v>
      </c>
      <c r="M2080" s="20" t="s">
        <v>33</v>
      </c>
      <c r="N2080" s="21">
        <v>1147.32</v>
      </c>
      <c r="O2080" s="21">
        <v>0</v>
      </c>
      <c r="P2080" s="20"/>
      <c r="Q2080" s="19">
        <v>44681</v>
      </c>
      <c r="R2080" s="20"/>
      <c r="S2080" s="19">
        <v>44681</v>
      </c>
      <c r="T2080" s="20" t="s">
        <v>49</v>
      </c>
      <c r="U2080" s="20">
        <v>645380</v>
      </c>
      <c r="V2080" s="20">
        <v>220018066</v>
      </c>
      <c r="W2080" s="20" t="s">
        <v>50</v>
      </c>
      <c r="X2080" s="20" t="s">
        <v>841</v>
      </c>
      <c r="Y2080" s="20" t="s">
        <v>52</v>
      </c>
      <c r="Z2080" s="20" t="s">
        <v>63</v>
      </c>
      <c r="AA2080" s="20" t="s">
        <v>66</v>
      </c>
      <c r="AB2080" s="20" t="s">
        <v>66</v>
      </c>
      <c r="AC2080" s="20" t="s">
        <v>66</v>
      </c>
      <c r="AD2080" s="20" t="s">
        <v>56</v>
      </c>
      <c r="AE2080" s="20"/>
      <c r="AF2080" t="e">
        <f>VLOOKUP(L2080,Contactos!B:B,1,0)</f>
        <v>#N/A</v>
      </c>
    </row>
    <row r="2081" spans="1:32" ht="38.25" x14ac:dyDescent="0.2">
      <c r="A2081" s="4">
        <f t="shared" si="97"/>
        <v>2079</v>
      </c>
      <c r="B2081" s="4" t="str">
        <f t="shared" si="98"/>
        <v>010-0019473</v>
      </c>
      <c r="C2081" s="4" t="str">
        <f>IFERROR(VLOOKUP(F2081,Tablas!$A$1:$B$3,2,0),"")</f>
        <v>Factura</v>
      </c>
      <c r="D2081" s="4" t="str">
        <f t="shared" si="99"/>
        <v xml:space="preserve"> - CONTADO ADELANTADO / CASH IN ADVANCE - Facturas clientes -C20519170907</v>
      </c>
      <c r="E2081" s="19">
        <v>43100</v>
      </c>
      <c r="F2081" s="20" t="s">
        <v>1001</v>
      </c>
      <c r="G2081" s="20" t="s">
        <v>7386</v>
      </c>
      <c r="H2081" s="20" t="s">
        <v>322</v>
      </c>
      <c r="I2081" s="20" t="s">
        <v>323</v>
      </c>
      <c r="J2081" s="20" t="s">
        <v>4511</v>
      </c>
      <c r="K2081" s="20" t="s">
        <v>4512</v>
      </c>
      <c r="L2081" s="20" t="s">
        <v>4513</v>
      </c>
      <c r="M2081" s="20" t="s">
        <v>125</v>
      </c>
      <c r="N2081" s="21">
        <v>1152.23</v>
      </c>
      <c r="O2081" s="21">
        <v>0</v>
      </c>
      <c r="P2081" s="20"/>
      <c r="Q2081" s="19">
        <v>41389</v>
      </c>
      <c r="R2081" s="20"/>
      <c r="S2081" s="19">
        <v>41480</v>
      </c>
      <c r="T2081" s="20" t="s">
        <v>70</v>
      </c>
      <c r="U2081" s="20">
        <v>1403</v>
      </c>
      <c r="V2081" s="20">
        <v>1700000072</v>
      </c>
      <c r="W2081" s="20" t="s">
        <v>847</v>
      </c>
      <c r="X2081" s="20" t="s">
        <v>192</v>
      </c>
      <c r="Y2081" s="20" t="s">
        <v>52</v>
      </c>
      <c r="Z2081" s="20" t="s">
        <v>5827</v>
      </c>
      <c r="AA2081" s="20" t="s">
        <v>4515</v>
      </c>
      <c r="AB2081" s="20" t="s">
        <v>54</v>
      </c>
      <c r="AC2081" s="20" t="s">
        <v>167</v>
      </c>
      <c r="AD2081" s="20" t="s">
        <v>56</v>
      </c>
      <c r="AE2081" s="20"/>
      <c r="AF2081" t="e">
        <f>VLOOKUP(L2081,Contactos!B:B,1,0)</f>
        <v>#N/A</v>
      </c>
    </row>
    <row r="2082" spans="1:32" ht="25.5" x14ac:dyDescent="0.2">
      <c r="A2082" s="4">
        <f t="shared" si="97"/>
        <v>2080</v>
      </c>
      <c r="B2082" s="4" t="str">
        <f t="shared" si="98"/>
        <v>1 13108</v>
      </c>
      <c r="C2082" s="4" t="str">
        <f>IFERROR(VLOOKUP(F2082,Tablas!$A$1:$B$3,2,0),"")</f>
        <v/>
      </c>
      <c r="D2082" s="4" t="str">
        <f t="shared" si="99"/>
        <v xml:space="preserve"> - CONTADO ADELANTADO / CASH IN ADVANCE - SALDO LETRAS SOLES</v>
      </c>
      <c r="E2082" s="19">
        <v>43100</v>
      </c>
      <c r="F2082" s="20" t="s">
        <v>27</v>
      </c>
      <c r="G2082" s="20" t="s">
        <v>7387</v>
      </c>
      <c r="H2082" s="20" t="s">
        <v>6496</v>
      </c>
      <c r="I2082" s="20" t="s">
        <v>6497</v>
      </c>
      <c r="J2082" s="20" t="s">
        <v>4511</v>
      </c>
      <c r="K2082" s="20" t="s">
        <v>4512</v>
      </c>
      <c r="L2082" s="20" t="s">
        <v>4513</v>
      </c>
      <c r="M2082" s="20" t="s">
        <v>125</v>
      </c>
      <c r="N2082" s="21">
        <v>1153.4100000000001</v>
      </c>
      <c r="O2082" s="21">
        <v>0</v>
      </c>
      <c r="P2082" s="19">
        <v>41313</v>
      </c>
      <c r="Q2082" s="19">
        <v>43100</v>
      </c>
      <c r="R2082" s="20"/>
      <c r="S2082" s="19">
        <v>41106</v>
      </c>
      <c r="T2082" s="20" t="s">
        <v>70</v>
      </c>
      <c r="U2082" s="20">
        <v>552</v>
      </c>
      <c r="V2082" s="20">
        <v>1700000002</v>
      </c>
      <c r="W2082" s="20" t="s">
        <v>50</v>
      </c>
      <c r="X2082" s="20" t="s">
        <v>192</v>
      </c>
      <c r="Y2082" s="20" t="s">
        <v>52</v>
      </c>
      <c r="Z2082" s="20" t="s">
        <v>4514</v>
      </c>
      <c r="AA2082" s="20" t="s">
        <v>4515</v>
      </c>
      <c r="AB2082" s="20" t="s">
        <v>54</v>
      </c>
      <c r="AC2082" s="20" t="s">
        <v>167</v>
      </c>
      <c r="AD2082" s="20" t="s">
        <v>56</v>
      </c>
      <c r="AE2082" s="20"/>
      <c r="AF2082" t="e">
        <f>VLOOKUP(L2082,Contactos!B:B,1,0)</f>
        <v>#N/A</v>
      </c>
    </row>
    <row r="2083" spans="1:32" ht="38.25" x14ac:dyDescent="0.2">
      <c r="A2083" s="4">
        <f t="shared" si="97"/>
        <v>2081</v>
      </c>
      <c r="B2083" s="4" t="str">
        <f t="shared" si="98"/>
        <v>F010-00026003</v>
      </c>
      <c r="C2083" s="4" t="str">
        <f>IFERROR(VLOOKUP(F2083,Tablas!$A$1:$B$3,2,0),"")</f>
        <v>Factura</v>
      </c>
      <c r="D2083" s="4" t="str">
        <f t="shared" si="99"/>
        <v>Nacional - LETRAS 45-52-59-66-73-90 DAYS - Facturas clientes - C20601325617</v>
      </c>
      <c r="E2083" s="19">
        <v>45559</v>
      </c>
      <c r="F2083" s="20" t="s">
        <v>1001</v>
      </c>
      <c r="G2083" s="20" t="s">
        <v>7388</v>
      </c>
      <c r="H2083" s="20" t="s">
        <v>44</v>
      </c>
      <c r="I2083" s="20" t="s">
        <v>45</v>
      </c>
      <c r="J2083" s="20" t="s">
        <v>373</v>
      </c>
      <c r="K2083" s="20" t="s">
        <v>374</v>
      </c>
      <c r="L2083" s="20" t="s">
        <v>375</v>
      </c>
      <c r="M2083" s="20" t="s">
        <v>125</v>
      </c>
      <c r="N2083" s="21">
        <v>1169.4100000000001</v>
      </c>
      <c r="O2083" s="21">
        <v>0</v>
      </c>
      <c r="P2083" s="20"/>
      <c r="Q2083" s="19">
        <v>45559</v>
      </c>
      <c r="R2083" s="20"/>
      <c r="S2083" s="19">
        <v>45694</v>
      </c>
      <c r="T2083" s="20" t="s">
        <v>7389</v>
      </c>
      <c r="U2083" s="20">
        <v>1028198</v>
      </c>
      <c r="V2083" s="20">
        <v>240002834</v>
      </c>
      <c r="W2083" s="20" t="s">
        <v>847</v>
      </c>
      <c r="X2083" s="20" t="s">
        <v>305</v>
      </c>
      <c r="Y2083" s="20" t="s">
        <v>128</v>
      </c>
      <c r="Z2083" s="20" t="s">
        <v>7390</v>
      </c>
      <c r="AA2083" s="20" t="s">
        <v>7391</v>
      </c>
      <c r="AB2083" s="20" t="s">
        <v>576</v>
      </c>
      <c r="AC2083" s="20" t="s">
        <v>167</v>
      </c>
      <c r="AD2083" s="20" t="s">
        <v>56</v>
      </c>
      <c r="AE2083" s="20" t="s">
        <v>1014</v>
      </c>
      <c r="AF2083" t="str">
        <f>VLOOKUP(L2083,Contactos!B:B,1,0)</f>
        <v>TOP VETERINARIA S.A.C.</v>
      </c>
    </row>
    <row r="2084" spans="1:32" ht="38.25" x14ac:dyDescent="0.2">
      <c r="A2084" s="4">
        <f t="shared" si="97"/>
        <v>2082</v>
      </c>
      <c r="B2084" s="4" t="str">
        <f t="shared" si="98"/>
        <v>F010-00026003</v>
      </c>
      <c r="C2084" s="4" t="str">
        <f>IFERROR(VLOOKUP(F2084,Tablas!$A$1:$B$3,2,0),"")</f>
        <v>Factura</v>
      </c>
      <c r="D2084" s="4" t="str">
        <f t="shared" si="99"/>
        <v>Nacional - LETRAS 45-52-59-66-73-90 DAYS - Facturas clientes - C20601325617</v>
      </c>
      <c r="E2084" s="19">
        <v>45559</v>
      </c>
      <c r="F2084" s="20" t="s">
        <v>1001</v>
      </c>
      <c r="G2084" s="20" t="s">
        <v>7388</v>
      </c>
      <c r="H2084" s="20" t="s">
        <v>44</v>
      </c>
      <c r="I2084" s="20" t="s">
        <v>45</v>
      </c>
      <c r="J2084" s="20" t="s">
        <v>373</v>
      </c>
      <c r="K2084" s="20" t="s">
        <v>374</v>
      </c>
      <c r="L2084" s="20" t="s">
        <v>375</v>
      </c>
      <c r="M2084" s="20" t="s">
        <v>125</v>
      </c>
      <c r="N2084" s="21">
        <v>1170.79</v>
      </c>
      <c r="O2084" s="21">
        <v>0</v>
      </c>
      <c r="P2084" s="20"/>
      <c r="Q2084" s="19">
        <v>45559</v>
      </c>
      <c r="R2084" s="20"/>
      <c r="S2084" s="19">
        <v>45649</v>
      </c>
      <c r="T2084" s="20" t="s">
        <v>7389</v>
      </c>
      <c r="U2084" s="20">
        <v>1028198</v>
      </c>
      <c r="V2084" s="20">
        <v>240002834</v>
      </c>
      <c r="W2084" s="20" t="s">
        <v>847</v>
      </c>
      <c r="X2084" s="20" t="s">
        <v>305</v>
      </c>
      <c r="Y2084" s="20" t="s">
        <v>128</v>
      </c>
      <c r="Z2084" s="20" t="s">
        <v>7390</v>
      </c>
      <c r="AA2084" s="20" t="s">
        <v>7391</v>
      </c>
      <c r="AB2084" s="20" t="s">
        <v>576</v>
      </c>
      <c r="AC2084" s="20" t="s">
        <v>167</v>
      </c>
      <c r="AD2084" s="20" t="s">
        <v>56</v>
      </c>
      <c r="AE2084" s="20" t="s">
        <v>1014</v>
      </c>
      <c r="AF2084" t="str">
        <f>VLOOKUP(L2084,Contactos!B:B,1,0)</f>
        <v>TOP VETERINARIA S.A.C.</v>
      </c>
    </row>
    <row r="2085" spans="1:32" ht="38.25" x14ac:dyDescent="0.2">
      <c r="A2085" s="4">
        <f t="shared" si="97"/>
        <v>2083</v>
      </c>
      <c r="B2085" s="4" t="str">
        <f t="shared" si="98"/>
        <v>F010-00026003</v>
      </c>
      <c r="C2085" s="4" t="str">
        <f>IFERROR(VLOOKUP(F2085,Tablas!$A$1:$B$3,2,0),"")</f>
        <v>Factura</v>
      </c>
      <c r="D2085" s="4" t="str">
        <f t="shared" si="99"/>
        <v>Nacional - LETRAS 45-52-59-66-73-90 DAYS - Facturas clientes - C20601325617</v>
      </c>
      <c r="E2085" s="19">
        <v>45559</v>
      </c>
      <c r="F2085" s="20" t="s">
        <v>1001</v>
      </c>
      <c r="G2085" s="20" t="s">
        <v>7388</v>
      </c>
      <c r="H2085" s="20" t="s">
        <v>44</v>
      </c>
      <c r="I2085" s="20" t="s">
        <v>45</v>
      </c>
      <c r="J2085" s="20" t="s">
        <v>373</v>
      </c>
      <c r="K2085" s="20" t="s">
        <v>374</v>
      </c>
      <c r="L2085" s="20" t="s">
        <v>375</v>
      </c>
      <c r="M2085" s="20" t="s">
        <v>125</v>
      </c>
      <c r="N2085" s="21">
        <v>1170.79</v>
      </c>
      <c r="O2085" s="21">
        <v>0</v>
      </c>
      <c r="P2085" s="20"/>
      <c r="Q2085" s="19">
        <v>45559</v>
      </c>
      <c r="R2085" s="20"/>
      <c r="S2085" s="19">
        <v>45656</v>
      </c>
      <c r="T2085" s="20" t="s">
        <v>7389</v>
      </c>
      <c r="U2085" s="20">
        <v>1028198</v>
      </c>
      <c r="V2085" s="20">
        <v>240002834</v>
      </c>
      <c r="W2085" s="20" t="s">
        <v>847</v>
      </c>
      <c r="X2085" s="20" t="s">
        <v>305</v>
      </c>
      <c r="Y2085" s="20" t="s">
        <v>128</v>
      </c>
      <c r="Z2085" s="20" t="s">
        <v>7390</v>
      </c>
      <c r="AA2085" s="20" t="s">
        <v>7391</v>
      </c>
      <c r="AB2085" s="20" t="s">
        <v>576</v>
      </c>
      <c r="AC2085" s="20" t="s">
        <v>167</v>
      </c>
      <c r="AD2085" s="20" t="s">
        <v>56</v>
      </c>
      <c r="AE2085" s="20" t="s">
        <v>1014</v>
      </c>
      <c r="AF2085" t="str">
        <f>VLOOKUP(L2085,Contactos!B:B,1,0)</f>
        <v>TOP VETERINARIA S.A.C.</v>
      </c>
    </row>
    <row r="2086" spans="1:32" ht="38.25" x14ac:dyDescent="0.2">
      <c r="A2086" s="4">
        <f t="shared" si="97"/>
        <v>2084</v>
      </c>
      <c r="B2086" s="4" t="str">
        <f t="shared" si="98"/>
        <v>F010-00026003</v>
      </c>
      <c r="C2086" s="4" t="str">
        <f>IFERROR(VLOOKUP(F2086,Tablas!$A$1:$B$3,2,0),"")</f>
        <v>Factura</v>
      </c>
      <c r="D2086" s="4" t="str">
        <f t="shared" si="99"/>
        <v>Nacional - LETRAS 45-52-59-66-73-90 DAYS - Facturas clientes - C20601325617</v>
      </c>
      <c r="E2086" s="19">
        <v>45559</v>
      </c>
      <c r="F2086" s="20" t="s">
        <v>1001</v>
      </c>
      <c r="G2086" s="20" t="s">
        <v>7388</v>
      </c>
      <c r="H2086" s="20" t="s">
        <v>44</v>
      </c>
      <c r="I2086" s="20" t="s">
        <v>45</v>
      </c>
      <c r="J2086" s="20" t="s">
        <v>373</v>
      </c>
      <c r="K2086" s="20" t="s">
        <v>374</v>
      </c>
      <c r="L2086" s="20" t="s">
        <v>375</v>
      </c>
      <c r="M2086" s="20" t="s">
        <v>125</v>
      </c>
      <c r="N2086" s="21">
        <v>1170.79</v>
      </c>
      <c r="O2086" s="21">
        <v>0</v>
      </c>
      <c r="P2086" s="20"/>
      <c r="Q2086" s="19">
        <v>45559</v>
      </c>
      <c r="R2086" s="20"/>
      <c r="S2086" s="19">
        <v>45663</v>
      </c>
      <c r="T2086" s="20" t="s">
        <v>7389</v>
      </c>
      <c r="U2086" s="20">
        <v>1028198</v>
      </c>
      <c r="V2086" s="20">
        <v>240002834</v>
      </c>
      <c r="W2086" s="20" t="s">
        <v>847</v>
      </c>
      <c r="X2086" s="20" t="s">
        <v>305</v>
      </c>
      <c r="Y2086" s="20" t="s">
        <v>128</v>
      </c>
      <c r="Z2086" s="20" t="s">
        <v>7390</v>
      </c>
      <c r="AA2086" s="20" t="s">
        <v>7391</v>
      </c>
      <c r="AB2086" s="20" t="s">
        <v>576</v>
      </c>
      <c r="AC2086" s="20" t="s">
        <v>167</v>
      </c>
      <c r="AD2086" s="20" t="s">
        <v>56</v>
      </c>
      <c r="AE2086" s="20" t="s">
        <v>1014</v>
      </c>
      <c r="AF2086" t="str">
        <f>VLOOKUP(L2086,Contactos!B:B,1,0)</f>
        <v>TOP VETERINARIA S.A.C.</v>
      </c>
    </row>
    <row r="2087" spans="1:32" ht="38.25" x14ac:dyDescent="0.2">
      <c r="A2087" s="4">
        <f t="shared" si="97"/>
        <v>2085</v>
      </c>
      <c r="B2087" s="4" t="str">
        <f t="shared" si="98"/>
        <v>F010-00026003</v>
      </c>
      <c r="C2087" s="4" t="str">
        <f>IFERROR(VLOOKUP(F2087,Tablas!$A$1:$B$3,2,0),"")</f>
        <v>Factura</v>
      </c>
      <c r="D2087" s="4" t="str">
        <f t="shared" si="99"/>
        <v>Nacional - LETRAS 45-52-59-66-73-90 DAYS - Facturas clientes - C20601325617</v>
      </c>
      <c r="E2087" s="19">
        <v>45559</v>
      </c>
      <c r="F2087" s="20" t="s">
        <v>1001</v>
      </c>
      <c r="G2087" s="20" t="s">
        <v>7388</v>
      </c>
      <c r="H2087" s="20" t="s">
        <v>44</v>
      </c>
      <c r="I2087" s="20" t="s">
        <v>45</v>
      </c>
      <c r="J2087" s="20" t="s">
        <v>373</v>
      </c>
      <c r="K2087" s="20" t="s">
        <v>374</v>
      </c>
      <c r="L2087" s="20" t="s">
        <v>375</v>
      </c>
      <c r="M2087" s="20" t="s">
        <v>125</v>
      </c>
      <c r="N2087" s="21">
        <v>1170.79</v>
      </c>
      <c r="O2087" s="21">
        <v>0</v>
      </c>
      <c r="P2087" s="20"/>
      <c r="Q2087" s="19">
        <v>45559</v>
      </c>
      <c r="R2087" s="20"/>
      <c r="S2087" s="19">
        <v>45677</v>
      </c>
      <c r="T2087" s="20" t="s">
        <v>7389</v>
      </c>
      <c r="U2087" s="20">
        <v>1028198</v>
      </c>
      <c r="V2087" s="20">
        <v>240002834</v>
      </c>
      <c r="W2087" s="20" t="s">
        <v>847</v>
      </c>
      <c r="X2087" s="20" t="s">
        <v>305</v>
      </c>
      <c r="Y2087" s="20" t="s">
        <v>128</v>
      </c>
      <c r="Z2087" s="20" t="s">
        <v>7390</v>
      </c>
      <c r="AA2087" s="20" t="s">
        <v>7391</v>
      </c>
      <c r="AB2087" s="20" t="s">
        <v>576</v>
      </c>
      <c r="AC2087" s="20" t="s">
        <v>167</v>
      </c>
      <c r="AD2087" s="20" t="s">
        <v>56</v>
      </c>
      <c r="AE2087" s="20" t="s">
        <v>1014</v>
      </c>
      <c r="AF2087" t="str">
        <f>VLOOKUP(L2087,Contactos!B:B,1,0)</f>
        <v>TOP VETERINARIA S.A.C.</v>
      </c>
    </row>
    <row r="2088" spans="1:32" ht="38.25" x14ac:dyDescent="0.2">
      <c r="A2088" s="4">
        <f t="shared" si="97"/>
        <v>2086</v>
      </c>
      <c r="B2088" s="4" t="str">
        <f t="shared" si="98"/>
        <v>F010-00026003</v>
      </c>
      <c r="C2088" s="4" t="str">
        <f>IFERROR(VLOOKUP(F2088,Tablas!$A$1:$B$3,2,0),"")</f>
        <v>Factura</v>
      </c>
      <c r="D2088" s="4" t="str">
        <f t="shared" si="99"/>
        <v>Nacional - LETRAS 45-52-59-66-73-90 DAYS - Facturas clientes - C20601325617</v>
      </c>
      <c r="E2088" s="19">
        <v>45559</v>
      </c>
      <c r="F2088" s="20" t="s">
        <v>1001</v>
      </c>
      <c r="G2088" s="20" t="s">
        <v>7388</v>
      </c>
      <c r="H2088" s="20" t="s">
        <v>44</v>
      </c>
      <c r="I2088" s="20" t="s">
        <v>45</v>
      </c>
      <c r="J2088" s="20" t="s">
        <v>373</v>
      </c>
      <c r="K2088" s="20" t="s">
        <v>374</v>
      </c>
      <c r="L2088" s="20" t="s">
        <v>375</v>
      </c>
      <c r="M2088" s="20" t="s">
        <v>125</v>
      </c>
      <c r="N2088" s="21">
        <v>1170.79</v>
      </c>
      <c r="O2088" s="21">
        <v>0</v>
      </c>
      <c r="P2088" s="20"/>
      <c r="Q2088" s="19">
        <v>45559</v>
      </c>
      <c r="R2088" s="20"/>
      <c r="S2088" s="19">
        <v>45670</v>
      </c>
      <c r="T2088" s="20" t="s">
        <v>7389</v>
      </c>
      <c r="U2088" s="20">
        <v>1028198</v>
      </c>
      <c r="V2088" s="20">
        <v>240002834</v>
      </c>
      <c r="W2088" s="20" t="s">
        <v>847</v>
      </c>
      <c r="X2088" s="20" t="s">
        <v>305</v>
      </c>
      <c r="Y2088" s="20" t="s">
        <v>128</v>
      </c>
      <c r="Z2088" s="20" t="s">
        <v>7390</v>
      </c>
      <c r="AA2088" s="20" t="s">
        <v>7391</v>
      </c>
      <c r="AB2088" s="20" t="s">
        <v>576</v>
      </c>
      <c r="AC2088" s="20" t="s">
        <v>167</v>
      </c>
      <c r="AD2088" s="20" t="s">
        <v>56</v>
      </c>
      <c r="AE2088" s="20" t="s">
        <v>1014</v>
      </c>
      <c r="AF2088" t="str">
        <f>VLOOKUP(L2088,Contactos!B:B,1,0)</f>
        <v>TOP VETERINARIA S.A.C.</v>
      </c>
    </row>
    <row r="2089" spans="1:32" ht="25.5" x14ac:dyDescent="0.2">
      <c r="A2089" s="4">
        <f t="shared" si="97"/>
        <v>2087</v>
      </c>
      <c r="B2089" s="4" t="str">
        <f t="shared" si="98"/>
        <v/>
      </c>
      <c r="C2089" s="4" t="str">
        <f>IFERROR(VLOOKUP(F2089,Tablas!$A$1:$B$3,2,0),"")</f>
        <v/>
      </c>
      <c r="D2089" s="4" t="str">
        <f t="shared" si="99"/>
        <v xml:space="preserve"> - CONTADO / CASH - Dif. en cambio</v>
      </c>
      <c r="E2089" s="19">
        <v>44834</v>
      </c>
      <c r="F2089" s="20" t="s">
        <v>27</v>
      </c>
      <c r="G2089" s="20"/>
      <c r="H2089" s="20" t="s">
        <v>44</v>
      </c>
      <c r="I2089" s="20" t="s">
        <v>45</v>
      </c>
      <c r="J2089" s="20" t="s">
        <v>396</v>
      </c>
      <c r="K2089" s="20" t="s">
        <v>397</v>
      </c>
      <c r="L2089" s="20" t="s">
        <v>398</v>
      </c>
      <c r="M2089" s="20" t="s">
        <v>33</v>
      </c>
      <c r="N2089" s="21">
        <v>1181.32</v>
      </c>
      <c r="O2089" s="21">
        <v>0</v>
      </c>
      <c r="P2089" s="20"/>
      <c r="Q2089" s="19">
        <v>44834</v>
      </c>
      <c r="R2089" s="20"/>
      <c r="S2089" s="19">
        <v>44834</v>
      </c>
      <c r="T2089" s="20" t="s">
        <v>49</v>
      </c>
      <c r="U2089" s="20">
        <v>705015</v>
      </c>
      <c r="V2089" s="20">
        <v>220036629</v>
      </c>
      <c r="W2089" s="20" t="s">
        <v>50</v>
      </c>
      <c r="X2089" s="20" t="s">
        <v>841</v>
      </c>
      <c r="Y2089" s="20" t="s">
        <v>52</v>
      </c>
      <c r="Z2089" s="20" t="s">
        <v>63</v>
      </c>
      <c r="AA2089" s="20" t="s">
        <v>66</v>
      </c>
      <c r="AB2089" s="20" t="s">
        <v>66</v>
      </c>
      <c r="AC2089" s="20" t="s">
        <v>66</v>
      </c>
      <c r="AD2089" s="20" t="s">
        <v>56</v>
      </c>
      <c r="AE2089" s="20"/>
      <c r="AF2089" t="e">
        <f>VLOOKUP(L2089,Contactos!B:B,1,0)</f>
        <v>#N/A</v>
      </c>
    </row>
    <row r="2090" spans="1:32" ht="25.5" x14ac:dyDescent="0.2">
      <c r="A2090" s="4">
        <f t="shared" si="97"/>
        <v>2088</v>
      </c>
      <c r="B2090" s="4" t="str">
        <f t="shared" si="98"/>
        <v>1 11536</v>
      </c>
      <c r="C2090" s="4" t="str">
        <f>IFERROR(VLOOKUP(F2090,Tablas!$A$1:$B$3,2,0),"")</f>
        <v/>
      </c>
      <c r="D2090" s="4" t="str">
        <f t="shared" si="99"/>
        <v xml:space="preserve"> - CONTADO ADELANTADO / CASH IN ADVANCE - SALDO LETRAS SOLES</v>
      </c>
      <c r="E2090" s="19">
        <v>43100</v>
      </c>
      <c r="F2090" s="20" t="s">
        <v>27</v>
      </c>
      <c r="G2090" s="20" t="s">
        <v>7392</v>
      </c>
      <c r="H2090" s="20" t="s">
        <v>6496</v>
      </c>
      <c r="I2090" s="20" t="s">
        <v>6497</v>
      </c>
      <c r="J2090" s="20" t="s">
        <v>4511</v>
      </c>
      <c r="K2090" s="20" t="s">
        <v>4512</v>
      </c>
      <c r="L2090" s="20" t="s">
        <v>4513</v>
      </c>
      <c r="M2090" s="20" t="s">
        <v>125</v>
      </c>
      <c r="N2090" s="21">
        <v>1185.04</v>
      </c>
      <c r="O2090" s="21">
        <v>0</v>
      </c>
      <c r="P2090" s="19">
        <v>41313</v>
      </c>
      <c r="Q2090" s="19">
        <v>43100</v>
      </c>
      <c r="R2090" s="20"/>
      <c r="S2090" s="19">
        <v>40938</v>
      </c>
      <c r="T2090" s="20" t="s">
        <v>70</v>
      </c>
      <c r="U2090" s="20">
        <v>552</v>
      </c>
      <c r="V2090" s="20">
        <v>1700000002</v>
      </c>
      <c r="W2090" s="20" t="s">
        <v>50</v>
      </c>
      <c r="X2090" s="20" t="s">
        <v>192</v>
      </c>
      <c r="Y2090" s="20" t="s">
        <v>52</v>
      </c>
      <c r="Z2090" s="20" t="s">
        <v>4514</v>
      </c>
      <c r="AA2090" s="20" t="s">
        <v>4515</v>
      </c>
      <c r="AB2090" s="20" t="s">
        <v>54</v>
      </c>
      <c r="AC2090" s="20" t="s">
        <v>167</v>
      </c>
      <c r="AD2090" s="20" t="s">
        <v>56</v>
      </c>
      <c r="AE2090" s="20"/>
      <c r="AF2090" t="e">
        <f>VLOOKUP(L2090,Contactos!B:B,1,0)</f>
        <v>#N/A</v>
      </c>
    </row>
    <row r="2091" spans="1:32" ht="38.25" x14ac:dyDescent="0.2">
      <c r="A2091" s="4">
        <f t="shared" si="97"/>
        <v>2089</v>
      </c>
      <c r="B2091" s="4" t="str">
        <f t="shared" si="98"/>
        <v>010-0018629</v>
      </c>
      <c r="C2091" s="4" t="str">
        <f>IFERROR(VLOOKUP(F2091,Tablas!$A$1:$B$3,2,0),"")</f>
        <v>Factura</v>
      </c>
      <c r="D2091" s="4" t="str">
        <f t="shared" si="99"/>
        <v xml:space="preserve"> - CONTADO ADELANTADO / CASH IN ADVANCE - Facturas clientes -C20519170907</v>
      </c>
      <c r="E2091" s="19">
        <v>43100</v>
      </c>
      <c r="F2091" s="20" t="s">
        <v>1001</v>
      </c>
      <c r="G2091" s="20" t="s">
        <v>7393</v>
      </c>
      <c r="H2091" s="20" t="s">
        <v>322</v>
      </c>
      <c r="I2091" s="20" t="s">
        <v>323</v>
      </c>
      <c r="J2091" s="20" t="s">
        <v>4511</v>
      </c>
      <c r="K2091" s="20" t="s">
        <v>4512</v>
      </c>
      <c r="L2091" s="20" t="s">
        <v>4513</v>
      </c>
      <c r="M2091" s="20" t="s">
        <v>125</v>
      </c>
      <c r="N2091" s="21">
        <v>1191.1400000000001</v>
      </c>
      <c r="O2091" s="21">
        <v>0</v>
      </c>
      <c r="P2091" s="20"/>
      <c r="Q2091" s="19">
        <v>41296</v>
      </c>
      <c r="R2091" s="20"/>
      <c r="S2091" s="19">
        <v>41386</v>
      </c>
      <c r="T2091" s="20" t="s">
        <v>70</v>
      </c>
      <c r="U2091" s="20">
        <v>1347</v>
      </c>
      <c r="V2091" s="20">
        <v>1700000016</v>
      </c>
      <c r="W2091" s="20" t="s">
        <v>847</v>
      </c>
      <c r="X2091" s="20" t="s">
        <v>192</v>
      </c>
      <c r="Y2091" s="20" t="s">
        <v>52</v>
      </c>
      <c r="Z2091" s="20" t="s">
        <v>5827</v>
      </c>
      <c r="AA2091" s="20" t="s">
        <v>4515</v>
      </c>
      <c r="AB2091" s="20" t="s">
        <v>54</v>
      </c>
      <c r="AC2091" s="20" t="s">
        <v>167</v>
      </c>
      <c r="AD2091" s="20" t="s">
        <v>56</v>
      </c>
      <c r="AE2091" s="20"/>
      <c r="AF2091" t="e">
        <f>VLOOKUP(L2091,Contactos!B:B,1,0)</f>
        <v>#N/A</v>
      </c>
    </row>
    <row r="2092" spans="1:32" ht="38.25" x14ac:dyDescent="0.2">
      <c r="A2092" s="4">
        <f t="shared" si="97"/>
        <v>2090</v>
      </c>
      <c r="B2092" s="4" t="str">
        <f t="shared" si="98"/>
        <v>010-0018704</v>
      </c>
      <c r="C2092" s="4" t="str">
        <f>IFERROR(VLOOKUP(F2092,Tablas!$A$1:$B$3,2,0),"")</f>
        <v>Factura</v>
      </c>
      <c r="D2092" s="4" t="str">
        <f t="shared" si="99"/>
        <v xml:space="preserve"> - CONTADO ADELANTADO / CASH IN ADVANCE - Facturas clientes -C20519170907</v>
      </c>
      <c r="E2092" s="19">
        <v>43100</v>
      </c>
      <c r="F2092" s="20" t="s">
        <v>1001</v>
      </c>
      <c r="G2092" s="20" t="s">
        <v>7394</v>
      </c>
      <c r="H2092" s="20" t="s">
        <v>322</v>
      </c>
      <c r="I2092" s="20" t="s">
        <v>323</v>
      </c>
      <c r="J2092" s="20" t="s">
        <v>4511</v>
      </c>
      <c r="K2092" s="20" t="s">
        <v>4512</v>
      </c>
      <c r="L2092" s="20" t="s">
        <v>4513</v>
      </c>
      <c r="M2092" s="20" t="s">
        <v>125</v>
      </c>
      <c r="N2092" s="21">
        <v>1201.76</v>
      </c>
      <c r="O2092" s="21">
        <v>0</v>
      </c>
      <c r="P2092" s="20"/>
      <c r="Q2092" s="19">
        <v>41304</v>
      </c>
      <c r="R2092" s="20"/>
      <c r="S2092" s="19">
        <v>41394</v>
      </c>
      <c r="T2092" s="20" t="s">
        <v>70</v>
      </c>
      <c r="U2092" s="20">
        <v>1354</v>
      </c>
      <c r="V2092" s="20">
        <v>1700000023</v>
      </c>
      <c r="W2092" s="20" t="s">
        <v>847</v>
      </c>
      <c r="X2092" s="20" t="s">
        <v>192</v>
      </c>
      <c r="Y2092" s="20" t="s">
        <v>52</v>
      </c>
      <c r="Z2092" s="20" t="s">
        <v>5827</v>
      </c>
      <c r="AA2092" s="20" t="s">
        <v>4515</v>
      </c>
      <c r="AB2092" s="20" t="s">
        <v>54</v>
      </c>
      <c r="AC2092" s="20" t="s">
        <v>167</v>
      </c>
      <c r="AD2092" s="20" t="s">
        <v>56</v>
      </c>
      <c r="AE2092" s="20"/>
      <c r="AF2092" t="e">
        <f>VLOOKUP(L2092,Contactos!B:B,1,0)</f>
        <v>#N/A</v>
      </c>
    </row>
    <row r="2093" spans="1:32" ht="38.25" x14ac:dyDescent="0.2">
      <c r="A2093" s="4">
        <f t="shared" si="97"/>
        <v>2091</v>
      </c>
      <c r="B2093" s="4" t="str">
        <f t="shared" si="98"/>
        <v>010-0019278</v>
      </c>
      <c r="C2093" s="4" t="str">
        <f>IFERROR(VLOOKUP(F2093,Tablas!$A$1:$B$3,2,0),"")</f>
        <v>Factura</v>
      </c>
      <c r="D2093" s="4" t="str">
        <f t="shared" si="99"/>
        <v xml:space="preserve"> - CONTADO ADELANTADO / CASH IN ADVANCE - Facturas clientes -C20519170907</v>
      </c>
      <c r="E2093" s="19">
        <v>43100</v>
      </c>
      <c r="F2093" s="20" t="s">
        <v>1001</v>
      </c>
      <c r="G2093" s="20" t="s">
        <v>7395</v>
      </c>
      <c r="H2093" s="20" t="s">
        <v>322</v>
      </c>
      <c r="I2093" s="20" t="s">
        <v>323</v>
      </c>
      <c r="J2093" s="20" t="s">
        <v>4511</v>
      </c>
      <c r="K2093" s="20" t="s">
        <v>4512</v>
      </c>
      <c r="L2093" s="20" t="s">
        <v>4513</v>
      </c>
      <c r="M2093" s="20" t="s">
        <v>125</v>
      </c>
      <c r="N2093" s="21">
        <v>1201.8800000000001</v>
      </c>
      <c r="O2093" s="21">
        <v>0</v>
      </c>
      <c r="P2093" s="20"/>
      <c r="Q2093" s="19">
        <v>41370</v>
      </c>
      <c r="R2093" s="20"/>
      <c r="S2093" s="19">
        <v>41461</v>
      </c>
      <c r="T2093" s="20" t="s">
        <v>70</v>
      </c>
      <c r="U2093" s="20">
        <v>1394</v>
      </c>
      <c r="V2093" s="20">
        <v>1700000063</v>
      </c>
      <c r="W2093" s="20" t="s">
        <v>847</v>
      </c>
      <c r="X2093" s="20" t="s">
        <v>192</v>
      </c>
      <c r="Y2093" s="20" t="s">
        <v>52</v>
      </c>
      <c r="Z2093" s="20" t="s">
        <v>5827</v>
      </c>
      <c r="AA2093" s="20" t="s">
        <v>4515</v>
      </c>
      <c r="AB2093" s="20" t="s">
        <v>54</v>
      </c>
      <c r="AC2093" s="20" t="s">
        <v>167</v>
      </c>
      <c r="AD2093" s="20" t="s">
        <v>56</v>
      </c>
      <c r="AE2093" s="20"/>
      <c r="AF2093" t="e">
        <f>VLOOKUP(L2093,Contactos!B:B,1,0)</f>
        <v>#N/A</v>
      </c>
    </row>
    <row r="2094" spans="1:32" ht="38.25" x14ac:dyDescent="0.2">
      <c r="A2094" s="4">
        <f t="shared" si="97"/>
        <v>2092</v>
      </c>
      <c r="B2094" s="4" t="str">
        <f t="shared" si="98"/>
        <v>F010-00025999</v>
      </c>
      <c r="C2094" s="4" t="str">
        <f>IFERROR(VLOOKUP(F2094,Tablas!$A$1:$B$3,2,0),"")</f>
        <v>Factura</v>
      </c>
      <c r="D2094" s="4" t="str">
        <f t="shared" si="99"/>
        <v>Nacional - LETRA 45-52-66-73-90-105-120 DIAS / DRAFT 45-52-66-73-90-105-120 DAYS - Facturas clientes - C20602313906</v>
      </c>
      <c r="E2094" s="19">
        <v>45559</v>
      </c>
      <c r="F2094" s="20" t="s">
        <v>1001</v>
      </c>
      <c r="G2094" s="20" t="s">
        <v>7396</v>
      </c>
      <c r="H2094" s="20" t="s">
        <v>44</v>
      </c>
      <c r="I2094" s="20" t="s">
        <v>45</v>
      </c>
      <c r="J2094" s="20" t="s">
        <v>7397</v>
      </c>
      <c r="K2094" s="20" t="s">
        <v>7398</v>
      </c>
      <c r="L2094" s="20" t="s">
        <v>7399</v>
      </c>
      <c r="M2094" s="20" t="s">
        <v>125</v>
      </c>
      <c r="N2094" s="21">
        <v>1206.1600000000001</v>
      </c>
      <c r="O2094" s="21">
        <v>0</v>
      </c>
      <c r="P2094" s="20"/>
      <c r="Q2094" s="19">
        <v>45559</v>
      </c>
      <c r="R2094" s="20"/>
      <c r="S2094" s="19">
        <v>45724</v>
      </c>
      <c r="T2094" s="20" t="s">
        <v>7400</v>
      </c>
      <c r="U2094" s="20">
        <v>1028138</v>
      </c>
      <c r="V2094" s="20">
        <v>240002830</v>
      </c>
      <c r="W2094" s="20" t="s">
        <v>847</v>
      </c>
      <c r="X2094" s="20" t="s">
        <v>305</v>
      </c>
      <c r="Y2094" s="20" t="s">
        <v>267</v>
      </c>
      <c r="Z2094" s="20" t="s">
        <v>7401</v>
      </c>
      <c r="AA2094" s="20" t="s">
        <v>7402</v>
      </c>
      <c r="AB2094" s="20" t="s">
        <v>328</v>
      </c>
      <c r="AC2094" s="20" t="s">
        <v>167</v>
      </c>
      <c r="AD2094" s="20" t="s">
        <v>56</v>
      </c>
      <c r="AE2094" s="20" t="s">
        <v>1014</v>
      </c>
      <c r="AF2094" t="str">
        <f>VLOOKUP(L2094,Contactos!B:B,1,0)</f>
        <v>CORPORACION FARMACEUTICA VETERINARIA SOCIEDAD ANONIMA CERRADA</v>
      </c>
    </row>
    <row r="2095" spans="1:32" ht="38.25" x14ac:dyDescent="0.2">
      <c r="A2095" s="4">
        <f t="shared" si="97"/>
        <v>2093</v>
      </c>
      <c r="B2095" s="4" t="str">
        <f t="shared" si="98"/>
        <v>F010-00025999</v>
      </c>
      <c r="C2095" s="4" t="str">
        <f>IFERROR(VLOOKUP(F2095,Tablas!$A$1:$B$3,2,0),"")</f>
        <v>Factura</v>
      </c>
      <c r="D2095" s="4" t="str">
        <f t="shared" si="99"/>
        <v>Nacional - LETRA 45-52-66-73-90-105-120 DIAS / DRAFT 45-52-66-73-90-105-120 DAYS - Facturas clientes - C20602313906</v>
      </c>
      <c r="E2095" s="19">
        <v>45559</v>
      </c>
      <c r="F2095" s="20" t="s">
        <v>1001</v>
      </c>
      <c r="G2095" s="20" t="s">
        <v>7396</v>
      </c>
      <c r="H2095" s="20" t="s">
        <v>44</v>
      </c>
      <c r="I2095" s="20" t="s">
        <v>45</v>
      </c>
      <c r="J2095" s="20" t="s">
        <v>7397</v>
      </c>
      <c r="K2095" s="20" t="s">
        <v>7398</v>
      </c>
      <c r="L2095" s="20" t="s">
        <v>7399</v>
      </c>
      <c r="M2095" s="20" t="s">
        <v>125</v>
      </c>
      <c r="N2095" s="21">
        <v>1208.68</v>
      </c>
      <c r="O2095" s="21">
        <v>0</v>
      </c>
      <c r="P2095" s="20"/>
      <c r="Q2095" s="19">
        <v>45559</v>
      </c>
      <c r="R2095" s="20"/>
      <c r="S2095" s="19">
        <v>45709</v>
      </c>
      <c r="T2095" s="20" t="s">
        <v>7400</v>
      </c>
      <c r="U2095" s="20">
        <v>1028138</v>
      </c>
      <c r="V2095" s="20">
        <v>240002830</v>
      </c>
      <c r="W2095" s="20" t="s">
        <v>847</v>
      </c>
      <c r="X2095" s="20" t="s">
        <v>305</v>
      </c>
      <c r="Y2095" s="20" t="s">
        <v>267</v>
      </c>
      <c r="Z2095" s="20" t="s">
        <v>7401</v>
      </c>
      <c r="AA2095" s="20" t="s">
        <v>7402</v>
      </c>
      <c r="AB2095" s="20" t="s">
        <v>328</v>
      </c>
      <c r="AC2095" s="20" t="s">
        <v>167</v>
      </c>
      <c r="AD2095" s="20" t="s">
        <v>56</v>
      </c>
      <c r="AE2095" s="20" t="s">
        <v>1014</v>
      </c>
      <c r="AF2095" t="str">
        <f>VLOOKUP(L2095,Contactos!B:B,1,0)</f>
        <v>CORPORACION FARMACEUTICA VETERINARIA SOCIEDAD ANONIMA CERRADA</v>
      </c>
    </row>
    <row r="2096" spans="1:32" ht="38.25" x14ac:dyDescent="0.2">
      <c r="A2096" s="4">
        <f t="shared" si="97"/>
        <v>2094</v>
      </c>
      <c r="B2096" s="4" t="str">
        <f t="shared" si="98"/>
        <v>F010-00025999</v>
      </c>
      <c r="C2096" s="4" t="str">
        <f>IFERROR(VLOOKUP(F2096,Tablas!$A$1:$B$3,2,0),"")</f>
        <v>Factura</v>
      </c>
      <c r="D2096" s="4" t="str">
        <f t="shared" si="99"/>
        <v>Nacional - LETRA 45-52-66-73-90-105-120 DIAS / DRAFT 45-52-66-73-90-105-120 DAYS - Facturas clientes - C20602313906</v>
      </c>
      <c r="E2096" s="19">
        <v>45559</v>
      </c>
      <c r="F2096" s="20" t="s">
        <v>1001</v>
      </c>
      <c r="G2096" s="20" t="s">
        <v>7396</v>
      </c>
      <c r="H2096" s="20" t="s">
        <v>44</v>
      </c>
      <c r="I2096" s="20" t="s">
        <v>45</v>
      </c>
      <c r="J2096" s="20" t="s">
        <v>7397</v>
      </c>
      <c r="K2096" s="20" t="s">
        <v>7398</v>
      </c>
      <c r="L2096" s="20" t="s">
        <v>7399</v>
      </c>
      <c r="M2096" s="20" t="s">
        <v>125</v>
      </c>
      <c r="N2096" s="21">
        <v>1208.68</v>
      </c>
      <c r="O2096" s="21">
        <v>0</v>
      </c>
      <c r="P2096" s="20"/>
      <c r="Q2096" s="19">
        <v>45559</v>
      </c>
      <c r="R2096" s="20"/>
      <c r="S2096" s="19">
        <v>45694</v>
      </c>
      <c r="T2096" s="20" t="s">
        <v>7400</v>
      </c>
      <c r="U2096" s="20">
        <v>1028138</v>
      </c>
      <c r="V2096" s="20">
        <v>240002830</v>
      </c>
      <c r="W2096" s="20" t="s">
        <v>847</v>
      </c>
      <c r="X2096" s="20" t="s">
        <v>305</v>
      </c>
      <c r="Y2096" s="20" t="s">
        <v>267</v>
      </c>
      <c r="Z2096" s="20" t="s">
        <v>7401</v>
      </c>
      <c r="AA2096" s="20" t="s">
        <v>7402</v>
      </c>
      <c r="AB2096" s="20" t="s">
        <v>328</v>
      </c>
      <c r="AC2096" s="20" t="s">
        <v>167</v>
      </c>
      <c r="AD2096" s="20" t="s">
        <v>56</v>
      </c>
      <c r="AE2096" s="20" t="s">
        <v>1014</v>
      </c>
      <c r="AF2096" t="str">
        <f>VLOOKUP(L2096,Contactos!B:B,1,0)</f>
        <v>CORPORACION FARMACEUTICA VETERINARIA SOCIEDAD ANONIMA CERRADA</v>
      </c>
    </row>
    <row r="2097" spans="1:32" ht="38.25" x14ac:dyDescent="0.2">
      <c r="A2097" s="4">
        <f t="shared" si="97"/>
        <v>2095</v>
      </c>
      <c r="B2097" s="4" t="str">
        <f t="shared" si="98"/>
        <v>F010-00025999</v>
      </c>
      <c r="C2097" s="4" t="str">
        <f>IFERROR(VLOOKUP(F2097,Tablas!$A$1:$B$3,2,0),"")</f>
        <v>Factura</v>
      </c>
      <c r="D2097" s="4" t="str">
        <f t="shared" si="99"/>
        <v>Nacional - LETRA 45-52-66-73-90-105-120 DIAS / DRAFT 45-52-66-73-90-105-120 DAYS - Facturas clientes - C20602313906</v>
      </c>
      <c r="E2097" s="19">
        <v>45559</v>
      </c>
      <c r="F2097" s="20" t="s">
        <v>1001</v>
      </c>
      <c r="G2097" s="20" t="s">
        <v>7396</v>
      </c>
      <c r="H2097" s="20" t="s">
        <v>44</v>
      </c>
      <c r="I2097" s="20" t="s">
        <v>45</v>
      </c>
      <c r="J2097" s="20" t="s">
        <v>7397</v>
      </c>
      <c r="K2097" s="20" t="s">
        <v>7398</v>
      </c>
      <c r="L2097" s="20" t="s">
        <v>7399</v>
      </c>
      <c r="M2097" s="20" t="s">
        <v>125</v>
      </c>
      <c r="N2097" s="21">
        <v>1208.68</v>
      </c>
      <c r="O2097" s="21">
        <v>0</v>
      </c>
      <c r="P2097" s="20"/>
      <c r="Q2097" s="19">
        <v>45559</v>
      </c>
      <c r="R2097" s="20"/>
      <c r="S2097" s="19">
        <v>45649</v>
      </c>
      <c r="T2097" s="20" t="s">
        <v>7400</v>
      </c>
      <c r="U2097" s="20">
        <v>1028138</v>
      </c>
      <c r="V2097" s="20">
        <v>240002830</v>
      </c>
      <c r="W2097" s="20" t="s">
        <v>847</v>
      </c>
      <c r="X2097" s="20" t="s">
        <v>305</v>
      </c>
      <c r="Y2097" s="20" t="s">
        <v>267</v>
      </c>
      <c r="Z2097" s="20" t="s">
        <v>7401</v>
      </c>
      <c r="AA2097" s="20" t="s">
        <v>7402</v>
      </c>
      <c r="AB2097" s="20" t="s">
        <v>328</v>
      </c>
      <c r="AC2097" s="20" t="s">
        <v>167</v>
      </c>
      <c r="AD2097" s="20" t="s">
        <v>56</v>
      </c>
      <c r="AE2097" s="20" t="s">
        <v>1014</v>
      </c>
      <c r="AF2097" t="str">
        <f>VLOOKUP(L2097,Contactos!B:B,1,0)</f>
        <v>CORPORACION FARMACEUTICA VETERINARIA SOCIEDAD ANONIMA CERRADA</v>
      </c>
    </row>
    <row r="2098" spans="1:32" ht="38.25" x14ac:dyDescent="0.2">
      <c r="A2098" s="4">
        <f t="shared" si="97"/>
        <v>2096</v>
      </c>
      <c r="B2098" s="4" t="str">
        <f t="shared" si="98"/>
        <v>F010-00025999</v>
      </c>
      <c r="C2098" s="4" t="str">
        <f>IFERROR(VLOOKUP(F2098,Tablas!$A$1:$B$3,2,0),"")</f>
        <v>Factura</v>
      </c>
      <c r="D2098" s="4" t="str">
        <f t="shared" si="99"/>
        <v>Nacional - LETRA 45-52-66-73-90-105-120 DIAS / DRAFT 45-52-66-73-90-105-120 DAYS - Facturas clientes - C20602313906</v>
      </c>
      <c r="E2098" s="19">
        <v>45559</v>
      </c>
      <c r="F2098" s="20" t="s">
        <v>1001</v>
      </c>
      <c r="G2098" s="20" t="s">
        <v>7396</v>
      </c>
      <c r="H2098" s="20" t="s">
        <v>44</v>
      </c>
      <c r="I2098" s="20" t="s">
        <v>45</v>
      </c>
      <c r="J2098" s="20" t="s">
        <v>7397</v>
      </c>
      <c r="K2098" s="20" t="s">
        <v>7398</v>
      </c>
      <c r="L2098" s="20" t="s">
        <v>7399</v>
      </c>
      <c r="M2098" s="20" t="s">
        <v>125</v>
      </c>
      <c r="N2098" s="21">
        <v>1208.68</v>
      </c>
      <c r="O2098" s="21">
        <v>0</v>
      </c>
      <c r="P2098" s="20"/>
      <c r="Q2098" s="19">
        <v>45559</v>
      </c>
      <c r="R2098" s="20"/>
      <c r="S2098" s="19">
        <v>45677</v>
      </c>
      <c r="T2098" s="20" t="s">
        <v>7400</v>
      </c>
      <c r="U2098" s="20">
        <v>1028138</v>
      </c>
      <c r="V2098" s="20">
        <v>240002830</v>
      </c>
      <c r="W2098" s="20" t="s">
        <v>847</v>
      </c>
      <c r="X2098" s="20" t="s">
        <v>305</v>
      </c>
      <c r="Y2098" s="20" t="s">
        <v>267</v>
      </c>
      <c r="Z2098" s="20" t="s">
        <v>7401</v>
      </c>
      <c r="AA2098" s="20" t="s">
        <v>7402</v>
      </c>
      <c r="AB2098" s="20" t="s">
        <v>328</v>
      </c>
      <c r="AC2098" s="20" t="s">
        <v>167</v>
      </c>
      <c r="AD2098" s="20" t="s">
        <v>56</v>
      </c>
      <c r="AE2098" s="20" t="s">
        <v>1014</v>
      </c>
      <c r="AF2098" t="str">
        <f>VLOOKUP(L2098,Contactos!B:B,1,0)</f>
        <v>CORPORACION FARMACEUTICA VETERINARIA SOCIEDAD ANONIMA CERRADA</v>
      </c>
    </row>
    <row r="2099" spans="1:32" ht="38.25" x14ac:dyDescent="0.2">
      <c r="A2099" s="4">
        <f t="shared" si="97"/>
        <v>2097</v>
      </c>
      <c r="B2099" s="4" t="str">
        <f t="shared" si="98"/>
        <v>F010-00025999</v>
      </c>
      <c r="C2099" s="4" t="str">
        <f>IFERROR(VLOOKUP(F2099,Tablas!$A$1:$B$3,2,0),"")</f>
        <v>Factura</v>
      </c>
      <c r="D2099" s="4" t="str">
        <f t="shared" si="99"/>
        <v>Nacional - LETRA 45-52-66-73-90-105-120 DIAS / DRAFT 45-52-66-73-90-105-120 DAYS - Facturas clientes - C20602313906</v>
      </c>
      <c r="E2099" s="19">
        <v>45559</v>
      </c>
      <c r="F2099" s="20" t="s">
        <v>1001</v>
      </c>
      <c r="G2099" s="20" t="s">
        <v>7396</v>
      </c>
      <c r="H2099" s="20" t="s">
        <v>44</v>
      </c>
      <c r="I2099" s="20" t="s">
        <v>45</v>
      </c>
      <c r="J2099" s="20" t="s">
        <v>7397</v>
      </c>
      <c r="K2099" s="20" t="s">
        <v>7398</v>
      </c>
      <c r="L2099" s="20" t="s">
        <v>7399</v>
      </c>
      <c r="M2099" s="20" t="s">
        <v>125</v>
      </c>
      <c r="N2099" s="21">
        <v>1208.68</v>
      </c>
      <c r="O2099" s="21">
        <v>0</v>
      </c>
      <c r="P2099" s="20"/>
      <c r="Q2099" s="19">
        <v>45559</v>
      </c>
      <c r="R2099" s="20"/>
      <c r="S2099" s="19">
        <v>45670</v>
      </c>
      <c r="T2099" s="20" t="s">
        <v>7400</v>
      </c>
      <c r="U2099" s="20">
        <v>1028138</v>
      </c>
      <c r="V2099" s="20">
        <v>240002830</v>
      </c>
      <c r="W2099" s="20" t="s">
        <v>847</v>
      </c>
      <c r="X2099" s="20" t="s">
        <v>305</v>
      </c>
      <c r="Y2099" s="20" t="s">
        <v>267</v>
      </c>
      <c r="Z2099" s="20" t="s">
        <v>7401</v>
      </c>
      <c r="AA2099" s="20" t="s">
        <v>7402</v>
      </c>
      <c r="AB2099" s="20" t="s">
        <v>328</v>
      </c>
      <c r="AC2099" s="20" t="s">
        <v>167</v>
      </c>
      <c r="AD2099" s="20" t="s">
        <v>56</v>
      </c>
      <c r="AE2099" s="20" t="s">
        <v>1014</v>
      </c>
      <c r="AF2099" t="str">
        <f>VLOOKUP(L2099,Contactos!B:B,1,0)</f>
        <v>CORPORACION FARMACEUTICA VETERINARIA SOCIEDAD ANONIMA CERRADA</v>
      </c>
    </row>
    <row r="2100" spans="1:32" ht="38.25" x14ac:dyDescent="0.2">
      <c r="A2100" s="4">
        <f t="shared" si="97"/>
        <v>2098</v>
      </c>
      <c r="B2100" s="4" t="str">
        <f t="shared" si="98"/>
        <v>F010-00025999</v>
      </c>
      <c r="C2100" s="4" t="str">
        <f>IFERROR(VLOOKUP(F2100,Tablas!$A$1:$B$3,2,0),"")</f>
        <v>Factura</v>
      </c>
      <c r="D2100" s="4" t="str">
        <f t="shared" si="99"/>
        <v>Nacional - LETRA 45-52-66-73-90-105-120 DIAS / DRAFT 45-52-66-73-90-105-120 DAYS - Facturas clientes - C20602313906</v>
      </c>
      <c r="E2100" s="19">
        <v>45559</v>
      </c>
      <c r="F2100" s="20" t="s">
        <v>1001</v>
      </c>
      <c r="G2100" s="20" t="s">
        <v>7396</v>
      </c>
      <c r="H2100" s="20" t="s">
        <v>44</v>
      </c>
      <c r="I2100" s="20" t="s">
        <v>45</v>
      </c>
      <c r="J2100" s="20" t="s">
        <v>7397</v>
      </c>
      <c r="K2100" s="20" t="s">
        <v>7398</v>
      </c>
      <c r="L2100" s="20" t="s">
        <v>7399</v>
      </c>
      <c r="M2100" s="20" t="s">
        <v>125</v>
      </c>
      <c r="N2100" s="21">
        <v>1208.68</v>
      </c>
      <c r="O2100" s="21">
        <v>0</v>
      </c>
      <c r="P2100" s="20"/>
      <c r="Q2100" s="19">
        <v>45559</v>
      </c>
      <c r="R2100" s="20"/>
      <c r="S2100" s="19">
        <v>45656</v>
      </c>
      <c r="T2100" s="20" t="s">
        <v>7400</v>
      </c>
      <c r="U2100" s="20">
        <v>1028138</v>
      </c>
      <c r="V2100" s="20">
        <v>240002830</v>
      </c>
      <c r="W2100" s="20" t="s">
        <v>847</v>
      </c>
      <c r="X2100" s="20" t="s">
        <v>305</v>
      </c>
      <c r="Y2100" s="20" t="s">
        <v>267</v>
      </c>
      <c r="Z2100" s="20" t="s">
        <v>7401</v>
      </c>
      <c r="AA2100" s="20" t="s">
        <v>7402</v>
      </c>
      <c r="AB2100" s="20" t="s">
        <v>328</v>
      </c>
      <c r="AC2100" s="20" t="s">
        <v>167</v>
      </c>
      <c r="AD2100" s="20" t="s">
        <v>56</v>
      </c>
      <c r="AE2100" s="20" t="s">
        <v>1014</v>
      </c>
      <c r="AF2100" t="str">
        <f>VLOOKUP(L2100,Contactos!B:B,1,0)</f>
        <v>CORPORACION FARMACEUTICA VETERINARIA SOCIEDAD ANONIMA CERRADA</v>
      </c>
    </row>
    <row r="2101" spans="1:32" ht="25.5" x14ac:dyDescent="0.2">
      <c r="A2101" s="4">
        <f t="shared" si="97"/>
        <v>2099</v>
      </c>
      <c r="B2101" s="4" t="str">
        <f t="shared" si="98"/>
        <v>4-03117</v>
      </c>
      <c r="C2101" s="4" t="str">
        <f>IFERROR(VLOOKUP(F2101,Tablas!$A$1:$B$3,2,0),"")</f>
        <v/>
      </c>
      <c r="D2101" s="4" t="str">
        <f t="shared" si="99"/>
        <v xml:space="preserve"> - LETRA 75 DIAS / DRAFT 75 DAYS - Cambio de Situación</v>
      </c>
      <c r="E2101" s="19">
        <v>45520</v>
      </c>
      <c r="F2101" s="20" t="s">
        <v>27</v>
      </c>
      <c r="G2101" s="20" t="s">
        <v>7403</v>
      </c>
      <c r="H2101" s="20" t="s">
        <v>7404</v>
      </c>
      <c r="I2101" s="20" t="s">
        <v>7405</v>
      </c>
      <c r="J2101" s="20" t="s">
        <v>373</v>
      </c>
      <c r="K2101" s="20" t="s">
        <v>374</v>
      </c>
      <c r="L2101" s="20" t="s">
        <v>375</v>
      </c>
      <c r="M2101" s="20" t="s">
        <v>125</v>
      </c>
      <c r="N2101" s="21">
        <v>1223.42</v>
      </c>
      <c r="O2101" s="21">
        <v>0</v>
      </c>
      <c r="P2101" s="19">
        <v>45529</v>
      </c>
      <c r="Q2101" s="19">
        <v>45520</v>
      </c>
      <c r="R2101" s="20"/>
      <c r="S2101" s="19">
        <v>45588</v>
      </c>
      <c r="T2101" s="20" t="s">
        <v>126</v>
      </c>
      <c r="U2101" s="20">
        <v>1009957</v>
      </c>
      <c r="V2101" s="20">
        <v>240006108</v>
      </c>
      <c r="W2101" s="20" t="s">
        <v>50</v>
      </c>
      <c r="X2101" s="20" t="s">
        <v>794</v>
      </c>
      <c r="Y2101" s="20" t="s">
        <v>128</v>
      </c>
      <c r="Z2101" s="20" t="s">
        <v>7406</v>
      </c>
      <c r="AA2101" s="20" t="s">
        <v>377</v>
      </c>
      <c r="AB2101" s="20" t="s">
        <v>337</v>
      </c>
      <c r="AC2101" s="20" t="s">
        <v>337</v>
      </c>
      <c r="AD2101" s="20" t="s">
        <v>56</v>
      </c>
      <c r="AE2101" s="20"/>
      <c r="AF2101" t="str">
        <f>VLOOKUP(L2101,Contactos!B:B,1,0)</f>
        <v>TOP VETERINARIA S.A.C.</v>
      </c>
    </row>
    <row r="2102" spans="1:32" ht="25.5" x14ac:dyDescent="0.2">
      <c r="A2102" s="4">
        <f t="shared" si="97"/>
        <v>2100</v>
      </c>
      <c r="B2102" s="4" t="str">
        <f t="shared" si="98"/>
        <v>4-03118</v>
      </c>
      <c r="C2102" s="4" t="str">
        <f>IFERROR(VLOOKUP(F2102,Tablas!$A$1:$B$3,2,0),"")</f>
        <v/>
      </c>
      <c r="D2102" s="4" t="str">
        <f t="shared" si="99"/>
        <v xml:space="preserve"> - LETRA 75 DIAS / DRAFT 75 DAYS - Cambio de Situación</v>
      </c>
      <c r="E2102" s="19">
        <v>45520</v>
      </c>
      <c r="F2102" s="20" t="s">
        <v>27</v>
      </c>
      <c r="G2102" s="20" t="s">
        <v>7407</v>
      </c>
      <c r="H2102" s="20" t="s">
        <v>7404</v>
      </c>
      <c r="I2102" s="20" t="s">
        <v>7405</v>
      </c>
      <c r="J2102" s="20" t="s">
        <v>373</v>
      </c>
      <c r="K2102" s="20" t="s">
        <v>374</v>
      </c>
      <c r="L2102" s="20" t="s">
        <v>375</v>
      </c>
      <c r="M2102" s="20" t="s">
        <v>125</v>
      </c>
      <c r="N2102" s="21">
        <v>1223.42</v>
      </c>
      <c r="O2102" s="21">
        <v>0</v>
      </c>
      <c r="P2102" s="19">
        <v>45529</v>
      </c>
      <c r="Q2102" s="19">
        <v>45520</v>
      </c>
      <c r="R2102" s="20"/>
      <c r="S2102" s="19">
        <v>45595</v>
      </c>
      <c r="T2102" s="20" t="s">
        <v>126</v>
      </c>
      <c r="U2102" s="20">
        <v>1009959</v>
      </c>
      <c r="V2102" s="20">
        <v>240006109</v>
      </c>
      <c r="W2102" s="20" t="s">
        <v>50</v>
      </c>
      <c r="X2102" s="20" t="s">
        <v>794</v>
      </c>
      <c r="Y2102" s="20" t="s">
        <v>128</v>
      </c>
      <c r="Z2102" s="20" t="s">
        <v>7406</v>
      </c>
      <c r="AA2102" s="20" t="s">
        <v>377</v>
      </c>
      <c r="AB2102" s="20" t="s">
        <v>337</v>
      </c>
      <c r="AC2102" s="20" t="s">
        <v>337</v>
      </c>
      <c r="AD2102" s="20" t="s">
        <v>56</v>
      </c>
      <c r="AE2102" s="20"/>
      <c r="AF2102" t="str">
        <f>VLOOKUP(L2102,Contactos!B:B,1,0)</f>
        <v>TOP VETERINARIA S.A.C.</v>
      </c>
    </row>
    <row r="2103" spans="1:32" ht="25.5" x14ac:dyDescent="0.2">
      <c r="A2103" s="4">
        <f t="shared" si="97"/>
        <v>2101</v>
      </c>
      <c r="B2103" s="4" t="str">
        <f t="shared" si="98"/>
        <v>4-03116</v>
      </c>
      <c r="C2103" s="4" t="str">
        <f>IFERROR(VLOOKUP(F2103,Tablas!$A$1:$B$3,2,0),"")</f>
        <v/>
      </c>
      <c r="D2103" s="4" t="str">
        <f t="shared" si="99"/>
        <v xml:space="preserve"> - LETRA 75 DIAS / DRAFT 75 DAYS - Cambio de Situación</v>
      </c>
      <c r="E2103" s="19">
        <v>45520</v>
      </c>
      <c r="F2103" s="20" t="s">
        <v>27</v>
      </c>
      <c r="G2103" s="20" t="s">
        <v>7408</v>
      </c>
      <c r="H2103" s="20" t="s">
        <v>7404</v>
      </c>
      <c r="I2103" s="20" t="s">
        <v>7405</v>
      </c>
      <c r="J2103" s="20" t="s">
        <v>373</v>
      </c>
      <c r="K2103" s="20" t="s">
        <v>374</v>
      </c>
      <c r="L2103" s="20" t="s">
        <v>375</v>
      </c>
      <c r="M2103" s="20" t="s">
        <v>125</v>
      </c>
      <c r="N2103" s="21">
        <v>1223.42</v>
      </c>
      <c r="O2103" s="21">
        <v>0</v>
      </c>
      <c r="P2103" s="19">
        <v>45529</v>
      </c>
      <c r="Q2103" s="19">
        <v>45520</v>
      </c>
      <c r="R2103" s="20"/>
      <c r="S2103" s="19">
        <v>45581</v>
      </c>
      <c r="T2103" s="20" t="s">
        <v>126</v>
      </c>
      <c r="U2103" s="20">
        <v>1009955</v>
      </c>
      <c r="V2103" s="20">
        <v>240006107</v>
      </c>
      <c r="W2103" s="20" t="s">
        <v>50</v>
      </c>
      <c r="X2103" s="20" t="s">
        <v>794</v>
      </c>
      <c r="Y2103" s="20" t="s">
        <v>128</v>
      </c>
      <c r="Z2103" s="20" t="s">
        <v>7406</v>
      </c>
      <c r="AA2103" s="20" t="s">
        <v>7391</v>
      </c>
      <c r="AB2103" s="20" t="s">
        <v>576</v>
      </c>
      <c r="AC2103" s="20" t="s">
        <v>167</v>
      </c>
      <c r="AD2103" s="20" t="s">
        <v>56</v>
      </c>
      <c r="AE2103" s="20"/>
      <c r="AF2103" t="str">
        <f>VLOOKUP(L2103,Contactos!B:B,1,0)</f>
        <v>TOP VETERINARIA S.A.C.</v>
      </c>
    </row>
    <row r="2104" spans="1:32" ht="25.5" x14ac:dyDescent="0.2">
      <c r="A2104" s="4">
        <f t="shared" si="97"/>
        <v>2102</v>
      </c>
      <c r="B2104" s="4" t="str">
        <f t="shared" si="98"/>
        <v>4-03115</v>
      </c>
      <c r="C2104" s="4" t="str">
        <f>IFERROR(VLOOKUP(F2104,Tablas!$A$1:$B$3,2,0),"")</f>
        <v/>
      </c>
      <c r="D2104" s="4" t="str">
        <f t="shared" si="99"/>
        <v xml:space="preserve"> - LETRA 75 DIAS / DRAFT 75 DAYS - Cambio de Situación</v>
      </c>
      <c r="E2104" s="19">
        <v>45520</v>
      </c>
      <c r="F2104" s="20" t="s">
        <v>27</v>
      </c>
      <c r="G2104" s="20" t="s">
        <v>7409</v>
      </c>
      <c r="H2104" s="20" t="s">
        <v>7404</v>
      </c>
      <c r="I2104" s="20" t="s">
        <v>7405</v>
      </c>
      <c r="J2104" s="20" t="s">
        <v>373</v>
      </c>
      <c r="K2104" s="20" t="s">
        <v>374</v>
      </c>
      <c r="L2104" s="20" t="s">
        <v>375</v>
      </c>
      <c r="M2104" s="20" t="s">
        <v>125</v>
      </c>
      <c r="N2104" s="21">
        <v>1223.42</v>
      </c>
      <c r="O2104" s="21">
        <v>0</v>
      </c>
      <c r="P2104" s="19">
        <v>45529</v>
      </c>
      <c r="Q2104" s="19">
        <v>45520</v>
      </c>
      <c r="R2104" s="20"/>
      <c r="S2104" s="19">
        <v>45575</v>
      </c>
      <c r="T2104" s="20" t="s">
        <v>126</v>
      </c>
      <c r="U2104" s="20">
        <v>1009953</v>
      </c>
      <c r="V2104" s="20">
        <v>240006106</v>
      </c>
      <c r="W2104" s="20" t="s">
        <v>50</v>
      </c>
      <c r="X2104" s="20" t="s">
        <v>794</v>
      </c>
      <c r="Y2104" s="20" t="s">
        <v>128</v>
      </c>
      <c r="Z2104" s="20" t="s">
        <v>7406</v>
      </c>
      <c r="AA2104" s="20" t="s">
        <v>7391</v>
      </c>
      <c r="AB2104" s="20" t="s">
        <v>576</v>
      </c>
      <c r="AC2104" s="20" t="s">
        <v>167</v>
      </c>
      <c r="AD2104" s="20" t="s">
        <v>56</v>
      </c>
      <c r="AE2104" s="20"/>
      <c r="AF2104" t="str">
        <f>VLOOKUP(L2104,Contactos!B:B,1,0)</f>
        <v>TOP VETERINARIA S.A.C.</v>
      </c>
    </row>
    <row r="2105" spans="1:32" ht="25.5" x14ac:dyDescent="0.2">
      <c r="A2105" s="4">
        <f t="shared" si="97"/>
        <v>2103</v>
      </c>
      <c r="B2105" s="4" t="str">
        <f t="shared" si="98"/>
        <v>4-03119</v>
      </c>
      <c r="C2105" s="4" t="str">
        <f>IFERROR(VLOOKUP(F2105,Tablas!$A$1:$B$3,2,0),"")</f>
        <v/>
      </c>
      <c r="D2105" s="4" t="str">
        <f t="shared" si="99"/>
        <v xml:space="preserve"> - LETRA 75 DIAS / DRAFT 75 DAYS - Cambio de Situación</v>
      </c>
      <c r="E2105" s="19">
        <v>45520</v>
      </c>
      <c r="F2105" s="20" t="s">
        <v>27</v>
      </c>
      <c r="G2105" s="20" t="s">
        <v>7410</v>
      </c>
      <c r="H2105" s="20" t="s">
        <v>7404</v>
      </c>
      <c r="I2105" s="20" t="s">
        <v>7405</v>
      </c>
      <c r="J2105" s="20" t="s">
        <v>373</v>
      </c>
      <c r="K2105" s="20" t="s">
        <v>374</v>
      </c>
      <c r="L2105" s="20" t="s">
        <v>375</v>
      </c>
      <c r="M2105" s="20" t="s">
        <v>125</v>
      </c>
      <c r="N2105" s="21">
        <v>1223.44</v>
      </c>
      <c r="O2105" s="21">
        <v>0</v>
      </c>
      <c r="P2105" s="19">
        <v>45529</v>
      </c>
      <c r="Q2105" s="19">
        <v>45520</v>
      </c>
      <c r="R2105" s="20"/>
      <c r="S2105" s="19">
        <v>45604</v>
      </c>
      <c r="T2105" s="20" t="s">
        <v>126</v>
      </c>
      <c r="U2105" s="20">
        <v>1009961</v>
      </c>
      <c r="V2105" s="20">
        <v>240006110</v>
      </c>
      <c r="W2105" s="20" t="s">
        <v>50</v>
      </c>
      <c r="X2105" s="20" t="s">
        <v>794</v>
      </c>
      <c r="Y2105" s="20" t="s">
        <v>128</v>
      </c>
      <c r="Z2105" s="20" t="s">
        <v>7406</v>
      </c>
      <c r="AA2105" s="20" t="s">
        <v>377</v>
      </c>
      <c r="AB2105" s="20" t="s">
        <v>337</v>
      </c>
      <c r="AC2105" s="20" t="s">
        <v>337</v>
      </c>
      <c r="AD2105" s="20" t="s">
        <v>56</v>
      </c>
      <c r="AE2105" s="20"/>
      <c r="AF2105" t="str">
        <f>VLOOKUP(L2105,Contactos!B:B,1,0)</f>
        <v>TOP VETERINARIA S.A.C.</v>
      </c>
    </row>
    <row r="2106" spans="1:32" ht="25.5" x14ac:dyDescent="0.2">
      <c r="A2106" s="4">
        <f t="shared" si="97"/>
        <v>2104</v>
      </c>
      <c r="B2106" s="4" t="str">
        <f t="shared" si="98"/>
        <v>1 13077</v>
      </c>
      <c r="C2106" s="4" t="str">
        <f>IFERROR(VLOOKUP(F2106,Tablas!$A$1:$B$3,2,0),"")</f>
        <v/>
      </c>
      <c r="D2106" s="4" t="str">
        <f t="shared" si="99"/>
        <v xml:space="preserve"> - CONTADO ADELANTADO / CASH IN ADVANCE - SALDO LETRAS SOLES</v>
      </c>
      <c r="E2106" s="19">
        <v>43100</v>
      </c>
      <c r="F2106" s="20" t="s">
        <v>27</v>
      </c>
      <c r="G2106" s="20" t="s">
        <v>7411</v>
      </c>
      <c r="H2106" s="20" t="s">
        <v>6496</v>
      </c>
      <c r="I2106" s="20" t="s">
        <v>6497</v>
      </c>
      <c r="J2106" s="20" t="s">
        <v>4511</v>
      </c>
      <c r="K2106" s="20" t="s">
        <v>4512</v>
      </c>
      <c r="L2106" s="20" t="s">
        <v>4513</v>
      </c>
      <c r="M2106" s="20" t="s">
        <v>125</v>
      </c>
      <c r="N2106" s="21">
        <v>1227.71</v>
      </c>
      <c r="O2106" s="21">
        <v>0</v>
      </c>
      <c r="P2106" s="19">
        <v>41313</v>
      </c>
      <c r="Q2106" s="19">
        <v>43100</v>
      </c>
      <c r="R2106" s="20"/>
      <c r="S2106" s="19">
        <v>41104</v>
      </c>
      <c r="T2106" s="20" t="s">
        <v>70</v>
      </c>
      <c r="U2106" s="20">
        <v>552</v>
      </c>
      <c r="V2106" s="20">
        <v>1700000002</v>
      </c>
      <c r="W2106" s="20" t="s">
        <v>50</v>
      </c>
      <c r="X2106" s="20" t="s">
        <v>192</v>
      </c>
      <c r="Y2106" s="20" t="s">
        <v>52</v>
      </c>
      <c r="Z2106" s="20" t="s">
        <v>4514</v>
      </c>
      <c r="AA2106" s="20" t="s">
        <v>4515</v>
      </c>
      <c r="AB2106" s="20" t="s">
        <v>54</v>
      </c>
      <c r="AC2106" s="20" t="s">
        <v>167</v>
      </c>
      <c r="AD2106" s="20" t="s">
        <v>56</v>
      </c>
      <c r="AE2106" s="20"/>
      <c r="AF2106" t="e">
        <f>VLOOKUP(L2106,Contactos!B:B,1,0)</f>
        <v>#N/A</v>
      </c>
    </row>
    <row r="2107" spans="1:32" ht="25.5" x14ac:dyDescent="0.2">
      <c r="A2107" s="4">
        <f t="shared" si="97"/>
        <v>2105</v>
      </c>
      <c r="B2107" s="4" t="str">
        <f t="shared" si="98"/>
        <v>1 13089</v>
      </c>
      <c r="C2107" s="4" t="str">
        <f>IFERROR(VLOOKUP(F2107,Tablas!$A$1:$B$3,2,0),"")</f>
        <v/>
      </c>
      <c r="D2107" s="4" t="str">
        <f t="shared" si="99"/>
        <v xml:space="preserve"> - CONTADO ADELANTADO / CASH IN ADVANCE - SALDO LETRAS SOLES</v>
      </c>
      <c r="E2107" s="19">
        <v>43100</v>
      </c>
      <c r="F2107" s="20" t="s">
        <v>27</v>
      </c>
      <c r="G2107" s="20" t="s">
        <v>7412</v>
      </c>
      <c r="H2107" s="20" t="s">
        <v>6496</v>
      </c>
      <c r="I2107" s="20" t="s">
        <v>6497</v>
      </c>
      <c r="J2107" s="20" t="s">
        <v>4511</v>
      </c>
      <c r="K2107" s="20" t="s">
        <v>4512</v>
      </c>
      <c r="L2107" s="20" t="s">
        <v>4513</v>
      </c>
      <c r="M2107" s="20" t="s">
        <v>125</v>
      </c>
      <c r="N2107" s="21">
        <v>1235.22</v>
      </c>
      <c r="O2107" s="21">
        <v>0</v>
      </c>
      <c r="P2107" s="19">
        <v>41313</v>
      </c>
      <c r="Q2107" s="19">
        <v>43100</v>
      </c>
      <c r="R2107" s="20"/>
      <c r="S2107" s="19">
        <v>41106</v>
      </c>
      <c r="T2107" s="20" t="s">
        <v>70</v>
      </c>
      <c r="U2107" s="20">
        <v>552</v>
      </c>
      <c r="V2107" s="20">
        <v>1700000002</v>
      </c>
      <c r="W2107" s="20" t="s">
        <v>50</v>
      </c>
      <c r="X2107" s="20" t="s">
        <v>192</v>
      </c>
      <c r="Y2107" s="20" t="s">
        <v>52</v>
      </c>
      <c r="Z2107" s="20" t="s">
        <v>4514</v>
      </c>
      <c r="AA2107" s="20" t="s">
        <v>4515</v>
      </c>
      <c r="AB2107" s="20" t="s">
        <v>54</v>
      </c>
      <c r="AC2107" s="20" t="s">
        <v>167</v>
      </c>
      <c r="AD2107" s="20" t="s">
        <v>56</v>
      </c>
      <c r="AE2107" s="20"/>
      <c r="AF2107" t="e">
        <f>VLOOKUP(L2107,Contactos!B:B,1,0)</f>
        <v>#N/A</v>
      </c>
    </row>
    <row r="2108" spans="1:32" ht="25.5" x14ac:dyDescent="0.2">
      <c r="A2108" s="4">
        <f t="shared" si="97"/>
        <v>2106</v>
      </c>
      <c r="B2108" s="4" t="str">
        <f t="shared" si="98"/>
        <v>1 16561</v>
      </c>
      <c r="C2108" s="4" t="str">
        <f>IFERROR(VLOOKUP(F2108,Tablas!$A$1:$B$3,2,0),"")</f>
        <v/>
      </c>
      <c r="D2108" s="4" t="str">
        <f t="shared" si="99"/>
        <v xml:space="preserve"> - CONTADO ADELANTADO / CASH IN ADVANCE - SALDO LETRAS SOLES</v>
      </c>
      <c r="E2108" s="19">
        <v>43100</v>
      </c>
      <c r="F2108" s="20" t="s">
        <v>27</v>
      </c>
      <c r="G2108" s="20" t="s">
        <v>7413</v>
      </c>
      <c r="H2108" s="20" t="s">
        <v>6496</v>
      </c>
      <c r="I2108" s="20" t="s">
        <v>6497</v>
      </c>
      <c r="J2108" s="20" t="s">
        <v>4511</v>
      </c>
      <c r="K2108" s="20" t="s">
        <v>4512</v>
      </c>
      <c r="L2108" s="20" t="s">
        <v>4513</v>
      </c>
      <c r="M2108" s="20" t="s">
        <v>125</v>
      </c>
      <c r="N2108" s="21">
        <v>1245.29</v>
      </c>
      <c r="O2108" s="21">
        <v>0</v>
      </c>
      <c r="P2108" s="19">
        <v>40360</v>
      </c>
      <c r="Q2108" s="19">
        <v>43100</v>
      </c>
      <c r="R2108" s="20"/>
      <c r="S2108" s="19">
        <v>40353</v>
      </c>
      <c r="T2108" s="20" t="s">
        <v>70</v>
      </c>
      <c r="U2108" s="20">
        <v>552</v>
      </c>
      <c r="V2108" s="20">
        <v>1700000002</v>
      </c>
      <c r="W2108" s="20" t="s">
        <v>50</v>
      </c>
      <c r="X2108" s="20" t="s">
        <v>192</v>
      </c>
      <c r="Y2108" s="20" t="s">
        <v>52</v>
      </c>
      <c r="Z2108" s="20" t="s">
        <v>4514</v>
      </c>
      <c r="AA2108" s="20" t="s">
        <v>4515</v>
      </c>
      <c r="AB2108" s="20" t="s">
        <v>54</v>
      </c>
      <c r="AC2108" s="20" t="s">
        <v>167</v>
      </c>
      <c r="AD2108" s="20" t="s">
        <v>56</v>
      </c>
      <c r="AE2108" s="20"/>
      <c r="AF2108" t="e">
        <f>VLOOKUP(L2108,Contactos!B:B,1,0)</f>
        <v>#N/A</v>
      </c>
    </row>
    <row r="2109" spans="1:32" ht="38.25" x14ac:dyDescent="0.2">
      <c r="A2109" s="4">
        <f t="shared" si="97"/>
        <v>2107</v>
      </c>
      <c r="B2109" s="4" t="str">
        <f t="shared" si="98"/>
        <v>010-0018994</v>
      </c>
      <c r="C2109" s="4" t="str">
        <f>IFERROR(VLOOKUP(F2109,Tablas!$A$1:$B$3,2,0),"")</f>
        <v>Factura</v>
      </c>
      <c r="D2109" s="4" t="str">
        <f t="shared" si="99"/>
        <v xml:space="preserve"> - CONTADO ADELANTADO / CASH IN ADVANCE - Facturas clientes -C20519170907</v>
      </c>
      <c r="E2109" s="19">
        <v>43100</v>
      </c>
      <c r="F2109" s="20" t="s">
        <v>1001</v>
      </c>
      <c r="G2109" s="20" t="s">
        <v>7414</v>
      </c>
      <c r="H2109" s="20" t="s">
        <v>322</v>
      </c>
      <c r="I2109" s="20" t="s">
        <v>323</v>
      </c>
      <c r="J2109" s="20" t="s">
        <v>4511</v>
      </c>
      <c r="K2109" s="20" t="s">
        <v>4512</v>
      </c>
      <c r="L2109" s="20" t="s">
        <v>4513</v>
      </c>
      <c r="M2109" s="20" t="s">
        <v>125</v>
      </c>
      <c r="N2109" s="21">
        <v>1253.3499999999999</v>
      </c>
      <c r="O2109" s="21">
        <v>0</v>
      </c>
      <c r="P2109" s="20"/>
      <c r="Q2109" s="19">
        <v>41334</v>
      </c>
      <c r="R2109" s="20"/>
      <c r="S2109" s="19">
        <v>41426</v>
      </c>
      <c r="T2109" s="20" t="s">
        <v>70</v>
      </c>
      <c r="U2109" s="20">
        <v>1372</v>
      </c>
      <c r="V2109" s="20">
        <v>1700000041</v>
      </c>
      <c r="W2109" s="20" t="s">
        <v>847</v>
      </c>
      <c r="X2109" s="20" t="s">
        <v>192</v>
      </c>
      <c r="Y2109" s="20" t="s">
        <v>52</v>
      </c>
      <c r="Z2109" s="20" t="s">
        <v>5827</v>
      </c>
      <c r="AA2109" s="20" t="s">
        <v>4515</v>
      </c>
      <c r="AB2109" s="20" t="s">
        <v>54</v>
      </c>
      <c r="AC2109" s="20" t="s">
        <v>167</v>
      </c>
      <c r="AD2109" s="20" t="s">
        <v>56</v>
      </c>
      <c r="AE2109" s="20"/>
      <c r="AF2109" t="e">
        <f>VLOOKUP(L2109,Contactos!B:B,1,0)</f>
        <v>#N/A</v>
      </c>
    </row>
    <row r="2110" spans="1:32" ht="25.5" x14ac:dyDescent="0.2">
      <c r="A2110" s="4">
        <f t="shared" si="97"/>
        <v>2108</v>
      </c>
      <c r="B2110" s="4" t="str">
        <f t="shared" si="98"/>
        <v/>
      </c>
      <c r="C2110" s="4" t="str">
        <f>IFERROR(VLOOKUP(F2110,Tablas!$A$1:$B$3,2,0),"")</f>
        <v/>
      </c>
      <c r="D2110" s="4" t="str">
        <f t="shared" si="99"/>
        <v xml:space="preserve"> - CONTADO ADELANTADO / CASH IN ADVANCE - Dif. en cambio</v>
      </c>
      <c r="E2110" s="19">
        <v>45351</v>
      </c>
      <c r="F2110" s="20" t="s">
        <v>27</v>
      </c>
      <c r="G2110" s="20"/>
      <c r="H2110" s="20" t="s">
        <v>29</v>
      </c>
      <c r="I2110" s="20" t="s">
        <v>30</v>
      </c>
      <c r="J2110" s="20" t="s">
        <v>74</v>
      </c>
      <c r="K2110" s="20" t="s">
        <v>74</v>
      </c>
      <c r="L2110" s="20" t="s">
        <v>75</v>
      </c>
      <c r="M2110" s="20" t="s">
        <v>33</v>
      </c>
      <c r="N2110" s="21">
        <v>1270.03</v>
      </c>
      <c r="O2110" s="21">
        <v>0</v>
      </c>
      <c r="P2110" s="20"/>
      <c r="Q2110" s="19">
        <v>45351</v>
      </c>
      <c r="R2110" s="20"/>
      <c r="S2110" s="20"/>
      <c r="T2110" s="20" t="s">
        <v>70</v>
      </c>
      <c r="U2110" s="20">
        <v>965130</v>
      </c>
      <c r="V2110" s="20">
        <v>240010527</v>
      </c>
      <c r="W2110" s="20" t="s">
        <v>50</v>
      </c>
      <c r="X2110" s="20" t="s">
        <v>841</v>
      </c>
      <c r="Y2110" s="20" t="s">
        <v>37</v>
      </c>
      <c r="Z2110" s="20" t="s">
        <v>63</v>
      </c>
      <c r="AA2110" s="20" t="s">
        <v>77</v>
      </c>
      <c r="AB2110" s="20"/>
      <c r="AC2110" s="20"/>
      <c r="AD2110" s="20" t="s">
        <v>78</v>
      </c>
      <c r="AE2110" s="20"/>
      <c r="AF2110" t="str">
        <f>VLOOKUP(L2110,Contactos!B:B,1,0)</f>
        <v>VETPLUS S.R.L.</v>
      </c>
    </row>
    <row r="2111" spans="1:32" ht="76.5" x14ac:dyDescent="0.2">
      <c r="A2111" s="4">
        <f t="shared" si="97"/>
        <v>2109</v>
      </c>
      <c r="B2111" s="4" t="str">
        <f t="shared" si="98"/>
        <v>F010-00025364</v>
      </c>
      <c r="C2111" s="4" t="str">
        <f>IFERROR(VLOOKUP(F2111,Tablas!$A$1:$B$3,2,0),"")</f>
        <v>Factura</v>
      </c>
      <c r="D2111" s="4" t="str">
        <f t="shared" si="99"/>
        <v xml:space="preserve"> - CONTADO ADELANTADO / CASH IN ADVANCE - INTERESES DEL PRÉSTAMO FIRMADO EL 14.11.2023 Cuota</v>
      </c>
      <c r="E2111" s="19">
        <v>45491</v>
      </c>
      <c r="F2111" s="20" t="s">
        <v>1001</v>
      </c>
      <c r="G2111" s="20" t="s">
        <v>7415</v>
      </c>
      <c r="H2111" s="20" t="s">
        <v>322</v>
      </c>
      <c r="I2111" s="20" t="s">
        <v>323</v>
      </c>
      <c r="J2111" s="20" t="s">
        <v>324</v>
      </c>
      <c r="K2111" s="20" t="s">
        <v>325</v>
      </c>
      <c r="L2111" s="20" t="s">
        <v>326</v>
      </c>
      <c r="M2111" s="20" t="s">
        <v>125</v>
      </c>
      <c r="N2111" s="21">
        <v>1271.51</v>
      </c>
      <c r="O2111" s="21">
        <v>0</v>
      </c>
      <c r="P2111" s="20"/>
      <c r="Q2111" s="19">
        <v>45491</v>
      </c>
      <c r="R2111" s="20"/>
      <c r="S2111" s="19">
        <v>45491</v>
      </c>
      <c r="T2111" s="20" t="s">
        <v>70</v>
      </c>
      <c r="U2111" s="20">
        <v>996109</v>
      </c>
      <c r="V2111" s="20">
        <v>240002116</v>
      </c>
      <c r="W2111" s="20" t="s">
        <v>847</v>
      </c>
      <c r="X2111" s="20" t="s">
        <v>2795</v>
      </c>
      <c r="Y2111" s="20" t="s">
        <v>52</v>
      </c>
      <c r="Z2111" s="20" t="s">
        <v>7310</v>
      </c>
      <c r="AA2111" s="20" t="s">
        <v>327</v>
      </c>
      <c r="AB2111" s="20" t="s">
        <v>328</v>
      </c>
      <c r="AC2111" s="20" t="s">
        <v>167</v>
      </c>
      <c r="AD2111" s="20" t="s">
        <v>56</v>
      </c>
      <c r="AE2111" s="20"/>
      <c r="AF2111" t="str">
        <f>VLOOKUP(L2111,Contactos!B:B,1,0)</f>
        <v>PHARMADIX CORP. S.A.C.</v>
      </c>
    </row>
    <row r="2112" spans="1:32" ht="25.5" x14ac:dyDescent="0.2">
      <c r="A2112" s="4">
        <f t="shared" si="97"/>
        <v>2110</v>
      </c>
      <c r="B2112" s="4" t="str">
        <f t="shared" si="98"/>
        <v>1 10915</v>
      </c>
      <c r="C2112" s="4" t="str">
        <f>IFERROR(VLOOKUP(F2112,Tablas!$A$1:$B$3,2,0),"")</f>
        <v/>
      </c>
      <c r="D2112" s="4" t="str">
        <f t="shared" si="99"/>
        <v xml:space="preserve"> - CONTADO ADELANTADO / CASH IN ADVANCE - SALDO LETRAS SOLES</v>
      </c>
      <c r="E2112" s="19">
        <v>43100</v>
      </c>
      <c r="F2112" s="20" t="s">
        <v>27</v>
      </c>
      <c r="G2112" s="20" t="s">
        <v>7416</v>
      </c>
      <c r="H2112" s="20" t="s">
        <v>6496</v>
      </c>
      <c r="I2112" s="20" t="s">
        <v>6497</v>
      </c>
      <c r="J2112" s="20" t="s">
        <v>4511</v>
      </c>
      <c r="K2112" s="20" t="s">
        <v>4512</v>
      </c>
      <c r="L2112" s="20" t="s">
        <v>4513</v>
      </c>
      <c r="M2112" s="20" t="s">
        <v>125</v>
      </c>
      <c r="N2112" s="21">
        <v>1282.26</v>
      </c>
      <c r="O2112" s="21">
        <v>0</v>
      </c>
      <c r="P2112" s="19">
        <v>41313</v>
      </c>
      <c r="Q2112" s="19">
        <v>43100</v>
      </c>
      <c r="R2112" s="20"/>
      <c r="S2112" s="19">
        <v>40868</v>
      </c>
      <c r="T2112" s="20" t="s">
        <v>70</v>
      </c>
      <c r="U2112" s="20">
        <v>552</v>
      </c>
      <c r="V2112" s="20">
        <v>1700000002</v>
      </c>
      <c r="W2112" s="20" t="s">
        <v>50</v>
      </c>
      <c r="X2112" s="20" t="s">
        <v>192</v>
      </c>
      <c r="Y2112" s="20" t="s">
        <v>52</v>
      </c>
      <c r="Z2112" s="20" t="s">
        <v>4514</v>
      </c>
      <c r="AA2112" s="20" t="s">
        <v>4515</v>
      </c>
      <c r="AB2112" s="20" t="s">
        <v>54</v>
      </c>
      <c r="AC2112" s="20" t="s">
        <v>167</v>
      </c>
      <c r="AD2112" s="20" t="s">
        <v>56</v>
      </c>
      <c r="AE2112" s="20"/>
      <c r="AF2112" t="e">
        <f>VLOOKUP(L2112,Contactos!B:B,1,0)</f>
        <v>#N/A</v>
      </c>
    </row>
    <row r="2113" spans="1:32" ht="38.25" x14ac:dyDescent="0.2">
      <c r="A2113" s="4">
        <f t="shared" si="97"/>
        <v>2111</v>
      </c>
      <c r="B2113" s="4" t="str">
        <f t="shared" si="98"/>
        <v>010-0019018</v>
      </c>
      <c r="C2113" s="4" t="str">
        <f>IFERROR(VLOOKUP(F2113,Tablas!$A$1:$B$3,2,0),"")</f>
        <v>Factura</v>
      </c>
      <c r="D2113" s="4" t="str">
        <f t="shared" si="99"/>
        <v xml:space="preserve"> - CONTADO ADELANTADO / CASH IN ADVANCE - Facturas clientes -C20519170907</v>
      </c>
      <c r="E2113" s="19">
        <v>43100</v>
      </c>
      <c r="F2113" s="20" t="s">
        <v>1001</v>
      </c>
      <c r="G2113" s="20" t="s">
        <v>7417</v>
      </c>
      <c r="H2113" s="20" t="s">
        <v>322</v>
      </c>
      <c r="I2113" s="20" t="s">
        <v>323</v>
      </c>
      <c r="J2113" s="20" t="s">
        <v>4511</v>
      </c>
      <c r="K2113" s="20" t="s">
        <v>4512</v>
      </c>
      <c r="L2113" s="20" t="s">
        <v>4513</v>
      </c>
      <c r="M2113" s="20" t="s">
        <v>125</v>
      </c>
      <c r="N2113" s="21">
        <v>1289.2</v>
      </c>
      <c r="O2113" s="21">
        <v>0</v>
      </c>
      <c r="P2113" s="20"/>
      <c r="Q2113" s="19">
        <v>41339</v>
      </c>
      <c r="R2113" s="20"/>
      <c r="S2113" s="19">
        <v>41431</v>
      </c>
      <c r="T2113" s="20" t="s">
        <v>70</v>
      </c>
      <c r="U2113" s="20">
        <v>1375</v>
      </c>
      <c r="V2113" s="20">
        <v>1700000044</v>
      </c>
      <c r="W2113" s="20" t="s">
        <v>847</v>
      </c>
      <c r="X2113" s="20" t="s">
        <v>192</v>
      </c>
      <c r="Y2113" s="20" t="s">
        <v>52</v>
      </c>
      <c r="Z2113" s="20" t="s">
        <v>5827</v>
      </c>
      <c r="AA2113" s="20" t="s">
        <v>4515</v>
      </c>
      <c r="AB2113" s="20" t="s">
        <v>54</v>
      </c>
      <c r="AC2113" s="20" t="s">
        <v>167</v>
      </c>
      <c r="AD2113" s="20" t="s">
        <v>56</v>
      </c>
      <c r="AE2113" s="20"/>
      <c r="AF2113" t="e">
        <f>VLOOKUP(L2113,Contactos!B:B,1,0)</f>
        <v>#N/A</v>
      </c>
    </row>
    <row r="2114" spans="1:32" ht="25.5" x14ac:dyDescent="0.2">
      <c r="A2114" s="4">
        <f t="shared" si="97"/>
        <v>2112</v>
      </c>
      <c r="B2114" s="4" t="str">
        <f t="shared" si="98"/>
        <v>1 11479</v>
      </c>
      <c r="C2114" s="4" t="str">
        <f>IFERROR(VLOOKUP(F2114,Tablas!$A$1:$B$3,2,0),"")</f>
        <v/>
      </c>
      <c r="D2114" s="4" t="str">
        <f t="shared" si="99"/>
        <v xml:space="preserve"> - CONTADO ADELANTADO / CASH IN ADVANCE - SALDO LETRAS SOLES</v>
      </c>
      <c r="E2114" s="19">
        <v>43100</v>
      </c>
      <c r="F2114" s="20" t="s">
        <v>27</v>
      </c>
      <c r="G2114" s="20" t="s">
        <v>7418</v>
      </c>
      <c r="H2114" s="20" t="s">
        <v>6496</v>
      </c>
      <c r="I2114" s="20" t="s">
        <v>6497</v>
      </c>
      <c r="J2114" s="20" t="s">
        <v>4511</v>
      </c>
      <c r="K2114" s="20" t="s">
        <v>4512</v>
      </c>
      <c r="L2114" s="20" t="s">
        <v>4513</v>
      </c>
      <c r="M2114" s="20" t="s">
        <v>125</v>
      </c>
      <c r="N2114" s="21">
        <v>1292.5</v>
      </c>
      <c r="O2114" s="21">
        <v>0</v>
      </c>
      <c r="P2114" s="19">
        <v>41313</v>
      </c>
      <c r="Q2114" s="19">
        <v>43100</v>
      </c>
      <c r="R2114" s="20"/>
      <c r="S2114" s="19">
        <v>40932</v>
      </c>
      <c r="T2114" s="20" t="s">
        <v>70</v>
      </c>
      <c r="U2114" s="20">
        <v>552</v>
      </c>
      <c r="V2114" s="20">
        <v>1700000002</v>
      </c>
      <c r="W2114" s="20" t="s">
        <v>50</v>
      </c>
      <c r="X2114" s="20" t="s">
        <v>192</v>
      </c>
      <c r="Y2114" s="20" t="s">
        <v>52</v>
      </c>
      <c r="Z2114" s="20" t="s">
        <v>4514</v>
      </c>
      <c r="AA2114" s="20" t="s">
        <v>4515</v>
      </c>
      <c r="AB2114" s="20" t="s">
        <v>54</v>
      </c>
      <c r="AC2114" s="20" t="s">
        <v>167</v>
      </c>
      <c r="AD2114" s="20" t="s">
        <v>56</v>
      </c>
      <c r="AE2114" s="20"/>
      <c r="AF2114" t="e">
        <f>VLOOKUP(L2114,Contactos!B:B,1,0)</f>
        <v>#N/A</v>
      </c>
    </row>
    <row r="2115" spans="1:32" ht="38.25" x14ac:dyDescent="0.2">
      <c r="A2115" s="4">
        <f t="shared" si="97"/>
        <v>2113</v>
      </c>
      <c r="B2115" s="4" t="str">
        <f t="shared" si="98"/>
        <v>010-0019670</v>
      </c>
      <c r="C2115" s="4" t="str">
        <f>IFERROR(VLOOKUP(F2115,Tablas!$A$1:$B$3,2,0),"")</f>
        <v>Factura</v>
      </c>
      <c r="D2115" s="4" t="str">
        <f t="shared" si="99"/>
        <v xml:space="preserve"> - CONTADO ADELANTADO / CASH IN ADVANCE - Facturas clientes -C20519170907</v>
      </c>
      <c r="E2115" s="19">
        <v>43100</v>
      </c>
      <c r="F2115" s="20" t="s">
        <v>1001</v>
      </c>
      <c r="G2115" s="20" t="s">
        <v>7419</v>
      </c>
      <c r="H2115" s="20" t="s">
        <v>322</v>
      </c>
      <c r="I2115" s="20" t="s">
        <v>323</v>
      </c>
      <c r="J2115" s="20" t="s">
        <v>4511</v>
      </c>
      <c r="K2115" s="20" t="s">
        <v>4512</v>
      </c>
      <c r="L2115" s="20" t="s">
        <v>4513</v>
      </c>
      <c r="M2115" s="20" t="s">
        <v>125</v>
      </c>
      <c r="N2115" s="21">
        <v>1314.43</v>
      </c>
      <c r="O2115" s="21">
        <v>0</v>
      </c>
      <c r="P2115" s="20"/>
      <c r="Q2115" s="19">
        <v>41409</v>
      </c>
      <c r="R2115" s="20"/>
      <c r="S2115" s="19">
        <v>41501</v>
      </c>
      <c r="T2115" s="20" t="s">
        <v>70</v>
      </c>
      <c r="U2115" s="20">
        <v>1413</v>
      </c>
      <c r="V2115" s="20">
        <v>1700000082</v>
      </c>
      <c r="W2115" s="20" t="s">
        <v>847</v>
      </c>
      <c r="X2115" s="20" t="s">
        <v>192</v>
      </c>
      <c r="Y2115" s="20" t="s">
        <v>52</v>
      </c>
      <c r="Z2115" s="20" t="s">
        <v>5827</v>
      </c>
      <c r="AA2115" s="20" t="s">
        <v>4515</v>
      </c>
      <c r="AB2115" s="20" t="s">
        <v>54</v>
      </c>
      <c r="AC2115" s="20" t="s">
        <v>167</v>
      </c>
      <c r="AD2115" s="20" t="s">
        <v>56</v>
      </c>
      <c r="AE2115" s="20"/>
      <c r="AF2115" t="e">
        <f>VLOOKUP(L2115,Contactos!B:B,1,0)</f>
        <v>#N/A</v>
      </c>
    </row>
    <row r="2116" spans="1:32" ht="38.25" x14ac:dyDescent="0.2">
      <c r="A2116" s="4">
        <f t="shared" ref="A2116:A2179" si="100">ROW()-2</f>
        <v>2114</v>
      </c>
      <c r="B2116" s="4" t="str">
        <f t="shared" ref="B2116:B2179" si="101">MID(G2116,4,20)</f>
        <v>010-0019753</v>
      </c>
      <c r="C2116" s="4" t="str">
        <f>IFERROR(VLOOKUP(F2116,Tablas!$A$1:$B$3,2,0),"")</f>
        <v>Factura</v>
      </c>
      <c r="D2116" s="4" t="str">
        <f t="shared" ref="D2116:D2179" si="102">CONCATENATE(AE2116," - ",T2116," - ",Z2116)</f>
        <v xml:space="preserve"> - CONTADO ADELANTADO / CASH IN ADVANCE - Facturas clientes -C20519170907</v>
      </c>
      <c r="E2116" s="19">
        <v>43100</v>
      </c>
      <c r="F2116" s="20" t="s">
        <v>1001</v>
      </c>
      <c r="G2116" s="20" t="s">
        <v>7420</v>
      </c>
      <c r="H2116" s="20" t="s">
        <v>322</v>
      </c>
      <c r="I2116" s="20" t="s">
        <v>323</v>
      </c>
      <c r="J2116" s="20" t="s">
        <v>4511</v>
      </c>
      <c r="K2116" s="20" t="s">
        <v>4512</v>
      </c>
      <c r="L2116" s="20" t="s">
        <v>4513</v>
      </c>
      <c r="M2116" s="20" t="s">
        <v>125</v>
      </c>
      <c r="N2116" s="21">
        <v>1329.86</v>
      </c>
      <c r="O2116" s="21">
        <v>0</v>
      </c>
      <c r="P2116" s="20"/>
      <c r="Q2116" s="19">
        <v>41416</v>
      </c>
      <c r="R2116" s="20"/>
      <c r="S2116" s="19">
        <v>41508</v>
      </c>
      <c r="T2116" s="20" t="s">
        <v>70</v>
      </c>
      <c r="U2116" s="20">
        <v>1418</v>
      </c>
      <c r="V2116" s="20">
        <v>1700000087</v>
      </c>
      <c r="W2116" s="20" t="s">
        <v>847</v>
      </c>
      <c r="X2116" s="20" t="s">
        <v>192</v>
      </c>
      <c r="Y2116" s="20" t="s">
        <v>52</v>
      </c>
      <c r="Z2116" s="20" t="s">
        <v>5827</v>
      </c>
      <c r="AA2116" s="20" t="s">
        <v>4515</v>
      </c>
      <c r="AB2116" s="20" t="s">
        <v>54</v>
      </c>
      <c r="AC2116" s="20" t="s">
        <v>167</v>
      </c>
      <c r="AD2116" s="20" t="s">
        <v>56</v>
      </c>
      <c r="AE2116" s="20"/>
      <c r="AF2116" t="e">
        <f>VLOOKUP(L2116,Contactos!B:B,1,0)</f>
        <v>#N/A</v>
      </c>
    </row>
    <row r="2117" spans="1:32" ht="76.5" x14ac:dyDescent="0.2">
      <c r="A2117" s="4">
        <f t="shared" si="100"/>
        <v>2115</v>
      </c>
      <c r="B2117" s="4" t="str">
        <f t="shared" si="101"/>
        <v>F010-00024998</v>
      </c>
      <c r="C2117" s="4" t="str">
        <f>IFERROR(VLOOKUP(F2117,Tablas!$A$1:$B$3,2,0),"")</f>
        <v>Factura</v>
      </c>
      <c r="D2117" s="4" t="str">
        <f t="shared" si="102"/>
        <v xml:space="preserve"> - CONTADO ADELANTADO / CASH IN ADVANCE - INTERESES DEL PRÉSTAMO FIRMADO EL 14.11.2023 Cuota</v>
      </c>
      <c r="E2117" s="19">
        <v>45453</v>
      </c>
      <c r="F2117" s="20" t="s">
        <v>1001</v>
      </c>
      <c r="G2117" s="20" t="s">
        <v>7421</v>
      </c>
      <c r="H2117" s="20" t="s">
        <v>322</v>
      </c>
      <c r="I2117" s="20" t="s">
        <v>323</v>
      </c>
      <c r="J2117" s="20" t="s">
        <v>324</v>
      </c>
      <c r="K2117" s="20" t="s">
        <v>325</v>
      </c>
      <c r="L2117" s="20" t="s">
        <v>326</v>
      </c>
      <c r="M2117" s="20" t="s">
        <v>125</v>
      </c>
      <c r="N2117" s="21">
        <v>1338.37</v>
      </c>
      <c r="O2117" s="21">
        <v>0</v>
      </c>
      <c r="P2117" s="20"/>
      <c r="Q2117" s="19">
        <v>45453</v>
      </c>
      <c r="R2117" s="20"/>
      <c r="S2117" s="19">
        <v>45453</v>
      </c>
      <c r="T2117" s="20" t="s">
        <v>70</v>
      </c>
      <c r="U2117" s="20">
        <v>978910</v>
      </c>
      <c r="V2117" s="20">
        <v>240001704</v>
      </c>
      <c r="W2117" s="20" t="s">
        <v>847</v>
      </c>
      <c r="X2117" s="20" t="s">
        <v>2795</v>
      </c>
      <c r="Y2117" s="20" t="s">
        <v>52</v>
      </c>
      <c r="Z2117" s="20" t="s">
        <v>7310</v>
      </c>
      <c r="AA2117" s="20" t="s">
        <v>327</v>
      </c>
      <c r="AB2117" s="20" t="s">
        <v>328</v>
      </c>
      <c r="AC2117" s="20" t="s">
        <v>167</v>
      </c>
      <c r="AD2117" s="20" t="s">
        <v>56</v>
      </c>
      <c r="AE2117" s="20"/>
      <c r="AF2117" t="str">
        <f>VLOOKUP(L2117,Contactos!B:B,1,0)</f>
        <v>PHARMADIX CORP. S.A.C.</v>
      </c>
    </row>
    <row r="2118" spans="1:32" ht="25.5" x14ac:dyDescent="0.2">
      <c r="A2118" s="4">
        <f t="shared" si="100"/>
        <v>2116</v>
      </c>
      <c r="B2118" s="4" t="str">
        <f t="shared" si="101"/>
        <v/>
      </c>
      <c r="C2118" s="4" t="str">
        <f>IFERROR(VLOOKUP(F2118,Tablas!$A$1:$B$3,2,0),"")</f>
        <v/>
      </c>
      <c r="D2118" s="4" t="str">
        <f t="shared" si="102"/>
        <v xml:space="preserve"> - CONTADO ADELANTADO / CASH IN ADVANCE - Dif. en cambio</v>
      </c>
      <c r="E2118" s="19">
        <v>45504</v>
      </c>
      <c r="F2118" s="20" t="s">
        <v>27</v>
      </c>
      <c r="G2118" s="20"/>
      <c r="H2118" s="20" t="s">
        <v>29</v>
      </c>
      <c r="I2118" s="20" t="s">
        <v>30</v>
      </c>
      <c r="J2118" s="20" t="s">
        <v>292</v>
      </c>
      <c r="K2118" s="20" t="s">
        <v>292</v>
      </c>
      <c r="L2118" s="20" t="s">
        <v>293</v>
      </c>
      <c r="M2118" s="20"/>
      <c r="N2118" s="21">
        <v>1351.35</v>
      </c>
      <c r="O2118" s="21">
        <v>0</v>
      </c>
      <c r="P2118" s="20"/>
      <c r="Q2118" s="19">
        <v>45504</v>
      </c>
      <c r="R2118" s="20"/>
      <c r="S2118" s="20"/>
      <c r="T2118" s="20" t="s">
        <v>70</v>
      </c>
      <c r="U2118" s="20">
        <v>1036129</v>
      </c>
      <c r="V2118" s="20">
        <v>240029618</v>
      </c>
      <c r="W2118" s="20" t="s">
        <v>50</v>
      </c>
      <c r="X2118" s="20" t="s">
        <v>292</v>
      </c>
      <c r="Y2118" s="20" t="s">
        <v>37</v>
      </c>
      <c r="Z2118" s="20" t="s">
        <v>63</v>
      </c>
      <c r="AA2118" s="20" t="s">
        <v>295</v>
      </c>
      <c r="AB2118" s="20" t="s">
        <v>296</v>
      </c>
      <c r="AC2118" s="20" t="s">
        <v>66</v>
      </c>
      <c r="AD2118" s="20" t="s">
        <v>297</v>
      </c>
      <c r="AE2118" s="20"/>
      <c r="AF2118" t="str">
        <f>VLOOKUP(L2118,Contactos!B:B,1,0)</f>
        <v>BREMER LANKA (PVT) LTD.</v>
      </c>
    </row>
    <row r="2119" spans="1:32" ht="76.5" x14ac:dyDescent="0.2">
      <c r="A2119" s="4">
        <f t="shared" si="100"/>
        <v>2117</v>
      </c>
      <c r="B2119" s="4" t="str">
        <f t="shared" si="101"/>
        <v>F010-00025365</v>
      </c>
      <c r="C2119" s="4" t="str">
        <f>IFERROR(VLOOKUP(F2119,Tablas!$A$1:$B$3,2,0),"")</f>
        <v>Factura</v>
      </c>
      <c r="D2119" s="4" t="str">
        <f t="shared" si="102"/>
        <v xml:space="preserve"> - CONTADO ADELANTADO / CASH IN ADVANCE - INTERESES DEL PRÉSTAMO SOLES FIRMADO EL 13.12.2023</v>
      </c>
      <c r="E2119" s="19">
        <v>45491</v>
      </c>
      <c r="F2119" s="20" t="s">
        <v>1001</v>
      </c>
      <c r="G2119" s="20" t="s">
        <v>7422</v>
      </c>
      <c r="H2119" s="20" t="s">
        <v>322</v>
      </c>
      <c r="I2119" s="20" t="s">
        <v>323</v>
      </c>
      <c r="J2119" s="20" t="s">
        <v>324</v>
      </c>
      <c r="K2119" s="20" t="s">
        <v>325</v>
      </c>
      <c r="L2119" s="20" t="s">
        <v>326</v>
      </c>
      <c r="M2119" s="20" t="s">
        <v>125</v>
      </c>
      <c r="N2119" s="21">
        <v>1355.91</v>
      </c>
      <c r="O2119" s="21">
        <v>0</v>
      </c>
      <c r="P2119" s="20"/>
      <c r="Q2119" s="19">
        <v>45491</v>
      </c>
      <c r="R2119" s="20"/>
      <c r="S2119" s="19">
        <v>45491</v>
      </c>
      <c r="T2119" s="20" t="s">
        <v>70</v>
      </c>
      <c r="U2119" s="20">
        <v>996117</v>
      </c>
      <c r="V2119" s="20">
        <v>240002117</v>
      </c>
      <c r="W2119" s="20" t="s">
        <v>847</v>
      </c>
      <c r="X2119" s="20" t="s">
        <v>2795</v>
      </c>
      <c r="Y2119" s="20" t="s">
        <v>52</v>
      </c>
      <c r="Z2119" s="20" t="s">
        <v>7352</v>
      </c>
      <c r="AA2119" s="20" t="s">
        <v>327</v>
      </c>
      <c r="AB2119" s="20" t="s">
        <v>328</v>
      </c>
      <c r="AC2119" s="20" t="s">
        <v>167</v>
      </c>
      <c r="AD2119" s="20" t="s">
        <v>56</v>
      </c>
      <c r="AE2119" s="20"/>
      <c r="AF2119" t="str">
        <f>VLOOKUP(L2119,Contactos!B:B,1,0)</f>
        <v>PHARMADIX CORP. S.A.C.</v>
      </c>
    </row>
    <row r="2120" spans="1:32" ht="38.25" x14ac:dyDescent="0.2">
      <c r="A2120" s="4">
        <f t="shared" si="100"/>
        <v>2118</v>
      </c>
      <c r="B2120" s="4" t="str">
        <f t="shared" si="101"/>
        <v>010-0018642</v>
      </c>
      <c r="C2120" s="4" t="str">
        <f>IFERROR(VLOOKUP(F2120,Tablas!$A$1:$B$3,2,0),"")</f>
        <v>Factura</v>
      </c>
      <c r="D2120" s="4" t="str">
        <f t="shared" si="102"/>
        <v xml:space="preserve"> - CONTADO ADELANTADO / CASH IN ADVANCE - Facturas clientes -C20519170907</v>
      </c>
      <c r="E2120" s="19">
        <v>43100</v>
      </c>
      <c r="F2120" s="20" t="s">
        <v>1001</v>
      </c>
      <c r="G2120" s="20" t="s">
        <v>7423</v>
      </c>
      <c r="H2120" s="20" t="s">
        <v>322</v>
      </c>
      <c r="I2120" s="20" t="s">
        <v>323</v>
      </c>
      <c r="J2120" s="20" t="s">
        <v>4511</v>
      </c>
      <c r="K2120" s="20" t="s">
        <v>4512</v>
      </c>
      <c r="L2120" s="20" t="s">
        <v>4513</v>
      </c>
      <c r="M2120" s="20" t="s">
        <v>125</v>
      </c>
      <c r="N2120" s="21">
        <v>1368.54</v>
      </c>
      <c r="O2120" s="21">
        <v>0</v>
      </c>
      <c r="P2120" s="20"/>
      <c r="Q2120" s="19">
        <v>41296</v>
      </c>
      <c r="R2120" s="20"/>
      <c r="S2120" s="19">
        <v>41386</v>
      </c>
      <c r="T2120" s="20" t="s">
        <v>70</v>
      </c>
      <c r="U2120" s="20">
        <v>1348</v>
      </c>
      <c r="V2120" s="20">
        <v>1700000017</v>
      </c>
      <c r="W2120" s="20" t="s">
        <v>847</v>
      </c>
      <c r="X2120" s="20" t="s">
        <v>192</v>
      </c>
      <c r="Y2120" s="20" t="s">
        <v>52</v>
      </c>
      <c r="Z2120" s="20" t="s">
        <v>5827</v>
      </c>
      <c r="AA2120" s="20" t="s">
        <v>4515</v>
      </c>
      <c r="AB2120" s="20" t="s">
        <v>54</v>
      </c>
      <c r="AC2120" s="20" t="s">
        <v>167</v>
      </c>
      <c r="AD2120" s="20" t="s">
        <v>56</v>
      </c>
      <c r="AE2120" s="20"/>
      <c r="AF2120" t="e">
        <f>VLOOKUP(L2120,Contactos!B:B,1,0)</f>
        <v>#N/A</v>
      </c>
    </row>
    <row r="2121" spans="1:32" ht="38.25" x14ac:dyDescent="0.2">
      <c r="A2121" s="4">
        <f t="shared" si="100"/>
        <v>2119</v>
      </c>
      <c r="B2121" s="4" t="str">
        <f t="shared" si="101"/>
        <v>010-0019141</v>
      </c>
      <c r="C2121" s="4" t="str">
        <f>IFERROR(VLOOKUP(F2121,Tablas!$A$1:$B$3,2,0),"")</f>
        <v>Factura</v>
      </c>
      <c r="D2121" s="4" t="str">
        <f t="shared" si="102"/>
        <v xml:space="preserve"> - CONTADO ADELANTADO / CASH IN ADVANCE - Facturas clientes -C20519170907</v>
      </c>
      <c r="E2121" s="19">
        <v>43100</v>
      </c>
      <c r="F2121" s="20" t="s">
        <v>1001</v>
      </c>
      <c r="G2121" s="20" t="s">
        <v>7424</v>
      </c>
      <c r="H2121" s="20" t="s">
        <v>322</v>
      </c>
      <c r="I2121" s="20" t="s">
        <v>323</v>
      </c>
      <c r="J2121" s="20" t="s">
        <v>4511</v>
      </c>
      <c r="K2121" s="20" t="s">
        <v>4512</v>
      </c>
      <c r="L2121" s="20" t="s">
        <v>4513</v>
      </c>
      <c r="M2121" s="20" t="s">
        <v>125</v>
      </c>
      <c r="N2121" s="21">
        <v>1368.8</v>
      </c>
      <c r="O2121" s="21">
        <v>0</v>
      </c>
      <c r="P2121" s="20"/>
      <c r="Q2121" s="19">
        <v>41354</v>
      </c>
      <c r="R2121" s="20"/>
      <c r="S2121" s="19">
        <v>41446</v>
      </c>
      <c r="T2121" s="20" t="s">
        <v>70</v>
      </c>
      <c r="U2121" s="20">
        <v>1383</v>
      </c>
      <c r="V2121" s="20">
        <v>1700000052</v>
      </c>
      <c r="W2121" s="20" t="s">
        <v>847</v>
      </c>
      <c r="X2121" s="20" t="s">
        <v>192</v>
      </c>
      <c r="Y2121" s="20" t="s">
        <v>52</v>
      </c>
      <c r="Z2121" s="20" t="s">
        <v>5827</v>
      </c>
      <c r="AA2121" s="20" t="s">
        <v>4515</v>
      </c>
      <c r="AB2121" s="20" t="s">
        <v>54</v>
      </c>
      <c r="AC2121" s="20" t="s">
        <v>167</v>
      </c>
      <c r="AD2121" s="20" t="s">
        <v>56</v>
      </c>
      <c r="AE2121" s="20"/>
      <c r="AF2121" t="e">
        <f>VLOOKUP(L2121,Contactos!B:B,1,0)</f>
        <v>#N/A</v>
      </c>
    </row>
    <row r="2122" spans="1:32" ht="25.5" x14ac:dyDescent="0.2">
      <c r="A2122" s="4">
        <f t="shared" si="100"/>
        <v>2120</v>
      </c>
      <c r="B2122" s="4" t="str">
        <f t="shared" si="101"/>
        <v/>
      </c>
      <c r="C2122" s="4" t="str">
        <f>IFERROR(VLOOKUP(F2122,Tablas!$A$1:$B$3,2,0),"")</f>
        <v/>
      </c>
      <c r="D2122" s="4" t="str">
        <f t="shared" si="102"/>
        <v xml:space="preserve"> - COBRANZA DOC. 45 DIAS / DA 45 DAYS - Dif. en cambio</v>
      </c>
      <c r="E2122" s="19">
        <v>44742</v>
      </c>
      <c r="F2122" s="20" t="s">
        <v>27</v>
      </c>
      <c r="G2122" s="20"/>
      <c r="H2122" s="20" t="s">
        <v>80</v>
      </c>
      <c r="I2122" s="20" t="s">
        <v>81</v>
      </c>
      <c r="J2122" s="20" t="s">
        <v>354</v>
      </c>
      <c r="K2122" s="20" t="s">
        <v>354</v>
      </c>
      <c r="L2122" s="20" t="s">
        <v>355</v>
      </c>
      <c r="M2122" s="20" t="s">
        <v>33</v>
      </c>
      <c r="N2122" s="21">
        <v>1372.64</v>
      </c>
      <c r="O2122" s="21">
        <v>0</v>
      </c>
      <c r="P2122" s="20"/>
      <c r="Q2122" s="19">
        <v>44742</v>
      </c>
      <c r="R2122" s="20"/>
      <c r="S2122" s="20"/>
      <c r="T2122" s="20" t="s">
        <v>229</v>
      </c>
      <c r="U2122" s="20">
        <v>664632</v>
      </c>
      <c r="V2122" s="20">
        <v>220024308</v>
      </c>
      <c r="W2122" s="20" t="s">
        <v>50</v>
      </c>
      <c r="X2122" s="20" t="s">
        <v>841</v>
      </c>
      <c r="Y2122" s="20" t="s">
        <v>37</v>
      </c>
      <c r="Z2122" s="20" t="s">
        <v>63</v>
      </c>
      <c r="AA2122" s="20" t="s">
        <v>356</v>
      </c>
      <c r="AB2122" s="20"/>
      <c r="AC2122" s="20"/>
      <c r="AD2122" s="20" t="s">
        <v>357</v>
      </c>
      <c r="AE2122" s="20"/>
      <c r="AF2122" t="str">
        <f>VLOOKUP(L2122,Contactos!B:B,1,0)</f>
        <v>DERIBAL SOCIEDAD ANONIMA</v>
      </c>
    </row>
    <row r="2123" spans="1:32" ht="25.5" x14ac:dyDescent="0.2">
      <c r="A2123" s="4">
        <f t="shared" si="100"/>
        <v>2121</v>
      </c>
      <c r="B2123" s="4" t="str">
        <f t="shared" si="101"/>
        <v>1 9990</v>
      </c>
      <c r="C2123" s="4" t="str">
        <f>IFERROR(VLOOKUP(F2123,Tablas!$A$1:$B$3,2,0),"")</f>
        <v/>
      </c>
      <c r="D2123" s="4" t="str">
        <f t="shared" si="102"/>
        <v xml:space="preserve"> - CONTADO ADELANTADO / CASH IN ADVANCE - SALDO LETRAS SOLES</v>
      </c>
      <c r="E2123" s="19">
        <v>43100</v>
      </c>
      <c r="F2123" s="20" t="s">
        <v>27</v>
      </c>
      <c r="G2123" s="20" t="s">
        <v>7425</v>
      </c>
      <c r="H2123" s="20" t="s">
        <v>6496</v>
      </c>
      <c r="I2123" s="20" t="s">
        <v>6497</v>
      </c>
      <c r="J2123" s="20" t="s">
        <v>4511</v>
      </c>
      <c r="K2123" s="20" t="s">
        <v>4512</v>
      </c>
      <c r="L2123" s="20" t="s">
        <v>4513</v>
      </c>
      <c r="M2123" s="20" t="s">
        <v>125</v>
      </c>
      <c r="N2123" s="21">
        <v>1379.84</v>
      </c>
      <c r="O2123" s="21">
        <v>0</v>
      </c>
      <c r="P2123" s="19">
        <v>41313</v>
      </c>
      <c r="Q2123" s="19">
        <v>43100</v>
      </c>
      <c r="R2123" s="20"/>
      <c r="S2123" s="19">
        <v>40763</v>
      </c>
      <c r="T2123" s="20" t="s">
        <v>70</v>
      </c>
      <c r="U2123" s="20">
        <v>552</v>
      </c>
      <c r="V2123" s="20">
        <v>1700000002</v>
      </c>
      <c r="W2123" s="20" t="s">
        <v>50</v>
      </c>
      <c r="X2123" s="20" t="s">
        <v>192</v>
      </c>
      <c r="Y2123" s="20" t="s">
        <v>52</v>
      </c>
      <c r="Z2123" s="20" t="s">
        <v>4514</v>
      </c>
      <c r="AA2123" s="20" t="s">
        <v>4515</v>
      </c>
      <c r="AB2123" s="20" t="s">
        <v>54</v>
      </c>
      <c r="AC2123" s="20" t="s">
        <v>167</v>
      </c>
      <c r="AD2123" s="20" t="s">
        <v>56</v>
      </c>
      <c r="AE2123" s="20"/>
      <c r="AF2123" t="e">
        <f>VLOOKUP(L2123,Contactos!B:B,1,0)</f>
        <v>#N/A</v>
      </c>
    </row>
    <row r="2124" spans="1:32" ht="25.5" x14ac:dyDescent="0.2">
      <c r="A2124" s="4">
        <f t="shared" si="100"/>
        <v>2122</v>
      </c>
      <c r="B2124" s="4" t="str">
        <f t="shared" si="101"/>
        <v>1 10892</v>
      </c>
      <c r="C2124" s="4" t="str">
        <f>IFERROR(VLOOKUP(F2124,Tablas!$A$1:$B$3,2,0),"")</f>
        <v/>
      </c>
      <c r="D2124" s="4" t="str">
        <f t="shared" si="102"/>
        <v xml:space="preserve"> - CONTADO ADELANTADO / CASH IN ADVANCE - SALDO LETRAS SOLES</v>
      </c>
      <c r="E2124" s="19">
        <v>43100</v>
      </c>
      <c r="F2124" s="20" t="s">
        <v>27</v>
      </c>
      <c r="G2124" s="20" t="s">
        <v>7426</v>
      </c>
      <c r="H2124" s="20" t="s">
        <v>6496</v>
      </c>
      <c r="I2124" s="20" t="s">
        <v>6497</v>
      </c>
      <c r="J2124" s="20" t="s">
        <v>4511</v>
      </c>
      <c r="K2124" s="20" t="s">
        <v>4512</v>
      </c>
      <c r="L2124" s="20" t="s">
        <v>4513</v>
      </c>
      <c r="M2124" s="20" t="s">
        <v>125</v>
      </c>
      <c r="N2124" s="21">
        <v>1381.51</v>
      </c>
      <c r="O2124" s="21">
        <v>0</v>
      </c>
      <c r="P2124" s="19">
        <v>41313</v>
      </c>
      <c r="Q2124" s="19">
        <v>43100</v>
      </c>
      <c r="R2124" s="20"/>
      <c r="S2124" s="19">
        <v>40861</v>
      </c>
      <c r="T2124" s="20" t="s">
        <v>70</v>
      </c>
      <c r="U2124" s="20">
        <v>552</v>
      </c>
      <c r="V2124" s="20">
        <v>1700000002</v>
      </c>
      <c r="W2124" s="20" t="s">
        <v>50</v>
      </c>
      <c r="X2124" s="20" t="s">
        <v>192</v>
      </c>
      <c r="Y2124" s="20" t="s">
        <v>52</v>
      </c>
      <c r="Z2124" s="20" t="s">
        <v>4514</v>
      </c>
      <c r="AA2124" s="20" t="s">
        <v>4515</v>
      </c>
      <c r="AB2124" s="20" t="s">
        <v>54</v>
      </c>
      <c r="AC2124" s="20" t="s">
        <v>167</v>
      </c>
      <c r="AD2124" s="20" t="s">
        <v>56</v>
      </c>
      <c r="AE2124" s="20"/>
      <c r="AF2124" t="e">
        <f>VLOOKUP(L2124,Contactos!B:B,1,0)</f>
        <v>#N/A</v>
      </c>
    </row>
    <row r="2125" spans="1:32" ht="76.5" x14ac:dyDescent="0.2">
      <c r="A2125" s="4">
        <f t="shared" si="100"/>
        <v>2123</v>
      </c>
      <c r="B2125" s="4" t="str">
        <f t="shared" si="101"/>
        <v>F010-00024996</v>
      </c>
      <c r="C2125" s="4" t="str">
        <f>IFERROR(VLOOKUP(F2125,Tablas!$A$1:$B$3,2,0),"")</f>
        <v>Factura</v>
      </c>
      <c r="D2125" s="4" t="str">
        <f t="shared" si="102"/>
        <v xml:space="preserve"> - CONTADO ADELANTADO / CASH IN ADVANCE - INTERESES DEL PRÉSTAMO SOLES FIRMADO EL 13.12.2023</v>
      </c>
      <c r="E2125" s="19">
        <v>45453</v>
      </c>
      <c r="F2125" s="20" t="s">
        <v>1001</v>
      </c>
      <c r="G2125" s="20" t="s">
        <v>7427</v>
      </c>
      <c r="H2125" s="20" t="s">
        <v>322</v>
      </c>
      <c r="I2125" s="20" t="s">
        <v>323</v>
      </c>
      <c r="J2125" s="20" t="s">
        <v>324</v>
      </c>
      <c r="K2125" s="20" t="s">
        <v>325</v>
      </c>
      <c r="L2125" s="20" t="s">
        <v>326</v>
      </c>
      <c r="M2125" s="20" t="s">
        <v>125</v>
      </c>
      <c r="N2125" s="21">
        <v>1387.73</v>
      </c>
      <c r="O2125" s="21">
        <v>0</v>
      </c>
      <c r="P2125" s="20"/>
      <c r="Q2125" s="19">
        <v>45453</v>
      </c>
      <c r="R2125" s="20"/>
      <c r="S2125" s="19">
        <v>45453</v>
      </c>
      <c r="T2125" s="20" t="s">
        <v>70</v>
      </c>
      <c r="U2125" s="20">
        <v>978907</v>
      </c>
      <c r="V2125" s="20">
        <v>240001702</v>
      </c>
      <c r="W2125" s="20" t="s">
        <v>847</v>
      </c>
      <c r="X2125" s="20" t="s">
        <v>2795</v>
      </c>
      <c r="Y2125" s="20" t="s">
        <v>52</v>
      </c>
      <c r="Z2125" s="20" t="s">
        <v>7352</v>
      </c>
      <c r="AA2125" s="20" t="s">
        <v>327</v>
      </c>
      <c r="AB2125" s="20" t="s">
        <v>328</v>
      </c>
      <c r="AC2125" s="20" t="s">
        <v>167</v>
      </c>
      <c r="AD2125" s="20" t="s">
        <v>56</v>
      </c>
      <c r="AE2125" s="20"/>
      <c r="AF2125" t="str">
        <f>VLOOKUP(L2125,Contactos!B:B,1,0)</f>
        <v>PHARMADIX CORP. S.A.C.</v>
      </c>
    </row>
    <row r="2126" spans="1:32" ht="25.5" x14ac:dyDescent="0.2">
      <c r="A2126" s="4">
        <f t="shared" si="100"/>
        <v>2124</v>
      </c>
      <c r="B2126" s="4" t="str">
        <f t="shared" si="101"/>
        <v>1 10057</v>
      </c>
      <c r="C2126" s="4" t="str">
        <f>IFERROR(VLOOKUP(F2126,Tablas!$A$1:$B$3,2,0),"")</f>
        <v/>
      </c>
      <c r="D2126" s="4" t="str">
        <f t="shared" si="102"/>
        <v xml:space="preserve"> - CONTADO ADELANTADO / CASH IN ADVANCE - SALDO LETRAS SOLES</v>
      </c>
      <c r="E2126" s="19">
        <v>43100</v>
      </c>
      <c r="F2126" s="20" t="s">
        <v>27</v>
      </c>
      <c r="G2126" s="20" t="s">
        <v>7428</v>
      </c>
      <c r="H2126" s="20" t="s">
        <v>6496</v>
      </c>
      <c r="I2126" s="20" t="s">
        <v>6497</v>
      </c>
      <c r="J2126" s="20" t="s">
        <v>4511</v>
      </c>
      <c r="K2126" s="20" t="s">
        <v>4512</v>
      </c>
      <c r="L2126" s="20" t="s">
        <v>4513</v>
      </c>
      <c r="M2126" s="20" t="s">
        <v>125</v>
      </c>
      <c r="N2126" s="21">
        <v>1392.21</v>
      </c>
      <c r="O2126" s="21">
        <v>0</v>
      </c>
      <c r="P2126" s="19">
        <v>41313</v>
      </c>
      <c r="Q2126" s="19">
        <v>43100</v>
      </c>
      <c r="R2126" s="20"/>
      <c r="S2126" s="19">
        <v>40774</v>
      </c>
      <c r="T2126" s="20" t="s">
        <v>70</v>
      </c>
      <c r="U2126" s="20">
        <v>552</v>
      </c>
      <c r="V2126" s="20">
        <v>1700000002</v>
      </c>
      <c r="W2126" s="20" t="s">
        <v>50</v>
      </c>
      <c r="X2126" s="20" t="s">
        <v>192</v>
      </c>
      <c r="Y2126" s="20" t="s">
        <v>52</v>
      </c>
      <c r="Z2126" s="20" t="s">
        <v>4514</v>
      </c>
      <c r="AA2126" s="20" t="s">
        <v>4515</v>
      </c>
      <c r="AB2126" s="20" t="s">
        <v>54</v>
      </c>
      <c r="AC2126" s="20" t="s">
        <v>167</v>
      </c>
      <c r="AD2126" s="20" t="s">
        <v>56</v>
      </c>
      <c r="AE2126" s="20"/>
      <c r="AF2126" t="e">
        <f>VLOOKUP(L2126,Contactos!B:B,1,0)</f>
        <v>#N/A</v>
      </c>
    </row>
    <row r="2127" spans="1:32" ht="25.5" x14ac:dyDescent="0.2">
      <c r="A2127" s="4">
        <f t="shared" si="100"/>
        <v>2125</v>
      </c>
      <c r="B2127" s="4" t="str">
        <f t="shared" si="101"/>
        <v>4-00211</v>
      </c>
      <c r="C2127" s="4" t="str">
        <f>IFERROR(VLOOKUP(F2127,Tablas!$A$1:$B$3,2,0),"")</f>
        <v/>
      </c>
      <c r="D2127" s="4" t="str">
        <f t="shared" si="102"/>
        <v xml:space="preserve"> - LETRA 45-60-75 DIAS / DRAFT 45-60-75 DAYS - Cambio de Situación</v>
      </c>
      <c r="E2127" s="19">
        <v>45366</v>
      </c>
      <c r="F2127" s="20" t="s">
        <v>27</v>
      </c>
      <c r="G2127" s="20" t="s">
        <v>7429</v>
      </c>
      <c r="H2127" s="20" t="s">
        <v>7430</v>
      </c>
      <c r="I2127" s="20" t="s">
        <v>6497</v>
      </c>
      <c r="J2127" s="20" t="s">
        <v>5313</v>
      </c>
      <c r="K2127" s="20" t="s">
        <v>5314</v>
      </c>
      <c r="L2127" s="20" t="s">
        <v>5315</v>
      </c>
      <c r="M2127" s="20" t="s">
        <v>125</v>
      </c>
      <c r="N2127" s="21">
        <v>1392.8</v>
      </c>
      <c r="O2127" s="21">
        <v>0</v>
      </c>
      <c r="P2127" s="19">
        <v>45288</v>
      </c>
      <c r="Q2127" s="19">
        <v>45366</v>
      </c>
      <c r="R2127" s="20"/>
      <c r="S2127" s="19">
        <v>45357</v>
      </c>
      <c r="T2127" s="20" t="s">
        <v>266</v>
      </c>
      <c r="U2127" s="20">
        <v>934318</v>
      </c>
      <c r="V2127" s="20">
        <v>240001964</v>
      </c>
      <c r="W2127" s="20" t="s">
        <v>50</v>
      </c>
      <c r="X2127" s="20" t="s">
        <v>794</v>
      </c>
      <c r="Y2127" s="20" t="s">
        <v>128</v>
      </c>
      <c r="Z2127" s="20" t="s">
        <v>7406</v>
      </c>
      <c r="AA2127" s="20" t="s">
        <v>5317</v>
      </c>
      <c r="AB2127" s="20" t="s">
        <v>2942</v>
      </c>
      <c r="AC2127" s="20" t="s">
        <v>2943</v>
      </c>
      <c r="AD2127" s="20" t="s">
        <v>56</v>
      </c>
      <c r="AE2127" s="20"/>
      <c r="AF2127" t="str">
        <f>VLOOKUP(L2127,Contactos!B:B,1,0)</f>
        <v>FARMACIA VETERINARIA EL ESTABLO S.A.C.</v>
      </c>
    </row>
    <row r="2128" spans="1:32" ht="38.25" x14ac:dyDescent="0.2">
      <c r="A2128" s="4">
        <f t="shared" si="100"/>
        <v>2126</v>
      </c>
      <c r="B2128" s="4" t="str">
        <f t="shared" si="101"/>
        <v>010-0018151</v>
      </c>
      <c r="C2128" s="4" t="str">
        <f>IFERROR(VLOOKUP(F2128,Tablas!$A$1:$B$3,2,0),"")</f>
        <v>Factura</v>
      </c>
      <c r="D2128" s="4" t="str">
        <f t="shared" si="102"/>
        <v xml:space="preserve"> - CONTADO ADELANTADO / CASH IN ADVANCE - Facturas clientes -C20519170907</v>
      </c>
      <c r="E2128" s="19">
        <v>43100</v>
      </c>
      <c r="F2128" s="20" t="s">
        <v>1001</v>
      </c>
      <c r="G2128" s="20" t="s">
        <v>7431</v>
      </c>
      <c r="H2128" s="20" t="s">
        <v>322</v>
      </c>
      <c r="I2128" s="20" t="s">
        <v>323</v>
      </c>
      <c r="J2128" s="20" t="s">
        <v>4511</v>
      </c>
      <c r="K2128" s="20" t="s">
        <v>4512</v>
      </c>
      <c r="L2128" s="20" t="s">
        <v>4513</v>
      </c>
      <c r="M2128" s="20" t="s">
        <v>125</v>
      </c>
      <c r="N2128" s="21">
        <v>1408.71</v>
      </c>
      <c r="O2128" s="21">
        <v>0</v>
      </c>
      <c r="P2128" s="20"/>
      <c r="Q2128" s="19">
        <v>41262</v>
      </c>
      <c r="R2128" s="20"/>
      <c r="S2128" s="19">
        <v>41352</v>
      </c>
      <c r="T2128" s="20" t="s">
        <v>70</v>
      </c>
      <c r="U2128" s="20">
        <v>1340</v>
      </c>
      <c r="V2128" s="20">
        <v>1700000009</v>
      </c>
      <c r="W2128" s="20" t="s">
        <v>847</v>
      </c>
      <c r="X2128" s="20" t="s">
        <v>192</v>
      </c>
      <c r="Y2128" s="20" t="s">
        <v>52</v>
      </c>
      <c r="Z2128" s="20" t="s">
        <v>5827</v>
      </c>
      <c r="AA2128" s="20" t="s">
        <v>4515</v>
      </c>
      <c r="AB2128" s="20" t="s">
        <v>54</v>
      </c>
      <c r="AC2128" s="20" t="s">
        <v>167</v>
      </c>
      <c r="AD2128" s="20" t="s">
        <v>56</v>
      </c>
      <c r="AE2128" s="20"/>
      <c r="AF2128" t="e">
        <f>VLOOKUP(L2128,Contactos!B:B,1,0)</f>
        <v>#N/A</v>
      </c>
    </row>
    <row r="2129" spans="1:32" ht="25.5" x14ac:dyDescent="0.2">
      <c r="A2129" s="4">
        <f t="shared" si="100"/>
        <v>2127</v>
      </c>
      <c r="B2129" s="4" t="str">
        <f t="shared" si="101"/>
        <v>1 10875</v>
      </c>
      <c r="C2129" s="4" t="str">
        <f>IFERROR(VLOOKUP(F2129,Tablas!$A$1:$B$3,2,0),"")</f>
        <v/>
      </c>
      <c r="D2129" s="4" t="str">
        <f t="shared" si="102"/>
        <v xml:space="preserve"> - CONTADO ADELANTADO / CASH IN ADVANCE - SALDO LETRAS SOLES</v>
      </c>
      <c r="E2129" s="19">
        <v>43100</v>
      </c>
      <c r="F2129" s="20" t="s">
        <v>27</v>
      </c>
      <c r="G2129" s="20" t="s">
        <v>7432</v>
      </c>
      <c r="H2129" s="20" t="s">
        <v>6496</v>
      </c>
      <c r="I2129" s="20" t="s">
        <v>6497</v>
      </c>
      <c r="J2129" s="20" t="s">
        <v>4511</v>
      </c>
      <c r="K2129" s="20" t="s">
        <v>4512</v>
      </c>
      <c r="L2129" s="20" t="s">
        <v>4513</v>
      </c>
      <c r="M2129" s="20" t="s">
        <v>125</v>
      </c>
      <c r="N2129" s="21">
        <v>1421.77</v>
      </c>
      <c r="O2129" s="21">
        <v>0</v>
      </c>
      <c r="P2129" s="19">
        <v>41313</v>
      </c>
      <c r="Q2129" s="19">
        <v>43100</v>
      </c>
      <c r="R2129" s="20"/>
      <c r="S2129" s="19">
        <v>40861</v>
      </c>
      <c r="T2129" s="20" t="s">
        <v>70</v>
      </c>
      <c r="U2129" s="20">
        <v>552</v>
      </c>
      <c r="V2129" s="20">
        <v>1700000002</v>
      </c>
      <c r="W2129" s="20" t="s">
        <v>50</v>
      </c>
      <c r="X2129" s="20" t="s">
        <v>192</v>
      </c>
      <c r="Y2129" s="20" t="s">
        <v>52</v>
      </c>
      <c r="Z2129" s="20" t="s">
        <v>4514</v>
      </c>
      <c r="AA2129" s="20" t="s">
        <v>4515</v>
      </c>
      <c r="AB2129" s="20" t="s">
        <v>54</v>
      </c>
      <c r="AC2129" s="20" t="s">
        <v>167</v>
      </c>
      <c r="AD2129" s="20" t="s">
        <v>56</v>
      </c>
      <c r="AE2129" s="20"/>
      <c r="AF2129" t="e">
        <f>VLOOKUP(L2129,Contactos!B:B,1,0)</f>
        <v>#N/A</v>
      </c>
    </row>
    <row r="2130" spans="1:32" ht="38.25" x14ac:dyDescent="0.2">
      <c r="A2130" s="4">
        <f t="shared" si="100"/>
        <v>2128</v>
      </c>
      <c r="B2130" s="4" t="str">
        <f t="shared" si="101"/>
        <v>010-0019754</v>
      </c>
      <c r="C2130" s="4" t="str">
        <f>IFERROR(VLOOKUP(F2130,Tablas!$A$1:$B$3,2,0),"")</f>
        <v>Factura</v>
      </c>
      <c r="D2130" s="4" t="str">
        <f t="shared" si="102"/>
        <v xml:space="preserve"> - CONTADO ADELANTADO / CASH IN ADVANCE - Facturas clientes -C20519170907</v>
      </c>
      <c r="E2130" s="19">
        <v>43100</v>
      </c>
      <c r="F2130" s="20" t="s">
        <v>1001</v>
      </c>
      <c r="G2130" s="20" t="s">
        <v>7433</v>
      </c>
      <c r="H2130" s="20" t="s">
        <v>322</v>
      </c>
      <c r="I2130" s="20" t="s">
        <v>323</v>
      </c>
      <c r="J2130" s="20" t="s">
        <v>4511</v>
      </c>
      <c r="K2130" s="20" t="s">
        <v>4512</v>
      </c>
      <c r="L2130" s="20" t="s">
        <v>4513</v>
      </c>
      <c r="M2130" s="20" t="s">
        <v>125</v>
      </c>
      <c r="N2130" s="21">
        <v>1429.33</v>
      </c>
      <c r="O2130" s="21">
        <v>0</v>
      </c>
      <c r="P2130" s="20"/>
      <c r="Q2130" s="19">
        <v>41417</v>
      </c>
      <c r="R2130" s="20"/>
      <c r="S2130" s="19">
        <v>41509</v>
      </c>
      <c r="T2130" s="20" t="s">
        <v>70</v>
      </c>
      <c r="U2130" s="20">
        <v>1419</v>
      </c>
      <c r="V2130" s="20">
        <v>1700000088</v>
      </c>
      <c r="W2130" s="20" t="s">
        <v>847</v>
      </c>
      <c r="X2130" s="20" t="s">
        <v>192</v>
      </c>
      <c r="Y2130" s="20" t="s">
        <v>52</v>
      </c>
      <c r="Z2130" s="20" t="s">
        <v>5827</v>
      </c>
      <c r="AA2130" s="20" t="s">
        <v>4515</v>
      </c>
      <c r="AB2130" s="20" t="s">
        <v>54</v>
      </c>
      <c r="AC2130" s="20" t="s">
        <v>167</v>
      </c>
      <c r="AD2130" s="20" t="s">
        <v>56</v>
      </c>
      <c r="AE2130" s="20"/>
      <c r="AF2130" t="e">
        <f>VLOOKUP(L2130,Contactos!B:B,1,0)</f>
        <v>#N/A</v>
      </c>
    </row>
    <row r="2131" spans="1:32" ht="38.25" x14ac:dyDescent="0.2">
      <c r="A2131" s="4">
        <f t="shared" si="100"/>
        <v>2129</v>
      </c>
      <c r="B2131" s="4" t="str">
        <f t="shared" si="101"/>
        <v>010-0018197</v>
      </c>
      <c r="C2131" s="4" t="str">
        <f>IFERROR(VLOOKUP(F2131,Tablas!$A$1:$B$3,2,0),"")</f>
        <v>Factura</v>
      </c>
      <c r="D2131" s="4" t="str">
        <f t="shared" si="102"/>
        <v xml:space="preserve"> - CONTADO ADELANTADO / CASH IN ADVANCE - Facturas clientes -C20519170907</v>
      </c>
      <c r="E2131" s="19">
        <v>43100</v>
      </c>
      <c r="F2131" s="20" t="s">
        <v>1001</v>
      </c>
      <c r="G2131" s="20" t="s">
        <v>7434</v>
      </c>
      <c r="H2131" s="20" t="s">
        <v>322</v>
      </c>
      <c r="I2131" s="20" t="s">
        <v>323</v>
      </c>
      <c r="J2131" s="20" t="s">
        <v>4511</v>
      </c>
      <c r="K2131" s="20" t="s">
        <v>4512</v>
      </c>
      <c r="L2131" s="20" t="s">
        <v>4513</v>
      </c>
      <c r="M2131" s="20" t="s">
        <v>125</v>
      </c>
      <c r="N2131" s="21">
        <v>1429.49</v>
      </c>
      <c r="O2131" s="21">
        <v>0</v>
      </c>
      <c r="P2131" s="20"/>
      <c r="Q2131" s="19">
        <v>41264</v>
      </c>
      <c r="R2131" s="20"/>
      <c r="S2131" s="19">
        <v>41354</v>
      </c>
      <c r="T2131" s="20" t="s">
        <v>70</v>
      </c>
      <c r="U2131" s="20">
        <v>1342</v>
      </c>
      <c r="V2131" s="20">
        <v>1700000011</v>
      </c>
      <c r="W2131" s="20" t="s">
        <v>847</v>
      </c>
      <c r="X2131" s="20" t="s">
        <v>192</v>
      </c>
      <c r="Y2131" s="20" t="s">
        <v>52</v>
      </c>
      <c r="Z2131" s="20" t="s">
        <v>5827</v>
      </c>
      <c r="AA2131" s="20" t="s">
        <v>4515</v>
      </c>
      <c r="AB2131" s="20" t="s">
        <v>54</v>
      </c>
      <c r="AC2131" s="20" t="s">
        <v>167</v>
      </c>
      <c r="AD2131" s="20" t="s">
        <v>56</v>
      </c>
      <c r="AE2131" s="20"/>
      <c r="AF2131" t="e">
        <f>VLOOKUP(L2131,Contactos!B:B,1,0)</f>
        <v>#N/A</v>
      </c>
    </row>
    <row r="2132" spans="1:32" ht="25.5" x14ac:dyDescent="0.2">
      <c r="A2132" s="4">
        <f t="shared" si="100"/>
        <v>2130</v>
      </c>
      <c r="B2132" s="4" t="str">
        <f t="shared" si="101"/>
        <v>1 11454</v>
      </c>
      <c r="C2132" s="4" t="str">
        <f>IFERROR(VLOOKUP(F2132,Tablas!$A$1:$B$3,2,0),"")</f>
        <v/>
      </c>
      <c r="D2132" s="4" t="str">
        <f t="shared" si="102"/>
        <v xml:space="preserve"> - CONTADO ADELANTADO / CASH IN ADVANCE - SALDO LETRAS SOLES</v>
      </c>
      <c r="E2132" s="19">
        <v>43100</v>
      </c>
      <c r="F2132" s="20" t="s">
        <v>27</v>
      </c>
      <c r="G2132" s="20" t="s">
        <v>7435</v>
      </c>
      <c r="H2132" s="20" t="s">
        <v>6496</v>
      </c>
      <c r="I2132" s="20" t="s">
        <v>6497</v>
      </c>
      <c r="J2132" s="20" t="s">
        <v>4511</v>
      </c>
      <c r="K2132" s="20" t="s">
        <v>4512</v>
      </c>
      <c r="L2132" s="20" t="s">
        <v>4513</v>
      </c>
      <c r="M2132" s="20" t="s">
        <v>125</v>
      </c>
      <c r="N2132" s="21">
        <v>1430.47</v>
      </c>
      <c r="O2132" s="21">
        <v>0</v>
      </c>
      <c r="P2132" s="19">
        <v>41313</v>
      </c>
      <c r="Q2132" s="19">
        <v>43100</v>
      </c>
      <c r="R2132" s="20"/>
      <c r="S2132" s="19">
        <v>40928</v>
      </c>
      <c r="T2132" s="20" t="s">
        <v>70</v>
      </c>
      <c r="U2132" s="20">
        <v>552</v>
      </c>
      <c r="V2132" s="20">
        <v>1700000002</v>
      </c>
      <c r="W2132" s="20" t="s">
        <v>50</v>
      </c>
      <c r="X2132" s="20" t="s">
        <v>192</v>
      </c>
      <c r="Y2132" s="20" t="s">
        <v>52</v>
      </c>
      <c r="Z2132" s="20" t="s">
        <v>4514</v>
      </c>
      <c r="AA2132" s="20" t="s">
        <v>4515</v>
      </c>
      <c r="AB2132" s="20" t="s">
        <v>54</v>
      </c>
      <c r="AC2132" s="20" t="s">
        <v>167</v>
      </c>
      <c r="AD2132" s="20" t="s">
        <v>56</v>
      </c>
      <c r="AE2132" s="20"/>
      <c r="AF2132" t="e">
        <f>VLOOKUP(L2132,Contactos!B:B,1,0)</f>
        <v>#N/A</v>
      </c>
    </row>
    <row r="2133" spans="1:32" ht="51" x14ac:dyDescent="0.2">
      <c r="A2133" s="4">
        <f t="shared" si="100"/>
        <v>2131</v>
      </c>
      <c r="B2133" s="4" t="str">
        <f t="shared" si="101"/>
        <v>100004034</v>
      </c>
      <c r="C2133" s="4" t="str">
        <f>IFERROR(VLOOKUP(F2133,Tablas!$A$1:$B$3,2,0),"")</f>
        <v>Factura</v>
      </c>
      <c r="D2133" s="4" t="str">
        <f t="shared" si="102"/>
        <v xml:space="preserve"> - CONTADO ADELANTADO / CASH IN ADVANCE - SI- FV No 104034 Ven. Oficina Cd. Pgo Crd 90 días</v>
      </c>
      <c r="E2133" s="19">
        <v>43100</v>
      </c>
      <c r="F2133" s="20" t="s">
        <v>1001</v>
      </c>
      <c r="G2133" s="20" t="s">
        <v>7436</v>
      </c>
      <c r="H2133" s="20" t="s">
        <v>322</v>
      </c>
      <c r="I2133" s="20" t="s">
        <v>323</v>
      </c>
      <c r="J2133" s="20" t="s">
        <v>4511</v>
      </c>
      <c r="K2133" s="20" t="s">
        <v>4512</v>
      </c>
      <c r="L2133" s="20" t="s">
        <v>4513</v>
      </c>
      <c r="M2133" s="20" t="s">
        <v>125</v>
      </c>
      <c r="N2133" s="21">
        <v>1438.34</v>
      </c>
      <c r="O2133" s="21">
        <v>0</v>
      </c>
      <c r="P2133" s="20"/>
      <c r="Q2133" s="19">
        <v>39706</v>
      </c>
      <c r="R2133" s="20"/>
      <c r="S2133" s="19">
        <v>39796</v>
      </c>
      <c r="T2133" s="20" t="s">
        <v>70</v>
      </c>
      <c r="U2133" s="20">
        <v>1334</v>
      </c>
      <c r="V2133" s="20">
        <v>1700000004</v>
      </c>
      <c r="W2133" s="20" t="s">
        <v>847</v>
      </c>
      <c r="X2133" s="20" t="s">
        <v>192</v>
      </c>
      <c r="Y2133" s="20" t="s">
        <v>52</v>
      </c>
      <c r="Z2133" s="20" t="s">
        <v>7437</v>
      </c>
      <c r="AA2133" s="20" t="s">
        <v>4515</v>
      </c>
      <c r="AB2133" s="20" t="s">
        <v>54</v>
      </c>
      <c r="AC2133" s="20" t="s">
        <v>167</v>
      </c>
      <c r="AD2133" s="20" t="s">
        <v>56</v>
      </c>
      <c r="AE2133" s="20"/>
      <c r="AF2133" t="e">
        <f>VLOOKUP(L2133,Contactos!B:B,1,0)</f>
        <v>#N/A</v>
      </c>
    </row>
    <row r="2134" spans="1:32" ht="38.25" x14ac:dyDescent="0.2">
      <c r="A2134" s="4">
        <f t="shared" si="100"/>
        <v>2132</v>
      </c>
      <c r="B2134" s="4" t="str">
        <f t="shared" si="101"/>
        <v>010-0019722</v>
      </c>
      <c r="C2134" s="4" t="str">
        <f>IFERROR(VLOOKUP(F2134,Tablas!$A$1:$B$3,2,0),"")</f>
        <v>Factura</v>
      </c>
      <c r="D2134" s="4" t="str">
        <f t="shared" si="102"/>
        <v xml:space="preserve"> - CONTADO ADELANTADO / CASH IN ADVANCE - Facturas clientes -C20519170907</v>
      </c>
      <c r="E2134" s="19">
        <v>43100</v>
      </c>
      <c r="F2134" s="20" t="s">
        <v>1001</v>
      </c>
      <c r="G2134" s="20" t="s">
        <v>7438</v>
      </c>
      <c r="H2134" s="20" t="s">
        <v>322</v>
      </c>
      <c r="I2134" s="20" t="s">
        <v>323</v>
      </c>
      <c r="J2134" s="20" t="s">
        <v>4511</v>
      </c>
      <c r="K2134" s="20" t="s">
        <v>4512</v>
      </c>
      <c r="L2134" s="20" t="s">
        <v>4513</v>
      </c>
      <c r="M2134" s="20" t="s">
        <v>125</v>
      </c>
      <c r="N2134" s="21">
        <v>1439.6</v>
      </c>
      <c r="O2134" s="21">
        <v>0</v>
      </c>
      <c r="P2134" s="20"/>
      <c r="Q2134" s="19">
        <v>41415</v>
      </c>
      <c r="R2134" s="20"/>
      <c r="S2134" s="19">
        <v>41507</v>
      </c>
      <c r="T2134" s="20" t="s">
        <v>70</v>
      </c>
      <c r="U2134" s="20">
        <v>1417</v>
      </c>
      <c r="V2134" s="20">
        <v>1700000086</v>
      </c>
      <c r="W2134" s="20" t="s">
        <v>847</v>
      </c>
      <c r="X2134" s="20" t="s">
        <v>192</v>
      </c>
      <c r="Y2134" s="20" t="s">
        <v>52</v>
      </c>
      <c r="Z2134" s="20" t="s">
        <v>5827</v>
      </c>
      <c r="AA2134" s="20" t="s">
        <v>4515</v>
      </c>
      <c r="AB2134" s="20" t="s">
        <v>54</v>
      </c>
      <c r="AC2134" s="20" t="s">
        <v>167</v>
      </c>
      <c r="AD2134" s="20" t="s">
        <v>56</v>
      </c>
      <c r="AE2134" s="20"/>
      <c r="AF2134" t="e">
        <f>VLOOKUP(L2134,Contactos!B:B,1,0)</f>
        <v>#N/A</v>
      </c>
    </row>
    <row r="2135" spans="1:32" ht="25.5" x14ac:dyDescent="0.2">
      <c r="A2135" s="4">
        <f t="shared" si="100"/>
        <v>2133</v>
      </c>
      <c r="B2135" s="4" t="str">
        <f t="shared" si="101"/>
        <v>4-03321</v>
      </c>
      <c r="C2135" s="4" t="str">
        <f>IFERROR(VLOOKUP(F2135,Tablas!$A$1:$B$3,2,0),"")</f>
        <v/>
      </c>
      <c r="D2135" s="4" t="str">
        <f t="shared" si="102"/>
        <v xml:space="preserve"> - LETRA 75 DIAS / DRAFT 75 DAYS - Cambio de Situación</v>
      </c>
      <c r="E2135" s="19">
        <v>45546</v>
      </c>
      <c r="F2135" s="20" t="s">
        <v>27</v>
      </c>
      <c r="G2135" s="20" t="s">
        <v>7439</v>
      </c>
      <c r="H2135" s="20" t="s">
        <v>7404</v>
      </c>
      <c r="I2135" s="20" t="s">
        <v>7405</v>
      </c>
      <c r="J2135" s="20" t="s">
        <v>330</v>
      </c>
      <c r="K2135" s="20" t="s">
        <v>331</v>
      </c>
      <c r="L2135" s="20" t="s">
        <v>332</v>
      </c>
      <c r="M2135" s="20" t="s">
        <v>125</v>
      </c>
      <c r="N2135" s="21">
        <v>1469.8</v>
      </c>
      <c r="O2135" s="21">
        <v>0</v>
      </c>
      <c r="P2135" s="19">
        <v>45526</v>
      </c>
      <c r="Q2135" s="19">
        <v>45546</v>
      </c>
      <c r="R2135" s="20"/>
      <c r="S2135" s="19">
        <v>45603</v>
      </c>
      <c r="T2135" s="20" t="s">
        <v>126</v>
      </c>
      <c r="U2135" s="20">
        <v>1024570</v>
      </c>
      <c r="V2135" s="20">
        <v>240006770</v>
      </c>
      <c r="W2135" s="20" t="s">
        <v>50</v>
      </c>
      <c r="X2135" s="20" t="s">
        <v>794</v>
      </c>
      <c r="Y2135" s="20" t="s">
        <v>333</v>
      </c>
      <c r="Z2135" s="20" t="s">
        <v>7406</v>
      </c>
      <c r="AA2135" s="20" t="s">
        <v>335</v>
      </c>
      <c r="AB2135" s="20" t="s">
        <v>336</v>
      </c>
      <c r="AC2135" s="20" t="s">
        <v>337</v>
      </c>
      <c r="AD2135" s="20" t="s">
        <v>56</v>
      </c>
      <c r="AE2135" s="20"/>
      <c r="AF2135" t="str">
        <f>VLOOKUP(L2135,Contactos!B:B,1,0)</f>
        <v>REPRESENTACIONES DURAND S.A.C.</v>
      </c>
    </row>
    <row r="2136" spans="1:32" ht="25.5" x14ac:dyDescent="0.2">
      <c r="A2136" s="4">
        <f t="shared" si="100"/>
        <v>2134</v>
      </c>
      <c r="B2136" s="4" t="str">
        <f t="shared" si="101"/>
        <v>4-03318</v>
      </c>
      <c r="C2136" s="4" t="str">
        <f>IFERROR(VLOOKUP(F2136,Tablas!$A$1:$B$3,2,0),"")</f>
        <v/>
      </c>
      <c r="D2136" s="4" t="str">
        <f t="shared" si="102"/>
        <v xml:space="preserve"> - LETRA 75 DIAS / DRAFT 75 DAYS - Cambio de Situación</v>
      </c>
      <c r="E2136" s="19">
        <v>45546</v>
      </c>
      <c r="F2136" s="20" t="s">
        <v>27</v>
      </c>
      <c r="G2136" s="20" t="s">
        <v>7440</v>
      </c>
      <c r="H2136" s="20" t="s">
        <v>7404</v>
      </c>
      <c r="I2136" s="20" t="s">
        <v>7405</v>
      </c>
      <c r="J2136" s="20" t="s">
        <v>330</v>
      </c>
      <c r="K2136" s="20" t="s">
        <v>331</v>
      </c>
      <c r="L2136" s="20" t="s">
        <v>332</v>
      </c>
      <c r="M2136" s="20" t="s">
        <v>125</v>
      </c>
      <c r="N2136" s="21">
        <v>1469.81</v>
      </c>
      <c r="O2136" s="21">
        <v>0</v>
      </c>
      <c r="P2136" s="19">
        <v>45526</v>
      </c>
      <c r="Q2136" s="19">
        <v>45546</v>
      </c>
      <c r="R2136" s="20"/>
      <c r="S2136" s="19">
        <v>45572</v>
      </c>
      <c r="T2136" s="20" t="s">
        <v>126</v>
      </c>
      <c r="U2136" s="20">
        <v>1024554</v>
      </c>
      <c r="V2136" s="20">
        <v>240006762</v>
      </c>
      <c r="W2136" s="20" t="s">
        <v>50</v>
      </c>
      <c r="X2136" s="20" t="s">
        <v>794</v>
      </c>
      <c r="Y2136" s="20" t="s">
        <v>333</v>
      </c>
      <c r="Z2136" s="20" t="s">
        <v>7406</v>
      </c>
      <c r="AA2136" s="20" t="s">
        <v>7441</v>
      </c>
      <c r="AB2136" s="20" t="s">
        <v>789</v>
      </c>
      <c r="AC2136" s="20" t="s">
        <v>167</v>
      </c>
      <c r="AD2136" s="20" t="s">
        <v>56</v>
      </c>
      <c r="AE2136" s="20"/>
      <c r="AF2136" t="str">
        <f>VLOOKUP(L2136,Contactos!B:B,1,0)</f>
        <v>REPRESENTACIONES DURAND S.A.C.</v>
      </c>
    </row>
    <row r="2137" spans="1:32" ht="25.5" x14ac:dyDescent="0.2">
      <c r="A2137" s="4">
        <f t="shared" si="100"/>
        <v>2135</v>
      </c>
      <c r="B2137" s="4" t="str">
        <f t="shared" si="101"/>
        <v>4-03319</v>
      </c>
      <c r="C2137" s="4" t="str">
        <f>IFERROR(VLOOKUP(F2137,Tablas!$A$1:$B$3,2,0),"")</f>
        <v/>
      </c>
      <c r="D2137" s="4" t="str">
        <f t="shared" si="102"/>
        <v xml:space="preserve"> - LETRA 75 DIAS / DRAFT 75 DAYS - Cambio de Situación</v>
      </c>
      <c r="E2137" s="19">
        <v>45546</v>
      </c>
      <c r="F2137" s="20" t="s">
        <v>27</v>
      </c>
      <c r="G2137" s="20" t="s">
        <v>7442</v>
      </c>
      <c r="H2137" s="20" t="s">
        <v>7404</v>
      </c>
      <c r="I2137" s="20" t="s">
        <v>7405</v>
      </c>
      <c r="J2137" s="20" t="s">
        <v>330</v>
      </c>
      <c r="K2137" s="20" t="s">
        <v>331</v>
      </c>
      <c r="L2137" s="20" t="s">
        <v>332</v>
      </c>
      <c r="M2137" s="20" t="s">
        <v>125</v>
      </c>
      <c r="N2137" s="21">
        <v>1469.81</v>
      </c>
      <c r="O2137" s="21">
        <v>0</v>
      </c>
      <c r="P2137" s="19">
        <v>45526</v>
      </c>
      <c r="Q2137" s="19">
        <v>45546</v>
      </c>
      <c r="R2137" s="20"/>
      <c r="S2137" s="19">
        <v>45583</v>
      </c>
      <c r="T2137" s="20" t="s">
        <v>126</v>
      </c>
      <c r="U2137" s="20">
        <v>1024556</v>
      </c>
      <c r="V2137" s="20">
        <v>240006763</v>
      </c>
      <c r="W2137" s="20" t="s">
        <v>50</v>
      </c>
      <c r="X2137" s="20" t="s">
        <v>794</v>
      </c>
      <c r="Y2137" s="20" t="s">
        <v>333</v>
      </c>
      <c r="Z2137" s="20" t="s">
        <v>7406</v>
      </c>
      <c r="AA2137" s="20" t="s">
        <v>335</v>
      </c>
      <c r="AB2137" s="20" t="s">
        <v>336</v>
      </c>
      <c r="AC2137" s="20" t="s">
        <v>337</v>
      </c>
      <c r="AD2137" s="20" t="s">
        <v>56</v>
      </c>
      <c r="AE2137" s="20"/>
      <c r="AF2137" t="str">
        <f>VLOOKUP(L2137,Contactos!B:B,1,0)</f>
        <v>REPRESENTACIONES DURAND S.A.C.</v>
      </c>
    </row>
    <row r="2138" spans="1:32" ht="25.5" x14ac:dyDescent="0.2">
      <c r="A2138" s="4">
        <f t="shared" si="100"/>
        <v>2136</v>
      </c>
      <c r="B2138" s="4" t="str">
        <f t="shared" si="101"/>
        <v>4-03320</v>
      </c>
      <c r="C2138" s="4" t="str">
        <f>IFERROR(VLOOKUP(F2138,Tablas!$A$1:$B$3,2,0),"")</f>
        <v/>
      </c>
      <c r="D2138" s="4" t="str">
        <f t="shared" si="102"/>
        <v xml:space="preserve"> - LETRA 75 DIAS / DRAFT 75 DAYS - Cambio de Situación</v>
      </c>
      <c r="E2138" s="19">
        <v>45546</v>
      </c>
      <c r="F2138" s="20" t="s">
        <v>27</v>
      </c>
      <c r="G2138" s="20" t="s">
        <v>7443</v>
      </c>
      <c r="H2138" s="20" t="s">
        <v>7404</v>
      </c>
      <c r="I2138" s="20" t="s">
        <v>7405</v>
      </c>
      <c r="J2138" s="20" t="s">
        <v>330</v>
      </c>
      <c r="K2138" s="20" t="s">
        <v>331</v>
      </c>
      <c r="L2138" s="20" t="s">
        <v>332</v>
      </c>
      <c r="M2138" s="20" t="s">
        <v>125</v>
      </c>
      <c r="N2138" s="21">
        <v>1469.81</v>
      </c>
      <c r="O2138" s="21">
        <v>0</v>
      </c>
      <c r="P2138" s="19">
        <v>45526</v>
      </c>
      <c r="Q2138" s="19">
        <v>45546</v>
      </c>
      <c r="R2138" s="20"/>
      <c r="S2138" s="19">
        <v>45593</v>
      </c>
      <c r="T2138" s="20" t="s">
        <v>126</v>
      </c>
      <c r="U2138" s="20">
        <v>1024558</v>
      </c>
      <c r="V2138" s="20">
        <v>240006764</v>
      </c>
      <c r="W2138" s="20" t="s">
        <v>50</v>
      </c>
      <c r="X2138" s="20" t="s">
        <v>794</v>
      </c>
      <c r="Y2138" s="20" t="s">
        <v>333</v>
      </c>
      <c r="Z2138" s="20" t="s">
        <v>7406</v>
      </c>
      <c r="AA2138" s="20" t="s">
        <v>335</v>
      </c>
      <c r="AB2138" s="20" t="s">
        <v>336</v>
      </c>
      <c r="AC2138" s="20" t="s">
        <v>337</v>
      </c>
      <c r="AD2138" s="20" t="s">
        <v>56</v>
      </c>
      <c r="AE2138" s="20"/>
      <c r="AF2138" t="str">
        <f>VLOOKUP(L2138,Contactos!B:B,1,0)</f>
        <v>REPRESENTACIONES DURAND S.A.C.</v>
      </c>
    </row>
    <row r="2139" spans="1:32" ht="38.25" x14ac:dyDescent="0.2">
      <c r="A2139" s="4">
        <f t="shared" si="100"/>
        <v>2137</v>
      </c>
      <c r="B2139" s="4" t="str">
        <f t="shared" si="101"/>
        <v>010-0018726</v>
      </c>
      <c r="C2139" s="4" t="str">
        <f>IFERROR(VLOOKUP(F2139,Tablas!$A$1:$B$3,2,0),"")</f>
        <v>Factura</v>
      </c>
      <c r="D2139" s="4" t="str">
        <f t="shared" si="102"/>
        <v xml:space="preserve"> - CONTADO ADELANTADO / CASH IN ADVANCE - Facturas clientes -C20519170907</v>
      </c>
      <c r="E2139" s="19">
        <v>43100</v>
      </c>
      <c r="F2139" s="20" t="s">
        <v>1001</v>
      </c>
      <c r="G2139" s="20" t="s">
        <v>7444</v>
      </c>
      <c r="H2139" s="20" t="s">
        <v>322</v>
      </c>
      <c r="I2139" s="20" t="s">
        <v>323</v>
      </c>
      <c r="J2139" s="20" t="s">
        <v>4511</v>
      </c>
      <c r="K2139" s="20" t="s">
        <v>4512</v>
      </c>
      <c r="L2139" s="20" t="s">
        <v>4513</v>
      </c>
      <c r="M2139" s="20" t="s">
        <v>125</v>
      </c>
      <c r="N2139" s="21">
        <v>1484.4</v>
      </c>
      <c r="O2139" s="21">
        <v>0</v>
      </c>
      <c r="P2139" s="20"/>
      <c r="Q2139" s="19">
        <v>41305</v>
      </c>
      <c r="R2139" s="20"/>
      <c r="S2139" s="19">
        <v>41394</v>
      </c>
      <c r="T2139" s="20" t="s">
        <v>70</v>
      </c>
      <c r="U2139" s="20">
        <v>1353</v>
      </c>
      <c r="V2139" s="20">
        <v>1700000022</v>
      </c>
      <c r="W2139" s="20" t="s">
        <v>847</v>
      </c>
      <c r="X2139" s="20" t="s">
        <v>192</v>
      </c>
      <c r="Y2139" s="20" t="s">
        <v>52</v>
      </c>
      <c r="Z2139" s="20" t="s">
        <v>5827</v>
      </c>
      <c r="AA2139" s="20" t="s">
        <v>4515</v>
      </c>
      <c r="AB2139" s="20" t="s">
        <v>54</v>
      </c>
      <c r="AC2139" s="20" t="s">
        <v>167</v>
      </c>
      <c r="AD2139" s="20" t="s">
        <v>56</v>
      </c>
      <c r="AE2139" s="20"/>
      <c r="AF2139" t="e">
        <f>VLOOKUP(L2139,Contactos!B:B,1,0)</f>
        <v>#N/A</v>
      </c>
    </row>
    <row r="2140" spans="1:32" ht="25.5" x14ac:dyDescent="0.2">
      <c r="A2140" s="4">
        <f t="shared" si="100"/>
        <v>2138</v>
      </c>
      <c r="B2140" s="4" t="str">
        <f t="shared" si="101"/>
        <v/>
      </c>
      <c r="C2140" s="4" t="str">
        <f>IFERROR(VLOOKUP(F2140,Tablas!$A$1:$B$3,2,0),"")</f>
        <v/>
      </c>
      <c r="D2140" s="4" t="str">
        <f t="shared" si="102"/>
        <v xml:space="preserve"> - CONTADO ADELANTADO / CASH IN ADVANCE - Dif. en cambio</v>
      </c>
      <c r="E2140" s="19">
        <v>45504</v>
      </c>
      <c r="F2140" s="20" t="s">
        <v>27</v>
      </c>
      <c r="G2140" s="20"/>
      <c r="H2140" s="20" t="s">
        <v>29</v>
      </c>
      <c r="I2140" s="20" t="s">
        <v>30</v>
      </c>
      <c r="J2140" s="20" t="s">
        <v>106</v>
      </c>
      <c r="K2140" s="20" t="s">
        <v>106</v>
      </c>
      <c r="L2140" s="20" t="s">
        <v>107</v>
      </c>
      <c r="M2140" s="20" t="s">
        <v>33</v>
      </c>
      <c r="N2140" s="21">
        <v>1490.15</v>
      </c>
      <c r="O2140" s="21">
        <v>0</v>
      </c>
      <c r="P2140" s="20"/>
      <c r="Q2140" s="19">
        <v>45504</v>
      </c>
      <c r="R2140" s="20"/>
      <c r="S2140" s="20"/>
      <c r="T2140" s="20" t="s">
        <v>70</v>
      </c>
      <c r="U2140" s="20">
        <v>1036126</v>
      </c>
      <c r="V2140" s="20">
        <v>240029615</v>
      </c>
      <c r="W2140" s="20" t="s">
        <v>50</v>
      </c>
      <c r="X2140" s="20" t="s">
        <v>841</v>
      </c>
      <c r="Y2140" s="20" t="s">
        <v>37</v>
      </c>
      <c r="Z2140" s="20" t="s">
        <v>63</v>
      </c>
      <c r="AA2140" s="20" t="s">
        <v>109</v>
      </c>
      <c r="AB2140" s="20" t="s">
        <v>110</v>
      </c>
      <c r="AC2140" s="20" t="s">
        <v>66</v>
      </c>
      <c r="AD2140" s="20" t="s">
        <v>111</v>
      </c>
      <c r="AE2140" s="20"/>
      <c r="AF2140" t="str">
        <f>VLOOKUP(L2140,Contactos!B:B,1,0)</f>
        <v>MILIFAR SHPK</v>
      </c>
    </row>
    <row r="2141" spans="1:32" ht="25.5" x14ac:dyDescent="0.2">
      <c r="A2141" s="4">
        <f t="shared" si="100"/>
        <v>2139</v>
      </c>
      <c r="B2141" s="4" t="str">
        <f t="shared" si="101"/>
        <v>1 6171</v>
      </c>
      <c r="C2141" s="4" t="str">
        <f>IFERROR(VLOOKUP(F2141,Tablas!$A$1:$B$3,2,0),"")</f>
        <v/>
      </c>
      <c r="D2141" s="4" t="str">
        <f t="shared" si="102"/>
        <v xml:space="preserve"> - CONTADO ADELANTADO / CASH IN ADVANCE - SALDO LETRAS SOLES</v>
      </c>
      <c r="E2141" s="19">
        <v>43100</v>
      </c>
      <c r="F2141" s="20" t="s">
        <v>27</v>
      </c>
      <c r="G2141" s="20" t="s">
        <v>7445</v>
      </c>
      <c r="H2141" s="20" t="s">
        <v>6496</v>
      </c>
      <c r="I2141" s="20" t="s">
        <v>6497</v>
      </c>
      <c r="J2141" s="20" t="s">
        <v>4511</v>
      </c>
      <c r="K2141" s="20" t="s">
        <v>4512</v>
      </c>
      <c r="L2141" s="20" t="s">
        <v>4513</v>
      </c>
      <c r="M2141" s="20" t="s">
        <v>125</v>
      </c>
      <c r="N2141" s="21">
        <v>1490.63</v>
      </c>
      <c r="O2141" s="21">
        <v>0</v>
      </c>
      <c r="P2141" s="19">
        <v>41313</v>
      </c>
      <c r="Q2141" s="19">
        <v>43100</v>
      </c>
      <c r="R2141" s="20"/>
      <c r="S2141" s="19">
        <v>40265</v>
      </c>
      <c r="T2141" s="20" t="s">
        <v>70</v>
      </c>
      <c r="U2141" s="20">
        <v>552</v>
      </c>
      <c r="V2141" s="20">
        <v>1700000002</v>
      </c>
      <c r="W2141" s="20" t="s">
        <v>50</v>
      </c>
      <c r="X2141" s="20" t="s">
        <v>192</v>
      </c>
      <c r="Y2141" s="20" t="s">
        <v>52</v>
      </c>
      <c r="Z2141" s="20" t="s">
        <v>4514</v>
      </c>
      <c r="AA2141" s="20" t="s">
        <v>4515</v>
      </c>
      <c r="AB2141" s="20" t="s">
        <v>54</v>
      </c>
      <c r="AC2141" s="20" t="s">
        <v>167</v>
      </c>
      <c r="AD2141" s="20" t="s">
        <v>56</v>
      </c>
      <c r="AE2141" s="20"/>
      <c r="AF2141" t="e">
        <f>VLOOKUP(L2141,Contactos!B:B,1,0)</f>
        <v>#N/A</v>
      </c>
    </row>
    <row r="2142" spans="1:32" ht="38.25" x14ac:dyDescent="0.2">
      <c r="A2142" s="4">
        <f t="shared" si="100"/>
        <v>2140</v>
      </c>
      <c r="B2142" s="4" t="str">
        <f t="shared" si="101"/>
        <v>010-0024510</v>
      </c>
      <c r="C2142" s="4" t="str">
        <f>IFERROR(VLOOKUP(F2142,Tablas!$A$1:$B$3,2,0),"")</f>
        <v>Factura</v>
      </c>
      <c r="D2142" s="4" t="str">
        <f t="shared" si="102"/>
        <v xml:space="preserve"> - CONTADO ADELANTADO / CASH IN ADVANCE - Facturas clientes -C20519170907</v>
      </c>
      <c r="E2142" s="19">
        <v>43100</v>
      </c>
      <c r="F2142" s="20" t="s">
        <v>1001</v>
      </c>
      <c r="G2142" s="20" t="s">
        <v>7446</v>
      </c>
      <c r="H2142" s="20" t="s">
        <v>322</v>
      </c>
      <c r="I2142" s="20" t="s">
        <v>323</v>
      </c>
      <c r="J2142" s="20" t="s">
        <v>4511</v>
      </c>
      <c r="K2142" s="20" t="s">
        <v>4512</v>
      </c>
      <c r="L2142" s="20" t="s">
        <v>4513</v>
      </c>
      <c r="M2142" s="20" t="s">
        <v>125</v>
      </c>
      <c r="N2142" s="21">
        <v>1492.39</v>
      </c>
      <c r="O2142" s="21">
        <v>0</v>
      </c>
      <c r="P2142" s="20"/>
      <c r="Q2142" s="19">
        <v>41948</v>
      </c>
      <c r="R2142" s="20"/>
      <c r="S2142" s="19">
        <v>41955</v>
      </c>
      <c r="T2142" s="20" t="s">
        <v>70</v>
      </c>
      <c r="U2142" s="20">
        <v>1422</v>
      </c>
      <c r="V2142" s="20">
        <v>1700000091</v>
      </c>
      <c r="W2142" s="20" t="s">
        <v>847</v>
      </c>
      <c r="X2142" s="20" t="s">
        <v>192</v>
      </c>
      <c r="Y2142" s="20" t="s">
        <v>52</v>
      </c>
      <c r="Z2142" s="20" t="s">
        <v>5827</v>
      </c>
      <c r="AA2142" s="20" t="s">
        <v>4515</v>
      </c>
      <c r="AB2142" s="20" t="s">
        <v>54</v>
      </c>
      <c r="AC2142" s="20" t="s">
        <v>167</v>
      </c>
      <c r="AD2142" s="20" t="s">
        <v>56</v>
      </c>
      <c r="AE2142" s="20"/>
      <c r="AF2142" t="e">
        <f>VLOOKUP(L2142,Contactos!B:B,1,0)</f>
        <v>#N/A</v>
      </c>
    </row>
    <row r="2143" spans="1:32" ht="25.5" x14ac:dyDescent="0.2">
      <c r="A2143" s="4">
        <f t="shared" si="100"/>
        <v>2141</v>
      </c>
      <c r="B2143" s="4" t="str">
        <f t="shared" si="101"/>
        <v>1 7420</v>
      </c>
      <c r="C2143" s="4" t="str">
        <f>IFERROR(VLOOKUP(F2143,Tablas!$A$1:$B$3,2,0),"")</f>
        <v/>
      </c>
      <c r="D2143" s="4" t="str">
        <f t="shared" si="102"/>
        <v xml:space="preserve"> - CONTADO ADELANTADO / CASH IN ADVANCE - SALDO LETRAS SOLES</v>
      </c>
      <c r="E2143" s="19">
        <v>43100</v>
      </c>
      <c r="F2143" s="20" t="s">
        <v>27</v>
      </c>
      <c r="G2143" s="20" t="s">
        <v>7447</v>
      </c>
      <c r="H2143" s="20" t="s">
        <v>6496</v>
      </c>
      <c r="I2143" s="20" t="s">
        <v>6497</v>
      </c>
      <c r="J2143" s="20" t="s">
        <v>4511</v>
      </c>
      <c r="K2143" s="20" t="s">
        <v>4512</v>
      </c>
      <c r="L2143" s="20" t="s">
        <v>4513</v>
      </c>
      <c r="M2143" s="20" t="s">
        <v>125</v>
      </c>
      <c r="N2143" s="21">
        <v>1503.74</v>
      </c>
      <c r="O2143" s="21">
        <v>0</v>
      </c>
      <c r="P2143" s="19">
        <v>40373</v>
      </c>
      <c r="Q2143" s="19">
        <v>43100</v>
      </c>
      <c r="R2143" s="20"/>
      <c r="S2143" s="19">
        <v>40364</v>
      </c>
      <c r="T2143" s="20" t="s">
        <v>70</v>
      </c>
      <c r="U2143" s="20">
        <v>552</v>
      </c>
      <c r="V2143" s="20">
        <v>1700000002</v>
      </c>
      <c r="W2143" s="20" t="s">
        <v>50</v>
      </c>
      <c r="X2143" s="20" t="s">
        <v>192</v>
      </c>
      <c r="Y2143" s="20" t="s">
        <v>52</v>
      </c>
      <c r="Z2143" s="20" t="s">
        <v>4514</v>
      </c>
      <c r="AA2143" s="20" t="s">
        <v>4515</v>
      </c>
      <c r="AB2143" s="20" t="s">
        <v>54</v>
      </c>
      <c r="AC2143" s="20" t="s">
        <v>167</v>
      </c>
      <c r="AD2143" s="20" t="s">
        <v>56</v>
      </c>
      <c r="AE2143" s="20"/>
      <c r="AF2143" t="e">
        <f>VLOOKUP(L2143,Contactos!B:B,1,0)</f>
        <v>#N/A</v>
      </c>
    </row>
    <row r="2144" spans="1:32" ht="38.25" x14ac:dyDescent="0.2">
      <c r="A2144" s="4">
        <f t="shared" si="100"/>
        <v>2142</v>
      </c>
      <c r="B2144" s="4" t="str">
        <f t="shared" si="101"/>
        <v>010-0019156</v>
      </c>
      <c r="C2144" s="4" t="str">
        <f>IFERROR(VLOOKUP(F2144,Tablas!$A$1:$B$3,2,0),"")</f>
        <v>Factura</v>
      </c>
      <c r="D2144" s="4" t="str">
        <f t="shared" si="102"/>
        <v xml:space="preserve"> - CONTADO ADELANTADO / CASH IN ADVANCE - Facturas clientes -C20519170907</v>
      </c>
      <c r="E2144" s="19">
        <v>43100</v>
      </c>
      <c r="F2144" s="20" t="s">
        <v>1001</v>
      </c>
      <c r="G2144" s="20" t="s">
        <v>7448</v>
      </c>
      <c r="H2144" s="20" t="s">
        <v>322</v>
      </c>
      <c r="I2144" s="20" t="s">
        <v>323</v>
      </c>
      <c r="J2144" s="20" t="s">
        <v>4511</v>
      </c>
      <c r="K2144" s="20" t="s">
        <v>4512</v>
      </c>
      <c r="L2144" s="20" t="s">
        <v>4513</v>
      </c>
      <c r="M2144" s="20" t="s">
        <v>125</v>
      </c>
      <c r="N2144" s="21">
        <v>1513.77</v>
      </c>
      <c r="O2144" s="21">
        <v>0</v>
      </c>
      <c r="P2144" s="20"/>
      <c r="Q2144" s="19">
        <v>41356</v>
      </c>
      <c r="R2144" s="20"/>
      <c r="S2144" s="19">
        <v>41448</v>
      </c>
      <c r="T2144" s="20" t="s">
        <v>70</v>
      </c>
      <c r="U2144" s="20">
        <v>1386</v>
      </c>
      <c r="V2144" s="20">
        <v>1700000055</v>
      </c>
      <c r="W2144" s="20" t="s">
        <v>847</v>
      </c>
      <c r="X2144" s="20" t="s">
        <v>192</v>
      </c>
      <c r="Y2144" s="20" t="s">
        <v>52</v>
      </c>
      <c r="Z2144" s="20" t="s">
        <v>5827</v>
      </c>
      <c r="AA2144" s="20" t="s">
        <v>4515</v>
      </c>
      <c r="AB2144" s="20" t="s">
        <v>54</v>
      </c>
      <c r="AC2144" s="20" t="s">
        <v>167</v>
      </c>
      <c r="AD2144" s="20" t="s">
        <v>56</v>
      </c>
      <c r="AE2144" s="20"/>
      <c r="AF2144" t="e">
        <f>VLOOKUP(L2144,Contactos!B:B,1,0)</f>
        <v>#N/A</v>
      </c>
    </row>
    <row r="2145" spans="1:32" ht="38.25" x14ac:dyDescent="0.2">
      <c r="A2145" s="4">
        <f t="shared" si="100"/>
        <v>2143</v>
      </c>
      <c r="B2145" s="4" t="str">
        <f t="shared" si="101"/>
        <v>F010-00025858</v>
      </c>
      <c r="C2145" s="4" t="str">
        <f>IFERROR(VLOOKUP(F2145,Tablas!$A$1:$B$3,2,0),"")</f>
        <v>Factura</v>
      </c>
      <c r="D2145" s="4" t="str">
        <f t="shared" si="102"/>
        <v>Nacional - LETRAS A 45-55-65-75 DIAS / DRAFT  45-55-65-75 DAYS - Facturas clientes - C20602908837</v>
      </c>
      <c r="E2145" s="19">
        <v>45545</v>
      </c>
      <c r="F2145" s="20" t="s">
        <v>1001</v>
      </c>
      <c r="G2145" s="20" t="s">
        <v>7449</v>
      </c>
      <c r="H2145" s="20" t="s">
        <v>44</v>
      </c>
      <c r="I2145" s="20" t="s">
        <v>45</v>
      </c>
      <c r="J2145" s="20" t="s">
        <v>7450</v>
      </c>
      <c r="K2145" s="20" t="s">
        <v>7451</v>
      </c>
      <c r="L2145" s="20" t="s">
        <v>7452</v>
      </c>
      <c r="M2145" s="20" t="s">
        <v>125</v>
      </c>
      <c r="N2145" s="21">
        <v>1524.2</v>
      </c>
      <c r="O2145" s="21">
        <v>0</v>
      </c>
      <c r="P2145" s="20"/>
      <c r="Q2145" s="19">
        <v>45545</v>
      </c>
      <c r="R2145" s="20"/>
      <c r="S2145" s="19">
        <v>45655</v>
      </c>
      <c r="T2145" s="20" t="s">
        <v>7453</v>
      </c>
      <c r="U2145" s="20">
        <v>1021792</v>
      </c>
      <c r="V2145" s="20">
        <v>240002680</v>
      </c>
      <c r="W2145" s="20" t="s">
        <v>847</v>
      </c>
      <c r="X2145" s="20" t="s">
        <v>305</v>
      </c>
      <c r="Y2145" s="20" t="s">
        <v>128</v>
      </c>
      <c r="Z2145" s="20" t="s">
        <v>7454</v>
      </c>
      <c r="AA2145" s="20" t="s">
        <v>7455</v>
      </c>
      <c r="AB2145" s="20" t="s">
        <v>7456</v>
      </c>
      <c r="AC2145" s="20" t="s">
        <v>7457</v>
      </c>
      <c r="AD2145" s="20" t="s">
        <v>56</v>
      </c>
      <c r="AE2145" s="20" t="s">
        <v>1014</v>
      </c>
      <c r="AF2145" t="str">
        <f>VLOOKUP(L2145,Contactos!B:B,1,0)</f>
        <v>AGROVET MANANTIAL S.A.C.</v>
      </c>
    </row>
    <row r="2146" spans="1:32" ht="38.25" x14ac:dyDescent="0.2">
      <c r="A2146" s="4">
        <f t="shared" si="100"/>
        <v>2144</v>
      </c>
      <c r="B2146" s="4" t="str">
        <f t="shared" si="101"/>
        <v>F010-00025858</v>
      </c>
      <c r="C2146" s="4" t="str">
        <f>IFERROR(VLOOKUP(F2146,Tablas!$A$1:$B$3,2,0),"")</f>
        <v>Factura</v>
      </c>
      <c r="D2146" s="4" t="str">
        <f t="shared" si="102"/>
        <v>Nacional - LETRAS A 45-55-65-75 DIAS / DRAFT  45-55-65-75 DAYS - Facturas clientes - C20602908837</v>
      </c>
      <c r="E2146" s="19">
        <v>45545</v>
      </c>
      <c r="F2146" s="20" t="s">
        <v>1001</v>
      </c>
      <c r="G2146" s="20" t="s">
        <v>7449</v>
      </c>
      <c r="H2146" s="20" t="s">
        <v>44</v>
      </c>
      <c r="I2146" s="20" t="s">
        <v>45</v>
      </c>
      <c r="J2146" s="20" t="s">
        <v>7450</v>
      </c>
      <c r="K2146" s="20" t="s">
        <v>7451</v>
      </c>
      <c r="L2146" s="20" t="s">
        <v>7452</v>
      </c>
      <c r="M2146" s="20" t="s">
        <v>125</v>
      </c>
      <c r="N2146" s="21">
        <v>1524.2</v>
      </c>
      <c r="O2146" s="21">
        <v>0</v>
      </c>
      <c r="P2146" s="20"/>
      <c r="Q2146" s="19">
        <v>45545</v>
      </c>
      <c r="R2146" s="20"/>
      <c r="S2146" s="19">
        <v>45645</v>
      </c>
      <c r="T2146" s="20" t="s">
        <v>7453</v>
      </c>
      <c r="U2146" s="20">
        <v>1021792</v>
      </c>
      <c r="V2146" s="20">
        <v>240002680</v>
      </c>
      <c r="W2146" s="20" t="s">
        <v>847</v>
      </c>
      <c r="X2146" s="20" t="s">
        <v>305</v>
      </c>
      <c r="Y2146" s="20" t="s">
        <v>128</v>
      </c>
      <c r="Z2146" s="20" t="s">
        <v>7454</v>
      </c>
      <c r="AA2146" s="20" t="s">
        <v>7455</v>
      </c>
      <c r="AB2146" s="20" t="s">
        <v>7456</v>
      </c>
      <c r="AC2146" s="20" t="s">
        <v>7457</v>
      </c>
      <c r="AD2146" s="20" t="s">
        <v>56</v>
      </c>
      <c r="AE2146" s="20" t="s">
        <v>1014</v>
      </c>
      <c r="AF2146" t="str">
        <f>VLOOKUP(L2146,Contactos!B:B,1,0)</f>
        <v>AGROVET MANANTIAL S.A.C.</v>
      </c>
    </row>
    <row r="2147" spans="1:32" ht="38.25" x14ac:dyDescent="0.2">
      <c r="A2147" s="4">
        <f t="shared" si="100"/>
        <v>2145</v>
      </c>
      <c r="B2147" s="4" t="str">
        <f t="shared" si="101"/>
        <v>F010-00025858</v>
      </c>
      <c r="C2147" s="4" t="str">
        <f>IFERROR(VLOOKUP(F2147,Tablas!$A$1:$B$3,2,0),"")</f>
        <v>Factura</v>
      </c>
      <c r="D2147" s="4" t="str">
        <f t="shared" si="102"/>
        <v>Nacional - LETRAS A 45-55-65-75 DIAS / DRAFT  45-55-65-75 DAYS - Facturas clientes - C20602908837</v>
      </c>
      <c r="E2147" s="19">
        <v>45545</v>
      </c>
      <c r="F2147" s="20" t="s">
        <v>1001</v>
      </c>
      <c r="G2147" s="20" t="s">
        <v>7449</v>
      </c>
      <c r="H2147" s="20" t="s">
        <v>44</v>
      </c>
      <c r="I2147" s="20" t="s">
        <v>45</v>
      </c>
      <c r="J2147" s="20" t="s">
        <v>7450</v>
      </c>
      <c r="K2147" s="20" t="s">
        <v>7451</v>
      </c>
      <c r="L2147" s="20" t="s">
        <v>7452</v>
      </c>
      <c r="M2147" s="20" t="s">
        <v>125</v>
      </c>
      <c r="N2147" s="21">
        <v>1524.2</v>
      </c>
      <c r="O2147" s="21">
        <v>0</v>
      </c>
      <c r="P2147" s="20"/>
      <c r="Q2147" s="19">
        <v>45545</v>
      </c>
      <c r="R2147" s="20"/>
      <c r="S2147" s="19">
        <v>45665</v>
      </c>
      <c r="T2147" s="20" t="s">
        <v>7453</v>
      </c>
      <c r="U2147" s="20">
        <v>1021792</v>
      </c>
      <c r="V2147" s="20">
        <v>240002680</v>
      </c>
      <c r="W2147" s="20" t="s">
        <v>847</v>
      </c>
      <c r="X2147" s="20" t="s">
        <v>305</v>
      </c>
      <c r="Y2147" s="20" t="s">
        <v>128</v>
      </c>
      <c r="Z2147" s="20" t="s">
        <v>7454</v>
      </c>
      <c r="AA2147" s="20" t="s">
        <v>7455</v>
      </c>
      <c r="AB2147" s="20" t="s">
        <v>7456</v>
      </c>
      <c r="AC2147" s="20" t="s">
        <v>7457</v>
      </c>
      <c r="AD2147" s="20" t="s">
        <v>56</v>
      </c>
      <c r="AE2147" s="20" t="s">
        <v>1014</v>
      </c>
      <c r="AF2147" t="str">
        <f>VLOOKUP(L2147,Contactos!B:B,1,0)</f>
        <v>AGROVET MANANTIAL S.A.C.</v>
      </c>
    </row>
    <row r="2148" spans="1:32" ht="25.5" x14ac:dyDescent="0.2">
      <c r="A2148" s="4">
        <f t="shared" si="100"/>
        <v>2146</v>
      </c>
      <c r="B2148" s="4" t="str">
        <f t="shared" si="101"/>
        <v>1 13133</v>
      </c>
      <c r="C2148" s="4" t="str">
        <f>IFERROR(VLOOKUP(F2148,Tablas!$A$1:$B$3,2,0),"")</f>
        <v/>
      </c>
      <c r="D2148" s="4" t="str">
        <f t="shared" si="102"/>
        <v xml:space="preserve"> - CONTADO ADELANTADO / CASH IN ADVANCE - SALDO LETRAS SOLES</v>
      </c>
      <c r="E2148" s="19">
        <v>43100</v>
      </c>
      <c r="F2148" s="20" t="s">
        <v>27</v>
      </c>
      <c r="G2148" s="20" t="s">
        <v>7458</v>
      </c>
      <c r="H2148" s="20" t="s">
        <v>6496</v>
      </c>
      <c r="I2148" s="20" t="s">
        <v>6497</v>
      </c>
      <c r="J2148" s="20" t="s">
        <v>4511</v>
      </c>
      <c r="K2148" s="20" t="s">
        <v>4512</v>
      </c>
      <c r="L2148" s="20" t="s">
        <v>4513</v>
      </c>
      <c r="M2148" s="20" t="s">
        <v>125</v>
      </c>
      <c r="N2148" s="21">
        <v>1525.06</v>
      </c>
      <c r="O2148" s="21">
        <v>0</v>
      </c>
      <c r="P2148" s="19">
        <v>41313</v>
      </c>
      <c r="Q2148" s="19">
        <v>43100</v>
      </c>
      <c r="R2148" s="20"/>
      <c r="S2148" s="19">
        <v>41111</v>
      </c>
      <c r="T2148" s="20" t="s">
        <v>70</v>
      </c>
      <c r="U2148" s="20">
        <v>552</v>
      </c>
      <c r="V2148" s="20">
        <v>1700000002</v>
      </c>
      <c r="W2148" s="20" t="s">
        <v>50</v>
      </c>
      <c r="X2148" s="20" t="s">
        <v>192</v>
      </c>
      <c r="Y2148" s="20" t="s">
        <v>52</v>
      </c>
      <c r="Z2148" s="20" t="s">
        <v>4514</v>
      </c>
      <c r="AA2148" s="20" t="s">
        <v>4515</v>
      </c>
      <c r="AB2148" s="20" t="s">
        <v>54</v>
      </c>
      <c r="AC2148" s="20" t="s">
        <v>167</v>
      </c>
      <c r="AD2148" s="20" t="s">
        <v>56</v>
      </c>
      <c r="AE2148" s="20"/>
      <c r="AF2148" t="e">
        <f>VLOOKUP(L2148,Contactos!B:B,1,0)</f>
        <v>#N/A</v>
      </c>
    </row>
    <row r="2149" spans="1:32" ht="38.25" x14ac:dyDescent="0.2">
      <c r="A2149" s="4">
        <f t="shared" si="100"/>
        <v>2147</v>
      </c>
      <c r="B2149" s="4" t="str">
        <f t="shared" si="101"/>
        <v>010-0019410</v>
      </c>
      <c r="C2149" s="4" t="str">
        <f>IFERROR(VLOOKUP(F2149,Tablas!$A$1:$B$3,2,0),"")</f>
        <v>Factura</v>
      </c>
      <c r="D2149" s="4" t="str">
        <f t="shared" si="102"/>
        <v xml:space="preserve"> - CONTADO ADELANTADO / CASH IN ADVANCE - Facturas clientes -C20519170907</v>
      </c>
      <c r="E2149" s="19">
        <v>43100</v>
      </c>
      <c r="F2149" s="20" t="s">
        <v>1001</v>
      </c>
      <c r="G2149" s="20" t="s">
        <v>7459</v>
      </c>
      <c r="H2149" s="20" t="s">
        <v>322</v>
      </c>
      <c r="I2149" s="20" t="s">
        <v>323</v>
      </c>
      <c r="J2149" s="20" t="s">
        <v>4511</v>
      </c>
      <c r="K2149" s="20" t="s">
        <v>4512</v>
      </c>
      <c r="L2149" s="20" t="s">
        <v>4513</v>
      </c>
      <c r="M2149" s="20" t="s">
        <v>125</v>
      </c>
      <c r="N2149" s="21">
        <v>1529.09</v>
      </c>
      <c r="O2149" s="21">
        <v>0</v>
      </c>
      <c r="P2149" s="20"/>
      <c r="Q2149" s="19">
        <v>41383</v>
      </c>
      <c r="R2149" s="20"/>
      <c r="S2149" s="19">
        <v>41474</v>
      </c>
      <c r="T2149" s="20" t="s">
        <v>70</v>
      </c>
      <c r="U2149" s="20">
        <v>1400</v>
      </c>
      <c r="V2149" s="20">
        <v>1700000069</v>
      </c>
      <c r="W2149" s="20" t="s">
        <v>847</v>
      </c>
      <c r="X2149" s="20" t="s">
        <v>192</v>
      </c>
      <c r="Y2149" s="20" t="s">
        <v>52</v>
      </c>
      <c r="Z2149" s="20" t="s">
        <v>5827</v>
      </c>
      <c r="AA2149" s="20" t="s">
        <v>4515</v>
      </c>
      <c r="AB2149" s="20" t="s">
        <v>54</v>
      </c>
      <c r="AC2149" s="20" t="s">
        <v>167</v>
      </c>
      <c r="AD2149" s="20" t="s">
        <v>56</v>
      </c>
      <c r="AE2149" s="20"/>
      <c r="AF2149" t="e">
        <f>VLOOKUP(L2149,Contactos!B:B,1,0)</f>
        <v>#N/A</v>
      </c>
    </row>
    <row r="2150" spans="1:32" ht="25.5" x14ac:dyDescent="0.2">
      <c r="A2150" s="4">
        <f t="shared" si="100"/>
        <v>2148</v>
      </c>
      <c r="B2150" s="4" t="str">
        <f t="shared" si="101"/>
        <v>1 13900</v>
      </c>
      <c r="C2150" s="4" t="str">
        <f>IFERROR(VLOOKUP(F2150,Tablas!$A$1:$B$3,2,0),"")</f>
        <v/>
      </c>
      <c r="D2150" s="4" t="str">
        <f t="shared" si="102"/>
        <v xml:space="preserve"> - CONTADO ADELANTADO / CASH IN ADVANCE - SALDO LETRAS SOLES</v>
      </c>
      <c r="E2150" s="19">
        <v>43100</v>
      </c>
      <c r="F2150" s="20" t="s">
        <v>27</v>
      </c>
      <c r="G2150" s="20" t="s">
        <v>7460</v>
      </c>
      <c r="H2150" s="20" t="s">
        <v>6496</v>
      </c>
      <c r="I2150" s="20" t="s">
        <v>6497</v>
      </c>
      <c r="J2150" s="20" t="s">
        <v>4511</v>
      </c>
      <c r="K2150" s="20" t="s">
        <v>4512</v>
      </c>
      <c r="L2150" s="20" t="s">
        <v>4513</v>
      </c>
      <c r="M2150" s="20" t="s">
        <v>125</v>
      </c>
      <c r="N2150" s="21">
        <v>1529.16</v>
      </c>
      <c r="O2150" s="21">
        <v>0</v>
      </c>
      <c r="P2150" s="19">
        <v>41313</v>
      </c>
      <c r="Q2150" s="19">
        <v>43100</v>
      </c>
      <c r="R2150" s="20"/>
      <c r="S2150" s="19">
        <v>41195</v>
      </c>
      <c r="T2150" s="20" t="s">
        <v>70</v>
      </c>
      <c r="U2150" s="20">
        <v>552</v>
      </c>
      <c r="V2150" s="20">
        <v>1700000002</v>
      </c>
      <c r="W2150" s="20" t="s">
        <v>50</v>
      </c>
      <c r="X2150" s="20" t="s">
        <v>192</v>
      </c>
      <c r="Y2150" s="20" t="s">
        <v>52</v>
      </c>
      <c r="Z2150" s="20" t="s">
        <v>4514</v>
      </c>
      <c r="AA2150" s="20" t="s">
        <v>4515</v>
      </c>
      <c r="AB2150" s="20" t="s">
        <v>54</v>
      </c>
      <c r="AC2150" s="20" t="s">
        <v>167</v>
      </c>
      <c r="AD2150" s="20" t="s">
        <v>56</v>
      </c>
      <c r="AE2150" s="20"/>
      <c r="AF2150" t="e">
        <f>VLOOKUP(L2150,Contactos!B:B,1,0)</f>
        <v>#N/A</v>
      </c>
    </row>
    <row r="2151" spans="1:32" ht="38.25" x14ac:dyDescent="0.2">
      <c r="A2151" s="4">
        <f t="shared" si="100"/>
        <v>2149</v>
      </c>
      <c r="B2151" s="4" t="str">
        <f t="shared" si="101"/>
        <v>F010-00025902</v>
      </c>
      <c r="C2151" s="4" t="str">
        <f>IFERROR(VLOOKUP(F2151,Tablas!$A$1:$B$3,2,0),"")</f>
        <v>Factura</v>
      </c>
      <c r="D2151" s="4" t="str">
        <f t="shared" si="102"/>
        <v>Nacional - LETRAS A 45-55-65-75 DIAS / DRAFT  45-55-65-75 DAYS - Facturas clientes - C20481460159</v>
      </c>
      <c r="E2151" s="19">
        <v>45551</v>
      </c>
      <c r="F2151" s="20" t="s">
        <v>1001</v>
      </c>
      <c r="G2151" s="20" t="s">
        <v>7461</v>
      </c>
      <c r="H2151" s="20" t="s">
        <v>44</v>
      </c>
      <c r="I2151" s="20" t="s">
        <v>45</v>
      </c>
      <c r="J2151" s="20" t="s">
        <v>379</v>
      </c>
      <c r="K2151" s="20" t="s">
        <v>380</v>
      </c>
      <c r="L2151" s="20" t="s">
        <v>381</v>
      </c>
      <c r="M2151" s="20" t="s">
        <v>125</v>
      </c>
      <c r="N2151" s="21">
        <v>1544.43</v>
      </c>
      <c r="O2151" s="21">
        <v>0</v>
      </c>
      <c r="P2151" s="20"/>
      <c r="Q2151" s="19">
        <v>45551</v>
      </c>
      <c r="R2151" s="20"/>
      <c r="S2151" s="19">
        <v>45661</v>
      </c>
      <c r="T2151" s="20" t="s">
        <v>7453</v>
      </c>
      <c r="U2151" s="20">
        <v>1024933</v>
      </c>
      <c r="V2151" s="20">
        <v>240002726</v>
      </c>
      <c r="W2151" s="20" t="s">
        <v>847</v>
      </c>
      <c r="X2151" s="20" t="s">
        <v>274</v>
      </c>
      <c r="Y2151" s="20" t="s">
        <v>245</v>
      </c>
      <c r="Z2151" s="20" t="s">
        <v>7462</v>
      </c>
      <c r="AA2151" s="20" t="s">
        <v>7463</v>
      </c>
      <c r="AB2151" s="20" t="s">
        <v>337</v>
      </c>
      <c r="AC2151" s="20" t="s">
        <v>337</v>
      </c>
      <c r="AD2151" s="20" t="s">
        <v>56</v>
      </c>
      <c r="AE2151" s="20" t="s">
        <v>1014</v>
      </c>
      <c r="AF2151" t="str">
        <f>VLOOKUP(L2151,Contactos!B:B,1,0)</f>
        <v>NOVAFARMA S.A.C.</v>
      </c>
    </row>
    <row r="2152" spans="1:32" ht="38.25" x14ac:dyDescent="0.2">
      <c r="A2152" s="4">
        <f t="shared" si="100"/>
        <v>2150</v>
      </c>
      <c r="B2152" s="4" t="str">
        <f t="shared" si="101"/>
        <v>F010-00025902</v>
      </c>
      <c r="C2152" s="4" t="str">
        <f>IFERROR(VLOOKUP(F2152,Tablas!$A$1:$B$3,2,0),"")</f>
        <v>Factura</v>
      </c>
      <c r="D2152" s="4" t="str">
        <f t="shared" si="102"/>
        <v>Nacional - LETRAS A 45-55-65-75 DIAS / DRAFT  45-55-65-75 DAYS - Facturas clientes - C20481460159</v>
      </c>
      <c r="E2152" s="19">
        <v>45551</v>
      </c>
      <c r="F2152" s="20" t="s">
        <v>1001</v>
      </c>
      <c r="G2152" s="20" t="s">
        <v>7461</v>
      </c>
      <c r="H2152" s="20" t="s">
        <v>44</v>
      </c>
      <c r="I2152" s="20" t="s">
        <v>45</v>
      </c>
      <c r="J2152" s="20" t="s">
        <v>379</v>
      </c>
      <c r="K2152" s="20" t="s">
        <v>380</v>
      </c>
      <c r="L2152" s="20" t="s">
        <v>381</v>
      </c>
      <c r="M2152" s="20" t="s">
        <v>125</v>
      </c>
      <c r="N2152" s="21">
        <v>1544.43</v>
      </c>
      <c r="O2152" s="21">
        <v>0</v>
      </c>
      <c r="P2152" s="20"/>
      <c r="Q2152" s="19">
        <v>45551</v>
      </c>
      <c r="R2152" s="20"/>
      <c r="S2152" s="19">
        <v>45651</v>
      </c>
      <c r="T2152" s="20" t="s">
        <v>7453</v>
      </c>
      <c r="U2152" s="20">
        <v>1024933</v>
      </c>
      <c r="V2152" s="20">
        <v>240002726</v>
      </c>
      <c r="W2152" s="20" t="s">
        <v>847</v>
      </c>
      <c r="X2152" s="20" t="s">
        <v>274</v>
      </c>
      <c r="Y2152" s="20" t="s">
        <v>245</v>
      </c>
      <c r="Z2152" s="20" t="s">
        <v>7462</v>
      </c>
      <c r="AA2152" s="20" t="s">
        <v>7463</v>
      </c>
      <c r="AB2152" s="20" t="s">
        <v>337</v>
      </c>
      <c r="AC2152" s="20" t="s">
        <v>337</v>
      </c>
      <c r="AD2152" s="20" t="s">
        <v>56</v>
      </c>
      <c r="AE2152" s="20" t="s">
        <v>1014</v>
      </c>
      <c r="AF2152" t="str">
        <f>VLOOKUP(L2152,Contactos!B:B,1,0)</f>
        <v>NOVAFARMA S.A.C.</v>
      </c>
    </row>
    <row r="2153" spans="1:32" ht="38.25" x14ac:dyDescent="0.2">
      <c r="A2153" s="4">
        <f t="shared" si="100"/>
        <v>2151</v>
      </c>
      <c r="B2153" s="4" t="str">
        <f t="shared" si="101"/>
        <v>F010-00025902</v>
      </c>
      <c r="C2153" s="4" t="str">
        <f>IFERROR(VLOOKUP(F2153,Tablas!$A$1:$B$3,2,0),"")</f>
        <v>Factura</v>
      </c>
      <c r="D2153" s="4" t="str">
        <f t="shared" si="102"/>
        <v>Nacional - LETRAS A 45-55-65-75 DIAS / DRAFT  45-55-65-75 DAYS - Facturas clientes - C20481460159</v>
      </c>
      <c r="E2153" s="19">
        <v>45551</v>
      </c>
      <c r="F2153" s="20" t="s">
        <v>1001</v>
      </c>
      <c r="G2153" s="20" t="s">
        <v>7461</v>
      </c>
      <c r="H2153" s="20" t="s">
        <v>44</v>
      </c>
      <c r="I2153" s="20" t="s">
        <v>45</v>
      </c>
      <c r="J2153" s="20" t="s">
        <v>379</v>
      </c>
      <c r="K2153" s="20" t="s">
        <v>380</v>
      </c>
      <c r="L2153" s="20" t="s">
        <v>381</v>
      </c>
      <c r="M2153" s="20" t="s">
        <v>125</v>
      </c>
      <c r="N2153" s="21">
        <v>1544.43</v>
      </c>
      <c r="O2153" s="21">
        <v>0</v>
      </c>
      <c r="P2153" s="20"/>
      <c r="Q2153" s="19">
        <v>45551</v>
      </c>
      <c r="R2153" s="20"/>
      <c r="S2153" s="19">
        <v>45671</v>
      </c>
      <c r="T2153" s="20" t="s">
        <v>7453</v>
      </c>
      <c r="U2153" s="20">
        <v>1024933</v>
      </c>
      <c r="V2153" s="20">
        <v>240002726</v>
      </c>
      <c r="W2153" s="20" t="s">
        <v>847</v>
      </c>
      <c r="X2153" s="20" t="s">
        <v>274</v>
      </c>
      <c r="Y2153" s="20" t="s">
        <v>245</v>
      </c>
      <c r="Z2153" s="20" t="s">
        <v>7462</v>
      </c>
      <c r="AA2153" s="20" t="s">
        <v>7463</v>
      </c>
      <c r="AB2153" s="20" t="s">
        <v>337</v>
      </c>
      <c r="AC2153" s="20" t="s">
        <v>337</v>
      </c>
      <c r="AD2153" s="20" t="s">
        <v>56</v>
      </c>
      <c r="AE2153" s="20" t="s">
        <v>1014</v>
      </c>
      <c r="AF2153" t="str">
        <f>VLOOKUP(L2153,Contactos!B:B,1,0)</f>
        <v>NOVAFARMA S.A.C.</v>
      </c>
    </row>
    <row r="2154" spans="1:32" ht="38.25" x14ac:dyDescent="0.2">
      <c r="A2154" s="4">
        <f t="shared" si="100"/>
        <v>2152</v>
      </c>
      <c r="B2154" s="4" t="str">
        <f t="shared" si="101"/>
        <v>010-0019641</v>
      </c>
      <c r="C2154" s="4" t="str">
        <f>IFERROR(VLOOKUP(F2154,Tablas!$A$1:$B$3,2,0),"")</f>
        <v>Factura</v>
      </c>
      <c r="D2154" s="4" t="str">
        <f t="shared" si="102"/>
        <v xml:space="preserve"> - CONTADO ADELANTADO / CASH IN ADVANCE - Facturas clientes -C20519170907</v>
      </c>
      <c r="E2154" s="19">
        <v>43100</v>
      </c>
      <c r="F2154" s="20" t="s">
        <v>1001</v>
      </c>
      <c r="G2154" s="20" t="s">
        <v>7464</v>
      </c>
      <c r="H2154" s="20" t="s">
        <v>322</v>
      </c>
      <c r="I2154" s="20" t="s">
        <v>323</v>
      </c>
      <c r="J2154" s="20" t="s">
        <v>4511</v>
      </c>
      <c r="K2154" s="20" t="s">
        <v>4512</v>
      </c>
      <c r="L2154" s="20" t="s">
        <v>4513</v>
      </c>
      <c r="M2154" s="20" t="s">
        <v>125</v>
      </c>
      <c r="N2154" s="21">
        <v>1550.99</v>
      </c>
      <c r="O2154" s="21">
        <v>0</v>
      </c>
      <c r="P2154" s="20"/>
      <c r="Q2154" s="19">
        <v>41407</v>
      </c>
      <c r="R2154" s="20"/>
      <c r="S2154" s="19">
        <v>41499</v>
      </c>
      <c r="T2154" s="20" t="s">
        <v>70</v>
      </c>
      <c r="U2154" s="20">
        <v>1412</v>
      </c>
      <c r="V2154" s="20">
        <v>1700000081</v>
      </c>
      <c r="W2154" s="20" t="s">
        <v>847</v>
      </c>
      <c r="X2154" s="20" t="s">
        <v>192</v>
      </c>
      <c r="Y2154" s="20" t="s">
        <v>52</v>
      </c>
      <c r="Z2154" s="20" t="s">
        <v>5827</v>
      </c>
      <c r="AA2154" s="20" t="s">
        <v>4515</v>
      </c>
      <c r="AB2154" s="20" t="s">
        <v>54</v>
      </c>
      <c r="AC2154" s="20" t="s">
        <v>167</v>
      </c>
      <c r="AD2154" s="20" t="s">
        <v>56</v>
      </c>
      <c r="AE2154" s="20"/>
      <c r="AF2154" t="e">
        <f>VLOOKUP(L2154,Contactos!B:B,1,0)</f>
        <v>#N/A</v>
      </c>
    </row>
    <row r="2155" spans="1:32" ht="51" x14ac:dyDescent="0.2">
      <c r="A2155" s="4">
        <f t="shared" si="100"/>
        <v>2153</v>
      </c>
      <c r="B2155" s="4" t="str">
        <f t="shared" si="101"/>
        <v>100004863</v>
      </c>
      <c r="C2155" s="4" t="str">
        <f>IFERROR(VLOOKUP(F2155,Tablas!$A$1:$B$3,2,0),"")</f>
        <v>Factura</v>
      </c>
      <c r="D2155" s="4" t="str">
        <f t="shared" si="102"/>
        <v xml:space="preserve"> - CONTADO ADELANTADO / CASH IN ADVANCE - SI- FV No 104863 Ven. Oficina Cd. Pgo Lt 60 días</v>
      </c>
      <c r="E2155" s="19">
        <v>43100</v>
      </c>
      <c r="F2155" s="20" t="s">
        <v>1001</v>
      </c>
      <c r="G2155" s="20" t="s">
        <v>7465</v>
      </c>
      <c r="H2155" s="20" t="s">
        <v>322</v>
      </c>
      <c r="I2155" s="20" t="s">
        <v>323</v>
      </c>
      <c r="J2155" s="20" t="s">
        <v>4511</v>
      </c>
      <c r="K2155" s="20" t="s">
        <v>4512</v>
      </c>
      <c r="L2155" s="20" t="s">
        <v>4513</v>
      </c>
      <c r="M2155" s="20" t="s">
        <v>125</v>
      </c>
      <c r="N2155" s="21">
        <v>1554.97</v>
      </c>
      <c r="O2155" s="21">
        <v>0</v>
      </c>
      <c r="P2155" s="20"/>
      <c r="Q2155" s="19">
        <v>39808</v>
      </c>
      <c r="R2155" s="20"/>
      <c r="S2155" s="19">
        <v>39868</v>
      </c>
      <c r="T2155" s="20" t="s">
        <v>70</v>
      </c>
      <c r="U2155" s="20">
        <v>1335</v>
      </c>
      <c r="V2155" s="20">
        <v>1700000005</v>
      </c>
      <c r="W2155" s="20" t="s">
        <v>847</v>
      </c>
      <c r="X2155" s="20" t="s">
        <v>192</v>
      </c>
      <c r="Y2155" s="20" t="s">
        <v>52</v>
      </c>
      <c r="Z2155" s="20" t="s">
        <v>7466</v>
      </c>
      <c r="AA2155" s="20" t="s">
        <v>4515</v>
      </c>
      <c r="AB2155" s="20" t="s">
        <v>54</v>
      </c>
      <c r="AC2155" s="20" t="s">
        <v>167</v>
      </c>
      <c r="AD2155" s="20" t="s">
        <v>56</v>
      </c>
      <c r="AE2155" s="20"/>
      <c r="AF2155" t="e">
        <f>VLOOKUP(L2155,Contactos!B:B,1,0)</f>
        <v>#N/A</v>
      </c>
    </row>
    <row r="2156" spans="1:32" ht="51" x14ac:dyDescent="0.2">
      <c r="A2156" s="4">
        <f t="shared" si="100"/>
        <v>2154</v>
      </c>
      <c r="B2156" s="4" t="str">
        <f t="shared" si="101"/>
        <v>100003784</v>
      </c>
      <c r="C2156" s="4" t="str">
        <f>IFERROR(VLOOKUP(F2156,Tablas!$A$1:$B$3,2,0),"")</f>
        <v>Factura</v>
      </c>
      <c r="D2156" s="4" t="str">
        <f t="shared" si="102"/>
        <v xml:space="preserve"> - CONTADO ADELANTADO / CASH IN ADVANCE - SI- FV No 103784 Ven. Oficina Cd. Pgo ContEntrega</v>
      </c>
      <c r="E2156" s="19">
        <v>43100</v>
      </c>
      <c r="F2156" s="20" t="s">
        <v>1001</v>
      </c>
      <c r="G2156" s="20" t="s">
        <v>7467</v>
      </c>
      <c r="H2156" s="20" t="s">
        <v>322</v>
      </c>
      <c r="I2156" s="20" t="s">
        <v>323</v>
      </c>
      <c r="J2156" s="20" t="s">
        <v>4511</v>
      </c>
      <c r="K2156" s="20" t="s">
        <v>4512</v>
      </c>
      <c r="L2156" s="20" t="s">
        <v>4513</v>
      </c>
      <c r="M2156" s="20" t="s">
        <v>125</v>
      </c>
      <c r="N2156" s="21">
        <v>1560.79</v>
      </c>
      <c r="O2156" s="21">
        <v>0</v>
      </c>
      <c r="P2156" s="20"/>
      <c r="Q2156" s="19">
        <v>39687</v>
      </c>
      <c r="R2156" s="20"/>
      <c r="S2156" s="19">
        <v>39687</v>
      </c>
      <c r="T2156" s="20" t="s">
        <v>70</v>
      </c>
      <c r="U2156" s="20">
        <v>1331</v>
      </c>
      <c r="V2156" s="20">
        <v>1700000001</v>
      </c>
      <c r="W2156" s="20" t="s">
        <v>847</v>
      </c>
      <c r="X2156" s="20" t="s">
        <v>192</v>
      </c>
      <c r="Y2156" s="20" t="s">
        <v>52</v>
      </c>
      <c r="Z2156" s="20" t="s">
        <v>7468</v>
      </c>
      <c r="AA2156" s="20" t="s">
        <v>4515</v>
      </c>
      <c r="AB2156" s="20" t="s">
        <v>54</v>
      </c>
      <c r="AC2156" s="20" t="s">
        <v>167</v>
      </c>
      <c r="AD2156" s="20" t="s">
        <v>56</v>
      </c>
      <c r="AE2156" s="20"/>
      <c r="AF2156" t="e">
        <f>VLOOKUP(L2156,Contactos!B:B,1,0)</f>
        <v>#N/A</v>
      </c>
    </row>
    <row r="2157" spans="1:32" ht="25.5" x14ac:dyDescent="0.2">
      <c r="A2157" s="4">
        <f t="shared" si="100"/>
        <v>2155</v>
      </c>
      <c r="B2157" s="4" t="str">
        <f t="shared" si="101"/>
        <v>4-03217</v>
      </c>
      <c r="C2157" s="4" t="str">
        <f>IFERROR(VLOOKUP(F2157,Tablas!$A$1:$B$3,2,0),"")</f>
        <v/>
      </c>
      <c r="D2157" s="4" t="str">
        <f t="shared" si="102"/>
        <v xml:space="preserve"> - LETRA 75 DIAS / DRAFT 75 DAYS - Cambio de Situación</v>
      </c>
      <c r="E2157" s="19">
        <v>45539</v>
      </c>
      <c r="F2157" s="20" t="s">
        <v>27</v>
      </c>
      <c r="G2157" s="20" t="s">
        <v>7469</v>
      </c>
      <c r="H2157" s="20" t="s">
        <v>7404</v>
      </c>
      <c r="I2157" s="20" t="s">
        <v>7405</v>
      </c>
      <c r="J2157" s="20" t="s">
        <v>7470</v>
      </c>
      <c r="K2157" s="20" t="s">
        <v>7471</v>
      </c>
      <c r="L2157" s="20" t="s">
        <v>7472</v>
      </c>
      <c r="M2157" s="20"/>
      <c r="N2157" s="21">
        <v>1561.14</v>
      </c>
      <c r="O2157" s="21">
        <v>0</v>
      </c>
      <c r="P2157" s="19">
        <v>45517</v>
      </c>
      <c r="Q2157" s="19">
        <v>45539</v>
      </c>
      <c r="R2157" s="20"/>
      <c r="S2157" s="19">
        <v>45562</v>
      </c>
      <c r="T2157" s="20" t="s">
        <v>126</v>
      </c>
      <c r="U2157" s="20">
        <v>1020723</v>
      </c>
      <c r="V2157" s="20">
        <v>240006447</v>
      </c>
      <c r="W2157" s="20" t="s">
        <v>50</v>
      </c>
      <c r="X2157" s="20" t="s">
        <v>794</v>
      </c>
      <c r="Y2157" s="20" t="s">
        <v>333</v>
      </c>
      <c r="Z2157" s="20" t="s">
        <v>7406</v>
      </c>
      <c r="AA2157" s="20" t="s">
        <v>7473</v>
      </c>
      <c r="AB2157" s="20" t="s">
        <v>7474</v>
      </c>
      <c r="AC2157" s="20" t="s">
        <v>7474</v>
      </c>
      <c r="AD2157" s="20" t="s">
        <v>56</v>
      </c>
      <c r="AE2157" s="20"/>
      <c r="AF2157" t="str">
        <f>VLOOKUP(L2157,Contactos!B:B,1,0)</f>
        <v>CORPORACION VETLAND S.R.L</v>
      </c>
    </row>
    <row r="2158" spans="1:32" ht="38.25" x14ac:dyDescent="0.2">
      <c r="A2158" s="4">
        <f t="shared" si="100"/>
        <v>2156</v>
      </c>
      <c r="B2158" s="4" t="str">
        <f t="shared" si="101"/>
        <v>4-03220</v>
      </c>
      <c r="C2158" s="4" t="str">
        <f>IFERROR(VLOOKUP(F2158,Tablas!$A$1:$B$3,2,0),"")</f>
        <v/>
      </c>
      <c r="D2158" s="4" t="str">
        <f t="shared" si="102"/>
        <v xml:space="preserve"> - LETRA 75 DIAS / DRAFT 75 DAYS - Cambio de Situación</v>
      </c>
      <c r="E2158" s="19">
        <v>45539</v>
      </c>
      <c r="F2158" s="20" t="s">
        <v>27</v>
      </c>
      <c r="G2158" s="20" t="s">
        <v>7475</v>
      </c>
      <c r="H2158" s="20" t="s">
        <v>7404</v>
      </c>
      <c r="I2158" s="20" t="s">
        <v>7405</v>
      </c>
      <c r="J2158" s="20" t="s">
        <v>7470</v>
      </c>
      <c r="K2158" s="20" t="s">
        <v>7471</v>
      </c>
      <c r="L2158" s="20" t="s">
        <v>7472</v>
      </c>
      <c r="M2158" s="20"/>
      <c r="N2158" s="21">
        <v>1561.14</v>
      </c>
      <c r="O2158" s="21">
        <v>0</v>
      </c>
      <c r="P2158" s="19">
        <v>45517</v>
      </c>
      <c r="Q2158" s="19">
        <v>45539</v>
      </c>
      <c r="R2158" s="20"/>
      <c r="S2158" s="19">
        <v>45593</v>
      </c>
      <c r="T2158" s="20" t="s">
        <v>126</v>
      </c>
      <c r="U2158" s="20">
        <v>1020729</v>
      </c>
      <c r="V2158" s="20">
        <v>240006450</v>
      </c>
      <c r="W2158" s="20" t="s">
        <v>50</v>
      </c>
      <c r="X2158" s="20" t="s">
        <v>794</v>
      </c>
      <c r="Y2158" s="20" t="s">
        <v>333</v>
      </c>
      <c r="Z2158" s="20" t="s">
        <v>7406</v>
      </c>
      <c r="AA2158" s="20" t="s">
        <v>7476</v>
      </c>
      <c r="AB2158" s="20" t="s">
        <v>7477</v>
      </c>
      <c r="AC2158" s="20" t="s">
        <v>7474</v>
      </c>
      <c r="AD2158" s="20" t="s">
        <v>56</v>
      </c>
      <c r="AE2158" s="20"/>
      <c r="AF2158" t="str">
        <f>VLOOKUP(L2158,Contactos!B:B,1,0)</f>
        <v>CORPORACION VETLAND S.R.L</v>
      </c>
    </row>
    <row r="2159" spans="1:32" ht="38.25" x14ac:dyDescent="0.2">
      <c r="A2159" s="4">
        <f t="shared" si="100"/>
        <v>2157</v>
      </c>
      <c r="B2159" s="4" t="str">
        <f t="shared" si="101"/>
        <v>4-03218</v>
      </c>
      <c r="C2159" s="4" t="str">
        <f>IFERROR(VLOOKUP(F2159,Tablas!$A$1:$B$3,2,0),"")</f>
        <v/>
      </c>
      <c r="D2159" s="4" t="str">
        <f t="shared" si="102"/>
        <v xml:space="preserve"> - LETRA 75 DIAS / DRAFT 75 DAYS - Cambio de Situación</v>
      </c>
      <c r="E2159" s="19">
        <v>45539</v>
      </c>
      <c r="F2159" s="20" t="s">
        <v>27</v>
      </c>
      <c r="G2159" s="20" t="s">
        <v>7478</v>
      </c>
      <c r="H2159" s="20" t="s">
        <v>7404</v>
      </c>
      <c r="I2159" s="20" t="s">
        <v>7405</v>
      </c>
      <c r="J2159" s="20" t="s">
        <v>7470</v>
      </c>
      <c r="K2159" s="20" t="s">
        <v>7471</v>
      </c>
      <c r="L2159" s="20" t="s">
        <v>7472</v>
      </c>
      <c r="M2159" s="20"/>
      <c r="N2159" s="21">
        <v>1561.14</v>
      </c>
      <c r="O2159" s="21">
        <v>0</v>
      </c>
      <c r="P2159" s="19">
        <v>45517</v>
      </c>
      <c r="Q2159" s="19">
        <v>45539</v>
      </c>
      <c r="R2159" s="20"/>
      <c r="S2159" s="19">
        <v>45574</v>
      </c>
      <c r="T2159" s="20" t="s">
        <v>126</v>
      </c>
      <c r="U2159" s="20">
        <v>1020725</v>
      </c>
      <c r="V2159" s="20">
        <v>240006448</v>
      </c>
      <c r="W2159" s="20" t="s">
        <v>50</v>
      </c>
      <c r="X2159" s="20" t="s">
        <v>794</v>
      </c>
      <c r="Y2159" s="20" t="s">
        <v>333</v>
      </c>
      <c r="Z2159" s="20" t="s">
        <v>7406</v>
      </c>
      <c r="AA2159" s="20" t="s">
        <v>7476</v>
      </c>
      <c r="AB2159" s="20" t="s">
        <v>7477</v>
      </c>
      <c r="AC2159" s="20" t="s">
        <v>7474</v>
      </c>
      <c r="AD2159" s="20" t="s">
        <v>56</v>
      </c>
      <c r="AE2159" s="20"/>
      <c r="AF2159" t="str">
        <f>VLOOKUP(L2159,Contactos!B:B,1,0)</f>
        <v>CORPORACION VETLAND S.R.L</v>
      </c>
    </row>
    <row r="2160" spans="1:32" ht="38.25" x14ac:dyDescent="0.2">
      <c r="A2160" s="4">
        <f t="shared" si="100"/>
        <v>2158</v>
      </c>
      <c r="B2160" s="4" t="str">
        <f t="shared" si="101"/>
        <v>4-03219</v>
      </c>
      <c r="C2160" s="4" t="str">
        <f>IFERROR(VLOOKUP(F2160,Tablas!$A$1:$B$3,2,0),"")</f>
        <v/>
      </c>
      <c r="D2160" s="4" t="str">
        <f t="shared" si="102"/>
        <v xml:space="preserve"> - LETRA 75 DIAS / DRAFT 75 DAYS - Cambio de Situación</v>
      </c>
      <c r="E2160" s="19">
        <v>45539</v>
      </c>
      <c r="F2160" s="20" t="s">
        <v>27</v>
      </c>
      <c r="G2160" s="20" t="s">
        <v>7479</v>
      </c>
      <c r="H2160" s="20" t="s">
        <v>7404</v>
      </c>
      <c r="I2160" s="20" t="s">
        <v>7405</v>
      </c>
      <c r="J2160" s="20" t="s">
        <v>7470</v>
      </c>
      <c r="K2160" s="20" t="s">
        <v>7471</v>
      </c>
      <c r="L2160" s="20" t="s">
        <v>7472</v>
      </c>
      <c r="M2160" s="20"/>
      <c r="N2160" s="21">
        <v>1561.14</v>
      </c>
      <c r="O2160" s="21">
        <v>0</v>
      </c>
      <c r="P2160" s="19">
        <v>45517</v>
      </c>
      <c r="Q2160" s="19">
        <v>45539</v>
      </c>
      <c r="R2160" s="20"/>
      <c r="S2160" s="19">
        <v>45583</v>
      </c>
      <c r="T2160" s="20" t="s">
        <v>126</v>
      </c>
      <c r="U2160" s="20">
        <v>1020727</v>
      </c>
      <c r="V2160" s="20">
        <v>240006449</v>
      </c>
      <c r="W2160" s="20" t="s">
        <v>50</v>
      </c>
      <c r="X2160" s="20" t="s">
        <v>794</v>
      </c>
      <c r="Y2160" s="20" t="s">
        <v>333</v>
      </c>
      <c r="Z2160" s="20" t="s">
        <v>7406</v>
      </c>
      <c r="AA2160" s="20" t="s">
        <v>7476</v>
      </c>
      <c r="AB2160" s="20" t="s">
        <v>7477</v>
      </c>
      <c r="AC2160" s="20" t="s">
        <v>7474</v>
      </c>
      <c r="AD2160" s="20" t="s">
        <v>56</v>
      </c>
      <c r="AE2160" s="20"/>
      <c r="AF2160" t="str">
        <f>VLOOKUP(L2160,Contactos!B:B,1,0)</f>
        <v>CORPORACION VETLAND S.R.L</v>
      </c>
    </row>
    <row r="2161" spans="1:32" ht="38.25" x14ac:dyDescent="0.2">
      <c r="A2161" s="4">
        <f t="shared" si="100"/>
        <v>2159</v>
      </c>
      <c r="B2161" s="4" t="str">
        <f t="shared" si="101"/>
        <v>010-0018886</v>
      </c>
      <c r="C2161" s="4" t="str">
        <f>IFERROR(VLOOKUP(F2161,Tablas!$A$1:$B$3,2,0),"")</f>
        <v>Factura</v>
      </c>
      <c r="D2161" s="4" t="str">
        <f t="shared" si="102"/>
        <v xml:space="preserve"> - CONTADO ADELANTADO / CASH IN ADVANCE - Facturas clientes -C20519170907</v>
      </c>
      <c r="E2161" s="19">
        <v>43100</v>
      </c>
      <c r="F2161" s="20" t="s">
        <v>1001</v>
      </c>
      <c r="G2161" s="20" t="s">
        <v>7480</v>
      </c>
      <c r="H2161" s="20" t="s">
        <v>322</v>
      </c>
      <c r="I2161" s="20" t="s">
        <v>323</v>
      </c>
      <c r="J2161" s="20" t="s">
        <v>4511</v>
      </c>
      <c r="K2161" s="20" t="s">
        <v>4512</v>
      </c>
      <c r="L2161" s="20" t="s">
        <v>4513</v>
      </c>
      <c r="M2161" s="20" t="s">
        <v>125</v>
      </c>
      <c r="N2161" s="21">
        <v>1568.42</v>
      </c>
      <c r="O2161" s="21">
        <v>0</v>
      </c>
      <c r="P2161" s="20"/>
      <c r="Q2161" s="19">
        <v>41325</v>
      </c>
      <c r="R2161" s="20"/>
      <c r="S2161" s="19">
        <v>41414</v>
      </c>
      <c r="T2161" s="20" t="s">
        <v>70</v>
      </c>
      <c r="U2161" s="20">
        <v>1364</v>
      </c>
      <c r="V2161" s="20">
        <v>1700000033</v>
      </c>
      <c r="W2161" s="20" t="s">
        <v>847</v>
      </c>
      <c r="X2161" s="20" t="s">
        <v>192</v>
      </c>
      <c r="Y2161" s="20" t="s">
        <v>52</v>
      </c>
      <c r="Z2161" s="20" t="s">
        <v>5827</v>
      </c>
      <c r="AA2161" s="20" t="s">
        <v>4515</v>
      </c>
      <c r="AB2161" s="20" t="s">
        <v>54</v>
      </c>
      <c r="AC2161" s="20" t="s">
        <v>167</v>
      </c>
      <c r="AD2161" s="20" t="s">
        <v>56</v>
      </c>
      <c r="AE2161" s="20"/>
      <c r="AF2161" t="e">
        <f>VLOOKUP(L2161,Contactos!B:B,1,0)</f>
        <v>#N/A</v>
      </c>
    </row>
    <row r="2162" spans="1:32" ht="38.25" x14ac:dyDescent="0.2">
      <c r="A2162" s="4">
        <f t="shared" si="100"/>
        <v>2160</v>
      </c>
      <c r="B2162" s="4" t="str">
        <f t="shared" si="101"/>
        <v>010-0018896</v>
      </c>
      <c r="C2162" s="4" t="str">
        <f>IFERROR(VLOOKUP(F2162,Tablas!$A$1:$B$3,2,0),"")</f>
        <v>Factura</v>
      </c>
      <c r="D2162" s="4" t="str">
        <f t="shared" si="102"/>
        <v xml:space="preserve"> - CONTADO ADELANTADO / CASH IN ADVANCE - Facturas clientes -C20519170907</v>
      </c>
      <c r="E2162" s="19">
        <v>43100</v>
      </c>
      <c r="F2162" s="20" t="s">
        <v>1001</v>
      </c>
      <c r="G2162" s="20" t="s">
        <v>7481</v>
      </c>
      <c r="H2162" s="20" t="s">
        <v>322</v>
      </c>
      <c r="I2162" s="20" t="s">
        <v>323</v>
      </c>
      <c r="J2162" s="20" t="s">
        <v>4511</v>
      </c>
      <c r="K2162" s="20" t="s">
        <v>4512</v>
      </c>
      <c r="L2162" s="20" t="s">
        <v>4513</v>
      </c>
      <c r="M2162" s="20" t="s">
        <v>125</v>
      </c>
      <c r="N2162" s="21">
        <v>1589.02</v>
      </c>
      <c r="O2162" s="21">
        <v>0</v>
      </c>
      <c r="P2162" s="20"/>
      <c r="Q2162" s="19">
        <v>41327</v>
      </c>
      <c r="R2162" s="20"/>
      <c r="S2162" s="19">
        <v>41416</v>
      </c>
      <c r="T2162" s="20" t="s">
        <v>70</v>
      </c>
      <c r="U2162" s="20">
        <v>1366</v>
      </c>
      <c r="V2162" s="20">
        <v>1700000035</v>
      </c>
      <c r="W2162" s="20" t="s">
        <v>847</v>
      </c>
      <c r="X2162" s="20" t="s">
        <v>192</v>
      </c>
      <c r="Y2162" s="20" t="s">
        <v>52</v>
      </c>
      <c r="Z2162" s="20" t="s">
        <v>5827</v>
      </c>
      <c r="AA2162" s="20" t="s">
        <v>4515</v>
      </c>
      <c r="AB2162" s="20" t="s">
        <v>54</v>
      </c>
      <c r="AC2162" s="20" t="s">
        <v>167</v>
      </c>
      <c r="AD2162" s="20" t="s">
        <v>56</v>
      </c>
      <c r="AE2162" s="20"/>
      <c r="AF2162" t="e">
        <f>VLOOKUP(L2162,Contactos!B:B,1,0)</f>
        <v>#N/A</v>
      </c>
    </row>
    <row r="2163" spans="1:32" ht="25.5" x14ac:dyDescent="0.2">
      <c r="A2163" s="4">
        <f t="shared" si="100"/>
        <v>2161</v>
      </c>
      <c r="B2163" s="4" t="str">
        <f t="shared" si="101"/>
        <v/>
      </c>
      <c r="C2163" s="4" t="str">
        <f>IFERROR(VLOOKUP(F2163,Tablas!$A$1:$B$3,2,0),"")</f>
        <v/>
      </c>
      <c r="D2163" s="4" t="str">
        <f t="shared" si="102"/>
        <v xml:space="preserve"> - CONTADO / CASH - Dif. en cambio</v>
      </c>
      <c r="E2163" s="19">
        <v>44408</v>
      </c>
      <c r="F2163" s="20" t="s">
        <v>27</v>
      </c>
      <c r="G2163" s="20"/>
      <c r="H2163" s="20" t="s">
        <v>44</v>
      </c>
      <c r="I2163" s="20" t="s">
        <v>45</v>
      </c>
      <c r="J2163" s="20" t="s">
        <v>396</v>
      </c>
      <c r="K2163" s="20" t="s">
        <v>397</v>
      </c>
      <c r="L2163" s="20" t="s">
        <v>398</v>
      </c>
      <c r="M2163" s="20" t="s">
        <v>33</v>
      </c>
      <c r="N2163" s="21">
        <v>1589.25</v>
      </c>
      <c r="O2163" s="21">
        <v>0</v>
      </c>
      <c r="P2163" s="20"/>
      <c r="Q2163" s="19">
        <v>44408</v>
      </c>
      <c r="R2163" s="20"/>
      <c r="S2163" s="19">
        <v>44408</v>
      </c>
      <c r="T2163" s="20" t="s">
        <v>49</v>
      </c>
      <c r="U2163" s="20">
        <v>526763</v>
      </c>
      <c r="V2163" s="20">
        <v>210017930</v>
      </c>
      <c r="W2163" s="20" t="s">
        <v>50</v>
      </c>
      <c r="X2163" s="20" t="s">
        <v>841</v>
      </c>
      <c r="Y2163" s="20" t="s">
        <v>52</v>
      </c>
      <c r="Z2163" s="20" t="s">
        <v>63</v>
      </c>
      <c r="AA2163" s="20" t="s">
        <v>66</v>
      </c>
      <c r="AB2163" s="20" t="s">
        <v>66</v>
      </c>
      <c r="AC2163" s="20" t="s">
        <v>66</v>
      </c>
      <c r="AD2163" s="20" t="s">
        <v>56</v>
      </c>
      <c r="AE2163" s="20"/>
      <c r="AF2163" t="e">
        <f>VLOOKUP(L2163,Contactos!B:B,1,0)</f>
        <v>#N/A</v>
      </c>
    </row>
    <row r="2164" spans="1:32" ht="38.25" x14ac:dyDescent="0.2">
      <c r="A2164" s="4">
        <f t="shared" si="100"/>
        <v>2162</v>
      </c>
      <c r="B2164" s="4" t="str">
        <f t="shared" si="101"/>
        <v>010-0019611</v>
      </c>
      <c r="C2164" s="4" t="str">
        <f>IFERROR(VLOOKUP(F2164,Tablas!$A$1:$B$3,2,0),"")</f>
        <v>Factura</v>
      </c>
      <c r="D2164" s="4" t="str">
        <f t="shared" si="102"/>
        <v xml:space="preserve"> - CONTADO ADELANTADO / CASH IN ADVANCE - Facturas clientes -C20519170907</v>
      </c>
      <c r="E2164" s="19">
        <v>43100</v>
      </c>
      <c r="F2164" s="20" t="s">
        <v>1001</v>
      </c>
      <c r="G2164" s="20" t="s">
        <v>7482</v>
      </c>
      <c r="H2164" s="20" t="s">
        <v>322</v>
      </c>
      <c r="I2164" s="20" t="s">
        <v>323</v>
      </c>
      <c r="J2164" s="20" t="s">
        <v>4511</v>
      </c>
      <c r="K2164" s="20" t="s">
        <v>4512</v>
      </c>
      <c r="L2164" s="20" t="s">
        <v>4513</v>
      </c>
      <c r="M2164" s="20" t="s">
        <v>125</v>
      </c>
      <c r="N2164" s="21">
        <v>1590.64</v>
      </c>
      <c r="O2164" s="21">
        <v>0</v>
      </c>
      <c r="P2164" s="20"/>
      <c r="Q2164" s="19">
        <v>41403</v>
      </c>
      <c r="R2164" s="20"/>
      <c r="S2164" s="19">
        <v>41495</v>
      </c>
      <c r="T2164" s="20" t="s">
        <v>70</v>
      </c>
      <c r="U2164" s="20">
        <v>1409</v>
      </c>
      <c r="V2164" s="20">
        <v>1700000078</v>
      </c>
      <c r="W2164" s="20" t="s">
        <v>847</v>
      </c>
      <c r="X2164" s="20" t="s">
        <v>192</v>
      </c>
      <c r="Y2164" s="20" t="s">
        <v>52</v>
      </c>
      <c r="Z2164" s="20" t="s">
        <v>5827</v>
      </c>
      <c r="AA2164" s="20" t="s">
        <v>4515</v>
      </c>
      <c r="AB2164" s="20" t="s">
        <v>54</v>
      </c>
      <c r="AC2164" s="20" t="s">
        <v>167</v>
      </c>
      <c r="AD2164" s="20" t="s">
        <v>56</v>
      </c>
      <c r="AE2164" s="20"/>
      <c r="AF2164" t="e">
        <f>VLOOKUP(L2164,Contactos!B:B,1,0)</f>
        <v>#N/A</v>
      </c>
    </row>
    <row r="2165" spans="1:32" ht="25.5" x14ac:dyDescent="0.2">
      <c r="A2165" s="4">
        <f t="shared" si="100"/>
        <v>2163</v>
      </c>
      <c r="B2165" s="4" t="str">
        <f t="shared" si="101"/>
        <v>4-03335</v>
      </c>
      <c r="C2165" s="4" t="str">
        <f>IFERROR(VLOOKUP(F2165,Tablas!$A$1:$B$3,2,0),"")</f>
        <v/>
      </c>
      <c r="D2165" s="4" t="str">
        <f t="shared" si="102"/>
        <v xml:space="preserve"> - LETRA 75 DIAS / DRAFT 75 DAYS - Cambio de Situación</v>
      </c>
      <c r="E2165" s="19">
        <v>45546</v>
      </c>
      <c r="F2165" s="20" t="s">
        <v>27</v>
      </c>
      <c r="G2165" s="20" t="s">
        <v>7483</v>
      </c>
      <c r="H2165" s="20" t="s">
        <v>7404</v>
      </c>
      <c r="I2165" s="20" t="s">
        <v>7405</v>
      </c>
      <c r="J2165" s="20" t="s">
        <v>330</v>
      </c>
      <c r="K2165" s="20" t="s">
        <v>331</v>
      </c>
      <c r="L2165" s="20" t="s">
        <v>332</v>
      </c>
      <c r="M2165" s="20" t="s">
        <v>125</v>
      </c>
      <c r="N2165" s="21">
        <v>1590.98</v>
      </c>
      <c r="O2165" s="21">
        <v>0</v>
      </c>
      <c r="P2165" s="19">
        <v>45527</v>
      </c>
      <c r="Q2165" s="19">
        <v>45546</v>
      </c>
      <c r="R2165" s="20"/>
      <c r="S2165" s="19">
        <v>45602</v>
      </c>
      <c r="T2165" s="20" t="s">
        <v>126</v>
      </c>
      <c r="U2165" s="20">
        <v>1024578</v>
      </c>
      <c r="V2165" s="20">
        <v>240006774</v>
      </c>
      <c r="W2165" s="20" t="s">
        <v>50</v>
      </c>
      <c r="X2165" s="20" t="s">
        <v>794</v>
      </c>
      <c r="Y2165" s="20" t="s">
        <v>333</v>
      </c>
      <c r="Z2165" s="20" t="s">
        <v>7406</v>
      </c>
      <c r="AA2165" s="20" t="s">
        <v>335</v>
      </c>
      <c r="AB2165" s="20" t="s">
        <v>336</v>
      </c>
      <c r="AC2165" s="20" t="s">
        <v>337</v>
      </c>
      <c r="AD2165" s="20" t="s">
        <v>56</v>
      </c>
      <c r="AE2165" s="20"/>
      <c r="AF2165" t="str">
        <f>VLOOKUP(L2165,Contactos!B:B,1,0)</f>
        <v>REPRESENTACIONES DURAND S.A.C.</v>
      </c>
    </row>
    <row r="2166" spans="1:32" ht="25.5" x14ac:dyDescent="0.2">
      <c r="A2166" s="4">
        <f t="shared" si="100"/>
        <v>2164</v>
      </c>
      <c r="B2166" s="4" t="str">
        <f t="shared" si="101"/>
        <v>4-03332</v>
      </c>
      <c r="C2166" s="4" t="str">
        <f>IFERROR(VLOOKUP(F2166,Tablas!$A$1:$B$3,2,0),"")</f>
        <v/>
      </c>
      <c r="D2166" s="4" t="str">
        <f t="shared" si="102"/>
        <v xml:space="preserve"> - LETRA 75 DIAS / DRAFT 75 DAYS - Cambio de Situación</v>
      </c>
      <c r="E2166" s="19">
        <v>45546</v>
      </c>
      <c r="F2166" s="20" t="s">
        <v>27</v>
      </c>
      <c r="G2166" s="20" t="s">
        <v>7484</v>
      </c>
      <c r="H2166" s="20" t="s">
        <v>7404</v>
      </c>
      <c r="I2166" s="20" t="s">
        <v>7405</v>
      </c>
      <c r="J2166" s="20" t="s">
        <v>330</v>
      </c>
      <c r="K2166" s="20" t="s">
        <v>331</v>
      </c>
      <c r="L2166" s="20" t="s">
        <v>332</v>
      </c>
      <c r="M2166" s="20" t="s">
        <v>125</v>
      </c>
      <c r="N2166" s="21">
        <v>1591</v>
      </c>
      <c r="O2166" s="21">
        <v>0</v>
      </c>
      <c r="P2166" s="19">
        <v>45527</v>
      </c>
      <c r="Q2166" s="19">
        <v>45546</v>
      </c>
      <c r="R2166" s="20"/>
      <c r="S2166" s="19">
        <v>45572</v>
      </c>
      <c r="T2166" s="20" t="s">
        <v>126</v>
      </c>
      <c r="U2166" s="20">
        <v>1024572</v>
      </c>
      <c r="V2166" s="20">
        <v>240006771</v>
      </c>
      <c r="W2166" s="20" t="s">
        <v>50</v>
      </c>
      <c r="X2166" s="20" t="s">
        <v>794</v>
      </c>
      <c r="Y2166" s="20" t="s">
        <v>333</v>
      </c>
      <c r="Z2166" s="20" t="s">
        <v>7406</v>
      </c>
      <c r="AA2166" s="20" t="s">
        <v>7441</v>
      </c>
      <c r="AB2166" s="20" t="s">
        <v>789</v>
      </c>
      <c r="AC2166" s="20" t="s">
        <v>167</v>
      </c>
      <c r="AD2166" s="20" t="s">
        <v>56</v>
      </c>
      <c r="AE2166" s="20"/>
      <c r="AF2166" t="str">
        <f>VLOOKUP(L2166,Contactos!B:B,1,0)</f>
        <v>REPRESENTACIONES DURAND S.A.C.</v>
      </c>
    </row>
    <row r="2167" spans="1:32" ht="25.5" x14ac:dyDescent="0.2">
      <c r="A2167" s="4">
        <f t="shared" si="100"/>
        <v>2165</v>
      </c>
      <c r="B2167" s="4" t="str">
        <f t="shared" si="101"/>
        <v>4-03334</v>
      </c>
      <c r="C2167" s="4" t="str">
        <f>IFERROR(VLOOKUP(F2167,Tablas!$A$1:$B$3,2,0),"")</f>
        <v/>
      </c>
      <c r="D2167" s="4" t="str">
        <f t="shared" si="102"/>
        <v xml:space="preserve"> - LETRA 75 DIAS / DRAFT 75 DAYS - Cambio de Situación</v>
      </c>
      <c r="E2167" s="19">
        <v>45546</v>
      </c>
      <c r="F2167" s="20" t="s">
        <v>27</v>
      </c>
      <c r="G2167" s="20" t="s">
        <v>7485</v>
      </c>
      <c r="H2167" s="20" t="s">
        <v>7404</v>
      </c>
      <c r="I2167" s="20" t="s">
        <v>7405</v>
      </c>
      <c r="J2167" s="20" t="s">
        <v>330</v>
      </c>
      <c r="K2167" s="20" t="s">
        <v>331</v>
      </c>
      <c r="L2167" s="20" t="s">
        <v>332</v>
      </c>
      <c r="M2167" s="20" t="s">
        <v>125</v>
      </c>
      <c r="N2167" s="21">
        <v>1591</v>
      </c>
      <c r="O2167" s="21">
        <v>0</v>
      </c>
      <c r="P2167" s="19">
        <v>45527</v>
      </c>
      <c r="Q2167" s="19">
        <v>45546</v>
      </c>
      <c r="R2167" s="20"/>
      <c r="S2167" s="19">
        <v>45596</v>
      </c>
      <c r="T2167" s="20" t="s">
        <v>126</v>
      </c>
      <c r="U2167" s="20">
        <v>1024576</v>
      </c>
      <c r="V2167" s="20">
        <v>240006773</v>
      </c>
      <c r="W2167" s="20" t="s">
        <v>50</v>
      </c>
      <c r="X2167" s="20" t="s">
        <v>794</v>
      </c>
      <c r="Y2167" s="20" t="s">
        <v>333</v>
      </c>
      <c r="Z2167" s="20" t="s">
        <v>7406</v>
      </c>
      <c r="AA2167" s="20" t="s">
        <v>335</v>
      </c>
      <c r="AB2167" s="20" t="s">
        <v>336</v>
      </c>
      <c r="AC2167" s="20" t="s">
        <v>337</v>
      </c>
      <c r="AD2167" s="20" t="s">
        <v>56</v>
      </c>
      <c r="AE2167" s="20"/>
      <c r="AF2167" t="str">
        <f>VLOOKUP(L2167,Contactos!B:B,1,0)</f>
        <v>REPRESENTACIONES DURAND S.A.C.</v>
      </c>
    </row>
    <row r="2168" spans="1:32" ht="25.5" x14ac:dyDescent="0.2">
      <c r="A2168" s="4">
        <f t="shared" si="100"/>
        <v>2166</v>
      </c>
      <c r="B2168" s="4" t="str">
        <f t="shared" si="101"/>
        <v>4-03333</v>
      </c>
      <c r="C2168" s="4" t="str">
        <f>IFERROR(VLOOKUP(F2168,Tablas!$A$1:$B$3,2,0),"")</f>
        <v/>
      </c>
      <c r="D2168" s="4" t="str">
        <f t="shared" si="102"/>
        <v xml:space="preserve"> - LETRA 75 DIAS / DRAFT 75 DAYS - Cambio de Situación</v>
      </c>
      <c r="E2168" s="19">
        <v>45546</v>
      </c>
      <c r="F2168" s="20" t="s">
        <v>27</v>
      </c>
      <c r="G2168" s="20" t="s">
        <v>7486</v>
      </c>
      <c r="H2168" s="20" t="s">
        <v>7404</v>
      </c>
      <c r="I2168" s="20" t="s">
        <v>7405</v>
      </c>
      <c r="J2168" s="20" t="s">
        <v>330</v>
      </c>
      <c r="K2168" s="20" t="s">
        <v>331</v>
      </c>
      <c r="L2168" s="20" t="s">
        <v>332</v>
      </c>
      <c r="M2168" s="20" t="s">
        <v>125</v>
      </c>
      <c r="N2168" s="21">
        <v>1591</v>
      </c>
      <c r="O2168" s="21">
        <v>0</v>
      </c>
      <c r="P2168" s="19">
        <v>45527</v>
      </c>
      <c r="Q2168" s="19">
        <v>45546</v>
      </c>
      <c r="R2168" s="20"/>
      <c r="S2168" s="19">
        <v>45582</v>
      </c>
      <c r="T2168" s="20" t="s">
        <v>126</v>
      </c>
      <c r="U2168" s="20">
        <v>1024574</v>
      </c>
      <c r="V2168" s="20">
        <v>240006772</v>
      </c>
      <c r="W2168" s="20" t="s">
        <v>50</v>
      </c>
      <c r="X2168" s="20" t="s">
        <v>794</v>
      </c>
      <c r="Y2168" s="20" t="s">
        <v>333</v>
      </c>
      <c r="Z2168" s="20" t="s">
        <v>7406</v>
      </c>
      <c r="AA2168" s="20" t="s">
        <v>335</v>
      </c>
      <c r="AB2168" s="20" t="s">
        <v>336</v>
      </c>
      <c r="AC2168" s="20" t="s">
        <v>337</v>
      </c>
      <c r="AD2168" s="20" t="s">
        <v>56</v>
      </c>
      <c r="AE2168" s="20"/>
      <c r="AF2168" t="str">
        <f>VLOOKUP(L2168,Contactos!B:B,1,0)</f>
        <v>REPRESENTACIONES DURAND S.A.C.</v>
      </c>
    </row>
    <row r="2169" spans="1:32" ht="25.5" x14ac:dyDescent="0.2">
      <c r="A2169" s="4">
        <f t="shared" si="100"/>
        <v>2167</v>
      </c>
      <c r="B2169" s="4" t="str">
        <f t="shared" si="101"/>
        <v>1 10893</v>
      </c>
      <c r="C2169" s="4" t="str">
        <f>IFERROR(VLOOKUP(F2169,Tablas!$A$1:$B$3,2,0),"")</f>
        <v/>
      </c>
      <c r="D2169" s="4" t="str">
        <f t="shared" si="102"/>
        <v xml:space="preserve"> - CONTADO ADELANTADO / CASH IN ADVANCE - SALDO LETRAS SOLES</v>
      </c>
      <c r="E2169" s="19">
        <v>43100</v>
      </c>
      <c r="F2169" s="20" t="s">
        <v>27</v>
      </c>
      <c r="G2169" s="20" t="s">
        <v>7487</v>
      </c>
      <c r="H2169" s="20" t="s">
        <v>6496</v>
      </c>
      <c r="I2169" s="20" t="s">
        <v>6497</v>
      </c>
      <c r="J2169" s="20" t="s">
        <v>4511</v>
      </c>
      <c r="K2169" s="20" t="s">
        <v>4512</v>
      </c>
      <c r="L2169" s="20" t="s">
        <v>4513</v>
      </c>
      <c r="M2169" s="20" t="s">
        <v>125</v>
      </c>
      <c r="N2169" s="21">
        <v>1617.08</v>
      </c>
      <c r="O2169" s="21">
        <v>0</v>
      </c>
      <c r="P2169" s="19">
        <v>41313</v>
      </c>
      <c r="Q2169" s="19">
        <v>43100</v>
      </c>
      <c r="R2169" s="20"/>
      <c r="S2169" s="19">
        <v>40862</v>
      </c>
      <c r="T2169" s="20" t="s">
        <v>70</v>
      </c>
      <c r="U2169" s="20">
        <v>552</v>
      </c>
      <c r="V2169" s="20">
        <v>1700000002</v>
      </c>
      <c r="W2169" s="20" t="s">
        <v>50</v>
      </c>
      <c r="X2169" s="20" t="s">
        <v>192</v>
      </c>
      <c r="Y2169" s="20" t="s">
        <v>52</v>
      </c>
      <c r="Z2169" s="20" t="s">
        <v>4514</v>
      </c>
      <c r="AA2169" s="20" t="s">
        <v>4515</v>
      </c>
      <c r="AB2169" s="20" t="s">
        <v>54</v>
      </c>
      <c r="AC2169" s="20" t="s">
        <v>167</v>
      </c>
      <c r="AD2169" s="20" t="s">
        <v>56</v>
      </c>
      <c r="AE2169" s="20"/>
      <c r="AF2169" t="e">
        <f>VLOOKUP(L2169,Contactos!B:B,1,0)</f>
        <v>#N/A</v>
      </c>
    </row>
    <row r="2170" spans="1:32" ht="38.25" x14ac:dyDescent="0.2">
      <c r="A2170" s="4">
        <f t="shared" si="100"/>
        <v>2168</v>
      </c>
      <c r="B2170" s="4" t="str">
        <f t="shared" si="101"/>
        <v>F010-00025210</v>
      </c>
      <c r="C2170" s="4" t="str">
        <f>IFERROR(VLOOKUP(F2170,Tablas!$A$1:$B$3,2,0),"")</f>
        <v>Factura</v>
      </c>
      <c r="D2170" s="4" t="str">
        <f t="shared" si="102"/>
        <v>Nacional - LETRAS 45-52-59-66-73-90 DAYS - Facturas clientes - C20606722606</v>
      </c>
      <c r="E2170" s="19">
        <v>45471</v>
      </c>
      <c r="F2170" s="20" t="s">
        <v>1001</v>
      </c>
      <c r="G2170" s="20" t="s">
        <v>7488</v>
      </c>
      <c r="H2170" s="20" t="s">
        <v>44</v>
      </c>
      <c r="I2170" s="20" t="s">
        <v>45</v>
      </c>
      <c r="J2170" s="20" t="s">
        <v>7236</v>
      </c>
      <c r="K2170" s="20" t="s">
        <v>7237</v>
      </c>
      <c r="L2170" s="20" t="s">
        <v>7238</v>
      </c>
      <c r="M2170" s="20"/>
      <c r="N2170" s="21">
        <v>1621.63</v>
      </c>
      <c r="O2170" s="21">
        <v>0</v>
      </c>
      <c r="P2170" s="20"/>
      <c r="Q2170" s="19">
        <v>45471</v>
      </c>
      <c r="R2170" s="20"/>
      <c r="S2170" s="19">
        <v>45561</v>
      </c>
      <c r="T2170" s="20" t="s">
        <v>7389</v>
      </c>
      <c r="U2170" s="20">
        <v>988020</v>
      </c>
      <c r="V2170" s="20">
        <v>240001936</v>
      </c>
      <c r="W2170" s="20" t="s">
        <v>847</v>
      </c>
      <c r="X2170" s="20" t="s">
        <v>305</v>
      </c>
      <c r="Y2170" s="20" t="s">
        <v>306</v>
      </c>
      <c r="Z2170" s="20" t="s">
        <v>7489</v>
      </c>
      <c r="AA2170" s="20" t="s">
        <v>7240</v>
      </c>
      <c r="AB2170" s="20" t="s">
        <v>7137</v>
      </c>
      <c r="AC2170" s="20" t="s">
        <v>3722</v>
      </c>
      <c r="AD2170" s="20" t="s">
        <v>56</v>
      </c>
      <c r="AE2170" s="20" t="s">
        <v>1014</v>
      </c>
      <c r="AF2170" t="str">
        <f>VLOOKUP(L2170,Contactos!B:B,1,0)</f>
        <v>DISTRIBUCIONES AGROVET GRANDEZ TARAPOTO S.R.L.</v>
      </c>
    </row>
    <row r="2171" spans="1:32" ht="38.25" x14ac:dyDescent="0.2">
      <c r="A2171" s="4">
        <f t="shared" si="100"/>
        <v>2169</v>
      </c>
      <c r="B2171" s="4" t="str">
        <f t="shared" si="101"/>
        <v>010-0019269</v>
      </c>
      <c r="C2171" s="4" t="str">
        <f>IFERROR(VLOOKUP(F2171,Tablas!$A$1:$B$3,2,0),"")</f>
        <v>Factura</v>
      </c>
      <c r="D2171" s="4" t="str">
        <f t="shared" si="102"/>
        <v xml:space="preserve"> - CONTADO ADELANTADO / CASH IN ADVANCE - Facturas clientes -C20519170907</v>
      </c>
      <c r="E2171" s="19">
        <v>43100</v>
      </c>
      <c r="F2171" s="20" t="s">
        <v>1001</v>
      </c>
      <c r="G2171" s="20" t="s">
        <v>7490</v>
      </c>
      <c r="H2171" s="20" t="s">
        <v>322</v>
      </c>
      <c r="I2171" s="20" t="s">
        <v>323</v>
      </c>
      <c r="J2171" s="20" t="s">
        <v>4511</v>
      </c>
      <c r="K2171" s="20" t="s">
        <v>4512</v>
      </c>
      <c r="L2171" s="20" t="s">
        <v>4513</v>
      </c>
      <c r="M2171" s="20" t="s">
        <v>125</v>
      </c>
      <c r="N2171" s="21">
        <v>1623.7</v>
      </c>
      <c r="O2171" s="21">
        <v>0</v>
      </c>
      <c r="P2171" s="20"/>
      <c r="Q2171" s="19">
        <v>41369</v>
      </c>
      <c r="R2171" s="20"/>
      <c r="S2171" s="19">
        <v>41460</v>
      </c>
      <c r="T2171" s="20" t="s">
        <v>70</v>
      </c>
      <c r="U2171" s="20">
        <v>1393</v>
      </c>
      <c r="V2171" s="20">
        <v>1700000062</v>
      </c>
      <c r="W2171" s="20" t="s">
        <v>847</v>
      </c>
      <c r="X2171" s="20" t="s">
        <v>192</v>
      </c>
      <c r="Y2171" s="20" t="s">
        <v>52</v>
      </c>
      <c r="Z2171" s="20" t="s">
        <v>5827</v>
      </c>
      <c r="AA2171" s="20" t="s">
        <v>4515</v>
      </c>
      <c r="AB2171" s="20" t="s">
        <v>54</v>
      </c>
      <c r="AC2171" s="20" t="s">
        <v>167</v>
      </c>
      <c r="AD2171" s="20" t="s">
        <v>56</v>
      </c>
      <c r="AE2171" s="20"/>
      <c r="AF2171" t="e">
        <f>VLOOKUP(L2171,Contactos!B:B,1,0)</f>
        <v>#N/A</v>
      </c>
    </row>
    <row r="2172" spans="1:32" ht="25.5" x14ac:dyDescent="0.2">
      <c r="A2172" s="4">
        <f t="shared" si="100"/>
        <v>2170</v>
      </c>
      <c r="B2172" s="4" t="str">
        <f t="shared" si="101"/>
        <v/>
      </c>
      <c r="C2172" s="4" t="str">
        <f>IFERROR(VLOOKUP(F2172,Tablas!$A$1:$B$3,2,0),"")</f>
        <v/>
      </c>
      <c r="D2172" s="4" t="str">
        <f t="shared" si="102"/>
        <v xml:space="preserve"> - CONTADO / CASH - Dif. en cambio</v>
      </c>
      <c r="E2172" s="19">
        <v>45322</v>
      </c>
      <c r="F2172" s="20" t="s">
        <v>27</v>
      </c>
      <c r="G2172" s="20"/>
      <c r="H2172" s="20" t="s">
        <v>44</v>
      </c>
      <c r="I2172" s="20" t="s">
        <v>45</v>
      </c>
      <c r="J2172" s="20" t="s">
        <v>350</v>
      </c>
      <c r="K2172" s="20" t="s">
        <v>351</v>
      </c>
      <c r="L2172" s="20" t="s">
        <v>352</v>
      </c>
      <c r="M2172" s="20" t="s">
        <v>33</v>
      </c>
      <c r="N2172" s="21">
        <v>1626.07</v>
      </c>
      <c r="O2172" s="21">
        <v>0</v>
      </c>
      <c r="P2172" s="20"/>
      <c r="Q2172" s="19">
        <v>45322</v>
      </c>
      <c r="R2172" s="20"/>
      <c r="S2172" s="19">
        <v>45322</v>
      </c>
      <c r="T2172" s="20" t="s">
        <v>49</v>
      </c>
      <c r="U2172" s="20">
        <v>952196</v>
      </c>
      <c r="V2172" s="20">
        <v>240007509</v>
      </c>
      <c r="W2172" s="20" t="s">
        <v>50</v>
      </c>
      <c r="X2172" s="20" t="s">
        <v>841</v>
      </c>
      <c r="Y2172" s="20" t="s">
        <v>52</v>
      </c>
      <c r="Z2172" s="20" t="s">
        <v>63</v>
      </c>
      <c r="AA2172" s="20" t="s">
        <v>353</v>
      </c>
      <c r="AB2172" s="20" t="s">
        <v>54</v>
      </c>
      <c r="AC2172" s="20" t="s">
        <v>167</v>
      </c>
      <c r="AD2172" s="20" t="s">
        <v>56</v>
      </c>
      <c r="AE2172" s="20"/>
      <c r="AF2172" t="e">
        <f>VLOOKUP(L2172,Contactos!B:B,1,0)</f>
        <v>#N/A</v>
      </c>
    </row>
    <row r="2173" spans="1:32" ht="25.5" x14ac:dyDescent="0.2">
      <c r="A2173" s="4">
        <f t="shared" si="100"/>
        <v>2171</v>
      </c>
      <c r="B2173" s="4" t="str">
        <f t="shared" si="101"/>
        <v>4-03270</v>
      </c>
      <c r="C2173" s="4" t="str">
        <f>IFERROR(VLOOKUP(F2173,Tablas!$A$1:$B$3,2,0),"")</f>
        <v/>
      </c>
      <c r="D2173" s="4" t="str">
        <f t="shared" si="102"/>
        <v xml:space="preserve"> - LETRA 60 DIAS / DRAFT 60 DAYS - Cambio de Situación</v>
      </c>
      <c r="E2173" s="19">
        <v>45554</v>
      </c>
      <c r="F2173" s="20" t="s">
        <v>27</v>
      </c>
      <c r="G2173" s="20" t="s">
        <v>7491</v>
      </c>
      <c r="H2173" s="20" t="s">
        <v>7404</v>
      </c>
      <c r="I2173" s="20" t="s">
        <v>7405</v>
      </c>
      <c r="J2173" s="20" t="s">
        <v>7492</v>
      </c>
      <c r="K2173" s="20" t="s">
        <v>7493</v>
      </c>
      <c r="L2173" s="20" t="s">
        <v>7494</v>
      </c>
      <c r="M2173" s="20" t="s">
        <v>125</v>
      </c>
      <c r="N2173" s="21">
        <v>1628.8</v>
      </c>
      <c r="O2173" s="21">
        <v>0</v>
      </c>
      <c r="P2173" s="19">
        <v>45518</v>
      </c>
      <c r="Q2173" s="19">
        <v>45554</v>
      </c>
      <c r="R2173" s="20"/>
      <c r="S2173" s="19">
        <v>45595</v>
      </c>
      <c r="T2173" s="20" t="s">
        <v>382</v>
      </c>
      <c r="U2173" s="20">
        <v>1035081</v>
      </c>
      <c r="V2173" s="20">
        <v>240007287</v>
      </c>
      <c r="W2173" s="20" t="s">
        <v>50</v>
      </c>
      <c r="X2173" s="20" t="s">
        <v>794</v>
      </c>
      <c r="Y2173" s="20" t="s">
        <v>333</v>
      </c>
      <c r="Z2173" s="20" t="s">
        <v>7406</v>
      </c>
      <c r="AA2173" s="20" t="s">
        <v>7495</v>
      </c>
      <c r="AB2173" s="20" t="s">
        <v>502</v>
      </c>
      <c r="AC2173" s="20" t="s">
        <v>502</v>
      </c>
      <c r="AD2173" s="20" t="s">
        <v>56</v>
      </c>
      <c r="AE2173" s="20"/>
      <c r="AF2173" t="str">
        <f>VLOOKUP(L2173,Contactos!B:B,1,0)</f>
        <v>AGRICOTRAMG LL&amp;C E.I.R.L.</v>
      </c>
    </row>
    <row r="2174" spans="1:32" ht="25.5" x14ac:dyDescent="0.2">
      <c r="A2174" s="4">
        <f t="shared" si="100"/>
        <v>2172</v>
      </c>
      <c r="B2174" s="4" t="str">
        <f t="shared" si="101"/>
        <v>4-03268</v>
      </c>
      <c r="C2174" s="4" t="str">
        <f>IFERROR(VLOOKUP(F2174,Tablas!$A$1:$B$3,2,0),"")</f>
        <v/>
      </c>
      <c r="D2174" s="4" t="str">
        <f t="shared" si="102"/>
        <v xml:space="preserve"> - LETRA 60 DIAS / DRAFT 60 DAYS - Cambio de Situación</v>
      </c>
      <c r="E2174" s="19">
        <v>45554</v>
      </c>
      <c r="F2174" s="20" t="s">
        <v>27</v>
      </c>
      <c r="G2174" s="20" t="s">
        <v>7496</v>
      </c>
      <c r="H2174" s="20" t="s">
        <v>7404</v>
      </c>
      <c r="I2174" s="20" t="s">
        <v>7405</v>
      </c>
      <c r="J2174" s="20" t="s">
        <v>7492</v>
      </c>
      <c r="K2174" s="20" t="s">
        <v>7493</v>
      </c>
      <c r="L2174" s="20" t="s">
        <v>7494</v>
      </c>
      <c r="M2174" s="20" t="s">
        <v>125</v>
      </c>
      <c r="N2174" s="21">
        <v>1628.81</v>
      </c>
      <c r="O2174" s="21">
        <v>0</v>
      </c>
      <c r="P2174" s="19">
        <v>45518</v>
      </c>
      <c r="Q2174" s="19">
        <v>45554</v>
      </c>
      <c r="R2174" s="20"/>
      <c r="S2174" s="19">
        <v>45575</v>
      </c>
      <c r="T2174" s="20" t="s">
        <v>382</v>
      </c>
      <c r="U2174" s="20">
        <v>1035071</v>
      </c>
      <c r="V2174" s="20">
        <v>240007282</v>
      </c>
      <c r="W2174" s="20" t="s">
        <v>50</v>
      </c>
      <c r="X2174" s="20" t="s">
        <v>794</v>
      </c>
      <c r="Y2174" s="20" t="s">
        <v>333</v>
      </c>
      <c r="Z2174" s="20" t="s">
        <v>7406</v>
      </c>
      <c r="AA2174" s="20" t="s">
        <v>7495</v>
      </c>
      <c r="AB2174" s="20" t="s">
        <v>502</v>
      </c>
      <c r="AC2174" s="20" t="s">
        <v>502</v>
      </c>
      <c r="AD2174" s="20" t="s">
        <v>56</v>
      </c>
      <c r="AE2174" s="20"/>
      <c r="AF2174" t="str">
        <f>VLOOKUP(L2174,Contactos!B:B,1,0)</f>
        <v>AGRICOTRAMG LL&amp;C E.I.R.L.</v>
      </c>
    </row>
    <row r="2175" spans="1:32" ht="25.5" x14ac:dyDescent="0.2">
      <c r="A2175" s="4">
        <f t="shared" si="100"/>
        <v>2173</v>
      </c>
      <c r="B2175" s="4" t="str">
        <f t="shared" si="101"/>
        <v>4-03269</v>
      </c>
      <c r="C2175" s="4" t="str">
        <f>IFERROR(VLOOKUP(F2175,Tablas!$A$1:$B$3,2,0),"")</f>
        <v/>
      </c>
      <c r="D2175" s="4" t="str">
        <f t="shared" si="102"/>
        <v xml:space="preserve"> - LETRA 60 DIAS / DRAFT 60 DAYS - Cambio de Situación</v>
      </c>
      <c r="E2175" s="19">
        <v>45554</v>
      </c>
      <c r="F2175" s="20" t="s">
        <v>27</v>
      </c>
      <c r="G2175" s="20" t="s">
        <v>7497</v>
      </c>
      <c r="H2175" s="20" t="s">
        <v>7404</v>
      </c>
      <c r="I2175" s="20" t="s">
        <v>7405</v>
      </c>
      <c r="J2175" s="20" t="s">
        <v>7492</v>
      </c>
      <c r="K2175" s="20" t="s">
        <v>7493</v>
      </c>
      <c r="L2175" s="20" t="s">
        <v>7494</v>
      </c>
      <c r="M2175" s="20" t="s">
        <v>125</v>
      </c>
      <c r="N2175" s="21">
        <v>1628.81</v>
      </c>
      <c r="O2175" s="21">
        <v>0</v>
      </c>
      <c r="P2175" s="19">
        <v>45518</v>
      </c>
      <c r="Q2175" s="19">
        <v>45554</v>
      </c>
      <c r="R2175" s="20"/>
      <c r="S2175" s="19">
        <v>45586</v>
      </c>
      <c r="T2175" s="20" t="s">
        <v>382</v>
      </c>
      <c r="U2175" s="20">
        <v>1035073</v>
      </c>
      <c r="V2175" s="20">
        <v>240007283</v>
      </c>
      <c r="W2175" s="20" t="s">
        <v>50</v>
      </c>
      <c r="X2175" s="20" t="s">
        <v>794</v>
      </c>
      <c r="Y2175" s="20" t="s">
        <v>333</v>
      </c>
      <c r="Z2175" s="20" t="s">
        <v>7406</v>
      </c>
      <c r="AA2175" s="20" t="s">
        <v>7495</v>
      </c>
      <c r="AB2175" s="20" t="s">
        <v>502</v>
      </c>
      <c r="AC2175" s="20" t="s">
        <v>502</v>
      </c>
      <c r="AD2175" s="20" t="s">
        <v>56</v>
      </c>
      <c r="AE2175" s="20"/>
      <c r="AF2175" t="str">
        <f>VLOOKUP(L2175,Contactos!B:B,1,0)</f>
        <v>AGRICOTRAMG LL&amp;C E.I.R.L.</v>
      </c>
    </row>
    <row r="2176" spans="1:32" ht="25.5" x14ac:dyDescent="0.2">
      <c r="A2176" s="4">
        <f t="shared" si="100"/>
        <v>2174</v>
      </c>
      <c r="B2176" s="4" t="str">
        <f t="shared" si="101"/>
        <v>4-03267</v>
      </c>
      <c r="C2176" s="4" t="str">
        <f>IFERROR(VLOOKUP(F2176,Tablas!$A$1:$B$3,2,0),"")</f>
        <v/>
      </c>
      <c r="D2176" s="4" t="str">
        <f t="shared" si="102"/>
        <v xml:space="preserve"> - LETRA 60 DIAS / DRAFT 60 DAYS - Cambio de Situación</v>
      </c>
      <c r="E2176" s="19">
        <v>45553</v>
      </c>
      <c r="F2176" s="20" t="s">
        <v>27</v>
      </c>
      <c r="G2176" s="20" t="s">
        <v>7498</v>
      </c>
      <c r="H2176" s="20" t="s">
        <v>7499</v>
      </c>
      <c r="I2176" s="20" t="s">
        <v>4510</v>
      </c>
      <c r="J2176" s="20" t="s">
        <v>7492</v>
      </c>
      <c r="K2176" s="20" t="s">
        <v>7493</v>
      </c>
      <c r="L2176" s="20" t="s">
        <v>7494</v>
      </c>
      <c r="M2176" s="20" t="s">
        <v>125</v>
      </c>
      <c r="N2176" s="21">
        <v>1628.81</v>
      </c>
      <c r="O2176" s="21">
        <v>0</v>
      </c>
      <c r="P2176" s="19">
        <v>45518</v>
      </c>
      <c r="Q2176" s="19">
        <v>45553</v>
      </c>
      <c r="R2176" s="20"/>
      <c r="S2176" s="19">
        <v>45565</v>
      </c>
      <c r="T2176" s="20" t="s">
        <v>382</v>
      </c>
      <c r="U2176" s="20">
        <v>1031237</v>
      </c>
      <c r="V2176" s="20">
        <v>240007063</v>
      </c>
      <c r="W2176" s="20" t="s">
        <v>50</v>
      </c>
      <c r="X2176" s="20" t="s">
        <v>794</v>
      </c>
      <c r="Y2176" s="20" t="s">
        <v>333</v>
      </c>
      <c r="Z2176" s="20" t="s">
        <v>7406</v>
      </c>
      <c r="AA2176" s="20" t="s">
        <v>7495</v>
      </c>
      <c r="AB2176" s="20" t="s">
        <v>502</v>
      </c>
      <c r="AC2176" s="20" t="s">
        <v>502</v>
      </c>
      <c r="AD2176" s="20" t="s">
        <v>56</v>
      </c>
      <c r="AE2176" s="20"/>
      <c r="AF2176" t="str">
        <f>VLOOKUP(L2176,Contactos!B:B,1,0)</f>
        <v>AGRICOTRAMG LL&amp;C E.I.R.L.</v>
      </c>
    </row>
    <row r="2177" spans="1:32" ht="51" x14ac:dyDescent="0.2">
      <c r="A2177" s="4">
        <f t="shared" si="100"/>
        <v>2175</v>
      </c>
      <c r="B2177" s="4" t="str">
        <f t="shared" si="101"/>
        <v>100003999</v>
      </c>
      <c r="C2177" s="4" t="str">
        <f>IFERROR(VLOOKUP(F2177,Tablas!$A$1:$B$3,2,0),"")</f>
        <v>Factura</v>
      </c>
      <c r="D2177" s="4" t="str">
        <f t="shared" si="102"/>
        <v xml:space="preserve"> - CONTADO ADELANTADO / CASH IN ADVANCE - SI- FV No 103999 Ven. Oficina Cd. Pgo Lt 60 días</v>
      </c>
      <c r="E2177" s="19">
        <v>43100</v>
      </c>
      <c r="F2177" s="20" t="s">
        <v>1001</v>
      </c>
      <c r="G2177" s="20" t="s">
        <v>7500</v>
      </c>
      <c r="H2177" s="20" t="s">
        <v>322</v>
      </c>
      <c r="I2177" s="20" t="s">
        <v>323</v>
      </c>
      <c r="J2177" s="20" t="s">
        <v>4511</v>
      </c>
      <c r="K2177" s="20" t="s">
        <v>4512</v>
      </c>
      <c r="L2177" s="20" t="s">
        <v>4513</v>
      </c>
      <c r="M2177" s="20" t="s">
        <v>125</v>
      </c>
      <c r="N2177" s="21">
        <v>1635.19</v>
      </c>
      <c r="O2177" s="21">
        <v>0</v>
      </c>
      <c r="P2177" s="20"/>
      <c r="Q2177" s="19">
        <v>39701</v>
      </c>
      <c r="R2177" s="20"/>
      <c r="S2177" s="19">
        <v>39761</v>
      </c>
      <c r="T2177" s="20" t="s">
        <v>70</v>
      </c>
      <c r="U2177" s="20">
        <v>1333</v>
      </c>
      <c r="V2177" s="20">
        <v>1700000003</v>
      </c>
      <c r="W2177" s="20" t="s">
        <v>847</v>
      </c>
      <c r="X2177" s="20" t="s">
        <v>192</v>
      </c>
      <c r="Y2177" s="20" t="s">
        <v>52</v>
      </c>
      <c r="Z2177" s="20" t="s">
        <v>7501</v>
      </c>
      <c r="AA2177" s="20" t="s">
        <v>4515</v>
      </c>
      <c r="AB2177" s="20" t="s">
        <v>54</v>
      </c>
      <c r="AC2177" s="20" t="s">
        <v>167</v>
      </c>
      <c r="AD2177" s="20" t="s">
        <v>56</v>
      </c>
      <c r="AE2177" s="20"/>
      <c r="AF2177" t="e">
        <f>VLOOKUP(L2177,Contactos!B:B,1,0)</f>
        <v>#N/A</v>
      </c>
    </row>
    <row r="2178" spans="1:32" ht="25.5" x14ac:dyDescent="0.2">
      <c r="A2178" s="4">
        <f t="shared" si="100"/>
        <v>2176</v>
      </c>
      <c r="B2178" s="4" t="str">
        <f t="shared" si="101"/>
        <v/>
      </c>
      <c r="C2178" s="4" t="str">
        <f>IFERROR(VLOOKUP(F2178,Tablas!$A$1:$B$3,2,0),"")</f>
        <v/>
      </c>
      <c r="D2178" s="4" t="str">
        <f t="shared" si="102"/>
        <v xml:space="preserve"> - CONTADO / CASH - Dif. en cambio</v>
      </c>
      <c r="E2178" s="19">
        <v>45504</v>
      </c>
      <c r="F2178" s="20" t="s">
        <v>27</v>
      </c>
      <c r="G2178" s="20"/>
      <c r="H2178" s="20" t="s">
        <v>29</v>
      </c>
      <c r="I2178" s="20" t="s">
        <v>30</v>
      </c>
      <c r="J2178" s="20" t="s">
        <v>153</v>
      </c>
      <c r="K2178" s="20" t="s">
        <v>153</v>
      </c>
      <c r="L2178" s="20" t="s">
        <v>154</v>
      </c>
      <c r="M2178" s="20"/>
      <c r="N2178" s="21">
        <v>1637.12</v>
      </c>
      <c r="O2178" s="21">
        <v>0</v>
      </c>
      <c r="P2178" s="20"/>
      <c r="Q2178" s="19">
        <v>45504</v>
      </c>
      <c r="R2178" s="20"/>
      <c r="S2178" s="20"/>
      <c r="T2178" s="20" t="s">
        <v>49</v>
      </c>
      <c r="U2178" s="20">
        <v>1036169</v>
      </c>
      <c r="V2178" s="20">
        <v>240029658</v>
      </c>
      <c r="W2178" s="20" t="s">
        <v>50</v>
      </c>
      <c r="X2178" s="20" t="s">
        <v>153</v>
      </c>
      <c r="Y2178" s="20" t="s">
        <v>37</v>
      </c>
      <c r="Z2178" s="20" t="s">
        <v>63</v>
      </c>
      <c r="AA2178" s="20" t="s">
        <v>156</v>
      </c>
      <c r="AB2178" s="20"/>
      <c r="AC2178" s="20" t="s">
        <v>157</v>
      </c>
      <c r="AD2178" s="20" t="s">
        <v>158</v>
      </c>
      <c r="AE2178" s="20"/>
      <c r="AF2178" t="str">
        <f>VLOOKUP(L2178,Contactos!B:B,1,0)</f>
        <v>MY PETS VETERINARY CENTER W.L.L</v>
      </c>
    </row>
    <row r="2179" spans="1:32" ht="38.25" x14ac:dyDescent="0.2">
      <c r="A2179" s="4">
        <f t="shared" si="100"/>
        <v>2177</v>
      </c>
      <c r="B2179" s="4" t="str">
        <f t="shared" si="101"/>
        <v/>
      </c>
      <c r="C2179" s="4" t="str">
        <f>IFERROR(VLOOKUP(F2179,Tablas!$A$1:$B$3,2,0),"")</f>
        <v/>
      </c>
      <c r="D2179" s="4" t="str">
        <f t="shared" si="102"/>
        <v xml:space="preserve"> - COBRANZA DOC. 45 DIAS / DA 45 DAYS - Dif. en cambio</v>
      </c>
      <c r="E2179" s="19">
        <v>45412</v>
      </c>
      <c r="F2179" s="20" t="s">
        <v>27</v>
      </c>
      <c r="G2179" s="20"/>
      <c r="H2179" s="20" t="s">
        <v>80</v>
      </c>
      <c r="I2179" s="20" t="s">
        <v>81</v>
      </c>
      <c r="J2179" s="20" t="s">
        <v>227</v>
      </c>
      <c r="K2179" s="20" t="s">
        <v>227</v>
      </c>
      <c r="L2179" s="20" t="s">
        <v>228</v>
      </c>
      <c r="M2179" s="20"/>
      <c r="N2179" s="21">
        <v>1641.7</v>
      </c>
      <c r="O2179" s="21">
        <v>0</v>
      </c>
      <c r="P2179" s="20"/>
      <c r="Q2179" s="19">
        <v>45412</v>
      </c>
      <c r="R2179" s="20"/>
      <c r="S2179" s="20"/>
      <c r="T2179" s="20" t="s">
        <v>229</v>
      </c>
      <c r="U2179" s="20">
        <v>1001650</v>
      </c>
      <c r="V2179" s="20">
        <v>240019037</v>
      </c>
      <c r="W2179" s="20" t="s">
        <v>50</v>
      </c>
      <c r="X2179" s="20" t="s">
        <v>841</v>
      </c>
      <c r="Y2179" s="20" t="s">
        <v>37</v>
      </c>
      <c r="Z2179" s="20" t="s">
        <v>63</v>
      </c>
      <c r="AA2179" s="20" t="s">
        <v>279</v>
      </c>
      <c r="AB2179" s="20"/>
      <c r="AC2179" s="20"/>
      <c r="AD2179" s="20" t="s">
        <v>232</v>
      </c>
      <c r="AE2179" s="20"/>
      <c r="AF2179" t="str">
        <f>VLOOKUP(L2179,Contactos!B:B,1,0)</f>
        <v>VYPHAVET CO., LTD.</v>
      </c>
    </row>
    <row r="2180" spans="1:32" ht="38.25" x14ac:dyDescent="0.2">
      <c r="A2180" s="4">
        <f t="shared" ref="A2180:A2243" si="103">ROW()-2</f>
        <v>2178</v>
      </c>
      <c r="B2180" s="4" t="str">
        <f t="shared" ref="B2180:B2243" si="104">MID(G2180,4,20)</f>
        <v>F010-00005760</v>
      </c>
      <c r="C2180" s="4" t="str">
        <f>IFERROR(VLOOKUP(F2180,Tablas!$A$1:$B$3,2,0),"")</f>
        <v>Factura</v>
      </c>
      <c r="D2180" s="4" t="str">
        <f t="shared" ref="D2180:D2243" si="105">CONCATENATE(AE2180," - ",T2180," - ",Z2180)</f>
        <v xml:space="preserve"> - LETRA 45 DIAS / DRAFT 45 DAYS - PE 1800000826 LETRA 45 DR. PET</v>
      </c>
      <c r="E2180" s="19">
        <v>43208</v>
      </c>
      <c r="F2180" s="20" t="s">
        <v>1001</v>
      </c>
      <c r="G2180" s="20" t="s">
        <v>7502</v>
      </c>
      <c r="H2180" s="20" t="s">
        <v>322</v>
      </c>
      <c r="I2180" s="20" t="s">
        <v>323</v>
      </c>
      <c r="J2180" s="20" t="s">
        <v>4511</v>
      </c>
      <c r="K2180" s="20" t="s">
        <v>4512</v>
      </c>
      <c r="L2180" s="20" t="s">
        <v>4513</v>
      </c>
      <c r="M2180" s="20" t="s">
        <v>125</v>
      </c>
      <c r="N2180" s="21">
        <v>1641.98</v>
      </c>
      <c r="O2180" s="21">
        <v>0</v>
      </c>
      <c r="P2180" s="20"/>
      <c r="Q2180" s="19">
        <v>43208</v>
      </c>
      <c r="R2180" s="20"/>
      <c r="S2180" s="19">
        <v>43253</v>
      </c>
      <c r="T2180" s="20" t="s">
        <v>7327</v>
      </c>
      <c r="U2180" s="20">
        <v>33465</v>
      </c>
      <c r="V2180" s="20">
        <v>1800000844</v>
      </c>
      <c r="W2180" s="20" t="s">
        <v>847</v>
      </c>
      <c r="X2180" s="20" t="s">
        <v>5591</v>
      </c>
      <c r="Y2180" s="20" t="s">
        <v>52</v>
      </c>
      <c r="Z2180" s="20" t="s">
        <v>7328</v>
      </c>
      <c r="AA2180" s="20" t="s">
        <v>4515</v>
      </c>
      <c r="AB2180" s="20" t="s">
        <v>54</v>
      </c>
      <c r="AC2180" s="20" t="s">
        <v>167</v>
      </c>
      <c r="AD2180" s="20" t="s">
        <v>56</v>
      </c>
      <c r="AE2180" s="20"/>
      <c r="AF2180" t="e">
        <f>VLOOKUP(L2180,Contactos!B:B,1,0)</f>
        <v>#N/A</v>
      </c>
    </row>
    <row r="2181" spans="1:32" ht="25.5" x14ac:dyDescent="0.2">
      <c r="A2181" s="4">
        <f t="shared" si="103"/>
        <v>2179</v>
      </c>
      <c r="B2181" s="4" t="str">
        <f t="shared" si="104"/>
        <v>4-03675</v>
      </c>
      <c r="C2181" s="4" t="str">
        <f>IFERROR(VLOOKUP(F2181,Tablas!$A$1:$B$3,2,0),"")</f>
        <v/>
      </c>
      <c r="D2181" s="4" t="str">
        <f t="shared" si="105"/>
        <v xml:space="preserve"> - LETRA 75 DIAS / DRAFT 75 DAYS - Cambio de Situación</v>
      </c>
      <c r="E2181" s="19">
        <v>45560</v>
      </c>
      <c r="F2181" s="20" t="s">
        <v>27</v>
      </c>
      <c r="G2181" s="20" t="s">
        <v>7503</v>
      </c>
      <c r="H2181" s="20" t="s">
        <v>7404</v>
      </c>
      <c r="I2181" s="20" t="s">
        <v>7405</v>
      </c>
      <c r="J2181" s="20" t="s">
        <v>373</v>
      </c>
      <c r="K2181" s="20" t="s">
        <v>374</v>
      </c>
      <c r="L2181" s="20" t="s">
        <v>375</v>
      </c>
      <c r="M2181" s="20" t="s">
        <v>125</v>
      </c>
      <c r="N2181" s="21">
        <v>1644.92</v>
      </c>
      <c r="O2181" s="21">
        <v>0</v>
      </c>
      <c r="P2181" s="19">
        <v>45555</v>
      </c>
      <c r="Q2181" s="19">
        <v>45560</v>
      </c>
      <c r="R2181" s="20"/>
      <c r="S2181" s="19">
        <v>45631</v>
      </c>
      <c r="T2181" s="20" t="s">
        <v>126</v>
      </c>
      <c r="U2181" s="20">
        <v>1031117</v>
      </c>
      <c r="V2181" s="20">
        <v>240007003</v>
      </c>
      <c r="W2181" s="20" t="s">
        <v>50</v>
      </c>
      <c r="X2181" s="20" t="s">
        <v>794</v>
      </c>
      <c r="Y2181" s="20" t="s">
        <v>128</v>
      </c>
      <c r="Z2181" s="20" t="s">
        <v>7406</v>
      </c>
      <c r="AA2181" s="20" t="s">
        <v>377</v>
      </c>
      <c r="AB2181" s="20" t="s">
        <v>337</v>
      </c>
      <c r="AC2181" s="20" t="s">
        <v>337</v>
      </c>
      <c r="AD2181" s="20" t="s">
        <v>56</v>
      </c>
      <c r="AE2181" s="20"/>
      <c r="AF2181" t="str">
        <f>VLOOKUP(L2181,Contactos!B:B,1,0)</f>
        <v>TOP VETERINARIA S.A.C.</v>
      </c>
    </row>
    <row r="2182" spans="1:32" ht="25.5" x14ac:dyDescent="0.2">
      <c r="A2182" s="4">
        <f t="shared" si="103"/>
        <v>2180</v>
      </c>
      <c r="B2182" s="4" t="str">
        <f t="shared" si="104"/>
        <v>4-03672</v>
      </c>
      <c r="C2182" s="4" t="str">
        <f>IFERROR(VLOOKUP(F2182,Tablas!$A$1:$B$3,2,0),"")</f>
        <v/>
      </c>
      <c r="D2182" s="4" t="str">
        <f t="shared" si="105"/>
        <v xml:space="preserve"> - LETRA 75 DIAS / DRAFT 75 DAYS - Cambio de Situación</v>
      </c>
      <c r="E2182" s="19">
        <v>45560</v>
      </c>
      <c r="F2182" s="20" t="s">
        <v>27</v>
      </c>
      <c r="G2182" s="20" t="s">
        <v>7504</v>
      </c>
      <c r="H2182" s="20" t="s">
        <v>7404</v>
      </c>
      <c r="I2182" s="20" t="s">
        <v>7405</v>
      </c>
      <c r="J2182" s="20" t="s">
        <v>373</v>
      </c>
      <c r="K2182" s="20" t="s">
        <v>374</v>
      </c>
      <c r="L2182" s="20" t="s">
        <v>375</v>
      </c>
      <c r="M2182" s="20" t="s">
        <v>125</v>
      </c>
      <c r="N2182" s="21">
        <v>1644.92</v>
      </c>
      <c r="O2182" s="21">
        <v>0</v>
      </c>
      <c r="P2182" s="19">
        <v>45555</v>
      </c>
      <c r="Q2182" s="19">
        <v>45560</v>
      </c>
      <c r="R2182" s="20"/>
      <c r="S2182" s="19">
        <v>45600</v>
      </c>
      <c r="T2182" s="20" t="s">
        <v>126</v>
      </c>
      <c r="U2182" s="20">
        <v>1031111</v>
      </c>
      <c r="V2182" s="20">
        <v>240007000</v>
      </c>
      <c r="W2182" s="20" t="s">
        <v>50</v>
      </c>
      <c r="X2182" s="20" t="s">
        <v>794</v>
      </c>
      <c r="Y2182" s="20" t="s">
        <v>128</v>
      </c>
      <c r="Z2182" s="20" t="s">
        <v>7406</v>
      </c>
      <c r="AA2182" s="20" t="s">
        <v>377</v>
      </c>
      <c r="AB2182" s="20" t="s">
        <v>337</v>
      </c>
      <c r="AC2182" s="20" t="s">
        <v>337</v>
      </c>
      <c r="AD2182" s="20" t="s">
        <v>56</v>
      </c>
      <c r="AE2182" s="20"/>
      <c r="AF2182" t="str">
        <f>VLOOKUP(L2182,Contactos!B:B,1,0)</f>
        <v>TOP VETERINARIA S.A.C.</v>
      </c>
    </row>
    <row r="2183" spans="1:32" ht="25.5" x14ac:dyDescent="0.2">
      <c r="A2183" s="4">
        <f t="shared" si="103"/>
        <v>2181</v>
      </c>
      <c r="B2183" s="4" t="str">
        <f t="shared" si="104"/>
        <v>4-03673</v>
      </c>
      <c r="C2183" s="4" t="str">
        <f>IFERROR(VLOOKUP(F2183,Tablas!$A$1:$B$3,2,0),"")</f>
        <v/>
      </c>
      <c r="D2183" s="4" t="str">
        <f t="shared" si="105"/>
        <v xml:space="preserve"> - LETRA 75 DIAS / DRAFT 75 DAYS - Cambio de Situación</v>
      </c>
      <c r="E2183" s="19">
        <v>45560</v>
      </c>
      <c r="F2183" s="20" t="s">
        <v>27</v>
      </c>
      <c r="G2183" s="20" t="s">
        <v>7505</v>
      </c>
      <c r="H2183" s="20" t="s">
        <v>7404</v>
      </c>
      <c r="I2183" s="20" t="s">
        <v>7405</v>
      </c>
      <c r="J2183" s="20" t="s">
        <v>373</v>
      </c>
      <c r="K2183" s="20" t="s">
        <v>374</v>
      </c>
      <c r="L2183" s="20" t="s">
        <v>375</v>
      </c>
      <c r="M2183" s="20" t="s">
        <v>125</v>
      </c>
      <c r="N2183" s="21">
        <v>1644.92</v>
      </c>
      <c r="O2183" s="21">
        <v>0</v>
      </c>
      <c r="P2183" s="19">
        <v>45555</v>
      </c>
      <c r="Q2183" s="19">
        <v>45560</v>
      </c>
      <c r="R2183" s="20"/>
      <c r="S2183" s="19">
        <v>45610</v>
      </c>
      <c r="T2183" s="20" t="s">
        <v>126</v>
      </c>
      <c r="U2183" s="20">
        <v>1031113</v>
      </c>
      <c r="V2183" s="20">
        <v>240007001</v>
      </c>
      <c r="W2183" s="20" t="s">
        <v>50</v>
      </c>
      <c r="X2183" s="20" t="s">
        <v>794</v>
      </c>
      <c r="Y2183" s="20" t="s">
        <v>128</v>
      </c>
      <c r="Z2183" s="20" t="s">
        <v>7406</v>
      </c>
      <c r="AA2183" s="20" t="s">
        <v>377</v>
      </c>
      <c r="AB2183" s="20" t="s">
        <v>337</v>
      </c>
      <c r="AC2183" s="20" t="s">
        <v>337</v>
      </c>
      <c r="AD2183" s="20" t="s">
        <v>56</v>
      </c>
      <c r="AE2183" s="20"/>
      <c r="AF2183" t="str">
        <f>VLOOKUP(L2183,Contactos!B:B,1,0)</f>
        <v>TOP VETERINARIA S.A.C.</v>
      </c>
    </row>
    <row r="2184" spans="1:32" ht="25.5" x14ac:dyDescent="0.2">
      <c r="A2184" s="4">
        <f t="shared" si="103"/>
        <v>2182</v>
      </c>
      <c r="B2184" s="4" t="str">
        <f t="shared" si="104"/>
        <v>4-03674</v>
      </c>
      <c r="C2184" s="4" t="str">
        <f>IFERROR(VLOOKUP(F2184,Tablas!$A$1:$B$3,2,0),"")</f>
        <v/>
      </c>
      <c r="D2184" s="4" t="str">
        <f t="shared" si="105"/>
        <v xml:space="preserve"> - LETRA 75 DIAS / DRAFT 75 DAYS - Cambio de Situación</v>
      </c>
      <c r="E2184" s="19">
        <v>45560</v>
      </c>
      <c r="F2184" s="20" t="s">
        <v>27</v>
      </c>
      <c r="G2184" s="20" t="s">
        <v>7506</v>
      </c>
      <c r="H2184" s="20" t="s">
        <v>7404</v>
      </c>
      <c r="I2184" s="20" t="s">
        <v>7405</v>
      </c>
      <c r="J2184" s="20" t="s">
        <v>373</v>
      </c>
      <c r="K2184" s="20" t="s">
        <v>374</v>
      </c>
      <c r="L2184" s="20" t="s">
        <v>375</v>
      </c>
      <c r="M2184" s="20" t="s">
        <v>125</v>
      </c>
      <c r="N2184" s="21">
        <v>1644.92</v>
      </c>
      <c r="O2184" s="21">
        <v>0</v>
      </c>
      <c r="P2184" s="19">
        <v>45555</v>
      </c>
      <c r="Q2184" s="19">
        <v>45560</v>
      </c>
      <c r="R2184" s="20"/>
      <c r="S2184" s="19">
        <v>45621</v>
      </c>
      <c r="T2184" s="20" t="s">
        <v>126</v>
      </c>
      <c r="U2184" s="20">
        <v>1031115</v>
      </c>
      <c r="V2184" s="20">
        <v>240007002</v>
      </c>
      <c r="W2184" s="20" t="s">
        <v>50</v>
      </c>
      <c r="X2184" s="20" t="s">
        <v>794</v>
      </c>
      <c r="Y2184" s="20" t="s">
        <v>128</v>
      </c>
      <c r="Z2184" s="20" t="s">
        <v>7406</v>
      </c>
      <c r="AA2184" s="20" t="s">
        <v>377</v>
      </c>
      <c r="AB2184" s="20" t="s">
        <v>337</v>
      </c>
      <c r="AC2184" s="20" t="s">
        <v>337</v>
      </c>
      <c r="AD2184" s="20" t="s">
        <v>56</v>
      </c>
      <c r="AE2184" s="20"/>
      <c r="AF2184" t="str">
        <f>VLOOKUP(L2184,Contactos!B:B,1,0)</f>
        <v>TOP VETERINARIA S.A.C.</v>
      </c>
    </row>
    <row r="2185" spans="1:32" ht="25.5" x14ac:dyDescent="0.2">
      <c r="A2185" s="4">
        <f t="shared" si="103"/>
        <v>2183</v>
      </c>
      <c r="B2185" s="4" t="str">
        <f t="shared" si="104"/>
        <v>4-03285</v>
      </c>
      <c r="C2185" s="4" t="str">
        <f>IFERROR(VLOOKUP(F2185,Tablas!$A$1:$B$3,2,0),"")</f>
        <v/>
      </c>
      <c r="D2185" s="4" t="str">
        <f t="shared" si="105"/>
        <v xml:space="preserve"> - LETRA 60 DIAS / DRAFT 60 DAYS - Cambio de Situación</v>
      </c>
      <c r="E2185" s="19">
        <v>45546</v>
      </c>
      <c r="F2185" s="20" t="s">
        <v>27</v>
      </c>
      <c r="G2185" s="20" t="s">
        <v>7507</v>
      </c>
      <c r="H2185" s="20" t="s">
        <v>7404</v>
      </c>
      <c r="I2185" s="20" t="s">
        <v>7405</v>
      </c>
      <c r="J2185" s="20" t="s">
        <v>379</v>
      </c>
      <c r="K2185" s="20" t="s">
        <v>380</v>
      </c>
      <c r="L2185" s="20" t="s">
        <v>381</v>
      </c>
      <c r="M2185" s="20" t="s">
        <v>125</v>
      </c>
      <c r="N2185" s="21">
        <v>1663.91</v>
      </c>
      <c r="O2185" s="21">
        <v>0</v>
      </c>
      <c r="P2185" s="19">
        <v>45523</v>
      </c>
      <c r="Q2185" s="19">
        <v>45546</v>
      </c>
      <c r="R2185" s="20"/>
      <c r="S2185" s="19">
        <v>45600</v>
      </c>
      <c r="T2185" s="20" t="s">
        <v>382</v>
      </c>
      <c r="U2185" s="20">
        <v>1024440</v>
      </c>
      <c r="V2185" s="20">
        <v>240006724</v>
      </c>
      <c r="W2185" s="20" t="s">
        <v>50</v>
      </c>
      <c r="X2185" s="20" t="s">
        <v>794</v>
      </c>
      <c r="Y2185" s="20" t="s">
        <v>245</v>
      </c>
      <c r="Z2185" s="20" t="s">
        <v>7406</v>
      </c>
      <c r="AA2185" s="20" t="s">
        <v>384</v>
      </c>
      <c r="AB2185" s="20" t="s">
        <v>337</v>
      </c>
      <c r="AC2185" s="20" t="s">
        <v>337</v>
      </c>
      <c r="AD2185" s="20" t="s">
        <v>56</v>
      </c>
      <c r="AE2185" s="20"/>
      <c r="AF2185" t="str">
        <f>VLOOKUP(L2185,Contactos!B:B,1,0)</f>
        <v>NOVAFARMA S.A.C.</v>
      </c>
    </row>
    <row r="2186" spans="1:32" ht="25.5" x14ac:dyDescent="0.2">
      <c r="A2186" s="4">
        <f t="shared" si="103"/>
        <v>2184</v>
      </c>
      <c r="B2186" s="4" t="str">
        <f t="shared" si="104"/>
        <v>4-03283</v>
      </c>
      <c r="C2186" s="4" t="str">
        <f>IFERROR(VLOOKUP(F2186,Tablas!$A$1:$B$3,2,0),"")</f>
        <v/>
      </c>
      <c r="D2186" s="4" t="str">
        <f t="shared" si="105"/>
        <v xml:space="preserve"> - LETRA 60 DIAS / DRAFT 60 DAYS - Cambio de Situación</v>
      </c>
      <c r="E2186" s="19">
        <v>45546</v>
      </c>
      <c r="F2186" s="20" t="s">
        <v>27</v>
      </c>
      <c r="G2186" s="20" t="s">
        <v>7508</v>
      </c>
      <c r="H2186" s="20" t="s">
        <v>7404</v>
      </c>
      <c r="I2186" s="20" t="s">
        <v>7405</v>
      </c>
      <c r="J2186" s="20" t="s">
        <v>379</v>
      </c>
      <c r="K2186" s="20" t="s">
        <v>380</v>
      </c>
      <c r="L2186" s="20" t="s">
        <v>381</v>
      </c>
      <c r="M2186" s="20" t="s">
        <v>125</v>
      </c>
      <c r="N2186" s="21">
        <v>1663.92</v>
      </c>
      <c r="O2186" s="21">
        <v>0</v>
      </c>
      <c r="P2186" s="19">
        <v>45523</v>
      </c>
      <c r="Q2186" s="19">
        <v>45546</v>
      </c>
      <c r="R2186" s="20"/>
      <c r="S2186" s="19">
        <v>45579</v>
      </c>
      <c r="T2186" s="20" t="s">
        <v>382</v>
      </c>
      <c r="U2186" s="20">
        <v>1024432</v>
      </c>
      <c r="V2186" s="20">
        <v>240006720</v>
      </c>
      <c r="W2186" s="20" t="s">
        <v>50</v>
      </c>
      <c r="X2186" s="20" t="s">
        <v>794</v>
      </c>
      <c r="Y2186" s="20" t="s">
        <v>245</v>
      </c>
      <c r="Z2186" s="20" t="s">
        <v>7406</v>
      </c>
      <c r="AA2186" s="20" t="s">
        <v>7463</v>
      </c>
      <c r="AB2186" s="20" t="s">
        <v>337</v>
      </c>
      <c r="AC2186" s="20" t="s">
        <v>337</v>
      </c>
      <c r="AD2186" s="20" t="s">
        <v>56</v>
      </c>
      <c r="AE2186" s="20"/>
      <c r="AF2186" t="str">
        <f>VLOOKUP(L2186,Contactos!B:B,1,0)</f>
        <v>NOVAFARMA S.A.C.</v>
      </c>
    </row>
    <row r="2187" spans="1:32" ht="25.5" x14ac:dyDescent="0.2">
      <c r="A2187" s="4">
        <f t="shared" si="103"/>
        <v>2185</v>
      </c>
      <c r="B2187" s="4" t="str">
        <f t="shared" si="104"/>
        <v>4-03282</v>
      </c>
      <c r="C2187" s="4" t="str">
        <f>IFERROR(VLOOKUP(F2187,Tablas!$A$1:$B$3,2,0),"")</f>
        <v/>
      </c>
      <c r="D2187" s="4" t="str">
        <f t="shared" si="105"/>
        <v xml:space="preserve"> - LETRA 60 DIAS / DRAFT 60 DAYS - Cambio de Situación</v>
      </c>
      <c r="E2187" s="19">
        <v>45546</v>
      </c>
      <c r="F2187" s="20" t="s">
        <v>27</v>
      </c>
      <c r="G2187" s="20" t="s">
        <v>7509</v>
      </c>
      <c r="H2187" s="20" t="s">
        <v>7404</v>
      </c>
      <c r="I2187" s="20" t="s">
        <v>7405</v>
      </c>
      <c r="J2187" s="20" t="s">
        <v>379</v>
      </c>
      <c r="K2187" s="20" t="s">
        <v>380</v>
      </c>
      <c r="L2187" s="20" t="s">
        <v>381</v>
      </c>
      <c r="M2187" s="20" t="s">
        <v>125</v>
      </c>
      <c r="N2187" s="21">
        <v>1663.92</v>
      </c>
      <c r="O2187" s="21">
        <v>0</v>
      </c>
      <c r="P2187" s="19">
        <v>45523</v>
      </c>
      <c r="Q2187" s="19">
        <v>45546</v>
      </c>
      <c r="R2187" s="20"/>
      <c r="S2187" s="19">
        <v>45568</v>
      </c>
      <c r="T2187" s="20" t="s">
        <v>382</v>
      </c>
      <c r="U2187" s="20">
        <v>1024430</v>
      </c>
      <c r="V2187" s="20">
        <v>240006719</v>
      </c>
      <c r="W2187" s="20" t="s">
        <v>50</v>
      </c>
      <c r="X2187" s="20" t="s">
        <v>794</v>
      </c>
      <c r="Y2187" s="20" t="s">
        <v>245</v>
      </c>
      <c r="Z2187" s="20" t="s">
        <v>7406</v>
      </c>
      <c r="AA2187" s="20" t="s">
        <v>7463</v>
      </c>
      <c r="AB2187" s="20" t="s">
        <v>337</v>
      </c>
      <c r="AC2187" s="20" t="s">
        <v>337</v>
      </c>
      <c r="AD2187" s="20" t="s">
        <v>56</v>
      </c>
      <c r="AE2187" s="20"/>
      <c r="AF2187" t="str">
        <f>VLOOKUP(L2187,Contactos!B:B,1,0)</f>
        <v>NOVAFARMA S.A.C.</v>
      </c>
    </row>
    <row r="2188" spans="1:32" ht="25.5" x14ac:dyDescent="0.2">
      <c r="A2188" s="4">
        <f t="shared" si="103"/>
        <v>2186</v>
      </c>
      <c r="B2188" s="4" t="str">
        <f t="shared" si="104"/>
        <v>4-03284</v>
      </c>
      <c r="C2188" s="4" t="str">
        <f>IFERROR(VLOOKUP(F2188,Tablas!$A$1:$B$3,2,0),"")</f>
        <v/>
      </c>
      <c r="D2188" s="4" t="str">
        <f t="shared" si="105"/>
        <v xml:space="preserve"> - LETRA 60 DIAS / DRAFT 60 DAYS - Cambio de Situación</v>
      </c>
      <c r="E2188" s="19">
        <v>45546</v>
      </c>
      <c r="F2188" s="20" t="s">
        <v>27</v>
      </c>
      <c r="G2188" s="20" t="s">
        <v>7510</v>
      </c>
      <c r="H2188" s="20" t="s">
        <v>7404</v>
      </c>
      <c r="I2188" s="20" t="s">
        <v>7405</v>
      </c>
      <c r="J2188" s="20" t="s">
        <v>379</v>
      </c>
      <c r="K2188" s="20" t="s">
        <v>380</v>
      </c>
      <c r="L2188" s="20" t="s">
        <v>381</v>
      </c>
      <c r="M2188" s="20" t="s">
        <v>125</v>
      </c>
      <c r="N2188" s="21">
        <v>1663.92</v>
      </c>
      <c r="O2188" s="21">
        <v>0</v>
      </c>
      <c r="P2188" s="19">
        <v>45523</v>
      </c>
      <c r="Q2188" s="19">
        <v>45546</v>
      </c>
      <c r="R2188" s="20"/>
      <c r="S2188" s="19">
        <v>45588</v>
      </c>
      <c r="T2188" s="20" t="s">
        <v>382</v>
      </c>
      <c r="U2188" s="20">
        <v>1024438</v>
      </c>
      <c r="V2188" s="20">
        <v>240006723</v>
      </c>
      <c r="W2188" s="20" t="s">
        <v>50</v>
      </c>
      <c r="X2188" s="20" t="s">
        <v>794</v>
      </c>
      <c r="Y2188" s="20" t="s">
        <v>245</v>
      </c>
      <c r="Z2188" s="20" t="s">
        <v>7406</v>
      </c>
      <c r="AA2188" s="20" t="s">
        <v>384</v>
      </c>
      <c r="AB2188" s="20" t="s">
        <v>337</v>
      </c>
      <c r="AC2188" s="20" t="s">
        <v>337</v>
      </c>
      <c r="AD2188" s="20" t="s">
        <v>56</v>
      </c>
      <c r="AE2188" s="20"/>
      <c r="AF2188" t="str">
        <f>VLOOKUP(L2188,Contactos!B:B,1,0)</f>
        <v>NOVAFARMA S.A.C.</v>
      </c>
    </row>
    <row r="2189" spans="1:32" ht="25.5" x14ac:dyDescent="0.2">
      <c r="A2189" s="4">
        <f t="shared" si="103"/>
        <v>2187</v>
      </c>
      <c r="B2189" s="4" t="str">
        <f t="shared" si="104"/>
        <v>1 13380</v>
      </c>
      <c r="C2189" s="4" t="str">
        <f>IFERROR(VLOOKUP(F2189,Tablas!$A$1:$B$3,2,0),"")</f>
        <v/>
      </c>
      <c r="D2189" s="4" t="str">
        <f t="shared" si="105"/>
        <v xml:space="preserve"> - CONTADO ADELANTADO / CASH IN ADVANCE - SALDO LETRAS SOLES</v>
      </c>
      <c r="E2189" s="19">
        <v>43100</v>
      </c>
      <c r="F2189" s="20" t="s">
        <v>27</v>
      </c>
      <c r="G2189" s="20" t="s">
        <v>7511</v>
      </c>
      <c r="H2189" s="20" t="s">
        <v>6496</v>
      </c>
      <c r="I2189" s="20" t="s">
        <v>6497</v>
      </c>
      <c r="J2189" s="20" t="s">
        <v>4511</v>
      </c>
      <c r="K2189" s="20" t="s">
        <v>4512</v>
      </c>
      <c r="L2189" s="20" t="s">
        <v>4513</v>
      </c>
      <c r="M2189" s="20" t="s">
        <v>125</v>
      </c>
      <c r="N2189" s="21">
        <v>1667.93</v>
      </c>
      <c r="O2189" s="21">
        <v>0</v>
      </c>
      <c r="P2189" s="19">
        <v>41313</v>
      </c>
      <c r="Q2189" s="19">
        <v>43100</v>
      </c>
      <c r="R2189" s="20"/>
      <c r="S2189" s="19">
        <v>41139</v>
      </c>
      <c r="T2189" s="20" t="s">
        <v>70</v>
      </c>
      <c r="U2189" s="20">
        <v>552</v>
      </c>
      <c r="V2189" s="20">
        <v>1700000002</v>
      </c>
      <c r="W2189" s="20" t="s">
        <v>50</v>
      </c>
      <c r="X2189" s="20" t="s">
        <v>192</v>
      </c>
      <c r="Y2189" s="20" t="s">
        <v>52</v>
      </c>
      <c r="Z2189" s="20" t="s">
        <v>4514</v>
      </c>
      <c r="AA2189" s="20" t="s">
        <v>4515</v>
      </c>
      <c r="AB2189" s="20" t="s">
        <v>54</v>
      </c>
      <c r="AC2189" s="20" t="s">
        <v>167</v>
      </c>
      <c r="AD2189" s="20" t="s">
        <v>56</v>
      </c>
      <c r="AE2189" s="20"/>
      <c r="AF2189" t="e">
        <f>VLOOKUP(L2189,Contactos!B:B,1,0)</f>
        <v>#N/A</v>
      </c>
    </row>
    <row r="2190" spans="1:32" x14ac:dyDescent="0.2">
      <c r="A2190" s="4">
        <f t="shared" si="103"/>
        <v>2188</v>
      </c>
      <c r="B2190" s="4" t="str">
        <f t="shared" si="104"/>
        <v>5180</v>
      </c>
      <c r="C2190" s="4" t="str">
        <f>IFERROR(VLOOKUP(F2190,Tablas!$A$1:$B$3,2,0),"")</f>
        <v/>
      </c>
      <c r="D2190" s="4" t="str">
        <f t="shared" si="105"/>
        <v xml:space="preserve"> - CONTADO / CASH - PE 5180</v>
      </c>
      <c r="E2190" s="19">
        <v>45565</v>
      </c>
      <c r="F2190" s="20" t="s">
        <v>27</v>
      </c>
      <c r="G2190" s="20" t="s">
        <v>368</v>
      </c>
      <c r="H2190" s="20" t="s">
        <v>120</v>
      </c>
      <c r="I2190" s="20" t="s">
        <v>121</v>
      </c>
      <c r="J2190" s="20" t="s">
        <v>369</v>
      </c>
      <c r="K2190" s="20" t="s">
        <v>370</v>
      </c>
      <c r="L2190" s="20" t="s">
        <v>371</v>
      </c>
      <c r="M2190" s="20"/>
      <c r="N2190" s="21">
        <v>1689</v>
      </c>
      <c r="O2190" s="21">
        <v>0</v>
      </c>
      <c r="P2190" s="20"/>
      <c r="Q2190" s="19">
        <v>45565</v>
      </c>
      <c r="R2190" s="20"/>
      <c r="S2190" s="19">
        <v>45565</v>
      </c>
      <c r="T2190" s="20" t="s">
        <v>49</v>
      </c>
      <c r="U2190" s="20">
        <v>1032465</v>
      </c>
      <c r="V2190" s="20">
        <v>240011468</v>
      </c>
      <c r="W2190" s="20" t="s">
        <v>35</v>
      </c>
      <c r="X2190" s="20" t="s">
        <v>127</v>
      </c>
      <c r="Y2190" s="20" t="s">
        <v>52</v>
      </c>
      <c r="Z2190" s="20" t="s">
        <v>368</v>
      </c>
      <c r="AA2190" s="20" t="s">
        <v>7512</v>
      </c>
      <c r="AB2190" s="20" t="s">
        <v>576</v>
      </c>
      <c r="AC2190" s="20" t="s">
        <v>167</v>
      </c>
      <c r="AD2190" s="20" t="s">
        <v>56</v>
      </c>
      <c r="AE2190" s="20"/>
      <c r="AF2190" t="e">
        <f>VLOOKUP(L2190,Contactos!B:B,1,0)</f>
        <v>#N/A</v>
      </c>
    </row>
    <row r="2191" spans="1:32" ht="38.25" x14ac:dyDescent="0.2">
      <c r="A2191" s="4">
        <f t="shared" si="103"/>
        <v>2189</v>
      </c>
      <c r="B2191" s="4" t="str">
        <f t="shared" si="104"/>
        <v>010-0018720</v>
      </c>
      <c r="C2191" s="4" t="str">
        <f>IFERROR(VLOOKUP(F2191,Tablas!$A$1:$B$3,2,0),"")</f>
        <v>Factura</v>
      </c>
      <c r="D2191" s="4" t="str">
        <f t="shared" si="105"/>
        <v xml:space="preserve"> - CONTADO ADELANTADO / CASH IN ADVANCE - Facturas clientes -C20519170907</v>
      </c>
      <c r="E2191" s="19">
        <v>43100</v>
      </c>
      <c r="F2191" s="20" t="s">
        <v>1001</v>
      </c>
      <c r="G2191" s="20" t="s">
        <v>7513</v>
      </c>
      <c r="H2191" s="20" t="s">
        <v>322</v>
      </c>
      <c r="I2191" s="20" t="s">
        <v>323</v>
      </c>
      <c r="J2191" s="20" t="s">
        <v>4511</v>
      </c>
      <c r="K2191" s="20" t="s">
        <v>4512</v>
      </c>
      <c r="L2191" s="20" t="s">
        <v>4513</v>
      </c>
      <c r="M2191" s="20" t="s">
        <v>125</v>
      </c>
      <c r="N2191" s="21">
        <v>1690.07</v>
      </c>
      <c r="O2191" s="21">
        <v>0</v>
      </c>
      <c r="P2191" s="20"/>
      <c r="Q2191" s="19">
        <v>41305</v>
      </c>
      <c r="R2191" s="20"/>
      <c r="S2191" s="19">
        <v>41394</v>
      </c>
      <c r="T2191" s="20" t="s">
        <v>70</v>
      </c>
      <c r="U2191" s="20">
        <v>1352</v>
      </c>
      <c r="V2191" s="20">
        <v>1700000021</v>
      </c>
      <c r="W2191" s="20" t="s">
        <v>847</v>
      </c>
      <c r="X2191" s="20" t="s">
        <v>192</v>
      </c>
      <c r="Y2191" s="20" t="s">
        <v>52</v>
      </c>
      <c r="Z2191" s="20" t="s">
        <v>5827</v>
      </c>
      <c r="AA2191" s="20" t="s">
        <v>4515</v>
      </c>
      <c r="AB2191" s="20" t="s">
        <v>54</v>
      </c>
      <c r="AC2191" s="20" t="s">
        <v>167</v>
      </c>
      <c r="AD2191" s="20" t="s">
        <v>56</v>
      </c>
      <c r="AE2191" s="20"/>
      <c r="AF2191" t="e">
        <f>VLOOKUP(L2191,Contactos!B:B,1,0)</f>
        <v>#N/A</v>
      </c>
    </row>
    <row r="2192" spans="1:32" ht="25.5" x14ac:dyDescent="0.2">
      <c r="A2192" s="4">
        <f t="shared" si="103"/>
        <v>2190</v>
      </c>
      <c r="B2192" s="4" t="str">
        <f t="shared" si="104"/>
        <v>4-03413</v>
      </c>
      <c r="C2192" s="4" t="str">
        <f>IFERROR(VLOOKUP(F2192,Tablas!$A$1:$B$3,2,0),"")</f>
        <v/>
      </c>
      <c r="D2192" s="4" t="str">
        <f t="shared" si="105"/>
        <v xml:space="preserve"> - LETRA 75 DIAS / DRAFT 75 DAYS - Cambio de Situación</v>
      </c>
      <c r="E2192" s="19">
        <v>45554</v>
      </c>
      <c r="F2192" s="20" t="s">
        <v>27</v>
      </c>
      <c r="G2192" s="20" t="s">
        <v>7514</v>
      </c>
      <c r="H2192" s="20" t="s">
        <v>7404</v>
      </c>
      <c r="I2192" s="20" t="s">
        <v>7405</v>
      </c>
      <c r="J2192" s="20" t="s">
        <v>373</v>
      </c>
      <c r="K2192" s="20" t="s">
        <v>374</v>
      </c>
      <c r="L2192" s="20" t="s">
        <v>375</v>
      </c>
      <c r="M2192" s="20" t="s">
        <v>125</v>
      </c>
      <c r="N2192" s="21">
        <v>1690.57</v>
      </c>
      <c r="O2192" s="21">
        <v>0</v>
      </c>
      <c r="P2192" s="19">
        <v>45532</v>
      </c>
      <c r="Q2192" s="19">
        <v>45554</v>
      </c>
      <c r="R2192" s="20"/>
      <c r="S2192" s="19">
        <v>45612</v>
      </c>
      <c r="T2192" s="20" t="s">
        <v>126</v>
      </c>
      <c r="U2192" s="20">
        <v>1031341</v>
      </c>
      <c r="V2192" s="20">
        <v>240007105</v>
      </c>
      <c r="W2192" s="20" t="s">
        <v>50</v>
      </c>
      <c r="X2192" s="20" t="s">
        <v>794</v>
      </c>
      <c r="Y2192" s="20" t="s">
        <v>128</v>
      </c>
      <c r="Z2192" s="20" t="s">
        <v>7406</v>
      </c>
      <c r="AA2192" s="20" t="s">
        <v>377</v>
      </c>
      <c r="AB2192" s="20" t="s">
        <v>337</v>
      </c>
      <c r="AC2192" s="20" t="s">
        <v>337</v>
      </c>
      <c r="AD2192" s="20" t="s">
        <v>56</v>
      </c>
      <c r="AE2192" s="20"/>
      <c r="AF2192" t="str">
        <f>VLOOKUP(L2192,Contactos!B:B,1,0)</f>
        <v>TOP VETERINARIA S.A.C.</v>
      </c>
    </row>
    <row r="2193" spans="1:32" ht="25.5" x14ac:dyDescent="0.2">
      <c r="A2193" s="4">
        <f t="shared" si="103"/>
        <v>2191</v>
      </c>
      <c r="B2193" s="4" t="str">
        <f t="shared" si="104"/>
        <v>4-03412</v>
      </c>
      <c r="C2193" s="4" t="str">
        <f>IFERROR(VLOOKUP(F2193,Tablas!$A$1:$B$3,2,0),"")</f>
        <v/>
      </c>
      <c r="D2193" s="4" t="str">
        <f t="shared" si="105"/>
        <v xml:space="preserve"> - LETRA 75 DIAS / DRAFT 75 DAYS - Cambio de Situación</v>
      </c>
      <c r="E2193" s="19">
        <v>45554</v>
      </c>
      <c r="F2193" s="20" t="s">
        <v>27</v>
      </c>
      <c r="G2193" s="20" t="s">
        <v>7515</v>
      </c>
      <c r="H2193" s="20" t="s">
        <v>7404</v>
      </c>
      <c r="I2193" s="20" t="s">
        <v>7405</v>
      </c>
      <c r="J2193" s="20" t="s">
        <v>373</v>
      </c>
      <c r="K2193" s="20" t="s">
        <v>374</v>
      </c>
      <c r="L2193" s="20" t="s">
        <v>375</v>
      </c>
      <c r="M2193" s="20" t="s">
        <v>125</v>
      </c>
      <c r="N2193" s="21">
        <v>1690.59</v>
      </c>
      <c r="O2193" s="21">
        <v>0</v>
      </c>
      <c r="P2193" s="19">
        <v>45532</v>
      </c>
      <c r="Q2193" s="19">
        <v>45554</v>
      </c>
      <c r="R2193" s="20"/>
      <c r="S2193" s="19">
        <v>45601</v>
      </c>
      <c r="T2193" s="20" t="s">
        <v>126</v>
      </c>
      <c r="U2193" s="20">
        <v>1031313</v>
      </c>
      <c r="V2193" s="20">
        <v>240007091</v>
      </c>
      <c r="W2193" s="20" t="s">
        <v>50</v>
      </c>
      <c r="X2193" s="20" t="s">
        <v>794</v>
      </c>
      <c r="Y2193" s="20" t="s">
        <v>128</v>
      </c>
      <c r="Z2193" s="20" t="s">
        <v>7406</v>
      </c>
      <c r="AA2193" s="20" t="s">
        <v>377</v>
      </c>
      <c r="AB2193" s="20" t="s">
        <v>337</v>
      </c>
      <c r="AC2193" s="20" t="s">
        <v>337</v>
      </c>
      <c r="AD2193" s="20" t="s">
        <v>56</v>
      </c>
      <c r="AE2193" s="20"/>
      <c r="AF2193" t="str">
        <f>VLOOKUP(L2193,Contactos!B:B,1,0)</f>
        <v>TOP VETERINARIA S.A.C.</v>
      </c>
    </row>
    <row r="2194" spans="1:32" ht="25.5" x14ac:dyDescent="0.2">
      <c r="A2194" s="4">
        <f t="shared" si="103"/>
        <v>2192</v>
      </c>
      <c r="B2194" s="4" t="str">
        <f t="shared" si="104"/>
        <v>4-03410</v>
      </c>
      <c r="C2194" s="4" t="str">
        <f>IFERROR(VLOOKUP(F2194,Tablas!$A$1:$B$3,2,0),"")</f>
        <v/>
      </c>
      <c r="D2194" s="4" t="str">
        <f t="shared" si="105"/>
        <v xml:space="preserve"> - LETRA 75 DIAS / DRAFT 75 DAYS - Cambio de Situación</v>
      </c>
      <c r="E2194" s="19">
        <v>45554</v>
      </c>
      <c r="F2194" s="20" t="s">
        <v>27</v>
      </c>
      <c r="G2194" s="20" t="s">
        <v>7516</v>
      </c>
      <c r="H2194" s="20" t="s">
        <v>7404</v>
      </c>
      <c r="I2194" s="20" t="s">
        <v>7405</v>
      </c>
      <c r="J2194" s="20" t="s">
        <v>373</v>
      </c>
      <c r="K2194" s="20" t="s">
        <v>374</v>
      </c>
      <c r="L2194" s="20" t="s">
        <v>375</v>
      </c>
      <c r="M2194" s="20" t="s">
        <v>125</v>
      </c>
      <c r="N2194" s="21">
        <v>1690.59</v>
      </c>
      <c r="O2194" s="21">
        <v>0</v>
      </c>
      <c r="P2194" s="19">
        <v>45532</v>
      </c>
      <c r="Q2194" s="19">
        <v>45554</v>
      </c>
      <c r="R2194" s="20"/>
      <c r="S2194" s="19">
        <v>45582</v>
      </c>
      <c r="T2194" s="20" t="s">
        <v>126</v>
      </c>
      <c r="U2194" s="20">
        <v>1031309</v>
      </c>
      <c r="V2194" s="20">
        <v>240007089</v>
      </c>
      <c r="W2194" s="20" t="s">
        <v>50</v>
      </c>
      <c r="X2194" s="20" t="s">
        <v>794</v>
      </c>
      <c r="Y2194" s="20" t="s">
        <v>128</v>
      </c>
      <c r="Z2194" s="20" t="s">
        <v>7406</v>
      </c>
      <c r="AA2194" s="20" t="s">
        <v>377</v>
      </c>
      <c r="AB2194" s="20" t="s">
        <v>337</v>
      </c>
      <c r="AC2194" s="20" t="s">
        <v>337</v>
      </c>
      <c r="AD2194" s="20" t="s">
        <v>56</v>
      </c>
      <c r="AE2194" s="20"/>
      <c r="AF2194" t="str">
        <f>VLOOKUP(L2194,Contactos!B:B,1,0)</f>
        <v>TOP VETERINARIA S.A.C.</v>
      </c>
    </row>
    <row r="2195" spans="1:32" ht="25.5" x14ac:dyDescent="0.2">
      <c r="A2195" s="4">
        <f t="shared" si="103"/>
        <v>2193</v>
      </c>
      <c r="B2195" s="4" t="str">
        <f t="shared" si="104"/>
        <v>4-03411</v>
      </c>
      <c r="C2195" s="4" t="str">
        <f>IFERROR(VLOOKUP(F2195,Tablas!$A$1:$B$3,2,0),"")</f>
        <v/>
      </c>
      <c r="D2195" s="4" t="str">
        <f t="shared" si="105"/>
        <v xml:space="preserve"> - LETRA 75 DIAS / DRAFT 75 DAYS - Cambio de Situación</v>
      </c>
      <c r="E2195" s="19">
        <v>45554</v>
      </c>
      <c r="F2195" s="20" t="s">
        <v>27</v>
      </c>
      <c r="G2195" s="20" t="s">
        <v>7517</v>
      </c>
      <c r="H2195" s="20" t="s">
        <v>7404</v>
      </c>
      <c r="I2195" s="20" t="s">
        <v>7405</v>
      </c>
      <c r="J2195" s="20" t="s">
        <v>373</v>
      </c>
      <c r="K2195" s="20" t="s">
        <v>374</v>
      </c>
      <c r="L2195" s="20" t="s">
        <v>375</v>
      </c>
      <c r="M2195" s="20" t="s">
        <v>125</v>
      </c>
      <c r="N2195" s="21">
        <v>1690.59</v>
      </c>
      <c r="O2195" s="21">
        <v>0</v>
      </c>
      <c r="P2195" s="19">
        <v>45532</v>
      </c>
      <c r="Q2195" s="19">
        <v>45554</v>
      </c>
      <c r="R2195" s="20"/>
      <c r="S2195" s="19">
        <v>45594</v>
      </c>
      <c r="T2195" s="20" t="s">
        <v>126</v>
      </c>
      <c r="U2195" s="20">
        <v>1031311</v>
      </c>
      <c r="V2195" s="20">
        <v>240007090</v>
      </c>
      <c r="W2195" s="20" t="s">
        <v>50</v>
      </c>
      <c r="X2195" s="20" t="s">
        <v>794</v>
      </c>
      <c r="Y2195" s="20" t="s">
        <v>128</v>
      </c>
      <c r="Z2195" s="20" t="s">
        <v>7406</v>
      </c>
      <c r="AA2195" s="20" t="s">
        <v>377</v>
      </c>
      <c r="AB2195" s="20" t="s">
        <v>337</v>
      </c>
      <c r="AC2195" s="20" t="s">
        <v>337</v>
      </c>
      <c r="AD2195" s="20" t="s">
        <v>56</v>
      </c>
      <c r="AE2195" s="20"/>
      <c r="AF2195" t="str">
        <f>VLOOKUP(L2195,Contactos!B:B,1,0)</f>
        <v>TOP VETERINARIA S.A.C.</v>
      </c>
    </row>
    <row r="2196" spans="1:32" ht="38.25" x14ac:dyDescent="0.2">
      <c r="A2196" s="4">
        <f t="shared" si="103"/>
        <v>2194</v>
      </c>
      <c r="B2196" s="4" t="str">
        <f t="shared" si="104"/>
        <v>4-03260</v>
      </c>
      <c r="C2196" s="4" t="str">
        <f>IFERROR(VLOOKUP(F2196,Tablas!$A$1:$B$3,2,0),"")</f>
        <v/>
      </c>
      <c r="D2196" s="4" t="str">
        <f t="shared" si="105"/>
        <v xml:space="preserve"> - LETRA 75 DIAS / DRAFT 75 DAYS - Cambio de Situación</v>
      </c>
      <c r="E2196" s="19">
        <v>45539</v>
      </c>
      <c r="F2196" s="20" t="s">
        <v>27</v>
      </c>
      <c r="G2196" s="20" t="s">
        <v>7518</v>
      </c>
      <c r="H2196" s="20" t="s">
        <v>7404</v>
      </c>
      <c r="I2196" s="20" t="s">
        <v>7405</v>
      </c>
      <c r="J2196" s="20" t="s">
        <v>7519</v>
      </c>
      <c r="K2196" s="20" t="s">
        <v>7520</v>
      </c>
      <c r="L2196" s="20" t="s">
        <v>7521</v>
      </c>
      <c r="M2196" s="20" t="s">
        <v>125</v>
      </c>
      <c r="N2196" s="21">
        <v>1727.82</v>
      </c>
      <c r="O2196" s="21">
        <v>0</v>
      </c>
      <c r="P2196" s="19">
        <v>45517</v>
      </c>
      <c r="Q2196" s="19">
        <v>45539</v>
      </c>
      <c r="R2196" s="20"/>
      <c r="S2196" s="19">
        <v>45607</v>
      </c>
      <c r="T2196" s="20" t="s">
        <v>126</v>
      </c>
      <c r="U2196" s="20">
        <v>1020898</v>
      </c>
      <c r="V2196" s="20">
        <v>240006532</v>
      </c>
      <c r="W2196" s="20" t="s">
        <v>50</v>
      </c>
      <c r="X2196" s="20" t="s">
        <v>794</v>
      </c>
      <c r="Y2196" s="20" t="s">
        <v>333</v>
      </c>
      <c r="Z2196" s="20" t="s">
        <v>7406</v>
      </c>
      <c r="AA2196" s="20" t="s">
        <v>7522</v>
      </c>
      <c r="AB2196" s="20" t="s">
        <v>7477</v>
      </c>
      <c r="AC2196" s="20" t="s">
        <v>7474</v>
      </c>
      <c r="AD2196" s="20" t="s">
        <v>56</v>
      </c>
      <c r="AE2196" s="20"/>
      <c r="AF2196" t="str">
        <f>VLOOKUP(L2196,Contactos!B:B,1,0)</f>
        <v>LESCANO VALENCIA AMANDA ANGELICA</v>
      </c>
    </row>
    <row r="2197" spans="1:32" ht="38.25" x14ac:dyDescent="0.2">
      <c r="A2197" s="4">
        <f t="shared" si="103"/>
        <v>2195</v>
      </c>
      <c r="B2197" s="4" t="str">
        <f t="shared" si="104"/>
        <v>4-03257</v>
      </c>
      <c r="C2197" s="4" t="str">
        <f>IFERROR(VLOOKUP(F2197,Tablas!$A$1:$B$3,2,0),"")</f>
        <v/>
      </c>
      <c r="D2197" s="4" t="str">
        <f t="shared" si="105"/>
        <v xml:space="preserve"> - LETRA 75 DIAS / DRAFT 75 DAYS - Cambio de Situación</v>
      </c>
      <c r="E2197" s="19">
        <v>45539</v>
      </c>
      <c r="F2197" s="20" t="s">
        <v>27</v>
      </c>
      <c r="G2197" s="20" t="s">
        <v>7523</v>
      </c>
      <c r="H2197" s="20" t="s">
        <v>7404</v>
      </c>
      <c r="I2197" s="20" t="s">
        <v>7405</v>
      </c>
      <c r="J2197" s="20" t="s">
        <v>7519</v>
      </c>
      <c r="K2197" s="20" t="s">
        <v>7520</v>
      </c>
      <c r="L2197" s="20" t="s">
        <v>7521</v>
      </c>
      <c r="M2197" s="20" t="s">
        <v>125</v>
      </c>
      <c r="N2197" s="21">
        <v>1727.83</v>
      </c>
      <c r="O2197" s="21">
        <v>0</v>
      </c>
      <c r="P2197" s="19">
        <v>45517</v>
      </c>
      <c r="Q2197" s="19">
        <v>45539</v>
      </c>
      <c r="R2197" s="20"/>
      <c r="S2197" s="19">
        <v>45576</v>
      </c>
      <c r="T2197" s="20" t="s">
        <v>126</v>
      </c>
      <c r="U2197" s="20">
        <v>1020892</v>
      </c>
      <c r="V2197" s="20">
        <v>240006529</v>
      </c>
      <c r="W2197" s="20" t="s">
        <v>50</v>
      </c>
      <c r="X2197" s="20" t="s">
        <v>794</v>
      </c>
      <c r="Y2197" s="20" t="s">
        <v>333</v>
      </c>
      <c r="Z2197" s="20" t="s">
        <v>7406</v>
      </c>
      <c r="AA2197" s="20" t="s">
        <v>7522</v>
      </c>
      <c r="AB2197" s="20" t="s">
        <v>7477</v>
      </c>
      <c r="AC2197" s="20" t="s">
        <v>7474</v>
      </c>
      <c r="AD2197" s="20" t="s">
        <v>56</v>
      </c>
      <c r="AE2197" s="20"/>
      <c r="AF2197" t="str">
        <f>VLOOKUP(L2197,Contactos!B:B,1,0)</f>
        <v>LESCANO VALENCIA AMANDA ANGELICA</v>
      </c>
    </row>
    <row r="2198" spans="1:32" ht="38.25" x14ac:dyDescent="0.2">
      <c r="A2198" s="4">
        <f t="shared" si="103"/>
        <v>2196</v>
      </c>
      <c r="B2198" s="4" t="str">
        <f t="shared" si="104"/>
        <v>4-03259</v>
      </c>
      <c r="C2198" s="4" t="str">
        <f>IFERROR(VLOOKUP(F2198,Tablas!$A$1:$B$3,2,0),"")</f>
        <v/>
      </c>
      <c r="D2198" s="4" t="str">
        <f t="shared" si="105"/>
        <v xml:space="preserve"> - LETRA 75 DIAS / DRAFT 75 DAYS - Cambio de Situación</v>
      </c>
      <c r="E2198" s="19">
        <v>45539</v>
      </c>
      <c r="F2198" s="20" t="s">
        <v>27</v>
      </c>
      <c r="G2198" s="20" t="s">
        <v>7524</v>
      </c>
      <c r="H2198" s="20" t="s">
        <v>7404</v>
      </c>
      <c r="I2198" s="20" t="s">
        <v>7405</v>
      </c>
      <c r="J2198" s="20" t="s">
        <v>7519</v>
      </c>
      <c r="K2198" s="20" t="s">
        <v>7520</v>
      </c>
      <c r="L2198" s="20" t="s">
        <v>7521</v>
      </c>
      <c r="M2198" s="20" t="s">
        <v>125</v>
      </c>
      <c r="N2198" s="21">
        <v>1727.83</v>
      </c>
      <c r="O2198" s="21">
        <v>0</v>
      </c>
      <c r="P2198" s="19">
        <v>45517</v>
      </c>
      <c r="Q2198" s="19">
        <v>45539</v>
      </c>
      <c r="R2198" s="20"/>
      <c r="S2198" s="19">
        <v>45590</v>
      </c>
      <c r="T2198" s="20" t="s">
        <v>126</v>
      </c>
      <c r="U2198" s="20">
        <v>1020896</v>
      </c>
      <c r="V2198" s="20">
        <v>240006531</v>
      </c>
      <c r="W2198" s="20" t="s">
        <v>50</v>
      </c>
      <c r="X2198" s="20" t="s">
        <v>794</v>
      </c>
      <c r="Y2198" s="20" t="s">
        <v>333</v>
      </c>
      <c r="Z2198" s="20" t="s">
        <v>7406</v>
      </c>
      <c r="AA2198" s="20" t="s">
        <v>7522</v>
      </c>
      <c r="AB2198" s="20" t="s">
        <v>7477</v>
      </c>
      <c r="AC2198" s="20" t="s">
        <v>7474</v>
      </c>
      <c r="AD2198" s="20" t="s">
        <v>56</v>
      </c>
      <c r="AE2198" s="20"/>
      <c r="AF2198" t="str">
        <f>VLOOKUP(L2198,Contactos!B:B,1,0)</f>
        <v>LESCANO VALENCIA AMANDA ANGELICA</v>
      </c>
    </row>
    <row r="2199" spans="1:32" ht="38.25" x14ac:dyDescent="0.2">
      <c r="A2199" s="4">
        <f t="shared" si="103"/>
        <v>2197</v>
      </c>
      <c r="B2199" s="4" t="str">
        <f t="shared" si="104"/>
        <v>4-03258</v>
      </c>
      <c r="C2199" s="4" t="str">
        <f>IFERROR(VLOOKUP(F2199,Tablas!$A$1:$B$3,2,0),"")</f>
        <v/>
      </c>
      <c r="D2199" s="4" t="str">
        <f t="shared" si="105"/>
        <v xml:space="preserve"> - LETRA 75 DIAS / DRAFT 75 DAYS - Cambio de Situación</v>
      </c>
      <c r="E2199" s="19">
        <v>45539</v>
      </c>
      <c r="F2199" s="20" t="s">
        <v>27</v>
      </c>
      <c r="G2199" s="20" t="s">
        <v>7525</v>
      </c>
      <c r="H2199" s="20" t="s">
        <v>7404</v>
      </c>
      <c r="I2199" s="20" t="s">
        <v>7405</v>
      </c>
      <c r="J2199" s="20" t="s">
        <v>7519</v>
      </c>
      <c r="K2199" s="20" t="s">
        <v>7520</v>
      </c>
      <c r="L2199" s="20" t="s">
        <v>7521</v>
      </c>
      <c r="M2199" s="20" t="s">
        <v>125</v>
      </c>
      <c r="N2199" s="21">
        <v>1727.83</v>
      </c>
      <c r="O2199" s="21">
        <v>0</v>
      </c>
      <c r="P2199" s="19">
        <v>45517</v>
      </c>
      <c r="Q2199" s="19">
        <v>45539</v>
      </c>
      <c r="R2199" s="20"/>
      <c r="S2199" s="19">
        <v>45583</v>
      </c>
      <c r="T2199" s="20" t="s">
        <v>126</v>
      </c>
      <c r="U2199" s="20">
        <v>1020894</v>
      </c>
      <c r="V2199" s="20">
        <v>240006530</v>
      </c>
      <c r="W2199" s="20" t="s">
        <v>50</v>
      </c>
      <c r="X2199" s="20" t="s">
        <v>794</v>
      </c>
      <c r="Y2199" s="20" t="s">
        <v>333</v>
      </c>
      <c r="Z2199" s="20" t="s">
        <v>7406</v>
      </c>
      <c r="AA2199" s="20" t="s">
        <v>7522</v>
      </c>
      <c r="AB2199" s="20" t="s">
        <v>7477</v>
      </c>
      <c r="AC2199" s="20" t="s">
        <v>7474</v>
      </c>
      <c r="AD2199" s="20" t="s">
        <v>56</v>
      </c>
      <c r="AE2199" s="20"/>
      <c r="AF2199" t="str">
        <f>VLOOKUP(L2199,Contactos!B:B,1,0)</f>
        <v>LESCANO VALENCIA AMANDA ANGELICA</v>
      </c>
    </row>
    <row r="2200" spans="1:32" ht="38.25" x14ac:dyDescent="0.2">
      <c r="A2200" s="4">
        <f t="shared" si="103"/>
        <v>2198</v>
      </c>
      <c r="B2200" s="4" t="str">
        <f t="shared" si="104"/>
        <v>4-03256</v>
      </c>
      <c r="C2200" s="4" t="str">
        <f>IFERROR(VLOOKUP(F2200,Tablas!$A$1:$B$3,2,0),"")</f>
        <v/>
      </c>
      <c r="D2200" s="4" t="str">
        <f t="shared" si="105"/>
        <v xml:space="preserve"> - LETRA 75 DIAS / DRAFT 75 DAYS - Cambio de Situación</v>
      </c>
      <c r="E2200" s="19">
        <v>45539</v>
      </c>
      <c r="F2200" s="20" t="s">
        <v>27</v>
      </c>
      <c r="G2200" s="20" t="s">
        <v>7526</v>
      </c>
      <c r="H2200" s="20" t="s">
        <v>7404</v>
      </c>
      <c r="I2200" s="20" t="s">
        <v>7405</v>
      </c>
      <c r="J2200" s="20" t="s">
        <v>7519</v>
      </c>
      <c r="K2200" s="20" t="s">
        <v>7520</v>
      </c>
      <c r="L2200" s="20" t="s">
        <v>7521</v>
      </c>
      <c r="M2200" s="20" t="s">
        <v>125</v>
      </c>
      <c r="N2200" s="21">
        <v>1727.83</v>
      </c>
      <c r="O2200" s="21">
        <v>0</v>
      </c>
      <c r="P2200" s="19">
        <v>45517</v>
      </c>
      <c r="Q2200" s="19">
        <v>45539</v>
      </c>
      <c r="R2200" s="20"/>
      <c r="S2200" s="19">
        <v>45569</v>
      </c>
      <c r="T2200" s="20" t="s">
        <v>126</v>
      </c>
      <c r="U2200" s="20">
        <v>1020890</v>
      </c>
      <c r="V2200" s="20">
        <v>240006528</v>
      </c>
      <c r="W2200" s="20" t="s">
        <v>50</v>
      </c>
      <c r="X2200" s="20" t="s">
        <v>794</v>
      </c>
      <c r="Y2200" s="20" t="s">
        <v>333</v>
      </c>
      <c r="Z2200" s="20" t="s">
        <v>7406</v>
      </c>
      <c r="AA2200" s="20" t="s">
        <v>7527</v>
      </c>
      <c r="AB2200" s="20" t="s">
        <v>7477</v>
      </c>
      <c r="AC2200" s="20" t="s">
        <v>7474</v>
      </c>
      <c r="AD2200" s="20" t="s">
        <v>56</v>
      </c>
      <c r="AE2200" s="20"/>
      <c r="AF2200" t="str">
        <f>VLOOKUP(L2200,Contactos!B:B,1,0)</f>
        <v>LESCANO VALENCIA AMANDA ANGELICA</v>
      </c>
    </row>
    <row r="2201" spans="1:32" ht="38.25" x14ac:dyDescent="0.2">
      <c r="A2201" s="4">
        <f t="shared" si="103"/>
        <v>2199</v>
      </c>
      <c r="B2201" s="4" t="str">
        <f t="shared" si="104"/>
        <v>4-03255</v>
      </c>
      <c r="C2201" s="4" t="str">
        <f>IFERROR(VLOOKUP(F2201,Tablas!$A$1:$B$3,2,0),"")</f>
        <v/>
      </c>
      <c r="D2201" s="4" t="str">
        <f t="shared" si="105"/>
        <v xml:space="preserve"> - LETRA 75 DIAS / DRAFT 75 DAYS - Cambio de Situación</v>
      </c>
      <c r="E2201" s="19">
        <v>45539</v>
      </c>
      <c r="F2201" s="20" t="s">
        <v>27</v>
      </c>
      <c r="G2201" s="20" t="s">
        <v>7528</v>
      </c>
      <c r="H2201" s="20" t="s">
        <v>7404</v>
      </c>
      <c r="I2201" s="20" t="s">
        <v>7405</v>
      </c>
      <c r="J2201" s="20" t="s">
        <v>7519</v>
      </c>
      <c r="K2201" s="20" t="s">
        <v>7520</v>
      </c>
      <c r="L2201" s="20" t="s">
        <v>7521</v>
      </c>
      <c r="M2201" s="20" t="s">
        <v>125</v>
      </c>
      <c r="N2201" s="21">
        <v>1727.83</v>
      </c>
      <c r="O2201" s="21">
        <v>0</v>
      </c>
      <c r="P2201" s="19">
        <v>45517</v>
      </c>
      <c r="Q2201" s="19">
        <v>45539</v>
      </c>
      <c r="R2201" s="20"/>
      <c r="S2201" s="19">
        <v>45562</v>
      </c>
      <c r="T2201" s="20" t="s">
        <v>126</v>
      </c>
      <c r="U2201" s="20">
        <v>1020888</v>
      </c>
      <c r="V2201" s="20">
        <v>240006527</v>
      </c>
      <c r="W2201" s="20" t="s">
        <v>50</v>
      </c>
      <c r="X2201" s="20" t="s">
        <v>794</v>
      </c>
      <c r="Y2201" s="20" t="s">
        <v>333</v>
      </c>
      <c r="Z2201" s="20" t="s">
        <v>7406</v>
      </c>
      <c r="AA2201" s="20" t="s">
        <v>7527</v>
      </c>
      <c r="AB2201" s="20" t="s">
        <v>7477</v>
      </c>
      <c r="AC2201" s="20" t="s">
        <v>7474</v>
      </c>
      <c r="AD2201" s="20" t="s">
        <v>56</v>
      </c>
      <c r="AE2201" s="20"/>
      <c r="AF2201" t="str">
        <f>VLOOKUP(L2201,Contactos!B:B,1,0)</f>
        <v>LESCANO VALENCIA AMANDA ANGELICA</v>
      </c>
    </row>
    <row r="2202" spans="1:32" ht="38.25" x14ac:dyDescent="0.2">
      <c r="A2202" s="4">
        <f t="shared" si="103"/>
        <v>2200</v>
      </c>
      <c r="B2202" s="4" t="str">
        <f t="shared" si="104"/>
        <v>F010-00025415</v>
      </c>
      <c r="C2202" s="4" t="str">
        <f>IFERROR(VLOOKUP(F2202,Tablas!$A$1:$B$3,2,0),"")</f>
        <v>Factura</v>
      </c>
      <c r="D2202" s="4" t="str">
        <f t="shared" si="105"/>
        <v>Nacional - LETRAS A 45-55-65-75 DIAS / DRAFT  45-55-65-75 DAYS - Facturas clientes - C20110651121</v>
      </c>
      <c r="E2202" s="19">
        <v>45498</v>
      </c>
      <c r="F2202" s="20" t="s">
        <v>1001</v>
      </c>
      <c r="G2202" s="20" t="s">
        <v>7529</v>
      </c>
      <c r="H2202" s="20" t="s">
        <v>44</v>
      </c>
      <c r="I2202" s="20" t="s">
        <v>45</v>
      </c>
      <c r="J2202" s="20" t="s">
        <v>330</v>
      </c>
      <c r="K2202" s="20" t="s">
        <v>331</v>
      </c>
      <c r="L2202" s="20" t="s">
        <v>332</v>
      </c>
      <c r="M2202" s="20" t="s">
        <v>125</v>
      </c>
      <c r="N2202" s="21">
        <v>1732</v>
      </c>
      <c r="O2202" s="21">
        <v>0</v>
      </c>
      <c r="P2202" s="20"/>
      <c r="Q2202" s="19">
        <v>45498</v>
      </c>
      <c r="R2202" s="20"/>
      <c r="S2202" s="19">
        <v>45598</v>
      </c>
      <c r="T2202" s="20" t="s">
        <v>7453</v>
      </c>
      <c r="U2202" s="20">
        <v>998440</v>
      </c>
      <c r="V2202" s="20">
        <v>240002187</v>
      </c>
      <c r="W2202" s="20" t="s">
        <v>847</v>
      </c>
      <c r="X2202" s="20" t="s">
        <v>305</v>
      </c>
      <c r="Y2202" s="20" t="s">
        <v>333</v>
      </c>
      <c r="Z2202" s="20" t="s">
        <v>7530</v>
      </c>
      <c r="AA2202" s="20" t="s">
        <v>7441</v>
      </c>
      <c r="AB2202" s="20" t="s">
        <v>789</v>
      </c>
      <c r="AC2202" s="20" t="s">
        <v>167</v>
      </c>
      <c r="AD2202" s="20" t="s">
        <v>56</v>
      </c>
      <c r="AE2202" s="20" t="s">
        <v>1014</v>
      </c>
      <c r="AF2202" t="str">
        <f>VLOOKUP(L2202,Contactos!B:B,1,0)</f>
        <v>REPRESENTACIONES DURAND S.A.C.</v>
      </c>
    </row>
    <row r="2203" spans="1:32" ht="38.25" x14ac:dyDescent="0.2">
      <c r="A2203" s="4">
        <f t="shared" si="103"/>
        <v>2201</v>
      </c>
      <c r="B2203" s="4" t="str">
        <f t="shared" si="104"/>
        <v>F010-00025415</v>
      </c>
      <c r="C2203" s="4" t="str">
        <f>IFERROR(VLOOKUP(F2203,Tablas!$A$1:$B$3,2,0),"")</f>
        <v>Factura</v>
      </c>
      <c r="D2203" s="4" t="str">
        <f t="shared" si="105"/>
        <v>Nacional - LETRAS A 45-55-65-75 DIAS / DRAFT  45-55-65-75 DAYS - Facturas clientes - C20110651121</v>
      </c>
      <c r="E2203" s="19">
        <v>45498</v>
      </c>
      <c r="F2203" s="20" t="s">
        <v>1001</v>
      </c>
      <c r="G2203" s="20" t="s">
        <v>7529</v>
      </c>
      <c r="H2203" s="20" t="s">
        <v>44</v>
      </c>
      <c r="I2203" s="20" t="s">
        <v>45</v>
      </c>
      <c r="J2203" s="20" t="s">
        <v>330</v>
      </c>
      <c r="K2203" s="20" t="s">
        <v>331</v>
      </c>
      <c r="L2203" s="20" t="s">
        <v>332</v>
      </c>
      <c r="M2203" s="20" t="s">
        <v>125</v>
      </c>
      <c r="N2203" s="21">
        <v>1732</v>
      </c>
      <c r="O2203" s="21">
        <v>0</v>
      </c>
      <c r="P2203" s="20"/>
      <c r="Q2203" s="19">
        <v>45498</v>
      </c>
      <c r="R2203" s="20"/>
      <c r="S2203" s="19">
        <v>45608</v>
      </c>
      <c r="T2203" s="20" t="s">
        <v>7453</v>
      </c>
      <c r="U2203" s="20">
        <v>998440</v>
      </c>
      <c r="V2203" s="20">
        <v>240002187</v>
      </c>
      <c r="W2203" s="20" t="s">
        <v>847</v>
      </c>
      <c r="X2203" s="20" t="s">
        <v>305</v>
      </c>
      <c r="Y2203" s="20" t="s">
        <v>333</v>
      </c>
      <c r="Z2203" s="20" t="s">
        <v>7530</v>
      </c>
      <c r="AA2203" s="20" t="s">
        <v>7441</v>
      </c>
      <c r="AB2203" s="20" t="s">
        <v>789</v>
      </c>
      <c r="AC2203" s="20" t="s">
        <v>167</v>
      </c>
      <c r="AD2203" s="20" t="s">
        <v>56</v>
      </c>
      <c r="AE2203" s="20" t="s">
        <v>1014</v>
      </c>
      <c r="AF2203" t="str">
        <f>VLOOKUP(L2203,Contactos!B:B,1,0)</f>
        <v>REPRESENTACIONES DURAND S.A.C.</v>
      </c>
    </row>
    <row r="2204" spans="1:32" ht="38.25" x14ac:dyDescent="0.2">
      <c r="A2204" s="4">
        <f t="shared" si="103"/>
        <v>2202</v>
      </c>
      <c r="B2204" s="4" t="str">
        <f t="shared" si="104"/>
        <v>F010-00025415</v>
      </c>
      <c r="C2204" s="4" t="str">
        <f>IFERROR(VLOOKUP(F2204,Tablas!$A$1:$B$3,2,0),"")</f>
        <v>Factura</v>
      </c>
      <c r="D2204" s="4" t="str">
        <f t="shared" si="105"/>
        <v>Nacional - LETRAS A 45-55-65-75 DIAS / DRAFT  45-55-65-75 DAYS - Facturas clientes - C20110651121</v>
      </c>
      <c r="E2204" s="19">
        <v>45498</v>
      </c>
      <c r="F2204" s="20" t="s">
        <v>1001</v>
      </c>
      <c r="G2204" s="20" t="s">
        <v>7529</v>
      </c>
      <c r="H2204" s="20" t="s">
        <v>44</v>
      </c>
      <c r="I2204" s="20" t="s">
        <v>45</v>
      </c>
      <c r="J2204" s="20" t="s">
        <v>330</v>
      </c>
      <c r="K2204" s="20" t="s">
        <v>331</v>
      </c>
      <c r="L2204" s="20" t="s">
        <v>332</v>
      </c>
      <c r="M2204" s="20" t="s">
        <v>125</v>
      </c>
      <c r="N2204" s="21">
        <v>1732</v>
      </c>
      <c r="O2204" s="21">
        <v>0</v>
      </c>
      <c r="P2204" s="20"/>
      <c r="Q2204" s="19">
        <v>45498</v>
      </c>
      <c r="R2204" s="20"/>
      <c r="S2204" s="19">
        <v>45618</v>
      </c>
      <c r="T2204" s="20" t="s">
        <v>7453</v>
      </c>
      <c r="U2204" s="20">
        <v>998440</v>
      </c>
      <c r="V2204" s="20">
        <v>240002187</v>
      </c>
      <c r="W2204" s="20" t="s">
        <v>847</v>
      </c>
      <c r="X2204" s="20" t="s">
        <v>305</v>
      </c>
      <c r="Y2204" s="20" t="s">
        <v>333</v>
      </c>
      <c r="Z2204" s="20" t="s">
        <v>7530</v>
      </c>
      <c r="AA2204" s="20" t="s">
        <v>7441</v>
      </c>
      <c r="AB2204" s="20" t="s">
        <v>789</v>
      </c>
      <c r="AC2204" s="20" t="s">
        <v>167</v>
      </c>
      <c r="AD2204" s="20" t="s">
        <v>56</v>
      </c>
      <c r="AE2204" s="20" t="s">
        <v>1014</v>
      </c>
      <c r="AF2204" t="str">
        <f>VLOOKUP(L2204,Contactos!B:B,1,0)</f>
        <v>REPRESENTACIONES DURAND S.A.C.</v>
      </c>
    </row>
    <row r="2205" spans="1:32" ht="25.5" x14ac:dyDescent="0.2">
      <c r="A2205" s="4">
        <f t="shared" si="103"/>
        <v>2203</v>
      </c>
      <c r="B2205" s="4" t="str">
        <f t="shared" si="104"/>
        <v/>
      </c>
      <c r="C2205" s="4" t="str">
        <f>IFERROR(VLOOKUP(F2205,Tablas!$A$1:$B$3,2,0),"")</f>
        <v/>
      </c>
      <c r="D2205" s="4" t="str">
        <f t="shared" si="105"/>
        <v xml:space="preserve"> - CONTADO ADELANTADO / CASH IN ADVANCE - Dif. en cambio</v>
      </c>
      <c r="E2205" s="19">
        <v>45473</v>
      </c>
      <c r="F2205" s="20" t="s">
        <v>27</v>
      </c>
      <c r="G2205" s="20"/>
      <c r="H2205" s="20" t="s">
        <v>322</v>
      </c>
      <c r="I2205" s="20" t="s">
        <v>323</v>
      </c>
      <c r="J2205" s="20" t="s">
        <v>324</v>
      </c>
      <c r="K2205" s="20" t="s">
        <v>325</v>
      </c>
      <c r="L2205" s="20" t="s">
        <v>326</v>
      </c>
      <c r="M2205" s="20" t="s">
        <v>125</v>
      </c>
      <c r="N2205" s="21">
        <v>1756.65</v>
      </c>
      <c r="O2205" s="21">
        <v>0</v>
      </c>
      <c r="P2205" s="20"/>
      <c r="Q2205" s="19">
        <v>45473</v>
      </c>
      <c r="R2205" s="20"/>
      <c r="S2205" s="19">
        <v>45473</v>
      </c>
      <c r="T2205" s="20" t="s">
        <v>70</v>
      </c>
      <c r="U2205" s="20">
        <v>1028635</v>
      </c>
      <c r="V2205" s="20">
        <v>240026897</v>
      </c>
      <c r="W2205" s="20" t="s">
        <v>50</v>
      </c>
      <c r="X2205" s="20" t="s">
        <v>841</v>
      </c>
      <c r="Y2205" s="20" t="s">
        <v>52</v>
      </c>
      <c r="Z2205" s="20" t="s">
        <v>63</v>
      </c>
      <c r="AA2205" s="20" t="s">
        <v>327</v>
      </c>
      <c r="AB2205" s="20" t="s">
        <v>328</v>
      </c>
      <c r="AC2205" s="20" t="s">
        <v>167</v>
      </c>
      <c r="AD2205" s="20" t="s">
        <v>56</v>
      </c>
      <c r="AE2205" s="20"/>
      <c r="AF2205" t="str">
        <f>VLOOKUP(L2205,Contactos!B:B,1,0)</f>
        <v>PHARMADIX CORP. S.A.C.</v>
      </c>
    </row>
    <row r="2206" spans="1:32" ht="25.5" x14ac:dyDescent="0.2">
      <c r="A2206" s="4">
        <f t="shared" si="103"/>
        <v>2204</v>
      </c>
      <c r="B2206" s="4" t="str">
        <f t="shared" si="104"/>
        <v>4-02824</v>
      </c>
      <c r="C2206" s="4" t="str">
        <f>IFERROR(VLOOKUP(F2206,Tablas!$A$1:$B$3,2,0),"")</f>
        <v/>
      </c>
      <c r="D2206" s="4" t="str">
        <f t="shared" si="105"/>
        <v xml:space="preserve"> - LETRA 75 DIAS / DRAFT 75 DAYS - Cambio de Situación</v>
      </c>
      <c r="E2206" s="19">
        <v>45520</v>
      </c>
      <c r="F2206" s="20" t="s">
        <v>27</v>
      </c>
      <c r="G2206" s="20" t="s">
        <v>7531</v>
      </c>
      <c r="H2206" s="20" t="s">
        <v>7404</v>
      </c>
      <c r="I2206" s="20" t="s">
        <v>7405</v>
      </c>
      <c r="J2206" s="20" t="s">
        <v>373</v>
      </c>
      <c r="K2206" s="20" t="s">
        <v>374</v>
      </c>
      <c r="L2206" s="20" t="s">
        <v>375</v>
      </c>
      <c r="M2206" s="20" t="s">
        <v>125</v>
      </c>
      <c r="N2206" s="21">
        <v>1781.8</v>
      </c>
      <c r="O2206" s="21">
        <v>0</v>
      </c>
      <c r="P2206" s="19">
        <v>45491</v>
      </c>
      <c r="Q2206" s="19">
        <v>45520</v>
      </c>
      <c r="R2206" s="20"/>
      <c r="S2206" s="19">
        <v>45568</v>
      </c>
      <c r="T2206" s="20" t="s">
        <v>126</v>
      </c>
      <c r="U2206" s="20">
        <v>1009951</v>
      </c>
      <c r="V2206" s="20">
        <v>240006105</v>
      </c>
      <c r="W2206" s="20" t="s">
        <v>50</v>
      </c>
      <c r="X2206" s="20" t="s">
        <v>794</v>
      </c>
      <c r="Y2206" s="20" t="s">
        <v>128</v>
      </c>
      <c r="Z2206" s="20" t="s">
        <v>7406</v>
      </c>
      <c r="AA2206" s="20" t="s">
        <v>7391</v>
      </c>
      <c r="AB2206" s="20" t="s">
        <v>576</v>
      </c>
      <c r="AC2206" s="20" t="s">
        <v>167</v>
      </c>
      <c r="AD2206" s="20" t="s">
        <v>56</v>
      </c>
      <c r="AE2206" s="20"/>
      <c r="AF2206" t="str">
        <f>VLOOKUP(L2206,Contactos!B:B,1,0)</f>
        <v>TOP VETERINARIA S.A.C.</v>
      </c>
    </row>
    <row r="2207" spans="1:32" ht="25.5" x14ac:dyDescent="0.2">
      <c r="A2207" s="4">
        <f t="shared" si="103"/>
        <v>2205</v>
      </c>
      <c r="B2207" s="4" t="str">
        <f t="shared" si="104"/>
        <v>4-03204</v>
      </c>
      <c r="C2207" s="4" t="str">
        <f>IFERROR(VLOOKUP(F2207,Tablas!$A$1:$B$3,2,0),"")</f>
        <v/>
      </c>
      <c r="D2207" s="4" t="str">
        <f t="shared" si="105"/>
        <v xml:space="preserve"> - LETRA 75 DIAS / DRAFT 75 DAYS - Cambio de Situación</v>
      </c>
      <c r="E2207" s="19">
        <v>45546</v>
      </c>
      <c r="F2207" s="20" t="s">
        <v>27</v>
      </c>
      <c r="G2207" s="20" t="s">
        <v>7532</v>
      </c>
      <c r="H2207" s="20" t="s">
        <v>7404</v>
      </c>
      <c r="I2207" s="20" t="s">
        <v>7405</v>
      </c>
      <c r="J2207" s="20" t="s">
        <v>373</v>
      </c>
      <c r="K2207" s="20" t="s">
        <v>374</v>
      </c>
      <c r="L2207" s="20" t="s">
        <v>375</v>
      </c>
      <c r="M2207" s="20" t="s">
        <v>125</v>
      </c>
      <c r="N2207" s="21">
        <v>1787.45</v>
      </c>
      <c r="O2207" s="21">
        <v>0</v>
      </c>
      <c r="P2207" s="19">
        <v>45516</v>
      </c>
      <c r="Q2207" s="19">
        <v>45546</v>
      </c>
      <c r="R2207" s="20"/>
      <c r="S2207" s="19">
        <v>45593</v>
      </c>
      <c r="T2207" s="20" t="s">
        <v>126</v>
      </c>
      <c r="U2207" s="20">
        <v>1024640</v>
      </c>
      <c r="V2207" s="20">
        <v>240006800</v>
      </c>
      <c r="W2207" s="20" t="s">
        <v>50</v>
      </c>
      <c r="X2207" s="20" t="s">
        <v>794</v>
      </c>
      <c r="Y2207" s="20" t="s">
        <v>128</v>
      </c>
      <c r="Z2207" s="20" t="s">
        <v>7406</v>
      </c>
      <c r="AA2207" s="20" t="s">
        <v>377</v>
      </c>
      <c r="AB2207" s="20" t="s">
        <v>337</v>
      </c>
      <c r="AC2207" s="20" t="s">
        <v>337</v>
      </c>
      <c r="AD2207" s="20" t="s">
        <v>56</v>
      </c>
      <c r="AE2207" s="20"/>
      <c r="AF2207" t="str">
        <f>VLOOKUP(L2207,Contactos!B:B,1,0)</f>
        <v>TOP VETERINARIA S.A.C.</v>
      </c>
    </row>
    <row r="2208" spans="1:32" ht="25.5" x14ac:dyDescent="0.2">
      <c r="A2208" s="4">
        <f t="shared" si="103"/>
        <v>2206</v>
      </c>
      <c r="B2208" s="4" t="str">
        <f t="shared" si="104"/>
        <v>4-03203</v>
      </c>
      <c r="C2208" s="4" t="str">
        <f>IFERROR(VLOOKUP(F2208,Tablas!$A$1:$B$3,2,0),"")</f>
        <v/>
      </c>
      <c r="D2208" s="4" t="str">
        <f t="shared" si="105"/>
        <v xml:space="preserve"> - LETRA 75 DIAS / DRAFT 75 DAYS - Cambio de Situación</v>
      </c>
      <c r="E2208" s="19">
        <v>45546</v>
      </c>
      <c r="F2208" s="20" t="s">
        <v>27</v>
      </c>
      <c r="G2208" s="20" t="s">
        <v>7533</v>
      </c>
      <c r="H2208" s="20" t="s">
        <v>7404</v>
      </c>
      <c r="I2208" s="20" t="s">
        <v>7405</v>
      </c>
      <c r="J2208" s="20" t="s">
        <v>373</v>
      </c>
      <c r="K2208" s="20" t="s">
        <v>374</v>
      </c>
      <c r="L2208" s="20" t="s">
        <v>375</v>
      </c>
      <c r="M2208" s="20" t="s">
        <v>125</v>
      </c>
      <c r="N2208" s="21">
        <v>1787.47</v>
      </c>
      <c r="O2208" s="21">
        <v>0</v>
      </c>
      <c r="P2208" s="19">
        <v>45516</v>
      </c>
      <c r="Q2208" s="19">
        <v>45546</v>
      </c>
      <c r="R2208" s="20"/>
      <c r="S2208" s="19">
        <v>45583</v>
      </c>
      <c r="T2208" s="20" t="s">
        <v>126</v>
      </c>
      <c r="U2208" s="20">
        <v>1024638</v>
      </c>
      <c r="V2208" s="20">
        <v>240006799</v>
      </c>
      <c r="W2208" s="20" t="s">
        <v>50</v>
      </c>
      <c r="X2208" s="20" t="s">
        <v>794</v>
      </c>
      <c r="Y2208" s="20" t="s">
        <v>128</v>
      </c>
      <c r="Z2208" s="20" t="s">
        <v>7406</v>
      </c>
      <c r="AA2208" s="20" t="s">
        <v>377</v>
      </c>
      <c r="AB2208" s="20" t="s">
        <v>337</v>
      </c>
      <c r="AC2208" s="20" t="s">
        <v>337</v>
      </c>
      <c r="AD2208" s="20" t="s">
        <v>56</v>
      </c>
      <c r="AE2208" s="20"/>
      <c r="AF2208" t="str">
        <f>VLOOKUP(L2208,Contactos!B:B,1,0)</f>
        <v>TOP VETERINARIA S.A.C.</v>
      </c>
    </row>
    <row r="2209" spans="1:32" ht="25.5" x14ac:dyDescent="0.2">
      <c r="A2209" s="4">
        <f t="shared" si="103"/>
        <v>2207</v>
      </c>
      <c r="B2209" s="4" t="str">
        <f t="shared" si="104"/>
        <v>4-03202</v>
      </c>
      <c r="C2209" s="4" t="str">
        <f>IFERROR(VLOOKUP(F2209,Tablas!$A$1:$B$3,2,0),"")</f>
        <v/>
      </c>
      <c r="D2209" s="4" t="str">
        <f t="shared" si="105"/>
        <v xml:space="preserve"> - LETRA 75 DIAS / DRAFT 75 DAYS - Cambio de Situación</v>
      </c>
      <c r="E2209" s="19">
        <v>45546</v>
      </c>
      <c r="F2209" s="20" t="s">
        <v>27</v>
      </c>
      <c r="G2209" s="20" t="s">
        <v>7534</v>
      </c>
      <c r="H2209" s="20" t="s">
        <v>7404</v>
      </c>
      <c r="I2209" s="20" t="s">
        <v>7405</v>
      </c>
      <c r="J2209" s="20" t="s">
        <v>373</v>
      </c>
      <c r="K2209" s="20" t="s">
        <v>374</v>
      </c>
      <c r="L2209" s="20" t="s">
        <v>375</v>
      </c>
      <c r="M2209" s="20" t="s">
        <v>125</v>
      </c>
      <c r="N2209" s="21">
        <v>1787.47</v>
      </c>
      <c r="O2209" s="21">
        <v>0</v>
      </c>
      <c r="P2209" s="19">
        <v>45516</v>
      </c>
      <c r="Q2209" s="19">
        <v>45546</v>
      </c>
      <c r="R2209" s="20"/>
      <c r="S2209" s="19">
        <v>45576</v>
      </c>
      <c r="T2209" s="20" t="s">
        <v>126</v>
      </c>
      <c r="U2209" s="20">
        <v>1024636</v>
      </c>
      <c r="V2209" s="20">
        <v>240006798</v>
      </c>
      <c r="W2209" s="20" t="s">
        <v>50</v>
      </c>
      <c r="X2209" s="20" t="s">
        <v>794</v>
      </c>
      <c r="Y2209" s="20" t="s">
        <v>128</v>
      </c>
      <c r="Z2209" s="20" t="s">
        <v>7406</v>
      </c>
      <c r="AA2209" s="20" t="s">
        <v>7391</v>
      </c>
      <c r="AB2209" s="20" t="s">
        <v>576</v>
      </c>
      <c r="AC2209" s="20" t="s">
        <v>167</v>
      </c>
      <c r="AD2209" s="20" t="s">
        <v>56</v>
      </c>
      <c r="AE2209" s="20"/>
      <c r="AF2209" t="str">
        <f>VLOOKUP(L2209,Contactos!B:B,1,0)</f>
        <v>TOP VETERINARIA S.A.C.</v>
      </c>
    </row>
    <row r="2210" spans="1:32" ht="38.25" x14ac:dyDescent="0.2">
      <c r="A2210" s="4">
        <f t="shared" si="103"/>
        <v>2208</v>
      </c>
      <c r="B2210" s="4" t="str">
        <f t="shared" si="104"/>
        <v>010-0018648</v>
      </c>
      <c r="C2210" s="4" t="str">
        <f>IFERROR(VLOOKUP(F2210,Tablas!$A$1:$B$3,2,0),"")</f>
        <v>Factura</v>
      </c>
      <c r="D2210" s="4" t="str">
        <f t="shared" si="105"/>
        <v xml:space="preserve"> - CONTADO ADELANTADO / CASH IN ADVANCE - Facturas clientes -C20519170907</v>
      </c>
      <c r="E2210" s="19">
        <v>43100</v>
      </c>
      <c r="F2210" s="20" t="s">
        <v>1001</v>
      </c>
      <c r="G2210" s="20" t="s">
        <v>7535</v>
      </c>
      <c r="H2210" s="20" t="s">
        <v>322</v>
      </c>
      <c r="I2210" s="20" t="s">
        <v>323</v>
      </c>
      <c r="J2210" s="20" t="s">
        <v>4511</v>
      </c>
      <c r="K2210" s="20" t="s">
        <v>4512</v>
      </c>
      <c r="L2210" s="20" t="s">
        <v>4513</v>
      </c>
      <c r="M2210" s="20" t="s">
        <v>125</v>
      </c>
      <c r="N2210" s="21">
        <v>1788.87</v>
      </c>
      <c r="O2210" s="21">
        <v>0</v>
      </c>
      <c r="P2210" s="20"/>
      <c r="Q2210" s="19">
        <v>41297</v>
      </c>
      <c r="R2210" s="20"/>
      <c r="S2210" s="19">
        <v>41387</v>
      </c>
      <c r="T2210" s="20" t="s">
        <v>70</v>
      </c>
      <c r="U2210" s="20">
        <v>1349</v>
      </c>
      <c r="V2210" s="20">
        <v>1700000018</v>
      </c>
      <c r="W2210" s="20" t="s">
        <v>847</v>
      </c>
      <c r="X2210" s="20" t="s">
        <v>192</v>
      </c>
      <c r="Y2210" s="20" t="s">
        <v>52</v>
      </c>
      <c r="Z2210" s="20" t="s">
        <v>5827</v>
      </c>
      <c r="AA2210" s="20" t="s">
        <v>4515</v>
      </c>
      <c r="AB2210" s="20" t="s">
        <v>54</v>
      </c>
      <c r="AC2210" s="20" t="s">
        <v>167</v>
      </c>
      <c r="AD2210" s="20" t="s">
        <v>56</v>
      </c>
      <c r="AE2210" s="20"/>
      <c r="AF2210" t="e">
        <f>VLOOKUP(L2210,Contactos!B:B,1,0)</f>
        <v>#N/A</v>
      </c>
    </row>
    <row r="2211" spans="1:32" ht="25.5" x14ac:dyDescent="0.2">
      <c r="A2211" s="4">
        <f t="shared" si="103"/>
        <v>2209</v>
      </c>
      <c r="B2211" s="4" t="str">
        <f t="shared" si="104"/>
        <v>4-03009</v>
      </c>
      <c r="C2211" s="4" t="str">
        <f>IFERROR(VLOOKUP(F2211,Tablas!$A$1:$B$3,2,0),"")</f>
        <v/>
      </c>
      <c r="D2211" s="4" t="str">
        <f t="shared" si="105"/>
        <v xml:space="preserve"> - LETRA 75 DIAS / DRAFT 75 DAYS - Cambio de Situación</v>
      </c>
      <c r="E2211" s="19">
        <v>45539</v>
      </c>
      <c r="F2211" s="20" t="s">
        <v>27</v>
      </c>
      <c r="G2211" s="20" t="s">
        <v>7536</v>
      </c>
      <c r="H2211" s="20" t="s">
        <v>7499</v>
      </c>
      <c r="I2211" s="20" t="s">
        <v>4510</v>
      </c>
      <c r="J2211" s="20" t="s">
        <v>647</v>
      </c>
      <c r="K2211" s="20" t="s">
        <v>648</v>
      </c>
      <c r="L2211" s="20" t="s">
        <v>649</v>
      </c>
      <c r="M2211" s="20" t="s">
        <v>125</v>
      </c>
      <c r="N2211" s="21">
        <v>1801.86</v>
      </c>
      <c r="O2211" s="21">
        <v>0</v>
      </c>
      <c r="P2211" s="19">
        <v>45504</v>
      </c>
      <c r="Q2211" s="19">
        <v>45539</v>
      </c>
      <c r="R2211" s="20"/>
      <c r="S2211" s="19">
        <v>45580</v>
      </c>
      <c r="T2211" s="20" t="s">
        <v>126</v>
      </c>
      <c r="U2211" s="20">
        <v>1020949</v>
      </c>
      <c r="V2211" s="20">
        <v>240006546</v>
      </c>
      <c r="W2211" s="20" t="s">
        <v>50</v>
      </c>
      <c r="X2211" s="20" t="s">
        <v>794</v>
      </c>
      <c r="Y2211" s="20" t="s">
        <v>333</v>
      </c>
      <c r="Z2211" s="20" t="s">
        <v>7406</v>
      </c>
      <c r="AA2211" s="20" t="s">
        <v>651</v>
      </c>
      <c r="AB2211" s="20" t="s">
        <v>502</v>
      </c>
      <c r="AC2211" s="20" t="s">
        <v>502</v>
      </c>
      <c r="AD2211" s="20" t="s">
        <v>56</v>
      </c>
      <c r="AE2211" s="20"/>
      <c r="AF2211" t="str">
        <f>VLOOKUP(L2211,Contactos!B:B,1,0)</f>
        <v>AGROCOMERCIO S.A.C</v>
      </c>
    </row>
    <row r="2212" spans="1:32" ht="25.5" x14ac:dyDescent="0.2">
      <c r="A2212" s="4">
        <f t="shared" si="103"/>
        <v>2210</v>
      </c>
      <c r="B2212" s="4" t="str">
        <f t="shared" si="104"/>
        <v>4-03008</v>
      </c>
      <c r="C2212" s="4" t="str">
        <f>IFERROR(VLOOKUP(F2212,Tablas!$A$1:$B$3,2,0),"")</f>
        <v/>
      </c>
      <c r="D2212" s="4" t="str">
        <f t="shared" si="105"/>
        <v xml:space="preserve"> - LETRA 75 DIAS / DRAFT 75 DAYS - Cambio de Situación</v>
      </c>
      <c r="E2212" s="19">
        <v>45539</v>
      </c>
      <c r="F2212" s="20" t="s">
        <v>27</v>
      </c>
      <c r="G2212" s="20" t="s">
        <v>7537</v>
      </c>
      <c r="H2212" s="20" t="s">
        <v>7499</v>
      </c>
      <c r="I2212" s="20" t="s">
        <v>4510</v>
      </c>
      <c r="J2212" s="20" t="s">
        <v>647</v>
      </c>
      <c r="K2212" s="20" t="s">
        <v>648</v>
      </c>
      <c r="L2212" s="20" t="s">
        <v>649</v>
      </c>
      <c r="M2212" s="20" t="s">
        <v>125</v>
      </c>
      <c r="N2212" s="21">
        <v>1801.86</v>
      </c>
      <c r="O2212" s="21">
        <v>0</v>
      </c>
      <c r="P2212" s="19">
        <v>45504</v>
      </c>
      <c r="Q2212" s="19">
        <v>45539</v>
      </c>
      <c r="R2212" s="20"/>
      <c r="S2212" s="19">
        <v>45569</v>
      </c>
      <c r="T2212" s="20" t="s">
        <v>126</v>
      </c>
      <c r="U2212" s="20">
        <v>1020945</v>
      </c>
      <c r="V2212" s="20">
        <v>240006545</v>
      </c>
      <c r="W2212" s="20" t="s">
        <v>50</v>
      </c>
      <c r="X2212" s="20" t="s">
        <v>794</v>
      </c>
      <c r="Y2212" s="20" t="s">
        <v>333</v>
      </c>
      <c r="Z2212" s="20" t="s">
        <v>7406</v>
      </c>
      <c r="AA2212" s="20" t="s">
        <v>651</v>
      </c>
      <c r="AB2212" s="20" t="s">
        <v>502</v>
      </c>
      <c r="AC2212" s="20" t="s">
        <v>502</v>
      </c>
      <c r="AD2212" s="20" t="s">
        <v>56</v>
      </c>
      <c r="AE2212" s="20"/>
      <c r="AF2212" t="str">
        <f>VLOOKUP(L2212,Contactos!B:B,1,0)</f>
        <v>AGROCOMERCIO S.A.C</v>
      </c>
    </row>
    <row r="2213" spans="1:32" ht="51" x14ac:dyDescent="0.2">
      <c r="A2213" s="4">
        <f t="shared" si="103"/>
        <v>2211</v>
      </c>
      <c r="B2213" s="4" t="str">
        <f t="shared" si="104"/>
        <v/>
      </c>
      <c r="C2213" s="4" t="str">
        <f>IFERROR(VLOOKUP(F2213,Tablas!$A$1:$B$3,2,0),"")</f>
        <v/>
      </c>
      <c r="D2213" s="4" t="str">
        <f t="shared" si="105"/>
        <v xml:space="preserve"> - 50% ADELANTADO – 50% ANTES DEL ENVIO / 50% IN ADVANCE – 50% BEFORE SHIPMENT - Dif. en cambio</v>
      </c>
      <c r="E2213" s="19">
        <v>45504</v>
      </c>
      <c r="F2213" s="20" t="s">
        <v>27</v>
      </c>
      <c r="G2213" s="20"/>
      <c r="H2213" s="20" t="s">
        <v>29</v>
      </c>
      <c r="I2213" s="20" t="s">
        <v>30</v>
      </c>
      <c r="J2213" s="20" t="s">
        <v>364</v>
      </c>
      <c r="K2213" s="20" t="s">
        <v>364</v>
      </c>
      <c r="L2213" s="20" t="s">
        <v>365</v>
      </c>
      <c r="M2213" s="20" t="s">
        <v>33</v>
      </c>
      <c r="N2213" s="21">
        <v>1808</v>
      </c>
      <c r="O2213" s="21">
        <v>0</v>
      </c>
      <c r="P2213" s="20"/>
      <c r="Q2213" s="19">
        <v>45504</v>
      </c>
      <c r="R2213" s="20"/>
      <c r="S2213" s="20"/>
      <c r="T2213" s="20" t="s">
        <v>114</v>
      </c>
      <c r="U2213" s="20">
        <v>1036158</v>
      </c>
      <c r="V2213" s="20">
        <v>240029647</v>
      </c>
      <c r="W2213" s="20" t="s">
        <v>50</v>
      </c>
      <c r="X2213" s="20" t="s">
        <v>364</v>
      </c>
      <c r="Y2213" s="20" t="s">
        <v>37</v>
      </c>
      <c r="Z2213" s="20" t="s">
        <v>63</v>
      </c>
      <c r="AA2213" s="20" t="s">
        <v>314</v>
      </c>
      <c r="AB2213" s="20"/>
      <c r="AC2213" s="20"/>
      <c r="AD2213" s="20" t="s">
        <v>366</v>
      </c>
      <c r="AE2213" s="20"/>
      <c r="AF2213" t="str">
        <f>VLOOKUP(L2213,Contactos!B:B,1,0)</f>
        <v>MULTIPLE CHOICE FOR GENERAL TRADING</v>
      </c>
    </row>
    <row r="2214" spans="1:32" ht="38.25" x14ac:dyDescent="0.2">
      <c r="A2214" s="4">
        <f t="shared" si="103"/>
        <v>2212</v>
      </c>
      <c r="B2214" s="4" t="str">
        <f t="shared" si="104"/>
        <v>010-0019115</v>
      </c>
      <c r="C2214" s="4" t="str">
        <f>IFERROR(VLOOKUP(F2214,Tablas!$A$1:$B$3,2,0),"")</f>
        <v>Factura</v>
      </c>
      <c r="D2214" s="4" t="str">
        <f t="shared" si="105"/>
        <v xml:space="preserve"> - CONTADO ADELANTADO / CASH IN ADVANCE - Facturas clientes -C20519170907</v>
      </c>
      <c r="E2214" s="19">
        <v>43100</v>
      </c>
      <c r="F2214" s="20" t="s">
        <v>1001</v>
      </c>
      <c r="G2214" s="20" t="s">
        <v>7538</v>
      </c>
      <c r="H2214" s="20" t="s">
        <v>322</v>
      </c>
      <c r="I2214" s="20" t="s">
        <v>323</v>
      </c>
      <c r="J2214" s="20" t="s">
        <v>4511</v>
      </c>
      <c r="K2214" s="20" t="s">
        <v>4512</v>
      </c>
      <c r="L2214" s="20" t="s">
        <v>4513</v>
      </c>
      <c r="M2214" s="20" t="s">
        <v>125</v>
      </c>
      <c r="N2214" s="21">
        <v>1808.29</v>
      </c>
      <c r="O2214" s="21">
        <v>0</v>
      </c>
      <c r="P2214" s="20"/>
      <c r="Q2214" s="19">
        <v>41351</v>
      </c>
      <c r="R2214" s="20"/>
      <c r="S2214" s="19">
        <v>41443</v>
      </c>
      <c r="T2214" s="20" t="s">
        <v>70</v>
      </c>
      <c r="U2214" s="20">
        <v>1381</v>
      </c>
      <c r="V2214" s="20">
        <v>1700000050</v>
      </c>
      <c r="W2214" s="20" t="s">
        <v>847</v>
      </c>
      <c r="X2214" s="20" t="s">
        <v>192</v>
      </c>
      <c r="Y2214" s="20" t="s">
        <v>52</v>
      </c>
      <c r="Z2214" s="20" t="s">
        <v>5827</v>
      </c>
      <c r="AA2214" s="20" t="s">
        <v>4515</v>
      </c>
      <c r="AB2214" s="20" t="s">
        <v>54</v>
      </c>
      <c r="AC2214" s="20" t="s">
        <v>167</v>
      </c>
      <c r="AD2214" s="20" t="s">
        <v>56</v>
      </c>
      <c r="AE2214" s="20"/>
      <c r="AF2214" t="e">
        <f>VLOOKUP(L2214,Contactos!B:B,1,0)</f>
        <v>#N/A</v>
      </c>
    </row>
    <row r="2215" spans="1:32" ht="25.5" x14ac:dyDescent="0.2">
      <c r="A2215" s="4">
        <f t="shared" si="103"/>
        <v>2213</v>
      </c>
      <c r="B2215" s="4" t="str">
        <f t="shared" si="104"/>
        <v>4-02033</v>
      </c>
      <c r="C2215" s="4" t="str">
        <f>IFERROR(VLOOKUP(F2215,Tablas!$A$1:$B$3,2,0),"")</f>
        <v/>
      </c>
      <c r="D2215" s="4" t="str">
        <f t="shared" si="105"/>
        <v xml:space="preserve"> - LETRA 75 DIAS / DRAFT 75 DAYS - Cambio de Situación</v>
      </c>
      <c r="E2215" s="19">
        <v>45449</v>
      </c>
      <c r="F2215" s="20" t="s">
        <v>27</v>
      </c>
      <c r="G2215" s="20" t="s">
        <v>7539</v>
      </c>
      <c r="H2215" s="20" t="s">
        <v>7404</v>
      </c>
      <c r="I2215" s="20" t="s">
        <v>7405</v>
      </c>
      <c r="J2215" s="20" t="s">
        <v>330</v>
      </c>
      <c r="K2215" s="20" t="s">
        <v>331</v>
      </c>
      <c r="L2215" s="20" t="s">
        <v>332</v>
      </c>
      <c r="M2215" s="20" t="s">
        <v>125</v>
      </c>
      <c r="N2215" s="21">
        <v>1823.22</v>
      </c>
      <c r="O2215" s="21">
        <v>0</v>
      </c>
      <c r="P2215" s="19">
        <v>45434</v>
      </c>
      <c r="Q2215" s="19">
        <v>45449</v>
      </c>
      <c r="R2215" s="20"/>
      <c r="S2215" s="19">
        <v>45498</v>
      </c>
      <c r="T2215" s="20" t="s">
        <v>126</v>
      </c>
      <c r="U2215" s="20">
        <v>983735</v>
      </c>
      <c r="V2215" s="20">
        <v>240004723</v>
      </c>
      <c r="W2215" s="20" t="s">
        <v>50</v>
      </c>
      <c r="X2215" s="20" t="s">
        <v>794</v>
      </c>
      <c r="Y2215" s="20" t="s">
        <v>333</v>
      </c>
      <c r="Z2215" s="20" t="s">
        <v>7406</v>
      </c>
      <c r="AA2215" s="20" t="s">
        <v>335</v>
      </c>
      <c r="AB2215" s="20" t="s">
        <v>336</v>
      </c>
      <c r="AC2215" s="20" t="s">
        <v>337</v>
      </c>
      <c r="AD2215" s="20" t="s">
        <v>56</v>
      </c>
      <c r="AE2215" s="20"/>
      <c r="AF2215" t="str">
        <f>VLOOKUP(L2215,Contactos!B:B,1,0)</f>
        <v>REPRESENTACIONES DURAND S.A.C.</v>
      </c>
    </row>
    <row r="2216" spans="1:32" ht="25.5" x14ac:dyDescent="0.2">
      <c r="A2216" s="4">
        <f t="shared" si="103"/>
        <v>2214</v>
      </c>
      <c r="B2216" s="4" t="str">
        <f t="shared" si="104"/>
        <v>4-02032</v>
      </c>
      <c r="C2216" s="4" t="str">
        <f>IFERROR(VLOOKUP(F2216,Tablas!$A$1:$B$3,2,0),"")</f>
        <v/>
      </c>
      <c r="D2216" s="4" t="str">
        <f t="shared" si="105"/>
        <v xml:space="preserve"> - LETRA 75 DIAS / DRAFT 75 DAYS - Cambio de Situación</v>
      </c>
      <c r="E2216" s="19">
        <v>45449</v>
      </c>
      <c r="F2216" s="20" t="s">
        <v>27</v>
      </c>
      <c r="G2216" s="20" t="s">
        <v>7540</v>
      </c>
      <c r="H2216" s="20" t="s">
        <v>7404</v>
      </c>
      <c r="I2216" s="20" t="s">
        <v>7405</v>
      </c>
      <c r="J2216" s="20" t="s">
        <v>330</v>
      </c>
      <c r="K2216" s="20" t="s">
        <v>331</v>
      </c>
      <c r="L2216" s="20" t="s">
        <v>332</v>
      </c>
      <c r="M2216" s="20" t="s">
        <v>125</v>
      </c>
      <c r="N2216" s="21">
        <v>1823.22</v>
      </c>
      <c r="O2216" s="21">
        <v>0</v>
      </c>
      <c r="P2216" s="19">
        <v>45434</v>
      </c>
      <c r="Q2216" s="19">
        <v>45449</v>
      </c>
      <c r="R2216" s="20"/>
      <c r="S2216" s="19">
        <v>45481</v>
      </c>
      <c r="T2216" s="20" t="s">
        <v>126</v>
      </c>
      <c r="U2216" s="20">
        <v>983733</v>
      </c>
      <c r="V2216" s="20">
        <v>240004722</v>
      </c>
      <c r="W2216" s="20" t="s">
        <v>50</v>
      </c>
      <c r="X2216" s="20" t="s">
        <v>794</v>
      </c>
      <c r="Y2216" s="20" t="s">
        <v>333</v>
      </c>
      <c r="Z2216" s="20" t="s">
        <v>7406</v>
      </c>
      <c r="AA2216" s="20" t="s">
        <v>335</v>
      </c>
      <c r="AB2216" s="20" t="s">
        <v>336</v>
      </c>
      <c r="AC2216" s="20" t="s">
        <v>337</v>
      </c>
      <c r="AD2216" s="20" t="s">
        <v>56</v>
      </c>
      <c r="AE2216" s="20"/>
      <c r="AF2216" t="str">
        <f>VLOOKUP(L2216,Contactos!B:B,1,0)</f>
        <v>REPRESENTACIONES DURAND S.A.C.</v>
      </c>
    </row>
    <row r="2217" spans="1:32" ht="25.5" x14ac:dyDescent="0.2">
      <c r="A2217" s="4">
        <f t="shared" si="103"/>
        <v>2215</v>
      </c>
      <c r="B2217" s="4" t="str">
        <f t="shared" si="104"/>
        <v/>
      </c>
      <c r="C2217" s="4" t="str">
        <f>IFERROR(VLOOKUP(F2217,Tablas!$A$1:$B$3,2,0),"")</f>
        <v/>
      </c>
      <c r="D2217" s="4" t="str">
        <f t="shared" si="105"/>
        <v xml:space="preserve"> - CONTADO / CASH - Dif. en cambio</v>
      </c>
      <c r="E2217" s="19">
        <v>45473</v>
      </c>
      <c r="F2217" s="20" t="s">
        <v>27</v>
      </c>
      <c r="G2217" s="20"/>
      <c r="H2217" s="20" t="s">
        <v>44</v>
      </c>
      <c r="I2217" s="20" t="s">
        <v>45</v>
      </c>
      <c r="J2217" s="20" t="s">
        <v>350</v>
      </c>
      <c r="K2217" s="20" t="s">
        <v>351</v>
      </c>
      <c r="L2217" s="20" t="s">
        <v>352</v>
      </c>
      <c r="M2217" s="20" t="s">
        <v>33</v>
      </c>
      <c r="N2217" s="21">
        <v>1824.38</v>
      </c>
      <c r="O2217" s="21">
        <v>0</v>
      </c>
      <c r="P2217" s="20"/>
      <c r="Q2217" s="19">
        <v>45473</v>
      </c>
      <c r="R2217" s="20"/>
      <c r="S2217" s="19">
        <v>45473</v>
      </c>
      <c r="T2217" s="20" t="s">
        <v>49</v>
      </c>
      <c r="U2217" s="20">
        <v>1028690</v>
      </c>
      <c r="V2217" s="20">
        <v>240026952</v>
      </c>
      <c r="W2217" s="20" t="s">
        <v>50</v>
      </c>
      <c r="X2217" s="20" t="s">
        <v>841</v>
      </c>
      <c r="Y2217" s="20" t="s">
        <v>52</v>
      </c>
      <c r="Z2217" s="20" t="s">
        <v>63</v>
      </c>
      <c r="AA2217" s="20" t="s">
        <v>353</v>
      </c>
      <c r="AB2217" s="20" t="s">
        <v>54</v>
      </c>
      <c r="AC2217" s="20" t="s">
        <v>167</v>
      </c>
      <c r="AD2217" s="20" t="s">
        <v>56</v>
      </c>
      <c r="AE2217" s="20"/>
      <c r="AF2217" t="e">
        <f>VLOOKUP(L2217,Contactos!B:B,1,0)</f>
        <v>#N/A</v>
      </c>
    </row>
    <row r="2218" spans="1:32" ht="25.5" x14ac:dyDescent="0.2">
      <c r="A2218" s="4">
        <f t="shared" si="103"/>
        <v>2216</v>
      </c>
      <c r="B2218" s="4" t="str">
        <f t="shared" si="104"/>
        <v>4-03110</v>
      </c>
      <c r="C2218" s="4" t="str">
        <f>IFERROR(VLOOKUP(F2218,Tablas!$A$1:$B$3,2,0),"")</f>
        <v/>
      </c>
      <c r="D2218" s="4" t="str">
        <f t="shared" si="105"/>
        <v xml:space="preserve"> - LETRA 75 DIAS / DRAFT 75 DAYS - Cambio de Situación</v>
      </c>
      <c r="E2218" s="19">
        <v>45537</v>
      </c>
      <c r="F2218" s="20" t="s">
        <v>27</v>
      </c>
      <c r="G2218" s="20" t="s">
        <v>7541</v>
      </c>
      <c r="H2218" s="20" t="s">
        <v>7404</v>
      </c>
      <c r="I2218" s="20" t="s">
        <v>7405</v>
      </c>
      <c r="J2218" s="20" t="s">
        <v>330</v>
      </c>
      <c r="K2218" s="20" t="s">
        <v>331</v>
      </c>
      <c r="L2218" s="20" t="s">
        <v>332</v>
      </c>
      <c r="M2218" s="20" t="s">
        <v>125</v>
      </c>
      <c r="N2218" s="21">
        <v>1830.18</v>
      </c>
      <c r="O2218" s="21">
        <v>0</v>
      </c>
      <c r="P2218" s="19">
        <v>45513</v>
      </c>
      <c r="Q2218" s="19">
        <v>45537</v>
      </c>
      <c r="R2218" s="20"/>
      <c r="S2218" s="19">
        <v>45576</v>
      </c>
      <c r="T2218" s="20" t="s">
        <v>126</v>
      </c>
      <c r="U2218" s="20">
        <v>1021223</v>
      </c>
      <c r="V2218" s="20">
        <v>240006605</v>
      </c>
      <c r="W2218" s="20" t="s">
        <v>50</v>
      </c>
      <c r="X2218" s="20" t="s">
        <v>794</v>
      </c>
      <c r="Y2218" s="20" t="s">
        <v>333</v>
      </c>
      <c r="Z2218" s="20" t="s">
        <v>7406</v>
      </c>
      <c r="AA2218" s="20" t="s">
        <v>7441</v>
      </c>
      <c r="AB2218" s="20" t="s">
        <v>789</v>
      </c>
      <c r="AC2218" s="20" t="s">
        <v>167</v>
      </c>
      <c r="AD2218" s="20" t="s">
        <v>56</v>
      </c>
      <c r="AE2218" s="20"/>
      <c r="AF2218" t="str">
        <f>VLOOKUP(L2218,Contactos!B:B,1,0)</f>
        <v>REPRESENTACIONES DURAND S.A.C.</v>
      </c>
    </row>
    <row r="2219" spans="1:32" ht="25.5" x14ac:dyDescent="0.2">
      <c r="A2219" s="4">
        <f t="shared" si="103"/>
        <v>2217</v>
      </c>
      <c r="B2219" s="4" t="str">
        <f t="shared" si="104"/>
        <v>F010-00005911</v>
      </c>
      <c r="C2219" s="4" t="str">
        <f>IFERROR(VLOOKUP(F2219,Tablas!$A$1:$B$3,2,0),"")</f>
        <v>Factura</v>
      </c>
      <c r="D2219" s="4" t="str">
        <f t="shared" si="105"/>
        <v xml:space="preserve"> - CREDITO 30 DIAS / CREDIT 30 DAYS - PE 1800000994</v>
      </c>
      <c r="E2219" s="19">
        <v>43222</v>
      </c>
      <c r="F2219" s="20" t="s">
        <v>1001</v>
      </c>
      <c r="G2219" s="20" t="s">
        <v>7542</v>
      </c>
      <c r="H2219" s="20" t="s">
        <v>322</v>
      </c>
      <c r="I2219" s="20" t="s">
        <v>323</v>
      </c>
      <c r="J2219" s="20" t="s">
        <v>4511</v>
      </c>
      <c r="K2219" s="20" t="s">
        <v>4512</v>
      </c>
      <c r="L2219" s="20" t="s">
        <v>4513</v>
      </c>
      <c r="M2219" s="20" t="s">
        <v>125</v>
      </c>
      <c r="N2219" s="21">
        <v>1840.8</v>
      </c>
      <c r="O2219" s="21">
        <v>0</v>
      </c>
      <c r="P2219" s="20"/>
      <c r="Q2219" s="19">
        <v>43222</v>
      </c>
      <c r="R2219" s="20"/>
      <c r="S2219" s="19">
        <v>43252</v>
      </c>
      <c r="T2219" s="20" t="s">
        <v>643</v>
      </c>
      <c r="U2219" s="20">
        <v>41703</v>
      </c>
      <c r="V2219" s="20">
        <v>1800000993</v>
      </c>
      <c r="W2219" s="20" t="s">
        <v>847</v>
      </c>
      <c r="X2219" s="20" t="s">
        <v>5591</v>
      </c>
      <c r="Y2219" s="20" t="s">
        <v>52</v>
      </c>
      <c r="Z2219" s="20" t="s">
        <v>7543</v>
      </c>
      <c r="AA2219" s="20" t="s">
        <v>4515</v>
      </c>
      <c r="AB2219" s="20" t="s">
        <v>54</v>
      </c>
      <c r="AC2219" s="20" t="s">
        <v>167</v>
      </c>
      <c r="AD2219" s="20" t="s">
        <v>56</v>
      </c>
      <c r="AE2219" s="20"/>
      <c r="AF2219" t="e">
        <f>VLOOKUP(L2219,Contactos!B:B,1,0)</f>
        <v>#N/A</v>
      </c>
    </row>
    <row r="2220" spans="1:32" ht="38.25" x14ac:dyDescent="0.2">
      <c r="A2220" s="4">
        <f t="shared" si="103"/>
        <v>2218</v>
      </c>
      <c r="B2220" s="4" t="str">
        <f t="shared" si="104"/>
        <v>F010-00025838</v>
      </c>
      <c r="C2220" s="4" t="str">
        <f>IFERROR(VLOOKUP(F2220,Tablas!$A$1:$B$3,2,0),"")</f>
        <v>Factura</v>
      </c>
      <c r="D2220" s="4" t="str">
        <f t="shared" si="105"/>
        <v>Nacional - LETRA 45-60 DIAS / DRAFT 45-60 DAYS - Facturas clientes - C20110651121</v>
      </c>
      <c r="E2220" s="19">
        <v>45541</v>
      </c>
      <c r="F2220" s="20" t="s">
        <v>1001</v>
      </c>
      <c r="G2220" s="20" t="s">
        <v>7544</v>
      </c>
      <c r="H2220" s="20" t="s">
        <v>44</v>
      </c>
      <c r="I2220" s="20" t="s">
        <v>45</v>
      </c>
      <c r="J2220" s="20" t="s">
        <v>330</v>
      </c>
      <c r="K2220" s="20" t="s">
        <v>331</v>
      </c>
      <c r="L2220" s="20" t="s">
        <v>332</v>
      </c>
      <c r="M2220" s="20" t="s">
        <v>125</v>
      </c>
      <c r="N2220" s="21">
        <v>1841.39</v>
      </c>
      <c r="O2220" s="21">
        <v>0</v>
      </c>
      <c r="P2220" s="20"/>
      <c r="Q2220" s="19">
        <v>45541</v>
      </c>
      <c r="R2220" s="20"/>
      <c r="S2220" s="19">
        <v>45646</v>
      </c>
      <c r="T2220" s="20" t="s">
        <v>7545</v>
      </c>
      <c r="U2220" s="20">
        <v>1020134</v>
      </c>
      <c r="V2220" s="20">
        <v>240002656</v>
      </c>
      <c r="W2220" s="20" t="s">
        <v>847</v>
      </c>
      <c r="X2220" s="20" t="s">
        <v>305</v>
      </c>
      <c r="Y2220" s="20" t="s">
        <v>333</v>
      </c>
      <c r="Z2220" s="20" t="s">
        <v>7530</v>
      </c>
      <c r="AA2220" s="20" t="s">
        <v>7441</v>
      </c>
      <c r="AB2220" s="20" t="s">
        <v>789</v>
      </c>
      <c r="AC2220" s="20" t="s">
        <v>167</v>
      </c>
      <c r="AD2220" s="20" t="s">
        <v>56</v>
      </c>
      <c r="AE2220" s="20" t="s">
        <v>1014</v>
      </c>
      <c r="AF2220" t="str">
        <f>VLOOKUP(L2220,Contactos!B:B,1,0)</f>
        <v>REPRESENTACIONES DURAND S.A.C.</v>
      </c>
    </row>
    <row r="2221" spans="1:32" ht="38.25" x14ac:dyDescent="0.2">
      <c r="A2221" s="4">
        <f t="shared" si="103"/>
        <v>2219</v>
      </c>
      <c r="B2221" s="4" t="str">
        <f t="shared" si="104"/>
        <v>F010-00025838</v>
      </c>
      <c r="C2221" s="4" t="str">
        <f>IFERROR(VLOOKUP(F2221,Tablas!$A$1:$B$3,2,0),"")</f>
        <v>Factura</v>
      </c>
      <c r="D2221" s="4" t="str">
        <f t="shared" si="105"/>
        <v>Nacional - LETRA 45-60 DIAS / DRAFT 45-60 DAYS - Facturas clientes - C20110651121</v>
      </c>
      <c r="E2221" s="19">
        <v>45541</v>
      </c>
      <c r="F2221" s="20" t="s">
        <v>1001</v>
      </c>
      <c r="G2221" s="20" t="s">
        <v>7544</v>
      </c>
      <c r="H2221" s="20" t="s">
        <v>44</v>
      </c>
      <c r="I2221" s="20" t="s">
        <v>45</v>
      </c>
      <c r="J2221" s="20" t="s">
        <v>330</v>
      </c>
      <c r="K2221" s="20" t="s">
        <v>331</v>
      </c>
      <c r="L2221" s="20" t="s">
        <v>332</v>
      </c>
      <c r="M2221" s="20" t="s">
        <v>125</v>
      </c>
      <c r="N2221" s="21">
        <v>1841.39</v>
      </c>
      <c r="O2221" s="21">
        <v>0</v>
      </c>
      <c r="P2221" s="20"/>
      <c r="Q2221" s="19">
        <v>45541</v>
      </c>
      <c r="R2221" s="20"/>
      <c r="S2221" s="19">
        <v>45661</v>
      </c>
      <c r="T2221" s="20" t="s">
        <v>7545</v>
      </c>
      <c r="U2221" s="20">
        <v>1020134</v>
      </c>
      <c r="V2221" s="20">
        <v>240002656</v>
      </c>
      <c r="W2221" s="20" t="s">
        <v>847</v>
      </c>
      <c r="X2221" s="20" t="s">
        <v>305</v>
      </c>
      <c r="Y2221" s="20" t="s">
        <v>333</v>
      </c>
      <c r="Z2221" s="20" t="s">
        <v>7530</v>
      </c>
      <c r="AA2221" s="20" t="s">
        <v>7441</v>
      </c>
      <c r="AB2221" s="20" t="s">
        <v>789</v>
      </c>
      <c r="AC2221" s="20" t="s">
        <v>167</v>
      </c>
      <c r="AD2221" s="20" t="s">
        <v>56</v>
      </c>
      <c r="AE2221" s="20" t="s">
        <v>1014</v>
      </c>
      <c r="AF2221" t="str">
        <f>VLOOKUP(L2221,Contactos!B:B,1,0)</f>
        <v>REPRESENTACIONES DURAND S.A.C.</v>
      </c>
    </row>
    <row r="2222" spans="1:32" ht="38.25" x14ac:dyDescent="0.2">
      <c r="A2222" s="4">
        <f t="shared" si="103"/>
        <v>2220</v>
      </c>
      <c r="B2222" s="4" t="str">
        <f t="shared" si="104"/>
        <v>F010-00026042</v>
      </c>
      <c r="C2222" s="4" t="str">
        <f>IFERROR(VLOOKUP(F2222,Tablas!$A$1:$B$3,2,0),"")</f>
        <v>Factura</v>
      </c>
      <c r="D2222" s="4" t="str">
        <f t="shared" si="105"/>
        <v>Nacional - LETRAS A 45-60 DIAS / DRAFT 45-60 DAYS - Facturas clientes - C20454405324</v>
      </c>
      <c r="E2222" s="19">
        <v>45561</v>
      </c>
      <c r="F2222" s="20" t="s">
        <v>1001</v>
      </c>
      <c r="G2222" s="20" t="s">
        <v>7546</v>
      </c>
      <c r="H2222" s="20" t="s">
        <v>44</v>
      </c>
      <c r="I2222" s="20" t="s">
        <v>45</v>
      </c>
      <c r="J2222" s="20" t="s">
        <v>6848</v>
      </c>
      <c r="K2222" s="20" t="s">
        <v>6849</v>
      </c>
      <c r="L2222" s="20" t="s">
        <v>6850</v>
      </c>
      <c r="M2222" s="20"/>
      <c r="N2222" s="21">
        <v>1846.93</v>
      </c>
      <c r="O2222" s="21">
        <v>0</v>
      </c>
      <c r="P2222" s="20"/>
      <c r="Q2222" s="19">
        <v>45561</v>
      </c>
      <c r="R2222" s="20"/>
      <c r="S2222" s="19">
        <v>45681</v>
      </c>
      <c r="T2222" s="20" t="s">
        <v>7547</v>
      </c>
      <c r="U2222" s="20">
        <v>1030689</v>
      </c>
      <c r="V2222" s="20">
        <v>240002875</v>
      </c>
      <c r="W2222" s="20" t="s">
        <v>847</v>
      </c>
      <c r="X2222" s="20" t="s">
        <v>305</v>
      </c>
      <c r="Y2222" s="20" t="s">
        <v>6851</v>
      </c>
      <c r="Z2222" s="20" t="s">
        <v>7548</v>
      </c>
      <c r="AA2222" s="20" t="s">
        <v>6853</v>
      </c>
      <c r="AB2222" s="20" t="s">
        <v>2115</v>
      </c>
      <c r="AC2222" s="20" t="s">
        <v>502</v>
      </c>
      <c r="AD2222" s="20" t="s">
        <v>56</v>
      </c>
      <c r="AE2222" s="20" t="s">
        <v>1014</v>
      </c>
      <c r="AF2222" t="str">
        <f>VLOOKUP(L2222,Contactos!B:B,1,0)</f>
        <v>VETCOM S.R.L.</v>
      </c>
    </row>
    <row r="2223" spans="1:32" ht="38.25" x14ac:dyDescent="0.2">
      <c r="A2223" s="4">
        <f t="shared" si="103"/>
        <v>2221</v>
      </c>
      <c r="B2223" s="4" t="str">
        <f t="shared" si="104"/>
        <v>F010-00026042</v>
      </c>
      <c r="C2223" s="4" t="str">
        <f>IFERROR(VLOOKUP(F2223,Tablas!$A$1:$B$3,2,0),"")</f>
        <v>Factura</v>
      </c>
      <c r="D2223" s="4" t="str">
        <f t="shared" si="105"/>
        <v>Nacional - LETRAS A 45-60 DIAS / DRAFT 45-60 DAYS - Facturas clientes - C20454405324</v>
      </c>
      <c r="E2223" s="19">
        <v>45561</v>
      </c>
      <c r="F2223" s="20" t="s">
        <v>1001</v>
      </c>
      <c r="G2223" s="20" t="s">
        <v>7546</v>
      </c>
      <c r="H2223" s="20" t="s">
        <v>44</v>
      </c>
      <c r="I2223" s="20" t="s">
        <v>45</v>
      </c>
      <c r="J2223" s="20" t="s">
        <v>6848</v>
      </c>
      <c r="K2223" s="20" t="s">
        <v>6849</v>
      </c>
      <c r="L2223" s="20" t="s">
        <v>6850</v>
      </c>
      <c r="M2223" s="20"/>
      <c r="N2223" s="21">
        <v>1846.94</v>
      </c>
      <c r="O2223" s="21">
        <v>0</v>
      </c>
      <c r="P2223" s="20"/>
      <c r="Q2223" s="19">
        <v>45561</v>
      </c>
      <c r="R2223" s="20"/>
      <c r="S2223" s="19">
        <v>45666</v>
      </c>
      <c r="T2223" s="20" t="s">
        <v>7547</v>
      </c>
      <c r="U2223" s="20">
        <v>1030689</v>
      </c>
      <c r="V2223" s="20">
        <v>240002875</v>
      </c>
      <c r="W2223" s="20" t="s">
        <v>847</v>
      </c>
      <c r="X2223" s="20" t="s">
        <v>305</v>
      </c>
      <c r="Y2223" s="20" t="s">
        <v>6851</v>
      </c>
      <c r="Z2223" s="20" t="s">
        <v>7548</v>
      </c>
      <c r="AA2223" s="20" t="s">
        <v>6853</v>
      </c>
      <c r="AB2223" s="20" t="s">
        <v>2115</v>
      </c>
      <c r="AC2223" s="20" t="s">
        <v>502</v>
      </c>
      <c r="AD2223" s="20" t="s">
        <v>56</v>
      </c>
      <c r="AE2223" s="20" t="s">
        <v>1014</v>
      </c>
      <c r="AF2223" t="str">
        <f>VLOOKUP(L2223,Contactos!B:B,1,0)</f>
        <v>VETCOM S.R.L.</v>
      </c>
    </row>
    <row r="2224" spans="1:32" ht="38.25" x14ac:dyDescent="0.2">
      <c r="A2224" s="4">
        <f t="shared" si="103"/>
        <v>2222</v>
      </c>
      <c r="B2224" s="4" t="str">
        <f t="shared" si="104"/>
        <v>100008131</v>
      </c>
      <c r="C2224" s="4" t="str">
        <f>IFERROR(VLOOKUP(F2224,Tablas!$A$1:$B$3,2,0),"")</f>
        <v>Factura</v>
      </c>
      <c r="D2224" s="4" t="str">
        <f t="shared" si="105"/>
        <v xml:space="preserve"> - CONTADO ADELANTADO / CASH IN ADVANCE - Facturas clientes -C20519170907</v>
      </c>
      <c r="E2224" s="19">
        <v>43100</v>
      </c>
      <c r="F2224" s="20" t="s">
        <v>1001</v>
      </c>
      <c r="G2224" s="20" t="s">
        <v>7549</v>
      </c>
      <c r="H2224" s="20" t="s">
        <v>322</v>
      </c>
      <c r="I2224" s="20" t="s">
        <v>323</v>
      </c>
      <c r="J2224" s="20" t="s">
        <v>4511</v>
      </c>
      <c r="K2224" s="20" t="s">
        <v>4512</v>
      </c>
      <c r="L2224" s="20" t="s">
        <v>4513</v>
      </c>
      <c r="M2224" s="20" t="s">
        <v>125</v>
      </c>
      <c r="N2224" s="21">
        <v>1854.19</v>
      </c>
      <c r="O2224" s="21">
        <v>0</v>
      </c>
      <c r="P2224" s="20"/>
      <c r="Q2224" s="19">
        <v>40176</v>
      </c>
      <c r="R2224" s="20"/>
      <c r="S2224" s="19">
        <v>40221</v>
      </c>
      <c r="T2224" s="20" t="s">
        <v>70</v>
      </c>
      <c r="U2224" s="20">
        <v>1336</v>
      </c>
      <c r="V2224" s="20">
        <v>1700000006</v>
      </c>
      <c r="W2224" s="20" t="s">
        <v>847</v>
      </c>
      <c r="X2224" s="20" t="s">
        <v>192</v>
      </c>
      <c r="Y2224" s="20" t="s">
        <v>52</v>
      </c>
      <c r="Z2224" s="20" t="s">
        <v>5827</v>
      </c>
      <c r="AA2224" s="20" t="s">
        <v>4515</v>
      </c>
      <c r="AB2224" s="20" t="s">
        <v>54</v>
      </c>
      <c r="AC2224" s="20" t="s">
        <v>167</v>
      </c>
      <c r="AD2224" s="20" t="s">
        <v>56</v>
      </c>
      <c r="AE2224" s="20"/>
      <c r="AF2224" t="e">
        <f>VLOOKUP(L2224,Contactos!B:B,1,0)</f>
        <v>#N/A</v>
      </c>
    </row>
    <row r="2225" spans="1:32" ht="38.25" x14ac:dyDescent="0.2">
      <c r="A2225" s="4">
        <f t="shared" si="103"/>
        <v>2223</v>
      </c>
      <c r="B2225" s="4" t="str">
        <f t="shared" si="104"/>
        <v>223</v>
      </c>
      <c r="C2225" s="4" t="str">
        <f>IFERROR(VLOOKUP(F2225,Tablas!$A$1:$B$3,2,0),"")</f>
        <v/>
      </c>
      <c r="D2225" s="4" t="str">
        <f t="shared" si="105"/>
        <v xml:space="preserve"> - CONTADO ADELANTADO / CASH IN ADVANCE - RECLASIFICACIÓN PHARMADIX</v>
      </c>
      <c r="E2225" s="19">
        <v>45291</v>
      </c>
      <c r="F2225" s="20" t="s">
        <v>27</v>
      </c>
      <c r="G2225" s="20" t="s">
        <v>7550</v>
      </c>
      <c r="H2225" s="20" t="s">
        <v>322</v>
      </c>
      <c r="I2225" s="20" t="s">
        <v>323</v>
      </c>
      <c r="J2225" s="20" t="s">
        <v>324</v>
      </c>
      <c r="K2225" s="20" t="s">
        <v>325</v>
      </c>
      <c r="L2225" s="20" t="s">
        <v>326</v>
      </c>
      <c r="M2225" s="20" t="s">
        <v>125</v>
      </c>
      <c r="N2225" s="21">
        <v>1856.5</v>
      </c>
      <c r="O2225" s="21">
        <v>500</v>
      </c>
      <c r="P2225" s="20"/>
      <c r="Q2225" s="19">
        <v>45291</v>
      </c>
      <c r="R2225" s="20"/>
      <c r="S2225" s="19">
        <v>45291</v>
      </c>
      <c r="T2225" s="20" t="s">
        <v>70</v>
      </c>
      <c r="U2225" s="20">
        <v>912374</v>
      </c>
      <c r="V2225" s="20">
        <v>230041664</v>
      </c>
      <c r="W2225" s="20" t="s">
        <v>50</v>
      </c>
      <c r="X2225" s="20" t="s">
        <v>324</v>
      </c>
      <c r="Y2225" s="20" t="s">
        <v>52</v>
      </c>
      <c r="Z2225" s="20" t="s">
        <v>7551</v>
      </c>
      <c r="AA2225" s="20" t="s">
        <v>327</v>
      </c>
      <c r="AB2225" s="20" t="s">
        <v>328</v>
      </c>
      <c r="AC2225" s="20" t="s">
        <v>167</v>
      </c>
      <c r="AD2225" s="20" t="s">
        <v>56</v>
      </c>
      <c r="AE2225" s="20"/>
      <c r="AF2225" t="str">
        <f>VLOOKUP(L2225,Contactos!B:B,1,0)</f>
        <v>PHARMADIX CORP. S.A.C.</v>
      </c>
    </row>
    <row r="2226" spans="1:32" ht="25.5" x14ac:dyDescent="0.2">
      <c r="A2226" s="4">
        <f t="shared" si="103"/>
        <v>2224</v>
      </c>
      <c r="B2226" s="4" t="str">
        <f t="shared" si="104"/>
        <v/>
      </c>
      <c r="C2226" s="4" t="str">
        <f>IFERROR(VLOOKUP(F2226,Tablas!$A$1:$B$3,2,0),"")</f>
        <v/>
      </c>
      <c r="D2226" s="4" t="str">
        <f t="shared" si="105"/>
        <v xml:space="preserve"> - CARTA DE CRÉDITO 60 DIAS / L/C 60 DAYS - Dif. en cambio</v>
      </c>
      <c r="E2226" s="19">
        <v>45473</v>
      </c>
      <c r="F2226" s="20" t="s">
        <v>27</v>
      </c>
      <c r="G2226" s="20"/>
      <c r="H2226" s="20" t="s">
        <v>80</v>
      </c>
      <c r="I2226" s="20" t="s">
        <v>81</v>
      </c>
      <c r="J2226" s="20" t="s">
        <v>345</v>
      </c>
      <c r="K2226" s="20" t="s">
        <v>345</v>
      </c>
      <c r="L2226" s="20" t="s">
        <v>346</v>
      </c>
      <c r="M2226" s="20" t="s">
        <v>33</v>
      </c>
      <c r="N2226" s="21">
        <v>1857.3</v>
      </c>
      <c r="O2226" s="21">
        <v>0</v>
      </c>
      <c r="P2226" s="20"/>
      <c r="Q2226" s="19">
        <v>45473</v>
      </c>
      <c r="R2226" s="20"/>
      <c r="S2226" s="20"/>
      <c r="T2226" s="20" t="s">
        <v>347</v>
      </c>
      <c r="U2226" s="20">
        <v>1028639</v>
      </c>
      <c r="V2226" s="20">
        <v>240026901</v>
      </c>
      <c r="W2226" s="20" t="s">
        <v>50</v>
      </c>
      <c r="X2226" s="20" t="s">
        <v>841</v>
      </c>
      <c r="Y2226" s="20" t="s">
        <v>37</v>
      </c>
      <c r="Z2226" s="20" t="s">
        <v>63</v>
      </c>
      <c r="AA2226" s="20" t="s">
        <v>348</v>
      </c>
      <c r="AB2226" s="20"/>
      <c r="AC2226" s="20" t="s">
        <v>66</v>
      </c>
      <c r="AD2226" s="20" t="s">
        <v>349</v>
      </c>
      <c r="AE2226" s="20"/>
      <c r="AF2226" t="str">
        <f>VLOOKUP(L2226,Contactos!B:B,1,0)</f>
        <v>CYCLOVET - SARL.</v>
      </c>
    </row>
    <row r="2227" spans="1:32" ht="25.5" x14ac:dyDescent="0.2">
      <c r="A2227" s="4">
        <f t="shared" si="103"/>
        <v>2225</v>
      </c>
      <c r="B2227" s="4" t="str">
        <f t="shared" si="104"/>
        <v>F050-00001214</v>
      </c>
      <c r="C2227" s="4" t="str">
        <f>IFERROR(VLOOKUP(F2227,Tablas!$A$1:$B$3,2,0),"")</f>
        <v>Factura</v>
      </c>
      <c r="D2227" s="4" t="str">
        <f t="shared" si="105"/>
        <v xml:space="preserve"> - CONTADO / CASH - INTERESES F050-00950</v>
      </c>
      <c r="E2227" s="19">
        <v>45247</v>
      </c>
      <c r="F2227" s="20" t="s">
        <v>1001</v>
      </c>
      <c r="G2227" s="20" t="s">
        <v>7552</v>
      </c>
      <c r="H2227" s="20" t="s">
        <v>80</v>
      </c>
      <c r="I2227" s="20" t="s">
        <v>81</v>
      </c>
      <c r="J2227" s="20" t="s">
        <v>168</v>
      </c>
      <c r="K2227" s="20" t="s">
        <v>168</v>
      </c>
      <c r="L2227" s="20" t="s">
        <v>169</v>
      </c>
      <c r="M2227" s="20" t="s">
        <v>33</v>
      </c>
      <c r="N2227" s="21">
        <v>1865.03</v>
      </c>
      <c r="O2227" s="21">
        <v>494.44</v>
      </c>
      <c r="P2227" s="20"/>
      <c r="Q2227" s="19">
        <v>45247</v>
      </c>
      <c r="R2227" s="20"/>
      <c r="S2227" s="19">
        <v>45247</v>
      </c>
      <c r="T2227" s="20" t="s">
        <v>49</v>
      </c>
      <c r="U2227" s="20">
        <v>875895</v>
      </c>
      <c r="V2227" s="20">
        <v>230003359</v>
      </c>
      <c r="W2227" s="20" t="s">
        <v>847</v>
      </c>
      <c r="X2227" s="20" t="s">
        <v>2795</v>
      </c>
      <c r="Y2227" s="20" t="s">
        <v>37</v>
      </c>
      <c r="Z2227" s="20" t="s">
        <v>7553</v>
      </c>
      <c r="AA2227" s="20" t="s">
        <v>170</v>
      </c>
      <c r="AB2227" s="20" t="s">
        <v>171</v>
      </c>
      <c r="AC2227" s="20" t="s">
        <v>66</v>
      </c>
      <c r="AD2227" s="20" t="s">
        <v>172</v>
      </c>
      <c r="AE2227" s="20"/>
      <c r="AF2227" t="str">
        <f>VLOOKUP(L2227,Contactos!B:B,1,0)</f>
        <v>EMPRESA MELO S.A.</v>
      </c>
    </row>
    <row r="2228" spans="1:32" ht="38.25" x14ac:dyDescent="0.2">
      <c r="A2228" s="4">
        <f t="shared" si="103"/>
        <v>2226</v>
      </c>
      <c r="B2228" s="4" t="str">
        <f t="shared" si="104"/>
        <v>4-03357</v>
      </c>
      <c r="C2228" s="4" t="str">
        <f>IFERROR(VLOOKUP(F2228,Tablas!$A$1:$B$3,2,0),"")</f>
        <v/>
      </c>
      <c r="D2228" s="4" t="str">
        <f t="shared" si="105"/>
        <v xml:space="preserve"> - LETRA 75 DIAS / DRAFT 75 DAYS - Cambio de Situación</v>
      </c>
      <c r="E2228" s="19">
        <v>45546</v>
      </c>
      <c r="F2228" s="20" t="s">
        <v>27</v>
      </c>
      <c r="G2228" s="20" t="s">
        <v>7554</v>
      </c>
      <c r="H2228" s="20" t="s">
        <v>7404</v>
      </c>
      <c r="I2228" s="20" t="s">
        <v>7405</v>
      </c>
      <c r="J2228" s="20" t="s">
        <v>7397</v>
      </c>
      <c r="K2228" s="20" t="s">
        <v>7398</v>
      </c>
      <c r="L2228" s="20" t="s">
        <v>7399</v>
      </c>
      <c r="M2228" s="20" t="s">
        <v>125</v>
      </c>
      <c r="N2228" s="21">
        <v>1876.9</v>
      </c>
      <c r="O2228" s="21">
        <v>0</v>
      </c>
      <c r="P2228" s="19">
        <v>45530</v>
      </c>
      <c r="Q2228" s="19">
        <v>45546</v>
      </c>
      <c r="R2228" s="20"/>
      <c r="S2228" s="19">
        <v>45604</v>
      </c>
      <c r="T2228" s="20" t="s">
        <v>126</v>
      </c>
      <c r="U2228" s="20">
        <v>1024468</v>
      </c>
      <c r="V2228" s="20">
        <v>240006735</v>
      </c>
      <c r="W2228" s="20" t="s">
        <v>50</v>
      </c>
      <c r="X2228" s="20" t="s">
        <v>794</v>
      </c>
      <c r="Y2228" s="20" t="s">
        <v>267</v>
      </c>
      <c r="Z2228" s="20" t="s">
        <v>7406</v>
      </c>
      <c r="AA2228" s="20" t="s">
        <v>7402</v>
      </c>
      <c r="AB2228" s="20" t="s">
        <v>328</v>
      </c>
      <c r="AC2228" s="20" t="s">
        <v>167</v>
      </c>
      <c r="AD2228" s="20" t="s">
        <v>56</v>
      </c>
      <c r="AE2228" s="20"/>
      <c r="AF2228" t="str">
        <f>VLOOKUP(L2228,Contactos!B:B,1,0)</f>
        <v>CORPORACION FARMACEUTICA VETERINARIA SOCIEDAD ANONIMA CERRADA</v>
      </c>
    </row>
    <row r="2229" spans="1:32" ht="38.25" x14ac:dyDescent="0.2">
      <c r="A2229" s="4">
        <f t="shared" si="103"/>
        <v>2227</v>
      </c>
      <c r="B2229" s="4" t="str">
        <f t="shared" si="104"/>
        <v>4-03355</v>
      </c>
      <c r="C2229" s="4" t="str">
        <f>IFERROR(VLOOKUP(F2229,Tablas!$A$1:$B$3,2,0),"")</f>
        <v/>
      </c>
      <c r="D2229" s="4" t="str">
        <f t="shared" si="105"/>
        <v xml:space="preserve"> - LETRA 75 DIAS / DRAFT 75 DAYS - Cambio de Situación</v>
      </c>
      <c r="E2229" s="19">
        <v>45546</v>
      </c>
      <c r="F2229" s="20" t="s">
        <v>27</v>
      </c>
      <c r="G2229" s="20" t="s">
        <v>7555</v>
      </c>
      <c r="H2229" s="20" t="s">
        <v>7404</v>
      </c>
      <c r="I2229" s="20" t="s">
        <v>7405</v>
      </c>
      <c r="J2229" s="20" t="s">
        <v>7397</v>
      </c>
      <c r="K2229" s="20" t="s">
        <v>7398</v>
      </c>
      <c r="L2229" s="20" t="s">
        <v>7399</v>
      </c>
      <c r="M2229" s="20" t="s">
        <v>125</v>
      </c>
      <c r="N2229" s="21">
        <v>1876.91</v>
      </c>
      <c r="O2229" s="21">
        <v>0</v>
      </c>
      <c r="P2229" s="19">
        <v>45530</v>
      </c>
      <c r="Q2229" s="19">
        <v>45546</v>
      </c>
      <c r="R2229" s="20"/>
      <c r="S2229" s="19">
        <v>45586</v>
      </c>
      <c r="T2229" s="20" t="s">
        <v>126</v>
      </c>
      <c r="U2229" s="20">
        <v>1024460</v>
      </c>
      <c r="V2229" s="20">
        <v>240006731</v>
      </c>
      <c r="W2229" s="20" t="s">
        <v>50</v>
      </c>
      <c r="X2229" s="20" t="s">
        <v>794</v>
      </c>
      <c r="Y2229" s="20" t="s">
        <v>267</v>
      </c>
      <c r="Z2229" s="20" t="s">
        <v>7406</v>
      </c>
      <c r="AA2229" s="20" t="s">
        <v>7402</v>
      </c>
      <c r="AB2229" s="20" t="s">
        <v>328</v>
      </c>
      <c r="AC2229" s="20" t="s">
        <v>167</v>
      </c>
      <c r="AD2229" s="20" t="s">
        <v>56</v>
      </c>
      <c r="AE2229" s="20"/>
      <c r="AF2229" t="str">
        <f>VLOOKUP(L2229,Contactos!B:B,1,0)</f>
        <v>CORPORACION FARMACEUTICA VETERINARIA SOCIEDAD ANONIMA CERRADA</v>
      </c>
    </row>
    <row r="2230" spans="1:32" ht="38.25" x14ac:dyDescent="0.2">
      <c r="A2230" s="4">
        <f t="shared" si="103"/>
        <v>2228</v>
      </c>
      <c r="B2230" s="4" t="str">
        <f t="shared" si="104"/>
        <v>4-03356</v>
      </c>
      <c r="C2230" s="4" t="str">
        <f>IFERROR(VLOOKUP(F2230,Tablas!$A$1:$B$3,2,0),"")</f>
        <v/>
      </c>
      <c r="D2230" s="4" t="str">
        <f t="shared" si="105"/>
        <v xml:space="preserve"> - LETRA 75 DIAS / DRAFT 75 DAYS - Cambio de Situación</v>
      </c>
      <c r="E2230" s="19">
        <v>45546</v>
      </c>
      <c r="F2230" s="20" t="s">
        <v>27</v>
      </c>
      <c r="G2230" s="20" t="s">
        <v>7556</v>
      </c>
      <c r="H2230" s="20" t="s">
        <v>7404</v>
      </c>
      <c r="I2230" s="20" t="s">
        <v>7405</v>
      </c>
      <c r="J2230" s="20" t="s">
        <v>7397</v>
      </c>
      <c r="K2230" s="20" t="s">
        <v>7398</v>
      </c>
      <c r="L2230" s="20" t="s">
        <v>7399</v>
      </c>
      <c r="M2230" s="20" t="s">
        <v>125</v>
      </c>
      <c r="N2230" s="21">
        <v>1876.91</v>
      </c>
      <c r="O2230" s="21">
        <v>0</v>
      </c>
      <c r="P2230" s="19">
        <v>45530</v>
      </c>
      <c r="Q2230" s="19">
        <v>45546</v>
      </c>
      <c r="R2230" s="20"/>
      <c r="S2230" s="19">
        <v>45595</v>
      </c>
      <c r="T2230" s="20" t="s">
        <v>126</v>
      </c>
      <c r="U2230" s="20">
        <v>1024466</v>
      </c>
      <c r="V2230" s="20">
        <v>240006734</v>
      </c>
      <c r="W2230" s="20" t="s">
        <v>50</v>
      </c>
      <c r="X2230" s="20" t="s">
        <v>794</v>
      </c>
      <c r="Y2230" s="20" t="s">
        <v>267</v>
      </c>
      <c r="Z2230" s="20" t="s">
        <v>7406</v>
      </c>
      <c r="AA2230" s="20" t="s">
        <v>7402</v>
      </c>
      <c r="AB2230" s="20" t="s">
        <v>328</v>
      </c>
      <c r="AC2230" s="20" t="s">
        <v>167</v>
      </c>
      <c r="AD2230" s="20" t="s">
        <v>56</v>
      </c>
      <c r="AE2230" s="20"/>
      <c r="AF2230" t="str">
        <f>VLOOKUP(L2230,Contactos!B:B,1,0)</f>
        <v>CORPORACION FARMACEUTICA VETERINARIA SOCIEDAD ANONIMA CERRADA</v>
      </c>
    </row>
    <row r="2231" spans="1:32" ht="38.25" x14ac:dyDescent="0.2">
      <c r="A2231" s="4">
        <f t="shared" si="103"/>
        <v>2229</v>
      </c>
      <c r="B2231" s="4" t="str">
        <f t="shared" si="104"/>
        <v>4-03354</v>
      </c>
      <c r="C2231" s="4" t="str">
        <f>IFERROR(VLOOKUP(F2231,Tablas!$A$1:$B$3,2,0),"")</f>
        <v/>
      </c>
      <c r="D2231" s="4" t="str">
        <f t="shared" si="105"/>
        <v xml:space="preserve"> - LETRA 75 DIAS / DRAFT 75 DAYS - Cambio de Situación</v>
      </c>
      <c r="E2231" s="19">
        <v>45546</v>
      </c>
      <c r="F2231" s="20" t="s">
        <v>27</v>
      </c>
      <c r="G2231" s="20" t="s">
        <v>7557</v>
      </c>
      <c r="H2231" s="20" t="s">
        <v>7404</v>
      </c>
      <c r="I2231" s="20" t="s">
        <v>7405</v>
      </c>
      <c r="J2231" s="20" t="s">
        <v>7397</v>
      </c>
      <c r="K2231" s="20" t="s">
        <v>7398</v>
      </c>
      <c r="L2231" s="20" t="s">
        <v>7399</v>
      </c>
      <c r="M2231" s="20" t="s">
        <v>125</v>
      </c>
      <c r="N2231" s="21">
        <v>1876.91</v>
      </c>
      <c r="O2231" s="21">
        <v>0</v>
      </c>
      <c r="P2231" s="19">
        <v>45530</v>
      </c>
      <c r="Q2231" s="19">
        <v>45546</v>
      </c>
      <c r="R2231" s="20"/>
      <c r="S2231" s="19">
        <v>45575</v>
      </c>
      <c r="T2231" s="20" t="s">
        <v>126</v>
      </c>
      <c r="U2231" s="20">
        <v>1024458</v>
      </c>
      <c r="V2231" s="20">
        <v>240006730</v>
      </c>
      <c r="W2231" s="20" t="s">
        <v>50</v>
      </c>
      <c r="X2231" s="20" t="s">
        <v>794</v>
      </c>
      <c r="Y2231" s="20" t="s">
        <v>267</v>
      </c>
      <c r="Z2231" s="20" t="s">
        <v>7406</v>
      </c>
      <c r="AA2231" s="20" t="s">
        <v>7402</v>
      </c>
      <c r="AB2231" s="20" t="s">
        <v>328</v>
      </c>
      <c r="AC2231" s="20" t="s">
        <v>167</v>
      </c>
      <c r="AD2231" s="20" t="s">
        <v>56</v>
      </c>
      <c r="AE2231" s="20"/>
      <c r="AF2231" t="str">
        <f>VLOOKUP(L2231,Contactos!B:B,1,0)</f>
        <v>CORPORACION FARMACEUTICA VETERINARIA SOCIEDAD ANONIMA CERRADA</v>
      </c>
    </row>
    <row r="2232" spans="1:32" ht="25.5" x14ac:dyDescent="0.2">
      <c r="A2232" s="4">
        <f t="shared" si="103"/>
        <v>2230</v>
      </c>
      <c r="B2232" s="4" t="str">
        <f t="shared" si="104"/>
        <v>1 10852</v>
      </c>
      <c r="C2232" s="4" t="str">
        <f>IFERROR(VLOOKUP(F2232,Tablas!$A$1:$B$3,2,0),"")</f>
        <v/>
      </c>
      <c r="D2232" s="4" t="str">
        <f t="shared" si="105"/>
        <v xml:space="preserve"> - CONTADO ADELANTADO / CASH IN ADVANCE - SALDO LETRAS SOLES</v>
      </c>
      <c r="E2232" s="19">
        <v>43100</v>
      </c>
      <c r="F2232" s="20" t="s">
        <v>27</v>
      </c>
      <c r="G2232" s="20" t="s">
        <v>7558</v>
      </c>
      <c r="H2232" s="20" t="s">
        <v>6496</v>
      </c>
      <c r="I2232" s="20" t="s">
        <v>6497</v>
      </c>
      <c r="J2232" s="20" t="s">
        <v>4511</v>
      </c>
      <c r="K2232" s="20" t="s">
        <v>4512</v>
      </c>
      <c r="L2232" s="20" t="s">
        <v>4513</v>
      </c>
      <c r="M2232" s="20" t="s">
        <v>125</v>
      </c>
      <c r="N2232" s="21">
        <v>1887</v>
      </c>
      <c r="O2232" s="21">
        <v>0</v>
      </c>
      <c r="P2232" s="19">
        <v>41313</v>
      </c>
      <c r="Q2232" s="19">
        <v>43100</v>
      </c>
      <c r="R2232" s="20"/>
      <c r="S2232" s="19">
        <v>40861</v>
      </c>
      <c r="T2232" s="20" t="s">
        <v>70</v>
      </c>
      <c r="U2232" s="20">
        <v>552</v>
      </c>
      <c r="V2232" s="20">
        <v>1700000002</v>
      </c>
      <c r="W2232" s="20" t="s">
        <v>50</v>
      </c>
      <c r="X2232" s="20" t="s">
        <v>192</v>
      </c>
      <c r="Y2232" s="20" t="s">
        <v>52</v>
      </c>
      <c r="Z2232" s="20" t="s">
        <v>4514</v>
      </c>
      <c r="AA2232" s="20" t="s">
        <v>4515</v>
      </c>
      <c r="AB2232" s="20" t="s">
        <v>54</v>
      </c>
      <c r="AC2232" s="20" t="s">
        <v>167</v>
      </c>
      <c r="AD2232" s="20" t="s">
        <v>56</v>
      </c>
      <c r="AE2232" s="20"/>
      <c r="AF2232" t="e">
        <f>VLOOKUP(L2232,Contactos!B:B,1,0)</f>
        <v>#N/A</v>
      </c>
    </row>
    <row r="2233" spans="1:32" ht="38.25" x14ac:dyDescent="0.2">
      <c r="A2233" s="4">
        <f t="shared" si="103"/>
        <v>2231</v>
      </c>
      <c r="B2233" s="4" t="str">
        <f t="shared" si="104"/>
        <v>F010-00025955</v>
      </c>
      <c r="C2233" s="4" t="str">
        <f>IFERROR(VLOOKUP(F2233,Tablas!$A$1:$B$3,2,0),"")</f>
        <v>Factura</v>
      </c>
      <c r="D2233" s="4" t="str">
        <f t="shared" si="105"/>
        <v>Nacional - LETRAS A 45-55-65-75 DIAS / DRAFT  45-55-65-75 DAYS - Facturas clientes - C20481460159</v>
      </c>
      <c r="E2233" s="19">
        <v>45554</v>
      </c>
      <c r="F2233" s="20" t="s">
        <v>1001</v>
      </c>
      <c r="G2233" s="20" t="s">
        <v>7559</v>
      </c>
      <c r="H2233" s="20" t="s">
        <v>44</v>
      </c>
      <c r="I2233" s="20" t="s">
        <v>45</v>
      </c>
      <c r="J2233" s="20" t="s">
        <v>379</v>
      </c>
      <c r="K2233" s="20" t="s">
        <v>380</v>
      </c>
      <c r="L2233" s="20" t="s">
        <v>381</v>
      </c>
      <c r="M2233" s="20" t="s">
        <v>125</v>
      </c>
      <c r="N2233" s="21">
        <v>1892.8</v>
      </c>
      <c r="O2233" s="21">
        <v>0</v>
      </c>
      <c r="P2233" s="20"/>
      <c r="Q2233" s="19">
        <v>45554</v>
      </c>
      <c r="R2233" s="20"/>
      <c r="S2233" s="19">
        <v>45674</v>
      </c>
      <c r="T2233" s="20" t="s">
        <v>7453</v>
      </c>
      <c r="U2233" s="20">
        <v>1026419</v>
      </c>
      <c r="V2233" s="20">
        <v>240002783</v>
      </c>
      <c r="W2233" s="20" t="s">
        <v>847</v>
      </c>
      <c r="X2233" s="20" t="s">
        <v>305</v>
      </c>
      <c r="Y2233" s="20" t="s">
        <v>245</v>
      </c>
      <c r="Z2233" s="20" t="s">
        <v>7462</v>
      </c>
      <c r="AA2233" s="20" t="s">
        <v>7463</v>
      </c>
      <c r="AB2233" s="20" t="s">
        <v>337</v>
      </c>
      <c r="AC2233" s="20" t="s">
        <v>337</v>
      </c>
      <c r="AD2233" s="20" t="s">
        <v>56</v>
      </c>
      <c r="AE2233" s="20" t="s">
        <v>1014</v>
      </c>
      <c r="AF2233" t="str">
        <f>VLOOKUP(L2233,Contactos!B:B,1,0)</f>
        <v>NOVAFARMA S.A.C.</v>
      </c>
    </row>
    <row r="2234" spans="1:32" ht="38.25" x14ac:dyDescent="0.2">
      <c r="A2234" s="4">
        <f t="shared" si="103"/>
        <v>2232</v>
      </c>
      <c r="B2234" s="4" t="str">
        <f t="shared" si="104"/>
        <v>F010-00025955</v>
      </c>
      <c r="C2234" s="4" t="str">
        <f>IFERROR(VLOOKUP(F2234,Tablas!$A$1:$B$3,2,0),"")</f>
        <v>Factura</v>
      </c>
      <c r="D2234" s="4" t="str">
        <f t="shared" si="105"/>
        <v>Nacional - LETRAS A 45-55-65-75 DIAS / DRAFT  45-55-65-75 DAYS - Facturas clientes - C20481460159</v>
      </c>
      <c r="E2234" s="19">
        <v>45554</v>
      </c>
      <c r="F2234" s="20" t="s">
        <v>1001</v>
      </c>
      <c r="G2234" s="20" t="s">
        <v>7559</v>
      </c>
      <c r="H2234" s="20" t="s">
        <v>44</v>
      </c>
      <c r="I2234" s="20" t="s">
        <v>45</v>
      </c>
      <c r="J2234" s="20" t="s">
        <v>379</v>
      </c>
      <c r="K2234" s="20" t="s">
        <v>380</v>
      </c>
      <c r="L2234" s="20" t="s">
        <v>381</v>
      </c>
      <c r="M2234" s="20" t="s">
        <v>125</v>
      </c>
      <c r="N2234" s="21">
        <v>1892.8</v>
      </c>
      <c r="O2234" s="21">
        <v>0</v>
      </c>
      <c r="P2234" s="20"/>
      <c r="Q2234" s="19">
        <v>45554</v>
      </c>
      <c r="R2234" s="20"/>
      <c r="S2234" s="19">
        <v>45654</v>
      </c>
      <c r="T2234" s="20" t="s">
        <v>7453</v>
      </c>
      <c r="U2234" s="20">
        <v>1026419</v>
      </c>
      <c r="V2234" s="20">
        <v>240002783</v>
      </c>
      <c r="W2234" s="20" t="s">
        <v>847</v>
      </c>
      <c r="X2234" s="20" t="s">
        <v>305</v>
      </c>
      <c r="Y2234" s="20" t="s">
        <v>245</v>
      </c>
      <c r="Z2234" s="20" t="s">
        <v>7462</v>
      </c>
      <c r="AA2234" s="20" t="s">
        <v>7463</v>
      </c>
      <c r="AB2234" s="20" t="s">
        <v>337</v>
      </c>
      <c r="AC2234" s="20" t="s">
        <v>337</v>
      </c>
      <c r="AD2234" s="20" t="s">
        <v>56</v>
      </c>
      <c r="AE2234" s="20" t="s">
        <v>1014</v>
      </c>
      <c r="AF2234" t="str">
        <f>VLOOKUP(L2234,Contactos!B:B,1,0)</f>
        <v>NOVAFARMA S.A.C.</v>
      </c>
    </row>
    <row r="2235" spans="1:32" ht="38.25" x14ac:dyDescent="0.2">
      <c r="A2235" s="4">
        <f t="shared" si="103"/>
        <v>2233</v>
      </c>
      <c r="B2235" s="4" t="str">
        <f t="shared" si="104"/>
        <v>F010-00025955</v>
      </c>
      <c r="C2235" s="4" t="str">
        <f>IFERROR(VLOOKUP(F2235,Tablas!$A$1:$B$3,2,0),"")</f>
        <v>Factura</v>
      </c>
      <c r="D2235" s="4" t="str">
        <f t="shared" si="105"/>
        <v>Nacional - LETRAS A 45-55-65-75 DIAS / DRAFT  45-55-65-75 DAYS - Facturas clientes - C20481460159</v>
      </c>
      <c r="E2235" s="19">
        <v>45554</v>
      </c>
      <c r="F2235" s="20" t="s">
        <v>1001</v>
      </c>
      <c r="G2235" s="20" t="s">
        <v>7559</v>
      </c>
      <c r="H2235" s="20" t="s">
        <v>44</v>
      </c>
      <c r="I2235" s="20" t="s">
        <v>45</v>
      </c>
      <c r="J2235" s="20" t="s">
        <v>379</v>
      </c>
      <c r="K2235" s="20" t="s">
        <v>380</v>
      </c>
      <c r="L2235" s="20" t="s">
        <v>381</v>
      </c>
      <c r="M2235" s="20" t="s">
        <v>125</v>
      </c>
      <c r="N2235" s="21">
        <v>1892.8</v>
      </c>
      <c r="O2235" s="21">
        <v>0</v>
      </c>
      <c r="P2235" s="20"/>
      <c r="Q2235" s="19">
        <v>45554</v>
      </c>
      <c r="R2235" s="20"/>
      <c r="S2235" s="19">
        <v>45664</v>
      </c>
      <c r="T2235" s="20" t="s">
        <v>7453</v>
      </c>
      <c r="U2235" s="20">
        <v>1026419</v>
      </c>
      <c r="V2235" s="20">
        <v>240002783</v>
      </c>
      <c r="W2235" s="20" t="s">
        <v>847</v>
      </c>
      <c r="X2235" s="20" t="s">
        <v>305</v>
      </c>
      <c r="Y2235" s="20" t="s">
        <v>245</v>
      </c>
      <c r="Z2235" s="20" t="s">
        <v>7462</v>
      </c>
      <c r="AA2235" s="20" t="s">
        <v>7463</v>
      </c>
      <c r="AB2235" s="20" t="s">
        <v>337</v>
      </c>
      <c r="AC2235" s="20" t="s">
        <v>337</v>
      </c>
      <c r="AD2235" s="20" t="s">
        <v>56</v>
      </c>
      <c r="AE2235" s="20" t="s">
        <v>1014</v>
      </c>
      <c r="AF2235" t="str">
        <f>VLOOKUP(L2235,Contactos!B:B,1,0)</f>
        <v>NOVAFARMA S.A.C.</v>
      </c>
    </row>
    <row r="2236" spans="1:32" ht="25.5" x14ac:dyDescent="0.2">
      <c r="A2236" s="4">
        <f t="shared" si="103"/>
        <v>2234</v>
      </c>
      <c r="B2236" s="4" t="str">
        <f t="shared" si="104"/>
        <v>4-02948</v>
      </c>
      <c r="C2236" s="4" t="str">
        <f>IFERROR(VLOOKUP(F2236,Tablas!$A$1:$B$3,2,0),"")</f>
        <v/>
      </c>
      <c r="D2236" s="4" t="str">
        <f t="shared" si="105"/>
        <v xml:space="preserve"> - LETRA 60 DIAS / DRAFT 60 DAYS - Cambio de Situación</v>
      </c>
      <c r="E2236" s="19">
        <v>45518</v>
      </c>
      <c r="F2236" s="20" t="s">
        <v>27</v>
      </c>
      <c r="G2236" s="20" t="s">
        <v>7560</v>
      </c>
      <c r="H2236" s="20" t="s">
        <v>7404</v>
      </c>
      <c r="I2236" s="20" t="s">
        <v>7405</v>
      </c>
      <c r="J2236" s="20" t="s">
        <v>379</v>
      </c>
      <c r="K2236" s="20" t="s">
        <v>380</v>
      </c>
      <c r="L2236" s="20" t="s">
        <v>381</v>
      </c>
      <c r="M2236" s="20" t="s">
        <v>125</v>
      </c>
      <c r="N2236" s="21">
        <v>1897.19</v>
      </c>
      <c r="O2236" s="21">
        <v>0</v>
      </c>
      <c r="P2236" s="19">
        <v>45503</v>
      </c>
      <c r="Q2236" s="19">
        <v>45518</v>
      </c>
      <c r="R2236" s="20"/>
      <c r="S2236" s="19">
        <v>45580</v>
      </c>
      <c r="T2236" s="20" t="s">
        <v>382</v>
      </c>
      <c r="U2236" s="20">
        <v>1008718</v>
      </c>
      <c r="V2236" s="20">
        <v>240005975</v>
      </c>
      <c r="W2236" s="20" t="s">
        <v>50</v>
      </c>
      <c r="X2236" s="20" t="s">
        <v>794</v>
      </c>
      <c r="Y2236" s="20" t="s">
        <v>245</v>
      </c>
      <c r="Z2236" s="20" t="s">
        <v>7406</v>
      </c>
      <c r="AA2236" s="20" t="s">
        <v>7463</v>
      </c>
      <c r="AB2236" s="20" t="s">
        <v>337</v>
      </c>
      <c r="AC2236" s="20" t="s">
        <v>337</v>
      </c>
      <c r="AD2236" s="20" t="s">
        <v>56</v>
      </c>
      <c r="AE2236" s="20"/>
      <c r="AF2236" t="str">
        <f>VLOOKUP(L2236,Contactos!B:B,1,0)</f>
        <v>NOVAFARMA S.A.C.</v>
      </c>
    </row>
    <row r="2237" spans="1:32" ht="25.5" x14ac:dyDescent="0.2">
      <c r="A2237" s="4">
        <f t="shared" si="103"/>
        <v>2235</v>
      </c>
      <c r="B2237" s="4" t="str">
        <f t="shared" si="104"/>
        <v>4-02947</v>
      </c>
      <c r="C2237" s="4" t="str">
        <f>IFERROR(VLOOKUP(F2237,Tablas!$A$1:$B$3,2,0),"")</f>
        <v/>
      </c>
      <c r="D2237" s="4" t="str">
        <f t="shared" si="105"/>
        <v xml:space="preserve"> - LETRA 60 DIAS / DRAFT 60 DAYS - Cambio de Situación</v>
      </c>
      <c r="E2237" s="19">
        <v>45518</v>
      </c>
      <c r="F2237" s="20" t="s">
        <v>27</v>
      </c>
      <c r="G2237" s="20" t="s">
        <v>7561</v>
      </c>
      <c r="H2237" s="20" t="s">
        <v>7404</v>
      </c>
      <c r="I2237" s="20" t="s">
        <v>7405</v>
      </c>
      <c r="J2237" s="20" t="s">
        <v>379</v>
      </c>
      <c r="K2237" s="20" t="s">
        <v>380</v>
      </c>
      <c r="L2237" s="20" t="s">
        <v>381</v>
      </c>
      <c r="M2237" s="20" t="s">
        <v>125</v>
      </c>
      <c r="N2237" s="21">
        <v>1897.21</v>
      </c>
      <c r="O2237" s="21">
        <v>0</v>
      </c>
      <c r="P2237" s="19">
        <v>45503</v>
      </c>
      <c r="Q2237" s="19">
        <v>45518</v>
      </c>
      <c r="R2237" s="20"/>
      <c r="S2237" s="19">
        <v>45568</v>
      </c>
      <c r="T2237" s="20" t="s">
        <v>382</v>
      </c>
      <c r="U2237" s="20">
        <v>1008716</v>
      </c>
      <c r="V2237" s="20">
        <v>240005974</v>
      </c>
      <c r="W2237" s="20" t="s">
        <v>50</v>
      </c>
      <c r="X2237" s="20" t="s">
        <v>794</v>
      </c>
      <c r="Y2237" s="20" t="s">
        <v>245</v>
      </c>
      <c r="Z2237" s="20" t="s">
        <v>7406</v>
      </c>
      <c r="AA2237" s="20" t="s">
        <v>7463</v>
      </c>
      <c r="AB2237" s="20" t="s">
        <v>337</v>
      </c>
      <c r="AC2237" s="20" t="s">
        <v>337</v>
      </c>
      <c r="AD2237" s="20" t="s">
        <v>56</v>
      </c>
      <c r="AE2237" s="20"/>
      <c r="AF2237" t="str">
        <f>VLOOKUP(L2237,Contactos!B:B,1,0)</f>
        <v>NOVAFARMA S.A.C.</v>
      </c>
    </row>
    <row r="2238" spans="1:32" ht="38.25" x14ac:dyDescent="0.2">
      <c r="A2238" s="4">
        <f t="shared" si="103"/>
        <v>2236</v>
      </c>
      <c r="B2238" s="4" t="str">
        <f t="shared" si="104"/>
        <v>4-03070</v>
      </c>
      <c r="C2238" s="4" t="str">
        <f>IFERROR(VLOOKUP(F2238,Tablas!$A$1:$B$3,2,0),"")</f>
        <v/>
      </c>
      <c r="D2238" s="4" t="str">
        <f t="shared" si="105"/>
        <v xml:space="preserve"> - LETRA 75 DIAS / DRAFT 75 DAYS - Cambio de Situación</v>
      </c>
      <c r="E2238" s="19">
        <v>45526</v>
      </c>
      <c r="F2238" s="20" t="s">
        <v>27</v>
      </c>
      <c r="G2238" s="20" t="s">
        <v>7562</v>
      </c>
      <c r="H2238" s="20" t="s">
        <v>7404</v>
      </c>
      <c r="I2238" s="20" t="s">
        <v>7405</v>
      </c>
      <c r="J2238" s="20" t="s">
        <v>7563</v>
      </c>
      <c r="K2238" s="20" t="s">
        <v>7564</v>
      </c>
      <c r="L2238" s="20" t="s">
        <v>7565</v>
      </c>
      <c r="M2238" s="20" t="s">
        <v>33</v>
      </c>
      <c r="N2238" s="21">
        <v>1902</v>
      </c>
      <c r="O2238" s="21">
        <v>0</v>
      </c>
      <c r="P2238" s="19">
        <v>45506</v>
      </c>
      <c r="Q2238" s="19">
        <v>45526</v>
      </c>
      <c r="R2238" s="20"/>
      <c r="S2238" s="19">
        <v>45581</v>
      </c>
      <c r="T2238" s="20" t="s">
        <v>126</v>
      </c>
      <c r="U2238" s="20">
        <v>1013182</v>
      </c>
      <c r="V2238" s="20">
        <v>240006274</v>
      </c>
      <c r="W2238" s="20" t="s">
        <v>50</v>
      </c>
      <c r="X2238" s="20" t="s">
        <v>794</v>
      </c>
      <c r="Y2238" s="20" t="s">
        <v>404</v>
      </c>
      <c r="Z2238" s="20" t="s">
        <v>7406</v>
      </c>
      <c r="AA2238" s="20" t="s">
        <v>7566</v>
      </c>
      <c r="AB2238" s="20" t="s">
        <v>741</v>
      </c>
      <c r="AC2238" s="20" t="s">
        <v>741</v>
      </c>
      <c r="AD2238" s="20" t="s">
        <v>56</v>
      </c>
      <c r="AE2238" s="20"/>
      <c r="AF2238" t="str">
        <f>VLOOKUP(L2238,Contactos!B:B,1,0)</f>
        <v>INVERSIONES PROAVET E.I.R.L.</v>
      </c>
    </row>
    <row r="2239" spans="1:32" ht="38.25" x14ac:dyDescent="0.2">
      <c r="A2239" s="4">
        <f t="shared" si="103"/>
        <v>2237</v>
      </c>
      <c r="B2239" s="4" t="str">
        <f t="shared" si="104"/>
        <v>4-03068</v>
      </c>
      <c r="C2239" s="4" t="str">
        <f>IFERROR(VLOOKUP(F2239,Tablas!$A$1:$B$3,2,0),"")</f>
        <v/>
      </c>
      <c r="D2239" s="4" t="str">
        <f t="shared" si="105"/>
        <v xml:space="preserve"> - LETRA 75 DIAS / DRAFT 75 DAYS - Cambio de Situación</v>
      </c>
      <c r="E2239" s="19">
        <v>45526</v>
      </c>
      <c r="F2239" s="20" t="s">
        <v>27</v>
      </c>
      <c r="G2239" s="20" t="s">
        <v>7567</v>
      </c>
      <c r="H2239" s="20" t="s">
        <v>7404</v>
      </c>
      <c r="I2239" s="20" t="s">
        <v>7405</v>
      </c>
      <c r="J2239" s="20" t="s">
        <v>7563</v>
      </c>
      <c r="K2239" s="20" t="s">
        <v>7564</v>
      </c>
      <c r="L2239" s="20" t="s">
        <v>7565</v>
      </c>
      <c r="M2239" s="20" t="s">
        <v>33</v>
      </c>
      <c r="N2239" s="21">
        <v>1902</v>
      </c>
      <c r="O2239" s="21">
        <v>0</v>
      </c>
      <c r="P2239" s="19">
        <v>45506</v>
      </c>
      <c r="Q2239" s="19">
        <v>45526</v>
      </c>
      <c r="R2239" s="20"/>
      <c r="S2239" s="19">
        <v>45567</v>
      </c>
      <c r="T2239" s="20" t="s">
        <v>126</v>
      </c>
      <c r="U2239" s="20">
        <v>1013178</v>
      </c>
      <c r="V2239" s="20">
        <v>240006272</v>
      </c>
      <c r="W2239" s="20" t="s">
        <v>50</v>
      </c>
      <c r="X2239" s="20" t="s">
        <v>794</v>
      </c>
      <c r="Y2239" s="20" t="s">
        <v>404</v>
      </c>
      <c r="Z2239" s="20" t="s">
        <v>7406</v>
      </c>
      <c r="AA2239" s="20" t="s">
        <v>7566</v>
      </c>
      <c r="AB2239" s="20" t="s">
        <v>741</v>
      </c>
      <c r="AC2239" s="20" t="s">
        <v>741</v>
      </c>
      <c r="AD2239" s="20" t="s">
        <v>56</v>
      </c>
      <c r="AE2239" s="20"/>
      <c r="AF2239" t="str">
        <f>VLOOKUP(L2239,Contactos!B:B,1,0)</f>
        <v>INVERSIONES PROAVET E.I.R.L.</v>
      </c>
    </row>
    <row r="2240" spans="1:32" ht="38.25" x14ac:dyDescent="0.2">
      <c r="A2240" s="4">
        <f t="shared" si="103"/>
        <v>2238</v>
      </c>
      <c r="B2240" s="4" t="str">
        <f t="shared" si="104"/>
        <v>4-03067</v>
      </c>
      <c r="C2240" s="4" t="str">
        <f>IFERROR(VLOOKUP(F2240,Tablas!$A$1:$B$3,2,0),"")</f>
        <v/>
      </c>
      <c r="D2240" s="4" t="str">
        <f t="shared" si="105"/>
        <v xml:space="preserve"> - LETRA 75 DIAS / DRAFT 75 DAYS - Cambio de Situación</v>
      </c>
      <c r="E2240" s="19">
        <v>45526</v>
      </c>
      <c r="F2240" s="20" t="s">
        <v>27</v>
      </c>
      <c r="G2240" s="20" t="s">
        <v>7568</v>
      </c>
      <c r="H2240" s="20" t="s">
        <v>7404</v>
      </c>
      <c r="I2240" s="20" t="s">
        <v>7405</v>
      </c>
      <c r="J2240" s="20" t="s">
        <v>7563</v>
      </c>
      <c r="K2240" s="20" t="s">
        <v>7564</v>
      </c>
      <c r="L2240" s="20" t="s">
        <v>7565</v>
      </c>
      <c r="M2240" s="20" t="s">
        <v>33</v>
      </c>
      <c r="N2240" s="21">
        <v>1902</v>
      </c>
      <c r="O2240" s="21">
        <v>0</v>
      </c>
      <c r="P2240" s="19">
        <v>45506</v>
      </c>
      <c r="Q2240" s="19">
        <v>45526</v>
      </c>
      <c r="R2240" s="20"/>
      <c r="S2240" s="19">
        <v>45560</v>
      </c>
      <c r="T2240" s="20" t="s">
        <v>126</v>
      </c>
      <c r="U2240" s="20">
        <v>1013176</v>
      </c>
      <c r="V2240" s="20">
        <v>240006271</v>
      </c>
      <c r="W2240" s="20" t="s">
        <v>50</v>
      </c>
      <c r="X2240" s="20" t="s">
        <v>794</v>
      </c>
      <c r="Y2240" s="20" t="s">
        <v>404</v>
      </c>
      <c r="Z2240" s="20" t="s">
        <v>7406</v>
      </c>
      <c r="AA2240" s="20" t="s">
        <v>7566</v>
      </c>
      <c r="AB2240" s="20" t="s">
        <v>741</v>
      </c>
      <c r="AC2240" s="20" t="s">
        <v>741</v>
      </c>
      <c r="AD2240" s="20" t="s">
        <v>56</v>
      </c>
      <c r="AE2240" s="20"/>
      <c r="AF2240" t="str">
        <f>VLOOKUP(L2240,Contactos!B:B,1,0)</f>
        <v>INVERSIONES PROAVET E.I.R.L.</v>
      </c>
    </row>
    <row r="2241" spans="1:32" ht="38.25" x14ac:dyDescent="0.2">
      <c r="A2241" s="4">
        <f t="shared" si="103"/>
        <v>2239</v>
      </c>
      <c r="B2241" s="4" t="str">
        <f t="shared" si="104"/>
        <v>4-03069</v>
      </c>
      <c r="C2241" s="4" t="str">
        <f>IFERROR(VLOOKUP(F2241,Tablas!$A$1:$B$3,2,0),"")</f>
        <v/>
      </c>
      <c r="D2241" s="4" t="str">
        <f t="shared" si="105"/>
        <v xml:space="preserve"> - LETRA 75 DIAS / DRAFT 75 DAYS - Cambio de Situación</v>
      </c>
      <c r="E2241" s="19">
        <v>45526</v>
      </c>
      <c r="F2241" s="20" t="s">
        <v>27</v>
      </c>
      <c r="G2241" s="20" t="s">
        <v>7569</v>
      </c>
      <c r="H2241" s="20" t="s">
        <v>7404</v>
      </c>
      <c r="I2241" s="20" t="s">
        <v>7405</v>
      </c>
      <c r="J2241" s="20" t="s">
        <v>7563</v>
      </c>
      <c r="K2241" s="20" t="s">
        <v>7564</v>
      </c>
      <c r="L2241" s="20" t="s">
        <v>7565</v>
      </c>
      <c r="M2241" s="20" t="s">
        <v>33</v>
      </c>
      <c r="N2241" s="21">
        <v>1902</v>
      </c>
      <c r="O2241" s="21">
        <v>0</v>
      </c>
      <c r="P2241" s="19">
        <v>45506</v>
      </c>
      <c r="Q2241" s="19">
        <v>45526</v>
      </c>
      <c r="R2241" s="20"/>
      <c r="S2241" s="19">
        <v>45574</v>
      </c>
      <c r="T2241" s="20" t="s">
        <v>126</v>
      </c>
      <c r="U2241" s="20">
        <v>1013180</v>
      </c>
      <c r="V2241" s="20">
        <v>240006273</v>
      </c>
      <c r="W2241" s="20" t="s">
        <v>50</v>
      </c>
      <c r="X2241" s="20" t="s">
        <v>794</v>
      </c>
      <c r="Y2241" s="20" t="s">
        <v>404</v>
      </c>
      <c r="Z2241" s="20" t="s">
        <v>7406</v>
      </c>
      <c r="AA2241" s="20" t="s">
        <v>7566</v>
      </c>
      <c r="AB2241" s="20" t="s">
        <v>741</v>
      </c>
      <c r="AC2241" s="20" t="s">
        <v>741</v>
      </c>
      <c r="AD2241" s="20" t="s">
        <v>56</v>
      </c>
      <c r="AE2241" s="20"/>
      <c r="AF2241" t="str">
        <f>VLOOKUP(L2241,Contactos!B:B,1,0)</f>
        <v>INVERSIONES PROAVET E.I.R.L.</v>
      </c>
    </row>
    <row r="2242" spans="1:32" ht="38.25" x14ac:dyDescent="0.2">
      <c r="A2242" s="4">
        <f t="shared" si="103"/>
        <v>2240</v>
      </c>
      <c r="B2242" s="4" t="str">
        <f t="shared" si="104"/>
        <v>4-03071</v>
      </c>
      <c r="C2242" s="4" t="str">
        <f>IFERROR(VLOOKUP(F2242,Tablas!$A$1:$B$3,2,0),"")</f>
        <v/>
      </c>
      <c r="D2242" s="4" t="str">
        <f t="shared" si="105"/>
        <v xml:space="preserve"> - LETRA 75 DIAS / DRAFT 75 DAYS - Cambio de Situación</v>
      </c>
      <c r="E2242" s="19">
        <v>45526</v>
      </c>
      <c r="F2242" s="20" t="s">
        <v>27</v>
      </c>
      <c r="G2242" s="20" t="s">
        <v>7570</v>
      </c>
      <c r="H2242" s="20" t="s">
        <v>7404</v>
      </c>
      <c r="I2242" s="20" t="s">
        <v>7405</v>
      </c>
      <c r="J2242" s="20" t="s">
        <v>7563</v>
      </c>
      <c r="K2242" s="20" t="s">
        <v>7564</v>
      </c>
      <c r="L2242" s="20" t="s">
        <v>7565</v>
      </c>
      <c r="M2242" s="20" t="s">
        <v>33</v>
      </c>
      <c r="N2242" s="21">
        <v>1902.02</v>
      </c>
      <c r="O2242" s="21">
        <v>0</v>
      </c>
      <c r="P2242" s="19">
        <v>45506</v>
      </c>
      <c r="Q2242" s="19">
        <v>45526</v>
      </c>
      <c r="R2242" s="20"/>
      <c r="S2242" s="19">
        <v>45595</v>
      </c>
      <c r="T2242" s="20" t="s">
        <v>126</v>
      </c>
      <c r="U2242" s="20">
        <v>1013184</v>
      </c>
      <c r="V2242" s="20">
        <v>240006275</v>
      </c>
      <c r="W2242" s="20" t="s">
        <v>50</v>
      </c>
      <c r="X2242" s="20" t="s">
        <v>794</v>
      </c>
      <c r="Y2242" s="20" t="s">
        <v>404</v>
      </c>
      <c r="Z2242" s="20" t="s">
        <v>7406</v>
      </c>
      <c r="AA2242" s="20" t="s">
        <v>7566</v>
      </c>
      <c r="AB2242" s="20" t="s">
        <v>741</v>
      </c>
      <c r="AC2242" s="20" t="s">
        <v>741</v>
      </c>
      <c r="AD2242" s="20" t="s">
        <v>56</v>
      </c>
      <c r="AE2242" s="20"/>
      <c r="AF2242" t="str">
        <f>VLOOKUP(L2242,Contactos!B:B,1,0)</f>
        <v>INVERSIONES PROAVET E.I.R.L.</v>
      </c>
    </row>
    <row r="2243" spans="1:32" ht="25.5" x14ac:dyDescent="0.2">
      <c r="A2243" s="4">
        <f t="shared" si="103"/>
        <v>2241</v>
      </c>
      <c r="B2243" s="4" t="str">
        <f t="shared" si="104"/>
        <v>4-03383</v>
      </c>
      <c r="C2243" s="4" t="str">
        <f>IFERROR(VLOOKUP(F2243,Tablas!$A$1:$B$3,2,0),"")</f>
        <v/>
      </c>
      <c r="D2243" s="4" t="str">
        <f t="shared" si="105"/>
        <v xml:space="preserve"> - LETRA 75 DIAS / DRAFT 75 DAYS - Cambio de Situación</v>
      </c>
      <c r="E2243" s="19">
        <v>45560</v>
      </c>
      <c r="F2243" s="20" t="s">
        <v>27</v>
      </c>
      <c r="G2243" s="20" t="s">
        <v>7571</v>
      </c>
      <c r="H2243" s="20" t="s">
        <v>7404</v>
      </c>
      <c r="I2243" s="20" t="s">
        <v>7405</v>
      </c>
      <c r="J2243" s="20" t="s">
        <v>6848</v>
      </c>
      <c r="K2243" s="20" t="s">
        <v>6849</v>
      </c>
      <c r="L2243" s="20" t="s">
        <v>6850</v>
      </c>
      <c r="M2243" s="20"/>
      <c r="N2243" s="21">
        <v>1903.57</v>
      </c>
      <c r="O2243" s="21">
        <v>0</v>
      </c>
      <c r="P2243" s="19">
        <v>45531</v>
      </c>
      <c r="Q2243" s="19">
        <v>45560</v>
      </c>
      <c r="R2243" s="20"/>
      <c r="S2243" s="19">
        <v>45593</v>
      </c>
      <c r="T2243" s="20" t="s">
        <v>126</v>
      </c>
      <c r="U2243" s="20">
        <v>1031122</v>
      </c>
      <c r="V2243" s="20">
        <v>240007006</v>
      </c>
      <c r="W2243" s="20" t="s">
        <v>50</v>
      </c>
      <c r="X2243" s="20" t="s">
        <v>794</v>
      </c>
      <c r="Y2243" s="20" t="s">
        <v>6851</v>
      </c>
      <c r="Z2243" s="20" t="s">
        <v>7406</v>
      </c>
      <c r="AA2243" s="20" t="s">
        <v>6853</v>
      </c>
      <c r="AB2243" s="20" t="s">
        <v>2115</v>
      </c>
      <c r="AC2243" s="20" t="s">
        <v>502</v>
      </c>
      <c r="AD2243" s="20" t="s">
        <v>56</v>
      </c>
      <c r="AE2243" s="20"/>
      <c r="AF2243" t="str">
        <f>VLOOKUP(L2243,Contactos!B:B,1,0)</f>
        <v>VETCOM S.R.L.</v>
      </c>
    </row>
    <row r="2244" spans="1:32" ht="25.5" x14ac:dyDescent="0.2">
      <c r="A2244" s="4">
        <f t="shared" ref="A2244:A2307" si="106">ROW()-2</f>
        <v>2242</v>
      </c>
      <c r="B2244" s="4" t="str">
        <f t="shared" ref="B2244:B2307" si="107">MID(G2244,4,20)</f>
        <v>4-03382</v>
      </c>
      <c r="C2244" s="4" t="str">
        <f>IFERROR(VLOOKUP(F2244,Tablas!$A$1:$B$3,2,0),"")</f>
        <v/>
      </c>
      <c r="D2244" s="4" t="str">
        <f t="shared" ref="D2244:D2307" si="108">CONCATENATE(AE2244," - ",T2244," - ",Z2244)</f>
        <v xml:space="preserve"> - LETRA 75 DIAS / DRAFT 75 DAYS - Cambio de Situación</v>
      </c>
      <c r="E2244" s="19">
        <v>45560</v>
      </c>
      <c r="F2244" s="20" t="s">
        <v>27</v>
      </c>
      <c r="G2244" s="20" t="s">
        <v>7572</v>
      </c>
      <c r="H2244" s="20" t="s">
        <v>7404</v>
      </c>
      <c r="I2244" s="20" t="s">
        <v>7405</v>
      </c>
      <c r="J2244" s="20" t="s">
        <v>6848</v>
      </c>
      <c r="K2244" s="20" t="s">
        <v>6849</v>
      </c>
      <c r="L2244" s="20" t="s">
        <v>6850</v>
      </c>
      <c r="M2244" s="20"/>
      <c r="N2244" s="21">
        <v>1903.58</v>
      </c>
      <c r="O2244" s="21">
        <v>0</v>
      </c>
      <c r="P2244" s="19">
        <v>45531</v>
      </c>
      <c r="Q2244" s="19">
        <v>45560</v>
      </c>
      <c r="R2244" s="20"/>
      <c r="S2244" s="19">
        <v>45576</v>
      </c>
      <c r="T2244" s="20" t="s">
        <v>126</v>
      </c>
      <c r="U2244" s="20">
        <v>1031120</v>
      </c>
      <c r="V2244" s="20">
        <v>240007005</v>
      </c>
      <c r="W2244" s="20" t="s">
        <v>50</v>
      </c>
      <c r="X2244" s="20" t="s">
        <v>794</v>
      </c>
      <c r="Y2244" s="20" t="s">
        <v>6851</v>
      </c>
      <c r="Z2244" s="20" t="s">
        <v>7406</v>
      </c>
      <c r="AA2244" s="20" t="s">
        <v>6853</v>
      </c>
      <c r="AB2244" s="20" t="s">
        <v>2115</v>
      </c>
      <c r="AC2244" s="20" t="s">
        <v>502</v>
      </c>
      <c r="AD2244" s="20" t="s">
        <v>56</v>
      </c>
      <c r="AE2244" s="20"/>
      <c r="AF2244" t="str">
        <f>VLOOKUP(L2244,Contactos!B:B,1,0)</f>
        <v>VETCOM S.R.L.</v>
      </c>
    </row>
    <row r="2245" spans="1:32" ht="38.25" x14ac:dyDescent="0.2">
      <c r="A2245" s="4">
        <f t="shared" si="106"/>
        <v>2243</v>
      </c>
      <c r="B2245" s="4" t="str">
        <f t="shared" si="107"/>
        <v>F010-00026041</v>
      </c>
      <c r="C2245" s="4" t="str">
        <f>IFERROR(VLOOKUP(F2245,Tablas!$A$1:$B$3,2,0),"")</f>
        <v>Factura</v>
      </c>
      <c r="D2245" s="4" t="str">
        <f t="shared" si="108"/>
        <v>Nacional - LETRAS A 45-55-65-75 DIAS / DRAFT  45-55-65-75 DAYS - Facturas clientes - C20602908837</v>
      </c>
      <c r="E2245" s="19">
        <v>45561</v>
      </c>
      <c r="F2245" s="20" t="s">
        <v>1001</v>
      </c>
      <c r="G2245" s="20" t="s">
        <v>7573</v>
      </c>
      <c r="H2245" s="20" t="s">
        <v>44</v>
      </c>
      <c r="I2245" s="20" t="s">
        <v>45</v>
      </c>
      <c r="J2245" s="20" t="s">
        <v>7450</v>
      </c>
      <c r="K2245" s="20" t="s">
        <v>7451</v>
      </c>
      <c r="L2245" s="20" t="s">
        <v>7452</v>
      </c>
      <c r="M2245" s="20" t="s">
        <v>125</v>
      </c>
      <c r="N2245" s="21">
        <v>1905.7</v>
      </c>
      <c r="O2245" s="21">
        <v>0</v>
      </c>
      <c r="P2245" s="20"/>
      <c r="Q2245" s="19">
        <v>45561</v>
      </c>
      <c r="R2245" s="20"/>
      <c r="S2245" s="19">
        <v>45681</v>
      </c>
      <c r="T2245" s="20" t="s">
        <v>7453</v>
      </c>
      <c r="U2245" s="20">
        <v>1030683</v>
      </c>
      <c r="V2245" s="20">
        <v>240002874</v>
      </c>
      <c r="W2245" s="20" t="s">
        <v>847</v>
      </c>
      <c r="X2245" s="20" t="s">
        <v>305</v>
      </c>
      <c r="Y2245" s="20" t="s">
        <v>128</v>
      </c>
      <c r="Z2245" s="20" t="s">
        <v>7454</v>
      </c>
      <c r="AA2245" s="20" t="s">
        <v>7455</v>
      </c>
      <c r="AB2245" s="20" t="s">
        <v>7456</v>
      </c>
      <c r="AC2245" s="20" t="s">
        <v>7457</v>
      </c>
      <c r="AD2245" s="20" t="s">
        <v>56</v>
      </c>
      <c r="AE2245" s="20" t="s">
        <v>1014</v>
      </c>
      <c r="AF2245" t="str">
        <f>VLOOKUP(L2245,Contactos!B:B,1,0)</f>
        <v>AGROVET MANANTIAL S.A.C.</v>
      </c>
    </row>
    <row r="2246" spans="1:32" ht="38.25" x14ac:dyDescent="0.2">
      <c r="A2246" s="4">
        <f t="shared" si="106"/>
        <v>2244</v>
      </c>
      <c r="B2246" s="4" t="str">
        <f t="shared" si="107"/>
        <v>F010-00026041</v>
      </c>
      <c r="C2246" s="4" t="str">
        <f>IFERROR(VLOOKUP(F2246,Tablas!$A$1:$B$3,2,0),"")</f>
        <v>Factura</v>
      </c>
      <c r="D2246" s="4" t="str">
        <f t="shared" si="108"/>
        <v>Nacional - LETRAS A 45-55-65-75 DIAS / DRAFT  45-55-65-75 DAYS - Facturas clientes - C20602908837</v>
      </c>
      <c r="E2246" s="19">
        <v>45561</v>
      </c>
      <c r="F2246" s="20" t="s">
        <v>1001</v>
      </c>
      <c r="G2246" s="20" t="s">
        <v>7573</v>
      </c>
      <c r="H2246" s="20" t="s">
        <v>44</v>
      </c>
      <c r="I2246" s="20" t="s">
        <v>45</v>
      </c>
      <c r="J2246" s="20" t="s">
        <v>7450</v>
      </c>
      <c r="K2246" s="20" t="s">
        <v>7451</v>
      </c>
      <c r="L2246" s="20" t="s">
        <v>7452</v>
      </c>
      <c r="M2246" s="20" t="s">
        <v>125</v>
      </c>
      <c r="N2246" s="21">
        <v>1905.7</v>
      </c>
      <c r="O2246" s="21">
        <v>0</v>
      </c>
      <c r="P2246" s="20"/>
      <c r="Q2246" s="19">
        <v>45561</v>
      </c>
      <c r="R2246" s="20"/>
      <c r="S2246" s="19">
        <v>45671</v>
      </c>
      <c r="T2246" s="20" t="s">
        <v>7453</v>
      </c>
      <c r="U2246" s="20">
        <v>1030683</v>
      </c>
      <c r="V2246" s="20">
        <v>240002874</v>
      </c>
      <c r="W2246" s="20" t="s">
        <v>847</v>
      </c>
      <c r="X2246" s="20" t="s">
        <v>305</v>
      </c>
      <c r="Y2246" s="20" t="s">
        <v>128</v>
      </c>
      <c r="Z2246" s="20" t="s">
        <v>7454</v>
      </c>
      <c r="AA2246" s="20" t="s">
        <v>7455</v>
      </c>
      <c r="AB2246" s="20" t="s">
        <v>7456</v>
      </c>
      <c r="AC2246" s="20" t="s">
        <v>7457</v>
      </c>
      <c r="AD2246" s="20" t="s">
        <v>56</v>
      </c>
      <c r="AE2246" s="20" t="s">
        <v>1014</v>
      </c>
      <c r="AF2246" t="str">
        <f>VLOOKUP(L2246,Contactos!B:B,1,0)</f>
        <v>AGROVET MANANTIAL S.A.C.</v>
      </c>
    </row>
    <row r="2247" spans="1:32" ht="38.25" x14ac:dyDescent="0.2">
      <c r="A2247" s="4">
        <f t="shared" si="106"/>
        <v>2245</v>
      </c>
      <c r="B2247" s="4" t="str">
        <f t="shared" si="107"/>
        <v>F010-00026041</v>
      </c>
      <c r="C2247" s="4" t="str">
        <f>IFERROR(VLOOKUP(F2247,Tablas!$A$1:$B$3,2,0),"")</f>
        <v>Factura</v>
      </c>
      <c r="D2247" s="4" t="str">
        <f t="shared" si="108"/>
        <v>Nacional - LETRAS A 45-55-65-75 DIAS / DRAFT  45-55-65-75 DAYS - Facturas clientes - C20602908837</v>
      </c>
      <c r="E2247" s="19">
        <v>45561</v>
      </c>
      <c r="F2247" s="20" t="s">
        <v>1001</v>
      </c>
      <c r="G2247" s="20" t="s">
        <v>7573</v>
      </c>
      <c r="H2247" s="20" t="s">
        <v>44</v>
      </c>
      <c r="I2247" s="20" t="s">
        <v>45</v>
      </c>
      <c r="J2247" s="20" t="s">
        <v>7450</v>
      </c>
      <c r="K2247" s="20" t="s">
        <v>7451</v>
      </c>
      <c r="L2247" s="20" t="s">
        <v>7452</v>
      </c>
      <c r="M2247" s="20" t="s">
        <v>125</v>
      </c>
      <c r="N2247" s="21">
        <v>1905.7</v>
      </c>
      <c r="O2247" s="21">
        <v>0</v>
      </c>
      <c r="P2247" s="20"/>
      <c r="Q2247" s="19">
        <v>45561</v>
      </c>
      <c r="R2247" s="20"/>
      <c r="S2247" s="19">
        <v>45661</v>
      </c>
      <c r="T2247" s="20" t="s">
        <v>7453</v>
      </c>
      <c r="U2247" s="20">
        <v>1030683</v>
      </c>
      <c r="V2247" s="20">
        <v>240002874</v>
      </c>
      <c r="W2247" s="20" t="s">
        <v>847</v>
      </c>
      <c r="X2247" s="20" t="s">
        <v>305</v>
      </c>
      <c r="Y2247" s="20" t="s">
        <v>128</v>
      </c>
      <c r="Z2247" s="20" t="s">
        <v>7454</v>
      </c>
      <c r="AA2247" s="20" t="s">
        <v>7455</v>
      </c>
      <c r="AB2247" s="20" t="s">
        <v>7456</v>
      </c>
      <c r="AC2247" s="20" t="s">
        <v>7457</v>
      </c>
      <c r="AD2247" s="20" t="s">
        <v>56</v>
      </c>
      <c r="AE2247" s="20" t="s">
        <v>1014</v>
      </c>
      <c r="AF2247" t="str">
        <f>VLOOKUP(L2247,Contactos!B:B,1,0)</f>
        <v>AGROVET MANANTIAL S.A.C.</v>
      </c>
    </row>
    <row r="2248" spans="1:32" ht="38.25" x14ac:dyDescent="0.2">
      <c r="A2248" s="4">
        <f t="shared" si="106"/>
        <v>2246</v>
      </c>
      <c r="B2248" s="4" t="str">
        <f t="shared" si="107"/>
        <v>F010-00025990</v>
      </c>
      <c r="C2248" s="4" t="str">
        <f>IFERROR(VLOOKUP(F2248,Tablas!$A$1:$B$3,2,0),"")</f>
        <v>Factura</v>
      </c>
      <c r="D2248" s="4" t="str">
        <f t="shared" si="108"/>
        <v>Nacional - LETRAS A 45-55-65-75 DIAS / DRAFT  45-55-65-75 DAYS - Facturas clientes - C20569314144</v>
      </c>
      <c r="E2248" s="19">
        <v>45558</v>
      </c>
      <c r="F2248" s="20" t="s">
        <v>1001</v>
      </c>
      <c r="G2248" s="20" t="s">
        <v>7574</v>
      </c>
      <c r="H2248" s="20" t="s">
        <v>44</v>
      </c>
      <c r="I2248" s="20" t="s">
        <v>45</v>
      </c>
      <c r="J2248" s="20" t="s">
        <v>721</v>
      </c>
      <c r="K2248" s="20" t="s">
        <v>722</v>
      </c>
      <c r="L2248" s="20" t="s">
        <v>723</v>
      </c>
      <c r="M2248" s="20" t="s">
        <v>33</v>
      </c>
      <c r="N2248" s="21">
        <v>1907.38</v>
      </c>
      <c r="O2248" s="21">
        <v>0</v>
      </c>
      <c r="P2248" s="20"/>
      <c r="Q2248" s="19">
        <v>45558</v>
      </c>
      <c r="R2248" s="20"/>
      <c r="S2248" s="19">
        <v>45678</v>
      </c>
      <c r="T2248" s="20" t="s">
        <v>7453</v>
      </c>
      <c r="U2248" s="20">
        <v>1027759</v>
      </c>
      <c r="V2248" s="20">
        <v>240002820</v>
      </c>
      <c r="W2248" s="20" t="s">
        <v>847</v>
      </c>
      <c r="X2248" s="20" t="s">
        <v>274</v>
      </c>
      <c r="Y2248" s="20" t="s">
        <v>306</v>
      </c>
      <c r="Z2248" s="20" t="s">
        <v>6990</v>
      </c>
      <c r="AA2248" s="20" t="s">
        <v>725</v>
      </c>
      <c r="AB2248" s="20" t="s">
        <v>726</v>
      </c>
      <c r="AC2248" s="20" t="s">
        <v>727</v>
      </c>
      <c r="AD2248" s="20" t="s">
        <v>56</v>
      </c>
      <c r="AE2248" s="20" t="s">
        <v>1014</v>
      </c>
      <c r="AF2248" t="str">
        <f>VLOOKUP(L2248,Contactos!B:B,1,0)</f>
        <v>INVERSIONES Y SERVICIOS VETERINARIO COTOS S.A.C.</v>
      </c>
    </row>
    <row r="2249" spans="1:32" ht="38.25" x14ac:dyDescent="0.2">
      <c r="A2249" s="4">
        <f t="shared" si="106"/>
        <v>2247</v>
      </c>
      <c r="B2249" s="4" t="str">
        <f t="shared" si="107"/>
        <v>F010-00025990</v>
      </c>
      <c r="C2249" s="4" t="str">
        <f>IFERROR(VLOOKUP(F2249,Tablas!$A$1:$B$3,2,0),"")</f>
        <v>Factura</v>
      </c>
      <c r="D2249" s="4" t="str">
        <f t="shared" si="108"/>
        <v>Nacional - LETRAS A 45-55-65-75 DIAS / DRAFT  45-55-65-75 DAYS - Facturas clientes - C20569314144</v>
      </c>
      <c r="E2249" s="19">
        <v>45558</v>
      </c>
      <c r="F2249" s="20" t="s">
        <v>1001</v>
      </c>
      <c r="G2249" s="20" t="s">
        <v>7574</v>
      </c>
      <c r="H2249" s="20" t="s">
        <v>44</v>
      </c>
      <c r="I2249" s="20" t="s">
        <v>45</v>
      </c>
      <c r="J2249" s="20" t="s">
        <v>721</v>
      </c>
      <c r="K2249" s="20" t="s">
        <v>722</v>
      </c>
      <c r="L2249" s="20" t="s">
        <v>723</v>
      </c>
      <c r="M2249" s="20" t="s">
        <v>33</v>
      </c>
      <c r="N2249" s="21">
        <v>1907.38</v>
      </c>
      <c r="O2249" s="21">
        <v>0</v>
      </c>
      <c r="P2249" s="20"/>
      <c r="Q2249" s="19">
        <v>45558</v>
      </c>
      <c r="R2249" s="20"/>
      <c r="S2249" s="19">
        <v>45668</v>
      </c>
      <c r="T2249" s="20" t="s">
        <v>7453</v>
      </c>
      <c r="U2249" s="20">
        <v>1027759</v>
      </c>
      <c r="V2249" s="20">
        <v>240002820</v>
      </c>
      <c r="W2249" s="20" t="s">
        <v>847</v>
      </c>
      <c r="X2249" s="20" t="s">
        <v>274</v>
      </c>
      <c r="Y2249" s="20" t="s">
        <v>306</v>
      </c>
      <c r="Z2249" s="20" t="s">
        <v>6990</v>
      </c>
      <c r="AA2249" s="20" t="s">
        <v>725</v>
      </c>
      <c r="AB2249" s="20" t="s">
        <v>726</v>
      </c>
      <c r="AC2249" s="20" t="s">
        <v>727</v>
      </c>
      <c r="AD2249" s="20" t="s">
        <v>56</v>
      </c>
      <c r="AE2249" s="20" t="s">
        <v>1014</v>
      </c>
      <c r="AF2249" t="str">
        <f>VLOOKUP(L2249,Contactos!B:B,1,0)</f>
        <v>INVERSIONES Y SERVICIOS VETERINARIO COTOS S.A.C.</v>
      </c>
    </row>
    <row r="2250" spans="1:32" ht="38.25" x14ac:dyDescent="0.2">
      <c r="A2250" s="4">
        <f t="shared" si="106"/>
        <v>2248</v>
      </c>
      <c r="B2250" s="4" t="str">
        <f t="shared" si="107"/>
        <v>F010-00025990</v>
      </c>
      <c r="C2250" s="4" t="str">
        <f>IFERROR(VLOOKUP(F2250,Tablas!$A$1:$B$3,2,0),"")</f>
        <v>Factura</v>
      </c>
      <c r="D2250" s="4" t="str">
        <f t="shared" si="108"/>
        <v>Nacional - LETRAS A 45-55-65-75 DIAS / DRAFT  45-55-65-75 DAYS - Facturas clientes - C20569314144</v>
      </c>
      <c r="E2250" s="19">
        <v>45558</v>
      </c>
      <c r="F2250" s="20" t="s">
        <v>1001</v>
      </c>
      <c r="G2250" s="20" t="s">
        <v>7574</v>
      </c>
      <c r="H2250" s="20" t="s">
        <v>44</v>
      </c>
      <c r="I2250" s="20" t="s">
        <v>45</v>
      </c>
      <c r="J2250" s="20" t="s">
        <v>721</v>
      </c>
      <c r="K2250" s="20" t="s">
        <v>722</v>
      </c>
      <c r="L2250" s="20" t="s">
        <v>723</v>
      </c>
      <c r="M2250" s="20" t="s">
        <v>33</v>
      </c>
      <c r="N2250" s="21">
        <v>1907.38</v>
      </c>
      <c r="O2250" s="21">
        <v>0</v>
      </c>
      <c r="P2250" s="20"/>
      <c r="Q2250" s="19">
        <v>45558</v>
      </c>
      <c r="R2250" s="20"/>
      <c r="S2250" s="19">
        <v>45658</v>
      </c>
      <c r="T2250" s="20" t="s">
        <v>7453</v>
      </c>
      <c r="U2250" s="20">
        <v>1027759</v>
      </c>
      <c r="V2250" s="20">
        <v>240002820</v>
      </c>
      <c r="W2250" s="20" t="s">
        <v>847</v>
      </c>
      <c r="X2250" s="20" t="s">
        <v>274</v>
      </c>
      <c r="Y2250" s="20" t="s">
        <v>306</v>
      </c>
      <c r="Z2250" s="20" t="s">
        <v>6990</v>
      </c>
      <c r="AA2250" s="20" t="s">
        <v>725</v>
      </c>
      <c r="AB2250" s="20" t="s">
        <v>726</v>
      </c>
      <c r="AC2250" s="20" t="s">
        <v>727</v>
      </c>
      <c r="AD2250" s="20" t="s">
        <v>56</v>
      </c>
      <c r="AE2250" s="20" t="s">
        <v>1014</v>
      </c>
      <c r="AF2250" t="str">
        <f>VLOOKUP(L2250,Contactos!B:B,1,0)</f>
        <v>INVERSIONES Y SERVICIOS VETERINARIO COTOS S.A.C.</v>
      </c>
    </row>
    <row r="2251" spans="1:32" ht="38.25" x14ac:dyDescent="0.2">
      <c r="A2251" s="4">
        <f t="shared" si="106"/>
        <v>2249</v>
      </c>
      <c r="B2251" s="4" t="str">
        <f t="shared" si="107"/>
        <v>F010-00026083</v>
      </c>
      <c r="C2251" s="4" t="str">
        <f>IFERROR(VLOOKUP(F2251,Tablas!$A$1:$B$3,2,0),"")</f>
        <v>Factura</v>
      </c>
      <c r="D2251" s="4" t="str">
        <f t="shared" si="108"/>
        <v>Nacional - LETRAS A 45-60 DIAS / DRAFT 45-60 DAYS - Facturas clientes - C20602313906</v>
      </c>
      <c r="E2251" s="19">
        <v>45565</v>
      </c>
      <c r="F2251" s="20" t="s">
        <v>1001</v>
      </c>
      <c r="G2251" s="20" t="s">
        <v>7575</v>
      </c>
      <c r="H2251" s="20" t="s">
        <v>44</v>
      </c>
      <c r="I2251" s="20" t="s">
        <v>45</v>
      </c>
      <c r="J2251" s="20" t="s">
        <v>7397</v>
      </c>
      <c r="K2251" s="20" t="s">
        <v>7398</v>
      </c>
      <c r="L2251" s="20" t="s">
        <v>7399</v>
      </c>
      <c r="M2251" s="20" t="s">
        <v>125</v>
      </c>
      <c r="N2251" s="21">
        <v>1915.37</v>
      </c>
      <c r="O2251" s="21">
        <v>0</v>
      </c>
      <c r="P2251" s="20"/>
      <c r="Q2251" s="19">
        <v>45565</v>
      </c>
      <c r="R2251" s="20"/>
      <c r="S2251" s="19">
        <v>45685</v>
      </c>
      <c r="T2251" s="20" t="s">
        <v>7547</v>
      </c>
      <c r="U2251" s="20">
        <v>1031867</v>
      </c>
      <c r="V2251" s="20">
        <v>240002919</v>
      </c>
      <c r="W2251" s="20" t="s">
        <v>847</v>
      </c>
      <c r="X2251" s="20" t="s">
        <v>274</v>
      </c>
      <c r="Y2251" s="20" t="s">
        <v>267</v>
      </c>
      <c r="Z2251" s="20" t="s">
        <v>7401</v>
      </c>
      <c r="AA2251" s="20" t="s">
        <v>7402</v>
      </c>
      <c r="AB2251" s="20" t="s">
        <v>328</v>
      </c>
      <c r="AC2251" s="20" t="s">
        <v>167</v>
      </c>
      <c r="AD2251" s="20" t="s">
        <v>56</v>
      </c>
      <c r="AE2251" s="20" t="s">
        <v>1014</v>
      </c>
      <c r="AF2251" t="str">
        <f>VLOOKUP(L2251,Contactos!B:B,1,0)</f>
        <v>CORPORACION FARMACEUTICA VETERINARIA SOCIEDAD ANONIMA CERRADA</v>
      </c>
    </row>
    <row r="2252" spans="1:32" ht="38.25" x14ac:dyDescent="0.2">
      <c r="A2252" s="4">
        <f t="shared" si="106"/>
        <v>2250</v>
      </c>
      <c r="B2252" s="4" t="str">
        <f t="shared" si="107"/>
        <v>F010-00026083</v>
      </c>
      <c r="C2252" s="4" t="str">
        <f>IFERROR(VLOOKUP(F2252,Tablas!$A$1:$B$3,2,0),"")</f>
        <v>Factura</v>
      </c>
      <c r="D2252" s="4" t="str">
        <f t="shared" si="108"/>
        <v>Nacional - LETRAS A 45-60 DIAS / DRAFT 45-60 DAYS - Facturas clientes - C20602313906</v>
      </c>
      <c r="E2252" s="19">
        <v>45565</v>
      </c>
      <c r="F2252" s="20" t="s">
        <v>1001</v>
      </c>
      <c r="G2252" s="20" t="s">
        <v>7575</v>
      </c>
      <c r="H2252" s="20" t="s">
        <v>44</v>
      </c>
      <c r="I2252" s="20" t="s">
        <v>45</v>
      </c>
      <c r="J2252" s="20" t="s">
        <v>7397</v>
      </c>
      <c r="K2252" s="20" t="s">
        <v>7398</v>
      </c>
      <c r="L2252" s="20" t="s">
        <v>7399</v>
      </c>
      <c r="M2252" s="20" t="s">
        <v>125</v>
      </c>
      <c r="N2252" s="21">
        <v>1915.38</v>
      </c>
      <c r="O2252" s="21">
        <v>0</v>
      </c>
      <c r="P2252" s="20"/>
      <c r="Q2252" s="19">
        <v>45565</v>
      </c>
      <c r="R2252" s="20"/>
      <c r="S2252" s="19">
        <v>45670</v>
      </c>
      <c r="T2252" s="20" t="s">
        <v>7547</v>
      </c>
      <c r="U2252" s="20">
        <v>1031867</v>
      </c>
      <c r="V2252" s="20">
        <v>240002919</v>
      </c>
      <c r="W2252" s="20" t="s">
        <v>847</v>
      </c>
      <c r="X2252" s="20" t="s">
        <v>274</v>
      </c>
      <c r="Y2252" s="20" t="s">
        <v>267</v>
      </c>
      <c r="Z2252" s="20" t="s">
        <v>7401</v>
      </c>
      <c r="AA2252" s="20" t="s">
        <v>7402</v>
      </c>
      <c r="AB2252" s="20" t="s">
        <v>328</v>
      </c>
      <c r="AC2252" s="20" t="s">
        <v>167</v>
      </c>
      <c r="AD2252" s="20" t="s">
        <v>56</v>
      </c>
      <c r="AE2252" s="20" t="s">
        <v>1014</v>
      </c>
      <c r="AF2252" t="str">
        <f>VLOOKUP(L2252,Contactos!B:B,1,0)</f>
        <v>CORPORACION FARMACEUTICA VETERINARIA SOCIEDAD ANONIMA CERRADA</v>
      </c>
    </row>
    <row r="2253" spans="1:32" ht="38.25" x14ac:dyDescent="0.2">
      <c r="A2253" s="4">
        <f t="shared" si="106"/>
        <v>2251</v>
      </c>
      <c r="B2253" s="4" t="str">
        <f t="shared" si="107"/>
        <v>F010-00025806</v>
      </c>
      <c r="C2253" s="4" t="str">
        <f>IFERROR(VLOOKUP(F2253,Tablas!$A$1:$B$3,2,0),"")</f>
        <v>Factura</v>
      </c>
      <c r="D2253" s="4" t="str">
        <f t="shared" si="108"/>
        <v>Nacional - LETRAS A 45-55-65-75 DIAS / DRAFT  45-55-65-75 DAYS - Facturas clientes - C20606722606</v>
      </c>
      <c r="E2253" s="19">
        <v>45539</v>
      </c>
      <c r="F2253" s="20" t="s">
        <v>1001</v>
      </c>
      <c r="G2253" s="20" t="s">
        <v>7576</v>
      </c>
      <c r="H2253" s="20" t="s">
        <v>44</v>
      </c>
      <c r="I2253" s="20" t="s">
        <v>45</v>
      </c>
      <c r="J2253" s="20" t="s">
        <v>7236</v>
      </c>
      <c r="K2253" s="20" t="s">
        <v>7237</v>
      </c>
      <c r="L2253" s="20" t="s">
        <v>7238</v>
      </c>
      <c r="M2253" s="20"/>
      <c r="N2253" s="21">
        <v>1920.9</v>
      </c>
      <c r="O2253" s="21">
        <v>0</v>
      </c>
      <c r="P2253" s="20"/>
      <c r="Q2253" s="19">
        <v>45539</v>
      </c>
      <c r="R2253" s="20"/>
      <c r="S2253" s="19">
        <v>45659</v>
      </c>
      <c r="T2253" s="20" t="s">
        <v>7453</v>
      </c>
      <c r="U2253" s="20">
        <v>1018971</v>
      </c>
      <c r="V2253" s="20">
        <v>240002617</v>
      </c>
      <c r="W2253" s="20" t="s">
        <v>847</v>
      </c>
      <c r="X2253" s="20" t="s">
        <v>274</v>
      </c>
      <c r="Y2253" s="20" t="s">
        <v>306</v>
      </c>
      <c r="Z2253" s="20" t="s">
        <v>7489</v>
      </c>
      <c r="AA2253" s="20" t="s">
        <v>7240</v>
      </c>
      <c r="AB2253" s="20" t="s">
        <v>7137</v>
      </c>
      <c r="AC2253" s="20" t="s">
        <v>3722</v>
      </c>
      <c r="AD2253" s="20" t="s">
        <v>56</v>
      </c>
      <c r="AE2253" s="20" t="s">
        <v>1014</v>
      </c>
      <c r="AF2253" t="str">
        <f>VLOOKUP(L2253,Contactos!B:B,1,0)</f>
        <v>DISTRIBUCIONES AGROVET GRANDEZ TARAPOTO S.R.L.</v>
      </c>
    </row>
    <row r="2254" spans="1:32" ht="38.25" x14ac:dyDescent="0.2">
      <c r="A2254" s="4">
        <f t="shared" si="106"/>
        <v>2252</v>
      </c>
      <c r="B2254" s="4" t="str">
        <f t="shared" si="107"/>
        <v>F010-00025806</v>
      </c>
      <c r="C2254" s="4" t="str">
        <f>IFERROR(VLOOKUP(F2254,Tablas!$A$1:$B$3,2,0),"")</f>
        <v>Factura</v>
      </c>
      <c r="D2254" s="4" t="str">
        <f t="shared" si="108"/>
        <v>Nacional - LETRAS A 45-55-65-75 DIAS / DRAFT  45-55-65-75 DAYS - Facturas clientes - C20606722606</v>
      </c>
      <c r="E2254" s="19">
        <v>45539</v>
      </c>
      <c r="F2254" s="20" t="s">
        <v>1001</v>
      </c>
      <c r="G2254" s="20" t="s">
        <v>7576</v>
      </c>
      <c r="H2254" s="20" t="s">
        <v>44</v>
      </c>
      <c r="I2254" s="20" t="s">
        <v>45</v>
      </c>
      <c r="J2254" s="20" t="s">
        <v>7236</v>
      </c>
      <c r="K2254" s="20" t="s">
        <v>7237</v>
      </c>
      <c r="L2254" s="20" t="s">
        <v>7238</v>
      </c>
      <c r="M2254" s="20"/>
      <c r="N2254" s="21">
        <v>1920.9</v>
      </c>
      <c r="O2254" s="21">
        <v>0</v>
      </c>
      <c r="P2254" s="20"/>
      <c r="Q2254" s="19">
        <v>45539</v>
      </c>
      <c r="R2254" s="20"/>
      <c r="S2254" s="19">
        <v>45649</v>
      </c>
      <c r="T2254" s="20" t="s">
        <v>7453</v>
      </c>
      <c r="U2254" s="20">
        <v>1018971</v>
      </c>
      <c r="V2254" s="20">
        <v>240002617</v>
      </c>
      <c r="W2254" s="20" t="s">
        <v>847</v>
      </c>
      <c r="X2254" s="20" t="s">
        <v>274</v>
      </c>
      <c r="Y2254" s="20" t="s">
        <v>306</v>
      </c>
      <c r="Z2254" s="20" t="s">
        <v>7489</v>
      </c>
      <c r="AA2254" s="20" t="s">
        <v>7240</v>
      </c>
      <c r="AB2254" s="20" t="s">
        <v>7137</v>
      </c>
      <c r="AC2254" s="20" t="s">
        <v>3722</v>
      </c>
      <c r="AD2254" s="20" t="s">
        <v>56</v>
      </c>
      <c r="AE2254" s="20" t="s">
        <v>1014</v>
      </c>
      <c r="AF2254" t="str">
        <f>VLOOKUP(L2254,Contactos!B:B,1,0)</f>
        <v>DISTRIBUCIONES AGROVET GRANDEZ TARAPOTO S.R.L.</v>
      </c>
    </row>
    <row r="2255" spans="1:32" ht="38.25" x14ac:dyDescent="0.2">
      <c r="A2255" s="4">
        <f t="shared" si="106"/>
        <v>2253</v>
      </c>
      <c r="B2255" s="4" t="str">
        <f t="shared" si="107"/>
        <v>F010-00025806</v>
      </c>
      <c r="C2255" s="4" t="str">
        <f>IFERROR(VLOOKUP(F2255,Tablas!$A$1:$B$3,2,0),"")</f>
        <v>Factura</v>
      </c>
      <c r="D2255" s="4" t="str">
        <f t="shared" si="108"/>
        <v>Nacional - LETRAS A 45-55-65-75 DIAS / DRAFT  45-55-65-75 DAYS - Facturas clientes - C20606722606</v>
      </c>
      <c r="E2255" s="19">
        <v>45539</v>
      </c>
      <c r="F2255" s="20" t="s">
        <v>1001</v>
      </c>
      <c r="G2255" s="20" t="s">
        <v>7576</v>
      </c>
      <c r="H2255" s="20" t="s">
        <v>44</v>
      </c>
      <c r="I2255" s="20" t="s">
        <v>45</v>
      </c>
      <c r="J2255" s="20" t="s">
        <v>7236</v>
      </c>
      <c r="K2255" s="20" t="s">
        <v>7237</v>
      </c>
      <c r="L2255" s="20" t="s">
        <v>7238</v>
      </c>
      <c r="M2255" s="20"/>
      <c r="N2255" s="21">
        <v>1920.9</v>
      </c>
      <c r="O2255" s="21">
        <v>0</v>
      </c>
      <c r="P2255" s="20"/>
      <c r="Q2255" s="19">
        <v>45539</v>
      </c>
      <c r="R2255" s="20"/>
      <c r="S2255" s="19">
        <v>45639</v>
      </c>
      <c r="T2255" s="20" t="s">
        <v>7453</v>
      </c>
      <c r="U2255" s="20">
        <v>1018971</v>
      </c>
      <c r="V2255" s="20">
        <v>240002617</v>
      </c>
      <c r="W2255" s="20" t="s">
        <v>847</v>
      </c>
      <c r="X2255" s="20" t="s">
        <v>274</v>
      </c>
      <c r="Y2255" s="20" t="s">
        <v>306</v>
      </c>
      <c r="Z2255" s="20" t="s">
        <v>7489</v>
      </c>
      <c r="AA2255" s="20" t="s">
        <v>7240</v>
      </c>
      <c r="AB2255" s="20" t="s">
        <v>7137</v>
      </c>
      <c r="AC2255" s="20" t="s">
        <v>3722</v>
      </c>
      <c r="AD2255" s="20" t="s">
        <v>56</v>
      </c>
      <c r="AE2255" s="20" t="s">
        <v>1014</v>
      </c>
      <c r="AF2255" t="str">
        <f>VLOOKUP(L2255,Contactos!B:B,1,0)</f>
        <v>DISTRIBUCIONES AGROVET GRANDEZ TARAPOTO S.R.L.</v>
      </c>
    </row>
    <row r="2256" spans="1:32" ht="38.25" x14ac:dyDescent="0.2">
      <c r="A2256" s="4">
        <f t="shared" si="106"/>
        <v>2254</v>
      </c>
      <c r="B2256" s="4" t="str">
        <f t="shared" si="107"/>
        <v>F010-00025836</v>
      </c>
      <c r="C2256" s="4" t="str">
        <f>IFERROR(VLOOKUP(F2256,Tablas!$A$1:$B$3,2,0),"")</f>
        <v>Factura</v>
      </c>
      <c r="D2256" s="4" t="str">
        <f t="shared" si="108"/>
        <v>Nacional - LETRAS A 45-55-65-75 DIAS / DRAFT  45-55-65-75 DAYS - Facturas clientes - C20601052921</v>
      </c>
      <c r="E2256" s="19">
        <v>45541</v>
      </c>
      <c r="F2256" s="20" t="s">
        <v>1001</v>
      </c>
      <c r="G2256" s="20" t="s">
        <v>7577</v>
      </c>
      <c r="H2256" s="20" t="s">
        <v>44</v>
      </c>
      <c r="I2256" s="20" t="s">
        <v>45</v>
      </c>
      <c r="J2256" s="20" t="s">
        <v>7563</v>
      </c>
      <c r="K2256" s="20" t="s">
        <v>7564</v>
      </c>
      <c r="L2256" s="20" t="s">
        <v>7565</v>
      </c>
      <c r="M2256" s="20" t="s">
        <v>33</v>
      </c>
      <c r="N2256" s="21">
        <v>1943.4</v>
      </c>
      <c r="O2256" s="21">
        <v>0</v>
      </c>
      <c r="P2256" s="20"/>
      <c r="Q2256" s="19">
        <v>45541</v>
      </c>
      <c r="R2256" s="20"/>
      <c r="S2256" s="19">
        <v>45661</v>
      </c>
      <c r="T2256" s="20" t="s">
        <v>7453</v>
      </c>
      <c r="U2256" s="20">
        <v>1020106</v>
      </c>
      <c r="V2256" s="20">
        <v>240002654</v>
      </c>
      <c r="W2256" s="20" t="s">
        <v>847</v>
      </c>
      <c r="X2256" s="20" t="s">
        <v>305</v>
      </c>
      <c r="Y2256" s="20" t="s">
        <v>404</v>
      </c>
      <c r="Z2256" s="20" t="s">
        <v>7578</v>
      </c>
      <c r="AA2256" s="20" t="s">
        <v>7566</v>
      </c>
      <c r="AB2256" s="20" t="s">
        <v>741</v>
      </c>
      <c r="AC2256" s="20" t="s">
        <v>741</v>
      </c>
      <c r="AD2256" s="20" t="s">
        <v>56</v>
      </c>
      <c r="AE2256" s="20" t="s">
        <v>1014</v>
      </c>
      <c r="AF2256" t="str">
        <f>VLOOKUP(L2256,Contactos!B:B,1,0)</f>
        <v>INVERSIONES PROAVET E.I.R.L.</v>
      </c>
    </row>
    <row r="2257" spans="1:32" ht="38.25" x14ac:dyDescent="0.2">
      <c r="A2257" s="4">
        <f t="shared" si="106"/>
        <v>2255</v>
      </c>
      <c r="B2257" s="4" t="str">
        <f t="shared" si="107"/>
        <v>F010-00025836</v>
      </c>
      <c r="C2257" s="4" t="str">
        <f>IFERROR(VLOOKUP(F2257,Tablas!$A$1:$B$3,2,0),"")</f>
        <v>Factura</v>
      </c>
      <c r="D2257" s="4" t="str">
        <f t="shared" si="108"/>
        <v>Nacional - LETRAS A 45-55-65-75 DIAS / DRAFT  45-55-65-75 DAYS - Facturas clientes - C20601052921</v>
      </c>
      <c r="E2257" s="19">
        <v>45541</v>
      </c>
      <c r="F2257" s="20" t="s">
        <v>1001</v>
      </c>
      <c r="G2257" s="20" t="s">
        <v>7577</v>
      </c>
      <c r="H2257" s="20" t="s">
        <v>44</v>
      </c>
      <c r="I2257" s="20" t="s">
        <v>45</v>
      </c>
      <c r="J2257" s="20" t="s">
        <v>7563</v>
      </c>
      <c r="K2257" s="20" t="s">
        <v>7564</v>
      </c>
      <c r="L2257" s="20" t="s">
        <v>7565</v>
      </c>
      <c r="M2257" s="20" t="s">
        <v>33</v>
      </c>
      <c r="N2257" s="21">
        <v>1943.4</v>
      </c>
      <c r="O2257" s="21">
        <v>0</v>
      </c>
      <c r="P2257" s="20"/>
      <c r="Q2257" s="19">
        <v>45541</v>
      </c>
      <c r="R2257" s="20"/>
      <c r="S2257" s="19">
        <v>45651</v>
      </c>
      <c r="T2257" s="20" t="s">
        <v>7453</v>
      </c>
      <c r="U2257" s="20">
        <v>1020106</v>
      </c>
      <c r="V2257" s="20">
        <v>240002654</v>
      </c>
      <c r="W2257" s="20" t="s">
        <v>847</v>
      </c>
      <c r="X2257" s="20" t="s">
        <v>305</v>
      </c>
      <c r="Y2257" s="20" t="s">
        <v>404</v>
      </c>
      <c r="Z2257" s="20" t="s">
        <v>7578</v>
      </c>
      <c r="AA2257" s="20" t="s">
        <v>7566</v>
      </c>
      <c r="AB2257" s="20" t="s">
        <v>741</v>
      </c>
      <c r="AC2257" s="20" t="s">
        <v>741</v>
      </c>
      <c r="AD2257" s="20" t="s">
        <v>56</v>
      </c>
      <c r="AE2257" s="20" t="s">
        <v>1014</v>
      </c>
      <c r="AF2257" t="str">
        <f>VLOOKUP(L2257,Contactos!B:B,1,0)</f>
        <v>INVERSIONES PROAVET E.I.R.L.</v>
      </c>
    </row>
    <row r="2258" spans="1:32" ht="38.25" x14ac:dyDescent="0.2">
      <c r="A2258" s="4">
        <f t="shared" si="106"/>
        <v>2256</v>
      </c>
      <c r="B2258" s="4" t="str">
        <f t="shared" si="107"/>
        <v>F010-00025836</v>
      </c>
      <c r="C2258" s="4" t="str">
        <f>IFERROR(VLOOKUP(F2258,Tablas!$A$1:$B$3,2,0),"")</f>
        <v>Factura</v>
      </c>
      <c r="D2258" s="4" t="str">
        <f t="shared" si="108"/>
        <v>Nacional - LETRAS A 45-55-65-75 DIAS / DRAFT  45-55-65-75 DAYS - Facturas clientes - C20601052921</v>
      </c>
      <c r="E2258" s="19">
        <v>45541</v>
      </c>
      <c r="F2258" s="20" t="s">
        <v>1001</v>
      </c>
      <c r="G2258" s="20" t="s">
        <v>7577</v>
      </c>
      <c r="H2258" s="20" t="s">
        <v>44</v>
      </c>
      <c r="I2258" s="20" t="s">
        <v>45</v>
      </c>
      <c r="J2258" s="20" t="s">
        <v>7563</v>
      </c>
      <c r="K2258" s="20" t="s">
        <v>7564</v>
      </c>
      <c r="L2258" s="20" t="s">
        <v>7565</v>
      </c>
      <c r="M2258" s="20" t="s">
        <v>33</v>
      </c>
      <c r="N2258" s="21">
        <v>1943.4</v>
      </c>
      <c r="O2258" s="21">
        <v>0</v>
      </c>
      <c r="P2258" s="20"/>
      <c r="Q2258" s="19">
        <v>45541</v>
      </c>
      <c r="R2258" s="20"/>
      <c r="S2258" s="19">
        <v>45641</v>
      </c>
      <c r="T2258" s="20" t="s">
        <v>7453</v>
      </c>
      <c r="U2258" s="20">
        <v>1020106</v>
      </c>
      <c r="V2258" s="20">
        <v>240002654</v>
      </c>
      <c r="W2258" s="20" t="s">
        <v>847</v>
      </c>
      <c r="X2258" s="20" t="s">
        <v>305</v>
      </c>
      <c r="Y2258" s="20" t="s">
        <v>404</v>
      </c>
      <c r="Z2258" s="20" t="s">
        <v>7578</v>
      </c>
      <c r="AA2258" s="20" t="s">
        <v>7566</v>
      </c>
      <c r="AB2258" s="20" t="s">
        <v>741</v>
      </c>
      <c r="AC2258" s="20" t="s">
        <v>741</v>
      </c>
      <c r="AD2258" s="20" t="s">
        <v>56</v>
      </c>
      <c r="AE2258" s="20" t="s">
        <v>1014</v>
      </c>
      <c r="AF2258" t="str">
        <f>VLOOKUP(L2258,Contactos!B:B,1,0)</f>
        <v>INVERSIONES PROAVET E.I.R.L.</v>
      </c>
    </row>
    <row r="2259" spans="1:32" ht="38.25" x14ac:dyDescent="0.2">
      <c r="A2259" s="4">
        <f t="shared" si="106"/>
        <v>2257</v>
      </c>
      <c r="B2259" s="4" t="str">
        <f t="shared" si="107"/>
        <v>F010-00025867</v>
      </c>
      <c r="C2259" s="4" t="str">
        <f>IFERROR(VLOOKUP(F2259,Tablas!$A$1:$B$3,2,0),"")</f>
        <v>Factura</v>
      </c>
      <c r="D2259" s="4" t="str">
        <f t="shared" si="108"/>
        <v>Nacional - LETRAS A 45-60 DIAS / DRAFT 45-60 DAYS - Facturas clientes - C20481460159</v>
      </c>
      <c r="E2259" s="19">
        <v>45546</v>
      </c>
      <c r="F2259" s="20" t="s">
        <v>1001</v>
      </c>
      <c r="G2259" s="20" t="s">
        <v>7579</v>
      </c>
      <c r="H2259" s="20" t="s">
        <v>44</v>
      </c>
      <c r="I2259" s="20" t="s">
        <v>45</v>
      </c>
      <c r="J2259" s="20" t="s">
        <v>379</v>
      </c>
      <c r="K2259" s="20" t="s">
        <v>380</v>
      </c>
      <c r="L2259" s="20" t="s">
        <v>381</v>
      </c>
      <c r="M2259" s="20" t="s">
        <v>125</v>
      </c>
      <c r="N2259" s="21">
        <v>1944.4</v>
      </c>
      <c r="O2259" s="21">
        <v>0</v>
      </c>
      <c r="P2259" s="20"/>
      <c r="Q2259" s="19">
        <v>45546</v>
      </c>
      <c r="R2259" s="20"/>
      <c r="S2259" s="19">
        <v>45666</v>
      </c>
      <c r="T2259" s="20" t="s">
        <v>7547</v>
      </c>
      <c r="U2259" s="20">
        <v>1022165</v>
      </c>
      <c r="V2259" s="20">
        <v>240002689</v>
      </c>
      <c r="W2259" s="20" t="s">
        <v>847</v>
      </c>
      <c r="X2259" s="20" t="s">
        <v>305</v>
      </c>
      <c r="Y2259" s="20" t="s">
        <v>245</v>
      </c>
      <c r="Z2259" s="20" t="s">
        <v>7462</v>
      </c>
      <c r="AA2259" s="20" t="s">
        <v>7463</v>
      </c>
      <c r="AB2259" s="20" t="s">
        <v>337</v>
      </c>
      <c r="AC2259" s="20" t="s">
        <v>337</v>
      </c>
      <c r="AD2259" s="20" t="s">
        <v>56</v>
      </c>
      <c r="AE2259" s="20" t="s">
        <v>1014</v>
      </c>
      <c r="AF2259" t="str">
        <f>VLOOKUP(L2259,Contactos!B:B,1,0)</f>
        <v>NOVAFARMA S.A.C.</v>
      </c>
    </row>
    <row r="2260" spans="1:32" ht="38.25" x14ac:dyDescent="0.2">
      <c r="A2260" s="4">
        <f t="shared" si="106"/>
        <v>2258</v>
      </c>
      <c r="B2260" s="4" t="str">
        <f t="shared" si="107"/>
        <v>F010-00025867</v>
      </c>
      <c r="C2260" s="4" t="str">
        <f>IFERROR(VLOOKUP(F2260,Tablas!$A$1:$B$3,2,0),"")</f>
        <v>Factura</v>
      </c>
      <c r="D2260" s="4" t="str">
        <f t="shared" si="108"/>
        <v>Nacional - LETRAS A 45-60 DIAS / DRAFT 45-60 DAYS - Facturas clientes - C20481460159</v>
      </c>
      <c r="E2260" s="19">
        <v>45546</v>
      </c>
      <c r="F2260" s="20" t="s">
        <v>1001</v>
      </c>
      <c r="G2260" s="20" t="s">
        <v>7579</v>
      </c>
      <c r="H2260" s="20" t="s">
        <v>44</v>
      </c>
      <c r="I2260" s="20" t="s">
        <v>45</v>
      </c>
      <c r="J2260" s="20" t="s">
        <v>379</v>
      </c>
      <c r="K2260" s="20" t="s">
        <v>380</v>
      </c>
      <c r="L2260" s="20" t="s">
        <v>381</v>
      </c>
      <c r="M2260" s="20" t="s">
        <v>125</v>
      </c>
      <c r="N2260" s="21">
        <v>1944.41</v>
      </c>
      <c r="O2260" s="21">
        <v>0</v>
      </c>
      <c r="P2260" s="20"/>
      <c r="Q2260" s="19">
        <v>45546</v>
      </c>
      <c r="R2260" s="20"/>
      <c r="S2260" s="19">
        <v>45651</v>
      </c>
      <c r="T2260" s="20" t="s">
        <v>7547</v>
      </c>
      <c r="U2260" s="20">
        <v>1022165</v>
      </c>
      <c r="V2260" s="20">
        <v>240002689</v>
      </c>
      <c r="W2260" s="20" t="s">
        <v>847</v>
      </c>
      <c r="X2260" s="20" t="s">
        <v>305</v>
      </c>
      <c r="Y2260" s="20" t="s">
        <v>245</v>
      </c>
      <c r="Z2260" s="20" t="s">
        <v>7462</v>
      </c>
      <c r="AA2260" s="20" t="s">
        <v>7463</v>
      </c>
      <c r="AB2260" s="20" t="s">
        <v>337</v>
      </c>
      <c r="AC2260" s="20" t="s">
        <v>337</v>
      </c>
      <c r="AD2260" s="20" t="s">
        <v>56</v>
      </c>
      <c r="AE2260" s="20" t="s">
        <v>1014</v>
      </c>
      <c r="AF2260" t="str">
        <f>VLOOKUP(L2260,Contactos!B:B,1,0)</f>
        <v>NOVAFARMA S.A.C.</v>
      </c>
    </row>
    <row r="2261" spans="1:32" ht="38.25" x14ac:dyDescent="0.2">
      <c r="A2261" s="4">
        <f t="shared" si="106"/>
        <v>2259</v>
      </c>
      <c r="B2261" s="4" t="str">
        <f t="shared" si="107"/>
        <v>F010-00026084</v>
      </c>
      <c r="C2261" s="4" t="str">
        <f>IFERROR(VLOOKUP(F2261,Tablas!$A$1:$B$3,2,0),"")</f>
        <v>Factura</v>
      </c>
      <c r="D2261" s="4" t="str">
        <f t="shared" si="108"/>
        <v>Nacional - LETRAS A 45-55-65-75 DIAS / DRAFT  45-55-65-75 DAYS - Facturas clientes - C20491686759</v>
      </c>
      <c r="E2261" s="19">
        <v>45565</v>
      </c>
      <c r="F2261" s="20" t="s">
        <v>1001</v>
      </c>
      <c r="G2261" s="20" t="s">
        <v>7580</v>
      </c>
      <c r="H2261" s="20" t="s">
        <v>44</v>
      </c>
      <c r="I2261" s="20" t="s">
        <v>45</v>
      </c>
      <c r="J2261" s="20" t="s">
        <v>302</v>
      </c>
      <c r="K2261" s="20" t="s">
        <v>303</v>
      </c>
      <c r="L2261" s="20" t="s">
        <v>304</v>
      </c>
      <c r="M2261" s="20" t="s">
        <v>125</v>
      </c>
      <c r="N2261" s="21">
        <v>1968.6</v>
      </c>
      <c r="O2261" s="21">
        <v>0</v>
      </c>
      <c r="P2261" s="20"/>
      <c r="Q2261" s="19">
        <v>45565</v>
      </c>
      <c r="R2261" s="20"/>
      <c r="S2261" s="19">
        <v>45685</v>
      </c>
      <c r="T2261" s="20" t="s">
        <v>7453</v>
      </c>
      <c r="U2261" s="20">
        <v>1031880</v>
      </c>
      <c r="V2261" s="20">
        <v>240002920</v>
      </c>
      <c r="W2261" s="20" t="s">
        <v>847</v>
      </c>
      <c r="X2261" s="20" t="s">
        <v>274</v>
      </c>
      <c r="Y2261" s="20" t="s">
        <v>306</v>
      </c>
      <c r="Z2261" s="20" t="s">
        <v>7581</v>
      </c>
      <c r="AA2261" s="20" t="s">
        <v>308</v>
      </c>
      <c r="AB2261" s="20" t="s">
        <v>309</v>
      </c>
      <c r="AC2261" s="20" t="s">
        <v>309</v>
      </c>
      <c r="AD2261" s="20" t="s">
        <v>56</v>
      </c>
      <c r="AE2261" s="20" t="s">
        <v>1014</v>
      </c>
      <c r="AF2261" t="str">
        <f>VLOOKUP(L2261,Contactos!B:B,1,0)</f>
        <v>AGROVET Y DISTRIBUCIONES GRANDEZ S.R.L</v>
      </c>
    </row>
    <row r="2262" spans="1:32" ht="38.25" x14ac:dyDescent="0.2">
      <c r="A2262" s="4">
        <f t="shared" si="106"/>
        <v>2260</v>
      </c>
      <c r="B2262" s="4" t="str">
        <f t="shared" si="107"/>
        <v>F010-00026084</v>
      </c>
      <c r="C2262" s="4" t="str">
        <f>IFERROR(VLOOKUP(F2262,Tablas!$A$1:$B$3,2,0),"")</f>
        <v>Factura</v>
      </c>
      <c r="D2262" s="4" t="str">
        <f t="shared" si="108"/>
        <v>Nacional - LETRAS A 45-55-65-75 DIAS / DRAFT  45-55-65-75 DAYS - Facturas clientes - C20491686759</v>
      </c>
      <c r="E2262" s="19">
        <v>45565</v>
      </c>
      <c r="F2262" s="20" t="s">
        <v>1001</v>
      </c>
      <c r="G2262" s="20" t="s">
        <v>7580</v>
      </c>
      <c r="H2262" s="20" t="s">
        <v>44</v>
      </c>
      <c r="I2262" s="20" t="s">
        <v>45</v>
      </c>
      <c r="J2262" s="20" t="s">
        <v>302</v>
      </c>
      <c r="K2262" s="20" t="s">
        <v>303</v>
      </c>
      <c r="L2262" s="20" t="s">
        <v>304</v>
      </c>
      <c r="M2262" s="20" t="s">
        <v>125</v>
      </c>
      <c r="N2262" s="21">
        <v>1968.6</v>
      </c>
      <c r="O2262" s="21">
        <v>0</v>
      </c>
      <c r="P2262" s="20"/>
      <c r="Q2262" s="19">
        <v>45565</v>
      </c>
      <c r="R2262" s="20"/>
      <c r="S2262" s="19">
        <v>45665</v>
      </c>
      <c r="T2262" s="20" t="s">
        <v>7453</v>
      </c>
      <c r="U2262" s="20">
        <v>1031880</v>
      </c>
      <c r="V2262" s="20">
        <v>240002920</v>
      </c>
      <c r="W2262" s="20" t="s">
        <v>847</v>
      </c>
      <c r="X2262" s="20" t="s">
        <v>274</v>
      </c>
      <c r="Y2262" s="20" t="s">
        <v>306</v>
      </c>
      <c r="Z2262" s="20" t="s">
        <v>7581</v>
      </c>
      <c r="AA2262" s="20" t="s">
        <v>308</v>
      </c>
      <c r="AB2262" s="20" t="s">
        <v>309</v>
      </c>
      <c r="AC2262" s="20" t="s">
        <v>309</v>
      </c>
      <c r="AD2262" s="20" t="s">
        <v>56</v>
      </c>
      <c r="AE2262" s="20" t="s">
        <v>1014</v>
      </c>
      <c r="AF2262" t="str">
        <f>VLOOKUP(L2262,Contactos!B:B,1,0)</f>
        <v>AGROVET Y DISTRIBUCIONES GRANDEZ S.R.L</v>
      </c>
    </row>
    <row r="2263" spans="1:32" ht="38.25" x14ac:dyDescent="0.2">
      <c r="A2263" s="4">
        <f t="shared" si="106"/>
        <v>2261</v>
      </c>
      <c r="B2263" s="4" t="str">
        <f t="shared" si="107"/>
        <v>F010-00026084</v>
      </c>
      <c r="C2263" s="4" t="str">
        <f>IFERROR(VLOOKUP(F2263,Tablas!$A$1:$B$3,2,0),"")</f>
        <v>Factura</v>
      </c>
      <c r="D2263" s="4" t="str">
        <f t="shared" si="108"/>
        <v>Nacional - LETRAS A 45-55-65-75 DIAS / DRAFT  45-55-65-75 DAYS - Facturas clientes - C20491686759</v>
      </c>
      <c r="E2263" s="19">
        <v>45565</v>
      </c>
      <c r="F2263" s="20" t="s">
        <v>1001</v>
      </c>
      <c r="G2263" s="20" t="s">
        <v>7580</v>
      </c>
      <c r="H2263" s="20" t="s">
        <v>44</v>
      </c>
      <c r="I2263" s="20" t="s">
        <v>45</v>
      </c>
      <c r="J2263" s="20" t="s">
        <v>302</v>
      </c>
      <c r="K2263" s="20" t="s">
        <v>303</v>
      </c>
      <c r="L2263" s="20" t="s">
        <v>304</v>
      </c>
      <c r="M2263" s="20" t="s">
        <v>125</v>
      </c>
      <c r="N2263" s="21">
        <v>1968.6</v>
      </c>
      <c r="O2263" s="21">
        <v>0</v>
      </c>
      <c r="P2263" s="20"/>
      <c r="Q2263" s="19">
        <v>45565</v>
      </c>
      <c r="R2263" s="20"/>
      <c r="S2263" s="19">
        <v>45675</v>
      </c>
      <c r="T2263" s="20" t="s">
        <v>7453</v>
      </c>
      <c r="U2263" s="20">
        <v>1031880</v>
      </c>
      <c r="V2263" s="20">
        <v>240002920</v>
      </c>
      <c r="W2263" s="20" t="s">
        <v>847</v>
      </c>
      <c r="X2263" s="20" t="s">
        <v>274</v>
      </c>
      <c r="Y2263" s="20" t="s">
        <v>306</v>
      </c>
      <c r="Z2263" s="20" t="s">
        <v>7581</v>
      </c>
      <c r="AA2263" s="20" t="s">
        <v>308</v>
      </c>
      <c r="AB2263" s="20" t="s">
        <v>309</v>
      </c>
      <c r="AC2263" s="20" t="s">
        <v>309</v>
      </c>
      <c r="AD2263" s="20" t="s">
        <v>56</v>
      </c>
      <c r="AE2263" s="20" t="s">
        <v>1014</v>
      </c>
      <c r="AF2263" t="str">
        <f>VLOOKUP(L2263,Contactos!B:B,1,0)</f>
        <v>AGROVET Y DISTRIBUCIONES GRANDEZ S.R.L</v>
      </c>
    </row>
    <row r="2264" spans="1:32" ht="38.25" x14ac:dyDescent="0.2">
      <c r="A2264" s="4">
        <f t="shared" si="106"/>
        <v>2262</v>
      </c>
      <c r="B2264" s="4" t="str">
        <f t="shared" si="107"/>
        <v>4-02407</v>
      </c>
      <c r="C2264" s="4" t="str">
        <f>IFERROR(VLOOKUP(F2264,Tablas!$A$1:$B$3,2,0),"")</f>
        <v/>
      </c>
      <c r="D2264" s="4" t="str">
        <f t="shared" si="108"/>
        <v xml:space="preserve"> - LETRA 75 DIAS / DRAFT 75 DAYS - Cambio de Situación</v>
      </c>
      <c r="E2264" s="19">
        <v>45565</v>
      </c>
      <c r="F2264" s="20" t="s">
        <v>27</v>
      </c>
      <c r="G2264" s="20" t="s">
        <v>7582</v>
      </c>
      <c r="H2264" s="20" t="s">
        <v>7430</v>
      </c>
      <c r="I2264" s="20" t="s">
        <v>6497</v>
      </c>
      <c r="J2264" s="20" t="s">
        <v>7519</v>
      </c>
      <c r="K2264" s="20" t="s">
        <v>7520</v>
      </c>
      <c r="L2264" s="20" t="s">
        <v>7521</v>
      </c>
      <c r="M2264" s="20" t="s">
        <v>125</v>
      </c>
      <c r="N2264" s="21">
        <v>1972.26</v>
      </c>
      <c r="O2264" s="21">
        <v>0</v>
      </c>
      <c r="P2264" s="19">
        <v>45464</v>
      </c>
      <c r="Q2264" s="19">
        <v>45565</v>
      </c>
      <c r="R2264" s="20"/>
      <c r="S2264" s="19">
        <v>45554</v>
      </c>
      <c r="T2264" s="20" t="s">
        <v>126</v>
      </c>
      <c r="U2264" s="20">
        <v>1033060</v>
      </c>
      <c r="V2264" s="20">
        <v>240007152</v>
      </c>
      <c r="W2264" s="20" t="s">
        <v>50</v>
      </c>
      <c r="X2264" s="20" t="s">
        <v>794</v>
      </c>
      <c r="Y2264" s="20" t="s">
        <v>333</v>
      </c>
      <c r="Z2264" s="20" t="s">
        <v>7406</v>
      </c>
      <c r="AA2264" s="20" t="s">
        <v>7527</v>
      </c>
      <c r="AB2264" s="20" t="s">
        <v>7477</v>
      </c>
      <c r="AC2264" s="20" t="s">
        <v>7474</v>
      </c>
      <c r="AD2264" s="20" t="s">
        <v>56</v>
      </c>
      <c r="AE2264" s="20"/>
      <c r="AF2264" t="str">
        <f>VLOOKUP(L2264,Contactos!B:B,1,0)</f>
        <v>LESCANO VALENCIA AMANDA ANGELICA</v>
      </c>
    </row>
    <row r="2265" spans="1:32" ht="38.25" x14ac:dyDescent="0.2">
      <c r="A2265" s="4">
        <f t="shared" si="106"/>
        <v>2263</v>
      </c>
      <c r="B2265" s="4" t="str">
        <f t="shared" si="107"/>
        <v>010-0024453</v>
      </c>
      <c r="C2265" s="4" t="str">
        <f>IFERROR(VLOOKUP(F2265,Tablas!$A$1:$B$3,2,0),"")</f>
        <v>Factura</v>
      </c>
      <c r="D2265" s="4" t="str">
        <f t="shared" si="108"/>
        <v xml:space="preserve"> - CONTADO ADELANTADO / CASH IN ADVANCE - Facturas clientes -C20519170907</v>
      </c>
      <c r="E2265" s="19">
        <v>43100</v>
      </c>
      <c r="F2265" s="20" t="s">
        <v>1001</v>
      </c>
      <c r="G2265" s="20" t="s">
        <v>7583</v>
      </c>
      <c r="H2265" s="20" t="s">
        <v>322</v>
      </c>
      <c r="I2265" s="20" t="s">
        <v>323</v>
      </c>
      <c r="J2265" s="20" t="s">
        <v>4511</v>
      </c>
      <c r="K2265" s="20" t="s">
        <v>4512</v>
      </c>
      <c r="L2265" s="20" t="s">
        <v>4513</v>
      </c>
      <c r="M2265" s="20" t="s">
        <v>125</v>
      </c>
      <c r="N2265" s="21">
        <v>1980.51</v>
      </c>
      <c r="O2265" s="21">
        <v>0</v>
      </c>
      <c r="P2265" s="20"/>
      <c r="Q2265" s="19">
        <v>41942</v>
      </c>
      <c r="R2265" s="20"/>
      <c r="S2265" s="19">
        <v>41949</v>
      </c>
      <c r="T2265" s="20" t="s">
        <v>70</v>
      </c>
      <c r="U2265" s="20">
        <v>1421</v>
      </c>
      <c r="V2265" s="20">
        <v>1700000090</v>
      </c>
      <c r="W2265" s="20" t="s">
        <v>847</v>
      </c>
      <c r="X2265" s="20" t="s">
        <v>192</v>
      </c>
      <c r="Y2265" s="20" t="s">
        <v>52</v>
      </c>
      <c r="Z2265" s="20" t="s">
        <v>5827</v>
      </c>
      <c r="AA2265" s="20" t="s">
        <v>4515</v>
      </c>
      <c r="AB2265" s="20" t="s">
        <v>54</v>
      </c>
      <c r="AC2265" s="20" t="s">
        <v>167</v>
      </c>
      <c r="AD2265" s="20" t="s">
        <v>56</v>
      </c>
      <c r="AE2265" s="20"/>
      <c r="AF2265" t="e">
        <f>VLOOKUP(L2265,Contactos!B:B,1,0)</f>
        <v>#N/A</v>
      </c>
    </row>
    <row r="2266" spans="1:32" ht="38.25" x14ac:dyDescent="0.2">
      <c r="A2266" s="4">
        <f t="shared" si="106"/>
        <v>2264</v>
      </c>
      <c r="B2266" s="4" t="str">
        <f t="shared" si="107"/>
        <v>010-0019628</v>
      </c>
      <c r="C2266" s="4" t="str">
        <f>IFERROR(VLOOKUP(F2266,Tablas!$A$1:$B$3,2,0),"")</f>
        <v>Factura</v>
      </c>
      <c r="D2266" s="4" t="str">
        <f t="shared" si="108"/>
        <v xml:space="preserve"> - CONTADO ADELANTADO / CASH IN ADVANCE - Facturas clientes -C20519170907</v>
      </c>
      <c r="E2266" s="19">
        <v>43100</v>
      </c>
      <c r="F2266" s="20" t="s">
        <v>1001</v>
      </c>
      <c r="G2266" s="20" t="s">
        <v>7584</v>
      </c>
      <c r="H2266" s="20" t="s">
        <v>322</v>
      </c>
      <c r="I2266" s="20" t="s">
        <v>323</v>
      </c>
      <c r="J2266" s="20" t="s">
        <v>4511</v>
      </c>
      <c r="K2266" s="20" t="s">
        <v>4512</v>
      </c>
      <c r="L2266" s="20" t="s">
        <v>4513</v>
      </c>
      <c r="M2266" s="20" t="s">
        <v>125</v>
      </c>
      <c r="N2266" s="21">
        <v>1982.4</v>
      </c>
      <c r="O2266" s="21">
        <v>0</v>
      </c>
      <c r="P2266" s="20"/>
      <c r="Q2266" s="19">
        <v>41407</v>
      </c>
      <c r="R2266" s="20"/>
      <c r="S2266" s="19">
        <v>41499</v>
      </c>
      <c r="T2266" s="20" t="s">
        <v>70</v>
      </c>
      <c r="U2266" s="20">
        <v>1411</v>
      </c>
      <c r="V2266" s="20">
        <v>1700000080</v>
      </c>
      <c r="W2266" s="20" t="s">
        <v>847</v>
      </c>
      <c r="X2266" s="20" t="s">
        <v>192</v>
      </c>
      <c r="Y2266" s="20" t="s">
        <v>52</v>
      </c>
      <c r="Z2266" s="20" t="s">
        <v>5827</v>
      </c>
      <c r="AA2266" s="20" t="s">
        <v>4515</v>
      </c>
      <c r="AB2266" s="20" t="s">
        <v>54</v>
      </c>
      <c r="AC2266" s="20" t="s">
        <v>167</v>
      </c>
      <c r="AD2266" s="20" t="s">
        <v>56</v>
      </c>
      <c r="AE2266" s="20"/>
      <c r="AF2266" t="e">
        <f>VLOOKUP(L2266,Contactos!B:B,1,0)</f>
        <v>#N/A</v>
      </c>
    </row>
    <row r="2267" spans="1:32" ht="25.5" x14ac:dyDescent="0.2">
      <c r="A2267" s="4">
        <f t="shared" si="106"/>
        <v>2265</v>
      </c>
      <c r="B2267" s="4" t="str">
        <f t="shared" si="107"/>
        <v>4-02645</v>
      </c>
      <c r="C2267" s="4" t="str">
        <f>IFERROR(VLOOKUP(F2267,Tablas!$A$1:$B$3,2,0),"")</f>
        <v/>
      </c>
      <c r="D2267" s="4" t="str">
        <f t="shared" si="108"/>
        <v xml:space="preserve"> - LETRA 75 DIAS / DRAFT 75 DAYS - Cambio de Situación</v>
      </c>
      <c r="E2267" s="19">
        <v>45518</v>
      </c>
      <c r="F2267" s="20" t="s">
        <v>27</v>
      </c>
      <c r="G2267" s="20" t="s">
        <v>7585</v>
      </c>
      <c r="H2267" s="20" t="s">
        <v>7404</v>
      </c>
      <c r="I2267" s="20" t="s">
        <v>7405</v>
      </c>
      <c r="J2267" s="20" t="s">
        <v>721</v>
      </c>
      <c r="K2267" s="20" t="s">
        <v>722</v>
      </c>
      <c r="L2267" s="20" t="s">
        <v>723</v>
      </c>
      <c r="M2267" s="20" t="s">
        <v>33</v>
      </c>
      <c r="N2267" s="21">
        <v>1983.8</v>
      </c>
      <c r="O2267" s="21">
        <v>0</v>
      </c>
      <c r="P2267" s="19">
        <v>45481</v>
      </c>
      <c r="Q2267" s="19">
        <v>45518</v>
      </c>
      <c r="R2267" s="20"/>
      <c r="S2267" s="19">
        <v>45572</v>
      </c>
      <c r="T2267" s="20" t="s">
        <v>126</v>
      </c>
      <c r="U2267" s="20">
        <v>1008769</v>
      </c>
      <c r="V2267" s="20">
        <v>240006000</v>
      </c>
      <c r="W2267" s="20" t="s">
        <v>50</v>
      </c>
      <c r="X2267" s="20" t="s">
        <v>794</v>
      </c>
      <c r="Y2267" s="20" t="s">
        <v>306</v>
      </c>
      <c r="Z2267" s="20" t="s">
        <v>7406</v>
      </c>
      <c r="AA2267" s="20" t="s">
        <v>725</v>
      </c>
      <c r="AB2267" s="20" t="s">
        <v>726</v>
      </c>
      <c r="AC2267" s="20" t="s">
        <v>727</v>
      </c>
      <c r="AD2267" s="20" t="s">
        <v>56</v>
      </c>
      <c r="AE2267" s="20"/>
      <c r="AF2267" t="str">
        <f>VLOOKUP(L2267,Contactos!B:B,1,0)</f>
        <v>INVERSIONES Y SERVICIOS VETERINARIO COTOS S.A.C.</v>
      </c>
    </row>
    <row r="2268" spans="1:32" ht="25.5" x14ac:dyDescent="0.2">
      <c r="A2268" s="4">
        <f t="shared" si="106"/>
        <v>2266</v>
      </c>
      <c r="B2268" s="4" t="str">
        <f t="shared" si="107"/>
        <v>4-03341</v>
      </c>
      <c r="C2268" s="4" t="str">
        <f>IFERROR(VLOOKUP(F2268,Tablas!$A$1:$B$3,2,0),"")</f>
        <v/>
      </c>
      <c r="D2268" s="4" t="str">
        <f t="shared" si="108"/>
        <v xml:space="preserve"> - LETRA 75 DIAS / DRAFT 75 DAYS - Cambio de Situación</v>
      </c>
      <c r="E2268" s="19">
        <v>45554</v>
      </c>
      <c r="F2268" s="20" t="s">
        <v>27</v>
      </c>
      <c r="G2268" s="20" t="s">
        <v>7586</v>
      </c>
      <c r="H2268" s="20" t="s">
        <v>7404</v>
      </c>
      <c r="I2268" s="20" t="s">
        <v>7405</v>
      </c>
      <c r="J2268" s="20" t="s">
        <v>373</v>
      </c>
      <c r="K2268" s="20" t="s">
        <v>374</v>
      </c>
      <c r="L2268" s="20" t="s">
        <v>375</v>
      </c>
      <c r="M2268" s="20" t="s">
        <v>125</v>
      </c>
      <c r="N2268" s="21">
        <v>2000.54</v>
      </c>
      <c r="O2268" s="21">
        <v>0</v>
      </c>
      <c r="P2268" s="19">
        <v>45527</v>
      </c>
      <c r="Q2268" s="19">
        <v>45554</v>
      </c>
      <c r="R2268" s="20"/>
      <c r="S2268" s="19">
        <v>45617</v>
      </c>
      <c r="T2268" s="20" t="s">
        <v>126</v>
      </c>
      <c r="U2268" s="20">
        <v>1031307</v>
      </c>
      <c r="V2268" s="20">
        <v>240007088</v>
      </c>
      <c r="W2268" s="20" t="s">
        <v>50</v>
      </c>
      <c r="X2268" s="20" t="s">
        <v>794</v>
      </c>
      <c r="Y2268" s="20" t="s">
        <v>128</v>
      </c>
      <c r="Z2268" s="20" t="s">
        <v>7406</v>
      </c>
      <c r="AA2268" s="20" t="s">
        <v>377</v>
      </c>
      <c r="AB2268" s="20" t="s">
        <v>337</v>
      </c>
      <c r="AC2268" s="20" t="s">
        <v>337</v>
      </c>
      <c r="AD2268" s="20" t="s">
        <v>56</v>
      </c>
      <c r="AE2268" s="20"/>
      <c r="AF2268" t="str">
        <f>VLOOKUP(L2268,Contactos!B:B,1,0)</f>
        <v>TOP VETERINARIA S.A.C.</v>
      </c>
    </row>
    <row r="2269" spans="1:32" ht="25.5" x14ac:dyDescent="0.2">
      <c r="A2269" s="4">
        <f t="shared" si="106"/>
        <v>2267</v>
      </c>
      <c r="B2269" s="4" t="str">
        <f t="shared" si="107"/>
        <v>4-03336</v>
      </c>
      <c r="C2269" s="4" t="str">
        <f>IFERROR(VLOOKUP(F2269,Tablas!$A$1:$B$3,2,0),"")</f>
        <v/>
      </c>
      <c r="D2269" s="4" t="str">
        <f t="shared" si="108"/>
        <v xml:space="preserve"> - LETRA 75 DIAS / DRAFT 75 DAYS - Cambio de Situación</v>
      </c>
      <c r="E2269" s="19">
        <v>45554</v>
      </c>
      <c r="F2269" s="20" t="s">
        <v>27</v>
      </c>
      <c r="G2269" s="20" t="s">
        <v>7587</v>
      </c>
      <c r="H2269" s="20" t="s">
        <v>7404</v>
      </c>
      <c r="I2269" s="20" t="s">
        <v>7405</v>
      </c>
      <c r="J2269" s="20" t="s">
        <v>373</v>
      </c>
      <c r="K2269" s="20" t="s">
        <v>374</v>
      </c>
      <c r="L2269" s="20" t="s">
        <v>375</v>
      </c>
      <c r="M2269" s="20" t="s">
        <v>125</v>
      </c>
      <c r="N2269" s="21">
        <v>2000.56</v>
      </c>
      <c r="O2269" s="21">
        <v>0</v>
      </c>
      <c r="P2269" s="19">
        <v>45527</v>
      </c>
      <c r="Q2269" s="19">
        <v>45554</v>
      </c>
      <c r="R2269" s="20"/>
      <c r="S2269" s="19">
        <v>45572</v>
      </c>
      <c r="T2269" s="20" t="s">
        <v>126</v>
      </c>
      <c r="U2269" s="20">
        <v>1031289</v>
      </c>
      <c r="V2269" s="20">
        <v>240007079</v>
      </c>
      <c r="W2269" s="20" t="s">
        <v>50</v>
      </c>
      <c r="X2269" s="20" t="s">
        <v>794</v>
      </c>
      <c r="Y2269" s="20" t="s">
        <v>128</v>
      </c>
      <c r="Z2269" s="20" t="s">
        <v>7406</v>
      </c>
      <c r="AA2269" s="20" t="s">
        <v>7391</v>
      </c>
      <c r="AB2269" s="20" t="s">
        <v>576</v>
      </c>
      <c r="AC2269" s="20" t="s">
        <v>167</v>
      </c>
      <c r="AD2269" s="20" t="s">
        <v>56</v>
      </c>
      <c r="AE2269" s="20"/>
      <c r="AF2269" t="str">
        <f>VLOOKUP(L2269,Contactos!B:B,1,0)</f>
        <v>TOP VETERINARIA S.A.C.</v>
      </c>
    </row>
    <row r="2270" spans="1:32" ht="25.5" x14ac:dyDescent="0.2">
      <c r="A2270" s="4">
        <f t="shared" si="106"/>
        <v>2268</v>
      </c>
      <c r="B2270" s="4" t="str">
        <f t="shared" si="107"/>
        <v>4-03337</v>
      </c>
      <c r="C2270" s="4" t="str">
        <f>IFERROR(VLOOKUP(F2270,Tablas!$A$1:$B$3,2,0),"")</f>
        <v/>
      </c>
      <c r="D2270" s="4" t="str">
        <f t="shared" si="108"/>
        <v xml:space="preserve"> - LETRA 75 DIAS / DRAFT 75 DAYS - Cambio de Situación</v>
      </c>
      <c r="E2270" s="19">
        <v>45554</v>
      </c>
      <c r="F2270" s="20" t="s">
        <v>27</v>
      </c>
      <c r="G2270" s="20" t="s">
        <v>7588</v>
      </c>
      <c r="H2270" s="20" t="s">
        <v>7404</v>
      </c>
      <c r="I2270" s="20" t="s">
        <v>7405</v>
      </c>
      <c r="J2270" s="20" t="s">
        <v>373</v>
      </c>
      <c r="K2270" s="20" t="s">
        <v>374</v>
      </c>
      <c r="L2270" s="20" t="s">
        <v>375</v>
      </c>
      <c r="M2270" s="20" t="s">
        <v>125</v>
      </c>
      <c r="N2270" s="21">
        <v>2000.56</v>
      </c>
      <c r="O2270" s="21">
        <v>0</v>
      </c>
      <c r="P2270" s="19">
        <v>45527</v>
      </c>
      <c r="Q2270" s="19">
        <v>45554</v>
      </c>
      <c r="R2270" s="20"/>
      <c r="S2270" s="19">
        <v>45580</v>
      </c>
      <c r="T2270" s="20" t="s">
        <v>126</v>
      </c>
      <c r="U2270" s="20">
        <v>1031291</v>
      </c>
      <c r="V2270" s="20">
        <v>240007080</v>
      </c>
      <c r="W2270" s="20" t="s">
        <v>50</v>
      </c>
      <c r="X2270" s="20" t="s">
        <v>794</v>
      </c>
      <c r="Y2270" s="20" t="s">
        <v>128</v>
      </c>
      <c r="Z2270" s="20" t="s">
        <v>7406</v>
      </c>
      <c r="AA2270" s="20" t="s">
        <v>7391</v>
      </c>
      <c r="AB2270" s="20" t="s">
        <v>576</v>
      </c>
      <c r="AC2270" s="20" t="s">
        <v>167</v>
      </c>
      <c r="AD2270" s="20" t="s">
        <v>56</v>
      </c>
      <c r="AE2270" s="20"/>
      <c r="AF2270" t="str">
        <f>VLOOKUP(L2270,Contactos!B:B,1,0)</f>
        <v>TOP VETERINARIA S.A.C.</v>
      </c>
    </row>
    <row r="2271" spans="1:32" ht="25.5" x14ac:dyDescent="0.2">
      <c r="A2271" s="4">
        <f t="shared" si="106"/>
        <v>2269</v>
      </c>
      <c r="B2271" s="4" t="str">
        <f t="shared" si="107"/>
        <v>4-03340</v>
      </c>
      <c r="C2271" s="4" t="str">
        <f>IFERROR(VLOOKUP(F2271,Tablas!$A$1:$B$3,2,0),"")</f>
        <v/>
      </c>
      <c r="D2271" s="4" t="str">
        <f t="shared" si="108"/>
        <v xml:space="preserve"> - LETRA 75 DIAS / DRAFT 75 DAYS - Cambio de Situación</v>
      </c>
      <c r="E2271" s="19">
        <v>45554</v>
      </c>
      <c r="F2271" s="20" t="s">
        <v>27</v>
      </c>
      <c r="G2271" s="20" t="s">
        <v>7589</v>
      </c>
      <c r="H2271" s="20" t="s">
        <v>7404</v>
      </c>
      <c r="I2271" s="20" t="s">
        <v>7405</v>
      </c>
      <c r="J2271" s="20" t="s">
        <v>373</v>
      </c>
      <c r="K2271" s="20" t="s">
        <v>374</v>
      </c>
      <c r="L2271" s="20" t="s">
        <v>375</v>
      </c>
      <c r="M2271" s="20" t="s">
        <v>125</v>
      </c>
      <c r="N2271" s="21">
        <v>2000.56</v>
      </c>
      <c r="O2271" s="21">
        <v>0</v>
      </c>
      <c r="P2271" s="19">
        <v>45527</v>
      </c>
      <c r="Q2271" s="19">
        <v>45554</v>
      </c>
      <c r="R2271" s="20"/>
      <c r="S2271" s="19">
        <v>45600</v>
      </c>
      <c r="T2271" s="20" t="s">
        <v>126</v>
      </c>
      <c r="U2271" s="20">
        <v>1031305</v>
      </c>
      <c r="V2271" s="20">
        <v>240007087</v>
      </c>
      <c r="W2271" s="20" t="s">
        <v>50</v>
      </c>
      <c r="X2271" s="20" t="s">
        <v>794</v>
      </c>
      <c r="Y2271" s="20" t="s">
        <v>128</v>
      </c>
      <c r="Z2271" s="20" t="s">
        <v>7406</v>
      </c>
      <c r="AA2271" s="20" t="s">
        <v>377</v>
      </c>
      <c r="AB2271" s="20" t="s">
        <v>337</v>
      </c>
      <c r="AC2271" s="20" t="s">
        <v>337</v>
      </c>
      <c r="AD2271" s="20" t="s">
        <v>56</v>
      </c>
      <c r="AE2271" s="20"/>
      <c r="AF2271" t="str">
        <f>VLOOKUP(L2271,Contactos!B:B,1,0)</f>
        <v>TOP VETERINARIA S.A.C.</v>
      </c>
    </row>
    <row r="2272" spans="1:32" ht="25.5" x14ac:dyDescent="0.2">
      <c r="A2272" s="4">
        <f t="shared" si="106"/>
        <v>2270</v>
      </c>
      <c r="B2272" s="4" t="str">
        <f t="shared" si="107"/>
        <v>4-03339</v>
      </c>
      <c r="C2272" s="4" t="str">
        <f>IFERROR(VLOOKUP(F2272,Tablas!$A$1:$B$3,2,0),"")</f>
        <v/>
      </c>
      <c r="D2272" s="4" t="str">
        <f t="shared" si="108"/>
        <v xml:space="preserve"> - LETRA 75 DIAS / DRAFT 75 DAYS - Cambio de Situación</v>
      </c>
      <c r="E2272" s="19">
        <v>45554</v>
      </c>
      <c r="F2272" s="20" t="s">
        <v>27</v>
      </c>
      <c r="G2272" s="20" t="s">
        <v>7590</v>
      </c>
      <c r="H2272" s="20" t="s">
        <v>7404</v>
      </c>
      <c r="I2272" s="20" t="s">
        <v>7405</v>
      </c>
      <c r="J2272" s="20" t="s">
        <v>373</v>
      </c>
      <c r="K2272" s="20" t="s">
        <v>374</v>
      </c>
      <c r="L2272" s="20" t="s">
        <v>375</v>
      </c>
      <c r="M2272" s="20" t="s">
        <v>125</v>
      </c>
      <c r="N2272" s="21">
        <v>2000.56</v>
      </c>
      <c r="O2272" s="21">
        <v>0</v>
      </c>
      <c r="P2272" s="19">
        <v>45527</v>
      </c>
      <c r="Q2272" s="19">
        <v>45554</v>
      </c>
      <c r="R2272" s="20"/>
      <c r="S2272" s="19">
        <v>45593</v>
      </c>
      <c r="T2272" s="20" t="s">
        <v>126</v>
      </c>
      <c r="U2272" s="20">
        <v>1031303</v>
      </c>
      <c r="V2272" s="20">
        <v>240007086</v>
      </c>
      <c r="W2272" s="20" t="s">
        <v>50</v>
      </c>
      <c r="X2272" s="20" t="s">
        <v>794</v>
      </c>
      <c r="Y2272" s="20" t="s">
        <v>128</v>
      </c>
      <c r="Z2272" s="20" t="s">
        <v>7406</v>
      </c>
      <c r="AA2272" s="20" t="s">
        <v>377</v>
      </c>
      <c r="AB2272" s="20" t="s">
        <v>337</v>
      </c>
      <c r="AC2272" s="20" t="s">
        <v>337</v>
      </c>
      <c r="AD2272" s="20" t="s">
        <v>56</v>
      </c>
      <c r="AE2272" s="20"/>
      <c r="AF2272" t="str">
        <f>VLOOKUP(L2272,Contactos!B:B,1,0)</f>
        <v>TOP VETERINARIA S.A.C.</v>
      </c>
    </row>
    <row r="2273" spans="1:32" ht="25.5" x14ac:dyDescent="0.2">
      <c r="A2273" s="4">
        <f t="shared" si="106"/>
        <v>2271</v>
      </c>
      <c r="B2273" s="4" t="str">
        <f t="shared" si="107"/>
        <v>4-03338</v>
      </c>
      <c r="C2273" s="4" t="str">
        <f>IFERROR(VLOOKUP(F2273,Tablas!$A$1:$B$3,2,0),"")</f>
        <v/>
      </c>
      <c r="D2273" s="4" t="str">
        <f t="shared" si="108"/>
        <v xml:space="preserve"> - LETRA 75 DIAS / DRAFT 75 DAYS - Cambio de Situación</v>
      </c>
      <c r="E2273" s="19">
        <v>45554</v>
      </c>
      <c r="F2273" s="20" t="s">
        <v>27</v>
      </c>
      <c r="G2273" s="20" t="s">
        <v>7591</v>
      </c>
      <c r="H2273" s="20" t="s">
        <v>7404</v>
      </c>
      <c r="I2273" s="20" t="s">
        <v>7405</v>
      </c>
      <c r="J2273" s="20" t="s">
        <v>373</v>
      </c>
      <c r="K2273" s="20" t="s">
        <v>374</v>
      </c>
      <c r="L2273" s="20" t="s">
        <v>375</v>
      </c>
      <c r="M2273" s="20" t="s">
        <v>125</v>
      </c>
      <c r="N2273" s="21">
        <v>2000.56</v>
      </c>
      <c r="O2273" s="21">
        <v>0</v>
      </c>
      <c r="P2273" s="19">
        <v>45527</v>
      </c>
      <c r="Q2273" s="19">
        <v>45554</v>
      </c>
      <c r="R2273" s="20"/>
      <c r="S2273" s="19">
        <v>45587</v>
      </c>
      <c r="T2273" s="20" t="s">
        <v>126</v>
      </c>
      <c r="U2273" s="20">
        <v>1031301</v>
      </c>
      <c r="V2273" s="20">
        <v>240007085</v>
      </c>
      <c r="W2273" s="20" t="s">
        <v>50</v>
      </c>
      <c r="X2273" s="20" t="s">
        <v>794</v>
      </c>
      <c r="Y2273" s="20" t="s">
        <v>128</v>
      </c>
      <c r="Z2273" s="20" t="s">
        <v>7406</v>
      </c>
      <c r="AA2273" s="20" t="s">
        <v>377</v>
      </c>
      <c r="AB2273" s="20" t="s">
        <v>337</v>
      </c>
      <c r="AC2273" s="20" t="s">
        <v>337</v>
      </c>
      <c r="AD2273" s="20" t="s">
        <v>56</v>
      </c>
      <c r="AE2273" s="20"/>
      <c r="AF2273" t="str">
        <f>VLOOKUP(L2273,Contactos!B:B,1,0)</f>
        <v>TOP VETERINARIA S.A.C.</v>
      </c>
    </row>
    <row r="2274" spans="1:32" ht="38.25" x14ac:dyDescent="0.2">
      <c r="A2274" s="4">
        <f t="shared" si="106"/>
        <v>2272</v>
      </c>
      <c r="B2274" s="4" t="str">
        <f t="shared" si="107"/>
        <v>F010-00025859</v>
      </c>
      <c r="C2274" s="4" t="str">
        <f>IFERROR(VLOOKUP(F2274,Tablas!$A$1:$B$3,2,0),"")</f>
        <v>Factura</v>
      </c>
      <c r="D2274" s="4" t="str">
        <f t="shared" si="108"/>
        <v>Nacional - LETRAS 45-52-59-66-73-90 DAYS - Facturas clientes - C20498074732</v>
      </c>
      <c r="E2274" s="19">
        <v>45545</v>
      </c>
      <c r="F2274" s="20" t="s">
        <v>1001</v>
      </c>
      <c r="G2274" s="20" t="s">
        <v>7592</v>
      </c>
      <c r="H2274" s="20" t="s">
        <v>44</v>
      </c>
      <c r="I2274" s="20" t="s">
        <v>45</v>
      </c>
      <c r="J2274" s="20" t="s">
        <v>647</v>
      </c>
      <c r="K2274" s="20" t="s">
        <v>648</v>
      </c>
      <c r="L2274" s="20" t="s">
        <v>649</v>
      </c>
      <c r="M2274" s="20" t="s">
        <v>125</v>
      </c>
      <c r="N2274" s="21">
        <v>2000.62</v>
      </c>
      <c r="O2274" s="21">
        <v>0</v>
      </c>
      <c r="P2274" s="20"/>
      <c r="Q2274" s="19">
        <v>45545</v>
      </c>
      <c r="R2274" s="20"/>
      <c r="S2274" s="19">
        <v>45635</v>
      </c>
      <c r="T2274" s="20" t="s">
        <v>7389</v>
      </c>
      <c r="U2274" s="20">
        <v>1021807</v>
      </c>
      <c r="V2274" s="20">
        <v>240002681</v>
      </c>
      <c r="W2274" s="20" t="s">
        <v>847</v>
      </c>
      <c r="X2274" s="20" t="s">
        <v>274</v>
      </c>
      <c r="Y2274" s="20" t="s">
        <v>333</v>
      </c>
      <c r="Z2274" s="20" t="s">
        <v>7593</v>
      </c>
      <c r="AA2274" s="20" t="s">
        <v>651</v>
      </c>
      <c r="AB2274" s="20" t="s">
        <v>502</v>
      </c>
      <c r="AC2274" s="20" t="s">
        <v>502</v>
      </c>
      <c r="AD2274" s="20" t="s">
        <v>56</v>
      </c>
      <c r="AE2274" s="20" t="s">
        <v>1014</v>
      </c>
      <c r="AF2274" t="str">
        <f>VLOOKUP(L2274,Contactos!B:B,1,0)</f>
        <v>AGROCOMERCIO S.A.C</v>
      </c>
    </row>
    <row r="2275" spans="1:32" ht="25.5" x14ac:dyDescent="0.2">
      <c r="A2275" s="4">
        <f t="shared" si="106"/>
        <v>2273</v>
      </c>
      <c r="B2275" s="4" t="str">
        <f t="shared" si="107"/>
        <v>4-03185</v>
      </c>
      <c r="C2275" s="4" t="str">
        <f>IFERROR(VLOOKUP(F2275,Tablas!$A$1:$B$3,2,0),"")</f>
        <v/>
      </c>
      <c r="D2275" s="4" t="str">
        <f t="shared" si="108"/>
        <v xml:space="preserve"> - LETRA 75 DIAS / DRAFT 75 DAYS - Cambio de Situación</v>
      </c>
      <c r="E2275" s="19">
        <v>45539</v>
      </c>
      <c r="F2275" s="20" t="s">
        <v>27</v>
      </c>
      <c r="G2275" s="20" t="s">
        <v>7594</v>
      </c>
      <c r="H2275" s="20" t="s">
        <v>7404</v>
      </c>
      <c r="I2275" s="20" t="s">
        <v>7405</v>
      </c>
      <c r="J2275" s="20" t="s">
        <v>721</v>
      </c>
      <c r="K2275" s="20" t="s">
        <v>722</v>
      </c>
      <c r="L2275" s="20" t="s">
        <v>723</v>
      </c>
      <c r="M2275" s="20" t="s">
        <v>33</v>
      </c>
      <c r="N2275" s="21">
        <v>2000.78</v>
      </c>
      <c r="O2275" s="21">
        <v>0</v>
      </c>
      <c r="P2275" s="19">
        <v>45516</v>
      </c>
      <c r="Q2275" s="19">
        <v>45539</v>
      </c>
      <c r="R2275" s="20"/>
      <c r="S2275" s="19">
        <v>45582</v>
      </c>
      <c r="T2275" s="20" t="s">
        <v>126</v>
      </c>
      <c r="U2275" s="20">
        <v>1020801</v>
      </c>
      <c r="V2275" s="20">
        <v>240006485</v>
      </c>
      <c r="W2275" s="20" t="s">
        <v>50</v>
      </c>
      <c r="X2275" s="20" t="s">
        <v>794</v>
      </c>
      <c r="Y2275" s="20" t="s">
        <v>306</v>
      </c>
      <c r="Z2275" s="20" t="s">
        <v>7406</v>
      </c>
      <c r="AA2275" s="20" t="s">
        <v>725</v>
      </c>
      <c r="AB2275" s="20" t="s">
        <v>726</v>
      </c>
      <c r="AC2275" s="20" t="s">
        <v>727</v>
      </c>
      <c r="AD2275" s="20" t="s">
        <v>56</v>
      </c>
      <c r="AE2275" s="20"/>
      <c r="AF2275" t="str">
        <f>VLOOKUP(L2275,Contactos!B:B,1,0)</f>
        <v>INVERSIONES Y SERVICIOS VETERINARIO COTOS S.A.C.</v>
      </c>
    </row>
    <row r="2276" spans="1:32" ht="25.5" x14ac:dyDescent="0.2">
      <c r="A2276" s="4">
        <f t="shared" si="106"/>
        <v>2274</v>
      </c>
      <c r="B2276" s="4" t="str">
        <f t="shared" si="107"/>
        <v>4-03186</v>
      </c>
      <c r="C2276" s="4" t="str">
        <f>IFERROR(VLOOKUP(F2276,Tablas!$A$1:$B$3,2,0),"")</f>
        <v/>
      </c>
      <c r="D2276" s="4" t="str">
        <f t="shared" si="108"/>
        <v xml:space="preserve"> - LETRA 75 DIAS / DRAFT 75 DAYS - Cambio de Situación</v>
      </c>
      <c r="E2276" s="19">
        <v>45539</v>
      </c>
      <c r="F2276" s="20" t="s">
        <v>27</v>
      </c>
      <c r="G2276" s="20" t="s">
        <v>7595</v>
      </c>
      <c r="H2276" s="20" t="s">
        <v>7404</v>
      </c>
      <c r="I2276" s="20" t="s">
        <v>7405</v>
      </c>
      <c r="J2276" s="20" t="s">
        <v>721</v>
      </c>
      <c r="K2276" s="20" t="s">
        <v>722</v>
      </c>
      <c r="L2276" s="20" t="s">
        <v>723</v>
      </c>
      <c r="M2276" s="20" t="s">
        <v>33</v>
      </c>
      <c r="N2276" s="21">
        <v>2000.78</v>
      </c>
      <c r="O2276" s="21">
        <v>0</v>
      </c>
      <c r="P2276" s="19">
        <v>45516</v>
      </c>
      <c r="Q2276" s="19">
        <v>45539</v>
      </c>
      <c r="R2276" s="20"/>
      <c r="S2276" s="19">
        <v>45589</v>
      </c>
      <c r="T2276" s="20" t="s">
        <v>126</v>
      </c>
      <c r="U2276" s="20">
        <v>1020803</v>
      </c>
      <c r="V2276" s="20">
        <v>240006486</v>
      </c>
      <c r="W2276" s="20" t="s">
        <v>50</v>
      </c>
      <c r="X2276" s="20" t="s">
        <v>794</v>
      </c>
      <c r="Y2276" s="20" t="s">
        <v>306</v>
      </c>
      <c r="Z2276" s="20" t="s">
        <v>7406</v>
      </c>
      <c r="AA2276" s="20" t="s">
        <v>725</v>
      </c>
      <c r="AB2276" s="20" t="s">
        <v>726</v>
      </c>
      <c r="AC2276" s="20" t="s">
        <v>727</v>
      </c>
      <c r="AD2276" s="20" t="s">
        <v>56</v>
      </c>
      <c r="AE2276" s="20"/>
      <c r="AF2276" t="str">
        <f>VLOOKUP(L2276,Contactos!B:B,1,0)</f>
        <v>INVERSIONES Y SERVICIOS VETERINARIO COTOS S.A.C.</v>
      </c>
    </row>
    <row r="2277" spans="1:32" ht="25.5" x14ac:dyDescent="0.2">
      <c r="A2277" s="4">
        <f t="shared" si="106"/>
        <v>2275</v>
      </c>
      <c r="B2277" s="4" t="str">
        <f t="shared" si="107"/>
        <v>4-03183</v>
      </c>
      <c r="C2277" s="4" t="str">
        <f>IFERROR(VLOOKUP(F2277,Tablas!$A$1:$B$3,2,0),"")</f>
        <v/>
      </c>
      <c r="D2277" s="4" t="str">
        <f t="shared" si="108"/>
        <v xml:space="preserve"> - LETRA 75 DIAS / DRAFT 75 DAYS - Cambio de Situación</v>
      </c>
      <c r="E2277" s="19">
        <v>45539</v>
      </c>
      <c r="F2277" s="20" t="s">
        <v>27</v>
      </c>
      <c r="G2277" s="20" t="s">
        <v>7596</v>
      </c>
      <c r="H2277" s="20" t="s">
        <v>7404</v>
      </c>
      <c r="I2277" s="20" t="s">
        <v>7405</v>
      </c>
      <c r="J2277" s="20" t="s">
        <v>721</v>
      </c>
      <c r="K2277" s="20" t="s">
        <v>722</v>
      </c>
      <c r="L2277" s="20" t="s">
        <v>723</v>
      </c>
      <c r="M2277" s="20" t="s">
        <v>33</v>
      </c>
      <c r="N2277" s="21">
        <v>2000.78</v>
      </c>
      <c r="O2277" s="21">
        <v>0</v>
      </c>
      <c r="P2277" s="19">
        <v>45516</v>
      </c>
      <c r="Q2277" s="19">
        <v>45539</v>
      </c>
      <c r="R2277" s="20"/>
      <c r="S2277" s="19">
        <v>45569</v>
      </c>
      <c r="T2277" s="20" t="s">
        <v>126</v>
      </c>
      <c r="U2277" s="20">
        <v>1020797</v>
      </c>
      <c r="V2277" s="20">
        <v>240006483</v>
      </c>
      <c r="W2277" s="20" t="s">
        <v>50</v>
      </c>
      <c r="X2277" s="20" t="s">
        <v>794</v>
      </c>
      <c r="Y2277" s="20" t="s">
        <v>306</v>
      </c>
      <c r="Z2277" s="20" t="s">
        <v>7406</v>
      </c>
      <c r="AA2277" s="20" t="s">
        <v>725</v>
      </c>
      <c r="AB2277" s="20" t="s">
        <v>726</v>
      </c>
      <c r="AC2277" s="20" t="s">
        <v>727</v>
      </c>
      <c r="AD2277" s="20" t="s">
        <v>56</v>
      </c>
      <c r="AE2277" s="20"/>
      <c r="AF2277" t="str">
        <f>VLOOKUP(L2277,Contactos!B:B,1,0)</f>
        <v>INVERSIONES Y SERVICIOS VETERINARIO COTOS S.A.C.</v>
      </c>
    </row>
    <row r="2278" spans="1:32" ht="25.5" x14ac:dyDescent="0.2">
      <c r="A2278" s="4">
        <f t="shared" si="106"/>
        <v>2276</v>
      </c>
      <c r="B2278" s="4" t="str">
        <f t="shared" si="107"/>
        <v>4-03184</v>
      </c>
      <c r="C2278" s="4" t="str">
        <f>IFERROR(VLOOKUP(F2278,Tablas!$A$1:$B$3,2,0),"")</f>
        <v/>
      </c>
      <c r="D2278" s="4" t="str">
        <f t="shared" si="108"/>
        <v xml:space="preserve"> - LETRA 75 DIAS / DRAFT 75 DAYS - Cambio de Situación</v>
      </c>
      <c r="E2278" s="19">
        <v>45539</v>
      </c>
      <c r="F2278" s="20" t="s">
        <v>27</v>
      </c>
      <c r="G2278" s="20" t="s">
        <v>7597</v>
      </c>
      <c r="H2278" s="20" t="s">
        <v>7404</v>
      </c>
      <c r="I2278" s="20" t="s">
        <v>7405</v>
      </c>
      <c r="J2278" s="20" t="s">
        <v>721</v>
      </c>
      <c r="K2278" s="20" t="s">
        <v>722</v>
      </c>
      <c r="L2278" s="20" t="s">
        <v>723</v>
      </c>
      <c r="M2278" s="20" t="s">
        <v>33</v>
      </c>
      <c r="N2278" s="21">
        <v>2000.78</v>
      </c>
      <c r="O2278" s="21">
        <v>0</v>
      </c>
      <c r="P2278" s="19">
        <v>45516</v>
      </c>
      <c r="Q2278" s="19">
        <v>45539</v>
      </c>
      <c r="R2278" s="20"/>
      <c r="S2278" s="19">
        <v>45575</v>
      </c>
      <c r="T2278" s="20" t="s">
        <v>126</v>
      </c>
      <c r="U2278" s="20">
        <v>1020799</v>
      </c>
      <c r="V2278" s="20">
        <v>240006484</v>
      </c>
      <c r="W2278" s="20" t="s">
        <v>50</v>
      </c>
      <c r="X2278" s="20" t="s">
        <v>794</v>
      </c>
      <c r="Y2278" s="20" t="s">
        <v>306</v>
      </c>
      <c r="Z2278" s="20" t="s">
        <v>7406</v>
      </c>
      <c r="AA2278" s="20" t="s">
        <v>725</v>
      </c>
      <c r="AB2278" s="20" t="s">
        <v>726</v>
      </c>
      <c r="AC2278" s="20" t="s">
        <v>727</v>
      </c>
      <c r="AD2278" s="20" t="s">
        <v>56</v>
      </c>
      <c r="AE2278" s="20"/>
      <c r="AF2278" t="str">
        <f>VLOOKUP(L2278,Contactos!B:B,1,0)</f>
        <v>INVERSIONES Y SERVICIOS VETERINARIO COTOS S.A.C.</v>
      </c>
    </row>
    <row r="2279" spans="1:32" ht="25.5" x14ac:dyDescent="0.2">
      <c r="A2279" s="4">
        <f t="shared" si="106"/>
        <v>2277</v>
      </c>
      <c r="B2279" s="4" t="str">
        <f t="shared" si="107"/>
        <v>4-03187</v>
      </c>
      <c r="C2279" s="4" t="str">
        <f>IFERROR(VLOOKUP(F2279,Tablas!$A$1:$B$3,2,0),"")</f>
        <v/>
      </c>
      <c r="D2279" s="4" t="str">
        <f t="shared" si="108"/>
        <v xml:space="preserve"> - LETRA 75 DIAS / DRAFT 75 DAYS - Cambio de Situación</v>
      </c>
      <c r="E2279" s="19">
        <v>45539</v>
      </c>
      <c r="F2279" s="20" t="s">
        <v>27</v>
      </c>
      <c r="G2279" s="20" t="s">
        <v>7598</v>
      </c>
      <c r="H2279" s="20" t="s">
        <v>7404</v>
      </c>
      <c r="I2279" s="20" t="s">
        <v>7405</v>
      </c>
      <c r="J2279" s="20" t="s">
        <v>721</v>
      </c>
      <c r="K2279" s="20" t="s">
        <v>722</v>
      </c>
      <c r="L2279" s="20" t="s">
        <v>723</v>
      </c>
      <c r="M2279" s="20" t="s">
        <v>33</v>
      </c>
      <c r="N2279" s="21">
        <v>2000.78</v>
      </c>
      <c r="O2279" s="21">
        <v>0</v>
      </c>
      <c r="P2279" s="19">
        <v>45516</v>
      </c>
      <c r="Q2279" s="19">
        <v>45539</v>
      </c>
      <c r="R2279" s="20"/>
      <c r="S2279" s="19">
        <v>45607</v>
      </c>
      <c r="T2279" s="20" t="s">
        <v>126</v>
      </c>
      <c r="U2279" s="20">
        <v>1020805</v>
      </c>
      <c r="V2279" s="20">
        <v>240006487</v>
      </c>
      <c r="W2279" s="20" t="s">
        <v>50</v>
      </c>
      <c r="X2279" s="20" t="s">
        <v>794</v>
      </c>
      <c r="Y2279" s="20" t="s">
        <v>306</v>
      </c>
      <c r="Z2279" s="20" t="s">
        <v>7406</v>
      </c>
      <c r="AA2279" s="20" t="s">
        <v>725</v>
      </c>
      <c r="AB2279" s="20" t="s">
        <v>726</v>
      </c>
      <c r="AC2279" s="20" t="s">
        <v>727</v>
      </c>
      <c r="AD2279" s="20" t="s">
        <v>56</v>
      </c>
      <c r="AE2279" s="20"/>
      <c r="AF2279" t="str">
        <f>VLOOKUP(L2279,Contactos!B:B,1,0)</f>
        <v>INVERSIONES Y SERVICIOS VETERINARIO COTOS S.A.C.</v>
      </c>
    </row>
    <row r="2280" spans="1:32" ht="25.5" x14ac:dyDescent="0.2">
      <c r="A2280" s="4">
        <f t="shared" si="106"/>
        <v>2278</v>
      </c>
      <c r="B2280" s="4" t="str">
        <f t="shared" si="107"/>
        <v>4-03331</v>
      </c>
      <c r="C2280" s="4" t="str">
        <f>IFERROR(VLOOKUP(F2280,Tablas!$A$1:$B$3,2,0),"")</f>
        <v/>
      </c>
      <c r="D2280" s="4" t="str">
        <f t="shared" si="108"/>
        <v xml:space="preserve"> - LETRA 75 DIAS / DRAFT 75 DAYS - Cambio de Situación</v>
      </c>
      <c r="E2280" s="19">
        <v>45554</v>
      </c>
      <c r="F2280" s="20" t="s">
        <v>27</v>
      </c>
      <c r="G2280" s="20" t="s">
        <v>7599</v>
      </c>
      <c r="H2280" s="20" t="s">
        <v>7404</v>
      </c>
      <c r="I2280" s="20" t="s">
        <v>7405</v>
      </c>
      <c r="J2280" s="20" t="s">
        <v>373</v>
      </c>
      <c r="K2280" s="20" t="s">
        <v>374</v>
      </c>
      <c r="L2280" s="20" t="s">
        <v>375</v>
      </c>
      <c r="M2280" s="20" t="s">
        <v>125</v>
      </c>
      <c r="N2280" s="21">
        <v>2005.75</v>
      </c>
      <c r="O2280" s="21">
        <v>0</v>
      </c>
      <c r="P2280" s="19">
        <v>45527</v>
      </c>
      <c r="Q2280" s="19">
        <v>45554</v>
      </c>
      <c r="R2280" s="20"/>
      <c r="S2280" s="19">
        <v>45602</v>
      </c>
      <c r="T2280" s="20" t="s">
        <v>126</v>
      </c>
      <c r="U2280" s="20">
        <v>1031287</v>
      </c>
      <c r="V2280" s="20">
        <v>240007078</v>
      </c>
      <c r="W2280" s="20" t="s">
        <v>50</v>
      </c>
      <c r="X2280" s="20" t="s">
        <v>794</v>
      </c>
      <c r="Y2280" s="20" t="s">
        <v>128</v>
      </c>
      <c r="Z2280" s="20" t="s">
        <v>7406</v>
      </c>
      <c r="AA2280" s="20" t="s">
        <v>377</v>
      </c>
      <c r="AB2280" s="20" t="s">
        <v>337</v>
      </c>
      <c r="AC2280" s="20" t="s">
        <v>337</v>
      </c>
      <c r="AD2280" s="20" t="s">
        <v>56</v>
      </c>
      <c r="AE2280" s="20"/>
      <c r="AF2280" t="str">
        <f>VLOOKUP(L2280,Contactos!B:B,1,0)</f>
        <v>TOP VETERINARIA S.A.C.</v>
      </c>
    </row>
    <row r="2281" spans="1:32" ht="25.5" x14ac:dyDescent="0.2">
      <c r="A2281" s="4">
        <f t="shared" si="106"/>
        <v>2279</v>
      </c>
      <c r="B2281" s="4" t="str">
        <f t="shared" si="107"/>
        <v>4-03329</v>
      </c>
      <c r="C2281" s="4" t="str">
        <f>IFERROR(VLOOKUP(F2281,Tablas!$A$1:$B$3,2,0),"")</f>
        <v/>
      </c>
      <c r="D2281" s="4" t="str">
        <f t="shared" si="108"/>
        <v xml:space="preserve"> - LETRA 75 DIAS / DRAFT 75 DAYS - Cambio de Situación</v>
      </c>
      <c r="E2281" s="19">
        <v>45554</v>
      </c>
      <c r="F2281" s="20" t="s">
        <v>27</v>
      </c>
      <c r="G2281" s="20" t="s">
        <v>7600</v>
      </c>
      <c r="H2281" s="20" t="s">
        <v>7404</v>
      </c>
      <c r="I2281" s="20" t="s">
        <v>7405</v>
      </c>
      <c r="J2281" s="20" t="s">
        <v>373</v>
      </c>
      <c r="K2281" s="20" t="s">
        <v>374</v>
      </c>
      <c r="L2281" s="20" t="s">
        <v>375</v>
      </c>
      <c r="M2281" s="20" t="s">
        <v>125</v>
      </c>
      <c r="N2281" s="21">
        <v>2005.77</v>
      </c>
      <c r="O2281" s="21">
        <v>0</v>
      </c>
      <c r="P2281" s="19">
        <v>45527</v>
      </c>
      <c r="Q2281" s="19">
        <v>45554</v>
      </c>
      <c r="R2281" s="20"/>
      <c r="S2281" s="19">
        <v>45582</v>
      </c>
      <c r="T2281" s="20" t="s">
        <v>126</v>
      </c>
      <c r="U2281" s="20">
        <v>1031283</v>
      </c>
      <c r="V2281" s="20">
        <v>240007076</v>
      </c>
      <c r="W2281" s="20" t="s">
        <v>50</v>
      </c>
      <c r="X2281" s="20" t="s">
        <v>794</v>
      </c>
      <c r="Y2281" s="20" t="s">
        <v>128</v>
      </c>
      <c r="Z2281" s="20" t="s">
        <v>7406</v>
      </c>
      <c r="AA2281" s="20" t="s">
        <v>377</v>
      </c>
      <c r="AB2281" s="20" t="s">
        <v>337</v>
      </c>
      <c r="AC2281" s="20" t="s">
        <v>337</v>
      </c>
      <c r="AD2281" s="20" t="s">
        <v>56</v>
      </c>
      <c r="AE2281" s="20"/>
      <c r="AF2281" t="str">
        <f>VLOOKUP(L2281,Contactos!B:B,1,0)</f>
        <v>TOP VETERINARIA S.A.C.</v>
      </c>
    </row>
    <row r="2282" spans="1:32" ht="25.5" x14ac:dyDescent="0.2">
      <c r="A2282" s="4">
        <f t="shared" si="106"/>
        <v>2280</v>
      </c>
      <c r="B2282" s="4" t="str">
        <f t="shared" si="107"/>
        <v>4-03330</v>
      </c>
      <c r="C2282" s="4" t="str">
        <f>IFERROR(VLOOKUP(F2282,Tablas!$A$1:$B$3,2,0),"")</f>
        <v/>
      </c>
      <c r="D2282" s="4" t="str">
        <f t="shared" si="108"/>
        <v xml:space="preserve"> - LETRA 75 DIAS / DRAFT 75 DAYS - Cambio de Situación</v>
      </c>
      <c r="E2282" s="19">
        <v>45554</v>
      </c>
      <c r="F2282" s="20" t="s">
        <v>27</v>
      </c>
      <c r="G2282" s="20" t="s">
        <v>7601</v>
      </c>
      <c r="H2282" s="20" t="s">
        <v>7404</v>
      </c>
      <c r="I2282" s="20" t="s">
        <v>7405</v>
      </c>
      <c r="J2282" s="20" t="s">
        <v>373</v>
      </c>
      <c r="K2282" s="20" t="s">
        <v>374</v>
      </c>
      <c r="L2282" s="20" t="s">
        <v>375</v>
      </c>
      <c r="M2282" s="20" t="s">
        <v>125</v>
      </c>
      <c r="N2282" s="21">
        <v>2005.77</v>
      </c>
      <c r="O2282" s="21">
        <v>0</v>
      </c>
      <c r="P2282" s="19">
        <v>45527</v>
      </c>
      <c r="Q2282" s="19">
        <v>45554</v>
      </c>
      <c r="R2282" s="20"/>
      <c r="S2282" s="19">
        <v>45593</v>
      </c>
      <c r="T2282" s="20" t="s">
        <v>126</v>
      </c>
      <c r="U2282" s="20">
        <v>1031285</v>
      </c>
      <c r="V2282" s="20">
        <v>240007077</v>
      </c>
      <c r="W2282" s="20" t="s">
        <v>50</v>
      </c>
      <c r="X2282" s="20" t="s">
        <v>794</v>
      </c>
      <c r="Y2282" s="20" t="s">
        <v>128</v>
      </c>
      <c r="Z2282" s="20" t="s">
        <v>7406</v>
      </c>
      <c r="AA2282" s="20" t="s">
        <v>377</v>
      </c>
      <c r="AB2282" s="20" t="s">
        <v>337</v>
      </c>
      <c r="AC2282" s="20" t="s">
        <v>337</v>
      </c>
      <c r="AD2282" s="20" t="s">
        <v>56</v>
      </c>
      <c r="AE2282" s="20"/>
      <c r="AF2282" t="str">
        <f>VLOOKUP(L2282,Contactos!B:B,1,0)</f>
        <v>TOP VETERINARIA S.A.C.</v>
      </c>
    </row>
    <row r="2283" spans="1:32" ht="25.5" x14ac:dyDescent="0.2">
      <c r="A2283" s="4">
        <f t="shared" si="106"/>
        <v>2281</v>
      </c>
      <c r="B2283" s="4" t="str">
        <f t="shared" si="107"/>
        <v>4-03328</v>
      </c>
      <c r="C2283" s="4" t="str">
        <f>IFERROR(VLOOKUP(F2283,Tablas!$A$1:$B$3,2,0),"")</f>
        <v/>
      </c>
      <c r="D2283" s="4" t="str">
        <f t="shared" si="108"/>
        <v xml:space="preserve"> - LETRA 75 DIAS / DRAFT 75 DAYS - Cambio de Situación</v>
      </c>
      <c r="E2283" s="19">
        <v>45554</v>
      </c>
      <c r="F2283" s="20" t="s">
        <v>27</v>
      </c>
      <c r="G2283" s="20" t="s">
        <v>7602</v>
      </c>
      <c r="H2283" s="20" t="s">
        <v>7404</v>
      </c>
      <c r="I2283" s="20" t="s">
        <v>7405</v>
      </c>
      <c r="J2283" s="20" t="s">
        <v>373</v>
      </c>
      <c r="K2283" s="20" t="s">
        <v>374</v>
      </c>
      <c r="L2283" s="20" t="s">
        <v>375</v>
      </c>
      <c r="M2283" s="20" t="s">
        <v>125</v>
      </c>
      <c r="N2283" s="21">
        <v>2005.77</v>
      </c>
      <c r="O2283" s="21">
        <v>0</v>
      </c>
      <c r="P2283" s="19">
        <v>45527</v>
      </c>
      <c r="Q2283" s="19">
        <v>45554</v>
      </c>
      <c r="R2283" s="20"/>
      <c r="S2283" s="19">
        <v>45572</v>
      </c>
      <c r="T2283" s="20" t="s">
        <v>126</v>
      </c>
      <c r="U2283" s="20">
        <v>1031281</v>
      </c>
      <c r="V2283" s="20">
        <v>240007075</v>
      </c>
      <c r="W2283" s="20" t="s">
        <v>50</v>
      </c>
      <c r="X2283" s="20" t="s">
        <v>794</v>
      </c>
      <c r="Y2283" s="20" t="s">
        <v>128</v>
      </c>
      <c r="Z2283" s="20" t="s">
        <v>7406</v>
      </c>
      <c r="AA2283" s="20" t="s">
        <v>7391</v>
      </c>
      <c r="AB2283" s="20" t="s">
        <v>576</v>
      </c>
      <c r="AC2283" s="20" t="s">
        <v>167</v>
      </c>
      <c r="AD2283" s="20" t="s">
        <v>56</v>
      </c>
      <c r="AE2283" s="20"/>
      <c r="AF2283" t="str">
        <f>VLOOKUP(L2283,Contactos!B:B,1,0)</f>
        <v>TOP VETERINARIA S.A.C.</v>
      </c>
    </row>
    <row r="2284" spans="1:32" ht="25.5" x14ac:dyDescent="0.2">
      <c r="A2284" s="4">
        <f t="shared" si="106"/>
        <v>2282</v>
      </c>
      <c r="B2284" s="4" t="str">
        <f t="shared" si="107"/>
        <v>4-02957</v>
      </c>
      <c r="C2284" s="4" t="str">
        <f>IFERROR(VLOOKUP(F2284,Tablas!$A$1:$B$3,2,0),"")</f>
        <v/>
      </c>
      <c r="D2284" s="4" t="str">
        <f t="shared" si="108"/>
        <v xml:space="preserve"> - LETRA 75 DIAS / DRAFT 75 DAYS - Cambio de Situación</v>
      </c>
      <c r="E2284" s="19">
        <v>45537</v>
      </c>
      <c r="F2284" s="20" t="s">
        <v>27</v>
      </c>
      <c r="G2284" s="20" t="s">
        <v>7603</v>
      </c>
      <c r="H2284" s="20" t="s">
        <v>7404</v>
      </c>
      <c r="I2284" s="20" t="s">
        <v>7405</v>
      </c>
      <c r="J2284" s="20" t="s">
        <v>330</v>
      </c>
      <c r="K2284" s="20" t="s">
        <v>331</v>
      </c>
      <c r="L2284" s="20" t="s">
        <v>332</v>
      </c>
      <c r="M2284" s="20" t="s">
        <v>125</v>
      </c>
      <c r="N2284" s="21">
        <v>2010.38</v>
      </c>
      <c r="O2284" s="21">
        <v>0</v>
      </c>
      <c r="P2284" s="19">
        <v>45503</v>
      </c>
      <c r="Q2284" s="19">
        <v>45537</v>
      </c>
      <c r="R2284" s="20"/>
      <c r="S2284" s="19">
        <v>45593</v>
      </c>
      <c r="T2284" s="20" t="s">
        <v>126</v>
      </c>
      <c r="U2284" s="20">
        <v>1021169</v>
      </c>
      <c r="V2284" s="20">
        <v>240006578</v>
      </c>
      <c r="W2284" s="20" t="s">
        <v>50</v>
      </c>
      <c r="X2284" s="20" t="s">
        <v>794</v>
      </c>
      <c r="Y2284" s="20" t="s">
        <v>333</v>
      </c>
      <c r="Z2284" s="20" t="s">
        <v>7406</v>
      </c>
      <c r="AA2284" s="20" t="s">
        <v>335</v>
      </c>
      <c r="AB2284" s="20" t="s">
        <v>336</v>
      </c>
      <c r="AC2284" s="20" t="s">
        <v>337</v>
      </c>
      <c r="AD2284" s="20" t="s">
        <v>56</v>
      </c>
      <c r="AE2284" s="20"/>
      <c r="AF2284" t="str">
        <f>VLOOKUP(L2284,Contactos!B:B,1,0)</f>
        <v>REPRESENTACIONES DURAND S.A.C.</v>
      </c>
    </row>
    <row r="2285" spans="1:32" ht="25.5" x14ac:dyDescent="0.2">
      <c r="A2285" s="4">
        <f t="shared" si="106"/>
        <v>2283</v>
      </c>
      <c r="B2285" s="4" t="str">
        <f t="shared" si="107"/>
        <v>4-02956</v>
      </c>
      <c r="C2285" s="4" t="str">
        <f>IFERROR(VLOOKUP(F2285,Tablas!$A$1:$B$3,2,0),"")</f>
        <v/>
      </c>
      <c r="D2285" s="4" t="str">
        <f t="shared" si="108"/>
        <v xml:space="preserve"> - LETRA 75 DIAS / DRAFT 75 DAYS - Cambio de Situación</v>
      </c>
      <c r="E2285" s="19">
        <v>45537</v>
      </c>
      <c r="F2285" s="20" t="s">
        <v>27</v>
      </c>
      <c r="G2285" s="20" t="s">
        <v>7604</v>
      </c>
      <c r="H2285" s="20" t="s">
        <v>7404</v>
      </c>
      <c r="I2285" s="20" t="s">
        <v>7405</v>
      </c>
      <c r="J2285" s="20" t="s">
        <v>330</v>
      </c>
      <c r="K2285" s="20" t="s">
        <v>331</v>
      </c>
      <c r="L2285" s="20" t="s">
        <v>332</v>
      </c>
      <c r="M2285" s="20" t="s">
        <v>125</v>
      </c>
      <c r="N2285" s="21">
        <v>2010.41</v>
      </c>
      <c r="O2285" s="21">
        <v>0</v>
      </c>
      <c r="P2285" s="19">
        <v>45503</v>
      </c>
      <c r="Q2285" s="19">
        <v>45537</v>
      </c>
      <c r="R2285" s="20"/>
      <c r="S2285" s="19">
        <v>45576</v>
      </c>
      <c r="T2285" s="20" t="s">
        <v>126</v>
      </c>
      <c r="U2285" s="20">
        <v>1021167</v>
      </c>
      <c r="V2285" s="20">
        <v>240006577</v>
      </c>
      <c r="W2285" s="20" t="s">
        <v>50</v>
      </c>
      <c r="X2285" s="20" t="s">
        <v>794</v>
      </c>
      <c r="Y2285" s="20" t="s">
        <v>333</v>
      </c>
      <c r="Z2285" s="20" t="s">
        <v>7406</v>
      </c>
      <c r="AA2285" s="20" t="s">
        <v>7441</v>
      </c>
      <c r="AB2285" s="20" t="s">
        <v>789</v>
      </c>
      <c r="AC2285" s="20" t="s">
        <v>167</v>
      </c>
      <c r="AD2285" s="20" t="s">
        <v>56</v>
      </c>
      <c r="AE2285" s="20"/>
      <c r="AF2285" t="str">
        <f>VLOOKUP(L2285,Contactos!B:B,1,0)</f>
        <v>REPRESENTACIONES DURAND S.A.C.</v>
      </c>
    </row>
    <row r="2286" spans="1:32" ht="25.5" x14ac:dyDescent="0.2">
      <c r="A2286" s="4">
        <f t="shared" si="106"/>
        <v>2284</v>
      </c>
      <c r="B2286" s="4" t="str">
        <f t="shared" si="107"/>
        <v>4-02955</v>
      </c>
      <c r="C2286" s="4" t="str">
        <f>IFERROR(VLOOKUP(F2286,Tablas!$A$1:$B$3,2,0),"")</f>
        <v/>
      </c>
      <c r="D2286" s="4" t="str">
        <f t="shared" si="108"/>
        <v xml:space="preserve"> - LETRA 75 DIAS / DRAFT 75 DAYS - Cambio de Situación</v>
      </c>
      <c r="E2286" s="19">
        <v>45537</v>
      </c>
      <c r="F2286" s="20" t="s">
        <v>27</v>
      </c>
      <c r="G2286" s="20" t="s">
        <v>7605</v>
      </c>
      <c r="H2286" s="20" t="s">
        <v>7404</v>
      </c>
      <c r="I2286" s="20" t="s">
        <v>7405</v>
      </c>
      <c r="J2286" s="20" t="s">
        <v>330</v>
      </c>
      <c r="K2286" s="20" t="s">
        <v>331</v>
      </c>
      <c r="L2286" s="20" t="s">
        <v>332</v>
      </c>
      <c r="M2286" s="20" t="s">
        <v>125</v>
      </c>
      <c r="N2286" s="21">
        <v>2010.41</v>
      </c>
      <c r="O2286" s="21">
        <v>0</v>
      </c>
      <c r="P2286" s="19">
        <v>45503</v>
      </c>
      <c r="Q2286" s="19">
        <v>45537</v>
      </c>
      <c r="R2286" s="20"/>
      <c r="S2286" s="19">
        <v>45569</v>
      </c>
      <c r="T2286" s="20" t="s">
        <v>126</v>
      </c>
      <c r="U2286" s="20">
        <v>1021165</v>
      </c>
      <c r="V2286" s="20">
        <v>240006576</v>
      </c>
      <c r="W2286" s="20" t="s">
        <v>50</v>
      </c>
      <c r="X2286" s="20" t="s">
        <v>794</v>
      </c>
      <c r="Y2286" s="20" t="s">
        <v>333</v>
      </c>
      <c r="Z2286" s="20" t="s">
        <v>7406</v>
      </c>
      <c r="AA2286" s="20" t="s">
        <v>7441</v>
      </c>
      <c r="AB2286" s="20" t="s">
        <v>789</v>
      </c>
      <c r="AC2286" s="20" t="s">
        <v>167</v>
      </c>
      <c r="AD2286" s="20" t="s">
        <v>56</v>
      </c>
      <c r="AE2286" s="20"/>
      <c r="AF2286" t="str">
        <f>VLOOKUP(L2286,Contactos!B:B,1,0)</f>
        <v>REPRESENTACIONES DURAND S.A.C.</v>
      </c>
    </row>
    <row r="2287" spans="1:32" ht="38.25" x14ac:dyDescent="0.2">
      <c r="A2287" s="4">
        <f t="shared" si="106"/>
        <v>2285</v>
      </c>
      <c r="B2287" s="4" t="str">
        <f t="shared" si="107"/>
        <v>F010-00025859</v>
      </c>
      <c r="C2287" s="4" t="str">
        <f>IFERROR(VLOOKUP(F2287,Tablas!$A$1:$B$3,2,0),"")</f>
        <v>Factura</v>
      </c>
      <c r="D2287" s="4" t="str">
        <f t="shared" si="108"/>
        <v>Nacional - LETRAS 45-52-59-66-73-90 DAYS - Facturas clientes - C20498074732</v>
      </c>
      <c r="E2287" s="19">
        <v>45545</v>
      </c>
      <c r="F2287" s="20" t="s">
        <v>1001</v>
      </c>
      <c r="G2287" s="20" t="s">
        <v>7592</v>
      </c>
      <c r="H2287" s="20" t="s">
        <v>44</v>
      </c>
      <c r="I2287" s="20" t="s">
        <v>45</v>
      </c>
      <c r="J2287" s="20" t="s">
        <v>647</v>
      </c>
      <c r="K2287" s="20" t="s">
        <v>648</v>
      </c>
      <c r="L2287" s="20" t="s">
        <v>649</v>
      </c>
      <c r="M2287" s="20" t="s">
        <v>125</v>
      </c>
      <c r="N2287" s="21">
        <v>2011.85</v>
      </c>
      <c r="O2287" s="21">
        <v>0</v>
      </c>
      <c r="P2287" s="20"/>
      <c r="Q2287" s="19">
        <v>45545</v>
      </c>
      <c r="R2287" s="20"/>
      <c r="S2287" s="19">
        <v>45680</v>
      </c>
      <c r="T2287" s="20" t="s">
        <v>7389</v>
      </c>
      <c r="U2287" s="20">
        <v>1021807</v>
      </c>
      <c r="V2287" s="20">
        <v>240002681</v>
      </c>
      <c r="W2287" s="20" t="s">
        <v>847</v>
      </c>
      <c r="X2287" s="20" t="s">
        <v>274</v>
      </c>
      <c r="Y2287" s="20" t="s">
        <v>333</v>
      </c>
      <c r="Z2287" s="20" t="s">
        <v>7593</v>
      </c>
      <c r="AA2287" s="20" t="s">
        <v>651</v>
      </c>
      <c r="AB2287" s="20" t="s">
        <v>502</v>
      </c>
      <c r="AC2287" s="20" t="s">
        <v>502</v>
      </c>
      <c r="AD2287" s="20" t="s">
        <v>56</v>
      </c>
      <c r="AE2287" s="20" t="s">
        <v>1014</v>
      </c>
      <c r="AF2287" t="str">
        <f>VLOOKUP(L2287,Contactos!B:B,1,0)</f>
        <v>AGROCOMERCIO S.A.C</v>
      </c>
    </row>
    <row r="2288" spans="1:32" ht="38.25" x14ac:dyDescent="0.2">
      <c r="A2288" s="4">
        <f t="shared" si="106"/>
        <v>2286</v>
      </c>
      <c r="B2288" s="4" t="str">
        <f t="shared" si="107"/>
        <v>F010-00025859</v>
      </c>
      <c r="C2288" s="4" t="str">
        <f>IFERROR(VLOOKUP(F2288,Tablas!$A$1:$B$3,2,0),"")</f>
        <v>Factura</v>
      </c>
      <c r="D2288" s="4" t="str">
        <f t="shared" si="108"/>
        <v>Nacional - LETRAS 45-52-59-66-73-90 DAYS - Facturas clientes - C20498074732</v>
      </c>
      <c r="E2288" s="19">
        <v>45545</v>
      </c>
      <c r="F2288" s="20" t="s">
        <v>1001</v>
      </c>
      <c r="G2288" s="20" t="s">
        <v>7592</v>
      </c>
      <c r="H2288" s="20" t="s">
        <v>44</v>
      </c>
      <c r="I2288" s="20" t="s">
        <v>45</v>
      </c>
      <c r="J2288" s="20" t="s">
        <v>647</v>
      </c>
      <c r="K2288" s="20" t="s">
        <v>648</v>
      </c>
      <c r="L2288" s="20" t="s">
        <v>649</v>
      </c>
      <c r="M2288" s="20" t="s">
        <v>125</v>
      </c>
      <c r="N2288" s="21">
        <v>2014.27</v>
      </c>
      <c r="O2288" s="21">
        <v>0</v>
      </c>
      <c r="P2288" s="20"/>
      <c r="Q2288" s="19">
        <v>45545</v>
      </c>
      <c r="R2288" s="20"/>
      <c r="S2288" s="19">
        <v>45649</v>
      </c>
      <c r="T2288" s="20" t="s">
        <v>7389</v>
      </c>
      <c r="U2288" s="20">
        <v>1021807</v>
      </c>
      <c r="V2288" s="20">
        <v>240002681</v>
      </c>
      <c r="W2288" s="20" t="s">
        <v>847</v>
      </c>
      <c r="X2288" s="20" t="s">
        <v>274</v>
      </c>
      <c r="Y2288" s="20" t="s">
        <v>333</v>
      </c>
      <c r="Z2288" s="20" t="s">
        <v>7593</v>
      </c>
      <c r="AA2288" s="20" t="s">
        <v>651</v>
      </c>
      <c r="AB2288" s="20" t="s">
        <v>502</v>
      </c>
      <c r="AC2288" s="20" t="s">
        <v>502</v>
      </c>
      <c r="AD2288" s="20" t="s">
        <v>56</v>
      </c>
      <c r="AE2288" s="20" t="s">
        <v>1014</v>
      </c>
      <c r="AF2288" t="str">
        <f>VLOOKUP(L2288,Contactos!B:B,1,0)</f>
        <v>AGROCOMERCIO S.A.C</v>
      </c>
    </row>
    <row r="2289" spans="1:32" ht="38.25" x14ac:dyDescent="0.2">
      <c r="A2289" s="4">
        <f t="shared" si="106"/>
        <v>2287</v>
      </c>
      <c r="B2289" s="4" t="str">
        <f t="shared" si="107"/>
        <v>F010-00025859</v>
      </c>
      <c r="C2289" s="4" t="str">
        <f>IFERROR(VLOOKUP(F2289,Tablas!$A$1:$B$3,2,0),"")</f>
        <v>Factura</v>
      </c>
      <c r="D2289" s="4" t="str">
        <f t="shared" si="108"/>
        <v>Nacional - LETRAS 45-52-59-66-73-90 DAYS - Facturas clientes - C20498074732</v>
      </c>
      <c r="E2289" s="19">
        <v>45545</v>
      </c>
      <c r="F2289" s="20" t="s">
        <v>1001</v>
      </c>
      <c r="G2289" s="20" t="s">
        <v>7592</v>
      </c>
      <c r="H2289" s="20" t="s">
        <v>44</v>
      </c>
      <c r="I2289" s="20" t="s">
        <v>45</v>
      </c>
      <c r="J2289" s="20" t="s">
        <v>647</v>
      </c>
      <c r="K2289" s="20" t="s">
        <v>648</v>
      </c>
      <c r="L2289" s="20" t="s">
        <v>649</v>
      </c>
      <c r="M2289" s="20" t="s">
        <v>125</v>
      </c>
      <c r="N2289" s="21">
        <v>2014.27</v>
      </c>
      <c r="O2289" s="21">
        <v>0</v>
      </c>
      <c r="P2289" s="20"/>
      <c r="Q2289" s="19">
        <v>45545</v>
      </c>
      <c r="R2289" s="20"/>
      <c r="S2289" s="19">
        <v>45663</v>
      </c>
      <c r="T2289" s="20" t="s">
        <v>7389</v>
      </c>
      <c r="U2289" s="20">
        <v>1021807</v>
      </c>
      <c r="V2289" s="20">
        <v>240002681</v>
      </c>
      <c r="W2289" s="20" t="s">
        <v>847</v>
      </c>
      <c r="X2289" s="20" t="s">
        <v>274</v>
      </c>
      <c r="Y2289" s="20" t="s">
        <v>333</v>
      </c>
      <c r="Z2289" s="20" t="s">
        <v>7593</v>
      </c>
      <c r="AA2289" s="20" t="s">
        <v>651</v>
      </c>
      <c r="AB2289" s="20" t="s">
        <v>502</v>
      </c>
      <c r="AC2289" s="20" t="s">
        <v>502</v>
      </c>
      <c r="AD2289" s="20" t="s">
        <v>56</v>
      </c>
      <c r="AE2289" s="20" t="s">
        <v>1014</v>
      </c>
      <c r="AF2289" t="str">
        <f>VLOOKUP(L2289,Contactos!B:B,1,0)</f>
        <v>AGROCOMERCIO S.A.C</v>
      </c>
    </row>
    <row r="2290" spans="1:32" ht="38.25" x14ac:dyDescent="0.2">
      <c r="A2290" s="4">
        <f t="shared" si="106"/>
        <v>2288</v>
      </c>
      <c r="B2290" s="4" t="str">
        <f t="shared" si="107"/>
        <v>F010-00025859</v>
      </c>
      <c r="C2290" s="4" t="str">
        <f>IFERROR(VLOOKUP(F2290,Tablas!$A$1:$B$3,2,0),"")</f>
        <v>Factura</v>
      </c>
      <c r="D2290" s="4" t="str">
        <f t="shared" si="108"/>
        <v>Nacional - LETRAS 45-52-59-66-73-90 DAYS - Facturas clientes - C20498074732</v>
      </c>
      <c r="E2290" s="19">
        <v>45545</v>
      </c>
      <c r="F2290" s="20" t="s">
        <v>1001</v>
      </c>
      <c r="G2290" s="20" t="s">
        <v>7592</v>
      </c>
      <c r="H2290" s="20" t="s">
        <v>44</v>
      </c>
      <c r="I2290" s="20" t="s">
        <v>45</v>
      </c>
      <c r="J2290" s="20" t="s">
        <v>647</v>
      </c>
      <c r="K2290" s="20" t="s">
        <v>648</v>
      </c>
      <c r="L2290" s="20" t="s">
        <v>649</v>
      </c>
      <c r="M2290" s="20" t="s">
        <v>125</v>
      </c>
      <c r="N2290" s="21">
        <v>2014.27</v>
      </c>
      <c r="O2290" s="21">
        <v>0</v>
      </c>
      <c r="P2290" s="20"/>
      <c r="Q2290" s="19">
        <v>45545</v>
      </c>
      <c r="R2290" s="20"/>
      <c r="S2290" s="19">
        <v>45642</v>
      </c>
      <c r="T2290" s="20" t="s">
        <v>7389</v>
      </c>
      <c r="U2290" s="20">
        <v>1021807</v>
      </c>
      <c r="V2290" s="20">
        <v>240002681</v>
      </c>
      <c r="W2290" s="20" t="s">
        <v>847</v>
      </c>
      <c r="X2290" s="20" t="s">
        <v>274</v>
      </c>
      <c r="Y2290" s="20" t="s">
        <v>333</v>
      </c>
      <c r="Z2290" s="20" t="s">
        <v>7593</v>
      </c>
      <c r="AA2290" s="20" t="s">
        <v>651</v>
      </c>
      <c r="AB2290" s="20" t="s">
        <v>502</v>
      </c>
      <c r="AC2290" s="20" t="s">
        <v>502</v>
      </c>
      <c r="AD2290" s="20" t="s">
        <v>56</v>
      </c>
      <c r="AE2290" s="20" t="s">
        <v>1014</v>
      </c>
      <c r="AF2290" t="str">
        <f>VLOOKUP(L2290,Contactos!B:B,1,0)</f>
        <v>AGROCOMERCIO S.A.C</v>
      </c>
    </row>
    <row r="2291" spans="1:32" ht="38.25" x14ac:dyDescent="0.2">
      <c r="A2291" s="4">
        <f t="shared" si="106"/>
        <v>2289</v>
      </c>
      <c r="B2291" s="4" t="str">
        <f t="shared" si="107"/>
        <v>F010-00025859</v>
      </c>
      <c r="C2291" s="4" t="str">
        <f>IFERROR(VLOOKUP(F2291,Tablas!$A$1:$B$3,2,0),"")</f>
        <v>Factura</v>
      </c>
      <c r="D2291" s="4" t="str">
        <f t="shared" si="108"/>
        <v>Nacional - LETRAS 45-52-59-66-73-90 DAYS - Facturas clientes - C20498074732</v>
      </c>
      <c r="E2291" s="19">
        <v>45545</v>
      </c>
      <c r="F2291" s="20" t="s">
        <v>1001</v>
      </c>
      <c r="G2291" s="20" t="s">
        <v>7592</v>
      </c>
      <c r="H2291" s="20" t="s">
        <v>44</v>
      </c>
      <c r="I2291" s="20" t="s">
        <v>45</v>
      </c>
      <c r="J2291" s="20" t="s">
        <v>647</v>
      </c>
      <c r="K2291" s="20" t="s">
        <v>648</v>
      </c>
      <c r="L2291" s="20" t="s">
        <v>649</v>
      </c>
      <c r="M2291" s="20" t="s">
        <v>125</v>
      </c>
      <c r="N2291" s="21">
        <v>2014.27</v>
      </c>
      <c r="O2291" s="21">
        <v>0</v>
      </c>
      <c r="P2291" s="20"/>
      <c r="Q2291" s="19">
        <v>45545</v>
      </c>
      <c r="R2291" s="20"/>
      <c r="S2291" s="19">
        <v>45656</v>
      </c>
      <c r="T2291" s="20" t="s">
        <v>7389</v>
      </c>
      <c r="U2291" s="20">
        <v>1021807</v>
      </c>
      <c r="V2291" s="20">
        <v>240002681</v>
      </c>
      <c r="W2291" s="20" t="s">
        <v>847</v>
      </c>
      <c r="X2291" s="20" t="s">
        <v>274</v>
      </c>
      <c r="Y2291" s="20" t="s">
        <v>333</v>
      </c>
      <c r="Z2291" s="20" t="s">
        <v>7593</v>
      </c>
      <c r="AA2291" s="20" t="s">
        <v>651</v>
      </c>
      <c r="AB2291" s="20" t="s">
        <v>502</v>
      </c>
      <c r="AC2291" s="20" t="s">
        <v>502</v>
      </c>
      <c r="AD2291" s="20" t="s">
        <v>56</v>
      </c>
      <c r="AE2291" s="20" t="s">
        <v>1014</v>
      </c>
      <c r="AF2291" t="str">
        <f>VLOOKUP(L2291,Contactos!B:B,1,0)</f>
        <v>AGROCOMERCIO S.A.C</v>
      </c>
    </row>
    <row r="2292" spans="1:32" ht="38.25" x14ac:dyDescent="0.2">
      <c r="A2292" s="4">
        <f t="shared" si="106"/>
        <v>2290</v>
      </c>
      <c r="B2292" s="4" t="str">
        <f t="shared" si="107"/>
        <v>F010-00025974</v>
      </c>
      <c r="C2292" s="4" t="str">
        <f>IFERROR(VLOOKUP(F2292,Tablas!$A$1:$B$3,2,0),"")</f>
        <v>Factura</v>
      </c>
      <c r="D2292" s="4" t="str">
        <f t="shared" si="108"/>
        <v>Nacional - LETRAS 45-52-59-66-73-90 DAYS - Facturas clientes - C20110651121</v>
      </c>
      <c r="E2292" s="19">
        <v>45555</v>
      </c>
      <c r="F2292" s="20" t="s">
        <v>1001</v>
      </c>
      <c r="G2292" s="20" t="s">
        <v>7606</v>
      </c>
      <c r="H2292" s="20" t="s">
        <v>44</v>
      </c>
      <c r="I2292" s="20" t="s">
        <v>45</v>
      </c>
      <c r="J2292" s="20" t="s">
        <v>330</v>
      </c>
      <c r="K2292" s="20" t="s">
        <v>331</v>
      </c>
      <c r="L2292" s="20" t="s">
        <v>332</v>
      </c>
      <c r="M2292" s="20" t="s">
        <v>125</v>
      </c>
      <c r="N2292" s="21">
        <v>2015.8</v>
      </c>
      <c r="O2292" s="21">
        <v>0</v>
      </c>
      <c r="P2292" s="20"/>
      <c r="Q2292" s="19">
        <v>45555</v>
      </c>
      <c r="R2292" s="20"/>
      <c r="S2292" s="19">
        <v>45690</v>
      </c>
      <c r="T2292" s="20" t="s">
        <v>7389</v>
      </c>
      <c r="U2292" s="20">
        <v>1026957</v>
      </c>
      <c r="V2292" s="20">
        <v>240002802</v>
      </c>
      <c r="W2292" s="20" t="s">
        <v>847</v>
      </c>
      <c r="X2292" s="20" t="s">
        <v>6482</v>
      </c>
      <c r="Y2292" s="20" t="s">
        <v>333</v>
      </c>
      <c r="Z2292" s="20" t="s">
        <v>7530</v>
      </c>
      <c r="AA2292" s="20" t="s">
        <v>7441</v>
      </c>
      <c r="AB2292" s="20" t="s">
        <v>789</v>
      </c>
      <c r="AC2292" s="20" t="s">
        <v>167</v>
      </c>
      <c r="AD2292" s="20" t="s">
        <v>56</v>
      </c>
      <c r="AE2292" s="20" t="s">
        <v>1014</v>
      </c>
      <c r="AF2292" t="str">
        <f>VLOOKUP(L2292,Contactos!B:B,1,0)</f>
        <v>REPRESENTACIONES DURAND S.A.C.</v>
      </c>
    </row>
    <row r="2293" spans="1:32" ht="38.25" x14ac:dyDescent="0.2">
      <c r="A2293" s="4">
        <f t="shared" si="106"/>
        <v>2291</v>
      </c>
      <c r="B2293" s="4" t="str">
        <f t="shared" si="107"/>
        <v>F010-00025974</v>
      </c>
      <c r="C2293" s="4" t="str">
        <f>IFERROR(VLOOKUP(F2293,Tablas!$A$1:$B$3,2,0),"")</f>
        <v>Factura</v>
      </c>
      <c r="D2293" s="4" t="str">
        <f t="shared" si="108"/>
        <v>Nacional - LETRAS 45-52-59-66-73-90 DAYS - Facturas clientes - C20110651121</v>
      </c>
      <c r="E2293" s="19">
        <v>45555</v>
      </c>
      <c r="F2293" s="20" t="s">
        <v>1001</v>
      </c>
      <c r="G2293" s="20" t="s">
        <v>7606</v>
      </c>
      <c r="H2293" s="20" t="s">
        <v>44</v>
      </c>
      <c r="I2293" s="20" t="s">
        <v>45</v>
      </c>
      <c r="J2293" s="20" t="s">
        <v>330</v>
      </c>
      <c r="K2293" s="20" t="s">
        <v>331</v>
      </c>
      <c r="L2293" s="20" t="s">
        <v>332</v>
      </c>
      <c r="M2293" s="20" t="s">
        <v>125</v>
      </c>
      <c r="N2293" s="21">
        <v>2018.2</v>
      </c>
      <c r="O2293" s="21">
        <v>0</v>
      </c>
      <c r="P2293" s="20"/>
      <c r="Q2293" s="19">
        <v>45555</v>
      </c>
      <c r="R2293" s="20"/>
      <c r="S2293" s="19">
        <v>45673</v>
      </c>
      <c r="T2293" s="20" t="s">
        <v>7389</v>
      </c>
      <c r="U2293" s="20">
        <v>1026957</v>
      </c>
      <c r="V2293" s="20">
        <v>240002802</v>
      </c>
      <c r="W2293" s="20" t="s">
        <v>847</v>
      </c>
      <c r="X2293" s="20" t="s">
        <v>6482</v>
      </c>
      <c r="Y2293" s="20" t="s">
        <v>333</v>
      </c>
      <c r="Z2293" s="20" t="s">
        <v>7530</v>
      </c>
      <c r="AA2293" s="20" t="s">
        <v>7441</v>
      </c>
      <c r="AB2293" s="20" t="s">
        <v>789</v>
      </c>
      <c r="AC2293" s="20" t="s">
        <v>167</v>
      </c>
      <c r="AD2293" s="20" t="s">
        <v>56</v>
      </c>
      <c r="AE2293" s="20" t="s">
        <v>1014</v>
      </c>
      <c r="AF2293" t="str">
        <f>VLOOKUP(L2293,Contactos!B:B,1,0)</f>
        <v>REPRESENTACIONES DURAND S.A.C.</v>
      </c>
    </row>
    <row r="2294" spans="1:32" ht="38.25" x14ac:dyDescent="0.2">
      <c r="A2294" s="4">
        <f t="shared" si="106"/>
        <v>2292</v>
      </c>
      <c r="B2294" s="4" t="str">
        <f t="shared" si="107"/>
        <v>F010-00025974</v>
      </c>
      <c r="C2294" s="4" t="str">
        <f>IFERROR(VLOOKUP(F2294,Tablas!$A$1:$B$3,2,0),"")</f>
        <v>Factura</v>
      </c>
      <c r="D2294" s="4" t="str">
        <f t="shared" si="108"/>
        <v>Nacional - LETRAS 45-52-59-66-73-90 DAYS - Facturas clientes - C20110651121</v>
      </c>
      <c r="E2294" s="19">
        <v>45555</v>
      </c>
      <c r="F2294" s="20" t="s">
        <v>1001</v>
      </c>
      <c r="G2294" s="20" t="s">
        <v>7606</v>
      </c>
      <c r="H2294" s="20" t="s">
        <v>44</v>
      </c>
      <c r="I2294" s="20" t="s">
        <v>45</v>
      </c>
      <c r="J2294" s="20" t="s">
        <v>330</v>
      </c>
      <c r="K2294" s="20" t="s">
        <v>331</v>
      </c>
      <c r="L2294" s="20" t="s">
        <v>332</v>
      </c>
      <c r="M2294" s="20" t="s">
        <v>125</v>
      </c>
      <c r="N2294" s="21">
        <v>2018.2</v>
      </c>
      <c r="O2294" s="21">
        <v>0</v>
      </c>
      <c r="P2294" s="20"/>
      <c r="Q2294" s="19">
        <v>45555</v>
      </c>
      <c r="R2294" s="20"/>
      <c r="S2294" s="19">
        <v>45652</v>
      </c>
      <c r="T2294" s="20" t="s">
        <v>7389</v>
      </c>
      <c r="U2294" s="20">
        <v>1026957</v>
      </c>
      <c r="V2294" s="20">
        <v>240002802</v>
      </c>
      <c r="W2294" s="20" t="s">
        <v>847</v>
      </c>
      <c r="X2294" s="20" t="s">
        <v>6482</v>
      </c>
      <c r="Y2294" s="20" t="s">
        <v>333</v>
      </c>
      <c r="Z2294" s="20" t="s">
        <v>7530</v>
      </c>
      <c r="AA2294" s="20" t="s">
        <v>7441</v>
      </c>
      <c r="AB2294" s="20" t="s">
        <v>789</v>
      </c>
      <c r="AC2294" s="20" t="s">
        <v>167</v>
      </c>
      <c r="AD2294" s="20" t="s">
        <v>56</v>
      </c>
      <c r="AE2294" s="20" t="s">
        <v>1014</v>
      </c>
      <c r="AF2294" t="str">
        <f>VLOOKUP(L2294,Contactos!B:B,1,0)</f>
        <v>REPRESENTACIONES DURAND S.A.C.</v>
      </c>
    </row>
    <row r="2295" spans="1:32" ht="38.25" x14ac:dyDescent="0.2">
      <c r="A2295" s="4">
        <f t="shared" si="106"/>
        <v>2293</v>
      </c>
      <c r="B2295" s="4" t="str">
        <f t="shared" si="107"/>
        <v>F010-00025974</v>
      </c>
      <c r="C2295" s="4" t="str">
        <f>IFERROR(VLOOKUP(F2295,Tablas!$A$1:$B$3,2,0),"")</f>
        <v>Factura</v>
      </c>
      <c r="D2295" s="4" t="str">
        <f t="shared" si="108"/>
        <v>Nacional - LETRAS 45-52-59-66-73-90 DAYS - Facturas clientes - C20110651121</v>
      </c>
      <c r="E2295" s="19">
        <v>45555</v>
      </c>
      <c r="F2295" s="20" t="s">
        <v>1001</v>
      </c>
      <c r="G2295" s="20" t="s">
        <v>7606</v>
      </c>
      <c r="H2295" s="20" t="s">
        <v>44</v>
      </c>
      <c r="I2295" s="20" t="s">
        <v>45</v>
      </c>
      <c r="J2295" s="20" t="s">
        <v>330</v>
      </c>
      <c r="K2295" s="20" t="s">
        <v>331</v>
      </c>
      <c r="L2295" s="20" t="s">
        <v>332</v>
      </c>
      <c r="M2295" s="20" t="s">
        <v>125</v>
      </c>
      <c r="N2295" s="21">
        <v>2018.2</v>
      </c>
      <c r="O2295" s="21">
        <v>0</v>
      </c>
      <c r="P2295" s="20"/>
      <c r="Q2295" s="19">
        <v>45555</v>
      </c>
      <c r="R2295" s="20"/>
      <c r="S2295" s="19">
        <v>45666</v>
      </c>
      <c r="T2295" s="20" t="s">
        <v>7389</v>
      </c>
      <c r="U2295" s="20">
        <v>1026957</v>
      </c>
      <c r="V2295" s="20">
        <v>240002802</v>
      </c>
      <c r="W2295" s="20" t="s">
        <v>847</v>
      </c>
      <c r="X2295" s="20" t="s">
        <v>6482</v>
      </c>
      <c r="Y2295" s="20" t="s">
        <v>333</v>
      </c>
      <c r="Z2295" s="20" t="s">
        <v>7530</v>
      </c>
      <c r="AA2295" s="20" t="s">
        <v>7441</v>
      </c>
      <c r="AB2295" s="20" t="s">
        <v>789</v>
      </c>
      <c r="AC2295" s="20" t="s">
        <v>167</v>
      </c>
      <c r="AD2295" s="20" t="s">
        <v>56</v>
      </c>
      <c r="AE2295" s="20" t="s">
        <v>1014</v>
      </c>
      <c r="AF2295" t="str">
        <f>VLOOKUP(L2295,Contactos!B:B,1,0)</f>
        <v>REPRESENTACIONES DURAND S.A.C.</v>
      </c>
    </row>
    <row r="2296" spans="1:32" ht="38.25" x14ac:dyDescent="0.2">
      <c r="A2296" s="4">
        <f t="shared" si="106"/>
        <v>2294</v>
      </c>
      <c r="B2296" s="4" t="str">
        <f t="shared" si="107"/>
        <v>F010-00025974</v>
      </c>
      <c r="C2296" s="4" t="str">
        <f>IFERROR(VLOOKUP(F2296,Tablas!$A$1:$B$3,2,0),"")</f>
        <v>Factura</v>
      </c>
      <c r="D2296" s="4" t="str">
        <f t="shared" si="108"/>
        <v>Nacional - LETRAS 45-52-59-66-73-90 DAYS - Facturas clientes - C20110651121</v>
      </c>
      <c r="E2296" s="19">
        <v>45555</v>
      </c>
      <c r="F2296" s="20" t="s">
        <v>1001</v>
      </c>
      <c r="G2296" s="20" t="s">
        <v>7606</v>
      </c>
      <c r="H2296" s="20" t="s">
        <v>44</v>
      </c>
      <c r="I2296" s="20" t="s">
        <v>45</v>
      </c>
      <c r="J2296" s="20" t="s">
        <v>330</v>
      </c>
      <c r="K2296" s="20" t="s">
        <v>331</v>
      </c>
      <c r="L2296" s="20" t="s">
        <v>332</v>
      </c>
      <c r="M2296" s="20" t="s">
        <v>125</v>
      </c>
      <c r="N2296" s="21">
        <v>2018.2</v>
      </c>
      <c r="O2296" s="21">
        <v>0</v>
      </c>
      <c r="P2296" s="20"/>
      <c r="Q2296" s="19">
        <v>45555</v>
      </c>
      <c r="R2296" s="20"/>
      <c r="S2296" s="19">
        <v>45659</v>
      </c>
      <c r="T2296" s="20" t="s">
        <v>7389</v>
      </c>
      <c r="U2296" s="20">
        <v>1026957</v>
      </c>
      <c r="V2296" s="20">
        <v>240002802</v>
      </c>
      <c r="W2296" s="20" t="s">
        <v>847</v>
      </c>
      <c r="X2296" s="20" t="s">
        <v>6482</v>
      </c>
      <c r="Y2296" s="20" t="s">
        <v>333</v>
      </c>
      <c r="Z2296" s="20" t="s">
        <v>7530</v>
      </c>
      <c r="AA2296" s="20" t="s">
        <v>7441</v>
      </c>
      <c r="AB2296" s="20" t="s">
        <v>789</v>
      </c>
      <c r="AC2296" s="20" t="s">
        <v>167</v>
      </c>
      <c r="AD2296" s="20" t="s">
        <v>56</v>
      </c>
      <c r="AE2296" s="20" t="s">
        <v>1014</v>
      </c>
      <c r="AF2296" t="str">
        <f>VLOOKUP(L2296,Contactos!B:B,1,0)</f>
        <v>REPRESENTACIONES DURAND S.A.C.</v>
      </c>
    </row>
    <row r="2297" spans="1:32" ht="38.25" x14ac:dyDescent="0.2">
      <c r="A2297" s="4">
        <f t="shared" si="106"/>
        <v>2295</v>
      </c>
      <c r="B2297" s="4" t="str">
        <f t="shared" si="107"/>
        <v>F010-00025974</v>
      </c>
      <c r="C2297" s="4" t="str">
        <f>IFERROR(VLOOKUP(F2297,Tablas!$A$1:$B$3,2,0),"")</f>
        <v>Factura</v>
      </c>
      <c r="D2297" s="4" t="str">
        <f t="shared" si="108"/>
        <v>Nacional - LETRAS 45-52-59-66-73-90 DAYS - Facturas clientes - C20110651121</v>
      </c>
      <c r="E2297" s="19">
        <v>45555</v>
      </c>
      <c r="F2297" s="20" t="s">
        <v>1001</v>
      </c>
      <c r="G2297" s="20" t="s">
        <v>7606</v>
      </c>
      <c r="H2297" s="20" t="s">
        <v>44</v>
      </c>
      <c r="I2297" s="20" t="s">
        <v>45</v>
      </c>
      <c r="J2297" s="20" t="s">
        <v>330</v>
      </c>
      <c r="K2297" s="20" t="s">
        <v>331</v>
      </c>
      <c r="L2297" s="20" t="s">
        <v>332</v>
      </c>
      <c r="M2297" s="20" t="s">
        <v>125</v>
      </c>
      <c r="N2297" s="21">
        <v>2018.2</v>
      </c>
      <c r="O2297" s="21">
        <v>0</v>
      </c>
      <c r="P2297" s="20"/>
      <c r="Q2297" s="19">
        <v>45555</v>
      </c>
      <c r="R2297" s="20"/>
      <c r="S2297" s="19">
        <v>45645</v>
      </c>
      <c r="T2297" s="20" t="s">
        <v>7389</v>
      </c>
      <c r="U2297" s="20">
        <v>1026957</v>
      </c>
      <c r="V2297" s="20">
        <v>240002802</v>
      </c>
      <c r="W2297" s="20" t="s">
        <v>847</v>
      </c>
      <c r="X2297" s="20" t="s">
        <v>6482</v>
      </c>
      <c r="Y2297" s="20" t="s">
        <v>333</v>
      </c>
      <c r="Z2297" s="20" t="s">
        <v>7530</v>
      </c>
      <c r="AA2297" s="20" t="s">
        <v>7441</v>
      </c>
      <c r="AB2297" s="20" t="s">
        <v>789</v>
      </c>
      <c r="AC2297" s="20" t="s">
        <v>167</v>
      </c>
      <c r="AD2297" s="20" t="s">
        <v>56</v>
      </c>
      <c r="AE2297" s="20" t="s">
        <v>1014</v>
      </c>
      <c r="AF2297" t="str">
        <f>VLOOKUP(L2297,Contactos!B:B,1,0)</f>
        <v>REPRESENTACIONES DURAND S.A.C.</v>
      </c>
    </row>
    <row r="2298" spans="1:32" ht="25.5" x14ac:dyDescent="0.2">
      <c r="A2298" s="4">
        <f t="shared" si="106"/>
        <v>2296</v>
      </c>
      <c r="B2298" s="4" t="str">
        <f t="shared" si="107"/>
        <v>4-02996</v>
      </c>
      <c r="C2298" s="4" t="str">
        <f>IFERROR(VLOOKUP(F2298,Tablas!$A$1:$B$3,2,0),"")</f>
        <v/>
      </c>
      <c r="D2298" s="4" t="str">
        <f t="shared" si="108"/>
        <v xml:space="preserve"> - LETRA 75 DIAS / DRAFT 75 DAYS - Cambio de Situación</v>
      </c>
      <c r="E2298" s="19">
        <v>45539</v>
      </c>
      <c r="F2298" s="20" t="s">
        <v>27</v>
      </c>
      <c r="G2298" s="20" t="s">
        <v>7607</v>
      </c>
      <c r="H2298" s="20" t="s">
        <v>7404</v>
      </c>
      <c r="I2298" s="20" t="s">
        <v>7405</v>
      </c>
      <c r="J2298" s="20" t="s">
        <v>7470</v>
      </c>
      <c r="K2298" s="20" t="s">
        <v>7471</v>
      </c>
      <c r="L2298" s="20" t="s">
        <v>7472</v>
      </c>
      <c r="M2298" s="20"/>
      <c r="N2298" s="21">
        <v>2037.31</v>
      </c>
      <c r="O2298" s="21">
        <v>0</v>
      </c>
      <c r="P2298" s="19">
        <v>45504</v>
      </c>
      <c r="Q2298" s="19">
        <v>45539</v>
      </c>
      <c r="R2298" s="20"/>
      <c r="S2298" s="19">
        <v>45567</v>
      </c>
      <c r="T2298" s="20" t="s">
        <v>126</v>
      </c>
      <c r="U2298" s="20">
        <v>1020715</v>
      </c>
      <c r="V2298" s="20">
        <v>240006443</v>
      </c>
      <c r="W2298" s="20" t="s">
        <v>50</v>
      </c>
      <c r="X2298" s="20" t="s">
        <v>794</v>
      </c>
      <c r="Y2298" s="20" t="s">
        <v>333</v>
      </c>
      <c r="Z2298" s="20" t="s">
        <v>7406</v>
      </c>
      <c r="AA2298" s="20" t="s">
        <v>7473</v>
      </c>
      <c r="AB2298" s="20" t="s">
        <v>7474</v>
      </c>
      <c r="AC2298" s="20" t="s">
        <v>7474</v>
      </c>
      <c r="AD2298" s="20" t="s">
        <v>56</v>
      </c>
      <c r="AE2298" s="20"/>
      <c r="AF2298" t="str">
        <f>VLOOKUP(L2298,Contactos!B:B,1,0)</f>
        <v>CORPORACION VETLAND S.R.L</v>
      </c>
    </row>
    <row r="2299" spans="1:32" ht="38.25" x14ac:dyDescent="0.2">
      <c r="A2299" s="4">
        <f t="shared" si="106"/>
        <v>2297</v>
      </c>
      <c r="B2299" s="4" t="str">
        <f t="shared" si="107"/>
        <v>4-02998</v>
      </c>
      <c r="C2299" s="4" t="str">
        <f>IFERROR(VLOOKUP(F2299,Tablas!$A$1:$B$3,2,0),"")</f>
        <v/>
      </c>
      <c r="D2299" s="4" t="str">
        <f t="shared" si="108"/>
        <v xml:space="preserve"> - LETRA 75 DIAS / DRAFT 75 DAYS - Cambio de Situación</v>
      </c>
      <c r="E2299" s="19">
        <v>45539</v>
      </c>
      <c r="F2299" s="20" t="s">
        <v>27</v>
      </c>
      <c r="G2299" s="20" t="s">
        <v>7608</v>
      </c>
      <c r="H2299" s="20" t="s">
        <v>7404</v>
      </c>
      <c r="I2299" s="20" t="s">
        <v>7405</v>
      </c>
      <c r="J2299" s="20" t="s">
        <v>7470</v>
      </c>
      <c r="K2299" s="20" t="s">
        <v>7471</v>
      </c>
      <c r="L2299" s="20" t="s">
        <v>7472</v>
      </c>
      <c r="M2299" s="20"/>
      <c r="N2299" s="21">
        <v>2037.31</v>
      </c>
      <c r="O2299" s="21">
        <v>0</v>
      </c>
      <c r="P2299" s="19">
        <v>45504</v>
      </c>
      <c r="Q2299" s="19">
        <v>45539</v>
      </c>
      <c r="R2299" s="20"/>
      <c r="S2299" s="19">
        <v>45579</v>
      </c>
      <c r="T2299" s="20" t="s">
        <v>126</v>
      </c>
      <c r="U2299" s="20">
        <v>1020719</v>
      </c>
      <c r="V2299" s="20">
        <v>240006445</v>
      </c>
      <c r="W2299" s="20" t="s">
        <v>50</v>
      </c>
      <c r="X2299" s="20" t="s">
        <v>794</v>
      </c>
      <c r="Y2299" s="20" t="s">
        <v>333</v>
      </c>
      <c r="Z2299" s="20" t="s">
        <v>7406</v>
      </c>
      <c r="AA2299" s="20" t="s">
        <v>7476</v>
      </c>
      <c r="AB2299" s="20" t="s">
        <v>7477</v>
      </c>
      <c r="AC2299" s="20" t="s">
        <v>7474</v>
      </c>
      <c r="AD2299" s="20" t="s">
        <v>56</v>
      </c>
      <c r="AE2299" s="20"/>
      <c r="AF2299" t="str">
        <f>VLOOKUP(L2299,Contactos!B:B,1,0)</f>
        <v>CORPORACION VETLAND S.R.L</v>
      </c>
    </row>
    <row r="2300" spans="1:32" ht="38.25" x14ac:dyDescent="0.2">
      <c r="A2300" s="4">
        <f t="shared" si="106"/>
        <v>2298</v>
      </c>
      <c r="B2300" s="4" t="str">
        <f t="shared" si="107"/>
        <v>4-02999</v>
      </c>
      <c r="C2300" s="4" t="str">
        <f>IFERROR(VLOOKUP(F2300,Tablas!$A$1:$B$3,2,0),"")</f>
        <v/>
      </c>
      <c r="D2300" s="4" t="str">
        <f t="shared" si="108"/>
        <v xml:space="preserve"> - LETRA 75 DIAS / DRAFT 75 DAYS - Cambio de Situación</v>
      </c>
      <c r="E2300" s="19">
        <v>45539</v>
      </c>
      <c r="F2300" s="20" t="s">
        <v>27</v>
      </c>
      <c r="G2300" s="20" t="s">
        <v>7609</v>
      </c>
      <c r="H2300" s="20" t="s">
        <v>7404</v>
      </c>
      <c r="I2300" s="20" t="s">
        <v>7405</v>
      </c>
      <c r="J2300" s="20" t="s">
        <v>7470</v>
      </c>
      <c r="K2300" s="20" t="s">
        <v>7471</v>
      </c>
      <c r="L2300" s="20" t="s">
        <v>7472</v>
      </c>
      <c r="M2300" s="20"/>
      <c r="N2300" s="21">
        <v>2037.31</v>
      </c>
      <c r="O2300" s="21">
        <v>0</v>
      </c>
      <c r="P2300" s="19">
        <v>45504</v>
      </c>
      <c r="Q2300" s="19">
        <v>45539</v>
      </c>
      <c r="R2300" s="20"/>
      <c r="S2300" s="19">
        <v>45594</v>
      </c>
      <c r="T2300" s="20" t="s">
        <v>126</v>
      </c>
      <c r="U2300" s="20">
        <v>1020721</v>
      </c>
      <c r="V2300" s="20">
        <v>240006446</v>
      </c>
      <c r="W2300" s="20" t="s">
        <v>50</v>
      </c>
      <c r="X2300" s="20" t="s">
        <v>794</v>
      </c>
      <c r="Y2300" s="20" t="s">
        <v>333</v>
      </c>
      <c r="Z2300" s="20" t="s">
        <v>7406</v>
      </c>
      <c r="AA2300" s="20" t="s">
        <v>7476</v>
      </c>
      <c r="AB2300" s="20" t="s">
        <v>7477</v>
      </c>
      <c r="AC2300" s="20" t="s">
        <v>7474</v>
      </c>
      <c r="AD2300" s="20" t="s">
        <v>56</v>
      </c>
      <c r="AE2300" s="20"/>
      <c r="AF2300" t="str">
        <f>VLOOKUP(L2300,Contactos!B:B,1,0)</f>
        <v>CORPORACION VETLAND S.R.L</v>
      </c>
    </row>
    <row r="2301" spans="1:32" ht="25.5" x14ac:dyDescent="0.2">
      <c r="A2301" s="4">
        <f t="shared" si="106"/>
        <v>2299</v>
      </c>
      <c r="B2301" s="4" t="str">
        <f t="shared" si="107"/>
        <v>4-02997</v>
      </c>
      <c r="C2301" s="4" t="str">
        <f>IFERROR(VLOOKUP(F2301,Tablas!$A$1:$B$3,2,0),"")</f>
        <v/>
      </c>
      <c r="D2301" s="4" t="str">
        <f t="shared" si="108"/>
        <v xml:space="preserve"> - LETRA 75 DIAS / DRAFT 75 DAYS - Cambio de Situación</v>
      </c>
      <c r="E2301" s="19">
        <v>45539</v>
      </c>
      <c r="F2301" s="20" t="s">
        <v>27</v>
      </c>
      <c r="G2301" s="20" t="s">
        <v>7610</v>
      </c>
      <c r="H2301" s="20" t="s">
        <v>7404</v>
      </c>
      <c r="I2301" s="20" t="s">
        <v>7405</v>
      </c>
      <c r="J2301" s="20" t="s">
        <v>7470</v>
      </c>
      <c r="K2301" s="20" t="s">
        <v>7471</v>
      </c>
      <c r="L2301" s="20" t="s">
        <v>7472</v>
      </c>
      <c r="M2301" s="20"/>
      <c r="N2301" s="21">
        <v>2037.31</v>
      </c>
      <c r="O2301" s="21">
        <v>0</v>
      </c>
      <c r="P2301" s="19">
        <v>45504</v>
      </c>
      <c r="Q2301" s="19">
        <v>45539</v>
      </c>
      <c r="R2301" s="20"/>
      <c r="S2301" s="19">
        <v>45572</v>
      </c>
      <c r="T2301" s="20" t="s">
        <v>126</v>
      </c>
      <c r="U2301" s="20">
        <v>1020717</v>
      </c>
      <c r="V2301" s="20">
        <v>240006444</v>
      </c>
      <c r="W2301" s="20" t="s">
        <v>50</v>
      </c>
      <c r="X2301" s="20" t="s">
        <v>794</v>
      </c>
      <c r="Y2301" s="20" t="s">
        <v>333</v>
      </c>
      <c r="Z2301" s="20" t="s">
        <v>7406</v>
      </c>
      <c r="AA2301" s="20" t="s">
        <v>7473</v>
      </c>
      <c r="AB2301" s="20" t="s">
        <v>7474</v>
      </c>
      <c r="AC2301" s="20" t="s">
        <v>7474</v>
      </c>
      <c r="AD2301" s="20" t="s">
        <v>56</v>
      </c>
      <c r="AE2301" s="20"/>
      <c r="AF2301" t="str">
        <f>VLOOKUP(L2301,Contactos!B:B,1,0)</f>
        <v>CORPORACION VETLAND S.R.L</v>
      </c>
    </row>
    <row r="2302" spans="1:32" ht="25.5" x14ac:dyDescent="0.2">
      <c r="A2302" s="4">
        <f t="shared" si="106"/>
        <v>2300</v>
      </c>
      <c r="B2302" s="4" t="str">
        <f t="shared" si="107"/>
        <v>4-02995</v>
      </c>
      <c r="C2302" s="4" t="str">
        <f>IFERROR(VLOOKUP(F2302,Tablas!$A$1:$B$3,2,0),"")</f>
        <v/>
      </c>
      <c r="D2302" s="4" t="str">
        <f t="shared" si="108"/>
        <v xml:space="preserve"> - LETRA 75 DIAS / DRAFT 75 DAYS - Cambio de Situación</v>
      </c>
      <c r="E2302" s="19">
        <v>45539</v>
      </c>
      <c r="F2302" s="20" t="s">
        <v>27</v>
      </c>
      <c r="G2302" s="20" t="s">
        <v>7611</v>
      </c>
      <c r="H2302" s="20" t="s">
        <v>7404</v>
      </c>
      <c r="I2302" s="20" t="s">
        <v>7405</v>
      </c>
      <c r="J2302" s="20" t="s">
        <v>7470</v>
      </c>
      <c r="K2302" s="20" t="s">
        <v>7471</v>
      </c>
      <c r="L2302" s="20" t="s">
        <v>7472</v>
      </c>
      <c r="M2302" s="20"/>
      <c r="N2302" s="21">
        <v>2037.31</v>
      </c>
      <c r="O2302" s="21">
        <v>0</v>
      </c>
      <c r="P2302" s="19">
        <v>45504</v>
      </c>
      <c r="Q2302" s="19">
        <v>45539</v>
      </c>
      <c r="R2302" s="20"/>
      <c r="S2302" s="19">
        <v>45560</v>
      </c>
      <c r="T2302" s="20" t="s">
        <v>126</v>
      </c>
      <c r="U2302" s="20">
        <v>1020707</v>
      </c>
      <c r="V2302" s="20">
        <v>240006439</v>
      </c>
      <c r="W2302" s="20" t="s">
        <v>50</v>
      </c>
      <c r="X2302" s="20" t="s">
        <v>794</v>
      </c>
      <c r="Y2302" s="20" t="s">
        <v>333</v>
      </c>
      <c r="Z2302" s="20" t="s">
        <v>7406</v>
      </c>
      <c r="AA2302" s="20" t="s">
        <v>7473</v>
      </c>
      <c r="AB2302" s="20" t="s">
        <v>7474</v>
      </c>
      <c r="AC2302" s="20" t="s">
        <v>7474</v>
      </c>
      <c r="AD2302" s="20" t="s">
        <v>56</v>
      </c>
      <c r="AE2302" s="20"/>
      <c r="AF2302" t="str">
        <f>VLOOKUP(L2302,Contactos!B:B,1,0)</f>
        <v>CORPORACION VETLAND S.R.L</v>
      </c>
    </row>
    <row r="2303" spans="1:32" ht="25.5" x14ac:dyDescent="0.2">
      <c r="A2303" s="4">
        <f t="shared" si="106"/>
        <v>2301</v>
      </c>
      <c r="B2303" s="4" t="str">
        <f t="shared" si="107"/>
        <v>4-03394</v>
      </c>
      <c r="C2303" s="4" t="str">
        <f>IFERROR(VLOOKUP(F2303,Tablas!$A$1:$B$3,2,0),"")</f>
        <v/>
      </c>
      <c r="D2303" s="4" t="str">
        <f t="shared" si="108"/>
        <v xml:space="preserve"> - LETRA 75 DIAS / DRAFT 75 DAYS - Cambio de Situación</v>
      </c>
      <c r="E2303" s="19">
        <v>45554</v>
      </c>
      <c r="F2303" s="20" t="s">
        <v>27</v>
      </c>
      <c r="G2303" s="20" t="s">
        <v>7612</v>
      </c>
      <c r="H2303" s="20" t="s">
        <v>7404</v>
      </c>
      <c r="I2303" s="20" t="s">
        <v>7405</v>
      </c>
      <c r="J2303" s="20" t="s">
        <v>373</v>
      </c>
      <c r="K2303" s="20" t="s">
        <v>374</v>
      </c>
      <c r="L2303" s="20" t="s">
        <v>375</v>
      </c>
      <c r="M2303" s="20" t="s">
        <v>125</v>
      </c>
      <c r="N2303" s="21">
        <v>2062.52</v>
      </c>
      <c r="O2303" s="21">
        <v>0</v>
      </c>
      <c r="P2303" s="19">
        <v>45532</v>
      </c>
      <c r="Q2303" s="19">
        <v>45554</v>
      </c>
      <c r="R2303" s="20"/>
      <c r="S2303" s="19">
        <v>45590</v>
      </c>
      <c r="T2303" s="20" t="s">
        <v>126</v>
      </c>
      <c r="U2303" s="20">
        <v>1031295</v>
      </c>
      <c r="V2303" s="20">
        <v>240007082</v>
      </c>
      <c r="W2303" s="20" t="s">
        <v>50</v>
      </c>
      <c r="X2303" s="20" t="s">
        <v>794</v>
      </c>
      <c r="Y2303" s="20" t="s">
        <v>128</v>
      </c>
      <c r="Z2303" s="20" t="s">
        <v>7406</v>
      </c>
      <c r="AA2303" s="20" t="s">
        <v>377</v>
      </c>
      <c r="AB2303" s="20" t="s">
        <v>337</v>
      </c>
      <c r="AC2303" s="20" t="s">
        <v>337</v>
      </c>
      <c r="AD2303" s="20" t="s">
        <v>56</v>
      </c>
      <c r="AE2303" s="20"/>
      <c r="AF2303" t="str">
        <f>VLOOKUP(L2303,Contactos!B:B,1,0)</f>
        <v>TOP VETERINARIA S.A.C.</v>
      </c>
    </row>
    <row r="2304" spans="1:32" ht="25.5" x14ac:dyDescent="0.2">
      <c r="A2304" s="4">
        <f t="shared" si="106"/>
        <v>2302</v>
      </c>
      <c r="B2304" s="4" t="str">
        <f t="shared" si="107"/>
        <v>4-03395</v>
      </c>
      <c r="C2304" s="4" t="str">
        <f>IFERROR(VLOOKUP(F2304,Tablas!$A$1:$B$3,2,0),"")</f>
        <v/>
      </c>
      <c r="D2304" s="4" t="str">
        <f t="shared" si="108"/>
        <v xml:space="preserve"> - LETRA 75 DIAS / DRAFT 75 DAYS - Cambio de Situación</v>
      </c>
      <c r="E2304" s="19">
        <v>45554</v>
      </c>
      <c r="F2304" s="20" t="s">
        <v>27</v>
      </c>
      <c r="G2304" s="20" t="s">
        <v>7613</v>
      </c>
      <c r="H2304" s="20" t="s">
        <v>7404</v>
      </c>
      <c r="I2304" s="20" t="s">
        <v>7405</v>
      </c>
      <c r="J2304" s="20" t="s">
        <v>373</v>
      </c>
      <c r="K2304" s="20" t="s">
        <v>374</v>
      </c>
      <c r="L2304" s="20" t="s">
        <v>375</v>
      </c>
      <c r="M2304" s="20" t="s">
        <v>125</v>
      </c>
      <c r="N2304" s="21">
        <v>2062.52</v>
      </c>
      <c r="O2304" s="21">
        <v>0</v>
      </c>
      <c r="P2304" s="19">
        <v>45532</v>
      </c>
      <c r="Q2304" s="19">
        <v>45554</v>
      </c>
      <c r="R2304" s="20"/>
      <c r="S2304" s="19">
        <v>45600</v>
      </c>
      <c r="T2304" s="20" t="s">
        <v>126</v>
      </c>
      <c r="U2304" s="20">
        <v>1031297</v>
      </c>
      <c r="V2304" s="20">
        <v>240007083</v>
      </c>
      <c r="W2304" s="20" t="s">
        <v>50</v>
      </c>
      <c r="X2304" s="20" t="s">
        <v>794</v>
      </c>
      <c r="Y2304" s="20" t="s">
        <v>128</v>
      </c>
      <c r="Z2304" s="20" t="s">
        <v>7406</v>
      </c>
      <c r="AA2304" s="20" t="s">
        <v>377</v>
      </c>
      <c r="AB2304" s="20" t="s">
        <v>337</v>
      </c>
      <c r="AC2304" s="20" t="s">
        <v>337</v>
      </c>
      <c r="AD2304" s="20" t="s">
        <v>56</v>
      </c>
      <c r="AE2304" s="20"/>
      <c r="AF2304" t="str">
        <f>VLOOKUP(L2304,Contactos!B:B,1,0)</f>
        <v>TOP VETERINARIA S.A.C.</v>
      </c>
    </row>
    <row r="2305" spans="1:32" ht="25.5" x14ac:dyDescent="0.2">
      <c r="A2305" s="4">
        <f t="shared" si="106"/>
        <v>2303</v>
      </c>
      <c r="B2305" s="4" t="str">
        <f t="shared" si="107"/>
        <v>4-03393</v>
      </c>
      <c r="C2305" s="4" t="str">
        <f>IFERROR(VLOOKUP(F2305,Tablas!$A$1:$B$3,2,0),"")</f>
        <v/>
      </c>
      <c r="D2305" s="4" t="str">
        <f t="shared" si="108"/>
        <v xml:space="preserve"> - LETRA 75 DIAS / DRAFT 75 DAYS - Cambio de Situación</v>
      </c>
      <c r="E2305" s="19">
        <v>45554</v>
      </c>
      <c r="F2305" s="20" t="s">
        <v>27</v>
      </c>
      <c r="G2305" s="20" t="s">
        <v>7614</v>
      </c>
      <c r="H2305" s="20" t="s">
        <v>7404</v>
      </c>
      <c r="I2305" s="20" t="s">
        <v>7405</v>
      </c>
      <c r="J2305" s="20" t="s">
        <v>373</v>
      </c>
      <c r="K2305" s="20" t="s">
        <v>374</v>
      </c>
      <c r="L2305" s="20" t="s">
        <v>375</v>
      </c>
      <c r="M2305" s="20" t="s">
        <v>125</v>
      </c>
      <c r="N2305" s="21">
        <v>2062.52</v>
      </c>
      <c r="O2305" s="21">
        <v>0</v>
      </c>
      <c r="P2305" s="19">
        <v>45532</v>
      </c>
      <c r="Q2305" s="19">
        <v>45554</v>
      </c>
      <c r="R2305" s="20"/>
      <c r="S2305" s="19">
        <v>45581</v>
      </c>
      <c r="T2305" s="20" t="s">
        <v>126</v>
      </c>
      <c r="U2305" s="20">
        <v>1031293</v>
      </c>
      <c r="V2305" s="20">
        <v>240007081</v>
      </c>
      <c r="W2305" s="20" t="s">
        <v>50</v>
      </c>
      <c r="X2305" s="20" t="s">
        <v>794</v>
      </c>
      <c r="Y2305" s="20" t="s">
        <v>128</v>
      </c>
      <c r="Z2305" s="20" t="s">
        <v>7406</v>
      </c>
      <c r="AA2305" s="20" t="s">
        <v>7391</v>
      </c>
      <c r="AB2305" s="20" t="s">
        <v>576</v>
      </c>
      <c r="AC2305" s="20" t="s">
        <v>167</v>
      </c>
      <c r="AD2305" s="20" t="s">
        <v>56</v>
      </c>
      <c r="AE2305" s="20"/>
      <c r="AF2305" t="str">
        <f>VLOOKUP(L2305,Contactos!B:B,1,0)</f>
        <v>TOP VETERINARIA S.A.C.</v>
      </c>
    </row>
    <row r="2306" spans="1:32" ht="25.5" x14ac:dyDescent="0.2">
      <c r="A2306" s="4">
        <f t="shared" si="106"/>
        <v>2304</v>
      </c>
      <c r="B2306" s="4" t="str">
        <f t="shared" si="107"/>
        <v>4-03396</v>
      </c>
      <c r="C2306" s="4" t="str">
        <f>IFERROR(VLOOKUP(F2306,Tablas!$A$1:$B$3,2,0),"")</f>
        <v/>
      </c>
      <c r="D2306" s="4" t="str">
        <f t="shared" si="108"/>
        <v xml:space="preserve"> - LETRA 75 DIAS / DRAFT 75 DAYS - Cambio de Situación</v>
      </c>
      <c r="E2306" s="19">
        <v>45554</v>
      </c>
      <c r="F2306" s="20" t="s">
        <v>27</v>
      </c>
      <c r="G2306" s="20" t="s">
        <v>7615</v>
      </c>
      <c r="H2306" s="20" t="s">
        <v>7404</v>
      </c>
      <c r="I2306" s="20" t="s">
        <v>7405</v>
      </c>
      <c r="J2306" s="20" t="s">
        <v>373</v>
      </c>
      <c r="K2306" s="20" t="s">
        <v>374</v>
      </c>
      <c r="L2306" s="20" t="s">
        <v>375</v>
      </c>
      <c r="M2306" s="20" t="s">
        <v>125</v>
      </c>
      <c r="N2306" s="21">
        <v>2062.5300000000002</v>
      </c>
      <c r="O2306" s="21">
        <v>0</v>
      </c>
      <c r="P2306" s="19">
        <v>45532</v>
      </c>
      <c r="Q2306" s="19">
        <v>45554</v>
      </c>
      <c r="R2306" s="20"/>
      <c r="S2306" s="19">
        <v>45609</v>
      </c>
      <c r="T2306" s="20" t="s">
        <v>126</v>
      </c>
      <c r="U2306" s="20">
        <v>1031299</v>
      </c>
      <c r="V2306" s="20">
        <v>240007084</v>
      </c>
      <c r="W2306" s="20" t="s">
        <v>50</v>
      </c>
      <c r="X2306" s="20" t="s">
        <v>794</v>
      </c>
      <c r="Y2306" s="20" t="s">
        <v>128</v>
      </c>
      <c r="Z2306" s="20" t="s">
        <v>7406</v>
      </c>
      <c r="AA2306" s="20" t="s">
        <v>377</v>
      </c>
      <c r="AB2306" s="20" t="s">
        <v>337</v>
      </c>
      <c r="AC2306" s="20" t="s">
        <v>337</v>
      </c>
      <c r="AD2306" s="20" t="s">
        <v>56</v>
      </c>
      <c r="AE2306" s="20"/>
      <c r="AF2306" t="str">
        <f>VLOOKUP(L2306,Contactos!B:B,1,0)</f>
        <v>TOP VETERINARIA S.A.C.</v>
      </c>
    </row>
    <row r="2307" spans="1:32" ht="38.25" x14ac:dyDescent="0.2">
      <c r="A2307" s="4">
        <f t="shared" si="106"/>
        <v>2305</v>
      </c>
      <c r="B2307" s="4" t="str">
        <f t="shared" si="107"/>
        <v>68</v>
      </c>
      <c r="C2307" s="4" t="str">
        <f>IFERROR(VLOOKUP(F2307,Tablas!$A$1:$B$3,2,0),"")</f>
        <v/>
      </c>
      <c r="D2307" s="4" t="str">
        <f t="shared" si="108"/>
        <v xml:space="preserve"> - CONTADO ADELANTADO / CASH IN ADVANCE - RECLASIFICACION LETRAS VINCULADAS</v>
      </c>
      <c r="E2307" s="19">
        <v>45230</v>
      </c>
      <c r="F2307" s="20" t="s">
        <v>27</v>
      </c>
      <c r="G2307" s="20" t="s">
        <v>7616</v>
      </c>
      <c r="H2307" s="20" t="s">
        <v>7617</v>
      </c>
      <c r="I2307" s="20" t="s">
        <v>7618</v>
      </c>
      <c r="J2307" s="20" t="s">
        <v>4511</v>
      </c>
      <c r="K2307" s="20" t="s">
        <v>4512</v>
      </c>
      <c r="L2307" s="20" t="s">
        <v>4513</v>
      </c>
      <c r="M2307" s="20" t="s">
        <v>125</v>
      </c>
      <c r="N2307" s="21">
        <v>2064.9699999999998</v>
      </c>
      <c r="O2307" s="21">
        <v>0</v>
      </c>
      <c r="P2307" s="20"/>
      <c r="Q2307" s="19">
        <v>45230</v>
      </c>
      <c r="R2307" s="20"/>
      <c r="S2307" s="19">
        <v>45230</v>
      </c>
      <c r="T2307" s="20" t="s">
        <v>70</v>
      </c>
      <c r="U2307" s="20">
        <v>880959</v>
      </c>
      <c r="V2307" s="20">
        <v>230036801</v>
      </c>
      <c r="W2307" s="20" t="s">
        <v>50</v>
      </c>
      <c r="X2307" s="20" t="s">
        <v>4511</v>
      </c>
      <c r="Y2307" s="20" t="s">
        <v>52</v>
      </c>
      <c r="Z2307" s="20" t="s">
        <v>7619</v>
      </c>
      <c r="AA2307" s="20" t="s">
        <v>4515</v>
      </c>
      <c r="AB2307" s="20" t="s">
        <v>54</v>
      </c>
      <c r="AC2307" s="20" t="s">
        <v>167</v>
      </c>
      <c r="AD2307" s="20" t="s">
        <v>56</v>
      </c>
      <c r="AE2307" s="20"/>
      <c r="AF2307" t="e">
        <f>VLOOKUP(L2307,Contactos!B:B,1,0)</f>
        <v>#N/A</v>
      </c>
    </row>
    <row r="2308" spans="1:32" ht="38.25" x14ac:dyDescent="0.2">
      <c r="A2308" s="4">
        <f t="shared" ref="A2308:A2371" si="109">ROW()-2</f>
        <v>2306</v>
      </c>
      <c r="B2308" s="4" t="str">
        <f t="shared" ref="B2308:B2371" si="110">MID(G2308,4,20)</f>
        <v>F010-00026020</v>
      </c>
      <c r="C2308" s="4" t="str">
        <f>IFERROR(VLOOKUP(F2308,Tablas!$A$1:$B$3,2,0),"")</f>
        <v>Factura</v>
      </c>
      <c r="D2308" s="4" t="str">
        <f t="shared" ref="D2308:D2371" si="111">CONCATENATE(AE2308," - ",T2308," - ",Z2308)</f>
        <v>Nacional - LETRAS 45-52-59-66-73-90 DAYS - Facturas clientes - C10104994178</v>
      </c>
      <c r="E2308" s="19">
        <v>45560</v>
      </c>
      <c r="F2308" s="20" t="s">
        <v>1001</v>
      </c>
      <c r="G2308" s="20" t="s">
        <v>7620</v>
      </c>
      <c r="H2308" s="20" t="s">
        <v>44</v>
      </c>
      <c r="I2308" s="20" t="s">
        <v>45</v>
      </c>
      <c r="J2308" s="20" t="s">
        <v>7519</v>
      </c>
      <c r="K2308" s="20" t="s">
        <v>7520</v>
      </c>
      <c r="L2308" s="20" t="s">
        <v>7521</v>
      </c>
      <c r="M2308" s="20" t="s">
        <v>125</v>
      </c>
      <c r="N2308" s="21">
        <v>2076.63</v>
      </c>
      <c r="O2308" s="21">
        <v>0</v>
      </c>
      <c r="P2308" s="20"/>
      <c r="Q2308" s="19">
        <v>45560</v>
      </c>
      <c r="R2308" s="20"/>
      <c r="S2308" s="19">
        <v>45695</v>
      </c>
      <c r="T2308" s="20" t="s">
        <v>7389</v>
      </c>
      <c r="U2308" s="20">
        <v>1028731</v>
      </c>
      <c r="V2308" s="20">
        <v>240002851</v>
      </c>
      <c r="W2308" s="20" t="s">
        <v>847</v>
      </c>
      <c r="X2308" s="20" t="s">
        <v>274</v>
      </c>
      <c r="Y2308" s="20" t="s">
        <v>333</v>
      </c>
      <c r="Z2308" s="20" t="s">
        <v>7621</v>
      </c>
      <c r="AA2308" s="20" t="s">
        <v>7527</v>
      </c>
      <c r="AB2308" s="20" t="s">
        <v>7477</v>
      </c>
      <c r="AC2308" s="20" t="s">
        <v>7474</v>
      </c>
      <c r="AD2308" s="20" t="s">
        <v>56</v>
      </c>
      <c r="AE2308" s="20" t="s">
        <v>1014</v>
      </c>
      <c r="AF2308" t="str">
        <f>VLOOKUP(L2308,Contactos!B:B,1,0)</f>
        <v>LESCANO VALENCIA AMANDA ANGELICA</v>
      </c>
    </row>
    <row r="2309" spans="1:32" ht="38.25" x14ac:dyDescent="0.2">
      <c r="A2309" s="4">
        <f t="shared" si="109"/>
        <v>2307</v>
      </c>
      <c r="B2309" s="4" t="str">
        <f t="shared" si="110"/>
        <v>F010-00026020</v>
      </c>
      <c r="C2309" s="4" t="str">
        <f>IFERROR(VLOOKUP(F2309,Tablas!$A$1:$B$3,2,0),"")</f>
        <v>Factura</v>
      </c>
      <c r="D2309" s="4" t="str">
        <f t="shared" si="111"/>
        <v>Nacional - LETRAS 45-52-59-66-73-90 DAYS - Facturas clientes - C10104994178</v>
      </c>
      <c r="E2309" s="19">
        <v>45560</v>
      </c>
      <c r="F2309" s="20" t="s">
        <v>1001</v>
      </c>
      <c r="G2309" s="20" t="s">
        <v>7620</v>
      </c>
      <c r="H2309" s="20" t="s">
        <v>44</v>
      </c>
      <c r="I2309" s="20" t="s">
        <v>45</v>
      </c>
      <c r="J2309" s="20" t="s">
        <v>7519</v>
      </c>
      <c r="K2309" s="20" t="s">
        <v>7520</v>
      </c>
      <c r="L2309" s="20" t="s">
        <v>7521</v>
      </c>
      <c r="M2309" s="20" t="s">
        <v>125</v>
      </c>
      <c r="N2309" s="21">
        <v>2079.1</v>
      </c>
      <c r="O2309" s="21">
        <v>0</v>
      </c>
      <c r="P2309" s="20"/>
      <c r="Q2309" s="19">
        <v>45560</v>
      </c>
      <c r="R2309" s="20"/>
      <c r="S2309" s="19">
        <v>45657</v>
      </c>
      <c r="T2309" s="20" t="s">
        <v>7389</v>
      </c>
      <c r="U2309" s="20">
        <v>1028731</v>
      </c>
      <c r="V2309" s="20">
        <v>240002851</v>
      </c>
      <c r="W2309" s="20" t="s">
        <v>847</v>
      </c>
      <c r="X2309" s="20" t="s">
        <v>274</v>
      </c>
      <c r="Y2309" s="20" t="s">
        <v>333</v>
      </c>
      <c r="Z2309" s="20" t="s">
        <v>7621</v>
      </c>
      <c r="AA2309" s="20" t="s">
        <v>7527</v>
      </c>
      <c r="AB2309" s="20" t="s">
        <v>7477</v>
      </c>
      <c r="AC2309" s="20" t="s">
        <v>7474</v>
      </c>
      <c r="AD2309" s="20" t="s">
        <v>56</v>
      </c>
      <c r="AE2309" s="20" t="s">
        <v>1014</v>
      </c>
      <c r="AF2309" t="str">
        <f>VLOOKUP(L2309,Contactos!B:B,1,0)</f>
        <v>LESCANO VALENCIA AMANDA ANGELICA</v>
      </c>
    </row>
    <row r="2310" spans="1:32" ht="38.25" x14ac:dyDescent="0.2">
      <c r="A2310" s="4">
        <f t="shared" si="109"/>
        <v>2308</v>
      </c>
      <c r="B2310" s="4" t="str">
        <f t="shared" si="110"/>
        <v>F010-00026020</v>
      </c>
      <c r="C2310" s="4" t="str">
        <f>IFERROR(VLOOKUP(F2310,Tablas!$A$1:$B$3,2,0),"")</f>
        <v>Factura</v>
      </c>
      <c r="D2310" s="4" t="str">
        <f t="shared" si="111"/>
        <v>Nacional - LETRAS 45-52-59-66-73-90 DAYS - Facturas clientes - C10104994178</v>
      </c>
      <c r="E2310" s="19">
        <v>45560</v>
      </c>
      <c r="F2310" s="20" t="s">
        <v>1001</v>
      </c>
      <c r="G2310" s="20" t="s">
        <v>7620</v>
      </c>
      <c r="H2310" s="20" t="s">
        <v>44</v>
      </c>
      <c r="I2310" s="20" t="s">
        <v>45</v>
      </c>
      <c r="J2310" s="20" t="s">
        <v>7519</v>
      </c>
      <c r="K2310" s="20" t="s">
        <v>7520</v>
      </c>
      <c r="L2310" s="20" t="s">
        <v>7521</v>
      </c>
      <c r="M2310" s="20" t="s">
        <v>125</v>
      </c>
      <c r="N2310" s="21">
        <v>2079.1</v>
      </c>
      <c r="O2310" s="21">
        <v>0</v>
      </c>
      <c r="P2310" s="20"/>
      <c r="Q2310" s="19">
        <v>45560</v>
      </c>
      <c r="R2310" s="20"/>
      <c r="S2310" s="19">
        <v>45678</v>
      </c>
      <c r="T2310" s="20" t="s">
        <v>7389</v>
      </c>
      <c r="U2310" s="20">
        <v>1028731</v>
      </c>
      <c r="V2310" s="20">
        <v>240002851</v>
      </c>
      <c r="W2310" s="20" t="s">
        <v>847</v>
      </c>
      <c r="X2310" s="20" t="s">
        <v>274</v>
      </c>
      <c r="Y2310" s="20" t="s">
        <v>333</v>
      </c>
      <c r="Z2310" s="20" t="s">
        <v>7621</v>
      </c>
      <c r="AA2310" s="20" t="s">
        <v>7527</v>
      </c>
      <c r="AB2310" s="20" t="s">
        <v>7477</v>
      </c>
      <c r="AC2310" s="20" t="s">
        <v>7474</v>
      </c>
      <c r="AD2310" s="20" t="s">
        <v>56</v>
      </c>
      <c r="AE2310" s="20" t="s">
        <v>1014</v>
      </c>
      <c r="AF2310" t="str">
        <f>VLOOKUP(L2310,Contactos!B:B,1,0)</f>
        <v>LESCANO VALENCIA AMANDA ANGELICA</v>
      </c>
    </row>
    <row r="2311" spans="1:32" ht="38.25" x14ac:dyDescent="0.2">
      <c r="A2311" s="4">
        <f t="shared" si="109"/>
        <v>2309</v>
      </c>
      <c r="B2311" s="4" t="str">
        <f t="shared" si="110"/>
        <v>F010-00026020</v>
      </c>
      <c r="C2311" s="4" t="str">
        <f>IFERROR(VLOOKUP(F2311,Tablas!$A$1:$B$3,2,0),"")</f>
        <v>Factura</v>
      </c>
      <c r="D2311" s="4" t="str">
        <f t="shared" si="111"/>
        <v>Nacional - LETRAS 45-52-59-66-73-90 DAYS - Facturas clientes - C10104994178</v>
      </c>
      <c r="E2311" s="19">
        <v>45560</v>
      </c>
      <c r="F2311" s="20" t="s">
        <v>1001</v>
      </c>
      <c r="G2311" s="20" t="s">
        <v>7620</v>
      </c>
      <c r="H2311" s="20" t="s">
        <v>44</v>
      </c>
      <c r="I2311" s="20" t="s">
        <v>45</v>
      </c>
      <c r="J2311" s="20" t="s">
        <v>7519</v>
      </c>
      <c r="K2311" s="20" t="s">
        <v>7520</v>
      </c>
      <c r="L2311" s="20" t="s">
        <v>7521</v>
      </c>
      <c r="M2311" s="20" t="s">
        <v>125</v>
      </c>
      <c r="N2311" s="21">
        <v>2079.1</v>
      </c>
      <c r="O2311" s="21">
        <v>0</v>
      </c>
      <c r="P2311" s="20"/>
      <c r="Q2311" s="19">
        <v>45560</v>
      </c>
      <c r="R2311" s="20"/>
      <c r="S2311" s="19">
        <v>45650</v>
      </c>
      <c r="T2311" s="20" t="s">
        <v>7389</v>
      </c>
      <c r="U2311" s="20">
        <v>1028731</v>
      </c>
      <c r="V2311" s="20">
        <v>240002851</v>
      </c>
      <c r="W2311" s="20" t="s">
        <v>847</v>
      </c>
      <c r="X2311" s="20" t="s">
        <v>274</v>
      </c>
      <c r="Y2311" s="20" t="s">
        <v>333</v>
      </c>
      <c r="Z2311" s="20" t="s">
        <v>7621</v>
      </c>
      <c r="AA2311" s="20" t="s">
        <v>7527</v>
      </c>
      <c r="AB2311" s="20" t="s">
        <v>7477</v>
      </c>
      <c r="AC2311" s="20" t="s">
        <v>7474</v>
      </c>
      <c r="AD2311" s="20" t="s">
        <v>56</v>
      </c>
      <c r="AE2311" s="20" t="s">
        <v>1014</v>
      </c>
      <c r="AF2311" t="str">
        <f>VLOOKUP(L2311,Contactos!B:B,1,0)</f>
        <v>LESCANO VALENCIA AMANDA ANGELICA</v>
      </c>
    </row>
    <row r="2312" spans="1:32" ht="38.25" x14ac:dyDescent="0.2">
      <c r="A2312" s="4">
        <f t="shared" si="109"/>
        <v>2310</v>
      </c>
      <c r="B2312" s="4" t="str">
        <f t="shared" si="110"/>
        <v>F010-00026020</v>
      </c>
      <c r="C2312" s="4" t="str">
        <f>IFERROR(VLOOKUP(F2312,Tablas!$A$1:$B$3,2,0),"")</f>
        <v>Factura</v>
      </c>
      <c r="D2312" s="4" t="str">
        <f t="shared" si="111"/>
        <v>Nacional - LETRAS 45-52-59-66-73-90 DAYS - Facturas clientes - C10104994178</v>
      </c>
      <c r="E2312" s="19">
        <v>45560</v>
      </c>
      <c r="F2312" s="20" t="s">
        <v>1001</v>
      </c>
      <c r="G2312" s="20" t="s">
        <v>7620</v>
      </c>
      <c r="H2312" s="20" t="s">
        <v>44</v>
      </c>
      <c r="I2312" s="20" t="s">
        <v>45</v>
      </c>
      <c r="J2312" s="20" t="s">
        <v>7519</v>
      </c>
      <c r="K2312" s="20" t="s">
        <v>7520</v>
      </c>
      <c r="L2312" s="20" t="s">
        <v>7521</v>
      </c>
      <c r="M2312" s="20" t="s">
        <v>125</v>
      </c>
      <c r="N2312" s="21">
        <v>2079.1</v>
      </c>
      <c r="O2312" s="21">
        <v>0</v>
      </c>
      <c r="P2312" s="20"/>
      <c r="Q2312" s="19">
        <v>45560</v>
      </c>
      <c r="R2312" s="20"/>
      <c r="S2312" s="19">
        <v>45664</v>
      </c>
      <c r="T2312" s="20" t="s">
        <v>7389</v>
      </c>
      <c r="U2312" s="20">
        <v>1028731</v>
      </c>
      <c r="V2312" s="20">
        <v>240002851</v>
      </c>
      <c r="W2312" s="20" t="s">
        <v>847</v>
      </c>
      <c r="X2312" s="20" t="s">
        <v>274</v>
      </c>
      <c r="Y2312" s="20" t="s">
        <v>333</v>
      </c>
      <c r="Z2312" s="20" t="s">
        <v>7621</v>
      </c>
      <c r="AA2312" s="20" t="s">
        <v>7527</v>
      </c>
      <c r="AB2312" s="20" t="s">
        <v>7477</v>
      </c>
      <c r="AC2312" s="20" t="s">
        <v>7474</v>
      </c>
      <c r="AD2312" s="20" t="s">
        <v>56</v>
      </c>
      <c r="AE2312" s="20" t="s">
        <v>1014</v>
      </c>
      <c r="AF2312" t="str">
        <f>VLOOKUP(L2312,Contactos!B:B,1,0)</f>
        <v>LESCANO VALENCIA AMANDA ANGELICA</v>
      </c>
    </row>
    <row r="2313" spans="1:32" ht="38.25" x14ac:dyDescent="0.2">
      <c r="A2313" s="4">
        <f t="shared" si="109"/>
        <v>2311</v>
      </c>
      <c r="B2313" s="4" t="str">
        <f t="shared" si="110"/>
        <v>F010-00026020</v>
      </c>
      <c r="C2313" s="4" t="str">
        <f>IFERROR(VLOOKUP(F2313,Tablas!$A$1:$B$3,2,0),"")</f>
        <v>Factura</v>
      </c>
      <c r="D2313" s="4" t="str">
        <f t="shared" si="111"/>
        <v>Nacional - LETRAS 45-52-59-66-73-90 DAYS - Facturas clientes - C10104994178</v>
      </c>
      <c r="E2313" s="19">
        <v>45560</v>
      </c>
      <c r="F2313" s="20" t="s">
        <v>1001</v>
      </c>
      <c r="G2313" s="20" t="s">
        <v>7620</v>
      </c>
      <c r="H2313" s="20" t="s">
        <v>44</v>
      </c>
      <c r="I2313" s="20" t="s">
        <v>45</v>
      </c>
      <c r="J2313" s="20" t="s">
        <v>7519</v>
      </c>
      <c r="K2313" s="20" t="s">
        <v>7520</v>
      </c>
      <c r="L2313" s="20" t="s">
        <v>7521</v>
      </c>
      <c r="M2313" s="20" t="s">
        <v>125</v>
      </c>
      <c r="N2313" s="21">
        <v>2079.1</v>
      </c>
      <c r="O2313" s="21">
        <v>0</v>
      </c>
      <c r="P2313" s="20"/>
      <c r="Q2313" s="19">
        <v>45560</v>
      </c>
      <c r="R2313" s="20"/>
      <c r="S2313" s="19">
        <v>45671</v>
      </c>
      <c r="T2313" s="20" t="s">
        <v>7389</v>
      </c>
      <c r="U2313" s="20">
        <v>1028731</v>
      </c>
      <c r="V2313" s="20">
        <v>240002851</v>
      </c>
      <c r="W2313" s="20" t="s">
        <v>847</v>
      </c>
      <c r="X2313" s="20" t="s">
        <v>274</v>
      </c>
      <c r="Y2313" s="20" t="s">
        <v>333</v>
      </c>
      <c r="Z2313" s="20" t="s">
        <v>7621</v>
      </c>
      <c r="AA2313" s="20" t="s">
        <v>7527</v>
      </c>
      <c r="AB2313" s="20" t="s">
        <v>7477</v>
      </c>
      <c r="AC2313" s="20" t="s">
        <v>7474</v>
      </c>
      <c r="AD2313" s="20" t="s">
        <v>56</v>
      </c>
      <c r="AE2313" s="20" t="s">
        <v>1014</v>
      </c>
      <c r="AF2313" t="str">
        <f>VLOOKUP(L2313,Contactos!B:B,1,0)</f>
        <v>LESCANO VALENCIA AMANDA ANGELICA</v>
      </c>
    </row>
    <row r="2314" spans="1:32" ht="38.25" x14ac:dyDescent="0.2">
      <c r="A2314" s="4">
        <f t="shared" si="109"/>
        <v>2312</v>
      </c>
      <c r="B2314" s="4" t="str">
        <f t="shared" si="110"/>
        <v>F010-00026044</v>
      </c>
      <c r="C2314" s="4" t="str">
        <f>IFERROR(VLOOKUP(F2314,Tablas!$A$1:$B$3,2,0),"")</f>
        <v>Factura</v>
      </c>
      <c r="D2314" s="4" t="str">
        <f t="shared" si="111"/>
        <v>Nacional - LETRAS 45-52-59-66-73-90 DAYS - Facturas clientes - C10104994178</v>
      </c>
      <c r="E2314" s="19">
        <v>45561</v>
      </c>
      <c r="F2314" s="20" t="s">
        <v>1001</v>
      </c>
      <c r="G2314" s="20" t="s">
        <v>7622</v>
      </c>
      <c r="H2314" s="20" t="s">
        <v>44</v>
      </c>
      <c r="I2314" s="20" t="s">
        <v>45</v>
      </c>
      <c r="J2314" s="20" t="s">
        <v>7519</v>
      </c>
      <c r="K2314" s="20" t="s">
        <v>7520</v>
      </c>
      <c r="L2314" s="20" t="s">
        <v>7521</v>
      </c>
      <c r="M2314" s="20" t="s">
        <v>125</v>
      </c>
      <c r="N2314" s="21">
        <v>2082.33</v>
      </c>
      <c r="O2314" s="21">
        <v>0</v>
      </c>
      <c r="P2314" s="20"/>
      <c r="Q2314" s="19">
        <v>45561</v>
      </c>
      <c r="R2314" s="20"/>
      <c r="S2314" s="19">
        <v>45696</v>
      </c>
      <c r="T2314" s="20" t="s">
        <v>7389</v>
      </c>
      <c r="U2314" s="20">
        <v>1030705</v>
      </c>
      <c r="V2314" s="20">
        <v>240002877</v>
      </c>
      <c r="W2314" s="20" t="s">
        <v>847</v>
      </c>
      <c r="X2314" s="20" t="s">
        <v>305</v>
      </c>
      <c r="Y2314" s="20" t="s">
        <v>333</v>
      </c>
      <c r="Z2314" s="20" t="s">
        <v>7621</v>
      </c>
      <c r="AA2314" s="20" t="s">
        <v>7527</v>
      </c>
      <c r="AB2314" s="20" t="s">
        <v>7477</v>
      </c>
      <c r="AC2314" s="20" t="s">
        <v>7474</v>
      </c>
      <c r="AD2314" s="20" t="s">
        <v>56</v>
      </c>
      <c r="AE2314" s="20" t="s">
        <v>1014</v>
      </c>
      <c r="AF2314" t="str">
        <f>VLOOKUP(L2314,Contactos!B:B,1,0)</f>
        <v>LESCANO VALENCIA AMANDA ANGELICA</v>
      </c>
    </row>
    <row r="2315" spans="1:32" ht="25.5" x14ac:dyDescent="0.2">
      <c r="A2315" s="4">
        <f t="shared" si="109"/>
        <v>2313</v>
      </c>
      <c r="B2315" s="4" t="str">
        <f t="shared" si="110"/>
        <v>4-00209</v>
      </c>
      <c r="C2315" s="4" t="str">
        <f>IFERROR(VLOOKUP(F2315,Tablas!$A$1:$B$3,2,0),"")</f>
        <v/>
      </c>
      <c r="D2315" s="4" t="str">
        <f t="shared" si="111"/>
        <v xml:space="preserve"> - LETRA 45-60-75 DIAS / DRAFT 45-60-75 DAYS - Cambio de Situación</v>
      </c>
      <c r="E2315" s="19">
        <v>45371</v>
      </c>
      <c r="F2315" s="20" t="s">
        <v>27</v>
      </c>
      <c r="G2315" s="20" t="s">
        <v>7623</v>
      </c>
      <c r="H2315" s="20" t="s">
        <v>7430</v>
      </c>
      <c r="I2315" s="20" t="s">
        <v>6497</v>
      </c>
      <c r="J2315" s="20" t="s">
        <v>5313</v>
      </c>
      <c r="K2315" s="20" t="s">
        <v>5314</v>
      </c>
      <c r="L2315" s="20" t="s">
        <v>5315</v>
      </c>
      <c r="M2315" s="20" t="s">
        <v>125</v>
      </c>
      <c r="N2315" s="21">
        <v>2083.25</v>
      </c>
      <c r="O2315" s="21">
        <v>0</v>
      </c>
      <c r="P2315" s="19">
        <v>45286</v>
      </c>
      <c r="Q2315" s="19">
        <v>45371</v>
      </c>
      <c r="R2315" s="20"/>
      <c r="S2315" s="19">
        <v>45362</v>
      </c>
      <c r="T2315" s="20" t="s">
        <v>266</v>
      </c>
      <c r="U2315" s="20">
        <v>936244</v>
      </c>
      <c r="V2315" s="20">
        <v>240002141</v>
      </c>
      <c r="W2315" s="20" t="s">
        <v>50</v>
      </c>
      <c r="X2315" s="20" t="s">
        <v>794</v>
      </c>
      <c r="Y2315" s="20" t="s">
        <v>128</v>
      </c>
      <c r="Z2315" s="20" t="s">
        <v>7406</v>
      </c>
      <c r="AA2315" s="20" t="s">
        <v>5317</v>
      </c>
      <c r="AB2315" s="20" t="s">
        <v>2942</v>
      </c>
      <c r="AC2315" s="20" t="s">
        <v>2943</v>
      </c>
      <c r="AD2315" s="20" t="s">
        <v>56</v>
      </c>
      <c r="AE2315" s="20"/>
      <c r="AF2315" t="str">
        <f>VLOOKUP(L2315,Contactos!B:B,1,0)</f>
        <v>FARMACIA VETERINARIA EL ESTABLO S.A.C.</v>
      </c>
    </row>
    <row r="2316" spans="1:32" ht="25.5" x14ac:dyDescent="0.2">
      <c r="A2316" s="4">
        <f t="shared" si="109"/>
        <v>2314</v>
      </c>
      <c r="B2316" s="4" t="str">
        <f t="shared" si="110"/>
        <v>4-00208</v>
      </c>
      <c r="C2316" s="4" t="str">
        <f>IFERROR(VLOOKUP(F2316,Tablas!$A$1:$B$3,2,0),"")</f>
        <v/>
      </c>
      <c r="D2316" s="4" t="str">
        <f t="shared" si="111"/>
        <v xml:space="preserve"> - LETRA 45-60-75 DIAS / DRAFT 45-60-75 DAYS - Cambio de Situación</v>
      </c>
      <c r="E2316" s="19">
        <v>45370</v>
      </c>
      <c r="F2316" s="20" t="s">
        <v>27</v>
      </c>
      <c r="G2316" s="20" t="s">
        <v>7624</v>
      </c>
      <c r="H2316" s="20" t="s">
        <v>7430</v>
      </c>
      <c r="I2316" s="20" t="s">
        <v>6497</v>
      </c>
      <c r="J2316" s="20" t="s">
        <v>5313</v>
      </c>
      <c r="K2316" s="20" t="s">
        <v>5314</v>
      </c>
      <c r="L2316" s="20" t="s">
        <v>5315</v>
      </c>
      <c r="M2316" s="20" t="s">
        <v>125</v>
      </c>
      <c r="N2316" s="21">
        <v>2083.27</v>
      </c>
      <c r="O2316" s="21">
        <v>0</v>
      </c>
      <c r="P2316" s="19">
        <v>45286</v>
      </c>
      <c r="Q2316" s="19">
        <v>45370</v>
      </c>
      <c r="R2316" s="20"/>
      <c r="S2316" s="19">
        <v>45360</v>
      </c>
      <c r="T2316" s="20" t="s">
        <v>266</v>
      </c>
      <c r="U2316" s="20">
        <v>935575</v>
      </c>
      <c r="V2316" s="20">
        <v>240002127</v>
      </c>
      <c r="W2316" s="20" t="s">
        <v>50</v>
      </c>
      <c r="X2316" s="20" t="s">
        <v>794</v>
      </c>
      <c r="Y2316" s="20" t="s">
        <v>128</v>
      </c>
      <c r="Z2316" s="20" t="s">
        <v>7406</v>
      </c>
      <c r="AA2316" s="20" t="s">
        <v>5317</v>
      </c>
      <c r="AB2316" s="20" t="s">
        <v>2942</v>
      </c>
      <c r="AC2316" s="20" t="s">
        <v>2943</v>
      </c>
      <c r="AD2316" s="20" t="s">
        <v>56</v>
      </c>
      <c r="AE2316" s="20"/>
      <c r="AF2316" t="str">
        <f>VLOOKUP(L2316,Contactos!B:B,1,0)</f>
        <v>FARMACIA VETERINARIA EL ESTABLO S.A.C.</v>
      </c>
    </row>
    <row r="2317" spans="1:32" ht="38.25" x14ac:dyDescent="0.2">
      <c r="A2317" s="4">
        <f t="shared" si="109"/>
        <v>2315</v>
      </c>
      <c r="B2317" s="4" t="str">
        <f t="shared" si="110"/>
        <v>F010-00026044</v>
      </c>
      <c r="C2317" s="4" t="str">
        <f>IFERROR(VLOOKUP(F2317,Tablas!$A$1:$B$3,2,0),"")</f>
        <v>Factura</v>
      </c>
      <c r="D2317" s="4" t="str">
        <f t="shared" si="111"/>
        <v>Nacional - LETRAS 45-52-59-66-73-90 DAYS - Facturas clientes - C10104994178</v>
      </c>
      <c r="E2317" s="19">
        <v>45561</v>
      </c>
      <c r="F2317" s="20" t="s">
        <v>1001</v>
      </c>
      <c r="G2317" s="20" t="s">
        <v>7622</v>
      </c>
      <c r="H2317" s="20" t="s">
        <v>44</v>
      </c>
      <c r="I2317" s="20" t="s">
        <v>45</v>
      </c>
      <c r="J2317" s="20" t="s">
        <v>7519</v>
      </c>
      <c r="K2317" s="20" t="s">
        <v>7520</v>
      </c>
      <c r="L2317" s="20" t="s">
        <v>7521</v>
      </c>
      <c r="M2317" s="20" t="s">
        <v>125</v>
      </c>
      <c r="N2317" s="21">
        <v>2084.85</v>
      </c>
      <c r="O2317" s="21">
        <v>0</v>
      </c>
      <c r="P2317" s="20"/>
      <c r="Q2317" s="19">
        <v>45561</v>
      </c>
      <c r="R2317" s="20"/>
      <c r="S2317" s="19">
        <v>45651</v>
      </c>
      <c r="T2317" s="20" t="s">
        <v>7389</v>
      </c>
      <c r="U2317" s="20">
        <v>1030705</v>
      </c>
      <c r="V2317" s="20">
        <v>240002877</v>
      </c>
      <c r="W2317" s="20" t="s">
        <v>847</v>
      </c>
      <c r="X2317" s="20" t="s">
        <v>305</v>
      </c>
      <c r="Y2317" s="20" t="s">
        <v>333</v>
      </c>
      <c r="Z2317" s="20" t="s">
        <v>7621</v>
      </c>
      <c r="AA2317" s="20" t="s">
        <v>7527</v>
      </c>
      <c r="AB2317" s="20" t="s">
        <v>7477</v>
      </c>
      <c r="AC2317" s="20" t="s">
        <v>7474</v>
      </c>
      <c r="AD2317" s="20" t="s">
        <v>56</v>
      </c>
      <c r="AE2317" s="20" t="s">
        <v>1014</v>
      </c>
      <c r="AF2317" t="str">
        <f>VLOOKUP(L2317,Contactos!B:B,1,0)</f>
        <v>LESCANO VALENCIA AMANDA ANGELICA</v>
      </c>
    </row>
    <row r="2318" spans="1:32" ht="38.25" x14ac:dyDescent="0.2">
      <c r="A2318" s="4">
        <f t="shared" si="109"/>
        <v>2316</v>
      </c>
      <c r="B2318" s="4" t="str">
        <f t="shared" si="110"/>
        <v>F010-00026044</v>
      </c>
      <c r="C2318" s="4" t="str">
        <f>IFERROR(VLOOKUP(F2318,Tablas!$A$1:$B$3,2,0),"")</f>
        <v>Factura</v>
      </c>
      <c r="D2318" s="4" t="str">
        <f t="shared" si="111"/>
        <v>Nacional - LETRAS 45-52-59-66-73-90 DAYS - Facturas clientes - C10104994178</v>
      </c>
      <c r="E2318" s="19">
        <v>45561</v>
      </c>
      <c r="F2318" s="20" t="s">
        <v>1001</v>
      </c>
      <c r="G2318" s="20" t="s">
        <v>7622</v>
      </c>
      <c r="H2318" s="20" t="s">
        <v>44</v>
      </c>
      <c r="I2318" s="20" t="s">
        <v>45</v>
      </c>
      <c r="J2318" s="20" t="s">
        <v>7519</v>
      </c>
      <c r="K2318" s="20" t="s">
        <v>7520</v>
      </c>
      <c r="L2318" s="20" t="s">
        <v>7521</v>
      </c>
      <c r="M2318" s="20" t="s">
        <v>125</v>
      </c>
      <c r="N2318" s="21">
        <v>2084.85</v>
      </c>
      <c r="O2318" s="21">
        <v>0</v>
      </c>
      <c r="P2318" s="20"/>
      <c r="Q2318" s="19">
        <v>45561</v>
      </c>
      <c r="R2318" s="20"/>
      <c r="S2318" s="19">
        <v>45665</v>
      </c>
      <c r="T2318" s="20" t="s">
        <v>7389</v>
      </c>
      <c r="U2318" s="20">
        <v>1030705</v>
      </c>
      <c r="V2318" s="20">
        <v>240002877</v>
      </c>
      <c r="W2318" s="20" t="s">
        <v>847</v>
      </c>
      <c r="X2318" s="20" t="s">
        <v>305</v>
      </c>
      <c r="Y2318" s="20" t="s">
        <v>333</v>
      </c>
      <c r="Z2318" s="20" t="s">
        <v>7621</v>
      </c>
      <c r="AA2318" s="20" t="s">
        <v>7527</v>
      </c>
      <c r="AB2318" s="20" t="s">
        <v>7477</v>
      </c>
      <c r="AC2318" s="20" t="s">
        <v>7474</v>
      </c>
      <c r="AD2318" s="20" t="s">
        <v>56</v>
      </c>
      <c r="AE2318" s="20" t="s">
        <v>1014</v>
      </c>
      <c r="AF2318" t="str">
        <f>VLOOKUP(L2318,Contactos!B:B,1,0)</f>
        <v>LESCANO VALENCIA AMANDA ANGELICA</v>
      </c>
    </row>
    <row r="2319" spans="1:32" ht="38.25" x14ac:dyDescent="0.2">
      <c r="A2319" s="4">
        <f t="shared" si="109"/>
        <v>2317</v>
      </c>
      <c r="B2319" s="4" t="str">
        <f t="shared" si="110"/>
        <v>F010-00026044</v>
      </c>
      <c r="C2319" s="4" t="str">
        <f>IFERROR(VLOOKUP(F2319,Tablas!$A$1:$B$3,2,0),"")</f>
        <v>Factura</v>
      </c>
      <c r="D2319" s="4" t="str">
        <f t="shared" si="111"/>
        <v>Nacional - LETRAS 45-52-59-66-73-90 DAYS - Facturas clientes - C10104994178</v>
      </c>
      <c r="E2319" s="19">
        <v>45561</v>
      </c>
      <c r="F2319" s="20" t="s">
        <v>1001</v>
      </c>
      <c r="G2319" s="20" t="s">
        <v>7622</v>
      </c>
      <c r="H2319" s="20" t="s">
        <v>44</v>
      </c>
      <c r="I2319" s="20" t="s">
        <v>45</v>
      </c>
      <c r="J2319" s="20" t="s">
        <v>7519</v>
      </c>
      <c r="K2319" s="20" t="s">
        <v>7520</v>
      </c>
      <c r="L2319" s="20" t="s">
        <v>7521</v>
      </c>
      <c r="M2319" s="20" t="s">
        <v>125</v>
      </c>
      <c r="N2319" s="21">
        <v>2084.85</v>
      </c>
      <c r="O2319" s="21">
        <v>0</v>
      </c>
      <c r="P2319" s="20"/>
      <c r="Q2319" s="19">
        <v>45561</v>
      </c>
      <c r="R2319" s="20"/>
      <c r="S2319" s="19">
        <v>45679</v>
      </c>
      <c r="T2319" s="20" t="s">
        <v>7389</v>
      </c>
      <c r="U2319" s="20">
        <v>1030705</v>
      </c>
      <c r="V2319" s="20">
        <v>240002877</v>
      </c>
      <c r="W2319" s="20" t="s">
        <v>847</v>
      </c>
      <c r="X2319" s="20" t="s">
        <v>305</v>
      </c>
      <c r="Y2319" s="20" t="s">
        <v>333</v>
      </c>
      <c r="Z2319" s="20" t="s">
        <v>7621</v>
      </c>
      <c r="AA2319" s="20" t="s">
        <v>7527</v>
      </c>
      <c r="AB2319" s="20" t="s">
        <v>7477</v>
      </c>
      <c r="AC2319" s="20" t="s">
        <v>7474</v>
      </c>
      <c r="AD2319" s="20" t="s">
        <v>56</v>
      </c>
      <c r="AE2319" s="20" t="s">
        <v>1014</v>
      </c>
      <c r="AF2319" t="str">
        <f>VLOOKUP(L2319,Contactos!B:B,1,0)</f>
        <v>LESCANO VALENCIA AMANDA ANGELICA</v>
      </c>
    </row>
    <row r="2320" spans="1:32" ht="38.25" x14ac:dyDescent="0.2">
      <c r="A2320" s="4">
        <f t="shared" si="109"/>
        <v>2318</v>
      </c>
      <c r="B2320" s="4" t="str">
        <f t="shared" si="110"/>
        <v>F010-00026044</v>
      </c>
      <c r="C2320" s="4" t="str">
        <f>IFERROR(VLOOKUP(F2320,Tablas!$A$1:$B$3,2,0),"")</f>
        <v>Factura</v>
      </c>
      <c r="D2320" s="4" t="str">
        <f t="shared" si="111"/>
        <v>Nacional - LETRAS 45-52-59-66-73-90 DAYS - Facturas clientes - C10104994178</v>
      </c>
      <c r="E2320" s="19">
        <v>45561</v>
      </c>
      <c r="F2320" s="20" t="s">
        <v>1001</v>
      </c>
      <c r="G2320" s="20" t="s">
        <v>7622</v>
      </c>
      <c r="H2320" s="20" t="s">
        <v>44</v>
      </c>
      <c r="I2320" s="20" t="s">
        <v>45</v>
      </c>
      <c r="J2320" s="20" t="s">
        <v>7519</v>
      </c>
      <c r="K2320" s="20" t="s">
        <v>7520</v>
      </c>
      <c r="L2320" s="20" t="s">
        <v>7521</v>
      </c>
      <c r="M2320" s="20" t="s">
        <v>125</v>
      </c>
      <c r="N2320" s="21">
        <v>2084.85</v>
      </c>
      <c r="O2320" s="21">
        <v>0</v>
      </c>
      <c r="P2320" s="20"/>
      <c r="Q2320" s="19">
        <v>45561</v>
      </c>
      <c r="R2320" s="20"/>
      <c r="S2320" s="19">
        <v>45658</v>
      </c>
      <c r="T2320" s="20" t="s">
        <v>7389</v>
      </c>
      <c r="U2320" s="20">
        <v>1030705</v>
      </c>
      <c r="V2320" s="20">
        <v>240002877</v>
      </c>
      <c r="W2320" s="20" t="s">
        <v>847</v>
      </c>
      <c r="X2320" s="20" t="s">
        <v>305</v>
      </c>
      <c r="Y2320" s="20" t="s">
        <v>333</v>
      </c>
      <c r="Z2320" s="20" t="s">
        <v>7621</v>
      </c>
      <c r="AA2320" s="20" t="s">
        <v>7527</v>
      </c>
      <c r="AB2320" s="20" t="s">
        <v>7477</v>
      </c>
      <c r="AC2320" s="20" t="s">
        <v>7474</v>
      </c>
      <c r="AD2320" s="20" t="s">
        <v>56</v>
      </c>
      <c r="AE2320" s="20" t="s">
        <v>1014</v>
      </c>
      <c r="AF2320" t="str">
        <f>VLOOKUP(L2320,Contactos!B:B,1,0)</f>
        <v>LESCANO VALENCIA AMANDA ANGELICA</v>
      </c>
    </row>
    <row r="2321" spans="1:32" ht="38.25" x14ac:dyDescent="0.2">
      <c r="A2321" s="4">
        <f t="shared" si="109"/>
        <v>2319</v>
      </c>
      <c r="B2321" s="4" t="str">
        <f t="shared" si="110"/>
        <v>F010-00026044</v>
      </c>
      <c r="C2321" s="4" t="str">
        <f>IFERROR(VLOOKUP(F2321,Tablas!$A$1:$B$3,2,0),"")</f>
        <v>Factura</v>
      </c>
      <c r="D2321" s="4" t="str">
        <f t="shared" si="111"/>
        <v>Nacional - LETRAS 45-52-59-66-73-90 DAYS - Facturas clientes - C10104994178</v>
      </c>
      <c r="E2321" s="19">
        <v>45561</v>
      </c>
      <c r="F2321" s="20" t="s">
        <v>1001</v>
      </c>
      <c r="G2321" s="20" t="s">
        <v>7622</v>
      </c>
      <c r="H2321" s="20" t="s">
        <v>44</v>
      </c>
      <c r="I2321" s="20" t="s">
        <v>45</v>
      </c>
      <c r="J2321" s="20" t="s">
        <v>7519</v>
      </c>
      <c r="K2321" s="20" t="s">
        <v>7520</v>
      </c>
      <c r="L2321" s="20" t="s">
        <v>7521</v>
      </c>
      <c r="M2321" s="20" t="s">
        <v>125</v>
      </c>
      <c r="N2321" s="21">
        <v>2084.85</v>
      </c>
      <c r="O2321" s="21">
        <v>0</v>
      </c>
      <c r="P2321" s="20"/>
      <c r="Q2321" s="19">
        <v>45561</v>
      </c>
      <c r="R2321" s="20"/>
      <c r="S2321" s="19">
        <v>45672</v>
      </c>
      <c r="T2321" s="20" t="s">
        <v>7389</v>
      </c>
      <c r="U2321" s="20">
        <v>1030705</v>
      </c>
      <c r="V2321" s="20">
        <v>240002877</v>
      </c>
      <c r="W2321" s="20" t="s">
        <v>847</v>
      </c>
      <c r="X2321" s="20" t="s">
        <v>305</v>
      </c>
      <c r="Y2321" s="20" t="s">
        <v>333</v>
      </c>
      <c r="Z2321" s="20" t="s">
        <v>7621</v>
      </c>
      <c r="AA2321" s="20" t="s">
        <v>7527</v>
      </c>
      <c r="AB2321" s="20" t="s">
        <v>7477</v>
      </c>
      <c r="AC2321" s="20" t="s">
        <v>7474</v>
      </c>
      <c r="AD2321" s="20" t="s">
        <v>56</v>
      </c>
      <c r="AE2321" s="20" t="s">
        <v>1014</v>
      </c>
      <c r="AF2321" t="str">
        <f>VLOOKUP(L2321,Contactos!B:B,1,0)</f>
        <v>LESCANO VALENCIA AMANDA ANGELICA</v>
      </c>
    </row>
    <row r="2322" spans="1:32" ht="25.5" x14ac:dyDescent="0.2">
      <c r="A2322" s="4">
        <f t="shared" si="109"/>
        <v>2320</v>
      </c>
      <c r="B2322" s="4" t="str">
        <f t="shared" si="110"/>
        <v>4-02704</v>
      </c>
      <c r="C2322" s="4" t="str">
        <f>IFERROR(VLOOKUP(F2322,Tablas!$A$1:$B$3,2,0),"")</f>
        <v/>
      </c>
      <c r="D2322" s="4" t="str">
        <f t="shared" si="111"/>
        <v xml:space="preserve"> - LETRA 75 DIAS / DRAFT 75 DAYS - Cambio de Situación</v>
      </c>
      <c r="E2322" s="19">
        <v>45518</v>
      </c>
      <c r="F2322" s="20" t="s">
        <v>27</v>
      </c>
      <c r="G2322" s="20" t="s">
        <v>7625</v>
      </c>
      <c r="H2322" s="20" t="s">
        <v>7404</v>
      </c>
      <c r="I2322" s="20" t="s">
        <v>7405</v>
      </c>
      <c r="J2322" s="20" t="s">
        <v>7450</v>
      </c>
      <c r="K2322" s="20" t="s">
        <v>7451</v>
      </c>
      <c r="L2322" s="20" t="s">
        <v>7452</v>
      </c>
      <c r="M2322" s="20" t="s">
        <v>125</v>
      </c>
      <c r="N2322" s="21">
        <v>2087.5300000000002</v>
      </c>
      <c r="O2322" s="21">
        <v>0</v>
      </c>
      <c r="P2322" s="19">
        <v>45488</v>
      </c>
      <c r="Q2322" s="19">
        <v>45518</v>
      </c>
      <c r="R2322" s="20"/>
      <c r="S2322" s="19">
        <v>45562</v>
      </c>
      <c r="T2322" s="20" t="s">
        <v>126</v>
      </c>
      <c r="U2322" s="20">
        <v>1008746</v>
      </c>
      <c r="V2322" s="20">
        <v>240005989</v>
      </c>
      <c r="W2322" s="20" t="s">
        <v>50</v>
      </c>
      <c r="X2322" s="20" t="s">
        <v>794</v>
      </c>
      <c r="Y2322" s="20" t="s">
        <v>128</v>
      </c>
      <c r="Z2322" s="20" t="s">
        <v>7406</v>
      </c>
      <c r="AA2322" s="20" t="s">
        <v>7455</v>
      </c>
      <c r="AB2322" s="20" t="s">
        <v>7456</v>
      </c>
      <c r="AC2322" s="20" t="s">
        <v>7457</v>
      </c>
      <c r="AD2322" s="20" t="s">
        <v>56</v>
      </c>
      <c r="AE2322" s="20"/>
      <c r="AF2322" t="str">
        <f>VLOOKUP(L2322,Contactos!B:B,1,0)</f>
        <v>AGROVET MANANTIAL S.A.C.</v>
      </c>
    </row>
    <row r="2323" spans="1:32" ht="38.25" x14ac:dyDescent="0.2">
      <c r="A2323" s="4">
        <f t="shared" si="109"/>
        <v>2321</v>
      </c>
      <c r="B2323" s="4" t="str">
        <f t="shared" si="110"/>
        <v>F010-00026066</v>
      </c>
      <c r="C2323" s="4" t="str">
        <f>IFERROR(VLOOKUP(F2323,Tablas!$A$1:$B$3,2,0),"")</f>
        <v>Factura</v>
      </c>
      <c r="D2323" s="4" t="str">
        <f t="shared" si="111"/>
        <v>Nacional - LETRA 45-60 DIAS / DRAFT 45-60 DAYS - Facturas clientes - C20602470882</v>
      </c>
      <c r="E2323" s="19">
        <v>45562</v>
      </c>
      <c r="F2323" s="20" t="s">
        <v>1001</v>
      </c>
      <c r="G2323" s="20" t="s">
        <v>7626</v>
      </c>
      <c r="H2323" s="20" t="s">
        <v>44</v>
      </c>
      <c r="I2323" s="20" t="s">
        <v>45</v>
      </c>
      <c r="J2323" s="20" t="s">
        <v>263</v>
      </c>
      <c r="K2323" s="20" t="s">
        <v>264</v>
      </c>
      <c r="L2323" s="20" t="s">
        <v>265</v>
      </c>
      <c r="M2323" s="20" t="s">
        <v>125</v>
      </c>
      <c r="N2323" s="21">
        <v>2088.6</v>
      </c>
      <c r="O2323" s="21">
        <v>0</v>
      </c>
      <c r="P2323" s="20"/>
      <c r="Q2323" s="19">
        <v>45562</v>
      </c>
      <c r="R2323" s="20"/>
      <c r="S2323" s="19">
        <v>45667</v>
      </c>
      <c r="T2323" s="20" t="s">
        <v>7545</v>
      </c>
      <c r="U2323" s="20">
        <v>1031640</v>
      </c>
      <c r="V2323" s="20">
        <v>240002902</v>
      </c>
      <c r="W2323" s="20" t="s">
        <v>847</v>
      </c>
      <c r="X2323" s="20" t="s">
        <v>6482</v>
      </c>
      <c r="Y2323" s="20" t="s">
        <v>267</v>
      </c>
      <c r="Z2323" s="20" t="s">
        <v>2518</v>
      </c>
      <c r="AA2323" s="20" t="s">
        <v>7627</v>
      </c>
      <c r="AB2323" s="20" t="s">
        <v>270</v>
      </c>
      <c r="AC2323" s="20" t="s">
        <v>167</v>
      </c>
      <c r="AD2323" s="20" t="s">
        <v>56</v>
      </c>
      <c r="AE2323" s="20" t="s">
        <v>1014</v>
      </c>
      <c r="AF2323" t="str">
        <f>VLOOKUP(L2323,Contactos!B:B,1,0)</f>
        <v>GRUPO PHARMAX VETERINARIA S.A.C.</v>
      </c>
    </row>
    <row r="2324" spans="1:32" ht="38.25" x14ac:dyDescent="0.2">
      <c r="A2324" s="4">
        <f t="shared" si="109"/>
        <v>2322</v>
      </c>
      <c r="B2324" s="4" t="str">
        <f t="shared" si="110"/>
        <v>F010-00026066</v>
      </c>
      <c r="C2324" s="4" t="str">
        <f>IFERROR(VLOOKUP(F2324,Tablas!$A$1:$B$3,2,0),"")</f>
        <v>Factura</v>
      </c>
      <c r="D2324" s="4" t="str">
        <f t="shared" si="111"/>
        <v>Nacional - LETRA 45-60 DIAS / DRAFT 45-60 DAYS - Facturas clientes - C20602470882</v>
      </c>
      <c r="E2324" s="19">
        <v>45562</v>
      </c>
      <c r="F2324" s="20" t="s">
        <v>1001</v>
      </c>
      <c r="G2324" s="20" t="s">
        <v>7626</v>
      </c>
      <c r="H2324" s="20" t="s">
        <v>44</v>
      </c>
      <c r="I2324" s="20" t="s">
        <v>45</v>
      </c>
      <c r="J2324" s="20" t="s">
        <v>263</v>
      </c>
      <c r="K2324" s="20" t="s">
        <v>264</v>
      </c>
      <c r="L2324" s="20" t="s">
        <v>265</v>
      </c>
      <c r="M2324" s="20" t="s">
        <v>125</v>
      </c>
      <c r="N2324" s="21">
        <v>2088.6</v>
      </c>
      <c r="O2324" s="21">
        <v>0</v>
      </c>
      <c r="P2324" s="20"/>
      <c r="Q2324" s="19">
        <v>45562</v>
      </c>
      <c r="R2324" s="20"/>
      <c r="S2324" s="19">
        <v>45682</v>
      </c>
      <c r="T2324" s="20" t="s">
        <v>7545</v>
      </c>
      <c r="U2324" s="20">
        <v>1031640</v>
      </c>
      <c r="V2324" s="20">
        <v>240002902</v>
      </c>
      <c r="W2324" s="20" t="s">
        <v>847</v>
      </c>
      <c r="X2324" s="20" t="s">
        <v>6482</v>
      </c>
      <c r="Y2324" s="20" t="s">
        <v>267</v>
      </c>
      <c r="Z2324" s="20" t="s">
        <v>2518</v>
      </c>
      <c r="AA2324" s="20" t="s">
        <v>7627</v>
      </c>
      <c r="AB2324" s="20" t="s">
        <v>270</v>
      </c>
      <c r="AC2324" s="20" t="s">
        <v>167</v>
      </c>
      <c r="AD2324" s="20" t="s">
        <v>56</v>
      </c>
      <c r="AE2324" s="20" t="s">
        <v>1014</v>
      </c>
      <c r="AF2324" t="str">
        <f>VLOOKUP(L2324,Contactos!B:B,1,0)</f>
        <v>GRUPO PHARMAX VETERINARIA S.A.C.</v>
      </c>
    </row>
    <row r="2325" spans="1:32" ht="25.5" x14ac:dyDescent="0.2">
      <c r="A2325" s="4">
        <f t="shared" si="109"/>
        <v>2323</v>
      </c>
      <c r="B2325" s="4" t="str">
        <f t="shared" si="110"/>
        <v>4-03381</v>
      </c>
      <c r="C2325" s="4" t="str">
        <f>IFERROR(VLOOKUP(F2325,Tablas!$A$1:$B$3,2,0),"")</f>
        <v/>
      </c>
      <c r="D2325" s="4" t="str">
        <f t="shared" si="111"/>
        <v xml:space="preserve"> - LETRA 75 DIAS / DRAFT 75 DAYS - Cambio de Situación</v>
      </c>
      <c r="E2325" s="19">
        <v>45546</v>
      </c>
      <c r="F2325" s="20" t="s">
        <v>27</v>
      </c>
      <c r="G2325" s="20" t="s">
        <v>7628</v>
      </c>
      <c r="H2325" s="20" t="s">
        <v>7404</v>
      </c>
      <c r="I2325" s="20" t="s">
        <v>7405</v>
      </c>
      <c r="J2325" s="20" t="s">
        <v>7629</v>
      </c>
      <c r="K2325" s="20" t="s">
        <v>7630</v>
      </c>
      <c r="L2325" s="20" t="s">
        <v>7631</v>
      </c>
      <c r="M2325" s="20" t="s">
        <v>125</v>
      </c>
      <c r="N2325" s="21">
        <v>2088.71</v>
      </c>
      <c r="O2325" s="21">
        <v>0</v>
      </c>
      <c r="P2325" s="19">
        <v>45531</v>
      </c>
      <c r="Q2325" s="19">
        <v>45546</v>
      </c>
      <c r="R2325" s="20"/>
      <c r="S2325" s="19">
        <v>45608</v>
      </c>
      <c r="T2325" s="20" t="s">
        <v>126</v>
      </c>
      <c r="U2325" s="20">
        <v>1024671</v>
      </c>
      <c r="V2325" s="20">
        <v>240006813</v>
      </c>
      <c r="W2325" s="20" t="s">
        <v>50</v>
      </c>
      <c r="X2325" s="20" t="s">
        <v>794</v>
      </c>
      <c r="Y2325" s="20" t="s">
        <v>333</v>
      </c>
      <c r="Z2325" s="20" t="s">
        <v>7406</v>
      </c>
      <c r="AA2325" s="20" t="s">
        <v>7632</v>
      </c>
      <c r="AB2325" s="20" t="s">
        <v>6737</v>
      </c>
      <c r="AC2325" s="20" t="s">
        <v>167</v>
      </c>
      <c r="AD2325" s="20" t="s">
        <v>56</v>
      </c>
      <c r="AE2325" s="20"/>
      <c r="AF2325" t="str">
        <f>VLOOKUP(L2325,Contactos!B:B,1,0)</f>
        <v>UNIVERSO VETERINARIO S.A.C.</v>
      </c>
    </row>
    <row r="2326" spans="1:32" ht="25.5" x14ac:dyDescent="0.2">
      <c r="A2326" s="4">
        <f t="shared" si="109"/>
        <v>2324</v>
      </c>
      <c r="B2326" s="4" t="str">
        <f t="shared" si="110"/>
        <v>4-03379</v>
      </c>
      <c r="C2326" s="4" t="str">
        <f>IFERROR(VLOOKUP(F2326,Tablas!$A$1:$B$3,2,0),"")</f>
        <v/>
      </c>
      <c r="D2326" s="4" t="str">
        <f t="shared" si="111"/>
        <v xml:space="preserve"> - LETRA 75 DIAS / DRAFT 75 DAYS - Cambio de Situación</v>
      </c>
      <c r="E2326" s="19">
        <v>45546</v>
      </c>
      <c r="F2326" s="20" t="s">
        <v>27</v>
      </c>
      <c r="G2326" s="20" t="s">
        <v>7633</v>
      </c>
      <c r="H2326" s="20" t="s">
        <v>7404</v>
      </c>
      <c r="I2326" s="20" t="s">
        <v>7405</v>
      </c>
      <c r="J2326" s="20" t="s">
        <v>7629</v>
      </c>
      <c r="K2326" s="20" t="s">
        <v>7630</v>
      </c>
      <c r="L2326" s="20" t="s">
        <v>7631</v>
      </c>
      <c r="M2326" s="20" t="s">
        <v>125</v>
      </c>
      <c r="N2326" s="21">
        <v>2088.7199999999998</v>
      </c>
      <c r="O2326" s="21">
        <v>0</v>
      </c>
      <c r="P2326" s="19">
        <v>45531</v>
      </c>
      <c r="Q2326" s="19">
        <v>45546</v>
      </c>
      <c r="R2326" s="20"/>
      <c r="S2326" s="19">
        <v>45586</v>
      </c>
      <c r="T2326" s="20" t="s">
        <v>126</v>
      </c>
      <c r="U2326" s="20">
        <v>1024667</v>
      </c>
      <c r="V2326" s="20">
        <v>240006811</v>
      </c>
      <c r="W2326" s="20" t="s">
        <v>50</v>
      </c>
      <c r="X2326" s="20" t="s">
        <v>794</v>
      </c>
      <c r="Y2326" s="20" t="s">
        <v>333</v>
      </c>
      <c r="Z2326" s="20" t="s">
        <v>7406</v>
      </c>
      <c r="AA2326" s="20" t="s">
        <v>7632</v>
      </c>
      <c r="AB2326" s="20" t="s">
        <v>6737</v>
      </c>
      <c r="AC2326" s="20" t="s">
        <v>167</v>
      </c>
      <c r="AD2326" s="20" t="s">
        <v>56</v>
      </c>
      <c r="AE2326" s="20"/>
      <c r="AF2326" t="str">
        <f>VLOOKUP(L2326,Contactos!B:B,1,0)</f>
        <v>UNIVERSO VETERINARIO S.A.C.</v>
      </c>
    </row>
    <row r="2327" spans="1:32" ht="25.5" x14ac:dyDescent="0.2">
      <c r="A2327" s="4">
        <f t="shared" si="109"/>
        <v>2325</v>
      </c>
      <c r="B2327" s="4" t="str">
        <f t="shared" si="110"/>
        <v>4-03380</v>
      </c>
      <c r="C2327" s="4" t="str">
        <f>IFERROR(VLOOKUP(F2327,Tablas!$A$1:$B$3,2,0),"")</f>
        <v/>
      </c>
      <c r="D2327" s="4" t="str">
        <f t="shared" si="111"/>
        <v xml:space="preserve"> - LETRA 75 DIAS / DRAFT 75 DAYS - Cambio de Situación</v>
      </c>
      <c r="E2327" s="19">
        <v>45546</v>
      </c>
      <c r="F2327" s="20" t="s">
        <v>27</v>
      </c>
      <c r="G2327" s="20" t="s">
        <v>7634</v>
      </c>
      <c r="H2327" s="20" t="s">
        <v>7404</v>
      </c>
      <c r="I2327" s="20" t="s">
        <v>7405</v>
      </c>
      <c r="J2327" s="20" t="s">
        <v>7629</v>
      </c>
      <c r="K2327" s="20" t="s">
        <v>7630</v>
      </c>
      <c r="L2327" s="20" t="s">
        <v>7631</v>
      </c>
      <c r="M2327" s="20" t="s">
        <v>125</v>
      </c>
      <c r="N2327" s="21">
        <v>2088.7199999999998</v>
      </c>
      <c r="O2327" s="21">
        <v>0</v>
      </c>
      <c r="P2327" s="19">
        <v>45531</v>
      </c>
      <c r="Q2327" s="19">
        <v>45546</v>
      </c>
      <c r="R2327" s="20"/>
      <c r="S2327" s="19">
        <v>45596</v>
      </c>
      <c r="T2327" s="20" t="s">
        <v>126</v>
      </c>
      <c r="U2327" s="20">
        <v>1024669</v>
      </c>
      <c r="V2327" s="20">
        <v>240006812</v>
      </c>
      <c r="W2327" s="20" t="s">
        <v>50</v>
      </c>
      <c r="X2327" s="20" t="s">
        <v>794</v>
      </c>
      <c r="Y2327" s="20" t="s">
        <v>333</v>
      </c>
      <c r="Z2327" s="20" t="s">
        <v>7406</v>
      </c>
      <c r="AA2327" s="20" t="s">
        <v>7632</v>
      </c>
      <c r="AB2327" s="20" t="s">
        <v>6737</v>
      </c>
      <c r="AC2327" s="20" t="s">
        <v>167</v>
      </c>
      <c r="AD2327" s="20" t="s">
        <v>56</v>
      </c>
      <c r="AE2327" s="20"/>
      <c r="AF2327" t="str">
        <f>VLOOKUP(L2327,Contactos!B:B,1,0)</f>
        <v>UNIVERSO VETERINARIO S.A.C.</v>
      </c>
    </row>
    <row r="2328" spans="1:32" ht="25.5" x14ac:dyDescent="0.2">
      <c r="A2328" s="4">
        <f t="shared" si="109"/>
        <v>2326</v>
      </c>
      <c r="B2328" s="4" t="str">
        <f t="shared" si="110"/>
        <v>4-03378</v>
      </c>
      <c r="C2328" s="4" t="str">
        <f>IFERROR(VLOOKUP(F2328,Tablas!$A$1:$B$3,2,0),"")</f>
        <v/>
      </c>
      <c r="D2328" s="4" t="str">
        <f t="shared" si="111"/>
        <v xml:space="preserve"> - LETRA 75 DIAS / DRAFT 75 DAYS - Cambio de Situación</v>
      </c>
      <c r="E2328" s="19">
        <v>45546</v>
      </c>
      <c r="F2328" s="20" t="s">
        <v>27</v>
      </c>
      <c r="G2328" s="20" t="s">
        <v>7635</v>
      </c>
      <c r="H2328" s="20" t="s">
        <v>7404</v>
      </c>
      <c r="I2328" s="20" t="s">
        <v>7405</v>
      </c>
      <c r="J2328" s="20" t="s">
        <v>7629</v>
      </c>
      <c r="K2328" s="20" t="s">
        <v>7630</v>
      </c>
      <c r="L2328" s="20" t="s">
        <v>7631</v>
      </c>
      <c r="M2328" s="20" t="s">
        <v>125</v>
      </c>
      <c r="N2328" s="21">
        <v>2088.7199999999998</v>
      </c>
      <c r="O2328" s="21">
        <v>0</v>
      </c>
      <c r="P2328" s="19">
        <v>45531</v>
      </c>
      <c r="Q2328" s="19">
        <v>45546</v>
      </c>
      <c r="R2328" s="20"/>
      <c r="S2328" s="19">
        <v>45576</v>
      </c>
      <c r="T2328" s="20" t="s">
        <v>126</v>
      </c>
      <c r="U2328" s="20">
        <v>1024665</v>
      </c>
      <c r="V2328" s="20">
        <v>240006810</v>
      </c>
      <c r="W2328" s="20" t="s">
        <v>50</v>
      </c>
      <c r="X2328" s="20" t="s">
        <v>794</v>
      </c>
      <c r="Y2328" s="20" t="s">
        <v>333</v>
      </c>
      <c r="Z2328" s="20" t="s">
        <v>7406</v>
      </c>
      <c r="AA2328" s="20" t="s">
        <v>7636</v>
      </c>
      <c r="AB2328" s="20" t="s">
        <v>6737</v>
      </c>
      <c r="AC2328" s="20" t="s">
        <v>167</v>
      </c>
      <c r="AD2328" s="20" t="s">
        <v>56</v>
      </c>
      <c r="AE2328" s="20"/>
      <c r="AF2328" t="str">
        <f>VLOOKUP(L2328,Contactos!B:B,1,0)</f>
        <v>UNIVERSO VETERINARIO S.A.C.</v>
      </c>
    </row>
    <row r="2329" spans="1:32" ht="25.5" x14ac:dyDescent="0.2">
      <c r="A2329" s="4">
        <f t="shared" si="109"/>
        <v>2327</v>
      </c>
      <c r="B2329" s="4" t="str">
        <f t="shared" si="110"/>
        <v>4-00217</v>
      </c>
      <c r="C2329" s="4" t="str">
        <f>IFERROR(VLOOKUP(F2329,Tablas!$A$1:$B$3,2,0),"")</f>
        <v/>
      </c>
      <c r="D2329" s="4" t="str">
        <f t="shared" si="111"/>
        <v xml:space="preserve"> - LETRA 45-60-75 DIAS / DRAFT 45-60-75 DAYS - Cambio de Situación</v>
      </c>
      <c r="E2329" s="19">
        <v>45377</v>
      </c>
      <c r="F2329" s="20" t="s">
        <v>27</v>
      </c>
      <c r="G2329" s="20" t="s">
        <v>7637</v>
      </c>
      <c r="H2329" s="20" t="s">
        <v>7430</v>
      </c>
      <c r="I2329" s="20" t="s">
        <v>6497</v>
      </c>
      <c r="J2329" s="20" t="s">
        <v>5313</v>
      </c>
      <c r="K2329" s="20" t="s">
        <v>5314</v>
      </c>
      <c r="L2329" s="20" t="s">
        <v>5315</v>
      </c>
      <c r="M2329" s="20" t="s">
        <v>125</v>
      </c>
      <c r="N2329" s="21">
        <v>2096.91</v>
      </c>
      <c r="O2329" s="21">
        <v>0</v>
      </c>
      <c r="P2329" s="19">
        <v>45313</v>
      </c>
      <c r="Q2329" s="19">
        <v>45377</v>
      </c>
      <c r="R2329" s="20"/>
      <c r="S2329" s="19">
        <v>45366</v>
      </c>
      <c r="T2329" s="20" t="s">
        <v>266</v>
      </c>
      <c r="U2329" s="20">
        <v>938739</v>
      </c>
      <c r="V2329" s="20">
        <v>240002276</v>
      </c>
      <c r="W2329" s="20" t="s">
        <v>50</v>
      </c>
      <c r="X2329" s="20" t="s">
        <v>794</v>
      </c>
      <c r="Y2329" s="20" t="s">
        <v>128</v>
      </c>
      <c r="Z2329" s="20" t="s">
        <v>7406</v>
      </c>
      <c r="AA2329" s="20" t="s">
        <v>5317</v>
      </c>
      <c r="AB2329" s="20" t="s">
        <v>2942</v>
      </c>
      <c r="AC2329" s="20" t="s">
        <v>2943</v>
      </c>
      <c r="AD2329" s="20" t="s">
        <v>56</v>
      </c>
      <c r="AE2329" s="20"/>
      <c r="AF2329" t="str">
        <f>VLOOKUP(L2329,Contactos!B:B,1,0)</f>
        <v>FARMACIA VETERINARIA EL ESTABLO S.A.C.</v>
      </c>
    </row>
    <row r="2330" spans="1:32" ht="25.5" x14ac:dyDescent="0.2">
      <c r="A2330" s="4">
        <f t="shared" si="109"/>
        <v>2328</v>
      </c>
      <c r="B2330" s="4" t="str">
        <f t="shared" si="110"/>
        <v>4-00215</v>
      </c>
      <c r="C2330" s="4" t="str">
        <f>IFERROR(VLOOKUP(F2330,Tablas!$A$1:$B$3,2,0),"")</f>
        <v/>
      </c>
      <c r="D2330" s="4" t="str">
        <f t="shared" si="111"/>
        <v xml:space="preserve"> - LETRA 45-60-75 DIAS / DRAFT 45-60-75 DAYS - Cambio de Situación</v>
      </c>
      <c r="E2330" s="19">
        <v>45373</v>
      </c>
      <c r="F2330" s="20" t="s">
        <v>27</v>
      </c>
      <c r="G2330" s="20" t="s">
        <v>7638</v>
      </c>
      <c r="H2330" s="20" t="s">
        <v>7430</v>
      </c>
      <c r="I2330" s="20" t="s">
        <v>6497</v>
      </c>
      <c r="J2330" s="20" t="s">
        <v>5313</v>
      </c>
      <c r="K2330" s="20" t="s">
        <v>5314</v>
      </c>
      <c r="L2330" s="20" t="s">
        <v>5315</v>
      </c>
      <c r="M2330" s="20" t="s">
        <v>125</v>
      </c>
      <c r="N2330" s="21">
        <v>2096.91</v>
      </c>
      <c r="O2330" s="21">
        <v>0</v>
      </c>
      <c r="P2330" s="19">
        <v>45313</v>
      </c>
      <c r="Q2330" s="19">
        <v>45373</v>
      </c>
      <c r="R2330" s="20"/>
      <c r="S2330" s="19">
        <v>45364</v>
      </c>
      <c r="T2330" s="20" t="s">
        <v>266</v>
      </c>
      <c r="U2330" s="20">
        <v>937256</v>
      </c>
      <c r="V2330" s="20">
        <v>240002180</v>
      </c>
      <c r="W2330" s="20" t="s">
        <v>50</v>
      </c>
      <c r="X2330" s="20" t="s">
        <v>794</v>
      </c>
      <c r="Y2330" s="20" t="s">
        <v>128</v>
      </c>
      <c r="Z2330" s="20" t="s">
        <v>7406</v>
      </c>
      <c r="AA2330" s="20" t="s">
        <v>5317</v>
      </c>
      <c r="AB2330" s="20" t="s">
        <v>2942</v>
      </c>
      <c r="AC2330" s="20" t="s">
        <v>2943</v>
      </c>
      <c r="AD2330" s="20" t="s">
        <v>56</v>
      </c>
      <c r="AE2330" s="20"/>
      <c r="AF2330" t="str">
        <f>VLOOKUP(L2330,Contactos!B:B,1,0)</f>
        <v>FARMACIA VETERINARIA EL ESTABLO S.A.C.</v>
      </c>
    </row>
    <row r="2331" spans="1:32" ht="25.5" x14ac:dyDescent="0.2">
      <c r="A2331" s="4">
        <f t="shared" si="109"/>
        <v>2329</v>
      </c>
      <c r="B2331" s="4" t="str">
        <f t="shared" si="110"/>
        <v>4-00218</v>
      </c>
      <c r="C2331" s="4" t="str">
        <f>IFERROR(VLOOKUP(F2331,Tablas!$A$1:$B$3,2,0),"")</f>
        <v/>
      </c>
      <c r="D2331" s="4" t="str">
        <f t="shared" si="111"/>
        <v xml:space="preserve"> - LETRA 45-60-75 DIAS / DRAFT 45-60-75 DAYS - Cambio de Situación</v>
      </c>
      <c r="E2331" s="19">
        <v>45377</v>
      </c>
      <c r="F2331" s="20" t="s">
        <v>27</v>
      </c>
      <c r="G2331" s="20" t="s">
        <v>7639</v>
      </c>
      <c r="H2331" s="20" t="s">
        <v>7430</v>
      </c>
      <c r="I2331" s="20" t="s">
        <v>6497</v>
      </c>
      <c r="J2331" s="20" t="s">
        <v>5313</v>
      </c>
      <c r="K2331" s="20" t="s">
        <v>5314</v>
      </c>
      <c r="L2331" s="20" t="s">
        <v>5315</v>
      </c>
      <c r="M2331" s="20" t="s">
        <v>125</v>
      </c>
      <c r="N2331" s="21">
        <v>2096.91</v>
      </c>
      <c r="O2331" s="21">
        <v>0</v>
      </c>
      <c r="P2331" s="19">
        <v>45313</v>
      </c>
      <c r="Q2331" s="19">
        <v>45377</v>
      </c>
      <c r="R2331" s="20"/>
      <c r="S2331" s="19">
        <v>45367</v>
      </c>
      <c r="T2331" s="20" t="s">
        <v>266</v>
      </c>
      <c r="U2331" s="20">
        <v>938741</v>
      </c>
      <c r="V2331" s="20">
        <v>240002277</v>
      </c>
      <c r="W2331" s="20" t="s">
        <v>50</v>
      </c>
      <c r="X2331" s="20" t="s">
        <v>794</v>
      </c>
      <c r="Y2331" s="20" t="s">
        <v>128</v>
      </c>
      <c r="Z2331" s="20" t="s">
        <v>7406</v>
      </c>
      <c r="AA2331" s="20" t="s">
        <v>5317</v>
      </c>
      <c r="AB2331" s="20" t="s">
        <v>2942</v>
      </c>
      <c r="AC2331" s="20" t="s">
        <v>2943</v>
      </c>
      <c r="AD2331" s="20" t="s">
        <v>56</v>
      </c>
      <c r="AE2331" s="20"/>
      <c r="AF2331" t="str">
        <f>VLOOKUP(L2331,Contactos!B:B,1,0)</f>
        <v>FARMACIA VETERINARIA EL ESTABLO S.A.C.</v>
      </c>
    </row>
    <row r="2332" spans="1:32" ht="38.25" x14ac:dyDescent="0.2">
      <c r="A2332" s="4">
        <f t="shared" si="109"/>
        <v>2330</v>
      </c>
      <c r="B2332" s="4" t="str">
        <f t="shared" si="110"/>
        <v>010-0019518</v>
      </c>
      <c r="C2332" s="4" t="str">
        <f>IFERROR(VLOOKUP(F2332,Tablas!$A$1:$B$3,2,0),"")</f>
        <v>Factura</v>
      </c>
      <c r="D2332" s="4" t="str">
        <f t="shared" si="111"/>
        <v xml:space="preserve"> - CONTADO ADELANTADO / CASH IN ADVANCE - Facturas clientes -C20519170907</v>
      </c>
      <c r="E2332" s="19">
        <v>43100</v>
      </c>
      <c r="F2332" s="20" t="s">
        <v>1001</v>
      </c>
      <c r="G2332" s="20" t="s">
        <v>7640</v>
      </c>
      <c r="H2332" s="20" t="s">
        <v>322</v>
      </c>
      <c r="I2332" s="20" t="s">
        <v>323</v>
      </c>
      <c r="J2332" s="20" t="s">
        <v>4511</v>
      </c>
      <c r="K2332" s="20" t="s">
        <v>4512</v>
      </c>
      <c r="L2332" s="20" t="s">
        <v>4513</v>
      </c>
      <c r="M2332" s="20" t="s">
        <v>125</v>
      </c>
      <c r="N2332" s="21">
        <v>2102.96</v>
      </c>
      <c r="O2332" s="21">
        <v>0</v>
      </c>
      <c r="P2332" s="20"/>
      <c r="Q2332" s="19">
        <v>41394</v>
      </c>
      <c r="R2332" s="20"/>
      <c r="S2332" s="19">
        <v>41485</v>
      </c>
      <c r="T2332" s="20" t="s">
        <v>70</v>
      </c>
      <c r="U2332" s="20">
        <v>1406</v>
      </c>
      <c r="V2332" s="20">
        <v>1700000075</v>
      </c>
      <c r="W2332" s="20" t="s">
        <v>847</v>
      </c>
      <c r="X2332" s="20" t="s">
        <v>192</v>
      </c>
      <c r="Y2332" s="20" t="s">
        <v>52</v>
      </c>
      <c r="Z2332" s="20" t="s">
        <v>5827</v>
      </c>
      <c r="AA2332" s="20" t="s">
        <v>4515</v>
      </c>
      <c r="AB2332" s="20" t="s">
        <v>54</v>
      </c>
      <c r="AC2332" s="20" t="s">
        <v>167</v>
      </c>
      <c r="AD2332" s="20" t="s">
        <v>56</v>
      </c>
      <c r="AE2332" s="20"/>
      <c r="AF2332" t="e">
        <f>VLOOKUP(L2332,Contactos!B:B,1,0)</f>
        <v>#N/A</v>
      </c>
    </row>
    <row r="2333" spans="1:32" ht="25.5" x14ac:dyDescent="0.2">
      <c r="A2333" s="4">
        <f t="shared" si="109"/>
        <v>2331</v>
      </c>
      <c r="B2333" s="4" t="str">
        <f t="shared" si="110"/>
        <v>4-02967</v>
      </c>
      <c r="C2333" s="4" t="str">
        <f>IFERROR(VLOOKUP(F2333,Tablas!$A$1:$B$3,2,0),"")</f>
        <v/>
      </c>
      <c r="D2333" s="4" t="str">
        <f t="shared" si="111"/>
        <v xml:space="preserve"> - LETRA 75 DIAS / DRAFT 75 DAYS - Cambio de Situación</v>
      </c>
      <c r="E2333" s="19">
        <v>45518</v>
      </c>
      <c r="F2333" s="20" t="s">
        <v>27</v>
      </c>
      <c r="G2333" s="20" t="s">
        <v>7641</v>
      </c>
      <c r="H2333" s="20" t="s">
        <v>7404</v>
      </c>
      <c r="I2333" s="20" t="s">
        <v>7405</v>
      </c>
      <c r="J2333" s="20" t="s">
        <v>721</v>
      </c>
      <c r="K2333" s="20" t="s">
        <v>722</v>
      </c>
      <c r="L2333" s="20" t="s">
        <v>723</v>
      </c>
      <c r="M2333" s="20" t="s">
        <v>33</v>
      </c>
      <c r="N2333" s="21">
        <v>2109.9299999999998</v>
      </c>
      <c r="O2333" s="21">
        <v>0</v>
      </c>
      <c r="P2333" s="19">
        <v>45503</v>
      </c>
      <c r="Q2333" s="19">
        <v>45518</v>
      </c>
      <c r="R2333" s="20"/>
      <c r="S2333" s="19">
        <v>45595</v>
      </c>
      <c r="T2333" s="20" t="s">
        <v>126</v>
      </c>
      <c r="U2333" s="20">
        <v>1008666</v>
      </c>
      <c r="V2333" s="20">
        <v>240005950</v>
      </c>
      <c r="W2333" s="20" t="s">
        <v>50</v>
      </c>
      <c r="X2333" s="20" t="s">
        <v>794</v>
      </c>
      <c r="Y2333" s="20" t="s">
        <v>306</v>
      </c>
      <c r="Z2333" s="20" t="s">
        <v>7406</v>
      </c>
      <c r="AA2333" s="20" t="s">
        <v>725</v>
      </c>
      <c r="AB2333" s="20" t="s">
        <v>726</v>
      </c>
      <c r="AC2333" s="20" t="s">
        <v>727</v>
      </c>
      <c r="AD2333" s="20" t="s">
        <v>56</v>
      </c>
      <c r="AE2333" s="20"/>
      <c r="AF2333" t="str">
        <f>VLOOKUP(L2333,Contactos!B:B,1,0)</f>
        <v>INVERSIONES Y SERVICIOS VETERINARIO COTOS S.A.C.</v>
      </c>
    </row>
    <row r="2334" spans="1:32" ht="25.5" x14ac:dyDescent="0.2">
      <c r="A2334" s="4">
        <f t="shared" si="109"/>
        <v>2332</v>
      </c>
      <c r="B2334" s="4" t="str">
        <f t="shared" si="110"/>
        <v>4-02965</v>
      </c>
      <c r="C2334" s="4" t="str">
        <f>IFERROR(VLOOKUP(F2334,Tablas!$A$1:$B$3,2,0),"")</f>
        <v/>
      </c>
      <c r="D2334" s="4" t="str">
        <f t="shared" si="111"/>
        <v xml:space="preserve"> - LETRA 75 DIAS / DRAFT 75 DAYS - Cambio de Situación</v>
      </c>
      <c r="E2334" s="19">
        <v>45518</v>
      </c>
      <c r="F2334" s="20" t="s">
        <v>27</v>
      </c>
      <c r="G2334" s="20" t="s">
        <v>7642</v>
      </c>
      <c r="H2334" s="20" t="s">
        <v>7404</v>
      </c>
      <c r="I2334" s="20" t="s">
        <v>7405</v>
      </c>
      <c r="J2334" s="20" t="s">
        <v>721</v>
      </c>
      <c r="K2334" s="20" t="s">
        <v>722</v>
      </c>
      <c r="L2334" s="20" t="s">
        <v>723</v>
      </c>
      <c r="M2334" s="20" t="s">
        <v>33</v>
      </c>
      <c r="N2334" s="21">
        <v>2109.9499999999998</v>
      </c>
      <c r="O2334" s="21">
        <v>0</v>
      </c>
      <c r="P2334" s="19">
        <v>45503</v>
      </c>
      <c r="Q2334" s="19">
        <v>45518</v>
      </c>
      <c r="R2334" s="20"/>
      <c r="S2334" s="19">
        <v>45573</v>
      </c>
      <c r="T2334" s="20" t="s">
        <v>126</v>
      </c>
      <c r="U2334" s="20">
        <v>1008662</v>
      </c>
      <c r="V2334" s="20">
        <v>240005948</v>
      </c>
      <c r="W2334" s="20" t="s">
        <v>50</v>
      </c>
      <c r="X2334" s="20" t="s">
        <v>794</v>
      </c>
      <c r="Y2334" s="20" t="s">
        <v>306</v>
      </c>
      <c r="Z2334" s="20" t="s">
        <v>7406</v>
      </c>
      <c r="AA2334" s="20" t="s">
        <v>725</v>
      </c>
      <c r="AB2334" s="20" t="s">
        <v>726</v>
      </c>
      <c r="AC2334" s="20" t="s">
        <v>727</v>
      </c>
      <c r="AD2334" s="20" t="s">
        <v>56</v>
      </c>
      <c r="AE2334" s="20"/>
      <c r="AF2334" t="str">
        <f>VLOOKUP(L2334,Contactos!B:B,1,0)</f>
        <v>INVERSIONES Y SERVICIOS VETERINARIO COTOS S.A.C.</v>
      </c>
    </row>
    <row r="2335" spans="1:32" ht="25.5" x14ac:dyDescent="0.2">
      <c r="A2335" s="4">
        <f t="shared" si="109"/>
        <v>2333</v>
      </c>
      <c r="B2335" s="4" t="str">
        <f t="shared" si="110"/>
        <v>4-02966</v>
      </c>
      <c r="C2335" s="4" t="str">
        <f>IFERROR(VLOOKUP(F2335,Tablas!$A$1:$B$3,2,0),"")</f>
        <v/>
      </c>
      <c r="D2335" s="4" t="str">
        <f t="shared" si="111"/>
        <v xml:space="preserve"> - LETRA 75 DIAS / DRAFT 75 DAYS - Cambio de Situación</v>
      </c>
      <c r="E2335" s="19">
        <v>45518</v>
      </c>
      <c r="F2335" s="20" t="s">
        <v>27</v>
      </c>
      <c r="G2335" s="20" t="s">
        <v>7643</v>
      </c>
      <c r="H2335" s="20" t="s">
        <v>7404</v>
      </c>
      <c r="I2335" s="20" t="s">
        <v>7405</v>
      </c>
      <c r="J2335" s="20" t="s">
        <v>721</v>
      </c>
      <c r="K2335" s="20" t="s">
        <v>722</v>
      </c>
      <c r="L2335" s="20" t="s">
        <v>723</v>
      </c>
      <c r="M2335" s="20" t="s">
        <v>33</v>
      </c>
      <c r="N2335" s="21">
        <v>2109.9499999999998</v>
      </c>
      <c r="O2335" s="21">
        <v>0</v>
      </c>
      <c r="P2335" s="19">
        <v>45503</v>
      </c>
      <c r="Q2335" s="19">
        <v>45518</v>
      </c>
      <c r="R2335" s="20"/>
      <c r="S2335" s="19">
        <v>45580</v>
      </c>
      <c r="T2335" s="20" t="s">
        <v>126</v>
      </c>
      <c r="U2335" s="20">
        <v>1008664</v>
      </c>
      <c r="V2335" s="20">
        <v>240005949</v>
      </c>
      <c r="W2335" s="20" t="s">
        <v>50</v>
      </c>
      <c r="X2335" s="20" t="s">
        <v>794</v>
      </c>
      <c r="Y2335" s="20" t="s">
        <v>306</v>
      </c>
      <c r="Z2335" s="20" t="s">
        <v>7406</v>
      </c>
      <c r="AA2335" s="20" t="s">
        <v>725</v>
      </c>
      <c r="AB2335" s="20" t="s">
        <v>726</v>
      </c>
      <c r="AC2335" s="20" t="s">
        <v>727</v>
      </c>
      <c r="AD2335" s="20" t="s">
        <v>56</v>
      </c>
      <c r="AE2335" s="20"/>
      <c r="AF2335" t="str">
        <f>VLOOKUP(L2335,Contactos!B:B,1,0)</f>
        <v>INVERSIONES Y SERVICIOS VETERINARIO COTOS S.A.C.</v>
      </c>
    </row>
    <row r="2336" spans="1:32" ht="38.25" x14ac:dyDescent="0.2">
      <c r="A2336" s="4">
        <f t="shared" si="109"/>
        <v>2334</v>
      </c>
      <c r="B2336" s="4" t="str">
        <f t="shared" si="110"/>
        <v>F010-00025898</v>
      </c>
      <c r="C2336" s="4" t="str">
        <f>IFERROR(VLOOKUP(F2336,Tablas!$A$1:$B$3,2,0),"")</f>
        <v>Factura</v>
      </c>
      <c r="D2336" s="4" t="str">
        <f t="shared" si="111"/>
        <v>Nacional - LETRAS 45-52-59-66-73-90 DAYS - Facturas clientes - C10104994178</v>
      </c>
      <c r="E2336" s="19">
        <v>45551</v>
      </c>
      <c r="F2336" s="20" t="s">
        <v>1001</v>
      </c>
      <c r="G2336" s="20" t="s">
        <v>7644</v>
      </c>
      <c r="H2336" s="20" t="s">
        <v>44</v>
      </c>
      <c r="I2336" s="20" t="s">
        <v>45</v>
      </c>
      <c r="J2336" s="20" t="s">
        <v>7519</v>
      </c>
      <c r="K2336" s="20" t="s">
        <v>7520</v>
      </c>
      <c r="L2336" s="20" t="s">
        <v>7521</v>
      </c>
      <c r="M2336" s="20" t="s">
        <v>125</v>
      </c>
      <c r="N2336" s="21">
        <v>2112.5300000000002</v>
      </c>
      <c r="O2336" s="21">
        <v>0</v>
      </c>
      <c r="P2336" s="20"/>
      <c r="Q2336" s="19">
        <v>45551</v>
      </c>
      <c r="R2336" s="20"/>
      <c r="S2336" s="19">
        <v>45686</v>
      </c>
      <c r="T2336" s="20" t="s">
        <v>7389</v>
      </c>
      <c r="U2336" s="20">
        <v>1024845</v>
      </c>
      <c r="V2336" s="20">
        <v>240002722</v>
      </c>
      <c r="W2336" s="20" t="s">
        <v>847</v>
      </c>
      <c r="X2336" s="20" t="s">
        <v>305</v>
      </c>
      <c r="Y2336" s="20" t="s">
        <v>333</v>
      </c>
      <c r="Z2336" s="20" t="s">
        <v>7621</v>
      </c>
      <c r="AA2336" s="20" t="s">
        <v>7527</v>
      </c>
      <c r="AB2336" s="20" t="s">
        <v>7477</v>
      </c>
      <c r="AC2336" s="20" t="s">
        <v>7474</v>
      </c>
      <c r="AD2336" s="20" t="s">
        <v>56</v>
      </c>
      <c r="AE2336" s="20" t="s">
        <v>1014</v>
      </c>
      <c r="AF2336" t="str">
        <f>VLOOKUP(L2336,Contactos!B:B,1,0)</f>
        <v>LESCANO VALENCIA AMANDA ANGELICA</v>
      </c>
    </row>
    <row r="2337" spans="1:32" ht="63.75" x14ac:dyDescent="0.2">
      <c r="A2337" s="4">
        <f t="shared" si="109"/>
        <v>2335</v>
      </c>
      <c r="B2337" s="4" t="str">
        <f t="shared" si="110"/>
        <v>B010-00019931</v>
      </c>
      <c r="C2337" s="4" t="str">
        <f>IFERROR(VLOOKUP(F2337,Tablas!$A$1:$B$3,2,0),"")</f>
        <v>Boleta</v>
      </c>
      <c r="D2337" s="4" t="str">
        <f t="shared" si="111"/>
        <v>Nacional - CREDITO 30 DIAS / CREDIT 30 DAYS - PE 4000 Basado en Entregas 09-T010-00000636.</v>
      </c>
      <c r="E2337" s="19">
        <v>45512</v>
      </c>
      <c r="F2337" s="20" t="s">
        <v>842</v>
      </c>
      <c r="G2337" s="20" t="s">
        <v>7645</v>
      </c>
      <c r="H2337" s="20" t="s">
        <v>44</v>
      </c>
      <c r="I2337" s="20" t="s">
        <v>45</v>
      </c>
      <c r="J2337" s="20" t="s">
        <v>7646</v>
      </c>
      <c r="K2337" s="20" t="s">
        <v>7647</v>
      </c>
      <c r="L2337" s="20" t="s">
        <v>7648</v>
      </c>
      <c r="M2337" s="20"/>
      <c r="N2337" s="21">
        <v>2112.94</v>
      </c>
      <c r="O2337" s="21">
        <v>0</v>
      </c>
      <c r="P2337" s="20"/>
      <c r="Q2337" s="19">
        <v>45512</v>
      </c>
      <c r="R2337" s="20"/>
      <c r="S2337" s="19">
        <v>45542</v>
      </c>
      <c r="T2337" s="20" t="s">
        <v>643</v>
      </c>
      <c r="U2337" s="20">
        <v>1005337</v>
      </c>
      <c r="V2337" s="20">
        <v>240002467</v>
      </c>
      <c r="W2337" s="20" t="s">
        <v>847</v>
      </c>
      <c r="X2337" s="20" t="s">
        <v>305</v>
      </c>
      <c r="Y2337" s="20" t="s">
        <v>52</v>
      </c>
      <c r="Z2337" s="20" t="s">
        <v>7649</v>
      </c>
      <c r="AA2337" s="20" t="s">
        <v>457</v>
      </c>
      <c r="AB2337" s="20" t="s">
        <v>54</v>
      </c>
      <c r="AC2337" s="20" t="s">
        <v>167</v>
      </c>
      <c r="AD2337" s="20" t="s">
        <v>56</v>
      </c>
      <c r="AE2337" s="20" t="s">
        <v>1014</v>
      </c>
      <c r="AF2337" t="e">
        <f>VLOOKUP(L2337,Contactos!B:B,1,0)</f>
        <v>#N/A</v>
      </c>
    </row>
    <row r="2338" spans="1:32" ht="38.25" x14ac:dyDescent="0.2">
      <c r="A2338" s="4">
        <f t="shared" si="109"/>
        <v>2336</v>
      </c>
      <c r="B2338" s="4" t="str">
        <f t="shared" si="110"/>
        <v>F010-00025898</v>
      </c>
      <c r="C2338" s="4" t="str">
        <f>IFERROR(VLOOKUP(F2338,Tablas!$A$1:$B$3,2,0),"")</f>
        <v>Factura</v>
      </c>
      <c r="D2338" s="4" t="str">
        <f t="shared" si="111"/>
        <v>Nacional - LETRAS 45-52-59-66-73-90 DAYS - Facturas clientes - C10104994178</v>
      </c>
      <c r="E2338" s="19">
        <v>45551</v>
      </c>
      <c r="F2338" s="20" t="s">
        <v>1001</v>
      </c>
      <c r="G2338" s="20" t="s">
        <v>7644</v>
      </c>
      <c r="H2338" s="20" t="s">
        <v>44</v>
      </c>
      <c r="I2338" s="20" t="s">
        <v>45</v>
      </c>
      <c r="J2338" s="20" t="s">
        <v>7519</v>
      </c>
      <c r="K2338" s="20" t="s">
        <v>7520</v>
      </c>
      <c r="L2338" s="20" t="s">
        <v>7521</v>
      </c>
      <c r="M2338" s="20" t="s">
        <v>125</v>
      </c>
      <c r="N2338" s="21">
        <v>2115.06</v>
      </c>
      <c r="O2338" s="21">
        <v>0</v>
      </c>
      <c r="P2338" s="20"/>
      <c r="Q2338" s="19">
        <v>45551</v>
      </c>
      <c r="R2338" s="20"/>
      <c r="S2338" s="19">
        <v>45662</v>
      </c>
      <c r="T2338" s="20" t="s">
        <v>7389</v>
      </c>
      <c r="U2338" s="20">
        <v>1024845</v>
      </c>
      <c r="V2338" s="20">
        <v>240002722</v>
      </c>
      <c r="W2338" s="20" t="s">
        <v>847</v>
      </c>
      <c r="X2338" s="20" t="s">
        <v>305</v>
      </c>
      <c r="Y2338" s="20" t="s">
        <v>333</v>
      </c>
      <c r="Z2338" s="20" t="s">
        <v>7621</v>
      </c>
      <c r="AA2338" s="20" t="s">
        <v>7527</v>
      </c>
      <c r="AB2338" s="20" t="s">
        <v>7477</v>
      </c>
      <c r="AC2338" s="20" t="s">
        <v>7474</v>
      </c>
      <c r="AD2338" s="20" t="s">
        <v>56</v>
      </c>
      <c r="AE2338" s="20" t="s">
        <v>1014</v>
      </c>
      <c r="AF2338" t="str">
        <f>VLOOKUP(L2338,Contactos!B:B,1,0)</f>
        <v>LESCANO VALENCIA AMANDA ANGELICA</v>
      </c>
    </row>
    <row r="2339" spans="1:32" ht="38.25" x14ac:dyDescent="0.2">
      <c r="A2339" s="4">
        <f t="shared" si="109"/>
        <v>2337</v>
      </c>
      <c r="B2339" s="4" t="str">
        <f t="shared" si="110"/>
        <v>F010-00025898</v>
      </c>
      <c r="C2339" s="4" t="str">
        <f>IFERROR(VLOOKUP(F2339,Tablas!$A$1:$B$3,2,0),"")</f>
        <v>Factura</v>
      </c>
      <c r="D2339" s="4" t="str">
        <f t="shared" si="111"/>
        <v>Nacional - LETRAS 45-52-59-66-73-90 DAYS - Facturas clientes - C10104994178</v>
      </c>
      <c r="E2339" s="19">
        <v>45551</v>
      </c>
      <c r="F2339" s="20" t="s">
        <v>1001</v>
      </c>
      <c r="G2339" s="20" t="s">
        <v>7644</v>
      </c>
      <c r="H2339" s="20" t="s">
        <v>44</v>
      </c>
      <c r="I2339" s="20" t="s">
        <v>45</v>
      </c>
      <c r="J2339" s="20" t="s">
        <v>7519</v>
      </c>
      <c r="K2339" s="20" t="s">
        <v>7520</v>
      </c>
      <c r="L2339" s="20" t="s">
        <v>7521</v>
      </c>
      <c r="M2339" s="20" t="s">
        <v>125</v>
      </c>
      <c r="N2339" s="21">
        <v>2115.06</v>
      </c>
      <c r="O2339" s="21">
        <v>0</v>
      </c>
      <c r="P2339" s="20"/>
      <c r="Q2339" s="19">
        <v>45551</v>
      </c>
      <c r="R2339" s="20"/>
      <c r="S2339" s="19">
        <v>45648</v>
      </c>
      <c r="T2339" s="20" t="s">
        <v>7389</v>
      </c>
      <c r="U2339" s="20">
        <v>1024845</v>
      </c>
      <c r="V2339" s="20">
        <v>240002722</v>
      </c>
      <c r="W2339" s="20" t="s">
        <v>847</v>
      </c>
      <c r="X2339" s="20" t="s">
        <v>305</v>
      </c>
      <c r="Y2339" s="20" t="s">
        <v>333</v>
      </c>
      <c r="Z2339" s="20" t="s">
        <v>7621</v>
      </c>
      <c r="AA2339" s="20" t="s">
        <v>7527</v>
      </c>
      <c r="AB2339" s="20" t="s">
        <v>7477</v>
      </c>
      <c r="AC2339" s="20" t="s">
        <v>7474</v>
      </c>
      <c r="AD2339" s="20" t="s">
        <v>56</v>
      </c>
      <c r="AE2339" s="20" t="s">
        <v>1014</v>
      </c>
      <c r="AF2339" t="str">
        <f>VLOOKUP(L2339,Contactos!B:B,1,0)</f>
        <v>LESCANO VALENCIA AMANDA ANGELICA</v>
      </c>
    </row>
    <row r="2340" spans="1:32" ht="38.25" x14ac:dyDescent="0.2">
      <c r="A2340" s="4">
        <f t="shared" si="109"/>
        <v>2338</v>
      </c>
      <c r="B2340" s="4" t="str">
        <f t="shared" si="110"/>
        <v>F010-00025898</v>
      </c>
      <c r="C2340" s="4" t="str">
        <f>IFERROR(VLOOKUP(F2340,Tablas!$A$1:$B$3,2,0),"")</f>
        <v>Factura</v>
      </c>
      <c r="D2340" s="4" t="str">
        <f t="shared" si="111"/>
        <v>Nacional - LETRAS 45-52-59-66-73-90 DAYS - Facturas clientes - C10104994178</v>
      </c>
      <c r="E2340" s="19">
        <v>45551</v>
      </c>
      <c r="F2340" s="20" t="s">
        <v>1001</v>
      </c>
      <c r="G2340" s="20" t="s">
        <v>7644</v>
      </c>
      <c r="H2340" s="20" t="s">
        <v>44</v>
      </c>
      <c r="I2340" s="20" t="s">
        <v>45</v>
      </c>
      <c r="J2340" s="20" t="s">
        <v>7519</v>
      </c>
      <c r="K2340" s="20" t="s">
        <v>7520</v>
      </c>
      <c r="L2340" s="20" t="s">
        <v>7521</v>
      </c>
      <c r="M2340" s="20" t="s">
        <v>125</v>
      </c>
      <c r="N2340" s="21">
        <v>2115.06</v>
      </c>
      <c r="O2340" s="21">
        <v>0</v>
      </c>
      <c r="P2340" s="20"/>
      <c r="Q2340" s="19">
        <v>45551</v>
      </c>
      <c r="R2340" s="20"/>
      <c r="S2340" s="19">
        <v>45641</v>
      </c>
      <c r="T2340" s="20" t="s">
        <v>7389</v>
      </c>
      <c r="U2340" s="20">
        <v>1024845</v>
      </c>
      <c r="V2340" s="20">
        <v>240002722</v>
      </c>
      <c r="W2340" s="20" t="s">
        <v>847</v>
      </c>
      <c r="X2340" s="20" t="s">
        <v>305</v>
      </c>
      <c r="Y2340" s="20" t="s">
        <v>333</v>
      </c>
      <c r="Z2340" s="20" t="s">
        <v>7621</v>
      </c>
      <c r="AA2340" s="20" t="s">
        <v>7527</v>
      </c>
      <c r="AB2340" s="20" t="s">
        <v>7477</v>
      </c>
      <c r="AC2340" s="20" t="s">
        <v>7474</v>
      </c>
      <c r="AD2340" s="20" t="s">
        <v>56</v>
      </c>
      <c r="AE2340" s="20" t="s">
        <v>1014</v>
      </c>
      <c r="AF2340" t="str">
        <f>VLOOKUP(L2340,Contactos!B:B,1,0)</f>
        <v>LESCANO VALENCIA AMANDA ANGELICA</v>
      </c>
    </row>
    <row r="2341" spans="1:32" ht="38.25" x14ac:dyDescent="0.2">
      <c r="A2341" s="4">
        <f t="shared" si="109"/>
        <v>2339</v>
      </c>
      <c r="B2341" s="4" t="str">
        <f t="shared" si="110"/>
        <v>F010-00025898</v>
      </c>
      <c r="C2341" s="4" t="str">
        <f>IFERROR(VLOOKUP(F2341,Tablas!$A$1:$B$3,2,0),"")</f>
        <v>Factura</v>
      </c>
      <c r="D2341" s="4" t="str">
        <f t="shared" si="111"/>
        <v>Nacional - LETRAS 45-52-59-66-73-90 DAYS - Facturas clientes - C10104994178</v>
      </c>
      <c r="E2341" s="19">
        <v>45551</v>
      </c>
      <c r="F2341" s="20" t="s">
        <v>1001</v>
      </c>
      <c r="G2341" s="20" t="s">
        <v>7644</v>
      </c>
      <c r="H2341" s="20" t="s">
        <v>44</v>
      </c>
      <c r="I2341" s="20" t="s">
        <v>45</v>
      </c>
      <c r="J2341" s="20" t="s">
        <v>7519</v>
      </c>
      <c r="K2341" s="20" t="s">
        <v>7520</v>
      </c>
      <c r="L2341" s="20" t="s">
        <v>7521</v>
      </c>
      <c r="M2341" s="20" t="s">
        <v>125</v>
      </c>
      <c r="N2341" s="21">
        <v>2115.06</v>
      </c>
      <c r="O2341" s="21">
        <v>0</v>
      </c>
      <c r="P2341" s="20"/>
      <c r="Q2341" s="19">
        <v>45551</v>
      </c>
      <c r="R2341" s="20"/>
      <c r="S2341" s="19">
        <v>45655</v>
      </c>
      <c r="T2341" s="20" t="s">
        <v>7389</v>
      </c>
      <c r="U2341" s="20">
        <v>1024845</v>
      </c>
      <c r="V2341" s="20">
        <v>240002722</v>
      </c>
      <c r="W2341" s="20" t="s">
        <v>847</v>
      </c>
      <c r="X2341" s="20" t="s">
        <v>305</v>
      </c>
      <c r="Y2341" s="20" t="s">
        <v>333</v>
      </c>
      <c r="Z2341" s="20" t="s">
        <v>7621</v>
      </c>
      <c r="AA2341" s="20" t="s">
        <v>7527</v>
      </c>
      <c r="AB2341" s="20" t="s">
        <v>7477</v>
      </c>
      <c r="AC2341" s="20" t="s">
        <v>7474</v>
      </c>
      <c r="AD2341" s="20" t="s">
        <v>56</v>
      </c>
      <c r="AE2341" s="20" t="s">
        <v>1014</v>
      </c>
      <c r="AF2341" t="str">
        <f>VLOOKUP(L2341,Contactos!B:B,1,0)</f>
        <v>LESCANO VALENCIA AMANDA ANGELICA</v>
      </c>
    </row>
    <row r="2342" spans="1:32" ht="38.25" x14ac:dyDescent="0.2">
      <c r="A2342" s="4">
        <f t="shared" si="109"/>
        <v>2340</v>
      </c>
      <c r="B2342" s="4" t="str">
        <f t="shared" si="110"/>
        <v>F010-00025898</v>
      </c>
      <c r="C2342" s="4" t="str">
        <f>IFERROR(VLOOKUP(F2342,Tablas!$A$1:$B$3,2,0),"")</f>
        <v>Factura</v>
      </c>
      <c r="D2342" s="4" t="str">
        <f t="shared" si="111"/>
        <v>Nacional - LETRAS 45-52-59-66-73-90 DAYS - Facturas clientes - C10104994178</v>
      </c>
      <c r="E2342" s="19">
        <v>45551</v>
      </c>
      <c r="F2342" s="20" t="s">
        <v>1001</v>
      </c>
      <c r="G2342" s="20" t="s">
        <v>7644</v>
      </c>
      <c r="H2342" s="20" t="s">
        <v>44</v>
      </c>
      <c r="I2342" s="20" t="s">
        <v>45</v>
      </c>
      <c r="J2342" s="20" t="s">
        <v>7519</v>
      </c>
      <c r="K2342" s="20" t="s">
        <v>7520</v>
      </c>
      <c r="L2342" s="20" t="s">
        <v>7521</v>
      </c>
      <c r="M2342" s="20" t="s">
        <v>125</v>
      </c>
      <c r="N2342" s="21">
        <v>2115.06</v>
      </c>
      <c r="O2342" s="21">
        <v>0</v>
      </c>
      <c r="P2342" s="20"/>
      <c r="Q2342" s="19">
        <v>45551</v>
      </c>
      <c r="R2342" s="20"/>
      <c r="S2342" s="19">
        <v>45669</v>
      </c>
      <c r="T2342" s="20" t="s">
        <v>7389</v>
      </c>
      <c r="U2342" s="20">
        <v>1024845</v>
      </c>
      <c r="V2342" s="20">
        <v>240002722</v>
      </c>
      <c r="W2342" s="20" t="s">
        <v>847</v>
      </c>
      <c r="X2342" s="20" t="s">
        <v>305</v>
      </c>
      <c r="Y2342" s="20" t="s">
        <v>333</v>
      </c>
      <c r="Z2342" s="20" t="s">
        <v>7621</v>
      </c>
      <c r="AA2342" s="20" t="s">
        <v>7527</v>
      </c>
      <c r="AB2342" s="20" t="s">
        <v>7477</v>
      </c>
      <c r="AC2342" s="20" t="s">
        <v>7474</v>
      </c>
      <c r="AD2342" s="20" t="s">
        <v>56</v>
      </c>
      <c r="AE2342" s="20" t="s">
        <v>1014</v>
      </c>
      <c r="AF2342" t="str">
        <f>VLOOKUP(L2342,Contactos!B:B,1,0)</f>
        <v>LESCANO VALENCIA AMANDA ANGELICA</v>
      </c>
    </row>
    <row r="2343" spans="1:32" ht="38.25" x14ac:dyDescent="0.2">
      <c r="A2343" s="4">
        <f t="shared" si="109"/>
        <v>2341</v>
      </c>
      <c r="B2343" s="4" t="str">
        <f t="shared" si="110"/>
        <v/>
      </c>
      <c r="C2343" s="4" t="str">
        <f>IFERROR(VLOOKUP(F2343,Tablas!$A$1:$B$3,2,0),"")</f>
        <v/>
      </c>
      <c r="D2343" s="4" t="str">
        <f t="shared" si="111"/>
        <v xml:space="preserve"> - COBRANZA DOC. 90 DÍAS A PARTIR DE FECHA DEL B/L - Dif. en cambio</v>
      </c>
      <c r="E2343" s="19">
        <v>45504</v>
      </c>
      <c r="F2343" s="20" t="s">
        <v>27</v>
      </c>
      <c r="G2343" s="20"/>
      <c r="H2343" s="20" t="s">
        <v>29</v>
      </c>
      <c r="I2343" s="20" t="s">
        <v>30</v>
      </c>
      <c r="J2343" s="20" t="s">
        <v>358</v>
      </c>
      <c r="K2343" s="20" t="s">
        <v>358</v>
      </c>
      <c r="L2343" s="20" t="s">
        <v>359</v>
      </c>
      <c r="M2343" s="20"/>
      <c r="N2343" s="21">
        <v>2116.8200000000002</v>
      </c>
      <c r="O2343" s="21">
        <v>0</v>
      </c>
      <c r="P2343" s="20"/>
      <c r="Q2343" s="19">
        <v>45504</v>
      </c>
      <c r="R2343" s="20"/>
      <c r="S2343" s="20"/>
      <c r="T2343" s="20" t="s">
        <v>360</v>
      </c>
      <c r="U2343" s="20">
        <v>1036137</v>
      </c>
      <c r="V2343" s="20">
        <v>240029626</v>
      </c>
      <c r="W2343" s="20" t="s">
        <v>50</v>
      </c>
      <c r="X2343" s="20" t="s">
        <v>841</v>
      </c>
      <c r="Y2343" s="20" t="s">
        <v>37</v>
      </c>
      <c r="Z2343" s="20" t="s">
        <v>63</v>
      </c>
      <c r="AA2343" s="20" t="s">
        <v>362</v>
      </c>
      <c r="AB2343" s="20"/>
      <c r="AC2343" s="20" t="s">
        <v>66</v>
      </c>
      <c r="AD2343" s="20" t="s">
        <v>363</v>
      </c>
      <c r="AE2343" s="20"/>
      <c r="AF2343" t="str">
        <f>VLOOKUP(L2343,Contactos!B:B,1,0)</f>
        <v>MINH HUNG AGRICULTURAL MATERIALS TRADING AND SERVICE CO., LTD.</v>
      </c>
    </row>
    <row r="2344" spans="1:32" ht="25.5" x14ac:dyDescent="0.2">
      <c r="A2344" s="4">
        <f t="shared" si="109"/>
        <v>2342</v>
      </c>
      <c r="B2344" s="4" t="str">
        <f t="shared" si="110"/>
        <v>4-02888</v>
      </c>
      <c r="C2344" s="4" t="str">
        <f>IFERROR(VLOOKUP(F2344,Tablas!$A$1:$B$3,2,0),"")</f>
        <v/>
      </c>
      <c r="D2344" s="4" t="str">
        <f t="shared" si="111"/>
        <v xml:space="preserve"> - LETRA 75 DIAS / DRAFT 75 DAYS - Cambio de Situación</v>
      </c>
      <c r="E2344" s="19">
        <v>45539</v>
      </c>
      <c r="F2344" s="20" t="s">
        <v>27</v>
      </c>
      <c r="G2344" s="20" t="s">
        <v>7650</v>
      </c>
      <c r="H2344" s="20" t="s">
        <v>7404</v>
      </c>
      <c r="I2344" s="20" t="s">
        <v>7405</v>
      </c>
      <c r="J2344" s="20" t="s">
        <v>7236</v>
      </c>
      <c r="K2344" s="20" t="s">
        <v>7237</v>
      </c>
      <c r="L2344" s="20" t="s">
        <v>7238</v>
      </c>
      <c r="M2344" s="20"/>
      <c r="N2344" s="21">
        <v>2122.6799999999998</v>
      </c>
      <c r="O2344" s="21">
        <v>0</v>
      </c>
      <c r="P2344" s="19">
        <v>45498</v>
      </c>
      <c r="Q2344" s="19">
        <v>45539</v>
      </c>
      <c r="R2344" s="20"/>
      <c r="S2344" s="19">
        <v>45574</v>
      </c>
      <c r="T2344" s="20" t="s">
        <v>126</v>
      </c>
      <c r="U2344" s="20">
        <v>1020858</v>
      </c>
      <c r="V2344" s="20">
        <v>240006512</v>
      </c>
      <c r="W2344" s="20" t="s">
        <v>50</v>
      </c>
      <c r="X2344" s="20" t="s">
        <v>794</v>
      </c>
      <c r="Y2344" s="20" t="s">
        <v>306</v>
      </c>
      <c r="Z2344" s="20" t="s">
        <v>7406</v>
      </c>
      <c r="AA2344" s="20" t="s">
        <v>7240</v>
      </c>
      <c r="AB2344" s="20" t="s">
        <v>7137</v>
      </c>
      <c r="AC2344" s="20" t="s">
        <v>3722</v>
      </c>
      <c r="AD2344" s="20" t="s">
        <v>56</v>
      </c>
      <c r="AE2344" s="20"/>
      <c r="AF2344" t="str">
        <f>VLOOKUP(L2344,Contactos!B:B,1,0)</f>
        <v>DISTRIBUCIONES AGROVET GRANDEZ TARAPOTO S.R.L.</v>
      </c>
    </row>
    <row r="2345" spans="1:32" ht="25.5" x14ac:dyDescent="0.2">
      <c r="A2345" s="4">
        <f t="shared" si="109"/>
        <v>2343</v>
      </c>
      <c r="B2345" s="4" t="str">
        <f t="shared" si="110"/>
        <v>4-02889</v>
      </c>
      <c r="C2345" s="4" t="str">
        <f>IFERROR(VLOOKUP(F2345,Tablas!$A$1:$B$3,2,0),"")</f>
        <v/>
      </c>
      <c r="D2345" s="4" t="str">
        <f t="shared" si="111"/>
        <v xml:space="preserve"> - LETRA 75 DIAS / DRAFT 75 DAYS - Cambio de Situación</v>
      </c>
      <c r="E2345" s="19">
        <v>45539</v>
      </c>
      <c r="F2345" s="20" t="s">
        <v>27</v>
      </c>
      <c r="G2345" s="20" t="s">
        <v>7651</v>
      </c>
      <c r="H2345" s="20" t="s">
        <v>7404</v>
      </c>
      <c r="I2345" s="20" t="s">
        <v>7405</v>
      </c>
      <c r="J2345" s="20" t="s">
        <v>7236</v>
      </c>
      <c r="K2345" s="20" t="s">
        <v>7237</v>
      </c>
      <c r="L2345" s="20" t="s">
        <v>7238</v>
      </c>
      <c r="M2345" s="20"/>
      <c r="N2345" s="21">
        <v>2122.6799999999998</v>
      </c>
      <c r="O2345" s="21">
        <v>0</v>
      </c>
      <c r="P2345" s="19">
        <v>45498</v>
      </c>
      <c r="Q2345" s="19">
        <v>45539</v>
      </c>
      <c r="R2345" s="20"/>
      <c r="S2345" s="19">
        <v>45590</v>
      </c>
      <c r="T2345" s="20" t="s">
        <v>126</v>
      </c>
      <c r="U2345" s="20">
        <v>1020860</v>
      </c>
      <c r="V2345" s="20">
        <v>240006513</v>
      </c>
      <c r="W2345" s="20" t="s">
        <v>50</v>
      </c>
      <c r="X2345" s="20" t="s">
        <v>794</v>
      </c>
      <c r="Y2345" s="20" t="s">
        <v>306</v>
      </c>
      <c r="Z2345" s="20" t="s">
        <v>7406</v>
      </c>
      <c r="AA2345" s="20" t="s">
        <v>7240</v>
      </c>
      <c r="AB2345" s="20" t="s">
        <v>7137</v>
      </c>
      <c r="AC2345" s="20" t="s">
        <v>3722</v>
      </c>
      <c r="AD2345" s="20" t="s">
        <v>56</v>
      </c>
      <c r="AE2345" s="20"/>
      <c r="AF2345" t="str">
        <f>VLOOKUP(L2345,Contactos!B:B,1,0)</f>
        <v>DISTRIBUCIONES AGROVET GRANDEZ TARAPOTO S.R.L.</v>
      </c>
    </row>
    <row r="2346" spans="1:32" ht="25.5" x14ac:dyDescent="0.2">
      <c r="A2346" s="4">
        <f t="shared" si="109"/>
        <v>2344</v>
      </c>
      <c r="B2346" s="4" t="str">
        <f t="shared" si="110"/>
        <v>2-01166</v>
      </c>
      <c r="C2346" s="4" t="str">
        <f>IFERROR(VLOOKUP(F2346,Tablas!$A$1:$B$3,2,0),"")</f>
        <v/>
      </c>
      <c r="D2346" s="4" t="str">
        <f t="shared" si="111"/>
        <v xml:space="preserve"> - LETRA 45-60-75 DIAS / DRAFT 45-60-75 DAYS - Cambio de Situación</v>
      </c>
      <c r="E2346" s="19">
        <v>44713</v>
      </c>
      <c r="F2346" s="20" t="s">
        <v>27</v>
      </c>
      <c r="G2346" s="20" t="s">
        <v>7652</v>
      </c>
      <c r="H2346" s="20" t="s">
        <v>7430</v>
      </c>
      <c r="I2346" s="20" t="s">
        <v>6497</v>
      </c>
      <c r="J2346" s="20" t="s">
        <v>1293</v>
      </c>
      <c r="K2346" s="20" t="s">
        <v>1294</v>
      </c>
      <c r="L2346" s="20" t="s">
        <v>1295</v>
      </c>
      <c r="M2346" s="20" t="s">
        <v>125</v>
      </c>
      <c r="N2346" s="21">
        <v>2127.19</v>
      </c>
      <c r="O2346" s="21">
        <v>0</v>
      </c>
      <c r="P2346" s="19">
        <v>44658</v>
      </c>
      <c r="Q2346" s="19">
        <v>44713</v>
      </c>
      <c r="R2346" s="20"/>
      <c r="S2346" s="19">
        <v>44704</v>
      </c>
      <c r="T2346" s="20" t="s">
        <v>266</v>
      </c>
      <c r="U2346" s="20">
        <v>640319</v>
      </c>
      <c r="V2346" s="20">
        <v>220016309</v>
      </c>
      <c r="W2346" s="20" t="s">
        <v>50</v>
      </c>
      <c r="X2346" s="20" t="s">
        <v>794</v>
      </c>
      <c r="Y2346" s="20" t="s">
        <v>267</v>
      </c>
      <c r="Z2346" s="20" t="s">
        <v>7406</v>
      </c>
      <c r="AA2346" s="20" t="s">
        <v>1298</v>
      </c>
      <c r="AB2346" s="20" t="s">
        <v>942</v>
      </c>
      <c r="AC2346" s="20" t="s">
        <v>167</v>
      </c>
      <c r="AD2346" s="20" t="s">
        <v>56</v>
      </c>
      <c r="AE2346" s="20"/>
      <c r="AF2346" t="e">
        <f>VLOOKUP(L2346,Contactos!B:B,1,0)</f>
        <v>#N/A</v>
      </c>
    </row>
    <row r="2347" spans="1:32" ht="25.5" x14ac:dyDescent="0.2">
      <c r="A2347" s="4">
        <f t="shared" si="109"/>
        <v>2345</v>
      </c>
      <c r="B2347" s="4" t="str">
        <f t="shared" si="110"/>
        <v>2-01170</v>
      </c>
      <c r="C2347" s="4" t="str">
        <f>IFERROR(VLOOKUP(F2347,Tablas!$A$1:$B$3,2,0),"")</f>
        <v/>
      </c>
      <c r="D2347" s="4" t="str">
        <f t="shared" si="111"/>
        <v xml:space="preserve"> - LETRA 45-60-75 DIAS / DRAFT 45-60-75 DAYS - Cambio de Situación</v>
      </c>
      <c r="E2347" s="19">
        <v>44742</v>
      </c>
      <c r="F2347" s="20" t="s">
        <v>27</v>
      </c>
      <c r="G2347" s="20" t="s">
        <v>7653</v>
      </c>
      <c r="H2347" s="20" t="s">
        <v>7430</v>
      </c>
      <c r="I2347" s="20" t="s">
        <v>6497</v>
      </c>
      <c r="J2347" s="20" t="s">
        <v>1293</v>
      </c>
      <c r="K2347" s="20" t="s">
        <v>1294</v>
      </c>
      <c r="L2347" s="20" t="s">
        <v>1295</v>
      </c>
      <c r="M2347" s="20" t="s">
        <v>125</v>
      </c>
      <c r="N2347" s="21">
        <v>2127.19</v>
      </c>
      <c r="O2347" s="21">
        <v>0</v>
      </c>
      <c r="P2347" s="19">
        <v>44658</v>
      </c>
      <c r="Q2347" s="19">
        <v>44742</v>
      </c>
      <c r="R2347" s="20"/>
      <c r="S2347" s="19">
        <v>44732</v>
      </c>
      <c r="T2347" s="20" t="s">
        <v>266</v>
      </c>
      <c r="U2347" s="20">
        <v>652567</v>
      </c>
      <c r="V2347" s="20">
        <v>220021372</v>
      </c>
      <c r="W2347" s="20" t="s">
        <v>50</v>
      </c>
      <c r="X2347" s="20" t="s">
        <v>794</v>
      </c>
      <c r="Y2347" s="20" t="s">
        <v>267</v>
      </c>
      <c r="Z2347" s="20" t="s">
        <v>7406</v>
      </c>
      <c r="AA2347" s="20" t="s">
        <v>1298</v>
      </c>
      <c r="AB2347" s="20" t="s">
        <v>942</v>
      </c>
      <c r="AC2347" s="20" t="s">
        <v>167</v>
      </c>
      <c r="AD2347" s="20" t="s">
        <v>56</v>
      </c>
      <c r="AE2347" s="20"/>
      <c r="AF2347" t="e">
        <f>VLOOKUP(L2347,Contactos!B:B,1,0)</f>
        <v>#N/A</v>
      </c>
    </row>
    <row r="2348" spans="1:32" ht="25.5" x14ac:dyDescent="0.2">
      <c r="A2348" s="4">
        <f t="shared" si="109"/>
        <v>2346</v>
      </c>
      <c r="B2348" s="4" t="str">
        <f t="shared" si="110"/>
        <v>2-01171</v>
      </c>
      <c r="C2348" s="4" t="str">
        <f>IFERROR(VLOOKUP(F2348,Tablas!$A$1:$B$3,2,0),"")</f>
        <v/>
      </c>
      <c r="D2348" s="4" t="str">
        <f t="shared" si="111"/>
        <v xml:space="preserve"> - LETRA 45-60-75 DIAS / DRAFT 45-60-75 DAYS - Cambio de Situación</v>
      </c>
      <c r="E2348" s="19">
        <v>44757</v>
      </c>
      <c r="F2348" s="20" t="s">
        <v>27</v>
      </c>
      <c r="G2348" s="20" t="s">
        <v>7654</v>
      </c>
      <c r="H2348" s="20" t="s">
        <v>7430</v>
      </c>
      <c r="I2348" s="20" t="s">
        <v>6497</v>
      </c>
      <c r="J2348" s="20" t="s">
        <v>1293</v>
      </c>
      <c r="K2348" s="20" t="s">
        <v>1294</v>
      </c>
      <c r="L2348" s="20" t="s">
        <v>1295</v>
      </c>
      <c r="M2348" s="20" t="s">
        <v>125</v>
      </c>
      <c r="N2348" s="21">
        <v>2127.19</v>
      </c>
      <c r="O2348" s="21">
        <v>0</v>
      </c>
      <c r="P2348" s="19">
        <v>44658</v>
      </c>
      <c r="Q2348" s="19">
        <v>44757</v>
      </c>
      <c r="R2348" s="20"/>
      <c r="S2348" s="19">
        <v>44748</v>
      </c>
      <c r="T2348" s="20" t="s">
        <v>266</v>
      </c>
      <c r="U2348" s="20">
        <v>657967</v>
      </c>
      <c r="V2348" s="20">
        <v>220022687</v>
      </c>
      <c r="W2348" s="20" t="s">
        <v>50</v>
      </c>
      <c r="X2348" s="20" t="s">
        <v>794</v>
      </c>
      <c r="Y2348" s="20" t="s">
        <v>267</v>
      </c>
      <c r="Z2348" s="20" t="s">
        <v>7406</v>
      </c>
      <c r="AA2348" s="20" t="s">
        <v>1298</v>
      </c>
      <c r="AB2348" s="20" t="s">
        <v>942</v>
      </c>
      <c r="AC2348" s="20" t="s">
        <v>167</v>
      </c>
      <c r="AD2348" s="20" t="s">
        <v>56</v>
      </c>
      <c r="AE2348" s="20"/>
      <c r="AF2348" t="e">
        <f>VLOOKUP(L2348,Contactos!B:B,1,0)</f>
        <v>#N/A</v>
      </c>
    </row>
    <row r="2349" spans="1:32" ht="25.5" x14ac:dyDescent="0.2">
      <c r="A2349" s="4">
        <f t="shared" si="109"/>
        <v>2347</v>
      </c>
      <c r="B2349" s="4" t="str">
        <f t="shared" si="110"/>
        <v>2-01167</v>
      </c>
      <c r="C2349" s="4" t="str">
        <f>IFERROR(VLOOKUP(F2349,Tablas!$A$1:$B$3,2,0),"")</f>
        <v/>
      </c>
      <c r="D2349" s="4" t="str">
        <f t="shared" si="111"/>
        <v xml:space="preserve"> - LETRA 45-60-75 DIAS / DRAFT 45-60-75 DAYS - Cambio de Situación</v>
      </c>
      <c r="E2349" s="19">
        <v>44720</v>
      </c>
      <c r="F2349" s="20" t="s">
        <v>27</v>
      </c>
      <c r="G2349" s="20" t="s">
        <v>7655</v>
      </c>
      <c r="H2349" s="20" t="s">
        <v>7430</v>
      </c>
      <c r="I2349" s="20" t="s">
        <v>6497</v>
      </c>
      <c r="J2349" s="20" t="s">
        <v>1293</v>
      </c>
      <c r="K2349" s="20" t="s">
        <v>1294</v>
      </c>
      <c r="L2349" s="20" t="s">
        <v>1295</v>
      </c>
      <c r="M2349" s="20" t="s">
        <v>125</v>
      </c>
      <c r="N2349" s="21">
        <v>2127.19</v>
      </c>
      <c r="O2349" s="21">
        <v>0</v>
      </c>
      <c r="P2349" s="19">
        <v>44658</v>
      </c>
      <c r="Q2349" s="19">
        <v>44720</v>
      </c>
      <c r="R2349" s="20"/>
      <c r="S2349" s="19">
        <v>44711</v>
      </c>
      <c r="T2349" s="20" t="s">
        <v>266</v>
      </c>
      <c r="U2349" s="20">
        <v>642809</v>
      </c>
      <c r="V2349" s="20">
        <v>220017226</v>
      </c>
      <c r="W2349" s="20" t="s">
        <v>50</v>
      </c>
      <c r="X2349" s="20" t="s">
        <v>794</v>
      </c>
      <c r="Y2349" s="20" t="s">
        <v>267</v>
      </c>
      <c r="Z2349" s="20" t="s">
        <v>7406</v>
      </c>
      <c r="AA2349" s="20" t="s">
        <v>1298</v>
      </c>
      <c r="AB2349" s="20" t="s">
        <v>942</v>
      </c>
      <c r="AC2349" s="20" t="s">
        <v>167</v>
      </c>
      <c r="AD2349" s="20" t="s">
        <v>56</v>
      </c>
      <c r="AE2349" s="20"/>
      <c r="AF2349" t="e">
        <f>VLOOKUP(L2349,Contactos!B:B,1,0)</f>
        <v>#N/A</v>
      </c>
    </row>
    <row r="2350" spans="1:32" ht="25.5" x14ac:dyDescent="0.2">
      <c r="A2350" s="4">
        <f t="shared" si="109"/>
        <v>2348</v>
      </c>
      <c r="B2350" s="4" t="str">
        <f t="shared" si="110"/>
        <v>2-01168</v>
      </c>
      <c r="C2350" s="4" t="str">
        <f>IFERROR(VLOOKUP(F2350,Tablas!$A$1:$B$3,2,0),"")</f>
        <v/>
      </c>
      <c r="D2350" s="4" t="str">
        <f t="shared" si="111"/>
        <v xml:space="preserve"> - LETRA 45-60-75 DIAS / DRAFT 45-60-75 DAYS - Cambio de Situación</v>
      </c>
      <c r="E2350" s="19">
        <v>44727</v>
      </c>
      <c r="F2350" s="20" t="s">
        <v>27</v>
      </c>
      <c r="G2350" s="20" t="s">
        <v>7656</v>
      </c>
      <c r="H2350" s="20" t="s">
        <v>7430</v>
      </c>
      <c r="I2350" s="20" t="s">
        <v>6497</v>
      </c>
      <c r="J2350" s="20" t="s">
        <v>1293</v>
      </c>
      <c r="K2350" s="20" t="s">
        <v>1294</v>
      </c>
      <c r="L2350" s="20" t="s">
        <v>1295</v>
      </c>
      <c r="M2350" s="20" t="s">
        <v>125</v>
      </c>
      <c r="N2350" s="21">
        <v>2127.19</v>
      </c>
      <c r="O2350" s="21">
        <v>0</v>
      </c>
      <c r="P2350" s="19">
        <v>44658</v>
      </c>
      <c r="Q2350" s="19">
        <v>44727</v>
      </c>
      <c r="R2350" s="20"/>
      <c r="S2350" s="19">
        <v>44718</v>
      </c>
      <c r="T2350" s="20" t="s">
        <v>266</v>
      </c>
      <c r="U2350" s="20">
        <v>644652</v>
      </c>
      <c r="V2350" s="20">
        <v>220017807</v>
      </c>
      <c r="W2350" s="20" t="s">
        <v>50</v>
      </c>
      <c r="X2350" s="20" t="s">
        <v>794</v>
      </c>
      <c r="Y2350" s="20" t="s">
        <v>267</v>
      </c>
      <c r="Z2350" s="20" t="s">
        <v>7406</v>
      </c>
      <c r="AA2350" s="20" t="s">
        <v>1298</v>
      </c>
      <c r="AB2350" s="20" t="s">
        <v>942</v>
      </c>
      <c r="AC2350" s="20" t="s">
        <v>167</v>
      </c>
      <c r="AD2350" s="20" t="s">
        <v>56</v>
      </c>
      <c r="AE2350" s="20"/>
      <c r="AF2350" t="e">
        <f>VLOOKUP(L2350,Contactos!B:B,1,0)</f>
        <v>#N/A</v>
      </c>
    </row>
    <row r="2351" spans="1:32" ht="38.25" x14ac:dyDescent="0.2">
      <c r="A2351" s="4">
        <f t="shared" si="109"/>
        <v>2349</v>
      </c>
      <c r="B2351" s="4" t="str">
        <f t="shared" si="110"/>
        <v>F010-00025982</v>
      </c>
      <c r="C2351" s="4" t="str">
        <f>IFERROR(VLOOKUP(F2351,Tablas!$A$1:$B$3,2,0),"")</f>
        <v>Factura</v>
      </c>
      <c r="D2351" s="4" t="str">
        <f t="shared" si="111"/>
        <v>Nacional - LETRAS A 45-60 DIAS / DRAFT 45-60 DAYS - Facturas clientes - C20481460159</v>
      </c>
      <c r="E2351" s="19">
        <v>45558</v>
      </c>
      <c r="F2351" s="20" t="s">
        <v>1001</v>
      </c>
      <c r="G2351" s="20" t="s">
        <v>7657</v>
      </c>
      <c r="H2351" s="20" t="s">
        <v>44</v>
      </c>
      <c r="I2351" s="20" t="s">
        <v>45</v>
      </c>
      <c r="J2351" s="20" t="s">
        <v>379</v>
      </c>
      <c r="K2351" s="20" t="s">
        <v>380</v>
      </c>
      <c r="L2351" s="20" t="s">
        <v>381</v>
      </c>
      <c r="M2351" s="20" t="s">
        <v>125</v>
      </c>
      <c r="N2351" s="21">
        <v>2131.67</v>
      </c>
      <c r="O2351" s="21">
        <v>0</v>
      </c>
      <c r="P2351" s="20"/>
      <c r="Q2351" s="19">
        <v>45558</v>
      </c>
      <c r="R2351" s="20"/>
      <c r="S2351" s="19">
        <v>45663</v>
      </c>
      <c r="T2351" s="20" t="s">
        <v>7547</v>
      </c>
      <c r="U2351" s="20">
        <v>1027286</v>
      </c>
      <c r="V2351" s="20">
        <v>240002810</v>
      </c>
      <c r="W2351" s="20" t="s">
        <v>847</v>
      </c>
      <c r="X2351" s="20" t="s">
        <v>305</v>
      </c>
      <c r="Y2351" s="20" t="s">
        <v>245</v>
      </c>
      <c r="Z2351" s="20" t="s">
        <v>7462</v>
      </c>
      <c r="AA2351" s="20" t="s">
        <v>7463</v>
      </c>
      <c r="AB2351" s="20" t="s">
        <v>337</v>
      </c>
      <c r="AC2351" s="20" t="s">
        <v>337</v>
      </c>
      <c r="AD2351" s="20" t="s">
        <v>56</v>
      </c>
      <c r="AE2351" s="20" t="s">
        <v>1014</v>
      </c>
      <c r="AF2351" t="str">
        <f>VLOOKUP(L2351,Contactos!B:B,1,0)</f>
        <v>NOVAFARMA S.A.C.</v>
      </c>
    </row>
    <row r="2352" spans="1:32" ht="38.25" x14ac:dyDescent="0.2">
      <c r="A2352" s="4">
        <f t="shared" si="109"/>
        <v>2350</v>
      </c>
      <c r="B2352" s="4" t="str">
        <f t="shared" si="110"/>
        <v>F010-00025982</v>
      </c>
      <c r="C2352" s="4" t="str">
        <f>IFERROR(VLOOKUP(F2352,Tablas!$A$1:$B$3,2,0),"")</f>
        <v>Factura</v>
      </c>
      <c r="D2352" s="4" t="str">
        <f t="shared" si="111"/>
        <v>Nacional - LETRAS A 45-60 DIAS / DRAFT 45-60 DAYS - Facturas clientes - C20481460159</v>
      </c>
      <c r="E2352" s="19">
        <v>45558</v>
      </c>
      <c r="F2352" s="20" t="s">
        <v>1001</v>
      </c>
      <c r="G2352" s="20" t="s">
        <v>7657</v>
      </c>
      <c r="H2352" s="20" t="s">
        <v>44</v>
      </c>
      <c r="I2352" s="20" t="s">
        <v>45</v>
      </c>
      <c r="J2352" s="20" t="s">
        <v>379</v>
      </c>
      <c r="K2352" s="20" t="s">
        <v>380</v>
      </c>
      <c r="L2352" s="20" t="s">
        <v>381</v>
      </c>
      <c r="M2352" s="20" t="s">
        <v>125</v>
      </c>
      <c r="N2352" s="21">
        <v>2131.67</v>
      </c>
      <c r="O2352" s="21">
        <v>0</v>
      </c>
      <c r="P2352" s="20"/>
      <c r="Q2352" s="19">
        <v>45558</v>
      </c>
      <c r="R2352" s="20"/>
      <c r="S2352" s="19">
        <v>45678</v>
      </c>
      <c r="T2352" s="20" t="s">
        <v>7547</v>
      </c>
      <c r="U2352" s="20">
        <v>1027286</v>
      </c>
      <c r="V2352" s="20">
        <v>240002810</v>
      </c>
      <c r="W2352" s="20" t="s">
        <v>847</v>
      </c>
      <c r="X2352" s="20" t="s">
        <v>305</v>
      </c>
      <c r="Y2352" s="20" t="s">
        <v>245</v>
      </c>
      <c r="Z2352" s="20" t="s">
        <v>7462</v>
      </c>
      <c r="AA2352" s="20" t="s">
        <v>7463</v>
      </c>
      <c r="AB2352" s="20" t="s">
        <v>337</v>
      </c>
      <c r="AC2352" s="20" t="s">
        <v>337</v>
      </c>
      <c r="AD2352" s="20" t="s">
        <v>56</v>
      </c>
      <c r="AE2352" s="20" t="s">
        <v>1014</v>
      </c>
      <c r="AF2352" t="str">
        <f>VLOOKUP(L2352,Contactos!B:B,1,0)</f>
        <v>NOVAFARMA S.A.C.</v>
      </c>
    </row>
    <row r="2353" spans="1:32" ht="25.5" x14ac:dyDescent="0.2">
      <c r="A2353" s="4">
        <f t="shared" si="109"/>
        <v>2351</v>
      </c>
      <c r="B2353" s="4" t="str">
        <f t="shared" si="110"/>
        <v>F010-00006793</v>
      </c>
      <c r="C2353" s="4" t="str">
        <f>IFERROR(VLOOKUP(F2353,Tablas!$A$1:$B$3,2,0),"")</f>
        <v>Factura</v>
      </c>
      <c r="D2353" s="4" t="str">
        <f t="shared" si="111"/>
        <v xml:space="preserve"> - CREDITO 15 DIAS / CREDIT 15 DAYS - PE 1800001996</v>
      </c>
      <c r="E2353" s="19">
        <v>43322</v>
      </c>
      <c r="F2353" s="20" t="s">
        <v>1001</v>
      </c>
      <c r="G2353" s="20" t="s">
        <v>7658</v>
      </c>
      <c r="H2353" s="20" t="s">
        <v>322</v>
      </c>
      <c r="I2353" s="20" t="s">
        <v>323</v>
      </c>
      <c r="J2353" s="20" t="s">
        <v>4511</v>
      </c>
      <c r="K2353" s="20" t="s">
        <v>4512</v>
      </c>
      <c r="L2353" s="20" t="s">
        <v>4513</v>
      </c>
      <c r="M2353" s="20" t="s">
        <v>125</v>
      </c>
      <c r="N2353" s="21">
        <v>2142.69</v>
      </c>
      <c r="O2353" s="21">
        <v>0</v>
      </c>
      <c r="P2353" s="20"/>
      <c r="Q2353" s="19">
        <v>43322</v>
      </c>
      <c r="R2353" s="20"/>
      <c r="S2353" s="19">
        <v>43337</v>
      </c>
      <c r="T2353" s="20" t="s">
        <v>7659</v>
      </c>
      <c r="U2353" s="20">
        <v>84125</v>
      </c>
      <c r="V2353" s="20">
        <v>1800001873</v>
      </c>
      <c r="W2353" s="20" t="s">
        <v>847</v>
      </c>
      <c r="X2353" s="20" t="s">
        <v>5591</v>
      </c>
      <c r="Y2353" s="20" t="s">
        <v>52</v>
      </c>
      <c r="Z2353" s="20" t="s">
        <v>7660</v>
      </c>
      <c r="AA2353" s="20" t="s">
        <v>4515</v>
      </c>
      <c r="AB2353" s="20" t="s">
        <v>54</v>
      </c>
      <c r="AC2353" s="20" t="s">
        <v>167</v>
      </c>
      <c r="AD2353" s="20" t="s">
        <v>56</v>
      </c>
      <c r="AE2353" s="20"/>
      <c r="AF2353" t="e">
        <f>VLOOKUP(L2353,Contactos!B:B,1,0)</f>
        <v>#N/A</v>
      </c>
    </row>
    <row r="2354" spans="1:32" ht="38.25" x14ac:dyDescent="0.2">
      <c r="A2354" s="4">
        <f t="shared" si="109"/>
        <v>2352</v>
      </c>
      <c r="B2354" s="4" t="str">
        <f t="shared" si="110"/>
        <v>F010-00025923</v>
      </c>
      <c r="C2354" s="4" t="str">
        <f>IFERROR(VLOOKUP(F2354,Tablas!$A$1:$B$3,2,0),"")</f>
        <v>Factura</v>
      </c>
      <c r="D2354" s="4" t="str">
        <f t="shared" si="111"/>
        <v>Nacional - LETRAS 45-52-59-66-73-90 DAYS - Facturas clientes - C10104994178</v>
      </c>
      <c r="E2354" s="19">
        <v>45552</v>
      </c>
      <c r="F2354" s="20" t="s">
        <v>1001</v>
      </c>
      <c r="G2354" s="20" t="s">
        <v>7661</v>
      </c>
      <c r="H2354" s="20" t="s">
        <v>44</v>
      </c>
      <c r="I2354" s="20" t="s">
        <v>45</v>
      </c>
      <c r="J2354" s="20" t="s">
        <v>7519</v>
      </c>
      <c r="K2354" s="20" t="s">
        <v>7520</v>
      </c>
      <c r="L2354" s="20" t="s">
        <v>7521</v>
      </c>
      <c r="M2354" s="20" t="s">
        <v>125</v>
      </c>
      <c r="N2354" s="21">
        <v>2146.15</v>
      </c>
      <c r="O2354" s="21">
        <v>0</v>
      </c>
      <c r="P2354" s="20"/>
      <c r="Q2354" s="19">
        <v>45552</v>
      </c>
      <c r="R2354" s="20"/>
      <c r="S2354" s="19">
        <v>45687</v>
      </c>
      <c r="T2354" s="20" t="s">
        <v>7389</v>
      </c>
      <c r="U2354" s="20">
        <v>1025439</v>
      </c>
      <c r="V2354" s="20">
        <v>240002749</v>
      </c>
      <c r="W2354" s="20" t="s">
        <v>847</v>
      </c>
      <c r="X2354" s="20" t="s">
        <v>274</v>
      </c>
      <c r="Y2354" s="20" t="s">
        <v>333</v>
      </c>
      <c r="Z2354" s="20" t="s">
        <v>7621</v>
      </c>
      <c r="AA2354" s="20" t="s">
        <v>7527</v>
      </c>
      <c r="AB2354" s="20" t="s">
        <v>7477</v>
      </c>
      <c r="AC2354" s="20" t="s">
        <v>7474</v>
      </c>
      <c r="AD2354" s="20" t="s">
        <v>56</v>
      </c>
      <c r="AE2354" s="20" t="s">
        <v>1014</v>
      </c>
      <c r="AF2354" t="str">
        <f>VLOOKUP(L2354,Contactos!B:B,1,0)</f>
        <v>LESCANO VALENCIA AMANDA ANGELICA</v>
      </c>
    </row>
    <row r="2355" spans="1:32" ht="38.25" x14ac:dyDescent="0.2">
      <c r="A2355" s="4">
        <f t="shared" si="109"/>
        <v>2353</v>
      </c>
      <c r="B2355" s="4" t="str">
        <f t="shared" si="110"/>
        <v>F010-00025923</v>
      </c>
      <c r="C2355" s="4" t="str">
        <f>IFERROR(VLOOKUP(F2355,Tablas!$A$1:$B$3,2,0),"")</f>
        <v>Factura</v>
      </c>
      <c r="D2355" s="4" t="str">
        <f t="shared" si="111"/>
        <v>Nacional - LETRAS 45-52-59-66-73-90 DAYS - Facturas clientes - C10104994178</v>
      </c>
      <c r="E2355" s="19">
        <v>45552</v>
      </c>
      <c r="F2355" s="20" t="s">
        <v>1001</v>
      </c>
      <c r="G2355" s="20" t="s">
        <v>7661</v>
      </c>
      <c r="H2355" s="20" t="s">
        <v>44</v>
      </c>
      <c r="I2355" s="20" t="s">
        <v>45</v>
      </c>
      <c r="J2355" s="20" t="s">
        <v>7519</v>
      </c>
      <c r="K2355" s="20" t="s">
        <v>7520</v>
      </c>
      <c r="L2355" s="20" t="s">
        <v>7521</v>
      </c>
      <c r="M2355" s="20" t="s">
        <v>125</v>
      </c>
      <c r="N2355" s="21">
        <v>2148.7399999999998</v>
      </c>
      <c r="O2355" s="21">
        <v>0</v>
      </c>
      <c r="P2355" s="20"/>
      <c r="Q2355" s="19">
        <v>45552</v>
      </c>
      <c r="R2355" s="20"/>
      <c r="S2355" s="19">
        <v>45656</v>
      </c>
      <c r="T2355" s="20" t="s">
        <v>7389</v>
      </c>
      <c r="U2355" s="20">
        <v>1025439</v>
      </c>
      <c r="V2355" s="20">
        <v>240002749</v>
      </c>
      <c r="W2355" s="20" t="s">
        <v>847</v>
      </c>
      <c r="X2355" s="20" t="s">
        <v>274</v>
      </c>
      <c r="Y2355" s="20" t="s">
        <v>333</v>
      </c>
      <c r="Z2355" s="20" t="s">
        <v>7621</v>
      </c>
      <c r="AA2355" s="20" t="s">
        <v>7527</v>
      </c>
      <c r="AB2355" s="20" t="s">
        <v>7477</v>
      </c>
      <c r="AC2355" s="20" t="s">
        <v>7474</v>
      </c>
      <c r="AD2355" s="20" t="s">
        <v>56</v>
      </c>
      <c r="AE2355" s="20" t="s">
        <v>1014</v>
      </c>
      <c r="AF2355" t="str">
        <f>VLOOKUP(L2355,Contactos!B:B,1,0)</f>
        <v>LESCANO VALENCIA AMANDA ANGELICA</v>
      </c>
    </row>
    <row r="2356" spans="1:32" ht="38.25" x14ac:dyDescent="0.2">
      <c r="A2356" s="4">
        <f t="shared" si="109"/>
        <v>2354</v>
      </c>
      <c r="B2356" s="4" t="str">
        <f t="shared" si="110"/>
        <v>F010-00025923</v>
      </c>
      <c r="C2356" s="4" t="str">
        <f>IFERROR(VLOOKUP(F2356,Tablas!$A$1:$B$3,2,0),"")</f>
        <v>Factura</v>
      </c>
      <c r="D2356" s="4" t="str">
        <f t="shared" si="111"/>
        <v>Nacional - LETRAS 45-52-59-66-73-90 DAYS - Facturas clientes - C10104994178</v>
      </c>
      <c r="E2356" s="19">
        <v>45552</v>
      </c>
      <c r="F2356" s="20" t="s">
        <v>1001</v>
      </c>
      <c r="G2356" s="20" t="s">
        <v>7661</v>
      </c>
      <c r="H2356" s="20" t="s">
        <v>44</v>
      </c>
      <c r="I2356" s="20" t="s">
        <v>45</v>
      </c>
      <c r="J2356" s="20" t="s">
        <v>7519</v>
      </c>
      <c r="K2356" s="20" t="s">
        <v>7520</v>
      </c>
      <c r="L2356" s="20" t="s">
        <v>7521</v>
      </c>
      <c r="M2356" s="20" t="s">
        <v>125</v>
      </c>
      <c r="N2356" s="21">
        <v>2148.7399999999998</v>
      </c>
      <c r="O2356" s="21">
        <v>0</v>
      </c>
      <c r="P2356" s="20"/>
      <c r="Q2356" s="19">
        <v>45552</v>
      </c>
      <c r="R2356" s="20"/>
      <c r="S2356" s="19">
        <v>45663</v>
      </c>
      <c r="T2356" s="20" t="s">
        <v>7389</v>
      </c>
      <c r="U2356" s="20">
        <v>1025439</v>
      </c>
      <c r="V2356" s="20">
        <v>240002749</v>
      </c>
      <c r="W2356" s="20" t="s">
        <v>847</v>
      </c>
      <c r="X2356" s="20" t="s">
        <v>274</v>
      </c>
      <c r="Y2356" s="20" t="s">
        <v>333</v>
      </c>
      <c r="Z2356" s="20" t="s">
        <v>7621</v>
      </c>
      <c r="AA2356" s="20" t="s">
        <v>7527</v>
      </c>
      <c r="AB2356" s="20" t="s">
        <v>7477</v>
      </c>
      <c r="AC2356" s="20" t="s">
        <v>7474</v>
      </c>
      <c r="AD2356" s="20" t="s">
        <v>56</v>
      </c>
      <c r="AE2356" s="20" t="s">
        <v>1014</v>
      </c>
      <c r="AF2356" t="str">
        <f>VLOOKUP(L2356,Contactos!B:B,1,0)</f>
        <v>LESCANO VALENCIA AMANDA ANGELICA</v>
      </c>
    </row>
    <row r="2357" spans="1:32" ht="38.25" x14ac:dyDescent="0.2">
      <c r="A2357" s="4">
        <f t="shared" si="109"/>
        <v>2355</v>
      </c>
      <c r="B2357" s="4" t="str">
        <f t="shared" si="110"/>
        <v>F010-00025923</v>
      </c>
      <c r="C2357" s="4" t="str">
        <f>IFERROR(VLOOKUP(F2357,Tablas!$A$1:$B$3,2,0),"")</f>
        <v>Factura</v>
      </c>
      <c r="D2357" s="4" t="str">
        <f t="shared" si="111"/>
        <v>Nacional - LETRAS 45-52-59-66-73-90 DAYS - Facturas clientes - C10104994178</v>
      </c>
      <c r="E2357" s="19">
        <v>45552</v>
      </c>
      <c r="F2357" s="20" t="s">
        <v>1001</v>
      </c>
      <c r="G2357" s="20" t="s">
        <v>7661</v>
      </c>
      <c r="H2357" s="20" t="s">
        <v>44</v>
      </c>
      <c r="I2357" s="20" t="s">
        <v>45</v>
      </c>
      <c r="J2357" s="20" t="s">
        <v>7519</v>
      </c>
      <c r="K2357" s="20" t="s">
        <v>7520</v>
      </c>
      <c r="L2357" s="20" t="s">
        <v>7521</v>
      </c>
      <c r="M2357" s="20" t="s">
        <v>125</v>
      </c>
      <c r="N2357" s="21">
        <v>2148.7399999999998</v>
      </c>
      <c r="O2357" s="21">
        <v>0</v>
      </c>
      <c r="P2357" s="20"/>
      <c r="Q2357" s="19">
        <v>45552</v>
      </c>
      <c r="R2357" s="20"/>
      <c r="S2357" s="19">
        <v>45670</v>
      </c>
      <c r="T2357" s="20" t="s">
        <v>7389</v>
      </c>
      <c r="U2357" s="20">
        <v>1025439</v>
      </c>
      <c r="V2357" s="20">
        <v>240002749</v>
      </c>
      <c r="W2357" s="20" t="s">
        <v>847</v>
      </c>
      <c r="X2357" s="20" t="s">
        <v>274</v>
      </c>
      <c r="Y2357" s="20" t="s">
        <v>333</v>
      </c>
      <c r="Z2357" s="20" t="s">
        <v>7621</v>
      </c>
      <c r="AA2357" s="20" t="s">
        <v>7527</v>
      </c>
      <c r="AB2357" s="20" t="s">
        <v>7477</v>
      </c>
      <c r="AC2357" s="20" t="s">
        <v>7474</v>
      </c>
      <c r="AD2357" s="20" t="s">
        <v>56</v>
      </c>
      <c r="AE2357" s="20" t="s">
        <v>1014</v>
      </c>
      <c r="AF2357" t="str">
        <f>VLOOKUP(L2357,Contactos!B:B,1,0)</f>
        <v>LESCANO VALENCIA AMANDA ANGELICA</v>
      </c>
    </row>
    <row r="2358" spans="1:32" ht="38.25" x14ac:dyDescent="0.2">
      <c r="A2358" s="4">
        <f t="shared" si="109"/>
        <v>2356</v>
      </c>
      <c r="B2358" s="4" t="str">
        <f t="shared" si="110"/>
        <v>F010-00025923</v>
      </c>
      <c r="C2358" s="4" t="str">
        <f>IFERROR(VLOOKUP(F2358,Tablas!$A$1:$B$3,2,0),"")</f>
        <v>Factura</v>
      </c>
      <c r="D2358" s="4" t="str">
        <f t="shared" si="111"/>
        <v>Nacional - LETRAS 45-52-59-66-73-90 DAYS - Facturas clientes - C10104994178</v>
      </c>
      <c r="E2358" s="19">
        <v>45552</v>
      </c>
      <c r="F2358" s="20" t="s">
        <v>1001</v>
      </c>
      <c r="G2358" s="20" t="s">
        <v>7661</v>
      </c>
      <c r="H2358" s="20" t="s">
        <v>44</v>
      </c>
      <c r="I2358" s="20" t="s">
        <v>45</v>
      </c>
      <c r="J2358" s="20" t="s">
        <v>7519</v>
      </c>
      <c r="K2358" s="20" t="s">
        <v>7520</v>
      </c>
      <c r="L2358" s="20" t="s">
        <v>7521</v>
      </c>
      <c r="M2358" s="20" t="s">
        <v>125</v>
      </c>
      <c r="N2358" s="21">
        <v>2148.7399999999998</v>
      </c>
      <c r="O2358" s="21">
        <v>0</v>
      </c>
      <c r="P2358" s="20"/>
      <c r="Q2358" s="19">
        <v>45552</v>
      </c>
      <c r="R2358" s="20"/>
      <c r="S2358" s="19">
        <v>45649</v>
      </c>
      <c r="T2358" s="20" t="s">
        <v>7389</v>
      </c>
      <c r="U2358" s="20">
        <v>1025439</v>
      </c>
      <c r="V2358" s="20">
        <v>240002749</v>
      </c>
      <c r="W2358" s="20" t="s">
        <v>847</v>
      </c>
      <c r="X2358" s="20" t="s">
        <v>274</v>
      </c>
      <c r="Y2358" s="20" t="s">
        <v>333</v>
      </c>
      <c r="Z2358" s="20" t="s">
        <v>7621</v>
      </c>
      <c r="AA2358" s="20" t="s">
        <v>7527</v>
      </c>
      <c r="AB2358" s="20" t="s">
        <v>7477</v>
      </c>
      <c r="AC2358" s="20" t="s">
        <v>7474</v>
      </c>
      <c r="AD2358" s="20" t="s">
        <v>56</v>
      </c>
      <c r="AE2358" s="20" t="s">
        <v>1014</v>
      </c>
      <c r="AF2358" t="str">
        <f>VLOOKUP(L2358,Contactos!B:B,1,0)</f>
        <v>LESCANO VALENCIA AMANDA ANGELICA</v>
      </c>
    </row>
    <row r="2359" spans="1:32" ht="38.25" x14ac:dyDescent="0.2">
      <c r="A2359" s="4">
        <f t="shared" si="109"/>
        <v>2357</v>
      </c>
      <c r="B2359" s="4" t="str">
        <f t="shared" si="110"/>
        <v>F010-00025923</v>
      </c>
      <c r="C2359" s="4" t="str">
        <f>IFERROR(VLOOKUP(F2359,Tablas!$A$1:$B$3,2,0),"")</f>
        <v>Factura</v>
      </c>
      <c r="D2359" s="4" t="str">
        <f t="shared" si="111"/>
        <v>Nacional - LETRAS 45-52-59-66-73-90 DAYS - Facturas clientes - C10104994178</v>
      </c>
      <c r="E2359" s="19">
        <v>45552</v>
      </c>
      <c r="F2359" s="20" t="s">
        <v>1001</v>
      </c>
      <c r="G2359" s="20" t="s">
        <v>7661</v>
      </c>
      <c r="H2359" s="20" t="s">
        <v>44</v>
      </c>
      <c r="I2359" s="20" t="s">
        <v>45</v>
      </c>
      <c r="J2359" s="20" t="s">
        <v>7519</v>
      </c>
      <c r="K2359" s="20" t="s">
        <v>7520</v>
      </c>
      <c r="L2359" s="20" t="s">
        <v>7521</v>
      </c>
      <c r="M2359" s="20" t="s">
        <v>125</v>
      </c>
      <c r="N2359" s="21">
        <v>2148.7399999999998</v>
      </c>
      <c r="O2359" s="21">
        <v>0</v>
      </c>
      <c r="P2359" s="20"/>
      <c r="Q2359" s="19">
        <v>45552</v>
      </c>
      <c r="R2359" s="20"/>
      <c r="S2359" s="19">
        <v>45642</v>
      </c>
      <c r="T2359" s="20" t="s">
        <v>7389</v>
      </c>
      <c r="U2359" s="20">
        <v>1025439</v>
      </c>
      <c r="V2359" s="20">
        <v>240002749</v>
      </c>
      <c r="W2359" s="20" t="s">
        <v>847</v>
      </c>
      <c r="X2359" s="20" t="s">
        <v>274</v>
      </c>
      <c r="Y2359" s="20" t="s">
        <v>333</v>
      </c>
      <c r="Z2359" s="20" t="s">
        <v>7621</v>
      </c>
      <c r="AA2359" s="20" t="s">
        <v>7527</v>
      </c>
      <c r="AB2359" s="20" t="s">
        <v>7477</v>
      </c>
      <c r="AC2359" s="20" t="s">
        <v>7474</v>
      </c>
      <c r="AD2359" s="20" t="s">
        <v>56</v>
      </c>
      <c r="AE2359" s="20" t="s">
        <v>1014</v>
      </c>
      <c r="AF2359" t="str">
        <f>VLOOKUP(L2359,Contactos!B:B,1,0)</f>
        <v>LESCANO VALENCIA AMANDA ANGELICA</v>
      </c>
    </row>
    <row r="2360" spans="1:32" ht="38.25" x14ac:dyDescent="0.2">
      <c r="A2360" s="4">
        <f t="shared" si="109"/>
        <v>2358</v>
      </c>
      <c r="B2360" s="4" t="str">
        <f t="shared" si="110"/>
        <v>4-02830</v>
      </c>
      <c r="C2360" s="4" t="str">
        <f>IFERROR(VLOOKUP(F2360,Tablas!$A$1:$B$3,2,0),"")</f>
        <v/>
      </c>
      <c r="D2360" s="4" t="str">
        <f t="shared" si="111"/>
        <v xml:space="preserve"> - LETRA 75 DIAS / DRAFT 75 DAYS - Cambio de Situación</v>
      </c>
      <c r="E2360" s="19">
        <v>45539</v>
      </c>
      <c r="F2360" s="20" t="s">
        <v>27</v>
      </c>
      <c r="G2360" s="20" t="s">
        <v>7662</v>
      </c>
      <c r="H2360" s="20" t="s">
        <v>7404</v>
      </c>
      <c r="I2360" s="20" t="s">
        <v>7405</v>
      </c>
      <c r="J2360" s="20" t="s">
        <v>7470</v>
      </c>
      <c r="K2360" s="20" t="s">
        <v>7471</v>
      </c>
      <c r="L2360" s="20" t="s">
        <v>7472</v>
      </c>
      <c r="M2360" s="20"/>
      <c r="N2360" s="21">
        <v>2152.66</v>
      </c>
      <c r="O2360" s="21">
        <v>0</v>
      </c>
      <c r="P2360" s="19">
        <v>45491</v>
      </c>
      <c r="Q2360" s="19">
        <v>45539</v>
      </c>
      <c r="R2360" s="20"/>
      <c r="S2360" s="19">
        <v>45581</v>
      </c>
      <c r="T2360" s="20" t="s">
        <v>126</v>
      </c>
      <c r="U2360" s="20">
        <v>1020713</v>
      </c>
      <c r="V2360" s="20">
        <v>240006442</v>
      </c>
      <c r="W2360" s="20" t="s">
        <v>50</v>
      </c>
      <c r="X2360" s="20" t="s">
        <v>794</v>
      </c>
      <c r="Y2360" s="20" t="s">
        <v>333</v>
      </c>
      <c r="Z2360" s="20" t="s">
        <v>7406</v>
      </c>
      <c r="AA2360" s="20" t="s">
        <v>7476</v>
      </c>
      <c r="AB2360" s="20" t="s">
        <v>7477</v>
      </c>
      <c r="AC2360" s="20" t="s">
        <v>7474</v>
      </c>
      <c r="AD2360" s="20" t="s">
        <v>56</v>
      </c>
      <c r="AE2360" s="20"/>
      <c r="AF2360" t="str">
        <f>VLOOKUP(L2360,Contactos!B:B,1,0)</f>
        <v>CORPORACION VETLAND S.R.L</v>
      </c>
    </row>
    <row r="2361" spans="1:32" ht="25.5" x14ac:dyDescent="0.2">
      <c r="A2361" s="4">
        <f t="shared" si="109"/>
        <v>2359</v>
      </c>
      <c r="B2361" s="4" t="str">
        <f t="shared" si="110"/>
        <v>4-02828</v>
      </c>
      <c r="C2361" s="4" t="str">
        <f>IFERROR(VLOOKUP(F2361,Tablas!$A$1:$B$3,2,0),"")</f>
        <v/>
      </c>
      <c r="D2361" s="4" t="str">
        <f t="shared" si="111"/>
        <v xml:space="preserve"> - LETRA 75 DIAS / DRAFT 75 DAYS - Cambio de Situación</v>
      </c>
      <c r="E2361" s="19">
        <v>45539</v>
      </c>
      <c r="F2361" s="20" t="s">
        <v>27</v>
      </c>
      <c r="G2361" s="20" t="s">
        <v>7663</v>
      </c>
      <c r="H2361" s="20" t="s">
        <v>7404</v>
      </c>
      <c r="I2361" s="20" t="s">
        <v>7405</v>
      </c>
      <c r="J2361" s="20" t="s">
        <v>7470</v>
      </c>
      <c r="K2361" s="20" t="s">
        <v>7471</v>
      </c>
      <c r="L2361" s="20" t="s">
        <v>7472</v>
      </c>
      <c r="M2361" s="20"/>
      <c r="N2361" s="21">
        <v>2152.67</v>
      </c>
      <c r="O2361" s="21">
        <v>0</v>
      </c>
      <c r="P2361" s="19">
        <v>45491</v>
      </c>
      <c r="Q2361" s="19">
        <v>45539</v>
      </c>
      <c r="R2361" s="20"/>
      <c r="S2361" s="19">
        <v>45558</v>
      </c>
      <c r="T2361" s="20" t="s">
        <v>126</v>
      </c>
      <c r="U2361" s="20">
        <v>1020703</v>
      </c>
      <c r="V2361" s="20">
        <v>240006437</v>
      </c>
      <c r="W2361" s="20" t="s">
        <v>50</v>
      </c>
      <c r="X2361" s="20" t="s">
        <v>794</v>
      </c>
      <c r="Y2361" s="20" t="s">
        <v>333</v>
      </c>
      <c r="Z2361" s="20" t="s">
        <v>7406</v>
      </c>
      <c r="AA2361" s="20" t="s">
        <v>7473</v>
      </c>
      <c r="AB2361" s="20" t="s">
        <v>7474</v>
      </c>
      <c r="AC2361" s="20" t="s">
        <v>7474</v>
      </c>
      <c r="AD2361" s="20" t="s">
        <v>56</v>
      </c>
      <c r="AE2361" s="20"/>
      <c r="AF2361" t="str">
        <f>VLOOKUP(L2361,Contactos!B:B,1,0)</f>
        <v>CORPORACION VETLAND S.R.L</v>
      </c>
    </row>
    <row r="2362" spans="1:32" ht="25.5" x14ac:dyDescent="0.2">
      <c r="A2362" s="4">
        <f t="shared" si="109"/>
        <v>2360</v>
      </c>
      <c r="B2362" s="4" t="str">
        <f t="shared" si="110"/>
        <v>4-02829</v>
      </c>
      <c r="C2362" s="4" t="str">
        <f>IFERROR(VLOOKUP(F2362,Tablas!$A$1:$B$3,2,0),"")</f>
        <v/>
      </c>
      <c r="D2362" s="4" t="str">
        <f t="shared" si="111"/>
        <v xml:space="preserve"> - LETRA 75 DIAS / DRAFT 75 DAYS - Cambio de Situación</v>
      </c>
      <c r="E2362" s="19">
        <v>45539</v>
      </c>
      <c r="F2362" s="20" t="s">
        <v>27</v>
      </c>
      <c r="G2362" s="20" t="s">
        <v>7664</v>
      </c>
      <c r="H2362" s="20" t="s">
        <v>7404</v>
      </c>
      <c r="I2362" s="20" t="s">
        <v>7405</v>
      </c>
      <c r="J2362" s="20" t="s">
        <v>7470</v>
      </c>
      <c r="K2362" s="20" t="s">
        <v>7471</v>
      </c>
      <c r="L2362" s="20" t="s">
        <v>7472</v>
      </c>
      <c r="M2362" s="20"/>
      <c r="N2362" s="21">
        <v>2152.67</v>
      </c>
      <c r="O2362" s="21">
        <v>0</v>
      </c>
      <c r="P2362" s="19">
        <v>45491</v>
      </c>
      <c r="Q2362" s="19">
        <v>45539</v>
      </c>
      <c r="R2362" s="20"/>
      <c r="S2362" s="19">
        <v>45565</v>
      </c>
      <c r="T2362" s="20" t="s">
        <v>126</v>
      </c>
      <c r="U2362" s="20">
        <v>1020705</v>
      </c>
      <c r="V2362" s="20">
        <v>240006438</v>
      </c>
      <c r="W2362" s="20" t="s">
        <v>50</v>
      </c>
      <c r="X2362" s="20" t="s">
        <v>794</v>
      </c>
      <c r="Y2362" s="20" t="s">
        <v>333</v>
      </c>
      <c r="Z2362" s="20" t="s">
        <v>7406</v>
      </c>
      <c r="AA2362" s="20" t="s">
        <v>7473</v>
      </c>
      <c r="AB2362" s="20" t="s">
        <v>7474</v>
      </c>
      <c r="AC2362" s="20" t="s">
        <v>7474</v>
      </c>
      <c r="AD2362" s="20" t="s">
        <v>56</v>
      </c>
      <c r="AE2362" s="20"/>
      <c r="AF2362" t="str">
        <f>VLOOKUP(L2362,Contactos!B:B,1,0)</f>
        <v>CORPORACION VETLAND S.R.L</v>
      </c>
    </row>
    <row r="2363" spans="1:32" ht="38.25" x14ac:dyDescent="0.2">
      <c r="A2363" s="4">
        <f t="shared" si="109"/>
        <v>2361</v>
      </c>
      <c r="B2363" s="4" t="str">
        <f t="shared" si="110"/>
        <v>F010-00025895</v>
      </c>
      <c r="C2363" s="4" t="str">
        <f>IFERROR(VLOOKUP(F2363,Tablas!$A$1:$B$3,2,0),"")</f>
        <v>Factura</v>
      </c>
      <c r="D2363" s="4" t="str">
        <f t="shared" si="111"/>
        <v>Nacional - LETRAS 45-52-59-66-73-90 DAYS - Facturas clientes - C10104994178</v>
      </c>
      <c r="E2363" s="19">
        <v>45551</v>
      </c>
      <c r="F2363" s="20" t="s">
        <v>1001</v>
      </c>
      <c r="G2363" s="20" t="s">
        <v>7665</v>
      </c>
      <c r="H2363" s="20" t="s">
        <v>44</v>
      </c>
      <c r="I2363" s="20" t="s">
        <v>45</v>
      </c>
      <c r="J2363" s="20" t="s">
        <v>7519</v>
      </c>
      <c r="K2363" s="20" t="s">
        <v>7520</v>
      </c>
      <c r="L2363" s="20" t="s">
        <v>7521</v>
      </c>
      <c r="M2363" s="20" t="s">
        <v>125</v>
      </c>
      <c r="N2363" s="21">
        <v>2156.36</v>
      </c>
      <c r="O2363" s="21">
        <v>0</v>
      </c>
      <c r="P2363" s="20"/>
      <c r="Q2363" s="19">
        <v>45551</v>
      </c>
      <c r="R2363" s="20"/>
      <c r="S2363" s="19">
        <v>45686</v>
      </c>
      <c r="T2363" s="20" t="s">
        <v>7389</v>
      </c>
      <c r="U2363" s="20">
        <v>1024792</v>
      </c>
      <c r="V2363" s="20">
        <v>240002719</v>
      </c>
      <c r="W2363" s="20" t="s">
        <v>847</v>
      </c>
      <c r="X2363" s="20" t="s">
        <v>305</v>
      </c>
      <c r="Y2363" s="20" t="s">
        <v>333</v>
      </c>
      <c r="Z2363" s="20" t="s">
        <v>7621</v>
      </c>
      <c r="AA2363" s="20" t="s">
        <v>7527</v>
      </c>
      <c r="AB2363" s="20" t="s">
        <v>7477</v>
      </c>
      <c r="AC2363" s="20" t="s">
        <v>7474</v>
      </c>
      <c r="AD2363" s="20" t="s">
        <v>56</v>
      </c>
      <c r="AE2363" s="20" t="s">
        <v>1014</v>
      </c>
      <c r="AF2363" t="str">
        <f>VLOOKUP(L2363,Contactos!B:B,1,0)</f>
        <v>LESCANO VALENCIA AMANDA ANGELICA</v>
      </c>
    </row>
    <row r="2364" spans="1:32" ht="38.25" x14ac:dyDescent="0.2">
      <c r="A2364" s="4">
        <f t="shared" si="109"/>
        <v>2362</v>
      </c>
      <c r="B2364" s="4" t="str">
        <f t="shared" si="110"/>
        <v>F010-00025895</v>
      </c>
      <c r="C2364" s="4" t="str">
        <f>IFERROR(VLOOKUP(F2364,Tablas!$A$1:$B$3,2,0),"")</f>
        <v>Factura</v>
      </c>
      <c r="D2364" s="4" t="str">
        <f t="shared" si="111"/>
        <v>Nacional - LETRAS 45-52-59-66-73-90 DAYS - Facturas clientes - C10104994178</v>
      </c>
      <c r="E2364" s="19">
        <v>45551</v>
      </c>
      <c r="F2364" s="20" t="s">
        <v>1001</v>
      </c>
      <c r="G2364" s="20" t="s">
        <v>7665</v>
      </c>
      <c r="H2364" s="20" t="s">
        <v>44</v>
      </c>
      <c r="I2364" s="20" t="s">
        <v>45</v>
      </c>
      <c r="J2364" s="20" t="s">
        <v>7519</v>
      </c>
      <c r="K2364" s="20" t="s">
        <v>7520</v>
      </c>
      <c r="L2364" s="20" t="s">
        <v>7521</v>
      </c>
      <c r="M2364" s="20" t="s">
        <v>125</v>
      </c>
      <c r="N2364" s="21">
        <v>2158.9699999999998</v>
      </c>
      <c r="O2364" s="21">
        <v>0</v>
      </c>
      <c r="P2364" s="20"/>
      <c r="Q2364" s="19">
        <v>45551</v>
      </c>
      <c r="R2364" s="20"/>
      <c r="S2364" s="19">
        <v>45662</v>
      </c>
      <c r="T2364" s="20" t="s">
        <v>7389</v>
      </c>
      <c r="U2364" s="20">
        <v>1024792</v>
      </c>
      <c r="V2364" s="20">
        <v>240002719</v>
      </c>
      <c r="W2364" s="20" t="s">
        <v>847</v>
      </c>
      <c r="X2364" s="20" t="s">
        <v>305</v>
      </c>
      <c r="Y2364" s="20" t="s">
        <v>333</v>
      </c>
      <c r="Z2364" s="20" t="s">
        <v>7621</v>
      </c>
      <c r="AA2364" s="20" t="s">
        <v>7527</v>
      </c>
      <c r="AB2364" s="20" t="s">
        <v>7477</v>
      </c>
      <c r="AC2364" s="20" t="s">
        <v>7474</v>
      </c>
      <c r="AD2364" s="20" t="s">
        <v>56</v>
      </c>
      <c r="AE2364" s="20" t="s">
        <v>1014</v>
      </c>
      <c r="AF2364" t="str">
        <f>VLOOKUP(L2364,Contactos!B:B,1,0)</f>
        <v>LESCANO VALENCIA AMANDA ANGELICA</v>
      </c>
    </row>
    <row r="2365" spans="1:32" ht="38.25" x14ac:dyDescent="0.2">
      <c r="A2365" s="4">
        <f t="shared" si="109"/>
        <v>2363</v>
      </c>
      <c r="B2365" s="4" t="str">
        <f t="shared" si="110"/>
        <v>F010-00025895</v>
      </c>
      <c r="C2365" s="4" t="str">
        <f>IFERROR(VLOOKUP(F2365,Tablas!$A$1:$B$3,2,0),"")</f>
        <v>Factura</v>
      </c>
      <c r="D2365" s="4" t="str">
        <f t="shared" si="111"/>
        <v>Nacional - LETRAS 45-52-59-66-73-90 DAYS - Facturas clientes - C10104994178</v>
      </c>
      <c r="E2365" s="19">
        <v>45551</v>
      </c>
      <c r="F2365" s="20" t="s">
        <v>1001</v>
      </c>
      <c r="G2365" s="20" t="s">
        <v>7665</v>
      </c>
      <c r="H2365" s="20" t="s">
        <v>44</v>
      </c>
      <c r="I2365" s="20" t="s">
        <v>45</v>
      </c>
      <c r="J2365" s="20" t="s">
        <v>7519</v>
      </c>
      <c r="K2365" s="20" t="s">
        <v>7520</v>
      </c>
      <c r="L2365" s="20" t="s">
        <v>7521</v>
      </c>
      <c r="M2365" s="20" t="s">
        <v>125</v>
      </c>
      <c r="N2365" s="21">
        <v>2158.9699999999998</v>
      </c>
      <c r="O2365" s="21">
        <v>0</v>
      </c>
      <c r="P2365" s="20"/>
      <c r="Q2365" s="19">
        <v>45551</v>
      </c>
      <c r="R2365" s="20"/>
      <c r="S2365" s="19">
        <v>45641</v>
      </c>
      <c r="T2365" s="20" t="s">
        <v>7389</v>
      </c>
      <c r="U2365" s="20">
        <v>1024792</v>
      </c>
      <c r="V2365" s="20">
        <v>240002719</v>
      </c>
      <c r="W2365" s="20" t="s">
        <v>847</v>
      </c>
      <c r="X2365" s="20" t="s">
        <v>305</v>
      </c>
      <c r="Y2365" s="20" t="s">
        <v>333</v>
      </c>
      <c r="Z2365" s="20" t="s">
        <v>7621</v>
      </c>
      <c r="AA2365" s="20" t="s">
        <v>7527</v>
      </c>
      <c r="AB2365" s="20" t="s">
        <v>7477</v>
      </c>
      <c r="AC2365" s="20" t="s">
        <v>7474</v>
      </c>
      <c r="AD2365" s="20" t="s">
        <v>56</v>
      </c>
      <c r="AE2365" s="20" t="s">
        <v>1014</v>
      </c>
      <c r="AF2365" t="str">
        <f>VLOOKUP(L2365,Contactos!B:B,1,0)</f>
        <v>LESCANO VALENCIA AMANDA ANGELICA</v>
      </c>
    </row>
    <row r="2366" spans="1:32" ht="38.25" x14ac:dyDescent="0.2">
      <c r="A2366" s="4">
        <f t="shared" si="109"/>
        <v>2364</v>
      </c>
      <c r="B2366" s="4" t="str">
        <f t="shared" si="110"/>
        <v>F010-00025895</v>
      </c>
      <c r="C2366" s="4" t="str">
        <f>IFERROR(VLOOKUP(F2366,Tablas!$A$1:$B$3,2,0),"")</f>
        <v>Factura</v>
      </c>
      <c r="D2366" s="4" t="str">
        <f t="shared" si="111"/>
        <v>Nacional - LETRAS 45-52-59-66-73-90 DAYS - Facturas clientes - C10104994178</v>
      </c>
      <c r="E2366" s="19">
        <v>45551</v>
      </c>
      <c r="F2366" s="20" t="s">
        <v>1001</v>
      </c>
      <c r="G2366" s="20" t="s">
        <v>7665</v>
      </c>
      <c r="H2366" s="20" t="s">
        <v>44</v>
      </c>
      <c r="I2366" s="20" t="s">
        <v>45</v>
      </c>
      <c r="J2366" s="20" t="s">
        <v>7519</v>
      </c>
      <c r="K2366" s="20" t="s">
        <v>7520</v>
      </c>
      <c r="L2366" s="20" t="s">
        <v>7521</v>
      </c>
      <c r="M2366" s="20" t="s">
        <v>125</v>
      </c>
      <c r="N2366" s="21">
        <v>2158.9699999999998</v>
      </c>
      <c r="O2366" s="21">
        <v>0</v>
      </c>
      <c r="P2366" s="20"/>
      <c r="Q2366" s="19">
        <v>45551</v>
      </c>
      <c r="R2366" s="20"/>
      <c r="S2366" s="19">
        <v>45648</v>
      </c>
      <c r="T2366" s="20" t="s">
        <v>7389</v>
      </c>
      <c r="U2366" s="20">
        <v>1024792</v>
      </c>
      <c r="V2366" s="20">
        <v>240002719</v>
      </c>
      <c r="W2366" s="20" t="s">
        <v>847</v>
      </c>
      <c r="X2366" s="20" t="s">
        <v>305</v>
      </c>
      <c r="Y2366" s="20" t="s">
        <v>333</v>
      </c>
      <c r="Z2366" s="20" t="s">
        <v>7621</v>
      </c>
      <c r="AA2366" s="20" t="s">
        <v>7527</v>
      </c>
      <c r="AB2366" s="20" t="s">
        <v>7477</v>
      </c>
      <c r="AC2366" s="20" t="s">
        <v>7474</v>
      </c>
      <c r="AD2366" s="20" t="s">
        <v>56</v>
      </c>
      <c r="AE2366" s="20" t="s">
        <v>1014</v>
      </c>
      <c r="AF2366" t="str">
        <f>VLOOKUP(L2366,Contactos!B:B,1,0)</f>
        <v>LESCANO VALENCIA AMANDA ANGELICA</v>
      </c>
    </row>
    <row r="2367" spans="1:32" ht="38.25" x14ac:dyDescent="0.2">
      <c r="A2367" s="4">
        <f t="shared" si="109"/>
        <v>2365</v>
      </c>
      <c r="B2367" s="4" t="str">
        <f t="shared" si="110"/>
        <v>F010-00025895</v>
      </c>
      <c r="C2367" s="4" t="str">
        <f>IFERROR(VLOOKUP(F2367,Tablas!$A$1:$B$3,2,0),"")</f>
        <v>Factura</v>
      </c>
      <c r="D2367" s="4" t="str">
        <f t="shared" si="111"/>
        <v>Nacional - LETRAS 45-52-59-66-73-90 DAYS - Facturas clientes - C10104994178</v>
      </c>
      <c r="E2367" s="19">
        <v>45551</v>
      </c>
      <c r="F2367" s="20" t="s">
        <v>1001</v>
      </c>
      <c r="G2367" s="20" t="s">
        <v>7665</v>
      </c>
      <c r="H2367" s="20" t="s">
        <v>44</v>
      </c>
      <c r="I2367" s="20" t="s">
        <v>45</v>
      </c>
      <c r="J2367" s="20" t="s">
        <v>7519</v>
      </c>
      <c r="K2367" s="20" t="s">
        <v>7520</v>
      </c>
      <c r="L2367" s="20" t="s">
        <v>7521</v>
      </c>
      <c r="M2367" s="20" t="s">
        <v>125</v>
      </c>
      <c r="N2367" s="21">
        <v>2158.9699999999998</v>
      </c>
      <c r="O2367" s="21">
        <v>0</v>
      </c>
      <c r="P2367" s="20"/>
      <c r="Q2367" s="19">
        <v>45551</v>
      </c>
      <c r="R2367" s="20"/>
      <c r="S2367" s="19">
        <v>45655</v>
      </c>
      <c r="T2367" s="20" t="s">
        <v>7389</v>
      </c>
      <c r="U2367" s="20">
        <v>1024792</v>
      </c>
      <c r="V2367" s="20">
        <v>240002719</v>
      </c>
      <c r="W2367" s="20" t="s">
        <v>847</v>
      </c>
      <c r="X2367" s="20" t="s">
        <v>305</v>
      </c>
      <c r="Y2367" s="20" t="s">
        <v>333</v>
      </c>
      <c r="Z2367" s="20" t="s">
        <v>7621</v>
      </c>
      <c r="AA2367" s="20" t="s">
        <v>7527</v>
      </c>
      <c r="AB2367" s="20" t="s">
        <v>7477</v>
      </c>
      <c r="AC2367" s="20" t="s">
        <v>7474</v>
      </c>
      <c r="AD2367" s="20" t="s">
        <v>56</v>
      </c>
      <c r="AE2367" s="20" t="s">
        <v>1014</v>
      </c>
      <c r="AF2367" t="str">
        <f>VLOOKUP(L2367,Contactos!B:B,1,0)</f>
        <v>LESCANO VALENCIA AMANDA ANGELICA</v>
      </c>
    </row>
    <row r="2368" spans="1:32" ht="38.25" x14ac:dyDescent="0.2">
      <c r="A2368" s="4">
        <f t="shared" si="109"/>
        <v>2366</v>
      </c>
      <c r="B2368" s="4" t="str">
        <f t="shared" si="110"/>
        <v>F010-00025895</v>
      </c>
      <c r="C2368" s="4" t="str">
        <f>IFERROR(VLOOKUP(F2368,Tablas!$A$1:$B$3,2,0),"")</f>
        <v>Factura</v>
      </c>
      <c r="D2368" s="4" t="str">
        <f t="shared" si="111"/>
        <v>Nacional - LETRAS 45-52-59-66-73-90 DAYS - Facturas clientes - C10104994178</v>
      </c>
      <c r="E2368" s="19">
        <v>45551</v>
      </c>
      <c r="F2368" s="20" t="s">
        <v>1001</v>
      </c>
      <c r="G2368" s="20" t="s">
        <v>7665</v>
      </c>
      <c r="H2368" s="20" t="s">
        <v>44</v>
      </c>
      <c r="I2368" s="20" t="s">
        <v>45</v>
      </c>
      <c r="J2368" s="20" t="s">
        <v>7519</v>
      </c>
      <c r="K2368" s="20" t="s">
        <v>7520</v>
      </c>
      <c r="L2368" s="20" t="s">
        <v>7521</v>
      </c>
      <c r="M2368" s="20" t="s">
        <v>125</v>
      </c>
      <c r="N2368" s="21">
        <v>2158.9699999999998</v>
      </c>
      <c r="O2368" s="21">
        <v>0</v>
      </c>
      <c r="P2368" s="20"/>
      <c r="Q2368" s="19">
        <v>45551</v>
      </c>
      <c r="R2368" s="20"/>
      <c r="S2368" s="19">
        <v>45669</v>
      </c>
      <c r="T2368" s="20" t="s">
        <v>7389</v>
      </c>
      <c r="U2368" s="20">
        <v>1024792</v>
      </c>
      <c r="V2368" s="20">
        <v>240002719</v>
      </c>
      <c r="W2368" s="20" t="s">
        <v>847</v>
      </c>
      <c r="X2368" s="20" t="s">
        <v>305</v>
      </c>
      <c r="Y2368" s="20" t="s">
        <v>333</v>
      </c>
      <c r="Z2368" s="20" t="s">
        <v>7621</v>
      </c>
      <c r="AA2368" s="20" t="s">
        <v>7527</v>
      </c>
      <c r="AB2368" s="20" t="s">
        <v>7477</v>
      </c>
      <c r="AC2368" s="20" t="s">
        <v>7474</v>
      </c>
      <c r="AD2368" s="20" t="s">
        <v>56</v>
      </c>
      <c r="AE2368" s="20" t="s">
        <v>1014</v>
      </c>
      <c r="AF2368" t="str">
        <f>VLOOKUP(L2368,Contactos!B:B,1,0)</f>
        <v>LESCANO VALENCIA AMANDA ANGELICA</v>
      </c>
    </row>
    <row r="2369" spans="1:32" ht="25.5" x14ac:dyDescent="0.2">
      <c r="A2369" s="4">
        <f t="shared" si="109"/>
        <v>2367</v>
      </c>
      <c r="B2369" s="4" t="str">
        <f t="shared" si="110"/>
        <v>4-02540</v>
      </c>
      <c r="C2369" s="4" t="str">
        <f>IFERROR(VLOOKUP(F2369,Tablas!$A$1:$B$3,2,0),"")</f>
        <v/>
      </c>
      <c r="D2369" s="4" t="str">
        <f t="shared" si="111"/>
        <v xml:space="preserve"> - LETRA 75 DIAS / DRAFT 75 DAYS - Cambio de Situación</v>
      </c>
      <c r="E2369" s="19">
        <v>45490</v>
      </c>
      <c r="F2369" s="20" t="s">
        <v>27</v>
      </c>
      <c r="G2369" s="20" t="s">
        <v>7666</v>
      </c>
      <c r="H2369" s="20" t="s">
        <v>7404</v>
      </c>
      <c r="I2369" s="20" t="s">
        <v>7405</v>
      </c>
      <c r="J2369" s="20" t="s">
        <v>7470</v>
      </c>
      <c r="K2369" s="20" t="s">
        <v>7471</v>
      </c>
      <c r="L2369" s="20" t="s">
        <v>7472</v>
      </c>
      <c r="M2369" s="20"/>
      <c r="N2369" s="21">
        <v>2161.9</v>
      </c>
      <c r="O2369" s="21">
        <v>0</v>
      </c>
      <c r="P2369" s="19">
        <v>45471</v>
      </c>
      <c r="Q2369" s="19">
        <v>45490</v>
      </c>
      <c r="R2369" s="20"/>
      <c r="S2369" s="19">
        <v>45561</v>
      </c>
      <c r="T2369" s="20" t="s">
        <v>126</v>
      </c>
      <c r="U2369" s="20">
        <v>997711</v>
      </c>
      <c r="V2369" s="20">
        <v>240005370</v>
      </c>
      <c r="W2369" s="20" t="s">
        <v>50</v>
      </c>
      <c r="X2369" s="20" t="s">
        <v>794</v>
      </c>
      <c r="Y2369" s="20" t="s">
        <v>333</v>
      </c>
      <c r="Z2369" s="20" t="s">
        <v>7406</v>
      </c>
      <c r="AA2369" s="20" t="s">
        <v>7473</v>
      </c>
      <c r="AB2369" s="20" t="s">
        <v>7474</v>
      </c>
      <c r="AC2369" s="20" t="s">
        <v>7474</v>
      </c>
      <c r="AD2369" s="20" t="s">
        <v>56</v>
      </c>
      <c r="AE2369" s="20"/>
      <c r="AF2369" t="str">
        <f>VLOOKUP(L2369,Contactos!B:B,1,0)</f>
        <v>CORPORACION VETLAND S.R.L</v>
      </c>
    </row>
    <row r="2370" spans="1:32" ht="25.5" x14ac:dyDescent="0.2">
      <c r="A2370" s="4">
        <f t="shared" si="109"/>
        <v>2368</v>
      </c>
      <c r="B2370" s="4" t="str">
        <f t="shared" si="110"/>
        <v>4-03158</v>
      </c>
      <c r="C2370" s="4" t="str">
        <f>IFERROR(VLOOKUP(F2370,Tablas!$A$1:$B$3,2,0),"")</f>
        <v/>
      </c>
      <c r="D2370" s="4" t="str">
        <f t="shared" si="111"/>
        <v xml:space="preserve"> - LETRA 75 DIAS / DRAFT 75 DAYS - Cambio de Situación</v>
      </c>
      <c r="E2370" s="19">
        <v>45539</v>
      </c>
      <c r="F2370" s="20" t="s">
        <v>27</v>
      </c>
      <c r="G2370" s="20" t="s">
        <v>7667</v>
      </c>
      <c r="H2370" s="20" t="s">
        <v>7404</v>
      </c>
      <c r="I2370" s="20" t="s">
        <v>7405</v>
      </c>
      <c r="J2370" s="20" t="s">
        <v>7236</v>
      </c>
      <c r="K2370" s="20" t="s">
        <v>7237</v>
      </c>
      <c r="L2370" s="20" t="s">
        <v>7238</v>
      </c>
      <c r="M2370" s="20"/>
      <c r="N2370" s="21">
        <v>2172.85</v>
      </c>
      <c r="O2370" s="21">
        <v>0</v>
      </c>
      <c r="P2370" s="19">
        <v>45516</v>
      </c>
      <c r="Q2370" s="19">
        <v>45539</v>
      </c>
      <c r="R2370" s="20"/>
      <c r="S2370" s="19">
        <v>45576</v>
      </c>
      <c r="T2370" s="20" t="s">
        <v>126</v>
      </c>
      <c r="U2370" s="20">
        <v>1020876</v>
      </c>
      <c r="V2370" s="20">
        <v>240006521</v>
      </c>
      <c r="W2370" s="20" t="s">
        <v>50</v>
      </c>
      <c r="X2370" s="20" t="s">
        <v>794</v>
      </c>
      <c r="Y2370" s="20" t="s">
        <v>306</v>
      </c>
      <c r="Z2370" s="20" t="s">
        <v>7406</v>
      </c>
      <c r="AA2370" s="20" t="s">
        <v>7240</v>
      </c>
      <c r="AB2370" s="20" t="s">
        <v>7137</v>
      </c>
      <c r="AC2370" s="20" t="s">
        <v>3722</v>
      </c>
      <c r="AD2370" s="20" t="s">
        <v>56</v>
      </c>
      <c r="AE2370" s="20"/>
      <c r="AF2370" t="str">
        <f>VLOOKUP(L2370,Contactos!B:B,1,0)</f>
        <v>DISTRIBUCIONES AGROVET GRANDEZ TARAPOTO S.R.L.</v>
      </c>
    </row>
    <row r="2371" spans="1:32" ht="25.5" x14ac:dyDescent="0.2">
      <c r="A2371" s="4">
        <f t="shared" si="109"/>
        <v>2369</v>
      </c>
      <c r="B2371" s="4" t="str">
        <f t="shared" si="110"/>
        <v>4-03100</v>
      </c>
      <c r="C2371" s="4" t="str">
        <f>IFERROR(VLOOKUP(F2371,Tablas!$A$1:$B$3,2,0),"")</f>
        <v/>
      </c>
      <c r="D2371" s="4" t="str">
        <f t="shared" si="111"/>
        <v xml:space="preserve"> - LETRA 60 DIAS / DRAFT 60 DAYS - Cambio de Situación</v>
      </c>
      <c r="E2371" s="19">
        <v>45526</v>
      </c>
      <c r="F2371" s="20" t="s">
        <v>27</v>
      </c>
      <c r="G2371" s="20" t="s">
        <v>7668</v>
      </c>
      <c r="H2371" s="20" t="s">
        <v>7404</v>
      </c>
      <c r="I2371" s="20" t="s">
        <v>7405</v>
      </c>
      <c r="J2371" s="20" t="s">
        <v>379</v>
      </c>
      <c r="K2371" s="20" t="s">
        <v>380</v>
      </c>
      <c r="L2371" s="20" t="s">
        <v>381</v>
      </c>
      <c r="M2371" s="20" t="s">
        <v>125</v>
      </c>
      <c r="N2371" s="21">
        <v>2189.19</v>
      </c>
      <c r="O2371" s="21">
        <v>0</v>
      </c>
      <c r="P2371" s="19">
        <v>45511</v>
      </c>
      <c r="Q2371" s="19">
        <v>45526</v>
      </c>
      <c r="R2371" s="20"/>
      <c r="S2371" s="19">
        <v>45603</v>
      </c>
      <c r="T2371" s="20" t="s">
        <v>382</v>
      </c>
      <c r="U2371" s="20">
        <v>1013117</v>
      </c>
      <c r="V2371" s="20">
        <v>240006244</v>
      </c>
      <c r="W2371" s="20" t="s">
        <v>50</v>
      </c>
      <c r="X2371" s="20" t="s">
        <v>794</v>
      </c>
      <c r="Y2371" s="20" t="s">
        <v>245</v>
      </c>
      <c r="Z2371" s="20" t="s">
        <v>7406</v>
      </c>
      <c r="AA2371" s="20" t="s">
        <v>384</v>
      </c>
      <c r="AB2371" s="20" t="s">
        <v>337</v>
      </c>
      <c r="AC2371" s="20" t="s">
        <v>337</v>
      </c>
      <c r="AD2371" s="20" t="s">
        <v>56</v>
      </c>
      <c r="AE2371" s="20"/>
      <c r="AF2371" t="str">
        <f>VLOOKUP(L2371,Contactos!B:B,1,0)</f>
        <v>NOVAFARMA S.A.C.</v>
      </c>
    </row>
    <row r="2372" spans="1:32" ht="25.5" x14ac:dyDescent="0.2">
      <c r="A2372" s="4">
        <f t="shared" ref="A2372:A2435" si="112">ROW()-2</f>
        <v>2370</v>
      </c>
      <c r="B2372" s="4" t="str">
        <f t="shared" ref="B2372:B2435" si="113">MID(G2372,4,20)</f>
        <v>4-03098</v>
      </c>
      <c r="C2372" s="4" t="str">
        <f>IFERROR(VLOOKUP(F2372,Tablas!$A$1:$B$3,2,0),"")</f>
        <v/>
      </c>
      <c r="D2372" s="4" t="str">
        <f t="shared" ref="D2372:D2435" si="114">CONCATENATE(AE2372," - ",T2372," - ",Z2372)</f>
        <v xml:space="preserve"> - LETRA 60 DIAS / DRAFT 60 DAYS - Cambio de Situación</v>
      </c>
      <c r="E2372" s="19">
        <v>45526</v>
      </c>
      <c r="F2372" s="20" t="s">
        <v>27</v>
      </c>
      <c r="G2372" s="20" t="s">
        <v>7669</v>
      </c>
      <c r="H2372" s="20" t="s">
        <v>7404</v>
      </c>
      <c r="I2372" s="20" t="s">
        <v>7405</v>
      </c>
      <c r="J2372" s="20" t="s">
        <v>379</v>
      </c>
      <c r="K2372" s="20" t="s">
        <v>380</v>
      </c>
      <c r="L2372" s="20" t="s">
        <v>381</v>
      </c>
      <c r="M2372" s="20" t="s">
        <v>125</v>
      </c>
      <c r="N2372" s="21">
        <v>2189.2199999999998</v>
      </c>
      <c r="O2372" s="21">
        <v>0</v>
      </c>
      <c r="P2372" s="19">
        <v>45511</v>
      </c>
      <c r="Q2372" s="19">
        <v>45526</v>
      </c>
      <c r="R2372" s="20"/>
      <c r="S2372" s="19">
        <v>45580</v>
      </c>
      <c r="T2372" s="20" t="s">
        <v>382</v>
      </c>
      <c r="U2372" s="20">
        <v>1013113</v>
      </c>
      <c r="V2372" s="20">
        <v>240006242</v>
      </c>
      <c r="W2372" s="20" t="s">
        <v>50</v>
      </c>
      <c r="X2372" s="20" t="s">
        <v>794</v>
      </c>
      <c r="Y2372" s="20" t="s">
        <v>245</v>
      </c>
      <c r="Z2372" s="20" t="s">
        <v>7406</v>
      </c>
      <c r="AA2372" s="20" t="s">
        <v>7463</v>
      </c>
      <c r="AB2372" s="20" t="s">
        <v>337</v>
      </c>
      <c r="AC2372" s="20" t="s">
        <v>337</v>
      </c>
      <c r="AD2372" s="20" t="s">
        <v>56</v>
      </c>
      <c r="AE2372" s="20"/>
      <c r="AF2372" t="str">
        <f>VLOOKUP(L2372,Contactos!B:B,1,0)</f>
        <v>NOVAFARMA S.A.C.</v>
      </c>
    </row>
    <row r="2373" spans="1:32" ht="25.5" x14ac:dyDescent="0.2">
      <c r="A2373" s="4">
        <f t="shared" si="112"/>
        <v>2371</v>
      </c>
      <c r="B2373" s="4" t="str">
        <f t="shared" si="113"/>
        <v>4-03099</v>
      </c>
      <c r="C2373" s="4" t="str">
        <f>IFERROR(VLOOKUP(F2373,Tablas!$A$1:$B$3,2,0),"")</f>
        <v/>
      </c>
      <c r="D2373" s="4" t="str">
        <f t="shared" si="114"/>
        <v xml:space="preserve"> - LETRA 60 DIAS / DRAFT 60 DAYS - Cambio de Situación</v>
      </c>
      <c r="E2373" s="19">
        <v>45526</v>
      </c>
      <c r="F2373" s="20" t="s">
        <v>27</v>
      </c>
      <c r="G2373" s="20" t="s">
        <v>7670</v>
      </c>
      <c r="H2373" s="20" t="s">
        <v>7404</v>
      </c>
      <c r="I2373" s="20" t="s">
        <v>7405</v>
      </c>
      <c r="J2373" s="20" t="s">
        <v>379</v>
      </c>
      <c r="K2373" s="20" t="s">
        <v>380</v>
      </c>
      <c r="L2373" s="20" t="s">
        <v>381</v>
      </c>
      <c r="M2373" s="20" t="s">
        <v>125</v>
      </c>
      <c r="N2373" s="21">
        <v>2189.2199999999998</v>
      </c>
      <c r="O2373" s="21">
        <v>0</v>
      </c>
      <c r="P2373" s="19">
        <v>45511</v>
      </c>
      <c r="Q2373" s="19">
        <v>45526</v>
      </c>
      <c r="R2373" s="20"/>
      <c r="S2373" s="19">
        <v>45587</v>
      </c>
      <c r="T2373" s="20" t="s">
        <v>382</v>
      </c>
      <c r="U2373" s="20">
        <v>1013115</v>
      </c>
      <c r="V2373" s="20">
        <v>240006243</v>
      </c>
      <c r="W2373" s="20" t="s">
        <v>50</v>
      </c>
      <c r="X2373" s="20" t="s">
        <v>794</v>
      </c>
      <c r="Y2373" s="20" t="s">
        <v>245</v>
      </c>
      <c r="Z2373" s="20" t="s">
        <v>7406</v>
      </c>
      <c r="AA2373" s="20" t="s">
        <v>384</v>
      </c>
      <c r="AB2373" s="20" t="s">
        <v>337</v>
      </c>
      <c r="AC2373" s="20" t="s">
        <v>337</v>
      </c>
      <c r="AD2373" s="20" t="s">
        <v>56</v>
      </c>
      <c r="AE2373" s="20"/>
      <c r="AF2373" t="str">
        <f>VLOOKUP(L2373,Contactos!B:B,1,0)</f>
        <v>NOVAFARMA S.A.C.</v>
      </c>
    </row>
    <row r="2374" spans="1:32" ht="25.5" x14ac:dyDescent="0.2">
      <c r="A2374" s="4">
        <f t="shared" si="112"/>
        <v>2372</v>
      </c>
      <c r="B2374" s="4" t="str">
        <f t="shared" si="113"/>
        <v>4-03097</v>
      </c>
      <c r="C2374" s="4" t="str">
        <f>IFERROR(VLOOKUP(F2374,Tablas!$A$1:$B$3,2,0),"")</f>
        <v/>
      </c>
      <c r="D2374" s="4" t="str">
        <f t="shared" si="114"/>
        <v xml:space="preserve"> - LETRA 60 DIAS / DRAFT 60 DAYS - Cambio de Situación</v>
      </c>
      <c r="E2374" s="19">
        <v>45526</v>
      </c>
      <c r="F2374" s="20" t="s">
        <v>27</v>
      </c>
      <c r="G2374" s="20" t="s">
        <v>7671</v>
      </c>
      <c r="H2374" s="20" t="s">
        <v>7404</v>
      </c>
      <c r="I2374" s="20" t="s">
        <v>7405</v>
      </c>
      <c r="J2374" s="20" t="s">
        <v>379</v>
      </c>
      <c r="K2374" s="20" t="s">
        <v>380</v>
      </c>
      <c r="L2374" s="20" t="s">
        <v>381</v>
      </c>
      <c r="M2374" s="20" t="s">
        <v>125</v>
      </c>
      <c r="N2374" s="21">
        <v>2189.2199999999998</v>
      </c>
      <c r="O2374" s="21">
        <v>0</v>
      </c>
      <c r="P2374" s="19">
        <v>45511</v>
      </c>
      <c r="Q2374" s="19">
        <v>45526</v>
      </c>
      <c r="R2374" s="20"/>
      <c r="S2374" s="19">
        <v>45573</v>
      </c>
      <c r="T2374" s="20" t="s">
        <v>382</v>
      </c>
      <c r="U2374" s="20">
        <v>1013111</v>
      </c>
      <c r="V2374" s="20">
        <v>240006241</v>
      </c>
      <c r="W2374" s="20" t="s">
        <v>50</v>
      </c>
      <c r="X2374" s="20" t="s">
        <v>794</v>
      </c>
      <c r="Y2374" s="20" t="s">
        <v>245</v>
      </c>
      <c r="Z2374" s="20" t="s">
        <v>7406</v>
      </c>
      <c r="AA2374" s="20" t="s">
        <v>7463</v>
      </c>
      <c r="AB2374" s="20" t="s">
        <v>337</v>
      </c>
      <c r="AC2374" s="20" t="s">
        <v>337</v>
      </c>
      <c r="AD2374" s="20" t="s">
        <v>56</v>
      </c>
      <c r="AE2374" s="20"/>
      <c r="AF2374" t="str">
        <f>VLOOKUP(L2374,Contactos!B:B,1,0)</f>
        <v>NOVAFARMA S.A.C.</v>
      </c>
    </row>
    <row r="2375" spans="1:32" ht="25.5" x14ac:dyDescent="0.2">
      <c r="A2375" s="4">
        <f t="shared" si="112"/>
        <v>2373</v>
      </c>
      <c r="B2375" s="4" t="str">
        <f t="shared" si="113"/>
        <v>4-03065</v>
      </c>
      <c r="C2375" s="4" t="str">
        <f>IFERROR(VLOOKUP(F2375,Tablas!$A$1:$B$3,2,0),"")</f>
        <v/>
      </c>
      <c r="D2375" s="4" t="str">
        <f t="shared" si="114"/>
        <v xml:space="preserve"> - LETRA 60 DIAS / DRAFT 60 DAYS - Cambio de Situación</v>
      </c>
      <c r="E2375" s="19">
        <v>45518</v>
      </c>
      <c r="F2375" s="20" t="s">
        <v>27</v>
      </c>
      <c r="G2375" s="20" t="s">
        <v>7672</v>
      </c>
      <c r="H2375" s="20" t="s">
        <v>7404</v>
      </c>
      <c r="I2375" s="20" t="s">
        <v>7405</v>
      </c>
      <c r="J2375" s="20" t="s">
        <v>379</v>
      </c>
      <c r="K2375" s="20" t="s">
        <v>380</v>
      </c>
      <c r="L2375" s="20" t="s">
        <v>381</v>
      </c>
      <c r="M2375" s="20" t="s">
        <v>125</v>
      </c>
      <c r="N2375" s="21">
        <v>2200.6999999999998</v>
      </c>
      <c r="O2375" s="21">
        <v>0</v>
      </c>
      <c r="P2375" s="19">
        <v>45505</v>
      </c>
      <c r="Q2375" s="19">
        <v>45518</v>
      </c>
      <c r="R2375" s="20"/>
      <c r="S2375" s="19">
        <v>45567</v>
      </c>
      <c r="T2375" s="20" t="s">
        <v>382</v>
      </c>
      <c r="U2375" s="20">
        <v>1008724</v>
      </c>
      <c r="V2375" s="20">
        <v>240005978</v>
      </c>
      <c r="W2375" s="20" t="s">
        <v>50</v>
      </c>
      <c r="X2375" s="20" t="s">
        <v>794</v>
      </c>
      <c r="Y2375" s="20" t="s">
        <v>245</v>
      </c>
      <c r="Z2375" s="20" t="s">
        <v>7406</v>
      </c>
      <c r="AA2375" s="20" t="s">
        <v>7463</v>
      </c>
      <c r="AB2375" s="20" t="s">
        <v>337</v>
      </c>
      <c r="AC2375" s="20" t="s">
        <v>337</v>
      </c>
      <c r="AD2375" s="20" t="s">
        <v>56</v>
      </c>
      <c r="AE2375" s="20"/>
      <c r="AF2375" t="str">
        <f>VLOOKUP(L2375,Contactos!B:B,1,0)</f>
        <v>NOVAFARMA S.A.C.</v>
      </c>
    </row>
    <row r="2376" spans="1:32" ht="38.25" x14ac:dyDescent="0.2">
      <c r="A2376" s="4">
        <f t="shared" si="112"/>
        <v>2374</v>
      </c>
      <c r="B2376" s="4" t="str">
        <f t="shared" si="113"/>
        <v>F010-00026035</v>
      </c>
      <c r="C2376" s="4" t="str">
        <f>IFERROR(VLOOKUP(F2376,Tablas!$A$1:$B$3,2,0),"")</f>
        <v>Factura</v>
      </c>
      <c r="D2376" s="4" t="str">
        <f t="shared" si="114"/>
        <v>Nacional - LETRAS 45-52-59-66-73-90 DAYS - Facturas clientes - C20498074732</v>
      </c>
      <c r="E2376" s="19">
        <v>45561</v>
      </c>
      <c r="F2376" s="20" t="s">
        <v>1001</v>
      </c>
      <c r="G2376" s="20" t="s">
        <v>7673</v>
      </c>
      <c r="H2376" s="20" t="s">
        <v>44</v>
      </c>
      <c r="I2376" s="20" t="s">
        <v>45</v>
      </c>
      <c r="J2376" s="20" t="s">
        <v>647</v>
      </c>
      <c r="K2376" s="20" t="s">
        <v>648</v>
      </c>
      <c r="L2376" s="20" t="s">
        <v>649</v>
      </c>
      <c r="M2376" s="20" t="s">
        <v>125</v>
      </c>
      <c r="N2376" s="21">
        <v>2208.4899999999998</v>
      </c>
      <c r="O2376" s="21">
        <v>0</v>
      </c>
      <c r="P2376" s="20"/>
      <c r="Q2376" s="19">
        <v>45561</v>
      </c>
      <c r="R2376" s="20"/>
      <c r="S2376" s="19">
        <v>45696</v>
      </c>
      <c r="T2376" s="20" t="s">
        <v>7389</v>
      </c>
      <c r="U2376" s="20">
        <v>1030618</v>
      </c>
      <c r="V2376" s="20">
        <v>240002868</v>
      </c>
      <c r="W2376" s="20" t="s">
        <v>847</v>
      </c>
      <c r="X2376" s="20" t="s">
        <v>305</v>
      </c>
      <c r="Y2376" s="20" t="s">
        <v>333</v>
      </c>
      <c r="Z2376" s="20" t="s">
        <v>7593</v>
      </c>
      <c r="AA2376" s="20" t="s">
        <v>651</v>
      </c>
      <c r="AB2376" s="20" t="s">
        <v>502</v>
      </c>
      <c r="AC2376" s="20" t="s">
        <v>502</v>
      </c>
      <c r="AD2376" s="20" t="s">
        <v>56</v>
      </c>
      <c r="AE2376" s="20" t="s">
        <v>1014</v>
      </c>
      <c r="AF2376" t="str">
        <f>VLOOKUP(L2376,Contactos!B:B,1,0)</f>
        <v>AGROCOMERCIO S.A.C</v>
      </c>
    </row>
    <row r="2377" spans="1:32" ht="38.25" x14ac:dyDescent="0.2">
      <c r="A2377" s="4">
        <f t="shared" si="112"/>
        <v>2375</v>
      </c>
      <c r="B2377" s="4" t="str">
        <f t="shared" si="113"/>
        <v>F010-00026035</v>
      </c>
      <c r="C2377" s="4" t="str">
        <f>IFERROR(VLOOKUP(F2377,Tablas!$A$1:$B$3,2,0),"")</f>
        <v>Factura</v>
      </c>
      <c r="D2377" s="4" t="str">
        <f t="shared" si="114"/>
        <v>Nacional - LETRAS 45-52-59-66-73-90 DAYS - Facturas clientes - C20498074732</v>
      </c>
      <c r="E2377" s="19">
        <v>45561</v>
      </c>
      <c r="F2377" s="20" t="s">
        <v>1001</v>
      </c>
      <c r="G2377" s="20" t="s">
        <v>7673</v>
      </c>
      <c r="H2377" s="20" t="s">
        <v>44</v>
      </c>
      <c r="I2377" s="20" t="s">
        <v>45</v>
      </c>
      <c r="J2377" s="20" t="s">
        <v>647</v>
      </c>
      <c r="K2377" s="20" t="s">
        <v>648</v>
      </c>
      <c r="L2377" s="20" t="s">
        <v>649</v>
      </c>
      <c r="M2377" s="20" t="s">
        <v>125</v>
      </c>
      <c r="N2377" s="21">
        <v>2211.13</v>
      </c>
      <c r="O2377" s="21">
        <v>0</v>
      </c>
      <c r="P2377" s="20"/>
      <c r="Q2377" s="19">
        <v>45561</v>
      </c>
      <c r="R2377" s="20"/>
      <c r="S2377" s="19">
        <v>45658</v>
      </c>
      <c r="T2377" s="20" t="s">
        <v>7389</v>
      </c>
      <c r="U2377" s="20">
        <v>1030618</v>
      </c>
      <c r="V2377" s="20">
        <v>240002868</v>
      </c>
      <c r="W2377" s="20" t="s">
        <v>847</v>
      </c>
      <c r="X2377" s="20" t="s">
        <v>305</v>
      </c>
      <c r="Y2377" s="20" t="s">
        <v>333</v>
      </c>
      <c r="Z2377" s="20" t="s">
        <v>7593</v>
      </c>
      <c r="AA2377" s="20" t="s">
        <v>651</v>
      </c>
      <c r="AB2377" s="20" t="s">
        <v>502</v>
      </c>
      <c r="AC2377" s="20" t="s">
        <v>502</v>
      </c>
      <c r="AD2377" s="20" t="s">
        <v>56</v>
      </c>
      <c r="AE2377" s="20" t="s">
        <v>1014</v>
      </c>
      <c r="AF2377" t="str">
        <f>VLOOKUP(L2377,Contactos!B:B,1,0)</f>
        <v>AGROCOMERCIO S.A.C</v>
      </c>
    </row>
    <row r="2378" spans="1:32" ht="38.25" x14ac:dyDescent="0.2">
      <c r="A2378" s="4">
        <f t="shared" si="112"/>
        <v>2376</v>
      </c>
      <c r="B2378" s="4" t="str">
        <f t="shared" si="113"/>
        <v>F010-00026035</v>
      </c>
      <c r="C2378" s="4" t="str">
        <f>IFERROR(VLOOKUP(F2378,Tablas!$A$1:$B$3,2,0),"")</f>
        <v>Factura</v>
      </c>
      <c r="D2378" s="4" t="str">
        <f t="shared" si="114"/>
        <v>Nacional - LETRAS 45-52-59-66-73-90 DAYS - Facturas clientes - C20498074732</v>
      </c>
      <c r="E2378" s="19">
        <v>45561</v>
      </c>
      <c r="F2378" s="20" t="s">
        <v>1001</v>
      </c>
      <c r="G2378" s="20" t="s">
        <v>7673</v>
      </c>
      <c r="H2378" s="20" t="s">
        <v>44</v>
      </c>
      <c r="I2378" s="20" t="s">
        <v>45</v>
      </c>
      <c r="J2378" s="20" t="s">
        <v>647</v>
      </c>
      <c r="K2378" s="20" t="s">
        <v>648</v>
      </c>
      <c r="L2378" s="20" t="s">
        <v>649</v>
      </c>
      <c r="M2378" s="20" t="s">
        <v>125</v>
      </c>
      <c r="N2378" s="21">
        <v>2211.13</v>
      </c>
      <c r="O2378" s="21">
        <v>0</v>
      </c>
      <c r="P2378" s="20"/>
      <c r="Q2378" s="19">
        <v>45561</v>
      </c>
      <c r="R2378" s="20"/>
      <c r="S2378" s="19">
        <v>45665</v>
      </c>
      <c r="T2378" s="20" t="s">
        <v>7389</v>
      </c>
      <c r="U2378" s="20">
        <v>1030618</v>
      </c>
      <c r="V2378" s="20">
        <v>240002868</v>
      </c>
      <c r="W2378" s="20" t="s">
        <v>847</v>
      </c>
      <c r="X2378" s="20" t="s">
        <v>305</v>
      </c>
      <c r="Y2378" s="20" t="s">
        <v>333</v>
      </c>
      <c r="Z2378" s="20" t="s">
        <v>7593</v>
      </c>
      <c r="AA2378" s="20" t="s">
        <v>651</v>
      </c>
      <c r="AB2378" s="20" t="s">
        <v>502</v>
      </c>
      <c r="AC2378" s="20" t="s">
        <v>502</v>
      </c>
      <c r="AD2378" s="20" t="s">
        <v>56</v>
      </c>
      <c r="AE2378" s="20" t="s">
        <v>1014</v>
      </c>
      <c r="AF2378" t="str">
        <f>VLOOKUP(L2378,Contactos!B:B,1,0)</f>
        <v>AGROCOMERCIO S.A.C</v>
      </c>
    </row>
    <row r="2379" spans="1:32" ht="38.25" x14ac:dyDescent="0.2">
      <c r="A2379" s="4">
        <f t="shared" si="112"/>
        <v>2377</v>
      </c>
      <c r="B2379" s="4" t="str">
        <f t="shared" si="113"/>
        <v>F010-00026035</v>
      </c>
      <c r="C2379" s="4" t="str">
        <f>IFERROR(VLOOKUP(F2379,Tablas!$A$1:$B$3,2,0),"")</f>
        <v>Factura</v>
      </c>
      <c r="D2379" s="4" t="str">
        <f t="shared" si="114"/>
        <v>Nacional - LETRAS 45-52-59-66-73-90 DAYS - Facturas clientes - C20498074732</v>
      </c>
      <c r="E2379" s="19">
        <v>45561</v>
      </c>
      <c r="F2379" s="20" t="s">
        <v>1001</v>
      </c>
      <c r="G2379" s="20" t="s">
        <v>7673</v>
      </c>
      <c r="H2379" s="20" t="s">
        <v>44</v>
      </c>
      <c r="I2379" s="20" t="s">
        <v>45</v>
      </c>
      <c r="J2379" s="20" t="s">
        <v>647</v>
      </c>
      <c r="K2379" s="20" t="s">
        <v>648</v>
      </c>
      <c r="L2379" s="20" t="s">
        <v>649</v>
      </c>
      <c r="M2379" s="20" t="s">
        <v>125</v>
      </c>
      <c r="N2379" s="21">
        <v>2211.13</v>
      </c>
      <c r="O2379" s="21">
        <v>0</v>
      </c>
      <c r="P2379" s="20"/>
      <c r="Q2379" s="19">
        <v>45561</v>
      </c>
      <c r="R2379" s="20"/>
      <c r="S2379" s="19">
        <v>45651</v>
      </c>
      <c r="T2379" s="20" t="s">
        <v>7389</v>
      </c>
      <c r="U2379" s="20">
        <v>1030618</v>
      </c>
      <c r="V2379" s="20">
        <v>240002868</v>
      </c>
      <c r="W2379" s="20" t="s">
        <v>847</v>
      </c>
      <c r="X2379" s="20" t="s">
        <v>305</v>
      </c>
      <c r="Y2379" s="20" t="s">
        <v>333</v>
      </c>
      <c r="Z2379" s="20" t="s">
        <v>7593</v>
      </c>
      <c r="AA2379" s="20" t="s">
        <v>651</v>
      </c>
      <c r="AB2379" s="20" t="s">
        <v>502</v>
      </c>
      <c r="AC2379" s="20" t="s">
        <v>502</v>
      </c>
      <c r="AD2379" s="20" t="s">
        <v>56</v>
      </c>
      <c r="AE2379" s="20" t="s">
        <v>1014</v>
      </c>
      <c r="AF2379" t="str">
        <f>VLOOKUP(L2379,Contactos!B:B,1,0)</f>
        <v>AGROCOMERCIO S.A.C</v>
      </c>
    </row>
    <row r="2380" spans="1:32" ht="38.25" x14ac:dyDescent="0.2">
      <c r="A2380" s="4">
        <f t="shared" si="112"/>
        <v>2378</v>
      </c>
      <c r="B2380" s="4" t="str">
        <f t="shared" si="113"/>
        <v>F010-00026035</v>
      </c>
      <c r="C2380" s="4" t="str">
        <f>IFERROR(VLOOKUP(F2380,Tablas!$A$1:$B$3,2,0),"")</f>
        <v>Factura</v>
      </c>
      <c r="D2380" s="4" t="str">
        <f t="shared" si="114"/>
        <v>Nacional - LETRAS 45-52-59-66-73-90 DAYS - Facturas clientes - C20498074732</v>
      </c>
      <c r="E2380" s="19">
        <v>45561</v>
      </c>
      <c r="F2380" s="20" t="s">
        <v>1001</v>
      </c>
      <c r="G2380" s="20" t="s">
        <v>7673</v>
      </c>
      <c r="H2380" s="20" t="s">
        <v>44</v>
      </c>
      <c r="I2380" s="20" t="s">
        <v>45</v>
      </c>
      <c r="J2380" s="20" t="s">
        <v>647</v>
      </c>
      <c r="K2380" s="20" t="s">
        <v>648</v>
      </c>
      <c r="L2380" s="20" t="s">
        <v>649</v>
      </c>
      <c r="M2380" s="20" t="s">
        <v>125</v>
      </c>
      <c r="N2380" s="21">
        <v>2211.13</v>
      </c>
      <c r="O2380" s="21">
        <v>0</v>
      </c>
      <c r="P2380" s="20"/>
      <c r="Q2380" s="19">
        <v>45561</v>
      </c>
      <c r="R2380" s="20"/>
      <c r="S2380" s="19">
        <v>45672</v>
      </c>
      <c r="T2380" s="20" t="s">
        <v>7389</v>
      </c>
      <c r="U2380" s="20">
        <v>1030618</v>
      </c>
      <c r="V2380" s="20">
        <v>240002868</v>
      </c>
      <c r="W2380" s="20" t="s">
        <v>847</v>
      </c>
      <c r="X2380" s="20" t="s">
        <v>305</v>
      </c>
      <c r="Y2380" s="20" t="s">
        <v>333</v>
      </c>
      <c r="Z2380" s="20" t="s">
        <v>7593</v>
      </c>
      <c r="AA2380" s="20" t="s">
        <v>651</v>
      </c>
      <c r="AB2380" s="20" t="s">
        <v>502</v>
      </c>
      <c r="AC2380" s="20" t="s">
        <v>502</v>
      </c>
      <c r="AD2380" s="20" t="s">
        <v>56</v>
      </c>
      <c r="AE2380" s="20" t="s">
        <v>1014</v>
      </c>
      <c r="AF2380" t="str">
        <f>VLOOKUP(L2380,Contactos!B:B,1,0)</f>
        <v>AGROCOMERCIO S.A.C</v>
      </c>
    </row>
    <row r="2381" spans="1:32" ht="38.25" x14ac:dyDescent="0.2">
      <c r="A2381" s="4">
        <f t="shared" si="112"/>
        <v>2379</v>
      </c>
      <c r="B2381" s="4" t="str">
        <f t="shared" si="113"/>
        <v>F010-00026035</v>
      </c>
      <c r="C2381" s="4" t="str">
        <f>IFERROR(VLOOKUP(F2381,Tablas!$A$1:$B$3,2,0),"")</f>
        <v>Factura</v>
      </c>
      <c r="D2381" s="4" t="str">
        <f t="shared" si="114"/>
        <v>Nacional - LETRAS 45-52-59-66-73-90 DAYS - Facturas clientes - C20498074732</v>
      </c>
      <c r="E2381" s="19">
        <v>45561</v>
      </c>
      <c r="F2381" s="20" t="s">
        <v>1001</v>
      </c>
      <c r="G2381" s="20" t="s">
        <v>7673</v>
      </c>
      <c r="H2381" s="20" t="s">
        <v>44</v>
      </c>
      <c r="I2381" s="20" t="s">
        <v>45</v>
      </c>
      <c r="J2381" s="20" t="s">
        <v>647</v>
      </c>
      <c r="K2381" s="20" t="s">
        <v>648</v>
      </c>
      <c r="L2381" s="20" t="s">
        <v>649</v>
      </c>
      <c r="M2381" s="20" t="s">
        <v>125</v>
      </c>
      <c r="N2381" s="21">
        <v>2211.13</v>
      </c>
      <c r="O2381" s="21">
        <v>0</v>
      </c>
      <c r="P2381" s="20"/>
      <c r="Q2381" s="19">
        <v>45561</v>
      </c>
      <c r="R2381" s="20"/>
      <c r="S2381" s="19">
        <v>45679</v>
      </c>
      <c r="T2381" s="20" t="s">
        <v>7389</v>
      </c>
      <c r="U2381" s="20">
        <v>1030618</v>
      </c>
      <c r="V2381" s="20">
        <v>240002868</v>
      </c>
      <c r="W2381" s="20" t="s">
        <v>847</v>
      </c>
      <c r="X2381" s="20" t="s">
        <v>305</v>
      </c>
      <c r="Y2381" s="20" t="s">
        <v>333</v>
      </c>
      <c r="Z2381" s="20" t="s">
        <v>7593</v>
      </c>
      <c r="AA2381" s="20" t="s">
        <v>651</v>
      </c>
      <c r="AB2381" s="20" t="s">
        <v>502</v>
      </c>
      <c r="AC2381" s="20" t="s">
        <v>502</v>
      </c>
      <c r="AD2381" s="20" t="s">
        <v>56</v>
      </c>
      <c r="AE2381" s="20" t="s">
        <v>1014</v>
      </c>
      <c r="AF2381" t="str">
        <f>VLOOKUP(L2381,Contactos!B:B,1,0)</f>
        <v>AGROCOMERCIO S.A.C</v>
      </c>
    </row>
    <row r="2382" spans="1:32" ht="38.25" x14ac:dyDescent="0.2">
      <c r="A2382" s="4">
        <f t="shared" si="112"/>
        <v>2380</v>
      </c>
      <c r="B2382" s="4" t="str">
        <f t="shared" si="113"/>
        <v>F010-00025866</v>
      </c>
      <c r="C2382" s="4" t="str">
        <f>IFERROR(VLOOKUP(F2382,Tablas!$A$1:$B$3,2,0),"")</f>
        <v>Factura</v>
      </c>
      <c r="D2382" s="4" t="str">
        <f t="shared" si="114"/>
        <v>Nacional - LETRA 45-60 DIAS / DRAFT 45-60 DAYS - Facturas clientes - C20124019495</v>
      </c>
      <c r="E2382" s="19">
        <v>45545</v>
      </c>
      <c r="F2382" s="20" t="s">
        <v>1001</v>
      </c>
      <c r="G2382" s="20" t="s">
        <v>7674</v>
      </c>
      <c r="H2382" s="20" t="s">
        <v>44</v>
      </c>
      <c r="I2382" s="20" t="s">
        <v>45</v>
      </c>
      <c r="J2382" s="20" t="s">
        <v>7675</v>
      </c>
      <c r="K2382" s="20" t="s">
        <v>7676</v>
      </c>
      <c r="L2382" s="20" t="s">
        <v>7677</v>
      </c>
      <c r="M2382" s="20" t="s">
        <v>125</v>
      </c>
      <c r="N2382" s="21">
        <v>2213.69</v>
      </c>
      <c r="O2382" s="21">
        <v>0</v>
      </c>
      <c r="P2382" s="20"/>
      <c r="Q2382" s="19">
        <v>45545</v>
      </c>
      <c r="R2382" s="20"/>
      <c r="S2382" s="19">
        <v>45665</v>
      </c>
      <c r="T2382" s="20" t="s">
        <v>7545</v>
      </c>
      <c r="U2382" s="20">
        <v>1021957</v>
      </c>
      <c r="V2382" s="20">
        <v>240002688</v>
      </c>
      <c r="W2382" s="20" t="s">
        <v>847</v>
      </c>
      <c r="X2382" s="20" t="s">
        <v>305</v>
      </c>
      <c r="Y2382" s="20" t="s">
        <v>267</v>
      </c>
      <c r="Z2382" s="20" t="s">
        <v>7678</v>
      </c>
      <c r="AA2382" s="20" t="s">
        <v>7679</v>
      </c>
      <c r="AB2382" s="20" t="s">
        <v>789</v>
      </c>
      <c r="AC2382" s="20" t="s">
        <v>167</v>
      </c>
      <c r="AD2382" s="20" t="s">
        <v>56</v>
      </c>
      <c r="AE2382" s="20" t="s">
        <v>1014</v>
      </c>
      <c r="AF2382" t="str">
        <f>VLOOKUP(L2382,Contactos!B:B,1,0)</f>
        <v>ANIMAL SPORTS S.A.</v>
      </c>
    </row>
    <row r="2383" spans="1:32" ht="25.5" x14ac:dyDescent="0.2">
      <c r="A2383" s="4">
        <f t="shared" si="112"/>
        <v>2381</v>
      </c>
      <c r="B2383" s="4" t="str">
        <f t="shared" si="113"/>
        <v>4-03135</v>
      </c>
      <c r="C2383" s="4" t="str">
        <f>IFERROR(VLOOKUP(F2383,Tablas!$A$1:$B$3,2,0),"")</f>
        <v/>
      </c>
      <c r="D2383" s="4" t="str">
        <f t="shared" si="114"/>
        <v xml:space="preserve"> - LETRA 75 DIAS / DRAFT 75 DAYS - Cambio de Situación</v>
      </c>
      <c r="E2383" s="19">
        <v>45537</v>
      </c>
      <c r="F2383" s="20" t="s">
        <v>27</v>
      </c>
      <c r="G2383" s="20" t="s">
        <v>7680</v>
      </c>
      <c r="H2383" s="20" t="s">
        <v>7404</v>
      </c>
      <c r="I2383" s="20" t="s">
        <v>7405</v>
      </c>
      <c r="J2383" s="20" t="s">
        <v>330</v>
      </c>
      <c r="K2383" s="20" t="s">
        <v>331</v>
      </c>
      <c r="L2383" s="20" t="s">
        <v>332</v>
      </c>
      <c r="M2383" s="20" t="s">
        <v>125</v>
      </c>
      <c r="N2383" s="21">
        <v>2214.9699999999998</v>
      </c>
      <c r="O2383" s="21">
        <v>0</v>
      </c>
      <c r="P2383" s="19">
        <v>45513</v>
      </c>
      <c r="Q2383" s="19">
        <v>45537</v>
      </c>
      <c r="R2383" s="20"/>
      <c r="S2383" s="19">
        <v>45588</v>
      </c>
      <c r="T2383" s="20" t="s">
        <v>126</v>
      </c>
      <c r="U2383" s="20">
        <v>1022296</v>
      </c>
      <c r="V2383" s="20">
        <v>240006668</v>
      </c>
      <c r="W2383" s="20" t="s">
        <v>50</v>
      </c>
      <c r="X2383" s="20" t="s">
        <v>794</v>
      </c>
      <c r="Y2383" s="20" t="s">
        <v>333</v>
      </c>
      <c r="Z2383" s="20" t="s">
        <v>7406</v>
      </c>
      <c r="AA2383" s="20" t="s">
        <v>335</v>
      </c>
      <c r="AB2383" s="20" t="s">
        <v>336</v>
      </c>
      <c r="AC2383" s="20" t="s">
        <v>337</v>
      </c>
      <c r="AD2383" s="20" t="s">
        <v>56</v>
      </c>
      <c r="AE2383" s="20"/>
      <c r="AF2383" t="str">
        <f>VLOOKUP(L2383,Contactos!B:B,1,0)</f>
        <v>REPRESENTACIONES DURAND S.A.C.</v>
      </c>
    </row>
    <row r="2384" spans="1:32" ht="25.5" x14ac:dyDescent="0.2">
      <c r="A2384" s="4">
        <f t="shared" si="112"/>
        <v>2382</v>
      </c>
      <c r="B2384" s="4" t="str">
        <f t="shared" si="113"/>
        <v>4-03134</v>
      </c>
      <c r="C2384" s="4" t="str">
        <f>IFERROR(VLOOKUP(F2384,Tablas!$A$1:$B$3,2,0),"")</f>
        <v/>
      </c>
      <c r="D2384" s="4" t="str">
        <f t="shared" si="114"/>
        <v xml:space="preserve"> - LETRA 75 DIAS / DRAFT 75 DAYS - Cambio de Situación</v>
      </c>
      <c r="E2384" s="19">
        <v>45537</v>
      </c>
      <c r="F2384" s="20" t="s">
        <v>27</v>
      </c>
      <c r="G2384" s="20" t="s">
        <v>7681</v>
      </c>
      <c r="H2384" s="20" t="s">
        <v>7404</v>
      </c>
      <c r="I2384" s="20" t="s">
        <v>7405</v>
      </c>
      <c r="J2384" s="20" t="s">
        <v>330</v>
      </c>
      <c r="K2384" s="20" t="s">
        <v>331</v>
      </c>
      <c r="L2384" s="20" t="s">
        <v>332</v>
      </c>
      <c r="M2384" s="20" t="s">
        <v>125</v>
      </c>
      <c r="N2384" s="21">
        <v>2214.98</v>
      </c>
      <c r="O2384" s="21">
        <v>0</v>
      </c>
      <c r="P2384" s="19">
        <v>45513</v>
      </c>
      <c r="Q2384" s="19">
        <v>45537</v>
      </c>
      <c r="R2384" s="20"/>
      <c r="S2384" s="19">
        <v>45580</v>
      </c>
      <c r="T2384" s="20" t="s">
        <v>126</v>
      </c>
      <c r="U2384" s="20">
        <v>1022294</v>
      </c>
      <c r="V2384" s="20">
        <v>240006667</v>
      </c>
      <c r="W2384" s="20" t="s">
        <v>50</v>
      </c>
      <c r="X2384" s="20" t="s">
        <v>794</v>
      </c>
      <c r="Y2384" s="20" t="s">
        <v>333</v>
      </c>
      <c r="Z2384" s="20" t="s">
        <v>7406</v>
      </c>
      <c r="AA2384" s="20" t="s">
        <v>7441</v>
      </c>
      <c r="AB2384" s="20" t="s">
        <v>789</v>
      </c>
      <c r="AC2384" s="20" t="s">
        <v>167</v>
      </c>
      <c r="AD2384" s="20" t="s">
        <v>56</v>
      </c>
      <c r="AE2384" s="20"/>
      <c r="AF2384" t="str">
        <f>VLOOKUP(L2384,Contactos!B:B,1,0)</f>
        <v>REPRESENTACIONES DURAND S.A.C.</v>
      </c>
    </row>
    <row r="2385" spans="1:32" ht="25.5" x14ac:dyDescent="0.2">
      <c r="A2385" s="4">
        <f t="shared" si="112"/>
        <v>2383</v>
      </c>
      <c r="B2385" s="4" t="str">
        <f t="shared" si="113"/>
        <v>4-03133</v>
      </c>
      <c r="C2385" s="4" t="str">
        <f>IFERROR(VLOOKUP(F2385,Tablas!$A$1:$B$3,2,0),"")</f>
        <v/>
      </c>
      <c r="D2385" s="4" t="str">
        <f t="shared" si="114"/>
        <v xml:space="preserve"> - LETRA 75 DIAS / DRAFT 75 DAYS - Cambio de Situación</v>
      </c>
      <c r="E2385" s="19">
        <v>45537</v>
      </c>
      <c r="F2385" s="20" t="s">
        <v>27</v>
      </c>
      <c r="G2385" s="20" t="s">
        <v>7682</v>
      </c>
      <c r="H2385" s="20" t="s">
        <v>7404</v>
      </c>
      <c r="I2385" s="20" t="s">
        <v>7405</v>
      </c>
      <c r="J2385" s="20" t="s">
        <v>330</v>
      </c>
      <c r="K2385" s="20" t="s">
        <v>331</v>
      </c>
      <c r="L2385" s="20" t="s">
        <v>332</v>
      </c>
      <c r="M2385" s="20" t="s">
        <v>125</v>
      </c>
      <c r="N2385" s="21">
        <v>2214.98</v>
      </c>
      <c r="O2385" s="21">
        <v>0</v>
      </c>
      <c r="P2385" s="19">
        <v>45513</v>
      </c>
      <c r="Q2385" s="19">
        <v>45537</v>
      </c>
      <c r="R2385" s="20"/>
      <c r="S2385" s="19">
        <v>45568</v>
      </c>
      <c r="T2385" s="20" t="s">
        <v>126</v>
      </c>
      <c r="U2385" s="20">
        <v>1022292</v>
      </c>
      <c r="V2385" s="20">
        <v>240006666</v>
      </c>
      <c r="W2385" s="20" t="s">
        <v>50</v>
      </c>
      <c r="X2385" s="20" t="s">
        <v>794</v>
      </c>
      <c r="Y2385" s="20" t="s">
        <v>333</v>
      </c>
      <c r="Z2385" s="20" t="s">
        <v>7406</v>
      </c>
      <c r="AA2385" s="20" t="s">
        <v>7441</v>
      </c>
      <c r="AB2385" s="20" t="s">
        <v>789</v>
      </c>
      <c r="AC2385" s="20" t="s">
        <v>167</v>
      </c>
      <c r="AD2385" s="20" t="s">
        <v>56</v>
      </c>
      <c r="AE2385" s="20"/>
      <c r="AF2385" t="str">
        <f>VLOOKUP(L2385,Contactos!B:B,1,0)</f>
        <v>REPRESENTACIONES DURAND S.A.C.</v>
      </c>
    </row>
    <row r="2386" spans="1:32" ht="38.25" x14ac:dyDescent="0.2">
      <c r="A2386" s="4">
        <f t="shared" si="112"/>
        <v>2384</v>
      </c>
      <c r="B2386" s="4" t="str">
        <f t="shared" si="113"/>
        <v>4-03347</v>
      </c>
      <c r="C2386" s="4" t="str">
        <f>IFERROR(VLOOKUP(F2386,Tablas!$A$1:$B$3,2,0),"")</f>
        <v/>
      </c>
      <c r="D2386" s="4" t="str">
        <f t="shared" si="114"/>
        <v xml:space="preserve"> - LETRA 75 DIAS / DRAFT 75 DAYS - Cambio de Situación</v>
      </c>
      <c r="E2386" s="19">
        <v>45554</v>
      </c>
      <c r="F2386" s="20" t="s">
        <v>27</v>
      </c>
      <c r="G2386" s="20" t="s">
        <v>7683</v>
      </c>
      <c r="H2386" s="20" t="s">
        <v>7404</v>
      </c>
      <c r="I2386" s="20" t="s">
        <v>7405</v>
      </c>
      <c r="J2386" s="20" t="s">
        <v>7470</v>
      </c>
      <c r="K2386" s="20" t="s">
        <v>7471</v>
      </c>
      <c r="L2386" s="20" t="s">
        <v>7472</v>
      </c>
      <c r="M2386" s="20"/>
      <c r="N2386" s="21">
        <v>2217.36</v>
      </c>
      <c r="O2386" s="21">
        <v>0</v>
      </c>
      <c r="P2386" s="19">
        <v>45530</v>
      </c>
      <c r="Q2386" s="19">
        <v>45554</v>
      </c>
      <c r="R2386" s="20"/>
      <c r="S2386" s="19">
        <v>45621</v>
      </c>
      <c r="T2386" s="20" t="s">
        <v>126</v>
      </c>
      <c r="U2386" s="20">
        <v>1035054</v>
      </c>
      <c r="V2386" s="20">
        <v>240007274</v>
      </c>
      <c r="W2386" s="20" t="s">
        <v>50</v>
      </c>
      <c r="X2386" s="20" t="s">
        <v>794</v>
      </c>
      <c r="Y2386" s="20" t="s">
        <v>333</v>
      </c>
      <c r="Z2386" s="20" t="s">
        <v>7406</v>
      </c>
      <c r="AA2386" s="20" t="s">
        <v>7476</v>
      </c>
      <c r="AB2386" s="20" t="s">
        <v>7477</v>
      </c>
      <c r="AC2386" s="20" t="s">
        <v>7474</v>
      </c>
      <c r="AD2386" s="20" t="s">
        <v>56</v>
      </c>
      <c r="AE2386" s="20"/>
      <c r="AF2386" t="str">
        <f>VLOOKUP(L2386,Contactos!B:B,1,0)</f>
        <v>CORPORACION VETLAND S.R.L</v>
      </c>
    </row>
    <row r="2387" spans="1:32" ht="38.25" x14ac:dyDescent="0.2">
      <c r="A2387" s="4">
        <f t="shared" si="112"/>
        <v>2385</v>
      </c>
      <c r="B2387" s="4" t="str">
        <f t="shared" si="113"/>
        <v>4-03342</v>
      </c>
      <c r="C2387" s="4" t="str">
        <f>IFERROR(VLOOKUP(F2387,Tablas!$A$1:$B$3,2,0),"")</f>
        <v/>
      </c>
      <c r="D2387" s="4" t="str">
        <f t="shared" si="114"/>
        <v xml:space="preserve"> - LETRA 75 DIAS / DRAFT 75 DAYS - Cambio de Situación</v>
      </c>
      <c r="E2387" s="19">
        <v>45554</v>
      </c>
      <c r="F2387" s="20" t="s">
        <v>27</v>
      </c>
      <c r="G2387" s="20" t="s">
        <v>7684</v>
      </c>
      <c r="H2387" s="20" t="s">
        <v>7404</v>
      </c>
      <c r="I2387" s="20" t="s">
        <v>7405</v>
      </c>
      <c r="J2387" s="20" t="s">
        <v>7470</v>
      </c>
      <c r="K2387" s="20" t="s">
        <v>7471</v>
      </c>
      <c r="L2387" s="20" t="s">
        <v>7472</v>
      </c>
      <c r="M2387" s="20"/>
      <c r="N2387" s="21">
        <v>2217.38</v>
      </c>
      <c r="O2387" s="21">
        <v>0</v>
      </c>
      <c r="P2387" s="19">
        <v>45530</v>
      </c>
      <c r="Q2387" s="19">
        <v>45554</v>
      </c>
      <c r="R2387" s="20"/>
      <c r="S2387" s="19">
        <v>45575</v>
      </c>
      <c r="T2387" s="20" t="s">
        <v>126</v>
      </c>
      <c r="U2387" s="20">
        <v>1035044</v>
      </c>
      <c r="V2387" s="20">
        <v>240007269</v>
      </c>
      <c r="W2387" s="20" t="s">
        <v>50</v>
      </c>
      <c r="X2387" s="20" t="s">
        <v>794</v>
      </c>
      <c r="Y2387" s="20" t="s">
        <v>333</v>
      </c>
      <c r="Z2387" s="20" t="s">
        <v>7406</v>
      </c>
      <c r="AA2387" s="20" t="s">
        <v>7476</v>
      </c>
      <c r="AB2387" s="20" t="s">
        <v>7477</v>
      </c>
      <c r="AC2387" s="20" t="s">
        <v>7474</v>
      </c>
      <c r="AD2387" s="20" t="s">
        <v>56</v>
      </c>
      <c r="AE2387" s="20"/>
      <c r="AF2387" t="str">
        <f>VLOOKUP(L2387,Contactos!B:B,1,0)</f>
        <v>CORPORACION VETLAND S.R.L</v>
      </c>
    </row>
    <row r="2388" spans="1:32" ht="38.25" x14ac:dyDescent="0.2">
      <c r="A2388" s="4">
        <f t="shared" si="112"/>
        <v>2386</v>
      </c>
      <c r="B2388" s="4" t="str">
        <f t="shared" si="113"/>
        <v>4-03346</v>
      </c>
      <c r="C2388" s="4" t="str">
        <f>IFERROR(VLOOKUP(F2388,Tablas!$A$1:$B$3,2,0),"")</f>
        <v/>
      </c>
      <c r="D2388" s="4" t="str">
        <f t="shared" si="114"/>
        <v xml:space="preserve"> - LETRA 75 DIAS / DRAFT 75 DAYS - Cambio de Situación</v>
      </c>
      <c r="E2388" s="19">
        <v>45554</v>
      </c>
      <c r="F2388" s="20" t="s">
        <v>27</v>
      </c>
      <c r="G2388" s="20" t="s">
        <v>7685</v>
      </c>
      <c r="H2388" s="20" t="s">
        <v>7404</v>
      </c>
      <c r="I2388" s="20" t="s">
        <v>7405</v>
      </c>
      <c r="J2388" s="20" t="s">
        <v>7470</v>
      </c>
      <c r="K2388" s="20" t="s">
        <v>7471</v>
      </c>
      <c r="L2388" s="20" t="s">
        <v>7472</v>
      </c>
      <c r="M2388" s="20"/>
      <c r="N2388" s="21">
        <v>2217.38</v>
      </c>
      <c r="O2388" s="21">
        <v>0</v>
      </c>
      <c r="P2388" s="19">
        <v>45530</v>
      </c>
      <c r="Q2388" s="19">
        <v>45554</v>
      </c>
      <c r="R2388" s="20"/>
      <c r="S2388" s="19">
        <v>45603</v>
      </c>
      <c r="T2388" s="20" t="s">
        <v>126</v>
      </c>
      <c r="U2388" s="20">
        <v>1035052</v>
      </c>
      <c r="V2388" s="20">
        <v>240007273</v>
      </c>
      <c r="W2388" s="20" t="s">
        <v>50</v>
      </c>
      <c r="X2388" s="20" t="s">
        <v>794</v>
      </c>
      <c r="Y2388" s="20" t="s">
        <v>333</v>
      </c>
      <c r="Z2388" s="20" t="s">
        <v>7406</v>
      </c>
      <c r="AA2388" s="20" t="s">
        <v>7476</v>
      </c>
      <c r="AB2388" s="20" t="s">
        <v>7477</v>
      </c>
      <c r="AC2388" s="20" t="s">
        <v>7474</v>
      </c>
      <c r="AD2388" s="20" t="s">
        <v>56</v>
      </c>
      <c r="AE2388" s="20"/>
      <c r="AF2388" t="str">
        <f>VLOOKUP(L2388,Contactos!B:B,1,0)</f>
        <v>CORPORACION VETLAND S.R.L</v>
      </c>
    </row>
    <row r="2389" spans="1:32" ht="38.25" x14ac:dyDescent="0.2">
      <c r="A2389" s="4">
        <f t="shared" si="112"/>
        <v>2387</v>
      </c>
      <c r="B2389" s="4" t="str">
        <f t="shared" si="113"/>
        <v>4-03345</v>
      </c>
      <c r="C2389" s="4" t="str">
        <f>IFERROR(VLOOKUP(F2389,Tablas!$A$1:$B$3,2,0),"")</f>
        <v/>
      </c>
      <c r="D2389" s="4" t="str">
        <f t="shared" si="114"/>
        <v xml:space="preserve"> - LETRA 75 DIAS / DRAFT 75 DAYS - Cambio de Situación</v>
      </c>
      <c r="E2389" s="19">
        <v>45554</v>
      </c>
      <c r="F2389" s="20" t="s">
        <v>27</v>
      </c>
      <c r="G2389" s="20" t="s">
        <v>7686</v>
      </c>
      <c r="H2389" s="20" t="s">
        <v>7404</v>
      </c>
      <c r="I2389" s="20" t="s">
        <v>7405</v>
      </c>
      <c r="J2389" s="20" t="s">
        <v>7470</v>
      </c>
      <c r="K2389" s="20" t="s">
        <v>7471</v>
      </c>
      <c r="L2389" s="20" t="s">
        <v>7472</v>
      </c>
      <c r="M2389" s="20"/>
      <c r="N2389" s="21">
        <v>2217.38</v>
      </c>
      <c r="O2389" s="21">
        <v>0</v>
      </c>
      <c r="P2389" s="19">
        <v>45530</v>
      </c>
      <c r="Q2389" s="19">
        <v>45554</v>
      </c>
      <c r="R2389" s="20"/>
      <c r="S2389" s="19">
        <v>45596</v>
      </c>
      <c r="T2389" s="20" t="s">
        <v>126</v>
      </c>
      <c r="U2389" s="20">
        <v>1035050</v>
      </c>
      <c r="V2389" s="20">
        <v>240007272</v>
      </c>
      <c r="W2389" s="20" t="s">
        <v>50</v>
      </c>
      <c r="X2389" s="20" t="s">
        <v>794</v>
      </c>
      <c r="Y2389" s="20" t="s">
        <v>333</v>
      </c>
      <c r="Z2389" s="20" t="s">
        <v>7406</v>
      </c>
      <c r="AA2389" s="20" t="s">
        <v>7476</v>
      </c>
      <c r="AB2389" s="20" t="s">
        <v>7477</v>
      </c>
      <c r="AC2389" s="20" t="s">
        <v>7474</v>
      </c>
      <c r="AD2389" s="20" t="s">
        <v>56</v>
      </c>
      <c r="AE2389" s="20"/>
      <c r="AF2389" t="str">
        <f>VLOOKUP(L2389,Contactos!B:B,1,0)</f>
        <v>CORPORACION VETLAND S.R.L</v>
      </c>
    </row>
    <row r="2390" spans="1:32" ht="38.25" x14ac:dyDescent="0.2">
      <c r="A2390" s="4">
        <f t="shared" si="112"/>
        <v>2388</v>
      </c>
      <c r="B2390" s="4" t="str">
        <f t="shared" si="113"/>
        <v>4-03344</v>
      </c>
      <c r="C2390" s="4" t="str">
        <f>IFERROR(VLOOKUP(F2390,Tablas!$A$1:$B$3,2,0),"")</f>
        <v/>
      </c>
      <c r="D2390" s="4" t="str">
        <f t="shared" si="114"/>
        <v xml:space="preserve"> - LETRA 75 DIAS / DRAFT 75 DAYS - Cambio de Situación</v>
      </c>
      <c r="E2390" s="19">
        <v>45554</v>
      </c>
      <c r="F2390" s="20" t="s">
        <v>27</v>
      </c>
      <c r="G2390" s="20" t="s">
        <v>7687</v>
      </c>
      <c r="H2390" s="20" t="s">
        <v>7404</v>
      </c>
      <c r="I2390" s="20" t="s">
        <v>7405</v>
      </c>
      <c r="J2390" s="20" t="s">
        <v>7470</v>
      </c>
      <c r="K2390" s="20" t="s">
        <v>7471</v>
      </c>
      <c r="L2390" s="20" t="s">
        <v>7472</v>
      </c>
      <c r="M2390" s="20"/>
      <c r="N2390" s="21">
        <v>2217.38</v>
      </c>
      <c r="O2390" s="21">
        <v>0</v>
      </c>
      <c r="P2390" s="19">
        <v>45530</v>
      </c>
      <c r="Q2390" s="19">
        <v>45554</v>
      </c>
      <c r="R2390" s="20"/>
      <c r="S2390" s="19">
        <v>45590</v>
      </c>
      <c r="T2390" s="20" t="s">
        <v>126</v>
      </c>
      <c r="U2390" s="20">
        <v>1035048</v>
      </c>
      <c r="V2390" s="20">
        <v>240007271</v>
      </c>
      <c r="W2390" s="20" t="s">
        <v>50</v>
      </c>
      <c r="X2390" s="20" t="s">
        <v>794</v>
      </c>
      <c r="Y2390" s="20" t="s">
        <v>333</v>
      </c>
      <c r="Z2390" s="20" t="s">
        <v>7406</v>
      </c>
      <c r="AA2390" s="20" t="s">
        <v>7476</v>
      </c>
      <c r="AB2390" s="20" t="s">
        <v>7477</v>
      </c>
      <c r="AC2390" s="20" t="s">
        <v>7474</v>
      </c>
      <c r="AD2390" s="20" t="s">
        <v>56</v>
      </c>
      <c r="AE2390" s="20"/>
      <c r="AF2390" t="str">
        <f>VLOOKUP(L2390,Contactos!B:B,1,0)</f>
        <v>CORPORACION VETLAND S.R.L</v>
      </c>
    </row>
    <row r="2391" spans="1:32" ht="38.25" x14ac:dyDescent="0.2">
      <c r="A2391" s="4">
        <f t="shared" si="112"/>
        <v>2389</v>
      </c>
      <c r="B2391" s="4" t="str">
        <f t="shared" si="113"/>
        <v>4-03343</v>
      </c>
      <c r="C2391" s="4" t="str">
        <f>IFERROR(VLOOKUP(F2391,Tablas!$A$1:$B$3,2,0),"")</f>
        <v/>
      </c>
      <c r="D2391" s="4" t="str">
        <f t="shared" si="114"/>
        <v xml:space="preserve"> - LETRA 75 DIAS / DRAFT 75 DAYS - Cambio de Situación</v>
      </c>
      <c r="E2391" s="19">
        <v>45554</v>
      </c>
      <c r="F2391" s="20" t="s">
        <v>27</v>
      </c>
      <c r="G2391" s="20" t="s">
        <v>7688</v>
      </c>
      <c r="H2391" s="20" t="s">
        <v>7404</v>
      </c>
      <c r="I2391" s="20" t="s">
        <v>7405</v>
      </c>
      <c r="J2391" s="20" t="s">
        <v>7470</v>
      </c>
      <c r="K2391" s="20" t="s">
        <v>7471</v>
      </c>
      <c r="L2391" s="20" t="s">
        <v>7472</v>
      </c>
      <c r="M2391" s="20"/>
      <c r="N2391" s="21">
        <v>2217.38</v>
      </c>
      <c r="O2391" s="21">
        <v>0</v>
      </c>
      <c r="P2391" s="19">
        <v>45530</v>
      </c>
      <c r="Q2391" s="19">
        <v>45554</v>
      </c>
      <c r="R2391" s="20"/>
      <c r="S2391" s="19">
        <v>45582</v>
      </c>
      <c r="T2391" s="20" t="s">
        <v>126</v>
      </c>
      <c r="U2391" s="20">
        <v>1035046</v>
      </c>
      <c r="V2391" s="20">
        <v>240007270</v>
      </c>
      <c r="W2391" s="20" t="s">
        <v>50</v>
      </c>
      <c r="X2391" s="20" t="s">
        <v>794</v>
      </c>
      <c r="Y2391" s="20" t="s">
        <v>333</v>
      </c>
      <c r="Z2391" s="20" t="s">
        <v>7406</v>
      </c>
      <c r="AA2391" s="20" t="s">
        <v>7476</v>
      </c>
      <c r="AB2391" s="20" t="s">
        <v>7477</v>
      </c>
      <c r="AC2391" s="20" t="s">
        <v>7474</v>
      </c>
      <c r="AD2391" s="20" t="s">
        <v>56</v>
      </c>
      <c r="AE2391" s="20"/>
      <c r="AF2391" t="str">
        <f>VLOOKUP(L2391,Contactos!B:B,1,0)</f>
        <v>CORPORACION VETLAND S.R.L</v>
      </c>
    </row>
    <row r="2392" spans="1:32" ht="38.25" x14ac:dyDescent="0.2">
      <c r="A2392" s="4">
        <f t="shared" si="112"/>
        <v>2390</v>
      </c>
      <c r="B2392" s="4" t="str">
        <f t="shared" si="113"/>
        <v>F010-00025903</v>
      </c>
      <c r="C2392" s="4" t="str">
        <f>IFERROR(VLOOKUP(F2392,Tablas!$A$1:$B$3,2,0),"")</f>
        <v>Factura</v>
      </c>
      <c r="D2392" s="4" t="str">
        <f t="shared" si="114"/>
        <v>Nacional - CREDITO 45 DIAS / CREDIT 45 DAYS - Facturas clientes - C20100154308</v>
      </c>
      <c r="E2392" s="19">
        <v>45551</v>
      </c>
      <c r="F2392" s="20" t="s">
        <v>1001</v>
      </c>
      <c r="G2392" s="20" t="s">
        <v>7689</v>
      </c>
      <c r="H2392" s="20" t="s">
        <v>44</v>
      </c>
      <c r="I2392" s="20" t="s">
        <v>45</v>
      </c>
      <c r="J2392" s="20" t="s">
        <v>7047</v>
      </c>
      <c r="K2392" s="20" t="s">
        <v>7048</v>
      </c>
      <c r="L2392" s="20" t="s">
        <v>7049</v>
      </c>
      <c r="M2392" s="20" t="s">
        <v>125</v>
      </c>
      <c r="N2392" s="21">
        <v>2225.48</v>
      </c>
      <c r="O2392" s="21">
        <v>0</v>
      </c>
      <c r="P2392" s="20"/>
      <c r="Q2392" s="19">
        <v>45551</v>
      </c>
      <c r="R2392" s="20"/>
      <c r="S2392" s="19">
        <v>45596</v>
      </c>
      <c r="T2392" s="20" t="s">
        <v>7050</v>
      </c>
      <c r="U2392" s="20">
        <v>1024942</v>
      </c>
      <c r="V2392" s="20">
        <v>240002727</v>
      </c>
      <c r="W2392" s="20" t="s">
        <v>847</v>
      </c>
      <c r="X2392" s="20" t="s">
        <v>305</v>
      </c>
      <c r="Y2392" s="20" t="s">
        <v>7051</v>
      </c>
      <c r="Z2392" s="20" t="s">
        <v>7052</v>
      </c>
      <c r="AA2392" s="20" t="s">
        <v>7053</v>
      </c>
      <c r="AB2392" s="20" t="s">
        <v>2501</v>
      </c>
      <c r="AC2392" s="20" t="s">
        <v>167</v>
      </c>
      <c r="AD2392" s="20" t="s">
        <v>56</v>
      </c>
      <c r="AE2392" s="20" t="s">
        <v>1014</v>
      </c>
      <c r="AF2392" t="str">
        <f>VLOOKUP(L2392,Contactos!B:B,1,0)</f>
        <v>SAN FERNANDO S.A.</v>
      </c>
    </row>
    <row r="2393" spans="1:32" ht="25.5" x14ac:dyDescent="0.2">
      <c r="A2393" s="4">
        <f t="shared" si="112"/>
        <v>2391</v>
      </c>
      <c r="B2393" s="4" t="str">
        <f t="shared" si="113"/>
        <v>4-02809</v>
      </c>
      <c r="C2393" s="4" t="str">
        <f>IFERROR(VLOOKUP(F2393,Tablas!$A$1:$B$3,2,0),"")</f>
        <v/>
      </c>
      <c r="D2393" s="4" t="str">
        <f t="shared" si="114"/>
        <v xml:space="preserve"> - LETRA 75 DIAS / DRAFT 75 DAYS - Cambio de Situación</v>
      </c>
      <c r="E2393" s="19">
        <v>45520</v>
      </c>
      <c r="F2393" s="20" t="s">
        <v>27</v>
      </c>
      <c r="G2393" s="20" t="s">
        <v>7690</v>
      </c>
      <c r="H2393" s="20" t="s">
        <v>7404</v>
      </c>
      <c r="I2393" s="20" t="s">
        <v>7405</v>
      </c>
      <c r="J2393" s="20" t="s">
        <v>373</v>
      </c>
      <c r="K2393" s="20" t="s">
        <v>374</v>
      </c>
      <c r="L2393" s="20" t="s">
        <v>375</v>
      </c>
      <c r="M2393" s="20" t="s">
        <v>125</v>
      </c>
      <c r="N2393" s="21">
        <v>2236.8000000000002</v>
      </c>
      <c r="O2393" s="21">
        <v>0</v>
      </c>
      <c r="P2393" s="19">
        <v>45491</v>
      </c>
      <c r="Q2393" s="19">
        <v>45520</v>
      </c>
      <c r="R2393" s="20"/>
      <c r="S2393" s="19">
        <v>45567</v>
      </c>
      <c r="T2393" s="20" t="s">
        <v>126</v>
      </c>
      <c r="U2393" s="20">
        <v>1009931</v>
      </c>
      <c r="V2393" s="20">
        <v>240006095</v>
      </c>
      <c r="W2393" s="20" t="s">
        <v>50</v>
      </c>
      <c r="X2393" s="20" t="s">
        <v>794</v>
      </c>
      <c r="Y2393" s="20" t="s">
        <v>128</v>
      </c>
      <c r="Z2393" s="20" t="s">
        <v>7406</v>
      </c>
      <c r="AA2393" s="20" t="s">
        <v>7391</v>
      </c>
      <c r="AB2393" s="20" t="s">
        <v>576</v>
      </c>
      <c r="AC2393" s="20" t="s">
        <v>167</v>
      </c>
      <c r="AD2393" s="20" t="s">
        <v>56</v>
      </c>
      <c r="AE2393" s="20"/>
      <c r="AF2393" t="str">
        <f>VLOOKUP(L2393,Contactos!B:B,1,0)</f>
        <v>TOP VETERINARIA S.A.C.</v>
      </c>
    </row>
    <row r="2394" spans="1:32" ht="38.25" x14ac:dyDescent="0.2">
      <c r="A2394" s="4">
        <f t="shared" si="112"/>
        <v>2392</v>
      </c>
      <c r="B2394" s="4" t="str">
        <f t="shared" si="113"/>
        <v>F010-00025763</v>
      </c>
      <c r="C2394" s="4" t="str">
        <f>IFERROR(VLOOKUP(F2394,Tablas!$A$1:$B$3,2,0),"")</f>
        <v>Factura</v>
      </c>
      <c r="D2394" s="4" t="str">
        <f t="shared" si="114"/>
        <v>Nacional - LETRA 45-52-66-73-90-105-120 DIAS / DRAFT 45-52-66-73-90-105-120 DAYS - Facturas clientes - C20110651121</v>
      </c>
      <c r="E2394" s="19">
        <v>45532</v>
      </c>
      <c r="F2394" s="20" t="s">
        <v>1001</v>
      </c>
      <c r="G2394" s="20" t="s">
        <v>7691</v>
      </c>
      <c r="H2394" s="20" t="s">
        <v>44</v>
      </c>
      <c r="I2394" s="20" t="s">
        <v>45</v>
      </c>
      <c r="J2394" s="20" t="s">
        <v>330</v>
      </c>
      <c r="K2394" s="20" t="s">
        <v>331</v>
      </c>
      <c r="L2394" s="20" t="s">
        <v>332</v>
      </c>
      <c r="M2394" s="20" t="s">
        <v>125</v>
      </c>
      <c r="N2394" s="21">
        <v>2239.96</v>
      </c>
      <c r="O2394" s="21">
        <v>0</v>
      </c>
      <c r="P2394" s="20"/>
      <c r="Q2394" s="19">
        <v>45532</v>
      </c>
      <c r="R2394" s="20"/>
      <c r="S2394" s="19">
        <v>45697</v>
      </c>
      <c r="T2394" s="20" t="s">
        <v>7400</v>
      </c>
      <c r="U2394" s="20">
        <v>1016364</v>
      </c>
      <c r="V2394" s="20">
        <v>240002572</v>
      </c>
      <c r="W2394" s="20" t="s">
        <v>847</v>
      </c>
      <c r="X2394" s="20" t="s">
        <v>305</v>
      </c>
      <c r="Y2394" s="20" t="s">
        <v>333</v>
      </c>
      <c r="Z2394" s="20" t="s">
        <v>7530</v>
      </c>
      <c r="AA2394" s="20" t="s">
        <v>335</v>
      </c>
      <c r="AB2394" s="20" t="s">
        <v>336</v>
      </c>
      <c r="AC2394" s="20" t="s">
        <v>337</v>
      </c>
      <c r="AD2394" s="20" t="s">
        <v>56</v>
      </c>
      <c r="AE2394" s="20" t="s">
        <v>1014</v>
      </c>
      <c r="AF2394" t="str">
        <f>VLOOKUP(L2394,Contactos!B:B,1,0)</f>
        <v>REPRESENTACIONES DURAND S.A.C.</v>
      </c>
    </row>
    <row r="2395" spans="1:32" ht="38.25" x14ac:dyDescent="0.2">
      <c r="A2395" s="4">
        <f t="shared" si="112"/>
        <v>2393</v>
      </c>
      <c r="B2395" s="4" t="str">
        <f t="shared" si="113"/>
        <v>F010-00026005</v>
      </c>
      <c r="C2395" s="4" t="str">
        <f>IFERROR(VLOOKUP(F2395,Tablas!$A$1:$B$3,2,0),"")</f>
        <v>Factura</v>
      </c>
      <c r="D2395" s="4" t="str">
        <f t="shared" si="114"/>
        <v>Nacional - LETRAS A 45-55-65-75 DIAS / DRAFT  45-55-65-75 DAYS - Facturas clientes - C20110651121</v>
      </c>
      <c r="E2395" s="19">
        <v>45559</v>
      </c>
      <c r="F2395" s="20" t="s">
        <v>1001</v>
      </c>
      <c r="G2395" s="20" t="s">
        <v>7692</v>
      </c>
      <c r="H2395" s="20" t="s">
        <v>44</v>
      </c>
      <c r="I2395" s="20" t="s">
        <v>45</v>
      </c>
      <c r="J2395" s="20" t="s">
        <v>330</v>
      </c>
      <c r="K2395" s="20" t="s">
        <v>331</v>
      </c>
      <c r="L2395" s="20" t="s">
        <v>332</v>
      </c>
      <c r="M2395" s="20" t="s">
        <v>125</v>
      </c>
      <c r="N2395" s="21">
        <v>2242.11</v>
      </c>
      <c r="O2395" s="21">
        <v>0</v>
      </c>
      <c r="P2395" s="20"/>
      <c r="Q2395" s="19">
        <v>45559</v>
      </c>
      <c r="R2395" s="20"/>
      <c r="S2395" s="19">
        <v>45679</v>
      </c>
      <c r="T2395" s="20" t="s">
        <v>7453</v>
      </c>
      <c r="U2395" s="20">
        <v>1028315</v>
      </c>
      <c r="V2395" s="20">
        <v>240002836</v>
      </c>
      <c r="W2395" s="20" t="s">
        <v>847</v>
      </c>
      <c r="X2395" s="20" t="s">
        <v>305</v>
      </c>
      <c r="Y2395" s="20" t="s">
        <v>333</v>
      </c>
      <c r="Z2395" s="20" t="s">
        <v>7530</v>
      </c>
      <c r="AA2395" s="20" t="s">
        <v>7441</v>
      </c>
      <c r="AB2395" s="20" t="s">
        <v>789</v>
      </c>
      <c r="AC2395" s="20" t="s">
        <v>167</v>
      </c>
      <c r="AD2395" s="20" t="s">
        <v>56</v>
      </c>
      <c r="AE2395" s="20" t="s">
        <v>1014</v>
      </c>
      <c r="AF2395" t="str">
        <f>VLOOKUP(L2395,Contactos!B:B,1,0)</f>
        <v>REPRESENTACIONES DURAND S.A.C.</v>
      </c>
    </row>
    <row r="2396" spans="1:32" ht="38.25" x14ac:dyDescent="0.2">
      <c r="A2396" s="4">
        <f t="shared" si="112"/>
        <v>2394</v>
      </c>
      <c r="B2396" s="4" t="str">
        <f t="shared" si="113"/>
        <v>F010-00026005</v>
      </c>
      <c r="C2396" s="4" t="str">
        <f>IFERROR(VLOOKUP(F2396,Tablas!$A$1:$B$3,2,0),"")</f>
        <v>Factura</v>
      </c>
      <c r="D2396" s="4" t="str">
        <f t="shared" si="114"/>
        <v>Nacional - LETRAS A 45-55-65-75 DIAS / DRAFT  45-55-65-75 DAYS - Facturas clientes - C20110651121</v>
      </c>
      <c r="E2396" s="19">
        <v>45559</v>
      </c>
      <c r="F2396" s="20" t="s">
        <v>1001</v>
      </c>
      <c r="G2396" s="20" t="s">
        <v>7692</v>
      </c>
      <c r="H2396" s="20" t="s">
        <v>44</v>
      </c>
      <c r="I2396" s="20" t="s">
        <v>45</v>
      </c>
      <c r="J2396" s="20" t="s">
        <v>330</v>
      </c>
      <c r="K2396" s="20" t="s">
        <v>331</v>
      </c>
      <c r="L2396" s="20" t="s">
        <v>332</v>
      </c>
      <c r="M2396" s="20" t="s">
        <v>125</v>
      </c>
      <c r="N2396" s="21">
        <v>2242.13</v>
      </c>
      <c r="O2396" s="21">
        <v>0</v>
      </c>
      <c r="P2396" s="20"/>
      <c r="Q2396" s="19">
        <v>45559</v>
      </c>
      <c r="R2396" s="20"/>
      <c r="S2396" s="19">
        <v>45669</v>
      </c>
      <c r="T2396" s="20" t="s">
        <v>7453</v>
      </c>
      <c r="U2396" s="20">
        <v>1028315</v>
      </c>
      <c r="V2396" s="20">
        <v>240002836</v>
      </c>
      <c r="W2396" s="20" t="s">
        <v>847</v>
      </c>
      <c r="X2396" s="20" t="s">
        <v>305</v>
      </c>
      <c r="Y2396" s="20" t="s">
        <v>333</v>
      </c>
      <c r="Z2396" s="20" t="s">
        <v>7530</v>
      </c>
      <c r="AA2396" s="20" t="s">
        <v>7441</v>
      </c>
      <c r="AB2396" s="20" t="s">
        <v>789</v>
      </c>
      <c r="AC2396" s="20" t="s">
        <v>167</v>
      </c>
      <c r="AD2396" s="20" t="s">
        <v>56</v>
      </c>
      <c r="AE2396" s="20" t="s">
        <v>1014</v>
      </c>
      <c r="AF2396" t="str">
        <f>VLOOKUP(L2396,Contactos!B:B,1,0)</f>
        <v>REPRESENTACIONES DURAND S.A.C.</v>
      </c>
    </row>
    <row r="2397" spans="1:32" ht="38.25" x14ac:dyDescent="0.2">
      <c r="A2397" s="4">
        <f t="shared" si="112"/>
        <v>2395</v>
      </c>
      <c r="B2397" s="4" t="str">
        <f t="shared" si="113"/>
        <v>F010-00026005</v>
      </c>
      <c r="C2397" s="4" t="str">
        <f>IFERROR(VLOOKUP(F2397,Tablas!$A$1:$B$3,2,0),"")</f>
        <v>Factura</v>
      </c>
      <c r="D2397" s="4" t="str">
        <f t="shared" si="114"/>
        <v>Nacional - LETRAS A 45-55-65-75 DIAS / DRAFT  45-55-65-75 DAYS - Facturas clientes - C20110651121</v>
      </c>
      <c r="E2397" s="19">
        <v>45559</v>
      </c>
      <c r="F2397" s="20" t="s">
        <v>1001</v>
      </c>
      <c r="G2397" s="20" t="s">
        <v>7692</v>
      </c>
      <c r="H2397" s="20" t="s">
        <v>44</v>
      </c>
      <c r="I2397" s="20" t="s">
        <v>45</v>
      </c>
      <c r="J2397" s="20" t="s">
        <v>330</v>
      </c>
      <c r="K2397" s="20" t="s">
        <v>331</v>
      </c>
      <c r="L2397" s="20" t="s">
        <v>332</v>
      </c>
      <c r="M2397" s="20" t="s">
        <v>125</v>
      </c>
      <c r="N2397" s="21">
        <v>2242.13</v>
      </c>
      <c r="O2397" s="21">
        <v>0</v>
      </c>
      <c r="P2397" s="20"/>
      <c r="Q2397" s="19">
        <v>45559</v>
      </c>
      <c r="R2397" s="20"/>
      <c r="S2397" s="19">
        <v>45659</v>
      </c>
      <c r="T2397" s="20" t="s">
        <v>7453</v>
      </c>
      <c r="U2397" s="20">
        <v>1028315</v>
      </c>
      <c r="V2397" s="20">
        <v>240002836</v>
      </c>
      <c r="W2397" s="20" t="s">
        <v>847</v>
      </c>
      <c r="X2397" s="20" t="s">
        <v>305</v>
      </c>
      <c r="Y2397" s="20" t="s">
        <v>333</v>
      </c>
      <c r="Z2397" s="20" t="s">
        <v>7530</v>
      </c>
      <c r="AA2397" s="20" t="s">
        <v>7441</v>
      </c>
      <c r="AB2397" s="20" t="s">
        <v>789</v>
      </c>
      <c r="AC2397" s="20" t="s">
        <v>167</v>
      </c>
      <c r="AD2397" s="20" t="s">
        <v>56</v>
      </c>
      <c r="AE2397" s="20" t="s">
        <v>1014</v>
      </c>
      <c r="AF2397" t="str">
        <f>VLOOKUP(L2397,Contactos!B:B,1,0)</f>
        <v>REPRESENTACIONES DURAND S.A.C.</v>
      </c>
    </row>
    <row r="2398" spans="1:32" ht="38.25" x14ac:dyDescent="0.2">
      <c r="A2398" s="4">
        <f t="shared" si="112"/>
        <v>2396</v>
      </c>
      <c r="B2398" s="4" t="str">
        <f t="shared" si="113"/>
        <v>F010-00025763</v>
      </c>
      <c r="C2398" s="4" t="str">
        <f>IFERROR(VLOOKUP(F2398,Tablas!$A$1:$B$3,2,0),"")</f>
        <v>Factura</v>
      </c>
      <c r="D2398" s="4" t="str">
        <f t="shared" si="114"/>
        <v>Nacional - LETRA 45-52-66-73-90-105-120 DIAS / DRAFT 45-52-66-73-90-105-120 DAYS - Facturas clientes - C20110651121</v>
      </c>
      <c r="E2398" s="19">
        <v>45532</v>
      </c>
      <c r="F2398" s="20" t="s">
        <v>1001</v>
      </c>
      <c r="G2398" s="20" t="s">
        <v>7691</v>
      </c>
      <c r="H2398" s="20" t="s">
        <v>44</v>
      </c>
      <c r="I2398" s="20" t="s">
        <v>45</v>
      </c>
      <c r="J2398" s="20" t="s">
        <v>330</v>
      </c>
      <c r="K2398" s="20" t="s">
        <v>331</v>
      </c>
      <c r="L2398" s="20" t="s">
        <v>332</v>
      </c>
      <c r="M2398" s="20" t="s">
        <v>125</v>
      </c>
      <c r="N2398" s="21">
        <v>2244.6999999999998</v>
      </c>
      <c r="O2398" s="21">
        <v>0</v>
      </c>
      <c r="P2398" s="20"/>
      <c r="Q2398" s="19">
        <v>45532</v>
      </c>
      <c r="R2398" s="20"/>
      <c r="S2398" s="19">
        <v>45667</v>
      </c>
      <c r="T2398" s="20" t="s">
        <v>7400</v>
      </c>
      <c r="U2398" s="20">
        <v>1016364</v>
      </c>
      <c r="V2398" s="20">
        <v>240002572</v>
      </c>
      <c r="W2398" s="20" t="s">
        <v>847</v>
      </c>
      <c r="X2398" s="20" t="s">
        <v>305</v>
      </c>
      <c r="Y2398" s="20" t="s">
        <v>333</v>
      </c>
      <c r="Z2398" s="20" t="s">
        <v>7530</v>
      </c>
      <c r="AA2398" s="20" t="s">
        <v>335</v>
      </c>
      <c r="AB2398" s="20" t="s">
        <v>336</v>
      </c>
      <c r="AC2398" s="20" t="s">
        <v>337</v>
      </c>
      <c r="AD2398" s="20" t="s">
        <v>56</v>
      </c>
      <c r="AE2398" s="20" t="s">
        <v>1014</v>
      </c>
      <c r="AF2398" t="str">
        <f>VLOOKUP(L2398,Contactos!B:B,1,0)</f>
        <v>REPRESENTACIONES DURAND S.A.C.</v>
      </c>
    </row>
    <row r="2399" spans="1:32" ht="38.25" x14ac:dyDescent="0.2">
      <c r="A2399" s="4">
        <f t="shared" si="112"/>
        <v>2397</v>
      </c>
      <c r="B2399" s="4" t="str">
        <f t="shared" si="113"/>
        <v>F010-00025763</v>
      </c>
      <c r="C2399" s="4" t="str">
        <f>IFERROR(VLOOKUP(F2399,Tablas!$A$1:$B$3,2,0),"")</f>
        <v>Factura</v>
      </c>
      <c r="D2399" s="4" t="str">
        <f t="shared" si="114"/>
        <v>Nacional - LETRA 45-52-66-73-90-105-120 DIAS / DRAFT 45-52-66-73-90-105-120 DAYS - Facturas clientes - C20110651121</v>
      </c>
      <c r="E2399" s="19">
        <v>45532</v>
      </c>
      <c r="F2399" s="20" t="s">
        <v>1001</v>
      </c>
      <c r="G2399" s="20" t="s">
        <v>7691</v>
      </c>
      <c r="H2399" s="20" t="s">
        <v>44</v>
      </c>
      <c r="I2399" s="20" t="s">
        <v>45</v>
      </c>
      <c r="J2399" s="20" t="s">
        <v>330</v>
      </c>
      <c r="K2399" s="20" t="s">
        <v>331</v>
      </c>
      <c r="L2399" s="20" t="s">
        <v>332</v>
      </c>
      <c r="M2399" s="20" t="s">
        <v>125</v>
      </c>
      <c r="N2399" s="21">
        <v>2244.6999999999998</v>
      </c>
      <c r="O2399" s="21">
        <v>0</v>
      </c>
      <c r="P2399" s="20"/>
      <c r="Q2399" s="19">
        <v>45532</v>
      </c>
      <c r="R2399" s="20"/>
      <c r="S2399" s="19">
        <v>45650</v>
      </c>
      <c r="T2399" s="20" t="s">
        <v>7400</v>
      </c>
      <c r="U2399" s="20">
        <v>1016364</v>
      </c>
      <c r="V2399" s="20">
        <v>240002572</v>
      </c>
      <c r="W2399" s="20" t="s">
        <v>847</v>
      </c>
      <c r="X2399" s="20" t="s">
        <v>305</v>
      </c>
      <c r="Y2399" s="20" t="s">
        <v>333</v>
      </c>
      <c r="Z2399" s="20" t="s">
        <v>7530</v>
      </c>
      <c r="AA2399" s="20" t="s">
        <v>335</v>
      </c>
      <c r="AB2399" s="20" t="s">
        <v>336</v>
      </c>
      <c r="AC2399" s="20" t="s">
        <v>337</v>
      </c>
      <c r="AD2399" s="20" t="s">
        <v>56</v>
      </c>
      <c r="AE2399" s="20" t="s">
        <v>1014</v>
      </c>
      <c r="AF2399" t="str">
        <f>VLOOKUP(L2399,Contactos!B:B,1,0)</f>
        <v>REPRESENTACIONES DURAND S.A.C.</v>
      </c>
    </row>
    <row r="2400" spans="1:32" ht="38.25" x14ac:dyDescent="0.2">
      <c r="A2400" s="4">
        <f t="shared" si="112"/>
        <v>2398</v>
      </c>
      <c r="B2400" s="4" t="str">
        <f t="shared" si="113"/>
        <v>F010-00025763</v>
      </c>
      <c r="C2400" s="4" t="str">
        <f>IFERROR(VLOOKUP(F2400,Tablas!$A$1:$B$3,2,0),"")</f>
        <v>Factura</v>
      </c>
      <c r="D2400" s="4" t="str">
        <f t="shared" si="114"/>
        <v>Nacional - LETRA 45-52-66-73-90-105-120 DIAS / DRAFT 45-52-66-73-90-105-120 DAYS - Facturas clientes - C20110651121</v>
      </c>
      <c r="E2400" s="19">
        <v>45532</v>
      </c>
      <c r="F2400" s="20" t="s">
        <v>1001</v>
      </c>
      <c r="G2400" s="20" t="s">
        <v>7691</v>
      </c>
      <c r="H2400" s="20" t="s">
        <v>44</v>
      </c>
      <c r="I2400" s="20" t="s">
        <v>45</v>
      </c>
      <c r="J2400" s="20" t="s">
        <v>330</v>
      </c>
      <c r="K2400" s="20" t="s">
        <v>331</v>
      </c>
      <c r="L2400" s="20" t="s">
        <v>332</v>
      </c>
      <c r="M2400" s="20" t="s">
        <v>125</v>
      </c>
      <c r="N2400" s="21">
        <v>2244.6999999999998</v>
      </c>
      <c r="O2400" s="21">
        <v>0</v>
      </c>
      <c r="P2400" s="20"/>
      <c r="Q2400" s="19">
        <v>45532</v>
      </c>
      <c r="R2400" s="20"/>
      <c r="S2400" s="19">
        <v>45643</v>
      </c>
      <c r="T2400" s="20" t="s">
        <v>7400</v>
      </c>
      <c r="U2400" s="20">
        <v>1016364</v>
      </c>
      <c r="V2400" s="20">
        <v>240002572</v>
      </c>
      <c r="W2400" s="20" t="s">
        <v>847</v>
      </c>
      <c r="X2400" s="20" t="s">
        <v>305</v>
      </c>
      <c r="Y2400" s="20" t="s">
        <v>333</v>
      </c>
      <c r="Z2400" s="20" t="s">
        <v>7530</v>
      </c>
      <c r="AA2400" s="20" t="s">
        <v>335</v>
      </c>
      <c r="AB2400" s="20" t="s">
        <v>336</v>
      </c>
      <c r="AC2400" s="20" t="s">
        <v>337</v>
      </c>
      <c r="AD2400" s="20" t="s">
        <v>56</v>
      </c>
      <c r="AE2400" s="20" t="s">
        <v>1014</v>
      </c>
      <c r="AF2400" t="str">
        <f>VLOOKUP(L2400,Contactos!B:B,1,0)</f>
        <v>REPRESENTACIONES DURAND S.A.C.</v>
      </c>
    </row>
    <row r="2401" spans="1:32" ht="38.25" x14ac:dyDescent="0.2">
      <c r="A2401" s="4">
        <f t="shared" si="112"/>
        <v>2399</v>
      </c>
      <c r="B2401" s="4" t="str">
        <f t="shared" si="113"/>
        <v>F010-00025763</v>
      </c>
      <c r="C2401" s="4" t="str">
        <f>IFERROR(VLOOKUP(F2401,Tablas!$A$1:$B$3,2,0),"")</f>
        <v>Factura</v>
      </c>
      <c r="D2401" s="4" t="str">
        <f t="shared" si="114"/>
        <v>Nacional - LETRA 45-52-66-73-90-105-120 DIAS / DRAFT 45-52-66-73-90-105-120 DAYS - Facturas clientes - C20110651121</v>
      </c>
      <c r="E2401" s="19">
        <v>45532</v>
      </c>
      <c r="F2401" s="20" t="s">
        <v>1001</v>
      </c>
      <c r="G2401" s="20" t="s">
        <v>7691</v>
      </c>
      <c r="H2401" s="20" t="s">
        <v>44</v>
      </c>
      <c r="I2401" s="20" t="s">
        <v>45</v>
      </c>
      <c r="J2401" s="20" t="s">
        <v>330</v>
      </c>
      <c r="K2401" s="20" t="s">
        <v>331</v>
      </c>
      <c r="L2401" s="20" t="s">
        <v>332</v>
      </c>
      <c r="M2401" s="20" t="s">
        <v>125</v>
      </c>
      <c r="N2401" s="21">
        <v>2244.6999999999998</v>
      </c>
      <c r="O2401" s="21">
        <v>0</v>
      </c>
      <c r="P2401" s="20"/>
      <c r="Q2401" s="19">
        <v>45532</v>
      </c>
      <c r="R2401" s="20"/>
      <c r="S2401" s="19">
        <v>45622</v>
      </c>
      <c r="T2401" s="20" t="s">
        <v>7400</v>
      </c>
      <c r="U2401" s="20">
        <v>1016364</v>
      </c>
      <c r="V2401" s="20">
        <v>240002572</v>
      </c>
      <c r="W2401" s="20" t="s">
        <v>847</v>
      </c>
      <c r="X2401" s="20" t="s">
        <v>305</v>
      </c>
      <c r="Y2401" s="20" t="s">
        <v>333</v>
      </c>
      <c r="Z2401" s="20" t="s">
        <v>7530</v>
      </c>
      <c r="AA2401" s="20" t="s">
        <v>335</v>
      </c>
      <c r="AB2401" s="20" t="s">
        <v>336</v>
      </c>
      <c r="AC2401" s="20" t="s">
        <v>337</v>
      </c>
      <c r="AD2401" s="20" t="s">
        <v>56</v>
      </c>
      <c r="AE2401" s="20" t="s">
        <v>1014</v>
      </c>
      <c r="AF2401" t="str">
        <f>VLOOKUP(L2401,Contactos!B:B,1,0)</f>
        <v>REPRESENTACIONES DURAND S.A.C.</v>
      </c>
    </row>
    <row r="2402" spans="1:32" ht="38.25" x14ac:dyDescent="0.2">
      <c r="A2402" s="4">
        <f t="shared" si="112"/>
        <v>2400</v>
      </c>
      <c r="B2402" s="4" t="str">
        <f t="shared" si="113"/>
        <v>F010-00025763</v>
      </c>
      <c r="C2402" s="4" t="str">
        <f>IFERROR(VLOOKUP(F2402,Tablas!$A$1:$B$3,2,0),"")</f>
        <v>Factura</v>
      </c>
      <c r="D2402" s="4" t="str">
        <f t="shared" si="114"/>
        <v>Nacional - LETRA 45-52-66-73-90-105-120 DIAS / DRAFT 45-52-66-73-90-105-120 DAYS - Facturas clientes - C20110651121</v>
      </c>
      <c r="E2402" s="19">
        <v>45532</v>
      </c>
      <c r="F2402" s="20" t="s">
        <v>1001</v>
      </c>
      <c r="G2402" s="20" t="s">
        <v>7691</v>
      </c>
      <c r="H2402" s="20" t="s">
        <v>44</v>
      </c>
      <c r="I2402" s="20" t="s">
        <v>45</v>
      </c>
      <c r="J2402" s="20" t="s">
        <v>330</v>
      </c>
      <c r="K2402" s="20" t="s">
        <v>331</v>
      </c>
      <c r="L2402" s="20" t="s">
        <v>332</v>
      </c>
      <c r="M2402" s="20" t="s">
        <v>125</v>
      </c>
      <c r="N2402" s="21">
        <v>2244.6999999999998</v>
      </c>
      <c r="O2402" s="21">
        <v>0</v>
      </c>
      <c r="P2402" s="20"/>
      <c r="Q2402" s="19">
        <v>45532</v>
      </c>
      <c r="R2402" s="20"/>
      <c r="S2402" s="19">
        <v>45682</v>
      </c>
      <c r="T2402" s="20" t="s">
        <v>7400</v>
      </c>
      <c r="U2402" s="20">
        <v>1016364</v>
      </c>
      <c r="V2402" s="20">
        <v>240002572</v>
      </c>
      <c r="W2402" s="20" t="s">
        <v>847</v>
      </c>
      <c r="X2402" s="20" t="s">
        <v>305</v>
      </c>
      <c r="Y2402" s="20" t="s">
        <v>333</v>
      </c>
      <c r="Z2402" s="20" t="s">
        <v>7530</v>
      </c>
      <c r="AA2402" s="20" t="s">
        <v>335</v>
      </c>
      <c r="AB2402" s="20" t="s">
        <v>336</v>
      </c>
      <c r="AC2402" s="20" t="s">
        <v>337</v>
      </c>
      <c r="AD2402" s="20" t="s">
        <v>56</v>
      </c>
      <c r="AE2402" s="20" t="s">
        <v>1014</v>
      </c>
      <c r="AF2402" t="str">
        <f>VLOOKUP(L2402,Contactos!B:B,1,0)</f>
        <v>REPRESENTACIONES DURAND S.A.C.</v>
      </c>
    </row>
    <row r="2403" spans="1:32" ht="38.25" x14ac:dyDescent="0.2">
      <c r="A2403" s="4">
        <f t="shared" si="112"/>
        <v>2401</v>
      </c>
      <c r="B2403" s="4" t="str">
        <f t="shared" si="113"/>
        <v>F010-00025763</v>
      </c>
      <c r="C2403" s="4" t="str">
        <f>IFERROR(VLOOKUP(F2403,Tablas!$A$1:$B$3,2,0),"")</f>
        <v>Factura</v>
      </c>
      <c r="D2403" s="4" t="str">
        <f t="shared" si="114"/>
        <v>Nacional - LETRA 45-52-66-73-90-105-120 DIAS / DRAFT 45-52-66-73-90-105-120 DAYS - Facturas clientes - C20110651121</v>
      </c>
      <c r="E2403" s="19">
        <v>45532</v>
      </c>
      <c r="F2403" s="20" t="s">
        <v>1001</v>
      </c>
      <c r="G2403" s="20" t="s">
        <v>7691</v>
      </c>
      <c r="H2403" s="20" t="s">
        <v>44</v>
      </c>
      <c r="I2403" s="20" t="s">
        <v>45</v>
      </c>
      <c r="J2403" s="20" t="s">
        <v>330</v>
      </c>
      <c r="K2403" s="20" t="s">
        <v>331</v>
      </c>
      <c r="L2403" s="20" t="s">
        <v>332</v>
      </c>
      <c r="M2403" s="20" t="s">
        <v>125</v>
      </c>
      <c r="N2403" s="21">
        <v>2244.6999999999998</v>
      </c>
      <c r="O2403" s="21">
        <v>0</v>
      </c>
      <c r="P2403" s="20"/>
      <c r="Q2403" s="19">
        <v>45532</v>
      </c>
      <c r="R2403" s="20"/>
      <c r="S2403" s="19">
        <v>45629</v>
      </c>
      <c r="T2403" s="20" t="s">
        <v>7400</v>
      </c>
      <c r="U2403" s="20">
        <v>1016364</v>
      </c>
      <c r="V2403" s="20">
        <v>240002572</v>
      </c>
      <c r="W2403" s="20" t="s">
        <v>847</v>
      </c>
      <c r="X2403" s="20" t="s">
        <v>305</v>
      </c>
      <c r="Y2403" s="20" t="s">
        <v>333</v>
      </c>
      <c r="Z2403" s="20" t="s">
        <v>7530</v>
      </c>
      <c r="AA2403" s="20" t="s">
        <v>335</v>
      </c>
      <c r="AB2403" s="20" t="s">
        <v>336</v>
      </c>
      <c r="AC2403" s="20" t="s">
        <v>337</v>
      </c>
      <c r="AD2403" s="20" t="s">
        <v>56</v>
      </c>
      <c r="AE2403" s="20" t="s">
        <v>1014</v>
      </c>
      <c r="AF2403" t="str">
        <f>VLOOKUP(L2403,Contactos!B:B,1,0)</f>
        <v>REPRESENTACIONES DURAND S.A.C.</v>
      </c>
    </row>
    <row r="2404" spans="1:32" ht="25.5" x14ac:dyDescent="0.2">
      <c r="A2404" s="4">
        <f t="shared" si="112"/>
        <v>2402</v>
      </c>
      <c r="B2404" s="4" t="str">
        <f t="shared" si="113"/>
        <v>4-03014</v>
      </c>
      <c r="C2404" s="4" t="str">
        <f>IFERROR(VLOOKUP(F2404,Tablas!$A$1:$B$3,2,0),"")</f>
        <v/>
      </c>
      <c r="D2404" s="4" t="str">
        <f t="shared" si="114"/>
        <v xml:space="preserve"> - LETRA 75 DIAS / DRAFT 75 DAYS - Cambio de Situación</v>
      </c>
      <c r="E2404" s="19">
        <v>45532</v>
      </c>
      <c r="F2404" s="20" t="s">
        <v>27</v>
      </c>
      <c r="G2404" s="20" t="s">
        <v>7693</v>
      </c>
      <c r="H2404" s="20" t="s">
        <v>7499</v>
      </c>
      <c r="I2404" s="20" t="s">
        <v>4510</v>
      </c>
      <c r="J2404" s="20" t="s">
        <v>647</v>
      </c>
      <c r="K2404" s="20" t="s">
        <v>648</v>
      </c>
      <c r="L2404" s="20" t="s">
        <v>649</v>
      </c>
      <c r="M2404" s="20" t="s">
        <v>125</v>
      </c>
      <c r="N2404" s="21">
        <v>2251.44</v>
      </c>
      <c r="O2404" s="21">
        <v>0</v>
      </c>
      <c r="P2404" s="19">
        <v>45504</v>
      </c>
      <c r="Q2404" s="19">
        <v>45532</v>
      </c>
      <c r="R2404" s="20"/>
      <c r="S2404" s="19">
        <v>45581</v>
      </c>
      <c r="T2404" s="20" t="s">
        <v>126</v>
      </c>
      <c r="U2404" s="20">
        <v>1021350</v>
      </c>
      <c r="V2404" s="20">
        <v>240006622</v>
      </c>
      <c r="W2404" s="20" t="s">
        <v>50</v>
      </c>
      <c r="X2404" s="20" t="s">
        <v>794</v>
      </c>
      <c r="Y2404" s="20" t="s">
        <v>333</v>
      </c>
      <c r="Z2404" s="20" t="s">
        <v>7406</v>
      </c>
      <c r="AA2404" s="20" t="s">
        <v>651</v>
      </c>
      <c r="AB2404" s="20" t="s">
        <v>502</v>
      </c>
      <c r="AC2404" s="20" t="s">
        <v>502</v>
      </c>
      <c r="AD2404" s="20" t="s">
        <v>56</v>
      </c>
      <c r="AE2404" s="20"/>
      <c r="AF2404" t="str">
        <f>VLOOKUP(L2404,Contactos!B:B,1,0)</f>
        <v>AGROCOMERCIO S.A.C</v>
      </c>
    </row>
    <row r="2405" spans="1:32" ht="25.5" x14ac:dyDescent="0.2">
      <c r="A2405" s="4">
        <f t="shared" si="112"/>
        <v>2403</v>
      </c>
      <c r="B2405" s="4" t="str">
        <f t="shared" si="113"/>
        <v>4-03013</v>
      </c>
      <c r="C2405" s="4" t="str">
        <f>IFERROR(VLOOKUP(F2405,Tablas!$A$1:$B$3,2,0),"")</f>
        <v/>
      </c>
      <c r="D2405" s="4" t="str">
        <f t="shared" si="114"/>
        <v xml:space="preserve"> - LETRA 75 DIAS / DRAFT 75 DAYS - Cambio de Situación</v>
      </c>
      <c r="E2405" s="19">
        <v>45532</v>
      </c>
      <c r="F2405" s="20" t="s">
        <v>27</v>
      </c>
      <c r="G2405" s="20" t="s">
        <v>7694</v>
      </c>
      <c r="H2405" s="20" t="s">
        <v>7499</v>
      </c>
      <c r="I2405" s="20" t="s">
        <v>4510</v>
      </c>
      <c r="J2405" s="20" t="s">
        <v>647</v>
      </c>
      <c r="K2405" s="20" t="s">
        <v>648</v>
      </c>
      <c r="L2405" s="20" t="s">
        <v>649</v>
      </c>
      <c r="M2405" s="20" t="s">
        <v>125</v>
      </c>
      <c r="N2405" s="21">
        <v>2251.44</v>
      </c>
      <c r="O2405" s="21">
        <v>0</v>
      </c>
      <c r="P2405" s="19">
        <v>45504</v>
      </c>
      <c r="Q2405" s="19">
        <v>45532</v>
      </c>
      <c r="R2405" s="20"/>
      <c r="S2405" s="19">
        <v>45574</v>
      </c>
      <c r="T2405" s="20" t="s">
        <v>126</v>
      </c>
      <c r="U2405" s="20">
        <v>1021348</v>
      </c>
      <c r="V2405" s="20">
        <v>240006621</v>
      </c>
      <c r="W2405" s="20" t="s">
        <v>50</v>
      </c>
      <c r="X2405" s="20" t="s">
        <v>794</v>
      </c>
      <c r="Y2405" s="20" t="s">
        <v>333</v>
      </c>
      <c r="Z2405" s="20" t="s">
        <v>7406</v>
      </c>
      <c r="AA2405" s="20" t="s">
        <v>651</v>
      </c>
      <c r="AB2405" s="20" t="s">
        <v>502</v>
      </c>
      <c r="AC2405" s="20" t="s">
        <v>502</v>
      </c>
      <c r="AD2405" s="20" t="s">
        <v>56</v>
      </c>
      <c r="AE2405" s="20"/>
      <c r="AF2405" t="str">
        <f>VLOOKUP(L2405,Contactos!B:B,1,0)</f>
        <v>AGROCOMERCIO S.A.C</v>
      </c>
    </row>
    <row r="2406" spans="1:32" ht="25.5" x14ac:dyDescent="0.2">
      <c r="A2406" s="4">
        <f t="shared" si="112"/>
        <v>2404</v>
      </c>
      <c r="B2406" s="4" t="str">
        <f t="shared" si="113"/>
        <v>4-03012</v>
      </c>
      <c r="C2406" s="4" t="str">
        <f>IFERROR(VLOOKUP(F2406,Tablas!$A$1:$B$3,2,0),"")</f>
        <v/>
      </c>
      <c r="D2406" s="4" t="str">
        <f t="shared" si="114"/>
        <v xml:space="preserve"> - LETRA 75 DIAS / DRAFT 75 DAYS - Cambio de Situación</v>
      </c>
      <c r="E2406" s="19">
        <v>45532</v>
      </c>
      <c r="F2406" s="20" t="s">
        <v>27</v>
      </c>
      <c r="G2406" s="20" t="s">
        <v>7695</v>
      </c>
      <c r="H2406" s="20" t="s">
        <v>7499</v>
      </c>
      <c r="I2406" s="20" t="s">
        <v>4510</v>
      </c>
      <c r="J2406" s="20" t="s">
        <v>647</v>
      </c>
      <c r="K2406" s="20" t="s">
        <v>648</v>
      </c>
      <c r="L2406" s="20" t="s">
        <v>649</v>
      </c>
      <c r="M2406" s="20" t="s">
        <v>125</v>
      </c>
      <c r="N2406" s="21">
        <v>2251.44</v>
      </c>
      <c r="O2406" s="21">
        <v>0</v>
      </c>
      <c r="P2406" s="19">
        <v>45504</v>
      </c>
      <c r="Q2406" s="19">
        <v>45532</v>
      </c>
      <c r="R2406" s="20"/>
      <c r="S2406" s="19">
        <v>45567</v>
      </c>
      <c r="T2406" s="20" t="s">
        <v>126</v>
      </c>
      <c r="U2406" s="20">
        <v>1021346</v>
      </c>
      <c r="V2406" s="20">
        <v>240006620</v>
      </c>
      <c r="W2406" s="20" t="s">
        <v>50</v>
      </c>
      <c r="X2406" s="20" t="s">
        <v>794</v>
      </c>
      <c r="Y2406" s="20" t="s">
        <v>333</v>
      </c>
      <c r="Z2406" s="20" t="s">
        <v>7406</v>
      </c>
      <c r="AA2406" s="20" t="s">
        <v>651</v>
      </c>
      <c r="AB2406" s="20" t="s">
        <v>502</v>
      </c>
      <c r="AC2406" s="20" t="s">
        <v>502</v>
      </c>
      <c r="AD2406" s="20" t="s">
        <v>56</v>
      </c>
      <c r="AE2406" s="20"/>
      <c r="AF2406" t="str">
        <f>VLOOKUP(L2406,Contactos!B:B,1,0)</f>
        <v>AGROCOMERCIO S.A.C</v>
      </c>
    </row>
    <row r="2407" spans="1:32" ht="25.5" x14ac:dyDescent="0.2">
      <c r="A2407" s="4">
        <f t="shared" si="112"/>
        <v>2405</v>
      </c>
      <c r="B2407" s="4" t="str">
        <f t="shared" si="113"/>
        <v>4-03015</v>
      </c>
      <c r="C2407" s="4" t="str">
        <f>IFERROR(VLOOKUP(F2407,Tablas!$A$1:$B$3,2,0),"")</f>
        <v/>
      </c>
      <c r="D2407" s="4" t="str">
        <f t="shared" si="114"/>
        <v xml:space="preserve"> - LETRA 75 DIAS / DRAFT 75 DAYS - Cambio de Situación</v>
      </c>
      <c r="E2407" s="19">
        <v>45532</v>
      </c>
      <c r="F2407" s="20" t="s">
        <v>27</v>
      </c>
      <c r="G2407" s="20" t="s">
        <v>7696</v>
      </c>
      <c r="H2407" s="20" t="s">
        <v>7499</v>
      </c>
      <c r="I2407" s="20" t="s">
        <v>4510</v>
      </c>
      <c r="J2407" s="20" t="s">
        <v>647</v>
      </c>
      <c r="K2407" s="20" t="s">
        <v>648</v>
      </c>
      <c r="L2407" s="20" t="s">
        <v>649</v>
      </c>
      <c r="M2407" s="20" t="s">
        <v>125</v>
      </c>
      <c r="N2407" s="21">
        <v>2251.44</v>
      </c>
      <c r="O2407" s="21">
        <v>0</v>
      </c>
      <c r="P2407" s="19">
        <v>45504</v>
      </c>
      <c r="Q2407" s="19">
        <v>45532</v>
      </c>
      <c r="R2407" s="20"/>
      <c r="S2407" s="19">
        <v>45594</v>
      </c>
      <c r="T2407" s="20" t="s">
        <v>126</v>
      </c>
      <c r="U2407" s="20">
        <v>1021352</v>
      </c>
      <c r="V2407" s="20">
        <v>240006623</v>
      </c>
      <c r="W2407" s="20" t="s">
        <v>50</v>
      </c>
      <c r="X2407" s="20" t="s">
        <v>794</v>
      </c>
      <c r="Y2407" s="20" t="s">
        <v>333</v>
      </c>
      <c r="Z2407" s="20" t="s">
        <v>7406</v>
      </c>
      <c r="AA2407" s="20" t="s">
        <v>651</v>
      </c>
      <c r="AB2407" s="20" t="s">
        <v>502</v>
      </c>
      <c r="AC2407" s="20" t="s">
        <v>502</v>
      </c>
      <c r="AD2407" s="20" t="s">
        <v>56</v>
      </c>
      <c r="AE2407" s="20"/>
      <c r="AF2407" t="str">
        <f>VLOOKUP(L2407,Contactos!B:B,1,0)</f>
        <v>AGROCOMERCIO S.A.C</v>
      </c>
    </row>
    <row r="2408" spans="1:32" ht="38.25" x14ac:dyDescent="0.2">
      <c r="A2408" s="4">
        <f t="shared" si="112"/>
        <v>2406</v>
      </c>
      <c r="B2408" s="4" t="str">
        <f t="shared" si="113"/>
        <v>F010-00026073</v>
      </c>
      <c r="C2408" s="4" t="str">
        <f>IFERROR(VLOOKUP(F2408,Tablas!$A$1:$B$3,2,0),"")</f>
        <v>Factura</v>
      </c>
      <c r="D2408" s="4" t="str">
        <f t="shared" si="114"/>
        <v>Nacional - LETRAS A 45-55-65-75 DIAS / DRAFT  45-55-65-75 DAYS - Facturas clientes - C20481460159</v>
      </c>
      <c r="E2408" s="19">
        <v>45565</v>
      </c>
      <c r="F2408" s="20" t="s">
        <v>1001</v>
      </c>
      <c r="G2408" s="20" t="s">
        <v>7697</v>
      </c>
      <c r="H2408" s="20" t="s">
        <v>44</v>
      </c>
      <c r="I2408" s="20" t="s">
        <v>45</v>
      </c>
      <c r="J2408" s="20" t="s">
        <v>379</v>
      </c>
      <c r="K2408" s="20" t="s">
        <v>380</v>
      </c>
      <c r="L2408" s="20" t="s">
        <v>381</v>
      </c>
      <c r="M2408" s="20" t="s">
        <v>125</v>
      </c>
      <c r="N2408" s="21">
        <v>2260.94</v>
      </c>
      <c r="O2408" s="21">
        <v>0</v>
      </c>
      <c r="P2408" s="20"/>
      <c r="Q2408" s="19">
        <v>45565</v>
      </c>
      <c r="R2408" s="20"/>
      <c r="S2408" s="19">
        <v>45675</v>
      </c>
      <c r="T2408" s="20" t="s">
        <v>7453</v>
      </c>
      <c r="U2408" s="20">
        <v>1031805</v>
      </c>
      <c r="V2408" s="20">
        <v>240002909</v>
      </c>
      <c r="W2408" s="20" t="s">
        <v>847</v>
      </c>
      <c r="X2408" s="20" t="s">
        <v>274</v>
      </c>
      <c r="Y2408" s="20" t="s">
        <v>245</v>
      </c>
      <c r="Z2408" s="20" t="s">
        <v>7462</v>
      </c>
      <c r="AA2408" s="20" t="s">
        <v>7463</v>
      </c>
      <c r="AB2408" s="20" t="s">
        <v>337</v>
      </c>
      <c r="AC2408" s="20" t="s">
        <v>337</v>
      </c>
      <c r="AD2408" s="20" t="s">
        <v>56</v>
      </c>
      <c r="AE2408" s="20" t="s">
        <v>1014</v>
      </c>
      <c r="AF2408" t="str">
        <f>VLOOKUP(L2408,Contactos!B:B,1,0)</f>
        <v>NOVAFARMA S.A.C.</v>
      </c>
    </row>
    <row r="2409" spans="1:32" ht="38.25" x14ac:dyDescent="0.2">
      <c r="A2409" s="4">
        <f t="shared" si="112"/>
        <v>2407</v>
      </c>
      <c r="B2409" s="4" t="str">
        <f t="shared" si="113"/>
        <v>F010-00026073</v>
      </c>
      <c r="C2409" s="4" t="str">
        <f>IFERROR(VLOOKUP(F2409,Tablas!$A$1:$B$3,2,0),"")</f>
        <v>Factura</v>
      </c>
      <c r="D2409" s="4" t="str">
        <f t="shared" si="114"/>
        <v>Nacional - LETRAS A 45-55-65-75 DIAS / DRAFT  45-55-65-75 DAYS - Facturas clientes - C20481460159</v>
      </c>
      <c r="E2409" s="19">
        <v>45565</v>
      </c>
      <c r="F2409" s="20" t="s">
        <v>1001</v>
      </c>
      <c r="G2409" s="20" t="s">
        <v>7697</v>
      </c>
      <c r="H2409" s="20" t="s">
        <v>44</v>
      </c>
      <c r="I2409" s="20" t="s">
        <v>45</v>
      </c>
      <c r="J2409" s="20" t="s">
        <v>379</v>
      </c>
      <c r="K2409" s="20" t="s">
        <v>380</v>
      </c>
      <c r="L2409" s="20" t="s">
        <v>381</v>
      </c>
      <c r="M2409" s="20" t="s">
        <v>125</v>
      </c>
      <c r="N2409" s="21">
        <v>2260.94</v>
      </c>
      <c r="O2409" s="21">
        <v>0</v>
      </c>
      <c r="P2409" s="20"/>
      <c r="Q2409" s="19">
        <v>45565</v>
      </c>
      <c r="R2409" s="20"/>
      <c r="S2409" s="19">
        <v>45685</v>
      </c>
      <c r="T2409" s="20" t="s">
        <v>7453</v>
      </c>
      <c r="U2409" s="20">
        <v>1031805</v>
      </c>
      <c r="V2409" s="20">
        <v>240002909</v>
      </c>
      <c r="W2409" s="20" t="s">
        <v>847</v>
      </c>
      <c r="X2409" s="20" t="s">
        <v>274</v>
      </c>
      <c r="Y2409" s="20" t="s">
        <v>245</v>
      </c>
      <c r="Z2409" s="20" t="s">
        <v>7462</v>
      </c>
      <c r="AA2409" s="20" t="s">
        <v>7463</v>
      </c>
      <c r="AB2409" s="20" t="s">
        <v>337</v>
      </c>
      <c r="AC2409" s="20" t="s">
        <v>337</v>
      </c>
      <c r="AD2409" s="20" t="s">
        <v>56</v>
      </c>
      <c r="AE2409" s="20" t="s">
        <v>1014</v>
      </c>
      <c r="AF2409" t="str">
        <f>VLOOKUP(L2409,Contactos!B:B,1,0)</f>
        <v>NOVAFARMA S.A.C.</v>
      </c>
    </row>
    <row r="2410" spans="1:32" ht="38.25" x14ac:dyDescent="0.2">
      <c r="A2410" s="4">
        <f t="shared" si="112"/>
        <v>2408</v>
      </c>
      <c r="B2410" s="4" t="str">
        <f t="shared" si="113"/>
        <v>F010-00026073</v>
      </c>
      <c r="C2410" s="4" t="str">
        <f>IFERROR(VLOOKUP(F2410,Tablas!$A$1:$B$3,2,0),"")</f>
        <v>Factura</v>
      </c>
      <c r="D2410" s="4" t="str">
        <f t="shared" si="114"/>
        <v>Nacional - LETRAS A 45-55-65-75 DIAS / DRAFT  45-55-65-75 DAYS - Facturas clientes - C20481460159</v>
      </c>
      <c r="E2410" s="19">
        <v>45565</v>
      </c>
      <c r="F2410" s="20" t="s">
        <v>1001</v>
      </c>
      <c r="G2410" s="20" t="s">
        <v>7697</v>
      </c>
      <c r="H2410" s="20" t="s">
        <v>44</v>
      </c>
      <c r="I2410" s="20" t="s">
        <v>45</v>
      </c>
      <c r="J2410" s="20" t="s">
        <v>379</v>
      </c>
      <c r="K2410" s="20" t="s">
        <v>380</v>
      </c>
      <c r="L2410" s="20" t="s">
        <v>381</v>
      </c>
      <c r="M2410" s="20" t="s">
        <v>125</v>
      </c>
      <c r="N2410" s="21">
        <v>2260.94</v>
      </c>
      <c r="O2410" s="21">
        <v>0</v>
      </c>
      <c r="P2410" s="20"/>
      <c r="Q2410" s="19">
        <v>45565</v>
      </c>
      <c r="R2410" s="20"/>
      <c r="S2410" s="19">
        <v>45665</v>
      </c>
      <c r="T2410" s="20" t="s">
        <v>7453</v>
      </c>
      <c r="U2410" s="20">
        <v>1031805</v>
      </c>
      <c r="V2410" s="20">
        <v>240002909</v>
      </c>
      <c r="W2410" s="20" t="s">
        <v>847</v>
      </c>
      <c r="X2410" s="20" t="s">
        <v>274</v>
      </c>
      <c r="Y2410" s="20" t="s">
        <v>245</v>
      </c>
      <c r="Z2410" s="20" t="s">
        <v>7462</v>
      </c>
      <c r="AA2410" s="20" t="s">
        <v>7463</v>
      </c>
      <c r="AB2410" s="20" t="s">
        <v>337</v>
      </c>
      <c r="AC2410" s="20" t="s">
        <v>337</v>
      </c>
      <c r="AD2410" s="20" t="s">
        <v>56</v>
      </c>
      <c r="AE2410" s="20" t="s">
        <v>1014</v>
      </c>
      <c r="AF2410" t="str">
        <f>VLOOKUP(L2410,Contactos!B:B,1,0)</f>
        <v>NOVAFARMA S.A.C.</v>
      </c>
    </row>
    <row r="2411" spans="1:32" ht="25.5" x14ac:dyDescent="0.2">
      <c r="A2411" s="4">
        <f t="shared" si="112"/>
        <v>2409</v>
      </c>
      <c r="B2411" s="4" t="str">
        <f t="shared" si="113"/>
        <v>4-02507</v>
      </c>
      <c r="C2411" s="4" t="str">
        <f>IFERROR(VLOOKUP(F2411,Tablas!$A$1:$B$3,2,0),"")</f>
        <v/>
      </c>
      <c r="D2411" s="4" t="str">
        <f t="shared" si="114"/>
        <v xml:space="preserve"> - LETRA 75 DIAS / DRAFT 75 DAYS - Asiento de Letras</v>
      </c>
      <c r="E2411" s="19">
        <v>45504</v>
      </c>
      <c r="F2411" s="20" t="s">
        <v>27</v>
      </c>
      <c r="G2411" s="20" t="s">
        <v>7698</v>
      </c>
      <c r="H2411" s="20" t="s">
        <v>7699</v>
      </c>
      <c r="I2411" s="20" t="s">
        <v>7618</v>
      </c>
      <c r="J2411" s="20" t="s">
        <v>7629</v>
      </c>
      <c r="K2411" s="20" t="s">
        <v>7630</v>
      </c>
      <c r="L2411" s="20" t="s">
        <v>7631</v>
      </c>
      <c r="M2411" s="20" t="s">
        <v>125</v>
      </c>
      <c r="N2411" s="21">
        <v>2267.33</v>
      </c>
      <c r="O2411" s="21">
        <v>0</v>
      </c>
      <c r="P2411" s="19">
        <v>45470</v>
      </c>
      <c r="Q2411" s="19">
        <v>45504</v>
      </c>
      <c r="R2411" s="20"/>
      <c r="S2411" s="19">
        <v>45544</v>
      </c>
      <c r="T2411" s="20" t="s">
        <v>126</v>
      </c>
      <c r="U2411" s="20">
        <v>1003785</v>
      </c>
      <c r="V2411" s="20">
        <v>240005677</v>
      </c>
      <c r="W2411" s="20" t="s">
        <v>50</v>
      </c>
      <c r="X2411" s="20" t="s">
        <v>794</v>
      </c>
      <c r="Y2411" s="20" t="s">
        <v>333</v>
      </c>
      <c r="Z2411" s="20" t="s">
        <v>7700</v>
      </c>
      <c r="AA2411" s="20" t="s">
        <v>7632</v>
      </c>
      <c r="AB2411" s="20" t="s">
        <v>6737</v>
      </c>
      <c r="AC2411" s="20" t="s">
        <v>167</v>
      </c>
      <c r="AD2411" s="20" t="s">
        <v>56</v>
      </c>
      <c r="AE2411" s="20"/>
      <c r="AF2411" t="str">
        <f>VLOOKUP(L2411,Contactos!B:B,1,0)</f>
        <v>UNIVERSO VETERINARIO S.A.C.</v>
      </c>
    </row>
    <row r="2412" spans="1:32" ht="25.5" x14ac:dyDescent="0.2">
      <c r="A2412" s="4">
        <f t="shared" si="112"/>
        <v>2410</v>
      </c>
      <c r="B2412" s="4" t="str">
        <f t="shared" si="113"/>
        <v>4-02506</v>
      </c>
      <c r="C2412" s="4" t="str">
        <f>IFERROR(VLOOKUP(F2412,Tablas!$A$1:$B$3,2,0),"")</f>
        <v/>
      </c>
      <c r="D2412" s="4" t="str">
        <f t="shared" si="114"/>
        <v xml:space="preserve"> - LETRA 75 DIAS / DRAFT 75 DAYS - Asiento de Letras</v>
      </c>
      <c r="E2412" s="19">
        <v>45504</v>
      </c>
      <c r="F2412" s="20" t="s">
        <v>27</v>
      </c>
      <c r="G2412" s="20" t="s">
        <v>7701</v>
      </c>
      <c r="H2412" s="20" t="s">
        <v>7699</v>
      </c>
      <c r="I2412" s="20" t="s">
        <v>7618</v>
      </c>
      <c r="J2412" s="20" t="s">
        <v>7629</v>
      </c>
      <c r="K2412" s="20" t="s">
        <v>7630</v>
      </c>
      <c r="L2412" s="20" t="s">
        <v>7631</v>
      </c>
      <c r="M2412" s="20" t="s">
        <v>125</v>
      </c>
      <c r="N2412" s="21">
        <v>2267.33</v>
      </c>
      <c r="O2412" s="21">
        <v>0</v>
      </c>
      <c r="P2412" s="19">
        <v>45470</v>
      </c>
      <c r="Q2412" s="19">
        <v>45504</v>
      </c>
      <c r="R2412" s="20"/>
      <c r="S2412" s="19">
        <v>45537</v>
      </c>
      <c r="T2412" s="20" t="s">
        <v>126</v>
      </c>
      <c r="U2412" s="20">
        <v>1003785</v>
      </c>
      <c r="V2412" s="20">
        <v>240005677</v>
      </c>
      <c r="W2412" s="20" t="s">
        <v>50</v>
      </c>
      <c r="X2412" s="20" t="s">
        <v>794</v>
      </c>
      <c r="Y2412" s="20" t="s">
        <v>333</v>
      </c>
      <c r="Z2412" s="20" t="s">
        <v>7700</v>
      </c>
      <c r="AA2412" s="20" t="s">
        <v>7636</v>
      </c>
      <c r="AB2412" s="20" t="s">
        <v>6737</v>
      </c>
      <c r="AC2412" s="20" t="s">
        <v>167</v>
      </c>
      <c r="AD2412" s="20" t="s">
        <v>56</v>
      </c>
      <c r="AE2412" s="20"/>
      <c r="AF2412" t="str">
        <f>VLOOKUP(L2412,Contactos!B:B,1,0)</f>
        <v>UNIVERSO VETERINARIO S.A.C.</v>
      </c>
    </row>
    <row r="2413" spans="1:32" ht="25.5" x14ac:dyDescent="0.2">
      <c r="A2413" s="4">
        <f t="shared" si="112"/>
        <v>2411</v>
      </c>
      <c r="B2413" s="4" t="str">
        <f t="shared" si="113"/>
        <v>4-02508</v>
      </c>
      <c r="C2413" s="4" t="str">
        <f>IFERROR(VLOOKUP(F2413,Tablas!$A$1:$B$3,2,0),"")</f>
        <v/>
      </c>
      <c r="D2413" s="4" t="str">
        <f t="shared" si="114"/>
        <v xml:space="preserve"> - LETRA 75 DIAS / DRAFT 75 DAYS - Asiento de Letras</v>
      </c>
      <c r="E2413" s="19">
        <v>45504</v>
      </c>
      <c r="F2413" s="20" t="s">
        <v>27</v>
      </c>
      <c r="G2413" s="20" t="s">
        <v>7702</v>
      </c>
      <c r="H2413" s="20" t="s">
        <v>7699</v>
      </c>
      <c r="I2413" s="20" t="s">
        <v>7618</v>
      </c>
      <c r="J2413" s="20" t="s">
        <v>7629</v>
      </c>
      <c r="K2413" s="20" t="s">
        <v>7630</v>
      </c>
      <c r="L2413" s="20" t="s">
        <v>7631</v>
      </c>
      <c r="M2413" s="20" t="s">
        <v>125</v>
      </c>
      <c r="N2413" s="21">
        <v>2267.33</v>
      </c>
      <c r="O2413" s="21">
        <v>0</v>
      </c>
      <c r="P2413" s="19">
        <v>45470</v>
      </c>
      <c r="Q2413" s="19">
        <v>45504</v>
      </c>
      <c r="R2413" s="20"/>
      <c r="S2413" s="19">
        <v>45560</v>
      </c>
      <c r="T2413" s="20" t="s">
        <v>126</v>
      </c>
      <c r="U2413" s="20">
        <v>1003785</v>
      </c>
      <c r="V2413" s="20">
        <v>240005677</v>
      </c>
      <c r="W2413" s="20" t="s">
        <v>50</v>
      </c>
      <c r="X2413" s="20" t="s">
        <v>794</v>
      </c>
      <c r="Y2413" s="20" t="s">
        <v>333</v>
      </c>
      <c r="Z2413" s="20" t="s">
        <v>7700</v>
      </c>
      <c r="AA2413" s="20" t="s">
        <v>7632</v>
      </c>
      <c r="AB2413" s="20" t="s">
        <v>6737</v>
      </c>
      <c r="AC2413" s="20" t="s">
        <v>167</v>
      </c>
      <c r="AD2413" s="20" t="s">
        <v>56</v>
      </c>
      <c r="AE2413" s="20"/>
      <c r="AF2413" t="str">
        <f>VLOOKUP(L2413,Contactos!B:B,1,0)</f>
        <v>UNIVERSO VETERINARIO S.A.C.</v>
      </c>
    </row>
    <row r="2414" spans="1:32" ht="51" x14ac:dyDescent="0.2">
      <c r="A2414" s="4">
        <f t="shared" si="112"/>
        <v>2412</v>
      </c>
      <c r="B2414" s="4" t="str">
        <f t="shared" si="113"/>
        <v/>
      </c>
      <c r="C2414" s="4" t="str">
        <f>IFERROR(VLOOKUP(F2414,Tablas!$A$1:$B$3,2,0),"")</f>
        <v/>
      </c>
      <c r="D2414" s="4" t="str">
        <f t="shared" si="114"/>
        <v xml:space="preserve"> - CONTADO ADELANTADO / CASH IN ADVANCE - Dif. en cambio</v>
      </c>
      <c r="E2414" s="19">
        <v>45382</v>
      </c>
      <c r="F2414" s="20" t="s">
        <v>27</v>
      </c>
      <c r="G2414" s="20"/>
      <c r="H2414" s="20" t="s">
        <v>29</v>
      </c>
      <c r="I2414" s="20" t="s">
        <v>30</v>
      </c>
      <c r="J2414" s="20" t="s">
        <v>92</v>
      </c>
      <c r="K2414" s="20" t="s">
        <v>92</v>
      </c>
      <c r="L2414" s="20" t="s">
        <v>93</v>
      </c>
      <c r="M2414" s="20" t="s">
        <v>33</v>
      </c>
      <c r="N2414" s="21">
        <v>2271.8200000000002</v>
      </c>
      <c r="O2414" s="21">
        <v>0</v>
      </c>
      <c r="P2414" s="20"/>
      <c r="Q2414" s="19">
        <v>45382</v>
      </c>
      <c r="R2414" s="20"/>
      <c r="S2414" s="20"/>
      <c r="T2414" s="20" t="s">
        <v>70</v>
      </c>
      <c r="U2414" s="20">
        <v>974270</v>
      </c>
      <c r="V2414" s="20">
        <v>240013715</v>
      </c>
      <c r="W2414" s="20" t="s">
        <v>50</v>
      </c>
      <c r="X2414" s="20" t="s">
        <v>841</v>
      </c>
      <c r="Y2414" s="20" t="s">
        <v>37</v>
      </c>
      <c r="Z2414" s="20" t="s">
        <v>63</v>
      </c>
      <c r="AA2414" s="20" t="s">
        <v>95</v>
      </c>
      <c r="AB2414" s="20" t="s">
        <v>66</v>
      </c>
      <c r="AC2414" s="20" t="s">
        <v>66</v>
      </c>
      <c r="AD2414" s="20" t="s">
        <v>96</v>
      </c>
      <c r="AE2414" s="20"/>
      <c r="AF2414" t="str">
        <f>VLOOKUP(L2414,Contactos!B:B,1,0)</f>
        <v>QUALITY CO. FOR VET.MED. TRADE</v>
      </c>
    </row>
    <row r="2415" spans="1:32" ht="38.25" x14ac:dyDescent="0.2">
      <c r="A2415" s="4">
        <f t="shared" si="112"/>
        <v>2413</v>
      </c>
      <c r="B2415" s="4" t="str">
        <f t="shared" si="113"/>
        <v>F010-00025933</v>
      </c>
      <c r="C2415" s="4" t="str">
        <f>IFERROR(VLOOKUP(F2415,Tablas!$A$1:$B$3,2,0),"")</f>
        <v>Factura</v>
      </c>
      <c r="D2415" s="4" t="str">
        <f t="shared" si="114"/>
        <v>Nacional - CREDITO 45 DIAS / CREDIT 45 DAYS - Facturas clientes - C20534068582</v>
      </c>
      <c r="E2415" s="19">
        <v>45552</v>
      </c>
      <c r="F2415" s="20" t="s">
        <v>1001</v>
      </c>
      <c r="G2415" s="20" t="s">
        <v>7703</v>
      </c>
      <c r="H2415" s="20" t="s">
        <v>44</v>
      </c>
      <c r="I2415" s="20" t="s">
        <v>45</v>
      </c>
      <c r="J2415" s="20" t="s">
        <v>7704</v>
      </c>
      <c r="K2415" s="20" t="s">
        <v>7705</v>
      </c>
      <c r="L2415" s="20" t="s">
        <v>7706</v>
      </c>
      <c r="M2415" s="20"/>
      <c r="N2415" s="21">
        <v>2282.13</v>
      </c>
      <c r="O2415" s="21">
        <v>0</v>
      </c>
      <c r="P2415" s="20"/>
      <c r="Q2415" s="19">
        <v>45552</v>
      </c>
      <c r="R2415" s="20"/>
      <c r="S2415" s="19">
        <v>45597</v>
      </c>
      <c r="T2415" s="20" t="s">
        <v>7050</v>
      </c>
      <c r="U2415" s="20">
        <v>1025564</v>
      </c>
      <c r="V2415" s="20">
        <v>240002759</v>
      </c>
      <c r="W2415" s="20" t="s">
        <v>847</v>
      </c>
      <c r="X2415" s="20" t="s">
        <v>274</v>
      </c>
      <c r="Y2415" s="20" t="s">
        <v>737</v>
      </c>
      <c r="Z2415" s="20" t="s">
        <v>7707</v>
      </c>
      <c r="AA2415" s="20" t="s">
        <v>7708</v>
      </c>
      <c r="AB2415" s="20" t="s">
        <v>5794</v>
      </c>
      <c r="AC2415" s="20" t="s">
        <v>5794</v>
      </c>
      <c r="AD2415" s="20" t="s">
        <v>56</v>
      </c>
      <c r="AE2415" s="20" t="s">
        <v>1014</v>
      </c>
      <c r="AF2415" t="str">
        <f>VLOOKUP(L2415,Contactos!B:B,1,0)</f>
        <v>AGROPECUARIA LA PROVIDENCIA SAC</v>
      </c>
    </row>
    <row r="2416" spans="1:32" ht="38.25" x14ac:dyDescent="0.2">
      <c r="A2416" s="4">
        <f t="shared" si="112"/>
        <v>2414</v>
      </c>
      <c r="B2416" s="4" t="str">
        <f t="shared" si="113"/>
        <v>F010-00025983</v>
      </c>
      <c r="C2416" s="4" t="str">
        <f>IFERROR(VLOOKUP(F2416,Tablas!$A$1:$B$3,2,0),"")</f>
        <v>Factura</v>
      </c>
      <c r="D2416" s="4" t="str">
        <f t="shared" si="114"/>
        <v>Nacional - LETRAS 45-52-59-66-73-90 DAYS - Facturas clientes - C20480431511</v>
      </c>
      <c r="E2416" s="19">
        <v>45558</v>
      </c>
      <c r="F2416" s="20" t="s">
        <v>1001</v>
      </c>
      <c r="G2416" s="20" t="s">
        <v>7709</v>
      </c>
      <c r="H2416" s="20" t="s">
        <v>44</v>
      </c>
      <c r="I2416" s="20" t="s">
        <v>45</v>
      </c>
      <c r="J2416" s="20" t="s">
        <v>241</v>
      </c>
      <c r="K2416" s="20" t="s">
        <v>242</v>
      </c>
      <c r="L2416" s="20" t="s">
        <v>243</v>
      </c>
      <c r="M2416" s="20" t="s">
        <v>125</v>
      </c>
      <c r="N2416" s="21">
        <v>2285.9</v>
      </c>
      <c r="O2416" s="21">
        <v>0</v>
      </c>
      <c r="P2416" s="20"/>
      <c r="Q2416" s="19">
        <v>45558</v>
      </c>
      <c r="R2416" s="20"/>
      <c r="S2416" s="19">
        <v>45693</v>
      </c>
      <c r="T2416" s="20" t="s">
        <v>7389</v>
      </c>
      <c r="U2416" s="20">
        <v>1027299</v>
      </c>
      <c r="V2416" s="20">
        <v>240002811</v>
      </c>
      <c r="W2416" s="20" t="s">
        <v>847</v>
      </c>
      <c r="X2416" s="20" t="s">
        <v>305</v>
      </c>
      <c r="Y2416" s="20" t="s">
        <v>245</v>
      </c>
      <c r="Z2416" s="20" t="s">
        <v>7710</v>
      </c>
      <c r="AA2416" s="20" t="s">
        <v>7711</v>
      </c>
      <c r="AB2416" s="20" t="s">
        <v>248</v>
      </c>
      <c r="AC2416" s="20" t="s">
        <v>248</v>
      </c>
      <c r="AD2416" s="20" t="s">
        <v>56</v>
      </c>
      <c r="AE2416" s="20" t="s">
        <v>1014</v>
      </c>
      <c r="AF2416" t="str">
        <f>VLOOKUP(L2416,Contactos!B:B,1,0)</f>
        <v>AGRO VETERINARIA MI BUEN PASTOR S.R.L.</v>
      </c>
    </row>
    <row r="2417" spans="1:32" ht="38.25" x14ac:dyDescent="0.2">
      <c r="A2417" s="4">
        <f t="shared" si="112"/>
        <v>2415</v>
      </c>
      <c r="B2417" s="4" t="str">
        <f t="shared" si="113"/>
        <v>F010-00025983</v>
      </c>
      <c r="C2417" s="4" t="str">
        <f>IFERROR(VLOOKUP(F2417,Tablas!$A$1:$B$3,2,0),"")</f>
        <v>Factura</v>
      </c>
      <c r="D2417" s="4" t="str">
        <f t="shared" si="114"/>
        <v>Nacional - LETRAS 45-52-59-66-73-90 DAYS - Facturas clientes - C20480431511</v>
      </c>
      <c r="E2417" s="19">
        <v>45558</v>
      </c>
      <c r="F2417" s="20" t="s">
        <v>1001</v>
      </c>
      <c r="G2417" s="20" t="s">
        <v>7709</v>
      </c>
      <c r="H2417" s="20" t="s">
        <v>44</v>
      </c>
      <c r="I2417" s="20" t="s">
        <v>45</v>
      </c>
      <c r="J2417" s="20" t="s">
        <v>241</v>
      </c>
      <c r="K2417" s="20" t="s">
        <v>242</v>
      </c>
      <c r="L2417" s="20" t="s">
        <v>243</v>
      </c>
      <c r="M2417" s="20" t="s">
        <v>125</v>
      </c>
      <c r="N2417" s="21">
        <v>2288.67</v>
      </c>
      <c r="O2417" s="21">
        <v>0</v>
      </c>
      <c r="P2417" s="20"/>
      <c r="Q2417" s="19">
        <v>45558</v>
      </c>
      <c r="R2417" s="20"/>
      <c r="S2417" s="19">
        <v>45676</v>
      </c>
      <c r="T2417" s="20" t="s">
        <v>7389</v>
      </c>
      <c r="U2417" s="20">
        <v>1027299</v>
      </c>
      <c r="V2417" s="20">
        <v>240002811</v>
      </c>
      <c r="W2417" s="20" t="s">
        <v>847</v>
      </c>
      <c r="X2417" s="20" t="s">
        <v>305</v>
      </c>
      <c r="Y2417" s="20" t="s">
        <v>245</v>
      </c>
      <c r="Z2417" s="20" t="s">
        <v>7710</v>
      </c>
      <c r="AA2417" s="20" t="s">
        <v>7711</v>
      </c>
      <c r="AB2417" s="20" t="s">
        <v>248</v>
      </c>
      <c r="AC2417" s="20" t="s">
        <v>248</v>
      </c>
      <c r="AD2417" s="20" t="s">
        <v>56</v>
      </c>
      <c r="AE2417" s="20" t="s">
        <v>1014</v>
      </c>
      <c r="AF2417" t="str">
        <f>VLOOKUP(L2417,Contactos!B:B,1,0)</f>
        <v>AGRO VETERINARIA MI BUEN PASTOR S.R.L.</v>
      </c>
    </row>
    <row r="2418" spans="1:32" ht="38.25" x14ac:dyDescent="0.2">
      <c r="A2418" s="4">
        <f t="shared" si="112"/>
        <v>2416</v>
      </c>
      <c r="B2418" s="4" t="str">
        <f t="shared" si="113"/>
        <v>F010-00025983</v>
      </c>
      <c r="C2418" s="4" t="str">
        <f>IFERROR(VLOOKUP(F2418,Tablas!$A$1:$B$3,2,0),"")</f>
        <v>Factura</v>
      </c>
      <c r="D2418" s="4" t="str">
        <f t="shared" si="114"/>
        <v>Nacional - LETRAS 45-52-59-66-73-90 DAYS - Facturas clientes - C20480431511</v>
      </c>
      <c r="E2418" s="19">
        <v>45558</v>
      </c>
      <c r="F2418" s="20" t="s">
        <v>1001</v>
      </c>
      <c r="G2418" s="20" t="s">
        <v>7709</v>
      </c>
      <c r="H2418" s="20" t="s">
        <v>44</v>
      </c>
      <c r="I2418" s="20" t="s">
        <v>45</v>
      </c>
      <c r="J2418" s="20" t="s">
        <v>241</v>
      </c>
      <c r="K2418" s="20" t="s">
        <v>242</v>
      </c>
      <c r="L2418" s="20" t="s">
        <v>243</v>
      </c>
      <c r="M2418" s="20" t="s">
        <v>125</v>
      </c>
      <c r="N2418" s="21">
        <v>2288.67</v>
      </c>
      <c r="O2418" s="21">
        <v>0</v>
      </c>
      <c r="P2418" s="20"/>
      <c r="Q2418" s="19">
        <v>45558</v>
      </c>
      <c r="R2418" s="20"/>
      <c r="S2418" s="19">
        <v>45669</v>
      </c>
      <c r="T2418" s="20" t="s">
        <v>7389</v>
      </c>
      <c r="U2418" s="20">
        <v>1027299</v>
      </c>
      <c r="V2418" s="20">
        <v>240002811</v>
      </c>
      <c r="W2418" s="20" t="s">
        <v>847</v>
      </c>
      <c r="X2418" s="20" t="s">
        <v>305</v>
      </c>
      <c r="Y2418" s="20" t="s">
        <v>245</v>
      </c>
      <c r="Z2418" s="20" t="s">
        <v>7710</v>
      </c>
      <c r="AA2418" s="20" t="s">
        <v>7711</v>
      </c>
      <c r="AB2418" s="20" t="s">
        <v>248</v>
      </c>
      <c r="AC2418" s="20" t="s">
        <v>248</v>
      </c>
      <c r="AD2418" s="20" t="s">
        <v>56</v>
      </c>
      <c r="AE2418" s="20" t="s">
        <v>1014</v>
      </c>
      <c r="AF2418" t="str">
        <f>VLOOKUP(L2418,Contactos!B:B,1,0)</f>
        <v>AGRO VETERINARIA MI BUEN PASTOR S.R.L.</v>
      </c>
    </row>
    <row r="2419" spans="1:32" ht="38.25" x14ac:dyDescent="0.2">
      <c r="A2419" s="4">
        <f t="shared" si="112"/>
        <v>2417</v>
      </c>
      <c r="B2419" s="4" t="str">
        <f t="shared" si="113"/>
        <v>F010-00025983</v>
      </c>
      <c r="C2419" s="4" t="str">
        <f>IFERROR(VLOOKUP(F2419,Tablas!$A$1:$B$3,2,0),"")</f>
        <v>Factura</v>
      </c>
      <c r="D2419" s="4" t="str">
        <f t="shared" si="114"/>
        <v>Nacional - LETRAS 45-52-59-66-73-90 DAYS - Facturas clientes - C20480431511</v>
      </c>
      <c r="E2419" s="19">
        <v>45558</v>
      </c>
      <c r="F2419" s="20" t="s">
        <v>1001</v>
      </c>
      <c r="G2419" s="20" t="s">
        <v>7709</v>
      </c>
      <c r="H2419" s="20" t="s">
        <v>44</v>
      </c>
      <c r="I2419" s="20" t="s">
        <v>45</v>
      </c>
      <c r="J2419" s="20" t="s">
        <v>241</v>
      </c>
      <c r="K2419" s="20" t="s">
        <v>242</v>
      </c>
      <c r="L2419" s="20" t="s">
        <v>243</v>
      </c>
      <c r="M2419" s="20" t="s">
        <v>125</v>
      </c>
      <c r="N2419" s="21">
        <v>2288.67</v>
      </c>
      <c r="O2419" s="21">
        <v>0</v>
      </c>
      <c r="P2419" s="20"/>
      <c r="Q2419" s="19">
        <v>45558</v>
      </c>
      <c r="R2419" s="20"/>
      <c r="S2419" s="19">
        <v>45655</v>
      </c>
      <c r="T2419" s="20" t="s">
        <v>7389</v>
      </c>
      <c r="U2419" s="20">
        <v>1027299</v>
      </c>
      <c r="V2419" s="20">
        <v>240002811</v>
      </c>
      <c r="W2419" s="20" t="s">
        <v>847</v>
      </c>
      <c r="X2419" s="20" t="s">
        <v>305</v>
      </c>
      <c r="Y2419" s="20" t="s">
        <v>245</v>
      </c>
      <c r="Z2419" s="20" t="s">
        <v>7710</v>
      </c>
      <c r="AA2419" s="20" t="s">
        <v>7711</v>
      </c>
      <c r="AB2419" s="20" t="s">
        <v>248</v>
      </c>
      <c r="AC2419" s="20" t="s">
        <v>248</v>
      </c>
      <c r="AD2419" s="20" t="s">
        <v>56</v>
      </c>
      <c r="AE2419" s="20" t="s">
        <v>1014</v>
      </c>
      <c r="AF2419" t="str">
        <f>VLOOKUP(L2419,Contactos!B:B,1,0)</f>
        <v>AGRO VETERINARIA MI BUEN PASTOR S.R.L.</v>
      </c>
    </row>
    <row r="2420" spans="1:32" ht="38.25" x14ac:dyDescent="0.2">
      <c r="A2420" s="4">
        <f t="shared" si="112"/>
        <v>2418</v>
      </c>
      <c r="B2420" s="4" t="str">
        <f t="shared" si="113"/>
        <v>F010-00025983</v>
      </c>
      <c r="C2420" s="4" t="str">
        <f>IFERROR(VLOOKUP(F2420,Tablas!$A$1:$B$3,2,0),"")</f>
        <v>Factura</v>
      </c>
      <c r="D2420" s="4" t="str">
        <f t="shared" si="114"/>
        <v>Nacional - LETRAS 45-52-59-66-73-90 DAYS - Facturas clientes - C20480431511</v>
      </c>
      <c r="E2420" s="19">
        <v>45558</v>
      </c>
      <c r="F2420" s="20" t="s">
        <v>1001</v>
      </c>
      <c r="G2420" s="20" t="s">
        <v>7709</v>
      </c>
      <c r="H2420" s="20" t="s">
        <v>44</v>
      </c>
      <c r="I2420" s="20" t="s">
        <v>45</v>
      </c>
      <c r="J2420" s="20" t="s">
        <v>241</v>
      </c>
      <c r="K2420" s="20" t="s">
        <v>242</v>
      </c>
      <c r="L2420" s="20" t="s">
        <v>243</v>
      </c>
      <c r="M2420" s="20" t="s">
        <v>125</v>
      </c>
      <c r="N2420" s="21">
        <v>2288.67</v>
      </c>
      <c r="O2420" s="21">
        <v>0</v>
      </c>
      <c r="P2420" s="20"/>
      <c r="Q2420" s="19">
        <v>45558</v>
      </c>
      <c r="R2420" s="20"/>
      <c r="S2420" s="19">
        <v>45662</v>
      </c>
      <c r="T2420" s="20" t="s">
        <v>7389</v>
      </c>
      <c r="U2420" s="20">
        <v>1027299</v>
      </c>
      <c r="V2420" s="20">
        <v>240002811</v>
      </c>
      <c r="W2420" s="20" t="s">
        <v>847</v>
      </c>
      <c r="X2420" s="20" t="s">
        <v>305</v>
      </c>
      <c r="Y2420" s="20" t="s">
        <v>245</v>
      </c>
      <c r="Z2420" s="20" t="s">
        <v>7710</v>
      </c>
      <c r="AA2420" s="20" t="s">
        <v>7711</v>
      </c>
      <c r="AB2420" s="20" t="s">
        <v>248</v>
      </c>
      <c r="AC2420" s="20" t="s">
        <v>248</v>
      </c>
      <c r="AD2420" s="20" t="s">
        <v>56</v>
      </c>
      <c r="AE2420" s="20" t="s">
        <v>1014</v>
      </c>
      <c r="AF2420" t="str">
        <f>VLOOKUP(L2420,Contactos!B:B,1,0)</f>
        <v>AGRO VETERINARIA MI BUEN PASTOR S.R.L.</v>
      </c>
    </row>
    <row r="2421" spans="1:32" ht="38.25" x14ac:dyDescent="0.2">
      <c r="A2421" s="4">
        <f t="shared" si="112"/>
        <v>2419</v>
      </c>
      <c r="B2421" s="4" t="str">
        <f t="shared" si="113"/>
        <v>F010-00025983</v>
      </c>
      <c r="C2421" s="4" t="str">
        <f>IFERROR(VLOOKUP(F2421,Tablas!$A$1:$B$3,2,0),"")</f>
        <v>Factura</v>
      </c>
      <c r="D2421" s="4" t="str">
        <f t="shared" si="114"/>
        <v>Nacional - LETRAS 45-52-59-66-73-90 DAYS - Facturas clientes - C20480431511</v>
      </c>
      <c r="E2421" s="19">
        <v>45558</v>
      </c>
      <c r="F2421" s="20" t="s">
        <v>1001</v>
      </c>
      <c r="G2421" s="20" t="s">
        <v>7709</v>
      </c>
      <c r="H2421" s="20" t="s">
        <v>44</v>
      </c>
      <c r="I2421" s="20" t="s">
        <v>45</v>
      </c>
      <c r="J2421" s="20" t="s">
        <v>241</v>
      </c>
      <c r="K2421" s="20" t="s">
        <v>242</v>
      </c>
      <c r="L2421" s="20" t="s">
        <v>243</v>
      </c>
      <c r="M2421" s="20" t="s">
        <v>125</v>
      </c>
      <c r="N2421" s="21">
        <v>2288.67</v>
      </c>
      <c r="O2421" s="21">
        <v>0</v>
      </c>
      <c r="P2421" s="20"/>
      <c r="Q2421" s="19">
        <v>45558</v>
      </c>
      <c r="R2421" s="20"/>
      <c r="S2421" s="19">
        <v>45648</v>
      </c>
      <c r="T2421" s="20" t="s">
        <v>7389</v>
      </c>
      <c r="U2421" s="20">
        <v>1027299</v>
      </c>
      <c r="V2421" s="20">
        <v>240002811</v>
      </c>
      <c r="W2421" s="20" t="s">
        <v>847</v>
      </c>
      <c r="X2421" s="20" t="s">
        <v>305</v>
      </c>
      <c r="Y2421" s="20" t="s">
        <v>245</v>
      </c>
      <c r="Z2421" s="20" t="s">
        <v>7710</v>
      </c>
      <c r="AA2421" s="20" t="s">
        <v>7711</v>
      </c>
      <c r="AB2421" s="20" t="s">
        <v>248</v>
      </c>
      <c r="AC2421" s="20" t="s">
        <v>248</v>
      </c>
      <c r="AD2421" s="20" t="s">
        <v>56</v>
      </c>
      <c r="AE2421" s="20" t="s">
        <v>1014</v>
      </c>
      <c r="AF2421" t="str">
        <f>VLOOKUP(L2421,Contactos!B:B,1,0)</f>
        <v>AGRO VETERINARIA MI BUEN PASTOR S.R.L.</v>
      </c>
    </row>
    <row r="2422" spans="1:32" ht="38.25" x14ac:dyDescent="0.2">
      <c r="A2422" s="4">
        <f t="shared" si="112"/>
        <v>2420</v>
      </c>
      <c r="B2422" s="4" t="str">
        <f t="shared" si="113"/>
        <v>F010-00025928</v>
      </c>
      <c r="C2422" s="4" t="str">
        <f>IFERROR(VLOOKUP(F2422,Tablas!$A$1:$B$3,2,0),"")</f>
        <v>Factura</v>
      </c>
      <c r="D2422" s="4" t="str">
        <f t="shared" si="114"/>
        <v>Nacional - LETRAS A 45-60 DIAS / DRAFT 45-60 DAYS - Facturas clientes - C20602908837</v>
      </c>
      <c r="E2422" s="19">
        <v>45552</v>
      </c>
      <c r="F2422" s="20" t="s">
        <v>1001</v>
      </c>
      <c r="G2422" s="20" t="s">
        <v>7712</v>
      </c>
      <c r="H2422" s="20" t="s">
        <v>44</v>
      </c>
      <c r="I2422" s="20" t="s">
        <v>45</v>
      </c>
      <c r="J2422" s="20" t="s">
        <v>7450</v>
      </c>
      <c r="K2422" s="20" t="s">
        <v>7451</v>
      </c>
      <c r="L2422" s="20" t="s">
        <v>7452</v>
      </c>
      <c r="M2422" s="20" t="s">
        <v>125</v>
      </c>
      <c r="N2422" s="21">
        <v>2292.5</v>
      </c>
      <c r="O2422" s="21">
        <v>0</v>
      </c>
      <c r="P2422" s="20"/>
      <c r="Q2422" s="19">
        <v>45552</v>
      </c>
      <c r="R2422" s="20"/>
      <c r="S2422" s="19">
        <v>45672</v>
      </c>
      <c r="T2422" s="20" t="s">
        <v>7547</v>
      </c>
      <c r="U2422" s="20">
        <v>1025526</v>
      </c>
      <c r="V2422" s="20">
        <v>240002754</v>
      </c>
      <c r="W2422" s="20" t="s">
        <v>847</v>
      </c>
      <c r="X2422" s="20" t="s">
        <v>305</v>
      </c>
      <c r="Y2422" s="20" t="s">
        <v>128</v>
      </c>
      <c r="Z2422" s="20" t="s">
        <v>7454</v>
      </c>
      <c r="AA2422" s="20" t="s">
        <v>7455</v>
      </c>
      <c r="AB2422" s="20" t="s">
        <v>7456</v>
      </c>
      <c r="AC2422" s="20" t="s">
        <v>7457</v>
      </c>
      <c r="AD2422" s="20" t="s">
        <v>56</v>
      </c>
      <c r="AE2422" s="20" t="s">
        <v>1014</v>
      </c>
      <c r="AF2422" t="str">
        <f>VLOOKUP(L2422,Contactos!B:B,1,0)</f>
        <v>AGROVET MANANTIAL S.A.C.</v>
      </c>
    </row>
    <row r="2423" spans="1:32" ht="38.25" x14ac:dyDescent="0.2">
      <c r="A2423" s="4">
        <f t="shared" si="112"/>
        <v>2421</v>
      </c>
      <c r="B2423" s="4" t="str">
        <f t="shared" si="113"/>
        <v>F010-00025928</v>
      </c>
      <c r="C2423" s="4" t="str">
        <f>IFERROR(VLOOKUP(F2423,Tablas!$A$1:$B$3,2,0),"")</f>
        <v>Factura</v>
      </c>
      <c r="D2423" s="4" t="str">
        <f t="shared" si="114"/>
        <v>Nacional - LETRAS A 45-60 DIAS / DRAFT 45-60 DAYS - Facturas clientes - C20602908837</v>
      </c>
      <c r="E2423" s="19">
        <v>45552</v>
      </c>
      <c r="F2423" s="20" t="s">
        <v>1001</v>
      </c>
      <c r="G2423" s="20" t="s">
        <v>7712</v>
      </c>
      <c r="H2423" s="20" t="s">
        <v>44</v>
      </c>
      <c r="I2423" s="20" t="s">
        <v>45</v>
      </c>
      <c r="J2423" s="20" t="s">
        <v>7450</v>
      </c>
      <c r="K2423" s="20" t="s">
        <v>7451</v>
      </c>
      <c r="L2423" s="20" t="s">
        <v>7452</v>
      </c>
      <c r="M2423" s="20" t="s">
        <v>125</v>
      </c>
      <c r="N2423" s="21">
        <v>2292.5100000000002</v>
      </c>
      <c r="O2423" s="21">
        <v>0</v>
      </c>
      <c r="P2423" s="20"/>
      <c r="Q2423" s="19">
        <v>45552</v>
      </c>
      <c r="R2423" s="20"/>
      <c r="S2423" s="19">
        <v>45657</v>
      </c>
      <c r="T2423" s="20" t="s">
        <v>7547</v>
      </c>
      <c r="U2423" s="20">
        <v>1025526</v>
      </c>
      <c r="V2423" s="20">
        <v>240002754</v>
      </c>
      <c r="W2423" s="20" t="s">
        <v>847</v>
      </c>
      <c r="X2423" s="20" t="s">
        <v>305</v>
      </c>
      <c r="Y2423" s="20" t="s">
        <v>128</v>
      </c>
      <c r="Z2423" s="20" t="s">
        <v>7454</v>
      </c>
      <c r="AA2423" s="20" t="s">
        <v>7455</v>
      </c>
      <c r="AB2423" s="20" t="s">
        <v>7456</v>
      </c>
      <c r="AC2423" s="20" t="s">
        <v>7457</v>
      </c>
      <c r="AD2423" s="20" t="s">
        <v>56</v>
      </c>
      <c r="AE2423" s="20" t="s">
        <v>1014</v>
      </c>
      <c r="AF2423" t="str">
        <f>VLOOKUP(L2423,Contactos!B:B,1,0)</f>
        <v>AGROVET MANANTIAL S.A.C.</v>
      </c>
    </row>
    <row r="2424" spans="1:32" ht="38.25" x14ac:dyDescent="0.2">
      <c r="A2424" s="4">
        <f t="shared" si="112"/>
        <v>2422</v>
      </c>
      <c r="B2424" s="4" t="str">
        <f t="shared" si="113"/>
        <v>F010-00026001</v>
      </c>
      <c r="C2424" s="4" t="str">
        <f>IFERROR(VLOOKUP(F2424,Tablas!$A$1:$B$3,2,0),"")</f>
        <v>Factura</v>
      </c>
      <c r="D2424" s="4" t="str">
        <f t="shared" si="114"/>
        <v>Nacional - LETRAS 45-52-59-66-73-90 DAYS - Facturas clientes - C20606722606</v>
      </c>
      <c r="E2424" s="19">
        <v>45559</v>
      </c>
      <c r="F2424" s="20" t="s">
        <v>1001</v>
      </c>
      <c r="G2424" s="20" t="s">
        <v>7713</v>
      </c>
      <c r="H2424" s="20" t="s">
        <v>44</v>
      </c>
      <c r="I2424" s="20" t="s">
        <v>45</v>
      </c>
      <c r="J2424" s="20" t="s">
        <v>7236</v>
      </c>
      <c r="K2424" s="20" t="s">
        <v>7237</v>
      </c>
      <c r="L2424" s="20" t="s">
        <v>7238</v>
      </c>
      <c r="M2424" s="20"/>
      <c r="N2424" s="21">
        <v>2304.91</v>
      </c>
      <c r="O2424" s="21">
        <v>0</v>
      </c>
      <c r="P2424" s="20"/>
      <c r="Q2424" s="19">
        <v>45559</v>
      </c>
      <c r="R2424" s="20"/>
      <c r="S2424" s="19">
        <v>45694</v>
      </c>
      <c r="T2424" s="20" t="s">
        <v>7389</v>
      </c>
      <c r="U2424" s="20">
        <v>1028175</v>
      </c>
      <c r="V2424" s="20">
        <v>240002832</v>
      </c>
      <c r="W2424" s="20" t="s">
        <v>847</v>
      </c>
      <c r="X2424" s="20" t="s">
        <v>274</v>
      </c>
      <c r="Y2424" s="20" t="s">
        <v>306</v>
      </c>
      <c r="Z2424" s="20" t="s">
        <v>7489</v>
      </c>
      <c r="AA2424" s="20" t="s">
        <v>7240</v>
      </c>
      <c r="AB2424" s="20" t="s">
        <v>7137</v>
      </c>
      <c r="AC2424" s="20" t="s">
        <v>3722</v>
      </c>
      <c r="AD2424" s="20" t="s">
        <v>56</v>
      </c>
      <c r="AE2424" s="20" t="s">
        <v>1014</v>
      </c>
      <c r="AF2424" t="str">
        <f>VLOOKUP(L2424,Contactos!B:B,1,0)</f>
        <v>DISTRIBUCIONES AGROVET GRANDEZ TARAPOTO S.R.L.</v>
      </c>
    </row>
    <row r="2425" spans="1:32" ht="38.25" x14ac:dyDescent="0.2">
      <c r="A2425" s="4">
        <f t="shared" si="112"/>
        <v>2423</v>
      </c>
      <c r="B2425" s="4" t="str">
        <f t="shared" si="113"/>
        <v>010-0019145</v>
      </c>
      <c r="C2425" s="4" t="str">
        <f>IFERROR(VLOOKUP(F2425,Tablas!$A$1:$B$3,2,0),"")</f>
        <v>Factura</v>
      </c>
      <c r="D2425" s="4" t="str">
        <f t="shared" si="114"/>
        <v xml:space="preserve"> - CONTADO ADELANTADO / CASH IN ADVANCE - Facturas clientes -C20519170907</v>
      </c>
      <c r="E2425" s="19">
        <v>43100</v>
      </c>
      <c r="F2425" s="20" t="s">
        <v>1001</v>
      </c>
      <c r="G2425" s="20" t="s">
        <v>7714</v>
      </c>
      <c r="H2425" s="20" t="s">
        <v>322</v>
      </c>
      <c r="I2425" s="20" t="s">
        <v>323</v>
      </c>
      <c r="J2425" s="20" t="s">
        <v>4511</v>
      </c>
      <c r="K2425" s="20" t="s">
        <v>4512</v>
      </c>
      <c r="L2425" s="20" t="s">
        <v>4513</v>
      </c>
      <c r="M2425" s="20" t="s">
        <v>125</v>
      </c>
      <c r="N2425" s="21">
        <v>2305.61</v>
      </c>
      <c r="O2425" s="21">
        <v>0</v>
      </c>
      <c r="P2425" s="20"/>
      <c r="Q2425" s="19">
        <v>41354</v>
      </c>
      <c r="R2425" s="20"/>
      <c r="S2425" s="19">
        <v>41446</v>
      </c>
      <c r="T2425" s="20" t="s">
        <v>70</v>
      </c>
      <c r="U2425" s="20">
        <v>1384</v>
      </c>
      <c r="V2425" s="20">
        <v>1700000053</v>
      </c>
      <c r="W2425" s="20" t="s">
        <v>847</v>
      </c>
      <c r="X2425" s="20" t="s">
        <v>192</v>
      </c>
      <c r="Y2425" s="20" t="s">
        <v>52</v>
      </c>
      <c r="Z2425" s="20" t="s">
        <v>5827</v>
      </c>
      <c r="AA2425" s="20" t="s">
        <v>4515</v>
      </c>
      <c r="AB2425" s="20" t="s">
        <v>54</v>
      </c>
      <c r="AC2425" s="20" t="s">
        <v>167</v>
      </c>
      <c r="AD2425" s="20" t="s">
        <v>56</v>
      </c>
      <c r="AE2425" s="20"/>
      <c r="AF2425" t="e">
        <f>VLOOKUP(L2425,Contactos!B:B,1,0)</f>
        <v>#N/A</v>
      </c>
    </row>
    <row r="2426" spans="1:32" ht="38.25" x14ac:dyDescent="0.2">
      <c r="A2426" s="4">
        <f t="shared" si="112"/>
        <v>2424</v>
      </c>
      <c r="B2426" s="4" t="str">
        <f t="shared" si="113"/>
        <v>F010-00026001</v>
      </c>
      <c r="C2426" s="4" t="str">
        <f>IFERROR(VLOOKUP(F2426,Tablas!$A$1:$B$3,2,0),"")</f>
        <v>Factura</v>
      </c>
      <c r="D2426" s="4" t="str">
        <f t="shared" si="114"/>
        <v>Nacional - LETRAS 45-52-59-66-73-90 DAYS - Facturas clientes - C20606722606</v>
      </c>
      <c r="E2426" s="19">
        <v>45559</v>
      </c>
      <c r="F2426" s="20" t="s">
        <v>1001</v>
      </c>
      <c r="G2426" s="20" t="s">
        <v>7713</v>
      </c>
      <c r="H2426" s="20" t="s">
        <v>44</v>
      </c>
      <c r="I2426" s="20" t="s">
        <v>45</v>
      </c>
      <c r="J2426" s="20" t="s">
        <v>7236</v>
      </c>
      <c r="K2426" s="20" t="s">
        <v>7237</v>
      </c>
      <c r="L2426" s="20" t="s">
        <v>7238</v>
      </c>
      <c r="M2426" s="20"/>
      <c r="N2426" s="21">
        <v>2307.65</v>
      </c>
      <c r="O2426" s="21">
        <v>0</v>
      </c>
      <c r="P2426" s="20"/>
      <c r="Q2426" s="19">
        <v>45559</v>
      </c>
      <c r="R2426" s="20"/>
      <c r="S2426" s="19">
        <v>45677</v>
      </c>
      <c r="T2426" s="20" t="s">
        <v>7389</v>
      </c>
      <c r="U2426" s="20">
        <v>1028175</v>
      </c>
      <c r="V2426" s="20">
        <v>240002832</v>
      </c>
      <c r="W2426" s="20" t="s">
        <v>847</v>
      </c>
      <c r="X2426" s="20" t="s">
        <v>274</v>
      </c>
      <c r="Y2426" s="20" t="s">
        <v>306</v>
      </c>
      <c r="Z2426" s="20" t="s">
        <v>7489</v>
      </c>
      <c r="AA2426" s="20" t="s">
        <v>7240</v>
      </c>
      <c r="AB2426" s="20" t="s">
        <v>7137</v>
      </c>
      <c r="AC2426" s="20" t="s">
        <v>3722</v>
      </c>
      <c r="AD2426" s="20" t="s">
        <v>56</v>
      </c>
      <c r="AE2426" s="20" t="s">
        <v>1014</v>
      </c>
      <c r="AF2426" t="str">
        <f>VLOOKUP(L2426,Contactos!B:B,1,0)</f>
        <v>DISTRIBUCIONES AGROVET GRANDEZ TARAPOTO S.R.L.</v>
      </c>
    </row>
    <row r="2427" spans="1:32" ht="38.25" x14ac:dyDescent="0.2">
      <c r="A2427" s="4">
        <f t="shared" si="112"/>
        <v>2425</v>
      </c>
      <c r="B2427" s="4" t="str">
        <f t="shared" si="113"/>
        <v>F010-00026001</v>
      </c>
      <c r="C2427" s="4" t="str">
        <f>IFERROR(VLOOKUP(F2427,Tablas!$A$1:$B$3,2,0),"")</f>
        <v>Factura</v>
      </c>
      <c r="D2427" s="4" t="str">
        <f t="shared" si="114"/>
        <v>Nacional - LETRAS 45-52-59-66-73-90 DAYS - Facturas clientes - C20606722606</v>
      </c>
      <c r="E2427" s="19">
        <v>45559</v>
      </c>
      <c r="F2427" s="20" t="s">
        <v>1001</v>
      </c>
      <c r="G2427" s="20" t="s">
        <v>7713</v>
      </c>
      <c r="H2427" s="20" t="s">
        <v>44</v>
      </c>
      <c r="I2427" s="20" t="s">
        <v>45</v>
      </c>
      <c r="J2427" s="20" t="s">
        <v>7236</v>
      </c>
      <c r="K2427" s="20" t="s">
        <v>7237</v>
      </c>
      <c r="L2427" s="20" t="s">
        <v>7238</v>
      </c>
      <c r="M2427" s="20"/>
      <c r="N2427" s="21">
        <v>2307.65</v>
      </c>
      <c r="O2427" s="21">
        <v>0</v>
      </c>
      <c r="P2427" s="20"/>
      <c r="Q2427" s="19">
        <v>45559</v>
      </c>
      <c r="R2427" s="20"/>
      <c r="S2427" s="19">
        <v>45670</v>
      </c>
      <c r="T2427" s="20" t="s">
        <v>7389</v>
      </c>
      <c r="U2427" s="20">
        <v>1028175</v>
      </c>
      <c r="V2427" s="20">
        <v>240002832</v>
      </c>
      <c r="W2427" s="20" t="s">
        <v>847</v>
      </c>
      <c r="X2427" s="20" t="s">
        <v>274</v>
      </c>
      <c r="Y2427" s="20" t="s">
        <v>306</v>
      </c>
      <c r="Z2427" s="20" t="s">
        <v>7489</v>
      </c>
      <c r="AA2427" s="20" t="s">
        <v>7240</v>
      </c>
      <c r="AB2427" s="20" t="s">
        <v>7137</v>
      </c>
      <c r="AC2427" s="20" t="s">
        <v>3722</v>
      </c>
      <c r="AD2427" s="20" t="s">
        <v>56</v>
      </c>
      <c r="AE2427" s="20" t="s">
        <v>1014</v>
      </c>
      <c r="AF2427" t="str">
        <f>VLOOKUP(L2427,Contactos!B:B,1,0)</f>
        <v>DISTRIBUCIONES AGROVET GRANDEZ TARAPOTO S.R.L.</v>
      </c>
    </row>
    <row r="2428" spans="1:32" ht="38.25" x14ac:dyDescent="0.2">
      <c r="A2428" s="4">
        <f t="shared" si="112"/>
        <v>2426</v>
      </c>
      <c r="B2428" s="4" t="str">
        <f t="shared" si="113"/>
        <v>F010-00026001</v>
      </c>
      <c r="C2428" s="4" t="str">
        <f>IFERROR(VLOOKUP(F2428,Tablas!$A$1:$B$3,2,0),"")</f>
        <v>Factura</v>
      </c>
      <c r="D2428" s="4" t="str">
        <f t="shared" si="114"/>
        <v>Nacional - LETRAS 45-52-59-66-73-90 DAYS - Facturas clientes - C20606722606</v>
      </c>
      <c r="E2428" s="19">
        <v>45559</v>
      </c>
      <c r="F2428" s="20" t="s">
        <v>1001</v>
      </c>
      <c r="G2428" s="20" t="s">
        <v>7713</v>
      </c>
      <c r="H2428" s="20" t="s">
        <v>44</v>
      </c>
      <c r="I2428" s="20" t="s">
        <v>45</v>
      </c>
      <c r="J2428" s="20" t="s">
        <v>7236</v>
      </c>
      <c r="K2428" s="20" t="s">
        <v>7237</v>
      </c>
      <c r="L2428" s="20" t="s">
        <v>7238</v>
      </c>
      <c r="M2428" s="20"/>
      <c r="N2428" s="21">
        <v>2307.65</v>
      </c>
      <c r="O2428" s="21">
        <v>0</v>
      </c>
      <c r="P2428" s="20"/>
      <c r="Q2428" s="19">
        <v>45559</v>
      </c>
      <c r="R2428" s="20"/>
      <c r="S2428" s="19">
        <v>45649</v>
      </c>
      <c r="T2428" s="20" t="s">
        <v>7389</v>
      </c>
      <c r="U2428" s="20">
        <v>1028175</v>
      </c>
      <c r="V2428" s="20">
        <v>240002832</v>
      </c>
      <c r="W2428" s="20" t="s">
        <v>847</v>
      </c>
      <c r="X2428" s="20" t="s">
        <v>274</v>
      </c>
      <c r="Y2428" s="20" t="s">
        <v>306</v>
      </c>
      <c r="Z2428" s="20" t="s">
        <v>7489</v>
      </c>
      <c r="AA2428" s="20" t="s">
        <v>7240</v>
      </c>
      <c r="AB2428" s="20" t="s">
        <v>7137</v>
      </c>
      <c r="AC2428" s="20" t="s">
        <v>3722</v>
      </c>
      <c r="AD2428" s="20" t="s">
        <v>56</v>
      </c>
      <c r="AE2428" s="20" t="s">
        <v>1014</v>
      </c>
      <c r="AF2428" t="str">
        <f>VLOOKUP(L2428,Contactos!B:B,1,0)</f>
        <v>DISTRIBUCIONES AGROVET GRANDEZ TARAPOTO S.R.L.</v>
      </c>
    </row>
    <row r="2429" spans="1:32" ht="38.25" x14ac:dyDescent="0.2">
      <c r="A2429" s="4">
        <f t="shared" si="112"/>
        <v>2427</v>
      </c>
      <c r="B2429" s="4" t="str">
        <f t="shared" si="113"/>
        <v>F010-00026001</v>
      </c>
      <c r="C2429" s="4" t="str">
        <f>IFERROR(VLOOKUP(F2429,Tablas!$A$1:$B$3,2,0),"")</f>
        <v>Factura</v>
      </c>
      <c r="D2429" s="4" t="str">
        <f t="shared" si="114"/>
        <v>Nacional - LETRAS 45-52-59-66-73-90 DAYS - Facturas clientes - C20606722606</v>
      </c>
      <c r="E2429" s="19">
        <v>45559</v>
      </c>
      <c r="F2429" s="20" t="s">
        <v>1001</v>
      </c>
      <c r="G2429" s="20" t="s">
        <v>7713</v>
      </c>
      <c r="H2429" s="20" t="s">
        <v>44</v>
      </c>
      <c r="I2429" s="20" t="s">
        <v>45</v>
      </c>
      <c r="J2429" s="20" t="s">
        <v>7236</v>
      </c>
      <c r="K2429" s="20" t="s">
        <v>7237</v>
      </c>
      <c r="L2429" s="20" t="s">
        <v>7238</v>
      </c>
      <c r="M2429" s="20"/>
      <c r="N2429" s="21">
        <v>2307.65</v>
      </c>
      <c r="O2429" s="21">
        <v>0</v>
      </c>
      <c r="P2429" s="20"/>
      <c r="Q2429" s="19">
        <v>45559</v>
      </c>
      <c r="R2429" s="20"/>
      <c r="S2429" s="19">
        <v>45656</v>
      </c>
      <c r="T2429" s="20" t="s">
        <v>7389</v>
      </c>
      <c r="U2429" s="20">
        <v>1028175</v>
      </c>
      <c r="V2429" s="20">
        <v>240002832</v>
      </c>
      <c r="W2429" s="20" t="s">
        <v>847</v>
      </c>
      <c r="X2429" s="20" t="s">
        <v>274</v>
      </c>
      <c r="Y2429" s="20" t="s">
        <v>306</v>
      </c>
      <c r="Z2429" s="20" t="s">
        <v>7489</v>
      </c>
      <c r="AA2429" s="20" t="s">
        <v>7240</v>
      </c>
      <c r="AB2429" s="20" t="s">
        <v>7137</v>
      </c>
      <c r="AC2429" s="20" t="s">
        <v>3722</v>
      </c>
      <c r="AD2429" s="20" t="s">
        <v>56</v>
      </c>
      <c r="AE2429" s="20" t="s">
        <v>1014</v>
      </c>
      <c r="AF2429" t="str">
        <f>VLOOKUP(L2429,Contactos!B:B,1,0)</f>
        <v>DISTRIBUCIONES AGROVET GRANDEZ TARAPOTO S.R.L.</v>
      </c>
    </row>
    <row r="2430" spans="1:32" ht="38.25" x14ac:dyDescent="0.2">
      <c r="A2430" s="4">
        <f t="shared" si="112"/>
        <v>2428</v>
      </c>
      <c r="B2430" s="4" t="str">
        <f t="shared" si="113"/>
        <v>F010-00026001</v>
      </c>
      <c r="C2430" s="4" t="str">
        <f>IFERROR(VLOOKUP(F2430,Tablas!$A$1:$B$3,2,0),"")</f>
        <v>Factura</v>
      </c>
      <c r="D2430" s="4" t="str">
        <f t="shared" si="114"/>
        <v>Nacional - LETRAS 45-52-59-66-73-90 DAYS - Facturas clientes - C20606722606</v>
      </c>
      <c r="E2430" s="19">
        <v>45559</v>
      </c>
      <c r="F2430" s="20" t="s">
        <v>1001</v>
      </c>
      <c r="G2430" s="20" t="s">
        <v>7713</v>
      </c>
      <c r="H2430" s="20" t="s">
        <v>44</v>
      </c>
      <c r="I2430" s="20" t="s">
        <v>45</v>
      </c>
      <c r="J2430" s="20" t="s">
        <v>7236</v>
      </c>
      <c r="K2430" s="20" t="s">
        <v>7237</v>
      </c>
      <c r="L2430" s="20" t="s">
        <v>7238</v>
      </c>
      <c r="M2430" s="20"/>
      <c r="N2430" s="21">
        <v>2307.65</v>
      </c>
      <c r="O2430" s="21">
        <v>0</v>
      </c>
      <c r="P2430" s="20"/>
      <c r="Q2430" s="19">
        <v>45559</v>
      </c>
      <c r="R2430" s="20"/>
      <c r="S2430" s="19">
        <v>45663</v>
      </c>
      <c r="T2430" s="20" t="s">
        <v>7389</v>
      </c>
      <c r="U2430" s="20">
        <v>1028175</v>
      </c>
      <c r="V2430" s="20">
        <v>240002832</v>
      </c>
      <c r="W2430" s="20" t="s">
        <v>847</v>
      </c>
      <c r="X2430" s="20" t="s">
        <v>274</v>
      </c>
      <c r="Y2430" s="20" t="s">
        <v>306</v>
      </c>
      <c r="Z2430" s="20" t="s">
        <v>7489</v>
      </c>
      <c r="AA2430" s="20" t="s">
        <v>7240</v>
      </c>
      <c r="AB2430" s="20" t="s">
        <v>7137</v>
      </c>
      <c r="AC2430" s="20" t="s">
        <v>3722</v>
      </c>
      <c r="AD2430" s="20" t="s">
        <v>56</v>
      </c>
      <c r="AE2430" s="20" t="s">
        <v>1014</v>
      </c>
      <c r="AF2430" t="str">
        <f>VLOOKUP(L2430,Contactos!B:B,1,0)</f>
        <v>DISTRIBUCIONES AGROVET GRANDEZ TARAPOTO S.R.L.</v>
      </c>
    </row>
    <row r="2431" spans="1:32" ht="25.5" x14ac:dyDescent="0.2">
      <c r="A2431" s="4">
        <f t="shared" si="112"/>
        <v>2429</v>
      </c>
      <c r="B2431" s="4" t="str">
        <f t="shared" si="113"/>
        <v>4-03206</v>
      </c>
      <c r="C2431" s="4" t="str">
        <f>IFERROR(VLOOKUP(F2431,Tablas!$A$1:$B$3,2,0),"")</f>
        <v/>
      </c>
      <c r="D2431" s="4" t="str">
        <f t="shared" si="114"/>
        <v xml:space="preserve"> - LETRA 45-60-75 DIAS / DRAFT 45-60-75 DAYS - Cambio de Situación</v>
      </c>
      <c r="E2431" s="19">
        <v>45546</v>
      </c>
      <c r="F2431" s="20" t="s">
        <v>27</v>
      </c>
      <c r="G2431" s="20" t="s">
        <v>7715</v>
      </c>
      <c r="H2431" s="20" t="s">
        <v>7404</v>
      </c>
      <c r="I2431" s="20" t="s">
        <v>7405</v>
      </c>
      <c r="J2431" s="20" t="s">
        <v>263</v>
      </c>
      <c r="K2431" s="20" t="s">
        <v>264</v>
      </c>
      <c r="L2431" s="20" t="s">
        <v>265</v>
      </c>
      <c r="M2431" s="20" t="s">
        <v>125</v>
      </c>
      <c r="N2431" s="21">
        <v>2319.64</v>
      </c>
      <c r="O2431" s="21">
        <v>0</v>
      </c>
      <c r="P2431" s="19">
        <v>45517</v>
      </c>
      <c r="Q2431" s="19">
        <v>45546</v>
      </c>
      <c r="R2431" s="20"/>
      <c r="S2431" s="19">
        <v>45569</v>
      </c>
      <c r="T2431" s="20" t="s">
        <v>266</v>
      </c>
      <c r="U2431" s="20">
        <v>1024485</v>
      </c>
      <c r="V2431" s="20">
        <v>240006743</v>
      </c>
      <c r="W2431" s="20" t="s">
        <v>50</v>
      </c>
      <c r="X2431" s="20" t="s">
        <v>794</v>
      </c>
      <c r="Y2431" s="20" t="s">
        <v>267</v>
      </c>
      <c r="Z2431" s="20" t="s">
        <v>7406</v>
      </c>
      <c r="AA2431" s="20" t="s">
        <v>7627</v>
      </c>
      <c r="AB2431" s="20" t="s">
        <v>270</v>
      </c>
      <c r="AC2431" s="20" t="s">
        <v>167</v>
      </c>
      <c r="AD2431" s="20" t="s">
        <v>56</v>
      </c>
      <c r="AE2431" s="20"/>
      <c r="AF2431" t="str">
        <f>VLOOKUP(L2431,Contactos!B:B,1,0)</f>
        <v>GRUPO PHARMAX VETERINARIA S.A.C.</v>
      </c>
    </row>
    <row r="2432" spans="1:32" ht="51" x14ac:dyDescent="0.2">
      <c r="A2432" s="4">
        <f t="shared" si="112"/>
        <v>2430</v>
      </c>
      <c r="B2432" s="4" t="str">
        <f t="shared" si="113"/>
        <v>4-03208</v>
      </c>
      <c r="C2432" s="4" t="str">
        <f>IFERROR(VLOOKUP(F2432,Tablas!$A$1:$B$3,2,0),"")</f>
        <v/>
      </c>
      <c r="D2432" s="4" t="str">
        <f t="shared" si="114"/>
        <v xml:space="preserve"> - LETRA 45-60-75 DIAS / DRAFT 45-60-75 DAYS - Cambio de Situación</v>
      </c>
      <c r="E2432" s="19">
        <v>45546</v>
      </c>
      <c r="F2432" s="20" t="s">
        <v>27</v>
      </c>
      <c r="G2432" s="20" t="s">
        <v>7716</v>
      </c>
      <c r="H2432" s="20" t="s">
        <v>7404</v>
      </c>
      <c r="I2432" s="20" t="s">
        <v>7405</v>
      </c>
      <c r="J2432" s="20" t="s">
        <v>263</v>
      </c>
      <c r="K2432" s="20" t="s">
        <v>264</v>
      </c>
      <c r="L2432" s="20" t="s">
        <v>265</v>
      </c>
      <c r="M2432" s="20" t="s">
        <v>125</v>
      </c>
      <c r="N2432" s="21">
        <v>2319.64</v>
      </c>
      <c r="O2432" s="21">
        <v>0</v>
      </c>
      <c r="P2432" s="19">
        <v>45517</v>
      </c>
      <c r="Q2432" s="19">
        <v>45546</v>
      </c>
      <c r="R2432" s="20"/>
      <c r="S2432" s="19">
        <v>45583</v>
      </c>
      <c r="T2432" s="20" t="s">
        <v>266</v>
      </c>
      <c r="U2432" s="20">
        <v>1024489</v>
      </c>
      <c r="V2432" s="20">
        <v>240006745</v>
      </c>
      <c r="W2432" s="20" t="s">
        <v>50</v>
      </c>
      <c r="X2432" s="20" t="s">
        <v>794</v>
      </c>
      <c r="Y2432" s="20" t="s">
        <v>267</v>
      </c>
      <c r="Z2432" s="20" t="s">
        <v>7406</v>
      </c>
      <c r="AA2432" s="20" t="s">
        <v>269</v>
      </c>
      <c r="AB2432" s="20" t="s">
        <v>270</v>
      </c>
      <c r="AC2432" s="20" t="s">
        <v>167</v>
      </c>
      <c r="AD2432" s="20" t="s">
        <v>56</v>
      </c>
      <c r="AE2432" s="20"/>
      <c r="AF2432" t="str">
        <f>VLOOKUP(L2432,Contactos!B:B,1,0)</f>
        <v>GRUPO PHARMAX VETERINARIA S.A.C.</v>
      </c>
    </row>
    <row r="2433" spans="1:32" ht="51" x14ac:dyDescent="0.2">
      <c r="A2433" s="4">
        <f t="shared" si="112"/>
        <v>2431</v>
      </c>
      <c r="B2433" s="4" t="str">
        <f t="shared" si="113"/>
        <v>4-03209</v>
      </c>
      <c r="C2433" s="4" t="str">
        <f>IFERROR(VLOOKUP(F2433,Tablas!$A$1:$B$3,2,0),"")</f>
        <v/>
      </c>
      <c r="D2433" s="4" t="str">
        <f t="shared" si="114"/>
        <v xml:space="preserve"> - LETRA 45-60-75 DIAS / DRAFT 45-60-75 DAYS - Cambio de Situación</v>
      </c>
      <c r="E2433" s="19">
        <v>45546</v>
      </c>
      <c r="F2433" s="20" t="s">
        <v>27</v>
      </c>
      <c r="G2433" s="20" t="s">
        <v>7717</v>
      </c>
      <c r="H2433" s="20" t="s">
        <v>7404</v>
      </c>
      <c r="I2433" s="20" t="s">
        <v>7405</v>
      </c>
      <c r="J2433" s="20" t="s">
        <v>263</v>
      </c>
      <c r="K2433" s="20" t="s">
        <v>264</v>
      </c>
      <c r="L2433" s="20" t="s">
        <v>265</v>
      </c>
      <c r="M2433" s="20" t="s">
        <v>125</v>
      </c>
      <c r="N2433" s="21">
        <v>2319.64</v>
      </c>
      <c r="O2433" s="21">
        <v>0</v>
      </c>
      <c r="P2433" s="19">
        <v>45517</v>
      </c>
      <c r="Q2433" s="19">
        <v>45546</v>
      </c>
      <c r="R2433" s="20"/>
      <c r="S2433" s="19">
        <v>45590</v>
      </c>
      <c r="T2433" s="20" t="s">
        <v>266</v>
      </c>
      <c r="U2433" s="20">
        <v>1024491</v>
      </c>
      <c r="V2433" s="20">
        <v>240006746</v>
      </c>
      <c r="W2433" s="20" t="s">
        <v>50</v>
      </c>
      <c r="X2433" s="20" t="s">
        <v>794</v>
      </c>
      <c r="Y2433" s="20" t="s">
        <v>267</v>
      </c>
      <c r="Z2433" s="20" t="s">
        <v>7406</v>
      </c>
      <c r="AA2433" s="20" t="s">
        <v>269</v>
      </c>
      <c r="AB2433" s="20" t="s">
        <v>270</v>
      </c>
      <c r="AC2433" s="20" t="s">
        <v>167</v>
      </c>
      <c r="AD2433" s="20" t="s">
        <v>56</v>
      </c>
      <c r="AE2433" s="20"/>
      <c r="AF2433" t="str">
        <f>VLOOKUP(L2433,Contactos!B:B,1,0)</f>
        <v>GRUPO PHARMAX VETERINARIA S.A.C.</v>
      </c>
    </row>
    <row r="2434" spans="1:32" ht="25.5" x14ac:dyDescent="0.2">
      <c r="A2434" s="4">
        <f t="shared" si="112"/>
        <v>2432</v>
      </c>
      <c r="B2434" s="4" t="str">
        <f t="shared" si="113"/>
        <v>4-03207</v>
      </c>
      <c r="C2434" s="4" t="str">
        <f>IFERROR(VLOOKUP(F2434,Tablas!$A$1:$B$3,2,0),"")</f>
        <v/>
      </c>
      <c r="D2434" s="4" t="str">
        <f t="shared" si="114"/>
        <v xml:space="preserve"> - LETRA 45-60-75 DIAS / DRAFT 45-60-75 DAYS - Cambio de Situación</v>
      </c>
      <c r="E2434" s="19">
        <v>45546</v>
      </c>
      <c r="F2434" s="20" t="s">
        <v>27</v>
      </c>
      <c r="G2434" s="20" t="s">
        <v>7718</v>
      </c>
      <c r="H2434" s="20" t="s">
        <v>7404</v>
      </c>
      <c r="I2434" s="20" t="s">
        <v>7405</v>
      </c>
      <c r="J2434" s="20" t="s">
        <v>263</v>
      </c>
      <c r="K2434" s="20" t="s">
        <v>264</v>
      </c>
      <c r="L2434" s="20" t="s">
        <v>265</v>
      </c>
      <c r="M2434" s="20" t="s">
        <v>125</v>
      </c>
      <c r="N2434" s="21">
        <v>2319.64</v>
      </c>
      <c r="O2434" s="21">
        <v>0</v>
      </c>
      <c r="P2434" s="19">
        <v>45517</v>
      </c>
      <c r="Q2434" s="19">
        <v>45546</v>
      </c>
      <c r="R2434" s="20"/>
      <c r="S2434" s="19">
        <v>45576</v>
      </c>
      <c r="T2434" s="20" t="s">
        <v>266</v>
      </c>
      <c r="U2434" s="20">
        <v>1024487</v>
      </c>
      <c r="V2434" s="20">
        <v>240006744</v>
      </c>
      <c r="W2434" s="20" t="s">
        <v>50</v>
      </c>
      <c r="X2434" s="20" t="s">
        <v>794</v>
      </c>
      <c r="Y2434" s="20" t="s">
        <v>267</v>
      </c>
      <c r="Z2434" s="20" t="s">
        <v>7406</v>
      </c>
      <c r="AA2434" s="20" t="s">
        <v>7627</v>
      </c>
      <c r="AB2434" s="20" t="s">
        <v>270</v>
      </c>
      <c r="AC2434" s="20" t="s">
        <v>167</v>
      </c>
      <c r="AD2434" s="20" t="s">
        <v>56</v>
      </c>
      <c r="AE2434" s="20"/>
      <c r="AF2434" t="str">
        <f>VLOOKUP(L2434,Contactos!B:B,1,0)</f>
        <v>GRUPO PHARMAX VETERINARIA S.A.C.</v>
      </c>
    </row>
    <row r="2435" spans="1:32" ht="51" x14ac:dyDescent="0.2">
      <c r="A2435" s="4">
        <f t="shared" si="112"/>
        <v>2433</v>
      </c>
      <c r="B2435" s="4" t="str">
        <f t="shared" si="113"/>
        <v>4-03210</v>
      </c>
      <c r="C2435" s="4" t="str">
        <f>IFERROR(VLOOKUP(F2435,Tablas!$A$1:$B$3,2,0),"")</f>
        <v/>
      </c>
      <c r="D2435" s="4" t="str">
        <f t="shared" si="114"/>
        <v xml:space="preserve"> - LETRA 45-60-75 DIAS / DRAFT 45-60-75 DAYS - Cambio de Situación</v>
      </c>
      <c r="E2435" s="19">
        <v>45546</v>
      </c>
      <c r="F2435" s="20" t="s">
        <v>27</v>
      </c>
      <c r="G2435" s="20" t="s">
        <v>7719</v>
      </c>
      <c r="H2435" s="20" t="s">
        <v>7404</v>
      </c>
      <c r="I2435" s="20" t="s">
        <v>7405</v>
      </c>
      <c r="J2435" s="20" t="s">
        <v>263</v>
      </c>
      <c r="K2435" s="20" t="s">
        <v>264</v>
      </c>
      <c r="L2435" s="20" t="s">
        <v>265</v>
      </c>
      <c r="M2435" s="20" t="s">
        <v>125</v>
      </c>
      <c r="N2435" s="21">
        <v>2319.66</v>
      </c>
      <c r="O2435" s="21">
        <v>0</v>
      </c>
      <c r="P2435" s="19">
        <v>45517</v>
      </c>
      <c r="Q2435" s="19">
        <v>45546</v>
      </c>
      <c r="R2435" s="20"/>
      <c r="S2435" s="19">
        <v>45607</v>
      </c>
      <c r="T2435" s="20" t="s">
        <v>266</v>
      </c>
      <c r="U2435" s="20">
        <v>1024493</v>
      </c>
      <c r="V2435" s="20">
        <v>240006747</v>
      </c>
      <c r="W2435" s="20" t="s">
        <v>50</v>
      </c>
      <c r="X2435" s="20" t="s">
        <v>794</v>
      </c>
      <c r="Y2435" s="20" t="s">
        <v>267</v>
      </c>
      <c r="Z2435" s="20" t="s">
        <v>7406</v>
      </c>
      <c r="AA2435" s="20" t="s">
        <v>269</v>
      </c>
      <c r="AB2435" s="20" t="s">
        <v>270</v>
      </c>
      <c r="AC2435" s="20" t="s">
        <v>167</v>
      </c>
      <c r="AD2435" s="20" t="s">
        <v>56</v>
      </c>
      <c r="AE2435" s="20"/>
      <c r="AF2435" t="str">
        <f>VLOOKUP(L2435,Contactos!B:B,1,0)</f>
        <v>GRUPO PHARMAX VETERINARIA S.A.C.</v>
      </c>
    </row>
    <row r="2436" spans="1:32" ht="25.5" x14ac:dyDescent="0.2">
      <c r="A2436" s="4">
        <f t="shared" ref="A2436:A2499" si="115">ROW()-2</f>
        <v>2434</v>
      </c>
      <c r="B2436" s="4" t="str">
        <f t="shared" ref="B2436:B2499" si="116">MID(G2436,4,20)</f>
        <v>4-03031</v>
      </c>
      <c r="C2436" s="4" t="str">
        <f>IFERROR(VLOOKUP(F2436,Tablas!$A$1:$B$3,2,0),"")</f>
        <v/>
      </c>
      <c r="D2436" s="4" t="str">
        <f t="shared" ref="D2436:D2499" si="117">CONCATENATE(AE2436," - ",T2436," - ",Z2436)</f>
        <v xml:space="preserve"> - LETRA 60 DIAS / DRAFT 60 DAYS - Cambio de Situación</v>
      </c>
      <c r="E2436" s="19">
        <v>45539</v>
      </c>
      <c r="F2436" s="20" t="s">
        <v>27</v>
      </c>
      <c r="G2436" s="20" t="s">
        <v>7720</v>
      </c>
      <c r="H2436" s="20" t="s">
        <v>7404</v>
      </c>
      <c r="I2436" s="20" t="s">
        <v>7405</v>
      </c>
      <c r="J2436" s="20" t="s">
        <v>7492</v>
      </c>
      <c r="K2436" s="20" t="s">
        <v>7493</v>
      </c>
      <c r="L2436" s="20" t="s">
        <v>7494</v>
      </c>
      <c r="M2436" s="20" t="s">
        <v>125</v>
      </c>
      <c r="N2436" s="21">
        <v>2329.3200000000002</v>
      </c>
      <c r="O2436" s="21">
        <v>0</v>
      </c>
      <c r="P2436" s="19">
        <v>45504</v>
      </c>
      <c r="Q2436" s="19">
        <v>45539</v>
      </c>
      <c r="R2436" s="20"/>
      <c r="S2436" s="19">
        <v>45566</v>
      </c>
      <c r="T2436" s="20" t="s">
        <v>382</v>
      </c>
      <c r="U2436" s="20">
        <v>1020830</v>
      </c>
      <c r="V2436" s="20">
        <v>240006498</v>
      </c>
      <c r="W2436" s="20" t="s">
        <v>50</v>
      </c>
      <c r="X2436" s="20" t="s">
        <v>794</v>
      </c>
      <c r="Y2436" s="20" t="s">
        <v>333</v>
      </c>
      <c r="Z2436" s="20" t="s">
        <v>7406</v>
      </c>
      <c r="AA2436" s="20" t="s">
        <v>7495</v>
      </c>
      <c r="AB2436" s="20" t="s">
        <v>502</v>
      </c>
      <c r="AC2436" s="20" t="s">
        <v>502</v>
      </c>
      <c r="AD2436" s="20" t="s">
        <v>56</v>
      </c>
      <c r="AE2436" s="20"/>
      <c r="AF2436" t="str">
        <f>VLOOKUP(L2436,Contactos!B:B,1,0)</f>
        <v>AGRICOTRAMG LL&amp;C E.I.R.L.</v>
      </c>
    </row>
    <row r="2437" spans="1:32" ht="25.5" x14ac:dyDescent="0.2">
      <c r="A2437" s="4">
        <f t="shared" si="115"/>
        <v>2435</v>
      </c>
      <c r="B2437" s="4" t="str">
        <f t="shared" si="116"/>
        <v>4-02924</v>
      </c>
      <c r="C2437" s="4" t="str">
        <f>IFERROR(VLOOKUP(F2437,Tablas!$A$1:$B$3,2,0),"")</f>
        <v/>
      </c>
      <c r="D2437" s="4" t="str">
        <f t="shared" si="117"/>
        <v xml:space="preserve"> - LETRA 75 DIAS / DRAFT 75 DAYS - Cambio de Situación</v>
      </c>
      <c r="E2437" s="19">
        <v>45520</v>
      </c>
      <c r="F2437" s="20" t="s">
        <v>27</v>
      </c>
      <c r="G2437" s="20" t="s">
        <v>7721</v>
      </c>
      <c r="H2437" s="20" t="s">
        <v>7404</v>
      </c>
      <c r="I2437" s="20" t="s">
        <v>7405</v>
      </c>
      <c r="J2437" s="20" t="s">
        <v>4836</v>
      </c>
      <c r="K2437" s="20" t="s">
        <v>4837</v>
      </c>
      <c r="L2437" s="20" t="s">
        <v>4838</v>
      </c>
      <c r="M2437" s="20" t="s">
        <v>125</v>
      </c>
      <c r="N2437" s="21">
        <v>2332.8200000000002</v>
      </c>
      <c r="O2437" s="21">
        <v>0</v>
      </c>
      <c r="P2437" s="19">
        <v>45498</v>
      </c>
      <c r="Q2437" s="19">
        <v>45520</v>
      </c>
      <c r="R2437" s="20"/>
      <c r="S2437" s="19">
        <v>45588</v>
      </c>
      <c r="T2437" s="20" t="s">
        <v>126</v>
      </c>
      <c r="U2437" s="20">
        <v>1009843</v>
      </c>
      <c r="V2437" s="20">
        <v>240006061</v>
      </c>
      <c r="W2437" s="20" t="s">
        <v>50</v>
      </c>
      <c r="X2437" s="20" t="s">
        <v>794</v>
      </c>
      <c r="Y2437" s="20" t="s">
        <v>446</v>
      </c>
      <c r="Z2437" s="20" t="s">
        <v>7406</v>
      </c>
      <c r="AA2437" s="20" t="s">
        <v>4840</v>
      </c>
      <c r="AB2437" s="20" t="s">
        <v>415</v>
      </c>
      <c r="AC2437" s="20" t="s">
        <v>415</v>
      </c>
      <c r="AD2437" s="20" t="s">
        <v>56</v>
      </c>
      <c r="AE2437" s="20"/>
      <c r="AF2437" t="str">
        <f>VLOOKUP(L2437,Contactos!B:B,1,0)</f>
        <v>AGROVETERINARIA MARKET MATEO`S S.C.R.L</v>
      </c>
    </row>
    <row r="2438" spans="1:32" ht="25.5" x14ac:dyDescent="0.2">
      <c r="A2438" s="4">
        <f t="shared" si="115"/>
        <v>2436</v>
      </c>
      <c r="B2438" s="4" t="str">
        <f t="shared" si="116"/>
        <v>4-02923</v>
      </c>
      <c r="C2438" s="4" t="str">
        <f>IFERROR(VLOOKUP(F2438,Tablas!$A$1:$B$3,2,0),"")</f>
        <v/>
      </c>
      <c r="D2438" s="4" t="str">
        <f t="shared" si="117"/>
        <v xml:space="preserve"> - LETRA 75 DIAS / DRAFT 75 DAYS - Cambio de Situación</v>
      </c>
      <c r="E2438" s="19">
        <v>45520</v>
      </c>
      <c r="F2438" s="20" t="s">
        <v>27</v>
      </c>
      <c r="G2438" s="20" t="s">
        <v>7722</v>
      </c>
      <c r="H2438" s="20" t="s">
        <v>7404</v>
      </c>
      <c r="I2438" s="20" t="s">
        <v>7405</v>
      </c>
      <c r="J2438" s="20" t="s">
        <v>4836</v>
      </c>
      <c r="K2438" s="20" t="s">
        <v>4837</v>
      </c>
      <c r="L2438" s="20" t="s">
        <v>4838</v>
      </c>
      <c r="M2438" s="20" t="s">
        <v>125</v>
      </c>
      <c r="N2438" s="21">
        <v>2332.85</v>
      </c>
      <c r="O2438" s="21">
        <v>0</v>
      </c>
      <c r="P2438" s="19">
        <v>45498</v>
      </c>
      <c r="Q2438" s="19">
        <v>45520</v>
      </c>
      <c r="R2438" s="20"/>
      <c r="S2438" s="19">
        <v>45572</v>
      </c>
      <c r="T2438" s="20" t="s">
        <v>126</v>
      </c>
      <c r="U2438" s="20">
        <v>1009841</v>
      </c>
      <c r="V2438" s="20">
        <v>240006060</v>
      </c>
      <c r="W2438" s="20" t="s">
        <v>50</v>
      </c>
      <c r="X2438" s="20" t="s">
        <v>794</v>
      </c>
      <c r="Y2438" s="20" t="s">
        <v>446</v>
      </c>
      <c r="Z2438" s="20" t="s">
        <v>7406</v>
      </c>
      <c r="AA2438" s="20" t="s">
        <v>4840</v>
      </c>
      <c r="AB2438" s="20" t="s">
        <v>415</v>
      </c>
      <c r="AC2438" s="20" t="s">
        <v>415</v>
      </c>
      <c r="AD2438" s="20" t="s">
        <v>56</v>
      </c>
      <c r="AE2438" s="20"/>
      <c r="AF2438" t="str">
        <f>VLOOKUP(L2438,Contactos!B:B,1,0)</f>
        <v>AGROVETERINARIA MARKET MATEO`S S.C.R.L</v>
      </c>
    </row>
    <row r="2439" spans="1:32" ht="25.5" x14ac:dyDescent="0.2">
      <c r="A2439" s="4">
        <f t="shared" si="115"/>
        <v>2437</v>
      </c>
      <c r="B2439" s="4" t="str">
        <f t="shared" si="116"/>
        <v>4-00213</v>
      </c>
      <c r="C2439" s="4" t="str">
        <f>IFERROR(VLOOKUP(F2439,Tablas!$A$1:$B$3,2,0),"")</f>
        <v/>
      </c>
      <c r="D2439" s="4" t="str">
        <f t="shared" si="117"/>
        <v xml:space="preserve"> - LETRA 45-60-75 DIAS / DRAFT 45-60-75 DAYS - Cambio de Situación</v>
      </c>
      <c r="E2439" s="19">
        <v>45371</v>
      </c>
      <c r="F2439" s="20" t="s">
        <v>27</v>
      </c>
      <c r="G2439" s="20" t="s">
        <v>7723</v>
      </c>
      <c r="H2439" s="20" t="s">
        <v>7430</v>
      </c>
      <c r="I2439" s="20" t="s">
        <v>6497</v>
      </c>
      <c r="J2439" s="20" t="s">
        <v>5313</v>
      </c>
      <c r="K2439" s="20" t="s">
        <v>5314</v>
      </c>
      <c r="L2439" s="20" t="s">
        <v>5315</v>
      </c>
      <c r="M2439" s="20" t="s">
        <v>125</v>
      </c>
      <c r="N2439" s="21">
        <v>2347.67</v>
      </c>
      <c r="O2439" s="21">
        <v>0</v>
      </c>
      <c r="P2439" s="19">
        <v>45288</v>
      </c>
      <c r="Q2439" s="19">
        <v>45371</v>
      </c>
      <c r="R2439" s="20"/>
      <c r="S2439" s="19">
        <v>45362</v>
      </c>
      <c r="T2439" s="20" t="s">
        <v>266</v>
      </c>
      <c r="U2439" s="20">
        <v>936246</v>
      </c>
      <c r="V2439" s="20">
        <v>240002142</v>
      </c>
      <c r="W2439" s="20" t="s">
        <v>50</v>
      </c>
      <c r="X2439" s="20" t="s">
        <v>794</v>
      </c>
      <c r="Y2439" s="20" t="s">
        <v>128</v>
      </c>
      <c r="Z2439" s="20" t="s">
        <v>7406</v>
      </c>
      <c r="AA2439" s="20" t="s">
        <v>5317</v>
      </c>
      <c r="AB2439" s="20" t="s">
        <v>2942</v>
      </c>
      <c r="AC2439" s="20" t="s">
        <v>2943</v>
      </c>
      <c r="AD2439" s="20" t="s">
        <v>56</v>
      </c>
      <c r="AE2439" s="20"/>
      <c r="AF2439" t="str">
        <f>VLOOKUP(L2439,Contactos!B:B,1,0)</f>
        <v>FARMACIA VETERINARIA EL ESTABLO S.A.C.</v>
      </c>
    </row>
    <row r="2440" spans="1:32" ht="25.5" x14ac:dyDescent="0.2">
      <c r="A2440" s="4">
        <f t="shared" si="115"/>
        <v>2438</v>
      </c>
      <c r="B2440" s="4" t="str">
        <f t="shared" si="116"/>
        <v>4-00214</v>
      </c>
      <c r="C2440" s="4" t="str">
        <f>IFERROR(VLOOKUP(F2440,Tablas!$A$1:$B$3,2,0),"")</f>
        <v/>
      </c>
      <c r="D2440" s="4" t="str">
        <f t="shared" si="117"/>
        <v xml:space="preserve"> - LETRA 45-60-75 DIAS / DRAFT 45-60-75 DAYS - Cambio de Situación</v>
      </c>
      <c r="E2440" s="19">
        <v>45372</v>
      </c>
      <c r="F2440" s="20" t="s">
        <v>27</v>
      </c>
      <c r="G2440" s="20" t="s">
        <v>7724</v>
      </c>
      <c r="H2440" s="20" t="s">
        <v>7430</v>
      </c>
      <c r="I2440" s="20" t="s">
        <v>6497</v>
      </c>
      <c r="J2440" s="20" t="s">
        <v>5313</v>
      </c>
      <c r="K2440" s="20" t="s">
        <v>5314</v>
      </c>
      <c r="L2440" s="20" t="s">
        <v>5315</v>
      </c>
      <c r="M2440" s="20" t="s">
        <v>125</v>
      </c>
      <c r="N2440" s="21">
        <v>2347.67</v>
      </c>
      <c r="O2440" s="21">
        <v>0</v>
      </c>
      <c r="P2440" s="19">
        <v>45288</v>
      </c>
      <c r="Q2440" s="19">
        <v>45372</v>
      </c>
      <c r="R2440" s="20"/>
      <c r="S2440" s="19">
        <v>45363</v>
      </c>
      <c r="T2440" s="20" t="s">
        <v>266</v>
      </c>
      <c r="U2440" s="20">
        <v>936800</v>
      </c>
      <c r="V2440" s="20">
        <v>240002160</v>
      </c>
      <c r="W2440" s="20" t="s">
        <v>50</v>
      </c>
      <c r="X2440" s="20" t="s">
        <v>794</v>
      </c>
      <c r="Y2440" s="20" t="s">
        <v>128</v>
      </c>
      <c r="Z2440" s="20" t="s">
        <v>7406</v>
      </c>
      <c r="AA2440" s="20" t="s">
        <v>5317</v>
      </c>
      <c r="AB2440" s="20" t="s">
        <v>2942</v>
      </c>
      <c r="AC2440" s="20" t="s">
        <v>2943</v>
      </c>
      <c r="AD2440" s="20" t="s">
        <v>56</v>
      </c>
      <c r="AE2440" s="20"/>
      <c r="AF2440" t="str">
        <f>VLOOKUP(L2440,Contactos!B:B,1,0)</f>
        <v>FARMACIA VETERINARIA EL ESTABLO S.A.C.</v>
      </c>
    </row>
    <row r="2441" spans="1:32" ht="25.5" x14ac:dyDescent="0.2">
      <c r="A2441" s="4">
        <f t="shared" si="115"/>
        <v>2439</v>
      </c>
      <c r="B2441" s="4" t="str">
        <f t="shared" si="116"/>
        <v>4-03060</v>
      </c>
      <c r="C2441" s="4" t="str">
        <f>IFERROR(VLOOKUP(F2441,Tablas!$A$1:$B$3,2,0),"")</f>
        <v/>
      </c>
      <c r="D2441" s="4" t="str">
        <f t="shared" si="117"/>
        <v xml:space="preserve"> - LETRA 75 DIAS / DRAFT 75 DAYS - Cambio de Situación</v>
      </c>
      <c r="E2441" s="19">
        <v>45539</v>
      </c>
      <c r="F2441" s="20" t="s">
        <v>27</v>
      </c>
      <c r="G2441" s="20" t="s">
        <v>7725</v>
      </c>
      <c r="H2441" s="20" t="s">
        <v>7404</v>
      </c>
      <c r="I2441" s="20" t="s">
        <v>7405</v>
      </c>
      <c r="J2441" s="20" t="s">
        <v>7236</v>
      </c>
      <c r="K2441" s="20" t="s">
        <v>7237</v>
      </c>
      <c r="L2441" s="20" t="s">
        <v>7238</v>
      </c>
      <c r="M2441" s="20"/>
      <c r="N2441" s="21">
        <v>2349.3000000000002</v>
      </c>
      <c r="O2441" s="21">
        <v>0</v>
      </c>
      <c r="P2441" s="19">
        <v>45505</v>
      </c>
      <c r="Q2441" s="19">
        <v>45539</v>
      </c>
      <c r="R2441" s="20"/>
      <c r="S2441" s="19">
        <v>45573</v>
      </c>
      <c r="T2441" s="20" t="s">
        <v>126</v>
      </c>
      <c r="U2441" s="20">
        <v>1020868</v>
      </c>
      <c r="V2441" s="20">
        <v>240006517</v>
      </c>
      <c r="W2441" s="20" t="s">
        <v>50</v>
      </c>
      <c r="X2441" s="20" t="s">
        <v>794</v>
      </c>
      <c r="Y2441" s="20" t="s">
        <v>306</v>
      </c>
      <c r="Z2441" s="20" t="s">
        <v>7406</v>
      </c>
      <c r="AA2441" s="20" t="s">
        <v>7240</v>
      </c>
      <c r="AB2441" s="20" t="s">
        <v>7137</v>
      </c>
      <c r="AC2441" s="20" t="s">
        <v>3722</v>
      </c>
      <c r="AD2441" s="20" t="s">
        <v>56</v>
      </c>
      <c r="AE2441" s="20"/>
      <c r="AF2441" t="str">
        <f>VLOOKUP(L2441,Contactos!B:B,1,0)</f>
        <v>DISTRIBUCIONES AGROVET GRANDEZ TARAPOTO S.R.L.</v>
      </c>
    </row>
    <row r="2442" spans="1:32" ht="25.5" x14ac:dyDescent="0.2">
      <c r="A2442" s="4">
        <f t="shared" si="115"/>
        <v>2440</v>
      </c>
      <c r="B2442" s="4" t="str">
        <f t="shared" si="116"/>
        <v>4-03061</v>
      </c>
      <c r="C2442" s="4" t="str">
        <f>IFERROR(VLOOKUP(F2442,Tablas!$A$1:$B$3,2,0),"")</f>
        <v/>
      </c>
      <c r="D2442" s="4" t="str">
        <f t="shared" si="117"/>
        <v xml:space="preserve"> - LETRA 75 DIAS / DRAFT 75 DAYS - Cambio de Situación</v>
      </c>
      <c r="E2442" s="19">
        <v>45539</v>
      </c>
      <c r="F2442" s="20" t="s">
        <v>27</v>
      </c>
      <c r="G2442" s="20" t="s">
        <v>7726</v>
      </c>
      <c r="H2442" s="20" t="s">
        <v>7404</v>
      </c>
      <c r="I2442" s="20" t="s">
        <v>7405</v>
      </c>
      <c r="J2442" s="20" t="s">
        <v>7236</v>
      </c>
      <c r="K2442" s="20" t="s">
        <v>7237</v>
      </c>
      <c r="L2442" s="20" t="s">
        <v>7238</v>
      </c>
      <c r="M2442" s="20"/>
      <c r="N2442" s="21">
        <v>2349.3000000000002</v>
      </c>
      <c r="O2442" s="21">
        <v>0</v>
      </c>
      <c r="P2442" s="19">
        <v>45505</v>
      </c>
      <c r="Q2442" s="19">
        <v>45539</v>
      </c>
      <c r="R2442" s="20"/>
      <c r="S2442" s="19">
        <v>45579</v>
      </c>
      <c r="T2442" s="20" t="s">
        <v>126</v>
      </c>
      <c r="U2442" s="20">
        <v>1020870</v>
      </c>
      <c r="V2442" s="20">
        <v>240006518</v>
      </c>
      <c r="W2442" s="20" t="s">
        <v>50</v>
      </c>
      <c r="X2442" s="20" t="s">
        <v>794</v>
      </c>
      <c r="Y2442" s="20" t="s">
        <v>306</v>
      </c>
      <c r="Z2442" s="20" t="s">
        <v>7406</v>
      </c>
      <c r="AA2442" s="20" t="s">
        <v>7240</v>
      </c>
      <c r="AB2442" s="20" t="s">
        <v>7137</v>
      </c>
      <c r="AC2442" s="20" t="s">
        <v>3722</v>
      </c>
      <c r="AD2442" s="20" t="s">
        <v>56</v>
      </c>
      <c r="AE2442" s="20"/>
      <c r="AF2442" t="str">
        <f>VLOOKUP(L2442,Contactos!B:B,1,0)</f>
        <v>DISTRIBUCIONES AGROVET GRANDEZ TARAPOTO S.R.L.</v>
      </c>
    </row>
    <row r="2443" spans="1:32" ht="25.5" x14ac:dyDescent="0.2">
      <c r="A2443" s="4">
        <f t="shared" si="115"/>
        <v>2441</v>
      </c>
      <c r="B2443" s="4" t="str">
        <f t="shared" si="116"/>
        <v>4-03062</v>
      </c>
      <c r="C2443" s="4" t="str">
        <f>IFERROR(VLOOKUP(F2443,Tablas!$A$1:$B$3,2,0),"")</f>
        <v/>
      </c>
      <c r="D2443" s="4" t="str">
        <f t="shared" si="117"/>
        <v xml:space="preserve"> - LETRA 75 DIAS / DRAFT 75 DAYS - Cambio de Situación</v>
      </c>
      <c r="E2443" s="19">
        <v>45539</v>
      </c>
      <c r="F2443" s="20" t="s">
        <v>27</v>
      </c>
      <c r="G2443" s="20" t="s">
        <v>7727</v>
      </c>
      <c r="H2443" s="20" t="s">
        <v>7404</v>
      </c>
      <c r="I2443" s="20" t="s">
        <v>7405</v>
      </c>
      <c r="J2443" s="20" t="s">
        <v>7236</v>
      </c>
      <c r="K2443" s="20" t="s">
        <v>7237</v>
      </c>
      <c r="L2443" s="20" t="s">
        <v>7238</v>
      </c>
      <c r="M2443" s="20"/>
      <c r="N2443" s="21">
        <v>2349.31</v>
      </c>
      <c r="O2443" s="21">
        <v>0</v>
      </c>
      <c r="P2443" s="19">
        <v>45505</v>
      </c>
      <c r="Q2443" s="19">
        <v>45539</v>
      </c>
      <c r="R2443" s="20"/>
      <c r="S2443" s="19">
        <v>45595</v>
      </c>
      <c r="T2443" s="20" t="s">
        <v>126</v>
      </c>
      <c r="U2443" s="20">
        <v>1020872</v>
      </c>
      <c r="V2443" s="20">
        <v>240006519</v>
      </c>
      <c r="W2443" s="20" t="s">
        <v>50</v>
      </c>
      <c r="X2443" s="20" t="s">
        <v>794</v>
      </c>
      <c r="Y2443" s="20" t="s">
        <v>306</v>
      </c>
      <c r="Z2443" s="20" t="s">
        <v>7406</v>
      </c>
      <c r="AA2443" s="20" t="s">
        <v>7240</v>
      </c>
      <c r="AB2443" s="20" t="s">
        <v>7137</v>
      </c>
      <c r="AC2443" s="20" t="s">
        <v>3722</v>
      </c>
      <c r="AD2443" s="20" t="s">
        <v>56</v>
      </c>
      <c r="AE2443" s="20"/>
      <c r="AF2443" t="str">
        <f>VLOOKUP(L2443,Contactos!B:B,1,0)</f>
        <v>DISTRIBUCIONES AGROVET GRANDEZ TARAPOTO S.R.L.</v>
      </c>
    </row>
    <row r="2444" spans="1:32" ht="25.5" x14ac:dyDescent="0.2">
      <c r="A2444" s="4">
        <f t="shared" si="115"/>
        <v>2442</v>
      </c>
      <c r="B2444" s="4" t="str">
        <f t="shared" si="116"/>
        <v/>
      </c>
      <c r="C2444" s="4" t="str">
        <f>IFERROR(VLOOKUP(F2444,Tablas!$A$1:$B$3,2,0),"")</f>
        <v/>
      </c>
      <c r="D2444" s="4" t="str">
        <f t="shared" si="117"/>
        <v xml:space="preserve"> - CONTADO ADELANTADO / CASH IN ADVANCE - Dif. en cambio</v>
      </c>
      <c r="E2444" s="19">
        <v>45322</v>
      </c>
      <c r="F2444" s="20" t="s">
        <v>27</v>
      </c>
      <c r="G2444" s="20"/>
      <c r="H2444" s="20" t="s">
        <v>322</v>
      </c>
      <c r="I2444" s="20" t="s">
        <v>323</v>
      </c>
      <c r="J2444" s="20" t="s">
        <v>324</v>
      </c>
      <c r="K2444" s="20" t="s">
        <v>325</v>
      </c>
      <c r="L2444" s="20" t="s">
        <v>326</v>
      </c>
      <c r="M2444" s="20" t="s">
        <v>125</v>
      </c>
      <c r="N2444" s="21">
        <v>2354.64</v>
      </c>
      <c r="O2444" s="21">
        <v>0</v>
      </c>
      <c r="P2444" s="20"/>
      <c r="Q2444" s="19">
        <v>45322</v>
      </c>
      <c r="R2444" s="20"/>
      <c r="S2444" s="19">
        <v>45322</v>
      </c>
      <c r="T2444" s="20" t="s">
        <v>70</v>
      </c>
      <c r="U2444" s="20">
        <v>952145</v>
      </c>
      <c r="V2444" s="20">
        <v>240007458</v>
      </c>
      <c r="W2444" s="20" t="s">
        <v>50</v>
      </c>
      <c r="X2444" s="20" t="s">
        <v>841</v>
      </c>
      <c r="Y2444" s="20" t="s">
        <v>52</v>
      </c>
      <c r="Z2444" s="20" t="s">
        <v>63</v>
      </c>
      <c r="AA2444" s="20" t="s">
        <v>327</v>
      </c>
      <c r="AB2444" s="20" t="s">
        <v>328</v>
      </c>
      <c r="AC2444" s="20" t="s">
        <v>167</v>
      </c>
      <c r="AD2444" s="20" t="s">
        <v>56</v>
      </c>
      <c r="AE2444" s="20"/>
      <c r="AF2444" t="str">
        <f>VLOOKUP(L2444,Contactos!B:B,1,0)</f>
        <v>PHARMADIX CORP. S.A.C.</v>
      </c>
    </row>
    <row r="2445" spans="1:32" ht="25.5" x14ac:dyDescent="0.2">
      <c r="A2445" s="4">
        <f t="shared" si="115"/>
        <v>2443</v>
      </c>
      <c r="B2445" s="4" t="str">
        <f t="shared" si="116"/>
        <v>4-02927</v>
      </c>
      <c r="C2445" s="4" t="str">
        <f>IFERROR(VLOOKUP(F2445,Tablas!$A$1:$B$3,2,0),"")</f>
        <v/>
      </c>
      <c r="D2445" s="4" t="str">
        <f t="shared" si="117"/>
        <v xml:space="preserve"> - LETRA 75 DIAS / DRAFT 75 DAYS - Cambio de Situación</v>
      </c>
      <c r="E2445" s="19">
        <v>45539</v>
      </c>
      <c r="F2445" s="20" t="s">
        <v>27</v>
      </c>
      <c r="G2445" s="20" t="s">
        <v>7728</v>
      </c>
      <c r="H2445" s="20" t="s">
        <v>7404</v>
      </c>
      <c r="I2445" s="20" t="s">
        <v>7405</v>
      </c>
      <c r="J2445" s="20" t="s">
        <v>7470</v>
      </c>
      <c r="K2445" s="20" t="s">
        <v>7471</v>
      </c>
      <c r="L2445" s="20" t="s">
        <v>7472</v>
      </c>
      <c r="M2445" s="20"/>
      <c r="N2445" s="21">
        <v>2357.48</v>
      </c>
      <c r="O2445" s="21">
        <v>0</v>
      </c>
      <c r="P2445" s="19">
        <v>45499</v>
      </c>
      <c r="Q2445" s="19">
        <v>45539</v>
      </c>
      <c r="R2445" s="20"/>
      <c r="S2445" s="19">
        <v>45559</v>
      </c>
      <c r="T2445" s="20" t="s">
        <v>126</v>
      </c>
      <c r="U2445" s="20">
        <v>1020709</v>
      </c>
      <c r="V2445" s="20">
        <v>240006440</v>
      </c>
      <c r="W2445" s="20" t="s">
        <v>50</v>
      </c>
      <c r="X2445" s="20" t="s">
        <v>794</v>
      </c>
      <c r="Y2445" s="20" t="s">
        <v>333</v>
      </c>
      <c r="Z2445" s="20" t="s">
        <v>7406</v>
      </c>
      <c r="AA2445" s="20" t="s">
        <v>7473</v>
      </c>
      <c r="AB2445" s="20" t="s">
        <v>7474</v>
      </c>
      <c r="AC2445" s="20" t="s">
        <v>7474</v>
      </c>
      <c r="AD2445" s="20" t="s">
        <v>56</v>
      </c>
      <c r="AE2445" s="20"/>
      <c r="AF2445" t="str">
        <f>VLOOKUP(L2445,Contactos!B:B,1,0)</f>
        <v>CORPORACION VETLAND S.R.L</v>
      </c>
    </row>
    <row r="2446" spans="1:32" ht="25.5" x14ac:dyDescent="0.2">
      <c r="A2446" s="4">
        <f t="shared" si="115"/>
        <v>2444</v>
      </c>
      <c r="B2446" s="4" t="str">
        <f t="shared" si="116"/>
        <v>4-02929</v>
      </c>
      <c r="C2446" s="4" t="str">
        <f>IFERROR(VLOOKUP(F2446,Tablas!$A$1:$B$3,2,0),"")</f>
        <v/>
      </c>
      <c r="D2446" s="4" t="str">
        <f t="shared" si="117"/>
        <v xml:space="preserve"> - LETRA 75 DIAS / DRAFT 75 DAYS - Cambio de Situación</v>
      </c>
      <c r="E2446" s="19">
        <v>45539</v>
      </c>
      <c r="F2446" s="20" t="s">
        <v>27</v>
      </c>
      <c r="G2446" s="20" t="s">
        <v>7729</v>
      </c>
      <c r="H2446" s="20" t="s">
        <v>7404</v>
      </c>
      <c r="I2446" s="20" t="s">
        <v>7405</v>
      </c>
      <c r="J2446" s="20" t="s">
        <v>7470</v>
      </c>
      <c r="K2446" s="20" t="s">
        <v>7471</v>
      </c>
      <c r="L2446" s="20" t="s">
        <v>7472</v>
      </c>
      <c r="M2446" s="20"/>
      <c r="N2446" s="21">
        <v>2357.48</v>
      </c>
      <c r="O2446" s="21">
        <v>0</v>
      </c>
      <c r="P2446" s="19">
        <v>45499</v>
      </c>
      <c r="Q2446" s="19">
        <v>45539</v>
      </c>
      <c r="R2446" s="20"/>
      <c r="S2446" s="19">
        <v>45573</v>
      </c>
      <c r="T2446" s="20" t="s">
        <v>126</v>
      </c>
      <c r="U2446" s="20">
        <v>1020675</v>
      </c>
      <c r="V2446" s="20">
        <v>240006426</v>
      </c>
      <c r="W2446" s="20" t="s">
        <v>50</v>
      </c>
      <c r="X2446" s="20" t="s">
        <v>794</v>
      </c>
      <c r="Y2446" s="20" t="s">
        <v>333</v>
      </c>
      <c r="Z2446" s="20" t="s">
        <v>7406</v>
      </c>
      <c r="AA2446" s="20" t="s">
        <v>7473</v>
      </c>
      <c r="AB2446" s="20" t="s">
        <v>7474</v>
      </c>
      <c r="AC2446" s="20" t="s">
        <v>7474</v>
      </c>
      <c r="AD2446" s="20" t="s">
        <v>56</v>
      </c>
      <c r="AE2446" s="20"/>
      <c r="AF2446" t="str">
        <f>VLOOKUP(L2446,Contactos!B:B,1,0)</f>
        <v>CORPORACION VETLAND S.R.L</v>
      </c>
    </row>
    <row r="2447" spans="1:32" ht="25.5" x14ac:dyDescent="0.2">
      <c r="A2447" s="4">
        <f t="shared" si="115"/>
        <v>2445</v>
      </c>
      <c r="B2447" s="4" t="str">
        <f t="shared" si="116"/>
        <v>4-02928</v>
      </c>
      <c r="C2447" s="4" t="str">
        <f>IFERROR(VLOOKUP(F2447,Tablas!$A$1:$B$3,2,0),"")</f>
        <v/>
      </c>
      <c r="D2447" s="4" t="str">
        <f t="shared" si="117"/>
        <v xml:space="preserve"> - LETRA 75 DIAS / DRAFT 75 DAYS - Cambio de Situación</v>
      </c>
      <c r="E2447" s="19">
        <v>45539</v>
      </c>
      <c r="F2447" s="20" t="s">
        <v>27</v>
      </c>
      <c r="G2447" s="20" t="s">
        <v>7730</v>
      </c>
      <c r="H2447" s="20" t="s">
        <v>7404</v>
      </c>
      <c r="I2447" s="20" t="s">
        <v>7405</v>
      </c>
      <c r="J2447" s="20" t="s">
        <v>7470</v>
      </c>
      <c r="K2447" s="20" t="s">
        <v>7471</v>
      </c>
      <c r="L2447" s="20" t="s">
        <v>7472</v>
      </c>
      <c r="M2447" s="20"/>
      <c r="N2447" s="21">
        <v>2357.48</v>
      </c>
      <c r="O2447" s="21">
        <v>0</v>
      </c>
      <c r="P2447" s="19">
        <v>45499</v>
      </c>
      <c r="Q2447" s="19">
        <v>45539</v>
      </c>
      <c r="R2447" s="20"/>
      <c r="S2447" s="19">
        <v>45566</v>
      </c>
      <c r="T2447" s="20" t="s">
        <v>126</v>
      </c>
      <c r="U2447" s="20">
        <v>1020711</v>
      </c>
      <c r="V2447" s="20">
        <v>240006441</v>
      </c>
      <c r="W2447" s="20" t="s">
        <v>50</v>
      </c>
      <c r="X2447" s="20" t="s">
        <v>794</v>
      </c>
      <c r="Y2447" s="20" t="s">
        <v>333</v>
      </c>
      <c r="Z2447" s="20" t="s">
        <v>7406</v>
      </c>
      <c r="AA2447" s="20" t="s">
        <v>7473</v>
      </c>
      <c r="AB2447" s="20" t="s">
        <v>7474</v>
      </c>
      <c r="AC2447" s="20" t="s">
        <v>7474</v>
      </c>
      <c r="AD2447" s="20" t="s">
        <v>56</v>
      </c>
      <c r="AE2447" s="20"/>
      <c r="AF2447" t="str">
        <f>VLOOKUP(L2447,Contactos!B:B,1,0)</f>
        <v>CORPORACION VETLAND S.R.L</v>
      </c>
    </row>
    <row r="2448" spans="1:32" ht="38.25" x14ac:dyDescent="0.2">
      <c r="A2448" s="4">
        <f t="shared" si="115"/>
        <v>2446</v>
      </c>
      <c r="B2448" s="4" t="str">
        <f t="shared" si="116"/>
        <v>4-02930</v>
      </c>
      <c r="C2448" s="4" t="str">
        <f>IFERROR(VLOOKUP(F2448,Tablas!$A$1:$B$3,2,0),"")</f>
        <v/>
      </c>
      <c r="D2448" s="4" t="str">
        <f t="shared" si="117"/>
        <v xml:space="preserve"> - LETRA 75 DIAS / DRAFT 75 DAYS - Cambio de Situación</v>
      </c>
      <c r="E2448" s="19">
        <v>45539</v>
      </c>
      <c r="F2448" s="20" t="s">
        <v>27</v>
      </c>
      <c r="G2448" s="20" t="s">
        <v>7731</v>
      </c>
      <c r="H2448" s="20" t="s">
        <v>7404</v>
      </c>
      <c r="I2448" s="20" t="s">
        <v>7405</v>
      </c>
      <c r="J2448" s="20" t="s">
        <v>7470</v>
      </c>
      <c r="K2448" s="20" t="s">
        <v>7471</v>
      </c>
      <c r="L2448" s="20" t="s">
        <v>7472</v>
      </c>
      <c r="M2448" s="20"/>
      <c r="N2448" s="21">
        <v>2357.5</v>
      </c>
      <c r="O2448" s="21">
        <v>0</v>
      </c>
      <c r="P2448" s="19">
        <v>45499</v>
      </c>
      <c r="Q2448" s="19">
        <v>45539</v>
      </c>
      <c r="R2448" s="20"/>
      <c r="S2448" s="19">
        <v>45589</v>
      </c>
      <c r="T2448" s="20" t="s">
        <v>126</v>
      </c>
      <c r="U2448" s="20">
        <v>1020681</v>
      </c>
      <c r="V2448" s="20">
        <v>240006428</v>
      </c>
      <c r="W2448" s="20" t="s">
        <v>50</v>
      </c>
      <c r="X2448" s="20" t="s">
        <v>794</v>
      </c>
      <c r="Y2448" s="20" t="s">
        <v>333</v>
      </c>
      <c r="Z2448" s="20" t="s">
        <v>7406</v>
      </c>
      <c r="AA2448" s="20" t="s">
        <v>7476</v>
      </c>
      <c r="AB2448" s="20" t="s">
        <v>7477</v>
      </c>
      <c r="AC2448" s="20" t="s">
        <v>7474</v>
      </c>
      <c r="AD2448" s="20" t="s">
        <v>56</v>
      </c>
      <c r="AE2448" s="20"/>
      <c r="AF2448" t="str">
        <f>VLOOKUP(L2448,Contactos!B:B,1,0)</f>
        <v>CORPORACION VETLAND S.R.L</v>
      </c>
    </row>
    <row r="2449" spans="1:32" ht="25.5" x14ac:dyDescent="0.2">
      <c r="A2449" s="4">
        <f t="shared" si="115"/>
        <v>2447</v>
      </c>
      <c r="B2449" s="4" t="str">
        <f t="shared" si="116"/>
        <v>4-02710</v>
      </c>
      <c r="C2449" s="4" t="str">
        <f>IFERROR(VLOOKUP(F2449,Tablas!$A$1:$B$3,2,0),"")</f>
        <v/>
      </c>
      <c r="D2449" s="4" t="str">
        <f t="shared" si="117"/>
        <v xml:space="preserve"> - LETRA 75 DIAS / DRAFT 75 DAYS - Cambio de Situación</v>
      </c>
      <c r="E2449" s="19">
        <v>45511</v>
      </c>
      <c r="F2449" s="20" t="s">
        <v>27</v>
      </c>
      <c r="G2449" s="20" t="s">
        <v>7732</v>
      </c>
      <c r="H2449" s="20" t="s">
        <v>7499</v>
      </c>
      <c r="I2449" s="20" t="s">
        <v>4510</v>
      </c>
      <c r="J2449" s="20" t="s">
        <v>647</v>
      </c>
      <c r="K2449" s="20" t="s">
        <v>648</v>
      </c>
      <c r="L2449" s="20" t="s">
        <v>649</v>
      </c>
      <c r="M2449" s="20" t="s">
        <v>125</v>
      </c>
      <c r="N2449" s="21">
        <v>2364.09</v>
      </c>
      <c r="O2449" s="21">
        <v>0</v>
      </c>
      <c r="P2449" s="19">
        <v>45488</v>
      </c>
      <c r="Q2449" s="19">
        <v>45511</v>
      </c>
      <c r="R2449" s="20"/>
      <c r="S2449" s="19">
        <v>45579</v>
      </c>
      <c r="T2449" s="20" t="s">
        <v>126</v>
      </c>
      <c r="U2449" s="20">
        <v>1006576</v>
      </c>
      <c r="V2449" s="20">
        <v>240005809</v>
      </c>
      <c r="W2449" s="20" t="s">
        <v>50</v>
      </c>
      <c r="X2449" s="20" t="s">
        <v>794</v>
      </c>
      <c r="Y2449" s="20" t="s">
        <v>333</v>
      </c>
      <c r="Z2449" s="20" t="s">
        <v>7406</v>
      </c>
      <c r="AA2449" s="20" t="s">
        <v>651</v>
      </c>
      <c r="AB2449" s="20" t="s">
        <v>502</v>
      </c>
      <c r="AC2449" s="20" t="s">
        <v>502</v>
      </c>
      <c r="AD2449" s="20" t="s">
        <v>56</v>
      </c>
      <c r="AE2449" s="20"/>
      <c r="AF2449" t="str">
        <f>VLOOKUP(L2449,Contactos!B:B,1,0)</f>
        <v>AGROCOMERCIO S.A.C</v>
      </c>
    </row>
    <row r="2450" spans="1:32" ht="38.25" x14ac:dyDescent="0.2">
      <c r="A2450" s="4">
        <f t="shared" si="115"/>
        <v>2448</v>
      </c>
      <c r="B2450" s="4" t="str">
        <f t="shared" si="116"/>
        <v>F010-00026027</v>
      </c>
      <c r="C2450" s="4" t="str">
        <f>IFERROR(VLOOKUP(F2450,Tablas!$A$1:$B$3,2,0),"")</f>
        <v>Factura</v>
      </c>
      <c r="D2450" s="4" t="str">
        <f t="shared" si="117"/>
        <v>Nacional - LETRAS 45-52-59-66-73-90 DAYS - Facturas clientes - C20603684142</v>
      </c>
      <c r="E2450" s="19">
        <v>45560</v>
      </c>
      <c r="F2450" s="20" t="s">
        <v>1001</v>
      </c>
      <c r="G2450" s="20" t="s">
        <v>7733</v>
      </c>
      <c r="H2450" s="20" t="s">
        <v>44</v>
      </c>
      <c r="I2450" s="20" t="s">
        <v>45</v>
      </c>
      <c r="J2450" s="20" t="s">
        <v>7470</v>
      </c>
      <c r="K2450" s="20" t="s">
        <v>7471</v>
      </c>
      <c r="L2450" s="20" t="s">
        <v>7472</v>
      </c>
      <c r="M2450" s="20"/>
      <c r="N2450" s="21">
        <v>2365.4899999999998</v>
      </c>
      <c r="O2450" s="21">
        <v>0</v>
      </c>
      <c r="P2450" s="20"/>
      <c r="Q2450" s="19">
        <v>45560</v>
      </c>
      <c r="R2450" s="20"/>
      <c r="S2450" s="19">
        <v>45695</v>
      </c>
      <c r="T2450" s="20" t="s">
        <v>7389</v>
      </c>
      <c r="U2450" s="20">
        <v>1030219</v>
      </c>
      <c r="V2450" s="20">
        <v>240002859</v>
      </c>
      <c r="W2450" s="20" t="s">
        <v>847</v>
      </c>
      <c r="X2450" s="20" t="s">
        <v>305</v>
      </c>
      <c r="Y2450" s="20" t="s">
        <v>333</v>
      </c>
      <c r="Z2450" s="20" t="s">
        <v>7734</v>
      </c>
      <c r="AA2450" s="20" t="s">
        <v>7473</v>
      </c>
      <c r="AB2450" s="20" t="s">
        <v>7474</v>
      </c>
      <c r="AC2450" s="20" t="s">
        <v>7474</v>
      </c>
      <c r="AD2450" s="20" t="s">
        <v>56</v>
      </c>
      <c r="AE2450" s="20" t="s">
        <v>1014</v>
      </c>
      <c r="AF2450" t="str">
        <f>VLOOKUP(L2450,Contactos!B:B,1,0)</f>
        <v>CORPORACION VETLAND S.R.L</v>
      </c>
    </row>
    <row r="2451" spans="1:32" ht="38.25" x14ac:dyDescent="0.2">
      <c r="A2451" s="4">
        <f t="shared" si="115"/>
        <v>2449</v>
      </c>
      <c r="B2451" s="4" t="str">
        <f t="shared" si="116"/>
        <v>F010-00026027</v>
      </c>
      <c r="C2451" s="4" t="str">
        <f>IFERROR(VLOOKUP(F2451,Tablas!$A$1:$B$3,2,0),"")</f>
        <v>Factura</v>
      </c>
      <c r="D2451" s="4" t="str">
        <f t="shared" si="117"/>
        <v>Nacional - LETRAS 45-52-59-66-73-90 DAYS - Facturas clientes - C20603684142</v>
      </c>
      <c r="E2451" s="19">
        <v>45560</v>
      </c>
      <c r="F2451" s="20" t="s">
        <v>1001</v>
      </c>
      <c r="G2451" s="20" t="s">
        <v>7733</v>
      </c>
      <c r="H2451" s="20" t="s">
        <v>44</v>
      </c>
      <c r="I2451" s="20" t="s">
        <v>45</v>
      </c>
      <c r="J2451" s="20" t="s">
        <v>7470</v>
      </c>
      <c r="K2451" s="20" t="s">
        <v>7471</v>
      </c>
      <c r="L2451" s="20" t="s">
        <v>7472</v>
      </c>
      <c r="M2451" s="20"/>
      <c r="N2451" s="21">
        <v>2368.36</v>
      </c>
      <c r="O2451" s="21">
        <v>0</v>
      </c>
      <c r="P2451" s="20"/>
      <c r="Q2451" s="19">
        <v>45560</v>
      </c>
      <c r="R2451" s="20"/>
      <c r="S2451" s="19">
        <v>45650</v>
      </c>
      <c r="T2451" s="20" t="s">
        <v>7389</v>
      </c>
      <c r="U2451" s="20">
        <v>1030219</v>
      </c>
      <c r="V2451" s="20">
        <v>240002859</v>
      </c>
      <c r="W2451" s="20" t="s">
        <v>847</v>
      </c>
      <c r="X2451" s="20" t="s">
        <v>305</v>
      </c>
      <c r="Y2451" s="20" t="s">
        <v>333</v>
      </c>
      <c r="Z2451" s="20" t="s">
        <v>7734</v>
      </c>
      <c r="AA2451" s="20" t="s">
        <v>7473</v>
      </c>
      <c r="AB2451" s="20" t="s">
        <v>7474</v>
      </c>
      <c r="AC2451" s="20" t="s">
        <v>7474</v>
      </c>
      <c r="AD2451" s="20" t="s">
        <v>56</v>
      </c>
      <c r="AE2451" s="20" t="s">
        <v>1014</v>
      </c>
      <c r="AF2451" t="str">
        <f>VLOOKUP(L2451,Contactos!B:B,1,0)</f>
        <v>CORPORACION VETLAND S.R.L</v>
      </c>
    </row>
    <row r="2452" spans="1:32" ht="38.25" x14ac:dyDescent="0.2">
      <c r="A2452" s="4">
        <f t="shared" si="115"/>
        <v>2450</v>
      </c>
      <c r="B2452" s="4" t="str">
        <f t="shared" si="116"/>
        <v>F010-00026027</v>
      </c>
      <c r="C2452" s="4" t="str">
        <f>IFERROR(VLOOKUP(F2452,Tablas!$A$1:$B$3,2,0),"")</f>
        <v>Factura</v>
      </c>
      <c r="D2452" s="4" t="str">
        <f t="shared" si="117"/>
        <v>Nacional - LETRAS 45-52-59-66-73-90 DAYS - Facturas clientes - C20603684142</v>
      </c>
      <c r="E2452" s="19">
        <v>45560</v>
      </c>
      <c r="F2452" s="20" t="s">
        <v>1001</v>
      </c>
      <c r="G2452" s="20" t="s">
        <v>7733</v>
      </c>
      <c r="H2452" s="20" t="s">
        <v>44</v>
      </c>
      <c r="I2452" s="20" t="s">
        <v>45</v>
      </c>
      <c r="J2452" s="20" t="s">
        <v>7470</v>
      </c>
      <c r="K2452" s="20" t="s">
        <v>7471</v>
      </c>
      <c r="L2452" s="20" t="s">
        <v>7472</v>
      </c>
      <c r="M2452" s="20"/>
      <c r="N2452" s="21">
        <v>2368.36</v>
      </c>
      <c r="O2452" s="21">
        <v>0</v>
      </c>
      <c r="P2452" s="20"/>
      <c r="Q2452" s="19">
        <v>45560</v>
      </c>
      <c r="R2452" s="20"/>
      <c r="S2452" s="19">
        <v>45664</v>
      </c>
      <c r="T2452" s="20" t="s">
        <v>7389</v>
      </c>
      <c r="U2452" s="20">
        <v>1030219</v>
      </c>
      <c r="V2452" s="20">
        <v>240002859</v>
      </c>
      <c r="W2452" s="20" t="s">
        <v>847</v>
      </c>
      <c r="X2452" s="20" t="s">
        <v>305</v>
      </c>
      <c r="Y2452" s="20" t="s">
        <v>333</v>
      </c>
      <c r="Z2452" s="20" t="s">
        <v>7734</v>
      </c>
      <c r="AA2452" s="20" t="s">
        <v>7473</v>
      </c>
      <c r="AB2452" s="20" t="s">
        <v>7474</v>
      </c>
      <c r="AC2452" s="20" t="s">
        <v>7474</v>
      </c>
      <c r="AD2452" s="20" t="s">
        <v>56</v>
      </c>
      <c r="AE2452" s="20" t="s">
        <v>1014</v>
      </c>
      <c r="AF2452" t="str">
        <f>VLOOKUP(L2452,Contactos!B:B,1,0)</f>
        <v>CORPORACION VETLAND S.R.L</v>
      </c>
    </row>
    <row r="2453" spans="1:32" ht="38.25" x14ac:dyDescent="0.2">
      <c r="A2453" s="4">
        <f t="shared" si="115"/>
        <v>2451</v>
      </c>
      <c r="B2453" s="4" t="str">
        <f t="shared" si="116"/>
        <v>F010-00026027</v>
      </c>
      <c r="C2453" s="4" t="str">
        <f>IFERROR(VLOOKUP(F2453,Tablas!$A$1:$B$3,2,0),"")</f>
        <v>Factura</v>
      </c>
      <c r="D2453" s="4" t="str">
        <f t="shared" si="117"/>
        <v>Nacional - LETRAS 45-52-59-66-73-90 DAYS - Facturas clientes - C20603684142</v>
      </c>
      <c r="E2453" s="19">
        <v>45560</v>
      </c>
      <c r="F2453" s="20" t="s">
        <v>1001</v>
      </c>
      <c r="G2453" s="20" t="s">
        <v>7733</v>
      </c>
      <c r="H2453" s="20" t="s">
        <v>44</v>
      </c>
      <c r="I2453" s="20" t="s">
        <v>45</v>
      </c>
      <c r="J2453" s="20" t="s">
        <v>7470</v>
      </c>
      <c r="K2453" s="20" t="s">
        <v>7471</v>
      </c>
      <c r="L2453" s="20" t="s">
        <v>7472</v>
      </c>
      <c r="M2453" s="20"/>
      <c r="N2453" s="21">
        <v>2368.36</v>
      </c>
      <c r="O2453" s="21">
        <v>0</v>
      </c>
      <c r="P2453" s="20"/>
      <c r="Q2453" s="19">
        <v>45560</v>
      </c>
      <c r="R2453" s="20"/>
      <c r="S2453" s="19">
        <v>45657</v>
      </c>
      <c r="T2453" s="20" t="s">
        <v>7389</v>
      </c>
      <c r="U2453" s="20">
        <v>1030219</v>
      </c>
      <c r="V2453" s="20">
        <v>240002859</v>
      </c>
      <c r="W2453" s="20" t="s">
        <v>847</v>
      </c>
      <c r="X2453" s="20" t="s">
        <v>305</v>
      </c>
      <c r="Y2453" s="20" t="s">
        <v>333</v>
      </c>
      <c r="Z2453" s="20" t="s">
        <v>7734</v>
      </c>
      <c r="AA2453" s="20" t="s">
        <v>7473</v>
      </c>
      <c r="AB2453" s="20" t="s">
        <v>7474</v>
      </c>
      <c r="AC2453" s="20" t="s">
        <v>7474</v>
      </c>
      <c r="AD2453" s="20" t="s">
        <v>56</v>
      </c>
      <c r="AE2453" s="20" t="s">
        <v>1014</v>
      </c>
      <c r="AF2453" t="str">
        <f>VLOOKUP(L2453,Contactos!B:B,1,0)</f>
        <v>CORPORACION VETLAND S.R.L</v>
      </c>
    </row>
    <row r="2454" spans="1:32" ht="38.25" x14ac:dyDescent="0.2">
      <c r="A2454" s="4">
        <f t="shared" si="115"/>
        <v>2452</v>
      </c>
      <c r="B2454" s="4" t="str">
        <f t="shared" si="116"/>
        <v>F010-00026027</v>
      </c>
      <c r="C2454" s="4" t="str">
        <f>IFERROR(VLOOKUP(F2454,Tablas!$A$1:$B$3,2,0),"")</f>
        <v>Factura</v>
      </c>
      <c r="D2454" s="4" t="str">
        <f t="shared" si="117"/>
        <v>Nacional - LETRAS 45-52-59-66-73-90 DAYS - Facturas clientes - C20603684142</v>
      </c>
      <c r="E2454" s="19">
        <v>45560</v>
      </c>
      <c r="F2454" s="20" t="s">
        <v>1001</v>
      </c>
      <c r="G2454" s="20" t="s">
        <v>7733</v>
      </c>
      <c r="H2454" s="20" t="s">
        <v>44</v>
      </c>
      <c r="I2454" s="20" t="s">
        <v>45</v>
      </c>
      <c r="J2454" s="20" t="s">
        <v>7470</v>
      </c>
      <c r="K2454" s="20" t="s">
        <v>7471</v>
      </c>
      <c r="L2454" s="20" t="s">
        <v>7472</v>
      </c>
      <c r="M2454" s="20"/>
      <c r="N2454" s="21">
        <v>2368.36</v>
      </c>
      <c r="O2454" s="21">
        <v>0</v>
      </c>
      <c r="P2454" s="20"/>
      <c r="Q2454" s="19">
        <v>45560</v>
      </c>
      <c r="R2454" s="20"/>
      <c r="S2454" s="19">
        <v>45671</v>
      </c>
      <c r="T2454" s="20" t="s">
        <v>7389</v>
      </c>
      <c r="U2454" s="20">
        <v>1030219</v>
      </c>
      <c r="V2454" s="20">
        <v>240002859</v>
      </c>
      <c r="W2454" s="20" t="s">
        <v>847</v>
      </c>
      <c r="X2454" s="20" t="s">
        <v>305</v>
      </c>
      <c r="Y2454" s="20" t="s">
        <v>333</v>
      </c>
      <c r="Z2454" s="20" t="s">
        <v>7734</v>
      </c>
      <c r="AA2454" s="20" t="s">
        <v>7473</v>
      </c>
      <c r="AB2454" s="20" t="s">
        <v>7474</v>
      </c>
      <c r="AC2454" s="20" t="s">
        <v>7474</v>
      </c>
      <c r="AD2454" s="20" t="s">
        <v>56</v>
      </c>
      <c r="AE2454" s="20" t="s">
        <v>1014</v>
      </c>
      <c r="AF2454" t="str">
        <f>VLOOKUP(L2454,Contactos!B:B,1,0)</f>
        <v>CORPORACION VETLAND S.R.L</v>
      </c>
    </row>
    <row r="2455" spans="1:32" ht="38.25" x14ac:dyDescent="0.2">
      <c r="A2455" s="4">
        <f t="shared" si="115"/>
        <v>2453</v>
      </c>
      <c r="B2455" s="4" t="str">
        <f t="shared" si="116"/>
        <v>F010-00026027</v>
      </c>
      <c r="C2455" s="4" t="str">
        <f>IFERROR(VLOOKUP(F2455,Tablas!$A$1:$B$3,2,0),"")</f>
        <v>Factura</v>
      </c>
      <c r="D2455" s="4" t="str">
        <f t="shared" si="117"/>
        <v>Nacional - LETRAS 45-52-59-66-73-90 DAYS - Facturas clientes - C20603684142</v>
      </c>
      <c r="E2455" s="19">
        <v>45560</v>
      </c>
      <c r="F2455" s="20" t="s">
        <v>1001</v>
      </c>
      <c r="G2455" s="20" t="s">
        <v>7733</v>
      </c>
      <c r="H2455" s="20" t="s">
        <v>44</v>
      </c>
      <c r="I2455" s="20" t="s">
        <v>45</v>
      </c>
      <c r="J2455" s="20" t="s">
        <v>7470</v>
      </c>
      <c r="K2455" s="20" t="s">
        <v>7471</v>
      </c>
      <c r="L2455" s="20" t="s">
        <v>7472</v>
      </c>
      <c r="M2455" s="20"/>
      <c r="N2455" s="21">
        <v>2368.36</v>
      </c>
      <c r="O2455" s="21">
        <v>0</v>
      </c>
      <c r="P2455" s="20"/>
      <c r="Q2455" s="19">
        <v>45560</v>
      </c>
      <c r="R2455" s="20"/>
      <c r="S2455" s="19">
        <v>45678</v>
      </c>
      <c r="T2455" s="20" t="s">
        <v>7389</v>
      </c>
      <c r="U2455" s="20">
        <v>1030219</v>
      </c>
      <c r="V2455" s="20">
        <v>240002859</v>
      </c>
      <c r="W2455" s="20" t="s">
        <v>847</v>
      </c>
      <c r="X2455" s="20" t="s">
        <v>305</v>
      </c>
      <c r="Y2455" s="20" t="s">
        <v>333</v>
      </c>
      <c r="Z2455" s="20" t="s">
        <v>7734</v>
      </c>
      <c r="AA2455" s="20" t="s">
        <v>7473</v>
      </c>
      <c r="AB2455" s="20" t="s">
        <v>7474</v>
      </c>
      <c r="AC2455" s="20" t="s">
        <v>7474</v>
      </c>
      <c r="AD2455" s="20" t="s">
        <v>56</v>
      </c>
      <c r="AE2455" s="20" t="s">
        <v>1014</v>
      </c>
      <c r="AF2455" t="str">
        <f>VLOOKUP(L2455,Contactos!B:B,1,0)</f>
        <v>CORPORACION VETLAND S.R.L</v>
      </c>
    </row>
    <row r="2456" spans="1:32" ht="38.25" x14ac:dyDescent="0.2">
      <c r="A2456" s="4">
        <f t="shared" si="115"/>
        <v>2454</v>
      </c>
      <c r="B2456" s="4" t="str">
        <f t="shared" si="116"/>
        <v>4-02546</v>
      </c>
      <c r="C2456" s="4" t="str">
        <f>IFERROR(VLOOKUP(F2456,Tablas!$A$1:$B$3,2,0),"")</f>
        <v/>
      </c>
      <c r="D2456" s="4" t="str">
        <f t="shared" si="117"/>
        <v xml:space="preserve"> - LETRA 75 DIAS / DRAFT 75 DAYS - Cambio de Situación</v>
      </c>
      <c r="E2456" s="19">
        <v>45492</v>
      </c>
      <c r="F2456" s="20" t="s">
        <v>27</v>
      </c>
      <c r="G2456" s="20" t="s">
        <v>7735</v>
      </c>
      <c r="H2456" s="20" t="s">
        <v>7404</v>
      </c>
      <c r="I2456" s="20" t="s">
        <v>7405</v>
      </c>
      <c r="J2456" s="20" t="s">
        <v>7519</v>
      </c>
      <c r="K2456" s="20" t="s">
        <v>7520</v>
      </c>
      <c r="L2456" s="20" t="s">
        <v>7521</v>
      </c>
      <c r="M2456" s="20" t="s">
        <v>125</v>
      </c>
      <c r="N2456" s="21">
        <v>2368.81</v>
      </c>
      <c r="O2456" s="21">
        <v>0</v>
      </c>
      <c r="P2456" s="19">
        <v>45471</v>
      </c>
      <c r="Q2456" s="19">
        <v>45492</v>
      </c>
      <c r="R2456" s="20"/>
      <c r="S2456" s="19">
        <v>45561</v>
      </c>
      <c r="T2456" s="20" t="s">
        <v>126</v>
      </c>
      <c r="U2456" s="20">
        <v>997088</v>
      </c>
      <c r="V2456" s="20">
        <v>240005314</v>
      </c>
      <c r="W2456" s="20" t="s">
        <v>50</v>
      </c>
      <c r="X2456" s="20" t="s">
        <v>794</v>
      </c>
      <c r="Y2456" s="20" t="s">
        <v>333</v>
      </c>
      <c r="Z2456" s="20" t="s">
        <v>7406</v>
      </c>
      <c r="AA2456" s="20" t="s">
        <v>7527</v>
      </c>
      <c r="AB2456" s="20" t="s">
        <v>7477</v>
      </c>
      <c r="AC2456" s="20" t="s">
        <v>7474</v>
      </c>
      <c r="AD2456" s="20" t="s">
        <v>56</v>
      </c>
      <c r="AE2456" s="20"/>
      <c r="AF2456" t="str">
        <f>VLOOKUP(L2456,Contactos!B:B,1,0)</f>
        <v>LESCANO VALENCIA AMANDA ANGELICA</v>
      </c>
    </row>
    <row r="2457" spans="1:32" ht="38.25" x14ac:dyDescent="0.2">
      <c r="A2457" s="4">
        <f t="shared" si="115"/>
        <v>2455</v>
      </c>
      <c r="B2457" s="4" t="str">
        <f t="shared" si="116"/>
        <v>4-01238</v>
      </c>
      <c r="C2457" s="4" t="str">
        <f>IFERROR(VLOOKUP(F2457,Tablas!$A$1:$B$3,2,0),"")</f>
        <v/>
      </c>
      <c r="D2457" s="4" t="str">
        <f t="shared" si="117"/>
        <v xml:space="preserve"> - LETRA 75 DIAS / DRAFT 75 DAYS - Asiento de Letras</v>
      </c>
      <c r="E2457" s="19">
        <v>45419</v>
      </c>
      <c r="F2457" s="20" t="s">
        <v>27</v>
      </c>
      <c r="G2457" s="20" t="s">
        <v>7736</v>
      </c>
      <c r="H2457" s="20" t="s">
        <v>7699</v>
      </c>
      <c r="I2457" s="20" t="s">
        <v>7618</v>
      </c>
      <c r="J2457" s="20" t="s">
        <v>7737</v>
      </c>
      <c r="K2457" s="20" t="s">
        <v>7738</v>
      </c>
      <c r="L2457" s="20" t="s">
        <v>7739</v>
      </c>
      <c r="M2457" s="20"/>
      <c r="N2457" s="21">
        <v>2372.46</v>
      </c>
      <c r="O2457" s="21">
        <v>0</v>
      </c>
      <c r="P2457" s="19">
        <v>45378</v>
      </c>
      <c r="Q2457" s="19">
        <v>45419</v>
      </c>
      <c r="R2457" s="20"/>
      <c r="S2457" s="19">
        <v>45429</v>
      </c>
      <c r="T2457" s="20" t="s">
        <v>126</v>
      </c>
      <c r="U2457" s="20">
        <v>959759</v>
      </c>
      <c r="V2457" s="20">
        <v>240003211</v>
      </c>
      <c r="W2457" s="20" t="s">
        <v>50</v>
      </c>
      <c r="X2457" s="20" t="s">
        <v>794</v>
      </c>
      <c r="Y2457" s="20" t="s">
        <v>404</v>
      </c>
      <c r="Z2457" s="20" t="s">
        <v>7700</v>
      </c>
      <c r="AA2457" s="20" t="s">
        <v>7740</v>
      </c>
      <c r="AB2457" s="20" t="s">
        <v>741</v>
      </c>
      <c r="AC2457" s="20" t="s">
        <v>741</v>
      </c>
      <c r="AD2457" s="20" t="s">
        <v>56</v>
      </c>
      <c r="AE2457" s="20"/>
      <c r="AF2457" t="str">
        <f>VLOOKUP(L2457,Contactos!B:B,1,0)</f>
        <v>AGROVET LOS ANDES SOCIEDAD COMERCIAL DE RESPONSABILIDAD LIMITADA</v>
      </c>
    </row>
    <row r="2458" spans="1:32" ht="25.5" x14ac:dyDescent="0.2">
      <c r="A2458" s="4">
        <f t="shared" si="115"/>
        <v>2456</v>
      </c>
      <c r="B2458" s="4" t="str">
        <f t="shared" si="116"/>
        <v>4-03087</v>
      </c>
      <c r="C2458" s="4" t="str">
        <f>IFERROR(VLOOKUP(F2458,Tablas!$A$1:$B$3,2,0),"")</f>
        <v/>
      </c>
      <c r="D2458" s="4" t="str">
        <f t="shared" si="117"/>
        <v xml:space="preserve"> - LETRA 75 DIAS / DRAFT 75 DAYS - Cambio de Situación</v>
      </c>
      <c r="E2458" s="19">
        <v>45546</v>
      </c>
      <c r="F2458" s="20" t="s">
        <v>27</v>
      </c>
      <c r="G2458" s="20" t="s">
        <v>7741</v>
      </c>
      <c r="H2458" s="20" t="s">
        <v>7404</v>
      </c>
      <c r="I2458" s="20" t="s">
        <v>7405</v>
      </c>
      <c r="J2458" s="20" t="s">
        <v>373</v>
      </c>
      <c r="K2458" s="20" t="s">
        <v>374</v>
      </c>
      <c r="L2458" s="20" t="s">
        <v>375</v>
      </c>
      <c r="M2458" s="20" t="s">
        <v>125</v>
      </c>
      <c r="N2458" s="21">
        <v>2373.6799999999998</v>
      </c>
      <c r="O2458" s="21">
        <v>0</v>
      </c>
      <c r="P2458" s="19">
        <v>45511</v>
      </c>
      <c r="Q2458" s="19">
        <v>45546</v>
      </c>
      <c r="R2458" s="20"/>
      <c r="S2458" s="19">
        <v>45601</v>
      </c>
      <c r="T2458" s="20" t="s">
        <v>126</v>
      </c>
      <c r="U2458" s="20">
        <v>1024602</v>
      </c>
      <c r="V2458" s="20">
        <v>240006781</v>
      </c>
      <c r="W2458" s="20" t="s">
        <v>50</v>
      </c>
      <c r="X2458" s="20" t="s">
        <v>794</v>
      </c>
      <c r="Y2458" s="20" t="s">
        <v>128</v>
      </c>
      <c r="Z2458" s="20" t="s">
        <v>7406</v>
      </c>
      <c r="AA2458" s="20" t="s">
        <v>377</v>
      </c>
      <c r="AB2458" s="20" t="s">
        <v>337</v>
      </c>
      <c r="AC2458" s="20" t="s">
        <v>337</v>
      </c>
      <c r="AD2458" s="20" t="s">
        <v>56</v>
      </c>
      <c r="AE2458" s="20"/>
      <c r="AF2458" t="str">
        <f>VLOOKUP(L2458,Contactos!B:B,1,0)</f>
        <v>TOP VETERINARIA S.A.C.</v>
      </c>
    </row>
    <row r="2459" spans="1:32" ht="25.5" x14ac:dyDescent="0.2">
      <c r="A2459" s="4">
        <f t="shared" si="115"/>
        <v>2457</v>
      </c>
      <c r="B2459" s="4" t="str">
        <f t="shared" si="116"/>
        <v>4-03085</v>
      </c>
      <c r="C2459" s="4" t="str">
        <f>IFERROR(VLOOKUP(F2459,Tablas!$A$1:$B$3,2,0),"")</f>
        <v/>
      </c>
      <c r="D2459" s="4" t="str">
        <f t="shared" si="117"/>
        <v xml:space="preserve"> - LETRA 75 DIAS / DRAFT 75 DAYS - Cambio de Situación</v>
      </c>
      <c r="E2459" s="19">
        <v>45546</v>
      </c>
      <c r="F2459" s="20" t="s">
        <v>27</v>
      </c>
      <c r="G2459" s="20" t="s">
        <v>7742</v>
      </c>
      <c r="H2459" s="20" t="s">
        <v>7404</v>
      </c>
      <c r="I2459" s="20" t="s">
        <v>7405</v>
      </c>
      <c r="J2459" s="20" t="s">
        <v>373</v>
      </c>
      <c r="K2459" s="20" t="s">
        <v>374</v>
      </c>
      <c r="L2459" s="20" t="s">
        <v>375</v>
      </c>
      <c r="M2459" s="20" t="s">
        <v>125</v>
      </c>
      <c r="N2459" s="21">
        <v>2373.69</v>
      </c>
      <c r="O2459" s="21">
        <v>0</v>
      </c>
      <c r="P2459" s="19">
        <v>45511</v>
      </c>
      <c r="Q2459" s="19">
        <v>45546</v>
      </c>
      <c r="R2459" s="20"/>
      <c r="S2459" s="19">
        <v>45579</v>
      </c>
      <c r="T2459" s="20" t="s">
        <v>126</v>
      </c>
      <c r="U2459" s="20">
        <v>1024598</v>
      </c>
      <c r="V2459" s="20">
        <v>240006779</v>
      </c>
      <c r="W2459" s="20" t="s">
        <v>50</v>
      </c>
      <c r="X2459" s="20" t="s">
        <v>794</v>
      </c>
      <c r="Y2459" s="20" t="s">
        <v>128</v>
      </c>
      <c r="Z2459" s="20" t="s">
        <v>7406</v>
      </c>
      <c r="AA2459" s="20" t="s">
        <v>7391</v>
      </c>
      <c r="AB2459" s="20" t="s">
        <v>576</v>
      </c>
      <c r="AC2459" s="20" t="s">
        <v>167</v>
      </c>
      <c r="AD2459" s="20" t="s">
        <v>56</v>
      </c>
      <c r="AE2459" s="20"/>
      <c r="AF2459" t="str">
        <f>VLOOKUP(L2459,Contactos!B:B,1,0)</f>
        <v>TOP VETERINARIA S.A.C.</v>
      </c>
    </row>
    <row r="2460" spans="1:32" ht="25.5" x14ac:dyDescent="0.2">
      <c r="A2460" s="4">
        <f t="shared" si="115"/>
        <v>2458</v>
      </c>
      <c r="B2460" s="4" t="str">
        <f t="shared" si="116"/>
        <v>4-03086</v>
      </c>
      <c r="C2460" s="4" t="str">
        <f>IFERROR(VLOOKUP(F2460,Tablas!$A$1:$B$3,2,0),"")</f>
        <v/>
      </c>
      <c r="D2460" s="4" t="str">
        <f t="shared" si="117"/>
        <v xml:space="preserve"> - LETRA 75 DIAS / DRAFT 75 DAYS - Cambio de Situación</v>
      </c>
      <c r="E2460" s="19">
        <v>45546</v>
      </c>
      <c r="F2460" s="20" t="s">
        <v>27</v>
      </c>
      <c r="G2460" s="20" t="s">
        <v>7743</v>
      </c>
      <c r="H2460" s="20" t="s">
        <v>7404</v>
      </c>
      <c r="I2460" s="20" t="s">
        <v>7405</v>
      </c>
      <c r="J2460" s="20" t="s">
        <v>373</v>
      </c>
      <c r="K2460" s="20" t="s">
        <v>374</v>
      </c>
      <c r="L2460" s="20" t="s">
        <v>375</v>
      </c>
      <c r="M2460" s="20" t="s">
        <v>125</v>
      </c>
      <c r="N2460" s="21">
        <v>2373.69</v>
      </c>
      <c r="O2460" s="21">
        <v>0</v>
      </c>
      <c r="P2460" s="19">
        <v>45511</v>
      </c>
      <c r="Q2460" s="19">
        <v>45546</v>
      </c>
      <c r="R2460" s="20"/>
      <c r="S2460" s="19">
        <v>45586</v>
      </c>
      <c r="T2460" s="20" t="s">
        <v>126</v>
      </c>
      <c r="U2460" s="20">
        <v>1024600</v>
      </c>
      <c r="V2460" s="20">
        <v>240006780</v>
      </c>
      <c r="W2460" s="20" t="s">
        <v>50</v>
      </c>
      <c r="X2460" s="20" t="s">
        <v>794</v>
      </c>
      <c r="Y2460" s="20" t="s">
        <v>128</v>
      </c>
      <c r="Z2460" s="20" t="s">
        <v>7406</v>
      </c>
      <c r="AA2460" s="20" t="s">
        <v>377</v>
      </c>
      <c r="AB2460" s="20" t="s">
        <v>337</v>
      </c>
      <c r="AC2460" s="20" t="s">
        <v>337</v>
      </c>
      <c r="AD2460" s="20" t="s">
        <v>56</v>
      </c>
      <c r="AE2460" s="20"/>
      <c r="AF2460" t="str">
        <f>VLOOKUP(L2460,Contactos!B:B,1,0)</f>
        <v>TOP VETERINARIA S.A.C.</v>
      </c>
    </row>
    <row r="2461" spans="1:32" ht="25.5" x14ac:dyDescent="0.2">
      <c r="A2461" s="4">
        <f t="shared" si="115"/>
        <v>2459</v>
      </c>
      <c r="B2461" s="4" t="str">
        <f t="shared" si="116"/>
        <v>4-03084</v>
      </c>
      <c r="C2461" s="4" t="str">
        <f>IFERROR(VLOOKUP(F2461,Tablas!$A$1:$B$3,2,0),"")</f>
        <v/>
      </c>
      <c r="D2461" s="4" t="str">
        <f t="shared" si="117"/>
        <v xml:space="preserve"> - LETRA 75 DIAS / DRAFT 75 DAYS - Cambio de Situación</v>
      </c>
      <c r="E2461" s="19">
        <v>45546</v>
      </c>
      <c r="F2461" s="20" t="s">
        <v>27</v>
      </c>
      <c r="G2461" s="20" t="s">
        <v>7744</v>
      </c>
      <c r="H2461" s="20" t="s">
        <v>7404</v>
      </c>
      <c r="I2461" s="20" t="s">
        <v>7405</v>
      </c>
      <c r="J2461" s="20" t="s">
        <v>373</v>
      </c>
      <c r="K2461" s="20" t="s">
        <v>374</v>
      </c>
      <c r="L2461" s="20" t="s">
        <v>375</v>
      </c>
      <c r="M2461" s="20" t="s">
        <v>125</v>
      </c>
      <c r="N2461" s="21">
        <v>2373.69</v>
      </c>
      <c r="O2461" s="21">
        <v>0</v>
      </c>
      <c r="P2461" s="19">
        <v>45511</v>
      </c>
      <c r="Q2461" s="19">
        <v>45546</v>
      </c>
      <c r="R2461" s="20"/>
      <c r="S2461" s="19">
        <v>45574</v>
      </c>
      <c r="T2461" s="20" t="s">
        <v>126</v>
      </c>
      <c r="U2461" s="20">
        <v>1024596</v>
      </c>
      <c r="V2461" s="20">
        <v>240006778</v>
      </c>
      <c r="W2461" s="20" t="s">
        <v>50</v>
      </c>
      <c r="X2461" s="20" t="s">
        <v>794</v>
      </c>
      <c r="Y2461" s="20" t="s">
        <v>128</v>
      </c>
      <c r="Z2461" s="20" t="s">
        <v>7406</v>
      </c>
      <c r="AA2461" s="20" t="s">
        <v>7391</v>
      </c>
      <c r="AB2461" s="20" t="s">
        <v>576</v>
      </c>
      <c r="AC2461" s="20" t="s">
        <v>167</v>
      </c>
      <c r="AD2461" s="20" t="s">
        <v>56</v>
      </c>
      <c r="AE2461" s="20"/>
      <c r="AF2461" t="str">
        <f>VLOOKUP(L2461,Contactos!B:B,1,0)</f>
        <v>TOP VETERINARIA S.A.C.</v>
      </c>
    </row>
    <row r="2462" spans="1:32" ht="38.25" x14ac:dyDescent="0.2">
      <c r="A2462" s="4">
        <f t="shared" si="115"/>
        <v>2460</v>
      </c>
      <c r="B2462" s="4" t="str">
        <f t="shared" si="116"/>
        <v>4-03005</v>
      </c>
      <c r="C2462" s="4" t="str">
        <f>IFERROR(VLOOKUP(F2462,Tablas!$A$1:$B$3,2,0),"")</f>
        <v/>
      </c>
      <c r="D2462" s="4" t="str">
        <f t="shared" si="117"/>
        <v xml:space="preserve"> - LETRA 75 DIAS / DRAFT 75 DAYS - Cambio de Situación</v>
      </c>
      <c r="E2462" s="19">
        <v>45526</v>
      </c>
      <c r="F2462" s="20" t="s">
        <v>27</v>
      </c>
      <c r="G2462" s="20" t="s">
        <v>7745</v>
      </c>
      <c r="H2462" s="20" t="s">
        <v>7404</v>
      </c>
      <c r="I2462" s="20" t="s">
        <v>7405</v>
      </c>
      <c r="J2462" s="20" t="s">
        <v>7563</v>
      </c>
      <c r="K2462" s="20" t="s">
        <v>7564</v>
      </c>
      <c r="L2462" s="20" t="s">
        <v>7565</v>
      </c>
      <c r="M2462" s="20" t="s">
        <v>33</v>
      </c>
      <c r="N2462" s="21">
        <v>2374.13</v>
      </c>
      <c r="O2462" s="21">
        <v>0</v>
      </c>
      <c r="P2462" s="19">
        <v>45504</v>
      </c>
      <c r="Q2462" s="19">
        <v>45526</v>
      </c>
      <c r="R2462" s="20"/>
      <c r="S2462" s="19">
        <v>45594</v>
      </c>
      <c r="T2462" s="20" t="s">
        <v>126</v>
      </c>
      <c r="U2462" s="20">
        <v>1013172</v>
      </c>
      <c r="V2462" s="20">
        <v>240006269</v>
      </c>
      <c r="W2462" s="20" t="s">
        <v>50</v>
      </c>
      <c r="X2462" s="20" t="s">
        <v>794</v>
      </c>
      <c r="Y2462" s="20" t="s">
        <v>404</v>
      </c>
      <c r="Z2462" s="20" t="s">
        <v>7406</v>
      </c>
      <c r="AA2462" s="20" t="s">
        <v>7566</v>
      </c>
      <c r="AB2462" s="20" t="s">
        <v>741</v>
      </c>
      <c r="AC2462" s="20" t="s">
        <v>741</v>
      </c>
      <c r="AD2462" s="20" t="s">
        <v>56</v>
      </c>
      <c r="AE2462" s="20"/>
      <c r="AF2462" t="str">
        <f>VLOOKUP(L2462,Contactos!B:B,1,0)</f>
        <v>INVERSIONES PROAVET E.I.R.L.</v>
      </c>
    </row>
    <row r="2463" spans="1:32" ht="38.25" x14ac:dyDescent="0.2">
      <c r="A2463" s="4">
        <f t="shared" si="115"/>
        <v>2461</v>
      </c>
      <c r="B2463" s="4" t="str">
        <f t="shared" si="116"/>
        <v>4-03001</v>
      </c>
      <c r="C2463" s="4" t="str">
        <f>IFERROR(VLOOKUP(F2463,Tablas!$A$1:$B$3,2,0),"")</f>
        <v/>
      </c>
      <c r="D2463" s="4" t="str">
        <f t="shared" si="117"/>
        <v xml:space="preserve"> - LETRA 75 DIAS / DRAFT 75 DAYS - Cambio de Situación</v>
      </c>
      <c r="E2463" s="19">
        <v>45526</v>
      </c>
      <c r="F2463" s="20" t="s">
        <v>27</v>
      </c>
      <c r="G2463" s="20" t="s">
        <v>7746</v>
      </c>
      <c r="H2463" s="20" t="s">
        <v>7404</v>
      </c>
      <c r="I2463" s="20" t="s">
        <v>7405</v>
      </c>
      <c r="J2463" s="20" t="s">
        <v>7563</v>
      </c>
      <c r="K2463" s="20" t="s">
        <v>7564</v>
      </c>
      <c r="L2463" s="20" t="s">
        <v>7565</v>
      </c>
      <c r="M2463" s="20" t="s">
        <v>33</v>
      </c>
      <c r="N2463" s="21">
        <v>2374.15</v>
      </c>
      <c r="O2463" s="21">
        <v>0</v>
      </c>
      <c r="P2463" s="19">
        <v>45504</v>
      </c>
      <c r="Q2463" s="19">
        <v>45526</v>
      </c>
      <c r="R2463" s="20"/>
      <c r="S2463" s="19">
        <v>45558</v>
      </c>
      <c r="T2463" s="20" t="s">
        <v>126</v>
      </c>
      <c r="U2463" s="20">
        <v>1013164</v>
      </c>
      <c r="V2463" s="20">
        <v>240006265</v>
      </c>
      <c r="W2463" s="20" t="s">
        <v>50</v>
      </c>
      <c r="X2463" s="20" t="s">
        <v>794</v>
      </c>
      <c r="Y2463" s="20" t="s">
        <v>404</v>
      </c>
      <c r="Z2463" s="20" t="s">
        <v>7406</v>
      </c>
      <c r="AA2463" s="20" t="s">
        <v>7566</v>
      </c>
      <c r="AB2463" s="20" t="s">
        <v>741</v>
      </c>
      <c r="AC2463" s="20" t="s">
        <v>741</v>
      </c>
      <c r="AD2463" s="20" t="s">
        <v>56</v>
      </c>
      <c r="AE2463" s="20"/>
      <c r="AF2463" t="str">
        <f>VLOOKUP(L2463,Contactos!B:B,1,0)</f>
        <v>INVERSIONES PROAVET E.I.R.L.</v>
      </c>
    </row>
    <row r="2464" spans="1:32" ht="38.25" x14ac:dyDescent="0.2">
      <c r="A2464" s="4">
        <f t="shared" si="115"/>
        <v>2462</v>
      </c>
      <c r="B2464" s="4" t="str">
        <f t="shared" si="116"/>
        <v>4-03003</v>
      </c>
      <c r="C2464" s="4" t="str">
        <f>IFERROR(VLOOKUP(F2464,Tablas!$A$1:$B$3,2,0),"")</f>
        <v/>
      </c>
      <c r="D2464" s="4" t="str">
        <f t="shared" si="117"/>
        <v xml:space="preserve"> - LETRA 75 DIAS / DRAFT 75 DAYS - Cambio de Situación</v>
      </c>
      <c r="E2464" s="19">
        <v>45526</v>
      </c>
      <c r="F2464" s="20" t="s">
        <v>27</v>
      </c>
      <c r="G2464" s="20" t="s">
        <v>7747</v>
      </c>
      <c r="H2464" s="20" t="s">
        <v>7404</v>
      </c>
      <c r="I2464" s="20" t="s">
        <v>7405</v>
      </c>
      <c r="J2464" s="20" t="s">
        <v>7563</v>
      </c>
      <c r="K2464" s="20" t="s">
        <v>7564</v>
      </c>
      <c r="L2464" s="20" t="s">
        <v>7565</v>
      </c>
      <c r="M2464" s="20" t="s">
        <v>33</v>
      </c>
      <c r="N2464" s="21">
        <v>2374.15</v>
      </c>
      <c r="O2464" s="21">
        <v>0</v>
      </c>
      <c r="P2464" s="19">
        <v>45504</v>
      </c>
      <c r="Q2464" s="19">
        <v>45526</v>
      </c>
      <c r="R2464" s="20"/>
      <c r="S2464" s="19">
        <v>45573</v>
      </c>
      <c r="T2464" s="20" t="s">
        <v>126</v>
      </c>
      <c r="U2464" s="20">
        <v>1013168</v>
      </c>
      <c r="V2464" s="20">
        <v>240006267</v>
      </c>
      <c r="W2464" s="20" t="s">
        <v>50</v>
      </c>
      <c r="X2464" s="20" t="s">
        <v>794</v>
      </c>
      <c r="Y2464" s="20" t="s">
        <v>404</v>
      </c>
      <c r="Z2464" s="20" t="s">
        <v>7406</v>
      </c>
      <c r="AA2464" s="20" t="s">
        <v>7566</v>
      </c>
      <c r="AB2464" s="20" t="s">
        <v>741</v>
      </c>
      <c r="AC2464" s="20" t="s">
        <v>741</v>
      </c>
      <c r="AD2464" s="20" t="s">
        <v>56</v>
      </c>
      <c r="AE2464" s="20"/>
      <c r="AF2464" t="str">
        <f>VLOOKUP(L2464,Contactos!B:B,1,0)</f>
        <v>INVERSIONES PROAVET E.I.R.L.</v>
      </c>
    </row>
    <row r="2465" spans="1:32" ht="38.25" x14ac:dyDescent="0.2">
      <c r="A2465" s="4">
        <f t="shared" si="115"/>
        <v>2463</v>
      </c>
      <c r="B2465" s="4" t="str">
        <f t="shared" si="116"/>
        <v>4-03002</v>
      </c>
      <c r="C2465" s="4" t="str">
        <f>IFERROR(VLOOKUP(F2465,Tablas!$A$1:$B$3,2,0),"")</f>
        <v/>
      </c>
      <c r="D2465" s="4" t="str">
        <f t="shared" si="117"/>
        <v xml:space="preserve"> - LETRA 75 DIAS / DRAFT 75 DAYS - Cambio de Situación</v>
      </c>
      <c r="E2465" s="19">
        <v>45526</v>
      </c>
      <c r="F2465" s="20" t="s">
        <v>27</v>
      </c>
      <c r="G2465" s="20" t="s">
        <v>7748</v>
      </c>
      <c r="H2465" s="20" t="s">
        <v>7404</v>
      </c>
      <c r="I2465" s="20" t="s">
        <v>7405</v>
      </c>
      <c r="J2465" s="20" t="s">
        <v>7563</v>
      </c>
      <c r="K2465" s="20" t="s">
        <v>7564</v>
      </c>
      <c r="L2465" s="20" t="s">
        <v>7565</v>
      </c>
      <c r="M2465" s="20" t="s">
        <v>33</v>
      </c>
      <c r="N2465" s="21">
        <v>2374.15</v>
      </c>
      <c r="O2465" s="21">
        <v>0</v>
      </c>
      <c r="P2465" s="19">
        <v>45504</v>
      </c>
      <c r="Q2465" s="19">
        <v>45526</v>
      </c>
      <c r="R2465" s="20"/>
      <c r="S2465" s="19">
        <v>45565</v>
      </c>
      <c r="T2465" s="20" t="s">
        <v>126</v>
      </c>
      <c r="U2465" s="20">
        <v>1013166</v>
      </c>
      <c r="V2465" s="20">
        <v>240006266</v>
      </c>
      <c r="W2465" s="20" t="s">
        <v>50</v>
      </c>
      <c r="X2465" s="20" t="s">
        <v>794</v>
      </c>
      <c r="Y2465" s="20" t="s">
        <v>404</v>
      </c>
      <c r="Z2465" s="20" t="s">
        <v>7406</v>
      </c>
      <c r="AA2465" s="20" t="s">
        <v>7566</v>
      </c>
      <c r="AB2465" s="20" t="s">
        <v>741</v>
      </c>
      <c r="AC2465" s="20" t="s">
        <v>741</v>
      </c>
      <c r="AD2465" s="20" t="s">
        <v>56</v>
      </c>
      <c r="AE2465" s="20"/>
      <c r="AF2465" t="str">
        <f>VLOOKUP(L2465,Contactos!B:B,1,0)</f>
        <v>INVERSIONES PROAVET E.I.R.L.</v>
      </c>
    </row>
    <row r="2466" spans="1:32" ht="38.25" x14ac:dyDescent="0.2">
      <c r="A2466" s="4">
        <f t="shared" si="115"/>
        <v>2464</v>
      </c>
      <c r="B2466" s="4" t="str">
        <f t="shared" si="116"/>
        <v>4-03004</v>
      </c>
      <c r="C2466" s="4" t="str">
        <f>IFERROR(VLOOKUP(F2466,Tablas!$A$1:$B$3,2,0),"")</f>
        <v/>
      </c>
      <c r="D2466" s="4" t="str">
        <f t="shared" si="117"/>
        <v xml:space="preserve"> - LETRA 75 DIAS / DRAFT 75 DAYS - Cambio de Situación</v>
      </c>
      <c r="E2466" s="19">
        <v>45526</v>
      </c>
      <c r="F2466" s="20" t="s">
        <v>27</v>
      </c>
      <c r="G2466" s="20" t="s">
        <v>7749</v>
      </c>
      <c r="H2466" s="20" t="s">
        <v>7404</v>
      </c>
      <c r="I2466" s="20" t="s">
        <v>7405</v>
      </c>
      <c r="J2466" s="20" t="s">
        <v>7563</v>
      </c>
      <c r="K2466" s="20" t="s">
        <v>7564</v>
      </c>
      <c r="L2466" s="20" t="s">
        <v>7565</v>
      </c>
      <c r="M2466" s="20" t="s">
        <v>33</v>
      </c>
      <c r="N2466" s="21">
        <v>2374.15</v>
      </c>
      <c r="O2466" s="21">
        <v>0</v>
      </c>
      <c r="P2466" s="19">
        <v>45504</v>
      </c>
      <c r="Q2466" s="19">
        <v>45526</v>
      </c>
      <c r="R2466" s="20"/>
      <c r="S2466" s="19">
        <v>45579</v>
      </c>
      <c r="T2466" s="20" t="s">
        <v>126</v>
      </c>
      <c r="U2466" s="20">
        <v>1013170</v>
      </c>
      <c r="V2466" s="20">
        <v>240006268</v>
      </c>
      <c r="W2466" s="20" t="s">
        <v>50</v>
      </c>
      <c r="X2466" s="20" t="s">
        <v>794</v>
      </c>
      <c r="Y2466" s="20" t="s">
        <v>404</v>
      </c>
      <c r="Z2466" s="20" t="s">
        <v>7406</v>
      </c>
      <c r="AA2466" s="20" t="s">
        <v>7566</v>
      </c>
      <c r="AB2466" s="20" t="s">
        <v>741</v>
      </c>
      <c r="AC2466" s="20" t="s">
        <v>741</v>
      </c>
      <c r="AD2466" s="20" t="s">
        <v>56</v>
      </c>
      <c r="AE2466" s="20"/>
      <c r="AF2466" t="str">
        <f>VLOOKUP(L2466,Contactos!B:B,1,0)</f>
        <v>INVERSIONES PROAVET E.I.R.L.</v>
      </c>
    </row>
    <row r="2467" spans="1:32" ht="25.5" x14ac:dyDescent="0.2">
      <c r="A2467" s="4">
        <f t="shared" si="115"/>
        <v>2465</v>
      </c>
      <c r="B2467" s="4" t="str">
        <f t="shared" si="116"/>
        <v>1 10897</v>
      </c>
      <c r="C2467" s="4" t="str">
        <f>IFERROR(VLOOKUP(F2467,Tablas!$A$1:$B$3,2,0),"")</f>
        <v/>
      </c>
      <c r="D2467" s="4" t="str">
        <f t="shared" si="117"/>
        <v xml:space="preserve"> - CONTADO ADELANTADO / CASH IN ADVANCE - SALDO LETRAS SOLES</v>
      </c>
      <c r="E2467" s="19">
        <v>43100</v>
      </c>
      <c r="F2467" s="20" t="s">
        <v>27</v>
      </c>
      <c r="G2467" s="20" t="s">
        <v>7750</v>
      </c>
      <c r="H2467" s="20" t="s">
        <v>6496</v>
      </c>
      <c r="I2467" s="20" t="s">
        <v>6497</v>
      </c>
      <c r="J2467" s="20" t="s">
        <v>4511</v>
      </c>
      <c r="K2467" s="20" t="s">
        <v>4512</v>
      </c>
      <c r="L2467" s="20" t="s">
        <v>4513</v>
      </c>
      <c r="M2467" s="20" t="s">
        <v>125</v>
      </c>
      <c r="N2467" s="21">
        <v>2380.42</v>
      </c>
      <c r="O2467" s="21">
        <v>0</v>
      </c>
      <c r="P2467" s="19">
        <v>41313</v>
      </c>
      <c r="Q2467" s="19">
        <v>43100</v>
      </c>
      <c r="R2467" s="20"/>
      <c r="S2467" s="19">
        <v>40864</v>
      </c>
      <c r="T2467" s="20" t="s">
        <v>70</v>
      </c>
      <c r="U2467" s="20">
        <v>552</v>
      </c>
      <c r="V2467" s="20">
        <v>1700000002</v>
      </c>
      <c r="W2467" s="20" t="s">
        <v>50</v>
      </c>
      <c r="X2467" s="20" t="s">
        <v>192</v>
      </c>
      <c r="Y2467" s="20" t="s">
        <v>52</v>
      </c>
      <c r="Z2467" s="20" t="s">
        <v>4514</v>
      </c>
      <c r="AA2467" s="20" t="s">
        <v>4515</v>
      </c>
      <c r="AB2467" s="20" t="s">
        <v>54</v>
      </c>
      <c r="AC2467" s="20" t="s">
        <v>167</v>
      </c>
      <c r="AD2467" s="20" t="s">
        <v>56</v>
      </c>
      <c r="AE2467" s="20"/>
      <c r="AF2467" t="e">
        <f>VLOOKUP(L2467,Contactos!B:B,1,0)</f>
        <v>#N/A</v>
      </c>
    </row>
    <row r="2468" spans="1:32" ht="25.5" x14ac:dyDescent="0.2">
      <c r="A2468" s="4">
        <f t="shared" si="115"/>
        <v>2466</v>
      </c>
      <c r="B2468" s="4" t="str">
        <f t="shared" si="116"/>
        <v>1 10898</v>
      </c>
      <c r="C2468" s="4" t="str">
        <f>IFERROR(VLOOKUP(F2468,Tablas!$A$1:$B$3,2,0),"")</f>
        <v/>
      </c>
      <c r="D2468" s="4" t="str">
        <f t="shared" si="117"/>
        <v xml:space="preserve"> - CONTADO ADELANTADO / CASH IN ADVANCE - SALDO LETRAS SOLES</v>
      </c>
      <c r="E2468" s="19">
        <v>43100</v>
      </c>
      <c r="F2468" s="20" t="s">
        <v>27</v>
      </c>
      <c r="G2468" s="20" t="s">
        <v>7751</v>
      </c>
      <c r="H2468" s="20" t="s">
        <v>6496</v>
      </c>
      <c r="I2468" s="20" t="s">
        <v>6497</v>
      </c>
      <c r="J2468" s="20" t="s">
        <v>4511</v>
      </c>
      <c r="K2468" s="20" t="s">
        <v>4512</v>
      </c>
      <c r="L2468" s="20" t="s">
        <v>4513</v>
      </c>
      <c r="M2468" s="20" t="s">
        <v>125</v>
      </c>
      <c r="N2468" s="21">
        <v>2380.4299999999998</v>
      </c>
      <c r="O2468" s="21">
        <v>0</v>
      </c>
      <c r="P2468" s="19">
        <v>41313</v>
      </c>
      <c r="Q2468" s="19">
        <v>43100</v>
      </c>
      <c r="R2468" s="20"/>
      <c r="S2468" s="19">
        <v>40879</v>
      </c>
      <c r="T2468" s="20" t="s">
        <v>70</v>
      </c>
      <c r="U2468" s="20">
        <v>552</v>
      </c>
      <c r="V2468" s="20">
        <v>1700000002</v>
      </c>
      <c r="W2468" s="20" t="s">
        <v>50</v>
      </c>
      <c r="X2468" s="20" t="s">
        <v>192</v>
      </c>
      <c r="Y2468" s="20" t="s">
        <v>52</v>
      </c>
      <c r="Z2468" s="20" t="s">
        <v>4514</v>
      </c>
      <c r="AA2468" s="20" t="s">
        <v>4515</v>
      </c>
      <c r="AB2468" s="20" t="s">
        <v>54</v>
      </c>
      <c r="AC2468" s="20" t="s">
        <v>167</v>
      </c>
      <c r="AD2468" s="20" t="s">
        <v>56</v>
      </c>
      <c r="AE2468" s="20"/>
      <c r="AF2468" t="e">
        <f>VLOOKUP(L2468,Contactos!B:B,1,0)</f>
        <v>#N/A</v>
      </c>
    </row>
    <row r="2469" spans="1:32" ht="25.5" x14ac:dyDescent="0.2">
      <c r="A2469" s="4">
        <f t="shared" si="115"/>
        <v>2467</v>
      </c>
      <c r="B2469" s="4" t="str">
        <f t="shared" si="116"/>
        <v>4-03286</v>
      </c>
      <c r="C2469" s="4" t="str">
        <f>IFERROR(VLOOKUP(F2469,Tablas!$A$1:$B$3,2,0),"")</f>
        <v/>
      </c>
      <c r="D2469" s="4" t="str">
        <f t="shared" si="117"/>
        <v xml:space="preserve"> - LETRA 75 DIAS / DRAFT 75 DAYS - Cambio de Situación</v>
      </c>
      <c r="E2469" s="19">
        <v>45539</v>
      </c>
      <c r="F2469" s="20" t="s">
        <v>27</v>
      </c>
      <c r="G2469" s="20" t="s">
        <v>7752</v>
      </c>
      <c r="H2469" s="20" t="s">
        <v>7404</v>
      </c>
      <c r="I2469" s="20" t="s">
        <v>7405</v>
      </c>
      <c r="J2469" s="20" t="s">
        <v>7236</v>
      </c>
      <c r="K2469" s="20" t="s">
        <v>7237</v>
      </c>
      <c r="L2469" s="20" t="s">
        <v>7238</v>
      </c>
      <c r="M2469" s="20"/>
      <c r="N2469" s="21">
        <v>2382.3000000000002</v>
      </c>
      <c r="O2469" s="21">
        <v>0</v>
      </c>
      <c r="P2469" s="19">
        <v>45524</v>
      </c>
      <c r="Q2469" s="19">
        <v>45539</v>
      </c>
      <c r="R2469" s="20"/>
      <c r="S2469" s="19">
        <v>45569</v>
      </c>
      <c r="T2469" s="20" t="s">
        <v>126</v>
      </c>
      <c r="U2469" s="20">
        <v>1020878</v>
      </c>
      <c r="V2469" s="20">
        <v>240006522</v>
      </c>
      <c r="W2469" s="20" t="s">
        <v>50</v>
      </c>
      <c r="X2469" s="20" t="s">
        <v>794</v>
      </c>
      <c r="Y2469" s="20" t="s">
        <v>306</v>
      </c>
      <c r="Z2469" s="20" t="s">
        <v>7406</v>
      </c>
      <c r="AA2469" s="20" t="s">
        <v>7240</v>
      </c>
      <c r="AB2469" s="20" t="s">
        <v>7137</v>
      </c>
      <c r="AC2469" s="20" t="s">
        <v>3722</v>
      </c>
      <c r="AD2469" s="20" t="s">
        <v>56</v>
      </c>
      <c r="AE2469" s="20"/>
      <c r="AF2469" t="str">
        <f>VLOOKUP(L2469,Contactos!B:B,1,0)</f>
        <v>DISTRIBUCIONES AGROVET GRANDEZ TARAPOTO S.R.L.</v>
      </c>
    </row>
    <row r="2470" spans="1:32" ht="25.5" x14ac:dyDescent="0.2">
      <c r="A2470" s="4">
        <f t="shared" si="115"/>
        <v>2468</v>
      </c>
      <c r="B2470" s="4" t="str">
        <f t="shared" si="116"/>
        <v>4-03287</v>
      </c>
      <c r="C2470" s="4" t="str">
        <f>IFERROR(VLOOKUP(F2470,Tablas!$A$1:$B$3,2,0),"")</f>
        <v/>
      </c>
      <c r="D2470" s="4" t="str">
        <f t="shared" si="117"/>
        <v xml:space="preserve"> - LETRA 75 DIAS / DRAFT 75 DAYS - Cambio de Situación</v>
      </c>
      <c r="E2470" s="19">
        <v>45539</v>
      </c>
      <c r="F2470" s="20" t="s">
        <v>27</v>
      </c>
      <c r="G2470" s="20" t="s">
        <v>7753</v>
      </c>
      <c r="H2470" s="20" t="s">
        <v>7404</v>
      </c>
      <c r="I2470" s="20" t="s">
        <v>7405</v>
      </c>
      <c r="J2470" s="20" t="s">
        <v>7236</v>
      </c>
      <c r="K2470" s="20" t="s">
        <v>7237</v>
      </c>
      <c r="L2470" s="20" t="s">
        <v>7238</v>
      </c>
      <c r="M2470" s="20"/>
      <c r="N2470" s="21">
        <v>2382.3000000000002</v>
      </c>
      <c r="O2470" s="21">
        <v>0</v>
      </c>
      <c r="P2470" s="19">
        <v>45524</v>
      </c>
      <c r="Q2470" s="19">
        <v>45539</v>
      </c>
      <c r="R2470" s="20"/>
      <c r="S2470" s="19">
        <v>45580</v>
      </c>
      <c r="T2470" s="20" t="s">
        <v>126</v>
      </c>
      <c r="U2470" s="20">
        <v>1020880</v>
      </c>
      <c r="V2470" s="20">
        <v>240006523</v>
      </c>
      <c r="W2470" s="20" t="s">
        <v>50</v>
      </c>
      <c r="X2470" s="20" t="s">
        <v>794</v>
      </c>
      <c r="Y2470" s="20" t="s">
        <v>306</v>
      </c>
      <c r="Z2470" s="20" t="s">
        <v>7406</v>
      </c>
      <c r="AA2470" s="20" t="s">
        <v>7240</v>
      </c>
      <c r="AB2470" s="20" t="s">
        <v>7137</v>
      </c>
      <c r="AC2470" s="20" t="s">
        <v>3722</v>
      </c>
      <c r="AD2470" s="20" t="s">
        <v>56</v>
      </c>
      <c r="AE2470" s="20"/>
      <c r="AF2470" t="str">
        <f>VLOOKUP(L2470,Contactos!B:B,1,0)</f>
        <v>DISTRIBUCIONES AGROVET GRANDEZ TARAPOTO S.R.L.</v>
      </c>
    </row>
    <row r="2471" spans="1:32" ht="25.5" x14ac:dyDescent="0.2">
      <c r="A2471" s="4">
        <f t="shared" si="115"/>
        <v>2469</v>
      </c>
      <c r="B2471" s="4" t="str">
        <f t="shared" si="116"/>
        <v>4-03288</v>
      </c>
      <c r="C2471" s="4" t="str">
        <f>IFERROR(VLOOKUP(F2471,Tablas!$A$1:$B$3,2,0),"")</f>
        <v/>
      </c>
      <c r="D2471" s="4" t="str">
        <f t="shared" si="117"/>
        <v xml:space="preserve"> - LETRA 75 DIAS / DRAFT 75 DAYS - Cambio de Situación</v>
      </c>
      <c r="E2471" s="19">
        <v>45539</v>
      </c>
      <c r="F2471" s="20" t="s">
        <v>27</v>
      </c>
      <c r="G2471" s="20" t="s">
        <v>7754</v>
      </c>
      <c r="H2471" s="20" t="s">
        <v>7404</v>
      </c>
      <c r="I2471" s="20" t="s">
        <v>7405</v>
      </c>
      <c r="J2471" s="20" t="s">
        <v>7236</v>
      </c>
      <c r="K2471" s="20" t="s">
        <v>7237</v>
      </c>
      <c r="L2471" s="20" t="s">
        <v>7238</v>
      </c>
      <c r="M2471" s="20"/>
      <c r="N2471" s="21">
        <v>2382.3000000000002</v>
      </c>
      <c r="O2471" s="21">
        <v>0</v>
      </c>
      <c r="P2471" s="19">
        <v>45524</v>
      </c>
      <c r="Q2471" s="19">
        <v>45539</v>
      </c>
      <c r="R2471" s="20"/>
      <c r="S2471" s="19">
        <v>45588</v>
      </c>
      <c r="T2471" s="20" t="s">
        <v>126</v>
      </c>
      <c r="U2471" s="20">
        <v>1020882</v>
      </c>
      <c r="V2471" s="20">
        <v>240006524</v>
      </c>
      <c r="W2471" s="20" t="s">
        <v>50</v>
      </c>
      <c r="X2471" s="20" t="s">
        <v>794</v>
      </c>
      <c r="Y2471" s="20" t="s">
        <v>306</v>
      </c>
      <c r="Z2471" s="20" t="s">
        <v>7406</v>
      </c>
      <c r="AA2471" s="20" t="s">
        <v>7240</v>
      </c>
      <c r="AB2471" s="20" t="s">
        <v>7137</v>
      </c>
      <c r="AC2471" s="20" t="s">
        <v>3722</v>
      </c>
      <c r="AD2471" s="20" t="s">
        <v>56</v>
      </c>
      <c r="AE2471" s="20"/>
      <c r="AF2471" t="str">
        <f>VLOOKUP(L2471,Contactos!B:B,1,0)</f>
        <v>DISTRIBUCIONES AGROVET GRANDEZ TARAPOTO S.R.L.</v>
      </c>
    </row>
    <row r="2472" spans="1:32" ht="25.5" x14ac:dyDescent="0.2">
      <c r="A2472" s="4">
        <f t="shared" si="115"/>
        <v>2470</v>
      </c>
      <c r="B2472" s="4" t="str">
        <f t="shared" si="116"/>
        <v>4-03289</v>
      </c>
      <c r="C2472" s="4" t="str">
        <f>IFERROR(VLOOKUP(F2472,Tablas!$A$1:$B$3,2,0),"")</f>
        <v/>
      </c>
      <c r="D2472" s="4" t="str">
        <f t="shared" si="117"/>
        <v xml:space="preserve"> - LETRA 75 DIAS / DRAFT 75 DAYS - Cambio de Situación</v>
      </c>
      <c r="E2472" s="19">
        <v>45539</v>
      </c>
      <c r="F2472" s="20" t="s">
        <v>27</v>
      </c>
      <c r="G2472" s="20" t="s">
        <v>7755</v>
      </c>
      <c r="H2472" s="20" t="s">
        <v>7404</v>
      </c>
      <c r="I2472" s="20" t="s">
        <v>7405</v>
      </c>
      <c r="J2472" s="20" t="s">
        <v>7236</v>
      </c>
      <c r="K2472" s="20" t="s">
        <v>7237</v>
      </c>
      <c r="L2472" s="20" t="s">
        <v>7238</v>
      </c>
      <c r="M2472" s="20"/>
      <c r="N2472" s="21">
        <v>2382.31</v>
      </c>
      <c r="O2472" s="21">
        <v>0</v>
      </c>
      <c r="P2472" s="19">
        <v>45524</v>
      </c>
      <c r="Q2472" s="19">
        <v>45539</v>
      </c>
      <c r="R2472" s="20"/>
      <c r="S2472" s="19">
        <v>45600</v>
      </c>
      <c r="T2472" s="20" t="s">
        <v>126</v>
      </c>
      <c r="U2472" s="20">
        <v>1020884</v>
      </c>
      <c r="V2472" s="20">
        <v>240006525</v>
      </c>
      <c r="W2472" s="20" t="s">
        <v>50</v>
      </c>
      <c r="X2472" s="20" t="s">
        <v>794</v>
      </c>
      <c r="Y2472" s="20" t="s">
        <v>306</v>
      </c>
      <c r="Z2472" s="20" t="s">
        <v>7406</v>
      </c>
      <c r="AA2472" s="20" t="s">
        <v>7240</v>
      </c>
      <c r="AB2472" s="20" t="s">
        <v>7137</v>
      </c>
      <c r="AC2472" s="20" t="s">
        <v>3722</v>
      </c>
      <c r="AD2472" s="20" t="s">
        <v>56</v>
      </c>
      <c r="AE2472" s="20"/>
      <c r="AF2472" t="str">
        <f>VLOOKUP(L2472,Contactos!B:B,1,0)</f>
        <v>DISTRIBUCIONES AGROVET GRANDEZ TARAPOTO S.R.L.</v>
      </c>
    </row>
    <row r="2473" spans="1:32" ht="38.25" x14ac:dyDescent="0.2">
      <c r="A2473" s="4">
        <f t="shared" si="115"/>
        <v>2471</v>
      </c>
      <c r="B2473" s="4" t="str">
        <f t="shared" si="116"/>
        <v>F010-00025971</v>
      </c>
      <c r="C2473" s="4" t="str">
        <f>IFERROR(VLOOKUP(F2473,Tablas!$A$1:$B$3,2,0),"")</f>
        <v>Factura</v>
      </c>
      <c r="D2473" s="4" t="str">
        <f t="shared" si="117"/>
        <v>Nacional - LETRAS 45-52-59-66-73-90 DAYS - Facturas clientes - C20602313906</v>
      </c>
      <c r="E2473" s="19">
        <v>45555</v>
      </c>
      <c r="F2473" s="20" t="s">
        <v>1001</v>
      </c>
      <c r="G2473" s="20" t="s">
        <v>7756</v>
      </c>
      <c r="H2473" s="20" t="s">
        <v>44</v>
      </c>
      <c r="I2473" s="20" t="s">
        <v>45</v>
      </c>
      <c r="J2473" s="20" t="s">
        <v>7397</v>
      </c>
      <c r="K2473" s="20" t="s">
        <v>7398</v>
      </c>
      <c r="L2473" s="20" t="s">
        <v>7399</v>
      </c>
      <c r="M2473" s="20" t="s">
        <v>125</v>
      </c>
      <c r="N2473" s="21">
        <v>2388.91</v>
      </c>
      <c r="O2473" s="21">
        <v>0</v>
      </c>
      <c r="P2473" s="20"/>
      <c r="Q2473" s="19">
        <v>45555</v>
      </c>
      <c r="R2473" s="20"/>
      <c r="S2473" s="19">
        <v>45690</v>
      </c>
      <c r="T2473" s="20" t="s">
        <v>7389</v>
      </c>
      <c r="U2473" s="20">
        <v>1026912</v>
      </c>
      <c r="V2473" s="20">
        <v>240002799</v>
      </c>
      <c r="W2473" s="20" t="s">
        <v>847</v>
      </c>
      <c r="X2473" s="20" t="s">
        <v>305</v>
      </c>
      <c r="Y2473" s="20" t="s">
        <v>267</v>
      </c>
      <c r="Z2473" s="20" t="s">
        <v>7401</v>
      </c>
      <c r="AA2473" s="20" t="s">
        <v>7402</v>
      </c>
      <c r="AB2473" s="20" t="s">
        <v>328</v>
      </c>
      <c r="AC2473" s="20" t="s">
        <v>167</v>
      </c>
      <c r="AD2473" s="20" t="s">
        <v>56</v>
      </c>
      <c r="AE2473" s="20" t="s">
        <v>1014</v>
      </c>
      <c r="AF2473" t="str">
        <f>VLOOKUP(L2473,Contactos!B:B,1,0)</f>
        <v>CORPORACION FARMACEUTICA VETERINARIA SOCIEDAD ANONIMA CERRADA</v>
      </c>
    </row>
    <row r="2474" spans="1:32" ht="38.25" x14ac:dyDescent="0.2">
      <c r="A2474" s="4">
        <f t="shared" si="115"/>
        <v>2472</v>
      </c>
      <c r="B2474" s="4" t="str">
        <f t="shared" si="116"/>
        <v>F010-00025971</v>
      </c>
      <c r="C2474" s="4" t="str">
        <f>IFERROR(VLOOKUP(F2474,Tablas!$A$1:$B$3,2,0),"")</f>
        <v>Factura</v>
      </c>
      <c r="D2474" s="4" t="str">
        <f t="shared" si="117"/>
        <v>Nacional - LETRAS 45-52-59-66-73-90 DAYS - Facturas clientes - C20602313906</v>
      </c>
      <c r="E2474" s="19">
        <v>45555</v>
      </c>
      <c r="F2474" s="20" t="s">
        <v>1001</v>
      </c>
      <c r="G2474" s="20" t="s">
        <v>7756</v>
      </c>
      <c r="H2474" s="20" t="s">
        <v>44</v>
      </c>
      <c r="I2474" s="20" t="s">
        <v>45</v>
      </c>
      <c r="J2474" s="20" t="s">
        <v>7397</v>
      </c>
      <c r="K2474" s="20" t="s">
        <v>7398</v>
      </c>
      <c r="L2474" s="20" t="s">
        <v>7399</v>
      </c>
      <c r="M2474" s="20" t="s">
        <v>125</v>
      </c>
      <c r="N2474" s="21">
        <v>2391.79</v>
      </c>
      <c r="O2474" s="21">
        <v>0</v>
      </c>
      <c r="P2474" s="20"/>
      <c r="Q2474" s="19">
        <v>45555</v>
      </c>
      <c r="R2474" s="20"/>
      <c r="S2474" s="19">
        <v>45659</v>
      </c>
      <c r="T2474" s="20" t="s">
        <v>7389</v>
      </c>
      <c r="U2474" s="20">
        <v>1026912</v>
      </c>
      <c r="V2474" s="20">
        <v>240002799</v>
      </c>
      <c r="W2474" s="20" t="s">
        <v>847</v>
      </c>
      <c r="X2474" s="20" t="s">
        <v>305</v>
      </c>
      <c r="Y2474" s="20" t="s">
        <v>267</v>
      </c>
      <c r="Z2474" s="20" t="s">
        <v>7401</v>
      </c>
      <c r="AA2474" s="20" t="s">
        <v>7402</v>
      </c>
      <c r="AB2474" s="20" t="s">
        <v>328</v>
      </c>
      <c r="AC2474" s="20" t="s">
        <v>167</v>
      </c>
      <c r="AD2474" s="20" t="s">
        <v>56</v>
      </c>
      <c r="AE2474" s="20" t="s">
        <v>1014</v>
      </c>
      <c r="AF2474" t="str">
        <f>VLOOKUP(L2474,Contactos!B:B,1,0)</f>
        <v>CORPORACION FARMACEUTICA VETERINARIA SOCIEDAD ANONIMA CERRADA</v>
      </c>
    </row>
    <row r="2475" spans="1:32" ht="38.25" x14ac:dyDescent="0.2">
      <c r="A2475" s="4">
        <f t="shared" si="115"/>
        <v>2473</v>
      </c>
      <c r="B2475" s="4" t="str">
        <f t="shared" si="116"/>
        <v>F010-00025971</v>
      </c>
      <c r="C2475" s="4" t="str">
        <f>IFERROR(VLOOKUP(F2475,Tablas!$A$1:$B$3,2,0),"")</f>
        <v>Factura</v>
      </c>
      <c r="D2475" s="4" t="str">
        <f t="shared" si="117"/>
        <v>Nacional - LETRAS 45-52-59-66-73-90 DAYS - Facturas clientes - C20602313906</v>
      </c>
      <c r="E2475" s="19">
        <v>45555</v>
      </c>
      <c r="F2475" s="20" t="s">
        <v>1001</v>
      </c>
      <c r="G2475" s="20" t="s">
        <v>7756</v>
      </c>
      <c r="H2475" s="20" t="s">
        <v>44</v>
      </c>
      <c r="I2475" s="20" t="s">
        <v>45</v>
      </c>
      <c r="J2475" s="20" t="s">
        <v>7397</v>
      </c>
      <c r="K2475" s="20" t="s">
        <v>7398</v>
      </c>
      <c r="L2475" s="20" t="s">
        <v>7399</v>
      </c>
      <c r="M2475" s="20" t="s">
        <v>125</v>
      </c>
      <c r="N2475" s="21">
        <v>2391.79</v>
      </c>
      <c r="O2475" s="21">
        <v>0</v>
      </c>
      <c r="P2475" s="20"/>
      <c r="Q2475" s="19">
        <v>45555</v>
      </c>
      <c r="R2475" s="20"/>
      <c r="S2475" s="19">
        <v>45666</v>
      </c>
      <c r="T2475" s="20" t="s">
        <v>7389</v>
      </c>
      <c r="U2475" s="20">
        <v>1026912</v>
      </c>
      <c r="V2475" s="20">
        <v>240002799</v>
      </c>
      <c r="W2475" s="20" t="s">
        <v>847</v>
      </c>
      <c r="X2475" s="20" t="s">
        <v>305</v>
      </c>
      <c r="Y2475" s="20" t="s">
        <v>267</v>
      </c>
      <c r="Z2475" s="20" t="s">
        <v>7401</v>
      </c>
      <c r="AA2475" s="20" t="s">
        <v>7402</v>
      </c>
      <c r="AB2475" s="20" t="s">
        <v>328</v>
      </c>
      <c r="AC2475" s="20" t="s">
        <v>167</v>
      </c>
      <c r="AD2475" s="20" t="s">
        <v>56</v>
      </c>
      <c r="AE2475" s="20" t="s">
        <v>1014</v>
      </c>
      <c r="AF2475" t="str">
        <f>VLOOKUP(L2475,Contactos!B:B,1,0)</f>
        <v>CORPORACION FARMACEUTICA VETERINARIA SOCIEDAD ANONIMA CERRADA</v>
      </c>
    </row>
    <row r="2476" spans="1:32" ht="38.25" x14ac:dyDescent="0.2">
      <c r="A2476" s="4">
        <f t="shared" si="115"/>
        <v>2474</v>
      </c>
      <c r="B2476" s="4" t="str">
        <f t="shared" si="116"/>
        <v>F010-00025971</v>
      </c>
      <c r="C2476" s="4" t="str">
        <f>IFERROR(VLOOKUP(F2476,Tablas!$A$1:$B$3,2,0),"")</f>
        <v>Factura</v>
      </c>
      <c r="D2476" s="4" t="str">
        <f t="shared" si="117"/>
        <v>Nacional - LETRAS 45-52-59-66-73-90 DAYS - Facturas clientes - C20602313906</v>
      </c>
      <c r="E2476" s="19">
        <v>45555</v>
      </c>
      <c r="F2476" s="20" t="s">
        <v>1001</v>
      </c>
      <c r="G2476" s="20" t="s">
        <v>7756</v>
      </c>
      <c r="H2476" s="20" t="s">
        <v>44</v>
      </c>
      <c r="I2476" s="20" t="s">
        <v>45</v>
      </c>
      <c r="J2476" s="20" t="s">
        <v>7397</v>
      </c>
      <c r="K2476" s="20" t="s">
        <v>7398</v>
      </c>
      <c r="L2476" s="20" t="s">
        <v>7399</v>
      </c>
      <c r="M2476" s="20" t="s">
        <v>125</v>
      </c>
      <c r="N2476" s="21">
        <v>2391.79</v>
      </c>
      <c r="O2476" s="21">
        <v>0</v>
      </c>
      <c r="P2476" s="20"/>
      <c r="Q2476" s="19">
        <v>45555</v>
      </c>
      <c r="R2476" s="20"/>
      <c r="S2476" s="19">
        <v>45645</v>
      </c>
      <c r="T2476" s="20" t="s">
        <v>7389</v>
      </c>
      <c r="U2476" s="20">
        <v>1026912</v>
      </c>
      <c r="V2476" s="20">
        <v>240002799</v>
      </c>
      <c r="W2476" s="20" t="s">
        <v>847</v>
      </c>
      <c r="X2476" s="20" t="s">
        <v>305</v>
      </c>
      <c r="Y2476" s="20" t="s">
        <v>267</v>
      </c>
      <c r="Z2476" s="20" t="s">
        <v>7401</v>
      </c>
      <c r="AA2476" s="20" t="s">
        <v>7402</v>
      </c>
      <c r="AB2476" s="20" t="s">
        <v>328</v>
      </c>
      <c r="AC2476" s="20" t="s">
        <v>167</v>
      </c>
      <c r="AD2476" s="20" t="s">
        <v>56</v>
      </c>
      <c r="AE2476" s="20" t="s">
        <v>1014</v>
      </c>
      <c r="AF2476" t="str">
        <f>VLOOKUP(L2476,Contactos!B:B,1,0)</f>
        <v>CORPORACION FARMACEUTICA VETERINARIA SOCIEDAD ANONIMA CERRADA</v>
      </c>
    </row>
    <row r="2477" spans="1:32" ht="38.25" x14ac:dyDescent="0.2">
      <c r="A2477" s="4">
        <f t="shared" si="115"/>
        <v>2475</v>
      </c>
      <c r="B2477" s="4" t="str">
        <f t="shared" si="116"/>
        <v>F010-00025971</v>
      </c>
      <c r="C2477" s="4" t="str">
        <f>IFERROR(VLOOKUP(F2477,Tablas!$A$1:$B$3,2,0),"")</f>
        <v>Factura</v>
      </c>
      <c r="D2477" s="4" t="str">
        <f t="shared" si="117"/>
        <v>Nacional - LETRAS 45-52-59-66-73-90 DAYS - Facturas clientes - C20602313906</v>
      </c>
      <c r="E2477" s="19">
        <v>45555</v>
      </c>
      <c r="F2477" s="20" t="s">
        <v>1001</v>
      </c>
      <c r="G2477" s="20" t="s">
        <v>7756</v>
      </c>
      <c r="H2477" s="20" t="s">
        <v>44</v>
      </c>
      <c r="I2477" s="20" t="s">
        <v>45</v>
      </c>
      <c r="J2477" s="20" t="s">
        <v>7397</v>
      </c>
      <c r="K2477" s="20" t="s">
        <v>7398</v>
      </c>
      <c r="L2477" s="20" t="s">
        <v>7399</v>
      </c>
      <c r="M2477" s="20" t="s">
        <v>125</v>
      </c>
      <c r="N2477" s="21">
        <v>2391.79</v>
      </c>
      <c r="O2477" s="21">
        <v>0</v>
      </c>
      <c r="P2477" s="20"/>
      <c r="Q2477" s="19">
        <v>45555</v>
      </c>
      <c r="R2477" s="20"/>
      <c r="S2477" s="19">
        <v>45652</v>
      </c>
      <c r="T2477" s="20" t="s">
        <v>7389</v>
      </c>
      <c r="U2477" s="20">
        <v>1026912</v>
      </c>
      <c r="V2477" s="20">
        <v>240002799</v>
      </c>
      <c r="W2477" s="20" t="s">
        <v>847</v>
      </c>
      <c r="X2477" s="20" t="s">
        <v>305</v>
      </c>
      <c r="Y2477" s="20" t="s">
        <v>267</v>
      </c>
      <c r="Z2477" s="20" t="s">
        <v>7401</v>
      </c>
      <c r="AA2477" s="20" t="s">
        <v>7402</v>
      </c>
      <c r="AB2477" s="20" t="s">
        <v>328</v>
      </c>
      <c r="AC2477" s="20" t="s">
        <v>167</v>
      </c>
      <c r="AD2477" s="20" t="s">
        <v>56</v>
      </c>
      <c r="AE2477" s="20" t="s">
        <v>1014</v>
      </c>
      <c r="AF2477" t="str">
        <f>VLOOKUP(L2477,Contactos!B:B,1,0)</f>
        <v>CORPORACION FARMACEUTICA VETERINARIA SOCIEDAD ANONIMA CERRADA</v>
      </c>
    </row>
    <row r="2478" spans="1:32" ht="38.25" x14ac:dyDescent="0.2">
      <c r="A2478" s="4">
        <f t="shared" si="115"/>
        <v>2476</v>
      </c>
      <c r="B2478" s="4" t="str">
        <f t="shared" si="116"/>
        <v>F010-00025971</v>
      </c>
      <c r="C2478" s="4" t="str">
        <f>IFERROR(VLOOKUP(F2478,Tablas!$A$1:$B$3,2,0),"")</f>
        <v>Factura</v>
      </c>
      <c r="D2478" s="4" t="str">
        <f t="shared" si="117"/>
        <v>Nacional - LETRAS 45-52-59-66-73-90 DAYS - Facturas clientes - C20602313906</v>
      </c>
      <c r="E2478" s="19">
        <v>45555</v>
      </c>
      <c r="F2478" s="20" t="s">
        <v>1001</v>
      </c>
      <c r="G2478" s="20" t="s">
        <v>7756</v>
      </c>
      <c r="H2478" s="20" t="s">
        <v>44</v>
      </c>
      <c r="I2478" s="20" t="s">
        <v>45</v>
      </c>
      <c r="J2478" s="20" t="s">
        <v>7397</v>
      </c>
      <c r="K2478" s="20" t="s">
        <v>7398</v>
      </c>
      <c r="L2478" s="20" t="s">
        <v>7399</v>
      </c>
      <c r="M2478" s="20" t="s">
        <v>125</v>
      </c>
      <c r="N2478" s="21">
        <v>2391.79</v>
      </c>
      <c r="O2478" s="21">
        <v>0</v>
      </c>
      <c r="P2478" s="20"/>
      <c r="Q2478" s="19">
        <v>45555</v>
      </c>
      <c r="R2478" s="20"/>
      <c r="S2478" s="19">
        <v>45673</v>
      </c>
      <c r="T2478" s="20" t="s">
        <v>7389</v>
      </c>
      <c r="U2478" s="20">
        <v>1026912</v>
      </c>
      <c r="V2478" s="20">
        <v>240002799</v>
      </c>
      <c r="W2478" s="20" t="s">
        <v>847</v>
      </c>
      <c r="X2478" s="20" t="s">
        <v>305</v>
      </c>
      <c r="Y2478" s="20" t="s">
        <v>267</v>
      </c>
      <c r="Z2478" s="20" t="s">
        <v>7401</v>
      </c>
      <c r="AA2478" s="20" t="s">
        <v>7402</v>
      </c>
      <c r="AB2478" s="20" t="s">
        <v>328</v>
      </c>
      <c r="AC2478" s="20" t="s">
        <v>167</v>
      </c>
      <c r="AD2478" s="20" t="s">
        <v>56</v>
      </c>
      <c r="AE2478" s="20" t="s">
        <v>1014</v>
      </c>
      <c r="AF2478" t="str">
        <f>VLOOKUP(L2478,Contactos!B:B,1,0)</f>
        <v>CORPORACION FARMACEUTICA VETERINARIA SOCIEDAD ANONIMA CERRADA</v>
      </c>
    </row>
    <row r="2479" spans="1:32" ht="25.5" x14ac:dyDescent="0.2">
      <c r="A2479" s="4">
        <f t="shared" si="115"/>
        <v>2477</v>
      </c>
      <c r="B2479" s="4" t="str">
        <f t="shared" si="116"/>
        <v>4-03513</v>
      </c>
      <c r="C2479" s="4" t="str">
        <f>IFERROR(VLOOKUP(F2479,Tablas!$A$1:$B$3,2,0),"")</f>
        <v/>
      </c>
      <c r="D2479" s="4" t="str">
        <f t="shared" si="117"/>
        <v xml:space="preserve"> - LETRA 60 DIAS / DRAFT 60 DAYS - Cambio de Situación</v>
      </c>
      <c r="E2479" s="19">
        <v>45554</v>
      </c>
      <c r="F2479" s="20" t="s">
        <v>27</v>
      </c>
      <c r="G2479" s="20" t="s">
        <v>7757</v>
      </c>
      <c r="H2479" s="20" t="s">
        <v>7404</v>
      </c>
      <c r="I2479" s="20" t="s">
        <v>7405</v>
      </c>
      <c r="J2479" s="20" t="s">
        <v>379</v>
      </c>
      <c r="K2479" s="20" t="s">
        <v>380</v>
      </c>
      <c r="L2479" s="20" t="s">
        <v>381</v>
      </c>
      <c r="M2479" s="20" t="s">
        <v>125</v>
      </c>
      <c r="N2479" s="21">
        <v>2404.54</v>
      </c>
      <c r="O2479" s="21">
        <v>0</v>
      </c>
      <c r="P2479" s="19">
        <v>45540</v>
      </c>
      <c r="Q2479" s="19">
        <v>45554</v>
      </c>
      <c r="R2479" s="20"/>
      <c r="S2479" s="19">
        <v>45631</v>
      </c>
      <c r="T2479" s="20" t="s">
        <v>382</v>
      </c>
      <c r="U2479" s="20">
        <v>1031356</v>
      </c>
      <c r="V2479" s="20">
        <v>240007112</v>
      </c>
      <c r="W2479" s="20" t="s">
        <v>50</v>
      </c>
      <c r="X2479" s="20" t="s">
        <v>794</v>
      </c>
      <c r="Y2479" s="20" t="s">
        <v>245</v>
      </c>
      <c r="Z2479" s="20" t="s">
        <v>7406</v>
      </c>
      <c r="AA2479" s="20" t="s">
        <v>384</v>
      </c>
      <c r="AB2479" s="20" t="s">
        <v>337</v>
      </c>
      <c r="AC2479" s="20" t="s">
        <v>337</v>
      </c>
      <c r="AD2479" s="20" t="s">
        <v>56</v>
      </c>
      <c r="AE2479" s="20"/>
      <c r="AF2479" t="str">
        <f>VLOOKUP(L2479,Contactos!B:B,1,0)</f>
        <v>NOVAFARMA S.A.C.</v>
      </c>
    </row>
    <row r="2480" spans="1:32" ht="25.5" x14ac:dyDescent="0.2">
      <c r="A2480" s="4">
        <f t="shared" si="115"/>
        <v>2478</v>
      </c>
      <c r="B2480" s="4" t="str">
        <f t="shared" si="116"/>
        <v>4-03509</v>
      </c>
      <c r="C2480" s="4" t="str">
        <f>IFERROR(VLOOKUP(F2480,Tablas!$A$1:$B$3,2,0),"")</f>
        <v/>
      </c>
      <c r="D2480" s="4" t="str">
        <f t="shared" si="117"/>
        <v xml:space="preserve"> - LETRA 60 DIAS / DRAFT 60 DAYS - Cambio de Situación</v>
      </c>
      <c r="E2480" s="19">
        <v>45554</v>
      </c>
      <c r="F2480" s="20" t="s">
        <v>27</v>
      </c>
      <c r="G2480" s="20" t="s">
        <v>7758</v>
      </c>
      <c r="H2480" s="20" t="s">
        <v>7404</v>
      </c>
      <c r="I2480" s="20" t="s">
        <v>7405</v>
      </c>
      <c r="J2480" s="20" t="s">
        <v>379</v>
      </c>
      <c r="K2480" s="20" t="s">
        <v>380</v>
      </c>
      <c r="L2480" s="20" t="s">
        <v>381</v>
      </c>
      <c r="M2480" s="20" t="s">
        <v>125</v>
      </c>
      <c r="N2480" s="21">
        <v>2404.5700000000002</v>
      </c>
      <c r="O2480" s="21">
        <v>0</v>
      </c>
      <c r="P2480" s="19">
        <v>45540</v>
      </c>
      <c r="Q2480" s="19">
        <v>45554</v>
      </c>
      <c r="R2480" s="20"/>
      <c r="S2480" s="19">
        <v>45594</v>
      </c>
      <c r="T2480" s="20" t="s">
        <v>382</v>
      </c>
      <c r="U2480" s="20">
        <v>1031348</v>
      </c>
      <c r="V2480" s="20">
        <v>240007108</v>
      </c>
      <c r="W2480" s="20" t="s">
        <v>50</v>
      </c>
      <c r="X2480" s="20" t="s">
        <v>794</v>
      </c>
      <c r="Y2480" s="20" t="s">
        <v>245</v>
      </c>
      <c r="Z2480" s="20" t="s">
        <v>7406</v>
      </c>
      <c r="AA2480" s="20" t="s">
        <v>384</v>
      </c>
      <c r="AB2480" s="20" t="s">
        <v>337</v>
      </c>
      <c r="AC2480" s="20" t="s">
        <v>337</v>
      </c>
      <c r="AD2480" s="20" t="s">
        <v>56</v>
      </c>
      <c r="AE2480" s="20"/>
      <c r="AF2480" t="str">
        <f>VLOOKUP(L2480,Contactos!B:B,1,0)</f>
        <v>NOVAFARMA S.A.C.</v>
      </c>
    </row>
    <row r="2481" spans="1:32" ht="25.5" x14ac:dyDescent="0.2">
      <c r="A2481" s="4">
        <f t="shared" si="115"/>
        <v>2479</v>
      </c>
      <c r="B2481" s="4" t="str">
        <f t="shared" si="116"/>
        <v>4-03510</v>
      </c>
      <c r="C2481" s="4" t="str">
        <f>IFERROR(VLOOKUP(F2481,Tablas!$A$1:$B$3,2,0),"")</f>
        <v/>
      </c>
      <c r="D2481" s="4" t="str">
        <f t="shared" si="117"/>
        <v xml:space="preserve"> - LETRA 60 DIAS / DRAFT 60 DAYS - Cambio de Situación</v>
      </c>
      <c r="E2481" s="19">
        <v>45554</v>
      </c>
      <c r="F2481" s="20" t="s">
        <v>27</v>
      </c>
      <c r="G2481" s="20" t="s">
        <v>7759</v>
      </c>
      <c r="H2481" s="20" t="s">
        <v>7404</v>
      </c>
      <c r="I2481" s="20" t="s">
        <v>7405</v>
      </c>
      <c r="J2481" s="20" t="s">
        <v>379</v>
      </c>
      <c r="K2481" s="20" t="s">
        <v>380</v>
      </c>
      <c r="L2481" s="20" t="s">
        <v>381</v>
      </c>
      <c r="M2481" s="20" t="s">
        <v>125</v>
      </c>
      <c r="N2481" s="21">
        <v>2404.5700000000002</v>
      </c>
      <c r="O2481" s="21">
        <v>0</v>
      </c>
      <c r="P2481" s="19">
        <v>45540</v>
      </c>
      <c r="Q2481" s="19">
        <v>45554</v>
      </c>
      <c r="R2481" s="20"/>
      <c r="S2481" s="19">
        <v>45602</v>
      </c>
      <c r="T2481" s="20" t="s">
        <v>382</v>
      </c>
      <c r="U2481" s="20">
        <v>1031350</v>
      </c>
      <c r="V2481" s="20">
        <v>240007109</v>
      </c>
      <c r="W2481" s="20" t="s">
        <v>50</v>
      </c>
      <c r="X2481" s="20" t="s">
        <v>794</v>
      </c>
      <c r="Y2481" s="20" t="s">
        <v>245</v>
      </c>
      <c r="Z2481" s="20" t="s">
        <v>7406</v>
      </c>
      <c r="AA2481" s="20" t="s">
        <v>384</v>
      </c>
      <c r="AB2481" s="20" t="s">
        <v>337</v>
      </c>
      <c r="AC2481" s="20" t="s">
        <v>337</v>
      </c>
      <c r="AD2481" s="20" t="s">
        <v>56</v>
      </c>
      <c r="AE2481" s="20"/>
      <c r="AF2481" t="str">
        <f>VLOOKUP(L2481,Contactos!B:B,1,0)</f>
        <v>NOVAFARMA S.A.C.</v>
      </c>
    </row>
    <row r="2482" spans="1:32" ht="25.5" x14ac:dyDescent="0.2">
      <c r="A2482" s="4">
        <f t="shared" si="115"/>
        <v>2480</v>
      </c>
      <c r="B2482" s="4" t="str">
        <f t="shared" si="116"/>
        <v>4-03508</v>
      </c>
      <c r="C2482" s="4" t="str">
        <f>IFERROR(VLOOKUP(F2482,Tablas!$A$1:$B$3,2,0),"")</f>
        <v/>
      </c>
      <c r="D2482" s="4" t="str">
        <f t="shared" si="117"/>
        <v xml:space="preserve"> - LETRA 60 DIAS / DRAFT 60 DAYS - Cambio de Situación</v>
      </c>
      <c r="E2482" s="19">
        <v>45554</v>
      </c>
      <c r="F2482" s="20" t="s">
        <v>27</v>
      </c>
      <c r="G2482" s="20" t="s">
        <v>7760</v>
      </c>
      <c r="H2482" s="20" t="s">
        <v>7404</v>
      </c>
      <c r="I2482" s="20" t="s">
        <v>7405</v>
      </c>
      <c r="J2482" s="20" t="s">
        <v>379</v>
      </c>
      <c r="K2482" s="20" t="s">
        <v>380</v>
      </c>
      <c r="L2482" s="20" t="s">
        <v>381</v>
      </c>
      <c r="M2482" s="20" t="s">
        <v>125</v>
      </c>
      <c r="N2482" s="21">
        <v>2404.5700000000002</v>
      </c>
      <c r="O2482" s="21">
        <v>0</v>
      </c>
      <c r="P2482" s="19">
        <v>45540</v>
      </c>
      <c r="Q2482" s="19">
        <v>45554</v>
      </c>
      <c r="R2482" s="20"/>
      <c r="S2482" s="19">
        <v>45587</v>
      </c>
      <c r="T2482" s="20" t="s">
        <v>382</v>
      </c>
      <c r="U2482" s="20">
        <v>1031346</v>
      </c>
      <c r="V2482" s="20">
        <v>240007107</v>
      </c>
      <c r="W2482" s="20" t="s">
        <v>50</v>
      </c>
      <c r="X2482" s="20" t="s">
        <v>794</v>
      </c>
      <c r="Y2482" s="20" t="s">
        <v>245</v>
      </c>
      <c r="Z2482" s="20" t="s">
        <v>7406</v>
      </c>
      <c r="AA2482" s="20" t="s">
        <v>384</v>
      </c>
      <c r="AB2482" s="20" t="s">
        <v>337</v>
      </c>
      <c r="AC2482" s="20" t="s">
        <v>337</v>
      </c>
      <c r="AD2482" s="20" t="s">
        <v>56</v>
      </c>
      <c r="AE2482" s="20"/>
      <c r="AF2482" t="str">
        <f>VLOOKUP(L2482,Contactos!B:B,1,0)</f>
        <v>NOVAFARMA S.A.C.</v>
      </c>
    </row>
    <row r="2483" spans="1:32" ht="25.5" x14ac:dyDescent="0.2">
      <c r="A2483" s="4">
        <f t="shared" si="115"/>
        <v>2481</v>
      </c>
      <c r="B2483" s="4" t="str">
        <f t="shared" si="116"/>
        <v>4-03512</v>
      </c>
      <c r="C2483" s="4" t="str">
        <f>IFERROR(VLOOKUP(F2483,Tablas!$A$1:$B$3,2,0),"")</f>
        <v/>
      </c>
      <c r="D2483" s="4" t="str">
        <f t="shared" si="117"/>
        <v xml:space="preserve"> - LETRA 60 DIAS / DRAFT 60 DAYS - Cambio de Situación</v>
      </c>
      <c r="E2483" s="19">
        <v>45554</v>
      </c>
      <c r="F2483" s="20" t="s">
        <v>27</v>
      </c>
      <c r="G2483" s="20" t="s">
        <v>7761</v>
      </c>
      <c r="H2483" s="20" t="s">
        <v>7404</v>
      </c>
      <c r="I2483" s="20" t="s">
        <v>7405</v>
      </c>
      <c r="J2483" s="20" t="s">
        <v>379</v>
      </c>
      <c r="K2483" s="20" t="s">
        <v>380</v>
      </c>
      <c r="L2483" s="20" t="s">
        <v>381</v>
      </c>
      <c r="M2483" s="20" t="s">
        <v>125</v>
      </c>
      <c r="N2483" s="21">
        <v>2404.5700000000002</v>
      </c>
      <c r="O2483" s="21">
        <v>0</v>
      </c>
      <c r="P2483" s="19">
        <v>45540</v>
      </c>
      <c r="Q2483" s="19">
        <v>45554</v>
      </c>
      <c r="R2483" s="20"/>
      <c r="S2483" s="19">
        <v>45617</v>
      </c>
      <c r="T2483" s="20" t="s">
        <v>382</v>
      </c>
      <c r="U2483" s="20">
        <v>1031354</v>
      </c>
      <c r="V2483" s="20">
        <v>240007111</v>
      </c>
      <c r="W2483" s="20" t="s">
        <v>50</v>
      </c>
      <c r="X2483" s="20" t="s">
        <v>794</v>
      </c>
      <c r="Y2483" s="20" t="s">
        <v>245</v>
      </c>
      <c r="Z2483" s="20" t="s">
        <v>7406</v>
      </c>
      <c r="AA2483" s="20" t="s">
        <v>384</v>
      </c>
      <c r="AB2483" s="20" t="s">
        <v>337</v>
      </c>
      <c r="AC2483" s="20" t="s">
        <v>337</v>
      </c>
      <c r="AD2483" s="20" t="s">
        <v>56</v>
      </c>
      <c r="AE2483" s="20"/>
      <c r="AF2483" t="str">
        <f>VLOOKUP(L2483,Contactos!B:B,1,0)</f>
        <v>NOVAFARMA S.A.C.</v>
      </c>
    </row>
    <row r="2484" spans="1:32" ht="25.5" x14ac:dyDescent="0.2">
      <c r="A2484" s="4">
        <f t="shared" si="115"/>
        <v>2482</v>
      </c>
      <c r="B2484" s="4" t="str">
        <f t="shared" si="116"/>
        <v>4-03511</v>
      </c>
      <c r="C2484" s="4" t="str">
        <f>IFERROR(VLOOKUP(F2484,Tablas!$A$1:$B$3,2,0),"")</f>
        <v/>
      </c>
      <c r="D2484" s="4" t="str">
        <f t="shared" si="117"/>
        <v xml:space="preserve"> - LETRA 60 DIAS / DRAFT 60 DAYS - Cambio de Situación</v>
      </c>
      <c r="E2484" s="19">
        <v>45554</v>
      </c>
      <c r="F2484" s="20" t="s">
        <v>27</v>
      </c>
      <c r="G2484" s="20" t="s">
        <v>7762</v>
      </c>
      <c r="H2484" s="20" t="s">
        <v>7404</v>
      </c>
      <c r="I2484" s="20" t="s">
        <v>7405</v>
      </c>
      <c r="J2484" s="20" t="s">
        <v>379</v>
      </c>
      <c r="K2484" s="20" t="s">
        <v>380</v>
      </c>
      <c r="L2484" s="20" t="s">
        <v>381</v>
      </c>
      <c r="M2484" s="20" t="s">
        <v>125</v>
      </c>
      <c r="N2484" s="21">
        <v>2404.5700000000002</v>
      </c>
      <c r="O2484" s="21">
        <v>0</v>
      </c>
      <c r="P2484" s="19">
        <v>45540</v>
      </c>
      <c r="Q2484" s="19">
        <v>45554</v>
      </c>
      <c r="R2484" s="20"/>
      <c r="S2484" s="19">
        <v>45609</v>
      </c>
      <c r="T2484" s="20" t="s">
        <v>382</v>
      </c>
      <c r="U2484" s="20">
        <v>1031352</v>
      </c>
      <c r="V2484" s="20">
        <v>240007110</v>
      </c>
      <c r="W2484" s="20" t="s">
        <v>50</v>
      </c>
      <c r="X2484" s="20" t="s">
        <v>794</v>
      </c>
      <c r="Y2484" s="20" t="s">
        <v>245</v>
      </c>
      <c r="Z2484" s="20" t="s">
        <v>7406</v>
      </c>
      <c r="AA2484" s="20" t="s">
        <v>384</v>
      </c>
      <c r="AB2484" s="20" t="s">
        <v>337</v>
      </c>
      <c r="AC2484" s="20" t="s">
        <v>337</v>
      </c>
      <c r="AD2484" s="20" t="s">
        <v>56</v>
      </c>
      <c r="AE2484" s="20"/>
      <c r="AF2484" t="str">
        <f>VLOOKUP(L2484,Contactos!B:B,1,0)</f>
        <v>NOVAFARMA S.A.C.</v>
      </c>
    </row>
    <row r="2485" spans="1:32" ht="38.25" x14ac:dyDescent="0.2">
      <c r="A2485" s="4">
        <f t="shared" si="115"/>
        <v>2483</v>
      </c>
      <c r="B2485" s="4" t="str">
        <f t="shared" si="116"/>
        <v>F010-00026037</v>
      </c>
      <c r="C2485" s="4" t="str">
        <f>IFERROR(VLOOKUP(F2485,Tablas!$A$1:$B$3,2,0),"")</f>
        <v>Factura</v>
      </c>
      <c r="D2485" s="4" t="str">
        <f t="shared" si="117"/>
        <v>Nacional - LETRAS 45-52-59-66-73-90 DAYS - Facturas clientes - C20454405324</v>
      </c>
      <c r="E2485" s="19">
        <v>45561</v>
      </c>
      <c r="F2485" s="20" t="s">
        <v>1001</v>
      </c>
      <c r="G2485" s="20" t="s">
        <v>7763</v>
      </c>
      <c r="H2485" s="20" t="s">
        <v>44</v>
      </c>
      <c r="I2485" s="20" t="s">
        <v>45</v>
      </c>
      <c r="J2485" s="20" t="s">
        <v>6848</v>
      </c>
      <c r="K2485" s="20" t="s">
        <v>6849</v>
      </c>
      <c r="L2485" s="20" t="s">
        <v>6850</v>
      </c>
      <c r="M2485" s="20"/>
      <c r="N2485" s="21">
        <v>2425.9899999999998</v>
      </c>
      <c r="O2485" s="21">
        <v>0</v>
      </c>
      <c r="P2485" s="20"/>
      <c r="Q2485" s="19">
        <v>45561</v>
      </c>
      <c r="R2485" s="20"/>
      <c r="S2485" s="19">
        <v>45696</v>
      </c>
      <c r="T2485" s="20" t="s">
        <v>7389</v>
      </c>
      <c r="U2485" s="20">
        <v>1030643</v>
      </c>
      <c r="V2485" s="20">
        <v>240002870</v>
      </c>
      <c r="W2485" s="20" t="s">
        <v>847</v>
      </c>
      <c r="X2485" s="20" t="s">
        <v>305</v>
      </c>
      <c r="Y2485" s="20" t="s">
        <v>6851</v>
      </c>
      <c r="Z2485" s="20" t="s">
        <v>7548</v>
      </c>
      <c r="AA2485" s="20" t="s">
        <v>6853</v>
      </c>
      <c r="AB2485" s="20" t="s">
        <v>2115</v>
      </c>
      <c r="AC2485" s="20" t="s">
        <v>502</v>
      </c>
      <c r="AD2485" s="20" t="s">
        <v>56</v>
      </c>
      <c r="AE2485" s="20" t="s">
        <v>1014</v>
      </c>
      <c r="AF2485" t="str">
        <f>VLOOKUP(L2485,Contactos!B:B,1,0)</f>
        <v>VETCOM S.R.L.</v>
      </c>
    </row>
    <row r="2486" spans="1:32" ht="38.25" x14ac:dyDescent="0.2">
      <c r="A2486" s="4">
        <f t="shared" si="115"/>
        <v>2484</v>
      </c>
      <c r="B2486" s="4" t="str">
        <f t="shared" si="116"/>
        <v>4-03489</v>
      </c>
      <c r="C2486" s="4" t="str">
        <f>IFERROR(VLOOKUP(F2486,Tablas!$A$1:$B$3,2,0),"")</f>
        <v/>
      </c>
      <c r="D2486" s="4" t="str">
        <f t="shared" si="117"/>
        <v xml:space="preserve"> - LETRA 75 DIAS / DRAFT 75 DAYS - Cambio de Situación</v>
      </c>
      <c r="E2486" s="19">
        <v>45554</v>
      </c>
      <c r="F2486" s="20" t="s">
        <v>27</v>
      </c>
      <c r="G2486" s="20" t="s">
        <v>7764</v>
      </c>
      <c r="H2486" s="20" t="s">
        <v>7404</v>
      </c>
      <c r="I2486" s="20" t="s">
        <v>7405</v>
      </c>
      <c r="J2486" s="20" t="s">
        <v>7470</v>
      </c>
      <c r="K2486" s="20" t="s">
        <v>7471</v>
      </c>
      <c r="L2486" s="20" t="s">
        <v>7472</v>
      </c>
      <c r="M2486" s="20"/>
      <c r="N2486" s="21">
        <v>2428.58</v>
      </c>
      <c r="O2486" s="21">
        <v>0</v>
      </c>
      <c r="P2486" s="19">
        <v>45537</v>
      </c>
      <c r="Q2486" s="19">
        <v>45554</v>
      </c>
      <c r="R2486" s="20"/>
      <c r="S2486" s="19">
        <v>45628</v>
      </c>
      <c r="T2486" s="20" t="s">
        <v>126</v>
      </c>
      <c r="U2486" s="20">
        <v>1035066</v>
      </c>
      <c r="V2486" s="20">
        <v>240007280</v>
      </c>
      <c r="W2486" s="20" t="s">
        <v>50</v>
      </c>
      <c r="X2486" s="20" t="s">
        <v>794</v>
      </c>
      <c r="Y2486" s="20" t="s">
        <v>333</v>
      </c>
      <c r="Z2486" s="20" t="s">
        <v>7406</v>
      </c>
      <c r="AA2486" s="20" t="s">
        <v>7476</v>
      </c>
      <c r="AB2486" s="20" t="s">
        <v>7477</v>
      </c>
      <c r="AC2486" s="20" t="s">
        <v>7474</v>
      </c>
      <c r="AD2486" s="20" t="s">
        <v>56</v>
      </c>
      <c r="AE2486" s="20"/>
      <c r="AF2486" t="str">
        <f>VLOOKUP(L2486,Contactos!B:B,1,0)</f>
        <v>CORPORACION VETLAND S.R.L</v>
      </c>
    </row>
    <row r="2487" spans="1:32" ht="38.25" x14ac:dyDescent="0.2">
      <c r="A2487" s="4">
        <f t="shared" si="115"/>
        <v>2485</v>
      </c>
      <c r="B2487" s="4" t="str">
        <f t="shared" si="116"/>
        <v>4-03484</v>
      </c>
      <c r="C2487" s="4" t="str">
        <f>IFERROR(VLOOKUP(F2487,Tablas!$A$1:$B$3,2,0),"")</f>
        <v/>
      </c>
      <c r="D2487" s="4" t="str">
        <f t="shared" si="117"/>
        <v xml:space="preserve"> - LETRA 75 DIAS / DRAFT 75 DAYS - Cambio de Situación</v>
      </c>
      <c r="E2487" s="19">
        <v>45554</v>
      </c>
      <c r="F2487" s="20" t="s">
        <v>27</v>
      </c>
      <c r="G2487" s="20" t="s">
        <v>7765</v>
      </c>
      <c r="H2487" s="20" t="s">
        <v>7404</v>
      </c>
      <c r="I2487" s="20" t="s">
        <v>7405</v>
      </c>
      <c r="J2487" s="20" t="s">
        <v>7470</v>
      </c>
      <c r="K2487" s="20" t="s">
        <v>7471</v>
      </c>
      <c r="L2487" s="20" t="s">
        <v>7472</v>
      </c>
      <c r="M2487" s="20"/>
      <c r="N2487" s="21">
        <v>2428.6</v>
      </c>
      <c r="O2487" s="21">
        <v>0</v>
      </c>
      <c r="P2487" s="19">
        <v>45537</v>
      </c>
      <c r="Q2487" s="19">
        <v>45554</v>
      </c>
      <c r="R2487" s="20"/>
      <c r="S2487" s="19">
        <v>45583</v>
      </c>
      <c r="T2487" s="20" t="s">
        <v>126</v>
      </c>
      <c r="U2487" s="20">
        <v>1035056</v>
      </c>
      <c r="V2487" s="20">
        <v>240007275</v>
      </c>
      <c r="W2487" s="20" t="s">
        <v>50</v>
      </c>
      <c r="X2487" s="20" t="s">
        <v>794</v>
      </c>
      <c r="Y2487" s="20" t="s">
        <v>333</v>
      </c>
      <c r="Z2487" s="20" t="s">
        <v>7406</v>
      </c>
      <c r="AA2487" s="20" t="s">
        <v>7476</v>
      </c>
      <c r="AB2487" s="20" t="s">
        <v>7477</v>
      </c>
      <c r="AC2487" s="20" t="s">
        <v>7474</v>
      </c>
      <c r="AD2487" s="20" t="s">
        <v>56</v>
      </c>
      <c r="AE2487" s="20"/>
      <c r="AF2487" t="str">
        <f>VLOOKUP(L2487,Contactos!B:B,1,0)</f>
        <v>CORPORACION VETLAND S.R.L</v>
      </c>
    </row>
    <row r="2488" spans="1:32" ht="38.25" x14ac:dyDescent="0.2">
      <c r="A2488" s="4">
        <f t="shared" si="115"/>
        <v>2486</v>
      </c>
      <c r="B2488" s="4" t="str">
        <f t="shared" si="116"/>
        <v>4-03487</v>
      </c>
      <c r="C2488" s="4" t="str">
        <f>IFERROR(VLOOKUP(F2488,Tablas!$A$1:$B$3,2,0),"")</f>
        <v/>
      </c>
      <c r="D2488" s="4" t="str">
        <f t="shared" si="117"/>
        <v xml:space="preserve"> - LETRA 75 DIAS / DRAFT 75 DAYS - Cambio de Situación</v>
      </c>
      <c r="E2488" s="19">
        <v>45554</v>
      </c>
      <c r="F2488" s="20" t="s">
        <v>27</v>
      </c>
      <c r="G2488" s="20" t="s">
        <v>7766</v>
      </c>
      <c r="H2488" s="20" t="s">
        <v>7404</v>
      </c>
      <c r="I2488" s="20" t="s">
        <v>7405</v>
      </c>
      <c r="J2488" s="20" t="s">
        <v>7470</v>
      </c>
      <c r="K2488" s="20" t="s">
        <v>7471</v>
      </c>
      <c r="L2488" s="20" t="s">
        <v>7472</v>
      </c>
      <c r="M2488" s="20"/>
      <c r="N2488" s="21">
        <v>2428.6</v>
      </c>
      <c r="O2488" s="21">
        <v>0</v>
      </c>
      <c r="P2488" s="19">
        <v>45537</v>
      </c>
      <c r="Q2488" s="19">
        <v>45554</v>
      </c>
      <c r="R2488" s="20"/>
      <c r="S2488" s="19">
        <v>45603</v>
      </c>
      <c r="T2488" s="20" t="s">
        <v>126</v>
      </c>
      <c r="U2488" s="20">
        <v>1035062</v>
      </c>
      <c r="V2488" s="20">
        <v>240007278</v>
      </c>
      <c r="W2488" s="20" t="s">
        <v>50</v>
      </c>
      <c r="X2488" s="20" t="s">
        <v>794</v>
      </c>
      <c r="Y2488" s="20" t="s">
        <v>333</v>
      </c>
      <c r="Z2488" s="20" t="s">
        <v>7406</v>
      </c>
      <c r="AA2488" s="20" t="s">
        <v>7476</v>
      </c>
      <c r="AB2488" s="20" t="s">
        <v>7477</v>
      </c>
      <c r="AC2488" s="20" t="s">
        <v>7474</v>
      </c>
      <c r="AD2488" s="20" t="s">
        <v>56</v>
      </c>
      <c r="AE2488" s="20"/>
      <c r="AF2488" t="str">
        <f>VLOOKUP(L2488,Contactos!B:B,1,0)</f>
        <v>CORPORACION VETLAND S.R.L</v>
      </c>
    </row>
    <row r="2489" spans="1:32" ht="38.25" x14ac:dyDescent="0.2">
      <c r="A2489" s="4">
        <f t="shared" si="115"/>
        <v>2487</v>
      </c>
      <c r="B2489" s="4" t="str">
        <f t="shared" si="116"/>
        <v>4-03485</v>
      </c>
      <c r="C2489" s="4" t="str">
        <f>IFERROR(VLOOKUP(F2489,Tablas!$A$1:$B$3,2,0),"")</f>
        <v/>
      </c>
      <c r="D2489" s="4" t="str">
        <f t="shared" si="117"/>
        <v xml:space="preserve"> - LETRA 75 DIAS / DRAFT 75 DAYS - Cambio de Situación</v>
      </c>
      <c r="E2489" s="19">
        <v>45554</v>
      </c>
      <c r="F2489" s="20" t="s">
        <v>27</v>
      </c>
      <c r="G2489" s="20" t="s">
        <v>7767</v>
      </c>
      <c r="H2489" s="20" t="s">
        <v>7404</v>
      </c>
      <c r="I2489" s="20" t="s">
        <v>7405</v>
      </c>
      <c r="J2489" s="20" t="s">
        <v>7470</v>
      </c>
      <c r="K2489" s="20" t="s">
        <v>7471</v>
      </c>
      <c r="L2489" s="20" t="s">
        <v>7472</v>
      </c>
      <c r="M2489" s="20"/>
      <c r="N2489" s="21">
        <v>2428.6</v>
      </c>
      <c r="O2489" s="21">
        <v>0</v>
      </c>
      <c r="P2489" s="19">
        <v>45537</v>
      </c>
      <c r="Q2489" s="19">
        <v>45554</v>
      </c>
      <c r="R2489" s="20"/>
      <c r="S2489" s="19">
        <v>45589</v>
      </c>
      <c r="T2489" s="20" t="s">
        <v>126</v>
      </c>
      <c r="U2489" s="20">
        <v>1035058</v>
      </c>
      <c r="V2489" s="20">
        <v>240007276</v>
      </c>
      <c r="W2489" s="20" t="s">
        <v>50</v>
      </c>
      <c r="X2489" s="20" t="s">
        <v>794</v>
      </c>
      <c r="Y2489" s="20" t="s">
        <v>333</v>
      </c>
      <c r="Z2489" s="20" t="s">
        <v>7406</v>
      </c>
      <c r="AA2489" s="20" t="s">
        <v>7476</v>
      </c>
      <c r="AB2489" s="20" t="s">
        <v>7477</v>
      </c>
      <c r="AC2489" s="20" t="s">
        <v>7474</v>
      </c>
      <c r="AD2489" s="20" t="s">
        <v>56</v>
      </c>
      <c r="AE2489" s="20"/>
      <c r="AF2489" t="str">
        <f>VLOOKUP(L2489,Contactos!B:B,1,0)</f>
        <v>CORPORACION VETLAND S.R.L</v>
      </c>
    </row>
    <row r="2490" spans="1:32" ht="38.25" x14ac:dyDescent="0.2">
      <c r="A2490" s="4">
        <f t="shared" si="115"/>
        <v>2488</v>
      </c>
      <c r="B2490" s="4" t="str">
        <f t="shared" si="116"/>
        <v>4-03486</v>
      </c>
      <c r="C2490" s="4" t="str">
        <f>IFERROR(VLOOKUP(F2490,Tablas!$A$1:$B$3,2,0),"")</f>
        <v/>
      </c>
      <c r="D2490" s="4" t="str">
        <f t="shared" si="117"/>
        <v xml:space="preserve"> - LETRA 75 DIAS / DRAFT 75 DAYS - Cambio de Situación</v>
      </c>
      <c r="E2490" s="19">
        <v>45554</v>
      </c>
      <c r="F2490" s="20" t="s">
        <v>27</v>
      </c>
      <c r="G2490" s="20" t="s">
        <v>7768</v>
      </c>
      <c r="H2490" s="20" t="s">
        <v>7404</v>
      </c>
      <c r="I2490" s="20" t="s">
        <v>7405</v>
      </c>
      <c r="J2490" s="20" t="s">
        <v>7470</v>
      </c>
      <c r="K2490" s="20" t="s">
        <v>7471</v>
      </c>
      <c r="L2490" s="20" t="s">
        <v>7472</v>
      </c>
      <c r="M2490" s="20"/>
      <c r="N2490" s="21">
        <v>2428.6</v>
      </c>
      <c r="O2490" s="21">
        <v>0</v>
      </c>
      <c r="P2490" s="19">
        <v>45537</v>
      </c>
      <c r="Q2490" s="19">
        <v>45554</v>
      </c>
      <c r="R2490" s="20"/>
      <c r="S2490" s="19">
        <v>45596</v>
      </c>
      <c r="T2490" s="20" t="s">
        <v>126</v>
      </c>
      <c r="U2490" s="20">
        <v>1035060</v>
      </c>
      <c r="V2490" s="20">
        <v>240007277</v>
      </c>
      <c r="W2490" s="20" t="s">
        <v>50</v>
      </c>
      <c r="X2490" s="20" t="s">
        <v>794</v>
      </c>
      <c r="Y2490" s="20" t="s">
        <v>333</v>
      </c>
      <c r="Z2490" s="20" t="s">
        <v>7406</v>
      </c>
      <c r="AA2490" s="20" t="s">
        <v>7476</v>
      </c>
      <c r="AB2490" s="20" t="s">
        <v>7477</v>
      </c>
      <c r="AC2490" s="20" t="s">
        <v>7474</v>
      </c>
      <c r="AD2490" s="20" t="s">
        <v>56</v>
      </c>
      <c r="AE2490" s="20"/>
      <c r="AF2490" t="str">
        <f>VLOOKUP(L2490,Contactos!B:B,1,0)</f>
        <v>CORPORACION VETLAND S.R.L</v>
      </c>
    </row>
    <row r="2491" spans="1:32" ht="38.25" x14ac:dyDescent="0.2">
      <c r="A2491" s="4">
        <f t="shared" si="115"/>
        <v>2489</v>
      </c>
      <c r="B2491" s="4" t="str">
        <f t="shared" si="116"/>
        <v>4-03488</v>
      </c>
      <c r="C2491" s="4" t="str">
        <f>IFERROR(VLOOKUP(F2491,Tablas!$A$1:$B$3,2,0),"")</f>
        <v/>
      </c>
      <c r="D2491" s="4" t="str">
        <f t="shared" si="117"/>
        <v xml:space="preserve"> - LETRA 75 DIAS / DRAFT 75 DAYS - Cambio de Situación</v>
      </c>
      <c r="E2491" s="19">
        <v>45554</v>
      </c>
      <c r="F2491" s="20" t="s">
        <v>27</v>
      </c>
      <c r="G2491" s="20" t="s">
        <v>7769</v>
      </c>
      <c r="H2491" s="20" t="s">
        <v>7404</v>
      </c>
      <c r="I2491" s="20" t="s">
        <v>7405</v>
      </c>
      <c r="J2491" s="20" t="s">
        <v>7470</v>
      </c>
      <c r="K2491" s="20" t="s">
        <v>7471</v>
      </c>
      <c r="L2491" s="20" t="s">
        <v>7472</v>
      </c>
      <c r="M2491" s="20"/>
      <c r="N2491" s="21">
        <v>2428.6</v>
      </c>
      <c r="O2491" s="21">
        <v>0</v>
      </c>
      <c r="P2491" s="19">
        <v>45537</v>
      </c>
      <c r="Q2491" s="19">
        <v>45554</v>
      </c>
      <c r="R2491" s="20"/>
      <c r="S2491" s="19">
        <v>45610</v>
      </c>
      <c r="T2491" s="20" t="s">
        <v>126</v>
      </c>
      <c r="U2491" s="20">
        <v>1035064</v>
      </c>
      <c r="V2491" s="20">
        <v>240007279</v>
      </c>
      <c r="W2491" s="20" t="s">
        <v>50</v>
      </c>
      <c r="X2491" s="20" t="s">
        <v>794</v>
      </c>
      <c r="Y2491" s="20" t="s">
        <v>333</v>
      </c>
      <c r="Z2491" s="20" t="s">
        <v>7406</v>
      </c>
      <c r="AA2491" s="20" t="s">
        <v>7476</v>
      </c>
      <c r="AB2491" s="20" t="s">
        <v>7477</v>
      </c>
      <c r="AC2491" s="20" t="s">
        <v>7474</v>
      </c>
      <c r="AD2491" s="20" t="s">
        <v>56</v>
      </c>
      <c r="AE2491" s="20"/>
      <c r="AF2491" t="str">
        <f>VLOOKUP(L2491,Contactos!B:B,1,0)</f>
        <v>CORPORACION VETLAND S.R.L</v>
      </c>
    </row>
    <row r="2492" spans="1:32" ht="38.25" x14ac:dyDescent="0.2">
      <c r="A2492" s="4">
        <f t="shared" si="115"/>
        <v>2490</v>
      </c>
      <c r="B2492" s="4" t="str">
        <f t="shared" si="116"/>
        <v>F010-00026037</v>
      </c>
      <c r="C2492" s="4" t="str">
        <f>IFERROR(VLOOKUP(F2492,Tablas!$A$1:$B$3,2,0),"")</f>
        <v>Factura</v>
      </c>
      <c r="D2492" s="4" t="str">
        <f t="shared" si="117"/>
        <v>Nacional - LETRAS 45-52-59-66-73-90 DAYS - Facturas clientes - C20454405324</v>
      </c>
      <c r="E2492" s="19">
        <v>45561</v>
      </c>
      <c r="F2492" s="20" t="s">
        <v>1001</v>
      </c>
      <c r="G2492" s="20" t="s">
        <v>7763</v>
      </c>
      <c r="H2492" s="20" t="s">
        <v>44</v>
      </c>
      <c r="I2492" s="20" t="s">
        <v>45</v>
      </c>
      <c r="J2492" s="20" t="s">
        <v>6848</v>
      </c>
      <c r="K2492" s="20" t="s">
        <v>6849</v>
      </c>
      <c r="L2492" s="20" t="s">
        <v>6850</v>
      </c>
      <c r="M2492" s="20"/>
      <c r="N2492" s="21">
        <v>2428.9299999999998</v>
      </c>
      <c r="O2492" s="21">
        <v>0</v>
      </c>
      <c r="P2492" s="20"/>
      <c r="Q2492" s="19">
        <v>45561</v>
      </c>
      <c r="R2492" s="20"/>
      <c r="S2492" s="19">
        <v>45658</v>
      </c>
      <c r="T2492" s="20" t="s">
        <v>7389</v>
      </c>
      <c r="U2492" s="20">
        <v>1030643</v>
      </c>
      <c r="V2492" s="20">
        <v>240002870</v>
      </c>
      <c r="W2492" s="20" t="s">
        <v>847</v>
      </c>
      <c r="X2492" s="20" t="s">
        <v>305</v>
      </c>
      <c r="Y2492" s="20" t="s">
        <v>6851</v>
      </c>
      <c r="Z2492" s="20" t="s">
        <v>7548</v>
      </c>
      <c r="AA2492" s="20" t="s">
        <v>6853</v>
      </c>
      <c r="AB2492" s="20" t="s">
        <v>2115</v>
      </c>
      <c r="AC2492" s="20" t="s">
        <v>502</v>
      </c>
      <c r="AD2492" s="20" t="s">
        <v>56</v>
      </c>
      <c r="AE2492" s="20" t="s">
        <v>1014</v>
      </c>
      <c r="AF2492" t="str">
        <f>VLOOKUP(L2492,Contactos!B:B,1,0)</f>
        <v>VETCOM S.R.L.</v>
      </c>
    </row>
    <row r="2493" spans="1:32" ht="38.25" x14ac:dyDescent="0.2">
      <c r="A2493" s="4">
        <f t="shared" si="115"/>
        <v>2491</v>
      </c>
      <c r="B2493" s="4" t="str">
        <f t="shared" si="116"/>
        <v>F010-00026037</v>
      </c>
      <c r="C2493" s="4" t="str">
        <f>IFERROR(VLOOKUP(F2493,Tablas!$A$1:$B$3,2,0),"")</f>
        <v>Factura</v>
      </c>
      <c r="D2493" s="4" t="str">
        <f t="shared" si="117"/>
        <v>Nacional - LETRAS 45-52-59-66-73-90 DAYS - Facturas clientes - C20454405324</v>
      </c>
      <c r="E2493" s="19">
        <v>45561</v>
      </c>
      <c r="F2493" s="20" t="s">
        <v>1001</v>
      </c>
      <c r="G2493" s="20" t="s">
        <v>7763</v>
      </c>
      <c r="H2493" s="20" t="s">
        <v>44</v>
      </c>
      <c r="I2493" s="20" t="s">
        <v>45</v>
      </c>
      <c r="J2493" s="20" t="s">
        <v>6848</v>
      </c>
      <c r="K2493" s="20" t="s">
        <v>6849</v>
      </c>
      <c r="L2493" s="20" t="s">
        <v>6850</v>
      </c>
      <c r="M2493" s="20"/>
      <c r="N2493" s="21">
        <v>2428.9299999999998</v>
      </c>
      <c r="O2493" s="21">
        <v>0</v>
      </c>
      <c r="P2493" s="20"/>
      <c r="Q2493" s="19">
        <v>45561</v>
      </c>
      <c r="R2493" s="20"/>
      <c r="S2493" s="19">
        <v>45651</v>
      </c>
      <c r="T2493" s="20" t="s">
        <v>7389</v>
      </c>
      <c r="U2493" s="20">
        <v>1030643</v>
      </c>
      <c r="V2493" s="20">
        <v>240002870</v>
      </c>
      <c r="W2493" s="20" t="s">
        <v>847</v>
      </c>
      <c r="X2493" s="20" t="s">
        <v>305</v>
      </c>
      <c r="Y2493" s="20" t="s">
        <v>6851</v>
      </c>
      <c r="Z2493" s="20" t="s">
        <v>7548</v>
      </c>
      <c r="AA2493" s="20" t="s">
        <v>6853</v>
      </c>
      <c r="AB2493" s="20" t="s">
        <v>2115</v>
      </c>
      <c r="AC2493" s="20" t="s">
        <v>502</v>
      </c>
      <c r="AD2493" s="20" t="s">
        <v>56</v>
      </c>
      <c r="AE2493" s="20" t="s">
        <v>1014</v>
      </c>
      <c r="AF2493" t="str">
        <f>VLOOKUP(L2493,Contactos!B:B,1,0)</f>
        <v>VETCOM S.R.L.</v>
      </c>
    </row>
    <row r="2494" spans="1:32" ht="38.25" x14ac:dyDescent="0.2">
      <c r="A2494" s="4">
        <f t="shared" si="115"/>
        <v>2492</v>
      </c>
      <c r="B2494" s="4" t="str">
        <f t="shared" si="116"/>
        <v>F010-00026037</v>
      </c>
      <c r="C2494" s="4" t="str">
        <f>IFERROR(VLOOKUP(F2494,Tablas!$A$1:$B$3,2,0),"")</f>
        <v>Factura</v>
      </c>
      <c r="D2494" s="4" t="str">
        <f t="shared" si="117"/>
        <v>Nacional - LETRAS 45-52-59-66-73-90 DAYS - Facturas clientes - C20454405324</v>
      </c>
      <c r="E2494" s="19">
        <v>45561</v>
      </c>
      <c r="F2494" s="20" t="s">
        <v>1001</v>
      </c>
      <c r="G2494" s="20" t="s">
        <v>7763</v>
      </c>
      <c r="H2494" s="20" t="s">
        <v>44</v>
      </c>
      <c r="I2494" s="20" t="s">
        <v>45</v>
      </c>
      <c r="J2494" s="20" t="s">
        <v>6848</v>
      </c>
      <c r="K2494" s="20" t="s">
        <v>6849</v>
      </c>
      <c r="L2494" s="20" t="s">
        <v>6850</v>
      </c>
      <c r="M2494" s="20"/>
      <c r="N2494" s="21">
        <v>2428.9299999999998</v>
      </c>
      <c r="O2494" s="21">
        <v>0</v>
      </c>
      <c r="P2494" s="20"/>
      <c r="Q2494" s="19">
        <v>45561</v>
      </c>
      <c r="R2494" s="20"/>
      <c r="S2494" s="19">
        <v>45672</v>
      </c>
      <c r="T2494" s="20" t="s">
        <v>7389</v>
      </c>
      <c r="U2494" s="20">
        <v>1030643</v>
      </c>
      <c r="V2494" s="20">
        <v>240002870</v>
      </c>
      <c r="W2494" s="20" t="s">
        <v>847</v>
      </c>
      <c r="X2494" s="20" t="s">
        <v>305</v>
      </c>
      <c r="Y2494" s="20" t="s">
        <v>6851</v>
      </c>
      <c r="Z2494" s="20" t="s">
        <v>7548</v>
      </c>
      <c r="AA2494" s="20" t="s">
        <v>6853</v>
      </c>
      <c r="AB2494" s="20" t="s">
        <v>2115</v>
      </c>
      <c r="AC2494" s="20" t="s">
        <v>502</v>
      </c>
      <c r="AD2494" s="20" t="s">
        <v>56</v>
      </c>
      <c r="AE2494" s="20" t="s">
        <v>1014</v>
      </c>
      <c r="AF2494" t="str">
        <f>VLOOKUP(L2494,Contactos!B:B,1,0)</f>
        <v>VETCOM S.R.L.</v>
      </c>
    </row>
    <row r="2495" spans="1:32" ht="38.25" x14ac:dyDescent="0.2">
      <c r="A2495" s="4">
        <f t="shared" si="115"/>
        <v>2493</v>
      </c>
      <c r="B2495" s="4" t="str">
        <f t="shared" si="116"/>
        <v>F010-00026037</v>
      </c>
      <c r="C2495" s="4" t="str">
        <f>IFERROR(VLOOKUP(F2495,Tablas!$A$1:$B$3,2,0),"")</f>
        <v>Factura</v>
      </c>
      <c r="D2495" s="4" t="str">
        <f t="shared" si="117"/>
        <v>Nacional - LETRAS 45-52-59-66-73-90 DAYS - Facturas clientes - C20454405324</v>
      </c>
      <c r="E2495" s="19">
        <v>45561</v>
      </c>
      <c r="F2495" s="20" t="s">
        <v>1001</v>
      </c>
      <c r="G2495" s="20" t="s">
        <v>7763</v>
      </c>
      <c r="H2495" s="20" t="s">
        <v>44</v>
      </c>
      <c r="I2495" s="20" t="s">
        <v>45</v>
      </c>
      <c r="J2495" s="20" t="s">
        <v>6848</v>
      </c>
      <c r="K2495" s="20" t="s">
        <v>6849</v>
      </c>
      <c r="L2495" s="20" t="s">
        <v>6850</v>
      </c>
      <c r="M2495" s="20"/>
      <c r="N2495" s="21">
        <v>2428.9299999999998</v>
      </c>
      <c r="O2495" s="21">
        <v>0</v>
      </c>
      <c r="P2495" s="20"/>
      <c r="Q2495" s="19">
        <v>45561</v>
      </c>
      <c r="R2495" s="20"/>
      <c r="S2495" s="19">
        <v>45665</v>
      </c>
      <c r="T2495" s="20" t="s">
        <v>7389</v>
      </c>
      <c r="U2495" s="20">
        <v>1030643</v>
      </c>
      <c r="V2495" s="20">
        <v>240002870</v>
      </c>
      <c r="W2495" s="20" t="s">
        <v>847</v>
      </c>
      <c r="X2495" s="20" t="s">
        <v>305</v>
      </c>
      <c r="Y2495" s="20" t="s">
        <v>6851</v>
      </c>
      <c r="Z2495" s="20" t="s">
        <v>7548</v>
      </c>
      <c r="AA2495" s="20" t="s">
        <v>6853</v>
      </c>
      <c r="AB2495" s="20" t="s">
        <v>2115</v>
      </c>
      <c r="AC2495" s="20" t="s">
        <v>502</v>
      </c>
      <c r="AD2495" s="20" t="s">
        <v>56</v>
      </c>
      <c r="AE2495" s="20" t="s">
        <v>1014</v>
      </c>
      <c r="AF2495" t="str">
        <f>VLOOKUP(L2495,Contactos!B:B,1,0)</f>
        <v>VETCOM S.R.L.</v>
      </c>
    </row>
    <row r="2496" spans="1:32" ht="38.25" x14ac:dyDescent="0.2">
      <c r="A2496" s="4">
        <f t="shared" si="115"/>
        <v>2494</v>
      </c>
      <c r="B2496" s="4" t="str">
        <f t="shared" si="116"/>
        <v>F010-00026037</v>
      </c>
      <c r="C2496" s="4" t="str">
        <f>IFERROR(VLOOKUP(F2496,Tablas!$A$1:$B$3,2,0),"")</f>
        <v>Factura</v>
      </c>
      <c r="D2496" s="4" t="str">
        <f t="shared" si="117"/>
        <v>Nacional - LETRAS 45-52-59-66-73-90 DAYS - Facturas clientes - C20454405324</v>
      </c>
      <c r="E2496" s="19">
        <v>45561</v>
      </c>
      <c r="F2496" s="20" t="s">
        <v>1001</v>
      </c>
      <c r="G2496" s="20" t="s">
        <v>7763</v>
      </c>
      <c r="H2496" s="20" t="s">
        <v>44</v>
      </c>
      <c r="I2496" s="20" t="s">
        <v>45</v>
      </c>
      <c r="J2496" s="20" t="s">
        <v>6848</v>
      </c>
      <c r="K2496" s="20" t="s">
        <v>6849</v>
      </c>
      <c r="L2496" s="20" t="s">
        <v>6850</v>
      </c>
      <c r="M2496" s="20"/>
      <c r="N2496" s="21">
        <v>2428.9299999999998</v>
      </c>
      <c r="O2496" s="21">
        <v>0</v>
      </c>
      <c r="P2496" s="20"/>
      <c r="Q2496" s="19">
        <v>45561</v>
      </c>
      <c r="R2496" s="20"/>
      <c r="S2496" s="19">
        <v>45679</v>
      </c>
      <c r="T2496" s="20" t="s">
        <v>7389</v>
      </c>
      <c r="U2496" s="20">
        <v>1030643</v>
      </c>
      <c r="V2496" s="20">
        <v>240002870</v>
      </c>
      <c r="W2496" s="20" t="s">
        <v>847</v>
      </c>
      <c r="X2496" s="20" t="s">
        <v>305</v>
      </c>
      <c r="Y2496" s="20" t="s">
        <v>6851</v>
      </c>
      <c r="Z2496" s="20" t="s">
        <v>7548</v>
      </c>
      <c r="AA2496" s="20" t="s">
        <v>6853</v>
      </c>
      <c r="AB2496" s="20" t="s">
        <v>2115</v>
      </c>
      <c r="AC2496" s="20" t="s">
        <v>502</v>
      </c>
      <c r="AD2496" s="20" t="s">
        <v>56</v>
      </c>
      <c r="AE2496" s="20" t="s">
        <v>1014</v>
      </c>
      <c r="AF2496" t="str">
        <f>VLOOKUP(L2496,Contactos!B:B,1,0)</f>
        <v>VETCOM S.R.L.</v>
      </c>
    </row>
    <row r="2497" spans="1:32" ht="25.5" x14ac:dyDescent="0.2">
      <c r="A2497" s="4">
        <f t="shared" si="115"/>
        <v>2495</v>
      </c>
      <c r="B2497" s="4" t="str">
        <f t="shared" si="116"/>
        <v/>
      </c>
      <c r="C2497" s="4" t="str">
        <f>IFERROR(VLOOKUP(F2497,Tablas!$A$1:$B$3,2,0),"")</f>
        <v/>
      </c>
      <c r="D2497" s="4" t="str">
        <f t="shared" si="117"/>
        <v xml:space="preserve"> - CONTADO / CASH - Dif. en cambio</v>
      </c>
      <c r="E2497" s="19">
        <v>44742</v>
      </c>
      <c r="F2497" s="20" t="s">
        <v>27</v>
      </c>
      <c r="G2497" s="20"/>
      <c r="H2497" s="20" t="s">
        <v>44</v>
      </c>
      <c r="I2497" s="20" t="s">
        <v>45</v>
      </c>
      <c r="J2497" s="20" t="s">
        <v>396</v>
      </c>
      <c r="K2497" s="20" t="s">
        <v>397</v>
      </c>
      <c r="L2497" s="20" t="s">
        <v>398</v>
      </c>
      <c r="M2497" s="20" t="s">
        <v>33</v>
      </c>
      <c r="N2497" s="21">
        <v>2439.11</v>
      </c>
      <c r="O2497" s="21">
        <v>0</v>
      </c>
      <c r="P2497" s="20"/>
      <c r="Q2497" s="19">
        <v>44742</v>
      </c>
      <c r="R2497" s="20"/>
      <c r="S2497" s="19">
        <v>44742</v>
      </c>
      <c r="T2497" s="20" t="s">
        <v>49</v>
      </c>
      <c r="U2497" s="20">
        <v>664651</v>
      </c>
      <c r="V2497" s="20">
        <v>220024327</v>
      </c>
      <c r="W2497" s="20" t="s">
        <v>50</v>
      </c>
      <c r="X2497" s="20" t="s">
        <v>841</v>
      </c>
      <c r="Y2497" s="20" t="s">
        <v>52</v>
      </c>
      <c r="Z2497" s="20" t="s">
        <v>63</v>
      </c>
      <c r="AA2497" s="20" t="s">
        <v>66</v>
      </c>
      <c r="AB2497" s="20" t="s">
        <v>66</v>
      </c>
      <c r="AC2497" s="20" t="s">
        <v>66</v>
      </c>
      <c r="AD2497" s="20" t="s">
        <v>56</v>
      </c>
      <c r="AE2497" s="20"/>
      <c r="AF2497" t="e">
        <f>VLOOKUP(L2497,Contactos!B:B,1,0)</f>
        <v>#N/A</v>
      </c>
    </row>
    <row r="2498" spans="1:32" ht="38.25" x14ac:dyDescent="0.2">
      <c r="A2498" s="4">
        <f t="shared" si="115"/>
        <v>2496</v>
      </c>
      <c r="B2498" s="4" t="str">
        <f t="shared" si="116"/>
        <v>F010-00026021</v>
      </c>
      <c r="C2498" s="4" t="str">
        <f>IFERROR(VLOOKUP(F2498,Tablas!$A$1:$B$3,2,0),"")</f>
        <v>Factura</v>
      </c>
      <c r="D2498" s="4" t="str">
        <f t="shared" si="117"/>
        <v>Nacional - LETRAS 45-52-59-66-73-90 DAYS - Facturas clientes - C20449182341</v>
      </c>
      <c r="E2498" s="19">
        <v>45560</v>
      </c>
      <c r="F2498" s="20" t="s">
        <v>1001</v>
      </c>
      <c r="G2498" s="20" t="s">
        <v>7770</v>
      </c>
      <c r="H2498" s="20" t="s">
        <v>44</v>
      </c>
      <c r="I2498" s="20" t="s">
        <v>45</v>
      </c>
      <c r="J2498" s="20" t="s">
        <v>7629</v>
      </c>
      <c r="K2498" s="20" t="s">
        <v>7630</v>
      </c>
      <c r="L2498" s="20" t="s">
        <v>7631</v>
      </c>
      <c r="M2498" s="20" t="s">
        <v>125</v>
      </c>
      <c r="N2498" s="21">
        <v>2465.48</v>
      </c>
      <c r="O2498" s="21">
        <v>0</v>
      </c>
      <c r="P2498" s="20"/>
      <c r="Q2498" s="19">
        <v>45560</v>
      </c>
      <c r="R2498" s="20"/>
      <c r="S2498" s="19">
        <v>45695</v>
      </c>
      <c r="T2498" s="20" t="s">
        <v>7389</v>
      </c>
      <c r="U2498" s="20">
        <v>1028740</v>
      </c>
      <c r="V2498" s="20">
        <v>240002852</v>
      </c>
      <c r="W2498" s="20" t="s">
        <v>847</v>
      </c>
      <c r="X2498" s="20" t="s">
        <v>305</v>
      </c>
      <c r="Y2498" s="20" t="s">
        <v>333</v>
      </c>
      <c r="Z2498" s="20" t="s">
        <v>7771</v>
      </c>
      <c r="AA2498" s="20" t="s">
        <v>7636</v>
      </c>
      <c r="AB2498" s="20" t="s">
        <v>6737</v>
      </c>
      <c r="AC2498" s="20" t="s">
        <v>167</v>
      </c>
      <c r="AD2498" s="20" t="s">
        <v>56</v>
      </c>
      <c r="AE2498" s="20" t="s">
        <v>1014</v>
      </c>
      <c r="AF2498" t="str">
        <f>VLOOKUP(L2498,Contactos!B:B,1,0)</f>
        <v>UNIVERSO VETERINARIO S.A.C.</v>
      </c>
    </row>
    <row r="2499" spans="1:32" ht="38.25" x14ac:dyDescent="0.2">
      <c r="A2499" s="4">
        <f t="shared" si="115"/>
        <v>2497</v>
      </c>
      <c r="B2499" s="4" t="str">
        <f t="shared" si="116"/>
        <v>F010-00026021</v>
      </c>
      <c r="C2499" s="4" t="str">
        <f>IFERROR(VLOOKUP(F2499,Tablas!$A$1:$B$3,2,0),"")</f>
        <v>Factura</v>
      </c>
      <c r="D2499" s="4" t="str">
        <f t="shared" si="117"/>
        <v>Nacional - LETRAS 45-52-59-66-73-90 DAYS - Facturas clientes - C20449182341</v>
      </c>
      <c r="E2499" s="19">
        <v>45560</v>
      </c>
      <c r="F2499" s="20" t="s">
        <v>1001</v>
      </c>
      <c r="G2499" s="20" t="s">
        <v>7770</v>
      </c>
      <c r="H2499" s="20" t="s">
        <v>44</v>
      </c>
      <c r="I2499" s="20" t="s">
        <v>45</v>
      </c>
      <c r="J2499" s="20" t="s">
        <v>7629</v>
      </c>
      <c r="K2499" s="20" t="s">
        <v>7630</v>
      </c>
      <c r="L2499" s="20" t="s">
        <v>7631</v>
      </c>
      <c r="M2499" s="20" t="s">
        <v>125</v>
      </c>
      <c r="N2499" s="21">
        <v>2468.42</v>
      </c>
      <c r="O2499" s="21">
        <v>0</v>
      </c>
      <c r="P2499" s="20"/>
      <c r="Q2499" s="19">
        <v>45560</v>
      </c>
      <c r="R2499" s="20"/>
      <c r="S2499" s="19">
        <v>45650</v>
      </c>
      <c r="T2499" s="20" t="s">
        <v>7389</v>
      </c>
      <c r="U2499" s="20">
        <v>1028740</v>
      </c>
      <c r="V2499" s="20">
        <v>240002852</v>
      </c>
      <c r="W2499" s="20" t="s">
        <v>847</v>
      </c>
      <c r="X2499" s="20" t="s">
        <v>305</v>
      </c>
      <c r="Y2499" s="20" t="s">
        <v>333</v>
      </c>
      <c r="Z2499" s="20" t="s">
        <v>7771</v>
      </c>
      <c r="AA2499" s="20" t="s">
        <v>7636</v>
      </c>
      <c r="AB2499" s="20" t="s">
        <v>6737</v>
      </c>
      <c r="AC2499" s="20" t="s">
        <v>167</v>
      </c>
      <c r="AD2499" s="20" t="s">
        <v>56</v>
      </c>
      <c r="AE2499" s="20" t="s">
        <v>1014</v>
      </c>
      <c r="AF2499" t="str">
        <f>VLOOKUP(L2499,Contactos!B:B,1,0)</f>
        <v>UNIVERSO VETERINARIO S.A.C.</v>
      </c>
    </row>
    <row r="2500" spans="1:32" ht="38.25" x14ac:dyDescent="0.2">
      <c r="A2500" s="4">
        <f t="shared" ref="A2500:A2563" si="118">ROW()-2</f>
        <v>2498</v>
      </c>
      <c r="B2500" s="4" t="str">
        <f t="shared" ref="B2500:B2563" si="119">MID(G2500,4,20)</f>
        <v>F010-00026021</v>
      </c>
      <c r="C2500" s="4" t="str">
        <f>IFERROR(VLOOKUP(F2500,Tablas!$A$1:$B$3,2,0),"")</f>
        <v>Factura</v>
      </c>
      <c r="D2500" s="4" t="str">
        <f t="shared" ref="D2500:D2563" si="120">CONCATENATE(AE2500," - ",T2500," - ",Z2500)</f>
        <v>Nacional - LETRAS 45-52-59-66-73-90 DAYS - Facturas clientes - C20449182341</v>
      </c>
      <c r="E2500" s="19">
        <v>45560</v>
      </c>
      <c r="F2500" s="20" t="s">
        <v>1001</v>
      </c>
      <c r="G2500" s="20" t="s">
        <v>7770</v>
      </c>
      <c r="H2500" s="20" t="s">
        <v>44</v>
      </c>
      <c r="I2500" s="20" t="s">
        <v>45</v>
      </c>
      <c r="J2500" s="20" t="s">
        <v>7629</v>
      </c>
      <c r="K2500" s="20" t="s">
        <v>7630</v>
      </c>
      <c r="L2500" s="20" t="s">
        <v>7631</v>
      </c>
      <c r="M2500" s="20" t="s">
        <v>125</v>
      </c>
      <c r="N2500" s="21">
        <v>2468.42</v>
      </c>
      <c r="O2500" s="21">
        <v>0</v>
      </c>
      <c r="P2500" s="20"/>
      <c r="Q2500" s="19">
        <v>45560</v>
      </c>
      <c r="R2500" s="20"/>
      <c r="S2500" s="19">
        <v>45678</v>
      </c>
      <c r="T2500" s="20" t="s">
        <v>7389</v>
      </c>
      <c r="U2500" s="20">
        <v>1028740</v>
      </c>
      <c r="V2500" s="20">
        <v>240002852</v>
      </c>
      <c r="W2500" s="20" t="s">
        <v>847</v>
      </c>
      <c r="X2500" s="20" t="s">
        <v>305</v>
      </c>
      <c r="Y2500" s="20" t="s">
        <v>333</v>
      </c>
      <c r="Z2500" s="20" t="s">
        <v>7771</v>
      </c>
      <c r="AA2500" s="20" t="s">
        <v>7636</v>
      </c>
      <c r="AB2500" s="20" t="s">
        <v>6737</v>
      </c>
      <c r="AC2500" s="20" t="s">
        <v>167</v>
      </c>
      <c r="AD2500" s="20" t="s">
        <v>56</v>
      </c>
      <c r="AE2500" s="20" t="s">
        <v>1014</v>
      </c>
      <c r="AF2500" t="str">
        <f>VLOOKUP(L2500,Contactos!B:B,1,0)</f>
        <v>UNIVERSO VETERINARIO S.A.C.</v>
      </c>
    </row>
    <row r="2501" spans="1:32" ht="38.25" x14ac:dyDescent="0.2">
      <c r="A2501" s="4">
        <f t="shared" si="118"/>
        <v>2499</v>
      </c>
      <c r="B2501" s="4" t="str">
        <f t="shared" si="119"/>
        <v>F010-00026021</v>
      </c>
      <c r="C2501" s="4" t="str">
        <f>IFERROR(VLOOKUP(F2501,Tablas!$A$1:$B$3,2,0),"")</f>
        <v>Factura</v>
      </c>
      <c r="D2501" s="4" t="str">
        <f t="shared" si="120"/>
        <v>Nacional - LETRAS 45-52-59-66-73-90 DAYS - Facturas clientes - C20449182341</v>
      </c>
      <c r="E2501" s="19">
        <v>45560</v>
      </c>
      <c r="F2501" s="20" t="s">
        <v>1001</v>
      </c>
      <c r="G2501" s="20" t="s">
        <v>7770</v>
      </c>
      <c r="H2501" s="20" t="s">
        <v>44</v>
      </c>
      <c r="I2501" s="20" t="s">
        <v>45</v>
      </c>
      <c r="J2501" s="20" t="s">
        <v>7629</v>
      </c>
      <c r="K2501" s="20" t="s">
        <v>7630</v>
      </c>
      <c r="L2501" s="20" t="s">
        <v>7631</v>
      </c>
      <c r="M2501" s="20" t="s">
        <v>125</v>
      </c>
      <c r="N2501" s="21">
        <v>2468.42</v>
      </c>
      <c r="O2501" s="21">
        <v>0</v>
      </c>
      <c r="P2501" s="20"/>
      <c r="Q2501" s="19">
        <v>45560</v>
      </c>
      <c r="R2501" s="20"/>
      <c r="S2501" s="19">
        <v>45664</v>
      </c>
      <c r="T2501" s="20" t="s">
        <v>7389</v>
      </c>
      <c r="U2501" s="20">
        <v>1028740</v>
      </c>
      <c r="V2501" s="20">
        <v>240002852</v>
      </c>
      <c r="W2501" s="20" t="s">
        <v>847</v>
      </c>
      <c r="X2501" s="20" t="s">
        <v>305</v>
      </c>
      <c r="Y2501" s="20" t="s">
        <v>333</v>
      </c>
      <c r="Z2501" s="20" t="s">
        <v>7771</v>
      </c>
      <c r="AA2501" s="20" t="s">
        <v>7636</v>
      </c>
      <c r="AB2501" s="20" t="s">
        <v>6737</v>
      </c>
      <c r="AC2501" s="20" t="s">
        <v>167</v>
      </c>
      <c r="AD2501" s="20" t="s">
        <v>56</v>
      </c>
      <c r="AE2501" s="20" t="s">
        <v>1014</v>
      </c>
      <c r="AF2501" t="str">
        <f>VLOOKUP(L2501,Contactos!B:B,1,0)</f>
        <v>UNIVERSO VETERINARIO S.A.C.</v>
      </c>
    </row>
    <row r="2502" spans="1:32" ht="38.25" x14ac:dyDescent="0.2">
      <c r="A2502" s="4">
        <f t="shared" si="118"/>
        <v>2500</v>
      </c>
      <c r="B2502" s="4" t="str">
        <f t="shared" si="119"/>
        <v>F010-00026021</v>
      </c>
      <c r="C2502" s="4" t="str">
        <f>IFERROR(VLOOKUP(F2502,Tablas!$A$1:$B$3,2,0),"")</f>
        <v>Factura</v>
      </c>
      <c r="D2502" s="4" t="str">
        <f t="shared" si="120"/>
        <v>Nacional - LETRAS 45-52-59-66-73-90 DAYS - Facturas clientes - C20449182341</v>
      </c>
      <c r="E2502" s="19">
        <v>45560</v>
      </c>
      <c r="F2502" s="20" t="s">
        <v>1001</v>
      </c>
      <c r="G2502" s="20" t="s">
        <v>7770</v>
      </c>
      <c r="H2502" s="20" t="s">
        <v>44</v>
      </c>
      <c r="I2502" s="20" t="s">
        <v>45</v>
      </c>
      <c r="J2502" s="20" t="s">
        <v>7629</v>
      </c>
      <c r="K2502" s="20" t="s">
        <v>7630</v>
      </c>
      <c r="L2502" s="20" t="s">
        <v>7631</v>
      </c>
      <c r="M2502" s="20" t="s">
        <v>125</v>
      </c>
      <c r="N2502" s="21">
        <v>2468.42</v>
      </c>
      <c r="O2502" s="21">
        <v>0</v>
      </c>
      <c r="P2502" s="20"/>
      <c r="Q2502" s="19">
        <v>45560</v>
      </c>
      <c r="R2502" s="20"/>
      <c r="S2502" s="19">
        <v>45671</v>
      </c>
      <c r="T2502" s="20" t="s">
        <v>7389</v>
      </c>
      <c r="U2502" s="20">
        <v>1028740</v>
      </c>
      <c r="V2502" s="20">
        <v>240002852</v>
      </c>
      <c r="W2502" s="20" t="s">
        <v>847</v>
      </c>
      <c r="X2502" s="20" t="s">
        <v>305</v>
      </c>
      <c r="Y2502" s="20" t="s">
        <v>333</v>
      </c>
      <c r="Z2502" s="20" t="s">
        <v>7771</v>
      </c>
      <c r="AA2502" s="20" t="s">
        <v>7636</v>
      </c>
      <c r="AB2502" s="20" t="s">
        <v>6737</v>
      </c>
      <c r="AC2502" s="20" t="s">
        <v>167</v>
      </c>
      <c r="AD2502" s="20" t="s">
        <v>56</v>
      </c>
      <c r="AE2502" s="20" t="s">
        <v>1014</v>
      </c>
      <c r="AF2502" t="str">
        <f>VLOOKUP(L2502,Contactos!B:B,1,0)</f>
        <v>UNIVERSO VETERINARIO S.A.C.</v>
      </c>
    </row>
    <row r="2503" spans="1:32" ht="38.25" x14ac:dyDescent="0.2">
      <c r="A2503" s="4">
        <f t="shared" si="118"/>
        <v>2501</v>
      </c>
      <c r="B2503" s="4" t="str">
        <f t="shared" si="119"/>
        <v>F010-00026021</v>
      </c>
      <c r="C2503" s="4" t="str">
        <f>IFERROR(VLOOKUP(F2503,Tablas!$A$1:$B$3,2,0),"")</f>
        <v>Factura</v>
      </c>
      <c r="D2503" s="4" t="str">
        <f t="shared" si="120"/>
        <v>Nacional - LETRAS 45-52-59-66-73-90 DAYS - Facturas clientes - C20449182341</v>
      </c>
      <c r="E2503" s="19">
        <v>45560</v>
      </c>
      <c r="F2503" s="20" t="s">
        <v>1001</v>
      </c>
      <c r="G2503" s="20" t="s">
        <v>7770</v>
      </c>
      <c r="H2503" s="20" t="s">
        <v>44</v>
      </c>
      <c r="I2503" s="20" t="s">
        <v>45</v>
      </c>
      <c r="J2503" s="20" t="s">
        <v>7629</v>
      </c>
      <c r="K2503" s="20" t="s">
        <v>7630</v>
      </c>
      <c r="L2503" s="20" t="s">
        <v>7631</v>
      </c>
      <c r="M2503" s="20" t="s">
        <v>125</v>
      </c>
      <c r="N2503" s="21">
        <v>2468.42</v>
      </c>
      <c r="O2503" s="21">
        <v>0</v>
      </c>
      <c r="P2503" s="20"/>
      <c r="Q2503" s="19">
        <v>45560</v>
      </c>
      <c r="R2503" s="20"/>
      <c r="S2503" s="19">
        <v>45657</v>
      </c>
      <c r="T2503" s="20" t="s">
        <v>7389</v>
      </c>
      <c r="U2503" s="20">
        <v>1028740</v>
      </c>
      <c r="V2503" s="20">
        <v>240002852</v>
      </c>
      <c r="W2503" s="20" t="s">
        <v>847</v>
      </c>
      <c r="X2503" s="20" t="s">
        <v>305</v>
      </c>
      <c r="Y2503" s="20" t="s">
        <v>333</v>
      </c>
      <c r="Z2503" s="20" t="s">
        <v>7771</v>
      </c>
      <c r="AA2503" s="20" t="s">
        <v>7636</v>
      </c>
      <c r="AB2503" s="20" t="s">
        <v>6737</v>
      </c>
      <c r="AC2503" s="20" t="s">
        <v>167</v>
      </c>
      <c r="AD2503" s="20" t="s">
        <v>56</v>
      </c>
      <c r="AE2503" s="20" t="s">
        <v>1014</v>
      </c>
      <c r="AF2503" t="str">
        <f>VLOOKUP(L2503,Contactos!B:B,1,0)</f>
        <v>UNIVERSO VETERINARIO S.A.C.</v>
      </c>
    </row>
    <row r="2504" spans="1:32" ht="38.25" x14ac:dyDescent="0.2">
      <c r="A2504" s="4">
        <f t="shared" si="118"/>
        <v>2502</v>
      </c>
      <c r="B2504" s="4" t="str">
        <f t="shared" si="119"/>
        <v>F010-00026075</v>
      </c>
      <c r="C2504" s="4" t="str">
        <f>IFERROR(VLOOKUP(F2504,Tablas!$A$1:$B$3,2,0),"")</f>
        <v>Factura</v>
      </c>
      <c r="D2504" s="4" t="str">
        <f t="shared" si="120"/>
        <v>Nacional - LETRAS 45-52-59-66-73-90 DAYS - Facturas clientes - C20481460159</v>
      </c>
      <c r="E2504" s="19">
        <v>45565</v>
      </c>
      <c r="F2504" s="20" t="s">
        <v>1001</v>
      </c>
      <c r="G2504" s="20" t="s">
        <v>7772</v>
      </c>
      <c r="H2504" s="20" t="s">
        <v>44</v>
      </c>
      <c r="I2504" s="20" t="s">
        <v>45</v>
      </c>
      <c r="J2504" s="20" t="s">
        <v>379</v>
      </c>
      <c r="K2504" s="20" t="s">
        <v>380</v>
      </c>
      <c r="L2504" s="20" t="s">
        <v>381</v>
      </c>
      <c r="M2504" s="20" t="s">
        <v>125</v>
      </c>
      <c r="N2504" s="21">
        <v>2470.3000000000002</v>
      </c>
      <c r="O2504" s="21">
        <v>0</v>
      </c>
      <c r="P2504" s="20"/>
      <c r="Q2504" s="19">
        <v>45565</v>
      </c>
      <c r="R2504" s="20"/>
      <c r="S2504" s="19">
        <v>45700</v>
      </c>
      <c r="T2504" s="20" t="s">
        <v>7389</v>
      </c>
      <c r="U2504" s="20">
        <v>1031816</v>
      </c>
      <c r="V2504" s="20">
        <v>240002911</v>
      </c>
      <c r="W2504" s="20" t="s">
        <v>847</v>
      </c>
      <c r="X2504" s="20" t="s">
        <v>305</v>
      </c>
      <c r="Y2504" s="20" t="s">
        <v>245</v>
      </c>
      <c r="Z2504" s="20" t="s">
        <v>7462</v>
      </c>
      <c r="AA2504" s="20" t="s">
        <v>7463</v>
      </c>
      <c r="AB2504" s="20" t="s">
        <v>337</v>
      </c>
      <c r="AC2504" s="20" t="s">
        <v>337</v>
      </c>
      <c r="AD2504" s="20" t="s">
        <v>56</v>
      </c>
      <c r="AE2504" s="20" t="s">
        <v>1014</v>
      </c>
      <c r="AF2504" t="str">
        <f>VLOOKUP(L2504,Contactos!B:B,1,0)</f>
        <v>NOVAFARMA S.A.C.</v>
      </c>
    </row>
    <row r="2505" spans="1:32" ht="38.25" x14ac:dyDescent="0.2">
      <c r="A2505" s="4">
        <f t="shared" si="118"/>
        <v>2503</v>
      </c>
      <c r="B2505" s="4" t="str">
        <f t="shared" si="119"/>
        <v>F010-00026075</v>
      </c>
      <c r="C2505" s="4" t="str">
        <f>IFERROR(VLOOKUP(F2505,Tablas!$A$1:$B$3,2,0),"")</f>
        <v>Factura</v>
      </c>
      <c r="D2505" s="4" t="str">
        <f t="shared" si="120"/>
        <v>Nacional - LETRAS 45-52-59-66-73-90 DAYS - Facturas clientes - C20481460159</v>
      </c>
      <c r="E2505" s="19">
        <v>45565</v>
      </c>
      <c r="F2505" s="20" t="s">
        <v>1001</v>
      </c>
      <c r="G2505" s="20" t="s">
        <v>7772</v>
      </c>
      <c r="H2505" s="20" t="s">
        <v>44</v>
      </c>
      <c r="I2505" s="20" t="s">
        <v>45</v>
      </c>
      <c r="J2505" s="20" t="s">
        <v>379</v>
      </c>
      <c r="K2505" s="20" t="s">
        <v>380</v>
      </c>
      <c r="L2505" s="20" t="s">
        <v>381</v>
      </c>
      <c r="M2505" s="20" t="s">
        <v>125</v>
      </c>
      <c r="N2505" s="21">
        <v>2473.2600000000002</v>
      </c>
      <c r="O2505" s="21">
        <v>0</v>
      </c>
      <c r="P2505" s="20"/>
      <c r="Q2505" s="19">
        <v>45565</v>
      </c>
      <c r="R2505" s="20"/>
      <c r="S2505" s="19">
        <v>45655</v>
      </c>
      <c r="T2505" s="20" t="s">
        <v>7389</v>
      </c>
      <c r="U2505" s="20">
        <v>1031816</v>
      </c>
      <c r="V2505" s="20">
        <v>240002911</v>
      </c>
      <c r="W2505" s="20" t="s">
        <v>847</v>
      </c>
      <c r="X2505" s="20" t="s">
        <v>305</v>
      </c>
      <c r="Y2505" s="20" t="s">
        <v>245</v>
      </c>
      <c r="Z2505" s="20" t="s">
        <v>7462</v>
      </c>
      <c r="AA2505" s="20" t="s">
        <v>7463</v>
      </c>
      <c r="AB2505" s="20" t="s">
        <v>337</v>
      </c>
      <c r="AC2505" s="20" t="s">
        <v>337</v>
      </c>
      <c r="AD2505" s="20" t="s">
        <v>56</v>
      </c>
      <c r="AE2505" s="20" t="s">
        <v>1014</v>
      </c>
      <c r="AF2505" t="str">
        <f>VLOOKUP(L2505,Contactos!B:B,1,0)</f>
        <v>NOVAFARMA S.A.C.</v>
      </c>
    </row>
    <row r="2506" spans="1:32" ht="38.25" x14ac:dyDescent="0.2">
      <c r="A2506" s="4">
        <f t="shared" si="118"/>
        <v>2504</v>
      </c>
      <c r="B2506" s="4" t="str">
        <f t="shared" si="119"/>
        <v>F010-00026075</v>
      </c>
      <c r="C2506" s="4" t="str">
        <f>IFERROR(VLOOKUP(F2506,Tablas!$A$1:$B$3,2,0),"")</f>
        <v>Factura</v>
      </c>
      <c r="D2506" s="4" t="str">
        <f t="shared" si="120"/>
        <v>Nacional - LETRAS 45-52-59-66-73-90 DAYS - Facturas clientes - C20481460159</v>
      </c>
      <c r="E2506" s="19">
        <v>45565</v>
      </c>
      <c r="F2506" s="20" t="s">
        <v>1001</v>
      </c>
      <c r="G2506" s="20" t="s">
        <v>7772</v>
      </c>
      <c r="H2506" s="20" t="s">
        <v>44</v>
      </c>
      <c r="I2506" s="20" t="s">
        <v>45</v>
      </c>
      <c r="J2506" s="20" t="s">
        <v>379</v>
      </c>
      <c r="K2506" s="20" t="s">
        <v>380</v>
      </c>
      <c r="L2506" s="20" t="s">
        <v>381</v>
      </c>
      <c r="M2506" s="20" t="s">
        <v>125</v>
      </c>
      <c r="N2506" s="21">
        <v>2473.2600000000002</v>
      </c>
      <c r="O2506" s="21">
        <v>0</v>
      </c>
      <c r="P2506" s="20"/>
      <c r="Q2506" s="19">
        <v>45565</v>
      </c>
      <c r="R2506" s="20"/>
      <c r="S2506" s="19">
        <v>45662</v>
      </c>
      <c r="T2506" s="20" t="s">
        <v>7389</v>
      </c>
      <c r="U2506" s="20">
        <v>1031816</v>
      </c>
      <c r="V2506" s="20">
        <v>240002911</v>
      </c>
      <c r="W2506" s="20" t="s">
        <v>847</v>
      </c>
      <c r="X2506" s="20" t="s">
        <v>305</v>
      </c>
      <c r="Y2506" s="20" t="s">
        <v>245</v>
      </c>
      <c r="Z2506" s="20" t="s">
        <v>7462</v>
      </c>
      <c r="AA2506" s="20" t="s">
        <v>7463</v>
      </c>
      <c r="AB2506" s="20" t="s">
        <v>337</v>
      </c>
      <c r="AC2506" s="20" t="s">
        <v>337</v>
      </c>
      <c r="AD2506" s="20" t="s">
        <v>56</v>
      </c>
      <c r="AE2506" s="20" t="s">
        <v>1014</v>
      </c>
      <c r="AF2506" t="str">
        <f>VLOOKUP(L2506,Contactos!B:B,1,0)</f>
        <v>NOVAFARMA S.A.C.</v>
      </c>
    </row>
    <row r="2507" spans="1:32" ht="38.25" x14ac:dyDescent="0.2">
      <c r="A2507" s="4">
        <f t="shared" si="118"/>
        <v>2505</v>
      </c>
      <c r="B2507" s="4" t="str">
        <f t="shared" si="119"/>
        <v>F010-00026075</v>
      </c>
      <c r="C2507" s="4" t="str">
        <f>IFERROR(VLOOKUP(F2507,Tablas!$A$1:$B$3,2,0),"")</f>
        <v>Factura</v>
      </c>
      <c r="D2507" s="4" t="str">
        <f t="shared" si="120"/>
        <v>Nacional - LETRAS 45-52-59-66-73-90 DAYS - Facturas clientes - C20481460159</v>
      </c>
      <c r="E2507" s="19">
        <v>45565</v>
      </c>
      <c r="F2507" s="20" t="s">
        <v>1001</v>
      </c>
      <c r="G2507" s="20" t="s">
        <v>7772</v>
      </c>
      <c r="H2507" s="20" t="s">
        <v>44</v>
      </c>
      <c r="I2507" s="20" t="s">
        <v>45</v>
      </c>
      <c r="J2507" s="20" t="s">
        <v>379</v>
      </c>
      <c r="K2507" s="20" t="s">
        <v>380</v>
      </c>
      <c r="L2507" s="20" t="s">
        <v>381</v>
      </c>
      <c r="M2507" s="20" t="s">
        <v>125</v>
      </c>
      <c r="N2507" s="21">
        <v>2473.2600000000002</v>
      </c>
      <c r="O2507" s="21">
        <v>0</v>
      </c>
      <c r="P2507" s="20"/>
      <c r="Q2507" s="19">
        <v>45565</v>
      </c>
      <c r="R2507" s="20"/>
      <c r="S2507" s="19">
        <v>45669</v>
      </c>
      <c r="T2507" s="20" t="s">
        <v>7389</v>
      </c>
      <c r="U2507" s="20">
        <v>1031816</v>
      </c>
      <c r="V2507" s="20">
        <v>240002911</v>
      </c>
      <c r="W2507" s="20" t="s">
        <v>847</v>
      </c>
      <c r="X2507" s="20" t="s">
        <v>305</v>
      </c>
      <c r="Y2507" s="20" t="s">
        <v>245</v>
      </c>
      <c r="Z2507" s="20" t="s">
        <v>7462</v>
      </c>
      <c r="AA2507" s="20" t="s">
        <v>7463</v>
      </c>
      <c r="AB2507" s="20" t="s">
        <v>337</v>
      </c>
      <c r="AC2507" s="20" t="s">
        <v>337</v>
      </c>
      <c r="AD2507" s="20" t="s">
        <v>56</v>
      </c>
      <c r="AE2507" s="20" t="s">
        <v>1014</v>
      </c>
      <c r="AF2507" t="str">
        <f>VLOOKUP(L2507,Contactos!B:B,1,0)</f>
        <v>NOVAFARMA S.A.C.</v>
      </c>
    </row>
    <row r="2508" spans="1:32" ht="38.25" x14ac:dyDescent="0.2">
      <c r="A2508" s="4">
        <f t="shared" si="118"/>
        <v>2506</v>
      </c>
      <c r="B2508" s="4" t="str">
        <f t="shared" si="119"/>
        <v>F010-00026075</v>
      </c>
      <c r="C2508" s="4" t="str">
        <f>IFERROR(VLOOKUP(F2508,Tablas!$A$1:$B$3,2,0),"")</f>
        <v>Factura</v>
      </c>
      <c r="D2508" s="4" t="str">
        <f t="shared" si="120"/>
        <v>Nacional - LETRAS 45-52-59-66-73-90 DAYS - Facturas clientes - C20481460159</v>
      </c>
      <c r="E2508" s="19">
        <v>45565</v>
      </c>
      <c r="F2508" s="20" t="s">
        <v>1001</v>
      </c>
      <c r="G2508" s="20" t="s">
        <v>7772</v>
      </c>
      <c r="H2508" s="20" t="s">
        <v>44</v>
      </c>
      <c r="I2508" s="20" t="s">
        <v>45</v>
      </c>
      <c r="J2508" s="20" t="s">
        <v>379</v>
      </c>
      <c r="K2508" s="20" t="s">
        <v>380</v>
      </c>
      <c r="L2508" s="20" t="s">
        <v>381</v>
      </c>
      <c r="M2508" s="20" t="s">
        <v>125</v>
      </c>
      <c r="N2508" s="21">
        <v>2473.2600000000002</v>
      </c>
      <c r="O2508" s="21">
        <v>0</v>
      </c>
      <c r="P2508" s="20"/>
      <c r="Q2508" s="19">
        <v>45565</v>
      </c>
      <c r="R2508" s="20"/>
      <c r="S2508" s="19">
        <v>45683</v>
      </c>
      <c r="T2508" s="20" t="s">
        <v>7389</v>
      </c>
      <c r="U2508" s="20">
        <v>1031816</v>
      </c>
      <c r="V2508" s="20">
        <v>240002911</v>
      </c>
      <c r="W2508" s="20" t="s">
        <v>847</v>
      </c>
      <c r="X2508" s="20" t="s">
        <v>305</v>
      </c>
      <c r="Y2508" s="20" t="s">
        <v>245</v>
      </c>
      <c r="Z2508" s="20" t="s">
        <v>7462</v>
      </c>
      <c r="AA2508" s="20" t="s">
        <v>7463</v>
      </c>
      <c r="AB2508" s="20" t="s">
        <v>337</v>
      </c>
      <c r="AC2508" s="20" t="s">
        <v>337</v>
      </c>
      <c r="AD2508" s="20" t="s">
        <v>56</v>
      </c>
      <c r="AE2508" s="20" t="s">
        <v>1014</v>
      </c>
      <c r="AF2508" t="str">
        <f>VLOOKUP(L2508,Contactos!B:B,1,0)</f>
        <v>NOVAFARMA S.A.C.</v>
      </c>
    </row>
    <row r="2509" spans="1:32" ht="38.25" x14ac:dyDescent="0.2">
      <c r="A2509" s="4">
        <f t="shared" si="118"/>
        <v>2507</v>
      </c>
      <c r="B2509" s="4" t="str">
        <f t="shared" si="119"/>
        <v>F010-00026075</v>
      </c>
      <c r="C2509" s="4" t="str">
        <f>IFERROR(VLOOKUP(F2509,Tablas!$A$1:$B$3,2,0),"")</f>
        <v>Factura</v>
      </c>
      <c r="D2509" s="4" t="str">
        <f t="shared" si="120"/>
        <v>Nacional - LETRAS 45-52-59-66-73-90 DAYS - Facturas clientes - C20481460159</v>
      </c>
      <c r="E2509" s="19">
        <v>45565</v>
      </c>
      <c r="F2509" s="20" t="s">
        <v>1001</v>
      </c>
      <c r="G2509" s="20" t="s">
        <v>7772</v>
      </c>
      <c r="H2509" s="20" t="s">
        <v>44</v>
      </c>
      <c r="I2509" s="20" t="s">
        <v>45</v>
      </c>
      <c r="J2509" s="20" t="s">
        <v>379</v>
      </c>
      <c r="K2509" s="20" t="s">
        <v>380</v>
      </c>
      <c r="L2509" s="20" t="s">
        <v>381</v>
      </c>
      <c r="M2509" s="20" t="s">
        <v>125</v>
      </c>
      <c r="N2509" s="21">
        <v>2473.2600000000002</v>
      </c>
      <c r="O2509" s="21">
        <v>0</v>
      </c>
      <c r="P2509" s="20"/>
      <c r="Q2509" s="19">
        <v>45565</v>
      </c>
      <c r="R2509" s="20"/>
      <c r="S2509" s="19">
        <v>45676</v>
      </c>
      <c r="T2509" s="20" t="s">
        <v>7389</v>
      </c>
      <c r="U2509" s="20">
        <v>1031816</v>
      </c>
      <c r="V2509" s="20">
        <v>240002911</v>
      </c>
      <c r="W2509" s="20" t="s">
        <v>847</v>
      </c>
      <c r="X2509" s="20" t="s">
        <v>305</v>
      </c>
      <c r="Y2509" s="20" t="s">
        <v>245</v>
      </c>
      <c r="Z2509" s="20" t="s">
        <v>7462</v>
      </c>
      <c r="AA2509" s="20" t="s">
        <v>7463</v>
      </c>
      <c r="AB2509" s="20" t="s">
        <v>337</v>
      </c>
      <c r="AC2509" s="20" t="s">
        <v>337</v>
      </c>
      <c r="AD2509" s="20" t="s">
        <v>56</v>
      </c>
      <c r="AE2509" s="20" t="s">
        <v>1014</v>
      </c>
      <c r="AF2509" t="str">
        <f>VLOOKUP(L2509,Contactos!B:B,1,0)</f>
        <v>NOVAFARMA S.A.C.</v>
      </c>
    </row>
    <row r="2510" spans="1:32" ht="38.25" x14ac:dyDescent="0.2">
      <c r="A2510" s="4">
        <f t="shared" si="118"/>
        <v>2508</v>
      </c>
      <c r="B2510" s="4" t="str">
        <f t="shared" si="119"/>
        <v>4-03150</v>
      </c>
      <c r="C2510" s="4" t="str">
        <f>IFERROR(VLOOKUP(F2510,Tablas!$A$1:$B$3,2,0),"")</f>
        <v/>
      </c>
      <c r="D2510" s="4" t="str">
        <f t="shared" si="120"/>
        <v xml:space="preserve"> - LETRA 75 DIAS / DRAFT 75 DAYS - Cambio de Situación</v>
      </c>
      <c r="E2510" s="19">
        <v>45526</v>
      </c>
      <c r="F2510" s="20" t="s">
        <v>27</v>
      </c>
      <c r="G2510" s="20" t="s">
        <v>7773</v>
      </c>
      <c r="H2510" s="20" t="s">
        <v>7404</v>
      </c>
      <c r="I2510" s="20" t="s">
        <v>7405</v>
      </c>
      <c r="J2510" s="20" t="s">
        <v>7397</v>
      </c>
      <c r="K2510" s="20" t="s">
        <v>7398</v>
      </c>
      <c r="L2510" s="20" t="s">
        <v>7399</v>
      </c>
      <c r="M2510" s="20" t="s">
        <v>125</v>
      </c>
      <c r="N2510" s="21">
        <v>2485.5500000000002</v>
      </c>
      <c r="O2510" s="21">
        <v>0</v>
      </c>
      <c r="P2510" s="19">
        <v>45516</v>
      </c>
      <c r="Q2510" s="19">
        <v>45526</v>
      </c>
      <c r="R2510" s="20"/>
      <c r="S2510" s="19">
        <v>45575</v>
      </c>
      <c r="T2510" s="20" t="s">
        <v>126</v>
      </c>
      <c r="U2510" s="20">
        <v>1013062</v>
      </c>
      <c r="V2510" s="20">
        <v>240006221</v>
      </c>
      <c r="W2510" s="20" t="s">
        <v>50</v>
      </c>
      <c r="X2510" s="20" t="s">
        <v>794</v>
      </c>
      <c r="Y2510" s="20" t="s">
        <v>267</v>
      </c>
      <c r="Z2510" s="20" t="s">
        <v>7406</v>
      </c>
      <c r="AA2510" s="20" t="s">
        <v>7402</v>
      </c>
      <c r="AB2510" s="20" t="s">
        <v>328</v>
      </c>
      <c r="AC2510" s="20" t="s">
        <v>167</v>
      </c>
      <c r="AD2510" s="20" t="s">
        <v>56</v>
      </c>
      <c r="AE2510" s="20"/>
      <c r="AF2510" t="str">
        <f>VLOOKUP(L2510,Contactos!B:B,1,0)</f>
        <v>CORPORACION FARMACEUTICA VETERINARIA SOCIEDAD ANONIMA CERRADA</v>
      </c>
    </row>
    <row r="2511" spans="1:32" ht="25.5" x14ac:dyDescent="0.2">
      <c r="A2511" s="4">
        <f t="shared" si="118"/>
        <v>2509</v>
      </c>
      <c r="B2511" s="4" t="str">
        <f t="shared" si="119"/>
        <v>4-03189</v>
      </c>
      <c r="C2511" s="4" t="str">
        <f>IFERROR(VLOOKUP(F2511,Tablas!$A$1:$B$3,2,0),"")</f>
        <v/>
      </c>
      <c r="D2511" s="4" t="str">
        <f t="shared" si="120"/>
        <v xml:space="preserve"> - LETRA 60 DIAS / DRAFT 60 DAYS - Cambio de Situación</v>
      </c>
      <c r="E2511" s="19">
        <v>45526</v>
      </c>
      <c r="F2511" s="20" t="s">
        <v>27</v>
      </c>
      <c r="G2511" s="20" t="s">
        <v>7774</v>
      </c>
      <c r="H2511" s="20" t="s">
        <v>7404</v>
      </c>
      <c r="I2511" s="20" t="s">
        <v>7405</v>
      </c>
      <c r="J2511" s="20" t="s">
        <v>379</v>
      </c>
      <c r="K2511" s="20" t="s">
        <v>380</v>
      </c>
      <c r="L2511" s="20" t="s">
        <v>381</v>
      </c>
      <c r="M2511" s="20" t="s">
        <v>125</v>
      </c>
      <c r="N2511" s="21">
        <v>2490.16</v>
      </c>
      <c r="O2511" s="21">
        <v>0</v>
      </c>
      <c r="P2511" s="19">
        <v>45516</v>
      </c>
      <c r="Q2511" s="19">
        <v>45526</v>
      </c>
      <c r="R2511" s="20"/>
      <c r="S2511" s="19">
        <v>45569</v>
      </c>
      <c r="T2511" s="20" t="s">
        <v>382</v>
      </c>
      <c r="U2511" s="20">
        <v>1013133</v>
      </c>
      <c r="V2511" s="20">
        <v>240006252</v>
      </c>
      <c r="W2511" s="20" t="s">
        <v>50</v>
      </c>
      <c r="X2511" s="20" t="s">
        <v>794</v>
      </c>
      <c r="Y2511" s="20" t="s">
        <v>245</v>
      </c>
      <c r="Z2511" s="20" t="s">
        <v>7406</v>
      </c>
      <c r="AA2511" s="20" t="s">
        <v>7463</v>
      </c>
      <c r="AB2511" s="20" t="s">
        <v>337</v>
      </c>
      <c r="AC2511" s="20" t="s">
        <v>337</v>
      </c>
      <c r="AD2511" s="20" t="s">
        <v>56</v>
      </c>
      <c r="AE2511" s="20"/>
      <c r="AF2511" t="str">
        <f>VLOOKUP(L2511,Contactos!B:B,1,0)</f>
        <v>NOVAFARMA S.A.C.</v>
      </c>
    </row>
    <row r="2512" spans="1:32" ht="25.5" x14ac:dyDescent="0.2">
      <c r="A2512" s="4">
        <f t="shared" si="118"/>
        <v>2510</v>
      </c>
      <c r="B2512" s="4" t="str">
        <f t="shared" si="119"/>
        <v>4-03191</v>
      </c>
      <c r="C2512" s="4" t="str">
        <f>IFERROR(VLOOKUP(F2512,Tablas!$A$1:$B$3,2,0),"")</f>
        <v/>
      </c>
      <c r="D2512" s="4" t="str">
        <f t="shared" si="120"/>
        <v xml:space="preserve"> - LETRA 60 DIAS / DRAFT 60 DAYS - Cambio de Situación</v>
      </c>
      <c r="E2512" s="19">
        <v>45526</v>
      </c>
      <c r="F2512" s="20" t="s">
        <v>27</v>
      </c>
      <c r="G2512" s="20" t="s">
        <v>7775</v>
      </c>
      <c r="H2512" s="20" t="s">
        <v>7404</v>
      </c>
      <c r="I2512" s="20" t="s">
        <v>7405</v>
      </c>
      <c r="J2512" s="20" t="s">
        <v>379</v>
      </c>
      <c r="K2512" s="20" t="s">
        <v>380</v>
      </c>
      <c r="L2512" s="20" t="s">
        <v>381</v>
      </c>
      <c r="M2512" s="20" t="s">
        <v>125</v>
      </c>
      <c r="N2512" s="21">
        <v>2490.16</v>
      </c>
      <c r="O2512" s="21">
        <v>0</v>
      </c>
      <c r="P2512" s="19">
        <v>45516</v>
      </c>
      <c r="Q2512" s="19">
        <v>45526</v>
      </c>
      <c r="R2512" s="20"/>
      <c r="S2512" s="19">
        <v>45582</v>
      </c>
      <c r="T2512" s="20" t="s">
        <v>382</v>
      </c>
      <c r="U2512" s="20">
        <v>1013137</v>
      </c>
      <c r="V2512" s="20">
        <v>240006254</v>
      </c>
      <c r="W2512" s="20" t="s">
        <v>50</v>
      </c>
      <c r="X2512" s="20" t="s">
        <v>794</v>
      </c>
      <c r="Y2512" s="20" t="s">
        <v>245</v>
      </c>
      <c r="Z2512" s="20" t="s">
        <v>7406</v>
      </c>
      <c r="AA2512" s="20" t="s">
        <v>384</v>
      </c>
      <c r="AB2512" s="20" t="s">
        <v>337</v>
      </c>
      <c r="AC2512" s="20" t="s">
        <v>337</v>
      </c>
      <c r="AD2512" s="20" t="s">
        <v>56</v>
      </c>
      <c r="AE2512" s="20"/>
      <c r="AF2512" t="str">
        <f>VLOOKUP(L2512,Contactos!B:B,1,0)</f>
        <v>NOVAFARMA S.A.C.</v>
      </c>
    </row>
    <row r="2513" spans="1:32" ht="25.5" x14ac:dyDescent="0.2">
      <c r="A2513" s="4">
        <f t="shared" si="118"/>
        <v>2511</v>
      </c>
      <c r="B2513" s="4" t="str">
        <f t="shared" si="119"/>
        <v>4-03190</v>
      </c>
      <c r="C2513" s="4" t="str">
        <f>IFERROR(VLOOKUP(F2513,Tablas!$A$1:$B$3,2,0),"")</f>
        <v/>
      </c>
      <c r="D2513" s="4" t="str">
        <f t="shared" si="120"/>
        <v xml:space="preserve"> - LETRA 60 DIAS / DRAFT 60 DAYS - Cambio de Situación</v>
      </c>
      <c r="E2513" s="19">
        <v>45526</v>
      </c>
      <c r="F2513" s="20" t="s">
        <v>27</v>
      </c>
      <c r="G2513" s="20" t="s">
        <v>7776</v>
      </c>
      <c r="H2513" s="20" t="s">
        <v>7404</v>
      </c>
      <c r="I2513" s="20" t="s">
        <v>7405</v>
      </c>
      <c r="J2513" s="20" t="s">
        <v>379</v>
      </c>
      <c r="K2513" s="20" t="s">
        <v>380</v>
      </c>
      <c r="L2513" s="20" t="s">
        <v>381</v>
      </c>
      <c r="M2513" s="20" t="s">
        <v>125</v>
      </c>
      <c r="N2513" s="21">
        <v>2490.16</v>
      </c>
      <c r="O2513" s="21">
        <v>0</v>
      </c>
      <c r="P2513" s="19">
        <v>45516</v>
      </c>
      <c r="Q2513" s="19">
        <v>45526</v>
      </c>
      <c r="R2513" s="20"/>
      <c r="S2513" s="19">
        <v>45575</v>
      </c>
      <c r="T2513" s="20" t="s">
        <v>382</v>
      </c>
      <c r="U2513" s="20">
        <v>1013135</v>
      </c>
      <c r="V2513" s="20">
        <v>240006253</v>
      </c>
      <c r="W2513" s="20" t="s">
        <v>50</v>
      </c>
      <c r="X2513" s="20" t="s">
        <v>794</v>
      </c>
      <c r="Y2513" s="20" t="s">
        <v>245</v>
      </c>
      <c r="Z2513" s="20" t="s">
        <v>7406</v>
      </c>
      <c r="AA2513" s="20" t="s">
        <v>7463</v>
      </c>
      <c r="AB2513" s="20" t="s">
        <v>337</v>
      </c>
      <c r="AC2513" s="20" t="s">
        <v>337</v>
      </c>
      <c r="AD2513" s="20" t="s">
        <v>56</v>
      </c>
      <c r="AE2513" s="20"/>
      <c r="AF2513" t="str">
        <f>VLOOKUP(L2513,Contactos!B:B,1,0)</f>
        <v>NOVAFARMA S.A.C.</v>
      </c>
    </row>
    <row r="2514" spans="1:32" ht="25.5" x14ac:dyDescent="0.2">
      <c r="A2514" s="4">
        <f t="shared" si="118"/>
        <v>2512</v>
      </c>
      <c r="B2514" s="4" t="str">
        <f t="shared" si="119"/>
        <v>4-03192</v>
      </c>
      <c r="C2514" s="4" t="str">
        <f>IFERROR(VLOOKUP(F2514,Tablas!$A$1:$B$3,2,0),"")</f>
        <v/>
      </c>
      <c r="D2514" s="4" t="str">
        <f t="shared" si="120"/>
        <v xml:space="preserve"> - LETRA 60 DIAS / DRAFT 60 DAYS - Cambio de Situación</v>
      </c>
      <c r="E2514" s="19">
        <v>45526</v>
      </c>
      <c r="F2514" s="20" t="s">
        <v>27</v>
      </c>
      <c r="G2514" s="20" t="s">
        <v>7777</v>
      </c>
      <c r="H2514" s="20" t="s">
        <v>7404</v>
      </c>
      <c r="I2514" s="20" t="s">
        <v>7405</v>
      </c>
      <c r="J2514" s="20" t="s">
        <v>379</v>
      </c>
      <c r="K2514" s="20" t="s">
        <v>380</v>
      </c>
      <c r="L2514" s="20" t="s">
        <v>381</v>
      </c>
      <c r="M2514" s="20" t="s">
        <v>125</v>
      </c>
      <c r="N2514" s="21">
        <v>2490.16</v>
      </c>
      <c r="O2514" s="21">
        <v>0</v>
      </c>
      <c r="P2514" s="19">
        <v>45516</v>
      </c>
      <c r="Q2514" s="19">
        <v>45526</v>
      </c>
      <c r="R2514" s="20"/>
      <c r="S2514" s="19">
        <v>45589</v>
      </c>
      <c r="T2514" s="20" t="s">
        <v>382</v>
      </c>
      <c r="U2514" s="20">
        <v>1013139</v>
      </c>
      <c r="V2514" s="20">
        <v>240006255</v>
      </c>
      <c r="W2514" s="20" t="s">
        <v>50</v>
      </c>
      <c r="X2514" s="20" t="s">
        <v>794</v>
      </c>
      <c r="Y2514" s="20" t="s">
        <v>245</v>
      </c>
      <c r="Z2514" s="20" t="s">
        <v>7406</v>
      </c>
      <c r="AA2514" s="20" t="s">
        <v>384</v>
      </c>
      <c r="AB2514" s="20" t="s">
        <v>337</v>
      </c>
      <c r="AC2514" s="20" t="s">
        <v>337</v>
      </c>
      <c r="AD2514" s="20" t="s">
        <v>56</v>
      </c>
      <c r="AE2514" s="20"/>
      <c r="AF2514" t="str">
        <f>VLOOKUP(L2514,Contactos!B:B,1,0)</f>
        <v>NOVAFARMA S.A.C.</v>
      </c>
    </row>
    <row r="2515" spans="1:32" ht="25.5" x14ac:dyDescent="0.2">
      <c r="A2515" s="4">
        <f t="shared" si="118"/>
        <v>2513</v>
      </c>
      <c r="B2515" s="4" t="str">
        <f t="shared" si="119"/>
        <v>4-03193</v>
      </c>
      <c r="C2515" s="4" t="str">
        <f>IFERROR(VLOOKUP(F2515,Tablas!$A$1:$B$3,2,0),"")</f>
        <v/>
      </c>
      <c r="D2515" s="4" t="str">
        <f t="shared" si="120"/>
        <v xml:space="preserve"> - LETRA 60 DIAS / DRAFT 60 DAYS - Cambio de Situación</v>
      </c>
      <c r="E2515" s="19">
        <v>45526</v>
      </c>
      <c r="F2515" s="20" t="s">
        <v>27</v>
      </c>
      <c r="G2515" s="20" t="s">
        <v>7778</v>
      </c>
      <c r="H2515" s="20" t="s">
        <v>7404</v>
      </c>
      <c r="I2515" s="20" t="s">
        <v>7405</v>
      </c>
      <c r="J2515" s="20" t="s">
        <v>379</v>
      </c>
      <c r="K2515" s="20" t="s">
        <v>380</v>
      </c>
      <c r="L2515" s="20" t="s">
        <v>381</v>
      </c>
      <c r="M2515" s="20" t="s">
        <v>125</v>
      </c>
      <c r="N2515" s="21">
        <v>2490.1799999999998</v>
      </c>
      <c r="O2515" s="21">
        <v>0</v>
      </c>
      <c r="P2515" s="19">
        <v>45516</v>
      </c>
      <c r="Q2515" s="19">
        <v>45526</v>
      </c>
      <c r="R2515" s="20"/>
      <c r="S2515" s="19">
        <v>45607</v>
      </c>
      <c r="T2515" s="20" t="s">
        <v>382</v>
      </c>
      <c r="U2515" s="20">
        <v>1013141</v>
      </c>
      <c r="V2515" s="20">
        <v>240006256</v>
      </c>
      <c r="W2515" s="20" t="s">
        <v>50</v>
      </c>
      <c r="X2515" s="20" t="s">
        <v>794</v>
      </c>
      <c r="Y2515" s="20" t="s">
        <v>245</v>
      </c>
      <c r="Z2515" s="20" t="s">
        <v>7406</v>
      </c>
      <c r="AA2515" s="20" t="s">
        <v>384</v>
      </c>
      <c r="AB2515" s="20" t="s">
        <v>337</v>
      </c>
      <c r="AC2515" s="20" t="s">
        <v>337</v>
      </c>
      <c r="AD2515" s="20" t="s">
        <v>56</v>
      </c>
      <c r="AE2515" s="20"/>
      <c r="AF2515" t="str">
        <f>VLOOKUP(L2515,Contactos!B:B,1,0)</f>
        <v>NOVAFARMA S.A.C.</v>
      </c>
    </row>
    <row r="2516" spans="1:32" ht="25.5" x14ac:dyDescent="0.2">
      <c r="A2516" s="4">
        <f t="shared" si="118"/>
        <v>2514</v>
      </c>
      <c r="B2516" s="4" t="str">
        <f t="shared" si="119"/>
        <v>4-02723</v>
      </c>
      <c r="C2516" s="4" t="str">
        <f>IFERROR(VLOOKUP(F2516,Tablas!$A$1:$B$3,2,0),"")</f>
        <v/>
      </c>
      <c r="D2516" s="4" t="str">
        <f t="shared" si="120"/>
        <v xml:space="preserve"> - LETRA 60 DIAS / DRAFT 60 DAYS - Cambio de Situación</v>
      </c>
      <c r="E2516" s="19">
        <v>45518</v>
      </c>
      <c r="F2516" s="20" t="s">
        <v>27</v>
      </c>
      <c r="G2516" s="20" t="s">
        <v>7779</v>
      </c>
      <c r="H2516" s="20" t="s">
        <v>7404</v>
      </c>
      <c r="I2516" s="20" t="s">
        <v>7405</v>
      </c>
      <c r="J2516" s="20" t="s">
        <v>379</v>
      </c>
      <c r="K2516" s="20" t="s">
        <v>380</v>
      </c>
      <c r="L2516" s="20" t="s">
        <v>381</v>
      </c>
      <c r="M2516" s="20" t="s">
        <v>125</v>
      </c>
      <c r="N2516" s="21">
        <v>2491.94</v>
      </c>
      <c r="O2516" s="21">
        <v>0</v>
      </c>
      <c r="P2516" s="19">
        <v>45488</v>
      </c>
      <c r="Q2516" s="19">
        <v>45518</v>
      </c>
      <c r="R2516" s="20"/>
      <c r="S2516" s="19">
        <v>45579</v>
      </c>
      <c r="T2516" s="20" t="s">
        <v>382</v>
      </c>
      <c r="U2516" s="20">
        <v>1008706</v>
      </c>
      <c r="V2516" s="20">
        <v>240005969</v>
      </c>
      <c r="W2516" s="20" t="s">
        <v>50</v>
      </c>
      <c r="X2516" s="20" t="s">
        <v>794</v>
      </c>
      <c r="Y2516" s="20" t="s">
        <v>245</v>
      </c>
      <c r="Z2516" s="20" t="s">
        <v>7406</v>
      </c>
      <c r="AA2516" s="20" t="s">
        <v>7463</v>
      </c>
      <c r="AB2516" s="20" t="s">
        <v>337</v>
      </c>
      <c r="AC2516" s="20" t="s">
        <v>337</v>
      </c>
      <c r="AD2516" s="20" t="s">
        <v>56</v>
      </c>
      <c r="AE2516" s="20"/>
      <c r="AF2516" t="str">
        <f>VLOOKUP(L2516,Contactos!B:B,1,0)</f>
        <v>NOVAFARMA S.A.C.</v>
      </c>
    </row>
    <row r="2517" spans="1:32" ht="25.5" x14ac:dyDescent="0.2">
      <c r="A2517" s="4">
        <f t="shared" si="118"/>
        <v>2515</v>
      </c>
      <c r="B2517" s="4" t="str">
        <f t="shared" si="119"/>
        <v>2-01228</v>
      </c>
      <c r="C2517" s="4" t="str">
        <f>IFERROR(VLOOKUP(F2517,Tablas!$A$1:$B$3,2,0),"")</f>
        <v/>
      </c>
      <c r="D2517" s="4" t="str">
        <f t="shared" si="120"/>
        <v xml:space="preserve"> - LETRA 45-60-75 DIAS / DRAFT 45-60-75 DAYS - Cambio de Situación</v>
      </c>
      <c r="E2517" s="19">
        <v>44748</v>
      </c>
      <c r="F2517" s="20" t="s">
        <v>27</v>
      </c>
      <c r="G2517" s="20" t="s">
        <v>7780</v>
      </c>
      <c r="H2517" s="20" t="s">
        <v>7430</v>
      </c>
      <c r="I2517" s="20" t="s">
        <v>6497</v>
      </c>
      <c r="J2517" s="20" t="s">
        <v>1293</v>
      </c>
      <c r="K2517" s="20" t="s">
        <v>1294</v>
      </c>
      <c r="L2517" s="20" t="s">
        <v>1295</v>
      </c>
      <c r="M2517" s="20" t="s">
        <v>125</v>
      </c>
      <c r="N2517" s="21">
        <v>2502.4899999999998</v>
      </c>
      <c r="O2517" s="21">
        <v>0</v>
      </c>
      <c r="P2517" s="19">
        <v>44663</v>
      </c>
      <c r="Q2517" s="19">
        <v>44748</v>
      </c>
      <c r="R2517" s="20"/>
      <c r="S2517" s="19">
        <v>44739</v>
      </c>
      <c r="T2517" s="20" t="s">
        <v>266</v>
      </c>
      <c r="U2517" s="20">
        <v>654553</v>
      </c>
      <c r="V2517" s="20">
        <v>220021812</v>
      </c>
      <c r="W2517" s="20" t="s">
        <v>50</v>
      </c>
      <c r="X2517" s="20" t="s">
        <v>794</v>
      </c>
      <c r="Y2517" s="20" t="s">
        <v>267</v>
      </c>
      <c r="Z2517" s="20" t="s">
        <v>7406</v>
      </c>
      <c r="AA2517" s="20" t="s">
        <v>1298</v>
      </c>
      <c r="AB2517" s="20" t="s">
        <v>942</v>
      </c>
      <c r="AC2517" s="20" t="s">
        <v>167</v>
      </c>
      <c r="AD2517" s="20" t="s">
        <v>56</v>
      </c>
      <c r="AE2517" s="20"/>
      <c r="AF2517" t="e">
        <f>VLOOKUP(L2517,Contactos!B:B,1,0)</f>
        <v>#N/A</v>
      </c>
    </row>
    <row r="2518" spans="1:32" ht="25.5" x14ac:dyDescent="0.2">
      <c r="A2518" s="4">
        <f t="shared" si="118"/>
        <v>2516</v>
      </c>
      <c r="B2518" s="4" t="str">
        <f t="shared" si="119"/>
        <v>2-01226</v>
      </c>
      <c r="C2518" s="4" t="str">
        <f>IFERROR(VLOOKUP(F2518,Tablas!$A$1:$B$3,2,0),"")</f>
        <v/>
      </c>
      <c r="D2518" s="4" t="str">
        <f t="shared" si="120"/>
        <v xml:space="preserve"> - LETRA 45-60-75 DIAS / DRAFT 45-60-75 DAYS - Cambio de Situación</v>
      </c>
      <c r="E2518" s="19">
        <v>44727</v>
      </c>
      <c r="F2518" s="20" t="s">
        <v>27</v>
      </c>
      <c r="G2518" s="20" t="s">
        <v>7781</v>
      </c>
      <c r="H2518" s="20" t="s">
        <v>7430</v>
      </c>
      <c r="I2518" s="20" t="s">
        <v>6497</v>
      </c>
      <c r="J2518" s="20" t="s">
        <v>1293</v>
      </c>
      <c r="K2518" s="20" t="s">
        <v>1294</v>
      </c>
      <c r="L2518" s="20" t="s">
        <v>1295</v>
      </c>
      <c r="M2518" s="20" t="s">
        <v>125</v>
      </c>
      <c r="N2518" s="21">
        <v>2502.5</v>
      </c>
      <c r="O2518" s="21">
        <v>0</v>
      </c>
      <c r="P2518" s="19">
        <v>44663</v>
      </c>
      <c r="Q2518" s="19">
        <v>44727</v>
      </c>
      <c r="R2518" s="20"/>
      <c r="S2518" s="19">
        <v>44718</v>
      </c>
      <c r="T2518" s="20" t="s">
        <v>266</v>
      </c>
      <c r="U2518" s="20">
        <v>644654</v>
      </c>
      <c r="V2518" s="20">
        <v>220017808</v>
      </c>
      <c r="W2518" s="20" t="s">
        <v>50</v>
      </c>
      <c r="X2518" s="20" t="s">
        <v>794</v>
      </c>
      <c r="Y2518" s="20" t="s">
        <v>267</v>
      </c>
      <c r="Z2518" s="20" t="s">
        <v>7406</v>
      </c>
      <c r="AA2518" s="20" t="s">
        <v>1298</v>
      </c>
      <c r="AB2518" s="20" t="s">
        <v>942</v>
      </c>
      <c r="AC2518" s="20" t="s">
        <v>167</v>
      </c>
      <c r="AD2518" s="20" t="s">
        <v>56</v>
      </c>
      <c r="AE2518" s="20"/>
      <c r="AF2518" t="e">
        <f>VLOOKUP(L2518,Contactos!B:B,1,0)</f>
        <v>#N/A</v>
      </c>
    </row>
    <row r="2519" spans="1:32" ht="25.5" x14ac:dyDescent="0.2">
      <c r="A2519" s="4">
        <f t="shared" si="118"/>
        <v>2517</v>
      </c>
      <c r="B2519" s="4" t="str">
        <f t="shared" si="119"/>
        <v>2-00447</v>
      </c>
      <c r="C2519" s="4" t="str">
        <f>IFERROR(VLOOKUP(F2519,Tablas!$A$1:$B$3,2,0),"")</f>
        <v/>
      </c>
      <c r="D2519" s="4" t="str">
        <f t="shared" si="120"/>
        <v xml:space="preserve"> - LETRA 45-60-75 DIAS / DRAFT 45-60-75 DAYS - Cambio de Situación</v>
      </c>
      <c r="E2519" s="19">
        <v>44692</v>
      </c>
      <c r="F2519" s="20" t="s">
        <v>27</v>
      </c>
      <c r="G2519" s="20" t="s">
        <v>7782</v>
      </c>
      <c r="H2519" s="20" t="s">
        <v>7430</v>
      </c>
      <c r="I2519" s="20" t="s">
        <v>6497</v>
      </c>
      <c r="J2519" s="20" t="s">
        <v>1293</v>
      </c>
      <c r="K2519" s="20" t="s">
        <v>1294</v>
      </c>
      <c r="L2519" s="20" t="s">
        <v>1295</v>
      </c>
      <c r="M2519" s="20" t="s">
        <v>125</v>
      </c>
      <c r="N2519" s="21">
        <v>2505.96</v>
      </c>
      <c r="O2519" s="21">
        <v>0</v>
      </c>
      <c r="P2519" s="19">
        <v>44609</v>
      </c>
      <c r="Q2519" s="19">
        <v>44692</v>
      </c>
      <c r="R2519" s="20"/>
      <c r="S2519" s="19">
        <v>44683</v>
      </c>
      <c r="T2519" s="20" t="s">
        <v>266</v>
      </c>
      <c r="U2519" s="20">
        <v>630551</v>
      </c>
      <c r="V2519" s="20">
        <v>220012325</v>
      </c>
      <c r="W2519" s="20" t="s">
        <v>50</v>
      </c>
      <c r="X2519" s="20" t="s">
        <v>794</v>
      </c>
      <c r="Y2519" s="20" t="s">
        <v>267</v>
      </c>
      <c r="Z2519" s="20" t="s">
        <v>7406</v>
      </c>
      <c r="AA2519" s="20" t="s">
        <v>1298</v>
      </c>
      <c r="AB2519" s="20" t="s">
        <v>942</v>
      </c>
      <c r="AC2519" s="20" t="s">
        <v>167</v>
      </c>
      <c r="AD2519" s="20" t="s">
        <v>56</v>
      </c>
      <c r="AE2519" s="20"/>
      <c r="AF2519" t="e">
        <f>VLOOKUP(L2519,Contactos!B:B,1,0)</f>
        <v>#N/A</v>
      </c>
    </row>
    <row r="2520" spans="1:32" ht="25.5" x14ac:dyDescent="0.2">
      <c r="A2520" s="4">
        <f t="shared" si="118"/>
        <v>2518</v>
      </c>
      <c r="B2520" s="4" t="str">
        <f t="shared" si="119"/>
        <v>4-03147</v>
      </c>
      <c r="C2520" s="4" t="str">
        <f>IFERROR(VLOOKUP(F2520,Tablas!$A$1:$B$3,2,0),"")</f>
        <v/>
      </c>
      <c r="D2520" s="4" t="str">
        <f t="shared" si="120"/>
        <v xml:space="preserve"> - LETRA 60 DIAS / DRAFT 60 DAYS - Cambio de Situación</v>
      </c>
      <c r="E2520" s="19">
        <v>45526</v>
      </c>
      <c r="F2520" s="20" t="s">
        <v>27</v>
      </c>
      <c r="G2520" s="20" t="s">
        <v>7783</v>
      </c>
      <c r="H2520" s="20" t="s">
        <v>7404</v>
      </c>
      <c r="I2520" s="20" t="s">
        <v>7405</v>
      </c>
      <c r="J2520" s="20" t="s">
        <v>379</v>
      </c>
      <c r="K2520" s="20" t="s">
        <v>380</v>
      </c>
      <c r="L2520" s="20" t="s">
        <v>381</v>
      </c>
      <c r="M2520" s="20" t="s">
        <v>125</v>
      </c>
      <c r="N2520" s="21">
        <v>2537.5500000000002</v>
      </c>
      <c r="O2520" s="21">
        <v>0</v>
      </c>
      <c r="P2520" s="19">
        <v>45513</v>
      </c>
      <c r="Q2520" s="19">
        <v>45526</v>
      </c>
      <c r="R2520" s="20"/>
      <c r="S2520" s="19">
        <v>45586</v>
      </c>
      <c r="T2520" s="20" t="s">
        <v>382</v>
      </c>
      <c r="U2520" s="20">
        <v>1013127</v>
      </c>
      <c r="V2520" s="20">
        <v>240006249</v>
      </c>
      <c r="W2520" s="20" t="s">
        <v>50</v>
      </c>
      <c r="X2520" s="20" t="s">
        <v>794</v>
      </c>
      <c r="Y2520" s="20" t="s">
        <v>245</v>
      </c>
      <c r="Z2520" s="20" t="s">
        <v>7406</v>
      </c>
      <c r="AA2520" s="20" t="s">
        <v>384</v>
      </c>
      <c r="AB2520" s="20" t="s">
        <v>337</v>
      </c>
      <c r="AC2520" s="20" t="s">
        <v>337</v>
      </c>
      <c r="AD2520" s="20" t="s">
        <v>56</v>
      </c>
      <c r="AE2520" s="20"/>
      <c r="AF2520" t="str">
        <f>VLOOKUP(L2520,Contactos!B:B,1,0)</f>
        <v>NOVAFARMA S.A.C.</v>
      </c>
    </row>
    <row r="2521" spans="1:32" ht="25.5" x14ac:dyDescent="0.2">
      <c r="A2521" s="4">
        <f t="shared" si="118"/>
        <v>2519</v>
      </c>
      <c r="B2521" s="4" t="str">
        <f t="shared" si="119"/>
        <v>4-03148</v>
      </c>
      <c r="C2521" s="4" t="str">
        <f>IFERROR(VLOOKUP(F2521,Tablas!$A$1:$B$3,2,0),"")</f>
        <v/>
      </c>
      <c r="D2521" s="4" t="str">
        <f t="shared" si="120"/>
        <v xml:space="preserve"> - LETRA 60 DIAS / DRAFT 60 DAYS - Cambio de Situación</v>
      </c>
      <c r="E2521" s="19">
        <v>45526</v>
      </c>
      <c r="F2521" s="20" t="s">
        <v>27</v>
      </c>
      <c r="G2521" s="20" t="s">
        <v>7784</v>
      </c>
      <c r="H2521" s="20" t="s">
        <v>7404</v>
      </c>
      <c r="I2521" s="20" t="s">
        <v>7405</v>
      </c>
      <c r="J2521" s="20" t="s">
        <v>379</v>
      </c>
      <c r="K2521" s="20" t="s">
        <v>380</v>
      </c>
      <c r="L2521" s="20" t="s">
        <v>381</v>
      </c>
      <c r="M2521" s="20" t="s">
        <v>125</v>
      </c>
      <c r="N2521" s="21">
        <v>2537.5500000000002</v>
      </c>
      <c r="O2521" s="21">
        <v>0</v>
      </c>
      <c r="P2521" s="19">
        <v>45513</v>
      </c>
      <c r="Q2521" s="19">
        <v>45526</v>
      </c>
      <c r="R2521" s="20"/>
      <c r="S2521" s="19">
        <v>45604</v>
      </c>
      <c r="T2521" s="20" t="s">
        <v>382</v>
      </c>
      <c r="U2521" s="20">
        <v>1013129</v>
      </c>
      <c r="V2521" s="20">
        <v>240006250</v>
      </c>
      <c r="W2521" s="20" t="s">
        <v>50</v>
      </c>
      <c r="X2521" s="20" t="s">
        <v>794</v>
      </c>
      <c r="Y2521" s="20" t="s">
        <v>245</v>
      </c>
      <c r="Z2521" s="20" t="s">
        <v>7406</v>
      </c>
      <c r="AA2521" s="20" t="s">
        <v>384</v>
      </c>
      <c r="AB2521" s="20" t="s">
        <v>337</v>
      </c>
      <c r="AC2521" s="20" t="s">
        <v>337</v>
      </c>
      <c r="AD2521" s="20" t="s">
        <v>56</v>
      </c>
      <c r="AE2521" s="20"/>
      <c r="AF2521" t="str">
        <f>VLOOKUP(L2521,Contactos!B:B,1,0)</f>
        <v>NOVAFARMA S.A.C.</v>
      </c>
    </row>
    <row r="2522" spans="1:32" ht="25.5" x14ac:dyDescent="0.2">
      <c r="A2522" s="4">
        <f t="shared" si="118"/>
        <v>2520</v>
      </c>
      <c r="B2522" s="4" t="str">
        <f t="shared" si="119"/>
        <v>4-03145</v>
      </c>
      <c r="C2522" s="4" t="str">
        <f>IFERROR(VLOOKUP(F2522,Tablas!$A$1:$B$3,2,0),"")</f>
        <v/>
      </c>
      <c r="D2522" s="4" t="str">
        <f t="shared" si="120"/>
        <v xml:space="preserve"> - LETRA 60 DIAS / DRAFT 60 DAYS - Cambio de Situación</v>
      </c>
      <c r="E2522" s="19">
        <v>45526</v>
      </c>
      <c r="F2522" s="20" t="s">
        <v>27</v>
      </c>
      <c r="G2522" s="20" t="s">
        <v>7785</v>
      </c>
      <c r="H2522" s="20" t="s">
        <v>7404</v>
      </c>
      <c r="I2522" s="20" t="s">
        <v>7405</v>
      </c>
      <c r="J2522" s="20" t="s">
        <v>379</v>
      </c>
      <c r="K2522" s="20" t="s">
        <v>380</v>
      </c>
      <c r="L2522" s="20" t="s">
        <v>381</v>
      </c>
      <c r="M2522" s="20" t="s">
        <v>125</v>
      </c>
      <c r="N2522" s="21">
        <v>2537.5500000000002</v>
      </c>
      <c r="O2522" s="21">
        <v>0</v>
      </c>
      <c r="P2522" s="19">
        <v>45513</v>
      </c>
      <c r="Q2522" s="19">
        <v>45526</v>
      </c>
      <c r="R2522" s="20"/>
      <c r="S2522" s="19">
        <v>45574</v>
      </c>
      <c r="T2522" s="20" t="s">
        <v>382</v>
      </c>
      <c r="U2522" s="20">
        <v>1013123</v>
      </c>
      <c r="V2522" s="20">
        <v>240006247</v>
      </c>
      <c r="W2522" s="20" t="s">
        <v>50</v>
      </c>
      <c r="X2522" s="20" t="s">
        <v>794</v>
      </c>
      <c r="Y2522" s="20" t="s">
        <v>245</v>
      </c>
      <c r="Z2522" s="20" t="s">
        <v>7406</v>
      </c>
      <c r="AA2522" s="20" t="s">
        <v>7463</v>
      </c>
      <c r="AB2522" s="20" t="s">
        <v>337</v>
      </c>
      <c r="AC2522" s="20" t="s">
        <v>337</v>
      </c>
      <c r="AD2522" s="20" t="s">
        <v>56</v>
      </c>
      <c r="AE2522" s="20"/>
      <c r="AF2522" t="str">
        <f>VLOOKUP(L2522,Contactos!B:B,1,0)</f>
        <v>NOVAFARMA S.A.C.</v>
      </c>
    </row>
    <row r="2523" spans="1:32" ht="25.5" x14ac:dyDescent="0.2">
      <c r="A2523" s="4">
        <f t="shared" si="118"/>
        <v>2521</v>
      </c>
      <c r="B2523" s="4" t="str">
        <f t="shared" si="119"/>
        <v>4-03146</v>
      </c>
      <c r="C2523" s="4" t="str">
        <f>IFERROR(VLOOKUP(F2523,Tablas!$A$1:$B$3,2,0),"")</f>
        <v/>
      </c>
      <c r="D2523" s="4" t="str">
        <f t="shared" si="120"/>
        <v xml:space="preserve"> - LETRA 60 DIAS / DRAFT 60 DAYS - Cambio de Situación</v>
      </c>
      <c r="E2523" s="19">
        <v>45526</v>
      </c>
      <c r="F2523" s="20" t="s">
        <v>27</v>
      </c>
      <c r="G2523" s="20" t="s">
        <v>7786</v>
      </c>
      <c r="H2523" s="20" t="s">
        <v>7404</v>
      </c>
      <c r="I2523" s="20" t="s">
        <v>7405</v>
      </c>
      <c r="J2523" s="20" t="s">
        <v>379</v>
      </c>
      <c r="K2523" s="20" t="s">
        <v>380</v>
      </c>
      <c r="L2523" s="20" t="s">
        <v>381</v>
      </c>
      <c r="M2523" s="20" t="s">
        <v>125</v>
      </c>
      <c r="N2523" s="21">
        <v>2537.5500000000002</v>
      </c>
      <c r="O2523" s="21">
        <v>0</v>
      </c>
      <c r="P2523" s="19">
        <v>45513</v>
      </c>
      <c r="Q2523" s="19">
        <v>45526</v>
      </c>
      <c r="R2523" s="20"/>
      <c r="S2523" s="19">
        <v>45579</v>
      </c>
      <c r="T2523" s="20" t="s">
        <v>382</v>
      </c>
      <c r="U2523" s="20">
        <v>1013125</v>
      </c>
      <c r="V2523" s="20">
        <v>240006248</v>
      </c>
      <c r="W2523" s="20" t="s">
        <v>50</v>
      </c>
      <c r="X2523" s="20" t="s">
        <v>794</v>
      </c>
      <c r="Y2523" s="20" t="s">
        <v>245</v>
      </c>
      <c r="Z2523" s="20" t="s">
        <v>7406</v>
      </c>
      <c r="AA2523" s="20" t="s">
        <v>7463</v>
      </c>
      <c r="AB2523" s="20" t="s">
        <v>337</v>
      </c>
      <c r="AC2523" s="20" t="s">
        <v>337</v>
      </c>
      <c r="AD2523" s="20" t="s">
        <v>56</v>
      </c>
      <c r="AE2523" s="20"/>
      <c r="AF2523" t="str">
        <f>VLOOKUP(L2523,Contactos!B:B,1,0)</f>
        <v>NOVAFARMA S.A.C.</v>
      </c>
    </row>
    <row r="2524" spans="1:32" ht="25.5" x14ac:dyDescent="0.2">
      <c r="A2524" s="4">
        <f t="shared" si="118"/>
        <v>2522</v>
      </c>
      <c r="B2524" s="4" t="str">
        <f t="shared" si="119"/>
        <v>4-02836</v>
      </c>
      <c r="C2524" s="4" t="str">
        <f>IFERROR(VLOOKUP(F2524,Tablas!$A$1:$B$3,2,0),"")</f>
        <v/>
      </c>
      <c r="D2524" s="4" t="str">
        <f t="shared" si="120"/>
        <v xml:space="preserve"> - LETRA 60 DIAS / DRAFT 60 DAYS - Cambio de Situación</v>
      </c>
      <c r="E2524" s="19">
        <v>45506</v>
      </c>
      <c r="F2524" s="20" t="s">
        <v>27</v>
      </c>
      <c r="G2524" s="20" t="s">
        <v>7787</v>
      </c>
      <c r="H2524" s="20" t="s">
        <v>7404</v>
      </c>
      <c r="I2524" s="20" t="s">
        <v>7405</v>
      </c>
      <c r="J2524" s="20" t="s">
        <v>379</v>
      </c>
      <c r="K2524" s="20" t="s">
        <v>380</v>
      </c>
      <c r="L2524" s="20" t="s">
        <v>381</v>
      </c>
      <c r="M2524" s="20" t="s">
        <v>125</v>
      </c>
      <c r="N2524" s="21">
        <v>2552.56</v>
      </c>
      <c r="O2524" s="21">
        <v>0</v>
      </c>
      <c r="P2524" s="19">
        <v>45491</v>
      </c>
      <c r="Q2524" s="19">
        <v>45506</v>
      </c>
      <c r="R2524" s="20"/>
      <c r="S2524" s="19">
        <v>45581</v>
      </c>
      <c r="T2524" s="20" t="s">
        <v>382</v>
      </c>
      <c r="U2524" s="20">
        <v>1003691</v>
      </c>
      <c r="V2524" s="20">
        <v>240005632</v>
      </c>
      <c r="W2524" s="20" t="s">
        <v>50</v>
      </c>
      <c r="X2524" s="20" t="s">
        <v>794</v>
      </c>
      <c r="Y2524" s="20" t="s">
        <v>245</v>
      </c>
      <c r="Z2524" s="20" t="s">
        <v>7406</v>
      </c>
      <c r="AA2524" s="20" t="s">
        <v>384</v>
      </c>
      <c r="AB2524" s="20" t="s">
        <v>337</v>
      </c>
      <c r="AC2524" s="20" t="s">
        <v>337</v>
      </c>
      <c r="AD2524" s="20" t="s">
        <v>56</v>
      </c>
      <c r="AE2524" s="20"/>
      <c r="AF2524" t="str">
        <f>VLOOKUP(L2524,Contactos!B:B,1,0)</f>
        <v>NOVAFARMA S.A.C.</v>
      </c>
    </row>
    <row r="2525" spans="1:32" ht="25.5" x14ac:dyDescent="0.2">
      <c r="A2525" s="4">
        <f t="shared" si="118"/>
        <v>2523</v>
      </c>
      <c r="B2525" s="4" t="str">
        <f t="shared" si="119"/>
        <v>F010-00005975</v>
      </c>
      <c r="C2525" s="4" t="str">
        <f>IFERROR(VLOOKUP(F2525,Tablas!$A$1:$B$3,2,0),"")</f>
        <v>Factura</v>
      </c>
      <c r="D2525" s="4" t="str">
        <f t="shared" si="120"/>
        <v xml:space="preserve"> - CREDITO 45 DIAS / CREDIT 45 DAYS - PE 1800001053</v>
      </c>
      <c r="E2525" s="19">
        <v>43230</v>
      </c>
      <c r="F2525" s="20" t="s">
        <v>1001</v>
      </c>
      <c r="G2525" s="20" t="s">
        <v>7788</v>
      </c>
      <c r="H2525" s="20" t="s">
        <v>322</v>
      </c>
      <c r="I2525" s="20" t="s">
        <v>323</v>
      </c>
      <c r="J2525" s="20" t="s">
        <v>4511</v>
      </c>
      <c r="K2525" s="20" t="s">
        <v>4512</v>
      </c>
      <c r="L2525" s="20" t="s">
        <v>4513</v>
      </c>
      <c r="M2525" s="20" t="s">
        <v>125</v>
      </c>
      <c r="N2525" s="21">
        <v>2558.6799999999998</v>
      </c>
      <c r="O2525" s="21">
        <v>0</v>
      </c>
      <c r="P2525" s="20"/>
      <c r="Q2525" s="19">
        <v>43230</v>
      </c>
      <c r="R2525" s="20"/>
      <c r="S2525" s="19">
        <v>43275</v>
      </c>
      <c r="T2525" s="20" t="s">
        <v>7050</v>
      </c>
      <c r="U2525" s="20">
        <v>44806</v>
      </c>
      <c r="V2525" s="20">
        <v>1800001059</v>
      </c>
      <c r="W2525" s="20" t="s">
        <v>847</v>
      </c>
      <c r="X2525" s="20" t="s">
        <v>5958</v>
      </c>
      <c r="Y2525" s="20" t="s">
        <v>52</v>
      </c>
      <c r="Z2525" s="20" t="s">
        <v>7789</v>
      </c>
      <c r="AA2525" s="20" t="s">
        <v>4515</v>
      </c>
      <c r="AB2525" s="20" t="s">
        <v>54</v>
      </c>
      <c r="AC2525" s="20" t="s">
        <v>167</v>
      </c>
      <c r="AD2525" s="20" t="s">
        <v>56</v>
      </c>
      <c r="AE2525" s="20"/>
      <c r="AF2525" t="e">
        <f>VLOOKUP(L2525,Contactos!B:B,1,0)</f>
        <v>#N/A</v>
      </c>
    </row>
    <row r="2526" spans="1:32" ht="38.25" x14ac:dyDescent="0.2">
      <c r="A2526" s="4">
        <f t="shared" si="118"/>
        <v>2524</v>
      </c>
      <c r="B2526" s="4" t="str">
        <f t="shared" si="119"/>
        <v>F010-00025997</v>
      </c>
      <c r="C2526" s="4" t="str">
        <f>IFERROR(VLOOKUP(F2526,Tablas!$A$1:$B$3,2,0),"")</f>
        <v>Factura</v>
      </c>
      <c r="D2526" s="4" t="str">
        <f t="shared" si="120"/>
        <v>Nacional - LETRAS A 45-55-65-75 DIAS / DRAFT  45-55-65-75 DAYS - Facturas clientes - C20110651121</v>
      </c>
      <c r="E2526" s="19">
        <v>45559</v>
      </c>
      <c r="F2526" s="20" t="s">
        <v>1001</v>
      </c>
      <c r="G2526" s="20" t="s">
        <v>7790</v>
      </c>
      <c r="H2526" s="20" t="s">
        <v>44</v>
      </c>
      <c r="I2526" s="20" t="s">
        <v>45</v>
      </c>
      <c r="J2526" s="20" t="s">
        <v>330</v>
      </c>
      <c r="K2526" s="20" t="s">
        <v>331</v>
      </c>
      <c r="L2526" s="20" t="s">
        <v>332</v>
      </c>
      <c r="M2526" s="20" t="s">
        <v>125</v>
      </c>
      <c r="N2526" s="21">
        <v>2560</v>
      </c>
      <c r="O2526" s="21">
        <v>0</v>
      </c>
      <c r="P2526" s="20"/>
      <c r="Q2526" s="19">
        <v>45559</v>
      </c>
      <c r="R2526" s="20"/>
      <c r="S2526" s="19">
        <v>45659</v>
      </c>
      <c r="T2526" s="20" t="s">
        <v>7453</v>
      </c>
      <c r="U2526" s="20">
        <v>1028096</v>
      </c>
      <c r="V2526" s="20">
        <v>240002828</v>
      </c>
      <c r="W2526" s="20" t="s">
        <v>847</v>
      </c>
      <c r="X2526" s="20" t="s">
        <v>305</v>
      </c>
      <c r="Y2526" s="20" t="s">
        <v>333</v>
      </c>
      <c r="Z2526" s="20" t="s">
        <v>7530</v>
      </c>
      <c r="AA2526" s="20" t="s">
        <v>335</v>
      </c>
      <c r="AB2526" s="20" t="s">
        <v>336</v>
      </c>
      <c r="AC2526" s="20" t="s">
        <v>337</v>
      </c>
      <c r="AD2526" s="20" t="s">
        <v>56</v>
      </c>
      <c r="AE2526" s="20" t="s">
        <v>1014</v>
      </c>
      <c r="AF2526" t="str">
        <f>VLOOKUP(L2526,Contactos!B:B,1,0)</f>
        <v>REPRESENTACIONES DURAND S.A.C.</v>
      </c>
    </row>
    <row r="2527" spans="1:32" ht="38.25" x14ac:dyDescent="0.2">
      <c r="A2527" s="4">
        <f t="shared" si="118"/>
        <v>2525</v>
      </c>
      <c r="B2527" s="4" t="str">
        <f t="shared" si="119"/>
        <v>F010-00025997</v>
      </c>
      <c r="C2527" s="4" t="str">
        <f>IFERROR(VLOOKUP(F2527,Tablas!$A$1:$B$3,2,0),"")</f>
        <v>Factura</v>
      </c>
      <c r="D2527" s="4" t="str">
        <f t="shared" si="120"/>
        <v>Nacional - LETRAS A 45-55-65-75 DIAS / DRAFT  45-55-65-75 DAYS - Facturas clientes - C20110651121</v>
      </c>
      <c r="E2527" s="19">
        <v>45559</v>
      </c>
      <c r="F2527" s="20" t="s">
        <v>1001</v>
      </c>
      <c r="G2527" s="20" t="s">
        <v>7790</v>
      </c>
      <c r="H2527" s="20" t="s">
        <v>44</v>
      </c>
      <c r="I2527" s="20" t="s">
        <v>45</v>
      </c>
      <c r="J2527" s="20" t="s">
        <v>330</v>
      </c>
      <c r="K2527" s="20" t="s">
        <v>331</v>
      </c>
      <c r="L2527" s="20" t="s">
        <v>332</v>
      </c>
      <c r="M2527" s="20" t="s">
        <v>125</v>
      </c>
      <c r="N2527" s="21">
        <v>2560</v>
      </c>
      <c r="O2527" s="21">
        <v>0</v>
      </c>
      <c r="P2527" s="20"/>
      <c r="Q2527" s="19">
        <v>45559</v>
      </c>
      <c r="R2527" s="20"/>
      <c r="S2527" s="19">
        <v>45679</v>
      </c>
      <c r="T2527" s="20" t="s">
        <v>7453</v>
      </c>
      <c r="U2527" s="20">
        <v>1028096</v>
      </c>
      <c r="V2527" s="20">
        <v>240002828</v>
      </c>
      <c r="W2527" s="20" t="s">
        <v>847</v>
      </c>
      <c r="X2527" s="20" t="s">
        <v>305</v>
      </c>
      <c r="Y2527" s="20" t="s">
        <v>333</v>
      </c>
      <c r="Z2527" s="20" t="s">
        <v>7530</v>
      </c>
      <c r="AA2527" s="20" t="s">
        <v>335</v>
      </c>
      <c r="AB2527" s="20" t="s">
        <v>336</v>
      </c>
      <c r="AC2527" s="20" t="s">
        <v>337</v>
      </c>
      <c r="AD2527" s="20" t="s">
        <v>56</v>
      </c>
      <c r="AE2527" s="20" t="s">
        <v>1014</v>
      </c>
      <c r="AF2527" t="str">
        <f>VLOOKUP(L2527,Contactos!B:B,1,0)</f>
        <v>REPRESENTACIONES DURAND S.A.C.</v>
      </c>
    </row>
    <row r="2528" spans="1:32" ht="38.25" x14ac:dyDescent="0.2">
      <c r="A2528" s="4">
        <f t="shared" si="118"/>
        <v>2526</v>
      </c>
      <c r="B2528" s="4" t="str">
        <f t="shared" si="119"/>
        <v>F010-00025997</v>
      </c>
      <c r="C2528" s="4" t="str">
        <f>IFERROR(VLOOKUP(F2528,Tablas!$A$1:$B$3,2,0),"")</f>
        <v>Factura</v>
      </c>
      <c r="D2528" s="4" t="str">
        <f t="shared" si="120"/>
        <v>Nacional - LETRAS A 45-55-65-75 DIAS / DRAFT  45-55-65-75 DAYS - Facturas clientes - C20110651121</v>
      </c>
      <c r="E2528" s="19">
        <v>45559</v>
      </c>
      <c r="F2528" s="20" t="s">
        <v>1001</v>
      </c>
      <c r="G2528" s="20" t="s">
        <v>7790</v>
      </c>
      <c r="H2528" s="20" t="s">
        <v>44</v>
      </c>
      <c r="I2528" s="20" t="s">
        <v>45</v>
      </c>
      <c r="J2528" s="20" t="s">
        <v>330</v>
      </c>
      <c r="K2528" s="20" t="s">
        <v>331</v>
      </c>
      <c r="L2528" s="20" t="s">
        <v>332</v>
      </c>
      <c r="M2528" s="20" t="s">
        <v>125</v>
      </c>
      <c r="N2528" s="21">
        <v>2560</v>
      </c>
      <c r="O2528" s="21">
        <v>0</v>
      </c>
      <c r="P2528" s="20"/>
      <c r="Q2528" s="19">
        <v>45559</v>
      </c>
      <c r="R2528" s="20"/>
      <c r="S2528" s="19">
        <v>45669</v>
      </c>
      <c r="T2528" s="20" t="s">
        <v>7453</v>
      </c>
      <c r="U2528" s="20">
        <v>1028096</v>
      </c>
      <c r="V2528" s="20">
        <v>240002828</v>
      </c>
      <c r="W2528" s="20" t="s">
        <v>847</v>
      </c>
      <c r="X2528" s="20" t="s">
        <v>305</v>
      </c>
      <c r="Y2528" s="20" t="s">
        <v>333</v>
      </c>
      <c r="Z2528" s="20" t="s">
        <v>7530</v>
      </c>
      <c r="AA2528" s="20" t="s">
        <v>335</v>
      </c>
      <c r="AB2528" s="20" t="s">
        <v>336</v>
      </c>
      <c r="AC2528" s="20" t="s">
        <v>337</v>
      </c>
      <c r="AD2528" s="20" t="s">
        <v>56</v>
      </c>
      <c r="AE2528" s="20" t="s">
        <v>1014</v>
      </c>
      <c r="AF2528" t="str">
        <f>VLOOKUP(L2528,Contactos!B:B,1,0)</f>
        <v>REPRESENTACIONES DURAND S.A.C.</v>
      </c>
    </row>
    <row r="2529" spans="1:32" ht="25.5" x14ac:dyDescent="0.2">
      <c r="A2529" s="4">
        <f t="shared" si="118"/>
        <v>2527</v>
      </c>
      <c r="B2529" s="4" t="str">
        <f t="shared" si="119"/>
        <v>4-03238</v>
      </c>
      <c r="C2529" s="4" t="str">
        <f>IFERROR(VLOOKUP(F2529,Tablas!$A$1:$B$3,2,0),"")</f>
        <v/>
      </c>
      <c r="D2529" s="4" t="str">
        <f t="shared" si="120"/>
        <v xml:space="preserve"> - LETRA 75 DIAS / DRAFT 75 DAYS - Cambio de Situación</v>
      </c>
      <c r="E2529" s="19">
        <v>45546</v>
      </c>
      <c r="F2529" s="20" t="s">
        <v>27</v>
      </c>
      <c r="G2529" s="20" t="s">
        <v>7791</v>
      </c>
      <c r="H2529" s="20" t="s">
        <v>7404</v>
      </c>
      <c r="I2529" s="20" t="s">
        <v>7405</v>
      </c>
      <c r="J2529" s="20" t="s">
        <v>330</v>
      </c>
      <c r="K2529" s="20" t="s">
        <v>331</v>
      </c>
      <c r="L2529" s="20" t="s">
        <v>332</v>
      </c>
      <c r="M2529" s="20" t="s">
        <v>125</v>
      </c>
      <c r="N2529" s="21">
        <v>2578.14</v>
      </c>
      <c r="O2529" s="21">
        <v>0</v>
      </c>
      <c r="P2529" s="19">
        <v>45518</v>
      </c>
      <c r="Q2529" s="19">
        <v>45546</v>
      </c>
      <c r="R2529" s="20"/>
      <c r="S2529" s="19">
        <v>45593</v>
      </c>
      <c r="T2529" s="20" t="s">
        <v>126</v>
      </c>
      <c r="U2529" s="20">
        <v>1024548</v>
      </c>
      <c r="V2529" s="20">
        <v>240006759</v>
      </c>
      <c r="W2529" s="20" t="s">
        <v>50</v>
      </c>
      <c r="X2529" s="20" t="s">
        <v>794</v>
      </c>
      <c r="Y2529" s="20" t="s">
        <v>333</v>
      </c>
      <c r="Z2529" s="20" t="s">
        <v>7406</v>
      </c>
      <c r="AA2529" s="20" t="s">
        <v>335</v>
      </c>
      <c r="AB2529" s="20" t="s">
        <v>336</v>
      </c>
      <c r="AC2529" s="20" t="s">
        <v>337</v>
      </c>
      <c r="AD2529" s="20" t="s">
        <v>56</v>
      </c>
      <c r="AE2529" s="20"/>
      <c r="AF2529" t="str">
        <f>VLOOKUP(L2529,Contactos!B:B,1,0)</f>
        <v>REPRESENTACIONES DURAND S.A.C.</v>
      </c>
    </row>
    <row r="2530" spans="1:32" ht="25.5" x14ac:dyDescent="0.2">
      <c r="A2530" s="4">
        <f t="shared" si="118"/>
        <v>2528</v>
      </c>
      <c r="B2530" s="4" t="str">
        <f t="shared" si="119"/>
        <v>4-03237</v>
      </c>
      <c r="C2530" s="4" t="str">
        <f>IFERROR(VLOOKUP(F2530,Tablas!$A$1:$B$3,2,0),"")</f>
        <v/>
      </c>
      <c r="D2530" s="4" t="str">
        <f t="shared" si="120"/>
        <v xml:space="preserve"> - LETRA 75 DIAS / DRAFT 75 DAYS - Cambio de Situación</v>
      </c>
      <c r="E2530" s="19">
        <v>45546</v>
      </c>
      <c r="F2530" s="20" t="s">
        <v>27</v>
      </c>
      <c r="G2530" s="20" t="s">
        <v>7792</v>
      </c>
      <c r="H2530" s="20" t="s">
        <v>7404</v>
      </c>
      <c r="I2530" s="20" t="s">
        <v>7405</v>
      </c>
      <c r="J2530" s="20" t="s">
        <v>330</v>
      </c>
      <c r="K2530" s="20" t="s">
        <v>331</v>
      </c>
      <c r="L2530" s="20" t="s">
        <v>332</v>
      </c>
      <c r="M2530" s="20" t="s">
        <v>125</v>
      </c>
      <c r="N2530" s="21">
        <v>2578.15</v>
      </c>
      <c r="O2530" s="21">
        <v>0</v>
      </c>
      <c r="P2530" s="19">
        <v>45518</v>
      </c>
      <c r="Q2530" s="19">
        <v>45546</v>
      </c>
      <c r="R2530" s="20"/>
      <c r="S2530" s="19">
        <v>45583</v>
      </c>
      <c r="T2530" s="20" t="s">
        <v>126</v>
      </c>
      <c r="U2530" s="20">
        <v>1024546</v>
      </c>
      <c r="V2530" s="20">
        <v>240006758</v>
      </c>
      <c r="W2530" s="20" t="s">
        <v>50</v>
      </c>
      <c r="X2530" s="20" t="s">
        <v>794</v>
      </c>
      <c r="Y2530" s="20" t="s">
        <v>333</v>
      </c>
      <c r="Z2530" s="20" t="s">
        <v>7406</v>
      </c>
      <c r="AA2530" s="20" t="s">
        <v>335</v>
      </c>
      <c r="AB2530" s="20" t="s">
        <v>336</v>
      </c>
      <c r="AC2530" s="20" t="s">
        <v>337</v>
      </c>
      <c r="AD2530" s="20" t="s">
        <v>56</v>
      </c>
      <c r="AE2530" s="20"/>
      <c r="AF2530" t="str">
        <f>VLOOKUP(L2530,Contactos!B:B,1,0)</f>
        <v>REPRESENTACIONES DURAND S.A.C.</v>
      </c>
    </row>
    <row r="2531" spans="1:32" ht="25.5" x14ac:dyDescent="0.2">
      <c r="A2531" s="4">
        <f t="shared" si="118"/>
        <v>2529</v>
      </c>
      <c r="B2531" s="4" t="str">
        <f t="shared" si="119"/>
        <v>4-03236</v>
      </c>
      <c r="C2531" s="4" t="str">
        <f>IFERROR(VLOOKUP(F2531,Tablas!$A$1:$B$3,2,0),"")</f>
        <v/>
      </c>
      <c r="D2531" s="4" t="str">
        <f t="shared" si="120"/>
        <v xml:space="preserve"> - LETRA 75 DIAS / DRAFT 75 DAYS - Cambio de Situación</v>
      </c>
      <c r="E2531" s="19">
        <v>45546</v>
      </c>
      <c r="F2531" s="20" t="s">
        <v>27</v>
      </c>
      <c r="G2531" s="20" t="s">
        <v>7793</v>
      </c>
      <c r="H2531" s="20" t="s">
        <v>7404</v>
      </c>
      <c r="I2531" s="20" t="s">
        <v>7405</v>
      </c>
      <c r="J2531" s="20" t="s">
        <v>330</v>
      </c>
      <c r="K2531" s="20" t="s">
        <v>331</v>
      </c>
      <c r="L2531" s="20" t="s">
        <v>332</v>
      </c>
      <c r="M2531" s="20" t="s">
        <v>125</v>
      </c>
      <c r="N2531" s="21">
        <v>2578.15</v>
      </c>
      <c r="O2531" s="21">
        <v>0</v>
      </c>
      <c r="P2531" s="19">
        <v>45518</v>
      </c>
      <c r="Q2531" s="19">
        <v>45546</v>
      </c>
      <c r="R2531" s="20"/>
      <c r="S2531" s="19">
        <v>45574</v>
      </c>
      <c r="T2531" s="20" t="s">
        <v>126</v>
      </c>
      <c r="U2531" s="20">
        <v>1024544</v>
      </c>
      <c r="V2531" s="20">
        <v>240006757</v>
      </c>
      <c r="W2531" s="20" t="s">
        <v>50</v>
      </c>
      <c r="X2531" s="20" t="s">
        <v>794</v>
      </c>
      <c r="Y2531" s="20" t="s">
        <v>333</v>
      </c>
      <c r="Z2531" s="20" t="s">
        <v>7406</v>
      </c>
      <c r="AA2531" s="20" t="s">
        <v>7441</v>
      </c>
      <c r="AB2531" s="20" t="s">
        <v>789</v>
      </c>
      <c r="AC2531" s="20" t="s">
        <v>167</v>
      </c>
      <c r="AD2531" s="20" t="s">
        <v>56</v>
      </c>
      <c r="AE2531" s="20"/>
      <c r="AF2531" t="str">
        <f>VLOOKUP(L2531,Contactos!B:B,1,0)</f>
        <v>REPRESENTACIONES DURAND S.A.C.</v>
      </c>
    </row>
    <row r="2532" spans="1:32" ht="25.5" x14ac:dyDescent="0.2">
      <c r="A2532" s="4">
        <f t="shared" si="118"/>
        <v>2530</v>
      </c>
      <c r="B2532" s="4" t="str">
        <f t="shared" si="119"/>
        <v>4-02813</v>
      </c>
      <c r="C2532" s="4" t="str">
        <f>IFERROR(VLOOKUP(F2532,Tablas!$A$1:$B$3,2,0),"")</f>
        <v/>
      </c>
      <c r="D2532" s="4" t="str">
        <f t="shared" si="120"/>
        <v xml:space="preserve"> - LETRA 75 DIAS / DRAFT 75 DAYS - Cambio de Situación</v>
      </c>
      <c r="E2532" s="19">
        <v>45506</v>
      </c>
      <c r="F2532" s="20" t="s">
        <v>27</v>
      </c>
      <c r="G2532" s="20" t="s">
        <v>7794</v>
      </c>
      <c r="H2532" s="20" t="s">
        <v>7404</v>
      </c>
      <c r="I2532" s="20" t="s">
        <v>7405</v>
      </c>
      <c r="J2532" s="20" t="s">
        <v>7629</v>
      </c>
      <c r="K2532" s="20" t="s">
        <v>7630</v>
      </c>
      <c r="L2532" s="20" t="s">
        <v>7631</v>
      </c>
      <c r="M2532" s="20" t="s">
        <v>125</v>
      </c>
      <c r="N2532" s="21">
        <v>2588.92</v>
      </c>
      <c r="O2532" s="21">
        <v>0</v>
      </c>
      <c r="P2532" s="19">
        <v>45491</v>
      </c>
      <c r="Q2532" s="19">
        <v>45506</v>
      </c>
      <c r="R2532" s="20"/>
      <c r="S2532" s="19">
        <v>45567</v>
      </c>
      <c r="T2532" s="20" t="s">
        <v>126</v>
      </c>
      <c r="U2532" s="20">
        <v>1003942</v>
      </c>
      <c r="V2532" s="20">
        <v>240005684</v>
      </c>
      <c r="W2532" s="20" t="s">
        <v>50</v>
      </c>
      <c r="X2532" s="20" t="s">
        <v>794</v>
      </c>
      <c r="Y2532" s="20" t="s">
        <v>333</v>
      </c>
      <c r="Z2532" s="20" t="s">
        <v>7406</v>
      </c>
      <c r="AA2532" s="20" t="s">
        <v>7636</v>
      </c>
      <c r="AB2532" s="20" t="s">
        <v>6737</v>
      </c>
      <c r="AC2532" s="20" t="s">
        <v>167</v>
      </c>
      <c r="AD2532" s="20" t="s">
        <v>56</v>
      </c>
      <c r="AE2532" s="20"/>
      <c r="AF2532" t="str">
        <f>VLOOKUP(L2532,Contactos!B:B,1,0)</f>
        <v>UNIVERSO VETERINARIO S.A.C.</v>
      </c>
    </row>
    <row r="2533" spans="1:32" ht="38.25" x14ac:dyDescent="0.2">
      <c r="A2533" s="4">
        <f t="shared" si="118"/>
        <v>2531</v>
      </c>
      <c r="B2533" s="4" t="str">
        <f t="shared" si="119"/>
        <v>F010-00025858</v>
      </c>
      <c r="C2533" s="4" t="str">
        <f>IFERROR(VLOOKUP(F2533,Tablas!$A$1:$B$3,2,0),"")</f>
        <v>Factura</v>
      </c>
      <c r="D2533" s="4" t="str">
        <f t="shared" si="120"/>
        <v>Nacional - LETRAS A 45-55-65-75 DIAS / DRAFT  45-55-65-75 DAYS - Facturas clientes - C20602908837</v>
      </c>
      <c r="E2533" s="19">
        <v>45545</v>
      </c>
      <c r="F2533" s="20" t="s">
        <v>1001</v>
      </c>
      <c r="G2533" s="20" t="s">
        <v>7449</v>
      </c>
      <c r="H2533" s="20" t="s">
        <v>44</v>
      </c>
      <c r="I2533" s="20" t="s">
        <v>45</v>
      </c>
      <c r="J2533" s="20" t="s">
        <v>7450</v>
      </c>
      <c r="K2533" s="20" t="s">
        <v>7451</v>
      </c>
      <c r="L2533" s="20" t="s">
        <v>7452</v>
      </c>
      <c r="M2533" s="20" t="s">
        <v>125</v>
      </c>
      <c r="N2533" s="21">
        <v>2621.62</v>
      </c>
      <c r="O2533" s="21">
        <v>0</v>
      </c>
      <c r="P2533" s="20"/>
      <c r="Q2533" s="19">
        <v>45545</v>
      </c>
      <c r="R2533" s="20"/>
      <c r="S2533" s="19">
        <v>45635</v>
      </c>
      <c r="T2533" s="20" t="s">
        <v>7453</v>
      </c>
      <c r="U2533" s="20">
        <v>1021792</v>
      </c>
      <c r="V2533" s="20">
        <v>240002680</v>
      </c>
      <c r="W2533" s="20" t="s">
        <v>847</v>
      </c>
      <c r="X2533" s="20" t="s">
        <v>305</v>
      </c>
      <c r="Y2533" s="20" t="s">
        <v>128</v>
      </c>
      <c r="Z2533" s="20" t="s">
        <v>7454</v>
      </c>
      <c r="AA2533" s="20" t="s">
        <v>7455</v>
      </c>
      <c r="AB2533" s="20" t="s">
        <v>7456</v>
      </c>
      <c r="AC2533" s="20" t="s">
        <v>7457</v>
      </c>
      <c r="AD2533" s="20" t="s">
        <v>56</v>
      </c>
      <c r="AE2533" s="20" t="s">
        <v>1014</v>
      </c>
      <c r="AF2533" t="str">
        <f>VLOOKUP(L2533,Contactos!B:B,1,0)</f>
        <v>AGROVET MANANTIAL S.A.C.</v>
      </c>
    </row>
    <row r="2534" spans="1:32" ht="38.25" x14ac:dyDescent="0.2">
      <c r="A2534" s="4">
        <f t="shared" si="118"/>
        <v>2532</v>
      </c>
      <c r="B2534" s="4" t="str">
        <f t="shared" si="119"/>
        <v>F010-00026004</v>
      </c>
      <c r="C2534" s="4" t="str">
        <f>IFERROR(VLOOKUP(F2534,Tablas!$A$1:$B$3,2,0),"")</f>
        <v>Factura</v>
      </c>
      <c r="D2534" s="4" t="str">
        <f t="shared" si="120"/>
        <v>Nacional - LETRAS 45-52-59-66-73-90 DAYS - Facturas clientes - C20606722606</v>
      </c>
      <c r="E2534" s="19">
        <v>45559</v>
      </c>
      <c r="F2534" s="20" t="s">
        <v>1001</v>
      </c>
      <c r="G2534" s="20" t="s">
        <v>7795</v>
      </c>
      <c r="H2534" s="20" t="s">
        <v>44</v>
      </c>
      <c r="I2534" s="20" t="s">
        <v>45</v>
      </c>
      <c r="J2534" s="20" t="s">
        <v>7236</v>
      </c>
      <c r="K2534" s="20" t="s">
        <v>7237</v>
      </c>
      <c r="L2534" s="20" t="s">
        <v>7238</v>
      </c>
      <c r="M2534" s="20"/>
      <c r="N2534" s="21">
        <v>2634.51</v>
      </c>
      <c r="O2534" s="21">
        <v>0</v>
      </c>
      <c r="P2534" s="20"/>
      <c r="Q2534" s="19">
        <v>45559</v>
      </c>
      <c r="R2534" s="20"/>
      <c r="S2534" s="19">
        <v>45694</v>
      </c>
      <c r="T2534" s="20" t="s">
        <v>7389</v>
      </c>
      <c r="U2534" s="20">
        <v>1028211</v>
      </c>
      <c r="V2534" s="20">
        <v>240002835</v>
      </c>
      <c r="W2534" s="20" t="s">
        <v>847</v>
      </c>
      <c r="X2534" s="20" t="s">
        <v>305</v>
      </c>
      <c r="Y2534" s="20" t="s">
        <v>306</v>
      </c>
      <c r="Z2534" s="20" t="s">
        <v>7489</v>
      </c>
      <c r="AA2534" s="20" t="s">
        <v>7240</v>
      </c>
      <c r="AB2534" s="20" t="s">
        <v>7137</v>
      </c>
      <c r="AC2534" s="20" t="s">
        <v>3722</v>
      </c>
      <c r="AD2534" s="20" t="s">
        <v>56</v>
      </c>
      <c r="AE2534" s="20" t="s">
        <v>1014</v>
      </c>
      <c r="AF2534" t="str">
        <f>VLOOKUP(L2534,Contactos!B:B,1,0)</f>
        <v>DISTRIBUCIONES AGROVET GRANDEZ TARAPOTO S.R.L.</v>
      </c>
    </row>
    <row r="2535" spans="1:32" ht="38.25" x14ac:dyDescent="0.2">
      <c r="A2535" s="4">
        <f t="shared" si="118"/>
        <v>2533</v>
      </c>
      <c r="B2535" s="4" t="str">
        <f t="shared" si="119"/>
        <v>F010-00026004</v>
      </c>
      <c r="C2535" s="4" t="str">
        <f>IFERROR(VLOOKUP(F2535,Tablas!$A$1:$B$3,2,0),"")</f>
        <v>Factura</v>
      </c>
      <c r="D2535" s="4" t="str">
        <f t="shared" si="120"/>
        <v>Nacional - LETRAS 45-52-59-66-73-90 DAYS - Facturas clientes - C20606722606</v>
      </c>
      <c r="E2535" s="19">
        <v>45559</v>
      </c>
      <c r="F2535" s="20" t="s">
        <v>1001</v>
      </c>
      <c r="G2535" s="20" t="s">
        <v>7795</v>
      </c>
      <c r="H2535" s="20" t="s">
        <v>44</v>
      </c>
      <c r="I2535" s="20" t="s">
        <v>45</v>
      </c>
      <c r="J2535" s="20" t="s">
        <v>7236</v>
      </c>
      <c r="K2535" s="20" t="s">
        <v>7237</v>
      </c>
      <c r="L2535" s="20" t="s">
        <v>7238</v>
      </c>
      <c r="M2535" s="20"/>
      <c r="N2535" s="21">
        <v>2637.65</v>
      </c>
      <c r="O2535" s="21">
        <v>0</v>
      </c>
      <c r="P2535" s="20"/>
      <c r="Q2535" s="19">
        <v>45559</v>
      </c>
      <c r="R2535" s="20"/>
      <c r="S2535" s="19">
        <v>45663</v>
      </c>
      <c r="T2535" s="20" t="s">
        <v>7389</v>
      </c>
      <c r="U2535" s="20">
        <v>1028211</v>
      </c>
      <c r="V2535" s="20">
        <v>240002835</v>
      </c>
      <c r="W2535" s="20" t="s">
        <v>847</v>
      </c>
      <c r="X2535" s="20" t="s">
        <v>305</v>
      </c>
      <c r="Y2535" s="20" t="s">
        <v>306</v>
      </c>
      <c r="Z2535" s="20" t="s">
        <v>7489</v>
      </c>
      <c r="AA2535" s="20" t="s">
        <v>7240</v>
      </c>
      <c r="AB2535" s="20" t="s">
        <v>7137</v>
      </c>
      <c r="AC2535" s="20" t="s">
        <v>3722</v>
      </c>
      <c r="AD2535" s="20" t="s">
        <v>56</v>
      </c>
      <c r="AE2535" s="20" t="s">
        <v>1014</v>
      </c>
      <c r="AF2535" t="str">
        <f>VLOOKUP(L2535,Contactos!B:B,1,0)</f>
        <v>DISTRIBUCIONES AGROVET GRANDEZ TARAPOTO S.R.L.</v>
      </c>
    </row>
    <row r="2536" spans="1:32" ht="38.25" x14ac:dyDescent="0.2">
      <c r="A2536" s="4">
        <f t="shared" si="118"/>
        <v>2534</v>
      </c>
      <c r="B2536" s="4" t="str">
        <f t="shared" si="119"/>
        <v>F010-00026004</v>
      </c>
      <c r="C2536" s="4" t="str">
        <f>IFERROR(VLOOKUP(F2536,Tablas!$A$1:$B$3,2,0),"")</f>
        <v>Factura</v>
      </c>
      <c r="D2536" s="4" t="str">
        <f t="shared" si="120"/>
        <v>Nacional - LETRAS 45-52-59-66-73-90 DAYS - Facturas clientes - C20606722606</v>
      </c>
      <c r="E2536" s="19">
        <v>45559</v>
      </c>
      <c r="F2536" s="20" t="s">
        <v>1001</v>
      </c>
      <c r="G2536" s="20" t="s">
        <v>7795</v>
      </c>
      <c r="H2536" s="20" t="s">
        <v>44</v>
      </c>
      <c r="I2536" s="20" t="s">
        <v>45</v>
      </c>
      <c r="J2536" s="20" t="s">
        <v>7236</v>
      </c>
      <c r="K2536" s="20" t="s">
        <v>7237</v>
      </c>
      <c r="L2536" s="20" t="s">
        <v>7238</v>
      </c>
      <c r="M2536" s="20"/>
      <c r="N2536" s="21">
        <v>2637.65</v>
      </c>
      <c r="O2536" s="21">
        <v>0</v>
      </c>
      <c r="P2536" s="20"/>
      <c r="Q2536" s="19">
        <v>45559</v>
      </c>
      <c r="R2536" s="20"/>
      <c r="S2536" s="19">
        <v>45656</v>
      </c>
      <c r="T2536" s="20" t="s">
        <v>7389</v>
      </c>
      <c r="U2536" s="20">
        <v>1028211</v>
      </c>
      <c r="V2536" s="20">
        <v>240002835</v>
      </c>
      <c r="W2536" s="20" t="s">
        <v>847</v>
      </c>
      <c r="X2536" s="20" t="s">
        <v>305</v>
      </c>
      <c r="Y2536" s="20" t="s">
        <v>306</v>
      </c>
      <c r="Z2536" s="20" t="s">
        <v>7489</v>
      </c>
      <c r="AA2536" s="20" t="s">
        <v>7240</v>
      </c>
      <c r="AB2536" s="20" t="s">
        <v>7137</v>
      </c>
      <c r="AC2536" s="20" t="s">
        <v>3722</v>
      </c>
      <c r="AD2536" s="20" t="s">
        <v>56</v>
      </c>
      <c r="AE2536" s="20" t="s">
        <v>1014</v>
      </c>
      <c r="AF2536" t="str">
        <f>VLOOKUP(L2536,Contactos!B:B,1,0)</f>
        <v>DISTRIBUCIONES AGROVET GRANDEZ TARAPOTO S.R.L.</v>
      </c>
    </row>
    <row r="2537" spans="1:32" ht="38.25" x14ac:dyDescent="0.2">
      <c r="A2537" s="4">
        <f t="shared" si="118"/>
        <v>2535</v>
      </c>
      <c r="B2537" s="4" t="str">
        <f t="shared" si="119"/>
        <v>F010-00026004</v>
      </c>
      <c r="C2537" s="4" t="str">
        <f>IFERROR(VLOOKUP(F2537,Tablas!$A$1:$B$3,2,0),"")</f>
        <v>Factura</v>
      </c>
      <c r="D2537" s="4" t="str">
        <f t="shared" si="120"/>
        <v>Nacional - LETRAS 45-52-59-66-73-90 DAYS - Facturas clientes - C20606722606</v>
      </c>
      <c r="E2537" s="19">
        <v>45559</v>
      </c>
      <c r="F2537" s="20" t="s">
        <v>1001</v>
      </c>
      <c r="G2537" s="20" t="s">
        <v>7795</v>
      </c>
      <c r="H2537" s="20" t="s">
        <v>44</v>
      </c>
      <c r="I2537" s="20" t="s">
        <v>45</v>
      </c>
      <c r="J2537" s="20" t="s">
        <v>7236</v>
      </c>
      <c r="K2537" s="20" t="s">
        <v>7237</v>
      </c>
      <c r="L2537" s="20" t="s">
        <v>7238</v>
      </c>
      <c r="M2537" s="20"/>
      <c r="N2537" s="21">
        <v>2637.65</v>
      </c>
      <c r="O2537" s="21">
        <v>0</v>
      </c>
      <c r="P2537" s="20"/>
      <c r="Q2537" s="19">
        <v>45559</v>
      </c>
      <c r="R2537" s="20"/>
      <c r="S2537" s="19">
        <v>45649</v>
      </c>
      <c r="T2537" s="20" t="s">
        <v>7389</v>
      </c>
      <c r="U2537" s="20">
        <v>1028211</v>
      </c>
      <c r="V2537" s="20">
        <v>240002835</v>
      </c>
      <c r="W2537" s="20" t="s">
        <v>847</v>
      </c>
      <c r="X2537" s="20" t="s">
        <v>305</v>
      </c>
      <c r="Y2537" s="20" t="s">
        <v>306</v>
      </c>
      <c r="Z2537" s="20" t="s">
        <v>7489</v>
      </c>
      <c r="AA2537" s="20" t="s">
        <v>7240</v>
      </c>
      <c r="AB2537" s="20" t="s">
        <v>7137</v>
      </c>
      <c r="AC2537" s="20" t="s">
        <v>3722</v>
      </c>
      <c r="AD2537" s="20" t="s">
        <v>56</v>
      </c>
      <c r="AE2537" s="20" t="s">
        <v>1014</v>
      </c>
      <c r="AF2537" t="str">
        <f>VLOOKUP(L2537,Contactos!B:B,1,0)</f>
        <v>DISTRIBUCIONES AGROVET GRANDEZ TARAPOTO S.R.L.</v>
      </c>
    </row>
    <row r="2538" spans="1:32" ht="38.25" x14ac:dyDescent="0.2">
      <c r="A2538" s="4">
        <f t="shared" si="118"/>
        <v>2536</v>
      </c>
      <c r="B2538" s="4" t="str">
        <f t="shared" si="119"/>
        <v>F010-00026004</v>
      </c>
      <c r="C2538" s="4" t="str">
        <f>IFERROR(VLOOKUP(F2538,Tablas!$A$1:$B$3,2,0),"")</f>
        <v>Factura</v>
      </c>
      <c r="D2538" s="4" t="str">
        <f t="shared" si="120"/>
        <v>Nacional - LETRAS 45-52-59-66-73-90 DAYS - Facturas clientes - C20606722606</v>
      </c>
      <c r="E2538" s="19">
        <v>45559</v>
      </c>
      <c r="F2538" s="20" t="s">
        <v>1001</v>
      </c>
      <c r="G2538" s="20" t="s">
        <v>7795</v>
      </c>
      <c r="H2538" s="20" t="s">
        <v>44</v>
      </c>
      <c r="I2538" s="20" t="s">
        <v>45</v>
      </c>
      <c r="J2538" s="20" t="s">
        <v>7236</v>
      </c>
      <c r="K2538" s="20" t="s">
        <v>7237</v>
      </c>
      <c r="L2538" s="20" t="s">
        <v>7238</v>
      </c>
      <c r="M2538" s="20"/>
      <c r="N2538" s="21">
        <v>2637.65</v>
      </c>
      <c r="O2538" s="21">
        <v>0</v>
      </c>
      <c r="P2538" s="20"/>
      <c r="Q2538" s="19">
        <v>45559</v>
      </c>
      <c r="R2538" s="20"/>
      <c r="S2538" s="19">
        <v>45670</v>
      </c>
      <c r="T2538" s="20" t="s">
        <v>7389</v>
      </c>
      <c r="U2538" s="20">
        <v>1028211</v>
      </c>
      <c r="V2538" s="20">
        <v>240002835</v>
      </c>
      <c r="W2538" s="20" t="s">
        <v>847</v>
      </c>
      <c r="X2538" s="20" t="s">
        <v>305</v>
      </c>
      <c r="Y2538" s="20" t="s">
        <v>306</v>
      </c>
      <c r="Z2538" s="20" t="s">
        <v>7489</v>
      </c>
      <c r="AA2538" s="20" t="s">
        <v>7240</v>
      </c>
      <c r="AB2538" s="20" t="s">
        <v>7137</v>
      </c>
      <c r="AC2538" s="20" t="s">
        <v>3722</v>
      </c>
      <c r="AD2538" s="20" t="s">
        <v>56</v>
      </c>
      <c r="AE2538" s="20" t="s">
        <v>1014</v>
      </c>
      <c r="AF2538" t="str">
        <f>VLOOKUP(L2538,Contactos!B:B,1,0)</f>
        <v>DISTRIBUCIONES AGROVET GRANDEZ TARAPOTO S.R.L.</v>
      </c>
    </row>
    <row r="2539" spans="1:32" ht="38.25" x14ac:dyDescent="0.2">
      <c r="A2539" s="4">
        <f t="shared" si="118"/>
        <v>2537</v>
      </c>
      <c r="B2539" s="4" t="str">
        <f t="shared" si="119"/>
        <v>F010-00026004</v>
      </c>
      <c r="C2539" s="4" t="str">
        <f>IFERROR(VLOOKUP(F2539,Tablas!$A$1:$B$3,2,0),"")</f>
        <v>Factura</v>
      </c>
      <c r="D2539" s="4" t="str">
        <f t="shared" si="120"/>
        <v>Nacional - LETRAS 45-52-59-66-73-90 DAYS - Facturas clientes - C20606722606</v>
      </c>
      <c r="E2539" s="19">
        <v>45559</v>
      </c>
      <c r="F2539" s="20" t="s">
        <v>1001</v>
      </c>
      <c r="G2539" s="20" t="s">
        <v>7795</v>
      </c>
      <c r="H2539" s="20" t="s">
        <v>44</v>
      </c>
      <c r="I2539" s="20" t="s">
        <v>45</v>
      </c>
      <c r="J2539" s="20" t="s">
        <v>7236</v>
      </c>
      <c r="K2539" s="20" t="s">
        <v>7237</v>
      </c>
      <c r="L2539" s="20" t="s">
        <v>7238</v>
      </c>
      <c r="M2539" s="20"/>
      <c r="N2539" s="21">
        <v>2637.65</v>
      </c>
      <c r="O2539" s="21">
        <v>0</v>
      </c>
      <c r="P2539" s="20"/>
      <c r="Q2539" s="19">
        <v>45559</v>
      </c>
      <c r="R2539" s="20"/>
      <c r="S2539" s="19">
        <v>45677</v>
      </c>
      <c r="T2539" s="20" t="s">
        <v>7389</v>
      </c>
      <c r="U2539" s="20">
        <v>1028211</v>
      </c>
      <c r="V2539" s="20">
        <v>240002835</v>
      </c>
      <c r="W2539" s="20" t="s">
        <v>847</v>
      </c>
      <c r="X2539" s="20" t="s">
        <v>305</v>
      </c>
      <c r="Y2539" s="20" t="s">
        <v>306</v>
      </c>
      <c r="Z2539" s="20" t="s">
        <v>7489</v>
      </c>
      <c r="AA2539" s="20" t="s">
        <v>7240</v>
      </c>
      <c r="AB2539" s="20" t="s">
        <v>7137</v>
      </c>
      <c r="AC2539" s="20" t="s">
        <v>3722</v>
      </c>
      <c r="AD2539" s="20" t="s">
        <v>56</v>
      </c>
      <c r="AE2539" s="20" t="s">
        <v>1014</v>
      </c>
      <c r="AF2539" t="str">
        <f>VLOOKUP(L2539,Contactos!B:B,1,0)</f>
        <v>DISTRIBUCIONES AGROVET GRANDEZ TARAPOTO S.R.L.</v>
      </c>
    </row>
    <row r="2540" spans="1:32" ht="25.5" x14ac:dyDescent="0.2">
      <c r="A2540" s="4">
        <f t="shared" si="118"/>
        <v>2538</v>
      </c>
      <c r="B2540" s="4" t="str">
        <f t="shared" si="119"/>
        <v>4-03273</v>
      </c>
      <c r="C2540" s="4" t="str">
        <f>IFERROR(VLOOKUP(F2540,Tablas!$A$1:$B$3,2,0),"")</f>
        <v/>
      </c>
      <c r="D2540" s="4" t="str">
        <f t="shared" si="120"/>
        <v xml:space="preserve"> - LETRA 75 DIAS / DRAFT 75 DAYS - Cambio de Situación</v>
      </c>
      <c r="E2540" s="19">
        <v>45546</v>
      </c>
      <c r="F2540" s="20" t="s">
        <v>27</v>
      </c>
      <c r="G2540" s="20" t="s">
        <v>7796</v>
      </c>
      <c r="H2540" s="20" t="s">
        <v>7404</v>
      </c>
      <c r="I2540" s="20" t="s">
        <v>7405</v>
      </c>
      <c r="J2540" s="20" t="s">
        <v>373</v>
      </c>
      <c r="K2540" s="20" t="s">
        <v>374</v>
      </c>
      <c r="L2540" s="20" t="s">
        <v>375</v>
      </c>
      <c r="M2540" s="20" t="s">
        <v>125</v>
      </c>
      <c r="N2540" s="21">
        <v>2639.68</v>
      </c>
      <c r="O2540" s="21">
        <v>0</v>
      </c>
      <c r="P2540" s="19">
        <v>45520</v>
      </c>
      <c r="Q2540" s="19">
        <v>45546</v>
      </c>
      <c r="R2540" s="20"/>
      <c r="S2540" s="19">
        <v>45586</v>
      </c>
      <c r="T2540" s="20" t="s">
        <v>126</v>
      </c>
      <c r="U2540" s="20">
        <v>1024654</v>
      </c>
      <c r="V2540" s="20">
        <v>240006807</v>
      </c>
      <c r="W2540" s="20" t="s">
        <v>50</v>
      </c>
      <c r="X2540" s="20" t="s">
        <v>794</v>
      </c>
      <c r="Y2540" s="20" t="s">
        <v>128</v>
      </c>
      <c r="Z2540" s="20" t="s">
        <v>7406</v>
      </c>
      <c r="AA2540" s="20" t="s">
        <v>377</v>
      </c>
      <c r="AB2540" s="20" t="s">
        <v>337</v>
      </c>
      <c r="AC2540" s="20" t="s">
        <v>337</v>
      </c>
      <c r="AD2540" s="20" t="s">
        <v>56</v>
      </c>
      <c r="AE2540" s="20"/>
      <c r="AF2540" t="str">
        <f>VLOOKUP(L2540,Contactos!B:B,1,0)</f>
        <v>TOP VETERINARIA S.A.C.</v>
      </c>
    </row>
    <row r="2541" spans="1:32" ht="25.5" x14ac:dyDescent="0.2">
      <c r="A2541" s="4">
        <f t="shared" si="118"/>
        <v>2539</v>
      </c>
      <c r="B2541" s="4" t="str">
        <f t="shared" si="119"/>
        <v>4-03272</v>
      </c>
      <c r="C2541" s="4" t="str">
        <f>IFERROR(VLOOKUP(F2541,Tablas!$A$1:$B$3,2,0),"")</f>
        <v/>
      </c>
      <c r="D2541" s="4" t="str">
        <f t="shared" si="120"/>
        <v xml:space="preserve"> - LETRA 75 DIAS / DRAFT 75 DAYS - Cambio de Situación</v>
      </c>
      <c r="E2541" s="19">
        <v>45546</v>
      </c>
      <c r="F2541" s="20" t="s">
        <v>27</v>
      </c>
      <c r="G2541" s="20" t="s">
        <v>7797</v>
      </c>
      <c r="H2541" s="20" t="s">
        <v>7404</v>
      </c>
      <c r="I2541" s="20" t="s">
        <v>7405</v>
      </c>
      <c r="J2541" s="20" t="s">
        <v>373</v>
      </c>
      <c r="K2541" s="20" t="s">
        <v>374</v>
      </c>
      <c r="L2541" s="20" t="s">
        <v>375</v>
      </c>
      <c r="M2541" s="20" t="s">
        <v>125</v>
      </c>
      <c r="N2541" s="21">
        <v>2639.68</v>
      </c>
      <c r="O2541" s="21">
        <v>0</v>
      </c>
      <c r="P2541" s="19">
        <v>45520</v>
      </c>
      <c r="Q2541" s="19">
        <v>45546</v>
      </c>
      <c r="R2541" s="20"/>
      <c r="S2541" s="19">
        <v>45575</v>
      </c>
      <c r="T2541" s="20" t="s">
        <v>126</v>
      </c>
      <c r="U2541" s="20">
        <v>1024652</v>
      </c>
      <c r="V2541" s="20">
        <v>240006806</v>
      </c>
      <c r="W2541" s="20" t="s">
        <v>50</v>
      </c>
      <c r="X2541" s="20" t="s">
        <v>794</v>
      </c>
      <c r="Y2541" s="20" t="s">
        <v>128</v>
      </c>
      <c r="Z2541" s="20" t="s">
        <v>7406</v>
      </c>
      <c r="AA2541" s="20" t="s">
        <v>7391</v>
      </c>
      <c r="AB2541" s="20" t="s">
        <v>576</v>
      </c>
      <c r="AC2541" s="20" t="s">
        <v>167</v>
      </c>
      <c r="AD2541" s="20" t="s">
        <v>56</v>
      </c>
      <c r="AE2541" s="20"/>
      <c r="AF2541" t="str">
        <f>VLOOKUP(L2541,Contactos!B:B,1,0)</f>
        <v>TOP VETERINARIA S.A.C.</v>
      </c>
    </row>
    <row r="2542" spans="1:32" ht="25.5" x14ac:dyDescent="0.2">
      <c r="A2542" s="4">
        <f t="shared" si="118"/>
        <v>2540</v>
      </c>
      <c r="B2542" s="4" t="str">
        <f t="shared" si="119"/>
        <v>4-03274</v>
      </c>
      <c r="C2542" s="4" t="str">
        <f>IFERROR(VLOOKUP(F2542,Tablas!$A$1:$B$3,2,0),"")</f>
        <v/>
      </c>
      <c r="D2542" s="4" t="str">
        <f t="shared" si="120"/>
        <v xml:space="preserve"> - LETRA 75 DIAS / DRAFT 75 DAYS - Cambio de Situación</v>
      </c>
      <c r="E2542" s="19">
        <v>45546</v>
      </c>
      <c r="F2542" s="20" t="s">
        <v>27</v>
      </c>
      <c r="G2542" s="20" t="s">
        <v>7798</v>
      </c>
      <c r="H2542" s="20" t="s">
        <v>7404</v>
      </c>
      <c r="I2542" s="20" t="s">
        <v>7405</v>
      </c>
      <c r="J2542" s="20" t="s">
        <v>373</v>
      </c>
      <c r="K2542" s="20" t="s">
        <v>374</v>
      </c>
      <c r="L2542" s="20" t="s">
        <v>375</v>
      </c>
      <c r="M2542" s="20" t="s">
        <v>125</v>
      </c>
      <c r="N2542" s="21">
        <v>2639.69</v>
      </c>
      <c r="O2542" s="21">
        <v>0</v>
      </c>
      <c r="P2542" s="19">
        <v>45520</v>
      </c>
      <c r="Q2542" s="19">
        <v>45546</v>
      </c>
      <c r="R2542" s="20"/>
      <c r="S2542" s="19">
        <v>45595</v>
      </c>
      <c r="T2542" s="20" t="s">
        <v>126</v>
      </c>
      <c r="U2542" s="20">
        <v>1024656</v>
      </c>
      <c r="V2542" s="20">
        <v>240006808</v>
      </c>
      <c r="W2542" s="20" t="s">
        <v>50</v>
      </c>
      <c r="X2542" s="20" t="s">
        <v>794</v>
      </c>
      <c r="Y2542" s="20" t="s">
        <v>128</v>
      </c>
      <c r="Z2542" s="20" t="s">
        <v>7406</v>
      </c>
      <c r="AA2542" s="20" t="s">
        <v>377</v>
      </c>
      <c r="AB2542" s="20" t="s">
        <v>337</v>
      </c>
      <c r="AC2542" s="20" t="s">
        <v>337</v>
      </c>
      <c r="AD2542" s="20" t="s">
        <v>56</v>
      </c>
      <c r="AE2542" s="20"/>
      <c r="AF2542" t="str">
        <f>VLOOKUP(L2542,Contactos!B:B,1,0)</f>
        <v>TOP VETERINARIA S.A.C.</v>
      </c>
    </row>
    <row r="2543" spans="1:32" ht="38.25" x14ac:dyDescent="0.2">
      <c r="A2543" s="4">
        <f t="shared" si="118"/>
        <v>2541</v>
      </c>
      <c r="B2543" s="4" t="str">
        <f t="shared" si="119"/>
        <v>F010-00025902</v>
      </c>
      <c r="C2543" s="4" t="str">
        <f>IFERROR(VLOOKUP(F2543,Tablas!$A$1:$B$3,2,0),"")</f>
        <v>Factura</v>
      </c>
      <c r="D2543" s="4" t="str">
        <f t="shared" si="120"/>
        <v>Nacional - LETRAS A 45-55-65-75 DIAS / DRAFT  45-55-65-75 DAYS - Facturas clientes - C20481460159</v>
      </c>
      <c r="E2543" s="19">
        <v>45551</v>
      </c>
      <c r="F2543" s="20" t="s">
        <v>1001</v>
      </c>
      <c r="G2543" s="20" t="s">
        <v>7461</v>
      </c>
      <c r="H2543" s="20" t="s">
        <v>44</v>
      </c>
      <c r="I2543" s="20" t="s">
        <v>45</v>
      </c>
      <c r="J2543" s="20" t="s">
        <v>379</v>
      </c>
      <c r="K2543" s="20" t="s">
        <v>380</v>
      </c>
      <c r="L2543" s="20" t="s">
        <v>381</v>
      </c>
      <c r="M2543" s="20" t="s">
        <v>125</v>
      </c>
      <c r="N2543" s="21">
        <v>2656.42</v>
      </c>
      <c r="O2543" s="21">
        <v>0</v>
      </c>
      <c r="P2543" s="20"/>
      <c r="Q2543" s="19">
        <v>45551</v>
      </c>
      <c r="R2543" s="20"/>
      <c r="S2543" s="19">
        <v>45641</v>
      </c>
      <c r="T2543" s="20" t="s">
        <v>7453</v>
      </c>
      <c r="U2543" s="20">
        <v>1024933</v>
      </c>
      <c r="V2543" s="20">
        <v>240002726</v>
      </c>
      <c r="W2543" s="20" t="s">
        <v>847</v>
      </c>
      <c r="X2543" s="20" t="s">
        <v>274</v>
      </c>
      <c r="Y2543" s="20" t="s">
        <v>245</v>
      </c>
      <c r="Z2543" s="20" t="s">
        <v>7462</v>
      </c>
      <c r="AA2543" s="20" t="s">
        <v>7463</v>
      </c>
      <c r="AB2543" s="20" t="s">
        <v>337</v>
      </c>
      <c r="AC2543" s="20" t="s">
        <v>337</v>
      </c>
      <c r="AD2543" s="20" t="s">
        <v>56</v>
      </c>
      <c r="AE2543" s="20" t="s">
        <v>1014</v>
      </c>
      <c r="AF2543" t="str">
        <f>VLOOKUP(L2543,Contactos!B:B,1,0)</f>
        <v>NOVAFARMA S.A.C.</v>
      </c>
    </row>
    <row r="2544" spans="1:32" ht="25.5" x14ac:dyDescent="0.2">
      <c r="A2544" s="4">
        <f t="shared" si="118"/>
        <v>2542</v>
      </c>
      <c r="B2544" s="4" t="str">
        <f t="shared" si="119"/>
        <v>4-02917</v>
      </c>
      <c r="C2544" s="4" t="str">
        <f>IFERROR(VLOOKUP(F2544,Tablas!$A$1:$B$3,2,0),"")</f>
        <v/>
      </c>
      <c r="D2544" s="4" t="str">
        <f t="shared" si="120"/>
        <v xml:space="preserve"> - LETRA 75 DIAS / DRAFT 75 DAYS - Cambio de Situación</v>
      </c>
      <c r="E2544" s="19">
        <v>45539</v>
      </c>
      <c r="F2544" s="20" t="s">
        <v>27</v>
      </c>
      <c r="G2544" s="20" t="s">
        <v>7799</v>
      </c>
      <c r="H2544" s="20" t="s">
        <v>7404</v>
      </c>
      <c r="I2544" s="20" t="s">
        <v>7405</v>
      </c>
      <c r="J2544" s="20" t="s">
        <v>7629</v>
      </c>
      <c r="K2544" s="20" t="s">
        <v>7630</v>
      </c>
      <c r="L2544" s="20" t="s">
        <v>7631</v>
      </c>
      <c r="M2544" s="20" t="s">
        <v>125</v>
      </c>
      <c r="N2544" s="21">
        <v>2660.78</v>
      </c>
      <c r="O2544" s="21">
        <v>0</v>
      </c>
      <c r="P2544" s="19">
        <v>45498</v>
      </c>
      <c r="Q2544" s="19">
        <v>45539</v>
      </c>
      <c r="R2544" s="20"/>
      <c r="S2544" s="19">
        <v>45572</v>
      </c>
      <c r="T2544" s="20" t="s">
        <v>126</v>
      </c>
      <c r="U2544" s="20">
        <v>1020838</v>
      </c>
      <c r="V2544" s="20">
        <v>240006502</v>
      </c>
      <c r="W2544" s="20" t="s">
        <v>50</v>
      </c>
      <c r="X2544" s="20" t="s">
        <v>794</v>
      </c>
      <c r="Y2544" s="20" t="s">
        <v>333</v>
      </c>
      <c r="Z2544" s="20" t="s">
        <v>7406</v>
      </c>
      <c r="AA2544" s="20" t="s">
        <v>7636</v>
      </c>
      <c r="AB2544" s="20" t="s">
        <v>6737</v>
      </c>
      <c r="AC2544" s="20" t="s">
        <v>167</v>
      </c>
      <c r="AD2544" s="20" t="s">
        <v>56</v>
      </c>
      <c r="AE2544" s="20"/>
      <c r="AF2544" t="str">
        <f>VLOOKUP(L2544,Contactos!B:B,1,0)</f>
        <v>UNIVERSO VETERINARIO S.A.C.</v>
      </c>
    </row>
    <row r="2545" spans="1:32" ht="25.5" x14ac:dyDescent="0.2">
      <c r="A2545" s="4">
        <f t="shared" si="118"/>
        <v>2543</v>
      </c>
      <c r="B2545" s="4" t="str">
        <f t="shared" si="119"/>
        <v>4-02918</v>
      </c>
      <c r="C2545" s="4" t="str">
        <f>IFERROR(VLOOKUP(F2545,Tablas!$A$1:$B$3,2,0),"")</f>
        <v/>
      </c>
      <c r="D2545" s="4" t="str">
        <f t="shared" si="120"/>
        <v xml:space="preserve"> - LETRA 75 DIAS / DRAFT 75 DAYS - Cambio de Situación</v>
      </c>
      <c r="E2545" s="19">
        <v>45539</v>
      </c>
      <c r="F2545" s="20" t="s">
        <v>27</v>
      </c>
      <c r="G2545" s="20" t="s">
        <v>7800</v>
      </c>
      <c r="H2545" s="20" t="s">
        <v>7404</v>
      </c>
      <c r="I2545" s="20" t="s">
        <v>7405</v>
      </c>
      <c r="J2545" s="20" t="s">
        <v>7629</v>
      </c>
      <c r="K2545" s="20" t="s">
        <v>7630</v>
      </c>
      <c r="L2545" s="20" t="s">
        <v>7631</v>
      </c>
      <c r="M2545" s="20" t="s">
        <v>125</v>
      </c>
      <c r="N2545" s="21">
        <v>2660.8</v>
      </c>
      <c r="O2545" s="21">
        <v>0</v>
      </c>
      <c r="P2545" s="19">
        <v>45498</v>
      </c>
      <c r="Q2545" s="19">
        <v>45539</v>
      </c>
      <c r="R2545" s="20"/>
      <c r="S2545" s="19">
        <v>45588</v>
      </c>
      <c r="T2545" s="20" t="s">
        <v>126</v>
      </c>
      <c r="U2545" s="20">
        <v>1020840</v>
      </c>
      <c r="V2545" s="20">
        <v>240006503</v>
      </c>
      <c r="W2545" s="20" t="s">
        <v>50</v>
      </c>
      <c r="X2545" s="20" t="s">
        <v>794</v>
      </c>
      <c r="Y2545" s="20" t="s">
        <v>333</v>
      </c>
      <c r="Z2545" s="20" t="s">
        <v>7406</v>
      </c>
      <c r="AA2545" s="20" t="s">
        <v>7632</v>
      </c>
      <c r="AB2545" s="20" t="s">
        <v>6737</v>
      </c>
      <c r="AC2545" s="20" t="s">
        <v>167</v>
      </c>
      <c r="AD2545" s="20" t="s">
        <v>56</v>
      </c>
      <c r="AE2545" s="20"/>
      <c r="AF2545" t="str">
        <f>VLOOKUP(L2545,Contactos!B:B,1,0)</f>
        <v>UNIVERSO VETERINARIO S.A.C.</v>
      </c>
    </row>
    <row r="2546" spans="1:32" ht="25.5" x14ac:dyDescent="0.2">
      <c r="A2546" s="4">
        <f t="shared" si="118"/>
        <v>2544</v>
      </c>
      <c r="B2546" s="4" t="str">
        <f t="shared" si="119"/>
        <v>4-03422</v>
      </c>
      <c r="C2546" s="4" t="str">
        <f>IFERROR(VLOOKUP(F2546,Tablas!$A$1:$B$3,2,0),"")</f>
        <v/>
      </c>
      <c r="D2546" s="4" t="str">
        <f t="shared" si="120"/>
        <v xml:space="preserve"> - LETRA 75 DIAS / DRAFT 75 DAYS - Cambio de Situación</v>
      </c>
      <c r="E2546" s="19">
        <v>45560</v>
      </c>
      <c r="F2546" s="20" t="s">
        <v>27</v>
      </c>
      <c r="G2546" s="20" t="s">
        <v>7801</v>
      </c>
      <c r="H2546" s="20" t="s">
        <v>7404</v>
      </c>
      <c r="I2546" s="20" t="s">
        <v>7405</v>
      </c>
      <c r="J2546" s="20" t="s">
        <v>330</v>
      </c>
      <c r="K2546" s="20" t="s">
        <v>331</v>
      </c>
      <c r="L2546" s="20" t="s">
        <v>332</v>
      </c>
      <c r="M2546" s="20" t="s">
        <v>125</v>
      </c>
      <c r="N2546" s="21">
        <v>2666.8</v>
      </c>
      <c r="O2546" s="21">
        <v>0</v>
      </c>
      <c r="P2546" s="19">
        <v>45532</v>
      </c>
      <c r="Q2546" s="19">
        <v>45560</v>
      </c>
      <c r="R2546" s="20"/>
      <c r="S2546" s="19">
        <v>45596</v>
      </c>
      <c r="T2546" s="20" t="s">
        <v>126</v>
      </c>
      <c r="U2546" s="20">
        <v>1031190</v>
      </c>
      <c r="V2546" s="20">
        <v>240007040</v>
      </c>
      <c r="W2546" s="20" t="s">
        <v>50</v>
      </c>
      <c r="X2546" s="20" t="s">
        <v>794</v>
      </c>
      <c r="Y2546" s="20" t="s">
        <v>333</v>
      </c>
      <c r="Z2546" s="20" t="s">
        <v>7406</v>
      </c>
      <c r="AA2546" s="20" t="s">
        <v>335</v>
      </c>
      <c r="AB2546" s="20" t="s">
        <v>336</v>
      </c>
      <c r="AC2546" s="20" t="s">
        <v>337</v>
      </c>
      <c r="AD2546" s="20" t="s">
        <v>56</v>
      </c>
      <c r="AE2546" s="20"/>
      <c r="AF2546" t="str">
        <f>VLOOKUP(L2546,Contactos!B:B,1,0)</f>
        <v>REPRESENTACIONES DURAND S.A.C.</v>
      </c>
    </row>
    <row r="2547" spans="1:32" ht="25.5" x14ac:dyDescent="0.2">
      <c r="A2547" s="4">
        <f t="shared" si="118"/>
        <v>2545</v>
      </c>
      <c r="B2547" s="4" t="str">
        <f t="shared" si="119"/>
        <v>4-03421</v>
      </c>
      <c r="C2547" s="4" t="str">
        <f>IFERROR(VLOOKUP(F2547,Tablas!$A$1:$B$3,2,0),"")</f>
        <v/>
      </c>
      <c r="D2547" s="4" t="str">
        <f t="shared" si="120"/>
        <v xml:space="preserve"> - LETRA 75 DIAS / DRAFT 75 DAYS - Cambio de Situación</v>
      </c>
      <c r="E2547" s="19">
        <v>45560</v>
      </c>
      <c r="F2547" s="20" t="s">
        <v>27</v>
      </c>
      <c r="G2547" s="20" t="s">
        <v>7802</v>
      </c>
      <c r="H2547" s="20" t="s">
        <v>7404</v>
      </c>
      <c r="I2547" s="20" t="s">
        <v>7405</v>
      </c>
      <c r="J2547" s="20" t="s">
        <v>330</v>
      </c>
      <c r="K2547" s="20" t="s">
        <v>331</v>
      </c>
      <c r="L2547" s="20" t="s">
        <v>332</v>
      </c>
      <c r="M2547" s="20" t="s">
        <v>125</v>
      </c>
      <c r="N2547" s="21">
        <v>2666.8</v>
      </c>
      <c r="O2547" s="21">
        <v>0</v>
      </c>
      <c r="P2547" s="19">
        <v>45532</v>
      </c>
      <c r="Q2547" s="19">
        <v>45560</v>
      </c>
      <c r="R2547" s="20"/>
      <c r="S2547" s="19">
        <v>45581</v>
      </c>
      <c r="T2547" s="20" t="s">
        <v>126</v>
      </c>
      <c r="U2547" s="20">
        <v>1031162</v>
      </c>
      <c r="V2547" s="20">
        <v>240007026</v>
      </c>
      <c r="W2547" s="20" t="s">
        <v>50</v>
      </c>
      <c r="X2547" s="20" t="s">
        <v>794</v>
      </c>
      <c r="Y2547" s="20" t="s">
        <v>333</v>
      </c>
      <c r="Z2547" s="20" t="s">
        <v>7406</v>
      </c>
      <c r="AA2547" s="20" t="s">
        <v>7441</v>
      </c>
      <c r="AB2547" s="20" t="s">
        <v>789</v>
      </c>
      <c r="AC2547" s="20" t="s">
        <v>167</v>
      </c>
      <c r="AD2547" s="20" t="s">
        <v>56</v>
      </c>
      <c r="AE2547" s="20"/>
      <c r="AF2547" t="str">
        <f>VLOOKUP(L2547,Contactos!B:B,1,0)</f>
        <v>REPRESENTACIONES DURAND S.A.C.</v>
      </c>
    </row>
    <row r="2548" spans="1:32" ht="25.5" x14ac:dyDescent="0.2">
      <c r="A2548" s="4">
        <f t="shared" si="118"/>
        <v>2546</v>
      </c>
      <c r="B2548" s="4" t="str">
        <f t="shared" si="119"/>
        <v>4-01229</v>
      </c>
      <c r="C2548" s="4" t="str">
        <f>IFERROR(VLOOKUP(F2548,Tablas!$A$1:$B$3,2,0),"")</f>
        <v/>
      </c>
      <c r="D2548" s="4" t="str">
        <f t="shared" si="120"/>
        <v xml:space="preserve"> - LETRA 75 DIAS / DRAFT 75 DAYS - Cambio de Situación</v>
      </c>
      <c r="E2548" s="19">
        <v>45407</v>
      </c>
      <c r="F2548" s="20" t="s">
        <v>27</v>
      </c>
      <c r="G2548" s="20" t="s">
        <v>7803</v>
      </c>
      <c r="H2548" s="20" t="s">
        <v>7404</v>
      </c>
      <c r="I2548" s="20" t="s">
        <v>7405</v>
      </c>
      <c r="J2548" s="20" t="s">
        <v>330</v>
      </c>
      <c r="K2548" s="20" t="s">
        <v>331</v>
      </c>
      <c r="L2548" s="20" t="s">
        <v>332</v>
      </c>
      <c r="M2548" s="20" t="s">
        <v>125</v>
      </c>
      <c r="N2548" s="21">
        <v>2679.89</v>
      </c>
      <c r="O2548" s="21">
        <v>0</v>
      </c>
      <c r="P2548" s="19">
        <v>45378</v>
      </c>
      <c r="Q2548" s="19">
        <v>45407</v>
      </c>
      <c r="R2548" s="20"/>
      <c r="S2548" s="19">
        <v>45568</v>
      </c>
      <c r="T2548" s="20" t="s">
        <v>126</v>
      </c>
      <c r="U2548" s="20">
        <v>955352</v>
      </c>
      <c r="V2548" s="20">
        <v>240002979</v>
      </c>
      <c r="W2548" s="20" t="s">
        <v>50</v>
      </c>
      <c r="X2548" s="20" t="s">
        <v>794</v>
      </c>
      <c r="Y2548" s="20" t="s">
        <v>333</v>
      </c>
      <c r="Z2548" s="20" t="s">
        <v>7406</v>
      </c>
      <c r="AA2548" s="20" t="s">
        <v>7441</v>
      </c>
      <c r="AB2548" s="20" t="s">
        <v>789</v>
      </c>
      <c r="AC2548" s="20" t="s">
        <v>167</v>
      </c>
      <c r="AD2548" s="20" t="s">
        <v>56</v>
      </c>
      <c r="AE2548" s="20"/>
      <c r="AF2548" t="str">
        <f>VLOOKUP(L2548,Contactos!B:B,1,0)</f>
        <v>REPRESENTACIONES DURAND S.A.C.</v>
      </c>
    </row>
    <row r="2549" spans="1:32" ht="38.25" x14ac:dyDescent="0.2">
      <c r="A2549" s="4">
        <f t="shared" si="118"/>
        <v>2547</v>
      </c>
      <c r="B2549" s="4" t="str">
        <f t="shared" si="119"/>
        <v>F010-00025781</v>
      </c>
      <c r="C2549" s="4" t="str">
        <f>IFERROR(VLOOKUP(F2549,Tablas!$A$1:$B$3,2,0),"")</f>
        <v>Factura</v>
      </c>
      <c r="D2549" s="4" t="str">
        <f t="shared" si="120"/>
        <v>Nacional - LETRAS 45-52-59-66-73-90 DAYS - Facturas clientes - C20606722606</v>
      </c>
      <c r="E2549" s="19">
        <v>45533</v>
      </c>
      <c r="F2549" s="20" t="s">
        <v>1001</v>
      </c>
      <c r="G2549" s="20" t="s">
        <v>7804</v>
      </c>
      <c r="H2549" s="20" t="s">
        <v>44</v>
      </c>
      <c r="I2549" s="20" t="s">
        <v>45</v>
      </c>
      <c r="J2549" s="20" t="s">
        <v>7236</v>
      </c>
      <c r="K2549" s="20" t="s">
        <v>7237</v>
      </c>
      <c r="L2549" s="20" t="s">
        <v>7238</v>
      </c>
      <c r="M2549" s="20"/>
      <c r="N2549" s="21">
        <v>2681.73</v>
      </c>
      <c r="O2549" s="21">
        <v>0</v>
      </c>
      <c r="P2549" s="20"/>
      <c r="Q2549" s="19">
        <v>45533</v>
      </c>
      <c r="R2549" s="20"/>
      <c r="S2549" s="19">
        <v>45668</v>
      </c>
      <c r="T2549" s="20" t="s">
        <v>7389</v>
      </c>
      <c r="U2549" s="20">
        <v>1016882</v>
      </c>
      <c r="V2549" s="20">
        <v>240002591</v>
      </c>
      <c r="W2549" s="20" t="s">
        <v>847</v>
      </c>
      <c r="X2549" s="20" t="s">
        <v>274</v>
      </c>
      <c r="Y2549" s="20" t="s">
        <v>306</v>
      </c>
      <c r="Z2549" s="20" t="s">
        <v>7489</v>
      </c>
      <c r="AA2549" s="20" t="s">
        <v>7240</v>
      </c>
      <c r="AB2549" s="20" t="s">
        <v>7137</v>
      </c>
      <c r="AC2549" s="20" t="s">
        <v>3722</v>
      </c>
      <c r="AD2549" s="20" t="s">
        <v>56</v>
      </c>
      <c r="AE2549" s="20" t="s">
        <v>1014</v>
      </c>
      <c r="AF2549" t="str">
        <f>VLOOKUP(L2549,Contactos!B:B,1,0)</f>
        <v>DISTRIBUCIONES AGROVET GRANDEZ TARAPOTO S.R.L.</v>
      </c>
    </row>
    <row r="2550" spans="1:32" ht="76.5" x14ac:dyDescent="0.2">
      <c r="A2550" s="4">
        <f t="shared" si="118"/>
        <v>2548</v>
      </c>
      <c r="B2550" s="4" t="str">
        <f t="shared" si="119"/>
        <v>B010-00006448</v>
      </c>
      <c r="C2550" s="4" t="str">
        <f>IFERROR(VLOOKUP(F2550,Tablas!$A$1:$B$3,2,0),"")</f>
        <v>Boleta</v>
      </c>
      <c r="D2550" s="4" t="str">
        <f t="shared" si="120"/>
        <v xml:space="preserve"> - CONTADO / CASH - INTERESES POR PRESTAMO SEGUN CONTRATO 30/10/2019</v>
      </c>
      <c r="E2550" s="19">
        <v>43799</v>
      </c>
      <c r="F2550" s="20" t="s">
        <v>842</v>
      </c>
      <c r="G2550" s="20" t="s">
        <v>7805</v>
      </c>
      <c r="H2550" s="20" t="s">
        <v>44</v>
      </c>
      <c r="I2550" s="20" t="s">
        <v>45</v>
      </c>
      <c r="J2550" s="20" t="s">
        <v>396</v>
      </c>
      <c r="K2550" s="20" t="s">
        <v>397</v>
      </c>
      <c r="L2550" s="20" t="s">
        <v>398</v>
      </c>
      <c r="M2550" s="20" t="s">
        <v>33</v>
      </c>
      <c r="N2550" s="21">
        <v>2683.24</v>
      </c>
      <c r="O2550" s="21">
        <v>789.42</v>
      </c>
      <c r="P2550" s="20"/>
      <c r="Q2550" s="19">
        <v>43799</v>
      </c>
      <c r="R2550" s="20"/>
      <c r="S2550" s="19">
        <v>43799</v>
      </c>
      <c r="T2550" s="20" t="s">
        <v>49</v>
      </c>
      <c r="U2550" s="20">
        <v>281675</v>
      </c>
      <c r="V2550" s="20">
        <v>1900001708</v>
      </c>
      <c r="W2550" s="20" t="s">
        <v>847</v>
      </c>
      <c r="X2550" s="20" t="s">
        <v>2795</v>
      </c>
      <c r="Y2550" s="20" t="s">
        <v>52</v>
      </c>
      <c r="Z2550" s="20" t="s">
        <v>7806</v>
      </c>
      <c r="AA2550" s="20" t="s">
        <v>66</v>
      </c>
      <c r="AB2550" s="20" t="s">
        <v>66</v>
      </c>
      <c r="AC2550" s="20" t="s">
        <v>66</v>
      </c>
      <c r="AD2550" s="20" t="s">
        <v>56</v>
      </c>
      <c r="AE2550" s="20"/>
      <c r="AF2550" t="e">
        <f>VLOOKUP(L2550,Contactos!B:B,1,0)</f>
        <v>#N/A</v>
      </c>
    </row>
    <row r="2551" spans="1:32" ht="38.25" x14ac:dyDescent="0.2">
      <c r="A2551" s="4">
        <f t="shared" si="118"/>
        <v>2549</v>
      </c>
      <c r="B2551" s="4" t="str">
        <f t="shared" si="119"/>
        <v>F010-00025781</v>
      </c>
      <c r="C2551" s="4" t="str">
        <f>IFERROR(VLOOKUP(F2551,Tablas!$A$1:$B$3,2,0),"")</f>
        <v>Factura</v>
      </c>
      <c r="D2551" s="4" t="str">
        <f t="shared" si="120"/>
        <v>Nacional - LETRAS 45-52-59-66-73-90 DAYS - Facturas clientes - C20606722606</v>
      </c>
      <c r="E2551" s="19">
        <v>45533</v>
      </c>
      <c r="F2551" s="20" t="s">
        <v>1001</v>
      </c>
      <c r="G2551" s="20" t="s">
        <v>7804</v>
      </c>
      <c r="H2551" s="20" t="s">
        <v>44</v>
      </c>
      <c r="I2551" s="20" t="s">
        <v>45</v>
      </c>
      <c r="J2551" s="20" t="s">
        <v>7236</v>
      </c>
      <c r="K2551" s="20" t="s">
        <v>7237</v>
      </c>
      <c r="L2551" s="20" t="s">
        <v>7238</v>
      </c>
      <c r="M2551" s="20"/>
      <c r="N2551" s="21">
        <v>2684.96</v>
      </c>
      <c r="O2551" s="21">
        <v>0</v>
      </c>
      <c r="P2551" s="20"/>
      <c r="Q2551" s="19">
        <v>45533</v>
      </c>
      <c r="R2551" s="20"/>
      <c r="S2551" s="19">
        <v>45637</v>
      </c>
      <c r="T2551" s="20" t="s">
        <v>7389</v>
      </c>
      <c r="U2551" s="20">
        <v>1016882</v>
      </c>
      <c r="V2551" s="20">
        <v>240002591</v>
      </c>
      <c r="W2551" s="20" t="s">
        <v>847</v>
      </c>
      <c r="X2551" s="20" t="s">
        <v>274</v>
      </c>
      <c r="Y2551" s="20" t="s">
        <v>306</v>
      </c>
      <c r="Z2551" s="20" t="s">
        <v>7489</v>
      </c>
      <c r="AA2551" s="20" t="s">
        <v>7240</v>
      </c>
      <c r="AB2551" s="20" t="s">
        <v>7137</v>
      </c>
      <c r="AC2551" s="20" t="s">
        <v>3722</v>
      </c>
      <c r="AD2551" s="20" t="s">
        <v>56</v>
      </c>
      <c r="AE2551" s="20" t="s">
        <v>1014</v>
      </c>
      <c r="AF2551" t="str">
        <f>VLOOKUP(L2551,Contactos!B:B,1,0)</f>
        <v>DISTRIBUCIONES AGROVET GRANDEZ TARAPOTO S.R.L.</v>
      </c>
    </row>
    <row r="2552" spans="1:32" ht="38.25" x14ac:dyDescent="0.2">
      <c r="A2552" s="4">
        <f t="shared" si="118"/>
        <v>2550</v>
      </c>
      <c r="B2552" s="4" t="str">
        <f t="shared" si="119"/>
        <v>F010-00025781</v>
      </c>
      <c r="C2552" s="4" t="str">
        <f>IFERROR(VLOOKUP(F2552,Tablas!$A$1:$B$3,2,0),"")</f>
        <v>Factura</v>
      </c>
      <c r="D2552" s="4" t="str">
        <f t="shared" si="120"/>
        <v>Nacional - LETRAS 45-52-59-66-73-90 DAYS - Facturas clientes - C20606722606</v>
      </c>
      <c r="E2552" s="19">
        <v>45533</v>
      </c>
      <c r="F2552" s="20" t="s">
        <v>1001</v>
      </c>
      <c r="G2552" s="20" t="s">
        <v>7804</v>
      </c>
      <c r="H2552" s="20" t="s">
        <v>44</v>
      </c>
      <c r="I2552" s="20" t="s">
        <v>45</v>
      </c>
      <c r="J2552" s="20" t="s">
        <v>7236</v>
      </c>
      <c r="K2552" s="20" t="s">
        <v>7237</v>
      </c>
      <c r="L2552" s="20" t="s">
        <v>7238</v>
      </c>
      <c r="M2552" s="20"/>
      <c r="N2552" s="21">
        <v>2684.96</v>
      </c>
      <c r="O2552" s="21">
        <v>0</v>
      </c>
      <c r="P2552" s="20"/>
      <c r="Q2552" s="19">
        <v>45533</v>
      </c>
      <c r="R2552" s="20"/>
      <c r="S2552" s="19">
        <v>45623</v>
      </c>
      <c r="T2552" s="20" t="s">
        <v>7389</v>
      </c>
      <c r="U2552" s="20">
        <v>1016882</v>
      </c>
      <c r="V2552" s="20">
        <v>240002591</v>
      </c>
      <c r="W2552" s="20" t="s">
        <v>847</v>
      </c>
      <c r="X2552" s="20" t="s">
        <v>274</v>
      </c>
      <c r="Y2552" s="20" t="s">
        <v>306</v>
      </c>
      <c r="Z2552" s="20" t="s">
        <v>7489</v>
      </c>
      <c r="AA2552" s="20" t="s">
        <v>7240</v>
      </c>
      <c r="AB2552" s="20" t="s">
        <v>7137</v>
      </c>
      <c r="AC2552" s="20" t="s">
        <v>3722</v>
      </c>
      <c r="AD2552" s="20" t="s">
        <v>56</v>
      </c>
      <c r="AE2552" s="20" t="s">
        <v>1014</v>
      </c>
      <c r="AF2552" t="str">
        <f>VLOOKUP(L2552,Contactos!B:B,1,0)</f>
        <v>DISTRIBUCIONES AGROVET GRANDEZ TARAPOTO S.R.L.</v>
      </c>
    </row>
    <row r="2553" spans="1:32" ht="38.25" x14ac:dyDescent="0.2">
      <c r="A2553" s="4">
        <f t="shared" si="118"/>
        <v>2551</v>
      </c>
      <c r="B2553" s="4" t="str">
        <f t="shared" si="119"/>
        <v>F010-00025781</v>
      </c>
      <c r="C2553" s="4" t="str">
        <f>IFERROR(VLOOKUP(F2553,Tablas!$A$1:$B$3,2,0),"")</f>
        <v>Factura</v>
      </c>
      <c r="D2553" s="4" t="str">
        <f t="shared" si="120"/>
        <v>Nacional - LETRAS 45-52-59-66-73-90 DAYS - Facturas clientes - C20606722606</v>
      </c>
      <c r="E2553" s="19">
        <v>45533</v>
      </c>
      <c r="F2553" s="20" t="s">
        <v>1001</v>
      </c>
      <c r="G2553" s="20" t="s">
        <v>7804</v>
      </c>
      <c r="H2553" s="20" t="s">
        <v>44</v>
      </c>
      <c r="I2553" s="20" t="s">
        <v>45</v>
      </c>
      <c r="J2553" s="20" t="s">
        <v>7236</v>
      </c>
      <c r="K2553" s="20" t="s">
        <v>7237</v>
      </c>
      <c r="L2553" s="20" t="s">
        <v>7238</v>
      </c>
      <c r="M2553" s="20"/>
      <c r="N2553" s="21">
        <v>2684.96</v>
      </c>
      <c r="O2553" s="21">
        <v>0</v>
      </c>
      <c r="P2553" s="20"/>
      <c r="Q2553" s="19">
        <v>45533</v>
      </c>
      <c r="R2553" s="20"/>
      <c r="S2553" s="19">
        <v>45651</v>
      </c>
      <c r="T2553" s="20" t="s">
        <v>7389</v>
      </c>
      <c r="U2553" s="20">
        <v>1016882</v>
      </c>
      <c r="V2553" s="20">
        <v>240002591</v>
      </c>
      <c r="W2553" s="20" t="s">
        <v>847</v>
      </c>
      <c r="X2553" s="20" t="s">
        <v>274</v>
      </c>
      <c r="Y2553" s="20" t="s">
        <v>306</v>
      </c>
      <c r="Z2553" s="20" t="s">
        <v>7489</v>
      </c>
      <c r="AA2553" s="20" t="s">
        <v>7240</v>
      </c>
      <c r="AB2553" s="20" t="s">
        <v>7137</v>
      </c>
      <c r="AC2553" s="20" t="s">
        <v>3722</v>
      </c>
      <c r="AD2553" s="20" t="s">
        <v>56</v>
      </c>
      <c r="AE2553" s="20" t="s">
        <v>1014</v>
      </c>
      <c r="AF2553" t="str">
        <f>VLOOKUP(L2553,Contactos!B:B,1,0)</f>
        <v>DISTRIBUCIONES AGROVET GRANDEZ TARAPOTO S.R.L.</v>
      </c>
    </row>
    <row r="2554" spans="1:32" ht="38.25" x14ac:dyDescent="0.2">
      <c r="A2554" s="4">
        <f t="shared" si="118"/>
        <v>2552</v>
      </c>
      <c r="B2554" s="4" t="str">
        <f t="shared" si="119"/>
        <v>F010-00025781</v>
      </c>
      <c r="C2554" s="4" t="str">
        <f>IFERROR(VLOOKUP(F2554,Tablas!$A$1:$B$3,2,0),"")</f>
        <v>Factura</v>
      </c>
      <c r="D2554" s="4" t="str">
        <f t="shared" si="120"/>
        <v>Nacional - LETRAS 45-52-59-66-73-90 DAYS - Facturas clientes - C20606722606</v>
      </c>
      <c r="E2554" s="19">
        <v>45533</v>
      </c>
      <c r="F2554" s="20" t="s">
        <v>1001</v>
      </c>
      <c r="G2554" s="20" t="s">
        <v>7804</v>
      </c>
      <c r="H2554" s="20" t="s">
        <v>44</v>
      </c>
      <c r="I2554" s="20" t="s">
        <v>45</v>
      </c>
      <c r="J2554" s="20" t="s">
        <v>7236</v>
      </c>
      <c r="K2554" s="20" t="s">
        <v>7237</v>
      </c>
      <c r="L2554" s="20" t="s">
        <v>7238</v>
      </c>
      <c r="M2554" s="20"/>
      <c r="N2554" s="21">
        <v>2684.96</v>
      </c>
      <c r="O2554" s="21">
        <v>0</v>
      </c>
      <c r="P2554" s="20"/>
      <c r="Q2554" s="19">
        <v>45533</v>
      </c>
      <c r="R2554" s="20"/>
      <c r="S2554" s="19">
        <v>45630</v>
      </c>
      <c r="T2554" s="20" t="s">
        <v>7389</v>
      </c>
      <c r="U2554" s="20">
        <v>1016882</v>
      </c>
      <c r="V2554" s="20">
        <v>240002591</v>
      </c>
      <c r="W2554" s="20" t="s">
        <v>847</v>
      </c>
      <c r="X2554" s="20" t="s">
        <v>274</v>
      </c>
      <c r="Y2554" s="20" t="s">
        <v>306</v>
      </c>
      <c r="Z2554" s="20" t="s">
        <v>7489</v>
      </c>
      <c r="AA2554" s="20" t="s">
        <v>7240</v>
      </c>
      <c r="AB2554" s="20" t="s">
        <v>7137</v>
      </c>
      <c r="AC2554" s="20" t="s">
        <v>3722</v>
      </c>
      <c r="AD2554" s="20" t="s">
        <v>56</v>
      </c>
      <c r="AE2554" s="20" t="s">
        <v>1014</v>
      </c>
      <c r="AF2554" t="str">
        <f>VLOOKUP(L2554,Contactos!B:B,1,0)</f>
        <v>DISTRIBUCIONES AGROVET GRANDEZ TARAPOTO S.R.L.</v>
      </c>
    </row>
    <row r="2555" spans="1:32" ht="38.25" x14ac:dyDescent="0.2">
      <c r="A2555" s="4">
        <f t="shared" si="118"/>
        <v>2553</v>
      </c>
      <c r="B2555" s="4" t="str">
        <f t="shared" si="119"/>
        <v>F010-00025781</v>
      </c>
      <c r="C2555" s="4" t="str">
        <f>IFERROR(VLOOKUP(F2555,Tablas!$A$1:$B$3,2,0),"")</f>
        <v>Factura</v>
      </c>
      <c r="D2555" s="4" t="str">
        <f t="shared" si="120"/>
        <v>Nacional - LETRAS 45-52-59-66-73-90 DAYS - Facturas clientes - C20606722606</v>
      </c>
      <c r="E2555" s="19">
        <v>45533</v>
      </c>
      <c r="F2555" s="20" t="s">
        <v>1001</v>
      </c>
      <c r="G2555" s="20" t="s">
        <v>7804</v>
      </c>
      <c r="H2555" s="20" t="s">
        <v>44</v>
      </c>
      <c r="I2555" s="20" t="s">
        <v>45</v>
      </c>
      <c r="J2555" s="20" t="s">
        <v>7236</v>
      </c>
      <c r="K2555" s="20" t="s">
        <v>7237</v>
      </c>
      <c r="L2555" s="20" t="s">
        <v>7238</v>
      </c>
      <c r="M2555" s="20"/>
      <c r="N2555" s="21">
        <v>2684.96</v>
      </c>
      <c r="O2555" s="21">
        <v>0</v>
      </c>
      <c r="P2555" s="20"/>
      <c r="Q2555" s="19">
        <v>45533</v>
      </c>
      <c r="R2555" s="20"/>
      <c r="S2555" s="19">
        <v>45644</v>
      </c>
      <c r="T2555" s="20" t="s">
        <v>7389</v>
      </c>
      <c r="U2555" s="20">
        <v>1016882</v>
      </c>
      <c r="V2555" s="20">
        <v>240002591</v>
      </c>
      <c r="W2555" s="20" t="s">
        <v>847</v>
      </c>
      <c r="X2555" s="20" t="s">
        <v>274</v>
      </c>
      <c r="Y2555" s="20" t="s">
        <v>306</v>
      </c>
      <c r="Z2555" s="20" t="s">
        <v>7489</v>
      </c>
      <c r="AA2555" s="20" t="s">
        <v>7240</v>
      </c>
      <c r="AB2555" s="20" t="s">
        <v>7137</v>
      </c>
      <c r="AC2555" s="20" t="s">
        <v>3722</v>
      </c>
      <c r="AD2555" s="20" t="s">
        <v>56</v>
      </c>
      <c r="AE2555" s="20" t="s">
        <v>1014</v>
      </c>
      <c r="AF2555" t="str">
        <f>VLOOKUP(L2555,Contactos!B:B,1,0)</f>
        <v>DISTRIBUCIONES AGROVET GRANDEZ TARAPOTO S.R.L.</v>
      </c>
    </row>
    <row r="2556" spans="1:32" ht="25.5" x14ac:dyDescent="0.2">
      <c r="A2556" s="4">
        <f t="shared" si="118"/>
        <v>2554</v>
      </c>
      <c r="B2556" s="4" t="str">
        <f t="shared" si="119"/>
        <v/>
      </c>
      <c r="C2556" s="4" t="str">
        <f>IFERROR(VLOOKUP(F2556,Tablas!$A$1:$B$3,2,0),"")</f>
        <v/>
      </c>
      <c r="D2556" s="4" t="str">
        <f t="shared" si="120"/>
        <v xml:space="preserve"> - CONTADO ADELANTADO / CASH IN ADVANCE - Dif. en cambio</v>
      </c>
      <c r="E2556" s="19">
        <v>45382</v>
      </c>
      <c r="F2556" s="20" t="s">
        <v>27</v>
      </c>
      <c r="G2556" s="20"/>
      <c r="H2556" s="20" t="s">
        <v>29</v>
      </c>
      <c r="I2556" s="20" t="s">
        <v>30</v>
      </c>
      <c r="J2556" s="20" t="s">
        <v>233</v>
      </c>
      <c r="K2556" s="20" t="s">
        <v>233</v>
      </c>
      <c r="L2556" s="20" t="s">
        <v>234</v>
      </c>
      <c r="M2556" s="20"/>
      <c r="N2556" s="21">
        <v>2687.08</v>
      </c>
      <c r="O2556" s="21">
        <v>0</v>
      </c>
      <c r="P2556" s="20"/>
      <c r="Q2556" s="19">
        <v>45382</v>
      </c>
      <c r="R2556" s="20"/>
      <c r="S2556" s="20"/>
      <c r="T2556" s="20" t="s">
        <v>70</v>
      </c>
      <c r="U2556" s="20">
        <v>974276</v>
      </c>
      <c r="V2556" s="20">
        <v>240013721</v>
      </c>
      <c r="W2556" s="20" t="s">
        <v>50</v>
      </c>
      <c r="X2556" s="20" t="s">
        <v>841</v>
      </c>
      <c r="Y2556" s="20" t="s">
        <v>37</v>
      </c>
      <c r="Z2556" s="20" t="s">
        <v>63</v>
      </c>
      <c r="AA2556" s="20" t="s">
        <v>235</v>
      </c>
      <c r="AB2556" s="20"/>
      <c r="AC2556" s="20"/>
      <c r="AD2556" s="20" t="s">
        <v>236</v>
      </c>
      <c r="AE2556" s="20"/>
      <c r="AF2556" t="str">
        <f>VLOOKUP(L2556,Contactos!B:B,1,0)</f>
        <v>AMCOVET-UKRAINE LLC</v>
      </c>
    </row>
    <row r="2557" spans="1:32" ht="76.5" x14ac:dyDescent="0.2">
      <c r="A2557" s="4">
        <f t="shared" si="118"/>
        <v>2555</v>
      </c>
      <c r="B2557" s="4" t="str">
        <f t="shared" si="119"/>
        <v>B010-00006307</v>
      </c>
      <c r="C2557" s="4" t="str">
        <f>IFERROR(VLOOKUP(F2557,Tablas!$A$1:$B$3,2,0),"")</f>
        <v>Boleta</v>
      </c>
      <c r="D2557" s="4" t="str">
        <f t="shared" si="120"/>
        <v xml:space="preserve"> - CONTADO / CASH - INTERESES POR PRESTAMO SEGUN CONTRATO 31/10/2019</v>
      </c>
      <c r="E2557" s="19">
        <v>43769</v>
      </c>
      <c r="F2557" s="20" t="s">
        <v>842</v>
      </c>
      <c r="G2557" s="20" t="s">
        <v>7807</v>
      </c>
      <c r="H2557" s="20" t="s">
        <v>44</v>
      </c>
      <c r="I2557" s="20" t="s">
        <v>45</v>
      </c>
      <c r="J2557" s="20" t="s">
        <v>396</v>
      </c>
      <c r="K2557" s="20" t="s">
        <v>397</v>
      </c>
      <c r="L2557" s="20" t="s">
        <v>398</v>
      </c>
      <c r="M2557" s="20" t="s">
        <v>33</v>
      </c>
      <c r="N2557" s="21">
        <v>2689.33</v>
      </c>
      <c r="O2557" s="21">
        <v>803.03</v>
      </c>
      <c r="P2557" s="20"/>
      <c r="Q2557" s="19">
        <v>43769</v>
      </c>
      <c r="R2557" s="20"/>
      <c r="S2557" s="19">
        <v>43769</v>
      </c>
      <c r="T2557" s="20" t="s">
        <v>49</v>
      </c>
      <c r="U2557" s="20">
        <v>266078</v>
      </c>
      <c r="V2557" s="20">
        <v>1900001567</v>
      </c>
      <c r="W2557" s="20" t="s">
        <v>847</v>
      </c>
      <c r="X2557" s="20" t="s">
        <v>2795</v>
      </c>
      <c r="Y2557" s="20" t="s">
        <v>52</v>
      </c>
      <c r="Z2557" s="20" t="s">
        <v>7808</v>
      </c>
      <c r="AA2557" s="20" t="s">
        <v>66</v>
      </c>
      <c r="AB2557" s="20" t="s">
        <v>66</v>
      </c>
      <c r="AC2557" s="20" t="s">
        <v>66</v>
      </c>
      <c r="AD2557" s="20" t="s">
        <v>56</v>
      </c>
      <c r="AE2557" s="20"/>
      <c r="AF2557" t="e">
        <f>VLOOKUP(L2557,Contactos!B:B,1,0)</f>
        <v>#N/A</v>
      </c>
    </row>
    <row r="2558" spans="1:32" ht="51" x14ac:dyDescent="0.2">
      <c r="A2558" s="4">
        <f t="shared" si="118"/>
        <v>2556</v>
      </c>
      <c r="B2558" s="4" t="str">
        <f t="shared" si="119"/>
        <v>100003602</v>
      </c>
      <c r="C2558" s="4" t="str">
        <f>IFERROR(VLOOKUP(F2558,Tablas!$A$1:$B$3,2,0),"")</f>
        <v>Factura</v>
      </c>
      <c r="D2558" s="4" t="str">
        <f t="shared" si="120"/>
        <v xml:space="preserve"> - CONTADO ADELANTADO / CASH IN ADVANCE - SI- FV No 103602 Ven. Oficina Cd. Pgo Lt 75 días</v>
      </c>
      <c r="E2558" s="19">
        <v>43100</v>
      </c>
      <c r="F2558" s="20" t="s">
        <v>1001</v>
      </c>
      <c r="G2558" s="20" t="s">
        <v>7809</v>
      </c>
      <c r="H2558" s="20" t="s">
        <v>322</v>
      </c>
      <c r="I2558" s="20" t="s">
        <v>323</v>
      </c>
      <c r="J2558" s="20" t="s">
        <v>4511</v>
      </c>
      <c r="K2558" s="20" t="s">
        <v>4512</v>
      </c>
      <c r="L2558" s="20" t="s">
        <v>4513</v>
      </c>
      <c r="M2558" s="20" t="s">
        <v>125</v>
      </c>
      <c r="N2558" s="21">
        <v>2716.22</v>
      </c>
      <c r="O2558" s="21">
        <v>0</v>
      </c>
      <c r="P2558" s="20"/>
      <c r="Q2558" s="19">
        <v>39669</v>
      </c>
      <c r="R2558" s="20"/>
      <c r="S2558" s="19">
        <v>39744</v>
      </c>
      <c r="T2558" s="20" t="s">
        <v>70</v>
      </c>
      <c r="U2558" s="20">
        <v>1332</v>
      </c>
      <c r="V2558" s="20">
        <v>1700000002</v>
      </c>
      <c r="W2558" s="20" t="s">
        <v>847</v>
      </c>
      <c r="X2558" s="20" t="s">
        <v>192</v>
      </c>
      <c r="Y2558" s="20" t="s">
        <v>52</v>
      </c>
      <c r="Z2558" s="20" t="s">
        <v>7810</v>
      </c>
      <c r="AA2558" s="20" t="s">
        <v>4515</v>
      </c>
      <c r="AB2558" s="20" t="s">
        <v>54</v>
      </c>
      <c r="AC2558" s="20" t="s">
        <v>167</v>
      </c>
      <c r="AD2558" s="20" t="s">
        <v>56</v>
      </c>
      <c r="AE2558" s="20"/>
      <c r="AF2558" t="e">
        <f>VLOOKUP(L2558,Contactos!B:B,1,0)</f>
        <v>#N/A</v>
      </c>
    </row>
    <row r="2559" spans="1:32" ht="38.25" x14ac:dyDescent="0.2">
      <c r="A2559" s="4">
        <f t="shared" si="118"/>
        <v>2557</v>
      </c>
      <c r="B2559" s="4" t="str">
        <f t="shared" si="119"/>
        <v>F010-00025908</v>
      </c>
      <c r="C2559" s="4" t="str">
        <f>IFERROR(VLOOKUP(F2559,Tablas!$A$1:$B$3,2,0),"")</f>
        <v>Factura</v>
      </c>
      <c r="D2559" s="4" t="str">
        <f t="shared" si="120"/>
        <v>Nacional - LETRAS 45-52-59-66-73-90 DAYS - Facturas clientes - C20602952640</v>
      </c>
      <c r="E2559" s="19">
        <v>45551</v>
      </c>
      <c r="F2559" s="20" t="s">
        <v>1001</v>
      </c>
      <c r="G2559" s="20" t="s">
        <v>7811</v>
      </c>
      <c r="H2559" s="20" t="s">
        <v>44</v>
      </c>
      <c r="I2559" s="20" t="s">
        <v>45</v>
      </c>
      <c r="J2559" s="20" t="s">
        <v>7492</v>
      </c>
      <c r="K2559" s="20" t="s">
        <v>7493</v>
      </c>
      <c r="L2559" s="20" t="s">
        <v>7494</v>
      </c>
      <c r="M2559" s="20" t="s">
        <v>125</v>
      </c>
      <c r="N2559" s="21">
        <v>2718.38</v>
      </c>
      <c r="O2559" s="21">
        <v>0</v>
      </c>
      <c r="P2559" s="20"/>
      <c r="Q2559" s="19">
        <v>45551</v>
      </c>
      <c r="R2559" s="20"/>
      <c r="S2559" s="19">
        <v>45686</v>
      </c>
      <c r="T2559" s="20" t="s">
        <v>7389</v>
      </c>
      <c r="U2559" s="20">
        <v>1024952</v>
      </c>
      <c r="V2559" s="20">
        <v>240002732</v>
      </c>
      <c r="W2559" s="20" t="s">
        <v>847</v>
      </c>
      <c r="X2559" s="20" t="s">
        <v>305</v>
      </c>
      <c r="Y2559" s="20" t="s">
        <v>333</v>
      </c>
      <c r="Z2559" s="20" t="s">
        <v>7812</v>
      </c>
      <c r="AA2559" s="20" t="s">
        <v>7495</v>
      </c>
      <c r="AB2559" s="20" t="s">
        <v>502</v>
      </c>
      <c r="AC2559" s="20" t="s">
        <v>502</v>
      </c>
      <c r="AD2559" s="20" t="s">
        <v>56</v>
      </c>
      <c r="AE2559" s="20" t="s">
        <v>1014</v>
      </c>
      <c r="AF2559" t="str">
        <f>VLOOKUP(L2559,Contactos!B:B,1,0)</f>
        <v>AGRICOTRAMG LL&amp;C E.I.R.L.</v>
      </c>
    </row>
    <row r="2560" spans="1:32" ht="38.25" x14ac:dyDescent="0.2">
      <c r="A2560" s="4">
        <f t="shared" si="118"/>
        <v>2558</v>
      </c>
      <c r="B2560" s="4" t="str">
        <f t="shared" si="119"/>
        <v>F010-00025908</v>
      </c>
      <c r="C2560" s="4" t="str">
        <f>IFERROR(VLOOKUP(F2560,Tablas!$A$1:$B$3,2,0),"")</f>
        <v>Factura</v>
      </c>
      <c r="D2560" s="4" t="str">
        <f t="shared" si="120"/>
        <v>Nacional - LETRAS 45-52-59-66-73-90 DAYS - Facturas clientes - C20602952640</v>
      </c>
      <c r="E2560" s="19">
        <v>45551</v>
      </c>
      <c r="F2560" s="20" t="s">
        <v>1001</v>
      </c>
      <c r="G2560" s="20" t="s">
        <v>7811</v>
      </c>
      <c r="H2560" s="20" t="s">
        <v>44</v>
      </c>
      <c r="I2560" s="20" t="s">
        <v>45</v>
      </c>
      <c r="J2560" s="20" t="s">
        <v>7492</v>
      </c>
      <c r="K2560" s="20" t="s">
        <v>7493</v>
      </c>
      <c r="L2560" s="20" t="s">
        <v>7494</v>
      </c>
      <c r="M2560" s="20" t="s">
        <v>125</v>
      </c>
      <c r="N2560" s="21">
        <v>2721.62</v>
      </c>
      <c r="O2560" s="21">
        <v>0</v>
      </c>
      <c r="P2560" s="20"/>
      <c r="Q2560" s="19">
        <v>45551</v>
      </c>
      <c r="R2560" s="20"/>
      <c r="S2560" s="19">
        <v>45669</v>
      </c>
      <c r="T2560" s="20" t="s">
        <v>7389</v>
      </c>
      <c r="U2560" s="20">
        <v>1024952</v>
      </c>
      <c r="V2560" s="20">
        <v>240002732</v>
      </c>
      <c r="W2560" s="20" t="s">
        <v>847</v>
      </c>
      <c r="X2560" s="20" t="s">
        <v>305</v>
      </c>
      <c r="Y2560" s="20" t="s">
        <v>333</v>
      </c>
      <c r="Z2560" s="20" t="s">
        <v>7812</v>
      </c>
      <c r="AA2560" s="20" t="s">
        <v>7495</v>
      </c>
      <c r="AB2560" s="20" t="s">
        <v>502</v>
      </c>
      <c r="AC2560" s="20" t="s">
        <v>502</v>
      </c>
      <c r="AD2560" s="20" t="s">
        <v>56</v>
      </c>
      <c r="AE2560" s="20" t="s">
        <v>1014</v>
      </c>
      <c r="AF2560" t="str">
        <f>VLOOKUP(L2560,Contactos!B:B,1,0)</f>
        <v>AGRICOTRAMG LL&amp;C E.I.R.L.</v>
      </c>
    </row>
    <row r="2561" spans="1:32" ht="38.25" x14ac:dyDescent="0.2">
      <c r="A2561" s="4">
        <f t="shared" si="118"/>
        <v>2559</v>
      </c>
      <c r="B2561" s="4" t="str">
        <f t="shared" si="119"/>
        <v>F010-00025908</v>
      </c>
      <c r="C2561" s="4" t="str">
        <f>IFERROR(VLOOKUP(F2561,Tablas!$A$1:$B$3,2,0),"")</f>
        <v>Factura</v>
      </c>
      <c r="D2561" s="4" t="str">
        <f t="shared" si="120"/>
        <v>Nacional - LETRAS 45-52-59-66-73-90 DAYS - Facturas clientes - C20602952640</v>
      </c>
      <c r="E2561" s="19">
        <v>45551</v>
      </c>
      <c r="F2561" s="20" t="s">
        <v>1001</v>
      </c>
      <c r="G2561" s="20" t="s">
        <v>7811</v>
      </c>
      <c r="H2561" s="20" t="s">
        <v>44</v>
      </c>
      <c r="I2561" s="20" t="s">
        <v>45</v>
      </c>
      <c r="J2561" s="20" t="s">
        <v>7492</v>
      </c>
      <c r="K2561" s="20" t="s">
        <v>7493</v>
      </c>
      <c r="L2561" s="20" t="s">
        <v>7494</v>
      </c>
      <c r="M2561" s="20" t="s">
        <v>125</v>
      </c>
      <c r="N2561" s="21">
        <v>2721.62</v>
      </c>
      <c r="O2561" s="21">
        <v>0</v>
      </c>
      <c r="P2561" s="20"/>
      <c r="Q2561" s="19">
        <v>45551</v>
      </c>
      <c r="R2561" s="20"/>
      <c r="S2561" s="19">
        <v>45648</v>
      </c>
      <c r="T2561" s="20" t="s">
        <v>7389</v>
      </c>
      <c r="U2561" s="20">
        <v>1024952</v>
      </c>
      <c r="V2561" s="20">
        <v>240002732</v>
      </c>
      <c r="W2561" s="20" t="s">
        <v>847</v>
      </c>
      <c r="X2561" s="20" t="s">
        <v>305</v>
      </c>
      <c r="Y2561" s="20" t="s">
        <v>333</v>
      </c>
      <c r="Z2561" s="20" t="s">
        <v>7812</v>
      </c>
      <c r="AA2561" s="20" t="s">
        <v>7495</v>
      </c>
      <c r="AB2561" s="20" t="s">
        <v>502</v>
      </c>
      <c r="AC2561" s="20" t="s">
        <v>502</v>
      </c>
      <c r="AD2561" s="20" t="s">
        <v>56</v>
      </c>
      <c r="AE2561" s="20" t="s">
        <v>1014</v>
      </c>
      <c r="AF2561" t="str">
        <f>VLOOKUP(L2561,Contactos!B:B,1,0)</f>
        <v>AGRICOTRAMG LL&amp;C E.I.R.L.</v>
      </c>
    </row>
    <row r="2562" spans="1:32" ht="38.25" x14ac:dyDescent="0.2">
      <c r="A2562" s="4">
        <f t="shared" si="118"/>
        <v>2560</v>
      </c>
      <c r="B2562" s="4" t="str">
        <f t="shared" si="119"/>
        <v>F010-00025908</v>
      </c>
      <c r="C2562" s="4" t="str">
        <f>IFERROR(VLOOKUP(F2562,Tablas!$A$1:$B$3,2,0),"")</f>
        <v>Factura</v>
      </c>
      <c r="D2562" s="4" t="str">
        <f t="shared" si="120"/>
        <v>Nacional - LETRAS 45-52-59-66-73-90 DAYS - Facturas clientes - C20602952640</v>
      </c>
      <c r="E2562" s="19">
        <v>45551</v>
      </c>
      <c r="F2562" s="20" t="s">
        <v>1001</v>
      </c>
      <c r="G2562" s="20" t="s">
        <v>7811</v>
      </c>
      <c r="H2562" s="20" t="s">
        <v>44</v>
      </c>
      <c r="I2562" s="20" t="s">
        <v>45</v>
      </c>
      <c r="J2562" s="20" t="s">
        <v>7492</v>
      </c>
      <c r="K2562" s="20" t="s">
        <v>7493</v>
      </c>
      <c r="L2562" s="20" t="s">
        <v>7494</v>
      </c>
      <c r="M2562" s="20" t="s">
        <v>125</v>
      </c>
      <c r="N2562" s="21">
        <v>2721.62</v>
      </c>
      <c r="O2562" s="21">
        <v>0</v>
      </c>
      <c r="P2562" s="20"/>
      <c r="Q2562" s="19">
        <v>45551</v>
      </c>
      <c r="R2562" s="20"/>
      <c r="S2562" s="19">
        <v>45655</v>
      </c>
      <c r="T2562" s="20" t="s">
        <v>7389</v>
      </c>
      <c r="U2562" s="20">
        <v>1024952</v>
      </c>
      <c r="V2562" s="20">
        <v>240002732</v>
      </c>
      <c r="W2562" s="20" t="s">
        <v>847</v>
      </c>
      <c r="X2562" s="20" t="s">
        <v>305</v>
      </c>
      <c r="Y2562" s="20" t="s">
        <v>333</v>
      </c>
      <c r="Z2562" s="20" t="s">
        <v>7812</v>
      </c>
      <c r="AA2562" s="20" t="s">
        <v>7495</v>
      </c>
      <c r="AB2562" s="20" t="s">
        <v>502</v>
      </c>
      <c r="AC2562" s="20" t="s">
        <v>502</v>
      </c>
      <c r="AD2562" s="20" t="s">
        <v>56</v>
      </c>
      <c r="AE2562" s="20" t="s">
        <v>1014</v>
      </c>
      <c r="AF2562" t="str">
        <f>VLOOKUP(L2562,Contactos!B:B,1,0)</f>
        <v>AGRICOTRAMG LL&amp;C E.I.R.L.</v>
      </c>
    </row>
    <row r="2563" spans="1:32" ht="38.25" x14ac:dyDescent="0.2">
      <c r="A2563" s="4">
        <f t="shared" si="118"/>
        <v>2561</v>
      </c>
      <c r="B2563" s="4" t="str">
        <f t="shared" si="119"/>
        <v>F010-00025908</v>
      </c>
      <c r="C2563" s="4" t="str">
        <f>IFERROR(VLOOKUP(F2563,Tablas!$A$1:$B$3,2,0),"")</f>
        <v>Factura</v>
      </c>
      <c r="D2563" s="4" t="str">
        <f t="shared" si="120"/>
        <v>Nacional - LETRAS 45-52-59-66-73-90 DAYS - Facturas clientes - C20602952640</v>
      </c>
      <c r="E2563" s="19">
        <v>45551</v>
      </c>
      <c r="F2563" s="20" t="s">
        <v>1001</v>
      </c>
      <c r="G2563" s="20" t="s">
        <v>7811</v>
      </c>
      <c r="H2563" s="20" t="s">
        <v>44</v>
      </c>
      <c r="I2563" s="20" t="s">
        <v>45</v>
      </c>
      <c r="J2563" s="20" t="s">
        <v>7492</v>
      </c>
      <c r="K2563" s="20" t="s">
        <v>7493</v>
      </c>
      <c r="L2563" s="20" t="s">
        <v>7494</v>
      </c>
      <c r="M2563" s="20" t="s">
        <v>125</v>
      </c>
      <c r="N2563" s="21">
        <v>2721.62</v>
      </c>
      <c r="O2563" s="21">
        <v>0</v>
      </c>
      <c r="P2563" s="20"/>
      <c r="Q2563" s="19">
        <v>45551</v>
      </c>
      <c r="R2563" s="20"/>
      <c r="S2563" s="19">
        <v>45641</v>
      </c>
      <c r="T2563" s="20" t="s">
        <v>7389</v>
      </c>
      <c r="U2563" s="20">
        <v>1024952</v>
      </c>
      <c r="V2563" s="20">
        <v>240002732</v>
      </c>
      <c r="W2563" s="20" t="s">
        <v>847</v>
      </c>
      <c r="X2563" s="20" t="s">
        <v>305</v>
      </c>
      <c r="Y2563" s="20" t="s">
        <v>333</v>
      </c>
      <c r="Z2563" s="20" t="s">
        <v>7812</v>
      </c>
      <c r="AA2563" s="20" t="s">
        <v>7495</v>
      </c>
      <c r="AB2563" s="20" t="s">
        <v>502</v>
      </c>
      <c r="AC2563" s="20" t="s">
        <v>502</v>
      </c>
      <c r="AD2563" s="20" t="s">
        <v>56</v>
      </c>
      <c r="AE2563" s="20" t="s">
        <v>1014</v>
      </c>
      <c r="AF2563" t="str">
        <f>VLOOKUP(L2563,Contactos!B:B,1,0)</f>
        <v>AGRICOTRAMG LL&amp;C E.I.R.L.</v>
      </c>
    </row>
    <row r="2564" spans="1:32" ht="38.25" x14ac:dyDescent="0.2">
      <c r="A2564" s="4">
        <f t="shared" ref="A2564:A2627" si="121">ROW()-2</f>
        <v>2562</v>
      </c>
      <c r="B2564" s="4" t="str">
        <f t="shared" ref="B2564:B2627" si="122">MID(G2564,4,20)</f>
        <v>F010-00025908</v>
      </c>
      <c r="C2564" s="4" t="str">
        <f>IFERROR(VLOOKUP(F2564,Tablas!$A$1:$B$3,2,0),"")</f>
        <v>Factura</v>
      </c>
      <c r="D2564" s="4" t="str">
        <f t="shared" ref="D2564:D2627" si="123">CONCATENATE(AE2564," - ",T2564," - ",Z2564)</f>
        <v>Nacional - LETRAS 45-52-59-66-73-90 DAYS - Facturas clientes - C20602952640</v>
      </c>
      <c r="E2564" s="19">
        <v>45551</v>
      </c>
      <c r="F2564" s="20" t="s">
        <v>1001</v>
      </c>
      <c r="G2564" s="20" t="s">
        <v>7811</v>
      </c>
      <c r="H2564" s="20" t="s">
        <v>44</v>
      </c>
      <c r="I2564" s="20" t="s">
        <v>45</v>
      </c>
      <c r="J2564" s="20" t="s">
        <v>7492</v>
      </c>
      <c r="K2564" s="20" t="s">
        <v>7493</v>
      </c>
      <c r="L2564" s="20" t="s">
        <v>7494</v>
      </c>
      <c r="M2564" s="20" t="s">
        <v>125</v>
      </c>
      <c r="N2564" s="21">
        <v>2721.62</v>
      </c>
      <c r="O2564" s="21">
        <v>0</v>
      </c>
      <c r="P2564" s="20"/>
      <c r="Q2564" s="19">
        <v>45551</v>
      </c>
      <c r="R2564" s="20"/>
      <c r="S2564" s="19">
        <v>45662</v>
      </c>
      <c r="T2564" s="20" t="s">
        <v>7389</v>
      </c>
      <c r="U2564" s="20">
        <v>1024952</v>
      </c>
      <c r="V2564" s="20">
        <v>240002732</v>
      </c>
      <c r="W2564" s="20" t="s">
        <v>847</v>
      </c>
      <c r="X2564" s="20" t="s">
        <v>305</v>
      </c>
      <c r="Y2564" s="20" t="s">
        <v>333</v>
      </c>
      <c r="Z2564" s="20" t="s">
        <v>7812</v>
      </c>
      <c r="AA2564" s="20" t="s">
        <v>7495</v>
      </c>
      <c r="AB2564" s="20" t="s">
        <v>502</v>
      </c>
      <c r="AC2564" s="20" t="s">
        <v>502</v>
      </c>
      <c r="AD2564" s="20" t="s">
        <v>56</v>
      </c>
      <c r="AE2564" s="20" t="s">
        <v>1014</v>
      </c>
      <c r="AF2564" t="str">
        <f>VLOOKUP(L2564,Contactos!B:B,1,0)</f>
        <v>AGRICOTRAMG LL&amp;C E.I.R.L.</v>
      </c>
    </row>
    <row r="2565" spans="1:32" ht="25.5" x14ac:dyDescent="0.2">
      <c r="A2565" s="4">
        <f t="shared" si="121"/>
        <v>2563</v>
      </c>
      <c r="B2565" s="4" t="str">
        <f t="shared" si="122"/>
        <v>4-03198</v>
      </c>
      <c r="C2565" s="4" t="str">
        <f>IFERROR(VLOOKUP(F2565,Tablas!$A$1:$B$3,2,0),"")</f>
        <v/>
      </c>
      <c r="D2565" s="4" t="str">
        <f t="shared" si="123"/>
        <v xml:space="preserve"> - LETRA 75 DIAS / DRAFT 75 DAYS - Cambio de Situación</v>
      </c>
      <c r="E2565" s="19">
        <v>45539</v>
      </c>
      <c r="F2565" s="20" t="s">
        <v>27</v>
      </c>
      <c r="G2565" s="20" t="s">
        <v>7813</v>
      </c>
      <c r="H2565" s="20" t="s">
        <v>7404</v>
      </c>
      <c r="I2565" s="20" t="s">
        <v>7405</v>
      </c>
      <c r="J2565" s="20" t="s">
        <v>4836</v>
      </c>
      <c r="K2565" s="20" t="s">
        <v>4837</v>
      </c>
      <c r="L2565" s="20" t="s">
        <v>4838</v>
      </c>
      <c r="M2565" s="20" t="s">
        <v>125</v>
      </c>
      <c r="N2565" s="21">
        <v>2723.06</v>
      </c>
      <c r="O2565" s="21">
        <v>0</v>
      </c>
      <c r="P2565" s="19">
        <v>45516</v>
      </c>
      <c r="Q2565" s="19">
        <v>45539</v>
      </c>
      <c r="R2565" s="20"/>
      <c r="S2565" s="19">
        <v>45589</v>
      </c>
      <c r="T2565" s="20" t="s">
        <v>126</v>
      </c>
      <c r="U2565" s="20">
        <v>1020692</v>
      </c>
      <c r="V2565" s="20">
        <v>240006434</v>
      </c>
      <c r="W2565" s="20" t="s">
        <v>50</v>
      </c>
      <c r="X2565" s="20" t="s">
        <v>794</v>
      </c>
      <c r="Y2565" s="20" t="s">
        <v>446</v>
      </c>
      <c r="Z2565" s="20" t="s">
        <v>7406</v>
      </c>
      <c r="AA2565" s="20" t="s">
        <v>4840</v>
      </c>
      <c r="AB2565" s="20" t="s">
        <v>415</v>
      </c>
      <c r="AC2565" s="20" t="s">
        <v>415</v>
      </c>
      <c r="AD2565" s="20" t="s">
        <v>56</v>
      </c>
      <c r="AE2565" s="20"/>
      <c r="AF2565" t="str">
        <f>VLOOKUP(L2565,Contactos!B:B,1,0)</f>
        <v>AGROVETERINARIA MARKET MATEO`S S.C.R.L</v>
      </c>
    </row>
    <row r="2566" spans="1:32" ht="25.5" x14ac:dyDescent="0.2">
      <c r="A2566" s="4">
        <f t="shared" si="121"/>
        <v>2564</v>
      </c>
      <c r="B2566" s="4" t="str">
        <f t="shared" si="122"/>
        <v>4-03197</v>
      </c>
      <c r="C2566" s="4" t="str">
        <f>IFERROR(VLOOKUP(F2566,Tablas!$A$1:$B$3,2,0),"")</f>
        <v/>
      </c>
      <c r="D2566" s="4" t="str">
        <f t="shared" si="123"/>
        <v xml:space="preserve"> - LETRA 75 DIAS / DRAFT 75 DAYS - Cambio de Situación</v>
      </c>
      <c r="E2566" s="19">
        <v>45539</v>
      </c>
      <c r="F2566" s="20" t="s">
        <v>27</v>
      </c>
      <c r="G2566" s="20" t="s">
        <v>7814</v>
      </c>
      <c r="H2566" s="20" t="s">
        <v>7404</v>
      </c>
      <c r="I2566" s="20" t="s">
        <v>7405</v>
      </c>
      <c r="J2566" s="20" t="s">
        <v>4836</v>
      </c>
      <c r="K2566" s="20" t="s">
        <v>4837</v>
      </c>
      <c r="L2566" s="20" t="s">
        <v>4838</v>
      </c>
      <c r="M2566" s="20" t="s">
        <v>125</v>
      </c>
      <c r="N2566" s="21">
        <v>2723.06</v>
      </c>
      <c r="O2566" s="21">
        <v>0</v>
      </c>
      <c r="P2566" s="19">
        <v>45516</v>
      </c>
      <c r="Q2566" s="19">
        <v>45539</v>
      </c>
      <c r="R2566" s="20"/>
      <c r="S2566" s="19">
        <v>45582</v>
      </c>
      <c r="T2566" s="20" t="s">
        <v>126</v>
      </c>
      <c r="U2566" s="20">
        <v>1020690</v>
      </c>
      <c r="V2566" s="20">
        <v>240006433</v>
      </c>
      <c r="W2566" s="20" t="s">
        <v>50</v>
      </c>
      <c r="X2566" s="20" t="s">
        <v>794</v>
      </c>
      <c r="Y2566" s="20" t="s">
        <v>446</v>
      </c>
      <c r="Z2566" s="20" t="s">
        <v>7406</v>
      </c>
      <c r="AA2566" s="20" t="s">
        <v>4840</v>
      </c>
      <c r="AB2566" s="20" t="s">
        <v>415</v>
      </c>
      <c r="AC2566" s="20" t="s">
        <v>415</v>
      </c>
      <c r="AD2566" s="20" t="s">
        <v>56</v>
      </c>
      <c r="AE2566" s="20"/>
      <c r="AF2566" t="str">
        <f>VLOOKUP(L2566,Contactos!B:B,1,0)</f>
        <v>AGROVETERINARIA MARKET MATEO`S S.C.R.L</v>
      </c>
    </row>
    <row r="2567" spans="1:32" ht="25.5" x14ac:dyDescent="0.2">
      <c r="A2567" s="4">
        <f t="shared" si="121"/>
        <v>2565</v>
      </c>
      <c r="B2567" s="4" t="str">
        <f t="shared" si="122"/>
        <v>4-03195</v>
      </c>
      <c r="C2567" s="4" t="str">
        <f>IFERROR(VLOOKUP(F2567,Tablas!$A$1:$B$3,2,0),"")</f>
        <v/>
      </c>
      <c r="D2567" s="4" t="str">
        <f t="shared" si="123"/>
        <v xml:space="preserve"> - LETRA 75 DIAS / DRAFT 75 DAYS - Cambio de Situación</v>
      </c>
      <c r="E2567" s="19">
        <v>45539</v>
      </c>
      <c r="F2567" s="20" t="s">
        <v>27</v>
      </c>
      <c r="G2567" s="20" t="s">
        <v>7815</v>
      </c>
      <c r="H2567" s="20" t="s">
        <v>7404</v>
      </c>
      <c r="I2567" s="20" t="s">
        <v>7405</v>
      </c>
      <c r="J2567" s="20" t="s">
        <v>4836</v>
      </c>
      <c r="K2567" s="20" t="s">
        <v>4837</v>
      </c>
      <c r="L2567" s="20" t="s">
        <v>4838</v>
      </c>
      <c r="M2567" s="20" t="s">
        <v>125</v>
      </c>
      <c r="N2567" s="21">
        <v>2723.06</v>
      </c>
      <c r="O2567" s="21">
        <v>0</v>
      </c>
      <c r="P2567" s="19">
        <v>45516</v>
      </c>
      <c r="Q2567" s="19">
        <v>45539</v>
      </c>
      <c r="R2567" s="20"/>
      <c r="S2567" s="19">
        <v>45568</v>
      </c>
      <c r="T2567" s="20" t="s">
        <v>126</v>
      </c>
      <c r="U2567" s="20">
        <v>1020686</v>
      </c>
      <c r="V2567" s="20">
        <v>240006431</v>
      </c>
      <c r="W2567" s="20" t="s">
        <v>50</v>
      </c>
      <c r="X2567" s="20" t="s">
        <v>794</v>
      </c>
      <c r="Y2567" s="20" t="s">
        <v>446</v>
      </c>
      <c r="Z2567" s="20" t="s">
        <v>7406</v>
      </c>
      <c r="AA2567" s="20" t="s">
        <v>4840</v>
      </c>
      <c r="AB2567" s="20" t="s">
        <v>415</v>
      </c>
      <c r="AC2567" s="20" t="s">
        <v>415</v>
      </c>
      <c r="AD2567" s="20" t="s">
        <v>56</v>
      </c>
      <c r="AE2567" s="20"/>
      <c r="AF2567" t="str">
        <f>VLOOKUP(L2567,Contactos!B:B,1,0)</f>
        <v>AGROVETERINARIA MARKET MATEO`S S.C.R.L</v>
      </c>
    </row>
    <row r="2568" spans="1:32" ht="25.5" x14ac:dyDescent="0.2">
      <c r="A2568" s="4">
        <f t="shared" si="121"/>
        <v>2566</v>
      </c>
      <c r="B2568" s="4" t="str">
        <f t="shared" si="122"/>
        <v>4-03196</v>
      </c>
      <c r="C2568" s="4" t="str">
        <f>IFERROR(VLOOKUP(F2568,Tablas!$A$1:$B$3,2,0),"")</f>
        <v/>
      </c>
      <c r="D2568" s="4" t="str">
        <f t="shared" si="123"/>
        <v xml:space="preserve"> - LETRA 75 DIAS / DRAFT 75 DAYS - Cambio de Situación</v>
      </c>
      <c r="E2568" s="19">
        <v>45539</v>
      </c>
      <c r="F2568" s="20" t="s">
        <v>27</v>
      </c>
      <c r="G2568" s="20" t="s">
        <v>7816</v>
      </c>
      <c r="H2568" s="20" t="s">
        <v>7404</v>
      </c>
      <c r="I2568" s="20" t="s">
        <v>7405</v>
      </c>
      <c r="J2568" s="20" t="s">
        <v>4836</v>
      </c>
      <c r="K2568" s="20" t="s">
        <v>4837</v>
      </c>
      <c r="L2568" s="20" t="s">
        <v>4838</v>
      </c>
      <c r="M2568" s="20" t="s">
        <v>125</v>
      </c>
      <c r="N2568" s="21">
        <v>2723.06</v>
      </c>
      <c r="O2568" s="21">
        <v>0</v>
      </c>
      <c r="P2568" s="19">
        <v>45516</v>
      </c>
      <c r="Q2568" s="19">
        <v>45539</v>
      </c>
      <c r="R2568" s="20"/>
      <c r="S2568" s="19">
        <v>45575</v>
      </c>
      <c r="T2568" s="20" t="s">
        <v>126</v>
      </c>
      <c r="U2568" s="20">
        <v>1020688</v>
      </c>
      <c r="V2568" s="20">
        <v>240006432</v>
      </c>
      <c r="W2568" s="20" t="s">
        <v>50</v>
      </c>
      <c r="X2568" s="20" t="s">
        <v>794</v>
      </c>
      <c r="Y2568" s="20" t="s">
        <v>446</v>
      </c>
      <c r="Z2568" s="20" t="s">
        <v>7406</v>
      </c>
      <c r="AA2568" s="20" t="s">
        <v>4840</v>
      </c>
      <c r="AB2568" s="20" t="s">
        <v>415</v>
      </c>
      <c r="AC2568" s="20" t="s">
        <v>415</v>
      </c>
      <c r="AD2568" s="20" t="s">
        <v>56</v>
      </c>
      <c r="AE2568" s="20"/>
      <c r="AF2568" t="str">
        <f>VLOOKUP(L2568,Contactos!B:B,1,0)</f>
        <v>AGROVETERINARIA MARKET MATEO`S S.C.R.L</v>
      </c>
    </row>
    <row r="2569" spans="1:32" ht="25.5" x14ac:dyDescent="0.2">
      <c r="A2569" s="4">
        <f t="shared" si="121"/>
        <v>2567</v>
      </c>
      <c r="B2569" s="4" t="str">
        <f t="shared" si="122"/>
        <v>4-03199</v>
      </c>
      <c r="C2569" s="4" t="str">
        <f>IFERROR(VLOOKUP(F2569,Tablas!$A$1:$B$3,2,0),"")</f>
        <v/>
      </c>
      <c r="D2569" s="4" t="str">
        <f t="shared" si="123"/>
        <v xml:space="preserve"> - LETRA 75 DIAS / DRAFT 75 DAYS - Cambio de Situación</v>
      </c>
      <c r="E2569" s="19">
        <v>45539</v>
      </c>
      <c r="F2569" s="20" t="s">
        <v>27</v>
      </c>
      <c r="G2569" s="20" t="s">
        <v>7817</v>
      </c>
      <c r="H2569" s="20" t="s">
        <v>7404</v>
      </c>
      <c r="I2569" s="20" t="s">
        <v>7405</v>
      </c>
      <c r="J2569" s="20" t="s">
        <v>4836</v>
      </c>
      <c r="K2569" s="20" t="s">
        <v>4837</v>
      </c>
      <c r="L2569" s="20" t="s">
        <v>4838</v>
      </c>
      <c r="M2569" s="20" t="s">
        <v>125</v>
      </c>
      <c r="N2569" s="21">
        <v>2723.07</v>
      </c>
      <c r="O2569" s="21">
        <v>0</v>
      </c>
      <c r="P2569" s="19">
        <v>45516</v>
      </c>
      <c r="Q2569" s="19">
        <v>45539</v>
      </c>
      <c r="R2569" s="20"/>
      <c r="S2569" s="19">
        <v>45607</v>
      </c>
      <c r="T2569" s="20" t="s">
        <v>126</v>
      </c>
      <c r="U2569" s="20">
        <v>1020694</v>
      </c>
      <c r="V2569" s="20">
        <v>240006435</v>
      </c>
      <c r="W2569" s="20" t="s">
        <v>50</v>
      </c>
      <c r="X2569" s="20" t="s">
        <v>794</v>
      </c>
      <c r="Y2569" s="20" t="s">
        <v>446</v>
      </c>
      <c r="Z2569" s="20" t="s">
        <v>7406</v>
      </c>
      <c r="AA2569" s="20" t="s">
        <v>4840</v>
      </c>
      <c r="AB2569" s="20" t="s">
        <v>415</v>
      </c>
      <c r="AC2569" s="20" t="s">
        <v>415</v>
      </c>
      <c r="AD2569" s="20" t="s">
        <v>56</v>
      </c>
      <c r="AE2569" s="20"/>
      <c r="AF2569" t="str">
        <f>VLOOKUP(L2569,Contactos!B:B,1,0)</f>
        <v>AGROVETERINARIA MARKET MATEO`S S.C.R.L</v>
      </c>
    </row>
    <row r="2570" spans="1:32" ht="25.5" x14ac:dyDescent="0.2">
      <c r="A2570" s="4">
        <f t="shared" si="121"/>
        <v>2568</v>
      </c>
      <c r="B2570" s="4" t="str">
        <f t="shared" si="122"/>
        <v>4-03520</v>
      </c>
      <c r="C2570" s="4" t="str">
        <f>IFERROR(VLOOKUP(F2570,Tablas!$A$1:$B$3,2,0),"")</f>
        <v/>
      </c>
      <c r="D2570" s="4" t="str">
        <f t="shared" si="123"/>
        <v xml:space="preserve"> - LETRA 60 DIAS / DRAFT 60 DAYS - Cambio de Situación</v>
      </c>
      <c r="E2570" s="19">
        <v>45554</v>
      </c>
      <c r="F2570" s="20" t="s">
        <v>27</v>
      </c>
      <c r="G2570" s="20" t="s">
        <v>7818</v>
      </c>
      <c r="H2570" s="20" t="s">
        <v>7404</v>
      </c>
      <c r="I2570" s="20" t="s">
        <v>7405</v>
      </c>
      <c r="J2570" s="20" t="s">
        <v>379</v>
      </c>
      <c r="K2570" s="20" t="s">
        <v>380</v>
      </c>
      <c r="L2570" s="20" t="s">
        <v>381</v>
      </c>
      <c r="M2570" s="20" t="s">
        <v>125</v>
      </c>
      <c r="N2570" s="21">
        <v>2749.88</v>
      </c>
      <c r="O2570" s="21">
        <v>0</v>
      </c>
      <c r="P2570" s="19">
        <v>45541</v>
      </c>
      <c r="Q2570" s="19">
        <v>45554</v>
      </c>
      <c r="R2570" s="20"/>
      <c r="S2570" s="19">
        <v>45618</v>
      </c>
      <c r="T2570" s="20" t="s">
        <v>382</v>
      </c>
      <c r="U2570" s="20">
        <v>1031364</v>
      </c>
      <c r="V2570" s="20">
        <v>240007116</v>
      </c>
      <c r="W2570" s="20" t="s">
        <v>50</v>
      </c>
      <c r="X2570" s="20" t="s">
        <v>794</v>
      </c>
      <c r="Y2570" s="20" t="s">
        <v>245</v>
      </c>
      <c r="Z2570" s="20" t="s">
        <v>7406</v>
      </c>
      <c r="AA2570" s="20" t="s">
        <v>384</v>
      </c>
      <c r="AB2570" s="20" t="s">
        <v>337</v>
      </c>
      <c r="AC2570" s="20" t="s">
        <v>337</v>
      </c>
      <c r="AD2570" s="20" t="s">
        <v>56</v>
      </c>
      <c r="AE2570" s="20"/>
      <c r="AF2570" t="str">
        <f>VLOOKUP(L2570,Contactos!B:B,1,0)</f>
        <v>NOVAFARMA S.A.C.</v>
      </c>
    </row>
    <row r="2571" spans="1:32" ht="25.5" x14ac:dyDescent="0.2">
      <c r="A2571" s="4">
        <f t="shared" si="121"/>
        <v>2569</v>
      </c>
      <c r="B2571" s="4" t="str">
        <f t="shared" si="122"/>
        <v>4-03519</v>
      </c>
      <c r="C2571" s="4" t="str">
        <f>IFERROR(VLOOKUP(F2571,Tablas!$A$1:$B$3,2,0),"")</f>
        <v/>
      </c>
      <c r="D2571" s="4" t="str">
        <f t="shared" si="123"/>
        <v xml:space="preserve"> - LETRA 60 DIAS / DRAFT 60 DAYS - Cambio de Situación</v>
      </c>
      <c r="E2571" s="19">
        <v>45554</v>
      </c>
      <c r="F2571" s="20" t="s">
        <v>27</v>
      </c>
      <c r="G2571" s="20" t="s">
        <v>7819</v>
      </c>
      <c r="H2571" s="20" t="s">
        <v>7404</v>
      </c>
      <c r="I2571" s="20" t="s">
        <v>7405</v>
      </c>
      <c r="J2571" s="20" t="s">
        <v>379</v>
      </c>
      <c r="K2571" s="20" t="s">
        <v>380</v>
      </c>
      <c r="L2571" s="20" t="s">
        <v>381</v>
      </c>
      <c r="M2571" s="20" t="s">
        <v>125</v>
      </c>
      <c r="N2571" s="21">
        <v>2749.9</v>
      </c>
      <c r="O2571" s="21">
        <v>0</v>
      </c>
      <c r="P2571" s="19">
        <v>45541</v>
      </c>
      <c r="Q2571" s="19">
        <v>45554</v>
      </c>
      <c r="R2571" s="20"/>
      <c r="S2571" s="19">
        <v>45607</v>
      </c>
      <c r="T2571" s="20" t="s">
        <v>382</v>
      </c>
      <c r="U2571" s="20">
        <v>1031362</v>
      </c>
      <c r="V2571" s="20">
        <v>240007115</v>
      </c>
      <c r="W2571" s="20" t="s">
        <v>50</v>
      </c>
      <c r="X2571" s="20" t="s">
        <v>794</v>
      </c>
      <c r="Y2571" s="20" t="s">
        <v>245</v>
      </c>
      <c r="Z2571" s="20" t="s">
        <v>7406</v>
      </c>
      <c r="AA2571" s="20" t="s">
        <v>384</v>
      </c>
      <c r="AB2571" s="20" t="s">
        <v>337</v>
      </c>
      <c r="AC2571" s="20" t="s">
        <v>337</v>
      </c>
      <c r="AD2571" s="20" t="s">
        <v>56</v>
      </c>
      <c r="AE2571" s="20"/>
      <c r="AF2571" t="str">
        <f>VLOOKUP(L2571,Contactos!B:B,1,0)</f>
        <v>NOVAFARMA S.A.C.</v>
      </c>
    </row>
    <row r="2572" spans="1:32" ht="25.5" x14ac:dyDescent="0.2">
      <c r="A2572" s="4">
        <f t="shared" si="121"/>
        <v>2570</v>
      </c>
      <c r="B2572" s="4" t="str">
        <f t="shared" si="122"/>
        <v>4-03517</v>
      </c>
      <c r="C2572" s="4" t="str">
        <f>IFERROR(VLOOKUP(F2572,Tablas!$A$1:$B$3,2,0),"")</f>
        <v/>
      </c>
      <c r="D2572" s="4" t="str">
        <f t="shared" si="123"/>
        <v xml:space="preserve"> - LETRA 60 DIAS / DRAFT 60 DAYS - Cambio de Situación</v>
      </c>
      <c r="E2572" s="19">
        <v>45554</v>
      </c>
      <c r="F2572" s="20" t="s">
        <v>27</v>
      </c>
      <c r="G2572" s="20" t="s">
        <v>7820</v>
      </c>
      <c r="H2572" s="20" t="s">
        <v>7404</v>
      </c>
      <c r="I2572" s="20" t="s">
        <v>7405</v>
      </c>
      <c r="J2572" s="20" t="s">
        <v>379</v>
      </c>
      <c r="K2572" s="20" t="s">
        <v>380</v>
      </c>
      <c r="L2572" s="20" t="s">
        <v>381</v>
      </c>
      <c r="M2572" s="20" t="s">
        <v>125</v>
      </c>
      <c r="N2572" s="21">
        <v>2749.9</v>
      </c>
      <c r="O2572" s="21">
        <v>0</v>
      </c>
      <c r="P2572" s="19">
        <v>45541</v>
      </c>
      <c r="Q2572" s="19">
        <v>45554</v>
      </c>
      <c r="R2572" s="20"/>
      <c r="S2572" s="19">
        <v>45587</v>
      </c>
      <c r="T2572" s="20" t="s">
        <v>382</v>
      </c>
      <c r="U2572" s="20">
        <v>1031358</v>
      </c>
      <c r="V2572" s="20">
        <v>240007113</v>
      </c>
      <c r="W2572" s="20" t="s">
        <v>50</v>
      </c>
      <c r="X2572" s="20" t="s">
        <v>794</v>
      </c>
      <c r="Y2572" s="20" t="s">
        <v>245</v>
      </c>
      <c r="Z2572" s="20" t="s">
        <v>7406</v>
      </c>
      <c r="AA2572" s="20" t="s">
        <v>384</v>
      </c>
      <c r="AB2572" s="20" t="s">
        <v>337</v>
      </c>
      <c r="AC2572" s="20" t="s">
        <v>337</v>
      </c>
      <c r="AD2572" s="20" t="s">
        <v>56</v>
      </c>
      <c r="AE2572" s="20"/>
      <c r="AF2572" t="str">
        <f>VLOOKUP(L2572,Contactos!B:B,1,0)</f>
        <v>NOVAFARMA S.A.C.</v>
      </c>
    </row>
    <row r="2573" spans="1:32" ht="25.5" x14ac:dyDescent="0.2">
      <c r="A2573" s="4">
        <f t="shared" si="121"/>
        <v>2571</v>
      </c>
      <c r="B2573" s="4" t="str">
        <f t="shared" si="122"/>
        <v>4-03518</v>
      </c>
      <c r="C2573" s="4" t="str">
        <f>IFERROR(VLOOKUP(F2573,Tablas!$A$1:$B$3,2,0),"")</f>
        <v/>
      </c>
      <c r="D2573" s="4" t="str">
        <f t="shared" si="123"/>
        <v xml:space="preserve"> - LETRA 60 DIAS / DRAFT 60 DAYS - Cambio de Situación</v>
      </c>
      <c r="E2573" s="19">
        <v>45554</v>
      </c>
      <c r="F2573" s="20" t="s">
        <v>27</v>
      </c>
      <c r="G2573" s="20" t="s">
        <v>7821</v>
      </c>
      <c r="H2573" s="20" t="s">
        <v>7404</v>
      </c>
      <c r="I2573" s="20" t="s">
        <v>7405</v>
      </c>
      <c r="J2573" s="20" t="s">
        <v>379</v>
      </c>
      <c r="K2573" s="20" t="s">
        <v>380</v>
      </c>
      <c r="L2573" s="20" t="s">
        <v>381</v>
      </c>
      <c r="M2573" s="20" t="s">
        <v>125</v>
      </c>
      <c r="N2573" s="21">
        <v>2749.9</v>
      </c>
      <c r="O2573" s="21">
        <v>0</v>
      </c>
      <c r="P2573" s="19">
        <v>45541</v>
      </c>
      <c r="Q2573" s="19">
        <v>45554</v>
      </c>
      <c r="R2573" s="20"/>
      <c r="S2573" s="19">
        <v>45596</v>
      </c>
      <c r="T2573" s="20" t="s">
        <v>382</v>
      </c>
      <c r="U2573" s="20">
        <v>1031360</v>
      </c>
      <c r="V2573" s="20">
        <v>240007114</v>
      </c>
      <c r="W2573" s="20" t="s">
        <v>50</v>
      </c>
      <c r="X2573" s="20" t="s">
        <v>794</v>
      </c>
      <c r="Y2573" s="20" t="s">
        <v>245</v>
      </c>
      <c r="Z2573" s="20" t="s">
        <v>7406</v>
      </c>
      <c r="AA2573" s="20" t="s">
        <v>384</v>
      </c>
      <c r="AB2573" s="20" t="s">
        <v>337</v>
      </c>
      <c r="AC2573" s="20" t="s">
        <v>337</v>
      </c>
      <c r="AD2573" s="20" t="s">
        <v>56</v>
      </c>
      <c r="AE2573" s="20"/>
      <c r="AF2573" t="str">
        <f>VLOOKUP(L2573,Contactos!B:B,1,0)</f>
        <v>NOVAFARMA S.A.C.</v>
      </c>
    </row>
    <row r="2574" spans="1:32" ht="25.5" x14ac:dyDescent="0.2">
      <c r="A2574" s="4">
        <f t="shared" si="121"/>
        <v>2572</v>
      </c>
      <c r="B2574" s="4" t="str">
        <f t="shared" si="122"/>
        <v>4-02518</v>
      </c>
      <c r="C2574" s="4" t="str">
        <f>IFERROR(VLOOKUP(F2574,Tablas!$A$1:$B$3,2,0),"")</f>
        <v/>
      </c>
      <c r="D2574" s="4" t="str">
        <f t="shared" si="123"/>
        <v xml:space="preserve"> - LETRA 75 DIAS / DRAFT 75 DAYS - Asiento de Letras</v>
      </c>
      <c r="E2574" s="19">
        <v>45526</v>
      </c>
      <c r="F2574" s="20" t="s">
        <v>27</v>
      </c>
      <c r="G2574" s="20" t="s">
        <v>7822</v>
      </c>
      <c r="H2574" s="20" t="s">
        <v>7699</v>
      </c>
      <c r="I2574" s="20" t="s">
        <v>7618</v>
      </c>
      <c r="J2574" s="20" t="s">
        <v>7629</v>
      </c>
      <c r="K2574" s="20" t="s">
        <v>7630</v>
      </c>
      <c r="L2574" s="20" t="s">
        <v>7631</v>
      </c>
      <c r="M2574" s="20" t="s">
        <v>125</v>
      </c>
      <c r="N2574" s="21">
        <v>2758.29</v>
      </c>
      <c r="O2574" s="21">
        <v>0</v>
      </c>
      <c r="P2574" s="19">
        <v>45470</v>
      </c>
      <c r="Q2574" s="19">
        <v>45526</v>
      </c>
      <c r="R2574" s="20"/>
      <c r="S2574" s="19">
        <v>45530</v>
      </c>
      <c r="T2574" s="20" t="s">
        <v>126</v>
      </c>
      <c r="U2574" s="20">
        <v>1013234</v>
      </c>
      <c r="V2574" s="20">
        <v>240006284</v>
      </c>
      <c r="W2574" s="20" t="s">
        <v>50</v>
      </c>
      <c r="X2574" s="20" t="s">
        <v>794</v>
      </c>
      <c r="Y2574" s="20" t="s">
        <v>333</v>
      </c>
      <c r="Z2574" s="20" t="s">
        <v>7700</v>
      </c>
      <c r="AA2574" s="20" t="s">
        <v>7636</v>
      </c>
      <c r="AB2574" s="20" t="s">
        <v>6737</v>
      </c>
      <c r="AC2574" s="20" t="s">
        <v>167</v>
      </c>
      <c r="AD2574" s="20" t="s">
        <v>56</v>
      </c>
      <c r="AE2574" s="20"/>
      <c r="AF2574" t="str">
        <f>VLOOKUP(L2574,Contactos!B:B,1,0)</f>
        <v>UNIVERSO VETERINARIO S.A.C.</v>
      </c>
    </row>
    <row r="2575" spans="1:32" ht="25.5" x14ac:dyDescent="0.2">
      <c r="A2575" s="4">
        <f t="shared" si="121"/>
        <v>2573</v>
      </c>
      <c r="B2575" s="4" t="str">
        <f t="shared" si="122"/>
        <v>4-02520</v>
      </c>
      <c r="C2575" s="4" t="str">
        <f>IFERROR(VLOOKUP(F2575,Tablas!$A$1:$B$3,2,0),"")</f>
        <v/>
      </c>
      <c r="D2575" s="4" t="str">
        <f t="shared" si="123"/>
        <v xml:space="preserve"> - LETRA 75 DIAS / DRAFT 75 DAYS - Asiento de Letras</v>
      </c>
      <c r="E2575" s="19">
        <v>45526</v>
      </c>
      <c r="F2575" s="20" t="s">
        <v>27</v>
      </c>
      <c r="G2575" s="20" t="s">
        <v>7823</v>
      </c>
      <c r="H2575" s="20" t="s">
        <v>7699</v>
      </c>
      <c r="I2575" s="20" t="s">
        <v>7618</v>
      </c>
      <c r="J2575" s="20" t="s">
        <v>7629</v>
      </c>
      <c r="K2575" s="20" t="s">
        <v>7630</v>
      </c>
      <c r="L2575" s="20" t="s">
        <v>7631</v>
      </c>
      <c r="M2575" s="20" t="s">
        <v>125</v>
      </c>
      <c r="N2575" s="21">
        <v>2758.29</v>
      </c>
      <c r="O2575" s="21">
        <v>0</v>
      </c>
      <c r="P2575" s="19">
        <v>45470</v>
      </c>
      <c r="Q2575" s="19">
        <v>45526</v>
      </c>
      <c r="R2575" s="20"/>
      <c r="S2575" s="19">
        <v>45544</v>
      </c>
      <c r="T2575" s="20" t="s">
        <v>126</v>
      </c>
      <c r="U2575" s="20">
        <v>1013234</v>
      </c>
      <c r="V2575" s="20">
        <v>240006284</v>
      </c>
      <c r="W2575" s="20" t="s">
        <v>50</v>
      </c>
      <c r="X2575" s="20" t="s">
        <v>794</v>
      </c>
      <c r="Y2575" s="20" t="s">
        <v>333</v>
      </c>
      <c r="Z2575" s="20" t="s">
        <v>7700</v>
      </c>
      <c r="AA2575" s="20" t="s">
        <v>7632</v>
      </c>
      <c r="AB2575" s="20" t="s">
        <v>6737</v>
      </c>
      <c r="AC2575" s="20" t="s">
        <v>167</v>
      </c>
      <c r="AD2575" s="20" t="s">
        <v>56</v>
      </c>
      <c r="AE2575" s="20"/>
      <c r="AF2575" t="str">
        <f>VLOOKUP(L2575,Contactos!B:B,1,0)</f>
        <v>UNIVERSO VETERINARIO S.A.C.</v>
      </c>
    </row>
    <row r="2576" spans="1:32" ht="25.5" x14ac:dyDescent="0.2">
      <c r="A2576" s="4">
        <f t="shared" si="121"/>
        <v>2574</v>
      </c>
      <c r="B2576" s="4" t="str">
        <f t="shared" si="122"/>
        <v>4-02521</v>
      </c>
      <c r="C2576" s="4" t="str">
        <f>IFERROR(VLOOKUP(F2576,Tablas!$A$1:$B$3,2,0),"")</f>
        <v/>
      </c>
      <c r="D2576" s="4" t="str">
        <f t="shared" si="123"/>
        <v xml:space="preserve"> - LETRA 75 DIAS / DRAFT 75 DAYS - Asiento de Letras</v>
      </c>
      <c r="E2576" s="19">
        <v>45526</v>
      </c>
      <c r="F2576" s="20" t="s">
        <v>27</v>
      </c>
      <c r="G2576" s="20" t="s">
        <v>7824</v>
      </c>
      <c r="H2576" s="20" t="s">
        <v>7699</v>
      </c>
      <c r="I2576" s="20" t="s">
        <v>7618</v>
      </c>
      <c r="J2576" s="20" t="s">
        <v>7629</v>
      </c>
      <c r="K2576" s="20" t="s">
        <v>7630</v>
      </c>
      <c r="L2576" s="20" t="s">
        <v>7631</v>
      </c>
      <c r="M2576" s="20" t="s">
        <v>125</v>
      </c>
      <c r="N2576" s="21">
        <v>2758.29</v>
      </c>
      <c r="O2576" s="21">
        <v>0</v>
      </c>
      <c r="P2576" s="19">
        <v>45470</v>
      </c>
      <c r="Q2576" s="19">
        <v>45526</v>
      </c>
      <c r="R2576" s="20"/>
      <c r="S2576" s="19">
        <v>45560</v>
      </c>
      <c r="T2576" s="20" t="s">
        <v>126</v>
      </c>
      <c r="U2576" s="20">
        <v>1013234</v>
      </c>
      <c r="V2576" s="20">
        <v>240006284</v>
      </c>
      <c r="W2576" s="20" t="s">
        <v>50</v>
      </c>
      <c r="X2576" s="20" t="s">
        <v>794</v>
      </c>
      <c r="Y2576" s="20" t="s">
        <v>333</v>
      </c>
      <c r="Z2576" s="20" t="s">
        <v>7700</v>
      </c>
      <c r="AA2576" s="20" t="s">
        <v>7632</v>
      </c>
      <c r="AB2576" s="20" t="s">
        <v>6737</v>
      </c>
      <c r="AC2576" s="20" t="s">
        <v>167</v>
      </c>
      <c r="AD2576" s="20" t="s">
        <v>56</v>
      </c>
      <c r="AE2576" s="20"/>
      <c r="AF2576" t="str">
        <f>VLOOKUP(L2576,Contactos!B:B,1,0)</f>
        <v>UNIVERSO VETERINARIO S.A.C.</v>
      </c>
    </row>
    <row r="2577" spans="1:32" ht="25.5" x14ac:dyDescent="0.2">
      <c r="A2577" s="4">
        <f t="shared" si="121"/>
        <v>2575</v>
      </c>
      <c r="B2577" s="4" t="str">
        <f t="shared" si="122"/>
        <v>4-02519</v>
      </c>
      <c r="C2577" s="4" t="str">
        <f>IFERROR(VLOOKUP(F2577,Tablas!$A$1:$B$3,2,0),"")</f>
        <v/>
      </c>
      <c r="D2577" s="4" t="str">
        <f t="shared" si="123"/>
        <v xml:space="preserve"> - LETRA 75 DIAS / DRAFT 75 DAYS - Asiento de Letras</v>
      </c>
      <c r="E2577" s="19">
        <v>45526</v>
      </c>
      <c r="F2577" s="20" t="s">
        <v>27</v>
      </c>
      <c r="G2577" s="20" t="s">
        <v>7825</v>
      </c>
      <c r="H2577" s="20" t="s">
        <v>7699</v>
      </c>
      <c r="I2577" s="20" t="s">
        <v>7618</v>
      </c>
      <c r="J2577" s="20" t="s">
        <v>7629</v>
      </c>
      <c r="K2577" s="20" t="s">
        <v>7630</v>
      </c>
      <c r="L2577" s="20" t="s">
        <v>7631</v>
      </c>
      <c r="M2577" s="20" t="s">
        <v>125</v>
      </c>
      <c r="N2577" s="21">
        <v>2758.29</v>
      </c>
      <c r="O2577" s="21">
        <v>0</v>
      </c>
      <c r="P2577" s="19">
        <v>45470</v>
      </c>
      <c r="Q2577" s="19">
        <v>45526</v>
      </c>
      <c r="R2577" s="20"/>
      <c r="S2577" s="19">
        <v>45537</v>
      </c>
      <c r="T2577" s="20" t="s">
        <v>126</v>
      </c>
      <c r="U2577" s="20">
        <v>1013234</v>
      </c>
      <c r="V2577" s="20">
        <v>240006284</v>
      </c>
      <c r="W2577" s="20" t="s">
        <v>50</v>
      </c>
      <c r="X2577" s="20" t="s">
        <v>794</v>
      </c>
      <c r="Y2577" s="20" t="s">
        <v>333</v>
      </c>
      <c r="Z2577" s="20" t="s">
        <v>7700</v>
      </c>
      <c r="AA2577" s="20" t="s">
        <v>7636</v>
      </c>
      <c r="AB2577" s="20" t="s">
        <v>6737</v>
      </c>
      <c r="AC2577" s="20" t="s">
        <v>167</v>
      </c>
      <c r="AD2577" s="20" t="s">
        <v>56</v>
      </c>
      <c r="AE2577" s="20"/>
      <c r="AF2577" t="str">
        <f>VLOOKUP(L2577,Contactos!B:B,1,0)</f>
        <v>UNIVERSO VETERINARIO S.A.C.</v>
      </c>
    </row>
    <row r="2578" spans="1:32" ht="76.5" x14ac:dyDescent="0.2">
      <c r="A2578" s="4">
        <f t="shared" si="121"/>
        <v>2576</v>
      </c>
      <c r="B2578" s="4" t="str">
        <f t="shared" si="122"/>
        <v>B010-00006157</v>
      </c>
      <c r="C2578" s="4" t="str">
        <f>IFERROR(VLOOKUP(F2578,Tablas!$A$1:$B$3,2,0),"")</f>
        <v>Boleta</v>
      </c>
      <c r="D2578" s="4" t="str">
        <f t="shared" si="123"/>
        <v xml:space="preserve"> - CONTADO / CASH - INTERESES POR PRESTAMO SEGUN CONTRATO 30/09/2019</v>
      </c>
      <c r="E2578" s="19">
        <v>43738</v>
      </c>
      <c r="F2578" s="20" t="s">
        <v>842</v>
      </c>
      <c r="G2578" s="20" t="s">
        <v>7826</v>
      </c>
      <c r="H2578" s="20" t="s">
        <v>44</v>
      </c>
      <c r="I2578" s="20" t="s">
        <v>45</v>
      </c>
      <c r="J2578" s="20" t="s">
        <v>396</v>
      </c>
      <c r="K2578" s="20" t="s">
        <v>397</v>
      </c>
      <c r="L2578" s="20" t="s">
        <v>398</v>
      </c>
      <c r="M2578" s="20" t="s">
        <v>33</v>
      </c>
      <c r="N2578" s="21">
        <v>2772.22</v>
      </c>
      <c r="O2578" s="21">
        <v>816.56</v>
      </c>
      <c r="P2578" s="20"/>
      <c r="Q2578" s="19">
        <v>43738</v>
      </c>
      <c r="R2578" s="20"/>
      <c r="S2578" s="19">
        <v>43738</v>
      </c>
      <c r="T2578" s="20" t="s">
        <v>49</v>
      </c>
      <c r="U2578" s="20">
        <v>253790</v>
      </c>
      <c r="V2578" s="20">
        <v>1900001417</v>
      </c>
      <c r="W2578" s="20" t="s">
        <v>847</v>
      </c>
      <c r="X2578" s="20" t="s">
        <v>2795</v>
      </c>
      <c r="Y2578" s="20" t="s">
        <v>52</v>
      </c>
      <c r="Z2578" s="20" t="s">
        <v>7827</v>
      </c>
      <c r="AA2578" s="20" t="s">
        <v>66</v>
      </c>
      <c r="AB2578" s="20" t="s">
        <v>66</v>
      </c>
      <c r="AC2578" s="20" t="s">
        <v>66</v>
      </c>
      <c r="AD2578" s="20" t="s">
        <v>56</v>
      </c>
      <c r="AE2578" s="20"/>
      <c r="AF2578" t="e">
        <f>VLOOKUP(L2578,Contactos!B:B,1,0)</f>
        <v>#N/A</v>
      </c>
    </row>
    <row r="2579" spans="1:32" ht="76.5" x14ac:dyDescent="0.2">
      <c r="A2579" s="4">
        <f t="shared" si="121"/>
        <v>2577</v>
      </c>
      <c r="B2579" s="4" t="str">
        <f t="shared" si="122"/>
        <v>B010-00005856</v>
      </c>
      <c r="C2579" s="4" t="str">
        <f>IFERROR(VLOOKUP(F2579,Tablas!$A$1:$B$3,2,0),"")</f>
        <v>Boleta</v>
      </c>
      <c r="D2579" s="4" t="str">
        <f t="shared" si="123"/>
        <v xml:space="preserve"> - CONTADO / CASH - INTERESES POR PRESTAMO SEGUN CONTRATO 31/07/2019</v>
      </c>
      <c r="E2579" s="19">
        <v>43677</v>
      </c>
      <c r="F2579" s="20" t="s">
        <v>842</v>
      </c>
      <c r="G2579" s="20" t="s">
        <v>7828</v>
      </c>
      <c r="H2579" s="20" t="s">
        <v>44</v>
      </c>
      <c r="I2579" s="20" t="s">
        <v>45</v>
      </c>
      <c r="J2579" s="20" t="s">
        <v>396</v>
      </c>
      <c r="K2579" s="20" t="s">
        <v>397</v>
      </c>
      <c r="L2579" s="20" t="s">
        <v>398</v>
      </c>
      <c r="M2579" s="20" t="s">
        <v>33</v>
      </c>
      <c r="N2579" s="21">
        <v>2783.4</v>
      </c>
      <c r="O2579" s="21">
        <v>843.45</v>
      </c>
      <c r="P2579" s="20"/>
      <c r="Q2579" s="19">
        <v>43677</v>
      </c>
      <c r="R2579" s="20"/>
      <c r="S2579" s="19">
        <v>43677</v>
      </c>
      <c r="T2579" s="20" t="s">
        <v>49</v>
      </c>
      <c r="U2579" s="20">
        <v>228985</v>
      </c>
      <c r="V2579" s="20">
        <v>1900001115</v>
      </c>
      <c r="W2579" s="20" t="s">
        <v>847</v>
      </c>
      <c r="X2579" s="20" t="s">
        <v>2795</v>
      </c>
      <c r="Y2579" s="20" t="s">
        <v>52</v>
      </c>
      <c r="Z2579" s="20" t="s">
        <v>7829</v>
      </c>
      <c r="AA2579" s="20" t="s">
        <v>66</v>
      </c>
      <c r="AB2579" s="20" t="s">
        <v>66</v>
      </c>
      <c r="AC2579" s="20" t="s">
        <v>66</v>
      </c>
      <c r="AD2579" s="20" t="s">
        <v>56</v>
      </c>
      <c r="AE2579" s="20"/>
      <c r="AF2579" t="e">
        <f>VLOOKUP(L2579,Contactos!B:B,1,0)</f>
        <v>#N/A</v>
      </c>
    </row>
    <row r="2580" spans="1:32" ht="51" x14ac:dyDescent="0.2">
      <c r="A2580" s="4">
        <f t="shared" si="121"/>
        <v>2578</v>
      </c>
      <c r="B2580" s="4" t="str">
        <f t="shared" si="122"/>
        <v>F010-00024738</v>
      </c>
      <c r="C2580" s="4" t="str">
        <f>IFERROR(VLOOKUP(F2580,Tablas!$A$1:$B$3,2,0),"")</f>
        <v>Factura</v>
      </c>
      <c r="D2580" s="4" t="str">
        <f t="shared" si="123"/>
        <v xml:space="preserve"> - CONTADO ADELANTADO / CASH IN ADVANCE - ADICIONAL OXYTO-SYNT 10 OC 241000119</v>
      </c>
      <c r="E2580" s="19">
        <v>45427</v>
      </c>
      <c r="F2580" s="20" t="s">
        <v>1001</v>
      </c>
      <c r="G2580" s="20" t="s">
        <v>7830</v>
      </c>
      <c r="H2580" s="20" t="s">
        <v>322</v>
      </c>
      <c r="I2580" s="20" t="s">
        <v>323</v>
      </c>
      <c r="J2580" s="20" t="s">
        <v>324</v>
      </c>
      <c r="K2580" s="20" t="s">
        <v>325</v>
      </c>
      <c r="L2580" s="20" t="s">
        <v>326</v>
      </c>
      <c r="M2580" s="20" t="s">
        <v>125</v>
      </c>
      <c r="N2580" s="21">
        <v>2792.51</v>
      </c>
      <c r="O2580" s="21">
        <v>0</v>
      </c>
      <c r="P2580" s="20"/>
      <c r="Q2580" s="19">
        <v>45427</v>
      </c>
      <c r="R2580" s="20"/>
      <c r="S2580" s="19">
        <v>45427</v>
      </c>
      <c r="T2580" s="20" t="s">
        <v>70</v>
      </c>
      <c r="U2580" s="20">
        <v>963976</v>
      </c>
      <c r="V2580" s="20">
        <v>240001355</v>
      </c>
      <c r="W2580" s="20" t="s">
        <v>847</v>
      </c>
      <c r="X2580" s="20" t="s">
        <v>6661</v>
      </c>
      <c r="Y2580" s="20" t="s">
        <v>52</v>
      </c>
      <c r="Z2580" s="20" t="s">
        <v>7831</v>
      </c>
      <c r="AA2580" s="20" t="s">
        <v>327</v>
      </c>
      <c r="AB2580" s="20" t="s">
        <v>328</v>
      </c>
      <c r="AC2580" s="20" t="s">
        <v>167</v>
      </c>
      <c r="AD2580" s="20" t="s">
        <v>56</v>
      </c>
      <c r="AE2580" s="20"/>
      <c r="AF2580" t="str">
        <f>VLOOKUP(L2580,Contactos!B:B,1,0)</f>
        <v>PHARMADIX CORP. S.A.C.</v>
      </c>
    </row>
    <row r="2581" spans="1:32" ht="38.25" x14ac:dyDescent="0.2">
      <c r="A2581" s="4">
        <f t="shared" si="121"/>
        <v>2579</v>
      </c>
      <c r="B2581" s="4" t="str">
        <f t="shared" si="122"/>
        <v>4-03074</v>
      </c>
      <c r="C2581" s="4" t="str">
        <f>IFERROR(VLOOKUP(F2581,Tablas!$A$1:$B$3,2,0),"")</f>
        <v/>
      </c>
      <c r="D2581" s="4" t="str">
        <f t="shared" si="123"/>
        <v xml:space="preserve"> - LETRA 75 DIAS / DRAFT 75 DAYS - Cambio de Situación</v>
      </c>
      <c r="E2581" s="19">
        <v>45539</v>
      </c>
      <c r="F2581" s="20" t="s">
        <v>27</v>
      </c>
      <c r="G2581" s="20" t="s">
        <v>7832</v>
      </c>
      <c r="H2581" s="20" t="s">
        <v>7404</v>
      </c>
      <c r="I2581" s="20" t="s">
        <v>7405</v>
      </c>
      <c r="J2581" s="20" t="s">
        <v>7397</v>
      </c>
      <c r="K2581" s="20" t="s">
        <v>7398</v>
      </c>
      <c r="L2581" s="20" t="s">
        <v>7399</v>
      </c>
      <c r="M2581" s="20" t="s">
        <v>125</v>
      </c>
      <c r="N2581" s="21">
        <v>2811.35</v>
      </c>
      <c r="O2581" s="21">
        <v>0</v>
      </c>
      <c r="P2581" s="19">
        <v>45509</v>
      </c>
      <c r="Q2581" s="19">
        <v>45539</v>
      </c>
      <c r="R2581" s="20"/>
      <c r="S2581" s="19">
        <v>45569</v>
      </c>
      <c r="T2581" s="20" t="s">
        <v>126</v>
      </c>
      <c r="U2581" s="20">
        <v>1020814</v>
      </c>
      <c r="V2581" s="20">
        <v>240006490</v>
      </c>
      <c r="W2581" s="20" t="s">
        <v>50</v>
      </c>
      <c r="X2581" s="20" t="s">
        <v>794</v>
      </c>
      <c r="Y2581" s="20" t="s">
        <v>267</v>
      </c>
      <c r="Z2581" s="20" t="s">
        <v>7406</v>
      </c>
      <c r="AA2581" s="20" t="s">
        <v>7402</v>
      </c>
      <c r="AB2581" s="20" t="s">
        <v>328</v>
      </c>
      <c r="AC2581" s="20" t="s">
        <v>167</v>
      </c>
      <c r="AD2581" s="20" t="s">
        <v>56</v>
      </c>
      <c r="AE2581" s="20"/>
      <c r="AF2581" t="str">
        <f>VLOOKUP(L2581,Contactos!B:B,1,0)</f>
        <v>CORPORACION FARMACEUTICA VETERINARIA SOCIEDAD ANONIMA CERRADA</v>
      </c>
    </row>
    <row r="2582" spans="1:32" ht="25.5" x14ac:dyDescent="0.2">
      <c r="A2582" s="4">
        <f t="shared" si="121"/>
        <v>2580</v>
      </c>
      <c r="B2582" s="4" t="str">
        <f t="shared" si="122"/>
        <v>4-02817</v>
      </c>
      <c r="C2582" s="4" t="str">
        <f>IFERROR(VLOOKUP(F2582,Tablas!$A$1:$B$3,2,0),"")</f>
        <v/>
      </c>
      <c r="D2582" s="4" t="str">
        <f t="shared" si="123"/>
        <v xml:space="preserve"> - LETRA 75 DIAS / DRAFT 75 DAYS - Cambio de Situación</v>
      </c>
      <c r="E2582" s="19">
        <v>45506</v>
      </c>
      <c r="F2582" s="20" t="s">
        <v>27</v>
      </c>
      <c r="G2582" s="20" t="s">
        <v>7833</v>
      </c>
      <c r="H2582" s="20" t="s">
        <v>7404</v>
      </c>
      <c r="I2582" s="20" t="s">
        <v>7405</v>
      </c>
      <c r="J2582" s="20" t="s">
        <v>7629</v>
      </c>
      <c r="K2582" s="20" t="s">
        <v>7630</v>
      </c>
      <c r="L2582" s="20" t="s">
        <v>7631</v>
      </c>
      <c r="M2582" s="20" t="s">
        <v>125</v>
      </c>
      <c r="N2582" s="21">
        <v>2812.53</v>
      </c>
      <c r="O2582" s="21">
        <v>0</v>
      </c>
      <c r="P2582" s="19">
        <v>45491</v>
      </c>
      <c r="Q2582" s="19">
        <v>45506</v>
      </c>
      <c r="R2582" s="20"/>
      <c r="S2582" s="19">
        <v>45569</v>
      </c>
      <c r="T2582" s="20" t="s">
        <v>126</v>
      </c>
      <c r="U2582" s="20">
        <v>1004514</v>
      </c>
      <c r="V2582" s="20">
        <v>240005714</v>
      </c>
      <c r="W2582" s="20" t="s">
        <v>50</v>
      </c>
      <c r="X2582" s="20" t="s">
        <v>794</v>
      </c>
      <c r="Y2582" s="20" t="s">
        <v>333</v>
      </c>
      <c r="Z2582" s="20" t="s">
        <v>7406</v>
      </c>
      <c r="AA2582" s="20" t="s">
        <v>7636</v>
      </c>
      <c r="AB2582" s="20" t="s">
        <v>6737</v>
      </c>
      <c r="AC2582" s="20" t="s">
        <v>167</v>
      </c>
      <c r="AD2582" s="20" t="s">
        <v>56</v>
      </c>
      <c r="AE2582" s="20"/>
      <c r="AF2582" t="str">
        <f>VLOOKUP(L2582,Contactos!B:B,1,0)</f>
        <v>UNIVERSO VETERINARIO S.A.C.</v>
      </c>
    </row>
    <row r="2583" spans="1:32" ht="76.5" x14ac:dyDescent="0.2">
      <c r="A2583" s="4">
        <f t="shared" si="121"/>
        <v>2581</v>
      </c>
      <c r="B2583" s="4" t="str">
        <f t="shared" si="122"/>
        <v>B010-00005997</v>
      </c>
      <c r="C2583" s="4" t="str">
        <f>IFERROR(VLOOKUP(F2583,Tablas!$A$1:$B$3,2,0),"")</f>
        <v>Boleta</v>
      </c>
      <c r="D2583" s="4" t="str">
        <f t="shared" si="123"/>
        <v xml:space="preserve"> - CONTADO / CASH - INTERESES POR PRESTAMO SEGUN CONTRATO 31/08/2019</v>
      </c>
      <c r="E2583" s="19">
        <v>43708</v>
      </c>
      <c r="F2583" s="20" t="s">
        <v>842</v>
      </c>
      <c r="G2583" s="20" t="s">
        <v>7834</v>
      </c>
      <c r="H2583" s="20" t="s">
        <v>44</v>
      </c>
      <c r="I2583" s="20" t="s">
        <v>45</v>
      </c>
      <c r="J2583" s="20" t="s">
        <v>396</v>
      </c>
      <c r="K2583" s="20" t="s">
        <v>397</v>
      </c>
      <c r="L2583" s="20" t="s">
        <v>398</v>
      </c>
      <c r="M2583" s="20" t="s">
        <v>33</v>
      </c>
      <c r="N2583" s="21">
        <v>2821.29</v>
      </c>
      <c r="O2583" s="21">
        <v>830.04</v>
      </c>
      <c r="P2583" s="20"/>
      <c r="Q2583" s="19">
        <v>43708</v>
      </c>
      <c r="R2583" s="20"/>
      <c r="S2583" s="19">
        <v>43708</v>
      </c>
      <c r="T2583" s="20" t="s">
        <v>49</v>
      </c>
      <c r="U2583" s="20">
        <v>241891</v>
      </c>
      <c r="V2583" s="20">
        <v>1900001257</v>
      </c>
      <c r="W2583" s="20" t="s">
        <v>847</v>
      </c>
      <c r="X2583" s="20" t="s">
        <v>2795</v>
      </c>
      <c r="Y2583" s="20" t="s">
        <v>52</v>
      </c>
      <c r="Z2583" s="20" t="s">
        <v>7835</v>
      </c>
      <c r="AA2583" s="20" t="s">
        <v>66</v>
      </c>
      <c r="AB2583" s="20" t="s">
        <v>66</v>
      </c>
      <c r="AC2583" s="20" t="s">
        <v>66</v>
      </c>
      <c r="AD2583" s="20" t="s">
        <v>56</v>
      </c>
      <c r="AE2583" s="20"/>
      <c r="AF2583" t="e">
        <f>VLOOKUP(L2583,Contactos!B:B,1,0)</f>
        <v>#N/A</v>
      </c>
    </row>
    <row r="2584" spans="1:32" ht="76.5" x14ac:dyDescent="0.2">
      <c r="A2584" s="4">
        <f t="shared" si="121"/>
        <v>2582</v>
      </c>
      <c r="B2584" s="4" t="str">
        <f t="shared" si="122"/>
        <v>B010-00005625</v>
      </c>
      <c r="C2584" s="4" t="str">
        <f>IFERROR(VLOOKUP(F2584,Tablas!$A$1:$B$3,2,0),"")</f>
        <v>Boleta</v>
      </c>
      <c r="D2584" s="4" t="str">
        <f t="shared" si="123"/>
        <v xml:space="preserve"> - CONTADO / CASH - INTERESES POR PRESTAMO SEGUN CONTRATO 28/06/2019</v>
      </c>
      <c r="E2584" s="19">
        <v>43644</v>
      </c>
      <c r="F2584" s="20" t="s">
        <v>842</v>
      </c>
      <c r="G2584" s="20" t="s">
        <v>7836</v>
      </c>
      <c r="H2584" s="20" t="s">
        <v>44</v>
      </c>
      <c r="I2584" s="20" t="s">
        <v>45</v>
      </c>
      <c r="J2584" s="20" t="s">
        <v>396</v>
      </c>
      <c r="K2584" s="20" t="s">
        <v>397</v>
      </c>
      <c r="L2584" s="20" t="s">
        <v>398</v>
      </c>
      <c r="M2584" s="20" t="s">
        <v>33</v>
      </c>
      <c r="N2584" s="21">
        <v>2822.29</v>
      </c>
      <c r="O2584" s="21">
        <v>856.8</v>
      </c>
      <c r="P2584" s="20"/>
      <c r="Q2584" s="19">
        <v>43644</v>
      </c>
      <c r="R2584" s="20"/>
      <c r="S2584" s="19">
        <v>43644</v>
      </c>
      <c r="T2584" s="20" t="s">
        <v>49</v>
      </c>
      <c r="U2584" s="20">
        <v>215033</v>
      </c>
      <c r="V2584" s="20">
        <v>1900000778</v>
      </c>
      <c r="W2584" s="20" t="s">
        <v>847</v>
      </c>
      <c r="X2584" s="20" t="s">
        <v>2795</v>
      </c>
      <c r="Y2584" s="20" t="s">
        <v>52</v>
      </c>
      <c r="Z2584" s="20" t="s">
        <v>7837</v>
      </c>
      <c r="AA2584" s="20" t="s">
        <v>66</v>
      </c>
      <c r="AB2584" s="20" t="s">
        <v>66</v>
      </c>
      <c r="AC2584" s="20" t="s">
        <v>66</v>
      </c>
      <c r="AD2584" s="20" t="s">
        <v>56</v>
      </c>
      <c r="AE2584" s="20"/>
      <c r="AF2584" t="e">
        <f>VLOOKUP(L2584,Contactos!B:B,1,0)</f>
        <v>#N/A</v>
      </c>
    </row>
    <row r="2585" spans="1:32" ht="38.25" x14ac:dyDescent="0.2">
      <c r="A2585" s="4">
        <f t="shared" si="121"/>
        <v>2583</v>
      </c>
      <c r="B2585" s="4" t="str">
        <f t="shared" si="122"/>
        <v>4-02209</v>
      </c>
      <c r="C2585" s="4" t="str">
        <f>IFERROR(VLOOKUP(F2585,Tablas!$A$1:$B$3,2,0),"")</f>
        <v/>
      </c>
      <c r="D2585" s="4" t="str">
        <f t="shared" si="123"/>
        <v xml:space="preserve"> - LETRA 75 DIAS / DRAFT 75 DAYS - Cambio de Situación</v>
      </c>
      <c r="E2585" s="19">
        <v>45511</v>
      </c>
      <c r="F2585" s="20" t="s">
        <v>27</v>
      </c>
      <c r="G2585" s="20" t="s">
        <v>7838</v>
      </c>
      <c r="H2585" s="20" t="s">
        <v>7430</v>
      </c>
      <c r="I2585" s="20" t="s">
        <v>6497</v>
      </c>
      <c r="J2585" s="20" t="s">
        <v>7519</v>
      </c>
      <c r="K2585" s="20" t="s">
        <v>7520</v>
      </c>
      <c r="L2585" s="20" t="s">
        <v>7521</v>
      </c>
      <c r="M2585" s="20" t="s">
        <v>125</v>
      </c>
      <c r="N2585" s="21">
        <v>2853.5</v>
      </c>
      <c r="O2585" s="21">
        <v>0</v>
      </c>
      <c r="P2585" s="19">
        <v>45443</v>
      </c>
      <c r="Q2585" s="19">
        <v>45511</v>
      </c>
      <c r="R2585" s="20"/>
      <c r="S2585" s="19">
        <v>45499</v>
      </c>
      <c r="T2585" s="20" t="s">
        <v>126</v>
      </c>
      <c r="U2585" s="20">
        <v>1033593</v>
      </c>
      <c r="V2585" s="20">
        <v>240007158</v>
      </c>
      <c r="W2585" s="20" t="s">
        <v>50</v>
      </c>
      <c r="X2585" s="20" t="s">
        <v>794</v>
      </c>
      <c r="Y2585" s="20" t="s">
        <v>333</v>
      </c>
      <c r="Z2585" s="20" t="s">
        <v>7406</v>
      </c>
      <c r="AA2585" s="20" t="s">
        <v>7527</v>
      </c>
      <c r="AB2585" s="20" t="s">
        <v>7477</v>
      </c>
      <c r="AC2585" s="20" t="s">
        <v>7474</v>
      </c>
      <c r="AD2585" s="20" t="s">
        <v>56</v>
      </c>
      <c r="AE2585" s="20"/>
      <c r="AF2585" t="str">
        <f>VLOOKUP(L2585,Contactos!B:B,1,0)</f>
        <v>LESCANO VALENCIA AMANDA ANGELICA</v>
      </c>
    </row>
    <row r="2586" spans="1:32" ht="38.25" x14ac:dyDescent="0.2">
      <c r="A2586" s="4">
        <f t="shared" si="121"/>
        <v>2584</v>
      </c>
      <c r="B2586" s="4" t="str">
        <f t="shared" si="122"/>
        <v>F010-00025776</v>
      </c>
      <c r="C2586" s="4" t="str">
        <f>IFERROR(VLOOKUP(F2586,Tablas!$A$1:$B$3,2,0),"")</f>
        <v>Factura</v>
      </c>
      <c r="D2586" s="4" t="str">
        <f t="shared" si="123"/>
        <v>Nacional - CREDITO 45 DIAS / CREDIT 45 DAYS - Facturas clientes - C20524795338</v>
      </c>
      <c r="E2586" s="19">
        <v>45533</v>
      </c>
      <c r="F2586" s="20" t="s">
        <v>1001</v>
      </c>
      <c r="G2586" s="20" t="s">
        <v>7839</v>
      </c>
      <c r="H2586" s="20" t="s">
        <v>322</v>
      </c>
      <c r="I2586" s="20" t="s">
        <v>323</v>
      </c>
      <c r="J2586" s="20" t="s">
        <v>161</v>
      </c>
      <c r="K2586" s="20" t="s">
        <v>162</v>
      </c>
      <c r="L2586" s="20" t="s">
        <v>163</v>
      </c>
      <c r="M2586" s="20" t="s">
        <v>125</v>
      </c>
      <c r="N2586" s="21">
        <v>2870.7</v>
      </c>
      <c r="O2586" s="21">
        <v>0</v>
      </c>
      <c r="P2586" s="20"/>
      <c r="Q2586" s="19">
        <v>45533</v>
      </c>
      <c r="R2586" s="20"/>
      <c r="S2586" s="19">
        <v>45578</v>
      </c>
      <c r="T2586" s="20" t="s">
        <v>7050</v>
      </c>
      <c r="U2586" s="20">
        <v>1016864</v>
      </c>
      <c r="V2586" s="20">
        <v>240002586</v>
      </c>
      <c r="W2586" s="20" t="s">
        <v>847</v>
      </c>
      <c r="X2586" s="20" t="s">
        <v>305</v>
      </c>
      <c r="Y2586" s="20" t="s">
        <v>52</v>
      </c>
      <c r="Z2586" s="20" t="s">
        <v>7840</v>
      </c>
      <c r="AA2586" s="20" t="s">
        <v>7841</v>
      </c>
      <c r="AB2586" s="20" t="s">
        <v>328</v>
      </c>
      <c r="AC2586" s="20" t="s">
        <v>167</v>
      </c>
      <c r="AD2586" s="20" t="s">
        <v>56</v>
      </c>
      <c r="AE2586" s="20" t="s">
        <v>1014</v>
      </c>
      <c r="AF2586" t="str">
        <f>VLOOKUP(L2586,Contactos!B:B,1,0)</f>
        <v>VETANIS SOCIEDAD ANONIMA CERRADA - VETANIS S.A.C.</v>
      </c>
    </row>
    <row r="2587" spans="1:32" ht="25.5" x14ac:dyDescent="0.2">
      <c r="A2587" s="4">
        <f t="shared" si="121"/>
        <v>2585</v>
      </c>
      <c r="B2587" s="4" t="str">
        <f t="shared" si="122"/>
        <v>4-02804</v>
      </c>
      <c r="C2587" s="4" t="str">
        <f>IFERROR(VLOOKUP(F2587,Tablas!$A$1:$B$3,2,0),"")</f>
        <v/>
      </c>
      <c r="D2587" s="4" t="str">
        <f t="shared" si="123"/>
        <v xml:space="preserve"> - LETRA 45-60-75 DIAS / DRAFT 45-60-75 DAYS - Cambio de Situación</v>
      </c>
      <c r="E2587" s="19">
        <v>45520</v>
      </c>
      <c r="F2587" s="20" t="s">
        <v>27</v>
      </c>
      <c r="G2587" s="20" t="s">
        <v>7842</v>
      </c>
      <c r="H2587" s="20" t="s">
        <v>7404</v>
      </c>
      <c r="I2587" s="20" t="s">
        <v>7405</v>
      </c>
      <c r="J2587" s="20" t="s">
        <v>263</v>
      </c>
      <c r="K2587" s="20" t="s">
        <v>264</v>
      </c>
      <c r="L2587" s="20" t="s">
        <v>265</v>
      </c>
      <c r="M2587" s="20" t="s">
        <v>125</v>
      </c>
      <c r="N2587" s="21">
        <v>2887.46</v>
      </c>
      <c r="O2587" s="21">
        <v>0</v>
      </c>
      <c r="P2587" s="19">
        <v>45490</v>
      </c>
      <c r="Q2587" s="19">
        <v>45520</v>
      </c>
      <c r="R2587" s="20"/>
      <c r="S2587" s="19">
        <v>45566</v>
      </c>
      <c r="T2587" s="20" t="s">
        <v>266</v>
      </c>
      <c r="U2587" s="20">
        <v>1009853</v>
      </c>
      <c r="V2587" s="20">
        <v>240006066</v>
      </c>
      <c r="W2587" s="20" t="s">
        <v>50</v>
      </c>
      <c r="X2587" s="20" t="s">
        <v>794</v>
      </c>
      <c r="Y2587" s="20" t="s">
        <v>267</v>
      </c>
      <c r="Z2587" s="20" t="s">
        <v>7406</v>
      </c>
      <c r="AA2587" s="20" t="s">
        <v>7627</v>
      </c>
      <c r="AB2587" s="20" t="s">
        <v>270</v>
      </c>
      <c r="AC2587" s="20" t="s">
        <v>167</v>
      </c>
      <c r="AD2587" s="20" t="s">
        <v>56</v>
      </c>
      <c r="AE2587" s="20"/>
      <c r="AF2587" t="str">
        <f>VLOOKUP(L2587,Contactos!B:B,1,0)</f>
        <v>GRUPO PHARMAX VETERINARIA S.A.C.</v>
      </c>
    </row>
    <row r="2588" spans="1:32" ht="25.5" x14ac:dyDescent="0.2">
      <c r="A2588" s="4">
        <f t="shared" si="121"/>
        <v>2586</v>
      </c>
      <c r="B2588" s="4" t="str">
        <f t="shared" si="122"/>
        <v>4-03507</v>
      </c>
      <c r="C2588" s="4" t="str">
        <f>IFERROR(VLOOKUP(F2588,Tablas!$A$1:$B$3,2,0),"")</f>
        <v/>
      </c>
      <c r="D2588" s="4" t="str">
        <f t="shared" si="123"/>
        <v xml:space="preserve"> - LETRA 75 DIAS / DRAFT 75 DAYS - Cambio de Situación</v>
      </c>
      <c r="E2588" s="19">
        <v>45560</v>
      </c>
      <c r="F2588" s="20" t="s">
        <v>27</v>
      </c>
      <c r="G2588" s="20" t="s">
        <v>7843</v>
      </c>
      <c r="H2588" s="20" t="s">
        <v>7404</v>
      </c>
      <c r="I2588" s="20" t="s">
        <v>7405</v>
      </c>
      <c r="J2588" s="20" t="s">
        <v>373</v>
      </c>
      <c r="K2588" s="20" t="s">
        <v>374</v>
      </c>
      <c r="L2588" s="20" t="s">
        <v>375</v>
      </c>
      <c r="M2588" s="20" t="s">
        <v>125</v>
      </c>
      <c r="N2588" s="21">
        <v>2904.2</v>
      </c>
      <c r="O2588" s="21">
        <v>0</v>
      </c>
      <c r="P2588" s="19">
        <v>45540</v>
      </c>
      <c r="Q2588" s="19">
        <v>45560</v>
      </c>
      <c r="R2588" s="20"/>
      <c r="S2588" s="19">
        <v>45633</v>
      </c>
      <c r="T2588" s="20" t="s">
        <v>126</v>
      </c>
      <c r="U2588" s="20">
        <v>1031073</v>
      </c>
      <c r="V2588" s="20">
        <v>240006981</v>
      </c>
      <c r="W2588" s="20" t="s">
        <v>50</v>
      </c>
      <c r="X2588" s="20" t="s">
        <v>794</v>
      </c>
      <c r="Y2588" s="20" t="s">
        <v>128</v>
      </c>
      <c r="Z2588" s="20" t="s">
        <v>7406</v>
      </c>
      <c r="AA2588" s="20" t="s">
        <v>377</v>
      </c>
      <c r="AB2588" s="20" t="s">
        <v>337</v>
      </c>
      <c r="AC2588" s="20" t="s">
        <v>337</v>
      </c>
      <c r="AD2588" s="20" t="s">
        <v>56</v>
      </c>
      <c r="AE2588" s="20"/>
      <c r="AF2588" t="str">
        <f>VLOOKUP(L2588,Contactos!B:B,1,0)</f>
        <v>TOP VETERINARIA S.A.C.</v>
      </c>
    </row>
    <row r="2589" spans="1:32" ht="25.5" x14ac:dyDescent="0.2">
      <c r="A2589" s="4">
        <f t="shared" si="121"/>
        <v>2587</v>
      </c>
      <c r="B2589" s="4" t="str">
        <f t="shared" si="122"/>
        <v>4-03503</v>
      </c>
      <c r="C2589" s="4" t="str">
        <f>IFERROR(VLOOKUP(F2589,Tablas!$A$1:$B$3,2,0),"")</f>
        <v/>
      </c>
      <c r="D2589" s="4" t="str">
        <f t="shared" si="123"/>
        <v xml:space="preserve"> - LETRA 75 DIAS / DRAFT 75 DAYS - Cambio de Situación</v>
      </c>
      <c r="E2589" s="19">
        <v>45560</v>
      </c>
      <c r="F2589" s="20" t="s">
        <v>27</v>
      </c>
      <c r="G2589" s="20" t="s">
        <v>7844</v>
      </c>
      <c r="H2589" s="20" t="s">
        <v>7404</v>
      </c>
      <c r="I2589" s="20" t="s">
        <v>7405</v>
      </c>
      <c r="J2589" s="20" t="s">
        <v>373</v>
      </c>
      <c r="K2589" s="20" t="s">
        <v>374</v>
      </c>
      <c r="L2589" s="20" t="s">
        <v>375</v>
      </c>
      <c r="M2589" s="20" t="s">
        <v>125</v>
      </c>
      <c r="N2589" s="21">
        <v>2904.22</v>
      </c>
      <c r="O2589" s="21">
        <v>0</v>
      </c>
      <c r="P2589" s="19">
        <v>45540</v>
      </c>
      <c r="Q2589" s="19">
        <v>45560</v>
      </c>
      <c r="R2589" s="20"/>
      <c r="S2589" s="19">
        <v>45596</v>
      </c>
      <c r="T2589" s="20" t="s">
        <v>126</v>
      </c>
      <c r="U2589" s="20">
        <v>1031065</v>
      </c>
      <c r="V2589" s="20">
        <v>240006977</v>
      </c>
      <c r="W2589" s="20" t="s">
        <v>50</v>
      </c>
      <c r="X2589" s="20" t="s">
        <v>794</v>
      </c>
      <c r="Y2589" s="20" t="s">
        <v>128</v>
      </c>
      <c r="Z2589" s="20" t="s">
        <v>7406</v>
      </c>
      <c r="AA2589" s="20" t="s">
        <v>377</v>
      </c>
      <c r="AB2589" s="20" t="s">
        <v>337</v>
      </c>
      <c r="AC2589" s="20" t="s">
        <v>337</v>
      </c>
      <c r="AD2589" s="20" t="s">
        <v>56</v>
      </c>
      <c r="AE2589" s="20"/>
      <c r="AF2589" t="str">
        <f>VLOOKUP(L2589,Contactos!B:B,1,0)</f>
        <v>TOP VETERINARIA S.A.C.</v>
      </c>
    </row>
    <row r="2590" spans="1:32" ht="25.5" x14ac:dyDescent="0.2">
      <c r="A2590" s="4">
        <f t="shared" si="121"/>
        <v>2588</v>
      </c>
      <c r="B2590" s="4" t="str">
        <f t="shared" si="122"/>
        <v>4-03506</v>
      </c>
      <c r="C2590" s="4" t="str">
        <f>IFERROR(VLOOKUP(F2590,Tablas!$A$1:$B$3,2,0),"")</f>
        <v/>
      </c>
      <c r="D2590" s="4" t="str">
        <f t="shared" si="123"/>
        <v xml:space="preserve"> - LETRA 75 DIAS / DRAFT 75 DAYS - Cambio de Situación</v>
      </c>
      <c r="E2590" s="19">
        <v>45560</v>
      </c>
      <c r="F2590" s="20" t="s">
        <v>27</v>
      </c>
      <c r="G2590" s="20" t="s">
        <v>7845</v>
      </c>
      <c r="H2590" s="20" t="s">
        <v>7404</v>
      </c>
      <c r="I2590" s="20" t="s">
        <v>7405</v>
      </c>
      <c r="J2590" s="20" t="s">
        <v>373</v>
      </c>
      <c r="K2590" s="20" t="s">
        <v>374</v>
      </c>
      <c r="L2590" s="20" t="s">
        <v>375</v>
      </c>
      <c r="M2590" s="20" t="s">
        <v>125</v>
      </c>
      <c r="N2590" s="21">
        <v>2904.22</v>
      </c>
      <c r="O2590" s="21">
        <v>0</v>
      </c>
      <c r="P2590" s="19">
        <v>45540</v>
      </c>
      <c r="Q2590" s="19">
        <v>45560</v>
      </c>
      <c r="R2590" s="20"/>
      <c r="S2590" s="19">
        <v>45617</v>
      </c>
      <c r="T2590" s="20" t="s">
        <v>126</v>
      </c>
      <c r="U2590" s="20">
        <v>1031071</v>
      </c>
      <c r="V2590" s="20">
        <v>240006980</v>
      </c>
      <c r="W2590" s="20" t="s">
        <v>50</v>
      </c>
      <c r="X2590" s="20" t="s">
        <v>794</v>
      </c>
      <c r="Y2590" s="20" t="s">
        <v>128</v>
      </c>
      <c r="Z2590" s="20" t="s">
        <v>7406</v>
      </c>
      <c r="AA2590" s="20" t="s">
        <v>377</v>
      </c>
      <c r="AB2590" s="20" t="s">
        <v>337</v>
      </c>
      <c r="AC2590" s="20" t="s">
        <v>337</v>
      </c>
      <c r="AD2590" s="20" t="s">
        <v>56</v>
      </c>
      <c r="AE2590" s="20"/>
      <c r="AF2590" t="str">
        <f>VLOOKUP(L2590,Contactos!B:B,1,0)</f>
        <v>TOP VETERINARIA S.A.C.</v>
      </c>
    </row>
    <row r="2591" spans="1:32" ht="25.5" x14ac:dyDescent="0.2">
      <c r="A2591" s="4">
        <f t="shared" si="121"/>
        <v>2589</v>
      </c>
      <c r="B2591" s="4" t="str">
        <f t="shared" si="122"/>
        <v>4-03504</v>
      </c>
      <c r="C2591" s="4" t="str">
        <f>IFERROR(VLOOKUP(F2591,Tablas!$A$1:$B$3,2,0),"")</f>
        <v/>
      </c>
      <c r="D2591" s="4" t="str">
        <f t="shared" si="123"/>
        <v xml:space="preserve"> - LETRA 75 DIAS / DRAFT 75 DAYS - Cambio de Situación</v>
      </c>
      <c r="E2591" s="19">
        <v>45560</v>
      </c>
      <c r="F2591" s="20" t="s">
        <v>27</v>
      </c>
      <c r="G2591" s="20" t="s">
        <v>7846</v>
      </c>
      <c r="H2591" s="20" t="s">
        <v>7404</v>
      </c>
      <c r="I2591" s="20" t="s">
        <v>7405</v>
      </c>
      <c r="J2591" s="20" t="s">
        <v>373</v>
      </c>
      <c r="K2591" s="20" t="s">
        <v>374</v>
      </c>
      <c r="L2591" s="20" t="s">
        <v>375</v>
      </c>
      <c r="M2591" s="20" t="s">
        <v>125</v>
      </c>
      <c r="N2591" s="21">
        <v>2904.22</v>
      </c>
      <c r="O2591" s="21">
        <v>0</v>
      </c>
      <c r="P2591" s="19">
        <v>45540</v>
      </c>
      <c r="Q2591" s="19">
        <v>45560</v>
      </c>
      <c r="R2591" s="20"/>
      <c r="S2591" s="19">
        <v>45604</v>
      </c>
      <c r="T2591" s="20" t="s">
        <v>126</v>
      </c>
      <c r="U2591" s="20">
        <v>1031067</v>
      </c>
      <c r="V2591" s="20">
        <v>240006978</v>
      </c>
      <c r="W2591" s="20" t="s">
        <v>50</v>
      </c>
      <c r="X2591" s="20" t="s">
        <v>794</v>
      </c>
      <c r="Y2591" s="20" t="s">
        <v>128</v>
      </c>
      <c r="Z2591" s="20" t="s">
        <v>7406</v>
      </c>
      <c r="AA2591" s="20" t="s">
        <v>377</v>
      </c>
      <c r="AB2591" s="20" t="s">
        <v>337</v>
      </c>
      <c r="AC2591" s="20" t="s">
        <v>337</v>
      </c>
      <c r="AD2591" s="20" t="s">
        <v>56</v>
      </c>
      <c r="AE2591" s="20"/>
      <c r="AF2591" t="str">
        <f>VLOOKUP(L2591,Contactos!B:B,1,0)</f>
        <v>TOP VETERINARIA S.A.C.</v>
      </c>
    </row>
    <row r="2592" spans="1:32" ht="25.5" x14ac:dyDescent="0.2">
      <c r="A2592" s="4">
        <f t="shared" si="121"/>
        <v>2590</v>
      </c>
      <c r="B2592" s="4" t="str">
        <f t="shared" si="122"/>
        <v>4-03505</v>
      </c>
      <c r="C2592" s="4" t="str">
        <f>IFERROR(VLOOKUP(F2592,Tablas!$A$1:$B$3,2,0),"")</f>
        <v/>
      </c>
      <c r="D2592" s="4" t="str">
        <f t="shared" si="123"/>
        <v xml:space="preserve"> - LETRA 75 DIAS / DRAFT 75 DAYS - Cambio de Situación</v>
      </c>
      <c r="E2592" s="19">
        <v>45560</v>
      </c>
      <c r="F2592" s="20" t="s">
        <v>27</v>
      </c>
      <c r="G2592" s="20" t="s">
        <v>7847</v>
      </c>
      <c r="H2592" s="20" t="s">
        <v>7404</v>
      </c>
      <c r="I2592" s="20" t="s">
        <v>7405</v>
      </c>
      <c r="J2592" s="20" t="s">
        <v>373</v>
      </c>
      <c r="K2592" s="20" t="s">
        <v>374</v>
      </c>
      <c r="L2592" s="20" t="s">
        <v>375</v>
      </c>
      <c r="M2592" s="20" t="s">
        <v>125</v>
      </c>
      <c r="N2592" s="21">
        <v>2904.22</v>
      </c>
      <c r="O2592" s="21">
        <v>0</v>
      </c>
      <c r="P2592" s="19">
        <v>45540</v>
      </c>
      <c r="Q2592" s="19">
        <v>45560</v>
      </c>
      <c r="R2592" s="20"/>
      <c r="S2592" s="19">
        <v>45610</v>
      </c>
      <c r="T2592" s="20" t="s">
        <v>126</v>
      </c>
      <c r="U2592" s="20">
        <v>1031069</v>
      </c>
      <c r="V2592" s="20">
        <v>240006979</v>
      </c>
      <c r="W2592" s="20" t="s">
        <v>50</v>
      </c>
      <c r="X2592" s="20" t="s">
        <v>794</v>
      </c>
      <c r="Y2592" s="20" t="s">
        <v>128</v>
      </c>
      <c r="Z2592" s="20" t="s">
        <v>7406</v>
      </c>
      <c r="AA2592" s="20" t="s">
        <v>377</v>
      </c>
      <c r="AB2592" s="20" t="s">
        <v>337</v>
      </c>
      <c r="AC2592" s="20" t="s">
        <v>337</v>
      </c>
      <c r="AD2592" s="20" t="s">
        <v>56</v>
      </c>
      <c r="AE2592" s="20"/>
      <c r="AF2592" t="str">
        <f>VLOOKUP(L2592,Contactos!B:B,1,0)</f>
        <v>TOP VETERINARIA S.A.C.</v>
      </c>
    </row>
    <row r="2593" spans="1:32" ht="25.5" x14ac:dyDescent="0.2">
      <c r="A2593" s="4">
        <f t="shared" si="121"/>
        <v>2591</v>
      </c>
      <c r="B2593" s="4" t="str">
        <f t="shared" si="122"/>
        <v>4-03502</v>
      </c>
      <c r="C2593" s="4" t="str">
        <f>IFERROR(VLOOKUP(F2593,Tablas!$A$1:$B$3,2,0),"")</f>
        <v/>
      </c>
      <c r="D2593" s="4" t="str">
        <f t="shared" si="123"/>
        <v xml:space="preserve"> - LETRA 75 DIAS / DRAFT 75 DAYS - Cambio de Situación</v>
      </c>
      <c r="E2593" s="19">
        <v>45560</v>
      </c>
      <c r="F2593" s="20" t="s">
        <v>27</v>
      </c>
      <c r="G2593" s="20" t="s">
        <v>7848</v>
      </c>
      <c r="H2593" s="20" t="s">
        <v>7404</v>
      </c>
      <c r="I2593" s="20" t="s">
        <v>7405</v>
      </c>
      <c r="J2593" s="20" t="s">
        <v>373</v>
      </c>
      <c r="K2593" s="20" t="s">
        <v>374</v>
      </c>
      <c r="L2593" s="20" t="s">
        <v>375</v>
      </c>
      <c r="M2593" s="20" t="s">
        <v>125</v>
      </c>
      <c r="N2593" s="21">
        <v>2904.22</v>
      </c>
      <c r="O2593" s="21">
        <v>0</v>
      </c>
      <c r="P2593" s="19">
        <v>45540</v>
      </c>
      <c r="Q2593" s="19">
        <v>45560</v>
      </c>
      <c r="R2593" s="20"/>
      <c r="S2593" s="19">
        <v>45589</v>
      </c>
      <c r="T2593" s="20" t="s">
        <v>126</v>
      </c>
      <c r="U2593" s="20">
        <v>1031060</v>
      </c>
      <c r="V2593" s="20">
        <v>240006975</v>
      </c>
      <c r="W2593" s="20" t="s">
        <v>50</v>
      </c>
      <c r="X2593" s="20" t="s">
        <v>794</v>
      </c>
      <c r="Y2593" s="20" t="s">
        <v>128</v>
      </c>
      <c r="Z2593" s="20" t="s">
        <v>7406</v>
      </c>
      <c r="AA2593" s="20" t="s">
        <v>377</v>
      </c>
      <c r="AB2593" s="20" t="s">
        <v>337</v>
      </c>
      <c r="AC2593" s="20" t="s">
        <v>337</v>
      </c>
      <c r="AD2593" s="20" t="s">
        <v>56</v>
      </c>
      <c r="AE2593" s="20"/>
      <c r="AF2593" t="str">
        <f>VLOOKUP(L2593,Contactos!B:B,1,0)</f>
        <v>TOP VETERINARIA S.A.C.</v>
      </c>
    </row>
    <row r="2594" spans="1:32" ht="25.5" x14ac:dyDescent="0.2">
      <c r="A2594" s="4">
        <f t="shared" si="121"/>
        <v>2592</v>
      </c>
      <c r="B2594" s="4" t="str">
        <f t="shared" si="122"/>
        <v>4-02951</v>
      </c>
      <c r="C2594" s="4" t="str">
        <f>IFERROR(VLOOKUP(F2594,Tablas!$A$1:$B$3,2,0),"")</f>
        <v/>
      </c>
      <c r="D2594" s="4" t="str">
        <f t="shared" si="123"/>
        <v xml:space="preserve"> - LETRA 60 DIAS / DRAFT 60 DAYS - Cambio de Situación</v>
      </c>
      <c r="E2594" s="19">
        <v>45518</v>
      </c>
      <c r="F2594" s="20" t="s">
        <v>27</v>
      </c>
      <c r="G2594" s="20" t="s">
        <v>7849</v>
      </c>
      <c r="H2594" s="20" t="s">
        <v>7404</v>
      </c>
      <c r="I2594" s="20" t="s">
        <v>7405</v>
      </c>
      <c r="J2594" s="20" t="s">
        <v>379</v>
      </c>
      <c r="K2594" s="20" t="s">
        <v>380</v>
      </c>
      <c r="L2594" s="20" t="s">
        <v>381</v>
      </c>
      <c r="M2594" s="20" t="s">
        <v>125</v>
      </c>
      <c r="N2594" s="21">
        <v>2909.17</v>
      </c>
      <c r="O2594" s="21">
        <v>0</v>
      </c>
      <c r="P2594" s="19">
        <v>45503</v>
      </c>
      <c r="Q2594" s="19">
        <v>45518</v>
      </c>
      <c r="R2594" s="20"/>
      <c r="S2594" s="19">
        <v>45566</v>
      </c>
      <c r="T2594" s="20" t="s">
        <v>382</v>
      </c>
      <c r="U2594" s="20">
        <v>1008710</v>
      </c>
      <c r="V2594" s="20">
        <v>240005971</v>
      </c>
      <c r="W2594" s="20" t="s">
        <v>50</v>
      </c>
      <c r="X2594" s="20" t="s">
        <v>794</v>
      </c>
      <c r="Y2594" s="20" t="s">
        <v>245</v>
      </c>
      <c r="Z2594" s="20" t="s">
        <v>7406</v>
      </c>
      <c r="AA2594" s="20" t="s">
        <v>7463</v>
      </c>
      <c r="AB2594" s="20" t="s">
        <v>337</v>
      </c>
      <c r="AC2594" s="20" t="s">
        <v>337</v>
      </c>
      <c r="AD2594" s="20" t="s">
        <v>56</v>
      </c>
      <c r="AE2594" s="20"/>
      <c r="AF2594" t="str">
        <f>VLOOKUP(L2594,Contactos!B:B,1,0)</f>
        <v>NOVAFARMA S.A.C.</v>
      </c>
    </row>
    <row r="2595" spans="1:32" ht="76.5" x14ac:dyDescent="0.2">
      <c r="A2595" s="4">
        <f t="shared" si="121"/>
        <v>2593</v>
      </c>
      <c r="B2595" s="4" t="str">
        <f t="shared" si="122"/>
        <v>B010-00005577</v>
      </c>
      <c r="C2595" s="4" t="str">
        <f>IFERROR(VLOOKUP(F2595,Tablas!$A$1:$B$3,2,0),"")</f>
        <v>Boleta</v>
      </c>
      <c r="D2595" s="4" t="str">
        <f t="shared" si="123"/>
        <v xml:space="preserve"> - CONTADO / CASH - INTERESES POR PRESTAMO SEGUN CONTRATO 31/05/2019</v>
      </c>
      <c r="E2595" s="19">
        <v>43616</v>
      </c>
      <c r="F2595" s="20" t="s">
        <v>842</v>
      </c>
      <c r="G2595" s="20" t="s">
        <v>7850</v>
      </c>
      <c r="H2595" s="20" t="s">
        <v>44</v>
      </c>
      <c r="I2595" s="20" t="s">
        <v>45</v>
      </c>
      <c r="J2595" s="20" t="s">
        <v>396</v>
      </c>
      <c r="K2595" s="20" t="s">
        <v>397</v>
      </c>
      <c r="L2595" s="20" t="s">
        <v>398</v>
      </c>
      <c r="M2595" s="20" t="s">
        <v>33</v>
      </c>
      <c r="N2595" s="21">
        <v>2926.09</v>
      </c>
      <c r="O2595" s="21">
        <v>870.08</v>
      </c>
      <c r="P2595" s="20"/>
      <c r="Q2595" s="19">
        <v>43616</v>
      </c>
      <c r="R2595" s="20"/>
      <c r="S2595" s="19">
        <v>43616</v>
      </c>
      <c r="T2595" s="20" t="s">
        <v>49</v>
      </c>
      <c r="U2595" s="20">
        <v>203099</v>
      </c>
      <c r="V2595" s="20">
        <v>1900000730</v>
      </c>
      <c r="W2595" s="20" t="s">
        <v>847</v>
      </c>
      <c r="X2595" s="20" t="s">
        <v>2795</v>
      </c>
      <c r="Y2595" s="20" t="s">
        <v>52</v>
      </c>
      <c r="Z2595" s="20" t="s">
        <v>7851</v>
      </c>
      <c r="AA2595" s="20" t="s">
        <v>66</v>
      </c>
      <c r="AB2595" s="20" t="s">
        <v>66</v>
      </c>
      <c r="AC2595" s="20" t="s">
        <v>66</v>
      </c>
      <c r="AD2595" s="20" t="s">
        <v>56</v>
      </c>
      <c r="AE2595" s="20"/>
      <c r="AF2595" t="e">
        <f>VLOOKUP(L2595,Contactos!B:B,1,0)</f>
        <v>#N/A</v>
      </c>
    </row>
    <row r="2596" spans="1:32" ht="76.5" x14ac:dyDescent="0.2">
      <c r="A2596" s="4">
        <f t="shared" si="121"/>
        <v>2594</v>
      </c>
      <c r="B2596" s="4" t="str">
        <f t="shared" si="122"/>
        <v>B010-00005384</v>
      </c>
      <c r="C2596" s="4" t="str">
        <f>IFERROR(VLOOKUP(F2596,Tablas!$A$1:$B$3,2,0),"")</f>
        <v>Boleta</v>
      </c>
      <c r="D2596" s="4" t="str">
        <f t="shared" si="123"/>
        <v xml:space="preserve"> - CONTADO / CASH - INTERESES POR PRESTAMO SEGUN CONTRATO 30/04/2019</v>
      </c>
      <c r="E2596" s="19">
        <v>43585</v>
      </c>
      <c r="F2596" s="20" t="s">
        <v>842</v>
      </c>
      <c r="G2596" s="20" t="s">
        <v>7852</v>
      </c>
      <c r="H2596" s="20" t="s">
        <v>44</v>
      </c>
      <c r="I2596" s="20" t="s">
        <v>45</v>
      </c>
      <c r="J2596" s="20" t="s">
        <v>396</v>
      </c>
      <c r="K2596" s="20" t="s">
        <v>397</v>
      </c>
      <c r="L2596" s="20" t="s">
        <v>398</v>
      </c>
      <c r="M2596" s="20" t="s">
        <v>33</v>
      </c>
      <c r="N2596" s="21">
        <v>2929.9</v>
      </c>
      <c r="O2596" s="21">
        <v>883.3</v>
      </c>
      <c r="P2596" s="20"/>
      <c r="Q2596" s="19">
        <v>43585</v>
      </c>
      <c r="R2596" s="20"/>
      <c r="S2596" s="19">
        <v>43585</v>
      </c>
      <c r="T2596" s="20" t="s">
        <v>49</v>
      </c>
      <c r="U2596" s="20">
        <v>190758</v>
      </c>
      <c r="V2596" s="20">
        <v>1900000537</v>
      </c>
      <c r="W2596" s="20" t="s">
        <v>847</v>
      </c>
      <c r="X2596" s="20" t="s">
        <v>2795</v>
      </c>
      <c r="Y2596" s="20" t="s">
        <v>52</v>
      </c>
      <c r="Z2596" s="20" t="s">
        <v>7853</v>
      </c>
      <c r="AA2596" s="20" t="s">
        <v>66</v>
      </c>
      <c r="AB2596" s="20" t="s">
        <v>66</v>
      </c>
      <c r="AC2596" s="20" t="s">
        <v>66</v>
      </c>
      <c r="AD2596" s="20" t="s">
        <v>56</v>
      </c>
      <c r="AE2596" s="20"/>
      <c r="AF2596" t="e">
        <f>VLOOKUP(L2596,Contactos!B:B,1,0)</f>
        <v>#N/A</v>
      </c>
    </row>
    <row r="2597" spans="1:32" ht="25.5" x14ac:dyDescent="0.2">
      <c r="A2597" s="4">
        <f t="shared" si="121"/>
        <v>2595</v>
      </c>
      <c r="B2597" s="4" t="str">
        <f t="shared" si="122"/>
        <v>4-03114</v>
      </c>
      <c r="C2597" s="4" t="str">
        <f>IFERROR(VLOOKUP(F2597,Tablas!$A$1:$B$3,2,0),"")</f>
        <v/>
      </c>
      <c r="D2597" s="4" t="str">
        <f t="shared" si="123"/>
        <v xml:space="preserve"> - LETRA 75 DIAS / DRAFT 75 DAYS - Cambio de Situación</v>
      </c>
      <c r="E2597" s="19">
        <v>45539</v>
      </c>
      <c r="F2597" s="20" t="s">
        <v>27</v>
      </c>
      <c r="G2597" s="20" t="s">
        <v>7854</v>
      </c>
      <c r="H2597" s="20" t="s">
        <v>7404</v>
      </c>
      <c r="I2597" s="20" t="s">
        <v>7405</v>
      </c>
      <c r="J2597" s="20" t="s">
        <v>721</v>
      </c>
      <c r="K2597" s="20" t="s">
        <v>722</v>
      </c>
      <c r="L2597" s="20" t="s">
        <v>723</v>
      </c>
      <c r="M2597" s="20" t="s">
        <v>33</v>
      </c>
      <c r="N2597" s="21">
        <v>2947.16</v>
      </c>
      <c r="O2597" s="21">
        <v>0</v>
      </c>
      <c r="P2597" s="19">
        <v>45513</v>
      </c>
      <c r="Q2597" s="19">
        <v>45539</v>
      </c>
      <c r="R2597" s="20"/>
      <c r="S2597" s="19">
        <v>45588</v>
      </c>
      <c r="T2597" s="20" t="s">
        <v>126</v>
      </c>
      <c r="U2597" s="20">
        <v>1020793</v>
      </c>
      <c r="V2597" s="20">
        <v>240006481</v>
      </c>
      <c r="W2597" s="20" t="s">
        <v>50</v>
      </c>
      <c r="X2597" s="20" t="s">
        <v>794</v>
      </c>
      <c r="Y2597" s="20" t="s">
        <v>306</v>
      </c>
      <c r="Z2597" s="20" t="s">
        <v>7406</v>
      </c>
      <c r="AA2597" s="20" t="s">
        <v>725</v>
      </c>
      <c r="AB2597" s="20" t="s">
        <v>726</v>
      </c>
      <c r="AC2597" s="20" t="s">
        <v>727</v>
      </c>
      <c r="AD2597" s="20" t="s">
        <v>56</v>
      </c>
      <c r="AE2597" s="20"/>
      <c r="AF2597" t="str">
        <f>VLOOKUP(L2597,Contactos!B:B,1,0)</f>
        <v>INVERSIONES Y SERVICIOS VETERINARIO COTOS S.A.C.</v>
      </c>
    </row>
    <row r="2598" spans="1:32" ht="25.5" x14ac:dyDescent="0.2">
      <c r="A2598" s="4">
        <f t="shared" si="121"/>
        <v>2596</v>
      </c>
      <c r="B2598" s="4" t="str">
        <f t="shared" si="122"/>
        <v>4-03113</v>
      </c>
      <c r="C2598" s="4" t="str">
        <f>IFERROR(VLOOKUP(F2598,Tablas!$A$1:$B$3,2,0),"")</f>
        <v/>
      </c>
      <c r="D2598" s="4" t="str">
        <f t="shared" si="123"/>
        <v xml:space="preserve"> - LETRA 75 DIAS / DRAFT 75 DAYS - Cambio de Situación</v>
      </c>
      <c r="E2598" s="19">
        <v>45539</v>
      </c>
      <c r="F2598" s="20" t="s">
        <v>27</v>
      </c>
      <c r="G2598" s="20" t="s">
        <v>7855</v>
      </c>
      <c r="H2598" s="20" t="s">
        <v>7404</v>
      </c>
      <c r="I2598" s="20" t="s">
        <v>7405</v>
      </c>
      <c r="J2598" s="20" t="s">
        <v>721</v>
      </c>
      <c r="K2598" s="20" t="s">
        <v>722</v>
      </c>
      <c r="L2598" s="20" t="s">
        <v>723</v>
      </c>
      <c r="M2598" s="20" t="s">
        <v>33</v>
      </c>
      <c r="N2598" s="21">
        <v>2947.17</v>
      </c>
      <c r="O2598" s="21">
        <v>0</v>
      </c>
      <c r="P2598" s="19">
        <v>45513</v>
      </c>
      <c r="Q2598" s="19">
        <v>45539</v>
      </c>
      <c r="R2598" s="20"/>
      <c r="S2598" s="19">
        <v>45579</v>
      </c>
      <c r="T2598" s="20" t="s">
        <v>126</v>
      </c>
      <c r="U2598" s="20">
        <v>1020791</v>
      </c>
      <c r="V2598" s="20">
        <v>240006480</v>
      </c>
      <c r="W2598" s="20" t="s">
        <v>50</v>
      </c>
      <c r="X2598" s="20" t="s">
        <v>794</v>
      </c>
      <c r="Y2598" s="20" t="s">
        <v>306</v>
      </c>
      <c r="Z2598" s="20" t="s">
        <v>7406</v>
      </c>
      <c r="AA2598" s="20" t="s">
        <v>725</v>
      </c>
      <c r="AB2598" s="20" t="s">
        <v>726</v>
      </c>
      <c r="AC2598" s="20" t="s">
        <v>727</v>
      </c>
      <c r="AD2598" s="20" t="s">
        <v>56</v>
      </c>
      <c r="AE2598" s="20"/>
      <c r="AF2598" t="str">
        <f>VLOOKUP(L2598,Contactos!B:B,1,0)</f>
        <v>INVERSIONES Y SERVICIOS VETERINARIO COTOS S.A.C.</v>
      </c>
    </row>
    <row r="2599" spans="1:32" ht="25.5" x14ac:dyDescent="0.2">
      <c r="A2599" s="4">
        <f t="shared" si="121"/>
        <v>2597</v>
      </c>
      <c r="B2599" s="4" t="str">
        <f t="shared" si="122"/>
        <v>4-03626</v>
      </c>
      <c r="C2599" s="4" t="str">
        <f>IFERROR(VLOOKUP(F2599,Tablas!$A$1:$B$3,2,0),"")</f>
        <v/>
      </c>
      <c r="D2599" s="4" t="str">
        <f t="shared" si="123"/>
        <v xml:space="preserve"> - LETRA 75 DIAS / DRAFT 75 DAYS - Cambio de Situación</v>
      </c>
      <c r="E2599" s="19">
        <v>45560</v>
      </c>
      <c r="F2599" s="20" t="s">
        <v>27</v>
      </c>
      <c r="G2599" s="20" t="s">
        <v>7856</v>
      </c>
      <c r="H2599" s="20" t="s">
        <v>7404</v>
      </c>
      <c r="I2599" s="20" t="s">
        <v>7405</v>
      </c>
      <c r="J2599" s="20" t="s">
        <v>721</v>
      </c>
      <c r="K2599" s="20" t="s">
        <v>722</v>
      </c>
      <c r="L2599" s="20" t="s">
        <v>723</v>
      </c>
      <c r="M2599" s="20" t="s">
        <v>33</v>
      </c>
      <c r="N2599" s="21">
        <v>2956.45</v>
      </c>
      <c r="O2599" s="21">
        <v>0</v>
      </c>
      <c r="P2599" s="19">
        <v>45551</v>
      </c>
      <c r="Q2599" s="19">
        <v>45560</v>
      </c>
      <c r="R2599" s="20"/>
      <c r="S2599" s="19">
        <v>45604</v>
      </c>
      <c r="T2599" s="20" t="s">
        <v>126</v>
      </c>
      <c r="U2599" s="20">
        <v>1031219</v>
      </c>
      <c r="V2599" s="20">
        <v>240007055</v>
      </c>
      <c r="W2599" s="20" t="s">
        <v>50</v>
      </c>
      <c r="X2599" s="20" t="s">
        <v>794</v>
      </c>
      <c r="Y2599" s="20" t="s">
        <v>306</v>
      </c>
      <c r="Z2599" s="20" t="s">
        <v>7406</v>
      </c>
      <c r="AA2599" s="20" t="s">
        <v>725</v>
      </c>
      <c r="AB2599" s="20" t="s">
        <v>726</v>
      </c>
      <c r="AC2599" s="20" t="s">
        <v>727</v>
      </c>
      <c r="AD2599" s="20" t="s">
        <v>56</v>
      </c>
      <c r="AE2599" s="20"/>
      <c r="AF2599" t="str">
        <f>VLOOKUP(L2599,Contactos!B:B,1,0)</f>
        <v>INVERSIONES Y SERVICIOS VETERINARIO COTOS S.A.C.</v>
      </c>
    </row>
    <row r="2600" spans="1:32" ht="25.5" x14ac:dyDescent="0.2">
      <c r="A2600" s="4">
        <f t="shared" si="121"/>
        <v>2598</v>
      </c>
      <c r="B2600" s="4" t="str">
        <f t="shared" si="122"/>
        <v>4-03625</v>
      </c>
      <c r="C2600" s="4" t="str">
        <f>IFERROR(VLOOKUP(F2600,Tablas!$A$1:$B$3,2,0),"")</f>
        <v/>
      </c>
      <c r="D2600" s="4" t="str">
        <f t="shared" si="123"/>
        <v xml:space="preserve"> - LETRA 75 DIAS / DRAFT 75 DAYS - Cambio de Situación</v>
      </c>
      <c r="E2600" s="19">
        <v>45560</v>
      </c>
      <c r="F2600" s="20" t="s">
        <v>27</v>
      </c>
      <c r="G2600" s="20" t="s">
        <v>7857</v>
      </c>
      <c r="H2600" s="20" t="s">
        <v>7404</v>
      </c>
      <c r="I2600" s="20" t="s">
        <v>7405</v>
      </c>
      <c r="J2600" s="20" t="s">
        <v>721</v>
      </c>
      <c r="K2600" s="20" t="s">
        <v>722</v>
      </c>
      <c r="L2600" s="20" t="s">
        <v>723</v>
      </c>
      <c r="M2600" s="20" t="s">
        <v>33</v>
      </c>
      <c r="N2600" s="21">
        <v>2956.45</v>
      </c>
      <c r="O2600" s="21">
        <v>0</v>
      </c>
      <c r="P2600" s="19">
        <v>45551</v>
      </c>
      <c r="Q2600" s="19">
        <v>45560</v>
      </c>
      <c r="R2600" s="20"/>
      <c r="S2600" s="19">
        <v>45596</v>
      </c>
      <c r="T2600" s="20" t="s">
        <v>126</v>
      </c>
      <c r="U2600" s="20">
        <v>1031217</v>
      </c>
      <c r="V2600" s="20">
        <v>240007054</v>
      </c>
      <c r="W2600" s="20" t="s">
        <v>50</v>
      </c>
      <c r="X2600" s="20" t="s">
        <v>794</v>
      </c>
      <c r="Y2600" s="20" t="s">
        <v>306</v>
      </c>
      <c r="Z2600" s="20" t="s">
        <v>7406</v>
      </c>
      <c r="AA2600" s="20" t="s">
        <v>725</v>
      </c>
      <c r="AB2600" s="20" t="s">
        <v>726</v>
      </c>
      <c r="AC2600" s="20" t="s">
        <v>727</v>
      </c>
      <c r="AD2600" s="20" t="s">
        <v>56</v>
      </c>
      <c r="AE2600" s="20"/>
      <c r="AF2600" t="str">
        <f>VLOOKUP(L2600,Contactos!B:B,1,0)</f>
        <v>INVERSIONES Y SERVICIOS VETERINARIO COTOS S.A.C.</v>
      </c>
    </row>
    <row r="2601" spans="1:32" ht="25.5" x14ac:dyDescent="0.2">
      <c r="A2601" s="4">
        <f t="shared" si="121"/>
        <v>2599</v>
      </c>
      <c r="B2601" s="4" t="str">
        <f t="shared" si="122"/>
        <v>4-03627</v>
      </c>
      <c r="C2601" s="4" t="str">
        <f>IFERROR(VLOOKUP(F2601,Tablas!$A$1:$B$3,2,0),"")</f>
        <v/>
      </c>
      <c r="D2601" s="4" t="str">
        <f t="shared" si="123"/>
        <v xml:space="preserve"> - LETRA 75 DIAS / DRAFT 75 DAYS - Cambio de Situación</v>
      </c>
      <c r="E2601" s="19">
        <v>45560</v>
      </c>
      <c r="F2601" s="20" t="s">
        <v>27</v>
      </c>
      <c r="G2601" s="20" t="s">
        <v>7858</v>
      </c>
      <c r="H2601" s="20" t="s">
        <v>7404</v>
      </c>
      <c r="I2601" s="20" t="s">
        <v>7405</v>
      </c>
      <c r="J2601" s="20" t="s">
        <v>721</v>
      </c>
      <c r="K2601" s="20" t="s">
        <v>722</v>
      </c>
      <c r="L2601" s="20" t="s">
        <v>723</v>
      </c>
      <c r="M2601" s="20" t="s">
        <v>33</v>
      </c>
      <c r="N2601" s="21">
        <v>2956.45</v>
      </c>
      <c r="O2601" s="21">
        <v>0</v>
      </c>
      <c r="P2601" s="19">
        <v>45551</v>
      </c>
      <c r="Q2601" s="19">
        <v>45560</v>
      </c>
      <c r="R2601" s="20"/>
      <c r="S2601" s="19">
        <v>45610</v>
      </c>
      <c r="T2601" s="20" t="s">
        <v>126</v>
      </c>
      <c r="U2601" s="20">
        <v>1031221</v>
      </c>
      <c r="V2601" s="20">
        <v>240007056</v>
      </c>
      <c r="W2601" s="20" t="s">
        <v>50</v>
      </c>
      <c r="X2601" s="20" t="s">
        <v>794</v>
      </c>
      <c r="Y2601" s="20" t="s">
        <v>306</v>
      </c>
      <c r="Z2601" s="20" t="s">
        <v>7406</v>
      </c>
      <c r="AA2601" s="20" t="s">
        <v>725</v>
      </c>
      <c r="AB2601" s="20" t="s">
        <v>726</v>
      </c>
      <c r="AC2601" s="20" t="s">
        <v>727</v>
      </c>
      <c r="AD2601" s="20" t="s">
        <v>56</v>
      </c>
      <c r="AE2601" s="20"/>
      <c r="AF2601" t="str">
        <f>VLOOKUP(L2601,Contactos!B:B,1,0)</f>
        <v>INVERSIONES Y SERVICIOS VETERINARIO COTOS S.A.C.</v>
      </c>
    </row>
    <row r="2602" spans="1:32" ht="25.5" x14ac:dyDescent="0.2">
      <c r="A2602" s="4">
        <f t="shared" si="121"/>
        <v>2600</v>
      </c>
      <c r="B2602" s="4" t="str">
        <f t="shared" si="122"/>
        <v>4-03629</v>
      </c>
      <c r="C2602" s="4" t="str">
        <f>IFERROR(VLOOKUP(F2602,Tablas!$A$1:$B$3,2,0),"")</f>
        <v/>
      </c>
      <c r="D2602" s="4" t="str">
        <f t="shared" si="123"/>
        <v xml:space="preserve"> - LETRA 75 DIAS / DRAFT 75 DAYS - Cambio de Situación</v>
      </c>
      <c r="E2602" s="19">
        <v>45560</v>
      </c>
      <c r="F2602" s="20" t="s">
        <v>27</v>
      </c>
      <c r="G2602" s="20" t="s">
        <v>7859</v>
      </c>
      <c r="H2602" s="20" t="s">
        <v>7404</v>
      </c>
      <c r="I2602" s="20" t="s">
        <v>7405</v>
      </c>
      <c r="J2602" s="20" t="s">
        <v>721</v>
      </c>
      <c r="K2602" s="20" t="s">
        <v>722</v>
      </c>
      <c r="L2602" s="20" t="s">
        <v>723</v>
      </c>
      <c r="M2602" s="20" t="s">
        <v>33</v>
      </c>
      <c r="N2602" s="21">
        <v>2956.45</v>
      </c>
      <c r="O2602" s="21">
        <v>0</v>
      </c>
      <c r="P2602" s="19">
        <v>45551</v>
      </c>
      <c r="Q2602" s="19">
        <v>45560</v>
      </c>
      <c r="R2602" s="20"/>
      <c r="S2602" s="19">
        <v>45625</v>
      </c>
      <c r="T2602" s="20" t="s">
        <v>126</v>
      </c>
      <c r="U2602" s="20">
        <v>1031225</v>
      </c>
      <c r="V2602" s="20">
        <v>240007058</v>
      </c>
      <c r="W2602" s="20" t="s">
        <v>50</v>
      </c>
      <c r="X2602" s="20" t="s">
        <v>794</v>
      </c>
      <c r="Y2602" s="20" t="s">
        <v>306</v>
      </c>
      <c r="Z2602" s="20" t="s">
        <v>7406</v>
      </c>
      <c r="AA2602" s="20" t="s">
        <v>725</v>
      </c>
      <c r="AB2602" s="20" t="s">
        <v>726</v>
      </c>
      <c r="AC2602" s="20" t="s">
        <v>727</v>
      </c>
      <c r="AD2602" s="20" t="s">
        <v>56</v>
      </c>
      <c r="AE2602" s="20"/>
      <c r="AF2602" t="str">
        <f>VLOOKUP(L2602,Contactos!B:B,1,0)</f>
        <v>INVERSIONES Y SERVICIOS VETERINARIO COTOS S.A.C.</v>
      </c>
    </row>
    <row r="2603" spans="1:32" ht="25.5" x14ac:dyDescent="0.2">
      <c r="A2603" s="4">
        <f t="shared" si="121"/>
        <v>2601</v>
      </c>
      <c r="B2603" s="4" t="str">
        <f t="shared" si="122"/>
        <v>4-03628</v>
      </c>
      <c r="C2603" s="4" t="str">
        <f>IFERROR(VLOOKUP(F2603,Tablas!$A$1:$B$3,2,0),"")</f>
        <v/>
      </c>
      <c r="D2603" s="4" t="str">
        <f t="shared" si="123"/>
        <v xml:space="preserve"> - LETRA 75 DIAS / DRAFT 75 DAYS - Cambio de Situación</v>
      </c>
      <c r="E2603" s="19">
        <v>45560</v>
      </c>
      <c r="F2603" s="20" t="s">
        <v>27</v>
      </c>
      <c r="G2603" s="20" t="s">
        <v>7860</v>
      </c>
      <c r="H2603" s="20" t="s">
        <v>7404</v>
      </c>
      <c r="I2603" s="20" t="s">
        <v>7405</v>
      </c>
      <c r="J2603" s="20" t="s">
        <v>721</v>
      </c>
      <c r="K2603" s="20" t="s">
        <v>722</v>
      </c>
      <c r="L2603" s="20" t="s">
        <v>723</v>
      </c>
      <c r="M2603" s="20" t="s">
        <v>33</v>
      </c>
      <c r="N2603" s="21">
        <v>2956.45</v>
      </c>
      <c r="O2603" s="21">
        <v>0</v>
      </c>
      <c r="P2603" s="19">
        <v>45551</v>
      </c>
      <c r="Q2603" s="19">
        <v>45560</v>
      </c>
      <c r="R2603" s="20"/>
      <c r="S2603" s="19">
        <v>45617</v>
      </c>
      <c r="T2603" s="20" t="s">
        <v>126</v>
      </c>
      <c r="U2603" s="20">
        <v>1031223</v>
      </c>
      <c r="V2603" s="20">
        <v>240007057</v>
      </c>
      <c r="W2603" s="20" t="s">
        <v>50</v>
      </c>
      <c r="X2603" s="20" t="s">
        <v>794</v>
      </c>
      <c r="Y2603" s="20" t="s">
        <v>306</v>
      </c>
      <c r="Z2603" s="20" t="s">
        <v>7406</v>
      </c>
      <c r="AA2603" s="20" t="s">
        <v>725</v>
      </c>
      <c r="AB2603" s="20" t="s">
        <v>726</v>
      </c>
      <c r="AC2603" s="20" t="s">
        <v>727</v>
      </c>
      <c r="AD2603" s="20" t="s">
        <v>56</v>
      </c>
      <c r="AE2603" s="20"/>
      <c r="AF2603" t="str">
        <f>VLOOKUP(L2603,Contactos!B:B,1,0)</f>
        <v>INVERSIONES Y SERVICIOS VETERINARIO COTOS S.A.C.</v>
      </c>
    </row>
    <row r="2604" spans="1:32" ht="25.5" x14ac:dyDescent="0.2">
      <c r="A2604" s="4">
        <f t="shared" si="121"/>
        <v>2602</v>
      </c>
      <c r="B2604" s="4" t="str">
        <f t="shared" si="122"/>
        <v>4-03630</v>
      </c>
      <c r="C2604" s="4" t="str">
        <f>IFERROR(VLOOKUP(F2604,Tablas!$A$1:$B$3,2,0),"")</f>
        <v/>
      </c>
      <c r="D2604" s="4" t="str">
        <f t="shared" si="123"/>
        <v xml:space="preserve"> - LETRA 75 DIAS / DRAFT 75 DAYS - Cambio de Situación</v>
      </c>
      <c r="E2604" s="19">
        <v>45560</v>
      </c>
      <c r="F2604" s="20" t="s">
        <v>27</v>
      </c>
      <c r="G2604" s="20" t="s">
        <v>7861</v>
      </c>
      <c r="H2604" s="20" t="s">
        <v>7404</v>
      </c>
      <c r="I2604" s="20" t="s">
        <v>7405</v>
      </c>
      <c r="J2604" s="20" t="s">
        <v>721</v>
      </c>
      <c r="K2604" s="20" t="s">
        <v>722</v>
      </c>
      <c r="L2604" s="20" t="s">
        <v>723</v>
      </c>
      <c r="M2604" s="20" t="s">
        <v>33</v>
      </c>
      <c r="N2604" s="21">
        <v>2956.45</v>
      </c>
      <c r="O2604" s="21">
        <v>0</v>
      </c>
      <c r="P2604" s="19">
        <v>45551</v>
      </c>
      <c r="Q2604" s="19">
        <v>45560</v>
      </c>
      <c r="R2604" s="20"/>
      <c r="S2604" s="19">
        <v>45642</v>
      </c>
      <c r="T2604" s="20" t="s">
        <v>126</v>
      </c>
      <c r="U2604" s="20">
        <v>1031227</v>
      </c>
      <c r="V2604" s="20">
        <v>240007059</v>
      </c>
      <c r="W2604" s="20" t="s">
        <v>50</v>
      </c>
      <c r="X2604" s="20" t="s">
        <v>794</v>
      </c>
      <c r="Y2604" s="20" t="s">
        <v>306</v>
      </c>
      <c r="Z2604" s="20" t="s">
        <v>7406</v>
      </c>
      <c r="AA2604" s="20" t="s">
        <v>725</v>
      </c>
      <c r="AB2604" s="20" t="s">
        <v>726</v>
      </c>
      <c r="AC2604" s="20" t="s">
        <v>727</v>
      </c>
      <c r="AD2604" s="20" t="s">
        <v>56</v>
      </c>
      <c r="AE2604" s="20"/>
      <c r="AF2604" t="str">
        <f>VLOOKUP(L2604,Contactos!B:B,1,0)</f>
        <v>INVERSIONES Y SERVICIOS VETERINARIO COTOS S.A.C.</v>
      </c>
    </row>
    <row r="2605" spans="1:32" ht="76.5" x14ac:dyDescent="0.2">
      <c r="A2605" s="4">
        <f t="shared" si="121"/>
        <v>2603</v>
      </c>
      <c r="B2605" s="4" t="str">
        <f t="shared" si="122"/>
        <v>B010-00005138</v>
      </c>
      <c r="C2605" s="4" t="str">
        <f>IFERROR(VLOOKUP(F2605,Tablas!$A$1:$B$3,2,0),"")</f>
        <v>Boleta</v>
      </c>
      <c r="D2605" s="4" t="str">
        <f t="shared" si="123"/>
        <v xml:space="preserve"> - CONTADO / CASH - INTERESES POR PRESTAMO SEGUN CONTRATO 29/03/2019</v>
      </c>
      <c r="E2605" s="19">
        <v>43553</v>
      </c>
      <c r="F2605" s="20" t="s">
        <v>842</v>
      </c>
      <c r="G2605" s="20" t="s">
        <v>7862</v>
      </c>
      <c r="H2605" s="20" t="s">
        <v>44</v>
      </c>
      <c r="I2605" s="20" t="s">
        <v>45</v>
      </c>
      <c r="J2605" s="20" t="s">
        <v>396</v>
      </c>
      <c r="K2605" s="20" t="s">
        <v>397</v>
      </c>
      <c r="L2605" s="20" t="s">
        <v>398</v>
      </c>
      <c r="M2605" s="20" t="s">
        <v>33</v>
      </c>
      <c r="N2605" s="21">
        <v>2975.3</v>
      </c>
      <c r="O2605" s="21">
        <v>896.45</v>
      </c>
      <c r="P2605" s="20"/>
      <c r="Q2605" s="19">
        <v>43553</v>
      </c>
      <c r="R2605" s="20"/>
      <c r="S2605" s="19">
        <v>43553</v>
      </c>
      <c r="T2605" s="20" t="s">
        <v>49</v>
      </c>
      <c r="U2605" s="20">
        <v>177343</v>
      </c>
      <c r="V2605" s="20">
        <v>1900000265</v>
      </c>
      <c r="W2605" s="20" t="s">
        <v>847</v>
      </c>
      <c r="X2605" s="20" t="s">
        <v>2795</v>
      </c>
      <c r="Y2605" s="20" t="s">
        <v>52</v>
      </c>
      <c r="Z2605" s="20" t="s">
        <v>7863</v>
      </c>
      <c r="AA2605" s="20" t="s">
        <v>66</v>
      </c>
      <c r="AB2605" s="20" t="s">
        <v>66</v>
      </c>
      <c r="AC2605" s="20" t="s">
        <v>66</v>
      </c>
      <c r="AD2605" s="20" t="s">
        <v>56</v>
      </c>
      <c r="AE2605" s="20"/>
      <c r="AF2605" t="e">
        <f>VLOOKUP(L2605,Contactos!B:B,1,0)</f>
        <v>#N/A</v>
      </c>
    </row>
    <row r="2606" spans="1:32" ht="38.25" x14ac:dyDescent="0.2">
      <c r="A2606" s="4">
        <f t="shared" si="121"/>
        <v>2604</v>
      </c>
      <c r="B2606" s="4" t="str">
        <f t="shared" si="122"/>
        <v>F010-00025516</v>
      </c>
      <c r="C2606" s="4" t="str">
        <f>IFERROR(VLOOKUP(F2606,Tablas!$A$1:$B$3,2,0),"")</f>
        <v>Factura</v>
      </c>
      <c r="D2606" s="4" t="str">
        <f t="shared" si="123"/>
        <v>Nacional - CREDITO 45 DIAS / CREDIT 45 DAYS - Facturas clientes - C20100154308</v>
      </c>
      <c r="E2606" s="19">
        <v>45506</v>
      </c>
      <c r="F2606" s="20" t="s">
        <v>1001</v>
      </c>
      <c r="G2606" s="20" t="s">
        <v>7864</v>
      </c>
      <c r="H2606" s="20" t="s">
        <v>44</v>
      </c>
      <c r="I2606" s="20" t="s">
        <v>45</v>
      </c>
      <c r="J2606" s="20" t="s">
        <v>7047</v>
      </c>
      <c r="K2606" s="20" t="s">
        <v>7048</v>
      </c>
      <c r="L2606" s="20" t="s">
        <v>7049</v>
      </c>
      <c r="M2606" s="20" t="s">
        <v>125</v>
      </c>
      <c r="N2606" s="21">
        <v>2978.27</v>
      </c>
      <c r="O2606" s="21">
        <v>0</v>
      </c>
      <c r="P2606" s="20"/>
      <c r="Q2606" s="19">
        <v>45506</v>
      </c>
      <c r="R2606" s="20"/>
      <c r="S2606" s="19">
        <v>45551</v>
      </c>
      <c r="T2606" s="20" t="s">
        <v>7050</v>
      </c>
      <c r="U2606" s="20">
        <v>1003505</v>
      </c>
      <c r="V2606" s="20">
        <v>240002302</v>
      </c>
      <c r="W2606" s="20" t="s">
        <v>847</v>
      </c>
      <c r="X2606" s="20" t="s">
        <v>305</v>
      </c>
      <c r="Y2606" s="20" t="s">
        <v>7051</v>
      </c>
      <c r="Z2606" s="20" t="s">
        <v>7052</v>
      </c>
      <c r="AA2606" s="20" t="s">
        <v>7053</v>
      </c>
      <c r="AB2606" s="20" t="s">
        <v>2501</v>
      </c>
      <c r="AC2606" s="20" t="s">
        <v>167</v>
      </c>
      <c r="AD2606" s="20" t="s">
        <v>56</v>
      </c>
      <c r="AE2606" s="20" t="s">
        <v>1014</v>
      </c>
      <c r="AF2606" t="str">
        <f>VLOOKUP(L2606,Contactos!B:B,1,0)</f>
        <v>SAN FERNANDO S.A.</v>
      </c>
    </row>
    <row r="2607" spans="1:32" ht="38.25" x14ac:dyDescent="0.2">
      <c r="A2607" s="4">
        <f t="shared" si="121"/>
        <v>2605</v>
      </c>
      <c r="B2607" s="4" t="str">
        <f t="shared" si="122"/>
        <v>F010-00025415</v>
      </c>
      <c r="C2607" s="4" t="str">
        <f>IFERROR(VLOOKUP(F2607,Tablas!$A$1:$B$3,2,0),"")</f>
        <v>Factura</v>
      </c>
      <c r="D2607" s="4" t="str">
        <f t="shared" si="123"/>
        <v>Nacional - LETRAS A 45-55-65-75 DIAS / DRAFT  45-55-65-75 DAYS - Facturas clientes - C20110651121</v>
      </c>
      <c r="E2607" s="19">
        <v>45498</v>
      </c>
      <c r="F2607" s="20" t="s">
        <v>1001</v>
      </c>
      <c r="G2607" s="20" t="s">
        <v>7529</v>
      </c>
      <c r="H2607" s="20" t="s">
        <v>44</v>
      </c>
      <c r="I2607" s="20" t="s">
        <v>45</v>
      </c>
      <c r="J2607" s="20" t="s">
        <v>330</v>
      </c>
      <c r="K2607" s="20" t="s">
        <v>331</v>
      </c>
      <c r="L2607" s="20" t="s">
        <v>332</v>
      </c>
      <c r="M2607" s="20" t="s">
        <v>125</v>
      </c>
      <c r="N2607" s="21">
        <v>2979.04</v>
      </c>
      <c r="O2607" s="21">
        <v>0</v>
      </c>
      <c r="P2607" s="20"/>
      <c r="Q2607" s="19">
        <v>45498</v>
      </c>
      <c r="R2607" s="20"/>
      <c r="S2607" s="19">
        <v>45588</v>
      </c>
      <c r="T2607" s="20" t="s">
        <v>7453</v>
      </c>
      <c r="U2607" s="20">
        <v>998440</v>
      </c>
      <c r="V2607" s="20">
        <v>240002187</v>
      </c>
      <c r="W2607" s="20" t="s">
        <v>847</v>
      </c>
      <c r="X2607" s="20" t="s">
        <v>305</v>
      </c>
      <c r="Y2607" s="20" t="s">
        <v>333</v>
      </c>
      <c r="Z2607" s="20" t="s">
        <v>7530</v>
      </c>
      <c r="AA2607" s="20" t="s">
        <v>7441</v>
      </c>
      <c r="AB2607" s="20" t="s">
        <v>789</v>
      </c>
      <c r="AC2607" s="20" t="s">
        <v>167</v>
      </c>
      <c r="AD2607" s="20" t="s">
        <v>56</v>
      </c>
      <c r="AE2607" s="20" t="s">
        <v>1014</v>
      </c>
      <c r="AF2607" t="str">
        <f>VLOOKUP(L2607,Contactos!B:B,1,0)</f>
        <v>REPRESENTACIONES DURAND S.A.C.</v>
      </c>
    </row>
    <row r="2608" spans="1:32" ht="51" x14ac:dyDescent="0.2">
      <c r="A2608" s="4">
        <f t="shared" si="121"/>
        <v>2606</v>
      </c>
      <c r="B2608" s="4" t="str">
        <f t="shared" si="122"/>
        <v/>
      </c>
      <c r="C2608" s="4" t="str">
        <f>IFERROR(VLOOKUP(F2608,Tablas!$A$1:$B$3,2,0),"")</f>
        <v/>
      </c>
      <c r="D2608" s="4" t="str">
        <f t="shared" si="123"/>
        <v xml:space="preserve"> - 50% ADELANTADO – 50% ANTES DEL ENVIO / 50% IN ADVANCE – 50% BEFORE SHIPMENT - Dif. en cambio</v>
      </c>
      <c r="E2608" s="19">
        <v>45504</v>
      </c>
      <c r="F2608" s="20" t="s">
        <v>27</v>
      </c>
      <c r="G2608" s="20"/>
      <c r="H2608" s="20" t="s">
        <v>29</v>
      </c>
      <c r="I2608" s="20" t="s">
        <v>30</v>
      </c>
      <c r="J2608" s="20" t="s">
        <v>112</v>
      </c>
      <c r="K2608" s="20" t="s">
        <v>112</v>
      </c>
      <c r="L2608" s="20" t="s">
        <v>113</v>
      </c>
      <c r="M2608" s="20" t="s">
        <v>33</v>
      </c>
      <c r="N2608" s="21">
        <v>2981.54</v>
      </c>
      <c r="O2608" s="21">
        <v>0</v>
      </c>
      <c r="P2608" s="20"/>
      <c r="Q2608" s="19">
        <v>45504</v>
      </c>
      <c r="R2608" s="20"/>
      <c r="S2608" s="20"/>
      <c r="T2608" s="20" t="s">
        <v>114</v>
      </c>
      <c r="U2608" s="20">
        <v>1036139</v>
      </c>
      <c r="V2608" s="20">
        <v>240029628</v>
      </c>
      <c r="W2608" s="20" t="s">
        <v>50</v>
      </c>
      <c r="X2608" s="20" t="s">
        <v>841</v>
      </c>
      <c r="Y2608" s="20" t="s">
        <v>37</v>
      </c>
      <c r="Z2608" s="20" t="s">
        <v>63</v>
      </c>
      <c r="AA2608" s="20" t="s">
        <v>116</v>
      </c>
      <c r="AB2608" s="20"/>
      <c r="AC2608" s="20"/>
      <c r="AD2608" s="20" t="s">
        <v>117</v>
      </c>
      <c r="AE2608" s="20"/>
      <c r="AF2608" t="str">
        <f>VLOOKUP(L2608,Contactos!B:B,1,0)</f>
        <v>GANESHA AGROFARMA</v>
      </c>
    </row>
    <row r="2609" spans="1:32" ht="25.5" x14ac:dyDescent="0.2">
      <c r="A2609" s="4">
        <f t="shared" si="121"/>
        <v>2607</v>
      </c>
      <c r="B2609" s="4" t="str">
        <f t="shared" si="122"/>
        <v>4-03364</v>
      </c>
      <c r="C2609" s="4" t="str">
        <f>IFERROR(VLOOKUP(F2609,Tablas!$A$1:$B$3,2,0),"")</f>
        <v/>
      </c>
      <c r="D2609" s="4" t="str">
        <f t="shared" si="123"/>
        <v xml:space="preserve"> - LETRA 75 DIAS / DRAFT 75 DAYS - Cambio de Situación</v>
      </c>
      <c r="E2609" s="19">
        <v>45546</v>
      </c>
      <c r="F2609" s="20" t="s">
        <v>27</v>
      </c>
      <c r="G2609" s="20" t="s">
        <v>7865</v>
      </c>
      <c r="H2609" s="20" t="s">
        <v>7404</v>
      </c>
      <c r="I2609" s="20" t="s">
        <v>7405</v>
      </c>
      <c r="J2609" s="20" t="s">
        <v>7629</v>
      </c>
      <c r="K2609" s="20" t="s">
        <v>7630</v>
      </c>
      <c r="L2609" s="20" t="s">
        <v>7631</v>
      </c>
      <c r="M2609" s="20" t="s">
        <v>125</v>
      </c>
      <c r="N2609" s="21">
        <v>2985.69</v>
      </c>
      <c r="O2609" s="21">
        <v>0</v>
      </c>
      <c r="P2609" s="19">
        <v>45530</v>
      </c>
      <c r="Q2609" s="19">
        <v>45546</v>
      </c>
      <c r="R2609" s="20"/>
      <c r="S2609" s="19">
        <v>45621</v>
      </c>
      <c r="T2609" s="20" t="s">
        <v>126</v>
      </c>
      <c r="U2609" s="20">
        <v>1024705</v>
      </c>
      <c r="V2609" s="20">
        <v>240006825</v>
      </c>
      <c r="W2609" s="20" t="s">
        <v>50</v>
      </c>
      <c r="X2609" s="20" t="s">
        <v>794</v>
      </c>
      <c r="Y2609" s="20" t="s">
        <v>333</v>
      </c>
      <c r="Z2609" s="20" t="s">
        <v>7406</v>
      </c>
      <c r="AA2609" s="20" t="s">
        <v>7632</v>
      </c>
      <c r="AB2609" s="20" t="s">
        <v>6737</v>
      </c>
      <c r="AC2609" s="20" t="s">
        <v>167</v>
      </c>
      <c r="AD2609" s="20" t="s">
        <v>56</v>
      </c>
      <c r="AE2609" s="20"/>
      <c r="AF2609" t="str">
        <f>VLOOKUP(L2609,Contactos!B:B,1,0)</f>
        <v>UNIVERSO VETERINARIO S.A.C.</v>
      </c>
    </row>
    <row r="2610" spans="1:32" ht="25.5" x14ac:dyDescent="0.2">
      <c r="A2610" s="4">
        <f t="shared" si="121"/>
        <v>2608</v>
      </c>
      <c r="B2610" s="4" t="str">
        <f t="shared" si="122"/>
        <v>4-03360</v>
      </c>
      <c r="C2610" s="4" t="str">
        <f>IFERROR(VLOOKUP(F2610,Tablas!$A$1:$B$3,2,0),"")</f>
        <v/>
      </c>
      <c r="D2610" s="4" t="str">
        <f t="shared" si="123"/>
        <v xml:space="preserve"> - LETRA 75 DIAS / DRAFT 75 DAYS - Cambio de Situación</v>
      </c>
      <c r="E2610" s="19">
        <v>45546</v>
      </c>
      <c r="F2610" s="20" t="s">
        <v>27</v>
      </c>
      <c r="G2610" s="20" t="s">
        <v>7866</v>
      </c>
      <c r="H2610" s="20" t="s">
        <v>7404</v>
      </c>
      <c r="I2610" s="20" t="s">
        <v>7405</v>
      </c>
      <c r="J2610" s="20" t="s">
        <v>7629</v>
      </c>
      <c r="K2610" s="20" t="s">
        <v>7630</v>
      </c>
      <c r="L2610" s="20" t="s">
        <v>7631</v>
      </c>
      <c r="M2610" s="20" t="s">
        <v>125</v>
      </c>
      <c r="N2610" s="21">
        <v>2985.72</v>
      </c>
      <c r="O2610" s="21">
        <v>0</v>
      </c>
      <c r="P2610" s="19">
        <v>45530</v>
      </c>
      <c r="Q2610" s="19">
        <v>45546</v>
      </c>
      <c r="R2610" s="20"/>
      <c r="S2610" s="19">
        <v>45583</v>
      </c>
      <c r="T2610" s="20" t="s">
        <v>126</v>
      </c>
      <c r="U2610" s="20">
        <v>1024697</v>
      </c>
      <c r="V2610" s="20">
        <v>240006821</v>
      </c>
      <c r="W2610" s="20" t="s">
        <v>50</v>
      </c>
      <c r="X2610" s="20" t="s">
        <v>794</v>
      </c>
      <c r="Y2610" s="20" t="s">
        <v>333</v>
      </c>
      <c r="Z2610" s="20" t="s">
        <v>7406</v>
      </c>
      <c r="AA2610" s="20" t="s">
        <v>7632</v>
      </c>
      <c r="AB2610" s="20" t="s">
        <v>6737</v>
      </c>
      <c r="AC2610" s="20" t="s">
        <v>167</v>
      </c>
      <c r="AD2610" s="20" t="s">
        <v>56</v>
      </c>
      <c r="AE2610" s="20"/>
      <c r="AF2610" t="str">
        <f>VLOOKUP(L2610,Contactos!B:B,1,0)</f>
        <v>UNIVERSO VETERINARIO S.A.C.</v>
      </c>
    </row>
    <row r="2611" spans="1:32" ht="25.5" x14ac:dyDescent="0.2">
      <c r="A2611" s="4">
        <f t="shared" si="121"/>
        <v>2609</v>
      </c>
      <c r="B2611" s="4" t="str">
        <f t="shared" si="122"/>
        <v>4-03363</v>
      </c>
      <c r="C2611" s="4" t="str">
        <f>IFERROR(VLOOKUP(F2611,Tablas!$A$1:$B$3,2,0),"")</f>
        <v/>
      </c>
      <c r="D2611" s="4" t="str">
        <f t="shared" si="123"/>
        <v xml:space="preserve"> - LETRA 75 DIAS / DRAFT 75 DAYS - Cambio de Situación</v>
      </c>
      <c r="E2611" s="19">
        <v>45546</v>
      </c>
      <c r="F2611" s="20" t="s">
        <v>27</v>
      </c>
      <c r="G2611" s="20" t="s">
        <v>7867</v>
      </c>
      <c r="H2611" s="20" t="s">
        <v>7404</v>
      </c>
      <c r="I2611" s="20" t="s">
        <v>7405</v>
      </c>
      <c r="J2611" s="20" t="s">
        <v>7629</v>
      </c>
      <c r="K2611" s="20" t="s">
        <v>7630</v>
      </c>
      <c r="L2611" s="20" t="s">
        <v>7631</v>
      </c>
      <c r="M2611" s="20" t="s">
        <v>125</v>
      </c>
      <c r="N2611" s="21">
        <v>2985.72</v>
      </c>
      <c r="O2611" s="21">
        <v>0</v>
      </c>
      <c r="P2611" s="19">
        <v>45530</v>
      </c>
      <c r="Q2611" s="19">
        <v>45546</v>
      </c>
      <c r="R2611" s="20"/>
      <c r="S2611" s="19">
        <v>45603</v>
      </c>
      <c r="T2611" s="20" t="s">
        <v>126</v>
      </c>
      <c r="U2611" s="20">
        <v>1024703</v>
      </c>
      <c r="V2611" s="20">
        <v>240006824</v>
      </c>
      <c r="W2611" s="20" t="s">
        <v>50</v>
      </c>
      <c r="X2611" s="20" t="s">
        <v>794</v>
      </c>
      <c r="Y2611" s="20" t="s">
        <v>333</v>
      </c>
      <c r="Z2611" s="20" t="s">
        <v>7406</v>
      </c>
      <c r="AA2611" s="20" t="s">
        <v>7632</v>
      </c>
      <c r="AB2611" s="20" t="s">
        <v>6737</v>
      </c>
      <c r="AC2611" s="20" t="s">
        <v>167</v>
      </c>
      <c r="AD2611" s="20" t="s">
        <v>56</v>
      </c>
      <c r="AE2611" s="20"/>
      <c r="AF2611" t="str">
        <f>VLOOKUP(L2611,Contactos!B:B,1,0)</f>
        <v>UNIVERSO VETERINARIO S.A.C.</v>
      </c>
    </row>
    <row r="2612" spans="1:32" ht="25.5" x14ac:dyDescent="0.2">
      <c r="A2612" s="4">
        <f t="shared" si="121"/>
        <v>2610</v>
      </c>
      <c r="B2612" s="4" t="str">
        <f t="shared" si="122"/>
        <v>4-03361</v>
      </c>
      <c r="C2612" s="4" t="str">
        <f>IFERROR(VLOOKUP(F2612,Tablas!$A$1:$B$3,2,0),"")</f>
        <v/>
      </c>
      <c r="D2612" s="4" t="str">
        <f t="shared" si="123"/>
        <v xml:space="preserve"> - LETRA 75 DIAS / DRAFT 75 DAYS - Cambio de Situación</v>
      </c>
      <c r="E2612" s="19">
        <v>45546</v>
      </c>
      <c r="F2612" s="20" t="s">
        <v>27</v>
      </c>
      <c r="G2612" s="20" t="s">
        <v>7868</v>
      </c>
      <c r="H2612" s="20" t="s">
        <v>7404</v>
      </c>
      <c r="I2612" s="20" t="s">
        <v>7405</v>
      </c>
      <c r="J2612" s="20" t="s">
        <v>7629</v>
      </c>
      <c r="K2612" s="20" t="s">
        <v>7630</v>
      </c>
      <c r="L2612" s="20" t="s">
        <v>7631</v>
      </c>
      <c r="M2612" s="20" t="s">
        <v>125</v>
      </c>
      <c r="N2612" s="21">
        <v>2985.72</v>
      </c>
      <c r="O2612" s="21">
        <v>0</v>
      </c>
      <c r="P2612" s="19">
        <v>45530</v>
      </c>
      <c r="Q2612" s="19">
        <v>45546</v>
      </c>
      <c r="R2612" s="20"/>
      <c r="S2612" s="19">
        <v>45590</v>
      </c>
      <c r="T2612" s="20" t="s">
        <v>126</v>
      </c>
      <c r="U2612" s="20">
        <v>1024699</v>
      </c>
      <c r="V2612" s="20">
        <v>240006822</v>
      </c>
      <c r="W2612" s="20" t="s">
        <v>50</v>
      </c>
      <c r="X2612" s="20" t="s">
        <v>794</v>
      </c>
      <c r="Y2612" s="20" t="s">
        <v>333</v>
      </c>
      <c r="Z2612" s="20" t="s">
        <v>7406</v>
      </c>
      <c r="AA2612" s="20" t="s">
        <v>7632</v>
      </c>
      <c r="AB2612" s="20" t="s">
        <v>6737</v>
      </c>
      <c r="AC2612" s="20" t="s">
        <v>167</v>
      </c>
      <c r="AD2612" s="20" t="s">
        <v>56</v>
      </c>
      <c r="AE2612" s="20"/>
      <c r="AF2612" t="str">
        <f>VLOOKUP(L2612,Contactos!B:B,1,0)</f>
        <v>UNIVERSO VETERINARIO S.A.C.</v>
      </c>
    </row>
    <row r="2613" spans="1:32" ht="25.5" x14ac:dyDescent="0.2">
      <c r="A2613" s="4">
        <f t="shared" si="121"/>
        <v>2611</v>
      </c>
      <c r="B2613" s="4" t="str">
        <f t="shared" si="122"/>
        <v>4-03362</v>
      </c>
      <c r="C2613" s="4" t="str">
        <f>IFERROR(VLOOKUP(F2613,Tablas!$A$1:$B$3,2,0),"")</f>
        <v/>
      </c>
      <c r="D2613" s="4" t="str">
        <f t="shared" si="123"/>
        <v xml:space="preserve"> - LETRA 75 DIAS / DRAFT 75 DAYS - Cambio de Situación</v>
      </c>
      <c r="E2613" s="19">
        <v>45546</v>
      </c>
      <c r="F2613" s="20" t="s">
        <v>27</v>
      </c>
      <c r="G2613" s="20" t="s">
        <v>7869</v>
      </c>
      <c r="H2613" s="20" t="s">
        <v>7404</v>
      </c>
      <c r="I2613" s="20" t="s">
        <v>7405</v>
      </c>
      <c r="J2613" s="20" t="s">
        <v>7629</v>
      </c>
      <c r="K2613" s="20" t="s">
        <v>7630</v>
      </c>
      <c r="L2613" s="20" t="s">
        <v>7631</v>
      </c>
      <c r="M2613" s="20" t="s">
        <v>125</v>
      </c>
      <c r="N2613" s="21">
        <v>2985.72</v>
      </c>
      <c r="O2613" s="21">
        <v>0</v>
      </c>
      <c r="P2613" s="19">
        <v>45530</v>
      </c>
      <c r="Q2613" s="19">
        <v>45546</v>
      </c>
      <c r="R2613" s="20"/>
      <c r="S2613" s="19">
        <v>45596</v>
      </c>
      <c r="T2613" s="20" t="s">
        <v>126</v>
      </c>
      <c r="U2613" s="20">
        <v>1024701</v>
      </c>
      <c r="V2613" s="20">
        <v>240006823</v>
      </c>
      <c r="W2613" s="20" t="s">
        <v>50</v>
      </c>
      <c r="X2613" s="20" t="s">
        <v>794</v>
      </c>
      <c r="Y2613" s="20" t="s">
        <v>333</v>
      </c>
      <c r="Z2613" s="20" t="s">
        <v>7406</v>
      </c>
      <c r="AA2613" s="20" t="s">
        <v>7632</v>
      </c>
      <c r="AB2613" s="20" t="s">
        <v>6737</v>
      </c>
      <c r="AC2613" s="20" t="s">
        <v>167</v>
      </c>
      <c r="AD2613" s="20" t="s">
        <v>56</v>
      </c>
      <c r="AE2613" s="20"/>
      <c r="AF2613" t="str">
        <f>VLOOKUP(L2613,Contactos!B:B,1,0)</f>
        <v>UNIVERSO VETERINARIO S.A.C.</v>
      </c>
    </row>
    <row r="2614" spans="1:32" ht="25.5" x14ac:dyDescent="0.2">
      <c r="A2614" s="4">
        <f t="shared" si="121"/>
        <v>2612</v>
      </c>
      <c r="B2614" s="4" t="str">
        <f t="shared" si="122"/>
        <v>4-03359</v>
      </c>
      <c r="C2614" s="4" t="str">
        <f>IFERROR(VLOOKUP(F2614,Tablas!$A$1:$B$3,2,0),"")</f>
        <v/>
      </c>
      <c r="D2614" s="4" t="str">
        <f t="shared" si="123"/>
        <v xml:space="preserve"> - LETRA 75 DIAS / DRAFT 75 DAYS - Cambio de Situación</v>
      </c>
      <c r="E2614" s="19">
        <v>45546</v>
      </c>
      <c r="F2614" s="20" t="s">
        <v>27</v>
      </c>
      <c r="G2614" s="20" t="s">
        <v>7870</v>
      </c>
      <c r="H2614" s="20" t="s">
        <v>7404</v>
      </c>
      <c r="I2614" s="20" t="s">
        <v>7405</v>
      </c>
      <c r="J2614" s="20" t="s">
        <v>7629</v>
      </c>
      <c r="K2614" s="20" t="s">
        <v>7630</v>
      </c>
      <c r="L2614" s="20" t="s">
        <v>7631</v>
      </c>
      <c r="M2614" s="20" t="s">
        <v>125</v>
      </c>
      <c r="N2614" s="21">
        <v>2985.72</v>
      </c>
      <c r="O2614" s="21">
        <v>0</v>
      </c>
      <c r="P2614" s="19">
        <v>45530</v>
      </c>
      <c r="Q2614" s="19">
        <v>45546</v>
      </c>
      <c r="R2614" s="20"/>
      <c r="S2614" s="19">
        <v>45576</v>
      </c>
      <c r="T2614" s="20" t="s">
        <v>126</v>
      </c>
      <c r="U2614" s="20">
        <v>1024695</v>
      </c>
      <c r="V2614" s="20">
        <v>240006820</v>
      </c>
      <c r="W2614" s="20" t="s">
        <v>50</v>
      </c>
      <c r="X2614" s="20" t="s">
        <v>794</v>
      </c>
      <c r="Y2614" s="20" t="s">
        <v>333</v>
      </c>
      <c r="Z2614" s="20" t="s">
        <v>7406</v>
      </c>
      <c r="AA2614" s="20" t="s">
        <v>7636</v>
      </c>
      <c r="AB2614" s="20" t="s">
        <v>6737</v>
      </c>
      <c r="AC2614" s="20" t="s">
        <v>167</v>
      </c>
      <c r="AD2614" s="20" t="s">
        <v>56</v>
      </c>
      <c r="AE2614" s="20"/>
      <c r="AF2614" t="str">
        <f>VLOOKUP(L2614,Contactos!B:B,1,0)</f>
        <v>UNIVERSO VETERINARIO S.A.C.</v>
      </c>
    </row>
    <row r="2615" spans="1:32" ht="76.5" x14ac:dyDescent="0.2">
      <c r="A2615" s="4">
        <f t="shared" si="121"/>
        <v>2613</v>
      </c>
      <c r="B2615" s="4" t="str">
        <f t="shared" si="122"/>
        <v>B010-00005016</v>
      </c>
      <c r="C2615" s="4" t="str">
        <f>IFERROR(VLOOKUP(F2615,Tablas!$A$1:$B$3,2,0),"")</f>
        <v>Boleta</v>
      </c>
      <c r="D2615" s="4" t="str">
        <f t="shared" si="123"/>
        <v xml:space="preserve"> - CONTADO / CASH - INTERESES POR PRESTAMO SEGUN CONTRATO 28/02/2019</v>
      </c>
      <c r="E2615" s="19">
        <v>43524</v>
      </c>
      <c r="F2615" s="20" t="s">
        <v>842</v>
      </c>
      <c r="G2615" s="20" t="s">
        <v>7871</v>
      </c>
      <c r="H2615" s="20" t="s">
        <v>44</v>
      </c>
      <c r="I2615" s="20" t="s">
        <v>45</v>
      </c>
      <c r="J2615" s="20" t="s">
        <v>396</v>
      </c>
      <c r="K2615" s="20" t="s">
        <v>397</v>
      </c>
      <c r="L2615" s="20" t="s">
        <v>398</v>
      </c>
      <c r="M2615" s="20" t="s">
        <v>33</v>
      </c>
      <c r="N2615" s="21">
        <v>3006.95</v>
      </c>
      <c r="O2615" s="21">
        <v>909.54</v>
      </c>
      <c r="P2615" s="20"/>
      <c r="Q2615" s="19">
        <v>43524</v>
      </c>
      <c r="R2615" s="20"/>
      <c r="S2615" s="19">
        <v>43524</v>
      </c>
      <c r="T2615" s="20" t="s">
        <v>49</v>
      </c>
      <c r="U2615" s="20">
        <v>168444</v>
      </c>
      <c r="V2615" s="20">
        <v>1900000144</v>
      </c>
      <c r="W2615" s="20" t="s">
        <v>847</v>
      </c>
      <c r="X2615" s="20" t="s">
        <v>2795</v>
      </c>
      <c r="Y2615" s="20" t="s">
        <v>52</v>
      </c>
      <c r="Z2615" s="20" t="s">
        <v>7872</v>
      </c>
      <c r="AA2615" s="20" t="s">
        <v>66</v>
      </c>
      <c r="AB2615" s="20" t="s">
        <v>66</v>
      </c>
      <c r="AC2615" s="20" t="s">
        <v>66</v>
      </c>
      <c r="AD2615" s="20" t="s">
        <v>56</v>
      </c>
      <c r="AE2615" s="20"/>
      <c r="AF2615" t="e">
        <f>VLOOKUP(L2615,Contactos!B:B,1,0)</f>
        <v>#N/A</v>
      </c>
    </row>
    <row r="2616" spans="1:32" ht="38.25" x14ac:dyDescent="0.2">
      <c r="A2616" s="4">
        <f t="shared" si="121"/>
        <v>2614</v>
      </c>
      <c r="B2616" s="4" t="str">
        <f t="shared" si="122"/>
        <v>4-03122</v>
      </c>
      <c r="C2616" s="4" t="str">
        <f>IFERROR(VLOOKUP(F2616,Tablas!$A$1:$B$3,2,0),"")</f>
        <v/>
      </c>
      <c r="D2616" s="4" t="str">
        <f t="shared" si="123"/>
        <v xml:space="preserve"> - LETRA 75 DIAS / DRAFT 75 DAYS - Cambio de Situación</v>
      </c>
      <c r="E2616" s="19">
        <v>45526</v>
      </c>
      <c r="F2616" s="20" t="s">
        <v>27</v>
      </c>
      <c r="G2616" s="20" t="s">
        <v>7873</v>
      </c>
      <c r="H2616" s="20" t="s">
        <v>7404</v>
      </c>
      <c r="I2616" s="20" t="s">
        <v>7405</v>
      </c>
      <c r="J2616" s="20" t="s">
        <v>634</v>
      </c>
      <c r="K2616" s="20" t="s">
        <v>635</v>
      </c>
      <c r="L2616" s="20" t="s">
        <v>636</v>
      </c>
      <c r="M2616" s="20" t="s">
        <v>125</v>
      </c>
      <c r="N2616" s="21">
        <v>3015.22</v>
      </c>
      <c r="O2616" s="21">
        <v>0</v>
      </c>
      <c r="P2616" s="19">
        <v>45513</v>
      </c>
      <c r="Q2616" s="19">
        <v>45526</v>
      </c>
      <c r="R2616" s="20"/>
      <c r="S2616" s="19">
        <v>45574</v>
      </c>
      <c r="T2616" s="20" t="s">
        <v>126</v>
      </c>
      <c r="U2616" s="20">
        <v>1013036</v>
      </c>
      <c r="V2616" s="20">
        <v>240006208</v>
      </c>
      <c r="W2616" s="20" t="s">
        <v>50</v>
      </c>
      <c r="X2616" s="20" t="s">
        <v>794</v>
      </c>
      <c r="Y2616" s="20" t="s">
        <v>489</v>
      </c>
      <c r="Z2616" s="20" t="s">
        <v>7406</v>
      </c>
      <c r="AA2616" s="20" t="s">
        <v>638</v>
      </c>
      <c r="AB2616" s="20" t="s">
        <v>309</v>
      </c>
      <c r="AC2616" s="20" t="s">
        <v>309</v>
      </c>
      <c r="AD2616" s="20" t="s">
        <v>56</v>
      </c>
      <c r="AE2616" s="20"/>
      <c r="AF2616" t="str">
        <f>VLOOKUP(L2616,Contactos!B:B,1,0)</f>
        <v>AGROVETERINARIA MEVELIN S.R.L.</v>
      </c>
    </row>
    <row r="2617" spans="1:32" ht="38.25" x14ac:dyDescent="0.2">
      <c r="A2617" s="4">
        <f t="shared" si="121"/>
        <v>2615</v>
      </c>
      <c r="B2617" s="4" t="str">
        <f t="shared" si="122"/>
        <v>4-03123</v>
      </c>
      <c r="C2617" s="4" t="str">
        <f>IFERROR(VLOOKUP(F2617,Tablas!$A$1:$B$3,2,0),"")</f>
        <v/>
      </c>
      <c r="D2617" s="4" t="str">
        <f t="shared" si="123"/>
        <v xml:space="preserve"> - LETRA 75 DIAS / DRAFT 75 DAYS - Cambio de Situación</v>
      </c>
      <c r="E2617" s="19">
        <v>45526</v>
      </c>
      <c r="F2617" s="20" t="s">
        <v>27</v>
      </c>
      <c r="G2617" s="20" t="s">
        <v>7874</v>
      </c>
      <c r="H2617" s="20" t="s">
        <v>7404</v>
      </c>
      <c r="I2617" s="20" t="s">
        <v>7405</v>
      </c>
      <c r="J2617" s="20" t="s">
        <v>634</v>
      </c>
      <c r="K2617" s="20" t="s">
        <v>635</v>
      </c>
      <c r="L2617" s="20" t="s">
        <v>636</v>
      </c>
      <c r="M2617" s="20" t="s">
        <v>125</v>
      </c>
      <c r="N2617" s="21">
        <v>3015.22</v>
      </c>
      <c r="O2617" s="21">
        <v>0</v>
      </c>
      <c r="P2617" s="19">
        <v>45513</v>
      </c>
      <c r="Q2617" s="19">
        <v>45526</v>
      </c>
      <c r="R2617" s="20"/>
      <c r="S2617" s="19">
        <v>45579</v>
      </c>
      <c r="T2617" s="20" t="s">
        <v>126</v>
      </c>
      <c r="U2617" s="20">
        <v>1013038</v>
      </c>
      <c r="V2617" s="20">
        <v>240006209</v>
      </c>
      <c r="W2617" s="20" t="s">
        <v>50</v>
      </c>
      <c r="X2617" s="20" t="s">
        <v>794</v>
      </c>
      <c r="Y2617" s="20" t="s">
        <v>489</v>
      </c>
      <c r="Z2617" s="20" t="s">
        <v>7406</v>
      </c>
      <c r="AA2617" s="20" t="s">
        <v>638</v>
      </c>
      <c r="AB2617" s="20" t="s">
        <v>309</v>
      </c>
      <c r="AC2617" s="20" t="s">
        <v>309</v>
      </c>
      <c r="AD2617" s="20" t="s">
        <v>56</v>
      </c>
      <c r="AE2617" s="20"/>
      <c r="AF2617" t="str">
        <f>VLOOKUP(L2617,Contactos!B:B,1,0)</f>
        <v>AGROVETERINARIA MEVELIN S.R.L.</v>
      </c>
    </row>
    <row r="2618" spans="1:32" ht="38.25" x14ac:dyDescent="0.2">
      <c r="A2618" s="4">
        <f t="shared" si="121"/>
        <v>2616</v>
      </c>
      <c r="B2618" s="4" t="str">
        <f t="shared" si="122"/>
        <v>4-03124</v>
      </c>
      <c r="C2618" s="4" t="str">
        <f>IFERROR(VLOOKUP(F2618,Tablas!$A$1:$B$3,2,0),"")</f>
        <v/>
      </c>
      <c r="D2618" s="4" t="str">
        <f t="shared" si="123"/>
        <v xml:space="preserve"> - LETRA 75 DIAS / DRAFT 75 DAYS - Cambio de Situación</v>
      </c>
      <c r="E2618" s="19">
        <v>45526</v>
      </c>
      <c r="F2618" s="20" t="s">
        <v>27</v>
      </c>
      <c r="G2618" s="20" t="s">
        <v>7875</v>
      </c>
      <c r="H2618" s="20" t="s">
        <v>7404</v>
      </c>
      <c r="I2618" s="20" t="s">
        <v>7405</v>
      </c>
      <c r="J2618" s="20" t="s">
        <v>634</v>
      </c>
      <c r="K2618" s="20" t="s">
        <v>635</v>
      </c>
      <c r="L2618" s="20" t="s">
        <v>636</v>
      </c>
      <c r="M2618" s="20" t="s">
        <v>125</v>
      </c>
      <c r="N2618" s="21">
        <v>3015.22</v>
      </c>
      <c r="O2618" s="21">
        <v>0</v>
      </c>
      <c r="P2618" s="19">
        <v>45513</v>
      </c>
      <c r="Q2618" s="19">
        <v>45526</v>
      </c>
      <c r="R2618" s="20"/>
      <c r="S2618" s="19">
        <v>45586</v>
      </c>
      <c r="T2618" s="20" t="s">
        <v>126</v>
      </c>
      <c r="U2618" s="20">
        <v>1013040</v>
      </c>
      <c r="V2618" s="20">
        <v>240006210</v>
      </c>
      <c r="W2618" s="20" t="s">
        <v>50</v>
      </c>
      <c r="X2618" s="20" t="s">
        <v>794</v>
      </c>
      <c r="Y2618" s="20" t="s">
        <v>489</v>
      </c>
      <c r="Z2618" s="20" t="s">
        <v>7406</v>
      </c>
      <c r="AA2618" s="20" t="s">
        <v>638</v>
      </c>
      <c r="AB2618" s="20" t="s">
        <v>309</v>
      </c>
      <c r="AC2618" s="20" t="s">
        <v>309</v>
      </c>
      <c r="AD2618" s="20" t="s">
        <v>56</v>
      </c>
      <c r="AE2618" s="20"/>
      <c r="AF2618" t="str">
        <f>VLOOKUP(L2618,Contactos!B:B,1,0)</f>
        <v>AGROVETERINARIA MEVELIN S.R.L.</v>
      </c>
    </row>
    <row r="2619" spans="1:32" ht="38.25" x14ac:dyDescent="0.2">
      <c r="A2619" s="4">
        <f t="shared" si="121"/>
        <v>2617</v>
      </c>
      <c r="B2619" s="4" t="str">
        <f t="shared" si="122"/>
        <v>F010-00025630</v>
      </c>
      <c r="C2619" s="4" t="str">
        <f>IFERROR(VLOOKUP(F2619,Tablas!$A$1:$B$3,2,0),"")</f>
        <v>Factura</v>
      </c>
      <c r="D2619" s="4" t="str">
        <f t="shared" si="123"/>
        <v>Nacional - CREDITO 60 DÍAS / CREDIT 60 DAYS - Facturas clientes - C20221084684</v>
      </c>
      <c r="E2619" s="19">
        <v>45519</v>
      </c>
      <c r="F2619" s="20" t="s">
        <v>1001</v>
      </c>
      <c r="G2619" s="20" t="s">
        <v>7876</v>
      </c>
      <c r="H2619" s="20" t="s">
        <v>44</v>
      </c>
      <c r="I2619" s="20" t="s">
        <v>45</v>
      </c>
      <c r="J2619" s="20" t="s">
        <v>749</v>
      </c>
      <c r="K2619" s="20" t="s">
        <v>750</v>
      </c>
      <c r="L2619" s="20" t="s">
        <v>751</v>
      </c>
      <c r="M2619" s="20" t="s">
        <v>125</v>
      </c>
      <c r="N2619" s="21">
        <v>3047.94</v>
      </c>
      <c r="O2619" s="21">
        <v>0</v>
      </c>
      <c r="P2619" s="20"/>
      <c r="Q2619" s="19">
        <v>45519</v>
      </c>
      <c r="R2619" s="20"/>
      <c r="S2619" s="19">
        <v>45579</v>
      </c>
      <c r="T2619" s="20" t="s">
        <v>164</v>
      </c>
      <c r="U2619" s="20">
        <v>1008805</v>
      </c>
      <c r="V2619" s="20">
        <v>240002429</v>
      </c>
      <c r="W2619" s="20" t="s">
        <v>847</v>
      </c>
      <c r="X2619" s="20" t="s">
        <v>305</v>
      </c>
      <c r="Y2619" s="20" t="s">
        <v>753</v>
      </c>
      <c r="Z2619" s="20" t="s">
        <v>7877</v>
      </c>
      <c r="AA2619" s="20" t="s">
        <v>755</v>
      </c>
      <c r="AB2619" s="20" t="s">
        <v>756</v>
      </c>
      <c r="AC2619" s="20" t="s">
        <v>167</v>
      </c>
      <c r="AD2619" s="20" t="s">
        <v>56</v>
      </c>
      <c r="AE2619" s="20" t="s">
        <v>1014</v>
      </c>
      <c r="AF2619" t="str">
        <f>VLOOKUP(L2619,Contactos!B:B,1,0)</f>
        <v>REDONDOS S A</v>
      </c>
    </row>
    <row r="2620" spans="1:32" ht="25.5" x14ac:dyDescent="0.2">
      <c r="A2620" s="4">
        <f t="shared" si="121"/>
        <v>2618</v>
      </c>
      <c r="B2620" s="4" t="str">
        <f t="shared" si="122"/>
        <v>4-02631</v>
      </c>
      <c r="C2620" s="4" t="str">
        <f>IFERROR(VLOOKUP(F2620,Tablas!$A$1:$B$3,2,0),"")</f>
        <v/>
      </c>
      <c r="D2620" s="4" t="str">
        <f t="shared" si="123"/>
        <v xml:space="preserve"> - LETRA 75 DIAS / DRAFT 75 DAYS - Cambio de Situación</v>
      </c>
      <c r="E2620" s="19">
        <v>45498</v>
      </c>
      <c r="F2620" s="20" t="s">
        <v>27</v>
      </c>
      <c r="G2620" s="20" t="s">
        <v>7878</v>
      </c>
      <c r="H2620" s="20" t="s">
        <v>7404</v>
      </c>
      <c r="I2620" s="20" t="s">
        <v>7405</v>
      </c>
      <c r="J2620" s="20" t="s">
        <v>330</v>
      </c>
      <c r="K2620" s="20" t="s">
        <v>331</v>
      </c>
      <c r="L2620" s="20" t="s">
        <v>332</v>
      </c>
      <c r="M2620" s="20" t="s">
        <v>125</v>
      </c>
      <c r="N2620" s="21">
        <v>3054.13</v>
      </c>
      <c r="O2620" s="21">
        <v>0</v>
      </c>
      <c r="P2620" s="19">
        <v>45478</v>
      </c>
      <c r="Q2620" s="19">
        <v>45498</v>
      </c>
      <c r="R2620" s="20"/>
      <c r="S2620" s="19">
        <v>45568</v>
      </c>
      <c r="T2620" s="20" t="s">
        <v>126</v>
      </c>
      <c r="U2620" s="20">
        <v>998756</v>
      </c>
      <c r="V2620" s="20">
        <v>240005492</v>
      </c>
      <c r="W2620" s="20" t="s">
        <v>50</v>
      </c>
      <c r="X2620" s="20" t="s">
        <v>794</v>
      </c>
      <c r="Y2620" s="20" t="s">
        <v>333</v>
      </c>
      <c r="Z2620" s="20" t="s">
        <v>7406</v>
      </c>
      <c r="AA2620" s="20" t="s">
        <v>7441</v>
      </c>
      <c r="AB2620" s="20" t="s">
        <v>789</v>
      </c>
      <c r="AC2620" s="20" t="s">
        <v>167</v>
      </c>
      <c r="AD2620" s="20" t="s">
        <v>56</v>
      </c>
      <c r="AE2620" s="20"/>
      <c r="AF2620" t="str">
        <f>VLOOKUP(L2620,Contactos!B:B,1,0)</f>
        <v>REPRESENTACIONES DURAND S.A.C.</v>
      </c>
    </row>
    <row r="2621" spans="1:32" ht="38.25" x14ac:dyDescent="0.2">
      <c r="A2621" s="4">
        <f t="shared" si="121"/>
        <v>2619</v>
      </c>
      <c r="B2621" s="4" t="str">
        <f t="shared" si="122"/>
        <v>010-0000886</v>
      </c>
      <c r="C2621" s="4" t="str">
        <f>IFERROR(VLOOKUP(F2621,Tablas!$A$1:$B$3,2,0),"")</f>
        <v>Nota de Débito</v>
      </c>
      <c r="D2621" s="4" t="str">
        <f t="shared" si="123"/>
        <v xml:space="preserve"> - CONTADO ADELANTADO / CASH IN ADVANCE - Facturas clientes -C20519170907</v>
      </c>
      <c r="E2621" s="19">
        <v>43100</v>
      </c>
      <c r="F2621" s="20" t="s">
        <v>3235</v>
      </c>
      <c r="G2621" s="20" t="s">
        <v>7879</v>
      </c>
      <c r="H2621" s="20" t="s">
        <v>322</v>
      </c>
      <c r="I2621" s="20" t="s">
        <v>323</v>
      </c>
      <c r="J2621" s="20" t="s">
        <v>4511</v>
      </c>
      <c r="K2621" s="20" t="s">
        <v>4512</v>
      </c>
      <c r="L2621" s="20" t="s">
        <v>4513</v>
      </c>
      <c r="M2621" s="20" t="s">
        <v>125</v>
      </c>
      <c r="N2621" s="21">
        <v>3070.09</v>
      </c>
      <c r="O2621" s="21">
        <v>0</v>
      </c>
      <c r="P2621" s="20"/>
      <c r="Q2621" s="19">
        <v>41305</v>
      </c>
      <c r="R2621" s="20"/>
      <c r="S2621" s="19">
        <v>41305</v>
      </c>
      <c r="T2621" s="20" t="s">
        <v>70</v>
      </c>
      <c r="U2621" s="20">
        <v>1337</v>
      </c>
      <c r="V2621" s="20">
        <v>1700000001</v>
      </c>
      <c r="W2621" s="20" t="s">
        <v>847</v>
      </c>
      <c r="X2621" s="20" t="s">
        <v>192</v>
      </c>
      <c r="Y2621" s="20" t="s">
        <v>52</v>
      </c>
      <c r="Z2621" s="20" t="s">
        <v>5827</v>
      </c>
      <c r="AA2621" s="20" t="s">
        <v>4515</v>
      </c>
      <c r="AB2621" s="20" t="s">
        <v>54</v>
      </c>
      <c r="AC2621" s="20" t="s">
        <v>167</v>
      </c>
      <c r="AD2621" s="20" t="s">
        <v>56</v>
      </c>
      <c r="AE2621" s="20"/>
      <c r="AF2621" t="e">
        <f>VLOOKUP(L2621,Contactos!B:B,1,0)</f>
        <v>#N/A</v>
      </c>
    </row>
    <row r="2622" spans="1:32" ht="25.5" x14ac:dyDescent="0.2">
      <c r="A2622" s="4">
        <f t="shared" si="121"/>
        <v>2620</v>
      </c>
      <c r="B2622" s="4" t="str">
        <f t="shared" si="122"/>
        <v>4-03054</v>
      </c>
      <c r="C2622" s="4" t="str">
        <f>IFERROR(VLOOKUP(F2622,Tablas!$A$1:$B$3,2,0),"")</f>
        <v/>
      </c>
      <c r="D2622" s="4" t="str">
        <f t="shared" si="123"/>
        <v xml:space="preserve"> - LETRA 75 DIAS / DRAFT 75 DAYS - Cambio de Situación</v>
      </c>
      <c r="E2622" s="19">
        <v>45539</v>
      </c>
      <c r="F2622" s="20" t="s">
        <v>27</v>
      </c>
      <c r="G2622" s="20" t="s">
        <v>7880</v>
      </c>
      <c r="H2622" s="20" t="s">
        <v>7404</v>
      </c>
      <c r="I2622" s="20" t="s">
        <v>7405</v>
      </c>
      <c r="J2622" s="20" t="s">
        <v>241</v>
      </c>
      <c r="K2622" s="20" t="s">
        <v>242</v>
      </c>
      <c r="L2622" s="20" t="s">
        <v>243</v>
      </c>
      <c r="M2622" s="20" t="s">
        <v>125</v>
      </c>
      <c r="N2622" s="21">
        <v>3075.47</v>
      </c>
      <c r="O2622" s="21">
        <v>0</v>
      </c>
      <c r="P2622" s="19">
        <v>45505</v>
      </c>
      <c r="Q2622" s="19">
        <v>45539</v>
      </c>
      <c r="R2622" s="20"/>
      <c r="S2622" s="19">
        <v>45575</v>
      </c>
      <c r="T2622" s="20" t="s">
        <v>126</v>
      </c>
      <c r="U2622" s="20">
        <v>1020746</v>
      </c>
      <c r="V2622" s="20">
        <v>240006458</v>
      </c>
      <c r="W2622" s="20" t="s">
        <v>50</v>
      </c>
      <c r="X2622" s="20" t="s">
        <v>794</v>
      </c>
      <c r="Y2622" s="20" t="s">
        <v>245</v>
      </c>
      <c r="Z2622" s="20" t="s">
        <v>7406</v>
      </c>
      <c r="AA2622" s="20" t="s">
        <v>7711</v>
      </c>
      <c r="AB2622" s="20" t="s">
        <v>248</v>
      </c>
      <c r="AC2622" s="20" t="s">
        <v>248</v>
      </c>
      <c r="AD2622" s="20" t="s">
        <v>56</v>
      </c>
      <c r="AE2622" s="20"/>
      <c r="AF2622" t="str">
        <f>VLOOKUP(L2622,Contactos!B:B,1,0)</f>
        <v>AGRO VETERINARIA MI BUEN PASTOR S.R.L.</v>
      </c>
    </row>
    <row r="2623" spans="1:32" ht="25.5" x14ac:dyDescent="0.2">
      <c r="A2623" s="4">
        <f t="shared" si="121"/>
        <v>2621</v>
      </c>
      <c r="B2623" s="4" t="str">
        <f t="shared" si="122"/>
        <v>4-03055</v>
      </c>
      <c r="C2623" s="4" t="str">
        <f>IFERROR(VLOOKUP(F2623,Tablas!$A$1:$B$3,2,0),"")</f>
        <v/>
      </c>
      <c r="D2623" s="4" t="str">
        <f t="shared" si="123"/>
        <v xml:space="preserve"> - LETRA 75 DIAS / DRAFT 75 DAYS - Cambio de Situación</v>
      </c>
      <c r="E2623" s="19">
        <v>45539</v>
      </c>
      <c r="F2623" s="20" t="s">
        <v>27</v>
      </c>
      <c r="G2623" s="20" t="s">
        <v>7881</v>
      </c>
      <c r="H2623" s="20" t="s">
        <v>7404</v>
      </c>
      <c r="I2623" s="20" t="s">
        <v>7405</v>
      </c>
      <c r="J2623" s="20" t="s">
        <v>241</v>
      </c>
      <c r="K2623" s="20" t="s">
        <v>242</v>
      </c>
      <c r="L2623" s="20" t="s">
        <v>243</v>
      </c>
      <c r="M2623" s="20" t="s">
        <v>125</v>
      </c>
      <c r="N2623" s="21">
        <v>3075.47</v>
      </c>
      <c r="O2623" s="21">
        <v>0</v>
      </c>
      <c r="P2623" s="19">
        <v>45505</v>
      </c>
      <c r="Q2623" s="19">
        <v>45539</v>
      </c>
      <c r="R2623" s="20"/>
      <c r="S2623" s="19">
        <v>45579</v>
      </c>
      <c r="T2623" s="20" t="s">
        <v>126</v>
      </c>
      <c r="U2623" s="20">
        <v>1020748</v>
      </c>
      <c r="V2623" s="20">
        <v>240006459</v>
      </c>
      <c r="W2623" s="20" t="s">
        <v>50</v>
      </c>
      <c r="X2623" s="20" t="s">
        <v>794</v>
      </c>
      <c r="Y2623" s="20" t="s">
        <v>245</v>
      </c>
      <c r="Z2623" s="20" t="s">
        <v>7406</v>
      </c>
      <c r="AA2623" s="20" t="s">
        <v>7711</v>
      </c>
      <c r="AB2623" s="20" t="s">
        <v>248</v>
      </c>
      <c r="AC2623" s="20" t="s">
        <v>248</v>
      </c>
      <c r="AD2623" s="20" t="s">
        <v>56</v>
      </c>
      <c r="AE2623" s="20"/>
      <c r="AF2623" t="str">
        <f>VLOOKUP(L2623,Contactos!B:B,1,0)</f>
        <v>AGRO VETERINARIA MI BUEN PASTOR S.R.L.</v>
      </c>
    </row>
    <row r="2624" spans="1:32" ht="25.5" x14ac:dyDescent="0.2">
      <c r="A2624" s="4">
        <f t="shared" si="121"/>
        <v>2622</v>
      </c>
      <c r="B2624" s="4" t="str">
        <f t="shared" si="122"/>
        <v>4-03053</v>
      </c>
      <c r="C2624" s="4" t="str">
        <f>IFERROR(VLOOKUP(F2624,Tablas!$A$1:$B$3,2,0),"")</f>
        <v/>
      </c>
      <c r="D2624" s="4" t="str">
        <f t="shared" si="123"/>
        <v xml:space="preserve"> - LETRA 75 DIAS / DRAFT 75 DAYS - Cambio de Situación</v>
      </c>
      <c r="E2624" s="19">
        <v>45539</v>
      </c>
      <c r="F2624" s="20" t="s">
        <v>27</v>
      </c>
      <c r="G2624" s="20" t="s">
        <v>7882</v>
      </c>
      <c r="H2624" s="20" t="s">
        <v>7404</v>
      </c>
      <c r="I2624" s="20" t="s">
        <v>7405</v>
      </c>
      <c r="J2624" s="20" t="s">
        <v>241</v>
      </c>
      <c r="K2624" s="20" t="s">
        <v>242</v>
      </c>
      <c r="L2624" s="20" t="s">
        <v>243</v>
      </c>
      <c r="M2624" s="20" t="s">
        <v>125</v>
      </c>
      <c r="N2624" s="21">
        <v>3075.47</v>
      </c>
      <c r="O2624" s="21">
        <v>0</v>
      </c>
      <c r="P2624" s="19">
        <v>45505</v>
      </c>
      <c r="Q2624" s="19">
        <v>45539</v>
      </c>
      <c r="R2624" s="20"/>
      <c r="S2624" s="19">
        <v>45566</v>
      </c>
      <c r="T2624" s="20" t="s">
        <v>126</v>
      </c>
      <c r="U2624" s="20">
        <v>1020744</v>
      </c>
      <c r="V2624" s="20">
        <v>240006457</v>
      </c>
      <c r="W2624" s="20" t="s">
        <v>50</v>
      </c>
      <c r="X2624" s="20" t="s">
        <v>794</v>
      </c>
      <c r="Y2624" s="20" t="s">
        <v>245</v>
      </c>
      <c r="Z2624" s="20" t="s">
        <v>7406</v>
      </c>
      <c r="AA2624" s="20" t="s">
        <v>7711</v>
      </c>
      <c r="AB2624" s="20" t="s">
        <v>248</v>
      </c>
      <c r="AC2624" s="20" t="s">
        <v>248</v>
      </c>
      <c r="AD2624" s="20" t="s">
        <v>56</v>
      </c>
      <c r="AE2624" s="20"/>
      <c r="AF2624" t="str">
        <f>VLOOKUP(L2624,Contactos!B:B,1,0)</f>
        <v>AGRO VETERINARIA MI BUEN PASTOR S.R.L.</v>
      </c>
    </row>
    <row r="2625" spans="1:32" ht="25.5" x14ac:dyDescent="0.2">
      <c r="A2625" s="4">
        <f t="shared" si="121"/>
        <v>2623</v>
      </c>
      <c r="B2625" s="4" t="str">
        <f t="shared" si="122"/>
        <v>4-03056</v>
      </c>
      <c r="C2625" s="4" t="str">
        <f>IFERROR(VLOOKUP(F2625,Tablas!$A$1:$B$3,2,0),"")</f>
        <v/>
      </c>
      <c r="D2625" s="4" t="str">
        <f t="shared" si="123"/>
        <v xml:space="preserve"> - LETRA 75 DIAS / DRAFT 75 DAYS - Cambio de Situación</v>
      </c>
      <c r="E2625" s="19">
        <v>45539</v>
      </c>
      <c r="F2625" s="20" t="s">
        <v>27</v>
      </c>
      <c r="G2625" s="20" t="s">
        <v>7883</v>
      </c>
      <c r="H2625" s="20" t="s">
        <v>7404</v>
      </c>
      <c r="I2625" s="20" t="s">
        <v>7405</v>
      </c>
      <c r="J2625" s="20" t="s">
        <v>241</v>
      </c>
      <c r="K2625" s="20" t="s">
        <v>242</v>
      </c>
      <c r="L2625" s="20" t="s">
        <v>243</v>
      </c>
      <c r="M2625" s="20" t="s">
        <v>125</v>
      </c>
      <c r="N2625" s="21">
        <v>3075.49</v>
      </c>
      <c r="O2625" s="21">
        <v>0</v>
      </c>
      <c r="P2625" s="19">
        <v>45505</v>
      </c>
      <c r="Q2625" s="19">
        <v>45539</v>
      </c>
      <c r="R2625" s="20"/>
      <c r="S2625" s="19">
        <v>45595</v>
      </c>
      <c r="T2625" s="20" t="s">
        <v>126</v>
      </c>
      <c r="U2625" s="20">
        <v>1020750</v>
      </c>
      <c r="V2625" s="20">
        <v>240006460</v>
      </c>
      <c r="W2625" s="20" t="s">
        <v>50</v>
      </c>
      <c r="X2625" s="20" t="s">
        <v>794</v>
      </c>
      <c r="Y2625" s="20" t="s">
        <v>245</v>
      </c>
      <c r="Z2625" s="20" t="s">
        <v>7406</v>
      </c>
      <c r="AA2625" s="20" t="s">
        <v>247</v>
      </c>
      <c r="AB2625" s="20" t="s">
        <v>248</v>
      </c>
      <c r="AC2625" s="20" t="s">
        <v>248</v>
      </c>
      <c r="AD2625" s="20" t="s">
        <v>56</v>
      </c>
      <c r="AE2625" s="20"/>
      <c r="AF2625" t="str">
        <f>VLOOKUP(L2625,Contactos!B:B,1,0)</f>
        <v>AGRO VETERINARIA MI BUEN PASTOR S.R.L.</v>
      </c>
    </row>
    <row r="2626" spans="1:32" ht="25.5" x14ac:dyDescent="0.2">
      <c r="A2626" s="4">
        <f t="shared" si="121"/>
        <v>2624</v>
      </c>
      <c r="B2626" s="4" t="str">
        <f t="shared" si="122"/>
        <v>F010-00005803</v>
      </c>
      <c r="C2626" s="4" t="str">
        <f>IFERROR(VLOOKUP(F2626,Tablas!$A$1:$B$3,2,0),"")</f>
        <v>Factura</v>
      </c>
      <c r="D2626" s="4" t="str">
        <f t="shared" si="123"/>
        <v xml:space="preserve"> - LETRA 45-60 DIAS / DRAFT 45-60 DAYS - PE 1800000878 LETRA 45; 60</v>
      </c>
      <c r="E2626" s="19">
        <v>43210</v>
      </c>
      <c r="F2626" s="20" t="s">
        <v>1001</v>
      </c>
      <c r="G2626" s="20" t="s">
        <v>7884</v>
      </c>
      <c r="H2626" s="20" t="s">
        <v>322</v>
      </c>
      <c r="I2626" s="20" t="s">
        <v>323</v>
      </c>
      <c r="J2626" s="20" t="s">
        <v>4511</v>
      </c>
      <c r="K2626" s="20" t="s">
        <v>4512</v>
      </c>
      <c r="L2626" s="20" t="s">
        <v>4513</v>
      </c>
      <c r="M2626" s="20" t="s">
        <v>125</v>
      </c>
      <c r="N2626" s="21">
        <v>3086.84</v>
      </c>
      <c r="O2626" s="21">
        <v>0</v>
      </c>
      <c r="P2626" s="20"/>
      <c r="Q2626" s="19">
        <v>43210</v>
      </c>
      <c r="R2626" s="20"/>
      <c r="S2626" s="19">
        <v>43270</v>
      </c>
      <c r="T2626" s="20" t="s">
        <v>7545</v>
      </c>
      <c r="U2626" s="20">
        <v>34785</v>
      </c>
      <c r="V2626" s="20">
        <v>1800000887</v>
      </c>
      <c r="W2626" s="20" t="s">
        <v>847</v>
      </c>
      <c r="X2626" s="20" t="s">
        <v>5958</v>
      </c>
      <c r="Y2626" s="20" t="s">
        <v>52</v>
      </c>
      <c r="Z2626" s="20" t="s">
        <v>7885</v>
      </c>
      <c r="AA2626" s="20" t="s">
        <v>4515</v>
      </c>
      <c r="AB2626" s="20" t="s">
        <v>54</v>
      </c>
      <c r="AC2626" s="20" t="s">
        <v>167</v>
      </c>
      <c r="AD2626" s="20" t="s">
        <v>56</v>
      </c>
      <c r="AE2626" s="20"/>
      <c r="AF2626" t="e">
        <f>VLOOKUP(L2626,Contactos!B:B,1,0)</f>
        <v>#N/A</v>
      </c>
    </row>
    <row r="2627" spans="1:32" ht="25.5" x14ac:dyDescent="0.2">
      <c r="A2627" s="4">
        <f t="shared" si="121"/>
        <v>2625</v>
      </c>
      <c r="B2627" s="4" t="str">
        <f t="shared" si="122"/>
        <v>4-03161</v>
      </c>
      <c r="C2627" s="4" t="str">
        <f>IFERROR(VLOOKUP(F2627,Tablas!$A$1:$B$3,2,0),"")</f>
        <v/>
      </c>
      <c r="D2627" s="4" t="str">
        <f t="shared" si="123"/>
        <v xml:space="preserve"> - LETRA 75 DIAS / DRAFT 75 DAYS - Cambio de Situación</v>
      </c>
      <c r="E2627" s="19">
        <v>45539</v>
      </c>
      <c r="F2627" s="20" t="s">
        <v>27</v>
      </c>
      <c r="G2627" s="20" t="s">
        <v>7886</v>
      </c>
      <c r="H2627" s="20" t="s">
        <v>7404</v>
      </c>
      <c r="I2627" s="20" t="s">
        <v>7405</v>
      </c>
      <c r="J2627" s="20" t="s">
        <v>391</v>
      </c>
      <c r="K2627" s="20" t="s">
        <v>392</v>
      </c>
      <c r="L2627" s="20" t="s">
        <v>393</v>
      </c>
      <c r="M2627" s="20" t="s">
        <v>33</v>
      </c>
      <c r="N2627" s="21">
        <v>3151.07</v>
      </c>
      <c r="O2627" s="21">
        <v>0</v>
      </c>
      <c r="P2627" s="19">
        <v>45516</v>
      </c>
      <c r="Q2627" s="19">
        <v>45539</v>
      </c>
      <c r="R2627" s="20"/>
      <c r="S2627" s="19">
        <v>45583</v>
      </c>
      <c r="T2627" s="20" t="s">
        <v>126</v>
      </c>
      <c r="U2627" s="20">
        <v>1020760</v>
      </c>
      <c r="V2627" s="20">
        <v>240006465</v>
      </c>
      <c r="W2627" s="20" t="s">
        <v>50</v>
      </c>
      <c r="X2627" s="20" t="s">
        <v>794</v>
      </c>
      <c r="Y2627" s="20" t="s">
        <v>306</v>
      </c>
      <c r="Z2627" s="20" t="s">
        <v>7406</v>
      </c>
      <c r="AA2627" s="20" t="s">
        <v>495</v>
      </c>
      <c r="AB2627" s="20" t="s">
        <v>337</v>
      </c>
      <c r="AC2627" s="20" t="s">
        <v>337</v>
      </c>
      <c r="AD2627" s="20" t="s">
        <v>56</v>
      </c>
      <c r="AE2627" s="20"/>
      <c r="AF2627" t="str">
        <f>VLOOKUP(L2627,Contactos!B:B,1,0)</f>
        <v>SANIDAD AGROPECUARIA &amp; ASOCIADOS S.A.C.</v>
      </c>
    </row>
    <row r="2628" spans="1:32" ht="25.5" x14ac:dyDescent="0.2">
      <c r="A2628" s="4">
        <f t="shared" ref="A2628:A2691" si="124">ROW()-2</f>
        <v>2626</v>
      </c>
      <c r="B2628" s="4" t="str">
        <f t="shared" ref="B2628:B2691" si="125">MID(G2628,4,20)</f>
        <v>4-03160</v>
      </c>
      <c r="C2628" s="4" t="str">
        <f>IFERROR(VLOOKUP(F2628,Tablas!$A$1:$B$3,2,0),"")</f>
        <v/>
      </c>
      <c r="D2628" s="4" t="str">
        <f t="shared" ref="D2628:D2691" si="126">CONCATENATE(AE2628," - ",T2628," - ",Z2628)</f>
        <v xml:space="preserve"> - LETRA 75 DIAS / DRAFT 75 DAYS - Cambio de Situación</v>
      </c>
      <c r="E2628" s="19">
        <v>45539</v>
      </c>
      <c r="F2628" s="20" t="s">
        <v>27</v>
      </c>
      <c r="G2628" s="20" t="s">
        <v>7887</v>
      </c>
      <c r="H2628" s="20" t="s">
        <v>7404</v>
      </c>
      <c r="I2628" s="20" t="s">
        <v>7405</v>
      </c>
      <c r="J2628" s="20" t="s">
        <v>391</v>
      </c>
      <c r="K2628" s="20" t="s">
        <v>392</v>
      </c>
      <c r="L2628" s="20" t="s">
        <v>393</v>
      </c>
      <c r="M2628" s="20" t="s">
        <v>33</v>
      </c>
      <c r="N2628" s="21">
        <v>3151.07</v>
      </c>
      <c r="O2628" s="21">
        <v>0</v>
      </c>
      <c r="P2628" s="19">
        <v>45516</v>
      </c>
      <c r="Q2628" s="19">
        <v>45539</v>
      </c>
      <c r="R2628" s="20"/>
      <c r="S2628" s="19">
        <v>45574</v>
      </c>
      <c r="T2628" s="20" t="s">
        <v>126</v>
      </c>
      <c r="U2628" s="20">
        <v>1020758</v>
      </c>
      <c r="V2628" s="20">
        <v>240006464</v>
      </c>
      <c r="W2628" s="20" t="s">
        <v>50</v>
      </c>
      <c r="X2628" s="20" t="s">
        <v>794</v>
      </c>
      <c r="Y2628" s="20" t="s">
        <v>306</v>
      </c>
      <c r="Z2628" s="20" t="s">
        <v>7406</v>
      </c>
      <c r="AA2628" s="20" t="s">
        <v>495</v>
      </c>
      <c r="AB2628" s="20" t="s">
        <v>337</v>
      </c>
      <c r="AC2628" s="20" t="s">
        <v>337</v>
      </c>
      <c r="AD2628" s="20" t="s">
        <v>56</v>
      </c>
      <c r="AE2628" s="20"/>
      <c r="AF2628" t="str">
        <f>VLOOKUP(L2628,Contactos!B:B,1,0)</f>
        <v>SANIDAD AGROPECUARIA &amp; ASOCIADOS S.A.C.</v>
      </c>
    </row>
    <row r="2629" spans="1:32" ht="25.5" x14ac:dyDescent="0.2">
      <c r="A2629" s="4">
        <f t="shared" si="124"/>
        <v>2627</v>
      </c>
      <c r="B2629" s="4" t="str">
        <f t="shared" si="125"/>
        <v>4-03162</v>
      </c>
      <c r="C2629" s="4" t="str">
        <f>IFERROR(VLOOKUP(F2629,Tablas!$A$1:$B$3,2,0),"")</f>
        <v/>
      </c>
      <c r="D2629" s="4" t="str">
        <f t="shared" si="126"/>
        <v xml:space="preserve"> - LETRA 75 DIAS / DRAFT 75 DAYS - Cambio de Situación</v>
      </c>
      <c r="E2629" s="19">
        <v>45539</v>
      </c>
      <c r="F2629" s="20" t="s">
        <v>27</v>
      </c>
      <c r="G2629" s="20" t="s">
        <v>7888</v>
      </c>
      <c r="H2629" s="20" t="s">
        <v>7404</v>
      </c>
      <c r="I2629" s="20" t="s">
        <v>7405</v>
      </c>
      <c r="J2629" s="20" t="s">
        <v>391</v>
      </c>
      <c r="K2629" s="20" t="s">
        <v>392</v>
      </c>
      <c r="L2629" s="20" t="s">
        <v>393</v>
      </c>
      <c r="M2629" s="20" t="s">
        <v>33</v>
      </c>
      <c r="N2629" s="21">
        <v>3151.08</v>
      </c>
      <c r="O2629" s="21">
        <v>0</v>
      </c>
      <c r="P2629" s="19">
        <v>45516</v>
      </c>
      <c r="Q2629" s="19">
        <v>45539</v>
      </c>
      <c r="R2629" s="20"/>
      <c r="S2629" s="19">
        <v>45593</v>
      </c>
      <c r="T2629" s="20" t="s">
        <v>126</v>
      </c>
      <c r="U2629" s="20">
        <v>1020762</v>
      </c>
      <c r="V2629" s="20">
        <v>240006466</v>
      </c>
      <c r="W2629" s="20" t="s">
        <v>50</v>
      </c>
      <c r="X2629" s="20" t="s">
        <v>794</v>
      </c>
      <c r="Y2629" s="20" t="s">
        <v>306</v>
      </c>
      <c r="Z2629" s="20" t="s">
        <v>7406</v>
      </c>
      <c r="AA2629" s="20" t="s">
        <v>395</v>
      </c>
      <c r="AB2629" s="20" t="s">
        <v>337</v>
      </c>
      <c r="AC2629" s="20" t="s">
        <v>337</v>
      </c>
      <c r="AD2629" s="20" t="s">
        <v>56</v>
      </c>
      <c r="AE2629" s="20"/>
      <c r="AF2629" t="str">
        <f>VLOOKUP(L2629,Contactos!B:B,1,0)</f>
        <v>SANIDAD AGROPECUARIA &amp; ASOCIADOS S.A.C.</v>
      </c>
    </row>
    <row r="2630" spans="1:32" ht="63.75" x14ac:dyDescent="0.2">
      <c r="A2630" s="4">
        <f t="shared" si="124"/>
        <v>2628</v>
      </c>
      <c r="B2630" s="4" t="str">
        <f t="shared" si="125"/>
        <v>F010-00025465</v>
      </c>
      <c r="C2630" s="4" t="str">
        <f>IFERROR(VLOOKUP(F2630,Tablas!$A$1:$B$3,2,0),"")</f>
        <v>Factura</v>
      </c>
      <c r="D2630" s="4" t="str">
        <f t="shared" si="126"/>
        <v xml:space="preserve"> - CONTADO / CASH - ALQUILER DE INMUEBLE CALLE LOS GORRIONES  DPTO. 20</v>
      </c>
      <c r="E2630" s="19">
        <v>45504</v>
      </c>
      <c r="F2630" s="20" t="s">
        <v>1001</v>
      </c>
      <c r="G2630" s="20" t="s">
        <v>7889</v>
      </c>
      <c r="H2630" s="20" t="s">
        <v>44</v>
      </c>
      <c r="I2630" s="20" t="s">
        <v>45</v>
      </c>
      <c r="J2630" s="20" t="s">
        <v>564</v>
      </c>
      <c r="K2630" s="20" t="s">
        <v>565</v>
      </c>
      <c r="L2630" s="20" t="s">
        <v>566</v>
      </c>
      <c r="M2630" s="20"/>
      <c r="N2630" s="21">
        <v>3218.11</v>
      </c>
      <c r="O2630" s="21">
        <v>860</v>
      </c>
      <c r="P2630" s="20"/>
      <c r="Q2630" s="19">
        <v>45504</v>
      </c>
      <c r="R2630" s="20"/>
      <c r="S2630" s="19">
        <v>45504</v>
      </c>
      <c r="T2630" s="20" t="s">
        <v>49</v>
      </c>
      <c r="U2630" s="20">
        <v>1000324</v>
      </c>
      <c r="V2630" s="20">
        <v>240002249</v>
      </c>
      <c r="W2630" s="20" t="s">
        <v>847</v>
      </c>
      <c r="X2630" s="20" t="s">
        <v>7890</v>
      </c>
      <c r="Y2630" s="20" t="s">
        <v>567</v>
      </c>
      <c r="Z2630" s="20" t="s">
        <v>7891</v>
      </c>
      <c r="AA2630" s="20" t="s">
        <v>568</v>
      </c>
      <c r="AB2630" s="20" t="s">
        <v>54</v>
      </c>
      <c r="AC2630" s="20" t="s">
        <v>167</v>
      </c>
      <c r="AD2630" s="20" t="s">
        <v>56</v>
      </c>
      <c r="AE2630" s="20"/>
      <c r="AF2630" t="e">
        <f>VLOOKUP(L2630,Contactos!B:B,1,0)</f>
        <v>#N/A</v>
      </c>
    </row>
    <row r="2631" spans="1:32" ht="63.75" x14ac:dyDescent="0.2">
      <c r="A2631" s="4">
        <f t="shared" si="124"/>
        <v>2629</v>
      </c>
      <c r="B2631" s="4" t="str">
        <f t="shared" si="125"/>
        <v>F010-00025774</v>
      </c>
      <c r="C2631" s="4" t="str">
        <f>IFERROR(VLOOKUP(F2631,Tablas!$A$1:$B$3,2,0),"")</f>
        <v>Factura</v>
      </c>
      <c r="D2631" s="4" t="str">
        <f t="shared" si="126"/>
        <v xml:space="preserve"> - CONTADO / CASH - ALQUILER DE INMUEBLE CALLE LOS GORRIONES  DPTO. 20</v>
      </c>
      <c r="E2631" s="19">
        <v>45533</v>
      </c>
      <c r="F2631" s="20" t="s">
        <v>1001</v>
      </c>
      <c r="G2631" s="20" t="s">
        <v>7892</v>
      </c>
      <c r="H2631" s="20" t="s">
        <v>44</v>
      </c>
      <c r="I2631" s="20" t="s">
        <v>45</v>
      </c>
      <c r="J2631" s="20" t="s">
        <v>564</v>
      </c>
      <c r="K2631" s="20" t="s">
        <v>565</v>
      </c>
      <c r="L2631" s="20" t="s">
        <v>566</v>
      </c>
      <c r="M2631" s="20"/>
      <c r="N2631" s="21">
        <v>3218.97</v>
      </c>
      <c r="O2631" s="21">
        <v>860</v>
      </c>
      <c r="P2631" s="20"/>
      <c r="Q2631" s="19">
        <v>45533</v>
      </c>
      <c r="R2631" s="20"/>
      <c r="S2631" s="19">
        <v>45533</v>
      </c>
      <c r="T2631" s="20" t="s">
        <v>49</v>
      </c>
      <c r="U2631" s="20">
        <v>1016737</v>
      </c>
      <c r="V2631" s="20">
        <v>240002584</v>
      </c>
      <c r="W2631" s="20" t="s">
        <v>847</v>
      </c>
      <c r="X2631" s="20" t="s">
        <v>7890</v>
      </c>
      <c r="Y2631" s="20" t="s">
        <v>567</v>
      </c>
      <c r="Z2631" s="20" t="s">
        <v>7891</v>
      </c>
      <c r="AA2631" s="20" t="s">
        <v>568</v>
      </c>
      <c r="AB2631" s="20" t="s">
        <v>54</v>
      </c>
      <c r="AC2631" s="20" t="s">
        <v>167</v>
      </c>
      <c r="AD2631" s="20" t="s">
        <v>56</v>
      </c>
      <c r="AE2631" s="20"/>
      <c r="AF2631" t="e">
        <f>VLOOKUP(L2631,Contactos!B:B,1,0)</f>
        <v>#N/A</v>
      </c>
    </row>
    <row r="2632" spans="1:32" ht="63.75" x14ac:dyDescent="0.2">
      <c r="A2632" s="4">
        <f t="shared" si="124"/>
        <v>2630</v>
      </c>
      <c r="B2632" s="4" t="str">
        <f t="shared" si="125"/>
        <v>F010-00024954</v>
      </c>
      <c r="C2632" s="4" t="str">
        <f>IFERROR(VLOOKUP(F2632,Tablas!$A$1:$B$3,2,0),"")</f>
        <v>Factura</v>
      </c>
      <c r="D2632" s="4" t="str">
        <f t="shared" si="126"/>
        <v xml:space="preserve"> - CONTADO / CASH - ALQUILER DE INMUEBLE CALLE LOS GORRIONES  DPTO. 20</v>
      </c>
      <c r="E2632" s="19">
        <v>45443</v>
      </c>
      <c r="F2632" s="20" t="s">
        <v>1001</v>
      </c>
      <c r="G2632" s="20" t="s">
        <v>7893</v>
      </c>
      <c r="H2632" s="20" t="s">
        <v>44</v>
      </c>
      <c r="I2632" s="20" t="s">
        <v>45</v>
      </c>
      <c r="J2632" s="20" t="s">
        <v>564</v>
      </c>
      <c r="K2632" s="20" t="s">
        <v>565</v>
      </c>
      <c r="L2632" s="20" t="s">
        <v>566</v>
      </c>
      <c r="M2632" s="20"/>
      <c r="N2632" s="21">
        <v>3227.56</v>
      </c>
      <c r="O2632" s="21">
        <v>860</v>
      </c>
      <c r="P2632" s="20"/>
      <c r="Q2632" s="19">
        <v>45443</v>
      </c>
      <c r="R2632" s="20"/>
      <c r="S2632" s="19">
        <v>45443</v>
      </c>
      <c r="T2632" s="20" t="s">
        <v>49</v>
      </c>
      <c r="U2632" s="20">
        <v>973821</v>
      </c>
      <c r="V2632" s="20">
        <v>240001597</v>
      </c>
      <c r="W2632" s="20" t="s">
        <v>847</v>
      </c>
      <c r="X2632" s="20" t="s">
        <v>7890</v>
      </c>
      <c r="Y2632" s="20" t="s">
        <v>567</v>
      </c>
      <c r="Z2632" s="20" t="s">
        <v>7891</v>
      </c>
      <c r="AA2632" s="20" t="s">
        <v>568</v>
      </c>
      <c r="AB2632" s="20" t="s">
        <v>54</v>
      </c>
      <c r="AC2632" s="20" t="s">
        <v>167</v>
      </c>
      <c r="AD2632" s="20" t="s">
        <v>56</v>
      </c>
      <c r="AE2632" s="20"/>
      <c r="AF2632" t="e">
        <f>VLOOKUP(L2632,Contactos!B:B,1,0)</f>
        <v>#N/A</v>
      </c>
    </row>
    <row r="2633" spans="1:32" ht="63.75" x14ac:dyDescent="0.2">
      <c r="A2633" s="4">
        <f t="shared" si="124"/>
        <v>2631</v>
      </c>
      <c r="B2633" s="4" t="str">
        <f t="shared" si="125"/>
        <v>F010-00024582</v>
      </c>
      <c r="C2633" s="4" t="str">
        <f>IFERROR(VLOOKUP(F2633,Tablas!$A$1:$B$3,2,0),"")</f>
        <v>Factura</v>
      </c>
      <c r="D2633" s="4" t="str">
        <f t="shared" si="126"/>
        <v xml:space="preserve"> - CONTADO / CASH - ALQUILER DE INMUEBLE CALLE LOS GORRIONES  DPTO. 20</v>
      </c>
      <c r="E2633" s="19">
        <v>45411</v>
      </c>
      <c r="F2633" s="20" t="s">
        <v>1001</v>
      </c>
      <c r="G2633" s="20" t="s">
        <v>7894</v>
      </c>
      <c r="H2633" s="20" t="s">
        <v>44</v>
      </c>
      <c r="I2633" s="20" t="s">
        <v>45</v>
      </c>
      <c r="J2633" s="20" t="s">
        <v>564</v>
      </c>
      <c r="K2633" s="20" t="s">
        <v>565</v>
      </c>
      <c r="L2633" s="20" t="s">
        <v>566</v>
      </c>
      <c r="M2633" s="20"/>
      <c r="N2633" s="21">
        <v>3230.14</v>
      </c>
      <c r="O2633" s="21">
        <v>860</v>
      </c>
      <c r="P2633" s="20"/>
      <c r="Q2633" s="19">
        <v>45411</v>
      </c>
      <c r="R2633" s="20"/>
      <c r="S2633" s="19">
        <v>45411</v>
      </c>
      <c r="T2633" s="20" t="s">
        <v>49</v>
      </c>
      <c r="U2633" s="20">
        <v>956559</v>
      </c>
      <c r="V2633" s="20">
        <v>240001182</v>
      </c>
      <c r="W2633" s="20" t="s">
        <v>847</v>
      </c>
      <c r="X2633" s="20" t="s">
        <v>7890</v>
      </c>
      <c r="Y2633" s="20" t="s">
        <v>567</v>
      </c>
      <c r="Z2633" s="20" t="s">
        <v>7891</v>
      </c>
      <c r="AA2633" s="20" t="s">
        <v>568</v>
      </c>
      <c r="AB2633" s="20" t="s">
        <v>54</v>
      </c>
      <c r="AC2633" s="20" t="s">
        <v>167</v>
      </c>
      <c r="AD2633" s="20" t="s">
        <v>56</v>
      </c>
      <c r="AE2633" s="20"/>
      <c r="AF2633" t="e">
        <f>VLOOKUP(L2633,Contactos!B:B,1,0)</f>
        <v>#N/A</v>
      </c>
    </row>
    <row r="2634" spans="1:32" ht="38.25" x14ac:dyDescent="0.2">
      <c r="A2634" s="4">
        <f t="shared" si="124"/>
        <v>2632</v>
      </c>
      <c r="B2634" s="4" t="str">
        <f t="shared" si="125"/>
        <v>F010-00025955</v>
      </c>
      <c r="C2634" s="4" t="str">
        <f>IFERROR(VLOOKUP(F2634,Tablas!$A$1:$B$3,2,0),"")</f>
        <v>Factura</v>
      </c>
      <c r="D2634" s="4" t="str">
        <f t="shared" si="126"/>
        <v>Nacional - LETRAS A 45-55-65-75 DIAS / DRAFT  45-55-65-75 DAYS - Facturas clientes - C20481460159</v>
      </c>
      <c r="E2634" s="19">
        <v>45554</v>
      </c>
      <c r="F2634" s="20" t="s">
        <v>1001</v>
      </c>
      <c r="G2634" s="20" t="s">
        <v>7559</v>
      </c>
      <c r="H2634" s="20" t="s">
        <v>44</v>
      </c>
      <c r="I2634" s="20" t="s">
        <v>45</v>
      </c>
      <c r="J2634" s="20" t="s">
        <v>379</v>
      </c>
      <c r="K2634" s="20" t="s">
        <v>380</v>
      </c>
      <c r="L2634" s="20" t="s">
        <v>381</v>
      </c>
      <c r="M2634" s="20" t="s">
        <v>125</v>
      </c>
      <c r="N2634" s="21">
        <v>3255.62</v>
      </c>
      <c r="O2634" s="21">
        <v>0</v>
      </c>
      <c r="P2634" s="20"/>
      <c r="Q2634" s="19">
        <v>45554</v>
      </c>
      <c r="R2634" s="20"/>
      <c r="S2634" s="19">
        <v>45644</v>
      </c>
      <c r="T2634" s="20" t="s">
        <v>7453</v>
      </c>
      <c r="U2634" s="20">
        <v>1026419</v>
      </c>
      <c r="V2634" s="20">
        <v>240002783</v>
      </c>
      <c r="W2634" s="20" t="s">
        <v>847</v>
      </c>
      <c r="X2634" s="20" t="s">
        <v>305</v>
      </c>
      <c r="Y2634" s="20" t="s">
        <v>245</v>
      </c>
      <c r="Z2634" s="20" t="s">
        <v>7462</v>
      </c>
      <c r="AA2634" s="20" t="s">
        <v>7463</v>
      </c>
      <c r="AB2634" s="20" t="s">
        <v>337</v>
      </c>
      <c r="AC2634" s="20" t="s">
        <v>337</v>
      </c>
      <c r="AD2634" s="20" t="s">
        <v>56</v>
      </c>
      <c r="AE2634" s="20" t="s">
        <v>1014</v>
      </c>
      <c r="AF2634" t="str">
        <f>VLOOKUP(L2634,Contactos!B:B,1,0)</f>
        <v>NOVAFARMA S.A.C.</v>
      </c>
    </row>
    <row r="2635" spans="1:32" ht="38.25" x14ac:dyDescent="0.2">
      <c r="A2635" s="4">
        <f t="shared" si="124"/>
        <v>2633</v>
      </c>
      <c r="B2635" s="4" t="str">
        <f t="shared" si="125"/>
        <v>F010-00026041</v>
      </c>
      <c r="C2635" s="4" t="str">
        <f>IFERROR(VLOOKUP(F2635,Tablas!$A$1:$B$3,2,0),"")</f>
        <v>Factura</v>
      </c>
      <c r="D2635" s="4" t="str">
        <f t="shared" si="126"/>
        <v>Nacional - LETRAS A 45-55-65-75 DIAS / DRAFT  45-55-65-75 DAYS - Facturas clientes - C20602908837</v>
      </c>
      <c r="E2635" s="19">
        <v>45561</v>
      </c>
      <c r="F2635" s="20" t="s">
        <v>1001</v>
      </c>
      <c r="G2635" s="20" t="s">
        <v>7573</v>
      </c>
      <c r="H2635" s="20" t="s">
        <v>44</v>
      </c>
      <c r="I2635" s="20" t="s">
        <v>45</v>
      </c>
      <c r="J2635" s="20" t="s">
        <v>7450</v>
      </c>
      <c r="K2635" s="20" t="s">
        <v>7451</v>
      </c>
      <c r="L2635" s="20" t="s">
        <v>7452</v>
      </c>
      <c r="M2635" s="20" t="s">
        <v>125</v>
      </c>
      <c r="N2635" s="21">
        <v>3277.8</v>
      </c>
      <c r="O2635" s="21">
        <v>0</v>
      </c>
      <c r="P2635" s="20"/>
      <c r="Q2635" s="19">
        <v>45561</v>
      </c>
      <c r="R2635" s="20"/>
      <c r="S2635" s="19">
        <v>45651</v>
      </c>
      <c r="T2635" s="20" t="s">
        <v>7453</v>
      </c>
      <c r="U2635" s="20">
        <v>1030683</v>
      </c>
      <c r="V2635" s="20">
        <v>240002874</v>
      </c>
      <c r="W2635" s="20" t="s">
        <v>847</v>
      </c>
      <c r="X2635" s="20" t="s">
        <v>305</v>
      </c>
      <c r="Y2635" s="20" t="s">
        <v>128</v>
      </c>
      <c r="Z2635" s="20" t="s">
        <v>7454</v>
      </c>
      <c r="AA2635" s="20" t="s">
        <v>7455</v>
      </c>
      <c r="AB2635" s="20" t="s">
        <v>7456</v>
      </c>
      <c r="AC2635" s="20" t="s">
        <v>7457</v>
      </c>
      <c r="AD2635" s="20" t="s">
        <v>56</v>
      </c>
      <c r="AE2635" s="20" t="s">
        <v>1014</v>
      </c>
      <c r="AF2635" t="str">
        <f>VLOOKUP(L2635,Contactos!B:B,1,0)</f>
        <v>AGROVET MANANTIAL S.A.C.</v>
      </c>
    </row>
    <row r="2636" spans="1:32" ht="38.25" x14ac:dyDescent="0.2">
      <c r="A2636" s="4">
        <f t="shared" si="124"/>
        <v>2634</v>
      </c>
      <c r="B2636" s="4" t="str">
        <f t="shared" si="125"/>
        <v>F010-00025990</v>
      </c>
      <c r="C2636" s="4" t="str">
        <f>IFERROR(VLOOKUP(F2636,Tablas!$A$1:$B$3,2,0),"")</f>
        <v>Factura</v>
      </c>
      <c r="D2636" s="4" t="str">
        <f t="shared" si="126"/>
        <v>Nacional - LETRAS A 45-55-65-75 DIAS / DRAFT  45-55-65-75 DAYS - Facturas clientes - C20569314144</v>
      </c>
      <c r="E2636" s="19">
        <v>45558</v>
      </c>
      <c r="F2636" s="20" t="s">
        <v>1001</v>
      </c>
      <c r="G2636" s="20" t="s">
        <v>7574</v>
      </c>
      <c r="H2636" s="20" t="s">
        <v>44</v>
      </c>
      <c r="I2636" s="20" t="s">
        <v>45</v>
      </c>
      <c r="J2636" s="20" t="s">
        <v>721</v>
      </c>
      <c r="K2636" s="20" t="s">
        <v>722</v>
      </c>
      <c r="L2636" s="20" t="s">
        <v>723</v>
      </c>
      <c r="M2636" s="20" t="s">
        <v>33</v>
      </c>
      <c r="N2636" s="21">
        <v>3280.69</v>
      </c>
      <c r="O2636" s="21">
        <v>0</v>
      </c>
      <c r="P2636" s="20"/>
      <c r="Q2636" s="19">
        <v>45558</v>
      </c>
      <c r="R2636" s="20"/>
      <c r="S2636" s="19">
        <v>45648</v>
      </c>
      <c r="T2636" s="20" t="s">
        <v>7453</v>
      </c>
      <c r="U2636" s="20">
        <v>1027759</v>
      </c>
      <c r="V2636" s="20">
        <v>240002820</v>
      </c>
      <c r="W2636" s="20" t="s">
        <v>847</v>
      </c>
      <c r="X2636" s="20" t="s">
        <v>274</v>
      </c>
      <c r="Y2636" s="20" t="s">
        <v>306</v>
      </c>
      <c r="Z2636" s="20" t="s">
        <v>6990</v>
      </c>
      <c r="AA2636" s="20" t="s">
        <v>725</v>
      </c>
      <c r="AB2636" s="20" t="s">
        <v>726</v>
      </c>
      <c r="AC2636" s="20" t="s">
        <v>727</v>
      </c>
      <c r="AD2636" s="20" t="s">
        <v>56</v>
      </c>
      <c r="AE2636" s="20" t="s">
        <v>1014</v>
      </c>
      <c r="AF2636" t="str">
        <f>VLOOKUP(L2636,Contactos!B:B,1,0)</f>
        <v>INVERSIONES Y SERVICIOS VETERINARIO COTOS S.A.C.</v>
      </c>
    </row>
    <row r="2637" spans="1:32" ht="63.75" x14ac:dyDescent="0.2">
      <c r="A2637" s="4">
        <f t="shared" si="124"/>
        <v>2635</v>
      </c>
      <c r="B2637" s="4" t="str">
        <f t="shared" si="125"/>
        <v>F010-00025200</v>
      </c>
      <c r="C2637" s="4" t="str">
        <f>IFERROR(VLOOKUP(F2637,Tablas!$A$1:$B$3,2,0),"")</f>
        <v>Factura</v>
      </c>
      <c r="D2637" s="4" t="str">
        <f t="shared" si="126"/>
        <v xml:space="preserve"> - CONTADO / CASH - ALQUILER DE INMUEBLE CALLE LOS GORRIONES  DPTO. 20</v>
      </c>
      <c r="E2637" s="19">
        <v>45471</v>
      </c>
      <c r="F2637" s="20" t="s">
        <v>1001</v>
      </c>
      <c r="G2637" s="20" t="s">
        <v>7895</v>
      </c>
      <c r="H2637" s="20" t="s">
        <v>44</v>
      </c>
      <c r="I2637" s="20" t="s">
        <v>45</v>
      </c>
      <c r="J2637" s="20" t="s">
        <v>564</v>
      </c>
      <c r="K2637" s="20" t="s">
        <v>565</v>
      </c>
      <c r="L2637" s="20" t="s">
        <v>566</v>
      </c>
      <c r="M2637" s="20"/>
      <c r="N2637" s="21">
        <v>3289.49</v>
      </c>
      <c r="O2637" s="21">
        <v>860</v>
      </c>
      <c r="P2637" s="20"/>
      <c r="Q2637" s="19">
        <v>45471</v>
      </c>
      <c r="R2637" s="20"/>
      <c r="S2637" s="19">
        <v>45471</v>
      </c>
      <c r="T2637" s="20" t="s">
        <v>49</v>
      </c>
      <c r="U2637" s="20">
        <v>987854</v>
      </c>
      <c r="V2637" s="20">
        <v>240001925</v>
      </c>
      <c r="W2637" s="20" t="s">
        <v>847</v>
      </c>
      <c r="X2637" s="20" t="s">
        <v>7890</v>
      </c>
      <c r="Y2637" s="20" t="s">
        <v>567</v>
      </c>
      <c r="Z2637" s="20" t="s">
        <v>7891</v>
      </c>
      <c r="AA2637" s="20" t="s">
        <v>568</v>
      </c>
      <c r="AB2637" s="20" t="s">
        <v>54</v>
      </c>
      <c r="AC2637" s="20" t="s">
        <v>167</v>
      </c>
      <c r="AD2637" s="20" t="s">
        <v>56</v>
      </c>
      <c r="AE2637" s="20"/>
      <c r="AF2637" t="e">
        <f>VLOOKUP(L2637,Contactos!B:B,1,0)</f>
        <v>#N/A</v>
      </c>
    </row>
    <row r="2638" spans="1:32" ht="25.5" x14ac:dyDescent="0.2">
      <c r="A2638" s="4">
        <f t="shared" si="124"/>
        <v>2636</v>
      </c>
      <c r="B2638" s="4" t="str">
        <f t="shared" si="125"/>
        <v>4-00352</v>
      </c>
      <c r="C2638" s="4" t="str">
        <f>IFERROR(VLOOKUP(F2638,Tablas!$A$1:$B$3,2,0),"")</f>
        <v/>
      </c>
      <c r="D2638" s="4" t="str">
        <f t="shared" si="126"/>
        <v xml:space="preserve"> - LETRA 45-60-75 DIAS / DRAFT 45-60-75 DAYS - Cambio de Situación</v>
      </c>
      <c r="E2638" s="19">
        <v>45377</v>
      </c>
      <c r="F2638" s="20" t="s">
        <v>27</v>
      </c>
      <c r="G2638" s="20" t="s">
        <v>7896</v>
      </c>
      <c r="H2638" s="20" t="s">
        <v>7430</v>
      </c>
      <c r="I2638" s="20" t="s">
        <v>6497</v>
      </c>
      <c r="J2638" s="20" t="s">
        <v>5313</v>
      </c>
      <c r="K2638" s="20" t="s">
        <v>5314</v>
      </c>
      <c r="L2638" s="20" t="s">
        <v>5315</v>
      </c>
      <c r="M2638" s="20" t="s">
        <v>125</v>
      </c>
      <c r="N2638" s="21">
        <v>3302.03</v>
      </c>
      <c r="O2638" s="21">
        <v>0</v>
      </c>
      <c r="P2638" s="19">
        <v>45322</v>
      </c>
      <c r="Q2638" s="19">
        <v>45377</v>
      </c>
      <c r="R2638" s="20"/>
      <c r="S2638" s="19">
        <v>45367</v>
      </c>
      <c r="T2638" s="20" t="s">
        <v>266</v>
      </c>
      <c r="U2638" s="20">
        <v>938743</v>
      </c>
      <c r="V2638" s="20">
        <v>240002278</v>
      </c>
      <c r="W2638" s="20" t="s">
        <v>50</v>
      </c>
      <c r="X2638" s="20" t="s">
        <v>794</v>
      </c>
      <c r="Y2638" s="20" t="s">
        <v>128</v>
      </c>
      <c r="Z2638" s="20" t="s">
        <v>7406</v>
      </c>
      <c r="AA2638" s="20" t="s">
        <v>5317</v>
      </c>
      <c r="AB2638" s="20" t="s">
        <v>2942</v>
      </c>
      <c r="AC2638" s="20" t="s">
        <v>2943</v>
      </c>
      <c r="AD2638" s="20" t="s">
        <v>56</v>
      </c>
      <c r="AE2638" s="20"/>
      <c r="AF2638" t="str">
        <f>VLOOKUP(L2638,Contactos!B:B,1,0)</f>
        <v>FARMACIA VETERINARIA EL ESTABLO S.A.C.</v>
      </c>
    </row>
    <row r="2639" spans="1:32" ht="25.5" x14ac:dyDescent="0.2">
      <c r="A2639" s="4">
        <f t="shared" si="124"/>
        <v>2637</v>
      </c>
      <c r="B2639" s="4" t="str">
        <f t="shared" si="125"/>
        <v>4-00354</v>
      </c>
      <c r="C2639" s="4" t="str">
        <f>IFERROR(VLOOKUP(F2639,Tablas!$A$1:$B$3,2,0),"")</f>
        <v/>
      </c>
      <c r="D2639" s="4" t="str">
        <f t="shared" si="126"/>
        <v xml:space="preserve"> - LETRA 45-60-75 DIAS / DRAFT 45-60-75 DAYS - Cambio de Situación</v>
      </c>
      <c r="E2639" s="19">
        <v>45391</v>
      </c>
      <c r="F2639" s="20" t="s">
        <v>27</v>
      </c>
      <c r="G2639" s="20" t="s">
        <v>7897</v>
      </c>
      <c r="H2639" s="20" t="s">
        <v>7430</v>
      </c>
      <c r="I2639" s="20" t="s">
        <v>6497</v>
      </c>
      <c r="J2639" s="20" t="s">
        <v>5313</v>
      </c>
      <c r="K2639" s="20" t="s">
        <v>5314</v>
      </c>
      <c r="L2639" s="20" t="s">
        <v>5315</v>
      </c>
      <c r="M2639" s="20" t="s">
        <v>125</v>
      </c>
      <c r="N2639" s="21">
        <v>3302.03</v>
      </c>
      <c r="O2639" s="21">
        <v>0</v>
      </c>
      <c r="P2639" s="19">
        <v>45322</v>
      </c>
      <c r="Q2639" s="19">
        <v>45391</v>
      </c>
      <c r="R2639" s="20"/>
      <c r="S2639" s="19">
        <v>45381</v>
      </c>
      <c r="T2639" s="20" t="s">
        <v>266</v>
      </c>
      <c r="U2639" s="20">
        <v>944397</v>
      </c>
      <c r="V2639" s="20">
        <v>240002546</v>
      </c>
      <c r="W2639" s="20" t="s">
        <v>50</v>
      </c>
      <c r="X2639" s="20" t="s">
        <v>794</v>
      </c>
      <c r="Y2639" s="20" t="s">
        <v>128</v>
      </c>
      <c r="Z2639" s="20" t="s">
        <v>7406</v>
      </c>
      <c r="AA2639" s="20" t="s">
        <v>5317</v>
      </c>
      <c r="AB2639" s="20" t="s">
        <v>2942</v>
      </c>
      <c r="AC2639" s="20" t="s">
        <v>2943</v>
      </c>
      <c r="AD2639" s="20" t="s">
        <v>56</v>
      </c>
      <c r="AE2639" s="20"/>
      <c r="AF2639" t="str">
        <f>VLOOKUP(L2639,Contactos!B:B,1,0)</f>
        <v>FARMACIA VETERINARIA EL ESTABLO S.A.C.</v>
      </c>
    </row>
    <row r="2640" spans="1:32" ht="25.5" x14ac:dyDescent="0.2">
      <c r="A2640" s="4">
        <f t="shared" si="124"/>
        <v>2638</v>
      </c>
      <c r="B2640" s="4" t="str">
        <f t="shared" si="125"/>
        <v>4-00356</v>
      </c>
      <c r="C2640" s="4" t="str">
        <f>IFERROR(VLOOKUP(F2640,Tablas!$A$1:$B$3,2,0),"")</f>
        <v/>
      </c>
      <c r="D2640" s="4" t="str">
        <f t="shared" si="126"/>
        <v xml:space="preserve"> - LETRA 45-60-75 DIAS / DRAFT 45-60-75 DAYS - Cambio de Situación</v>
      </c>
      <c r="E2640" s="19">
        <v>45405</v>
      </c>
      <c r="F2640" s="20" t="s">
        <v>27</v>
      </c>
      <c r="G2640" s="20" t="s">
        <v>7898</v>
      </c>
      <c r="H2640" s="20" t="s">
        <v>7430</v>
      </c>
      <c r="I2640" s="20" t="s">
        <v>6497</v>
      </c>
      <c r="J2640" s="20" t="s">
        <v>5313</v>
      </c>
      <c r="K2640" s="20" t="s">
        <v>5314</v>
      </c>
      <c r="L2640" s="20" t="s">
        <v>5315</v>
      </c>
      <c r="M2640" s="20" t="s">
        <v>125</v>
      </c>
      <c r="N2640" s="21">
        <v>3302.03</v>
      </c>
      <c r="O2640" s="21">
        <v>0</v>
      </c>
      <c r="P2640" s="19">
        <v>45322</v>
      </c>
      <c r="Q2640" s="19">
        <v>45405</v>
      </c>
      <c r="R2640" s="20"/>
      <c r="S2640" s="19">
        <v>45395</v>
      </c>
      <c r="T2640" s="20" t="s">
        <v>266</v>
      </c>
      <c r="U2640" s="20">
        <v>953969</v>
      </c>
      <c r="V2640" s="20">
        <v>240002835</v>
      </c>
      <c r="W2640" s="20" t="s">
        <v>50</v>
      </c>
      <c r="X2640" s="20" t="s">
        <v>794</v>
      </c>
      <c r="Y2640" s="20" t="s">
        <v>128</v>
      </c>
      <c r="Z2640" s="20" t="s">
        <v>7406</v>
      </c>
      <c r="AA2640" s="20" t="s">
        <v>5317</v>
      </c>
      <c r="AB2640" s="20" t="s">
        <v>2942</v>
      </c>
      <c r="AC2640" s="20" t="s">
        <v>2943</v>
      </c>
      <c r="AD2640" s="20" t="s">
        <v>56</v>
      </c>
      <c r="AE2640" s="20"/>
      <c r="AF2640" t="str">
        <f>VLOOKUP(L2640,Contactos!B:B,1,0)</f>
        <v>FARMACIA VETERINARIA EL ESTABLO S.A.C.</v>
      </c>
    </row>
    <row r="2641" spans="1:32" ht="38.25" x14ac:dyDescent="0.2">
      <c r="A2641" s="4">
        <f t="shared" si="124"/>
        <v>2639</v>
      </c>
      <c r="B2641" s="4" t="str">
        <f t="shared" si="125"/>
        <v>F010-00025806</v>
      </c>
      <c r="C2641" s="4" t="str">
        <f>IFERROR(VLOOKUP(F2641,Tablas!$A$1:$B$3,2,0),"")</f>
        <v>Factura</v>
      </c>
      <c r="D2641" s="4" t="str">
        <f t="shared" si="126"/>
        <v>Nacional - LETRAS A 45-55-65-75 DIAS / DRAFT  45-55-65-75 DAYS - Facturas clientes - C20606722606</v>
      </c>
      <c r="E2641" s="19">
        <v>45539</v>
      </c>
      <c r="F2641" s="20" t="s">
        <v>1001</v>
      </c>
      <c r="G2641" s="20" t="s">
        <v>7576</v>
      </c>
      <c r="H2641" s="20" t="s">
        <v>44</v>
      </c>
      <c r="I2641" s="20" t="s">
        <v>45</v>
      </c>
      <c r="J2641" s="20" t="s">
        <v>7236</v>
      </c>
      <c r="K2641" s="20" t="s">
        <v>7237</v>
      </c>
      <c r="L2641" s="20" t="s">
        <v>7238</v>
      </c>
      <c r="M2641" s="20"/>
      <c r="N2641" s="21">
        <v>3303.95</v>
      </c>
      <c r="O2641" s="21">
        <v>0</v>
      </c>
      <c r="P2641" s="20"/>
      <c r="Q2641" s="19">
        <v>45539</v>
      </c>
      <c r="R2641" s="20"/>
      <c r="S2641" s="19">
        <v>45629</v>
      </c>
      <c r="T2641" s="20" t="s">
        <v>7453</v>
      </c>
      <c r="U2641" s="20">
        <v>1018971</v>
      </c>
      <c r="V2641" s="20">
        <v>240002617</v>
      </c>
      <c r="W2641" s="20" t="s">
        <v>847</v>
      </c>
      <c r="X2641" s="20" t="s">
        <v>274</v>
      </c>
      <c r="Y2641" s="20" t="s">
        <v>306</v>
      </c>
      <c r="Z2641" s="20" t="s">
        <v>7489</v>
      </c>
      <c r="AA2641" s="20" t="s">
        <v>7240</v>
      </c>
      <c r="AB2641" s="20" t="s">
        <v>7137</v>
      </c>
      <c r="AC2641" s="20" t="s">
        <v>3722</v>
      </c>
      <c r="AD2641" s="20" t="s">
        <v>56</v>
      </c>
      <c r="AE2641" s="20" t="s">
        <v>1014</v>
      </c>
      <c r="AF2641" t="str">
        <f>VLOOKUP(L2641,Contactos!B:B,1,0)</f>
        <v>DISTRIBUCIONES AGROVET GRANDEZ TARAPOTO S.R.L.</v>
      </c>
    </row>
    <row r="2642" spans="1:32" ht="25.5" x14ac:dyDescent="0.2">
      <c r="A2642" s="4">
        <f t="shared" si="124"/>
        <v>2640</v>
      </c>
      <c r="B2642" s="4" t="str">
        <f t="shared" si="125"/>
        <v>4-03435</v>
      </c>
      <c r="C2642" s="4" t="str">
        <f>IFERROR(VLOOKUP(F2642,Tablas!$A$1:$B$3,2,0),"")</f>
        <v/>
      </c>
      <c r="D2642" s="4" t="str">
        <f t="shared" si="126"/>
        <v xml:space="preserve"> - LETRA 60 DIAS / DRAFT 60 DAYS - Cambio de Situación</v>
      </c>
      <c r="E2642" s="19">
        <v>45554</v>
      </c>
      <c r="F2642" s="20" t="s">
        <v>27</v>
      </c>
      <c r="G2642" s="20" t="s">
        <v>7899</v>
      </c>
      <c r="H2642" s="20" t="s">
        <v>7404</v>
      </c>
      <c r="I2642" s="20" t="s">
        <v>7405</v>
      </c>
      <c r="J2642" s="20" t="s">
        <v>7492</v>
      </c>
      <c r="K2642" s="20" t="s">
        <v>7493</v>
      </c>
      <c r="L2642" s="20" t="s">
        <v>7494</v>
      </c>
      <c r="M2642" s="20" t="s">
        <v>125</v>
      </c>
      <c r="N2642" s="21">
        <v>3306.02</v>
      </c>
      <c r="O2642" s="21">
        <v>0</v>
      </c>
      <c r="P2642" s="19">
        <v>45532</v>
      </c>
      <c r="Q2642" s="19">
        <v>45554</v>
      </c>
      <c r="R2642" s="20"/>
      <c r="S2642" s="19">
        <v>45607</v>
      </c>
      <c r="T2642" s="20" t="s">
        <v>382</v>
      </c>
      <c r="U2642" s="20">
        <v>1035085</v>
      </c>
      <c r="V2642" s="20">
        <v>240007289</v>
      </c>
      <c r="W2642" s="20" t="s">
        <v>50</v>
      </c>
      <c r="X2642" s="20" t="s">
        <v>794</v>
      </c>
      <c r="Y2642" s="20" t="s">
        <v>333</v>
      </c>
      <c r="Z2642" s="20" t="s">
        <v>7406</v>
      </c>
      <c r="AA2642" s="20" t="s">
        <v>7495</v>
      </c>
      <c r="AB2642" s="20" t="s">
        <v>502</v>
      </c>
      <c r="AC2642" s="20" t="s">
        <v>502</v>
      </c>
      <c r="AD2642" s="20" t="s">
        <v>56</v>
      </c>
      <c r="AE2642" s="20"/>
      <c r="AF2642" t="str">
        <f>VLOOKUP(L2642,Contactos!B:B,1,0)</f>
        <v>AGRICOTRAMG LL&amp;C E.I.R.L.</v>
      </c>
    </row>
    <row r="2643" spans="1:32" ht="25.5" x14ac:dyDescent="0.2">
      <c r="A2643" s="4">
        <f t="shared" si="124"/>
        <v>2641</v>
      </c>
      <c r="B2643" s="4" t="str">
        <f t="shared" si="125"/>
        <v>4-03434</v>
      </c>
      <c r="C2643" s="4" t="str">
        <f>IFERROR(VLOOKUP(F2643,Tablas!$A$1:$B$3,2,0),"")</f>
        <v/>
      </c>
      <c r="D2643" s="4" t="str">
        <f t="shared" si="126"/>
        <v xml:space="preserve"> - LETRA 60 DIAS / DRAFT 60 DAYS - Cambio de Situación</v>
      </c>
      <c r="E2643" s="19">
        <v>45554</v>
      </c>
      <c r="F2643" s="20" t="s">
        <v>27</v>
      </c>
      <c r="G2643" s="20" t="s">
        <v>7900</v>
      </c>
      <c r="H2643" s="20" t="s">
        <v>7404</v>
      </c>
      <c r="I2643" s="20" t="s">
        <v>7405</v>
      </c>
      <c r="J2643" s="20" t="s">
        <v>7492</v>
      </c>
      <c r="K2643" s="20" t="s">
        <v>7493</v>
      </c>
      <c r="L2643" s="20" t="s">
        <v>7494</v>
      </c>
      <c r="M2643" s="20" t="s">
        <v>125</v>
      </c>
      <c r="N2643" s="21">
        <v>3306.02</v>
      </c>
      <c r="O2643" s="21">
        <v>0</v>
      </c>
      <c r="P2643" s="19">
        <v>45532</v>
      </c>
      <c r="Q2643" s="19">
        <v>45554</v>
      </c>
      <c r="R2643" s="20"/>
      <c r="S2643" s="19">
        <v>45600</v>
      </c>
      <c r="T2643" s="20" t="s">
        <v>382</v>
      </c>
      <c r="U2643" s="20">
        <v>1035083</v>
      </c>
      <c r="V2643" s="20">
        <v>240007288</v>
      </c>
      <c r="W2643" s="20" t="s">
        <v>50</v>
      </c>
      <c r="X2643" s="20" t="s">
        <v>794</v>
      </c>
      <c r="Y2643" s="20" t="s">
        <v>333</v>
      </c>
      <c r="Z2643" s="20" t="s">
        <v>7406</v>
      </c>
      <c r="AA2643" s="20" t="s">
        <v>7495</v>
      </c>
      <c r="AB2643" s="20" t="s">
        <v>502</v>
      </c>
      <c r="AC2643" s="20" t="s">
        <v>502</v>
      </c>
      <c r="AD2643" s="20" t="s">
        <v>56</v>
      </c>
      <c r="AE2643" s="20"/>
      <c r="AF2643" t="str">
        <f>VLOOKUP(L2643,Contactos!B:B,1,0)</f>
        <v>AGRICOTRAMG LL&amp;C E.I.R.L.</v>
      </c>
    </row>
    <row r="2644" spans="1:32" ht="25.5" x14ac:dyDescent="0.2">
      <c r="A2644" s="4">
        <f t="shared" si="124"/>
        <v>2642</v>
      </c>
      <c r="B2644" s="4" t="str">
        <f t="shared" si="125"/>
        <v>4-03436</v>
      </c>
      <c r="C2644" s="4" t="str">
        <f>IFERROR(VLOOKUP(F2644,Tablas!$A$1:$B$3,2,0),"")</f>
        <v/>
      </c>
      <c r="D2644" s="4" t="str">
        <f t="shared" si="126"/>
        <v xml:space="preserve"> - LETRA 60 DIAS / DRAFT 60 DAYS - Cambio de Situación</v>
      </c>
      <c r="E2644" s="19">
        <v>45554</v>
      </c>
      <c r="F2644" s="20" t="s">
        <v>27</v>
      </c>
      <c r="G2644" s="20" t="s">
        <v>7901</v>
      </c>
      <c r="H2644" s="20" t="s">
        <v>7404</v>
      </c>
      <c r="I2644" s="20" t="s">
        <v>7405</v>
      </c>
      <c r="J2644" s="20" t="s">
        <v>7492</v>
      </c>
      <c r="K2644" s="20" t="s">
        <v>7493</v>
      </c>
      <c r="L2644" s="20" t="s">
        <v>7494</v>
      </c>
      <c r="M2644" s="20" t="s">
        <v>125</v>
      </c>
      <c r="N2644" s="21">
        <v>3306.02</v>
      </c>
      <c r="O2644" s="21">
        <v>0</v>
      </c>
      <c r="P2644" s="19">
        <v>45532</v>
      </c>
      <c r="Q2644" s="19">
        <v>45554</v>
      </c>
      <c r="R2644" s="20"/>
      <c r="S2644" s="19">
        <v>45624</v>
      </c>
      <c r="T2644" s="20" t="s">
        <v>382</v>
      </c>
      <c r="U2644" s="20">
        <v>1035087</v>
      </c>
      <c r="V2644" s="20">
        <v>240007290</v>
      </c>
      <c r="W2644" s="20" t="s">
        <v>50</v>
      </c>
      <c r="X2644" s="20" t="s">
        <v>794</v>
      </c>
      <c r="Y2644" s="20" t="s">
        <v>333</v>
      </c>
      <c r="Z2644" s="20" t="s">
        <v>7406</v>
      </c>
      <c r="AA2644" s="20" t="s">
        <v>7495</v>
      </c>
      <c r="AB2644" s="20" t="s">
        <v>502</v>
      </c>
      <c r="AC2644" s="20" t="s">
        <v>502</v>
      </c>
      <c r="AD2644" s="20" t="s">
        <v>56</v>
      </c>
      <c r="AE2644" s="20"/>
      <c r="AF2644" t="str">
        <f>VLOOKUP(L2644,Contactos!B:B,1,0)</f>
        <v>AGRICOTRAMG LL&amp;C E.I.R.L.</v>
      </c>
    </row>
    <row r="2645" spans="1:32" ht="25.5" x14ac:dyDescent="0.2">
      <c r="A2645" s="4">
        <f t="shared" si="124"/>
        <v>2643</v>
      </c>
      <c r="B2645" s="4" t="str">
        <f t="shared" si="125"/>
        <v>4-03433</v>
      </c>
      <c r="C2645" s="4" t="str">
        <f>IFERROR(VLOOKUP(F2645,Tablas!$A$1:$B$3,2,0),"")</f>
        <v/>
      </c>
      <c r="D2645" s="4" t="str">
        <f t="shared" si="126"/>
        <v xml:space="preserve"> - LETRA 60 DIAS / DRAFT 60 DAYS - Cambio de Situación</v>
      </c>
      <c r="E2645" s="19">
        <v>45554</v>
      </c>
      <c r="F2645" s="20" t="s">
        <v>27</v>
      </c>
      <c r="G2645" s="20" t="s">
        <v>7902</v>
      </c>
      <c r="H2645" s="20" t="s">
        <v>7404</v>
      </c>
      <c r="I2645" s="20" t="s">
        <v>7405</v>
      </c>
      <c r="J2645" s="20" t="s">
        <v>7492</v>
      </c>
      <c r="K2645" s="20" t="s">
        <v>7493</v>
      </c>
      <c r="L2645" s="20" t="s">
        <v>7494</v>
      </c>
      <c r="M2645" s="20" t="s">
        <v>125</v>
      </c>
      <c r="N2645" s="21">
        <v>3306.02</v>
      </c>
      <c r="O2645" s="21">
        <v>0</v>
      </c>
      <c r="P2645" s="19">
        <v>45532</v>
      </c>
      <c r="Q2645" s="19">
        <v>45554</v>
      </c>
      <c r="R2645" s="20"/>
      <c r="S2645" s="19">
        <v>45593</v>
      </c>
      <c r="T2645" s="20" t="s">
        <v>382</v>
      </c>
      <c r="U2645" s="20">
        <v>1035079</v>
      </c>
      <c r="V2645" s="20">
        <v>240007286</v>
      </c>
      <c r="W2645" s="20" t="s">
        <v>50</v>
      </c>
      <c r="X2645" s="20" t="s">
        <v>794</v>
      </c>
      <c r="Y2645" s="20" t="s">
        <v>333</v>
      </c>
      <c r="Z2645" s="20" t="s">
        <v>7406</v>
      </c>
      <c r="AA2645" s="20" t="s">
        <v>7495</v>
      </c>
      <c r="AB2645" s="20" t="s">
        <v>502</v>
      </c>
      <c r="AC2645" s="20" t="s">
        <v>502</v>
      </c>
      <c r="AD2645" s="20" t="s">
        <v>56</v>
      </c>
      <c r="AE2645" s="20"/>
      <c r="AF2645" t="str">
        <f>VLOOKUP(L2645,Contactos!B:B,1,0)</f>
        <v>AGRICOTRAMG LL&amp;C E.I.R.L.</v>
      </c>
    </row>
    <row r="2646" spans="1:32" ht="25.5" x14ac:dyDescent="0.2">
      <c r="A2646" s="4">
        <f t="shared" si="124"/>
        <v>2644</v>
      </c>
      <c r="B2646" s="4" t="str">
        <f t="shared" si="125"/>
        <v>4-03432</v>
      </c>
      <c r="C2646" s="4" t="str">
        <f>IFERROR(VLOOKUP(F2646,Tablas!$A$1:$B$3,2,0),"")</f>
        <v/>
      </c>
      <c r="D2646" s="4" t="str">
        <f t="shared" si="126"/>
        <v xml:space="preserve"> - LETRA 60 DIAS / DRAFT 60 DAYS - Cambio de Situación</v>
      </c>
      <c r="E2646" s="19">
        <v>45554</v>
      </c>
      <c r="F2646" s="20" t="s">
        <v>27</v>
      </c>
      <c r="G2646" s="20" t="s">
        <v>7903</v>
      </c>
      <c r="H2646" s="20" t="s">
        <v>7404</v>
      </c>
      <c r="I2646" s="20" t="s">
        <v>7405</v>
      </c>
      <c r="J2646" s="20" t="s">
        <v>7492</v>
      </c>
      <c r="K2646" s="20" t="s">
        <v>7493</v>
      </c>
      <c r="L2646" s="20" t="s">
        <v>7494</v>
      </c>
      <c r="M2646" s="20" t="s">
        <v>125</v>
      </c>
      <c r="N2646" s="21">
        <v>3306.02</v>
      </c>
      <c r="O2646" s="21">
        <v>0</v>
      </c>
      <c r="P2646" s="19">
        <v>45532</v>
      </c>
      <c r="Q2646" s="19">
        <v>45554</v>
      </c>
      <c r="R2646" s="20"/>
      <c r="S2646" s="19">
        <v>45587</v>
      </c>
      <c r="T2646" s="20" t="s">
        <v>382</v>
      </c>
      <c r="U2646" s="20">
        <v>1035077</v>
      </c>
      <c r="V2646" s="20">
        <v>240007285</v>
      </c>
      <c r="W2646" s="20" t="s">
        <v>50</v>
      </c>
      <c r="X2646" s="20" t="s">
        <v>794</v>
      </c>
      <c r="Y2646" s="20" t="s">
        <v>333</v>
      </c>
      <c r="Z2646" s="20" t="s">
        <v>7406</v>
      </c>
      <c r="AA2646" s="20" t="s">
        <v>7495</v>
      </c>
      <c r="AB2646" s="20" t="s">
        <v>502</v>
      </c>
      <c r="AC2646" s="20" t="s">
        <v>502</v>
      </c>
      <c r="AD2646" s="20" t="s">
        <v>56</v>
      </c>
      <c r="AE2646" s="20"/>
      <c r="AF2646" t="str">
        <f>VLOOKUP(L2646,Contactos!B:B,1,0)</f>
        <v>AGRICOTRAMG LL&amp;C E.I.R.L.</v>
      </c>
    </row>
    <row r="2647" spans="1:32" ht="25.5" x14ac:dyDescent="0.2">
      <c r="A2647" s="4">
        <f t="shared" si="124"/>
        <v>2645</v>
      </c>
      <c r="B2647" s="4" t="str">
        <f t="shared" si="125"/>
        <v>4-03431</v>
      </c>
      <c r="C2647" s="4" t="str">
        <f>IFERROR(VLOOKUP(F2647,Tablas!$A$1:$B$3,2,0),"")</f>
        <v/>
      </c>
      <c r="D2647" s="4" t="str">
        <f t="shared" si="126"/>
        <v xml:space="preserve"> - LETRA 60 DIAS / DRAFT 60 DAYS - Cambio de Situación</v>
      </c>
      <c r="E2647" s="19">
        <v>45554</v>
      </c>
      <c r="F2647" s="20" t="s">
        <v>27</v>
      </c>
      <c r="G2647" s="20" t="s">
        <v>7904</v>
      </c>
      <c r="H2647" s="20" t="s">
        <v>7404</v>
      </c>
      <c r="I2647" s="20" t="s">
        <v>7405</v>
      </c>
      <c r="J2647" s="20" t="s">
        <v>7492</v>
      </c>
      <c r="K2647" s="20" t="s">
        <v>7493</v>
      </c>
      <c r="L2647" s="20" t="s">
        <v>7494</v>
      </c>
      <c r="M2647" s="20" t="s">
        <v>125</v>
      </c>
      <c r="N2647" s="21">
        <v>3306.02</v>
      </c>
      <c r="O2647" s="21">
        <v>0</v>
      </c>
      <c r="P2647" s="19">
        <v>45532</v>
      </c>
      <c r="Q2647" s="19">
        <v>45554</v>
      </c>
      <c r="R2647" s="20"/>
      <c r="S2647" s="19">
        <v>45579</v>
      </c>
      <c r="T2647" s="20" t="s">
        <v>382</v>
      </c>
      <c r="U2647" s="20">
        <v>1035075</v>
      </c>
      <c r="V2647" s="20">
        <v>240007284</v>
      </c>
      <c r="W2647" s="20" t="s">
        <v>50</v>
      </c>
      <c r="X2647" s="20" t="s">
        <v>794</v>
      </c>
      <c r="Y2647" s="20" t="s">
        <v>333</v>
      </c>
      <c r="Z2647" s="20" t="s">
        <v>7406</v>
      </c>
      <c r="AA2647" s="20" t="s">
        <v>7495</v>
      </c>
      <c r="AB2647" s="20" t="s">
        <v>502</v>
      </c>
      <c r="AC2647" s="20" t="s">
        <v>502</v>
      </c>
      <c r="AD2647" s="20" t="s">
        <v>56</v>
      </c>
      <c r="AE2647" s="20"/>
      <c r="AF2647" t="str">
        <f>VLOOKUP(L2647,Contactos!B:B,1,0)</f>
        <v>AGRICOTRAMG LL&amp;C E.I.R.L.</v>
      </c>
    </row>
    <row r="2648" spans="1:32" ht="51" x14ac:dyDescent="0.2">
      <c r="A2648" s="4">
        <f t="shared" si="124"/>
        <v>2646</v>
      </c>
      <c r="B2648" s="4" t="str">
        <f t="shared" si="125"/>
        <v>F050-00001395</v>
      </c>
      <c r="C2648" s="4" t="str">
        <f>IFERROR(VLOOKUP(F2648,Tablas!$A$1:$B$3,2,0),"")</f>
        <v>Factura</v>
      </c>
      <c r="D2648" s="4" t="str">
        <f t="shared" si="126"/>
        <v>Internacional - CONTADO / CASH - Materia de mktAcuerdo de mkt 50%1 toldo AMAH1 t</v>
      </c>
      <c r="E2648" s="19">
        <v>45365</v>
      </c>
      <c r="F2648" s="20" t="s">
        <v>1001</v>
      </c>
      <c r="G2648" s="20" t="s">
        <v>7905</v>
      </c>
      <c r="H2648" s="20" t="s">
        <v>57</v>
      </c>
      <c r="I2648" s="20" t="s">
        <v>58</v>
      </c>
      <c r="J2648" s="20" t="s">
        <v>59</v>
      </c>
      <c r="K2648" s="20" t="s">
        <v>59</v>
      </c>
      <c r="L2648" s="20" t="s">
        <v>60</v>
      </c>
      <c r="M2648" s="20" t="s">
        <v>33</v>
      </c>
      <c r="N2648" s="21">
        <v>3332.89</v>
      </c>
      <c r="O2648" s="21">
        <v>907.9</v>
      </c>
      <c r="P2648" s="20"/>
      <c r="Q2648" s="19">
        <v>45365</v>
      </c>
      <c r="R2648" s="20"/>
      <c r="S2648" s="19">
        <v>45365</v>
      </c>
      <c r="T2648" s="20" t="s">
        <v>49</v>
      </c>
      <c r="U2648" s="20">
        <v>933063</v>
      </c>
      <c r="V2648" s="20">
        <v>240000692</v>
      </c>
      <c r="W2648" s="20" t="s">
        <v>847</v>
      </c>
      <c r="X2648" s="20" t="s">
        <v>2795</v>
      </c>
      <c r="Y2648" s="20" t="s">
        <v>37</v>
      </c>
      <c r="Z2648" s="20" t="s">
        <v>7906</v>
      </c>
      <c r="AA2648" s="20" t="s">
        <v>64</v>
      </c>
      <c r="AB2648" s="20" t="s">
        <v>65</v>
      </c>
      <c r="AC2648" s="20" t="s">
        <v>66</v>
      </c>
      <c r="AD2648" s="20" t="s">
        <v>67</v>
      </c>
      <c r="AE2648" s="20" t="s">
        <v>5593</v>
      </c>
      <c r="AF2648" t="str">
        <f>VLOOKUP(L2648,Contactos!B:B,1,0)</f>
        <v>AGROVET MARKET ANIMAL HEALTH Nicaragua S.A</v>
      </c>
    </row>
    <row r="2649" spans="1:32" ht="38.25" x14ac:dyDescent="0.2">
      <c r="A2649" s="4">
        <f t="shared" si="124"/>
        <v>2647</v>
      </c>
      <c r="B2649" s="4" t="str">
        <f t="shared" si="125"/>
        <v>F010-00025836</v>
      </c>
      <c r="C2649" s="4" t="str">
        <f>IFERROR(VLOOKUP(F2649,Tablas!$A$1:$B$3,2,0),"")</f>
        <v>Factura</v>
      </c>
      <c r="D2649" s="4" t="str">
        <f t="shared" si="126"/>
        <v>Nacional - LETRAS A 45-55-65-75 DIAS / DRAFT  45-55-65-75 DAYS - Facturas clientes - C20601052921</v>
      </c>
      <c r="E2649" s="19">
        <v>45541</v>
      </c>
      <c r="F2649" s="20" t="s">
        <v>1001</v>
      </c>
      <c r="G2649" s="20" t="s">
        <v>7577</v>
      </c>
      <c r="H2649" s="20" t="s">
        <v>44</v>
      </c>
      <c r="I2649" s="20" t="s">
        <v>45</v>
      </c>
      <c r="J2649" s="20" t="s">
        <v>7563</v>
      </c>
      <c r="K2649" s="20" t="s">
        <v>7564</v>
      </c>
      <c r="L2649" s="20" t="s">
        <v>7565</v>
      </c>
      <c r="M2649" s="20" t="s">
        <v>33</v>
      </c>
      <c r="N2649" s="21">
        <v>3342.65</v>
      </c>
      <c r="O2649" s="21">
        <v>0</v>
      </c>
      <c r="P2649" s="20"/>
      <c r="Q2649" s="19">
        <v>45541</v>
      </c>
      <c r="R2649" s="20"/>
      <c r="S2649" s="19">
        <v>45631</v>
      </c>
      <c r="T2649" s="20" t="s">
        <v>7453</v>
      </c>
      <c r="U2649" s="20">
        <v>1020106</v>
      </c>
      <c r="V2649" s="20">
        <v>240002654</v>
      </c>
      <c r="W2649" s="20" t="s">
        <v>847</v>
      </c>
      <c r="X2649" s="20" t="s">
        <v>305</v>
      </c>
      <c r="Y2649" s="20" t="s">
        <v>404</v>
      </c>
      <c r="Z2649" s="20" t="s">
        <v>7578</v>
      </c>
      <c r="AA2649" s="20" t="s">
        <v>7566</v>
      </c>
      <c r="AB2649" s="20" t="s">
        <v>741</v>
      </c>
      <c r="AC2649" s="20" t="s">
        <v>741</v>
      </c>
      <c r="AD2649" s="20" t="s">
        <v>56</v>
      </c>
      <c r="AE2649" s="20" t="s">
        <v>1014</v>
      </c>
      <c r="AF2649" t="str">
        <f>VLOOKUP(L2649,Contactos!B:B,1,0)</f>
        <v>INVERSIONES PROAVET E.I.R.L.</v>
      </c>
    </row>
    <row r="2650" spans="1:32" ht="38.25" x14ac:dyDescent="0.2">
      <c r="A2650" s="4">
        <f t="shared" si="124"/>
        <v>2648</v>
      </c>
      <c r="B2650" s="4" t="str">
        <f t="shared" si="125"/>
        <v>05</v>
      </c>
      <c r="C2650" s="4" t="str">
        <f>IFERROR(VLOOKUP(F2650,Tablas!$A$1:$B$3,2,0),"")</f>
        <v/>
      </c>
      <c r="D2650" s="4" t="str">
        <f t="shared" si="126"/>
        <v xml:space="preserve"> - CONTADO ADELANTADO / CASH IN ADVANCE - RECLASIFICACION LETRAS VINCULADAS</v>
      </c>
      <c r="E2650" s="19">
        <v>45230</v>
      </c>
      <c r="F2650" s="20" t="s">
        <v>27</v>
      </c>
      <c r="G2650" s="20" t="s">
        <v>7907</v>
      </c>
      <c r="H2650" s="20" t="s">
        <v>7617</v>
      </c>
      <c r="I2650" s="20" t="s">
        <v>7618</v>
      </c>
      <c r="J2650" s="20" t="s">
        <v>4511</v>
      </c>
      <c r="K2650" s="20" t="s">
        <v>4512</v>
      </c>
      <c r="L2650" s="20" t="s">
        <v>4513</v>
      </c>
      <c r="M2650" s="20" t="s">
        <v>125</v>
      </c>
      <c r="N2650" s="21">
        <v>3367.17</v>
      </c>
      <c r="O2650" s="21">
        <v>0</v>
      </c>
      <c r="P2650" s="20"/>
      <c r="Q2650" s="19">
        <v>45230</v>
      </c>
      <c r="R2650" s="20"/>
      <c r="S2650" s="19">
        <v>45230</v>
      </c>
      <c r="T2650" s="20" t="s">
        <v>70</v>
      </c>
      <c r="U2650" s="20">
        <v>880959</v>
      </c>
      <c r="V2650" s="20">
        <v>230036801</v>
      </c>
      <c r="W2650" s="20" t="s">
        <v>50</v>
      </c>
      <c r="X2650" s="20" t="s">
        <v>4511</v>
      </c>
      <c r="Y2650" s="20" t="s">
        <v>52</v>
      </c>
      <c r="Z2650" s="20" t="s">
        <v>7619</v>
      </c>
      <c r="AA2650" s="20" t="s">
        <v>4515</v>
      </c>
      <c r="AB2650" s="20" t="s">
        <v>54</v>
      </c>
      <c r="AC2650" s="20" t="s">
        <v>167</v>
      </c>
      <c r="AD2650" s="20" t="s">
        <v>56</v>
      </c>
      <c r="AE2650" s="20"/>
      <c r="AF2650" t="e">
        <f>VLOOKUP(L2650,Contactos!B:B,1,0)</f>
        <v>#N/A</v>
      </c>
    </row>
    <row r="2651" spans="1:32" ht="25.5" x14ac:dyDescent="0.2">
      <c r="A2651" s="4">
        <f t="shared" si="124"/>
        <v>2649</v>
      </c>
      <c r="B2651" s="4" t="str">
        <f t="shared" si="125"/>
        <v>4-03327</v>
      </c>
      <c r="C2651" s="4" t="str">
        <f>IFERROR(VLOOKUP(F2651,Tablas!$A$1:$B$3,2,0),"")</f>
        <v/>
      </c>
      <c r="D2651" s="4" t="str">
        <f t="shared" si="126"/>
        <v xml:space="preserve"> - LETRA 60 DIAS / DRAFT 60 DAYS - Cambio de Situación</v>
      </c>
      <c r="E2651" s="19">
        <v>45554</v>
      </c>
      <c r="F2651" s="20" t="s">
        <v>27</v>
      </c>
      <c r="G2651" s="20" t="s">
        <v>7908</v>
      </c>
      <c r="H2651" s="20" t="s">
        <v>7404</v>
      </c>
      <c r="I2651" s="20" t="s">
        <v>7405</v>
      </c>
      <c r="J2651" s="20" t="s">
        <v>379</v>
      </c>
      <c r="K2651" s="20" t="s">
        <v>380</v>
      </c>
      <c r="L2651" s="20" t="s">
        <v>381</v>
      </c>
      <c r="M2651" s="20" t="s">
        <v>125</v>
      </c>
      <c r="N2651" s="21">
        <v>3385.99</v>
      </c>
      <c r="O2651" s="21">
        <v>0</v>
      </c>
      <c r="P2651" s="19">
        <v>45526</v>
      </c>
      <c r="Q2651" s="19">
        <v>45554</v>
      </c>
      <c r="R2651" s="20"/>
      <c r="S2651" s="19">
        <v>45616</v>
      </c>
      <c r="T2651" s="20" t="s">
        <v>382</v>
      </c>
      <c r="U2651" s="20">
        <v>1031395</v>
      </c>
      <c r="V2651" s="20">
        <v>240007131</v>
      </c>
      <c r="W2651" s="20" t="s">
        <v>50</v>
      </c>
      <c r="X2651" s="20" t="s">
        <v>794</v>
      </c>
      <c r="Y2651" s="20" t="s">
        <v>245</v>
      </c>
      <c r="Z2651" s="20" t="s">
        <v>7406</v>
      </c>
      <c r="AA2651" s="20" t="s">
        <v>384</v>
      </c>
      <c r="AB2651" s="20" t="s">
        <v>337</v>
      </c>
      <c r="AC2651" s="20" t="s">
        <v>337</v>
      </c>
      <c r="AD2651" s="20" t="s">
        <v>56</v>
      </c>
      <c r="AE2651" s="20"/>
      <c r="AF2651" t="str">
        <f>VLOOKUP(L2651,Contactos!B:B,1,0)</f>
        <v>NOVAFARMA S.A.C.</v>
      </c>
    </row>
    <row r="2652" spans="1:32" ht="38.25" x14ac:dyDescent="0.2">
      <c r="A2652" s="4">
        <f t="shared" si="124"/>
        <v>2650</v>
      </c>
      <c r="B2652" s="4" t="str">
        <f t="shared" si="125"/>
        <v>F010-00026084</v>
      </c>
      <c r="C2652" s="4" t="str">
        <f>IFERROR(VLOOKUP(F2652,Tablas!$A$1:$B$3,2,0),"")</f>
        <v>Factura</v>
      </c>
      <c r="D2652" s="4" t="str">
        <f t="shared" si="126"/>
        <v>Nacional - LETRAS A 45-55-65-75 DIAS / DRAFT  45-55-65-75 DAYS - Facturas clientes - C20491686759</v>
      </c>
      <c r="E2652" s="19">
        <v>45565</v>
      </c>
      <c r="F2652" s="20" t="s">
        <v>1001</v>
      </c>
      <c r="G2652" s="20" t="s">
        <v>7580</v>
      </c>
      <c r="H2652" s="20" t="s">
        <v>44</v>
      </c>
      <c r="I2652" s="20" t="s">
        <v>45</v>
      </c>
      <c r="J2652" s="20" t="s">
        <v>302</v>
      </c>
      <c r="K2652" s="20" t="s">
        <v>303</v>
      </c>
      <c r="L2652" s="20" t="s">
        <v>304</v>
      </c>
      <c r="M2652" s="20" t="s">
        <v>125</v>
      </c>
      <c r="N2652" s="21">
        <v>3385.99</v>
      </c>
      <c r="O2652" s="21">
        <v>0</v>
      </c>
      <c r="P2652" s="20"/>
      <c r="Q2652" s="19">
        <v>45565</v>
      </c>
      <c r="R2652" s="20"/>
      <c r="S2652" s="19">
        <v>45655</v>
      </c>
      <c r="T2652" s="20" t="s">
        <v>7453</v>
      </c>
      <c r="U2652" s="20">
        <v>1031880</v>
      </c>
      <c r="V2652" s="20">
        <v>240002920</v>
      </c>
      <c r="W2652" s="20" t="s">
        <v>847</v>
      </c>
      <c r="X2652" s="20" t="s">
        <v>274</v>
      </c>
      <c r="Y2652" s="20" t="s">
        <v>306</v>
      </c>
      <c r="Z2652" s="20" t="s">
        <v>7581</v>
      </c>
      <c r="AA2652" s="20" t="s">
        <v>308</v>
      </c>
      <c r="AB2652" s="20" t="s">
        <v>309</v>
      </c>
      <c r="AC2652" s="20" t="s">
        <v>309</v>
      </c>
      <c r="AD2652" s="20" t="s">
        <v>56</v>
      </c>
      <c r="AE2652" s="20" t="s">
        <v>1014</v>
      </c>
      <c r="AF2652" t="str">
        <f>VLOOKUP(L2652,Contactos!B:B,1,0)</f>
        <v>AGROVET Y DISTRIBUCIONES GRANDEZ S.R.L</v>
      </c>
    </row>
    <row r="2653" spans="1:32" ht="25.5" x14ac:dyDescent="0.2">
      <c r="A2653" s="4">
        <f t="shared" si="124"/>
        <v>2651</v>
      </c>
      <c r="B2653" s="4" t="str">
        <f t="shared" si="125"/>
        <v>4-03323</v>
      </c>
      <c r="C2653" s="4" t="str">
        <f>IFERROR(VLOOKUP(F2653,Tablas!$A$1:$B$3,2,0),"")</f>
        <v/>
      </c>
      <c r="D2653" s="4" t="str">
        <f t="shared" si="126"/>
        <v xml:space="preserve"> - LETRA 60 DIAS / DRAFT 60 DAYS - Cambio de Situación</v>
      </c>
      <c r="E2653" s="19">
        <v>45554</v>
      </c>
      <c r="F2653" s="20" t="s">
        <v>27</v>
      </c>
      <c r="G2653" s="20" t="s">
        <v>7909</v>
      </c>
      <c r="H2653" s="20" t="s">
        <v>7404</v>
      </c>
      <c r="I2653" s="20" t="s">
        <v>7405</v>
      </c>
      <c r="J2653" s="20" t="s">
        <v>379</v>
      </c>
      <c r="K2653" s="20" t="s">
        <v>380</v>
      </c>
      <c r="L2653" s="20" t="s">
        <v>381</v>
      </c>
      <c r="M2653" s="20" t="s">
        <v>125</v>
      </c>
      <c r="N2653" s="21">
        <v>3386</v>
      </c>
      <c r="O2653" s="21">
        <v>0</v>
      </c>
      <c r="P2653" s="19">
        <v>45526</v>
      </c>
      <c r="Q2653" s="19">
        <v>45554</v>
      </c>
      <c r="R2653" s="20"/>
      <c r="S2653" s="19">
        <v>45580</v>
      </c>
      <c r="T2653" s="20" t="s">
        <v>382</v>
      </c>
      <c r="U2653" s="20">
        <v>1031387</v>
      </c>
      <c r="V2653" s="20">
        <v>240007127</v>
      </c>
      <c r="W2653" s="20" t="s">
        <v>50</v>
      </c>
      <c r="X2653" s="20" t="s">
        <v>794</v>
      </c>
      <c r="Y2653" s="20" t="s">
        <v>245</v>
      </c>
      <c r="Z2653" s="20" t="s">
        <v>7406</v>
      </c>
      <c r="AA2653" s="20" t="s">
        <v>7463</v>
      </c>
      <c r="AB2653" s="20" t="s">
        <v>337</v>
      </c>
      <c r="AC2653" s="20" t="s">
        <v>337</v>
      </c>
      <c r="AD2653" s="20" t="s">
        <v>56</v>
      </c>
      <c r="AE2653" s="20"/>
      <c r="AF2653" t="str">
        <f>VLOOKUP(L2653,Contactos!B:B,1,0)</f>
        <v>NOVAFARMA S.A.C.</v>
      </c>
    </row>
    <row r="2654" spans="1:32" ht="25.5" x14ac:dyDescent="0.2">
      <c r="A2654" s="4">
        <f t="shared" si="124"/>
        <v>2652</v>
      </c>
      <c r="B2654" s="4" t="str">
        <f t="shared" si="125"/>
        <v>4-03322</v>
      </c>
      <c r="C2654" s="4" t="str">
        <f>IFERROR(VLOOKUP(F2654,Tablas!$A$1:$B$3,2,0),"")</f>
        <v/>
      </c>
      <c r="D2654" s="4" t="str">
        <f t="shared" si="126"/>
        <v xml:space="preserve"> - LETRA 60 DIAS / DRAFT 60 DAYS - Cambio de Situación</v>
      </c>
      <c r="E2654" s="19">
        <v>45554</v>
      </c>
      <c r="F2654" s="20" t="s">
        <v>27</v>
      </c>
      <c r="G2654" s="20" t="s">
        <v>7910</v>
      </c>
      <c r="H2654" s="20" t="s">
        <v>7404</v>
      </c>
      <c r="I2654" s="20" t="s">
        <v>7405</v>
      </c>
      <c r="J2654" s="20" t="s">
        <v>379</v>
      </c>
      <c r="K2654" s="20" t="s">
        <v>380</v>
      </c>
      <c r="L2654" s="20" t="s">
        <v>381</v>
      </c>
      <c r="M2654" s="20" t="s">
        <v>125</v>
      </c>
      <c r="N2654" s="21">
        <v>3386</v>
      </c>
      <c r="O2654" s="21">
        <v>0</v>
      </c>
      <c r="P2654" s="19">
        <v>45526</v>
      </c>
      <c r="Q2654" s="19">
        <v>45554</v>
      </c>
      <c r="R2654" s="20"/>
      <c r="S2654" s="19">
        <v>45572</v>
      </c>
      <c r="T2654" s="20" t="s">
        <v>382</v>
      </c>
      <c r="U2654" s="20">
        <v>1031385</v>
      </c>
      <c r="V2654" s="20">
        <v>240007126</v>
      </c>
      <c r="W2654" s="20" t="s">
        <v>50</v>
      </c>
      <c r="X2654" s="20" t="s">
        <v>794</v>
      </c>
      <c r="Y2654" s="20" t="s">
        <v>245</v>
      </c>
      <c r="Z2654" s="20" t="s">
        <v>7406</v>
      </c>
      <c r="AA2654" s="20" t="s">
        <v>7463</v>
      </c>
      <c r="AB2654" s="20" t="s">
        <v>337</v>
      </c>
      <c r="AC2654" s="20" t="s">
        <v>337</v>
      </c>
      <c r="AD2654" s="20" t="s">
        <v>56</v>
      </c>
      <c r="AE2654" s="20"/>
      <c r="AF2654" t="str">
        <f>VLOOKUP(L2654,Contactos!B:B,1,0)</f>
        <v>NOVAFARMA S.A.C.</v>
      </c>
    </row>
    <row r="2655" spans="1:32" ht="25.5" x14ac:dyDescent="0.2">
      <c r="A2655" s="4">
        <f t="shared" si="124"/>
        <v>2653</v>
      </c>
      <c r="B2655" s="4" t="str">
        <f t="shared" si="125"/>
        <v>4-03326</v>
      </c>
      <c r="C2655" s="4" t="str">
        <f>IFERROR(VLOOKUP(F2655,Tablas!$A$1:$B$3,2,0),"")</f>
        <v/>
      </c>
      <c r="D2655" s="4" t="str">
        <f t="shared" si="126"/>
        <v xml:space="preserve"> - LETRA 60 DIAS / DRAFT 60 DAYS - Cambio de Situación</v>
      </c>
      <c r="E2655" s="19">
        <v>45554</v>
      </c>
      <c r="F2655" s="20" t="s">
        <v>27</v>
      </c>
      <c r="G2655" s="20" t="s">
        <v>7911</v>
      </c>
      <c r="H2655" s="20" t="s">
        <v>7404</v>
      </c>
      <c r="I2655" s="20" t="s">
        <v>7405</v>
      </c>
      <c r="J2655" s="20" t="s">
        <v>379</v>
      </c>
      <c r="K2655" s="20" t="s">
        <v>380</v>
      </c>
      <c r="L2655" s="20" t="s">
        <v>381</v>
      </c>
      <c r="M2655" s="20" t="s">
        <v>125</v>
      </c>
      <c r="N2655" s="21">
        <v>3386</v>
      </c>
      <c r="O2655" s="21">
        <v>0</v>
      </c>
      <c r="P2655" s="19">
        <v>45526</v>
      </c>
      <c r="Q2655" s="19">
        <v>45554</v>
      </c>
      <c r="R2655" s="20"/>
      <c r="S2655" s="19">
        <v>45601</v>
      </c>
      <c r="T2655" s="20" t="s">
        <v>382</v>
      </c>
      <c r="U2655" s="20">
        <v>1031393</v>
      </c>
      <c r="V2655" s="20">
        <v>240007130</v>
      </c>
      <c r="W2655" s="20" t="s">
        <v>50</v>
      </c>
      <c r="X2655" s="20" t="s">
        <v>794</v>
      </c>
      <c r="Y2655" s="20" t="s">
        <v>245</v>
      </c>
      <c r="Z2655" s="20" t="s">
        <v>7406</v>
      </c>
      <c r="AA2655" s="20" t="s">
        <v>384</v>
      </c>
      <c r="AB2655" s="20" t="s">
        <v>337</v>
      </c>
      <c r="AC2655" s="20" t="s">
        <v>337</v>
      </c>
      <c r="AD2655" s="20" t="s">
        <v>56</v>
      </c>
      <c r="AE2655" s="20"/>
      <c r="AF2655" t="str">
        <f>VLOOKUP(L2655,Contactos!B:B,1,0)</f>
        <v>NOVAFARMA S.A.C.</v>
      </c>
    </row>
    <row r="2656" spans="1:32" ht="25.5" x14ac:dyDescent="0.2">
      <c r="A2656" s="4">
        <f t="shared" si="124"/>
        <v>2654</v>
      </c>
      <c r="B2656" s="4" t="str">
        <f t="shared" si="125"/>
        <v>4-03325</v>
      </c>
      <c r="C2656" s="4" t="str">
        <f>IFERROR(VLOOKUP(F2656,Tablas!$A$1:$B$3,2,0),"")</f>
        <v/>
      </c>
      <c r="D2656" s="4" t="str">
        <f t="shared" si="126"/>
        <v xml:space="preserve"> - LETRA 60 DIAS / DRAFT 60 DAYS - Cambio de Situación</v>
      </c>
      <c r="E2656" s="19">
        <v>45554</v>
      </c>
      <c r="F2656" s="20" t="s">
        <v>27</v>
      </c>
      <c r="G2656" s="20" t="s">
        <v>7912</v>
      </c>
      <c r="H2656" s="20" t="s">
        <v>7404</v>
      </c>
      <c r="I2656" s="20" t="s">
        <v>7405</v>
      </c>
      <c r="J2656" s="20" t="s">
        <v>379</v>
      </c>
      <c r="K2656" s="20" t="s">
        <v>380</v>
      </c>
      <c r="L2656" s="20" t="s">
        <v>381</v>
      </c>
      <c r="M2656" s="20" t="s">
        <v>125</v>
      </c>
      <c r="N2656" s="21">
        <v>3386</v>
      </c>
      <c r="O2656" s="21">
        <v>0</v>
      </c>
      <c r="P2656" s="19">
        <v>45526</v>
      </c>
      <c r="Q2656" s="19">
        <v>45554</v>
      </c>
      <c r="R2656" s="20"/>
      <c r="S2656" s="19">
        <v>45593</v>
      </c>
      <c r="T2656" s="20" t="s">
        <v>382</v>
      </c>
      <c r="U2656" s="20">
        <v>1031391</v>
      </c>
      <c r="V2656" s="20">
        <v>240007129</v>
      </c>
      <c r="W2656" s="20" t="s">
        <v>50</v>
      </c>
      <c r="X2656" s="20" t="s">
        <v>794</v>
      </c>
      <c r="Y2656" s="20" t="s">
        <v>245</v>
      </c>
      <c r="Z2656" s="20" t="s">
        <v>7406</v>
      </c>
      <c r="AA2656" s="20" t="s">
        <v>384</v>
      </c>
      <c r="AB2656" s="20" t="s">
        <v>337</v>
      </c>
      <c r="AC2656" s="20" t="s">
        <v>337</v>
      </c>
      <c r="AD2656" s="20" t="s">
        <v>56</v>
      </c>
      <c r="AE2656" s="20"/>
      <c r="AF2656" t="str">
        <f>VLOOKUP(L2656,Contactos!B:B,1,0)</f>
        <v>NOVAFARMA S.A.C.</v>
      </c>
    </row>
    <row r="2657" spans="1:32" ht="25.5" x14ac:dyDescent="0.2">
      <c r="A2657" s="4">
        <f t="shared" si="124"/>
        <v>2655</v>
      </c>
      <c r="B2657" s="4" t="str">
        <f t="shared" si="125"/>
        <v>4-03324</v>
      </c>
      <c r="C2657" s="4" t="str">
        <f>IFERROR(VLOOKUP(F2657,Tablas!$A$1:$B$3,2,0),"")</f>
        <v/>
      </c>
      <c r="D2657" s="4" t="str">
        <f t="shared" si="126"/>
        <v xml:space="preserve"> - LETRA 60 DIAS / DRAFT 60 DAYS - Cambio de Situación</v>
      </c>
      <c r="E2657" s="19">
        <v>45554</v>
      </c>
      <c r="F2657" s="20" t="s">
        <v>27</v>
      </c>
      <c r="G2657" s="20" t="s">
        <v>7913</v>
      </c>
      <c r="H2657" s="20" t="s">
        <v>7404</v>
      </c>
      <c r="I2657" s="20" t="s">
        <v>7405</v>
      </c>
      <c r="J2657" s="20" t="s">
        <v>379</v>
      </c>
      <c r="K2657" s="20" t="s">
        <v>380</v>
      </c>
      <c r="L2657" s="20" t="s">
        <v>381</v>
      </c>
      <c r="M2657" s="20" t="s">
        <v>125</v>
      </c>
      <c r="N2657" s="21">
        <v>3386</v>
      </c>
      <c r="O2657" s="21">
        <v>0</v>
      </c>
      <c r="P2657" s="19">
        <v>45526</v>
      </c>
      <c r="Q2657" s="19">
        <v>45554</v>
      </c>
      <c r="R2657" s="20"/>
      <c r="S2657" s="19">
        <v>45586</v>
      </c>
      <c r="T2657" s="20" t="s">
        <v>382</v>
      </c>
      <c r="U2657" s="20">
        <v>1031389</v>
      </c>
      <c r="V2657" s="20">
        <v>240007128</v>
      </c>
      <c r="W2657" s="20" t="s">
        <v>50</v>
      </c>
      <c r="X2657" s="20" t="s">
        <v>794</v>
      </c>
      <c r="Y2657" s="20" t="s">
        <v>245</v>
      </c>
      <c r="Z2657" s="20" t="s">
        <v>7406</v>
      </c>
      <c r="AA2657" s="20" t="s">
        <v>384</v>
      </c>
      <c r="AB2657" s="20" t="s">
        <v>337</v>
      </c>
      <c r="AC2657" s="20" t="s">
        <v>337</v>
      </c>
      <c r="AD2657" s="20" t="s">
        <v>56</v>
      </c>
      <c r="AE2657" s="20"/>
      <c r="AF2657" t="str">
        <f>VLOOKUP(L2657,Contactos!B:B,1,0)</f>
        <v>NOVAFARMA S.A.C.</v>
      </c>
    </row>
    <row r="2658" spans="1:32" ht="38.25" x14ac:dyDescent="0.2">
      <c r="A2658" s="4">
        <f t="shared" si="124"/>
        <v>2656</v>
      </c>
      <c r="B2658" s="4" t="str">
        <f t="shared" si="125"/>
        <v>F010-00025986</v>
      </c>
      <c r="C2658" s="4" t="str">
        <f>IFERROR(VLOOKUP(F2658,Tablas!$A$1:$B$3,2,0),"")</f>
        <v>Factura</v>
      </c>
      <c r="D2658" s="4" t="str">
        <f t="shared" si="126"/>
        <v>Nacional - LETRAS 45-52-59-66-73-90 DAYS - Facturas clientes - C20110651121</v>
      </c>
      <c r="E2658" s="19">
        <v>45558</v>
      </c>
      <c r="F2658" s="20" t="s">
        <v>1001</v>
      </c>
      <c r="G2658" s="20" t="s">
        <v>7914</v>
      </c>
      <c r="H2658" s="20" t="s">
        <v>44</v>
      </c>
      <c r="I2658" s="20" t="s">
        <v>45</v>
      </c>
      <c r="J2658" s="20" t="s">
        <v>330</v>
      </c>
      <c r="K2658" s="20" t="s">
        <v>331</v>
      </c>
      <c r="L2658" s="20" t="s">
        <v>332</v>
      </c>
      <c r="M2658" s="20" t="s">
        <v>125</v>
      </c>
      <c r="N2658" s="21">
        <v>3391.38</v>
      </c>
      <c r="O2658" s="21">
        <v>0</v>
      </c>
      <c r="P2658" s="20"/>
      <c r="Q2658" s="19">
        <v>45558</v>
      </c>
      <c r="R2658" s="20"/>
      <c r="S2658" s="19">
        <v>45693</v>
      </c>
      <c r="T2658" s="20" t="s">
        <v>7389</v>
      </c>
      <c r="U2658" s="20">
        <v>1027544</v>
      </c>
      <c r="V2658" s="20">
        <v>240002815</v>
      </c>
      <c r="W2658" s="20" t="s">
        <v>847</v>
      </c>
      <c r="X2658" s="20" t="s">
        <v>274</v>
      </c>
      <c r="Y2658" s="20" t="s">
        <v>333</v>
      </c>
      <c r="Z2658" s="20" t="s">
        <v>7530</v>
      </c>
      <c r="AA2658" s="20" t="s">
        <v>335</v>
      </c>
      <c r="AB2658" s="20" t="s">
        <v>336</v>
      </c>
      <c r="AC2658" s="20" t="s">
        <v>337</v>
      </c>
      <c r="AD2658" s="20" t="s">
        <v>56</v>
      </c>
      <c r="AE2658" s="20" t="s">
        <v>1014</v>
      </c>
      <c r="AF2658" t="str">
        <f>VLOOKUP(L2658,Contactos!B:B,1,0)</f>
        <v>REPRESENTACIONES DURAND S.A.C.</v>
      </c>
    </row>
    <row r="2659" spans="1:32" ht="25.5" x14ac:dyDescent="0.2">
      <c r="A2659" s="4">
        <f t="shared" si="124"/>
        <v>2657</v>
      </c>
      <c r="B2659" s="4" t="str">
        <f t="shared" si="125"/>
        <v>4-02912</v>
      </c>
      <c r="C2659" s="4" t="str">
        <f>IFERROR(VLOOKUP(F2659,Tablas!$A$1:$B$3,2,0),"")</f>
        <v/>
      </c>
      <c r="D2659" s="4" t="str">
        <f t="shared" si="126"/>
        <v xml:space="preserve"> - LETRA 75 DIAS / DRAFT 75 DAYS - Cambio de Situación</v>
      </c>
      <c r="E2659" s="19">
        <v>45539</v>
      </c>
      <c r="F2659" s="20" t="s">
        <v>27</v>
      </c>
      <c r="G2659" s="20" t="s">
        <v>7915</v>
      </c>
      <c r="H2659" s="20" t="s">
        <v>7404</v>
      </c>
      <c r="I2659" s="20" t="s">
        <v>7405</v>
      </c>
      <c r="J2659" s="20" t="s">
        <v>241</v>
      </c>
      <c r="K2659" s="20" t="s">
        <v>242</v>
      </c>
      <c r="L2659" s="20" t="s">
        <v>243</v>
      </c>
      <c r="M2659" s="20" t="s">
        <v>125</v>
      </c>
      <c r="N2659" s="21">
        <v>3395.41</v>
      </c>
      <c r="O2659" s="21">
        <v>0</v>
      </c>
      <c r="P2659" s="19">
        <v>45498</v>
      </c>
      <c r="Q2659" s="19">
        <v>45539</v>
      </c>
      <c r="R2659" s="20"/>
      <c r="S2659" s="19">
        <v>45588</v>
      </c>
      <c r="T2659" s="20" t="s">
        <v>126</v>
      </c>
      <c r="U2659" s="20">
        <v>1020740</v>
      </c>
      <c r="V2659" s="20">
        <v>240006455</v>
      </c>
      <c r="W2659" s="20" t="s">
        <v>50</v>
      </c>
      <c r="X2659" s="20" t="s">
        <v>794</v>
      </c>
      <c r="Y2659" s="20" t="s">
        <v>245</v>
      </c>
      <c r="Z2659" s="20" t="s">
        <v>7406</v>
      </c>
      <c r="AA2659" s="20" t="s">
        <v>247</v>
      </c>
      <c r="AB2659" s="20" t="s">
        <v>248</v>
      </c>
      <c r="AC2659" s="20" t="s">
        <v>248</v>
      </c>
      <c r="AD2659" s="20" t="s">
        <v>56</v>
      </c>
      <c r="AE2659" s="20"/>
      <c r="AF2659" t="str">
        <f>VLOOKUP(L2659,Contactos!B:B,1,0)</f>
        <v>AGRO VETERINARIA MI BUEN PASTOR S.R.L.</v>
      </c>
    </row>
    <row r="2660" spans="1:32" ht="25.5" x14ac:dyDescent="0.2">
      <c r="A2660" s="4">
        <f t="shared" si="124"/>
        <v>2658</v>
      </c>
      <c r="B2660" s="4" t="str">
        <f t="shared" si="125"/>
        <v>4-02911</v>
      </c>
      <c r="C2660" s="4" t="str">
        <f>IFERROR(VLOOKUP(F2660,Tablas!$A$1:$B$3,2,0),"")</f>
        <v/>
      </c>
      <c r="D2660" s="4" t="str">
        <f t="shared" si="126"/>
        <v xml:space="preserve"> - LETRA 75 DIAS / DRAFT 75 DAYS - Cambio de Situación</v>
      </c>
      <c r="E2660" s="19">
        <v>45539</v>
      </c>
      <c r="F2660" s="20" t="s">
        <v>27</v>
      </c>
      <c r="G2660" s="20" t="s">
        <v>7916</v>
      </c>
      <c r="H2660" s="20" t="s">
        <v>7404</v>
      </c>
      <c r="I2660" s="20" t="s">
        <v>7405</v>
      </c>
      <c r="J2660" s="20" t="s">
        <v>241</v>
      </c>
      <c r="K2660" s="20" t="s">
        <v>242</v>
      </c>
      <c r="L2660" s="20" t="s">
        <v>243</v>
      </c>
      <c r="M2660" s="20" t="s">
        <v>125</v>
      </c>
      <c r="N2660" s="21">
        <v>3395.41</v>
      </c>
      <c r="O2660" s="21">
        <v>0</v>
      </c>
      <c r="P2660" s="19">
        <v>45498</v>
      </c>
      <c r="Q2660" s="19">
        <v>45539</v>
      </c>
      <c r="R2660" s="20"/>
      <c r="S2660" s="19">
        <v>45572</v>
      </c>
      <c r="T2660" s="20" t="s">
        <v>126</v>
      </c>
      <c r="U2660" s="20">
        <v>1020738</v>
      </c>
      <c r="V2660" s="20">
        <v>240006454</v>
      </c>
      <c r="W2660" s="20" t="s">
        <v>50</v>
      </c>
      <c r="X2660" s="20" t="s">
        <v>794</v>
      </c>
      <c r="Y2660" s="20" t="s">
        <v>245</v>
      </c>
      <c r="Z2660" s="20" t="s">
        <v>7406</v>
      </c>
      <c r="AA2660" s="20" t="s">
        <v>7711</v>
      </c>
      <c r="AB2660" s="20" t="s">
        <v>248</v>
      </c>
      <c r="AC2660" s="20" t="s">
        <v>248</v>
      </c>
      <c r="AD2660" s="20" t="s">
        <v>56</v>
      </c>
      <c r="AE2660" s="20"/>
      <c r="AF2660" t="str">
        <f>VLOOKUP(L2660,Contactos!B:B,1,0)</f>
        <v>AGRO VETERINARIA MI BUEN PASTOR S.R.L.</v>
      </c>
    </row>
    <row r="2661" spans="1:32" ht="25.5" x14ac:dyDescent="0.2">
      <c r="A2661" s="4">
        <f t="shared" si="124"/>
        <v>2659</v>
      </c>
      <c r="B2661" s="4" t="str">
        <f t="shared" si="125"/>
        <v>4-02910</v>
      </c>
      <c r="C2661" s="4" t="str">
        <f>IFERROR(VLOOKUP(F2661,Tablas!$A$1:$B$3,2,0),"")</f>
        <v/>
      </c>
      <c r="D2661" s="4" t="str">
        <f t="shared" si="126"/>
        <v xml:space="preserve"> - LETRA 75 DIAS / DRAFT 75 DAYS - Cambio de Situación</v>
      </c>
      <c r="E2661" s="19">
        <v>45539</v>
      </c>
      <c r="F2661" s="20" t="s">
        <v>27</v>
      </c>
      <c r="G2661" s="20" t="s">
        <v>7917</v>
      </c>
      <c r="H2661" s="20" t="s">
        <v>7404</v>
      </c>
      <c r="I2661" s="20" t="s">
        <v>7405</v>
      </c>
      <c r="J2661" s="20" t="s">
        <v>241</v>
      </c>
      <c r="K2661" s="20" t="s">
        <v>242</v>
      </c>
      <c r="L2661" s="20" t="s">
        <v>243</v>
      </c>
      <c r="M2661" s="20" t="s">
        <v>125</v>
      </c>
      <c r="N2661" s="21">
        <v>3395.41</v>
      </c>
      <c r="O2661" s="21">
        <v>0</v>
      </c>
      <c r="P2661" s="19">
        <v>45498</v>
      </c>
      <c r="Q2661" s="19">
        <v>45539</v>
      </c>
      <c r="R2661" s="20"/>
      <c r="S2661" s="19">
        <v>45565</v>
      </c>
      <c r="T2661" s="20" t="s">
        <v>126</v>
      </c>
      <c r="U2661" s="20">
        <v>1020736</v>
      </c>
      <c r="V2661" s="20">
        <v>240006453</v>
      </c>
      <c r="W2661" s="20" t="s">
        <v>50</v>
      </c>
      <c r="X2661" s="20" t="s">
        <v>794</v>
      </c>
      <c r="Y2661" s="20" t="s">
        <v>245</v>
      </c>
      <c r="Z2661" s="20" t="s">
        <v>7406</v>
      </c>
      <c r="AA2661" s="20" t="s">
        <v>7711</v>
      </c>
      <c r="AB2661" s="20" t="s">
        <v>248</v>
      </c>
      <c r="AC2661" s="20" t="s">
        <v>248</v>
      </c>
      <c r="AD2661" s="20" t="s">
        <v>56</v>
      </c>
      <c r="AE2661" s="20"/>
      <c r="AF2661" t="str">
        <f>VLOOKUP(L2661,Contactos!B:B,1,0)</f>
        <v>AGRO VETERINARIA MI BUEN PASTOR S.R.L.</v>
      </c>
    </row>
    <row r="2662" spans="1:32" ht="38.25" x14ac:dyDescent="0.2">
      <c r="A2662" s="4">
        <f t="shared" si="124"/>
        <v>2660</v>
      </c>
      <c r="B2662" s="4" t="str">
        <f t="shared" si="125"/>
        <v>F010-00025986</v>
      </c>
      <c r="C2662" s="4" t="str">
        <f>IFERROR(VLOOKUP(F2662,Tablas!$A$1:$B$3,2,0),"")</f>
        <v>Factura</v>
      </c>
      <c r="D2662" s="4" t="str">
        <f t="shared" si="126"/>
        <v>Nacional - LETRAS 45-52-59-66-73-90 DAYS - Facturas clientes - C20110651121</v>
      </c>
      <c r="E2662" s="19">
        <v>45558</v>
      </c>
      <c r="F2662" s="20" t="s">
        <v>1001</v>
      </c>
      <c r="G2662" s="20" t="s">
        <v>7914</v>
      </c>
      <c r="H2662" s="20" t="s">
        <v>44</v>
      </c>
      <c r="I2662" s="20" t="s">
        <v>45</v>
      </c>
      <c r="J2662" s="20" t="s">
        <v>330</v>
      </c>
      <c r="K2662" s="20" t="s">
        <v>331</v>
      </c>
      <c r="L2662" s="20" t="s">
        <v>332</v>
      </c>
      <c r="M2662" s="20" t="s">
        <v>125</v>
      </c>
      <c r="N2662" s="21">
        <v>3395.48</v>
      </c>
      <c r="O2662" s="21">
        <v>0</v>
      </c>
      <c r="P2662" s="20"/>
      <c r="Q2662" s="19">
        <v>45558</v>
      </c>
      <c r="R2662" s="20"/>
      <c r="S2662" s="19">
        <v>45676</v>
      </c>
      <c r="T2662" s="20" t="s">
        <v>7389</v>
      </c>
      <c r="U2662" s="20">
        <v>1027544</v>
      </c>
      <c r="V2662" s="20">
        <v>240002815</v>
      </c>
      <c r="W2662" s="20" t="s">
        <v>847</v>
      </c>
      <c r="X2662" s="20" t="s">
        <v>274</v>
      </c>
      <c r="Y2662" s="20" t="s">
        <v>333</v>
      </c>
      <c r="Z2662" s="20" t="s">
        <v>7530</v>
      </c>
      <c r="AA2662" s="20" t="s">
        <v>335</v>
      </c>
      <c r="AB2662" s="20" t="s">
        <v>336</v>
      </c>
      <c r="AC2662" s="20" t="s">
        <v>337</v>
      </c>
      <c r="AD2662" s="20" t="s">
        <v>56</v>
      </c>
      <c r="AE2662" s="20" t="s">
        <v>1014</v>
      </c>
      <c r="AF2662" t="str">
        <f>VLOOKUP(L2662,Contactos!B:B,1,0)</f>
        <v>REPRESENTACIONES DURAND S.A.C.</v>
      </c>
    </row>
    <row r="2663" spans="1:32" ht="38.25" x14ac:dyDescent="0.2">
      <c r="A2663" s="4">
        <f t="shared" si="124"/>
        <v>2661</v>
      </c>
      <c r="B2663" s="4" t="str">
        <f t="shared" si="125"/>
        <v>F010-00025986</v>
      </c>
      <c r="C2663" s="4" t="str">
        <f>IFERROR(VLOOKUP(F2663,Tablas!$A$1:$B$3,2,0),"")</f>
        <v>Factura</v>
      </c>
      <c r="D2663" s="4" t="str">
        <f t="shared" si="126"/>
        <v>Nacional - LETRAS 45-52-59-66-73-90 DAYS - Facturas clientes - C20110651121</v>
      </c>
      <c r="E2663" s="19">
        <v>45558</v>
      </c>
      <c r="F2663" s="20" t="s">
        <v>1001</v>
      </c>
      <c r="G2663" s="20" t="s">
        <v>7914</v>
      </c>
      <c r="H2663" s="20" t="s">
        <v>44</v>
      </c>
      <c r="I2663" s="20" t="s">
        <v>45</v>
      </c>
      <c r="J2663" s="20" t="s">
        <v>330</v>
      </c>
      <c r="K2663" s="20" t="s">
        <v>331</v>
      </c>
      <c r="L2663" s="20" t="s">
        <v>332</v>
      </c>
      <c r="M2663" s="20" t="s">
        <v>125</v>
      </c>
      <c r="N2663" s="21">
        <v>3395.48</v>
      </c>
      <c r="O2663" s="21">
        <v>0</v>
      </c>
      <c r="P2663" s="20"/>
      <c r="Q2663" s="19">
        <v>45558</v>
      </c>
      <c r="R2663" s="20"/>
      <c r="S2663" s="19">
        <v>45648</v>
      </c>
      <c r="T2663" s="20" t="s">
        <v>7389</v>
      </c>
      <c r="U2663" s="20">
        <v>1027544</v>
      </c>
      <c r="V2663" s="20">
        <v>240002815</v>
      </c>
      <c r="W2663" s="20" t="s">
        <v>847</v>
      </c>
      <c r="X2663" s="20" t="s">
        <v>274</v>
      </c>
      <c r="Y2663" s="20" t="s">
        <v>333</v>
      </c>
      <c r="Z2663" s="20" t="s">
        <v>7530</v>
      </c>
      <c r="AA2663" s="20" t="s">
        <v>335</v>
      </c>
      <c r="AB2663" s="20" t="s">
        <v>336</v>
      </c>
      <c r="AC2663" s="20" t="s">
        <v>337</v>
      </c>
      <c r="AD2663" s="20" t="s">
        <v>56</v>
      </c>
      <c r="AE2663" s="20" t="s">
        <v>1014</v>
      </c>
      <c r="AF2663" t="str">
        <f>VLOOKUP(L2663,Contactos!B:B,1,0)</f>
        <v>REPRESENTACIONES DURAND S.A.C.</v>
      </c>
    </row>
    <row r="2664" spans="1:32" ht="38.25" x14ac:dyDescent="0.2">
      <c r="A2664" s="4">
        <f t="shared" si="124"/>
        <v>2662</v>
      </c>
      <c r="B2664" s="4" t="str">
        <f t="shared" si="125"/>
        <v>F010-00025986</v>
      </c>
      <c r="C2664" s="4" t="str">
        <f>IFERROR(VLOOKUP(F2664,Tablas!$A$1:$B$3,2,0),"")</f>
        <v>Factura</v>
      </c>
      <c r="D2664" s="4" t="str">
        <f t="shared" si="126"/>
        <v>Nacional - LETRAS 45-52-59-66-73-90 DAYS - Facturas clientes - C20110651121</v>
      </c>
      <c r="E2664" s="19">
        <v>45558</v>
      </c>
      <c r="F2664" s="20" t="s">
        <v>1001</v>
      </c>
      <c r="G2664" s="20" t="s">
        <v>7914</v>
      </c>
      <c r="H2664" s="20" t="s">
        <v>44</v>
      </c>
      <c r="I2664" s="20" t="s">
        <v>45</v>
      </c>
      <c r="J2664" s="20" t="s">
        <v>330</v>
      </c>
      <c r="K2664" s="20" t="s">
        <v>331</v>
      </c>
      <c r="L2664" s="20" t="s">
        <v>332</v>
      </c>
      <c r="M2664" s="20" t="s">
        <v>125</v>
      </c>
      <c r="N2664" s="21">
        <v>3395.48</v>
      </c>
      <c r="O2664" s="21">
        <v>0</v>
      </c>
      <c r="P2664" s="20"/>
      <c r="Q2664" s="19">
        <v>45558</v>
      </c>
      <c r="R2664" s="20"/>
      <c r="S2664" s="19">
        <v>45655</v>
      </c>
      <c r="T2664" s="20" t="s">
        <v>7389</v>
      </c>
      <c r="U2664" s="20">
        <v>1027544</v>
      </c>
      <c r="V2664" s="20">
        <v>240002815</v>
      </c>
      <c r="W2664" s="20" t="s">
        <v>847</v>
      </c>
      <c r="X2664" s="20" t="s">
        <v>274</v>
      </c>
      <c r="Y2664" s="20" t="s">
        <v>333</v>
      </c>
      <c r="Z2664" s="20" t="s">
        <v>7530</v>
      </c>
      <c r="AA2664" s="20" t="s">
        <v>335</v>
      </c>
      <c r="AB2664" s="20" t="s">
        <v>336</v>
      </c>
      <c r="AC2664" s="20" t="s">
        <v>337</v>
      </c>
      <c r="AD2664" s="20" t="s">
        <v>56</v>
      </c>
      <c r="AE2664" s="20" t="s">
        <v>1014</v>
      </c>
      <c r="AF2664" t="str">
        <f>VLOOKUP(L2664,Contactos!B:B,1,0)</f>
        <v>REPRESENTACIONES DURAND S.A.C.</v>
      </c>
    </row>
    <row r="2665" spans="1:32" ht="38.25" x14ac:dyDescent="0.2">
      <c r="A2665" s="4">
        <f t="shared" si="124"/>
        <v>2663</v>
      </c>
      <c r="B2665" s="4" t="str">
        <f t="shared" si="125"/>
        <v>F010-00025986</v>
      </c>
      <c r="C2665" s="4" t="str">
        <f>IFERROR(VLOOKUP(F2665,Tablas!$A$1:$B$3,2,0),"")</f>
        <v>Factura</v>
      </c>
      <c r="D2665" s="4" t="str">
        <f t="shared" si="126"/>
        <v>Nacional - LETRAS 45-52-59-66-73-90 DAYS - Facturas clientes - C20110651121</v>
      </c>
      <c r="E2665" s="19">
        <v>45558</v>
      </c>
      <c r="F2665" s="20" t="s">
        <v>1001</v>
      </c>
      <c r="G2665" s="20" t="s">
        <v>7914</v>
      </c>
      <c r="H2665" s="20" t="s">
        <v>44</v>
      </c>
      <c r="I2665" s="20" t="s">
        <v>45</v>
      </c>
      <c r="J2665" s="20" t="s">
        <v>330</v>
      </c>
      <c r="K2665" s="20" t="s">
        <v>331</v>
      </c>
      <c r="L2665" s="20" t="s">
        <v>332</v>
      </c>
      <c r="M2665" s="20" t="s">
        <v>125</v>
      </c>
      <c r="N2665" s="21">
        <v>3395.48</v>
      </c>
      <c r="O2665" s="21">
        <v>0</v>
      </c>
      <c r="P2665" s="20"/>
      <c r="Q2665" s="19">
        <v>45558</v>
      </c>
      <c r="R2665" s="20"/>
      <c r="S2665" s="19">
        <v>45669</v>
      </c>
      <c r="T2665" s="20" t="s">
        <v>7389</v>
      </c>
      <c r="U2665" s="20">
        <v>1027544</v>
      </c>
      <c r="V2665" s="20">
        <v>240002815</v>
      </c>
      <c r="W2665" s="20" t="s">
        <v>847</v>
      </c>
      <c r="X2665" s="20" t="s">
        <v>274</v>
      </c>
      <c r="Y2665" s="20" t="s">
        <v>333</v>
      </c>
      <c r="Z2665" s="20" t="s">
        <v>7530</v>
      </c>
      <c r="AA2665" s="20" t="s">
        <v>335</v>
      </c>
      <c r="AB2665" s="20" t="s">
        <v>336</v>
      </c>
      <c r="AC2665" s="20" t="s">
        <v>337</v>
      </c>
      <c r="AD2665" s="20" t="s">
        <v>56</v>
      </c>
      <c r="AE2665" s="20" t="s">
        <v>1014</v>
      </c>
      <c r="AF2665" t="str">
        <f>VLOOKUP(L2665,Contactos!B:B,1,0)</f>
        <v>REPRESENTACIONES DURAND S.A.C.</v>
      </c>
    </row>
    <row r="2666" spans="1:32" ht="38.25" x14ac:dyDescent="0.2">
      <c r="A2666" s="4">
        <f t="shared" si="124"/>
        <v>2664</v>
      </c>
      <c r="B2666" s="4" t="str">
        <f t="shared" si="125"/>
        <v>F010-00025986</v>
      </c>
      <c r="C2666" s="4" t="str">
        <f>IFERROR(VLOOKUP(F2666,Tablas!$A$1:$B$3,2,0),"")</f>
        <v>Factura</v>
      </c>
      <c r="D2666" s="4" t="str">
        <f t="shared" si="126"/>
        <v>Nacional - LETRAS 45-52-59-66-73-90 DAYS - Facturas clientes - C20110651121</v>
      </c>
      <c r="E2666" s="19">
        <v>45558</v>
      </c>
      <c r="F2666" s="20" t="s">
        <v>1001</v>
      </c>
      <c r="G2666" s="20" t="s">
        <v>7914</v>
      </c>
      <c r="H2666" s="20" t="s">
        <v>44</v>
      </c>
      <c r="I2666" s="20" t="s">
        <v>45</v>
      </c>
      <c r="J2666" s="20" t="s">
        <v>330</v>
      </c>
      <c r="K2666" s="20" t="s">
        <v>331</v>
      </c>
      <c r="L2666" s="20" t="s">
        <v>332</v>
      </c>
      <c r="M2666" s="20" t="s">
        <v>125</v>
      </c>
      <c r="N2666" s="21">
        <v>3395.48</v>
      </c>
      <c r="O2666" s="21">
        <v>0</v>
      </c>
      <c r="P2666" s="20"/>
      <c r="Q2666" s="19">
        <v>45558</v>
      </c>
      <c r="R2666" s="20"/>
      <c r="S2666" s="19">
        <v>45662</v>
      </c>
      <c r="T2666" s="20" t="s">
        <v>7389</v>
      </c>
      <c r="U2666" s="20">
        <v>1027544</v>
      </c>
      <c r="V2666" s="20">
        <v>240002815</v>
      </c>
      <c r="W2666" s="20" t="s">
        <v>847</v>
      </c>
      <c r="X2666" s="20" t="s">
        <v>274</v>
      </c>
      <c r="Y2666" s="20" t="s">
        <v>333</v>
      </c>
      <c r="Z2666" s="20" t="s">
        <v>7530</v>
      </c>
      <c r="AA2666" s="20" t="s">
        <v>335</v>
      </c>
      <c r="AB2666" s="20" t="s">
        <v>336</v>
      </c>
      <c r="AC2666" s="20" t="s">
        <v>337</v>
      </c>
      <c r="AD2666" s="20" t="s">
        <v>56</v>
      </c>
      <c r="AE2666" s="20" t="s">
        <v>1014</v>
      </c>
      <c r="AF2666" t="str">
        <f>VLOOKUP(L2666,Contactos!B:B,1,0)</f>
        <v>REPRESENTACIONES DURAND S.A.C.</v>
      </c>
    </row>
    <row r="2667" spans="1:32" ht="51" x14ac:dyDescent="0.2">
      <c r="A2667" s="4">
        <f t="shared" si="124"/>
        <v>2665</v>
      </c>
      <c r="B2667" s="4" t="str">
        <f t="shared" si="125"/>
        <v>F050-00001455</v>
      </c>
      <c r="C2667" s="4" t="str">
        <f>IFERROR(VLOOKUP(F2667,Tablas!$A$1:$B$3,2,0),"")</f>
        <v>Factura</v>
      </c>
      <c r="D2667" s="4" t="str">
        <f t="shared" si="126"/>
        <v xml:space="preserve"> - CONTADO / CASH - Intereses moratorios a la FT 01-F050-00001390 por</v>
      </c>
      <c r="E2667" s="19">
        <v>45433</v>
      </c>
      <c r="F2667" s="20" t="s">
        <v>1001</v>
      </c>
      <c r="G2667" s="20" t="s">
        <v>7918</v>
      </c>
      <c r="H2667" s="20" t="s">
        <v>80</v>
      </c>
      <c r="I2667" s="20" t="s">
        <v>81</v>
      </c>
      <c r="J2667" s="20" t="s">
        <v>168</v>
      </c>
      <c r="K2667" s="20" t="s">
        <v>168</v>
      </c>
      <c r="L2667" s="20" t="s">
        <v>169</v>
      </c>
      <c r="M2667" s="20" t="s">
        <v>33</v>
      </c>
      <c r="N2667" s="21">
        <v>3418.65</v>
      </c>
      <c r="O2667" s="21">
        <v>897.99</v>
      </c>
      <c r="P2667" s="20"/>
      <c r="Q2667" s="19">
        <v>45433</v>
      </c>
      <c r="R2667" s="20"/>
      <c r="S2667" s="19">
        <v>45433</v>
      </c>
      <c r="T2667" s="20" t="s">
        <v>49</v>
      </c>
      <c r="U2667" s="20">
        <v>967703</v>
      </c>
      <c r="V2667" s="20">
        <v>240001426</v>
      </c>
      <c r="W2667" s="20" t="s">
        <v>847</v>
      </c>
      <c r="X2667" s="20" t="s">
        <v>2795</v>
      </c>
      <c r="Y2667" s="20" t="s">
        <v>37</v>
      </c>
      <c r="Z2667" s="20" t="s">
        <v>7919</v>
      </c>
      <c r="AA2667" s="20" t="s">
        <v>170</v>
      </c>
      <c r="AB2667" s="20" t="s">
        <v>171</v>
      </c>
      <c r="AC2667" s="20" t="s">
        <v>66</v>
      </c>
      <c r="AD2667" s="20" t="s">
        <v>172</v>
      </c>
      <c r="AE2667" s="20"/>
      <c r="AF2667" t="str">
        <f>VLOOKUP(L2667,Contactos!B:B,1,0)</f>
        <v>EMPRESA MELO S.A.</v>
      </c>
    </row>
    <row r="2668" spans="1:32" ht="25.5" x14ac:dyDescent="0.2">
      <c r="A2668" s="4">
        <f t="shared" si="124"/>
        <v>2666</v>
      </c>
      <c r="B2668" s="4" t="str">
        <f t="shared" si="125"/>
        <v/>
      </c>
      <c r="C2668" s="4" t="str">
        <f>IFERROR(VLOOKUP(F2668,Tablas!$A$1:$B$3,2,0),"")</f>
        <v/>
      </c>
      <c r="D2668" s="4" t="str">
        <f t="shared" si="126"/>
        <v xml:space="preserve"> - COBRANZA DOC. 60 DIAS  / DA 60 DAYS - Dif. en cambio</v>
      </c>
      <c r="E2668" s="19">
        <v>45412</v>
      </c>
      <c r="F2668" s="20" t="s">
        <v>27</v>
      </c>
      <c r="G2668" s="20"/>
      <c r="H2668" s="20" t="s">
        <v>80</v>
      </c>
      <c r="I2668" s="20" t="s">
        <v>81</v>
      </c>
      <c r="J2668" s="20" t="s">
        <v>168</v>
      </c>
      <c r="K2668" s="20" t="s">
        <v>168</v>
      </c>
      <c r="L2668" s="20" t="s">
        <v>169</v>
      </c>
      <c r="M2668" s="20" t="s">
        <v>33</v>
      </c>
      <c r="N2668" s="21">
        <v>3461.82</v>
      </c>
      <c r="O2668" s="21">
        <v>0</v>
      </c>
      <c r="P2668" s="20"/>
      <c r="Q2668" s="19">
        <v>45412</v>
      </c>
      <c r="R2668" s="20"/>
      <c r="S2668" s="20"/>
      <c r="T2668" s="20" t="s">
        <v>34</v>
      </c>
      <c r="U2668" s="20">
        <v>1001645</v>
      </c>
      <c r="V2668" s="20">
        <v>240019032</v>
      </c>
      <c r="W2668" s="20" t="s">
        <v>50</v>
      </c>
      <c r="X2668" s="20" t="s">
        <v>841</v>
      </c>
      <c r="Y2668" s="20" t="s">
        <v>37</v>
      </c>
      <c r="Z2668" s="20" t="s">
        <v>63</v>
      </c>
      <c r="AA2668" s="20" t="s">
        <v>170</v>
      </c>
      <c r="AB2668" s="20" t="s">
        <v>171</v>
      </c>
      <c r="AC2668" s="20"/>
      <c r="AD2668" s="20" t="s">
        <v>172</v>
      </c>
      <c r="AE2668" s="20"/>
      <c r="AF2668" t="str">
        <f>VLOOKUP(L2668,Contactos!B:B,1,0)</f>
        <v>EMPRESA MELO S.A.</v>
      </c>
    </row>
    <row r="2669" spans="1:32" ht="38.25" x14ac:dyDescent="0.2">
      <c r="A2669" s="4">
        <f t="shared" si="124"/>
        <v>2667</v>
      </c>
      <c r="B2669" s="4" t="str">
        <f t="shared" si="125"/>
        <v>F010-00025857</v>
      </c>
      <c r="C2669" s="4" t="str">
        <f>IFERROR(VLOOKUP(F2669,Tablas!$A$1:$B$3,2,0),"")</f>
        <v>Factura</v>
      </c>
      <c r="D2669" s="4" t="str">
        <f t="shared" si="126"/>
        <v>Nacional - LETRAS 45-52-59-66-73-90 DAYS - Facturas clientes - C20110651121</v>
      </c>
      <c r="E2669" s="19">
        <v>45545</v>
      </c>
      <c r="F2669" s="20" t="s">
        <v>1001</v>
      </c>
      <c r="G2669" s="20" t="s">
        <v>7920</v>
      </c>
      <c r="H2669" s="20" t="s">
        <v>44</v>
      </c>
      <c r="I2669" s="20" t="s">
        <v>45</v>
      </c>
      <c r="J2669" s="20" t="s">
        <v>330</v>
      </c>
      <c r="K2669" s="20" t="s">
        <v>331</v>
      </c>
      <c r="L2669" s="20" t="s">
        <v>332</v>
      </c>
      <c r="M2669" s="20" t="s">
        <v>125</v>
      </c>
      <c r="N2669" s="21">
        <v>3492.43</v>
      </c>
      <c r="O2669" s="21">
        <v>0</v>
      </c>
      <c r="P2669" s="20"/>
      <c r="Q2669" s="19">
        <v>45545</v>
      </c>
      <c r="R2669" s="20"/>
      <c r="S2669" s="19">
        <v>45680</v>
      </c>
      <c r="T2669" s="20" t="s">
        <v>7389</v>
      </c>
      <c r="U2669" s="20">
        <v>1021744</v>
      </c>
      <c r="V2669" s="20">
        <v>240002679</v>
      </c>
      <c r="W2669" s="20" t="s">
        <v>847</v>
      </c>
      <c r="X2669" s="20" t="s">
        <v>305</v>
      </c>
      <c r="Y2669" s="20" t="s">
        <v>333</v>
      </c>
      <c r="Z2669" s="20" t="s">
        <v>7530</v>
      </c>
      <c r="AA2669" s="20" t="s">
        <v>7441</v>
      </c>
      <c r="AB2669" s="20" t="s">
        <v>789</v>
      </c>
      <c r="AC2669" s="20" t="s">
        <v>167</v>
      </c>
      <c r="AD2669" s="20" t="s">
        <v>56</v>
      </c>
      <c r="AE2669" s="20" t="s">
        <v>1014</v>
      </c>
      <c r="AF2669" t="str">
        <f>VLOOKUP(L2669,Contactos!B:B,1,0)</f>
        <v>REPRESENTACIONES DURAND S.A.C.</v>
      </c>
    </row>
    <row r="2670" spans="1:32" ht="38.25" x14ac:dyDescent="0.2">
      <c r="A2670" s="4">
        <f t="shared" si="124"/>
        <v>2668</v>
      </c>
      <c r="B2670" s="4" t="str">
        <f t="shared" si="125"/>
        <v>F010-00025857</v>
      </c>
      <c r="C2670" s="4" t="str">
        <f>IFERROR(VLOOKUP(F2670,Tablas!$A$1:$B$3,2,0),"")</f>
        <v>Factura</v>
      </c>
      <c r="D2670" s="4" t="str">
        <f t="shared" si="126"/>
        <v>Nacional - LETRAS 45-52-59-66-73-90 DAYS - Facturas clientes - C20110651121</v>
      </c>
      <c r="E2670" s="19">
        <v>45545</v>
      </c>
      <c r="F2670" s="20" t="s">
        <v>1001</v>
      </c>
      <c r="G2670" s="20" t="s">
        <v>7920</v>
      </c>
      <c r="H2670" s="20" t="s">
        <v>44</v>
      </c>
      <c r="I2670" s="20" t="s">
        <v>45</v>
      </c>
      <c r="J2670" s="20" t="s">
        <v>330</v>
      </c>
      <c r="K2670" s="20" t="s">
        <v>331</v>
      </c>
      <c r="L2670" s="20" t="s">
        <v>332</v>
      </c>
      <c r="M2670" s="20" t="s">
        <v>125</v>
      </c>
      <c r="N2670" s="21">
        <v>3496.65</v>
      </c>
      <c r="O2670" s="21">
        <v>0</v>
      </c>
      <c r="P2670" s="20"/>
      <c r="Q2670" s="19">
        <v>45545</v>
      </c>
      <c r="R2670" s="20"/>
      <c r="S2670" s="19">
        <v>45663</v>
      </c>
      <c r="T2670" s="20" t="s">
        <v>7389</v>
      </c>
      <c r="U2670" s="20">
        <v>1021744</v>
      </c>
      <c r="V2670" s="20">
        <v>240002679</v>
      </c>
      <c r="W2670" s="20" t="s">
        <v>847</v>
      </c>
      <c r="X2670" s="20" t="s">
        <v>305</v>
      </c>
      <c r="Y2670" s="20" t="s">
        <v>333</v>
      </c>
      <c r="Z2670" s="20" t="s">
        <v>7530</v>
      </c>
      <c r="AA2670" s="20" t="s">
        <v>7441</v>
      </c>
      <c r="AB2670" s="20" t="s">
        <v>789</v>
      </c>
      <c r="AC2670" s="20" t="s">
        <v>167</v>
      </c>
      <c r="AD2670" s="20" t="s">
        <v>56</v>
      </c>
      <c r="AE2670" s="20" t="s">
        <v>1014</v>
      </c>
      <c r="AF2670" t="str">
        <f>VLOOKUP(L2670,Contactos!B:B,1,0)</f>
        <v>REPRESENTACIONES DURAND S.A.C.</v>
      </c>
    </row>
    <row r="2671" spans="1:32" ht="38.25" x14ac:dyDescent="0.2">
      <c r="A2671" s="4">
        <f t="shared" si="124"/>
        <v>2669</v>
      </c>
      <c r="B2671" s="4" t="str">
        <f t="shared" si="125"/>
        <v>F010-00025857</v>
      </c>
      <c r="C2671" s="4" t="str">
        <f>IFERROR(VLOOKUP(F2671,Tablas!$A$1:$B$3,2,0),"")</f>
        <v>Factura</v>
      </c>
      <c r="D2671" s="4" t="str">
        <f t="shared" si="126"/>
        <v>Nacional - LETRAS 45-52-59-66-73-90 DAYS - Facturas clientes - C20110651121</v>
      </c>
      <c r="E2671" s="19">
        <v>45545</v>
      </c>
      <c r="F2671" s="20" t="s">
        <v>1001</v>
      </c>
      <c r="G2671" s="20" t="s">
        <v>7920</v>
      </c>
      <c r="H2671" s="20" t="s">
        <v>44</v>
      </c>
      <c r="I2671" s="20" t="s">
        <v>45</v>
      </c>
      <c r="J2671" s="20" t="s">
        <v>330</v>
      </c>
      <c r="K2671" s="20" t="s">
        <v>331</v>
      </c>
      <c r="L2671" s="20" t="s">
        <v>332</v>
      </c>
      <c r="M2671" s="20" t="s">
        <v>125</v>
      </c>
      <c r="N2671" s="21">
        <v>3496.65</v>
      </c>
      <c r="O2671" s="21">
        <v>0</v>
      </c>
      <c r="P2671" s="20"/>
      <c r="Q2671" s="19">
        <v>45545</v>
      </c>
      <c r="R2671" s="20"/>
      <c r="S2671" s="19">
        <v>45635</v>
      </c>
      <c r="T2671" s="20" t="s">
        <v>7389</v>
      </c>
      <c r="U2671" s="20">
        <v>1021744</v>
      </c>
      <c r="V2671" s="20">
        <v>240002679</v>
      </c>
      <c r="W2671" s="20" t="s">
        <v>847</v>
      </c>
      <c r="X2671" s="20" t="s">
        <v>305</v>
      </c>
      <c r="Y2671" s="20" t="s">
        <v>333</v>
      </c>
      <c r="Z2671" s="20" t="s">
        <v>7530</v>
      </c>
      <c r="AA2671" s="20" t="s">
        <v>7441</v>
      </c>
      <c r="AB2671" s="20" t="s">
        <v>789</v>
      </c>
      <c r="AC2671" s="20" t="s">
        <v>167</v>
      </c>
      <c r="AD2671" s="20" t="s">
        <v>56</v>
      </c>
      <c r="AE2671" s="20" t="s">
        <v>1014</v>
      </c>
      <c r="AF2671" t="str">
        <f>VLOOKUP(L2671,Contactos!B:B,1,0)</f>
        <v>REPRESENTACIONES DURAND S.A.C.</v>
      </c>
    </row>
    <row r="2672" spans="1:32" ht="38.25" x14ac:dyDescent="0.2">
      <c r="A2672" s="4">
        <f t="shared" si="124"/>
        <v>2670</v>
      </c>
      <c r="B2672" s="4" t="str">
        <f t="shared" si="125"/>
        <v>F010-00025857</v>
      </c>
      <c r="C2672" s="4" t="str">
        <f>IFERROR(VLOOKUP(F2672,Tablas!$A$1:$B$3,2,0),"")</f>
        <v>Factura</v>
      </c>
      <c r="D2672" s="4" t="str">
        <f t="shared" si="126"/>
        <v>Nacional - LETRAS 45-52-59-66-73-90 DAYS - Facturas clientes - C20110651121</v>
      </c>
      <c r="E2672" s="19">
        <v>45545</v>
      </c>
      <c r="F2672" s="20" t="s">
        <v>1001</v>
      </c>
      <c r="G2672" s="20" t="s">
        <v>7920</v>
      </c>
      <c r="H2672" s="20" t="s">
        <v>44</v>
      </c>
      <c r="I2672" s="20" t="s">
        <v>45</v>
      </c>
      <c r="J2672" s="20" t="s">
        <v>330</v>
      </c>
      <c r="K2672" s="20" t="s">
        <v>331</v>
      </c>
      <c r="L2672" s="20" t="s">
        <v>332</v>
      </c>
      <c r="M2672" s="20" t="s">
        <v>125</v>
      </c>
      <c r="N2672" s="21">
        <v>3496.65</v>
      </c>
      <c r="O2672" s="21">
        <v>0</v>
      </c>
      <c r="P2672" s="20"/>
      <c r="Q2672" s="19">
        <v>45545</v>
      </c>
      <c r="R2672" s="20"/>
      <c r="S2672" s="19">
        <v>45642</v>
      </c>
      <c r="T2672" s="20" t="s">
        <v>7389</v>
      </c>
      <c r="U2672" s="20">
        <v>1021744</v>
      </c>
      <c r="V2672" s="20">
        <v>240002679</v>
      </c>
      <c r="W2672" s="20" t="s">
        <v>847</v>
      </c>
      <c r="X2672" s="20" t="s">
        <v>305</v>
      </c>
      <c r="Y2672" s="20" t="s">
        <v>333</v>
      </c>
      <c r="Z2672" s="20" t="s">
        <v>7530</v>
      </c>
      <c r="AA2672" s="20" t="s">
        <v>7441</v>
      </c>
      <c r="AB2672" s="20" t="s">
        <v>789</v>
      </c>
      <c r="AC2672" s="20" t="s">
        <v>167</v>
      </c>
      <c r="AD2672" s="20" t="s">
        <v>56</v>
      </c>
      <c r="AE2672" s="20" t="s">
        <v>1014</v>
      </c>
      <c r="AF2672" t="str">
        <f>VLOOKUP(L2672,Contactos!B:B,1,0)</f>
        <v>REPRESENTACIONES DURAND S.A.C.</v>
      </c>
    </row>
    <row r="2673" spans="1:32" ht="38.25" x14ac:dyDescent="0.2">
      <c r="A2673" s="4">
        <f t="shared" si="124"/>
        <v>2671</v>
      </c>
      <c r="B2673" s="4" t="str">
        <f t="shared" si="125"/>
        <v>F010-00025857</v>
      </c>
      <c r="C2673" s="4" t="str">
        <f>IFERROR(VLOOKUP(F2673,Tablas!$A$1:$B$3,2,0),"")</f>
        <v>Factura</v>
      </c>
      <c r="D2673" s="4" t="str">
        <f t="shared" si="126"/>
        <v>Nacional - LETRAS 45-52-59-66-73-90 DAYS - Facturas clientes - C20110651121</v>
      </c>
      <c r="E2673" s="19">
        <v>45545</v>
      </c>
      <c r="F2673" s="20" t="s">
        <v>1001</v>
      </c>
      <c r="G2673" s="20" t="s">
        <v>7920</v>
      </c>
      <c r="H2673" s="20" t="s">
        <v>44</v>
      </c>
      <c r="I2673" s="20" t="s">
        <v>45</v>
      </c>
      <c r="J2673" s="20" t="s">
        <v>330</v>
      </c>
      <c r="K2673" s="20" t="s">
        <v>331</v>
      </c>
      <c r="L2673" s="20" t="s">
        <v>332</v>
      </c>
      <c r="M2673" s="20" t="s">
        <v>125</v>
      </c>
      <c r="N2673" s="21">
        <v>3496.65</v>
      </c>
      <c r="O2673" s="21">
        <v>0</v>
      </c>
      <c r="P2673" s="20"/>
      <c r="Q2673" s="19">
        <v>45545</v>
      </c>
      <c r="R2673" s="20"/>
      <c r="S2673" s="19">
        <v>45656</v>
      </c>
      <c r="T2673" s="20" t="s">
        <v>7389</v>
      </c>
      <c r="U2673" s="20">
        <v>1021744</v>
      </c>
      <c r="V2673" s="20">
        <v>240002679</v>
      </c>
      <c r="W2673" s="20" t="s">
        <v>847</v>
      </c>
      <c r="X2673" s="20" t="s">
        <v>305</v>
      </c>
      <c r="Y2673" s="20" t="s">
        <v>333</v>
      </c>
      <c r="Z2673" s="20" t="s">
        <v>7530</v>
      </c>
      <c r="AA2673" s="20" t="s">
        <v>7441</v>
      </c>
      <c r="AB2673" s="20" t="s">
        <v>789</v>
      </c>
      <c r="AC2673" s="20" t="s">
        <v>167</v>
      </c>
      <c r="AD2673" s="20" t="s">
        <v>56</v>
      </c>
      <c r="AE2673" s="20" t="s">
        <v>1014</v>
      </c>
      <c r="AF2673" t="str">
        <f>VLOOKUP(L2673,Contactos!B:B,1,0)</f>
        <v>REPRESENTACIONES DURAND S.A.C.</v>
      </c>
    </row>
    <row r="2674" spans="1:32" ht="38.25" x14ac:dyDescent="0.2">
      <c r="A2674" s="4">
        <f t="shared" si="124"/>
        <v>2672</v>
      </c>
      <c r="B2674" s="4" t="str">
        <f t="shared" si="125"/>
        <v>F010-00025857</v>
      </c>
      <c r="C2674" s="4" t="str">
        <f>IFERROR(VLOOKUP(F2674,Tablas!$A$1:$B$3,2,0),"")</f>
        <v>Factura</v>
      </c>
      <c r="D2674" s="4" t="str">
        <f t="shared" si="126"/>
        <v>Nacional - LETRAS 45-52-59-66-73-90 DAYS - Facturas clientes - C20110651121</v>
      </c>
      <c r="E2674" s="19">
        <v>45545</v>
      </c>
      <c r="F2674" s="20" t="s">
        <v>1001</v>
      </c>
      <c r="G2674" s="20" t="s">
        <v>7920</v>
      </c>
      <c r="H2674" s="20" t="s">
        <v>44</v>
      </c>
      <c r="I2674" s="20" t="s">
        <v>45</v>
      </c>
      <c r="J2674" s="20" t="s">
        <v>330</v>
      </c>
      <c r="K2674" s="20" t="s">
        <v>331</v>
      </c>
      <c r="L2674" s="20" t="s">
        <v>332</v>
      </c>
      <c r="M2674" s="20" t="s">
        <v>125</v>
      </c>
      <c r="N2674" s="21">
        <v>3496.65</v>
      </c>
      <c r="O2674" s="21">
        <v>0</v>
      </c>
      <c r="P2674" s="20"/>
      <c r="Q2674" s="19">
        <v>45545</v>
      </c>
      <c r="R2674" s="20"/>
      <c r="S2674" s="19">
        <v>45649</v>
      </c>
      <c r="T2674" s="20" t="s">
        <v>7389</v>
      </c>
      <c r="U2674" s="20">
        <v>1021744</v>
      </c>
      <c r="V2674" s="20">
        <v>240002679</v>
      </c>
      <c r="W2674" s="20" t="s">
        <v>847</v>
      </c>
      <c r="X2674" s="20" t="s">
        <v>305</v>
      </c>
      <c r="Y2674" s="20" t="s">
        <v>333</v>
      </c>
      <c r="Z2674" s="20" t="s">
        <v>7530</v>
      </c>
      <c r="AA2674" s="20" t="s">
        <v>7441</v>
      </c>
      <c r="AB2674" s="20" t="s">
        <v>789</v>
      </c>
      <c r="AC2674" s="20" t="s">
        <v>167</v>
      </c>
      <c r="AD2674" s="20" t="s">
        <v>56</v>
      </c>
      <c r="AE2674" s="20" t="s">
        <v>1014</v>
      </c>
      <c r="AF2674" t="str">
        <f>VLOOKUP(L2674,Contactos!B:B,1,0)</f>
        <v>REPRESENTACIONES DURAND S.A.C.</v>
      </c>
    </row>
    <row r="2675" spans="1:32" ht="25.5" x14ac:dyDescent="0.2">
      <c r="A2675" s="4">
        <f t="shared" si="124"/>
        <v>2673</v>
      </c>
      <c r="B2675" s="4" t="str">
        <f t="shared" si="125"/>
        <v>4-03179</v>
      </c>
      <c r="C2675" s="4" t="str">
        <f>IFERROR(VLOOKUP(F2675,Tablas!$A$1:$B$3,2,0),"")</f>
        <v/>
      </c>
      <c r="D2675" s="4" t="str">
        <f t="shared" si="126"/>
        <v xml:space="preserve"> - LETRA 75 DIAS / DRAFT 75 DAYS - Cambio de Situación</v>
      </c>
      <c r="E2675" s="19">
        <v>45546</v>
      </c>
      <c r="F2675" s="20" t="s">
        <v>27</v>
      </c>
      <c r="G2675" s="20" t="s">
        <v>7921</v>
      </c>
      <c r="H2675" s="20" t="s">
        <v>7404</v>
      </c>
      <c r="I2675" s="20" t="s">
        <v>7405</v>
      </c>
      <c r="J2675" s="20" t="s">
        <v>7629</v>
      </c>
      <c r="K2675" s="20" t="s">
        <v>7630</v>
      </c>
      <c r="L2675" s="20" t="s">
        <v>7631</v>
      </c>
      <c r="M2675" s="20" t="s">
        <v>125</v>
      </c>
      <c r="N2675" s="21">
        <v>3497.44</v>
      </c>
      <c r="O2675" s="21">
        <v>0</v>
      </c>
      <c r="P2675" s="19">
        <v>45516</v>
      </c>
      <c r="Q2675" s="19">
        <v>45546</v>
      </c>
      <c r="R2675" s="20"/>
      <c r="S2675" s="19">
        <v>45582</v>
      </c>
      <c r="T2675" s="20" t="s">
        <v>126</v>
      </c>
      <c r="U2675" s="20">
        <v>1024689</v>
      </c>
      <c r="V2675" s="20">
        <v>240006817</v>
      </c>
      <c r="W2675" s="20" t="s">
        <v>50</v>
      </c>
      <c r="X2675" s="20" t="s">
        <v>794</v>
      </c>
      <c r="Y2675" s="20" t="s">
        <v>333</v>
      </c>
      <c r="Z2675" s="20" t="s">
        <v>7406</v>
      </c>
      <c r="AA2675" s="20" t="s">
        <v>7636</v>
      </c>
      <c r="AB2675" s="20" t="s">
        <v>6737</v>
      </c>
      <c r="AC2675" s="20" t="s">
        <v>167</v>
      </c>
      <c r="AD2675" s="20" t="s">
        <v>56</v>
      </c>
      <c r="AE2675" s="20"/>
      <c r="AF2675" t="str">
        <f>VLOOKUP(L2675,Contactos!B:B,1,0)</f>
        <v>UNIVERSO VETERINARIO S.A.C.</v>
      </c>
    </row>
    <row r="2676" spans="1:32" ht="25.5" x14ac:dyDescent="0.2">
      <c r="A2676" s="4">
        <f t="shared" si="124"/>
        <v>2674</v>
      </c>
      <c r="B2676" s="4" t="str">
        <f t="shared" si="125"/>
        <v>4-03178</v>
      </c>
      <c r="C2676" s="4" t="str">
        <f>IFERROR(VLOOKUP(F2676,Tablas!$A$1:$B$3,2,0),"")</f>
        <v/>
      </c>
      <c r="D2676" s="4" t="str">
        <f t="shared" si="126"/>
        <v xml:space="preserve"> - LETRA 75 DIAS / DRAFT 75 DAYS - Cambio de Situación</v>
      </c>
      <c r="E2676" s="19">
        <v>45546</v>
      </c>
      <c r="F2676" s="20" t="s">
        <v>27</v>
      </c>
      <c r="G2676" s="20" t="s">
        <v>7922</v>
      </c>
      <c r="H2676" s="20" t="s">
        <v>7404</v>
      </c>
      <c r="I2676" s="20" t="s">
        <v>7405</v>
      </c>
      <c r="J2676" s="20" t="s">
        <v>7629</v>
      </c>
      <c r="K2676" s="20" t="s">
        <v>7630</v>
      </c>
      <c r="L2676" s="20" t="s">
        <v>7631</v>
      </c>
      <c r="M2676" s="20" t="s">
        <v>125</v>
      </c>
      <c r="N2676" s="21">
        <v>3497.44</v>
      </c>
      <c r="O2676" s="21">
        <v>0</v>
      </c>
      <c r="P2676" s="19">
        <v>45516</v>
      </c>
      <c r="Q2676" s="19">
        <v>45546</v>
      </c>
      <c r="R2676" s="20"/>
      <c r="S2676" s="19">
        <v>45575</v>
      </c>
      <c r="T2676" s="20" t="s">
        <v>126</v>
      </c>
      <c r="U2676" s="20">
        <v>1024687</v>
      </c>
      <c r="V2676" s="20">
        <v>240006816</v>
      </c>
      <c r="W2676" s="20" t="s">
        <v>50</v>
      </c>
      <c r="X2676" s="20" t="s">
        <v>794</v>
      </c>
      <c r="Y2676" s="20" t="s">
        <v>333</v>
      </c>
      <c r="Z2676" s="20" t="s">
        <v>7406</v>
      </c>
      <c r="AA2676" s="20" t="s">
        <v>7636</v>
      </c>
      <c r="AB2676" s="20" t="s">
        <v>6737</v>
      </c>
      <c r="AC2676" s="20" t="s">
        <v>167</v>
      </c>
      <c r="AD2676" s="20" t="s">
        <v>56</v>
      </c>
      <c r="AE2676" s="20"/>
      <c r="AF2676" t="str">
        <f>VLOOKUP(L2676,Contactos!B:B,1,0)</f>
        <v>UNIVERSO VETERINARIO S.A.C.</v>
      </c>
    </row>
    <row r="2677" spans="1:32" ht="25.5" x14ac:dyDescent="0.2">
      <c r="A2677" s="4">
        <f t="shared" si="124"/>
        <v>2675</v>
      </c>
      <c r="B2677" s="4" t="str">
        <f t="shared" si="125"/>
        <v>4-03180</v>
      </c>
      <c r="C2677" s="4" t="str">
        <f>IFERROR(VLOOKUP(F2677,Tablas!$A$1:$B$3,2,0),"")</f>
        <v/>
      </c>
      <c r="D2677" s="4" t="str">
        <f t="shared" si="126"/>
        <v xml:space="preserve"> - LETRA 75 DIAS / DRAFT 75 DAYS - Cambio de Situación</v>
      </c>
      <c r="E2677" s="19">
        <v>45546</v>
      </c>
      <c r="F2677" s="20" t="s">
        <v>27</v>
      </c>
      <c r="G2677" s="20" t="s">
        <v>7923</v>
      </c>
      <c r="H2677" s="20" t="s">
        <v>7404</v>
      </c>
      <c r="I2677" s="20" t="s">
        <v>7405</v>
      </c>
      <c r="J2677" s="20" t="s">
        <v>7629</v>
      </c>
      <c r="K2677" s="20" t="s">
        <v>7630</v>
      </c>
      <c r="L2677" s="20" t="s">
        <v>7631</v>
      </c>
      <c r="M2677" s="20" t="s">
        <v>125</v>
      </c>
      <c r="N2677" s="21">
        <v>3497.44</v>
      </c>
      <c r="O2677" s="21">
        <v>0</v>
      </c>
      <c r="P2677" s="19">
        <v>45516</v>
      </c>
      <c r="Q2677" s="19">
        <v>45546</v>
      </c>
      <c r="R2677" s="20"/>
      <c r="S2677" s="19">
        <v>45589</v>
      </c>
      <c r="T2677" s="20" t="s">
        <v>126</v>
      </c>
      <c r="U2677" s="20">
        <v>1024691</v>
      </c>
      <c r="V2677" s="20">
        <v>240006818</v>
      </c>
      <c r="W2677" s="20" t="s">
        <v>50</v>
      </c>
      <c r="X2677" s="20" t="s">
        <v>794</v>
      </c>
      <c r="Y2677" s="20" t="s">
        <v>333</v>
      </c>
      <c r="Z2677" s="20" t="s">
        <v>7406</v>
      </c>
      <c r="AA2677" s="20" t="s">
        <v>7632</v>
      </c>
      <c r="AB2677" s="20" t="s">
        <v>6737</v>
      </c>
      <c r="AC2677" s="20" t="s">
        <v>167</v>
      </c>
      <c r="AD2677" s="20" t="s">
        <v>56</v>
      </c>
      <c r="AE2677" s="20"/>
      <c r="AF2677" t="str">
        <f>VLOOKUP(L2677,Contactos!B:B,1,0)</f>
        <v>UNIVERSO VETERINARIO S.A.C.</v>
      </c>
    </row>
    <row r="2678" spans="1:32" ht="25.5" x14ac:dyDescent="0.2">
      <c r="A2678" s="4">
        <f t="shared" si="124"/>
        <v>2676</v>
      </c>
      <c r="B2678" s="4" t="str">
        <f t="shared" si="125"/>
        <v>4-03177</v>
      </c>
      <c r="C2678" s="4" t="str">
        <f>IFERROR(VLOOKUP(F2678,Tablas!$A$1:$B$3,2,0),"")</f>
        <v/>
      </c>
      <c r="D2678" s="4" t="str">
        <f t="shared" si="126"/>
        <v xml:space="preserve"> - LETRA 75 DIAS / DRAFT 75 DAYS - Cambio de Situación</v>
      </c>
      <c r="E2678" s="19">
        <v>45546</v>
      </c>
      <c r="F2678" s="20" t="s">
        <v>27</v>
      </c>
      <c r="G2678" s="20" t="s">
        <v>7924</v>
      </c>
      <c r="H2678" s="20" t="s">
        <v>7404</v>
      </c>
      <c r="I2678" s="20" t="s">
        <v>7405</v>
      </c>
      <c r="J2678" s="20" t="s">
        <v>7629</v>
      </c>
      <c r="K2678" s="20" t="s">
        <v>7630</v>
      </c>
      <c r="L2678" s="20" t="s">
        <v>7631</v>
      </c>
      <c r="M2678" s="20" t="s">
        <v>125</v>
      </c>
      <c r="N2678" s="21">
        <v>3497.44</v>
      </c>
      <c r="O2678" s="21">
        <v>0</v>
      </c>
      <c r="P2678" s="19">
        <v>45516</v>
      </c>
      <c r="Q2678" s="19">
        <v>45546</v>
      </c>
      <c r="R2678" s="20"/>
      <c r="S2678" s="19">
        <v>45568</v>
      </c>
      <c r="T2678" s="20" t="s">
        <v>126</v>
      </c>
      <c r="U2678" s="20">
        <v>1024685</v>
      </c>
      <c r="V2678" s="20">
        <v>240006815</v>
      </c>
      <c r="W2678" s="20" t="s">
        <v>50</v>
      </c>
      <c r="X2678" s="20" t="s">
        <v>794</v>
      </c>
      <c r="Y2678" s="20" t="s">
        <v>333</v>
      </c>
      <c r="Z2678" s="20" t="s">
        <v>7406</v>
      </c>
      <c r="AA2678" s="20" t="s">
        <v>7636</v>
      </c>
      <c r="AB2678" s="20" t="s">
        <v>6737</v>
      </c>
      <c r="AC2678" s="20" t="s">
        <v>167</v>
      </c>
      <c r="AD2678" s="20" t="s">
        <v>56</v>
      </c>
      <c r="AE2678" s="20"/>
      <c r="AF2678" t="str">
        <f>VLOOKUP(L2678,Contactos!B:B,1,0)</f>
        <v>UNIVERSO VETERINARIO S.A.C.</v>
      </c>
    </row>
    <row r="2679" spans="1:32" ht="25.5" x14ac:dyDescent="0.2">
      <c r="A2679" s="4">
        <f t="shared" si="124"/>
        <v>2677</v>
      </c>
      <c r="B2679" s="4" t="str">
        <f t="shared" si="125"/>
        <v>4-03181</v>
      </c>
      <c r="C2679" s="4" t="str">
        <f>IFERROR(VLOOKUP(F2679,Tablas!$A$1:$B$3,2,0),"")</f>
        <v/>
      </c>
      <c r="D2679" s="4" t="str">
        <f t="shared" si="126"/>
        <v xml:space="preserve"> - LETRA 75 DIAS / DRAFT 75 DAYS - Cambio de Situación</v>
      </c>
      <c r="E2679" s="19">
        <v>45546</v>
      </c>
      <c r="F2679" s="20" t="s">
        <v>27</v>
      </c>
      <c r="G2679" s="20" t="s">
        <v>7925</v>
      </c>
      <c r="H2679" s="20" t="s">
        <v>7404</v>
      </c>
      <c r="I2679" s="20" t="s">
        <v>7405</v>
      </c>
      <c r="J2679" s="20" t="s">
        <v>7629</v>
      </c>
      <c r="K2679" s="20" t="s">
        <v>7630</v>
      </c>
      <c r="L2679" s="20" t="s">
        <v>7631</v>
      </c>
      <c r="M2679" s="20" t="s">
        <v>125</v>
      </c>
      <c r="N2679" s="21">
        <v>3497.45</v>
      </c>
      <c r="O2679" s="21">
        <v>0</v>
      </c>
      <c r="P2679" s="19">
        <v>45516</v>
      </c>
      <c r="Q2679" s="19">
        <v>45546</v>
      </c>
      <c r="R2679" s="20"/>
      <c r="S2679" s="19">
        <v>45607</v>
      </c>
      <c r="T2679" s="20" t="s">
        <v>126</v>
      </c>
      <c r="U2679" s="20">
        <v>1024693</v>
      </c>
      <c r="V2679" s="20">
        <v>240006819</v>
      </c>
      <c r="W2679" s="20" t="s">
        <v>50</v>
      </c>
      <c r="X2679" s="20" t="s">
        <v>794</v>
      </c>
      <c r="Y2679" s="20" t="s">
        <v>333</v>
      </c>
      <c r="Z2679" s="20" t="s">
        <v>7406</v>
      </c>
      <c r="AA2679" s="20" t="s">
        <v>7632</v>
      </c>
      <c r="AB2679" s="20" t="s">
        <v>6737</v>
      </c>
      <c r="AC2679" s="20" t="s">
        <v>167</v>
      </c>
      <c r="AD2679" s="20" t="s">
        <v>56</v>
      </c>
      <c r="AE2679" s="20"/>
      <c r="AF2679" t="str">
        <f>VLOOKUP(L2679,Contactos!B:B,1,0)</f>
        <v>UNIVERSO VETERINARIO S.A.C.</v>
      </c>
    </row>
    <row r="2680" spans="1:32" ht="38.25" x14ac:dyDescent="0.2">
      <c r="A2680" s="4">
        <f t="shared" si="124"/>
        <v>2678</v>
      </c>
      <c r="B2680" s="4" t="str">
        <f t="shared" si="125"/>
        <v>010-0018289</v>
      </c>
      <c r="C2680" s="4" t="str">
        <f>IFERROR(VLOOKUP(F2680,Tablas!$A$1:$B$3,2,0),"")</f>
        <v>Factura</v>
      </c>
      <c r="D2680" s="4" t="str">
        <f t="shared" si="126"/>
        <v xml:space="preserve"> - CONTADO ADELANTADO / CASH IN ADVANCE - Facturas clientes -C20519170907</v>
      </c>
      <c r="E2680" s="19">
        <v>43100</v>
      </c>
      <c r="F2680" s="20" t="s">
        <v>1001</v>
      </c>
      <c r="G2680" s="20" t="s">
        <v>7926</v>
      </c>
      <c r="H2680" s="20" t="s">
        <v>322</v>
      </c>
      <c r="I2680" s="20" t="s">
        <v>323</v>
      </c>
      <c r="J2680" s="20" t="s">
        <v>4511</v>
      </c>
      <c r="K2680" s="20" t="s">
        <v>4512</v>
      </c>
      <c r="L2680" s="20" t="s">
        <v>4513</v>
      </c>
      <c r="M2680" s="20" t="s">
        <v>125</v>
      </c>
      <c r="N2680" s="21">
        <v>3507.59</v>
      </c>
      <c r="O2680" s="21">
        <v>0</v>
      </c>
      <c r="P2680" s="20"/>
      <c r="Q2680" s="19">
        <v>41274</v>
      </c>
      <c r="R2680" s="20"/>
      <c r="S2680" s="19">
        <v>41364</v>
      </c>
      <c r="T2680" s="20" t="s">
        <v>70</v>
      </c>
      <c r="U2680" s="20">
        <v>1344</v>
      </c>
      <c r="V2680" s="20">
        <v>1700000013</v>
      </c>
      <c r="W2680" s="20" t="s">
        <v>847</v>
      </c>
      <c r="X2680" s="20" t="s">
        <v>192</v>
      </c>
      <c r="Y2680" s="20" t="s">
        <v>52</v>
      </c>
      <c r="Z2680" s="20" t="s">
        <v>5827</v>
      </c>
      <c r="AA2680" s="20" t="s">
        <v>4515</v>
      </c>
      <c r="AB2680" s="20" t="s">
        <v>54</v>
      </c>
      <c r="AC2680" s="20" t="s">
        <v>167</v>
      </c>
      <c r="AD2680" s="20" t="s">
        <v>56</v>
      </c>
      <c r="AE2680" s="20"/>
      <c r="AF2680" t="e">
        <f>VLOOKUP(L2680,Contactos!B:B,1,0)</f>
        <v>#N/A</v>
      </c>
    </row>
    <row r="2681" spans="1:32" ht="25.5" x14ac:dyDescent="0.2">
      <c r="A2681" s="4">
        <f t="shared" si="124"/>
        <v>2679</v>
      </c>
      <c r="B2681" s="4" t="str">
        <f t="shared" si="125"/>
        <v>4-02515</v>
      </c>
      <c r="C2681" s="4" t="str">
        <f>IFERROR(VLOOKUP(F2681,Tablas!$A$1:$B$3,2,0),"")</f>
        <v/>
      </c>
      <c r="D2681" s="4" t="str">
        <f t="shared" si="126"/>
        <v xml:space="preserve"> - LETRA 75 DIAS / DRAFT 75 DAYS - Cambio de Situación</v>
      </c>
      <c r="E2681" s="19">
        <v>45498</v>
      </c>
      <c r="F2681" s="20" t="s">
        <v>27</v>
      </c>
      <c r="G2681" s="20" t="s">
        <v>7927</v>
      </c>
      <c r="H2681" s="20" t="s">
        <v>7404</v>
      </c>
      <c r="I2681" s="20" t="s">
        <v>7405</v>
      </c>
      <c r="J2681" s="20" t="s">
        <v>330</v>
      </c>
      <c r="K2681" s="20" t="s">
        <v>331</v>
      </c>
      <c r="L2681" s="20" t="s">
        <v>332</v>
      </c>
      <c r="M2681" s="20" t="s">
        <v>125</v>
      </c>
      <c r="N2681" s="21">
        <v>3521.92</v>
      </c>
      <c r="O2681" s="21">
        <v>0</v>
      </c>
      <c r="P2681" s="19">
        <v>45471</v>
      </c>
      <c r="Q2681" s="19">
        <v>45498</v>
      </c>
      <c r="R2681" s="20"/>
      <c r="S2681" s="19">
        <v>45590</v>
      </c>
      <c r="T2681" s="20" t="s">
        <v>126</v>
      </c>
      <c r="U2681" s="20">
        <v>998766</v>
      </c>
      <c r="V2681" s="20">
        <v>240005497</v>
      </c>
      <c r="W2681" s="20" t="s">
        <v>50</v>
      </c>
      <c r="X2681" s="20" t="s">
        <v>794</v>
      </c>
      <c r="Y2681" s="20" t="s">
        <v>333</v>
      </c>
      <c r="Z2681" s="20" t="s">
        <v>7406</v>
      </c>
      <c r="AA2681" s="20" t="s">
        <v>335</v>
      </c>
      <c r="AB2681" s="20" t="s">
        <v>336</v>
      </c>
      <c r="AC2681" s="20" t="s">
        <v>337</v>
      </c>
      <c r="AD2681" s="20" t="s">
        <v>56</v>
      </c>
      <c r="AE2681" s="20"/>
      <c r="AF2681" t="str">
        <f>VLOOKUP(L2681,Contactos!B:B,1,0)</f>
        <v>REPRESENTACIONES DURAND S.A.C.</v>
      </c>
    </row>
    <row r="2682" spans="1:32" ht="25.5" x14ac:dyDescent="0.2">
      <c r="A2682" s="4">
        <f t="shared" si="124"/>
        <v>2680</v>
      </c>
      <c r="B2682" s="4" t="str">
        <f t="shared" si="125"/>
        <v>4-02514</v>
      </c>
      <c r="C2682" s="4" t="str">
        <f>IFERROR(VLOOKUP(F2682,Tablas!$A$1:$B$3,2,0),"")</f>
        <v/>
      </c>
      <c r="D2682" s="4" t="str">
        <f t="shared" si="126"/>
        <v xml:space="preserve"> - LETRA 75 DIAS / DRAFT 75 DAYS - Cambio de Situación</v>
      </c>
      <c r="E2682" s="19">
        <v>45498</v>
      </c>
      <c r="F2682" s="20" t="s">
        <v>27</v>
      </c>
      <c r="G2682" s="20" t="s">
        <v>7928</v>
      </c>
      <c r="H2682" s="20" t="s">
        <v>7404</v>
      </c>
      <c r="I2682" s="20" t="s">
        <v>7405</v>
      </c>
      <c r="J2682" s="20" t="s">
        <v>330</v>
      </c>
      <c r="K2682" s="20" t="s">
        <v>331</v>
      </c>
      <c r="L2682" s="20" t="s">
        <v>332</v>
      </c>
      <c r="M2682" s="20" t="s">
        <v>125</v>
      </c>
      <c r="N2682" s="21">
        <v>3521.93</v>
      </c>
      <c r="O2682" s="21">
        <v>0</v>
      </c>
      <c r="P2682" s="19">
        <v>45471</v>
      </c>
      <c r="Q2682" s="19">
        <v>45498</v>
      </c>
      <c r="R2682" s="20"/>
      <c r="S2682" s="19">
        <v>45576</v>
      </c>
      <c r="T2682" s="20" t="s">
        <v>126</v>
      </c>
      <c r="U2682" s="20">
        <v>998764</v>
      </c>
      <c r="V2682" s="20">
        <v>240005496</v>
      </c>
      <c r="W2682" s="20" t="s">
        <v>50</v>
      </c>
      <c r="X2682" s="20" t="s">
        <v>794</v>
      </c>
      <c r="Y2682" s="20" t="s">
        <v>333</v>
      </c>
      <c r="Z2682" s="20" t="s">
        <v>7406</v>
      </c>
      <c r="AA2682" s="20" t="s">
        <v>7441</v>
      </c>
      <c r="AB2682" s="20" t="s">
        <v>789</v>
      </c>
      <c r="AC2682" s="20" t="s">
        <v>167</v>
      </c>
      <c r="AD2682" s="20" t="s">
        <v>56</v>
      </c>
      <c r="AE2682" s="20"/>
      <c r="AF2682" t="str">
        <f>VLOOKUP(L2682,Contactos!B:B,1,0)</f>
        <v>REPRESENTACIONES DURAND S.A.C.</v>
      </c>
    </row>
    <row r="2683" spans="1:32" ht="25.5" x14ac:dyDescent="0.2">
      <c r="A2683" s="4">
        <f t="shared" si="124"/>
        <v>2681</v>
      </c>
      <c r="B2683" s="4" t="str">
        <f t="shared" si="125"/>
        <v>4-03365</v>
      </c>
      <c r="C2683" s="4" t="str">
        <f>IFERROR(VLOOKUP(F2683,Tablas!$A$1:$B$3,2,0),"")</f>
        <v/>
      </c>
      <c r="D2683" s="4" t="str">
        <f t="shared" si="126"/>
        <v xml:space="preserve"> - LETRA 75 DIAS / DRAFT 75 DAYS - Cambio de Situación</v>
      </c>
      <c r="E2683" s="19">
        <v>45555</v>
      </c>
      <c r="F2683" s="20" t="s">
        <v>27</v>
      </c>
      <c r="G2683" s="20" t="s">
        <v>7929</v>
      </c>
      <c r="H2683" s="20" t="s">
        <v>7499</v>
      </c>
      <c r="I2683" s="20" t="s">
        <v>4510</v>
      </c>
      <c r="J2683" s="20" t="s">
        <v>647</v>
      </c>
      <c r="K2683" s="20" t="s">
        <v>648</v>
      </c>
      <c r="L2683" s="20" t="s">
        <v>649</v>
      </c>
      <c r="M2683" s="20" t="s">
        <v>125</v>
      </c>
      <c r="N2683" s="21">
        <v>3564.23</v>
      </c>
      <c r="O2683" s="21">
        <v>0</v>
      </c>
      <c r="P2683" s="19">
        <v>45530</v>
      </c>
      <c r="Q2683" s="19">
        <v>45555</v>
      </c>
      <c r="R2683" s="20"/>
      <c r="S2683" s="19">
        <v>45575</v>
      </c>
      <c r="T2683" s="20" t="s">
        <v>126</v>
      </c>
      <c r="U2683" s="20">
        <v>1031245</v>
      </c>
      <c r="V2683" s="20">
        <v>240007064</v>
      </c>
      <c r="W2683" s="20" t="s">
        <v>50</v>
      </c>
      <c r="X2683" s="20" t="s">
        <v>794</v>
      </c>
      <c r="Y2683" s="20" t="s">
        <v>333</v>
      </c>
      <c r="Z2683" s="20" t="s">
        <v>7406</v>
      </c>
      <c r="AA2683" s="20" t="s">
        <v>651</v>
      </c>
      <c r="AB2683" s="20" t="s">
        <v>502</v>
      </c>
      <c r="AC2683" s="20" t="s">
        <v>502</v>
      </c>
      <c r="AD2683" s="20" t="s">
        <v>56</v>
      </c>
      <c r="AE2683" s="20"/>
      <c r="AF2683" t="str">
        <f>VLOOKUP(L2683,Contactos!B:B,1,0)</f>
        <v>AGROCOMERCIO S.A.C</v>
      </c>
    </row>
    <row r="2684" spans="1:32" ht="25.5" x14ac:dyDescent="0.2">
      <c r="A2684" s="4">
        <f t="shared" si="124"/>
        <v>2682</v>
      </c>
      <c r="B2684" s="4" t="str">
        <f t="shared" si="125"/>
        <v>4-03368</v>
      </c>
      <c r="C2684" s="4" t="str">
        <f>IFERROR(VLOOKUP(F2684,Tablas!$A$1:$B$3,2,0),"")</f>
        <v/>
      </c>
      <c r="D2684" s="4" t="str">
        <f t="shared" si="126"/>
        <v xml:space="preserve"> - LETRA 75 DIAS / DRAFT 75 DAYS - Cambio de Situación</v>
      </c>
      <c r="E2684" s="19">
        <v>45555</v>
      </c>
      <c r="F2684" s="20" t="s">
        <v>27</v>
      </c>
      <c r="G2684" s="20" t="s">
        <v>7930</v>
      </c>
      <c r="H2684" s="20" t="s">
        <v>7499</v>
      </c>
      <c r="I2684" s="20" t="s">
        <v>4510</v>
      </c>
      <c r="J2684" s="20" t="s">
        <v>647</v>
      </c>
      <c r="K2684" s="20" t="s">
        <v>648</v>
      </c>
      <c r="L2684" s="20" t="s">
        <v>649</v>
      </c>
      <c r="M2684" s="20" t="s">
        <v>125</v>
      </c>
      <c r="N2684" s="21">
        <v>3564.23</v>
      </c>
      <c r="O2684" s="21">
        <v>0</v>
      </c>
      <c r="P2684" s="19">
        <v>45530</v>
      </c>
      <c r="Q2684" s="19">
        <v>45555</v>
      </c>
      <c r="R2684" s="20"/>
      <c r="S2684" s="19">
        <v>45596</v>
      </c>
      <c r="T2684" s="20" t="s">
        <v>126</v>
      </c>
      <c r="U2684" s="20">
        <v>1031251</v>
      </c>
      <c r="V2684" s="20">
        <v>240007067</v>
      </c>
      <c r="W2684" s="20" t="s">
        <v>50</v>
      </c>
      <c r="X2684" s="20" t="s">
        <v>794</v>
      </c>
      <c r="Y2684" s="20" t="s">
        <v>333</v>
      </c>
      <c r="Z2684" s="20" t="s">
        <v>7406</v>
      </c>
      <c r="AA2684" s="20" t="s">
        <v>651</v>
      </c>
      <c r="AB2684" s="20" t="s">
        <v>502</v>
      </c>
      <c r="AC2684" s="20" t="s">
        <v>502</v>
      </c>
      <c r="AD2684" s="20" t="s">
        <v>56</v>
      </c>
      <c r="AE2684" s="20"/>
      <c r="AF2684" t="str">
        <f>VLOOKUP(L2684,Contactos!B:B,1,0)</f>
        <v>AGROCOMERCIO S.A.C</v>
      </c>
    </row>
    <row r="2685" spans="1:32" ht="25.5" x14ac:dyDescent="0.2">
      <c r="A2685" s="4">
        <f t="shared" si="124"/>
        <v>2683</v>
      </c>
      <c r="B2685" s="4" t="str">
        <f t="shared" si="125"/>
        <v>4-03370</v>
      </c>
      <c r="C2685" s="4" t="str">
        <f>IFERROR(VLOOKUP(F2685,Tablas!$A$1:$B$3,2,0),"")</f>
        <v/>
      </c>
      <c r="D2685" s="4" t="str">
        <f t="shared" si="126"/>
        <v xml:space="preserve"> - LETRA 75 DIAS / DRAFT 75 DAYS - Cambio de Situación</v>
      </c>
      <c r="E2685" s="19">
        <v>45555</v>
      </c>
      <c r="F2685" s="20" t="s">
        <v>27</v>
      </c>
      <c r="G2685" s="20" t="s">
        <v>7931</v>
      </c>
      <c r="H2685" s="20" t="s">
        <v>7499</v>
      </c>
      <c r="I2685" s="20" t="s">
        <v>4510</v>
      </c>
      <c r="J2685" s="20" t="s">
        <v>647</v>
      </c>
      <c r="K2685" s="20" t="s">
        <v>648</v>
      </c>
      <c r="L2685" s="20" t="s">
        <v>649</v>
      </c>
      <c r="M2685" s="20" t="s">
        <v>125</v>
      </c>
      <c r="N2685" s="21">
        <v>3564.23</v>
      </c>
      <c r="O2685" s="21">
        <v>0</v>
      </c>
      <c r="P2685" s="19">
        <v>45530</v>
      </c>
      <c r="Q2685" s="19">
        <v>45555</v>
      </c>
      <c r="R2685" s="20"/>
      <c r="S2685" s="19">
        <v>45621</v>
      </c>
      <c r="T2685" s="20" t="s">
        <v>126</v>
      </c>
      <c r="U2685" s="20">
        <v>1031255</v>
      </c>
      <c r="V2685" s="20">
        <v>240007069</v>
      </c>
      <c r="W2685" s="20" t="s">
        <v>50</v>
      </c>
      <c r="X2685" s="20" t="s">
        <v>794</v>
      </c>
      <c r="Y2685" s="20" t="s">
        <v>333</v>
      </c>
      <c r="Z2685" s="20" t="s">
        <v>7406</v>
      </c>
      <c r="AA2685" s="20" t="s">
        <v>651</v>
      </c>
      <c r="AB2685" s="20" t="s">
        <v>502</v>
      </c>
      <c r="AC2685" s="20" t="s">
        <v>502</v>
      </c>
      <c r="AD2685" s="20" t="s">
        <v>56</v>
      </c>
      <c r="AE2685" s="20"/>
      <c r="AF2685" t="str">
        <f>VLOOKUP(L2685,Contactos!B:B,1,0)</f>
        <v>AGROCOMERCIO S.A.C</v>
      </c>
    </row>
    <row r="2686" spans="1:32" ht="25.5" x14ac:dyDescent="0.2">
      <c r="A2686" s="4">
        <f t="shared" si="124"/>
        <v>2684</v>
      </c>
      <c r="B2686" s="4" t="str">
        <f t="shared" si="125"/>
        <v>4-03366</v>
      </c>
      <c r="C2686" s="4" t="str">
        <f>IFERROR(VLOOKUP(F2686,Tablas!$A$1:$B$3,2,0),"")</f>
        <v/>
      </c>
      <c r="D2686" s="4" t="str">
        <f t="shared" si="126"/>
        <v xml:space="preserve"> - LETRA 75 DIAS / DRAFT 75 DAYS - Cambio de Situación</v>
      </c>
      <c r="E2686" s="19">
        <v>45555</v>
      </c>
      <c r="F2686" s="20" t="s">
        <v>27</v>
      </c>
      <c r="G2686" s="20" t="s">
        <v>7932</v>
      </c>
      <c r="H2686" s="20" t="s">
        <v>7499</v>
      </c>
      <c r="I2686" s="20" t="s">
        <v>4510</v>
      </c>
      <c r="J2686" s="20" t="s">
        <v>647</v>
      </c>
      <c r="K2686" s="20" t="s">
        <v>648</v>
      </c>
      <c r="L2686" s="20" t="s">
        <v>649</v>
      </c>
      <c r="M2686" s="20" t="s">
        <v>125</v>
      </c>
      <c r="N2686" s="21">
        <v>3564.23</v>
      </c>
      <c r="O2686" s="21">
        <v>0</v>
      </c>
      <c r="P2686" s="19">
        <v>45530</v>
      </c>
      <c r="Q2686" s="19">
        <v>45555</v>
      </c>
      <c r="R2686" s="20"/>
      <c r="S2686" s="19">
        <v>45582</v>
      </c>
      <c r="T2686" s="20" t="s">
        <v>126</v>
      </c>
      <c r="U2686" s="20">
        <v>1031247</v>
      </c>
      <c r="V2686" s="20">
        <v>240007065</v>
      </c>
      <c r="W2686" s="20" t="s">
        <v>50</v>
      </c>
      <c r="X2686" s="20" t="s">
        <v>794</v>
      </c>
      <c r="Y2686" s="20" t="s">
        <v>333</v>
      </c>
      <c r="Z2686" s="20" t="s">
        <v>7406</v>
      </c>
      <c r="AA2686" s="20" t="s">
        <v>651</v>
      </c>
      <c r="AB2686" s="20" t="s">
        <v>502</v>
      </c>
      <c r="AC2686" s="20" t="s">
        <v>502</v>
      </c>
      <c r="AD2686" s="20" t="s">
        <v>56</v>
      </c>
      <c r="AE2686" s="20"/>
      <c r="AF2686" t="str">
        <f>VLOOKUP(L2686,Contactos!B:B,1,0)</f>
        <v>AGROCOMERCIO S.A.C</v>
      </c>
    </row>
    <row r="2687" spans="1:32" ht="25.5" x14ac:dyDescent="0.2">
      <c r="A2687" s="4">
        <f t="shared" si="124"/>
        <v>2685</v>
      </c>
      <c r="B2687" s="4" t="str">
        <f t="shared" si="125"/>
        <v>4-03369</v>
      </c>
      <c r="C2687" s="4" t="str">
        <f>IFERROR(VLOOKUP(F2687,Tablas!$A$1:$B$3,2,0),"")</f>
        <v/>
      </c>
      <c r="D2687" s="4" t="str">
        <f t="shared" si="126"/>
        <v xml:space="preserve"> - LETRA 75 DIAS / DRAFT 75 DAYS - Cambio de Situación</v>
      </c>
      <c r="E2687" s="19">
        <v>45555</v>
      </c>
      <c r="F2687" s="20" t="s">
        <v>27</v>
      </c>
      <c r="G2687" s="20" t="s">
        <v>7933</v>
      </c>
      <c r="H2687" s="20" t="s">
        <v>7499</v>
      </c>
      <c r="I2687" s="20" t="s">
        <v>4510</v>
      </c>
      <c r="J2687" s="20" t="s">
        <v>647</v>
      </c>
      <c r="K2687" s="20" t="s">
        <v>648</v>
      </c>
      <c r="L2687" s="20" t="s">
        <v>649</v>
      </c>
      <c r="M2687" s="20" t="s">
        <v>125</v>
      </c>
      <c r="N2687" s="21">
        <v>3564.23</v>
      </c>
      <c r="O2687" s="21">
        <v>0</v>
      </c>
      <c r="P2687" s="19">
        <v>45530</v>
      </c>
      <c r="Q2687" s="19">
        <v>45555</v>
      </c>
      <c r="R2687" s="20"/>
      <c r="S2687" s="19">
        <v>45603</v>
      </c>
      <c r="T2687" s="20" t="s">
        <v>126</v>
      </c>
      <c r="U2687" s="20">
        <v>1031253</v>
      </c>
      <c r="V2687" s="20">
        <v>240007068</v>
      </c>
      <c r="W2687" s="20" t="s">
        <v>50</v>
      </c>
      <c r="X2687" s="20" t="s">
        <v>794</v>
      </c>
      <c r="Y2687" s="20" t="s">
        <v>333</v>
      </c>
      <c r="Z2687" s="20" t="s">
        <v>7406</v>
      </c>
      <c r="AA2687" s="20" t="s">
        <v>651</v>
      </c>
      <c r="AB2687" s="20" t="s">
        <v>502</v>
      </c>
      <c r="AC2687" s="20" t="s">
        <v>502</v>
      </c>
      <c r="AD2687" s="20" t="s">
        <v>56</v>
      </c>
      <c r="AE2687" s="20"/>
      <c r="AF2687" t="str">
        <f>VLOOKUP(L2687,Contactos!B:B,1,0)</f>
        <v>AGROCOMERCIO S.A.C</v>
      </c>
    </row>
    <row r="2688" spans="1:32" ht="25.5" x14ac:dyDescent="0.2">
      <c r="A2688" s="4">
        <f t="shared" si="124"/>
        <v>2686</v>
      </c>
      <c r="B2688" s="4" t="str">
        <f t="shared" si="125"/>
        <v>4-03367</v>
      </c>
      <c r="C2688" s="4" t="str">
        <f>IFERROR(VLOOKUP(F2688,Tablas!$A$1:$B$3,2,0),"")</f>
        <v/>
      </c>
      <c r="D2688" s="4" t="str">
        <f t="shared" si="126"/>
        <v xml:space="preserve"> - LETRA 75 DIAS / DRAFT 75 DAYS - Cambio de Situación</v>
      </c>
      <c r="E2688" s="19">
        <v>45555</v>
      </c>
      <c r="F2688" s="20" t="s">
        <v>27</v>
      </c>
      <c r="G2688" s="20" t="s">
        <v>7934</v>
      </c>
      <c r="H2688" s="20" t="s">
        <v>7499</v>
      </c>
      <c r="I2688" s="20" t="s">
        <v>4510</v>
      </c>
      <c r="J2688" s="20" t="s">
        <v>647</v>
      </c>
      <c r="K2688" s="20" t="s">
        <v>648</v>
      </c>
      <c r="L2688" s="20" t="s">
        <v>649</v>
      </c>
      <c r="M2688" s="20" t="s">
        <v>125</v>
      </c>
      <c r="N2688" s="21">
        <v>3564.23</v>
      </c>
      <c r="O2688" s="21">
        <v>0</v>
      </c>
      <c r="P2688" s="19">
        <v>45530</v>
      </c>
      <c r="Q2688" s="19">
        <v>45555</v>
      </c>
      <c r="R2688" s="20"/>
      <c r="S2688" s="19">
        <v>45589</v>
      </c>
      <c r="T2688" s="20" t="s">
        <v>126</v>
      </c>
      <c r="U2688" s="20">
        <v>1031249</v>
      </c>
      <c r="V2688" s="20">
        <v>240007066</v>
      </c>
      <c r="W2688" s="20" t="s">
        <v>50</v>
      </c>
      <c r="X2688" s="20" t="s">
        <v>794</v>
      </c>
      <c r="Y2688" s="20" t="s">
        <v>333</v>
      </c>
      <c r="Z2688" s="20" t="s">
        <v>7406</v>
      </c>
      <c r="AA2688" s="20" t="s">
        <v>651</v>
      </c>
      <c r="AB2688" s="20" t="s">
        <v>502</v>
      </c>
      <c r="AC2688" s="20" t="s">
        <v>502</v>
      </c>
      <c r="AD2688" s="20" t="s">
        <v>56</v>
      </c>
      <c r="AE2688" s="20"/>
      <c r="AF2688" t="str">
        <f>VLOOKUP(L2688,Contactos!B:B,1,0)</f>
        <v>AGROCOMERCIO S.A.C</v>
      </c>
    </row>
    <row r="2689" spans="1:32" ht="38.25" x14ac:dyDescent="0.2">
      <c r="A2689" s="4">
        <f t="shared" si="124"/>
        <v>2687</v>
      </c>
      <c r="B2689" s="4" t="str">
        <f t="shared" si="125"/>
        <v>F010-00026053</v>
      </c>
      <c r="C2689" s="4" t="str">
        <f>IFERROR(VLOOKUP(F2689,Tablas!$A$1:$B$3,2,0),"")</f>
        <v>Factura</v>
      </c>
      <c r="D2689" s="4" t="str">
        <f t="shared" si="126"/>
        <v>Nacional - LETRAS 45-52-59-66-73-90 DAYS - Facturas clientes - C20569314144</v>
      </c>
      <c r="E2689" s="19">
        <v>45562</v>
      </c>
      <c r="F2689" s="20" t="s">
        <v>1001</v>
      </c>
      <c r="G2689" s="20" t="s">
        <v>7935</v>
      </c>
      <c r="H2689" s="20" t="s">
        <v>44</v>
      </c>
      <c r="I2689" s="20" t="s">
        <v>45</v>
      </c>
      <c r="J2689" s="20" t="s">
        <v>721</v>
      </c>
      <c r="K2689" s="20" t="s">
        <v>722</v>
      </c>
      <c r="L2689" s="20" t="s">
        <v>723</v>
      </c>
      <c r="M2689" s="20" t="s">
        <v>33</v>
      </c>
      <c r="N2689" s="21">
        <v>3584.56</v>
      </c>
      <c r="O2689" s="21">
        <v>0</v>
      </c>
      <c r="P2689" s="20"/>
      <c r="Q2689" s="19">
        <v>45562</v>
      </c>
      <c r="R2689" s="20"/>
      <c r="S2689" s="19">
        <v>45697</v>
      </c>
      <c r="T2689" s="20" t="s">
        <v>7389</v>
      </c>
      <c r="U2689" s="20">
        <v>1031405</v>
      </c>
      <c r="V2689" s="20">
        <v>240002888</v>
      </c>
      <c r="W2689" s="20" t="s">
        <v>847</v>
      </c>
      <c r="X2689" s="20" t="s">
        <v>305</v>
      </c>
      <c r="Y2689" s="20" t="s">
        <v>306</v>
      </c>
      <c r="Z2689" s="20" t="s">
        <v>6990</v>
      </c>
      <c r="AA2689" s="20" t="s">
        <v>725</v>
      </c>
      <c r="AB2689" s="20" t="s">
        <v>726</v>
      </c>
      <c r="AC2689" s="20" t="s">
        <v>727</v>
      </c>
      <c r="AD2689" s="20" t="s">
        <v>56</v>
      </c>
      <c r="AE2689" s="20" t="s">
        <v>1014</v>
      </c>
      <c r="AF2689" t="str">
        <f>VLOOKUP(L2689,Contactos!B:B,1,0)</f>
        <v>INVERSIONES Y SERVICIOS VETERINARIO COTOS S.A.C.</v>
      </c>
    </row>
    <row r="2690" spans="1:32" ht="38.25" x14ac:dyDescent="0.2">
      <c r="A2690" s="4">
        <f t="shared" si="124"/>
        <v>2688</v>
      </c>
      <c r="B2690" s="4" t="str">
        <f t="shared" si="125"/>
        <v>F010-00026053</v>
      </c>
      <c r="C2690" s="4" t="str">
        <f>IFERROR(VLOOKUP(F2690,Tablas!$A$1:$B$3,2,0),"")</f>
        <v>Factura</v>
      </c>
      <c r="D2690" s="4" t="str">
        <f t="shared" si="126"/>
        <v>Nacional - LETRAS 45-52-59-66-73-90 DAYS - Facturas clientes - C20569314144</v>
      </c>
      <c r="E2690" s="19">
        <v>45562</v>
      </c>
      <c r="F2690" s="20" t="s">
        <v>1001</v>
      </c>
      <c r="G2690" s="20" t="s">
        <v>7935</v>
      </c>
      <c r="H2690" s="20" t="s">
        <v>44</v>
      </c>
      <c r="I2690" s="20" t="s">
        <v>45</v>
      </c>
      <c r="J2690" s="20" t="s">
        <v>721</v>
      </c>
      <c r="K2690" s="20" t="s">
        <v>722</v>
      </c>
      <c r="L2690" s="20" t="s">
        <v>723</v>
      </c>
      <c r="M2690" s="20" t="s">
        <v>33</v>
      </c>
      <c r="N2690" s="21">
        <v>3588.86</v>
      </c>
      <c r="O2690" s="21">
        <v>0</v>
      </c>
      <c r="P2690" s="20"/>
      <c r="Q2690" s="19">
        <v>45562</v>
      </c>
      <c r="R2690" s="20"/>
      <c r="S2690" s="19">
        <v>45659</v>
      </c>
      <c r="T2690" s="20" t="s">
        <v>7389</v>
      </c>
      <c r="U2690" s="20">
        <v>1031405</v>
      </c>
      <c r="V2690" s="20">
        <v>240002888</v>
      </c>
      <c r="W2690" s="20" t="s">
        <v>847</v>
      </c>
      <c r="X2690" s="20" t="s">
        <v>305</v>
      </c>
      <c r="Y2690" s="20" t="s">
        <v>306</v>
      </c>
      <c r="Z2690" s="20" t="s">
        <v>6990</v>
      </c>
      <c r="AA2690" s="20" t="s">
        <v>725</v>
      </c>
      <c r="AB2690" s="20" t="s">
        <v>726</v>
      </c>
      <c r="AC2690" s="20" t="s">
        <v>727</v>
      </c>
      <c r="AD2690" s="20" t="s">
        <v>56</v>
      </c>
      <c r="AE2690" s="20" t="s">
        <v>1014</v>
      </c>
      <c r="AF2690" t="str">
        <f>VLOOKUP(L2690,Contactos!B:B,1,0)</f>
        <v>INVERSIONES Y SERVICIOS VETERINARIO COTOS S.A.C.</v>
      </c>
    </row>
    <row r="2691" spans="1:32" ht="38.25" x14ac:dyDescent="0.2">
      <c r="A2691" s="4">
        <f t="shared" si="124"/>
        <v>2689</v>
      </c>
      <c r="B2691" s="4" t="str">
        <f t="shared" si="125"/>
        <v>F010-00026053</v>
      </c>
      <c r="C2691" s="4" t="str">
        <f>IFERROR(VLOOKUP(F2691,Tablas!$A$1:$B$3,2,0),"")</f>
        <v>Factura</v>
      </c>
      <c r="D2691" s="4" t="str">
        <f t="shared" si="126"/>
        <v>Nacional - LETRAS 45-52-59-66-73-90 DAYS - Facturas clientes - C20569314144</v>
      </c>
      <c r="E2691" s="19">
        <v>45562</v>
      </c>
      <c r="F2691" s="20" t="s">
        <v>1001</v>
      </c>
      <c r="G2691" s="20" t="s">
        <v>7935</v>
      </c>
      <c r="H2691" s="20" t="s">
        <v>44</v>
      </c>
      <c r="I2691" s="20" t="s">
        <v>45</v>
      </c>
      <c r="J2691" s="20" t="s">
        <v>721</v>
      </c>
      <c r="K2691" s="20" t="s">
        <v>722</v>
      </c>
      <c r="L2691" s="20" t="s">
        <v>723</v>
      </c>
      <c r="M2691" s="20" t="s">
        <v>33</v>
      </c>
      <c r="N2691" s="21">
        <v>3588.86</v>
      </c>
      <c r="O2691" s="21">
        <v>0</v>
      </c>
      <c r="P2691" s="20"/>
      <c r="Q2691" s="19">
        <v>45562</v>
      </c>
      <c r="R2691" s="20"/>
      <c r="S2691" s="19">
        <v>45666</v>
      </c>
      <c r="T2691" s="20" t="s">
        <v>7389</v>
      </c>
      <c r="U2691" s="20">
        <v>1031405</v>
      </c>
      <c r="V2691" s="20">
        <v>240002888</v>
      </c>
      <c r="W2691" s="20" t="s">
        <v>847</v>
      </c>
      <c r="X2691" s="20" t="s">
        <v>305</v>
      </c>
      <c r="Y2691" s="20" t="s">
        <v>306</v>
      </c>
      <c r="Z2691" s="20" t="s">
        <v>6990</v>
      </c>
      <c r="AA2691" s="20" t="s">
        <v>725</v>
      </c>
      <c r="AB2691" s="20" t="s">
        <v>726</v>
      </c>
      <c r="AC2691" s="20" t="s">
        <v>727</v>
      </c>
      <c r="AD2691" s="20" t="s">
        <v>56</v>
      </c>
      <c r="AE2691" s="20" t="s">
        <v>1014</v>
      </c>
      <c r="AF2691" t="str">
        <f>VLOOKUP(L2691,Contactos!B:B,1,0)</f>
        <v>INVERSIONES Y SERVICIOS VETERINARIO COTOS S.A.C.</v>
      </c>
    </row>
    <row r="2692" spans="1:32" ht="38.25" x14ac:dyDescent="0.2">
      <c r="A2692" s="4">
        <f t="shared" ref="A2692:A2755" si="127">ROW()-2</f>
        <v>2690</v>
      </c>
      <c r="B2692" s="4" t="str">
        <f t="shared" ref="B2692:B2755" si="128">MID(G2692,4,20)</f>
        <v>F010-00026053</v>
      </c>
      <c r="C2692" s="4" t="str">
        <f>IFERROR(VLOOKUP(F2692,Tablas!$A$1:$B$3,2,0),"")</f>
        <v>Factura</v>
      </c>
      <c r="D2692" s="4" t="str">
        <f t="shared" ref="D2692:D2755" si="129">CONCATENATE(AE2692," - ",T2692," - ",Z2692)</f>
        <v>Nacional - LETRAS 45-52-59-66-73-90 DAYS - Facturas clientes - C20569314144</v>
      </c>
      <c r="E2692" s="19">
        <v>45562</v>
      </c>
      <c r="F2692" s="20" t="s">
        <v>1001</v>
      </c>
      <c r="G2692" s="20" t="s">
        <v>7935</v>
      </c>
      <c r="H2692" s="20" t="s">
        <v>44</v>
      </c>
      <c r="I2692" s="20" t="s">
        <v>45</v>
      </c>
      <c r="J2692" s="20" t="s">
        <v>721</v>
      </c>
      <c r="K2692" s="20" t="s">
        <v>722</v>
      </c>
      <c r="L2692" s="20" t="s">
        <v>723</v>
      </c>
      <c r="M2692" s="20" t="s">
        <v>33</v>
      </c>
      <c r="N2692" s="21">
        <v>3588.86</v>
      </c>
      <c r="O2692" s="21">
        <v>0</v>
      </c>
      <c r="P2692" s="20"/>
      <c r="Q2692" s="19">
        <v>45562</v>
      </c>
      <c r="R2692" s="20"/>
      <c r="S2692" s="19">
        <v>45673</v>
      </c>
      <c r="T2692" s="20" t="s">
        <v>7389</v>
      </c>
      <c r="U2692" s="20">
        <v>1031405</v>
      </c>
      <c r="V2692" s="20">
        <v>240002888</v>
      </c>
      <c r="W2692" s="20" t="s">
        <v>847</v>
      </c>
      <c r="X2692" s="20" t="s">
        <v>305</v>
      </c>
      <c r="Y2692" s="20" t="s">
        <v>306</v>
      </c>
      <c r="Z2692" s="20" t="s">
        <v>6990</v>
      </c>
      <c r="AA2692" s="20" t="s">
        <v>725</v>
      </c>
      <c r="AB2692" s="20" t="s">
        <v>726</v>
      </c>
      <c r="AC2692" s="20" t="s">
        <v>727</v>
      </c>
      <c r="AD2692" s="20" t="s">
        <v>56</v>
      </c>
      <c r="AE2692" s="20" t="s">
        <v>1014</v>
      </c>
      <c r="AF2692" t="str">
        <f>VLOOKUP(L2692,Contactos!B:B,1,0)</f>
        <v>INVERSIONES Y SERVICIOS VETERINARIO COTOS S.A.C.</v>
      </c>
    </row>
    <row r="2693" spans="1:32" ht="38.25" x14ac:dyDescent="0.2">
      <c r="A2693" s="4">
        <f t="shared" si="127"/>
        <v>2691</v>
      </c>
      <c r="B2693" s="4" t="str">
        <f t="shared" si="128"/>
        <v>F010-00026053</v>
      </c>
      <c r="C2693" s="4" t="str">
        <f>IFERROR(VLOOKUP(F2693,Tablas!$A$1:$B$3,2,0),"")</f>
        <v>Factura</v>
      </c>
      <c r="D2693" s="4" t="str">
        <f t="shared" si="129"/>
        <v>Nacional - LETRAS 45-52-59-66-73-90 DAYS - Facturas clientes - C20569314144</v>
      </c>
      <c r="E2693" s="19">
        <v>45562</v>
      </c>
      <c r="F2693" s="20" t="s">
        <v>1001</v>
      </c>
      <c r="G2693" s="20" t="s">
        <v>7935</v>
      </c>
      <c r="H2693" s="20" t="s">
        <v>44</v>
      </c>
      <c r="I2693" s="20" t="s">
        <v>45</v>
      </c>
      <c r="J2693" s="20" t="s">
        <v>721</v>
      </c>
      <c r="K2693" s="20" t="s">
        <v>722</v>
      </c>
      <c r="L2693" s="20" t="s">
        <v>723</v>
      </c>
      <c r="M2693" s="20" t="s">
        <v>33</v>
      </c>
      <c r="N2693" s="21">
        <v>3588.86</v>
      </c>
      <c r="O2693" s="21">
        <v>0</v>
      </c>
      <c r="P2693" s="20"/>
      <c r="Q2693" s="19">
        <v>45562</v>
      </c>
      <c r="R2693" s="20"/>
      <c r="S2693" s="19">
        <v>45652</v>
      </c>
      <c r="T2693" s="20" t="s">
        <v>7389</v>
      </c>
      <c r="U2693" s="20">
        <v>1031405</v>
      </c>
      <c r="V2693" s="20">
        <v>240002888</v>
      </c>
      <c r="W2693" s="20" t="s">
        <v>847</v>
      </c>
      <c r="X2693" s="20" t="s">
        <v>305</v>
      </c>
      <c r="Y2693" s="20" t="s">
        <v>306</v>
      </c>
      <c r="Z2693" s="20" t="s">
        <v>6990</v>
      </c>
      <c r="AA2693" s="20" t="s">
        <v>725</v>
      </c>
      <c r="AB2693" s="20" t="s">
        <v>726</v>
      </c>
      <c r="AC2693" s="20" t="s">
        <v>727</v>
      </c>
      <c r="AD2693" s="20" t="s">
        <v>56</v>
      </c>
      <c r="AE2693" s="20" t="s">
        <v>1014</v>
      </c>
      <c r="AF2693" t="str">
        <f>VLOOKUP(L2693,Contactos!B:B,1,0)</f>
        <v>INVERSIONES Y SERVICIOS VETERINARIO COTOS S.A.C.</v>
      </c>
    </row>
    <row r="2694" spans="1:32" ht="38.25" x14ac:dyDescent="0.2">
      <c r="A2694" s="4">
        <f t="shared" si="127"/>
        <v>2692</v>
      </c>
      <c r="B2694" s="4" t="str">
        <f t="shared" si="128"/>
        <v>F010-00026053</v>
      </c>
      <c r="C2694" s="4" t="str">
        <f>IFERROR(VLOOKUP(F2694,Tablas!$A$1:$B$3,2,0),"")</f>
        <v>Factura</v>
      </c>
      <c r="D2694" s="4" t="str">
        <f t="shared" si="129"/>
        <v>Nacional - LETRAS 45-52-59-66-73-90 DAYS - Facturas clientes - C20569314144</v>
      </c>
      <c r="E2694" s="19">
        <v>45562</v>
      </c>
      <c r="F2694" s="20" t="s">
        <v>1001</v>
      </c>
      <c r="G2694" s="20" t="s">
        <v>7935</v>
      </c>
      <c r="H2694" s="20" t="s">
        <v>44</v>
      </c>
      <c r="I2694" s="20" t="s">
        <v>45</v>
      </c>
      <c r="J2694" s="20" t="s">
        <v>721</v>
      </c>
      <c r="K2694" s="20" t="s">
        <v>722</v>
      </c>
      <c r="L2694" s="20" t="s">
        <v>723</v>
      </c>
      <c r="M2694" s="20" t="s">
        <v>33</v>
      </c>
      <c r="N2694" s="21">
        <v>3588.86</v>
      </c>
      <c r="O2694" s="21">
        <v>0</v>
      </c>
      <c r="P2694" s="20"/>
      <c r="Q2694" s="19">
        <v>45562</v>
      </c>
      <c r="R2694" s="20"/>
      <c r="S2694" s="19">
        <v>45680</v>
      </c>
      <c r="T2694" s="20" t="s">
        <v>7389</v>
      </c>
      <c r="U2694" s="20">
        <v>1031405</v>
      </c>
      <c r="V2694" s="20">
        <v>240002888</v>
      </c>
      <c r="W2694" s="20" t="s">
        <v>847</v>
      </c>
      <c r="X2694" s="20" t="s">
        <v>305</v>
      </c>
      <c r="Y2694" s="20" t="s">
        <v>306</v>
      </c>
      <c r="Z2694" s="20" t="s">
        <v>6990</v>
      </c>
      <c r="AA2694" s="20" t="s">
        <v>725</v>
      </c>
      <c r="AB2694" s="20" t="s">
        <v>726</v>
      </c>
      <c r="AC2694" s="20" t="s">
        <v>727</v>
      </c>
      <c r="AD2694" s="20" t="s">
        <v>56</v>
      </c>
      <c r="AE2694" s="20" t="s">
        <v>1014</v>
      </c>
      <c r="AF2694" t="str">
        <f>VLOOKUP(L2694,Contactos!B:B,1,0)</f>
        <v>INVERSIONES Y SERVICIOS VETERINARIO COTOS S.A.C.</v>
      </c>
    </row>
    <row r="2695" spans="1:32" ht="25.5" x14ac:dyDescent="0.2">
      <c r="A2695" s="4">
        <f t="shared" si="127"/>
        <v>2693</v>
      </c>
      <c r="B2695" s="4" t="str">
        <f t="shared" si="128"/>
        <v>4-03308</v>
      </c>
      <c r="C2695" s="4" t="str">
        <f>IFERROR(VLOOKUP(F2695,Tablas!$A$1:$B$3,2,0),"")</f>
        <v/>
      </c>
      <c r="D2695" s="4" t="str">
        <f t="shared" si="129"/>
        <v xml:space="preserve"> - LETRA 75 DIAS / DRAFT 75 DAYS - Cambio de Situación</v>
      </c>
      <c r="E2695" s="19">
        <v>45560</v>
      </c>
      <c r="F2695" s="20" t="s">
        <v>27</v>
      </c>
      <c r="G2695" s="20" t="s">
        <v>7936</v>
      </c>
      <c r="H2695" s="20" t="s">
        <v>7404</v>
      </c>
      <c r="I2695" s="20" t="s">
        <v>7405</v>
      </c>
      <c r="J2695" s="20" t="s">
        <v>330</v>
      </c>
      <c r="K2695" s="20" t="s">
        <v>331</v>
      </c>
      <c r="L2695" s="20" t="s">
        <v>332</v>
      </c>
      <c r="M2695" s="20" t="s">
        <v>125</v>
      </c>
      <c r="N2695" s="21">
        <v>3592.86</v>
      </c>
      <c r="O2695" s="21">
        <v>0</v>
      </c>
      <c r="P2695" s="19">
        <v>45526</v>
      </c>
      <c r="Q2695" s="19">
        <v>45560</v>
      </c>
      <c r="R2695" s="20"/>
      <c r="S2695" s="19">
        <v>45594</v>
      </c>
      <c r="T2695" s="20" t="s">
        <v>126</v>
      </c>
      <c r="U2695" s="20">
        <v>1031156</v>
      </c>
      <c r="V2695" s="20">
        <v>240007023</v>
      </c>
      <c r="W2695" s="20" t="s">
        <v>50</v>
      </c>
      <c r="X2695" s="20" t="s">
        <v>794</v>
      </c>
      <c r="Y2695" s="20" t="s">
        <v>333</v>
      </c>
      <c r="Z2695" s="20" t="s">
        <v>7406</v>
      </c>
      <c r="AA2695" s="20" t="s">
        <v>335</v>
      </c>
      <c r="AB2695" s="20" t="s">
        <v>336</v>
      </c>
      <c r="AC2695" s="20" t="s">
        <v>337</v>
      </c>
      <c r="AD2695" s="20" t="s">
        <v>56</v>
      </c>
      <c r="AE2695" s="20"/>
      <c r="AF2695" t="str">
        <f>VLOOKUP(L2695,Contactos!B:B,1,0)</f>
        <v>REPRESENTACIONES DURAND S.A.C.</v>
      </c>
    </row>
    <row r="2696" spans="1:32" ht="25.5" x14ac:dyDescent="0.2">
      <c r="A2696" s="4">
        <f t="shared" si="127"/>
        <v>2694</v>
      </c>
      <c r="B2696" s="4" t="str">
        <f t="shared" si="128"/>
        <v>4-03309</v>
      </c>
      <c r="C2696" s="4" t="str">
        <f>IFERROR(VLOOKUP(F2696,Tablas!$A$1:$B$3,2,0),"")</f>
        <v/>
      </c>
      <c r="D2696" s="4" t="str">
        <f t="shared" si="129"/>
        <v xml:space="preserve"> - LETRA 75 DIAS / DRAFT 75 DAYS - Cambio de Situación</v>
      </c>
      <c r="E2696" s="19">
        <v>45560</v>
      </c>
      <c r="F2696" s="20" t="s">
        <v>27</v>
      </c>
      <c r="G2696" s="20" t="s">
        <v>7937</v>
      </c>
      <c r="H2696" s="20" t="s">
        <v>7404</v>
      </c>
      <c r="I2696" s="20" t="s">
        <v>7405</v>
      </c>
      <c r="J2696" s="20" t="s">
        <v>330</v>
      </c>
      <c r="K2696" s="20" t="s">
        <v>331</v>
      </c>
      <c r="L2696" s="20" t="s">
        <v>332</v>
      </c>
      <c r="M2696" s="20" t="s">
        <v>125</v>
      </c>
      <c r="N2696" s="21">
        <v>3592.86</v>
      </c>
      <c r="O2696" s="21">
        <v>0</v>
      </c>
      <c r="P2696" s="19">
        <v>45526</v>
      </c>
      <c r="Q2696" s="19">
        <v>45560</v>
      </c>
      <c r="R2696" s="20"/>
      <c r="S2696" s="19">
        <v>45600</v>
      </c>
      <c r="T2696" s="20" t="s">
        <v>126</v>
      </c>
      <c r="U2696" s="20">
        <v>1031158</v>
      </c>
      <c r="V2696" s="20">
        <v>240007024</v>
      </c>
      <c r="W2696" s="20" t="s">
        <v>50</v>
      </c>
      <c r="X2696" s="20" t="s">
        <v>794</v>
      </c>
      <c r="Y2696" s="20" t="s">
        <v>333</v>
      </c>
      <c r="Z2696" s="20" t="s">
        <v>7406</v>
      </c>
      <c r="AA2696" s="20" t="s">
        <v>335</v>
      </c>
      <c r="AB2696" s="20" t="s">
        <v>336</v>
      </c>
      <c r="AC2696" s="20" t="s">
        <v>337</v>
      </c>
      <c r="AD2696" s="20" t="s">
        <v>56</v>
      </c>
      <c r="AE2696" s="20"/>
      <c r="AF2696" t="str">
        <f>VLOOKUP(L2696,Contactos!B:B,1,0)</f>
        <v>REPRESENTACIONES DURAND S.A.C.</v>
      </c>
    </row>
    <row r="2697" spans="1:32" ht="25.5" x14ac:dyDescent="0.2">
      <c r="A2697" s="4">
        <f t="shared" si="127"/>
        <v>2695</v>
      </c>
      <c r="B2697" s="4" t="str">
        <f t="shared" si="128"/>
        <v>4-03307</v>
      </c>
      <c r="C2697" s="4" t="str">
        <f>IFERROR(VLOOKUP(F2697,Tablas!$A$1:$B$3,2,0),"")</f>
        <v/>
      </c>
      <c r="D2697" s="4" t="str">
        <f t="shared" si="129"/>
        <v xml:space="preserve"> - LETRA 75 DIAS / DRAFT 75 DAYS - Cambio de Situación</v>
      </c>
      <c r="E2697" s="19">
        <v>45560</v>
      </c>
      <c r="F2697" s="20" t="s">
        <v>27</v>
      </c>
      <c r="G2697" s="20" t="s">
        <v>7938</v>
      </c>
      <c r="H2697" s="20" t="s">
        <v>7404</v>
      </c>
      <c r="I2697" s="20" t="s">
        <v>7405</v>
      </c>
      <c r="J2697" s="20" t="s">
        <v>330</v>
      </c>
      <c r="K2697" s="20" t="s">
        <v>331</v>
      </c>
      <c r="L2697" s="20" t="s">
        <v>332</v>
      </c>
      <c r="M2697" s="20" t="s">
        <v>125</v>
      </c>
      <c r="N2697" s="21">
        <v>3592.86</v>
      </c>
      <c r="O2697" s="21">
        <v>0</v>
      </c>
      <c r="P2697" s="19">
        <v>45526</v>
      </c>
      <c r="Q2697" s="19">
        <v>45560</v>
      </c>
      <c r="R2697" s="20"/>
      <c r="S2697" s="19">
        <v>45586</v>
      </c>
      <c r="T2697" s="20" t="s">
        <v>126</v>
      </c>
      <c r="U2697" s="20">
        <v>1031154</v>
      </c>
      <c r="V2697" s="20">
        <v>240007022</v>
      </c>
      <c r="W2697" s="20" t="s">
        <v>50</v>
      </c>
      <c r="X2697" s="20" t="s">
        <v>794</v>
      </c>
      <c r="Y2697" s="20" t="s">
        <v>333</v>
      </c>
      <c r="Z2697" s="20" t="s">
        <v>7406</v>
      </c>
      <c r="AA2697" s="20" t="s">
        <v>335</v>
      </c>
      <c r="AB2697" s="20" t="s">
        <v>336</v>
      </c>
      <c r="AC2697" s="20" t="s">
        <v>337</v>
      </c>
      <c r="AD2697" s="20" t="s">
        <v>56</v>
      </c>
      <c r="AE2697" s="20"/>
      <c r="AF2697" t="str">
        <f>VLOOKUP(L2697,Contactos!B:B,1,0)</f>
        <v>REPRESENTACIONES DURAND S.A.C.</v>
      </c>
    </row>
    <row r="2698" spans="1:32" ht="25.5" x14ac:dyDescent="0.2">
      <c r="A2698" s="4">
        <f t="shared" si="127"/>
        <v>2696</v>
      </c>
      <c r="B2698" s="4" t="str">
        <f t="shared" si="128"/>
        <v>4-03305</v>
      </c>
      <c r="C2698" s="4" t="str">
        <f>IFERROR(VLOOKUP(F2698,Tablas!$A$1:$B$3,2,0),"")</f>
        <v/>
      </c>
      <c r="D2698" s="4" t="str">
        <f t="shared" si="129"/>
        <v xml:space="preserve"> - LETRA 75 DIAS / DRAFT 75 DAYS - Cambio de Situación</v>
      </c>
      <c r="E2698" s="19">
        <v>45560</v>
      </c>
      <c r="F2698" s="20" t="s">
        <v>27</v>
      </c>
      <c r="G2698" s="20" t="s">
        <v>7939</v>
      </c>
      <c r="H2698" s="20" t="s">
        <v>7404</v>
      </c>
      <c r="I2698" s="20" t="s">
        <v>7405</v>
      </c>
      <c r="J2698" s="20" t="s">
        <v>330</v>
      </c>
      <c r="K2698" s="20" t="s">
        <v>331</v>
      </c>
      <c r="L2698" s="20" t="s">
        <v>332</v>
      </c>
      <c r="M2698" s="20" t="s">
        <v>125</v>
      </c>
      <c r="N2698" s="21">
        <v>3592.86</v>
      </c>
      <c r="O2698" s="21">
        <v>0</v>
      </c>
      <c r="P2698" s="19">
        <v>45526</v>
      </c>
      <c r="Q2698" s="19">
        <v>45560</v>
      </c>
      <c r="R2698" s="20"/>
      <c r="S2698" s="19">
        <v>45572</v>
      </c>
      <c r="T2698" s="20" t="s">
        <v>126</v>
      </c>
      <c r="U2698" s="20">
        <v>1031150</v>
      </c>
      <c r="V2698" s="20">
        <v>240007020</v>
      </c>
      <c r="W2698" s="20" t="s">
        <v>50</v>
      </c>
      <c r="X2698" s="20" t="s">
        <v>794</v>
      </c>
      <c r="Y2698" s="20" t="s">
        <v>333</v>
      </c>
      <c r="Z2698" s="20" t="s">
        <v>7406</v>
      </c>
      <c r="AA2698" s="20" t="s">
        <v>7441</v>
      </c>
      <c r="AB2698" s="20" t="s">
        <v>789</v>
      </c>
      <c r="AC2698" s="20" t="s">
        <v>167</v>
      </c>
      <c r="AD2698" s="20" t="s">
        <v>56</v>
      </c>
      <c r="AE2698" s="20"/>
      <c r="AF2698" t="str">
        <f>VLOOKUP(L2698,Contactos!B:B,1,0)</f>
        <v>REPRESENTACIONES DURAND S.A.C.</v>
      </c>
    </row>
    <row r="2699" spans="1:32" ht="25.5" x14ac:dyDescent="0.2">
      <c r="A2699" s="4">
        <f t="shared" si="127"/>
        <v>2697</v>
      </c>
      <c r="B2699" s="4" t="str">
        <f t="shared" si="128"/>
        <v>4-03306</v>
      </c>
      <c r="C2699" s="4" t="str">
        <f>IFERROR(VLOOKUP(F2699,Tablas!$A$1:$B$3,2,0),"")</f>
        <v/>
      </c>
      <c r="D2699" s="4" t="str">
        <f t="shared" si="129"/>
        <v xml:space="preserve"> - LETRA 75 DIAS / DRAFT 75 DAYS - Cambio de Situación</v>
      </c>
      <c r="E2699" s="19">
        <v>45560</v>
      </c>
      <c r="F2699" s="20" t="s">
        <v>27</v>
      </c>
      <c r="G2699" s="20" t="s">
        <v>7940</v>
      </c>
      <c r="H2699" s="20" t="s">
        <v>7404</v>
      </c>
      <c r="I2699" s="20" t="s">
        <v>7405</v>
      </c>
      <c r="J2699" s="20" t="s">
        <v>330</v>
      </c>
      <c r="K2699" s="20" t="s">
        <v>331</v>
      </c>
      <c r="L2699" s="20" t="s">
        <v>332</v>
      </c>
      <c r="M2699" s="20" t="s">
        <v>125</v>
      </c>
      <c r="N2699" s="21">
        <v>3592.86</v>
      </c>
      <c r="O2699" s="21">
        <v>0</v>
      </c>
      <c r="P2699" s="19">
        <v>45526</v>
      </c>
      <c r="Q2699" s="19">
        <v>45560</v>
      </c>
      <c r="R2699" s="20"/>
      <c r="S2699" s="19">
        <v>45579</v>
      </c>
      <c r="T2699" s="20" t="s">
        <v>126</v>
      </c>
      <c r="U2699" s="20">
        <v>1031152</v>
      </c>
      <c r="V2699" s="20">
        <v>240007021</v>
      </c>
      <c r="W2699" s="20" t="s">
        <v>50</v>
      </c>
      <c r="X2699" s="20" t="s">
        <v>794</v>
      </c>
      <c r="Y2699" s="20" t="s">
        <v>333</v>
      </c>
      <c r="Z2699" s="20" t="s">
        <v>7406</v>
      </c>
      <c r="AA2699" s="20" t="s">
        <v>7441</v>
      </c>
      <c r="AB2699" s="20" t="s">
        <v>789</v>
      </c>
      <c r="AC2699" s="20" t="s">
        <v>167</v>
      </c>
      <c r="AD2699" s="20" t="s">
        <v>56</v>
      </c>
      <c r="AE2699" s="20"/>
      <c r="AF2699" t="str">
        <f>VLOOKUP(L2699,Contactos!B:B,1,0)</f>
        <v>REPRESENTACIONES DURAND S.A.C.</v>
      </c>
    </row>
    <row r="2700" spans="1:32" ht="25.5" x14ac:dyDescent="0.2">
      <c r="A2700" s="4">
        <f t="shared" si="127"/>
        <v>2698</v>
      </c>
      <c r="B2700" s="4" t="str">
        <f t="shared" si="128"/>
        <v>4-03310</v>
      </c>
      <c r="C2700" s="4" t="str">
        <f>IFERROR(VLOOKUP(F2700,Tablas!$A$1:$B$3,2,0),"")</f>
        <v/>
      </c>
      <c r="D2700" s="4" t="str">
        <f t="shared" si="129"/>
        <v xml:space="preserve"> - LETRA 75 DIAS / DRAFT 75 DAYS - Cambio de Situación</v>
      </c>
      <c r="E2700" s="19">
        <v>45560</v>
      </c>
      <c r="F2700" s="20" t="s">
        <v>27</v>
      </c>
      <c r="G2700" s="20" t="s">
        <v>7941</v>
      </c>
      <c r="H2700" s="20" t="s">
        <v>7404</v>
      </c>
      <c r="I2700" s="20" t="s">
        <v>7405</v>
      </c>
      <c r="J2700" s="20" t="s">
        <v>330</v>
      </c>
      <c r="K2700" s="20" t="s">
        <v>331</v>
      </c>
      <c r="L2700" s="20" t="s">
        <v>332</v>
      </c>
      <c r="M2700" s="20" t="s">
        <v>125</v>
      </c>
      <c r="N2700" s="21">
        <v>3592.88</v>
      </c>
      <c r="O2700" s="21">
        <v>0</v>
      </c>
      <c r="P2700" s="19">
        <v>45526</v>
      </c>
      <c r="Q2700" s="19">
        <v>45560</v>
      </c>
      <c r="R2700" s="20"/>
      <c r="S2700" s="19">
        <v>45617</v>
      </c>
      <c r="T2700" s="20" t="s">
        <v>126</v>
      </c>
      <c r="U2700" s="20">
        <v>1031160</v>
      </c>
      <c r="V2700" s="20">
        <v>240007025</v>
      </c>
      <c r="W2700" s="20" t="s">
        <v>50</v>
      </c>
      <c r="X2700" s="20" t="s">
        <v>794</v>
      </c>
      <c r="Y2700" s="20" t="s">
        <v>333</v>
      </c>
      <c r="Z2700" s="20" t="s">
        <v>7406</v>
      </c>
      <c r="AA2700" s="20" t="s">
        <v>335</v>
      </c>
      <c r="AB2700" s="20" t="s">
        <v>336</v>
      </c>
      <c r="AC2700" s="20" t="s">
        <v>337</v>
      </c>
      <c r="AD2700" s="20" t="s">
        <v>56</v>
      </c>
      <c r="AE2700" s="20"/>
      <c r="AF2700" t="str">
        <f>VLOOKUP(L2700,Contactos!B:B,1,0)</f>
        <v>REPRESENTACIONES DURAND S.A.C.</v>
      </c>
    </row>
    <row r="2701" spans="1:32" ht="51" x14ac:dyDescent="0.2">
      <c r="A2701" s="4">
        <f t="shared" si="127"/>
        <v>2699</v>
      </c>
      <c r="B2701" s="4" t="str">
        <f t="shared" si="128"/>
        <v>B010-00020169</v>
      </c>
      <c r="C2701" s="4" t="str">
        <f>IFERROR(VLOOKUP(F2701,Tablas!$A$1:$B$3,2,0),"")</f>
        <v>Boleta</v>
      </c>
      <c r="D2701" s="4" t="str">
        <f t="shared" si="129"/>
        <v xml:space="preserve"> - CONTADO / CASH - Alquiler de departamento N° 401 del 20 - 30 ABR</v>
      </c>
      <c r="E2701" s="19">
        <v>45530</v>
      </c>
      <c r="F2701" s="20" t="s">
        <v>842</v>
      </c>
      <c r="G2701" s="20" t="s">
        <v>7942</v>
      </c>
      <c r="H2701" s="20" t="s">
        <v>44</v>
      </c>
      <c r="I2701" s="20" t="s">
        <v>45</v>
      </c>
      <c r="J2701" s="20" t="s">
        <v>7943</v>
      </c>
      <c r="K2701" s="20" t="s">
        <v>7944</v>
      </c>
      <c r="L2701" s="20" t="s">
        <v>7945</v>
      </c>
      <c r="M2701" s="20"/>
      <c r="N2701" s="21">
        <v>3593.86</v>
      </c>
      <c r="O2701" s="21">
        <v>0</v>
      </c>
      <c r="P2701" s="20"/>
      <c r="Q2701" s="19">
        <v>45530</v>
      </c>
      <c r="R2701" s="20"/>
      <c r="S2701" s="19">
        <v>45530</v>
      </c>
      <c r="T2701" s="20" t="s">
        <v>49</v>
      </c>
      <c r="U2701" s="20">
        <v>1013197</v>
      </c>
      <c r="V2701" s="20">
        <v>240002706</v>
      </c>
      <c r="W2701" s="20" t="s">
        <v>847</v>
      </c>
      <c r="X2701" s="20" t="s">
        <v>7296</v>
      </c>
      <c r="Y2701" s="20" t="s">
        <v>52</v>
      </c>
      <c r="Z2701" s="20" t="s">
        <v>7946</v>
      </c>
      <c r="AA2701" s="20" t="s">
        <v>167</v>
      </c>
      <c r="AB2701" s="20" t="s">
        <v>167</v>
      </c>
      <c r="AC2701" s="20" t="s">
        <v>167</v>
      </c>
      <c r="AD2701" s="20" t="s">
        <v>56</v>
      </c>
      <c r="AE2701" s="20"/>
      <c r="AF2701" t="e">
        <f>VLOOKUP(L2701,Contactos!B:B,1,0)</f>
        <v>#N/A</v>
      </c>
    </row>
    <row r="2702" spans="1:32" ht="38.25" x14ac:dyDescent="0.2">
      <c r="A2702" s="4">
        <f t="shared" si="127"/>
        <v>2700</v>
      </c>
      <c r="B2702" s="4" t="str">
        <f t="shared" si="128"/>
        <v>F010-00025868</v>
      </c>
      <c r="C2702" s="4" t="str">
        <f>IFERROR(VLOOKUP(F2702,Tablas!$A$1:$B$3,2,0),"")</f>
        <v>Factura</v>
      </c>
      <c r="D2702" s="4" t="str">
        <f t="shared" si="129"/>
        <v>Nacional - LETRAS 45-52-59-66-73-90 DAYS - Facturas clientes - C20607299944</v>
      </c>
      <c r="E2702" s="19">
        <v>45546</v>
      </c>
      <c r="F2702" s="20" t="s">
        <v>1001</v>
      </c>
      <c r="G2702" s="20" t="s">
        <v>7947</v>
      </c>
      <c r="H2702" s="20" t="s">
        <v>44</v>
      </c>
      <c r="I2702" s="20" t="s">
        <v>45</v>
      </c>
      <c r="J2702" s="20" t="s">
        <v>7948</v>
      </c>
      <c r="K2702" s="20" t="s">
        <v>7949</v>
      </c>
      <c r="L2702" s="20" t="s">
        <v>7950</v>
      </c>
      <c r="M2702" s="20"/>
      <c r="N2702" s="21">
        <v>3595.26</v>
      </c>
      <c r="O2702" s="21">
        <v>0</v>
      </c>
      <c r="P2702" s="20"/>
      <c r="Q2702" s="19">
        <v>45546</v>
      </c>
      <c r="R2702" s="20"/>
      <c r="S2702" s="19">
        <v>45681</v>
      </c>
      <c r="T2702" s="20" t="s">
        <v>7389</v>
      </c>
      <c r="U2702" s="20">
        <v>1022285</v>
      </c>
      <c r="V2702" s="20">
        <v>240002690</v>
      </c>
      <c r="W2702" s="20" t="s">
        <v>847</v>
      </c>
      <c r="X2702" s="20" t="s">
        <v>305</v>
      </c>
      <c r="Y2702" s="20" t="s">
        <v>128</v>
      </c>
      <c r="Z2702" s="20" t="s">
        <v>7951</v>
      </c>
      <c r="AA2702" s="20" t="s">
        <v>7952</v>
      </c>
      <c r="AB2702" s="20" t="s">
        <v>390</v>
      </c>
      <c r="AC2702" s="20" t="s">
        <v>167</v>
      </c>
      <c r="AD2702" s="20" t="s">
        <v>56</v>
      </c>
      <c r="AE2702" s="20" t="s">
        <v>1014</v>
      </c>
      <c r="AF2702" t="str">
        <f>VLOOKUP(L2702,Contactos!B:B,1,0)</f>
        <v>GRUPO CONSORCIO VETERINARIO S.A.C.</v>
      </c>
    </row>
    <row r="2703" spans="1:32" ht="38.25" x14ac:dyDescent="0.2">
      <c r="A2703" s="4">
        <f t="shared" si="127"/>
        <v>2701</v>
      </c>
      <c r="B2703" s="4" t="str">
        <f t="shared" si="128"/>
        <v>F010-00025868</v>
      </c>
      <c r="C2703" s="4" t="str">
        <f>IFERROR(VLOOKUP(F2703,Tablas!$A$1:$B$3,2,0),"")</f>
        <v>Factura</v>
      </c>
      <c r="D2703" s="4" t="str">
        <f t="shared" si="129"/>
        <v>Nacional - LETRAS 45-52-59-66-73-90 DAYS - Facturas clientes - C20607299944</v>
      </c>
      <c r="E2703" s="19">
        <v>45546</v>
      </c>
      <c r="F2703" s="20" t="s">
        <v>1001</v>
      </c>
      <c r="G2703" s="20" t="s">
        <v>7947</v>
      </c>
      <c r="H2703" s="20" t="s">
        <v>44</v>
      </c>
      <c r="I2703" s="20" t="s">
        <v>45</v>
      </c>
      <c r="J2703" s="20" t="s">
        <v>7948</v>
      </c>
      <c r="K2703" s="20" t="s">
        <v>7949</v>
      </c>
      <c r="L2703" s="20" t="s">
        <v>7950</v>
      </c>
      <c r="M2703" s="20"/>
      <c r="N2703" s="21">
        <v>3599.56</v>
      </c>
      <c r="O2703" s="21">
        <v>0</v>
      </c>
      <c r="P2703" s="20"/>
      <c r="Q2703" s="19">
        <v>45546</v>
      </c>
      <c r="R2703" s="20"/>
      <c r="S2703" s="19">
        <v>45664</v>
      </c>
      <c r="T2703" s="20" t="s">
        <v>7389</v>
      </c>
      <c r="U2703" s="20">
        <v>1022285</v>
      </c>
      <c r="V2703" s="20">
        <v>240002690</v>
      </c>
      <c r="W2703" s="20" t="s">
        <v>847</v>
      </c>
      <c r="X2703" s="20" t="s">
        <v>305</v>
      </c>
      <c r="Y2703" s="20" t="s">
        <v>128</v>
      </c>
      <c r="Z2703" s="20" t="s">
        <v>7951</v>
      </c>
      <c r="AA2703" s="20" t="s">
        <v>7952</v>
      </c>
      <c r="AB2703" s="20" t="s">
        <v>390</v>
      </c>
      <c r="AC2703" s="20" t="s">
        <v>167</v>
      </c>
      <c r="AD2703" s="20" t="s">
        <v>56</v>
      </c>
      <c r="AE2703" s="20" t="s">
        <v>1014</v>
      </c>
      <c r="AF2703" t="str">
        <f>VLOOKUP(L2703,Contactos!B:B,1,0)</f>
        <v>GRUPO CONSORCIO VETERINARIO S.A.C.</v>
      </c>
    </row>
    <row r="2704" spans="1:32" ht="38.25" x14ac:dyDescent="0.2">
      <c r="A2704" s="4">
        <f t="shared" si="127"/>
        <v>2702</v>
      </c>
      <c r="B2704" s="4" t="str">
        <f t="shared" si="128"/>
        <v>F010-00025868</v>
      </c>
      <c r="C2704" s="4" t="str">
        <f>IFERROR(VLOOKUP(F2704,Tablas!$A$1:$B$3,2,0),"")</f>
        <v>Factura</v>
      </c>
      <c r="D2704" s="4" t="str">
        <f t="shared" si="129"/>
        <v>Nacional - LETRAS 45-52-59-66-73-90 DAYS - Facturas clientes - C20607299944</v>
      </c>
      <c r="E2704" s="19">
        <v>45546</v>
      </c>
      <c r="F2704" s="20" t="s">
        <v>1001</v>
      </c>
      <c r="G2704" s="20" t="s">
        <v>7947</v>
      </c>
      <c r="H2704" s="20" t="s">
        <v>44</v>
      </c>
      <c r="I2704" s="20" t="s">
        <v>45</v>
      </c>
      <c r="J2704" s="20" t="s">
        <v>7948</v>
      </c>
      <c r="K2704" s="20" t="s">
        <v>7949</v>
      </c>
      <c r="L2704" s="20" t="s">
        <v>7950</v>
      </c>
      <c r="M2704" s="20"/>
      <c r="N2704" s="21">
        <v>3599.56</v>
      </c>
      <c r="O2704" s="21">
        <v>0</v>
      </c>
      <c r="P2704" s="20"/>
      <c r="Q2704" s="19">
        <v>45546</v>
      </c>
      <c r="R2704" s="20"/>
      <c r="S2704" s="19">
        <v>45657</v>
      </c>
      <c r="T2704" s="20" t="s">
        <v>7389</v>
      </c>
      <c r="U2704" s="20">
        <v>1022285</v>
      </c>
      <c r="V2704" s="20">
        <v>240002690</v>
      </c>
      <c r="W2704" s="20" t="s">
        <v>847</v>
      </c>
      <c r="X2704" s="20" t="s">
        <v>305</v>
      </c>
      <c r="Y2704" s="20" t="s">
        <v>128</v>
      </c>
      <c r="Z2704" s="20" t="s">
        <v>7951</v>
      </c>
      <c r="AA2704" s="20" t="s">
        <v>7952</v>
      </c>
      <c r="AB2704" s="20" t="s">
        <v>390</v>
      </c>
      <c r="AC2704" s="20" t="s">
        <v>167</v>
      </c>
      <c r="AD2704" s="20" t="s">
        <v>56</v>
      </c>
      <c r="AE2704" s="20" t="s">
        <v>1014</v>
      </c>
      <c r="AF2704" t="str">
        <f>VLOOKUP(L2704,Contactos!B:B,1,0)</f>
        <v>GRUPO CONSORCIO VETERINARIO S.A.C.</v>
      </c>
    </row>
    <row r="2705" spans="1:32" ht="38.25" x14ac:dyDescent="0.2">
      <c r="A2705" s="4">
        <f t="shared" si="127"/>
        <v>2703</v>
      </c>
      <c r="B2705" s="4" t="str">
        <f t="shared" si="128"/>
        <v>F010-00025868</v>
      </c>
      <c r="C2705" s="4" t="str">
        <f>IFERROR(VLOOKUP(F2705,Tablas!$A$1:$B$3,2,0),"")</f>
        <v>Factura</v>
      </c>
      <c r="D2705" s="4" t="str">
        <f t="shared" si="129"/>
        <v>Nacional - LETRAS 45-52-59-66-73-90 DAYS - Facturas clientes - C20607299944</v>
      </c>
      <c r="E2705" s="19">
        <v>45546</v>
      </c>
      <c r="F2705" s="20" t="s">
        <v>1001</v>
      </c>
      <c r="G2705" s="20" t="s">
        <v>7947</v>
      </c>
      <c r="H2705" s="20" t="s">
        <v>44</v>
      </c>
      <c r="I2705" s="20" t="s">
        <v>45</v>
      </c>
      <c r="J2705" s="20" t="s">
        <v>7948</v>
      </c>
      <c r="K2705" s="20" t="s">
        <v>7949</v>
      </c>
      <c r="L2705" s="20" t="s">
        <v>7950</v>
      </c>
      <c r="M2705" s="20"/>
      <c r="N2705" s="21">
        <v>3599.56</v>
      </c>
      <c r="O2705" s="21">
        <v>0</v>
      </c>
      <c r="P2705" s="20"/>
      <c r="Q2705" s="19">
        <v>45546</v>
      </c>
      <c r="R2705" s="20"/>
      <c r="S2705" s="19">
        <v>45636</v>
      </c>
      <c r="T2705" s="20" t="s">
        <v>7389</v>
      </c>
      <c r="U2705" s="20">
        <v>1022285</v>
      </c>
      <c r="V2705" s="20">
        <v>240002690</v>
      </c>
      <c r="W2705" s="20" t="s">
        <v>847</v>
      </c>
      <c r="X2705" s="20" t="s">
        <v>305</v>
      </c>
      <c r="Y2705" s="20" t="s">
        <v>128</v>
      </c>
      <c r="Z2705" s="20" t="s">
        <v>7951</v>
      </c>
      <c r="AA2705" s="20" t="s">
        <v>7952</v>
      </c>
      <c r="AB2705" s="20" t="s">
        <v>390</v>
      </c>
      <c r="AC2705" s="20" t="s">
        <v>167</v>
      </c>
      <c r="AD2705" s="20" t="s">
        <v>56</v>
      </c>
      <c r="AE2705" s="20" t="s">
        <v>1014</v>
      </c>
      <c r="AF2705" t="str">
        <f>VLOOKUP(L2705,Contactos!B:B,1,0)</f>
        <v>GRUPO CONSORCIO VETERINARIO S.A.C.</v>
      </c>
    </row>
    <row r="2706" spans="1:32" ht="38.25" x14ac:dyDescent="0.2">
      <c r="A2706" s="4">
        <f t="shared" si="127"/>
        <v>2704</v>
      </c>
      <c r="B2706" s="4" t="str">
        <f t="shared" si="128"/>
        <v>F010-00025868</v>
      </c>
      <c r="C2706" s="4" t="str">
        <f>IFERROR(VLOOKUP(F2706,Tablas!$A$1:$B$3,2,0),"")</f>
        <v>Factura</v>
      </c>
      <c r="D2706" s="4" t="str">
        <f t="shared" si="129"/>
        <v>Nacional - LETRAS 45-52-59-66-73-90 DAYS - Facturas clientes - C20607299944</v>
      </c>
      <c r="E2706" s="19">
        <v>45546</v>
      </c>
      <c r="F2706" s="20" t="s">
        <v>1001</v>
      </c>
      <c r="G2706" s="20" t="s">
        <v>7947</v>
      </c>
      <c r="H2706" s="20" t="s">
        <v>44</v>
      </c>
      <c r="I2706" s="20" t="s">
        <v>45</v>
      </c>
      <c r="J2706" s="20" t="s">
        <v>7948</v>
      </c>
      <c r="K2706" s="20" t="s">
        <v>7949</v>
      </c>
      <c r="L2706" s="20" t="s">
        <v>7950</v>
      </c>
      <c r="M2706" s="20"/>
      <c r="N2706" s="21">
        <v>3599.56</v>
      </c>
      <c r="O2706" s="21">
        <v>0</v>
      </c>
      <c r="P2706" s="20"/>
      <c r="Q2706" s="19">
        <v>45546</v>
      </c>
      <c r="R2706" s="20"/>
      <c r="S2706" s="19">
        <v>45650</v>
      </c>
      <c r="T2706" s="20" t="s">
        <v>7389</v>
      </c>
      <c r="U2706" s="20">
        <v>1022285</v>
      </c>
      <c r="V2706" s="20">
        <v>240002690</v>
      </c>
      <c r="W2706" s="20" t="s">
        <v>847</v>
      </c>
      <c r="X2706" s="20" t="s">
        <v>305</v>
      </c>
      <c r="Y2706" s="20" t="s">
        <v>128</v>
      </c>
      <c r="Z2706" s="20" t="s">
        <v>7951</v>
      </c>
      <c r="AA2706" s="20" t="s">
        <v>7952</v>
      </c>
      <c r="AB2706" s="20" t="s">
        <v>390</v>
      </c>
      <c r="AC2706" s="20" t="s">
        <v>167</v>
      </c>
      <c r="AD2706" s="20" t="s">
        <v>56</v>
      </c>
      <c r="AE2706" s="20" t="s">
        <v>1014</v>
      </c>
      <c r="AF2706" t="str">
        <f>VLOOKUP(L2706,Contactos!B:B,1,0)</f>
        <v>GRUPO CONSORCIO VETERINARIO S.A.C.</v>
      </c>
    </row>
    <row r="2707" spans="1:32" ht="38.25" x14ac:dyDescent="0.2">
      <c r="A2707" s="4">
        <f t="shared" si="127"/>
        <v>2705</v>
      </c>
      <c r="B2707" s="4" t="str">
        <f t="shared" si="128"/>
        <v>F010-00025868</v>
      </c>
      <c r="C2707" s="4" t="str">
        <f>IFERROR(VLOOKUP(F2707,Tablas!$A$1:$B$3,2,0),"")</f>
        <v>Factura</v>
      </c>
      <c r="D2707" s="4" t="str">
        <f t="shared" si="129"/>
        <v>Nacional - LETRAS 45-52-59-66-73-90 DAYS - Facturas clientes - C20607299944</v>
      </c>
      <c r="E2707" s="19">
        <v>45546</v>
      </c>
      <c r="F2707" s="20" t="s">
        <v>1001</v>
      </c>
      <c r="G2707" s="20" t="s">
        <v>7947</v>
      </c>
      <c r="H2707" s="20" t="s">
        <v>44</v>
      </c>
      <c r="I2707" s="20" t="s">
        <v>45</v>
      </c>
      <c r="J2707" s="20" t="s">
        <v>7948</v>
      </c>
      <c r="K2707" s="20" t="s">
        <v>7949</v>
      </c>
      <c r="L2707" s="20" t="s">
        <v>7950</v>
      </c>
      <c r="M2707" s="20"/>
      <c r="N2707" s="21">
        <v>3599.56</v>
      </c>
      <c r="O2707" s="21">
        <v>0</v>
      </c>
      <c r="P2707" s="20"/>
      <c r="Q2707" s="19">
        <v>45546</v>
      </c>
      <c r="R2707" s="20"/>
      <c r="S2707" s="19">
        <v>45643</v>
      </c>
      <c r="T2707" s="20" t="s">
        <v>7389</v>
      </c>
      <c r="U2707" s="20">
        <v>1022285</v>
      </c>
      <c r="V2707" s="20">
        <v>240002690</v>
      </c>
      <c r="W2707" s="20" t="s">
        <v>847</v>
      </c>
      <c r="X2707" s="20" t="s">
        <v>305</v>
      </c>
      <c r="Y2707" s="20" t="s">
        <v>128</v>
      </c>
      <c r="Z2707" s="20" t="s">
        <v>7951</v>
      </c>
      <c r="AA2707" s="20" t="s">
        <v>7952</v>
      </c>
      <c r="AB2707" s="20" t="s">
        <v>390</v>
      </c>
      <c r="AC2707" s="20" t="s">
        <v>167</v>
      </c>
      <c r="AD2707" s="20" t="s">
        <v>56</v>
      </c>
      <c r="AE2707" s="20" t="s">
        <v>1014</v>
      </c>
      <c r="AF2707" t="str">
        <f>VLOOKUP(L2707,Contactos!B:B,1,0)</f>
        <v>GRUPO CONSORCIO VETERINARIO S.A.C.</v>
      </c>
    </row>
    <row r="2708" spans="1:32" ht="38.25" x14ac:dyDescent="0.2">
      <c r="A2708" s="4">
        <f t="shared" si="127"/>
        <v>2706</v>
      </c>
      <c r="B2708" s="4" t="str">
        <f t="shared" si="128"/>
        <v>010-0019187</v>
      </c>
      <c r="C2708" s="4" t="str">
        <f>IFERROR(VLOOKUP(F2708,Tablas!$A$1:$B$3,2,0),"")</f>
        <v>Factura</v>
      </c>
      <c r="D2708" s="4" t="str">
        <f t="shared" si="129"/>
        <v xml:space="preserve"> - CONTADO ADELANTADO / CASH IN ADVANCE - Facturas clientes -C20519170907</v>
      </c>
      <c r="E2708" s="19">
        <v>43100</v>
      </c>
      <c r="F2708" s="20" t="s">
        <v>1001</v>
      </c>
      <c r="G2708" s="20" t="s">
        <v>7953</v>
      </c>
      <c r="H2708" s="20" t="s">
        <v>322</v>
      </c>
      <c r="I2708" s="20" t="s">
        <v>323</v>
      </c>
      <c r="J2708" s="20" t="s">
        <v>4511</v>
      </c>
      <c r="K2708" s="20" t="s">
        <v>4512</v>
      </c>
      <c r="L2708" s="20" t="s">
        <v>4513</v>
      </c>
      <c r="M2708" s="20" t="s">
        <v>125</v>
      </c>
      <c r="N2708" s="21">
        <v>3604.07</v>
      </c>
      <c r="O2708" s="21">
        <v>0</v>
      </c>
      <c r="P2708" s="20"/>
      <c r="Q2708" s="19">
        <v>41360</v>
      </c>
      <c r="R2708" s="20"/>
      <c r="S2708" s="19">
        <v>41452</v>
      </c>
      <c r="T2708" s="20" t="s">
        <v>70</v>
      </c>
      <c r="U2708" s="20">
        <v>1389</v>
      </c>
      <c r="V2708" s="20">
        <v>1700000058</v>
      </c>
      <c r="W2708" s="20" t="s">
        <v>847</v>
      </c>
      <c r="X2708" s="20" t="s">
        <v>192</v>
      </c>
      <c r="Y2708" s="20" t="s">
        <v>52</v>
      </c>
      <c r="Z2708" s="20" t="s">
        <v>5827</v>
      </c>
      <c r="AA2708" s="20" t="s">
        <v>4515</v>
      </c>
      <c r="AB2708" s="20" t="s">
        <v>54</v>
      </c>
      <c r="AC2708" s="20" t="s">
        <v>167</v>
      </c>
      <c r="AD2708" s="20" t="s">
        <v>56</v>
      </c>
      <c r="AE2708" s="20"/>
      <c r="AF2708" t="e">
        <f>VLOOKUP(L2708,Contactos!B:B,1,0)</f>
        <v>#N/A</v>
      </c>
    </row>
    <row r="2709" spans="1:32" ht="38.25" x14ac:dyDescent="0.2">
      <c r="A2709" s="4">
        <f t="shared" si="127"/>
        <v>2707</v>
      </c>
      <c r="B2709" s="4" t="str">
        <f t="shared" si="128"/>
        <v>F010-00025733</v>
      </c>
      <c r="C2709" s="4" t="str">
        <f>IFERROR(VLOOKUP(F2709,Tablas!$A$1:$B$3,2,0),"")</f>
        <v>Factura</v>
      </c>
      <c r="D2709" s="4" t="str">
        <f t="shared" si="129"/>
        <v>Nacional - CREDITO 45 DIAS / CREDIT 45 DAYS - Facturas clientes - C20524795338</v>
      </c>
      <c r="E2709" s="19">
        <v>45531</v>
      </c>
      <c r="F2709" s="20" t="s">
        <v>1001</v>
      </c>
      <c r="G2709" s="20" t="s">
        <v>7954</v>
      </c>
      <c r="H2709" s="20" t="s">
        <v>322</v>
      </c>
      <c r="I2709" s="20" t="s">
        <v>323</v>
      </c>
      <c r="J2709" s="20" t="s">
        <v>161</v>
      </c>
      <c r="K2709" s="20" t="s">
        <v>162</v>
      </c>
      <c r="L2709" s="20" t="s">
        <v>163</v>
      </c>
      <c r="M2709" s="20" t="s">
        <v>125</v>
      </c>
      <c r="N2709" s="21">
        <v>3606.82</v>
      </c>
      <c r="O2709" s="21">
        <v>0</v>
      </c>
      <c r="P2709" s="20"/>
      <c r="Q2709" s="19">
        <v>45531</v>
      </c>
      <c r="R2709" s="20"/>
      <c r="S2709" s="19">
        <v>45576</v>
      </c>
      <c r="T2709" s="20" t="s">
        <v>7050</v>
      </c>
      <c r="U2709" s="20">
        <v>1013764</v>
      </c>
      <c r="V2709" s="20">
        <v>240002538</v>
      </c>
      <c r="W2709" s="20" t="s">
        <v>847</v>
      </c>
      <c r="X2709" s="20" t="s">
        <v>305</v>
      </c>
      <c r="Y2709" s="20" t="s">
        <v>52</v>
      </c>
      <c r="Z2709" s="20" t="s">
        <v>7840</v>
      </c>
      <c r="AA2709" s="20" t="s">
        <v>7841</v>
      </c>
      <c r="AB2709" s="20" t="s">
        <v>328</v>
      </c>
      <c r="AC2709" s="20" t="s">
        <v>167</v>
      </c>
      <c r="AD2709" s="20" t="s">
        <v>56</v>
      </c>
      <c r="AE2709" s="20" t="s">
        <v>1014</v>
      </c>
      <c r="AF2709" t="str">
        <f>VLOOKUP(L2709,Contactos!B:B,1,0)</f>
        <v>VETANIS SOCIEDAD ANONIMA CERRADA - VETANIS S.A.C.</v>
      </c>
    </row>
    <row r="2710" spans="1:32" ht="25.5" x14ac:dyDescent="0.2">
      <c r="A2710" s="4">
        <f t="shared" si="127"/>
        <v>2708</v>
      </c>
      <c r="B2710" s="4" t="str">
        <f t="shared" si="128"/>
        <v>4-03047</v>
      </c>
      <c r="C2710" s="4" t="str">
        <f>IFERROR(VLOOKUP(F2710,Tablas!$A$1:$B$3,2,0),"")</f>
        <v/>
      </c>
      <c r="D2710" s="4" t="str">
        <f t="shared" si="129"/>
        <v xml:space="preserve"> - LETRA 75 DIAS / DRAFT 75 DAYS - Cambio de Situación</v>
      </c>
      <c r="E2710" s="19">
        <v>45537</v>
      </c>
      <c r="F2710" s="20" t="s">
        <v>27</v>
      </c>
      <c r="G2710" s="20" t="s">
        <v>7955</v>
      </c>
      <c r="H2710" s="20" t="s">
        <v>7404</v>
      </c>
      <c r="I2710" s="20" t="s">
        <v>7405</v>
      </c>
      <c r="J2710" s="20" t="s">
        <v>330</v>
      </c>
      <c r="K2710" s="20" t="s">
        <v>331</v>
      </c>
      <c r="L2710" s="20" t="s">
        <v>332</v>
      </c>
      <c r="M2710" s="20" t="s">
        <v>125</v>
      </c>
      <c r="N2710" s="21">
        <v>3618.46</v>
      </c>
      <c r="O2710" s="21">
        <v>0</v>
      </c>
      <c r="P2710" s="19">
        <v>45504</v>
      </c>
      <c r="Q2710" s="19">
        <v>45537</v>
      </c>
      <c r="R2710" s="20"/>
      <c r="S2710" s="19">
        <v>45567</v>
      </c>
      <c r="T2710" s="20" t="s">
        <v>126</v>
      </c>
      <c r="U2710" s="20">
        <v>1021229</v>
      </c>
      <c r="V2710" s="20">
        <v>240006608</v>
      </c>
      <c r="W2710" s="20" t="s">
        <v>50</v>
      </c>
      <c r="X2710" s="20" t="s">
        <v>794</v>
      </c>
      <c r="Y2710" s="20" t="s">
        <v>333</v>
      </c>
      <c r="Z2710" s="20" t="s">
        <v>7406</v>
      </c>
      <c r="AA2710" s="20" t="s">
        <v>7441</v>
      </c>
      <c r="AB2710" s="20" t="s">
        <v>789</v>
      </c>
      <c r="AC2710" s="20" t="s">
        <v>167</v>
      </c>
      <c r="AD2710" s="20" t="s">
        <v>56</v>
      </c>
      <c r="AE2710" s="20"/>
      <c r="AF2710" t="str">
        <f>VLOOKUP(L2710,Contactos!B:B,1,0)</f>
        <v>REPRESENTACIONES DURAND S.A.C.</v>
      </c>
    </row>
    <row r="2711" spans="1:32" ht="25.5" x14ac:dyDescent="0.2">
      <c r="A2711" s="4">
        <f t="shared" si="127"/>
        <v>2709</v>
      </c>
      <c r="B2711" s="4" t="str">
        <f t="shared" si="128"/>
        <v>4-03048</v>
      </c>
      <c r="C2711" s="4" t="str">
        <f>IFERROR(VLOOKUP(F2711,Tablas!$A$1:$B$3,2,0),"")</f>
        <v/>
      </c>
      <c r="D2711" s="4" t="str">
        <f t="shared" si="129"/>
        <v xml:space="preserve"> - LETRA 75 DIAS / DRAFT 75 DAYS - Cambio de Situación</v>
      </c>
      <c r="E2711" s="19">
        <v>45537</v>
      </c>
      <c r="F2711" s="20" t="s">
        <v>27</v>
      </c>
      <c r="G2711" s="20" t="s">
        <v>7956</v>
      </c>
      <c r="H2711" s="20" t="s">
        <v>7404</v>
      </c>
      <c r="I2711" s="20" t="s">
        <v>7405</v>
      </c>
      <c r="J2711" s="20" t="s">
        <v>330</v>
      </c>
      <c r="K2711" s="20" t="s">
        <v>331</v>
      </c>
      <c r="L2711" s="20" t="s">
        <v>332</v>
      </c>
      <c r="M2711" s="20" t="s">
        <v>125</v>
      </c>
      <c r="N2711" s="21">
        <v>3618.46</v>
      </c>
      <c r="O2711" s="21">
        <v>0</v>
      </c>
      <c r="P2711" s="19">
        <v>45504</v>
      </c>
      <c r="Q2711" s="19">
        <v>45537</v>
      </c>
      <c r="R2711" s="20"/>
      <c r="S2711" s="19">
        <v>45575</v>
      </c>
      <c r="T2711" s="20" t="s">
        <v>126</v>
      </c>
      <c r="U2711" s="20">
        <v>1021231</v>
      </c>
      <c r="V2711" s="20">
        <v>240006609</v>
      </c>
      <c r="W2711" s="20" t="s">
        <v>50</v>
      </c>
      <c r="X2711" s="20" t="s">
        <v>794</v>
      </c>
      <c r="Y2711" s="20" t="s">
        <v>333</v>
      </c>
      <c r="Z2711" s="20" t="s">
        <v>7406</v>
      </c>
      <c r="AA2711" s="20" t="s">
        <v>7441</v>
      </c>
      <c r="AB2711" s="20" t="s">
        <v>789</v>
      </c>
      <c r="AC2711" s="20" t="s">
        <v>167</v>
      </c>
      <c r="AD2711" s="20" t="s">
        <v>56</v>
      </c>
      <c r="AE2711" s="20"/>
      <c r="AF2711" t="str">
        <f>VLOOKUP(L2711,Contactos!B:B,1,0)</f>
        <v>REPRESENTACIONES DURAND S.A.C.</v>
      </c>
    </row>
    <row r="2712" spans="1:32" ht="25.5" x14ac:dyDescent="0.2">
      <c r="A2712" s="4">
        <f t="shared" si="127"/>
        <v>2710</v>
      </c>
      <c r="B2712" s="4" t="str">
        <f t="shared" si="128"/>
        <v>4-03049</v>
      </c>
      <c r="C2712" s="4" t="str">
        <f>IFERROR(VLOOKUP(F2712,Tablas!$A$1:$B$3,2,0),"")</f>
        <v/>
      </c>
      <c r="D2712" s="4" t="str">
        <f t="shared" si="129"/>
        <v xml:space="preserve"> - LETRA 75 DIAS / DRAFT 75 DAYS - Cambio de Situación</v>
      </c>
      <c r="E2712" s="19">
        <v>45537</v>
      </c>
      <c r="F2712" s="20" t="s">
        <v>27</v>
      </c>
      <c r="G2712" s="20" t="s">
        <v>7957</v>
      </c>
      <c r="H2712" s="20" t="s">
        <v>7404</v>
      </c>
      <c r="I2712" s="20" t="s">
        <v>7405</v>
      </c>
      <c r="J2712" s="20" t="s">
        <v>330</v>
      </c>
      <c r="K2712" s="20" t="s">
        <v>331</v>
      </c>
      <c r="L2712" s="20" t="s">
        <v>332</v>
      </c>
      <c r="M2712" s="20" t="s">
        <v>125</v>
      </c>
      <c r="N2712" s="21">
        <v>3618.46</v>
      </c>
      <c r="O2712" s="21">
        <v>0</v>
      </c>
      <c r="P2712" s="19">
        <v>45504</v>
      </c>
      <c r="Q2712" s="19">
        <v>45537</v>
      </c>
      <c r="R2712" s="20"/>
      <c r="S2712" s="19">
        <v>45581</v>
      </c>
      <c r="T2712" s="20" t="s">
        <v>126</v>
      </c>
      <c r="U2712" s="20">
        <v>1021233</v>
      </c>
      <c r="V2712" s="20">
        <v>240006610</v>
      </c>
      <c r="W2712" s="20" t="s">
        <v>50</v>
      </c>
      <c r="X2712" s="20" t="s">
        <v>794</v>
      </c>
      <c r="Y2712" s="20" t="s">
        <v>333</v>
      </c>
      <c r="Z2712" s="20" t="s">
        <v>7406</v>
      </c>
      <c r="AA2712" s="20" t="s">
        <v>7441</v>
      </c>
      <c r="AB2712" s="20" t="s">
        <v>789</v>
      </c>
      <c r="AC2712" s="20" t="s">
        <v>167</v>
      </c>
      <c r="AD2712" s="20" t="s">
        <v>56</v>
      </c>
      <c r="AE2712" s="20"/>
      <c r="AF2712" t="str">
        <f>VLOOKUP(L2712,Contactos!B:B,1,0)</f>
        <v>REPRESENTACIONES DURAND S.A.C.</v>
      </c>
    </row>
    <row r="2713" spans="1:32" ht="25.5" x14ac:dyDescent="0.2">
      <c r="A2713" s="4">
        <f t="shared" si="127"/>
        <v>2711</v>
      </c>
      <c r="B2713" s="4" t="str">
        <f t="shared" si="128"/>
        <v>4-03050</v>
      </c>
      <c r="C2713" s="4" t="str">
        <f>IFERROR(VLOOKUP(F2713,Tablas!$A$1:$B$3,2,0),"")</f>
        <v/>
      </c>
      <c r="D2713" s="4" t="str">
        <f t="shared" si="129"/>
        <v xml:space="preserve"> - LETRA 75 DIAS / DRAFT 75 DAYS - Cambio de Situación</v>
      </c>
      <c r="E2713" s="19">
        <v>45537</v>
      </c>
      <c r="F2713" s="20" t="s">
        <v>27</v>
      </c>
      <c r="G2713" s="20" t="s">
        <v>7958</v>
      </c>
      <c r="H2713" s="20" t="s">
        <v>7404</v>
      </c>
      <c r="I2713" s="20" t="s">
        <v>7405</v>
      </c>
      <c r="J2713" s="20" t="s">
        <v>330</v>
      </c>
      <c r="K2713" s="20" t="s">
        <v>331</v>
      </c>
      <c r="L2713" s="20" t="s">
        <v>332</v>
      </c>
      <c r="M2713" s="20" t="s">
        <v>125</v>
      </c>
      <c r="N2713" s="21">
        <v>3618.47</v>
      </c>
      <c r="O2713" s="21">
        <v>0</v>
      </c>
      <c r="P2713" s="19">
        <v>45504</v>
      </c>
      <c r="Q2713" s="19">
        <v>45537</v>
      </c>
      <c r="R2713" s="20"/>
      <c r="S2713" s="19">
        <v>45601</v>
      </c>
      <c r="T2713" s="20" t="s">
        <v>126</v>
      </c>
      <c r="U2713" s="20">
        <v>1021235</v>
      </c>
      <c r="V2713" s="20">
        <v>240006611</v>
      </c>
      <c r="W2713" s="20" t="s">
        <v>50</v>
      </c>
      <c r="X2713" s="20" t="s">
        <v>794</v>
      </c>
      <c r="Y2713" s="20" t="s">
        <v>333</v>
      </c>
      <c r="Z2713" s="20" t="s">
        <v>7406</v>
      </c>
      <c r="AA2713" s="20" t="s">
        <v>335</v>
      </c>
      <c r="AB2713" s="20" t="s">
        <v>336</v>
      </c>
      <c r="AC2713" s="20" t="s">
        <v>337</v>
      </c>
      <c r="AD2713" s="20" t="s">
        <v>56</v>
      </c>
      <c r="AE2713" s="20"/>
      <c r="AF2713" t="str">
        <f>VLOOKUP(L2713,Contactos!B:B,1,0)</f>
        <v>REPRESENTACIONES DURAND S.A.C.</v>
      </c>
    </row>
    <row r="2714" spans="1:32" ht="25.5" x14ac:dyDescent="0.2">
      <c r="A2714" s="4">
        <f t="shared" si="127"/>
        <v>2712</v>
      </c>
      <c r="B2714" s="4" t="str">
        <f t="shared" si="128"/>
        <v>4-03669</v>
      </c>
      <c r="C2714" s="4" t="str">
        <f>IFERROR(VLOOKUP(F2714,Tablas!$A$1:$B$3,2,0),"")</f>
        <v/>
      </c>
      <c r="D2714" s="4" t="str">
        <f t="shared" si="129"/>
        <v xml:space="preserve"> - LETRA 75 DIAS / DRAFT 75 DAYS - Cambio de Situación</v>
      </c>
      <c r="E2714" s="19">
        <v>45560</v>
      </c>
      <c r="F2714" s="20" t="s">
        <v>27</v>
      </c>
      <c r="G2714" s="20" t="s">
        <v>7959</v>
      </c>
      <c r="H2714" s="20" t="s">
        <v>7404</v>
      </c>
      <c r="I2714" s="20" t="s">
        <v>7405</v>
      </c>
      <c r="J2714" s="20" t="s">
        <v>373</v>
      </c>
      <c r="K2714" s="20" t="s">
        <v>374</v>
      </c>
      <c r="L2714" s="20" t="s">
        <v>375</v>
      </c>
      <c r="M2714" s="20" t="s">
        <v>125</v>
      </c>
      <c r="N2714" s="21">
        <v>3622.15</v>
      </c>
      <c r="O2714" s="21">
        <v>0</v>
      </c>
      <c r="P2714" s="19">
        <v>45555</v>
      </c>
      <c r="Q2714" s="19">
        <v>45560</v>
      </c>
      <c r="R2714" s="20"/>
      <c r="S2714" s="19">
        <v>45621</v>
      </c>
      <c r="T2714" s="20" t="s">
        <v>126</v>
      </c>
      <c r="U2714" s="20">
        <v>1031105</v>
      </c>
      <c r="V2714" s="20">
        <v>240006997</v>
      </c>
      <c r="W2714" s="20" t="s">
        <v>50</v>
      </c>
      <c r="X2714" s="20" t="s">
        <v>794</v>
      </c>
      <c r="Y2714" s="20" t="s">
        <v>128</v>
      </c>
      <c r="Z2714" s="20" t="s">
        <v>7406</v>
      </c>
      <c r="AA2714" s="20" t="s">
        <v>377</v>
      </c>
      <c r="AB2714" s="20" t="s">
        <v>337</v>
      </c>
      <c r="AC2714" s="20" t="s">
        <v>337</v>
      </c>
      <c r="AD2714" s="20" t="s">
        <v>56</v>
      </c>
      <c r="AE2714" s="20"/>
      <c r="AF2714" t="str">
        <f>VLOOKUP(L2714,Contactos!B:B,1,0)</f>
        <v>TOP VETERINARIA S.A.C.</v>
      </c>
    </row>
    <row r="2715" spans="1:32" ht="25.5" x14ac:dyDescent="0.2">
      <c r="A2715" s="4">
        <f t="shared" si="127"/>
        <v>2713</v>
      </c>
      <c r="B2715" s="4" t="str">
        <f t="shared" si="128"/>
        <v>4-03670</v>
      </c>
      <c r="C2715" s="4" t="str">
        <f>IFERROR(VLOOKUP(F2715,Tablas!$A$1:$B$3,2,0),"")</f>
        <v/>
      </c>
      <c r="D2715" s="4" t="str">
        <f t="shared" si="129"/>
        <v xml:space="preserve"> - LETRA 75 DIAS / DRAFT 75 DAYS - Cambio de Situación</v>
      </c>
      <c r="E2715" s="19">
        <v>45560</v>
      </c>
      <c r="F2715" s="20" t="s">
        <v>27</v>
      </c>
      <c r="G2715" s="20" t="s">
        <v>7960</v>
      </c>
      <c r="H2715" s="20" t="s">
        <v>7404</v>
      </c>
      <c r="I2715" s="20" t="s">
        <v>7405</v>
      </c>
      <c r="J2715" s="20" t="s">
        <v>373</v>
      </c>
      <c r="K2715" s="20" t="s">
        <v>374</v>
      </c>
      <c r="L2715" s="20" t="s">
        <v>375</v>
      </c>
      <c r="M2715" s="20" t="s">
        <v>125</v>
      </c>
      <c r="N2715" s="21">
        <v>3622.15</v>
      </c>
      <c r="O2715" s="21">
        <v>0</v>
      </c>
      <c r="P2715" s="19">
        <v>45555</v>
      </c>
      <c r="Q2715" s="19">
        <v>45560</v>
      </c>
      <c r="R2715" s="20"/>
      <c r="S2715" s="19">
        <v>45630</v>
      </c>
      <c r="T2715" s="20" t="s">
        <v>126</v>
      </c>
      <c r="U2715" s="20">
        <v>1031107</v>
      </c>
      <c r="V2715" s="20">
        <v>240006998</v>
      </c>
      <c r="W2715" s="20" t="s">
        <v>50</v>
      </c>
      <c r="X2715" s="20" t="s">
        <v>794</v>
      </c>
      <c r="Y2715" s="20" t="s">
        <v>128</v>
      </c>
      <c r="Z2715" s="20" t="s">
        <v>7406</v>
      </c>
      <c r="AA2715" s="20" t="s">
        <v>377</v>
      </c>
      <c r="AB2715" s="20" t="s">
        <v>337</v>
      </c>
      <c r="AC2715" s="20" t="s">
        <v>337</v>
      </c>
      <c r="AD2715" s="20" t="s">
        <v>56</v>
      </c>
      <c r="AE2715" s="20"/>
      <c r="AF2715" t="str">
        <f>VLOOKUP(L2715,Contactos!B:B,1,0)</f>
        <v>TOP VETERINARIA S.A.C.</v>
      </c>
    </row>
    <row r="2716" spans="1:32" ht="25.5" x14ac:dyDescent="0.2">
      <c r="A2716" s="4">
        <f t="shared" si="127"/>
        <v>2714</v>
      </c>
      <c r="B2716" s="4" t="str">
        <f t="shared" si="128"/>
        <v>4-03668</v>
      </c>
      <c r="C2716" s="4" t="str">
        <f>IFERROR(VLOOKUP(F2716,Tablas!$A$1:$B$3,2,0),"")</f>
        <v/>
      </c>
      <c r="D2716" s="4" t="str">
        <f t="shared" si="129"/>
        <v xml:space="preserve"> - LETRA 75 DIAS / DRAFT 75 DAYS - Cambio de Situación</v>
      </c>
      <c r="E2716" s="19">
        <v>45560</v>
      </c>
      <c r="F2716" s="20" t="s">
        <v>27</v>
      </c>
      <c r="G2716" s="20" t="s">
        <v>7961</v>
      </c>
      <c r="H2716" s="20" t="s">
        <v>7404</v>
      </c>
      <c r="I2716" s="20" t="s">
        <v>7405</v>
      </c>
      <c r="J2716" s="20" t="s">
        <v>373</v>
      </c>
      <c r="K2716" s="20" t="s">
        <v>374</v>
      </c>
      <c r="L2716" s="20" t="s">
        <v>375</v>
      </c>
      <c r="M2716" s="20" t="s">
        <v>125</v>
      </c>
      <c r="N2716" s="21">
        <v>3622.15</v>
      </c>
      <c r="O2716" s="21">
        <v>0</v>
      </c>
      <c r="P2716" s="19">
        <v>45555</v>
      </c>
      <c r="Q2716" s="19">
        <v>45560</v>
      </c>
      <c r="R2716" s="20"/>
      <c r="S2716" s="19">
        <v>45614</v>
      </c>
      <c r="T2716" s="20" t="s">
        <v>126</v>
      </c>
      <c r="U2716" s="20">
        <v>1031103</v>
      </c>
      <c r="V2716" s="20">
        <v>240006996</v>
      </c>
      <c r="W2716" s="20" t="s">
        <v>50</v>
      </c>
      <c r="X2716" s="20" t="s">
        <v>794</v>
      </c>
      <c r="Y2716" s="20" t="s">
        <v>128</v>
      </c>
      <c r="Z2716" s="20" t="s">
        <v>7406</v>
      </c>
      <c r="AA2716" s="20" t="s">
        <v>377</v>
      </c>
      <c r="AB2716" s="20" t="s">
        <v>337</v>
      </c>
      <c r="AC2716" s="20" t="s">
        <v>337</v>
      </c>
      <c r="AD2716" s="20" t="s">
        <v>56</v>
      </c>
      <c r="AE2716" s="20"/>
      <c r="AF2716" t="str">
        <f>VLOOKUP(L2716,Contactos!B:B,1,0)</f>
        <v>TOP VETERINARIA S.A.C.</v>
      </c>
    </row>
    <row r="2717" spans="1:32" ht="25.5" x14ac:dyDescent="0.2">
      <c r="A2717" s="4">
        <f t="shared" si="127"/>
        <v>2715</v>
      </c>
      <c r="B2717" s="4" t="str">
        <f t="shared" si="128"/>
        <v>4-03667</v>
      </c>
      <c r="C2717" s="4" t="str">
        <f>IFERROR(VLOOKUP(F2717,Tablas!$A$1:$B$3,2,0),"")</f>
        <v/>
      </c>
      <c r="D2717" s="4" t="str">
        <f t="shared" si="129"/>
        <v xml:space="preserve"> - LETRA 75 DIAS / DRAFT 75 DAYS - Cambio de Situación</v>
      </c>
      <c r="E2717" s="19">
        <v>45560</v>
      </c>
      <c r="F2717" s="20" t="s">
        <v>27</v>
      </c>
      <c r="G2717" s="20" t="s">
        <v>7962</v>
      </c>
      <c r="H2717" s="20" t="s">
        <v>7404</v>
      </c>
      <c r="I2717" s="20" t="s">
        <v>7405</v>
      </c>
      <c r="J2717" s="20" t="s">
        <v>373</v>
      </c>
      <c r="K2717" s="20" t="s">
        <v>374</v>
      </c>
      <c r="L2717" s="20" t="s">
        <v>375</v>
      </c>
      <c r="M2717" s="20" t="s">
        <v>125</v>
      </c>
      <c r="N2717" s="21">
        <v>3622.15</v>
      </c>
      <c r="O2717" s="21">
        <v>0</v>
      </c>
      <c r="P2717" s="19">
        <v>45555</v>
      </c>
      <c r="Q2717" s="19">
        <v>45560</v>
      </c>
      <c r="R2717" s="20"/>
      <c r="S2717" s="19">
        <v>45607</v>
      </c>
      <c r="T2717" s="20" t="s">
        <v>126</v>
      </c>
      <c r="U2717" s="20">
        <v>1031101</v>
      </c>
      <c r="V2717" s="20">
        <v>240006995</v>
      </c>
      <c r="W2717" s="20" t="s">
        <v>50</v>
      </c>
      <c r="X2717" s="20" t="s">
        <v>794</v>
      </c>
      <c r="Y2717" s="20" t="s">
        <v>128</v>
      </c>
      <c r="Z2717" s="20" t="s">
        <v>7406</v>
      </c>
      <c r="AA2717" s="20" t="s">
        <v>377</v>
      </c>
      <c r="AB2717" s="20" t="s">
        <v>337</v>
      </c>
      <c r="AC2717" s="20" t="s">
        <v>337</v>
      </c>
      <c r="AD2717" s="20" t="s">
        <v>56</v>
      </c>
      <c r="AE2717" s="20"/>
      <c r="AF2717" t="str">
        <f>VLOOKUP(L2717,Contactos!B:B,1,0)</f>
        <v>TOP VETERINARIA S.A.C.</v>
      </c>
    </row>
    <row r="2718" spans="1:32" ht="25.5" x14ac:dyDescent="0.2">
      <c r="A2718" s="4">
        <f t="shared" si="127"/>
        <v>2716</v>
      </c>
      <c r="B2718" s="4" t="str">
        <f t="shared" si="128"/>
        <v>4-03666</v>
      </c>
      <c r="C2718" s="4" t="str">
        <f>IFERROR(VLOOKUP(F2718,Tablas!$A$1:$B$3,2,0),"")</f>
        <v/>
      </c>
      <c r="D2718" s="4" t="str">
        <f t="shared" si="129"/>
        <v xml:space="preserve"> - LETRA 75 DIAS / DRAFT 75 DAYS - Cambio de Situación</v>
      </c>
      <c r="E2718" s="19">
        <v>45560</v>
      </c>
      <c r="F2718" s="20" t="s">
        <v>27</v>
      </c>
      <c r="G2718" s="20" t="s">
        <v>7963</v>
      </c>
      <c r="H2718" s="20" t="s">
        <v>7404</v>
      </c>
      <c r="I2718" s="20" t="s">
        <v>7405</v>
      </c>
      <c r="J2718" s="20" t="s">
        <v>373</v>
      </c>
      <c r="K2718" s="20" t="s">
        <v>374</v>
      </c>
      <c r="L2718" s="20" t="s">
        <v>375</v>
      </c>
      <c r="M2718" s="20" t="s">
        <v>125</v>
      </c>
      <c r="N2718" s="21">
        <v>3622.15</v>
      </c>
      <c r="O2718" s="21">
        <v>0</v>
      </c>
      <c r="P2718" s="19">
        <v>45555</v>
      </c>
      <c r="Q2718" s="19">
        <v>45560</v>
      </c>
      <c r="R2718" s="20"/>
      <c r="S2718" s="19">
        <v>45600</v>
      </c>
      <c r="T2718" s="20" t="s">
        <v>126</v>
      </c>
      <c r="U2718" s="20">
        <v>1031099</v>
      </c>
      <c r="V2718" s="20">
        <v>240006994</v>
      </c>
      <c r="W2718" s="20" t="s">
        <v>50</v>
      </c>
      <c r="X2718" s="20" t="s">
        <v>794</v>
      </c>
      <c r="Y2718" s="20" t="s">
        <v>128</v>
      </c>
      <c r="Z2718" s="20" t="s">
        <v>7406</v>
      </c>
      <c r="AA2718" s="20" t="s">
        <v>377</v>
      </c>
      <c r="AB2718" s="20" t="s">
        <v>337</v>
      </c>
      <c r="AC2718" s="20" t="s">
        <v>337</v>
      </c>
      <c r="AD2718" s="20" t="s">
        <v>56</v>
      </c>
      <c r="AE2718" s="20"/>
      <c r="AF2718" t="str">
        <f>VLOOKUP(L2718,Contactos!B:B,1,0)</f>
        <v>TOP VETERINARIA S.A.C.</v>
      </c>
    </row>
    <row r="2719" spans="1:32" ht="25.5" x14ac:dyDescent="0.2">
      <c r="A2719" s="4">
        <f t="shared" si="127"/>
        <v>2717</v>
      </c>
      <c r="B2719" s="4" t="str">
        <f t="shared" si="128"/>
        <v>4-03671</v>
      </c>
      <c r="C2719" s="4" t="str">
        <f>IFERROR(VLOOKUP(F2719,Tablas!$A$1:$B$3,2,0),"")</f>
        <v/>
      </c>
      <c r="D2719" s="4" t="str">
        <f t="shared" si="129"/>
        <v xml:space="preserve"> - LETRA 75 DIAS / DRAFT 75 DAYS - Cambio de Situación</v>
      </c>
      <c r="E2719" s="19">
        <v>45560</v>
      </c>
      <c r="F2719" s="20" t="s">
        <v>27</v>
      </c>
      <c r="G2719" s="20" t="s">
        <v>7964</v>
      </c>
      <c r="H2719" s="20" t="s">
        <v>7404</v>
      </c>
      <c r="I2719" s="20" t="s">
        <v>7405</v>
      </c>
      <c r="J2719" s="20" t="s">
        <v>373</v>
      </c>
      <c r="K2719" s="20" t="s">
        <v>374</v>
      </c>
      <c r="L2719" s="20" t="s">
        <v>375</v>
      </c>
      <c r="M2719" s="20" t="s">
        <v>125</v>
      </c>
      <c r="N2719" s="21">
        <v>3622.16</v>
      </c>
      <c r="O2719" s="21">
        <v>0</v>
      </c>
      <c r="P2719" s="19">
        <v>45555</v>
      </c>
      <c r="Q2719" s="19">
        <v>45560</v>
      </c>
      <c r="R2719" s="20"/>
      <c r="S2719" s="19">
        <v>45645</v>
      </c>
      <c r="T2719" s="20" t="s">
        <v>126</v>
      </c>
      <c r="U2719" s="20">
        <v>1031109</v>
      </c>
      <c r="V2719" s="20">
        <v>240006999</v>
      </c>
      <c r="W2719" s="20" t="s">
        <v>50</v>
      </c>
      <c r="X2719" s="20" t="s">
        <v>794</v>
      </c>
      <c r="Y2719" s="20" t="s">
        <v>128</v>
      </c>
      <c r="Z2719" s="20" t="s">
        <v>7406</v>
      </c>
      <c r="AA2719" s="20" t="s">
        <v>377</v>
      </c>
      <c r="AB2719" s="20" t="s">
        <v>337</v>
      </c>
      <c r="AC2719" s="20" t="s">
        <v>337</v>
      </c>
      <c r="AD2719" s="20" t="s">
        <v>56</v>
      </c>
      <c r="AE2719" s="20"/>
      <c r="AF2719" t="str">
        <f>VLOOKUP(L2719,Contactos!B:B,1,0)</f>
        <v>TOP VETERINARIA S.A.C.</v>
      </c>
    </row>
    <row r="2720" spans="1:32" ht="25.5" x14ac:dyDescent="0.2">
      <c r="A2720" s="4">
        <f t="shared" si="127"/>
        <v>2718</v>
      </c>
      <c r="B2720" s="4" t="str">
        <f t="shared" si="128"/>
        <v/>
      </c>
      <c r="C2720" s="4" t="str">
        <f>IFERROR(VLOOKUP(F2720,Tablas!$A$1:$B$3,2,0),"")</f>
        <v/>
      </c>
      <c r="D2720" s="4" t="str">
        <f t="shared" si="129"/>
        <v xml:space="preserve"> - CONTADO ADELANTADO / CASH IN ADVANCE - Dif. en cambio</v>
      </c>
      <c r="E2720" s="19">
        <v>45504</v>
      </c>
      <c r="F2720" s="20" t="s">
        <v>27</v>
      </c>
      <c r="G2720" s="20"/>
      <c r="H2720" s="20" t="s">
        <v>29</v>
      </c>
      <c r="I2720" s="20" t="s">
        <v>30</v>
      </c>
      <c r="J2720" s="20" t="s">
        <v>74</v>
      </c>
      <c r="K2720" s="20" t="s">
        <v>74</v>
      </c>
      <c r="L2720" s="20" t="s">
        <v>75</v>
      </c>
      <c r="M2720" s="20" t="s">
        <v>33</v>
      </c>
      <c r="N2720" s="21">
        <v>3646.8</v>
      </c>
      <c r="O2720" s="21">
        <v>0</v>
      </c>
      <c r="P2720" s="20"/>
      <c r="Q2720" s="19">
        <v>45504</v>
      </c>
      <c r="R2720" s="20"/>
      <c r="S2720" s="20"/>
      <c r="T2720" s="20" t="s">
        <v>70</v>
      </c>
      <c r="U2720" s="20">
        <v>1036156</v>
      </c>
      <c r="V2720" s="20">
        <v>240029645</v>
      </c>
      <c r="W2720" s="20" t="s">
        <v>50</v>
      </c>
      <c r="X2720" s="20" t="s">
        <v>841</v>
      </c>
      <c r="Y2720" s="20" t="s">
        <v>37</v>
      </c>
      <c r="Z2720" s="20" t="s">
        <v>63</v>
      </c>
      <c r="AA2720" s="20" t="s">
        <v>77</v>
      </c>
      <c r="AB2720" s="20"/>
      <c r="AC2720" s="20"/>
      <c r="AD2720" s="20" t="s">
        <v>78</v>
      </c>
      <c r="AE2720" s="20"/>
      <c r="AF2720" t="str">
        <f>VLOOKUP(L2720,Contactos!B:B,1,0)</f>
        <v>VETPLUS S.R.L.</v>
      </c>
    </row>
    <row r="2721" spans="1:32" ht="38.25" x14ac:dyDescent="0.2">
      <c r="A2721" s="4">
        <f t="shared" si="127"/>
        <v>2719</v>
      </c>
      <c r="B2721" s="4" t="str">
        <f t="shared" si="128"/>
        <v>F010-00025900</v>
      </c>
      <c r="C2721" s="4" t="str">
        <f>IFERROR(VLOOKUP(F2721,Tablas!$A$1:$B$3,2,0),"")</f>
        <v>Factura</v>
      </c>
      <c r="D2721" s="4" t="str">
        <f t="shared" si="129"/>
        <v>Nacional - LETRAS 45-52-59-66-73-90 DAYS - Facturas clientes - C20110651121</v>
      </c>
      <c r="E2721" s="19">
        <v>45551</v>
      </c>
      <c r="F2721" s="20" t="s">
        <v>1001</v>
      </c>
      <c r="G2721" s="20" t="s">
        <v>7965</v>
      </c>
      <c r="H2721" s="20" t="s">
        <v>44</v>
      </c>
      <c r="I2721" s="20" t="s">
        <v>45</v>
      </c>
      <c r="J2721" s="20" t="s">
        <v>330</v>
      </c>
      <c r="K2721" s="20" t="s">
        <v>331</v>
      </c>
      <c r="L2721" s="20" t="s">
        <v>332</v>
      </c>
      <c r="M2721" s="20" t="s">
        <v>125</v>
      </c>
      <c r="N2721" s="21">
        <v>3651.22</v>
      </c>
      <c r="O2721" s="21">
        <v>0</v>
      </c>
      <c r="P2721" s="20"/>
      <c r="Q2721" s="19">
        <v>45551</v>
      </c>
      <c r="R2721" s="20"/>
      <c r="S2721" s="19">
        <v>45686</v>
      </c>
      <c r="T2721" s="20" t="s">
        <v>7389</v>
      </c>
      <c r="U2721" s="20">
        <v>1024913</v>
      </c>
      <c r="V2721" s="20">
        <v>240002724</v>
      </c>
      <c r="W2721" s="20" t="s">
        <v>847</v>
      </c>
      <c r="X2721" s="20" t="s">
        <v>305</v>
      </c>
      <c r="Y2721" s="20" t="s">
        <v>333</v>
      </c>
      <c r="Z2721" s="20" t="s">
        <v>7530</v>
      </c>
      <c r="AA2721" s="20" t="s">
        <v>7441</v>
      </c>
      <c r="AB2721" s="20" t="s">
        <v>789</v>
      </c>
      <c r="AC2721" s="20" t="s">
        <v>167</v>
      </c>
      <c r="AD2721" s="20" t="s">
        <v>56</v>
      </c>
      <c r="AE2721" s="20" t="s">
        <v>1014</v>
      </c>
      <c r="AF2721" t="str">
        <f>VLOOKUP(L2721,Contactos!B:B,1,0)</f>
        <v>REPRESENTACIONES DURAND S.A.C.</v>
      </c>
    </row>
    <row r="2722" spans="1:32" ht="38.25" x14ac:dyDescent="0.2">
      <c r="A2722" s="4">
        <f t="shared" si="127"/>
        <v>2720</v>
      </c>
      <c r="B2722" s="4" t="str">
        <f t="shared" si="128"/>
        <v>F010-00025900</v>
      </c>
      <c r="C2722" s="4" t="str">
        <f>IFERROR(VLOOKUP(F2722,Tablas!$A$1:$B$3,2,0),"")</f>
        <v>Factura</v>
      </c>
      <c r="D2722" s="4" t="str">
        <f t="shared" si="129"/>
        <v>Nacional - LETRAS 45-52-59-66-73-90 DAYS - Facturas clientes - C20110651121</v>
      </c>
      <c r="E2722" s="19">
        <v>45551</v>
      </c>
      <c r="F2722" s="20" t="s">
        <v>1001</v>
      </c>
      <c r="G2722" s="20" t="s">
        <v>7965</v>
      </c>
      <c r="H2722" s="20" t="s">
        <v>44</v>
      </c>
      <c r="I2722" s="20" t="s">
        <v>45</v>
      </c>
      <c r="J2722" s="20" t="s">
        <v>330</v>
      </c>
      <c r="K2722" s="20" t="s">
        <v>331</v>
      </c>
      <c r="L2722" s="20" t="s">
        <v>332</v>
      </c>
      <c r="M2722" s="20" t="s">
        <v>125</v>
      </c>
      <c r="N2722" s="21">
        <v>3655.58</v>
      </c>
      <c r="O2722" s="21">
        <v>0</v>
      </c>
      <c r="P2722" s="20"/>
      <c r="Q2722" s="19">
        <v>45551</v>
      </c>
      <c r="R2722" s="20"/>
      <c r="S2722" s="19">
        <v>45669</v>
      </c>
      <c r="T2722" s="20" t="s">
        <v>7389</v>
      </c>
      <c r="U2722" s="20">
        <v>1024913</v>
      </c>
      <c r="V2722" s="20">
        <v>240002724</v>
      </c>
      <c r="W2722" s="20" t="s">
        <v>847</v>
      </c>
      <c r="X2722" s="20" t="s">
        <v>305</v>
      </c>
      <c r="Y2722" s="20" t="s">
        <v>333</v>
      </c>
      <c r="Z2722" s="20" t="s">
        <v>7530</v>
      </c>
      <c r="AA2722" s="20" t="s">
        <v>7441</v>
      </c>
      <c r="AB2722" s="20" t="s">
        <v>789</v>
      </c>
      <c r="AC2722" s="20" t="s">
        <v>167</v>
      </c>
      <c r="AD2722" s="20" t="s">
        <v>56</v>
      </c>
      <c r="AE2722" s="20" t="s">
        <v>1014</v>
      </c>
      <c r="AF2722" t="str">
        <f>VLOOKUP(L2722,Contactos!B:B,1,0)</f>
        <v>REPRESENTACIONES DURAND S.A.C.</v>
      </c>
    </row>
    <row r="2723" spans="1:32" ht="38.25" x14ac:dyDescent="0.2">
      <c r="A2723" s="4">
        <f t="shared" si="127"/>
        <v>2721</v>
      </c>
      <c r="B2723" s="4" t="str">
        <f t="shared" si="128"/>
        <v>F010-00025900</v>
      </c>
      <c r="C2723" s="4" t="str">
        <f>IFERROR(VLOOKUP(F2723,Tablas!$A$1:$B$3,2,0),"")</f>
        <v>Factura</v>
      </c>
      <c r="D2723" s="4" t="str">
        <f t="shared" si="129"/>
        <v>Nacional - LETRAS 45-52-59-66-73-90 DAYS - Facturas clientes - C20110651121</v>
      </c>
      <c r="E2723" s="19">
        <v>45551</v>
      </c>
      <c r="F2723" s="20" t="s">
        <v>1001</v>
      </c>
      <c r="G2723" s="20" t="s">
        <v>7965</v>
      </c>
      <c r="H2723" s="20" t="s">
        <v>44</v>
      </c>
      <c r="I2723" s="20" t="s">
        <v>45</v>
      </c>
      <c r="J2723" s="20" t="s">
        <v>330</v>
      </c>
      <c r="K2723" s="20" t="s">
        <v>331</v>
      </c>
      <c r="L2723" s="20" t="s">
        <v>332</v>
      </c>
      <c r="M2723" s="20" t="s">
        <v>125</v>
      </c>
      <c r="N2723" s="21">
        <v>3655.58</v>
      </c>
      <c r="O2723" s="21">
        <v>0</v>
      </c>
      <c r="P2723" s="20"/>
      <c r="Q2723" s="19">
        <v>45551</v>
      </c>
      <c r="R2723" s="20"/>
      <c r="S2723" s="19">
        <v>45641</v>
      </c>
      <c r="T2723" s="20" t="s">
        <v>7389</v>
      </c>
      <c r="U2723" s="20">
        <v>1024913</v>
      </c>
      <c r="V2723" s="20">
        <v>240002724</v>
      </c>
      <c r="W2723" s="20" t="s">
        <v>847</v>
      </c>
      <c r="X2723" s="20" t="s">
        <v>305</v>
      </c>
      <c r="Y2723" s="20" t="s">
        <v>333</v>
      </c>
      <c r="Z2723" s="20" t="s">
        <v>7530</v>
      </c>
      <c r="AA2723" s="20" t="s">
        <v>7441</v>
      </c>
      <c r="AB2723" s="20" t="s">
        <v>789</v>
      </c>
      <c r="AC2723" s="20" t="s">
        <v>167</v>
      </c>
      <c r="AD2723" s="20" t="s">
        <v>56</v>
      </c>
      <c r="AE2723" s="20" t="s">
        <v>1014</v>
      </c>
      <c r="AF2723" t="str">
        <f>VLOOKUP(L2723,Contactos!B:B,1,0)</f>
        <v>REPRESENTACIONES DURAND S.A.C.</v>
      </c>
    </row>
    <row r="2724" spans="1:32" ht="38.25" x14ac:dyDescent="0.2">
      <c r="A2724" s="4">
        <f t="shared" si="127"/>
        <v>2722</v>
      </c>
      <c r="B2724" s="4" t="str">
        <f t="shared" si="128"/>
        <v>F010-00025900</v>
      </c>
      <c r="C2724" s="4" t="str">
        <f>IFERROR(VLOOKUP(F2724,Tablas!$A$1:$B$3,2,0),"")</f>
        <v>Factura</v>
      </c>
      <c r="D2724" s="4" t="str">
        <f t="shared" si="129"/>
        <v>Nacional - LETRAS 45-52-59-66-73-90 DAYS - Facturas clientes - C20110651121</v>
      </c>
      <c r="E2724" s="19">
        <v>45551</v>
      </c>
      <c r="F2724" s="20" t="s">
        <v>1001</v>
      </c>
      <c r="G2724" s="20" t="s">
        <v>7965</v>
      </c>
      <c r="H2724" s="20" t="s">
        <v>44</v>
      </c>
      <c r="I2724" s="20" t="s">
        <v>45</v>
      </c>
      <c r="J2724" s="20" t="s">
        <v>330</v>
      </c>
      <c r="K2724" s="20" t="s">
        <v>331</v>
      </c>
      <c r="L2724" s="20" t="s">
        <v>332</v>
      </c>
      <c r="M2724" s="20" t="s">
        <v>125</v>
      </c>
      <c r="N2724" s="21">
        <v>3655.58</v>
      </c>
      <c r="O2724" s="21">
        <v>0</v>
      </c>
      <c r="P2724" s="20"/>
      <c r="Q2724" s="19">
        <v>45551</v>
      </c>
      <c r="R2724" s="20"/>
      <c r="S2724" s="19">
        <v>45655</v>
      </c>
      <c r="T2724" s="20" t="s">
        <v>7389</v>
      </c>
      <c r="U2724" s="20">
        <v>1024913</v>
      </c>
      <c r="V2724" s="20">
        <v>240002724</v>
      </c>
      <c r="W2724" s="20" t="s">
        <v>847</v>
      </c>
      <c r="X2724" s="20" t="s">
        <v>305</v>
      </c>
      <c r="Y2724" s="20" t="s">
        <v>333</v>
      </c>
      <c r="Z2724" s="20" t="s">
        <v>7530</v>
      </c>
      <c r="AA2724" s="20" t="s">
        <v>7441</v>
      </c>
      <c r="AB2724" s="20" t="s">
        <v>789</v>
      </c>
      <c r="AC2724" s="20" t="s">
        <v>167</v>
      </c>
      <c r="AD2724" s="20" t="s">
        <v>56</v>
      </c>
      <c r="AE2724" s="20" t="s">
        <v>1014</v>
      </c>
      <c r="AF2724" t="str">
        <f>VLOOKUP(L2724,Contactos!B:B,1,0)</f>
        <v>REPRESENTACIONES DURAND S.A.C.</v>
      </c>
    </row>
    <row r="2725" spans="1:32" ht="38.25" x14ac:dyDescent="0.2">
      <c r="A2725" s="4">
        <f t="shared" si="127"/>
        <v>2723</v>
      </c>
      <c r="B2725" s="4" t="str">
        <f t="shared" si="128"/>
        <v>F010-00025900</v>
      </c>
      <c r="C2725" s="4" t="str">
        <f>IFERROR(VLOOKUP(F2725,Tablas!$A$1:$B$3,2,0),"")</f>
        <v>Factura</v>
      </c>
      <c r="D2725" s="4" t="str">
        <f t="shared" si="129"/>
        <v>Nacional - LETRAS 45-52-59-66-73-90 DAYS - Facturas clientes - C20110651121</v>
      </c>
      <c r="E2725" s="19">
        <v>45551</v>
      </c>
      <c r="F2725" s="20" t="s">
        <v>1001</v>
      </c>
      <c r="G2725" s="20" t="s">
        <v>7965</v>
      </c>
      <c r="H2725" s="20" t="s">
        <v>44</v>
      </c>
      <c r="I2725" s="20" t="s">
        <v>45</v>
      </c>
      <c r="J2725" s="20" t="s">
        <v>330</v>
      </c>
      <c r="K2725" s="20" t="s">
        <v>331</v>
      </c>
      <c r="L2725" s="20" t="s">
        <v>332</v>
      </c>
      <c r="M2725" s="20" t="s">
        <v>125</v>
      </c>
      <c r="N2725" s="21">
        <v>3655.58</v>
      </c>
      <c r="O2725" s="21">
        <v>0</v>
      </c>
      <c r="P2725" s="20"/>
      <c r="Q2725" s="19">
        <v>45551</v>
      </c>
      <c r="R2725" s="20"/>
      <c r="S2725" s="19">
        <v>45662</v>
      </c>
      <c r="T2725" s="20" t="s">
        <v>7389</v>
      </c>
      <c r="U2725" s="20">
        <v>1024913</v>
      </c>
      <c r="V2725" s="20">
        <v>240002724</v>
      </c>
      <c r="W2725" s="20" t="s">
        <v>847</v>
      </c>
      <c r="X2725" s="20" t="s">
        <v>305</v>
      </c>
      <c r="Y2725" s="20" t="s">
        <v>333</v>
      </c>
      <c r="Z2725" s="20" t="s">
        <v>7530</v>
      </c>
      <c r="AA2725" s="20" t="s">
        <v>7441</v>
      </c>
      <c r="AB2725" s="20" t="s">
        <v>789</v>
      </c>
      <c r="AC2725" s="20" t="s">
        <v>167</v>
      </c>
      <c r="AD2725" s="20" t="s">
        <v>56</v>
      </c>
      <c r="AE2725" s="20" t="s">
        <v>1014</v>
      </c>
      <c r="AF2725" t="str">
        <f>VLOOKUP(L2725,Contactos!B:B,1,0)</f>
        <v>REPRESENTACIONES DURAND S.A.C.</v>
      </c>
    </row>
    <row r="2726" spans="1:32" ht="38.25" x14ac:dyDescent="0.2">
      <c r="A2726" s="4">
        <f t="shared" si="127"/>
        <v>2724</v>
      </c>
      <c r="B2726" s="4" t="str">
        <f t="shared" si="128"/>
        <v>F010-00025900</v>
      </c>
      <c r="C2726" s="4" t="str">
        <f>IFERROR(VLOOKUP(F2726,Tablas!$A$1:$B$3,2,0),"")</f>
        <v>Factura</v>
      </c>
      <c r="D2726" s="4" t="str">
        <f t="shared" si="129"/>
        <v>Nacional - LETRAS 45-52-59-66-73-90 DAYS - Facturas clientes - C20110651121</v>
      </c>
      <c r="E2726" s="19">
        <v>45551</v>
      </c>
      <c r="F2726" s="20" t="s">
        <v>1001</v>
      </c>
      <c r="G2726" s="20" t="s">
        <v>7965</v>
      </c>
      <c r="H2726" s="20" t="s">
        <v>44</v>
      </c>
      <c r="I2726" s="20" t="s">
        <v>45</v>
      </c>
      <c r="J2726" s="20" t="s">
        <v>330</v>
      </c>
      <c r="K2726" s="20" t="s">
        <v>331</v>
      </c>
      <c r="L2726" s="20" t="s">
        <v>332</v>
      </c>
      <c r="M2726" s="20" t="s">
        <v>125</v>
      </c>
      <c r="N2726" s="21">
        <v>3655.58</v>
      </c>
      <c r="O2726" s="21">
        <v>0</v>
      </c>
      <c r="P2726" s="20"/>
      <c r="Q2726" s="19">
        <v>45551</v>
      </c>
      <c r="R2726" s="20"/>
      <c r="S2726" s="19">
        <v>45648</v>
      </c>
      <c r="T2726" s="20" t="s">
        <v>7389</v>
      </c>
      <c r="U2726" s="20">
        <v>1024913</v>
      </c>
      <c r="V2726" s="20">
        <v>240002724</v>
      </c>
      <c r="W2726" s="20" t="s">
        <v>847</v>
      </c>
      <c r="X2726" s="20" t="s">
        <v>305</v>
      </c>
      <c r="Y2726" s="20" t="s">
        <v>333</v>
      </c>
      <c r="Z2726" s="20" t="s">
        <v>7530</v>
      </c>
      <c r="AA2726" s="20" t="s">
        <v>7441</v>
      </c>
      <c r="AB2726" s="20" t="s">
        <v>789</v>
      </c>
      <c r="AC2726" s="20" t="s">
        <v>167</v>
      </c>
      <c r="AD2726" s="20" t="s">
        <v>56</v>
      </c>
      <c r="AE2726" s="20" t="s">
        <v>1014</v>
      </c>
      <c r="AF2726" t="str">
        <f>VLOOKUP(L2726,Contactos!B:B,1,0)</f>
        <v>REPRESENTACIONES DURAND S.A.C.</v>
      </c>
    </row>
    <row r="2727" spans="1:32" ht="25.5" x14ac:dyDescent="0.2">
      <c r="A2727" s="4">
        <f t="shared" si="127"/>
        <v>2725</v>
      </c>
      <c r="B2727" s="4" t="str">
        <f t="shared" si="128"/>
        <v>F010-00005806</v>
      </c>
      <c r="C2727" s="4" t="str">
        <f>IFERROR(VLOOKUP(F2727,Tablas!$A$1:$B$3,2,0),"")</f>
        <v>Factura</v>
      </c>
      <c r="D2727" s="4" t="str">
        <f t="shared" si="129"/>
        <v xml:space="preserve"> - LETRA 45-60 DIAS / DRAFT 45-60 DAYS - PE 1800000882 LETRA 30; 45</v>
      </c>
      <c r="E2727" s="19">
        <v>43210</v>
      </c>
      <c r="F2727" s="20" t="s">
        <v>1001</v>
      </c>
      <c r="G2727" s="20" t="s">
        <v>7966</v>
      </c>
      <c r="H2727" s="20" t="s">
        <v>322</v>
      </c>
      <c r="I2727" s="20" t="s">
        <v>323</v>
      </c>
      <c r="J2727" s="20" t="s">
        <v>4511</v>
      </c>
      <c r="K2727" s="20" t="s">
        <v>4512</v>
      </c>
      <c r="L2727" s="20" t="s">
        <v>4513</v>
      </c>
      <c r="M2727" s="20" t="s">
        <v>125</v>
      </c>
      <c r="N2727" s="21">
        <v>3703.85</v>
      </c>
      <c r="O2727" s="21">
        <v>0</v>
      </c>
      <c r="P2727" s="20"/>
      <c r="Q2727" s="19">
        <v>43210</v>
      </c>
      <c r="R2727" s="20"/>
      <c r="S2727" s="19">
        <v>43270</v>
      </c>
      <c r="T2727" s="20" t="s">
        <v>7545</v>
      </c>
      <c r="U2727" s="20">
        <v>34867</v>
      </c>
      <c r="V2727" s="20">
        <v>1800000890</v>
      </c>
      <c r="W2727" s="20" t="s">
        <v>847</v>
      </c>
      <c r="X2727" s="20" t="s">
        <v>5591</v>
      </c>
      <c r="Y2727" s="20" t="s">
        <v>52</v>
      </c>
      <c r="Z2727" s="20" t="s">
        <v>7967</v>
      </c>
      <c r="AA2727" s="20" t="s">
        <v>4515</v>
      </c>
      <c r="AB2727" s="20" t="s">
        <v>54</v>
      </c>
      <c r="AC2727" s="20" t="s">
        <v>167</v>
      </c>
      <c r="AD2727" s="20" t="s">
        <v>56</v>
      </c>
      <c r="AE2727" s="20"/>
      <c r="AF2727" t="e">
        <f>VLOOKUP(L2727,Contactos!B:B,1,0)</f>
        <v>#N/A</v>
      </c>
    </row>
    <row r="2728" spans="1:32" ht="38.25" x14ac:dyDescent="0.2">
      <c r="A2728" s="4">
        <f t="shared" si="127"/>
        <v>2726</v>
      </c>
      <c r="B2728" s="4" t="str">
        <f t="shared" si="128"/>
        <v>F010-00025954</v>
      </c>
      <c r="C2728" s="4" t="str">
        <f>IFERROR(VLOOKUP(F2728,Tablas!$A$1:$B$3,2,0),"")</f>
        <v>Factura</v>
      </c>
      <c r="D2728" s="4" t="str">
        <f t="shared" si="129"/>
        <v>Nacional - LETRA 60 DIAS / DRAFT 60 DAYS - Facturas clientes - C20606449811</v>
      </c>
      <c r="E2728" s="19">
        <v>45554</v>
      </c>
      <c r="F2728" s="20" t="s">
        <v>1001</v>
      </c>
      <c r="G2728" s="20" t="s">
        <v>7968</v>
      </c>
      <c r="H2728" s="20" t="s">
        <v>44</v>
      </c>
      <c r="I2728" s="20" t="s">
        <v>45</v>
      </c>
      <c r="J2728" s="20" t="s">
        <v>391</v>
      </c>
      <c r="K2728" s="20" t="s">
        <v>392</v>
      </c>
      <c r="L2728" s="20" t="s">
        <v>393</v>
      </c>
      <c r="M2728" s="20" t="s">
        <v>33</v>
      </c>
      <c r="N2728" s="21">
        <v>3724.08</v>
      </c>
      <c r="O2728" s="21">
        <v>0</v>
      </c>
      <c r="P2728" s="20"/>
      <c r="Q2728" s="19">
        <v>45554</v>
      </c>
      <c r="R2728" s="20"/>
      <c r="S2728" s="19">
        <v>45674</v>
      </c>
      <c r="T2728" s="20" t="s">
        <v>382</v>
      </c>
      <c r="U2728" s="20">
        <v>1026259</v>
      </c>
      <c r="V2728" s="20">
        <v>240002782</v>
      </c>
      <c r="W2728" s="20" t="s">
        <v>847</v>
      </c>
      <c r="X2728" s="20" t="s">
        <v>305</v>
      </c>
      <c r="Y2728" s="20" t="s">
        <v>306</v>
      </c>
      <c r="Z2728" s="20" t="s">
        <v>7969</v>
      </c>
      <c r="AA2728" s="20" t="s">
        <v>495</v>
      </c>
      <c r="AB2728" s="20" t="s">
        <v>337</v>
      </c>
      <c r="AC2728" s="20" t="s">
        <v>337</v>
      </c>
      <c r="AD2728" s="20" t="s">
        <v>56</v>
      </c>
      <c r="AE2728" s="20" t="s">
        <v>1014</v>
      </c>
      <c r="AF2728" t="str">
        <f>VLOOKUP(L2728,Contactos!B:B,1,0)</f>
        <v>SANIDAD AGROPECUARIA &amp; ASOCIADOS S.A.C.</v>
      </c>
    </row>
    <row r="2729" spans="1:32" ht="38.25" x14ac:dyDescent="0.2">
      <c r="A2729" s="4">
        <f t="shared" si="127"/>
        <v>2727</v>
      </c>
      <c r="B2729" s="4" t="str">
        <f t="shared" si="128"/>
        <v>F010-00025792</v>
      </c>
      <c r="C2729" s="4" t="str">
        <f>IFERROR(VLOOKUP(F2729,Tablas!$A$1:$B$3,2,0),"")</f>
        <v>Factura</v>
      </c>
      <c r="D2729" s="4" t="str">
        <f t="shared" si="129"/>
        <v>Nacional - CREDITO 30 DIAS / CREDIT 30 DAYS - Facturas clientes - C20555772859</v>
      </c>
      <c r="E2729" s="19">
        <v>45537</v>
      </c>
      <c r="F2729" s="20" t="s">
        <v>1001</v>
      </c>
      <c r="G2729" s="20" t="s">
        <v>7970</v>
      </c>
      <c r="H2729" s="20" t="s">
        <v>44</v>
      </c>
      <c r="I2729" s="20" t="s">
        <v>45</v>
      </c>
      <c r="J2729" s="20" t="s">
        <v>784</v>
      </c>
      <c r="K2729" s="20" t="s">
        <v>785</v>
      </c>
      <c r="L2729" s="20" t="s">
        <v>786</v>
      </c>
      <c r="M2729" s="20"/>
      <c r="N2729" s="21">
        <v>3739.2</v>
      </c>
      <c r="O2729" s="21">
        <v>0</v>
      </c>
      <c r="P2729" s="20"/>
      <c r="Q2729" s="19">
        <v>45537</v>
      </c>
      <c r="R2729" s="20"/>
      <c r="S2729" s="19">
        <v>45567</v>
      </c>
      <c r="T2729" s="20" t="s">
        <v>643</v>
      </c>
      <c r="U2729" s="20">
        <v>1017737</v>
      </c>
      <c r="V2729" s="20">
        <v>240002602</v>
      </c>
      <c r="W2729" s="20" t="s">
        <v>847</v>
      </c>
      <c r="X2729" s="20" t="s">
        <v>305</v>
      </c>
      <c r="Y2729" s="20" t="s">
        <v>737</v>
      </c>
      <c r="Z2729" s="20" t="s">
        <v>7971</v>
      </c>
      <c r="AA2729" s="20" t="s">
        <v>7972</v>
      </c>
      <c r="AB2729" s="20" t="s">
        <v>789</v>
      </c>
      <c r="AC2729" s="20" t="s">
        <v>167</v>
      </c>
      <c r="AD2729" s="20" t="s">
        <v>56</v>
      </c>
      <c r="AE2729" s="20" t="s">
        <v>1014</v>
      </c>
      <c r="AF2729" t="str">
        <f>VLOOKUP(L2729,Contactos!B:B,1,0)</f>
        <v>PUBLIRUTS 78 S.A.C.</v>
      </c>
    </row>
    <row r="2730" spans="1:32" ht="25.5" x14ac:dyDescent="0.2">
      <c r="A2730" s="4">
        <f t="shared" si="127"/>
        <v>2728</v>
      </c>
      <c r="B2730" s="4" t="str">
        <f t="shared" si="128"/>
        <v>4-03301</v>
      </c>
      <c r="C2730" s="4" t="str">
        <f>IFERROR(VLOOKUP(F2730,Tablas!$A$1:$B$3,2,0),"")</f>
        <v/>
      </c>
      <c r="D2730" s="4" t="str">
        <f t="shared" si="129"/>
        <v xml:space="preserve"> - LETRA 75 DIAS / DRAFT 75 DAYS - Cambio de Situación</v>
      </c>
      <c r="E2730" s="19">
        <v>45554</v>
      </c>
      <c r="F2730" s="20" t="s">
        <v>27</v>
      </c>
      <c r="G2730" s="20" t="s">
        <v>7973</v>
      </c>
      <c r="H2730" s="20" t="s">
        <v>7404</v>
      </c>
      <c r="I2730" s="20" t="s">
        <v>7405</v>
      </c>
      <c r="J2730" s="20" t="s">
        <v>431</v>
      </c>
      <c r="K2730" s="20" t="s">
        <v>432</v>
      </c>
      <c r="L2730" s="20" t="s">
        <v>433</v>
      </c>
      <c r="M2730" s="20" t="s">
        <v>125</v>
      </c>
      <c r="N2730" s="21">
        <v>3811.21</v>
      </c>
      <c r="O2730" s="21">
        <v>0</v>
      </c>
      <c r="P2730" s="19">
        <v>45525</v>
      </c>
      <c r="Q2730" s="19">
        <v>45554</v>
      </c>
      <c r="R2730" s="20"/>
      <c r="S2730" s="19">
        <v>45587</v>
      </c>
      <c r="T2730" s="20" t="s">
        <v>126</v>
      </c>
      <c r="U2730" s="20">
        <v>1035098</v>
      </c>
      <c r="V2730" s="20">
        <v>240007294</v>
      </c>
      <c r="W2730" s="20" t="s">
        <v>50</v>
      </c>
      <c r="X2730" s="20" t="s">
        <v>794</v>
      </c>
      <c r="Y2730" s="20" t="s">
        <v>267</v>
      </c>
      <c r="Z2730" s="20" t="s">
        <v>7406</v>
      </c>
      <c r="AA2730" s="20" t="s">
        <v>435</v>
      </c>
      <c r="AB2730" s="20" t="s">
        <v>436</v>
      </c>
      <c r="AC2730" s="20" t="s">
        <v>167</v>
      </c>
      <c r="AD2730" s="20" t="s">
        <v>56</v>
      </c>
      <c r="AE2730" s="20"/>
      <c r="AF2730" t="str">
        <f>VLOOKUP(L2730,Contactos!B:B,1,0)</f>
        <v>H &amp; P DISTRIBUCIONES Y REPRESENTACIONES</v>
      </c>
    </row>
    <row r="2731" spans="1:32" ht="25.5" x14ac:dyDescent="0.2">
      <c r="A2731" s="4">
        <f t="shared" si="127"/>
        <v>2729</v>
      </c>
      <c r="B2731" s="4" t="str">
        <f t="shared" si="128"/>
        <v>4-03303</v>
      </c>
      <c r="C2731" s="4" t="str">
        <f>IFERROR(VLOOKUP(F2731,Tablas!$A$1:$B$3,2,0),"")</f>
        <v/>
      </c>
      <c r="D2731" s="4" t="str">
        <f t="shared" si="129"/>
        <v xml:space="preserve"> - LETRA 75 DIAS / DRAFT 75 DAYS - Cambio de Situación</v>
      </c>
      <c r="E2731" s="19">
        <v>45554</v>
      </c>
      <c r="F2731" s="20" t="s">
        <v>27</v>
      </c>
      <c r="G2731" s="20" t="s">
        <v>7974</v>
      </c>
      <c r="H2731" s="20" t="s">
        <v>7404</v>
      </c>
      <c r="I2731" s="20" t="s">
        <v>7405</v>
      </c>
      <c r="J2731" s="20" t="s">
        <v>431</v>
      </c>
      <c r="K2731" s="20" t="s">
        <v>432</v>
      </c>
      <c r="L2731" s="20" t="s">
        <v>433</v>
      </c>
      <c r="M2731" s="20" t="s">
        <v>125</v>
      </c>
      <c r="N2731" s="21">
        <v>3811.21</v>
      </c>
      <c r="O2731" s="21">
        <v>0</v>
      </c>
      <c r="P2731" s="19">
        <v>45525</v>
      </c>
      <c r="Q2731" s="19">
        <v>45554</v>
      </c>
      <c r="R2731" s="20"/>
      <c r="S2731" s="19">
        <v>45601</v>
      </c>
      <c r="T2731" s="20" t="s">
        <v>126</v>
      </c>
      <c r="U2731" s="20">
        <v>1035102</v>
      </c>
      <c r="V2731" s="20">
        <v>240007296</v>
      </c>
      <c r="W2731" s="20" t="s">
        <v>50</v>
      </c>
      <c r="X2731" s="20" t="s">
        <v>794</v>
      </c>
      <c r="Y2731" s="20" t="s">
        <v>267</v>
      </c>
      <c r="Z2731" s="20" t="s">
        <v>7406</v>
      </c>
      <c r="AA2731" s="20" t="s">
        <v>435</v>
      </c>
      <c r="AB2731" s="20" t="s">
        <v>436</v>
      </c>
      <c r="AC2731" s="20" t="s">
        <v>167</v>
      </c>
      <c r="AD2731" s="20" t="s">
        <v>56</v>
      </c>
      <c r="AE2731" s="20"/>
      <c r="AF2731" t="str">
        <f>VLOOKUP(L2731,Contactos!B:B,1,0)</f>
        <v>H &amp; P DISTRIBUCIONES Y REPRESENTACIONES</v>
      </c>
    </row>
    <row r="2732" spans="1:32" ht="25.5" x14ac:dyDescent="0.2">
      <c r="A2732" s="4">
        <f t="shared" si="127"/>
        <v>2730</v>
      </c>
      <c r="B2732" s="4" t="str">
        <f t="shared" si="128"/>
        <v>4-03302</v>
      </c>
      <c r="C2732" s="4" t="str">
        <f>IFERROR(VLOOKUP(F2732,Tablas!$A$1:$B$3,2,0),"")</f>
        <v/>
      </c>
      <c r="D2732" s="4" t="str">
        <f t="shared" si="129"/>
        <v xml:space="preserve"> - LETRA 75 DIAS / DRAFT 75 DAYS - Cambio de Situación</v>
      </c>
      <c r="E2732" s="19">
        <v>45554</v>
      </c>
      <c r="F2732" s="20" t="s">
        <v>27</v>
      </c>
      <c r="G2732" s="20" t="s">
        <v>7975</v>
      </c>
      <c r="H2732" s="20" t="s">
        <v>7404</v>
      </c>
      <c r="I2732" s="20" t="s">
        <v>7405</v>
      </c>
      <c r="J2732" s="20" t="s">
        <v>431</v>
      </c>
      <c r="K2732" s="20" t="s">
        <v>432</v>
      </c>
      <c r="L2732" s="20" t="s">
        <v>433</v>
      </c>
      <c r="M2732" s="20" t="s">
        <v>125</v>
      </c>
      <c r="N2732" s="21">
        <v>3811.21</v>
      </c>
      <c r="O2732" s="21">
        <v>0</v>
      </c>
      <c r="P2732" s="19">
        <v>45525</v>
      </c>
      <c r="Q2732" s="19">
        <v>45554</v>
      </c>
      <c r="R2732" s="20"/>
      <c r="S2732" s="19">
        <v>45594</v>
      </c>
      <c r="T2732" s="20" t="s">
        <v>126</v>
      </c>
      <c r="U2732" s="20">
        <v>1035100</v>
      </c>
      <c r="V2732" s="20">
        <v>240007295</v>
      </c>
      <c r="W2732" s="20" t="s">
        <v>50</v>
      </c>
      <c r="X2732" s="20" t="s">
        <v>794</v>
      </c>
      <c r="Y2732" s="20" t="s">
        <v>267</v>
      </c>
      <c r="Z2732" s="20" t="s">
        <v>7406</v>
      </c>
      <c r="AA2732" s="20" t="s">
        <v>435</v>
      </c>
      <c r="AB2732" s="20" t="s">
        <v>436</v>
      </c>
      <c r="AC2732" s="20" t="s">
        <v>167</v>
      </c>
      <c r="AD2732" s="20" t="s">
        <v>56</v>
      </c>
      <c r="AE2732" s="20"/>
      <c r="AF2732" t="str">
        <f>VLOOKUP(L2732,Contactos!B:B,1,0)</f>
        <v>H &amp; P DISTRIBUCIONES Y REPRESENTACIONES</v>
      </c>
    </row>
    <row r="2733" spans="1:32" ht="25.5" x14ac:dyDescent="0.2">
      <c r="A2733" s="4">
        <f t="shared" si="127"/>
        <v>2731</v>
      </c>
      <c r="B2733" s="4" t="str">
        <f t="shared" si="128"/>
        <v>4-03299</v>
      </c>
      <c r="C2733" s="4" t="str">
        <f>IFERROR(VLOOKUP(F2733,Tablas!$A$1:$B$3,2,0),"")</f>
        <v/>
      </c>
      <c r="D2733" s="4" t="str">
        <f t="shared" si="129"/>
        <v xml:space="preserve"> - LETRA 75 DIAS / DRAFT 75 DAYS - Cambio de Situación</v>
      </c>
      <c r="E2733" s="19">
        <v>45554</v>
      </c>
      <c r="F2733" s="20" t="s">
        <v>27</v>
      </c>
      <c r="G2733" s="20" t="s">
        <v>7976</v>
      </c>
      <c r="H2733" s="20" t="s">
        <v>7404</v>
      </c>
      <c r="I2733" s="20" t="s">
        <v>7405</v>
      </c>
      <c r="J2733" s="20" t="s">
        <v>431</v>
      </c>
      <c r="K2733" s="20" t="s">
        <v>432</v>
      </c>
      <c r="L2733" s="20" t="s">
        <v>433</v>
      </c>
      <c r="M2733" s="20" t="s">
        <v>125</v>
      </c>
      <c r="N2733" s="21">
        <v>3811.21</v>
      </c>
      <c r="O2733" s="21">
        <v>0</v>
      </c>
      <c r="P2733" s="19">
        <v>45525</v>
      </c>
      <c r="Q2733" s="19">
        <v>45554</v>
      </c>
      <c r="R2733" s="20"/>
      <c r="S2733" s="19">
        <v>45572</v>
      </c>
      <c r="T2733" s="20" t="s">
        <v>126</v>
      </c>
      <c r="U2733" s="20">
        <v>1035094</v>
      </c>
      <c r="V2733" s="20">
        <v>240007292</v>
      </c>
      <c r="W2733" s="20" t="s">
        <v>50</v>
      </c>
      <c r="X2733" s="20" t="s">
        <v>794</v>
      </c>
      <c r="Y2733" s="20" t="s">
        <v>267</v>
      </c>
      <c r="Z2733" s="20" t="s">
        <v>7406</v>
      </c>
      <c r="AA2733" s="20" t="s">
        <v>435</v>
      </c>
      <c r="AB2733" s="20" t="s">
        <v>436</v>
      </c>
      <c r="AC2733" s="20" t="s">
        <v>167</v>
      </c>
      <c r="AD2733" s="20" t="s">
        <v>56</v>
      </c>
      <c r="AE2733" s="20"/>
      <c r="AF2733" t="str">
        <f>VLOOKUP(L2733,Contactos!B:B,1,0)</f>
        <v>H &amp; P DISTRIBUCIONES Y REPRESENTACIONES</v>
      </c>
    </row>
    <row r="2734" spans="1:32" ht="25.5" x14ac:dyDescent="0.2">
      <c r="A2734" s="4">
        <f t="shared" si="127"/>
        <v>2732</v>
      </c>
      <c r="B2734" s="4" t="str">
        <f t="shared" si="128"/>
        <v>4-03300</v>
      </c>
      <c r="C2734" s="4" t="str">
        <f>IFERROR(VLOOKUP(F2734,Tablas!$A$1:$B$3,2,0),"")</f>
        <v/>
      </c>
      <c r="D2734" s="4" t="str">
        <f t="shared" si="129"/>
        <v xml:space="preserve"> - LETRA 75 DIAS / DRAFT 75 DAYS - Cambio de Situación</v>
      </c>
      <c r="E2734" s="19">
        <v>45554</v>
      </c>
      <c r="F2734" s="20" t="s">
        <v>27</v>
      </c>
      <c r="G2734" s="20" t="s">
        <v>7977</v>
      </c>
      <c r="H2734" s="20" t="s">
        <v>7404</v>
      </c>
      <c r="I2734" s="20" t="s">
        <v>7405</v>
      </c>
      <c r="J2734" s="20" t="s">
        <v>431</v>
      </c>
      <c r="K2734" s="20" t="s">
        <v>432</v>
      </c>
      <c r="L2734" s="20" t="s">
        <v>433</v>
      </c>
      <c r="M2734" s="20" t="s">
        <v>125</v>
      </c>
      <c r="N2734" s="21">
        <v>3811.21</v>
      </c>
      <c r="O2734" s="21">
        <v>0</v>
      </c>
      <c r="P2734" s="19">
        <v>45525</v>
      </c>
      <c r="Q2734" s="19">
        <v>45554</v>
      </c>
      <c r="R2734" s="20"/>
      <c r="S2734" s="19">
        <v>45580</v>
      </c>
      <c r="T2734" s="20" t="s">
        <v>126</v>
      </c>
      <c r="U2734" s="20">
        <v>1035096</v>
      </c>
      <c r="V2734" s="20">
        <v>240007293</v>
      </c>
      <c r="W2734" s="20" t="s">
        <v>50</v>
      </c>
      <c r="X2734" s="20" t="s">
        <v>794</v>
      </c>
      <c r="Y2734" s="20" t="s">
        <v>267</v>
      </c>
      <c r="Z2734" s="20" t="s">
        <v>7406</v>
      </c>
      <c r="AA2734" s="20" t="s">
        <v>435</v>
      </c>
      <c r="AB2734" s="20" t="s">
        <v>436</v>
      </c>
      <c r="AC2734" s="20" t="s">
        <v>167</v>
      </c>
      <c r="AD2734" s="20" t="s">
        <v>56</v>
      </c>
      <c r="AE2734" s="20"/>
      <c r="AF2734" t="str">
        <f>VLOOKUP(L2734,Contactos!B:B,1,0)</f>
        <v>H &amp; P DISTRIBUCIONES Y REPRESENTACIONES</v>
      </c>
    </row>
    <row r="2735" spans="1:32" ht="25.5" x14ac:dyDescent="0.2">
      <c r="A2735" s="4">
        <f t="shared" si="127"/>
        <v>2733</v>
      </c>
      <c r="B2735" s="4" t="str">
        <f t="shared" si="128"/>
        <v>4-03304</v>
      </c>
      <c r="C2735" s="4" t="str">
        <f>IFERROR(VLOOKUP(F2735,Tablas!$A$1:$B$3,2,0),"")</f>
        <v/>
      </c>
      <c r="D2735" s="4" t="str">
        <f t="shared" si="129"/>
        <v xml:space="preserve"> - LETRA 75 DIAS / DRAFT 75 DAYS - Cambio de Situación</v>
      </c>
      <c r="E2735" s="19">
        <v>45554</v>
      </c>
      <c r="F2735" s="20" t="s">
        <v>27</v>
      </c>
      <c r="G2735" s="20" t="s">
        <v>7978</v>
      </c>
      <c r="H2735" s="20" t="s">
        <v>7404</v>
      </c>
      <c r="I2735" s="20" t="s">
        <v>7405</v>
      </c>
      <c r="J2735" s="20" t="s">
        <v>431</v>
      </c>
      <c r="K2735" s="20" t="s">
        <v>432</v>
      </c>
      <c r="L2735" s="20" t="s">
        <v>433</v>
      </c>
      <c r="M2735" s="20" t="s">
        <v>125</v>
      </c>
      <c r="N2735" s="21">
        <v>3811.22</v>
      </c>
      <c r="O2735" s="21">
        <v>0</v>
      </c>
      <c r="P2735" s="19">
        <v>45525</v>
      </c>
      <c r="Q2735" s="19">
        <v>45554</v>
      </c>
      <c r="R2735" s="20"/>
      <c r="S2735" s="19">
        <v>45618</v>
      </c>
      <c r="T2735" s="20" t="s">
        <v>126</v>
      </c>
      <c r="U2735" s="20">
        <v>1035104</v>
      </c>
      <c r="V2735" s="20">
        <v>240007297</v>
      </c>
      <c r="W2735" s="20" t="s">
        <v>50</v>
      </c>
      <c r="X2735" s="20" t="s">
        <v>794</v>
      </c>
      <c r="Y2735" s="20" t="s">
        <v>267</v>
      </c>
      <c r="Z2735" s="20" t="s">
        <v>7406</v>
      </c>
      <c r="AA2735" s="20" t="s">
        <v>435</v>
      </c>
      <c r="AB2735" s="20" t="s">
        <v>436</v>
      </c>
      <c r="AC2735" s="20" t="s">
        <v>167</v>
      </c>
      <c r="AD2735" s="20" t="s">
        <v>56</v>
      </c>
      <c r="AE2735" s="20"/>
      <c r="AF2735" t="str">
        <f>VLOOKUP(L2735,Contactos!B:B,1,0)</f>
        <v>H &amp; P DISTRIBUCIONES Y REPRESENTACIONES</v>
      </c>
    </row>
    <row r="2736" spans="1:32" ht="38.25" x14ac:dyDescent="0.2">
      <c r="A2736" s="4">
        <f t="shared" si="127"/>
        <v>2734</v>
      </c>
      <c r="B2736" s="4" t="str">
        <f t="shared" si="128"/>
        <v>F010-00026005</v>
      </c>
      <c r="C2736" s="4" t="str">
        <f>IFERROR(VLOOKUP(F2736,Tablas!$A$1:$B$3,2,0),"")</f>
        <v>Factura</v>
      </c>
      <c r="D2736" s="4" t="str">
        <f t="shared" si="129"/>
        <v>Nacional - LETRAS A 45-55-65-75 DIAS / DRAFT  45-55-65-75 DAYS - Facturas clientes - C20110651121</v>
      </c>
      <c r="E2736" s="19">
        <v>45559</v>
      </c>
      <c r="F2736" s="20" t="s">
        <v>1001</v>
      </c>
      <c r="G2736" s="20" t="s">
        <v>7692</v>
      </c>
      <c r="H2736" s="20" t="s">
        <v>44</v>
      </c>
      <c r="I2736" s="20" t="s">
        <v>45</v>
      </c>
      <c r="J2736" s="20" t="s">
        <v>330</v>
      </c>
      <c r="K2736" s="20" t="s">
        <v>331</v>
      </c>
      <c r="L2736" s="20" t="s">
        <v>332</v>
      </c>
      <c r="M2736" s="20" t="s">
        <v>125</v>
      </c>
      <c r="N2736" s="21">
        <v>3856.46</v>
      </c>
      <c r="O2736" s="21">
        <v>0</v>
      </c>
      <c r="P2736" s="20"/>
      <c r="Q2736" s="19">
        <v>45559</v>
      </c>
      <c r="R2736" s="20"/>
      <c r="S2736" s="19">
        <v>45649</v>
      </c>
      <c r="T2736" s="20" t="s">
        <v>7453</v>
      </c>
      <c r="U2736" s="20">
        <v>1028315</v>
      </c>
      <c r="V2736" s="20">
        <v>240002836</v>
      </c>
      <c r="W2736" s="20" t="s">
        <v>847</v>
      </c>
      <c r="X2736" s="20" t="s">
        <v>305</v>
      </c>
      <c r="Y2736" s="20" t="s">
        <v>333</v>
      </c>
      <c r="Z2736" s="20" t="s">
        <v>7530</v>
      </c>
      <c r="AA2736" s="20" t="s">
        <v>7441</v>
      </c>
      <c r="AB2736" s="20" t="s">
        <v>789</v>
      </c>
      <c r="AC2736" s="20" t="s">
        <v>167</v>
      </c>
      <c r="AD2736" s="20" t="s">
        <v>56</v>
      </c>
      <c r="AE2736" s="20" t="s">
        <v>1014</v>
      </c>
      <c r="AF2736" t="str">
        <f>VLOOKUP(L2736,Contactos!B:B,1,0)</f>
        <v>REPRESENTACIONES DURAND S.A.C.</v>
      </c>
    </row>
    <row r="2737" spans="1:32" ht="25.5" x14ac:dyDescent="0.2">
      <c r="A2737" s="4">
        <f t="shared" si="127"/>
        <v>2735</v>
      </c>
      <c r="B2737" s="4" t="str">
        <f t="shared" si="128"/>
        <v/>
      </c>
      <c r="C2737" s="4" t="str">
        <f>IFERROR(VLOOKUP(F2737,Tablas!$A$1:$B$3,2,0),"")</f>
        <v/>
      </c>
      <c r="D2737" s="4" t="str">
        <f t="shared" si="129"/>
        <v xml:space="preserve"> - CONTADO ADELANTADO / CASH IN ADVANCE - Dif. en cambio</v>
      </c>
      <c r="E2737" s="19">
        <v>45382</v>
      </c>
      <c r="F2737" s="20" t="s">
        <v>27</v>
      </c>
      <c r="G2737" s="20"/>
      <c r="H2737" s="20" t="s">
        <v>29</v>
      </c>
      <c r="I2737" s="20" t="s">
        <v>30</v>
      </c>
      <c r="J2737" s="20" t="s">
        <v>74</v>
      </c>
      <c r="K2737" s="20" t="s">
        <v>74</v>
      </c>
      <c r="L2737" s="20" t="s">
        <v>75</v>
      </c>
      <c r="M2737" s="20" t="s">
        <v>33</v>
      </c>
      <c r="N2737" s="21">
        <v>3870.55</v>
      </c>
      <c r="O2737" s="21">
        <v>0</v>
      </c>
      <c r="P2737" s="20"/>
      <c r="Q2737" s="19">
        <v>45382</v>
      </c>
      <c r="R2737" s="20"/>
      <c r="S2737" s="20"/>
      <c r="T2737" s="20" t="s">
        <v>70</v>
      </c>
      <c r="U2737" s="20">
        <v>974277</v>
      </c>
      <c r="V2737" s="20">
        <v>240013722</v>
      </c>
      <c r="W2737" s="20" t="s">
        <v>50</v>
      </c>
      <c r="X2737" s="20" t="s">
        <v>841</v>
      </c>
      <c r="Y2737" s="20" t="s">
        <v>37</v>
      </c>
      <c r="Z2737" s="20" t="s">
        <v>63</v>
      </c>
      <c r="AA2737" s="20" t="s">
        <v>77</v>
      </c>
      <c r="AB2737" s="20"/>
      <c r="AC2737" s="20"/>
      <c r="AD2737" s="20" t="s">
        <v>78</v>
      </c>
      <c r="AE2737" s="20"/>
      <c r="AF2737" t="str">
        <f>VLOOKUP(L2737,Contactos!B:B,1,0)</f>
        <v>VETPLUS S.R.L.</v>
      </c>
    </row>
    <row r="2738" spans="1:32" ht="25.5" x14ac:dyDescent="0.2">
      <c r="A2738" s="4">
        <f t="shared" si="127"/>
        <v>2736</v>
      </c>
      <c r="B2738" s="4" t="str">
        <f t="shared" si="128"/>
        <v>4-03385</v>
      </c>
      <c r="C2738" s="4" t="str">
        <f>IFERROR(VLOOKUP(F2738,Tablas!$A$1:$B$3,2,0),"")</f>
        <v/>
      </c>
      <c r="D2738" s="4" t="str">
        <f t="shared" si="129"/>
        <v xml:space="preserve"> - LETRA 75 DIAS / DRAFT 75 DAYS - Cambio de Situación</v>
      </c>
      <c r="E2738" s="19">
        <v>45554</v>
      </c>
      <c r="F2738" s="20" t="s">
        <v>27</v>
      </c>
      <c r="G2738" s="20" t="s">
        <v>7979</v>
      </c>
      <c r="H2738" s="20" t="s">
        <v>7404</v>
      </c>
      <c r="I2738" s="20" t="s">
        <v>7405</v>
      </c>
      <c r="J2738" s="20" t="s">
        <v>391</v>
      </c>
      <c r="K2738" s="20" t="s">
        <v>392</v>
      </c>
      <c r="L2738" s="20" t="s">
        <v>393</v>
      </c>
      <c r="M2738" s="20" t="s">
        <v>33</v>
      </c>
      <c r="N2738" s="21">
        <v>3870.88</v>
      </c>
      <c r="O2738" s="21">
        <v>0</v>
      </c>
      <c r="P2738" s="19">
        <v>45531</v>
      </c>
      <c r="Q2738" s="19">
        <v>45554</v>
      </c>
      <c r="R2738" s="20"/>
      <c r="S2738" s="19">
        <v>45594</v>
      </c>
      <c r="T2738" s="20" t="s">
        <v>126</v>
      </c>
      <c r="U2738" s="20">
        <v>1031276</v>
      </c>
      <c r="V2738" s="20">
        <v>240007073</v>
      </c>
      <c r="W2738" s="20" t="s">
        <v>50</v>
      </c>
      <c r="X2738" s="20" t="s">
        <v>794</v>
      </c>
      <c r="Y2738" s="20" t="s">
        <v>306</v>
      </c>
      <c r="Z2738" s="20" t="s">
        <v>7406</v>
      </c>
      <c r="AA2738" s="20" t="s">
        <v>395</v>
      </c>
      <c r="AB2738" s="20" t="s">
        <v>337</v>
      </c>
      <c r="AC2738" s="20" t="s">
        <v>337</v>
      </c>
      <c r="AD2738" s="20" t="s">
        <v>56</v>
      </c>
      <c r="AE2738" s="20"/>
      <c r="AF2738" t="str">
        <f>VLOOKUP(L2738,Contactos!B:B,1,0)</f>
        <v>SANIDAD AGROPECUARIA &amp; ASOCIADOS S.A.C.</v>
      </c>
    </row>
    <row r="2739" spans="1:32" ht="25.5" x14ac:dyDescent="0.2">
      <c r="A2739" s="4">
        <f t="shared" si="127"/>
        <v>2737</v>
      </c>
      <c r="B2739" s="4" t="str">
        <f t="shared" si="128"/>
        <v>4-03169</v>
      </c>
      <c r="C2739" s="4" t="str">
        <f>IFERROR(VLOOKUP(F2739,Tablas!$A$1:$B$3,2,0),"")</f>
        <v/>
      </c>
      <c r="D2739" s="4" t="str">
        <f t="shared" si="129"/>
        <v xml:space="preserve"> - LETRA 75 DIAS / DRAFT 75 DAYS - Cambio de Situación</v>
      </c>
      <c r="E2739" s="19">
        <v>45554</v>
      </c>
      <c r="F2739" s="20" t="s">
        <v>27</v>
      </c>
      <c r="G2739" s="20" t="s">
        <v>7980</v>
      </c>
      <c r="H2739" s="20" t="s">
        <v>7404</v>
      </c>
      <c r="I2739" s="20" t="s">
        <v>7405</v>
      </c>
      <c r="J2739" s="20" t="s">
        <v>302</v>
      </c>
      <c r="K2739" s="20" t="s">
        <v>303</v>
      </c>
      <c r="L2739" s="20" t="s">
        <v>304</v>
      </c>
      <c r="M2739" s="20" t="s">
        <v>125</v>
      </c>
      <c r="N2739" s="21">
        <v>3878.32</v>
      </c>
      <c r="O2739" s="21">
        <v>0</v>
      </c>
      <c r="P2739" s="19">
        <v>45516</v>
      </c>
      <c r="Q2739" s="19">
        <v>45554</v>
      </c>
      <c r="R2739" s="20"/>
      <c r="S2739" s="19">
        <v>45607</v>
      </c>
      <c r="T2739" s="20" t="s">
        <v>126</v>
      </c>
      <c r="U2739" s="20">
        <v>1035012</v>
      </c>
      <c r="V2739" s="20">
        <v>240007254</v>
      </c>
      <c r="W2739" s="20" t="s">
        <v>50</v>
      </c>
      <c r="X2739" s="20" t="s">
        <v>794</v>
      </c>
      <c r="Y2739" s="20" t="s">
        <v>306</v>
      </c>
      <c r="Z2739" s="20" t="s">
        <v>7406</v>
      </c>
      <c r="AA2739" s="20" t="s">
        <v>308</v>
      </c>
      <c r="AB2739" s="20" t="s">
        <v>309</v>
      </c>
      <c r="AC2739" s="20" t="s">
        <v>309</v>
      </c>
      <c r="AD2739" s="20" t="s">
        <v>56</v>
      </c>
      <c r="AE2739" s="20"/>
      <c r="AF2739" t="str">
        <f>VLOOKUP(L2739,Contactos!B:B,1,0)</f>
        <v>AGROVET Y DISTRIBUCIONES GRANDEZ S.R.L</v>
      </c>
    </row>
    <row r="2740" spans="1:32" ht="25.5" x14ac:dyDescent="0.2">
      <c r="A2740" s="4">
        <f t="shared" si="127"/>
        <v>2738</v>
      </c>
      <c r="B2740" s="4" t="str">
        <f t="shared" si="128"/>
        <v>4-03166</v>
      </c>
      <c r="C2740" s="4" t="str">
        <f>IFERROR(VLOOKUP(F2740,Tablas!$A$1:$B$3,2,0),"")</f>
        <v/>
      </c>
      <c r="D2740" s="4" t="str">
        <f t="shared" si="129"/>
        <v xml:space="preserve"> - LETRA 75 DIAS / DRAFT 75 DAYS - Cambio de Situación</v>
      </c>
      <c r="E2740" s="19">
        <v>45554</v>
      </c>
      <c r="F2740" s="20" t="s">
        <v>27</v>
      </c>
      <c r="G2740" s="20" t="s">
        <v>7981</v>
      </c>
      <c r="H2740" s="20" t="s">
        <v>7404</v>
      </c>
      <c r="I2740" s="20" t="s">
        <v>7405</v>
      </c>
      <c r="J2740" s="20" t="s">
        <v>302</v>
      </c>
      <c r="K2740" s="20" t="s">
        <v>303</v>
      </c>
      <c r="L2740" s="20" t="s">
        <v>304</v>
      </c>
      <c r="M2740" s="20" t="s">
        <v>125</v>
      </c>
      <c r="N2740" s="21">
        <v>3878.35</v>
      </c>
      <c r="O2740" s="21">
        <v>0</v>
      </c>
      <c r="P2740" s="19">
        <v>45516</v>
      </c>
      <c r="Q2740" s="19">
        <v>45554</v>
      </c>
      <c r="R2740" s="20"/>
      <c r="S2740" s="19">
        <v>45575</v>
      </c>
      <c r="T2740" s="20" t="s">
        <v>126</v>
      </c>
      <c r="U2740" s="20">
        <v>1035006</v>
      </c>
      <c r="V2740" s="20">
        <v>240007251</v>
      </c>
      <c r="W2740" s="20" t="s">
        <v>50</v>
      </c>
      <c r="X2740" s="20" t="s">
        <v>794</v>
      </c>
      <c r="Y2740" s="20" t="s">
        <v>306</v>
      </c>
      <c r="Z2740" s="20" t="s">
        <v>7406</v>
      </c>
      <c r="AA2740" s="20" t="s">
        <v>308</v>
      </c>
      <c r="AB2740" s="20" t="s">
        <v>309</v>
      </c>
      <c r="AC2740" s="20" t="s">
        <v>309</v>
      </c>
      <c r="AD2740" s="20" t="s">
        <v>56</v>
      </c>
      <c r="AE2740" s="20"/>
      <c r="AF2740" t="str">
        <f>VLOOKUP(L2740,Contactos!B:B,1,0)</f>
        <v>AGROVET Y DISTRIBUCIONES GRANDEZ S.R.L</v>
      </c>
    </row>
    <row r="2741" spans="1:32" ht="25.5" x14ac:dyDescent="0.2">
      <c r="A2741" s="4">
        <f t="shared" si="127"/>
        <v>2739</v>
      </c>
      <c r="B2741" s="4" t="str">
        <f t="shared" si="128"/>
        <v>4-03167</v>
      </c>
      <c r="C2741" s="4" t="str">
        <f>IFERROR(VLOOKUP(F2741,Tablas!$A$1:$B$3,2,0),"")</f>
        <v/>
      </c>
      <c r="D2741" s="4" t="str">
        <f t="shared" si="129"/>
        <v xml:space="preserve"> - LETRA 75 DIAS / DRAFT 75 DAYS - Cambio de Situación</v>
      </c>
      <c r="E2741" s="19">
        <v>45554</v>
      </c>
      <c r="F2741" s="20" t="s">
        <v>27</v>
      </c>
      <c r="G2741" s="20" t="s">
        <v>7982</v>
      </c>
      <c r="H2741" s="20" t="s">
        <v>7404</v>
      </c>
      <c r="I2741" s="20" t="s">
        <v>7405</v>
      </c>
      <c r="J2741" s="20" t="s">
        <v>302</v>
      </c>
      <c r="K2741" s="20" t="s">
        <v>303</v>
      </c>
      <c r="L2741" s="20" t="s">
        <v>304</v>
      </c>
      <c r="M2741" s="20" t="s">
        <v>125</v>
      </c>
      <c r="N2741" s="21">
        <v>3878.35</v>
      </c>
      <c r="O2741" s="21">
        <v>0</v>
      </c>
      <c r="P2741" s="19">
        <v>45516</v>
      </c>
      <c r="Q2741" s="19">
        <v>45554</v>
      </c>
      <c r="R2741" s="20"/>
      <c r="S2741" s="19">
        <v>45582</v>
      </c>
      <c r="T2741" s="20" t="s">
        <v>126</v>
      </c>
      <c r="U2741" s="20">
        <v>1035008</v>
      </c>
      <c r="V2741" s="20">
        <v>240007252</v>
      </c>
      <c r="W2741" s="20" t="s">
        <v>50</v>
      </c>
      <c r="X2741" s="20" t="s">
        <v>794</v>
      </c>
      <c r="Y2741" s="20" t="s">
        <v>306</v>
      </c>
      <c r="Z2741" s="20" t="s">
        <v>7406</v>
      </c>
      <c r="AA2741" s="20" t="s">
        <v>308</v>
      </c>
      <c r="AB2741" s="20" t="s">
        <v>309</v>
      </c>
      <c r="AC2741" s="20" t="s">
        <v>309</v>
      </c>
      <c r="AD2741" s="20" t="s">
        <v>56</v>
      </c>
      <c r="AE2741" s="20"/>
      <c r="AF2741" t="str">
        <f>VLOOKUP(L2741,Contactos!B:B,1,0)</f>
        <v>AGROVET Y DISTRIBUCIONES GRANDEZ S.R.L</v>
      </c>
    </row>
    <row r="2742" spans="1:32" ht="25.5" x14ac:dyDescent="0.2">
      <c r="A2742" s="4">
        <f t="shared" si="127"/>
        <v>2740</v>
      </c>
      <c r="B2742" s="4" t="str">
        <f t="shared" si="128"/>
        <v>4-03168</v>
      </c>
      <c r="C2742" s="4" t="str">
        <f>IFERROR(VLOOKUP(F2742,Tablas!$A$1:$B$3,2,0),"")</f>
        <v/>
      </c>
      <c r="D2742" s="4" t="str">
        <f t="shared" si="129"/>
        <v xml:space="preserve"> - LETRA 75 DIAS / DRAFT 75 DAYS - Cambio de Situación</v>
      </c>
      <c r="E2742" s="19">
        <v>45554</v>
      </c>
      <c r="F2742" s="20" t="s">
        <v>27</v>
      </c>
      <c r="G2742" s="20" t="s">
        <v>7983</v>
      </c>
      <c r="H2742" s="20" t="s">
        <v>7404</v>
      </c>
      <c r="I2742" s="20" t="s">
        <v>7405</v>
      </c>
      <c r="J2742" s="20" t="s">
        <v>302</v>
      </c>
      <c r="K2742" s="20" t="s">
        <v>303</v>
      </c>
      <c r="L2742" s="20" t="s">
        <v>304</v>
      </c>
      <c r="M2742" s="20" t="s">
        <v>125</v>
      </c>
      <c r="N2742" s="21">
        <v>3878.35</v>
      </c>
      <c r="O2742" s="21">
        <v>0</v>
      </c>
      <c r="P2742" s="19">
        <v>45516</v>
      </c>
      <c r="Q2742" s="19">
        <v>45554</v>
      </c>
      <c r="R2742" s="20"/>
      <c r="S2742" s="19">
        <v>45588</v>
      </c>
      <c r="T2742" s="20" t="s">
        <v>126</v>
      </c>
      <c r="U2742" s="20">
        <v>1035010</v>
      </c>
      <c r="V2742" s="20">
        <v>240007253</v>
      </c>
      <c r="W2742" s="20" t="s">
        <v>50</v>
      </c>
      <c r="X2742" s="20" t="s">
        <v>794</v>
      </c>
      <c r="Y2742" s="20" t="s">
        <v>306</v>
      </c>
      <c r="Z2742" s="20" t="s">
        <v>7406</v>
      </c>
      <c r="AA2742" s="20" t="s">
        <v>308</v>
      </c>
      <c r="AB2742" s="20" t="s">
        <v>309</v>
      </c>
      <c r="AC2742" s="20" t="s">
        <v>309</v>
      </c>
      <c r="AD2742" s="20" t="s">
        <v>56</v>
      </c>
      <c r="AE2742" s="20"/>
      <c r="AF2742" t="str">
        <f>VLOOKUP(L2742,Contactos!B:B,1,0)</f>
        <v>AGROVET Y DISTRIBUCIONES GRANDEZ S.R.L</v>
      </c>
    </row>
    <row r="2743" spans="1:32" ht="25.5" x14ac:dyDescent="0.2">
      <c r="A2743" s="4">
        <f t="shared" si="127"/>
        <v>2741</v>
      </c>
      <c r="B2743" s="4" t="str">
        <f t="shared" si="128"/>
        <v>4-03165</v>
      </c>
      <c r="C2743" s="4" t="str">
        <f>IFERROR(VLOOKUP(F2743,Tablas!$A$1:$B$3,2,0),"")</f>
        <v/>
      </c>
      <c r="D2743" s="4" t="str">
        <f t="shared" si="129"/>
        <v xml:space="preserve"> - LETRA 75 DIAS / DRAFT 75 DAYS - Cambio de Situación</v>
      </c>
      <c r="E2743" s="19">
        <v>45554</v>
      </c>
      <c r="F2743" s="20" t="s">
        <v>27</v>
      </c>
      <c r="G2743" s="20" t="s">
        <v>7984</v>
      </c>
      <c r="H2743" s="20" t="s">
        <v>7404</v>
      </c>
      <c r="I2743" s="20" t="s">
        <v>7405</v>
      </c>
      <c r="J2743" s="20" t="s">
        <v>302</v>
      </c>
      <c r="K2743" s="20" t="s">
        <v>303</v>
      </c>
      <c r="L2743" s="20" t="s">
        <v>304</v>
      </c>
      <c r="M2743" s="20" t="s">
        <v>125</v>
      </c>
      <c r="N2743" s="21">
        <v>3878.35</v>
      </c>
      <c r="O2743" s="21">
        <v>0</v>
      </c>
      <c r="P2743" s="19">
        <v>45516</v>
      </c>
      <c r="Q2743" s="19">
        <v>45554</v>
      </c>
      <c r="R2743" s="20"/>
      <c r="S2743" s="19">
        <v>45569</v>
      </c>
      <c r="T2743" s="20" t="s">
        <v>126</v>
      </c>
      <c r="U2743" s="20">
        <v>1035004</v>
      </c>
      <c r="V2743" s="20">
        <v>240007250</v>
      </c>
      <c r="W2743" s="20" t="s">
        <v>50</v>
      </c>
      <c r="X2743" s="20" t="s">
        <v>794</v>
      </c>
      <c r="Y2743" s="20" t="s">
        <v>306</v>
      </c>
      <c r="Z2743" s="20" t="s">
        <v>7406</v>
      </c>
      <c r="AA2743" s="20" t="s">
        <v>308</v>
      </c>
      <c r="AB2743" s="20" t="s">
        <v>309</v>
      </c>
      <c r="AC2743" s="20" t="s">
        <v>309</v>
      </c>
      <c r="AD2743" s="20" t="s">
        <v>56</v>
      </c>
      <c r="AE2743" s="20"/>
      <c r="AF2743" t="str">
        <f>VLOOKUP(L2743,Contactos!B:B,1,0)</f>
        <v>AGROVET Y DISTRIBUCIONES GRANDEZ S.R.L</v>
      </c>
    </row>
    <row r="2744" spans="1:32" ht="25.5" x14ac:dyDescent="0.2">
      <c r="A2744" s="4">
        <f t="shared" si="127"/>
        <v>2742</v>
      </c>
      <c r="B2744" s="4" t="str">
        <f t="shared" si="128"/>
        <v>4-02699</v>
      </c>
      <c r="C2744" s="4" t="str">
        <f>IFERROR(VLOOKUP(F2744,Tablas!$A$1:$B$3,2,0),"")</f>
        <v/>
      </c>
      <c r="D2744" s="4" t="str">
        <f t="shared" si="129"/>
        <v xml:space="preserve"> - LETRA 75 DIAS / DRAFT 75 DAYS - Cambio de Situación</v>
      </c>
      <c r="E2744" s="19">
        <v>45518</v>
      </c>
      <c r="F2744" s="20" t="s">
        <v>27</v>
      </c>
      <c r="G2744" s="20" t="s">
        <v>7985</v>
      </c>
      <c r="H2744" s="20" t="s">
        <v>7404</v>
      </c>
      <c r="I2744" s="20" t="s">
        <v>7405</v>
      </c>
      <c r="J2744" s="20" t="s">
        <v>721</v>
      </c>
      <c r="K2744" s="20" t="s">
        <v>722</v>
      </c>
      <c r="L2744" s="20" t="s">
        <v>723</v>
      </c>
      <c r="M2744" s="20" t="s">
        <v>33</v>
      </c>
      <c r="N2744" s="21">
        <v>3886.91</v>
      </c>
      <c r="O2744" s="21">
        <v>0</v>
      </c>
      <c r="P2744" s="19">
        <v>45488</v>
      </c>
      <c r="Q2744" s="19">
        <v>45518</v>
      </c>
      <c r="R2744" s="20"/>
      <c r="S2744" s="19">
        <v>45579</v>
      </c>
      <c r="T2744" s="20" t="s">
        <v>126</v>
      </c>
      <c r="U2744" s="20">
        <v>1008567</v>
      </c>
      <c r="V2744" s="20">
        <v>240005901</v>
      </c>
      <c r="W2744" s="20" t="s">
        <v>50</v>
      </c>
      <c r="X2744" s="20" t="s">
        <v>794</v>
      </c>
      <c r="Y2744" s="20" t="s">
        <v>306</v>
      </c>
      <c r="Z2744" s="20" t="s">
        <v>7406</v>
      </c>
      <c r="AA2744" s="20" t="s">
        <v>725</v>
      </c>
      <c r="AB2744" s="20" t="s">
        <v>726</v>
      </c>
      <c r="AC2744" s="20" t="s">
        <v>727</v>
      </c>
      <c r="AD2744" s="20" t="s">
        <v>56</v>
      </c>
      <c r="AE2744" s="20"/>
      <c r="AF2744" t="str">
        <f>VLOOKUP(L2744,Contactos!B:B,1,0)</f>
        <v>INVERSIONES Y SERVICIOS VETERINARIO COTOS S.A.C.</v>
      </c>
    </row>
    <row r="2745" spans="1:32" ht="25.5" x14ac:dyDescent="0.2">
      <c r="A2745" s="4">
        <f t="shared" si="127"/>
        <v>2743</v>
      </c>
      <c r="B2745" s="4" t="str">
        <f t="shared" si="128"/>
        <v>4-03044</v>
      </c>
      <c r="C2745" s="4" t="str">
        <f>IFERROR(VLOOKUP(F2745,Tablas!$A$1:$B$3,2,0),"")</f>
        <v/>
      </c>
      <c r="D2745" s="4" t="str">
        <f t="shared" si="129"/>
        <v xml:space="preserve"> - LETRA 75 DIAS / DRAFT 75 DAYS - Cambio de Situación</v>
      </c>
      <c r="E2745" s="19">
        <v>45537</v>
      </c>
      <c r="F2745" s="20" t="s">
        <v>27</v>
      </c>
      <c r="G2745" s="20" t="s">
        <v>7986</v>
      </c>
      <c r="H2745" s="20" t="s">
        <v>7404</v>
      </c>
      <c r="I2745" s="20" t="s">
        <v>7405</v>
      </c>
      <c r="J2745" s="20" t="s">
        <v>330</v>
      </c>
      <c r="K2745" s="20" t="s">
        <v>331</v>
      </c>
      <c r="L2745" s="20" t="s">
        <v>332</v>
      </c>
      <c r="M2745" s="20" t="s">
        <v>125</v>
      </c>
      <c r="N2745" s="21">
        <v>3887.23</v>
      </c>
      <c r="O2745" s="21">
        <v>0</v>
      </c>
      <c r="P2745" s="19">
        <v>45504</v>
      </c>
      <c r="Q2745" s="19">
        <v>45537</v>
      </c>
      <c r="R2745" s="20"/>
      <c r="S2745" s="19">
        <v>45610</v>
      </c>
      <c r="T2745" s="20" t="s">
        <v>126</v>
      </c>
      <c r="U2745" s="20">
        <v>1021219</v>
      </c>
      <c r="V2745" s="20">
        <v>240006603</v>
      </c>
      <c r="W2745" s="20" t="s">
        <v>50</v>
      </c>
      <c r="X2745" s="20" t="s">
        <v>794</v>
      </c>
      <c r="Y2745" s="20" t="s">
        <v>333</v>
      </c>
      <c r="Z2745" s="20" t="s">
        <v>7406</v>
      </c>
      <c r="AA2745" s="20" t="s">
        <v>335</v>
      </c>
      <c r="AB2745" s="20" t="s">
        <v>336</v>
      </c>
      <c r="AC2745" s="20" t="s">
        <v>337</v>
      </c>
      <c r="AD2745" s="20" t="s">
        <v>56</v>
      </c>
      <c r="AE2745" s="20"/>
      <c r="AF2745" t="str">
        <f>VLOOKUP(L2745,Contactos!B:B,1,0)</f>
        <v>REPRESENTACIONES DURAND S.A.C.</v>
      </c>
    </row>
    <row r="2746" spans="1:32" ht="25.5" x14ac:dyDescent="0.2">
      <c r="A2746" s="4">
        <f t="shared" si="127"/>
        <v>2744</v>
      </c>
      <c r="B2746" s="4" t="str">
        <f t="shared" si="128"/>
        <v>4-03043</v>
      </c>
      <c r="C2746" s="4" t="str">
        <f>IFERROR(VLOOKUP(F2746,Tablas!$A$1:$B$3,2,0),"")</f>
        <v/>
      </c>
      <c r="D2746" s="4" t="str">
        <f t="shared" si="129"/>
        <v xml:space="preserve"> - LETRA 75 DIAS / DRAFT 75 DAYS - Cambio de Situación</v>
      </c>
      <c r="E2746" s="19">
        <v>45537</v>
      </c>
      <c r="F2746" s="20" t="s">
        <v>27</v>
      </c>
      <c r="G2746" s="20" t="s">
        <v>7987</v>
      </c>
      <c r="H2746" s="20" t="s">
        <v>7404</v>
      </c>
      <c r="I2746" s="20" t="s">
        <v>7405</v>
      </c>
      <c r="J2746" s="20" t="s">
        <v>330</v>
      </c>
      <c r="K2746" s="20" t="s">
        <v>331</v>
      </c>
      <c r="L2746" s="20" t="s">
        <v>332</v>
      </c>
      <c r="M2746" s="20" t="s">
        <v>125</v>
      </c>
      <c r="N2746" s="21">
        <v>3887.23</v>
      </c>
      <c r="O2746" s="21">
        <v>0</v>
      </c>
      <c r="P2746" s="19">
        <v>45504</v>
      </c>
      <c r="Q2746" s="19">
        <v>45537</v>
      </c>
      <c r="R2746" s="20"/>
      <c r="S2746" s="19">
        <v>45595</v>
      </c>
      <c r="T2746" s="20" t="s">
        <v>126</v>
      </c>
      <c r="U2746" s="20">
        <v>1021197</v>
      </c>
      <c r="V2746" s="20">
        <v>240006592</v>
      </c>
      <c r="W2746" s="20" t="s">
        <v>50</v>
      </c>
      <c r="X2746" s="20" t="s">
        <v>794</v>
      </c>
      <c r="Y2746" s="20" t="s">
        <v>333</v>
      </c>
      <c r="Z2746" s="20" t="s">
        <v>7406</v>
      </c>
      <c r="AA2746" s="20" t="s">
        <v>335</v>
      </c>
      <c r="AB2746" s="20" t="s">
        <v>336</v>
      </c>
      <c r="AC2746" s="20" t="s">
        <v>337</v>
      </c>
      <c r="AD2746" s="20" t="s">
        <v>56</v>
      </c>
      <c r="AE2746" s="20"/>
      <c r="AF2746" t="str">
        <f>VLOOKUP(L2746,Contactos!B:B,1,0)</f>
        <v>REPRESENTACIONES DURAND S.A.C.</v>
      </c>
    </row>
    <row r="2747" spans="1:32" ht="25.5" x14ac:dyDescent="0.2">
      <c r="A2747" s="4">
        <f t="shared" si="127"/>
        <v>2745</v>
      </c>
      <c r="B2747" s="4" t="str">
        <f t="shared" si="128"/>
        <v>4-03039</v>
      </c>
      <c r="C2747" s="4" t="str">
        <f>IFERROR(VLOOKUP(F2747,Tablas!$A$1:$B$3,2,0),"")</f>
        <v/>
      </c>
      <c r="D2747" s="4" t="str">
        <f t="shared" si="129"/>
        <v xml:space="preserve"> - LETRA 75 DIAS / DRAFT 75 DAYS - Cambio de Situación</v>
      </c>
      <c r="E2747" s="19">
        <v>45537</v>
      </c>
      <c r="F2747" s="20" t="s">
        <v>27</v>
      </c>
      <c r="G2747" s="20" t="s">
        <v>7988</v>
      </c>
      <c r="H2747" s="20" t="s">
        <v>7404</v>
      </c>
      <c r="I2747" s="20" t="s">
        <v>7405</v>
      </c>
      <c r="J2747" s="20" t="s">
        <v>330</v>
      </c>
      <c r="K2747" s="20" t="s">
        <v>331</v>
      </c>
      <c r="L2747" s="20" t="s">
        <v>332</v>
      </c>
      <c r="M2747" s="20" t="s">
        <v>125</v>
      </c>
      <c r="N2747" s="21">
        <v>3887.23</v>
      </c>
      <c r="O2747" s="21">
        <v>0</v>
      </c>
      <c r="P2747" s="19">
        <v>45504</v>
      </c>
      <c r="Q2747" s="19">
        <v>45537</v>
      </c>
      <c r="R2747" s="20"/>
      <c r="S2747" s="19">
        <v>45560</v>
      </c>
      <c r="T2747" s="20" t="s">
        <v>126</v>
      </c>
      <c r="U2747" s="20">
        <v>1021189</v>
      </c>
      <c r="V2747" s="20">
        <v>240006588</v>
      </c>
      <c r="W2747" s="20" t="s">
        <v>50</v>
      </c>
      <c r="X2747" s="20" t="s">
        <v>794</v>
      </c>
      <c r="Y2747" s="20" t="s">
        <v>333</v>
      </c>
      <c r="Z2747" s="20" t="s">
        <v>7406</v>
      </c>
      <c r="AA2747" s="20" t="s">
        <v>335</v>
      </c>
      <c r="AB2747" s="20" t="s">
        <v>336</v>
      </c>
      <c r="AC2747" s="20" t="s">
        <v>337</v>
      </c>
      <c r="AD2747" s="20" t="s">
        <v>56</v>
      </c>
      <c r="AE2747" s="20"/>
      <c r="AF2747" t="str">
        <f>VLOOKUP(L2747,Contactos!B:B,1,0)</f>
        <v>REPRESENTACIONES DURAND S.A.C.</v>
      </c>
    </row>
    <row r="2748" spans="1:32" ht="25.5" x14ac:dyDescent="0.2">
      <c r="A2748" s="4">
        <f t="shared" si="127"/>
        <v>2746</v>
      </c>
      <c r="B2748" s="4" t="str">
        <f t="shared" si="128"/>
        <v>4-03042</v>
      </c>
      <c r="C2748" s="4" t="str">
        <f>IFERROR(VLOOKUP(F2748,Tablas!$A$1:$B$3,2,0),"")</f>
        <v/>
      </c>
      <c r="D2748" s="4" t="str">
        <f t="shared" si="129"/>
        <v xml:space="preserve"> - LETRA 75 DIAS / DRAFT 75 DAYS - Cambio de Situación</v>
      </c>
      <c r="E2748" s="19">
        <v>45537</v>
      </c>
      <c r="F2748" s="20" t="s">
        <v>27</v>
      </c>
      <c r="G2748" s="20" t="s">
        <v>7989</v>
      </c>
      <c r="H2748" s="20" t="s">
        <v>7404</v>
      </c>
      <c r="I2748" s="20" t="s">
        <v>7405</v>
      </c>
      <c r="J2748" s="20" t="s">
        <v>330</v>
      </c>
      <c r="K2748" s="20" t="s">
        <v>331</v>
      </c>
      <c r="L2748" s="20" t="s">
        <v>332</v>
      </c>
      <c r="M2748" s="20" t="s">
        <v>125</v>
      </c>
      <c r="N2748" s="21">
        <v>3887.23</v>
      </c>
      <c r="O2748" s="21">
        <v>0</v>
      </c>
      <c r="P2748" s="19">
        <v>45504</v>
      </c>
      <c r="Q2748" s="19">
        <v>45537</v>
      </c>
      <c r="R2748" s="20"/>
      <c r="S2748" s="19">
        <v>45581</v>
      </c>
      <c r="T2748" s="20" t="s">
        <v>126</v>
      </c>
      <c r="U2748" s="20">
        <v>1021195</v>
      </c>
      <c r="V2748" s="20">
        <v>240006591</v>
      </c>
      <c r="W2748" s="20" t="s">
        <v>50</v>
      </c>
      <c r="X2748" s="20" t="s">
        <v>794</v>
      </c>
      <c r="Y2748" s="20" t="s">
        <v>333</v>
      </c>
      <c r="Z2748" s="20" t="s">
        <v>7406</v>
      </c>
      <c r="AA2748" s="20" t="s">
        <v>7441</v>
      </c>
      <c r="AB2748" s="20" t="s">
        <v>789</v>
      </c>
      <c r="AC2748" s="20" t="s">
        <v>167</v>
      </c>
      <c r="AD2748" s="20" t="s">
        <v>56</v>
      </c>
      <c r="AE2748" s="20"/>
      <c r="AF2748" t="str">
        <f>VLOOKUP(L2748,Contactos!B:B,1,0)</f>
        <v>REPRESENTACIONES DURAND S.A.C.</v>
      </c>
    </row>
    <row r="2749" spans="1:32" ht="25.5" x14ac:dyDescent="0.2">
      <c r="A2749" s="4">
        <f t="shared" si="127"/>
        <v>2747</v>
      </c>
      <c r="B2749" s="4" t="str">
        <f t="shared" si="128"/>
        <v>4-03040</v>
      </c>
      <c r="C2749" s="4" t="str">
        <f>IFERROR(VLOOKUP(F2749,Tablas!$A$1:$B$3,2,0),"")</f>
        <v/>
      </c>
      <c r="D2749" s="4" t="str">
        <f t="shared" si="129"/>
        <v xml:space="preserve"> - LETRA 75 DIAS / DRAFT 75 DAYS - Cambio de Situación</v>
      </c>
      <c r="E2749" s="19">
        <v>45537</v>
      </c>
      <c r="F2749" s="20" t="s">
        <v>27</v>
      </c>
      <c r="G2749" s="20" t="s">
        <v>7990</v>
      </c>
      <c r="H2749" s="20" t="s">
        <v>7404</v>
      </c>
      <c r="I2749" s="20" t="s">
        <v>7405</v>
      </c>
      <c r="J2749" s="20" t="s">
        <v>330</v>
      </c>
      <c r="K2749" s="20" t="s">
        <v>331</v>
      </c>
      <c r="L2749" s="20" t="s">
        <v>332</v>
      </c>
      <c r="M2749" s="20" t="s">
        <v>125</v>
      </c>
      <c r="N2749" s="21">
        <v>3887.23</v>
      </c>
      <c r="O2749" s="21">
        <v>0</v>
      </c>
      <c r="P2749" s="19">
        <v>45504</v>
      </c>
      <c r="Q2749" s="19">
        <v>45537</v>
      </c>
      <c r="R2749" s="20"/>
      <c r="S2749" s="19">
        <v>45567</v>
      </c>
      <c r="T2749" s="20" t="s">
        <v>126</v>
      </c>
      <c r="U2749" s="20">
        <v>1021191</v>
      </c>
      <c r="V2749" s="20">
        <v>240006589</v>
      </c>
      <c r="W2749" s="20" t="s">
        <v>50</v>
      </c>
      <c r="X2749" s="20" t="s">
        <v>794</v>
      </c>
      <c r="Y2749" s="20" t="s">
        <v>333</v>
      </c>
      <c r="Z2749" s="20" t="s">
        <v>7406</v>
      </c>
      <c r="AA2749" s="20" t="s">
        <v>7441</v>
      </c>
      <c r="AB2749" s="20" t="s">
        <v>789</v>
      </c>
      <c r="AC2749" s="20" t="s">
        <v>167</v>
      </c>
      <c r="AD2749" s="20" t="s">
        <v>56</v>
      </c>
      <c r="AE2749" s="20"/>
      <c r="AF2749" t="str">
        <f>VLOOKUP(L2749,Contactos!B:B,1,0)</f>
        <v>REPRESENTACIONES DURAND S.A.C.</v>
      </c>
    </row>
    <row r="2750" spans="1:32" ht="25.5" x14ac:dyDescent="0.2">
      <c r="A2750" s="4">
        <f t="shared" si="127"/>
        <v>2748</v>
      </c>
      <c r="B2750" s="4" t="str">
        <f t="shared" si="128"/>
        <v>4-03041</v>
      </c>
      <c r="C2750" s="4" t="str">
        <f>IFERROR(VLOOKUP(F2750,Tablas!$A$1:$B$3,2,0),"")</f>
        <v/>
      </c>
      <c r="D2750" s="4" t="str">
        <f t="shared" si="129"/>
        <v xml:space="preserve"> - LETRA 75 DIAS / DRAFT 75 DAYS - Cambio de Situación</v>
      </c>
      <c r="E2750" s="19">
        <v>45537</v>
      </c>
      <c r="F2750" s="20" t="s">
        <v>27</v>
      </c>
      <c r="G2750" s="20" t="s">
        <v>7991</v>
      </c>
      <c r="H2750" s="20" t="s">
        <v>7404</v>
      </c>
      <c r="I2750" s="20" t="s">
        <v>7405</v>
      </c>
      <c r="J2750" s="20" t="s">
        <v>330</v>
      </c>
      <c r="K2750" s="20" t="s">
        <v>331</v>
      </c>
      <c r="L2750" s="20" t="s">
        <v>332</v>
      </c>
      <c r="M2750" s="20" t="s">
        <v>125</v>
      </c>
      <c r="N2750" s="21">
        <v>3887.23</v>
      </c>
      <c r="O2750" s="21">
        <v>0</v>
      </c>
      <c r="P2750" s="19">
        <v>45504</v>
      </c>
      <c r="Q2750" s="19">
        <v>45537</v>
      </c>
      <c r="R2750" s="20"/>
      <c r="S2750" s="19">
        <v>45575</v>
      </c>
      <c r="T2750" s="20" t="s">
        <v>126</v>
      </c>
      <c r="U2750" s="20">
        <v>1021193</v>
      </c>
      <c r="V2750" s="20">
        <v>240006590</v>
      </c>
      <c r="W2750" s="20" t="s">
        <v>50</v>
      </c>
      <c r="X2750" s="20" t="s">
        <v>794</v>
      </c>
      <c r="Y2750" s="20" t="s">
        <v>333</v>
      </c>
      <c r="Z2750" s="20" t="s">
        <v>7406</v>
      </c>
      <c r="AA2750" s="20" t="s">
        <v>7441</v>
      </c>
      <c r="AB2750" s="20" t="s">
        <v>789</v>
      </c>
      <c r="AC2750" s="20" t="s">
        <v>167</v>
      </c>
      <c r="AD2750" s="20" t="s">
        <v>56</v>
      </c>
      <c r="AE2750" s="20"/>
      <c r="AF2750" t="str">
        <f>VLOOKUP(L2750,Contactos!B:B,1,0)</f>
        <v>REPRESENTACIONES DURAND S.A.C.</v>
      </c>
    </row>
    <row r="2751" spans="1:32" ht="38.25" x14ac:dyDescent="0.2">
      <c r="A2751" s="4">
        <f t="shared" si="127"/>
        <v>2749</v>
      </c>
      <c r="B2751" s="4" t="str">
        <f t="shared" si="128"/>
        <v>F010-00026073</v>
      </c>
      <c r="C2751" s="4" t="str">
        <f>IFERROR(VLOOKUP(F2751,Tablas!$A$1:$B$3,2,0),"")</f>
        <v>Factura</v>
      </c>
      <c r="D2751" s="4" t="str">
        <f t="shared" si="129"/>
        <v>Nacional - LETRAS A 45-55-65-75 DIAS / DRAFT  45-55-65-75 DAYS - Facturas clientes - C20481460159</v>
      </c>
      <c r="E2751" s="19">
        <v>45565</v>
      </c>
      <c r="F2751" s="20" t="s">
        <v>1001</v>
      </c>
      <c r="G2751" s="20" t="s">
        <v>7697</v>
      </c>
      <c r="H2751" s="20" t="s">
        <v>44</v>
      </c>
      <c r="I2751" s="20" t="s">
        <v>45</v>
      </c>
      <c r="J2751" s="20" t="s">
        <v>379</v>
      </c>
      <c r="K2751" s="20" t="s">
        <v>380</v>
      </c>
      <c r="L2751" s="20" t="s">
        <v>381</v>
      </c>
      <c r="M2751" s="20" t="s">
        <v>125</v>
      </c>
      <c r="N2751" s="21">
        <v>3888.82</v>
      </c>
      <c r="O2751" s="21">
        <v>0</v>
      </c>
      <c r="P2751" s="20"/>
      <c r="Q2751" s="19">
        <v>45565</v>
      </c>
      <c r="R2751" s="20"/>
      <c r="S2751" s="19">
        <v>45655</v>
      </c>
      <c r="T2751" s="20" t="s">
        <v>7453</v>
      </c>
      <c r="U2751" s="20">
        <v>1031805</v>
      </c>
      <c r="V2751" s="20">
        <v>240002909</v>
      </c>
      <c r="W2751" s="20" t="s">
        <v>847</v>
      </c>
      <c r="X2751" s="20" t="s">
        <v>274</v>
      </c>
      <c r="Y2751" s="20" t="s">
        <v>245</v>
      </c>
      <c r="Z2751" s="20" t="s">
        <v>7462</v>
      </c>
      <c r="AA2751" s="20" t="s">
        <v>7463</v>
      </c>
      <c r="AB2751" s="20" t="s">
        <v>337</v>
      </c>
      <c r="AC2751" s="20" t="s">
        <v>337</v>
      </c>
      <c r="AD2751" s="20" t="s">
        <v>56</v>
      </c>
      <c r="AE2751" s="20" t="s">
        <v>1014</v>
      </c>
      <c r="AF2751" t="str">
        <f>VLOOKUP(L2751,Contactos!B:B,1,0)</f>
        <v>NOVAFARMA S.A.C.</v>
      </c>
    </row>
    <row r="2752" spans="1:32" ht="38.25" x14ac:dyDescent="0.2">
      <c r="A2752" s="4">
        <f t="shared" si="127"/>
        <v>2750</v>
      </c>
      <c r="B2752" s="4" t="str">
        <f t="shared" si="128"/>
        <v/>
      </c>
      <c r="C2752" s="4" t="str">
        <f>IFERROR(VLOOKUP(F2752,Tablas!$A$1:$B$3,2,0),"")</f>
        <v/>
      </c>
      <c r="D2752" s="4" t="str">
        <f t="shared" si="129"/>
        <v xml:space="preserve"> - CONTADO / CASH - Dif. en cambio</v>
      </c>
      <c r="E2752" s="19">
        <v>45504</v>
      </c>
      <c r="F2752" s="20" t="s">
        <v>27</v>
      </c>
      <c r="G2752" s="20"/>
      <c r="H2752" s="20" t="s">
        <v>29</v>
      </c>
      <c r="I2752" s="20" t="s">
        <v>30</v>
      </c>
      <c r="J2752" s="20" t="s">
        <v>298</v>
      </c>
      <c r="K2752" s="20" t="s">
        <v>298</v>
      </c>
      <c r="L2752" s="20" t="s">
        <v>299</v>
      </c>
      <c r="M2752" s="20"/>
      <c r="N2752" s="21">
        <v>3896.57</v>
      </c>
      <c r="O2752" s="21">
        <v>0</v>
      </c>
      <c r="P2752" s="20"/>
      <c r="Q2752" s="19">
        <v>45504</v>
      </c>
      <c r="R2752" s="20"/>
      <c r="S2752" s="20"/>
      <c r="T2752" s="20" t="s">
        <v>49</v>
      </c>
      <c r="U2752" s="20">
        <v>1036163</v>
      </c>
      <c r="V2752" s="20">
        <v>240029652</v>
      </c>
      <c r="W2752" s="20" t="s">
        <v>50</v>
      </c>
      <c r="X2752" s="20" t="s">
        <v>298</v>
      </c>
      <c r="Y2752" s="20" t="s">
        <v>37</v>
      </c>
      <c r="Z2752" s="20" t="s">
        <v>63</v>
      </c>
      <c r="AA2752" s="20" t="s">
        <v>300</v>
      </c>
      <c r="AB2752" s="20"/>
      <c r="AC2752" s="20"/>
      <c r="AD2752" s="20" t="s">
        <v>175</v>
      </c>
      <c r="AE2752" s="20"/>
      <c r="AF2752" t="str">
        <f>VLOOKUP(L2752,Contactos!B:B,1,0)</f>
        <v>AFVET S.A.</v>
      </c>
    </row>
    <row r="2753" spans="1:32" ht="51" x14ac:dyDescent="0.2">
      <c r="A2753" s="4">
        <f t="shared" si="127"/>
        <v>2751</v>
      </c>
      <c r="B2753" s="4" t="str">
        <f t="shared" si="128"/>
        <v>F050-00001560</v>
      </c>
      <c r="C2753" s="4" t="str">
        <f>IFERROR(VLOOKUP(F2753,Tablas!$A$1:$B$3,2,0),"")</f>
        <v>Factura</v>
      </c>
      <c r="D2753" s="4" t="str">
        <f t="shared" si="129"/>
        <v xml:space="preserve"> - CONTADO / CASH - Intereses moratorios a la FT 01-F050-00001323 por</v>
      </c>
      <c r="E2753" s="19">
        <v>45541</v>
      </c>
      <c r="F2753" s="20" t="s">
        <v>1001</v>
      </c>
      <c r="G2753" s="20" t="s">
        <v>7992</v>
      </c>
      <c r="H2753" s="20" t="s">
        <v>80</v>
      </c>
      <c r="I2753" s="20" t="s">
        <v>81</v>
      </c>
      <c r="J2753" s="20" t="s">
        <v>133</v>
      </c>
      <c r="K2753" s="20" t="s">
        <v>133</v>
      </c>
      <c r="L2753" s="20" t="s">
        <v>134</v>
      </c>
      <c r="M2753" s="20" t="s">
        <v>33</v>
      </c>
      <c r="N2753" s="21">
        <v>3896.97</v>
      </c>
      <c r="O2753" s="21">
        <v>1026.5999999999999</v>
      </c>
      <c r="P2753" s="20"/>
      <c r="Q2753" s="19">
        <v>45541</v>
      </c>
      <c r="R2753" s="20"/>
      <c r="S2753" s="19">
        <v>45541</v>
      </c>
      <c r="T2753" s="20" t="s">
        <v>49</v>
      </c>
      <c r="U2753" s="20">
        <v>1019919</v>
      </c>
      <c r="V2753" s="20">
        <v>240002648</v>
      </c>
      <c r="W2753" s="20" t="s">
        <v>847</v>
      </c>
      <c r="X2753" s="20" t="s">
        <v>2795</v>
      </c>
      <c r="Y2753" s="20" t="s">
        <v>37</v>
      </c>
      <c r="Z2753" s="20" t="s">
        <v>7993</v>
      </c>
      <c r="AA2753" s="20" t="s">
        <v>136</v>
      </c>
      <c r="AB2753" s="20"/>
      <c r="AC2753" s="20" t="s">
        <v>66</v>
      </c>
      <c r="AD2753" s="20" t="s">
        <v>137</v>
      </c>
      <c r="AE2753" s="20"/>
      <c r="AF2753" t="str">
        <f>VLOOKUP(L2753,Contactos!B:B,1,0)</f>
        <v>TECNOLOGIA AGRICOLA S. DE R.L. DE C.V.</v>
      </c>
    </row>
    <row r="2754" spans="1:32" ht="25.5" x14ac:dyDescent="0.2">
      <c r="A2754" s="4">
        <f t="shared" si="127"/>
        <v>2752</v>
      </c>
      <c r="B2754" s="4" t="str">
        <f t="shared" si="128"/>
        <v>4-02877</v>
      </c>
      <c r="C2754" s="4" t="str">
        <f>IFERROR(VLOOKUP(F2754,Tablas!$A$1:$B$3,2,0),"")</f>
        <v/>
      </c>
      <c r="D2754" s="4" t="str">
        <f t="shared" si="129"/>
        <v xml:space="preserve"> - LETRA 75 DIAS / DRAFT 75 DAYS - Cambio de Situación</v>
      </c>
      <c r="E2754" s="19">
        <v>45498</v>
      </c>
      <c r="F2754" s="20" t="s">
        <v>27</v>
      </c>
      <c r="G2754" s="20" t="s">
        <v>7994</v>
      </c>
      <c r="H2754" s="20" t="s">
        <v>7404</v>
      </c>
      <c r="I2754" s="20" t="s">
        <v>7405</v>
      </c>
      <c r="J2754" s="20" t="s">
        <v>431</v>
      </c>
      <c r="K2754" s="20" t="s">
        <v>432</v>
      </c>
      <c r="L2754" s="20" t="s">
        <v>433</v>
      </c>
      <c r="M2754" s="20" t="s">
        <v>125</v>
      </c>
      <c r="N2754" s="21">
        <v>3905.57</v>
      </c>
      <c r="O2754" s="21">
        <v>0</v>
      </c>
      <c r="P2754" s="19">
        <v>45441</v>
      </c>
      <c r="Q2754" s="19">
        <v>45498</v>
      </c>
      <c r="R2754" s="20"/>
      <c r="S2754" s="19">
        <v>45531</v>
      </c>
      <c r="T2754" s="20" t="s">
        <v>126</v>
      </c>
      <c r="U2754" s="20">
        <v>998655</v>
      </c>
      <c r="V2754" s="20">
        <v>240005444</v>
      </c>
      <c r="W2754" s="20" t="s">
        <v>50</v>
      </c>
      <c r="X2754" s="20" t="s">
        <v>794</v>
      </c>
      <c r="Y2754" s="20" t="s">
        <v>267</v>
      </c>
      <c r="Z2754" s="20" t="s">
        <v>7406</v>
      </c>
      <c r="AA2754" s="20" t="s">
        <v>435</v>
      </c>
      <c r="AB2754" s="20" t="s">
        <v>436</v>
      </c>
      <c r="AC2754" s="20" t="s">
        <v>167</v>
      </c>
      <c r="AD2754" s="20" t="s">
        <v>56</v>
      </c>
      <c r="AE2754" s="20"/>
      <c r="AF2754" t="str">
        <f>VLOOKUP(L2754,Contactos!B:B,1,0)</f>
        <v>H &amp; P DISTRIBUCIONES Y REPRESENTACIONES</v>
      </c>
    </row>
    <row r="2755" spans="1:32" ht="38.25" x14ac:dyDescent="0.2">
      <c r="A2755" s="4">
        <f t="shared" si="127"/>
        <v>2753</v>
      </c>
      <c r="B2755" s="4" t="str">
        <f t="shared" si="128"/>
        <v>F010-00025632</v>
      </c>
      <c r="C2755" s="4" t="str">
        <f>IFERROR(VLOOKUP(F2755,Tablas!$A$1:$B$3,2,0),"")</f>
        <v>Factura</v>
      </c>
      <c r="D2755" s="4" t="str">
        <f t="shared" si="129"/>
        <v>Nacional - CREDITO 60 DÍAS / CREDIT 60 DAYS - Facturas clientes - C20221084684</v>
      </c>
      <c r="E2755" s="19">
        <v>45519</v>
      </c>
      <c r="F2755" s="20" t="s">
        <v>1001</v>
      </c>
      <c r="G2755" s="20" t="s">
        <v>7995</v>
      </c>
      <c r="H2755" s="20" t="s">
        <v>44</v>
      </c>
      <c r="I2755" s="20" t="s">
        <v>45</v>
      </c>
      <c r="J2755" s="20" t="s">
        <v>749</v>
      </c>
      <c r="K2755" s="20" t="s">
        <v>750</v>
      </c>
      <c r="L2755" s="20" t="s">
        <v>751</v>
      </c>
      <c r="M2755" s="20" t="s">
        <v>125</v>
      </c>
      <c r="N2755" s="21">
        <v>3915.98</v>
      </c>
      <c r="O2755" s="21">
        <v>0</v>
      </c>
      <c r="P2755" s="20"/>
      <c r="Q2755" s="19">
        <v>45519</v>
      </c>
      <c r="R2755" s="20"/>
      <c r="S2755" s="19">
        <v>45579</v>
      </c>
      <c r="T2755" s="20" t="s">
        <v>164</v>
      </c>
      <c r="U2755" s="20">
        <v>1008840</v>
      </c>
      <c r="V2755" s="20">
        <v>240002431</v>
      </c>
      <c r="W2755" s="20" t="s">
        <v>847</v>
      </c>
      <c r="X2755" s="20" t="s">
        <v>274</v>
      </c>
      <c r="Y2755" s="20" t="s">
        <v>753</v>
      </c>
      <c r="Z2755" s="20" t="s">
        <v>7877</v>
      </c>
      <c r="AA2755" s="20" t="s">
        <v>755</v>
      </c>
      <c r="AB2755" s="20" t="s">
        <v>756</v>
      </c>
      <c r="AC2755" s="20" t="s">
        <v>167</v>
      </c>
      <c r="AD2755" s="20" t="s">
        <v>56</v>
      </c>
      <c r="AE2755" s="20" t="s">
        <v>1014</v>
      </c>
      <c r="AF2755" t="str">
        <f>VLOOKUP(L2755,Contactos!B:B,1,0)</f>
        <v>REDONDOS S A</v>
      </c>
    </row>
    <row r="2756" spans="1:32" ht="51" x14ac:dyDescent="0.2">
      <c r="A2756" s="4">
        <f t="shared" ref="A2756:A2819" si="130">ROW()-2</f>
        <v>2754</v>
      </c>
      <c r="B2756" s="4" t="str">
        <f t="shared" ref="B2756:B2819" si="131">MID(G2756,4,20)</f>
        <v/>
      </c>
      <c r="C2756" s="4" t="str">
        <f>IFERROR(VLOOKUP(F2756,Tablas!$A$1:$B$3,2,0),"")</f>
        <v/>
      </c>
      <c r="D2756" s="4" t="str">
        <f t="shared" ref="D2756:D2819" si="132">CONCATENATE(AE2756," - ",T2756," - ",Z2756)</f>
        <v xml:space="preserve"> - CONTADO ADELANTADO / CASH IN ADVANCE - Dif. en cambio</v>
      </c>
      <c r="E2756" s="19">
        <v>45504</v>
      </c>
      <c r="F2756" s="20" t="s">
        <v>27</v>
      </c>
      <c r="G2756" s="20"/>
      <c r="H2756" s="20" t="s">
        <v>29</v>
      </c>
      <c r="I2756" s="20" t="s">
        <v>30</v>
      </c>
      <c r="J2756" s="20" t="s">
        <v>92</v>
      </c>
      <c r="K2756" s="20" t="s">
        <v>92</v>
      </c>
      <c r="L2756" s="20" t="s">
        <v>93</v>
      </c>
      <c r="M2756" s="20" t="s">
        <v>33</v>
      </c>
      <c r="N2756" s="21">
        <v>3956.02</v>
      </c>
      <c r="O2756" s="21">
        <v>0</v>
      </c>
      <c r="P2756" s="20"/>
      <c r="Q2756" s="19">
        <v>45504</v>
      </c>
      <c r="R2756" s="20"/>
      <c r="S2756" s="20"/>
      <c r="T2756" s="20" t="s">
        <v>70</v>
      </c>
      <c r="U2756" s="20">
        <v>1036150</v>
      </c>
      <c r="V2756" s="20">
        <v>240029639</v>
      </c>
      <c r="W2756" s="20" t="s">
        <v>50</v>
      </c>
      <c r="X2756" s="20" t="s">
        <v>92</v>
      </c>
      <c r="Y2756" s="20" t="s">
        <v>37</v>
      </c>
      <c r="Z2756" s="20" t="s">
        <v>63</v>
      </c>
      <c r="AA2756" s="20" t="s">
        <v>95</v>
      </c>
      <c r="AB2756" s="20" t="s">
        <v>66</v>
      </c>
      <c r="AC2756" s="20" t="s">
        <v>66</v>
      </c>
      <c r="AD2756" s="20" t="s">
        <v>96</v>
      </c>
      <c r="AE2756" s="20"/>
      <c r="AF2756" t="str">
        <f>VLOOKUP(L2756,Contactos!B:B,1,0)</f>
        <v>QUALITY CO. FOR VET.MED. TRADE</v>
      </c>
    </row>
    <row r="2757" spans="1:32" ht="25.5" x14ac:dyDescent="0.2">
      <c r="A2757" s="4">
        <f t="shared" si="130"/>
        <v>2755</v>
      </c>
      <c r="B2757" s="4" t="str">
        <f t="shared" si="131"/>
        <v>4-03463</v>
      </c>
      <c r="C2757" s="4" t="str">
        <f>IFERROR(VLOOKUP(F2757,Tablas!$A$1:$B$3,2,0),"")</f>
        <v/>
      </c>
      <c r="D2757" s="4" t="str">
        <f t="shared" si="132"/>
        <v xml:space="preserve"> - LETRA 75 DIAS / DRAFT 75 DAYS - Cambio de Situación</v>
      </c>
      <c r="E2757" s="19">
        <v>45560</v>
      </c>
      <c r="F2757" s="20" t="s">
        <v>27</v>
      </c>
      <c r="G2757" s="20" t="s">
        <v>7996</v>
      </c>
      <c r="H2757" s="20" t="s">
        <v>7404</v>
      </c>
      <c r="I2757" s="20" t="s">
        <v>7405</v>
      </c>
      <c r="J2757" s="20" t="s">
        <v>330</v>
      </c>
      <c r="K2757" s="20" t="s">
        <v>331</v>
      </c>
      <c r="L2757" s="20" t="s">
        <v>332</v>
      </c>
      <c r="M2757" s="20" t="s">
        <v>125</v>
      </c>
      <c r="N2757" s="21">
        <v>3959.3</v>
      </c>
      <c r="O2757" s="21">
        <v>0</v>
      </c>
      <c r="P2757" s="19">
        <v>45533</v>
      </c>
      <c r="Q2757" s="19">
        <v>45560</v>
      </c>
      <c r="R2757" s="20"/>
      <c r="S2757" s="19">
        <v>45624</v>
      </c>
      <c r="T2757" s="20" t="s">
        <v>126</v>
      </c>
      <c r="U2757" s="20">
        <v>1031202</v>
      </c>
      <c r="V2757" s="20">
        <v>240007046</v>
      </c>
      <c r="W2757" s="20" t="s">
        <v>50</v>
      </c>
      <c r="X2757" s="20" t="s">
        <v>794</v>
      </c>
      <c r="Y2757" s="20" t="s">
        <v>333</v>
      </c>
      <c r="Z2757" s="20" t="s">
        <v>7406</v>
      </c>
      <c r="AA2757" s="20" t="s">
        <v>335</v>
      </c>
      <c r="AB2757" s="20" t="s">
        <v>336</v>
      </c>
      <c r="AC2757" s="20" t="s">
        <v>337</v>
      </c>
      <c r="AD2757" s="20" t="s">
        <v>56</v>
      </c>
      <c r="AE2757" s="20"/>
      <c r="AF2757" t="str">
        <f>VLOOKUP(L2757,Contactos!B:B,1,0)</f>
        <v>REPRESENTACIONES DURAND S.A.C.</v>
      </c>
    </row>
    <row r="2758" spans="1:32" ht="25.5" x14ac:dyDescent="0.2">
      <c r="A2758" s="4">
        <f t="shared" si="130"/>
        <v>2756</v>
      </c>
      <c r="B2758" s="4" t="str">
        <f t="shared" si="131"/>
        <v>4-03459</v>
      </c>
      <c r="C2758" s="4" t="str">
        <f>IFERROR(VLOOKUP(F2758,Tablas!$A$1:$B$3,2,0),"")</f>
        <v/>
      </c>
      <c r="D2758" s="4" t="str">
        <f t="shared" si="132"/>
        <v xml:space="preserve"> - LETRA 75 DIAS / DRAFT 75 DAYS - Cambio de Situación</v>
      </c>
      <c r="E2758" s="19">
        <v>45560</v>
      </c>
      <c r="F2758" s="20" t="s">
        <v>27</v>
      </c>
      <c r="G2758" s="20" t="s">
        <v>7997</v>
      </c>
      <c r="H2758" s="20" t="s">
        <v>7404</v>
      </c>
      <c r="I2758" s="20" t="s">
        <v>7405</v>
      </c>
      <c r="J2758" s="20" t="s">
        <v>330</v>
      </c>
      <c r="K2758" s="20" t="s">
        <v>331</v>
      </c>
      <c r="L2758" s="20" t="s">
        <v>332</v>
      </c>
      <c r="M2758" s="20" t="s">
        <v>125</v>
      </c>
      <c r="N2758" s="21">
        <v>3959.33</v>
      </c>
      <c r="O2758" s="21">
        <v>0</v>
      </c>
      <c r="P2758" s="19">
        <v>45533</v>
      </c>
      <c r="Q2758" s="19">
        <v>45560</v>
      </c>
      <c r="R2758" s="20"/>
      <c r="S2758" s="19">
        <v>45587</v>
      </c>
      <c r="T2758" s="20" t="s">
        <v>126</v>
      </c>
      <c r="U2758" s="20">
        <v>1031194</v>
      </c>
      <c r="V2758" s="20">
        <v>240007042</v>
      </c>
      <c r="W2758" s="20" t="s">
        <v>50</v>
      </c>
      <c r="X2758" s="20" t="s">
        <v>794</v>
      </c>
      <c r="Y2758" s="20" t="s">
        <v>333</v>
      </c>
      <c r="Z2758" s="20" t="s">
        <v>7406</v>
      </c>
      <c r="AA2758" s="20" t="s">
        <v>335</v>
      </c>
      <c r="AB2758" s="20" t="s">
        <v>336</v>
      </c>
      <c r="AC2758" s="20" t="s">
        <v>337</v>
      </c>
      <c r="AD2758" s="20" t="s">
        <v>56</v>
      </c>
      <c r="AE2758" s="20"/>
      <c r="AF2758" t="str">
        <f>VLOOKUP(L2758,Contactos!B:B,1,0)</f>
        <v>REPRESENTACIONES DURAND S.A.C.</v>
      </c>
    </row>
    <row r="2759" spans="1:32" ht="25.5" x14ac:dyDescent="0.2">
      <c r="A2759" s="4">
        <f t="shared" si="130"/>
        <v>2757</v>
      </c>
      <c r="B2759" s="4" t="str">
        <f t="shared" si="131"/>
        <v>4-03460</v>
      </c>
      <c r="C2759" s="4" t="str">
        <f>IFERROR(VLOOKUP(F2759,Tablas!$A$1:$B$3,2,0),"")</f>
        <v/>
      </c>
      <c r="D2759" s="4" t="str">
        <f t="shared" si="132"/>
        <v xml:space="preserve"> - LETRA 75 DIAS / DRAFT 75 DAYS - Cambio de Situación</v>
      </c>
      <c r="E2759" s="19">
        <v>45560</v>
      </c>
      <c r="F2759" s="20" t="s">
        <v>27</v>
      </c>
      <c r="G2759" s="20" t="s">
        <v>7998</v>
      </c>
      <c r="H2759" s="20" t="s">
        <v>7404</v>
      </c>
      <c r="I2759" s="20" t="s">
        <v>7405</v>
      </c>
      <c r="J2759" s="20" t="s">
        <v>330</v>
      </c>
      <c r="K2759" s="20" t="s">
        <v>331</v>
      </c>
      <c r="L2759" s="20" t="s">
        <v>332</v>
      </c>
      <c r="M2759" s="20" t="s">
        <v>125</v>
      </c>
      <c r="N2759" s="21">
        <v>3959.33</v>
      </c>
      <c r="O2759" s="21">
        <v>0</v>
      </c>
      <c r="P2759" s="19">
        <v>45533</v>
      </c>
      <c r="Q2759" s="19">
        <v>45560</v>
      </c>
      <c r="R2759" s="20"/>
      <c r="S2759" s="19">
        <v>45593</v>
      </c>
      <c r="T2759" s="20" t="s">
        <v>126</v>
      </c>
      <c r="U2759" s="20">
        <v>1031196</v>
      </c>
      <c r="V2759" s="20">
        <v>240007043</v>
      </c>
      <c r="W2759" s="20" t="s">
        <v>50</v>
      </c>
      <c r="X2759" s="20" t="s">
        <v>794</v>
      </c>
      <c r="Y2759" s="20" t="s">
        <v>333</v>
      </c>
      <c r="Z2759" s="20" t="s">
        <v>7406</v>
      </c>
      <c r="AA2759" s="20" t="s">
        <v>335</v>
      </c>
      <c r="AB2759" s="20" t="s">
        <v>336</v>
      </c>
      <c r="AC2759" s="20" t="s">
        <v>337</v>
      </c>
      <c r="AD2759" s="20" t="s">
        <v>56</v>
      </c>
      <c r="AE2759" s="20"/>
      <c r="AF2759" t="str">
        <f>VLOOKUP(L2759,Contactos!B:B,1,0)</f>
        <v>REPRESENTACIONES DURAND S.A.C.</v>
      </c>
    </row>
    <row r="2760" spans="1:32" ht="25.5" x14ac:dyDescent="0.2">
      <c r="A2760" s="4">
        <f t="shared" si="130"/>
        <v>2758</v>
      </c>
      <c r="B2760" s="4" t="str">
        <f t="shared" si="131"/>
        <v>4-03462</v>
      </c>
      <c r="C2760" s="4" t="str">
        <f>IFERROR(VLOOKUP(F2760,Tablas!$A$1:$B$3,2,0),"")</f>
        <v/>
      </c>
      <c r="D2760" s="4" t="str">
        <f t="shared" si="132"/>
        <v xml:space="preserve"> - LETRA 75 DIAS / DRAFT 75 DAYS - Cambio de Situación</v>
      </c>
      <c r="E2760" s="19">
        <v>45560</v>
      </c>
      <c r="F2760" s="20" t="s">
        <v>27</v>
      </c>
      <c r="G2760" s="20" t="s">
        <v>7999</v>
      </c>
      <c r="H2760" s="20" t="s">
        <v>7404</v>
      </c>
      <c r="I2760" s="20" t="s">
        <v>7405</v>
      </c>
      <c r="J2760" s="20" t="s">
        <v>330</v>
      </c>
      <c r="K2760" s="20" t="s">
        <v>331</v>
      </c>
      <c r="L2760" s="20" t="s">
        <v>332</v>
      </c>
      <c r="M2760" s="20" t="s">
        <v>125</v>
      </c>
      <c r="N2760" s="21">
        <v>3959.33</v>
      </c>
      <c r="O2760" s="21">
        <v>0</v>
      </c>
      <c r="P2760" s="19">
        <v>45533</v>
      </c>
      <c r="Q2760" s="19">
        <v>45560</v>
      </c>
      <c r="R2760" s="20"/>
      <c r="S2760" s="19">
        <v>45607</v>
      </c>
      <c r="T2760" s="20" t="s">
        <v>126</v>
      </c>
      <c r="U2760" s="20">
        <v>1031200</v>
      </c>
      <c r="V2760" s="20">
        <v>240007045</v>
      </c>
      <c r="W2760" s="20" t="s">
        <v>50</v>
      </c>
      <c r="X2760" s="20" t="s">
        <v>794</v>
      </c>
      <c r="Y2760" s="20" t="s">
        <v>333</v>
      </c>
      <c r="Z2760" s="20" t="s">
        <v>7406</v>
      </c>
      <c r="AA2760" s="20" t="s">
        <v>335</v>
      </c>
      <c r="AB2760" s="20" t="s">
        <v>336</v>
      </c>
      <c r="AC2760" s="20" t="s">
        <v>337</v>
      </c>
      <c r="AD2760" s="20" t="s">
        <v>56</v>
      </c>
      <c r="AE2760" s="20"/>
      <c r="AF2760" t="str">
        <f>VLOOKUP(L2760,Contactos!B:B,1,0)</f>
        <v>REPRESENTACIONES DURAND S.A.C.</v>
      </c>
    </row>
    <row r="2761" spans="1:32" ht="25.5" x14ac:dyDescent="0.2">
      <c r="A2761" s="4">
        <f t="shared" si="130"/>
        <v>2759</v>
      </c>
      <c r="B2761" s="4" t="str">
        <f t="shared" si="131"/>
        <v>4-03461</v>
      </c>
      <c r="C2761" s="4" t="str">
        <f>IFERROR(VLOOKUP(F2761,Tablas!$A$1:$B$3,2,0),"")</f>
        <v/>
      </c>
      <c r="D2761" s="4" t="str">
        <f t="shared" si="132"/>
        <v xml:space="preserve"> - LETRA 75 DIAS / DRAFT 75 DAYS - Cambio de Situación</v>
      </c>
      <c r="E2761" s="19">
        <v>45560</v>
      </c>
      <c r="F2761" s="20" t="s">
        <v>27</v>
      </c>
      <c r="G2761" s="20" t="s">
        <v>8000</v>
      </c>
      <c r="H2761" s="20" t="s">
        <v>7404</v>
      </c>
      <c r="I2761" s="20" t="s">
        <v>7405</v>
      </c>
      <c r="J2761" s="20" t="s">
        <v>330</v>
      </c>
      <c r="K2761" s="20" t="s">
        <v>331</v>
      </c>
      <c r="L2761" s="20" t="s">
        <v>332</v>
      </c>
      <c r="M2761" s="20" t="s">
        <v>125</v>
      </c>
      <c r="N2761" s="21">
        <v>3959.33</v>
      </c>
      <c r="O2761" s="21">
        <v>0</v>
      </c>
      <c r="P2761" s="19">
        <v>45533</v>
      </c>
      <c r="Q2761" s="19">
        <v>45560</v>
      </c>
      <c r="R2761" s="20"/>
      <c r="S2761" s="19">
        <v>45601</v>
      </c>
      <c r="T2761" s="20" t="s">
        <v>126</v>
      </c>
      <c r="U2761" s="20">
        <v>1031198</v>
      </c>
      <c r="V2761" s="20">
        <v>240007044</v>
      </c>
      <c r="W2761" s="20" t="s">
        <v>50</v>
      </c>
      <c r="X2761" s="20" t="s">
        <v>794</v>
      </c>
      <c r="Y2761" s="20" t="s">
        <v>333</v>
      </c>
      <c r="Z2761" s="20" t="s">
        <v>7406</v>
      </c>
      <c r="AA2761" s="20" t="s">
        <v>335</v>
      </c>
      <c r="AB2761" s="20" t="s">
        <v>336</v>
      </c>
      <c r="AC2761" s="20" t="s">
        <v>337</v>
      </c>
      <c r="AD2761" s="20" t="s">
        <v>56</v>
      </c>
      <c r="AE2761" s="20"/>
      <c r="AF2761" t="str">
        <f>VLOOKUP(L2761,Contactos!B:B,1,0)</f>
        <v>REPRESENTACIONES DURAND S.A.C.</v>
      </c>
    </row>
    <row r="2762" spans="1:32" ht="25.5" x14ac:dyDescent="0.2">
      <c r="A2762" s="4">
        <f t="shared" si="130"/>
        <v>2760</v>
      </c>
      <c r="B2762" s="4" t="str">
        <f t="shared" si="131"/>
        <v>4-03458</v>
      </c>
      <c r="C2762" s="4" t="str">
        <f>IFERROR(VLOOKUP(F2762,Tablas!$A$1:$B$3,2,0),"")</f>
        <v/>
      </c>
      <c r="D2762" s="4" t="str">
        <f t="shared" si="132"/>
        <v xml:space="preserve"> - LETRA 75 DIAS / DRAFT 75 DAYS - Cambio de Situación</v>
      </c>
      <c r="E2762" s="19">
        <v>45560</v>
      </c>
      <c r="F2762" s="20" t="s">
        <v>27</v>
      </c>
      <c r="G2762" s="20" t="s">
        <v>8001</v>
      </c>
      <c r="H2762" s="20" t="s">
        <v>7404</v>
      </c>
      <c r="I2762" s="20" t="s">
        <v>7405</v>
      </c>
      <c r="J2762" s="20" t="s">
        <v>330</v>
      </c>
      <c r="K2762" s="20" t="s">
        <v>331</v>
      </c>
      <c r="L2762" s="20" t="s">
        <v>332</v>
      </c>
      <c r="M2762" s="20" t="s">
        <v>125</v>
      </c>
      <c r="N2762" s="21">
        <v>3959.33</v>
      </c>
      <c r="O2762" s="21">
        <v>0</v>
      </c>
      <c r="P2762" s="19">
        <v>45533</v>
      </c>
      <c r="Q2762" s="19">
        <v>45560</v>
      </c>
      <c r="R2762" s="20"/>
      <c r="S2762" s="19">
        <v>45579</v>
      </c>
      <c r="T2762" s="20" t="s">
        <v>126</v>
      </c>
      <c r="U2762" s="20">
        <v>1031192</v>
      </c>
      <c r="V2762" s="20">
        <v>240007041</v>
      </c>
      <c r="W2762" s="20" t="s">
        <v>50</v>
      </c>
      <c r="X2762" s="20" t="s">
        <v>794</v>
      </c>
      <c r="Y2762" s="20" t="s">
        <v>333</v>
      </c>
      <c r="Z2762" s="20" t="s">
        <v>7406</v>
      </c>
      <c r="AA2762" s="20" t="s">
        <v>7441</v>
      </c>
      <c r="AB2762" s="20" t="s">
        <v>789</v>
      </c>
      <c r="AC2762" s="20" t="s">
        <v>167</v>
      </c>
      <c r="AD2762" s="20" t="s">
        <v>56</v>
      </c>
      <c r="AE2762" s="20"/>
      <c r="AF2762" t="str">
        <f>VLOOKUP(L2762,Contactos!B:B,1,0)</f>
        <v>REPRESENTACIONES DURAND S.A.C.</v>
      </c>
    </row>
    <row r="2763" spans="1:32" ht="25.5" x14ac:dyDescent="0.2">
      <c r="A2763" s="4">
        <f t="shared" si="130"/>
        <v>2761</v>
      </c>
      <c r="B2763" s="4" t="str">
        <f t="shared" si="131"/>
        <v>1 2015-36</v>
      </c>
      <c r="C2763" s="4" t="str">
        <f>IFERROR(VLOOKUP(F2763,Tablas!$A$1:$B$3,2,0),"")</f>
        <v/>
      </c>
      <c r="D2763" s="4" t="str">
        <f t="shared" si="132"/>
        <v xml:space="preserve"> - CONTADO ADELANTADO / CASH IN ADVANCE - SALDO LETRAS SOLES</v>
      </c>
      <c r="E2763" s="19">
        <v>43100</v>
      </c>
      <c r="F2763" s="20" t="s">
        <v>27</v>
      </c>
      <c r="G2763" s="20" t="s">
        <v>8002</v>
      </c>
      <c r="H2763" s="20" t="s">
        <v>7430</v>
      </c>
      <c r="I2763" s="20" t="s">
        <v>6497</v>
      </c>
      <c r="J2763" s="20" t="s">
        <v>4511</v>
      </c>
      <c r="K2763" s="20" t="s">
        <v>4512</v>
      </c>
      <c r="L2763" s="20" t="s">
        <v>4513</v>
      </c>
      <c r="M2763" s="20" t="s">
        <v>125</v>
      </c>
      <c r="N2763" s="21">
        <v>4014.24</v>
      </c>
      <c r="O2763" s="21">
        <v>0</v>
      </c>
      <c r="P2763" s="19">
        <v>42207</v>
      </c>
      <c r="Q2763" s="19">
        <v>43100</v>
      </c>
      <c r="R2763" s="20"/>
      <c r="S2763" s="19">
        <v>42198</v>
      </c>
      <c r="T2763" s="20" t="s">
        <v>70</v>
      </c>
      <c r="U2763" s="20">
        <v>552</v>
      </c>
      <c r="V2763" s="20">
        <v>1700000002</v>
      </c>
      <c r="W2763" s="20" t="s">
        <v>50</v>
      </c>
      <c r="X2763" s="20" t="s">
        <v>192</v>
      </c>
      <c r="Y2763" s="20" t="s">
        <v>52</v>
      </c>
      <c r="Z2763" s="20" t="s">
        <v>4514</v>
      </c>
      <c r="AA2763" s="20" t="s">
        <v>4515</v>
      </c>
      <c r="AB2763" s="20" t="s">
        <v>54</v>
      </c>
      <c r="AC2763" s="20" t="s">
        <v>167</v>
      </c>
      <c r="AD2763" s="20" t="s">
        <v>56</v>
      </c>
      <c r="AE2763" s="20"/>
      <c r="AF2763" t="e">
        <f>VLOOKUP(L2763,Contactos!B:B,1,0)</f>
        <v>#N/A</v>
      </c>
    </row>
    <row r="2764" spans="1:32" ht="38.25" x14ac:dyDescent="0.2">
      <c r="A2764" s="4">
        <f t="shared" si="130"/>
        <v>2762</v>
      </c>
      <c r="B2764" s="4" t="str">
        <f t="shared" si="131"/>
        <v>F010-00025835</v>
      </c>
      <c r="C2764" s="4" t="str">
        <f>IFERROR(VLOOKUP(F2764,Tablas!$A$1:$B$3,2,0),"")</f>
        <v>Factura</v>
      </c>
      <c r="D2764" s="4" t="str">
        <f t="shared" si="132"/>
        <v>Nacional - LETRA 60 DIAS / DRAFT 60 DAYS - Facturas clientes - C20100269113</v>
      </c>
      <c r="E2764" s="19">
        <v>45541</v>
      </c>
      <c r="F2764" s="20" t="s">
        <v>1001</v>
      </c>
      <c r="G2764" s="20" t="s">
        <v>8003</v>
      </c>
      <c r="H2764" s="20" t="s">
        <v>44</v>
      </c>
      <c r="I2764" s="20" t="s">
        <v>45</v>
      </c>
      <c r="J2764" s="20" t="s">
        <v>8004</v>
      </c>
      <c r="K2764" s="20" t="s">
        <v>8005</v>
      </c>
      <c r="L2764" s="20" t="s">
        <v>8006</v>
      </c>
      <c r="M2764" s="20" t="s">
        <v>125</v>
      </c>
      <c r="N2764" s="21">
        <v>4021.91</v>
      </c>
      <c r="O2764" s="21">
        <v>0</v>
      </c>
      <c r="P2764" s="20"/>
      <c r="Q2764" s="19">
        <v>45541</v>
      </c>
      <c r="R2764" s="20"/>
      <c r="S2764" s="19">
        <v>45661</v>
      </c>
      <c r="T2764" s="20" t="s">
        <v>382</v>
      </c>
      <c r="U2764" s="20">
        <v>1020094</v>
      </c>
      <c r="V2764" s="20">
        <v>240002653</v>
      </c>
      <c r="W2764" s="20" t="s">
        <v>847</v>
      </c>
      <c r="X2764" s="20" t="s">
        <v>305</v>
      </c>
      <c r="Y2764" s="20" t="s">
        <v>267</v>
      </c>
      <c r="Z2764" s="20" t="s">
        <v>8007</v>
      </c>
      <c r="AA2764" s="20" t="s">
        <v>8008</v>
      </c>
      <c r="AB2764" s="20" t="s">
        <v>167</v>
      </c>
      <c r="AC2764" s="20" t="s">
        <v>167</v>
      </c>
      <c r="AD2764" s="20" t="s">
        <v>56</v>
      </c>
      <c r="AE2764" s="20" t="s">
        <v>1014</v>
      </c>
      <c r="AF2764" t="str">
        <f>VLOOKUP(L2764,Contactos!B:B,1,0)</f>
        <v>AGROPEC S.R.L.</v>
      </c>
    </row>
    <row r="2765" spans="1:32" ht="25.5" x14ac:dyDescent="0.2">
      <c r="A2765" s="4">
        <f t="shared" si="130"/>
        <v>2763</v>
      </c>
      <c r="B2765" s="4" t="str">
        <f t="shared" si="131"/>
        <v>4-02463</v>
      </c>
      <c r="C2765" s="4" t="str">
        <f>IFERROR(VLOOKUP(F2765,Tablas!$A$1:$B$3,2,0),"")</f>
        <v/>
      </c>
      <c r="D2765" s="4" t="str">
        <f t="shared" si="132"/>
        <v xml:space="preserve"> - LETRA 60 DIAS / DRAFT 60 DAYS - Cambio de Situación</v>
      </c>
      <c r="E2765" s="19">
        <v>45511</v>
      </c>
      <c r="F2765" s="20" t="s">
        <v>27</v>
      </c>
      <c r="G2765" s="20" t="s">
        <v>8009</v>
      </c>
      <c r="H2765" s="20" t="s">
        <v>7404</v>
      </c>
      <c r="I2765" s="20" t="s">
        <v>7405</v>
      </c>
      <c r="J2765" s="20" t="s">
        <v>7492</v>
      </c>
      <c r="K2765" s="20" t="s">
        <v>7493</v>
      </c>
      <c r="L2765" s="20" t="s">
        <v>7494</v>
      </c>
      <c r="M2765" s="20" t="s">
        <v>125</v>
      </c>
      <c r="N2765" s="21">
        <v>4040.76</v>
      </c>
      <c r="O2765" s="21">
        <v>0</v>
      </c>
      <c r="P2765" s="19">
        <v>45475</v>
      </c>
      <c r="Q2765" s="19">
        <v>45511</v>
      </c>
      <c r="R2765" s="20"/>
      <c r="S2765" s="19">
        <v>45565</v>
      </c>
      <c r="T2765" s="20" t="s">
        <v>382</v>
      </c>
      <c r="U2765" s="20">
        <v>1006535</v>
      </c>
      <c r="V2765" s="20">
        <v>240005795</v>
      </c>
      <c r="W2765" s="20" t="s">
        <v>50</v>
      </c>
      <c r="X2765" s="20" t="s">
        <v>794</v>
      </c>
      <c r="Y2765" s="20" t="s">
        <v>333</v>
      </c>
      <c r="Z2765" s="20" t="s">
        <v>7406</v>
      </c>
      <c r="AA2765" s="20" t="s">
        <v>7495</v>
      </c>
      <c r="AB2765" s="20" t="s">
        <v>502</v>
      </c>
      <c r="AC2765" s="20" t="s">
        <v>502</v>
      </c>
      <c r="AD2765" s="20" t="s">
        <v>56</v>
      </c>
      <c r="AE2765" s="20"/>
      <c r="AF2765" t="str">
        <f>VLOOKUP(L2765,Contactos!B:B,1,0)</f>
        <v>AGRICOTRAMG LL&amp;C E.I.R.L.</v>
      </c>
    </row>
    <row r="2766" spans="1:32" ht="38.25" x14ac:dyDescent="0.2">
      <c r="A2766" s="4">
        <f t="shared" si="130"/>
        <v>2764</v>
      </c>
      <c r="B2766" s="4" t="str">
        <f t="shared" si="131"/>
        <v>F010-00025807</v>
      </c>
      <c r="C2766" s="4" t="str">
        <f>IFERROR(VLOOKUP(F2766,Tablas!$A$1:$B$3,2,0),"")</f>
        <v>Factura</v>
      </c>
      <c r="D2766" s="4" t="str">
        <f t="shared" si="132"/>
        <v>Nacional - CREDITO 30 DIAS / CREDIT 30 DAYS - Facturas clientes - C20136241789</v>
      </c>
      <c r="E2766" s="19">
        <v>45540</v>
      </c>
      <c r="F2766" s="20" t="s">
        <v>1001</v>
      </c>
      <c r="G2766" s="20" t="s">
        <v>8010</v>
      </c>
      <c r="H2766" s="20" t="s">
        <v>44</v>
      </c>
      <c r="I2766" s="20" t="s">
        <v>45</v>
      </c>
      <c r="J2766" s="20" t="s">
        <v>8011</v>
      </c>
      <c r="K2766" s="20" t="s">
        <v>8012</v>
      </c>
      <c r="L2766" s="20" t="s">
        <v>8013</v>
      </c>
      <c r="M2766" s="20" t="s">
        <v>125</v>
      </c>
      <c r="N2766" s="21">
        <v>4129.0600000000004</v>
      </c>
      <c r="O2766" s="21">
        <v>0</v>
      </c>
      <c r="P2766" s="20"/>
      <c r="Q2766" s="19">
        <v>45540</v>
      </c>
      <c r="R2766" s="20"/>
      <c r="S2766" s="19">
        <v>45570</v>
      </c>
      <c r="T2766" s="20" t="s">
        <v>643</v>
      </c>
      <c r="U2766" s="20">
        <v>1019137</v>
      </c>
      <c r="V2766" s="20">
        <v>240002618</v>
      </c>
      <c r="W2766" s="20" t="s">
        <v>847</v>
      </c>
      <c r="X2766" s="20" t="s">
        <v>305</v>
      </c>
      <c r="Y2766" s="20" t="s">
        <v>52</v>
      </c>
      <c r="Z2766" s="20" t="s">
        <v>8014</v>
      </c>
      <c r="AA2766" s="20" t="s">
        <v>8015</v>
      </c>
      <c r="AB2766" s="20" t="s">
        <v>8016</v>
      </c>
      <c r="AC2766" s="20" t="s">
        <v>8016</v>
      </c>
      <c r="AD2766" s="20" t="s">
        <v>56</v>
      </c>
      <c r="AE2766" s="20" t="s">
        <v>1014</v>
      </c>
      <c r="AF2766" t="str">
        <f>VLOOKUP(L2766,Contactos!B:B,1,0)</f>
        <v>GRANJAS AMAZONICAS S.A.</v>
      </c>
    </row>
    <row r="2767" spans="1:32" ht="38.25" x14ac:dyDescent="0.2">
      <c r="A2767" s="4">
        <f t="shared" si="130"/>
        <v>2765</v>
      </c>
      <c r="B2767" s="4" t="str">
        <f t="shared" si="131"/>
        <v>F010-00026089</v>
      </c>
      <c r="C2767" s="4" t="str">
        <f>IFERROR(VLOOKUP(F2767,Tablas!$A$1:$B$3,2,0),"")</f>
        <v>Factura</v>
      </c>
      <c r="D2767" s="4" t="str">
        <f t="shared" si="132"/>
        <v>Nacional - LETRAS 45-52-59-66-73-90 DAYS - Facturas clientes - C20110651121</v>
      </c>
      <c r="E2767" s="19">
        <v>45565</v>
      </c>
      <c r="F2767" s="20" t="s">
        <v>1001</v>
      </c>
      <c r="G2767" s="20" t="s">
        <v>8017</v>
      </c>
      <c r="H2767" s="20" t="s">
        <v>44</v>
      </c>
      <c r="I2767" s="20" t="s">
        <v>45</v>
      </c>
      <c r="J2767" s="20" t="s">
        <v>330</v>
      </c>
      <c r="K2767" s="20" t="s">
        <v>331</v>
      </c>
      <c r="L2767" s="20" t="s">
        <v>332</v>
      </c>
      <c r="M2767" s="20" t="s">
        <v>125</v>
      </c>
      <c r="N2767" s="21">
        <v>4143.88</v>
      </c>
      <c r="O2767" s="21">
        <v>0</v>
      </c>
      <c r="P2767" s="20"/>
      <c r="Q2767" s="19">
        <v>45565</v>
      </c>
      <c r="R2767" s="20"/>
      <c r="S2767" s="19">
        <v>45700</v>
      </c>
      <c r="T2767" s="20" t="s">
        <v>7389</v>
      </c>
      <c r="U2767" s="20">
        <v>1032182</v>
      </c>
      <c r="V2767" s="20">
        <v>240002926</v>
      </c>
      <c r="W2767" s="20" t="s">
        <v>847</v>
      </c>
      <c r="X2767" s="20" t="s">
        <v>274</v>
      </c>
      <c r="Y2767" s="20" t="s">
        <v>333</v>
      </c>
      <c r="Z2767" s="20" t="s">
        <v>7530</v>
      </c>
      <c r="AA2767" s="20" t="s">
        <v>335</v>
      </c>
      <c r="AB2767" s="20" t="s">
        <v>336</v>
      </c>
      <c r="AC2767" s="20" t="s">
        <v>337</v>
      </c>
      <c r="AD2767" s="20" t="s">
        <v>56</v>
      </c>
      <c r="AE2767" s="20" t="s">
        <v>1014</v>
      </c>
      <c r="AF2767" t="str">
        <f>VLOOKUP(L2767,Contactos!B:B,1,0)</f>
        <v>REPRESENTACIONES DURAND S.A.C.</v>
      </c>
    </row>
    <row r="2768" spans="1:32" ht="38.25" x14ac:dyDescent="0.2">
      <c r="A2768" s="4">
        <f t="shared" si="130"/>
        <v>2766</v>
      </c>
      <c r="B2768" s="4" t="str">
        <f t="shared" si="131"/>
        <v>F010-00026089</v>
      </c>
      <c r="C2768" s="4" t="str">
        <f>IFERROR(VLOOKUP(F2768,Tablas!$A$1:$B$3,2,0),"")</f>
        <v>Factura</v>
      </c>
      <c r="D2768" s="4" t="str">
        <f t="shared" si="132"/>
        <v>Nacional - LETRAS 45-52-59-66-73-90 DAYS - Facturas clientes - C20110651121</v>
      </c>
      <c r="E2768" s="19">
        <v>45565</v>
      </c>
      <c r="F2768" s="20" t="s">
        <v>1001</v>
      </c>
      <c r="G2768" s="20" t="s">
        <v>8017</v>
      </c>
      <c r="H2768" s="20" t="s">
        <v>44</v>
      </c>
      <c r="I2768" s="20" t="s">
        <v>45</v>
      </c>
      <c r="J2768" s="20" t="s">
        <v>330</v>
      </c>
      <c r="K2768" s="20" t="s">
        <v>331</v>
      </c>
      <c r="L2768" s="20" t="s">
        <v>332</v>
      </c>
      <c r="M2768" s="20" t="s">
        <v>125</v>
      </c>
      <c r="N2768" s="21">
        <v>4148.88</v>
      </c>
      <c r="O2768" s="21">
        <v>0</v>
      </c>
      <c r="P2768" s="20"/>
      <c r="Q2768" s="19">
        <v>45565</v>
      </c>
      <c r="R2768" s="20"/>
      <c r="S2768" s="19">
        <v>45662</v>
      </c>
      <c r="T2768" s="20" t="s">
        <v>7389</v>
      </c>
      <c r="U2768" s="20">
        <v>1032182</v>
      </c>
      <c r="V2768" s="20">
        <v>240002926</v>
      </c>
      <c r="W2768" s="20" t="s">
        <v>847</v>
      </c>
      <c r="X2768" s="20" t="s">
        <v>274</v>
      </c>
      <c r="Y2768" s="20" t="s">
        <v>333</v>
      </c>
      <c r="Z2768" s="20" t="s">
        <v>7530</v>
      </c>
      <c r="AA2768" s="20" t="s">
        <v>335</v>
      </c>
      <c r="AB2768" s="20" t="s">
        <v>336</v>
      </c>
      <c r="AC2768" s="20" t="s">
        <v>337</v>
      </c>
      <c r="AD2768" s="20" t="s">
        <v>56</v>
      </c>
      <c r="AE2768" s="20" t="s">
        <v>1014</v>
      </c>
      <c r="AF2768" t="str">
        <f>VLOOKUP(L2768,Contactos!B:B,1,0)</f>
        <v>REPRESENTACIONES DURAND S.A.C.</v>
      </c>
    </row>
    <row r="2769" spans="1:32" ht="38.25" x14ac:dyDescent="0.2">
      <c r="A2769" s="4">
        <f t="shared" si="130"/>
        <v>2767</v>
      </c>
      <c r="B2769" s="4" t="str">
        <f t="shared" si="131"/>
        <v>F010-00026089</v>
      </c>
      <c r="C2769" s="4" t="str">
        <f>IFERROR(VLOOKUP(F2769,Tablas!$A$1:$B$3,2,0),"")</f>
        <v>Factura</v>
      </c>
      <c r="D2769" s="4" t="str">
        <f t="shared" si="132"/>
        <v>Nacional - LETRAS 45-52-59-66-73-90 DAYS - Facturas clientes - C20110651121</v>
      </c>
      <c r="E2769" s="19">
        <v>45565</v>
      </c>
      <c r="F2769" s="20" t="s">
        <v>1001</v>
      </c>
      <c r="G2769" s="20" t="s">
        <v>8017</v>
      </c>
      <c r="H2769" s="20" t="s">
        <v>44</v>
      </c>
      <c r="I2769" s="20" t="s">
        <v>45</v>
      </c>
      <c r="J2769" s="20" t="s">
        <v>330</v>
      </c>
      <c r="K2769" s="20" t="s">
        <v>331</v>
      </c>
      <c r="L2769" s="20" t="s">
        <v>332</v>
      </c>
      <c r="M2769" s="20" t="s">
        <v>125</v>
      </c>
      <c r="N2769" s="21">
        <v>4148.88</v>
      </c>
      <c r="O2769" s="21">
        <v>0</v>
      </c>
      <c r="P2769" s="20"/>
      <c r="Q2769" s="19">
        <v>45565</v>
      </c>
      <c r="R2769" s="20"/>
      <c r="S2769" s="19">
        <v>45676</v>
      </c>
      <c r="T2769" s="20" t="s">
        <v>7389</v>
      </c>
      <c r="U2769" s="20">
        <v>1032182</v>
      </c>
      <c r="V2769" s="20">
        <v>240002926</v>
      </c>
      <c r="W2769" s="20" t="s">
        <v>847</v>
      </c>
      <c r="X2769" s="20" t="s">
        <v>274</v>
      </c>
      <c r="Y2769" s="20" t="s">
        <v>333</v>
      </c>
      <c r="Z2769" s="20" t="s">
        <v>7530</v>
      </c>
      <c r="AA2769" s="20" t="s">
        <v>335</v>
      </c>
      <c r="AB2769" s="20" t="s">
        <v>336</v>
      </c>
      <c r="AC2769" s="20" t="s">
        <v>337</v>
      </c>
      <c r="AD2769" s="20" t="s">
        <v>56</v>
      </c>
      <c r="AE2769" s="20" t="s">
        <v>1014</v>
      </c>
      <c r="AF2769" t="str">
        <f>VLOOKUP(L2769,Contactos!B:B,1,0)</f>
        <v>REPRESENTACIONES DURAND S.A.C.</v>
      </c>
    </row>
    <row r="2770" spans="1:32" ht="38.25" x14ac:dyDescent="0.2">
      <c r="A2770" s="4">
        <f t="shared" si="130"/>
        <v>2768</v>
      </c>
      <c r="B2770" s="4" t="str">
        <f t="shared" si="131"/>
        <v>F010-00026089</v>
      </c>
      <c r="C2770" s="4" t="str">
        <f>IFERROR(VLOOKUP(F2770,Tablas!$A$1:$B$3,2,0),"")</f>
        <v>Factura</v>
      </c>
      <c r="D2770" s="4" t="str">
        <f t="shared" si="132"/>
        <v>Nacional - LETRAS 45-52-59-66-73-90 DAYS - Facturas clientes - C20110651121</v>
      </c>
      <c r="E2770" s="19">
        <v>45565</v>
      </c>
      <c r="F2770" s="20" t="s">
        <v>1001</v>
      </c>
      <c r="G2770" s="20" t="s">
        <v>8017</v>
      </c>
      <c r="H2770" s="20" t="s">
        <v>44</v>
      </c>
      <c r="I2770" s="20" t="s">
        <v>45</v>
      </c>
      <c r="J2770" s="20" t="s">
        <v>330</v>
      </c>
      <c r="K2770" s="20" t="s">
        <v>331</v>
      </c>
      <c r="L2770" s="20" t="s">
        <v>332</v>
      </c>
      <c r="M2770" s="20" t="s">
        <v>125</v>
      </c>
      <c r="N2770" s="21">
        <v>4148.88</v>
      </c>
      <c r="O2770" s="21">
        <v>0</v>
      </c>
      <c r="P2770" s="20"/>
      <c r="Q2770" s="19">
        <v>45565</v>
      </c>
      <c r="R2770" s="20"/>
      <c r="S2770" s="19">
        <v>45669</v>
      </c>
      <c r="T2770" s="20" t="s">
        <v>7389</v>
      </c>
      <c r="U2770" s="20">
        <v>1032182</v>
      </c>
      <c r="V2770" s="20">
        <v>240002926</v>
      </c>
      <c r="W2770" s="20" t="s">
        <v>847</v>
      </c>
      <c r="X2770" s="20" t="s">
        <v>274</v>
      </c>
      <c r="Y2770" s="20" t="s">
        <v>333</v>
      </c>
      <c r="Z2770" s="20" t="s">
        <v>7530</v>
      </c>
      <c r="AA2770" s="20" t="s">
        <v>335</v>
      </c>
      <c r="AB2770" s="20" t="s">
        <v>336</v>
      </c>
      <c r="AC2770" s="20" t="s">
        <v>337</v>
      </c>
      <c r="AD2770" s="20" t="s">
        <v>56</v>
      </c>
      <c r="AE2770" s="20" t="s">
        <v>1014</v>
      </c>
      <c r="AF2770" t="str">
        <f>VLOOKUP(L2770,Contactos!B:B,1,0)</f>
        <v>REPRESENTACIONES DURAND S.A.C.</v>
      </c>
    </row>
    <row r="2771" spans="1:32" ht="38.25" x14ac:dyDescent="0.2">
      <c r="A2771" s="4">
        <f t="shared" si="130"/>
        <v>2769</v>
      </c>
      <c r="B2771" s="4" t="str">
        <f t="shared" si="131"/>
        <v>F010-00026089</v>
      </c>
      <c r="C2771" s="4" t="str">
        <f>IFERROR(VLOOKUP(F2771,Tablas!$A$1:$B$3,2,0),"")</f>
        <v>Factura</v>
      </c>
      <c r="D2771" s="4" t="str">
        <f t="shared" si="132"/>
        <v>Nacional - LETRAS 45-52-59-66-73-90 DAYS - Facturas clientes - C20110651121</v>
      </c>
      <c r="E2771" s="19">
        <v>45565</v>
      </c>
      <c r="F2771" s="20" t="s">
        <v>1001</v>
      </c>
      <c r="G2771" s="20" t="s">
        <v>8017</v>
      </c>
      <c r="H2771" s="20" t="s">
        <v>44</v>
      </c>
      <c r="I2771" s="20" t="s">
        <v>45</v>
      </c>
      <c r="J2771" s="20" t="s">
        <v>330</v>
      </c>
      <c r="K2771" s="20" t="s">
        <v>331</v>
      </c>
      <c r="L2771" s="20" t="s">
        <v>332</v>
      </c>
      <c r="M2771" s="20" t="s">
        <v>125</v>
      </c>
      <c r="N2771" s="21">
        <v>4148.88</v>
      </c>
      <c r="O2771" s="21">
        <v>0</v>
      </c>
      <c r="P2771" s="20"/>
      <c r="Q2771" s="19">
        <v>45565</v>
      </c>
      <c r="R2771" s="20"/>
      <c r="S2771" s="19">
        <v>45683</v>
      </c>
      <c r="T2771" s="20" t="s">
        <v>7389</v>
      </c>
      <c r="U2771" s="20">
        <v>1032182</v>
      </c>
      <c r="V2771" s="20">
        <v>240002926</v>
      </c>
      <c r="W2771" s="20" t="s">
        <v>847</v>
      </c>
      <c r="X2771" s="20" t="s">
        <v>274</v>
      </c>
      <c r="Y2771" s="20" t="s">
        <v>333</v>
      </c>
      <c r="Z2771" s="20" t="s">
        <v>7530</v>
      </c>
      <c r="AA2771" s="20" t="s">
        <v>335</v>
      </c>
      <c r="AB2771" s="20" t="s">
        <v>336</v>
      </c>
      <c r="AC2771" s="20" t="s">
        <v>337</v>
      </c>
      <c r="AD2771" s="20" t="s">
        <v>56</v>
      </c>
      <c r="AE2771" s="20" t="s">
        <v>1014</v>
      </c>
      <c r="AF2771" t="str">
        <f>VLOOKUP(L2771,Contactos!B:B,1,0)</f>
        <v>REPRESENTACIONES DURAND S.A.C.</v>
      </c>
    </row>
    <row r="2772" spans="1:32" ht="38.25" x14ac:dyDescent="0.2">
      <c r="A2772" s="4">
        <f t="shared" si="130"/>
        <v>2770</v>
      </c>
      <c r="B2772" s="4" t="str">
        <f t="shared" si="131"/>
        <v>F010-00026089</v>
      </c>
      <c r="C2772" s="4" t="str">
        <f>IFERROR(VLOOKUP(F2772,Tablas!$A$1:$B$3,2,0),"")</f>
        <v>Factura</v>
      </c>
      <c r="D2772" s="4" t="str">
        <f t="shared" si="132"/>
        <v>Nacional - LETRAS 45-52-59-66-73-90 DAYS - Facturas clientes - C20110651121</v>
      </c>
      <c r="E2772" s="19">
        <v>45565</v>
      </c>
      <c r="F2772" s="20" t="s">
        <v>1001</v>
      </c>
      <c r="G2772" s="20" t="s">
        <v>8017</v>
      </c>
      <c r="H2772" s="20" t="s">
        <v>44</v>
      </c>
      <c r="I2772" s="20" t="s">
        <v>45</v>
      </c>
      <c r="J2772" s="20" t="s">
        <v>330</v>
      </c>
      <c r="K2772" s="20" t="s">
        <v>331</v>
      </c>
      <c r="L2772" s="20" t="s">
        <v>332</v>
      </c>
      <c r="M2772" s="20" t="s">
        <v>125</v>
      </c>
      <c r="N2772" s="21">
        <v>4148.88</v>
      </c>
      <c r="O2772" s="21">
        <v>0</v>
      </c>
      <c r="P2772" s="20"/>
      <c r="Q2772" s="19">
        <v>45565</v>
      </c>
      <c r="R2772" s="20"/>
      <c r="S2772" s="19">
        <v>45655</v>
      </c>
      <c r="T2772" s="20" t="s">
        <v>7389</v>
      </c>
      <c r="U2772" s="20">
        <v>1032182</v>
      </c>
      <c r="V2772" s="20">
        <v>240002926</v>
      </c>
      <c r="W2772" s="20" t="s">
        <v>847</v>
      </c>
      <c r="X2772" s="20" t="s">
        <v>274</v>
      </c>
      <c r="Y2772" s="20" t="s">
        <v>333</v>
      </c>
      <c r="Z2772" s="20" t="s">
        <v>7530</v>
      </c>
      <c r="AA2772" s="20" t="s">
        <v>335</v>
      </c>
      <c r="AB2772" s="20" t="s">
        <v>336</v>
      </c>
      <c r="AC2772" s="20" t="s">
        <v>337</v>
      </c>
      <c r="AD2772" s="20" t="s">
        <v>56</v>
      </c>
      <c r="AE2772" s="20" t="s">
        <v>1014</v>
      </c>
      <c r="AF2772" t="str">
        <f>VLOOKUP(L2772,Contactos!B:B,1,0)</f>
        <v>REPRESENTACIONES DURAND S.A.C.</v>
      </c>
    </row>
    <row r="2773" spans="1:32" ht="25.5" x14ac:dyDescent="0.2">
      <c r="A2773" s="4">
        <f t="shared" si="130"/>
        <v>2771</v>
      </c>
      <c r="B2773" s="4" t="str">
        <f t="shared" si="131"/>
        <v>4-03579</v>
      </c>
      <c r="C2773" s="4" t="str">
        <f>IFERROR(VLOOKUP(F2773,Tablas!$A$1:$B$3,2,0),"")</f>
        <v/>
      </c>
      <c r="D2773" s="4" t="str">
        <f t="shared" si="132"/>
        <v xml:space="preserve"> - LETRA 75 DIAS / DRAFT 75 DAYS - Cambio de Situación</v>
      </c>
      <c r="E2773" s="19">
        <v>45560</v>
      </c>
      <c r="F2773" s="20" t="s">
        <v>27</v>
      </c>
      <c r="G2773" s="20" t="s">
        <v>8018</v>
      </c>
      <c r="H2773" s="20" t="s">
        <v>7404</v>
      </c>
      <c r="I2773" s="20" t="s">
        <v>7405</v>
      </c>
      <c r="J2773" s="20" t="s">
        <v>373</v>
      </c>
      <c r="K2773" s="20" t="s">
        <v>374</v>
      </c>
      <c r="L2773" s="20" t="s">
        <v>375</v>
      </c>
      <c r="M2773" s="20" t="s">
        <v>125</v>
      </c>
      <c r="N2773" s="21">
        <v>4157.1400000000003</v>
      </c>
      <c r="O2773" s="21">
        <v>0</v>
      </c>
      <c r="P2773" s="19">
        <v>45546</v>
      </c>
      <c r="Q2773" s="19">
        <v>45560</v>
      </c>
      <c r="R2773" s="20"/>
      <c r="S2773" s="19">
        <v>45621</v>
      </c>
      <c r="T2773" s="20" t="s">
        <v>126</v>
      </c>
      <c r="U2773" s="20">
        <v>1031083</v>
      </c>
      <c r="V2773" s="20">
        <v>240006986</v>
      </c>
      <c r="W2773" s="20" t="s">
        <v>50</v>
      </c>
      <c r="X2773" s="20" t="s">
        <v>794</v>
      </c>
      <c r="Y2773" s="20" t="s">
        <v>128</v>
      </c>
      <c r="Z2773" s="20" t="s">
        <v>7406</v>
      </c>
      <c r="AA2773" s="20" t="s">
        <v>377</v>
      </c>
      <c r="AB2773" s="20" t="s">
        <v>337</v>
      </c>
      <c r="AC2773" s="20" t="s">
        <v>337</v>
      </c>
      <c r="AD2773" s="20" t="s">
        <v>56</v>
      </c>
      <c r="AE2773" s="20"/>
      <c r="AF2773" t="str">
        <f>VLOOKUP(L2773,Contactos!B:B,1,0)</f>
        <v>TOP VETERINARIA S.A.C.</v>
      </c>
    </row>
    <row r="2774" spans="1:32" ht="25.5" x14ac:dyDescent="0.2">
      <c r="A2774" s="4">
        <f t="shared" si="130"/>
        <v>2772</v>
      </c>
      <c r="B2774" s="4" t="str">
        <f t="shared" si="131"/>
        <v>4-03575</v>
      </c>
      <c r="C2774" s="4" t="str">
        <f>IFERROR(VLOOKUP(F2774,Tablas!$A$1:$B$3,2,0),"")</f>
        <v/>
      </c>
      <c r="D2774" s="4" t="str">
        <f t="shared" si="132"/>
        <v xml:space="preserve"> - LETRA 75 DIAS / DRAFT 75 DAYS - Cambio de Situación</v>
      </c>
      <c r="E2774" s="19">
        <v>45560</v>
      </c>
      <c r="F2774" s="20" t="s">
        <v>27</v>
      </c>
      <c r="G2774" s="20" t="s">
        <v>8019</v>
      </c>
      <c r="H2774" s="20" t="s">
        <v>7404</v>
      </c>
      <c r="I2774" s="20" t="s">
        <v>7405</v>
      </c>
      <c r="J2774" s="20" t="s">
        <v>373</v>
      </c>
      <c r="K2774" s="20" t="s">
        <v>374</v>
      </c>
      <c r="L2774" s="20" t="s">
        <v>375</v>
      </c>
      <c r="M2774" s="20" t="s">
        <v>125</v>
      </c>
      <c r="N2774" s="21">
        <v>4157.1400000000003</v>
      </c>
      <c r="O2774" s="21">
        <v>0</v>
      </c>
      <c r="P2774" s="19">
        <v>45546</v>
      </c>
      <c r="Q2774" s="19">
        <v>45560</v>
      </c>
      <c r="R2774" s="20"/>
      <c r="S2774" s="19">
        <v>45594</v>
      </c>
      <c r="T2774" s="20" t="s">
        <v>126</v>
      </c>
      <c r="U2774" s="20">
        <v>1031075</v>
      </c>
      <c r="V2774" s="20">
        <v>240006982</v>
      </c>
      <c r="W2774" s="20" t="s">
        <v>50</v>
      </c>
      <c r="X2774" s="20" t="s">
        <v>794</v>
      </c>
      <c r="Y2774" s="20" t="s">
        <v>128</v>
      </c>
      <c r="Z2774" s="20" t="s">
        <v>7406</v>
      </c>
      <c r="AA2774" s="20" t="s">
        <v>377</v>
      </c>
      <c r="AB2774" s="20" t="s">
        <v>337</v>
      </c>
      <c r="AC2774" s="20" t="s">
        <v>337</v>
      </c>
      <c r="AD2774" s="20" t="s">
        <v>56</v>
      </c>
      <c r="AE2774" s="20"/>
      <c r="AF2774" t="str">
        <f>VLOOKUP(L2774,Contactos!B:B,1,0)</f>
        <v>TOP VETERINARIA S.A.C.</v>
      </c>
    </row>
    <row r="2775" spans="1:32" ht="25.5" x14ac:dyDescent="0.2">
      <c r="A2775" s="4">
        <f t="shared" si="130"/>
        <v>2773</v>
      </c>
      <c r="B2775" s="4" t="str">
        <f t="shared" si="131"/>
        <v>4-03578</v>
      </c>
      <c r="C2775" s="4" t="str">
        <f>IFERROR(VLOOKUP(F2775,Tablas!$A$1:$B$3,2,0),"")</f>
        <v/>
      </c>
      <c r="D2775" s="4" t="str">
        <f t="shared" si="132"/>
        <v xml:space="preserve"> - LETRA 75 DIAS / DRAFT 75 DAYS - Cambio de Situación</v>
      </c>
      <c r="E2775" s="19">
        <v>45560</v>
      </c>
      <c r="F2775" s="20" t="s">
        <v>27</v>
      </c>
      <c r="G2775" s="20" t="s">
        <v>8020</v>
      </c>
      <c r="H2775" s="20" t="s">
        <v>7404</v>
      </c>
      <c r="I2775" s="20" t="s">
        <v>7405</v>
      </c>
      <c r="J2775" s="20" t="s">
        <v>373</v>
      </c>
      <c r="K2775" s="20" t="s">
        <v>374</v>
      </c>
      <c r="L2775" s="20" t="s">
        <v>375</v>
      </c>
      <c r="M2775" s="20" t="s">
        <v>125</v>
      </c>
      <c r="N2775" s="21">
        <v>4157.1400000000003</v>
      </c>
      <c r="O2775" s="21">
        <v>0</v>
      </c>
      <c r="P2775" s="19">
        <v>45546</v>
      </c>
      <c r="Q2775" s="19">
        <v>45560</v>
      </c>
      <c r="R2775" s="20"/>
      <c r="S2775" s="19">
        <v>45614</v>
      </c>
      <c r="T2775" s="20" t="s">
        <v>126</v>
      </c>
      <c r="U2775" s="20">
        <v>1031081</v>
      </c>
      <c r="V2775" s="20">
        <v>240006985</v>
      </c>
      <c r="W2775" s="20" t="s">
        <v>50</v>
      </c>
      <c r="X2775" s="20" t="s">
        <v>794</v>
      </c>
      <c r="Y2775" s="20" t="s">
        <v>128</v>
      </c>
      <c r="Z2775" s="20" t="s">
        <v>7406</v>
      </c>
      <c r="AA2775" s="20" t="s">
        <v>377</v>
      </c>
      <c r="AB2775" s="20" t="s">
        <v>337</v>
      </c>
      <c r="AC2775" s="20" t="s">
        <v>337</v>
      </c>
      <c r="AD2775" s="20" t="s">
        <v>56</v>
      </c>
      <c r="AE2775" s="20"/>
      <c r="AF2775" t="str">
        <f>VLOOKUP(L2775,Contactos!B:B,1,0)</f>
        <v>TOP VETERINARIA S.A.C.</v>
      </c>
    </row>
    <row r="2776" spans="1:32" ht="25.5" x14ac:dyDescent="0.2">
      <c r="A2776" s="4">
        <f t="shared" si="130"/>
        <v>2774</v>
      </c>
      <c r="B2776" s="4" t="str">
        <f t="shared" si="131"/>
        <v>4-03577</v>
      </c>
      <c r="C2776" s="4" t="str">
        <f>IFERROR(VLOOKUP(F2776,Tablas!$A$1:$B$3,2,0),"")</f>
        <v/>
      </c>
      <c r="D2776" s="4" t="str">
        <f t="shared" si="132"/>
        <v xml:space="preserve"> - LETRA 75 DIAS / DRAFT 75 DAYS - Cambio de Situación</v>
      </c>
      <c r="E2776" s="19">
        <v>45560</v>
      </c>
      <c r="F2776" s="20" t="s">
        <v>27</v>
      </c>
      <c r="G2776" s="20" t="s">
        <v>8021</v>
      </c>
      <c r="H2776" s="20" t="s">
        <v>7404</v>
      </c>
      <c r="I2776" s="20" t="s">
        <v>7405</v>
      </c>
      <c r="J2776" s="20" t="s">
        <v>373</v>
      </c>
      <c r="K2776" s="20" t="s">
        <v>374</v>
      </c>
      <c r="L2776" s="20" t="s">
        <v>375</v>
      </c>
      <c r="M2776" s="20" t="s">
        <v>125</v>
      </c>
      <c r="N2776" s="21">
        <v>4157.1400000000003</v>
      </c>
      <c r="O2776" s="21">
        <v>0</v>
      </c>
      <c r="P2776" s="19">
        <v>45546</v>
      </c>
      <c r="Q2776" s="19">
        <v>45560</v>
      </c>
      <c r="R2776" s="20"/>
      <c r="S2776" s="19">
        <v>45607</v>
      </c>
      <c r="T2776" s="20" t="s">
        <v>126</v>
      </c>
      <c r="U2776" s="20">
        <v>1031079</v>
      </c>
      <c r="V2776" s="20">
        <v>240006984</v>
      </c>
      <c r="W2776" s="20" t="s">
        <v>50</v>
      </c>
      <c r="X2776" s="20" t="s">
        <v>794</v>
      </c>
      <c r="Y2776" s="20" t="s">
        <v>128</v>
      </c>
      <c r="Z2776" s="20" t="s">
        <v>7406</v>
      </c>
      <c r="AA2776" s="20" t="s">
        <v>377</v>
      </c>
      <c r="AB2776" s="20" t="s">
        <v>337</v>
      </c>
      <c r="AC2776" s="20" t="s">
        <v>337</v>
      </c>
      <c r="AD2776" s="20" t="s">
        <v>56</v>
      </c>
      <c r="AE2776" s="20"/>
      <c r="AF2776" t="str">
        <f>VLOOKUP(L2776,Contactos!B:B,1,0)</f>
        <v>TOP VETERINARIA S.A.C.</v>
      </c>
    </row>
    <row r="2777" spans="1:32" ht="25.5" x14ac:dyDescent="0.2">
      <c r="A2777" s="4">
        <f t="shared" si="130"/>
        <v>2775</v>
      </c>
      <c r="B2777" s="4" t="str">
        <f t="shared" si="131"/>
        <v>4-03580</v>
      </c>
      <c r="C2777" s="4" t="str">
        <f>IFERROR(VLOOKUP(F2777,Tablas!$A$1:$B$3,2,0),"")</f>
        <v/>
      </c>
      <c r="D2777" s="4" t="str">
        <f t="shared" si="132"/>
        <v xml:space="preserve"> - LETRA 75 DIAS / DRAFT 75 DAYS - Cambio de Situación</v>
      </c>
      <c r="E2777" s="19">
        <v>45560</v>
      </c>
      <c r="F2777" s="20" t="s">
        <v>27</v>
      </c>
      <c r="G2777" s="20" t="s">
        <v>8022</v>
      </c>
      <c r="H2777" s="20" t="s">
        <v>7404</v>
      </c>
      <c r="I2777" s="20" t="s">
        <v>7405</v>
      </c>
      <c r="J2777" s="20" t="s">
        <v>373</v>
      </c>
      <c r="K2777" s="20" t="s">
        <v>374</v>
      </c>
      <c r="L2777" s="20" t="s">
        <v>375</v>
      </c>
      <c r="M2777" s="20" t="s">
        <v>125</v>
      </c>
      <c r="N2777" s="21">
        <v>4157.1400000000003</v>
      </c>
      <c r="O2777" s="21">
        <v>0</v>
      </c>
      <c r="P2777" s="19">
        <v>45546</v>
      </c>
      <c r="Q2777" s="19">
        <v>45560</v>
      </c>
      <c r="R2777" s="20"/>
      <c r="S2777" s="19">
        <v>45638</v>
      </c>
      <c r="T2777" s="20" t="s">
        <v>126</v>
      </c>
      <c r="U2777" s="20">
        <v>1031085</v>
      </c>
      <c r="V2777" s="20">
        <v>240006987</v>
      </c>
      <c r="W2777" s="20" t="s">
        <v>50</v>
      </c>
      <c r="X2777" s="20" t="s">
        <v>794</v>
      </c>
      <c r="Y2777" s="20" t="s">
        <v>128</v>
      </c>
      <c r="Z2777" s="20" t="s">
        <v>7406</v>
      </c>
      <c r="AA2777" s="20" t="s">
        <v>377</v>
      </c>
      <c r="AB2777" s="20" t="s">
        <v>337</v>
      </c>
      <c r="AC2777" s="20" t="s">
        <v>337</v>
      </c>
      <c r="AD2777" s="20" t="s">
        <v>56</v>
      </c>
      <c r="AE2777" s="20"/>
      <c r="AF2777" t="str">
        <f>VLOOKUP(L2777,Contactos!B:B,1,0)</f>
        <v>TOP VETERINARIA S.A.C.</v>
      </c>
    </row>
    <row r="2778" spans="1:32" ht="25.5" x14ac:dyDescent="0.2">
      <c r="A2778" s="4">
        <f t="shared" si="130"/>
        <v>2776</v>
      </c>
      <c r="B2778" s="4" t="str">
        <f t="shared" si="131"/>
        <v>4-03576</v>
      </c>
      <c r="C2778" s="4" t="str">
        <f>IFERROR(VLOOKUP(F2778,Tablas!$A$1:$B$3,2,0),"")</f>
        <v/>
      </c>
      <c r="D2778" s="4" t="str">
        <f t="shared" si="132"/>
        <v xml:space="preserve"> - LETRA 75 DIAS / DRAFT 75 DAYS - Cambio de Situación</v>
      </c>
      <c r="E2778" s="19">
        <v>45560</v>
      </c>
      <c r="F2778" s="20" t="s">
        <v>27</v>
      </c>
      <c r="G2778" s="20" t="s">
        <v>8023</v>
      </c>
      <c r="H2778" s="20" t="s">
        <v>7404</v>
      </c>
      <c r="I2778" s="20" t="s">
        <v>7405</v>
      </c>
      <c r="J2778" s="20" t="s">
        <v>373</v>
      </c>
      <c r="K2778" s="20" t="s">
        <v>374</v>
      </c>
      <c r="L2778" s="20" t="s">
        <v>375</v>
      </c>
      <c r="M2778" s="20" t="s">
        <v>125</v>
      </c>
      <c r="N2778" s="21">
        <v>4157.1400000000003</v>
      </c>
      <c r="O2778" s="21">
        <v>0</v>
      </c>
      <c r="P2778" s="19">
        <v>45546</v>
      </c>
      <c r="Q2778" s="19">
        <v>45560</v>
      </c>
      <c r="R2778" s="20"/>
      <c r="S2778" s="19">
        <v>45600</v>
      </c>
      <c r="T2778" s="20" t="s">
        <v>126</v>
      </c>
      <c r="U2778" s="20">
        <v>1031077</v>
      </c>
      <c r="V2778" s="20">
        <v>240006983</v>
      </c>
      <c r="W2778" s="20" t="s">
        <v>50</v>
      </c>
      <c r="X2778" s="20" t="s">
        <v>794</v>
      </c>
      <c r="Y2778" s="20" t="s">
        <v>128</v>
      </c>
      <c r="Z2778" s="20" t="s">
        <v>7406</v>
      </c>
      <c r="AA2778" s="20" t="s">
        <v>377</v>
      </c>
      <c r="AB2778" s="20" t="s">
        <v>337</v>
      </c>
      <c r="AC2778" s="20" t="s">
        <v>337</v>
      </c>
      <c r="AD2778" s="20" t="s">
        <v>56</v>
      </c>
      <c r="AE2778" s="20"/>
      <c r="AF2778" t="str">
        <f>VLOOKUP(L2778,Contactos!B:B,1,0)</f>
        <v>TOP VETERINARIA S.A.C.</v>
      </c>
    </row>
    <row r="2779" spans="1:32" ht="51" x14ac:dyDescent="0.2">
      <c r="A2779" s="4">
        <f t="shared" si="130"/>
        <v>2777</v>
      </c>
      <c r="B2779" s="4" t="str">
        <f t="shared" si="131"/>
        <v>F050-00001583</v>
      </c>
      <c r="C2779" s="4" t="str">
        <f>IFERROR(VLOOKUP(F2779,Tablas!$A$1:$B$3,2,0),"")</f>
        <v>Factura</v>
      </c>
      <c r="D2779" s="4" t="str">
        <f t="shared" si="132"/>
        <v xml:space="preserve"> - CONTADO / CASH - Intereses moratorios a la FT 01-F050-00001221 por</v>
      </c>
      <c r="E2779" s="19">
        <v>45565</v>
      </c>
      <c r="F2779" s="20" t="s">
        <v>1001</v>
      </c>
      <c r="G2779" s="20" t="s">
        <v>8024</v>
      </c>
      <c r="H2779" s="20" t="s">
        <v>80</v>
      </c>
      <c r="I2779" s="20" t="s">
        <v>81</v>
      </c>
      <c r="J2779" s="20" t="s">
        <v>7102</v>
      </c>
      <c r="K2779" s="20" t="s">
        <v>7102</v>
      </c>
      <c r="L2779" s="20" t="s">
        <v>7103</v>
      </c>
      <c r="M2779" s="20"/>
      <c r="N2779" s="21">
        <v>4166.82</v>
      </c>
      <c r="O2779" s="21">
        <v>1119.51</v>
      </c>
      <c r="P2779" s="20"/>
      <c r="Q2779" s="19">
        <v>45565</v>
      </c>
      <c r="R2779" s="20"/>
      <c r="S2779" s="19">
        <v>45565</v>
      </c>
      <c r="T2779" s="20" t="s">
        <v>49</v>
      </c>
      <c r="U2779" s="20">
        <v>1032306</v>
      </c>
      <c r="V2779" s="20">
        <v>240002931</v>
      </c>
      <c r="W2779" s="20" t="s">
        <v>847</v>
      </c>
      <c r="X2779" s="20" t="s">
        <v>2795</v>
      </c>
      <c r="Y2779" s="20" t="s">
        <v>37</v>
      </c>
      <c r="Z2779" s="20" t="s">
        <v>8025</v>
      </c>
      <c r="AA2779" s="20" t="s">
        <v>7105</v>
      </c>
      <c r="AB2779" s="20" t="s">
        <v>7106</v>
      </c>
      <c r="AC2779" s="20" t="s">
        <v>7106</v>
      </c>
      <c r="AD2779" s="20" t="s">
        <v>7107</v>
      </c>
      <c r="AE2779" s="20"/>
      <c r="AF2779" t="str">
        <f>VLOOKUP(L2779,Contactos!B:B,1,0)</f>
        <v>VETERINARY MATERIALS COMPANY LLS</v>
      </c>
    </row>
    <row r="2780" spans="1:32" ht="38.25" x14ac:dyDescent="0.2">
      <c r="A2780" s="4">
        <f t="shared" si="130"/>
        <v>2778</v>
      </c>
      <c r="B2780" s="4" t="str">
        <f t="shared" si="131"/>
        <v>F010-00026059</v>
      </c>
      <c r="C2780" s="4" t="str">
        <f>IFERROR(VLOOKUP(F2780,Tablas!$A$1:$B$3,2,0),"")</f>
        <v>Factura</v>
      </c>
      <c r="D2780" s="4" t="str">
        <f t="shared" si="132"/>
        <v>Nacional - LETRAS 45-52-59-66-73-90 DAYS - Facturas clientes - C20603268190</v>
      </c>
      <c r="E2780" s="19">
        <v>45562</v>
      </c>
      <c r="F2780" s="20" t="s">
        <v>1001</v>
      </c>
      <c r="G2780" s="20" t="s">
        <v>8026</v>
      </c>
      <c r="H2780" s="20" t="s">
        <v>44</v>
      </c>
      <c r="I2780" s="20" t="s">
        <v>45</v>
      </c>
      <c r="J2780" s="20" t="s">
        <v>400</v>
      </c>
      <c r="K2780" s="20" t="s">
        <v>401</v>
      </c>
      <c r="L2780" s="20" t="s">
        <v>402</v>
      </c>
      <c r="M2780" s="20"/>
      <c r="N2780" s="21">
        <v>4193.24</v>
      </c>
      <c r="O2780" s="21">
        <v>0</v>
      </c>
      <c r="P2780" s="20"/>
      <c r="Q2780" s="19">
        <v>45562</v>
      </c>
      <c r="R2780" s="20"/>
      <c r="S2780" s="19">
        <v>45697</v>
      </c>
      <c r="T2780" s="20" t="s">
        <v>7389</v>
      </c>
      <c r="U2780" s="20">
        <v>1031550</v>
      </c>
      <c r="V2780" s="20">
        <v>240002894</v>
      </c>
      <c r="W2780" s="20" t="s">
        <v>847</v>
      </c>
      <c r="X2780" s="20" t="s">
        <v>305</v>
      </c>
      <c r="Y2780" s="20" t="s">
        <v>404</v>
      </c>
      <c r="Z2780" s="20" t="s">
        <v>8027</v>
      </c>
      <c r="AA2780" s="20" t="s">
        <v>405</v>
      </c>
      <c r="AB2780" s="20" t="s">
        <v>406</v>
      </c>
      <c r="AC2780" s="20" t="s">
        <v>407</v>
      </c>
      <c r="AD2780" s="20" t="s">
        <v>56</v>
      </c>
      <c r="AE2780" s="20" t="s">
        <v>1014</v>
      </c>
      <c r="AF2780" t="str">
        <f>VLOOKUP(L2780,Contactos!B:B,1,0)</f>
        <v>DISTRIBUCIONES AGROCOMERCIO MAKIVET EMPRESA INDIVIDUAL DE RESPONSABILIDAD LIMITADA</v>
      </c>
    </row>
    <row r="2781" spans="1:32" ht="38.25" x14ac:dyDescent="0.2">
      <c r="A2781" s="4">
        <f t="shared" si="130"/>
        <v>2779</v>
      </c>
      <c r="B2781" s="4" t="str">
        <f t="shared" si="131"/>
        <v>F010-00026059</v>
      </c>
      <c r="C2781" s="4" t="str">
        <f>IFERROR(VLOOKUP(F2781,Tablas!$A$1:$B$3,2,0),"")</f>
        <v>Factura</v>
      </c>
      <c r="D2781" s="4" t="str">
        <f t="shared" si="132"/>
        <v>Nacional - LETRAS 45-52-59-66-73-90 DAYS - Facturas clientes - C20603268190</v>
      </c>
      <c r="E2781" s="19">
        <v>45562</v>
      </c>
      <c r="F2781" s="20" t="s">
        <v>1001</v>
      </c>
      <c r="G2781" s="20" t="s">
        <v>8026</v>
      </c>
      <c r="H2781" s="20" t="s">
        <v>44</v>
      </c>
      <c r="I2781" s="20" t="s">
        <v>45</v>
      </c>
      <c r="J2781" s="20" t="s">
        <v>400</v>
      </c>
      <c r="K2781" s="20" t="s">
        <v>401</v>
      </c>
      <c r="L2781" s="20" t="s">
        <v>402</v>
      </c>
      <c r="M2781" s="20"/>
      <c r="N2781" s="21">
        <v>4198.29</v>
      </c>
      <c r="O2781" s="21">
        <v>0</v>
      </c>
      <c r="P2781" s="20"/>
      <c r="Q2781" s="19">
        <v>45562</v>
      </c>
      <c r="R2781" s="20"/>
      <c r="S2781" s="19">
        <v>45680</v>
      </c>
      <c r="T2781" s="20" t="s">
        <v>7389</v>
      </c>
      <c r="U2781" s="20">
        <v>1031550</v>
      </c>
      <c r="V2781" s="20">
        <v>240002894</v>
      </c>
      <c r="W2781" s="20" t="s">
        <v>847</v>
      </c>
      <c r="X2781" s="20" t="s">
        <v>305</v>
      </c>
      <c r="Y2781" s="20" t="s">
        <v>404</v>
      </c>
      <c r="Z2781" s="20" t="s">
        <v>8027</v>
      </c>
      <c r="AA2781" s="20" t="s">
        <v>405</v>
      </c>
      <c r="AB2781" s="20" t="s">
        <v>406</v>
      </c>
      <c r="AC2781" s="20" t="s">
        <v>407</v>
      </c>
      <c r="AD2781" s="20" t="s">
        <v>56</v>
      </c>
      <c r="AE2781" s="20" t="s">
        <v>1014</v>
      </c>
      <c r="AF2781" t="str">
        <f>VLOOKUP(L2781,Contactos!B:B,1,0)</f>
        <v>DISTRIBUCIONES AGROCOMERCIO MAKIVET EMPRESA INDIVIDUAL DE RESPONSABILIDAD LIMITADA</v>
      </c>
    </row>
    <row r="2782" spans="1:32" ht="38.25" x14ac:dyDescent="0.2">
      <c r="A2782" s="4">
        <f t="shared" si="130"/>
        <v>2780</v>
      </c>
      <c r="B2782" s="4" t="str">
        <f t="shared" si="131"/>
        <v>F010-00026059</v>
      </c>
      <c r="C2782" s="4" t="str">
        <f>IFERROR(VLOOKUP(F2782,Tablas!$A$1:$B$3,2,0),"")</f>
        <v>Factura</v>
      </c>
      <c r="D2782" s="4" t="str">
        <f t="shared" si="132"/>
        <v>Nacional - LETRAS 45-52-59-66-73-90 DAYS - Facturas clientes - C20603268190</v>
      </c>
      <c r="E2782" s="19">
        <v>45562</v>
      </c>
      <c r="F2782" s="20" t="s">
        <v>1001</v>
      </c>
      <c r="G2782" s="20" t="s">
        <v>8026</v>
      </c>
      <c r="H2782" s="20" t="s">
        <v>44</v>
      </c>
      <c r="I2782" s="20" t="s">
        <v>45</v>
      </c>
      <c r="J2782" s="20" t="s">
        <v>400</v>
      </c>
      <c r="K2782" s="20" t="s">
        <v>401</v>
      </c>
      <c r="L2782" s="20" t="s">
        <v>402</v>
      </c>
      <c r="M2782" s="20"/>
      <c r="N2782" s="21">
        <v>4198.29</v>
      </c>
      <c r="O2782" s="21">
        <v>0</v>
      </c>
      <c r="P2782" s="20"/>
      <c r="Q2782" s="19">
        <v>45562</v>
      </c>
      <c r="R2782" s="20"/>
      <c r="S2782" s="19">
        <v>45659</v>
      </c>
      <c r="T2782" s="20" t="s">
        <v>7389</v>
      </c>
      <c r="U2782" s="20">
        <v>1031550</v>
      </c>
      <c r="V2782" s="20">
        <v>240002894</v>
      </c>
      <c r="W2782" s="20" t="s">
        <v>847</v>
      </c>
      <c r="X2782" s="20" t="s">
        <v>305</v>
      </c>
      <c r="Y2782" s="20" t="s">
        <v>404</v>
      </c>
      <c r="Z2782" s="20" t="s">
        <v>8027</v>
      </c>
      <c r="AA2782" s="20" t="s">
        <v>405</v>
      </c>
      <c r="AB2782" s="20" t="s">
        <v>406</v>
      </c>
      <c r="AC2782" s="20" t="s">
        <v>407</v>
      </c>
      <c r="AD2782" s="20" t="s">
        <v>56</v>
      </c>
      <c r="AE2782" s="20" t="s">
        <v>1014</v>
      </c>
      <c r="AF2782" t="str">
        <f>VLOOKUP(L2782,Contactos!B:B,1,0)</f>
        <v>DISTRIBUCIONES AGROCOMERCIO MAKIVET EMPRESA INDIVIDUAL DE RESPONSABILIDAD LIMITADA</v>
      </c>
    </row>
    <row r="2783" spans="1:32" ht="38.25" x14ac:dyDescent="0.2">
      <c r="A2783" s="4">
        <f t="shared" si="130"/>
        <v>2781</v>
      </c>
      <c r="B2783" s="4" t="str">
        <f t="shared" si="131"/>
        <v>F010-00026059</v>
      </c>
      <c r="C2783" s="4" t="str">
        <f>IFERROR(VLOOKUP(F2783,Tablas!$A$1:$B$3,2,0),"")</f>
        <v>Factura</v>
      </c>
      <c r="D2783" s="4" t="str">
        <f t="shared" si="132"/>
        <v>Nacional - LETRAS 45-52-59-66-73-90 DAYS - Facturas clientes - C20603268190</v>
      </c>
      <c r="E2783" s="19">
        <v>45562</v>
      </c>
      <c r="F2783" s="20" t="s">
        <v>1001</v>
      </c>
      <c r="G2783" s="20" t="s">
        <v>8026</v>
      </c>
      <c r="H2783" s="20" t="s">
        <v>44</v>
      </c>
      <c r="I2783" s="20" t="s">
        <v>45</v>
      </c>
      <c r="J2783" s="20" t="s">
        <v>400</v>
      </c>
      <c r="K2783" s="20" t="s">
        <v>401</v>
      </c>
      <c r="L2783" s="20" t="s">
        <v>402</v>
      </c>
      <c r="M2783" s="20"/>
      <c r="N2783" s="21">
        <v>4198.29</v>
      </c>
      <c r="O2783" s="21">
        <v>0</v>
      </c>
      <c r="P2783" s="20"/>
      <c r="Q2783" s="19">
        <v>45562</v>
      </c>
      <c r="R2783" s="20"/>
      <c r="S2783" s="19">
        <v>45666</v>
      </c>
      <c r="T2783" s="20" t="s">
        <v>7389</v>
      </c>
      <c r="U2783" s="20">
        <v>1031550</v>
      </c>
      <c r="V2783" s="20">
        <v>240002894</v>
      </c>
      <c r="W2783" s="20" t="s">
        <v>847</v>
      </c>
      <c r="X2783" s="20" t="s">
        <v>305</v>
      </c>
      <c r="Y2783" s="20" t="s">
        <v>404</v>
      </c>
      <c r="Z2783" s="20" t="s">
        <v>8027</v>
      </c>
      <c r="AA2783" s="20" t="s">
        <v>405</v>
      </c>
      <c r="AB2783" s="20" t="s">
        <v>406</v>
      </c>
      <c r="AC2783" s="20" t="s">
        <v>407</v>
      </c>
      <c r="AD2783" s="20" t="s">
        <v>56</v>
      </c>
      <c r="AE2783" s="20" t="s">
        <v>1014</v>
      </c>
      <c r="AF2783" t="str">
        <f>VLOOKUP(L2783,Contactos!B:B,1,0)</f>
        <v>DISTRIBUCIONES AGROCOMERCIO MAKIVET EMPRESA INDIVIDUAL DE RESPONSABILIDAD LIMITADA</v>
      </c>
    </row>
    <row r="2784" spans="1:32" ht="38.25" x14ac:dyDescent="0.2">
      <c r="A2784" s="4">
        <f t="shared" si="130"/>
        <v>2782</v>
      </c>
      <c r="B2784" s="4" t="str">
        <f t="shared" si="131"/>
        <v>F010-00026059</v>
      </c>
      <c r="C2784" s="4" t="str">
        <f>IFERROR(VLOOKUP(F2784,Tablas!$A$1:$B$3,2,0),"")</f>
        <v>Factura</v>
      </c>
      <c r="D2784" s="4" t="str">
        <f t="shared" si="132"/>
        <v>Nacional - LETRAS 45-52-59-66-73-90 DAYS - Facturas clientes - C20603268190</v>
      </c>
      <c r="E2784" s="19">
        <v>45562</v>
      </c>
      <c r="F2784" s="20" t="s">
        <v>1001</v>
      </c>
      <c r="G2784" s="20" t="s">
        <v>8026</v>
      </c>
      <c r="H2784" s="20" t="s">
        <v>44</v>
      </c>
      <c r="I2784" s="20" t="s">
        <v>45</v>
      </c>
      <c r="J2784" s="20" t="s">
        <v>400</v>
      </c>
      <c r="K2784" s="20" t="s">
        <v>401</v>
      </c>
      <c r="L2784" s="20" t="s">
        <v>402</v>
      </c>
      <c r="M2784" s="20"/>
      <c r="N2784" s="21">
        <v>4198.29</v>
      </c>
      <c r="O2784" s="21">
        <v>0</v>
      </c>
      <c r="P2784" s="20"/>
      <c r="Q2784" s="19">
        <v>45562</v>
      </c>
      <c r="R2784" s="20"/>
      <c r="S2784" s="19">
        <v>45673</v>
      </c>
      <c r="T2784" s="20" t="s">
        <v>7389</v>
      </c>
      <c r="U2784" s="20">
        <v>1031550</v>
      </c>
      <c r="V2784" s="20">
        <v>240002894</v>
      </c>
      <c r="W2784" s="20" t="s">
        <v>847</v>
      </c>
      <c r="X2784" s="20" t="s">
        <v>305</v>
      </c>
      <c r="Y2784" s="20" t="s">
        <v>404</v>
      </c>
      <c r="Z2784" s="20" t="s">
        <v>8027</v>
      </c>
      <c r="AA2784" s="20" t="s">
        <v>405</v>
      </c>
      <c r="AB2784" s="20" t="s">
        <v>406</v>
      </c>
      <c r="AC2784" s="20" t="s">
        <v>407</v>
      </c>
      <c r="AD2784" s="20" t="s">
        <v>56</v>
      </c>
      <c r="AE2784" s="20" t="s">
        <v>1014</v>
      </c>
      <c r="AF2784" t="str">
        <f>VLOOKUP(L2784,Contactos!B:B,1,0)</f>
        <v>DISTRIBUCIONES AGROCOMERCIO MAKIVET EMPRESA INDIVIDUAL DE RESPONSABILIDAD LIMITADA</v>
      </c>
    </row>
    <row r="2785" spans="1:32" ht="38.25" x14ac:dyDescent="0.2">
      <c r="A2785" s="4">
        <f t="shared" si="130"/>
        <v>2783</v>
      </c>
      <c r="B2785" s="4" t="str">
        <f t="shared" si="131"/>
        <v>F010-00026059</v>
      </c>
      <c r="C2785" s="4" t="str">
        <f>IFERROR(VLOOKUP(F2785,Tablas!$A$1:$B$3,2,0),"")</f>
        <v>Factura</v>
      </c>
      <c r="D2785" s="4" t="str">
        <f t="shared" si="132"/>
        <v>Nacional - LETRAS 45-52-59-66-73-90 DAYS - Facturas clientes - C20603268190</v>
      </c>
      <c r="E2785" s="19">
        <v>45562</v>
      </c>
      <c r="F2785" s="20" t="s">
        <v>1001</v>
      </c>
      <c r="G2785" s="20" t="s">
        <v>8026</v>
      </c>
      <c r="H2785" s="20" t="s">
        <v>44</v>
      </c>
      <c r="I2785" s="20" t="s">
        <v>45</v>
      </c>
      <c r="J2785" s="20" t="s">
        <v>400</v>
      </c>
      <c r="K2785" s="20" t="s">
        <v>401</v>
      </c>
      <c r="L2785" s="20" t="s">
        <v>402</v>
      </c>
      <c r="M2785" s="20"/>
      <c r="N2785" s="21">
        <v>4198.29</v>
      </c>
      <c r="O2785" s="21">
        <v>0</v>
      </c>
      <c r="P2785" s="20"/>
      <c r="Q2785" s="19">
        <v>45562</v>
      </c>
      <c r="R2785" s="20"/>
      <c r="S2785" s="19">
        <v>45652</v>
      </c>
      <c r="T2785" s="20" t="s">
        <v>7389</v>
      </c>
      <c r="U2785" s="20">
        <v>1031550</v>
      </c>
      <c r="V2785" s="20">
        <v>240002894</v>
      </c>
      <c r="W2785" s="20" t="s">
        <v>847</v>
      </c>
      <c r="X2785" s="20" t="s">
        <v>305</v>
      </c>
      <c r="Y2785" s="20" t="s">
        <v>404</v>
      </c>
      <c r="Z2785" s="20" t="s">
        <v>8027</v>
      </c>
      <c r="AA2785" s="20" t="s">
        <v>405</v>
      </c>
      <c r="AB2785" s="20" t="s">
        <v>406</v>
      </c>
      <c r="AC2785" s="20" t="s">
        <v>407</v>
      </c>
      <c r="AD2785" s="20" t="s">
        <v>56</v>
      </c>
      <c r="AE2785" s="20" t="s">
        <v>1014</v>
      </c>
      <c r="AF2785" t="str">
        <f>VLOOKUP(L2785,Contactos!B:B,1,0)</f>
        <v>DISTRIBUCIONES AGROCOMERCIO MAKIVET EMPRESA INDIVIDUAL DE RESPONSABILIDAD LIMITADA</v>
      </c>
    </row>
    <row r="2786" spans="1:32" ht="25.5" x14ac:dyDescent="0.2">
      <c r="A2786" s="4">
        <f t="shared" si="130"/>
        <v>2784</v>
      </c>
      <c r="B2786" s="4" t="str">
        <f t="shared" si="131"/>
        <v>4-03252</v>
      </c>
      <c r="C2786" s="4" t="str">
        <f>IFERROR(VLOOKUP(F2786,Tablas!$A$1:$B$3,2,0),"")</f>
        <v/>
      </c>
      <c r="D2786" s="4" t="str">
        <f t="shared" si="132"/>
        <v xml:space="preserve"> - LETRA 75 DIAS / DRAFT 75 DAYS - Cambio de Situación</v>
      </c>
      <c r="E2786" s="19">
        <v>45546</v>
      </c>
      <c r="F2786" s="20" t="s">
        <v>27</v>
      </c>
      <c r="G2786" s="20" t="s">
        <v>8028</v>
      </c>
      <c r="H2786" s="20" t="s">
        <v>7404</v>
      </c>
      <c r="I2786" s="20" t="s">
        <v>7405</v>
      </c>
      <c r="J2786" s="20" t="s">
        <v>373</v>
      </c>
      <c r="K2786" s="20" t="s">
        <v>374</v>
      </c>
      <c r="L2786" s="20" t="s">
        <v>375</v>
      </c>
      <c r="M2786" s="20" t="s">
        <v>125</v>
      </c>
      <c r="N2786" s="21">
        <v>4225.34</v>
      </c>
      <c r="O2786" s="21">
        <v>0</v>
      </c>
      <c r="P2786" s="19">
        <v>45518</v>
      </c>
      <c r="Q2786" s="19">
        <v>45546</v>
      </c>
      <c r="R2786" s="20"/>
      <c r="S2786" s="19">
        <v>45588</v>
      </c>
      <c r="T2786" s="20" t="s">
        <v>126</v>
      </c>
      <c r="U2786" s="20">
        <v>1024628</v>
      </c>
      <c r="V2786" s="20">
        <v>240006794</v>
      </c>
      <c r="W2786" s="20" t="s">
        <v>50</v>
      </c>
      <c r="X2786" s="20" t="s">
        <v>794</v>
      </c>
      <c r="Y2786" s="20" t="s">
        <v>128</v>
      </c>
      <c r="Z2786" s="20" t="s">
        <v>7406</v>
      </c>
      <c r="AA2786" s="20" t="s">
        <v>377</v>
      </c>
      <c r="AB2786" s="20" t="s">
        <v>337</v>
      </c>
      <c r="AC2786" s="20" t="s">
        <v>337</v>
      </c>
      <c r="AD2786" s="20" t="s">
        <v>56</v>
      </c>
      <c r="AE2786" s="20"/>
      <c r="AF2786" t="str">
        <f>VLOOKUP(L2786,Contactos!B:B,1,0)</f>
        <v>TOP VETERINARIA S.A.C.</v>
      </c>
    </row>
    <row r="2787" spans="1:32" ht="25.5" x14ac:dyDescent="0.2">
      <c r="A2787" s="4">
        <f t="shared" si="130"/>
        <v>2785</v>
      </c>
      <c r="B2787" s="4" t="str">
        <f t="shared" si="131"/>
        <v>4-03253</v>
      </c>
      <c r="C2787" s="4" t="str">
        <f>IFERROR(VLOOKUP(F2787,Tablas!$A$1:$B$3,2,0),"")</f>
        <v/>
      </c>
      <c r="D2787" s="4" t="str">
        <f t="shared" si="132"/>
        <v xml:space="preserve"> - LETRA 75 DIAS / DRAFT 75 DAYS - Cambio de Situación</v>
      </c>
      <c r="E2787" s="19">
        <v>45546</v>
      </c>
      <c r="F2787" s="20" t="s">
        <v>27</v>
      </c>
      <c r="G2787" s="20" t="s">
        <v>8029</v>
      </c>
      <c r="H2787" s="20" t="s">
        <v>7404</v>
      </c>
      <c r="I2787" s="20" t="s">
        <v>7405</v>
      </c>
      <c r="J2787" s="20" t="s">
        <v>373</v>
      </c>
      <c r="K2787" s="20" t="s">
        <v>374</v>
      </c>
      <c r="L2787" s="20" t="s">
        <v>375</v>
      </c>
      <c r="M2787" s="20" t="s">
        <v>125</v>
      </c>
      <c r="N2787" s="21">
        <v>4225.34</v>
      </c>
      <c r="O2787" s="21">
        <v>0</v>
      </c>
      <c r="P2787" s="19">
        <v>45518</v>
      </c>
      <c r="Q2787" s="19">
        <v>45546</v>
      </c>
      <c r="R2787" s="20"/>
      <c r="S2787" s="19">
        <v>45595</v>
      </c>
      <c r="T2787" s="20" t="s">
        <v>126</v>
      </c>
      <c r="U2787" s="20">
        <v>1024630</v>
      </c>
      <c r="V2787" s="20">
        <v>240006795</v>
      </c>
      <c r="W2787" s="20" t="s">
        <v>50</v>
      </c>
      <c r="X2787" s="20" t="s">
        <v>794</v>
      </c>
      <c r="Y2787" s="20" t="s">
        <v>128</v>
      </c>
      <c r="Z2787" s="20" t="s">
        <v>7406</v>
      </c>
      <c r="AA2787" s="20" t="s">
        <v>377</v>
      </c>
      <c r="AB2787" s="20" t="s">
        <v>337</v>
      </c>
      <c r="AC2787" s="20" t="s">
        <v>337</v>
      </c>
      <c r="AD2787" s="20" t="s">
        <v>56</v>
      </c>
      <c r="AE2787" s="20"/>
      <c r="AF2787" t="str">
        <f>VLOOKUP(L2787,Contactos!B:B,1,0)</f>
        <v>TOP VETERINARIA S.A.C.</v>
      </c>
    </row>
    <row r="2788" spans="1:32" ht="25.5" x14ac:dyDescent="0.2">
      <c r="A2788" s="4">
        <f t="shared" si="130"/>
        <v>2786</v>
      </c>
      <c r="B2788" s="4" t="str">
        <f t="shared" si="131"/>
        <v>4-03250</v>
      </c>
      <c r="C2788" s="4" t="str">
        <f>IFERROR(VLOOKUP(F2788,Tablas!$A$1:$B$3,2,0),"")</f>
        <v/>
      </c>
      <c r="D2788" s="4" t="str">
        <f t="shared" si="132"/>
        <v xml:space="preserve"> - LETRA 75 DIAS / DRAFT 75 DAYS - Cambio de Situación</v>
      </c>
      <c r="E2788" s="19">
        <v>45546</v>
      </c>
      <c r="F2788" s="20" t="s">
        <v>27</v>
      </c>
      <c r="G2788" s="20" t="s">
        <v>8030</v>
      </c>
      <c r="H2788" s="20" t="s">
        <v>7404</v>
      </c>
      <c r="I2788" s="20" t="s">
        <v>7405</v>
      </c>
      <c r="J2788" s="20" t="s">
        <v>373</v>
      </c>
      <c r="K2788" s="20" t="s">
        <v>374</v>
      </c>
      <c r="L2788" s="20" t="s">
        <v>375</v>
      </c>
      <c r="M2788" s="20" t="s">
        <v>125</v>
      </c>
      <c r="N2788" s="21">
        <v>4225.34</v>
      </c>
      <c r="O2788" s="21">
        <v>0</v>
      </c>
      <c r="P2788" s="19">
        <v>45518</v>
      </c>
      <c r="Q2788" s="19">
        <v>45546</v>
      </c>
      <c r="R2788" s="20"/>
      <c r="S2788" s="19">
        <v>45575</v>
      </c>
      <c r="T2788" s="20" t="s">
        <v>126</v>
      </c>
      <c r="U2788" s="20">
        <v>1024624</v>
      </c>
      <c r="V2788" s="20">
        <v>240006792</v>
      </c>
      <c r="W2788" s="20" t="s">
        <v>50</v>
      </c>
      <c r="X2788" s="20" t="s">
        <v>794</v>
      </c>
      <c r="Y2788" s="20" t="s">
        <v>128</v>
      </c>
      <c r="Z2788" s="20" t="s">
        <v>7406</v>
      </c>
      <c r="AA2788" s="20" t="s">
        <v>7391</v>
      </c>
      <c r="AB2788" s="20" t="s">
        <v>576</v>
      </c>
      <c r="AC2788" s="20" t="s">
        <v>167</v>
      </c>
      <c r="AD2788" s="20" t="s">
        <v>56</v>
      </c>
      <c r="AE2788" s="20"/>
      <c r="AF2788" t="str">
        <f>VLOOKUP(L2788,Contactos!B:B,1,0)</f>
        <v>TOP VETERINARIA S.A.C.</v>
      </c>
    </row>
    <row r="2789" spans="1:32" ht="25.5" x14ac:dyDescent="0.2">
      <c r="A2789" s="4">
        <f t="shared" si="130"/>
        <v>2787</v>
      </c>
      <c r="B2789" s="4" t="str">
        <f t="shared" si="131"/>
        <v>4-03251</v>
      </c>
      <c r="C2789" s="4" t="str">
        <f>IFERROR(VLOOKUP(F2789,Tablas!$A$1:$B$3,2,0),"")</f>
        <v/>
      </c>
      <c r="D2789" s="4" t="str">
        <f t="shared" si="132"/>
        <v xml:space="preserve"> - LETRA 75 DIAS / DRAFT 75 DAYS - Cambio de Situación</v>
      </c>
      <c r="E2789" s="19">
        <v>45546</v>
      </c>
      <c r="F2789" s="20" t="s">
        <v>27</v>
      </c>
      <c r="G2789" s="20" t="s">
        <v>8031</v>
      </c>
      <c r="H2789" s="20" t="s">
        <v>7404</v>
      </c>
      <c r="I2789" s="20" t="s">
        <v>7405</v>
      </c>
      <c r="J2789" s="20" t="s">
        <v>373</v>
      </c>
      <c r="K2789" s="20" t="s">
        <v>374</v>
      </c>
      <c r="L2789" s="20" t="s">
        <v>375</v>
      </c>
      <c r="M2789" s="20" t="s">
        <v>125</v>
      </c>
      <c r="N2789" s="21">
        <v>4225.34</v>
      </c>
      <c r="O2789" s="21">
        <v>0</v>
      </c>
      <c r="P2789" s="19">
        <v>45518</v>
      </c>
      <c r="Q2789" s="19">
        <v>45546</v>
      </c>
      <c r="R2789" s="20"/>
      <c r="S2789" s="19">
        <v>45581</v>
      </c>
      <c r="T2789" s="20" t="s">
        <v>126</v>
      </c>
      <c r="U2789" s="20">
        <v>1024626</v>
      </c>
      <c r="V2789" s="20">
        <v>240006793</v>
      </c>
      <c r="W2789" s="20" t="s">
        <v>50</v>
      </c>
      <c r="X2789" s="20" t="s">
        <v>794</v>
      </c>
      <c r="Y2789" s="20" t="s">
        <v>128</v>
      </c>
      <c r="Z2789" s="20" t="s">
        <v>7406</v>
      </c>
      <c r="AA2789" s="20" t="s">
        <v>7391</v>
      </c>
      <c r="AB2789" s="20" t="s">
        <v>576</v>
      </c>
      <c r="AC2789" s="20" t="s">
        <v>167</v>
      </c>
      <c r="AD2789" s="20" t="s">
        <v>56</v>
      </c>
      <c r="AE2789" s="20"/>
      <c r="AF2789" t="str">
        <f>VLOOKUP(L2789,Contactos!B:B,1,0)</f>
        <v>TOP VETERINARIA S.A.C.</v>
      </c>
    </row>
    <row r="2790" spans="1:32" ht="25.5" x14ac:dyDescent="0.2">
      <c r="A2790" s="4">
        <f t="shared" si="130"/>
        <v>2788</v>
      </c>
      <c r="B2790" s="4" t="str">
        <f t="shared" si="131"/>
        <v>4-03254</v>
      </c>
      <c r="C2790" s="4" t="str">
        <f>IFERROR(VLOOKUP(F2790,Tablas!$A$1:$B$3,2,0),"")</f>
        <v/>
      </c>
      <c r="D2790" s="4" t="str">
        <f t="shared" si="132"/>
        <v xml:space="preserve"> - LETRA 75 DIAS / DRAFT 75 DAYS - Cambio de Situación</v>
      </c>
      <c r="E2790" s="19">
        <v>45546</v>
      </c>
      <c r="F2790" s="20" t="s">
        <v>27</v>
      </c>
      <c r="G2790" s="20" t="s">
        <v>8032</v>
      </c>
      <c r="H2790" s="20" t="s">
        <v>7404</v>
      </c>
      <c r="I2790" s="20" t="s">
        <v>7405</v>
      </c>
      <c r="J2790" s="20" t="s">
        <v>373</v>
      </c>
      <c r="K2790" s="20" t="s">
        <v>374</v>
      </c>
      <c r="L2790" s="20" t="s">
        <v>375</v>
      </c>
      <c r="M2790" s="20" t="s">
        <v>125</v>
      </c>
      <c r="N2790" s="21">
        <v>4225.3599999999997</v>
      </c>
      <c r="O2790" s="21">
        <v>0</v>
      </c>
      <c r="P2790" s="19">
        <v>45518</v>
      </c>
      <c r="Q2790" s="19">
        <v>45546</v>
      </c>
      <c r="R2790" s="20"/>
      <c r="S2790" s="19">
        <v>45611</v>
      </c>
      <c r="T2790" s="20" t="s">
        <v>126</v>
      </c>
      <c r="U2790" s="20">
        <v>1024632</v>
      </c>
      <c r="V2790" s="20">
        <v>240006796</v>
      </c>
      <c r="W2790" s="20" t="s">
        <v>50</v>
      </c>
      <c r="X2790" s="20" t="s">
        <v>794</v>
      </c>
      <c r="Y2790" s="20" t="s">
        <v>128</v>
      </c>
      <c r="Z2790" s="20" t="s">
        <v>7406</v>
      </c>
      <c r="AA2790" s="20" t="s">
        <v>377</v>
      </c>
      <c r="AB2790" s="20" t="s">
        <v>337</v>
      </c>
      <c r="AC2790" s="20" t="s">
        <v>337</v>
      </c>
      <c r="AD2790" s="20" t="s">
        <v>56</v>
      </c>
      <c r="AE2790" s="20"/>
      <c r="AF2790" t="str">
        <f>VLOOKUP(L2790,Contactos!B:B,1,0)</f>
        <v>TOP VETERINARIA S.A.C.</v>
      </c>
    </row>
    <row r="2791" spans="1:32" ht="25.5" x14ac:dyDescent="0.2">
      <c r="A2791" s="4">
        <f t="shared" si="130"/>
        <v>2789</v>
      </c>
      <c r="B2791" s="4" t="str">
        <f t="shared" si="131"/>
        <v>4-03526</v>
      </c>
      <c r="C2791" s="4" t="str">
        <f>IFERROR(VLOOKUP(F2791,Tablas!$A$1:$B$3,2,0),"")</f>
        <v/>
      </c>
      <c r="D2791" s="4" t="str">
        <f t="shared" si="132"/>
        <v xml:space="preserve"> - LETRA 75 DIAS / DRAFT 75 DAYS - Cambio de Situación</v>
      </c>
      <c r="E2791" s="19">
        <v>45560</v>
      </c>
      <c r="F2791" s="20" t="s">
        <v>27</v>
      </c>
      <c r="G2791" s="20" t="s">
        <v>8033</v>
      </c>
      <c r="H2791" s="20" t="s">
        <v>7404</v>
      </c>
      <c r="I2791" s="20" t="s">
        <v>7405</v>
      </c>
      <c r="J2791" s="20" t="s">
        <v>391</v>
      </c>
      <c r="K2791" s="20" t="s">
        <v>392</v>
      </c>
      <c r="L2791" s="20" t="s">
        <v>393</v>
      </c>
      <c r="M2791" s="20" t="s">
        <v>33</v>
      </c>
      <c r="N2791" s="21">
        <v>4248.9399999999996</v>
      </c>
      <c r="O2791" s="21">
        <v>0</v>
      </c>
      <c r="P2791" s="19">
        <v>45541</v>
      </c>
      <c r="Q2791" s="19">
        <v>45560</v>
      </c>
      <c r="R2791" s="20"/>
      <c r="S2791" s="19">
        <v>45601</v>
      </c>
      <c r="T2791" s="20" t="s">
        <v>126</v>
      </c>
      <c r="U2791" s="20">
        <v>1031145</v>
      </c>
      <c r="V2791" s="20">
        <v>240007018</v>
      </c>
      <c r="W2791" s="20" t="s">
        <v>50</v>
      </c>
      <c r="X2791" s="20" t="s">
        <v>794</v>
      </c>
      <c r="Y2791" s="20" t="s">
        <v>306</v>
      </c>
      <c r="Z2791" s="20" t="s">
        <v>7406</v>
      </c>
      <c r="AA2791" s="20" t="s">
        <v>395</v>
      </c>
      <c r="AB2791" s="20" t="s">
        <v>337</v>
      </c>
      <c r="AC2791" s="20" t="s">
        <v>337</v>
      </c>
      <c r="AD2791" s="20" t="s">
        <v>56</v>
      </c>
      <c r="AE2791" s="20"/>
      <c r="AF2791" t="str">
        <f>VLOOKUP(L2791,Contactos!B:B,1,0)</f>
        <v>SANIDAD AGROPECUARIA &amp; ASOCIADOS S.A.C.</v>
      </c>
    </row>
    <row r="2792" spans="1:32" ht="38.25" x14ac:dyDescent="0.2">
      <c r="A2792" s="4">
        <f t="shared" si="130"/>
        <v>2790</v>
      </c>
      <c r="B2792" s="4" t="str">
        <f t="shared" si="131"/>
        <v/>
      </c>
      <c r="C2792" s="4" t="str">
        <f>IFERROR(VLOOKUP(F2792,Tablas!$A$1:$B$3,2,0),"")</f>
        <v/>
      </c>
      <c r="D2792" s="4" t="str">
        <f t="shared" si="132"/>
        <v xml:space="preserve"> - COBRANZA DOC. 45 DIAS / DA 45 DAYS - Dif. en cambio</v>
      </c>
      <c r="E2792" s="19">
        <v>45473</v>
      </c>
      <c r="F2792" s="20" t="s">
        <v>27</v>
      </c>
      <c r="G2792" s="20"/>
      <c r="H2792" s="20" t="s">
        <v>80</v>
      </c>
      <c r="I2792" s="20" t="s">
        <v>81</v>
      </c>
      <c r="J2792" s="20" t="s">
        <v>227</v>
      </c>
      <c r="K2792" s="20" t="s">
        <v>227</v>
      </c>
      <c r="L2792" s="20" t="s">
        <v>228</v>
      </c>
      <c r="M2792" s="20"/>
      <c r="N2792" s="21">
        <v>4302.59</v>
      </c>
      <c r="O2792" s="21">
        <v>0</v>
      </c>
      <c r="P2792" s="20"/>
      <c r="Q2792" s="19">
        <v>45473</v>
      </c>
      <c r="R2792" s="20"/>
      <c r="S2792" s="20"/>
      <c r="T2792" s="20" t="s">
        <v>229</v>
      </c>
      <c r="U2792" s="20">
        <v>1028644</v>
      </c>
      <c r="V2792" s="20">
        <v>240026906</v>
      </c>
      <c r="W2792" s="20" t="s">
        <v>50</v>
      </c>
      <c r="X2792" s="20" t="s">
        <v>841</v>
      </c>
      <c r="Y2792" s="20" t="s">
        <v>37</v>
      </c>
      <c r="Z2792" s="20" t="s">
        <v>63</v>
      </c>
      <c r="AA2792" s="20" t="s">
        <v>230</v>
      </c>
      <c r="AB2792" s="20" t="s">
        <v>231</v>
      </c>
      <c r="AC2792" s="20" t="s">
        <v>66</v>
      </c>
      <c r="AD2792" s="20" t="s">
        <v>232</v>
      </c>
      <c r="AE2792" s="20"/>
      <c r="AF2792" t="str">
        <f>VLOOKUP(L2792,Contactos!B:B,1,0)</f>
        <v>VYPHAVET CO., LTD.</v>
      </c>
    </row>
    <row r="2793" spans="1:32" ht="25.5" x14ac:dyDescent="0.2">
      <c r="A2793" s="4">
        <f t="shared" si="130"/>
        <v>2791</v>
      </c>
      <c r="B2793" s="4" t="str">
        <f t="shared" si="131"/>
        <v>4-03586</v>
      </c>
      <c r="C2793" s="4" t="str">
        <f>IFERROR(VLOOKUP(F2793,Tablas!$A$1:$B$3,2,0),"")</f>
        <v/>
      </c>
      <c r="D2793" s="4" t="str">
        <f t="shared" si="132"/>
        <v xml:space="preserve"> - LETRA 75 DIAS / DRAFT 75 DAYS - Cambio de Situación</v>
      </c>
      <c r="E2793" s="19">
        <v>45560</v>
      </c>
      <c r="F2793" s="20" t="s">
        <v>27</v>
      </c>
      <c r="G2793" s="20" t="s">
        <v>8034</v>
      </c>
      <c r="H2793" s="20" t="s">
        <v>7404</v>
      </c>
      <c r="I2793" s="20" t="s">
        <v>7405</v>
      </c>
      <c r="J2793" s="20" t="s">
        <v>330</v>
      </c>
      <c r="K2793" s="20" t="s">
        <v>331</v>
      </c>
      <c r="L2793" s="20" t="s">
        <v>332</v>
      </c>
      <c r="M2793" s="20" t="s">
        <v>125</v>
      </c>
      <c r="N2793" s="21">
        <v>4307.8100000000004</v>
      </c>
      <c r="O2793" s="21">
        <v>0</v>
      </c>
      <c r="P2793" s="19">
        <v>45533</v>
      </c>
      <c r="Q2793" s="19">
        <v>45560</v>
      </c>
      <c r="R2793" s="20"/>
      <c r="S2793" s="19">
        <v>45624</v>
      </c>
      <c r="T2793" s="20" t="s">
        <v>126</v>
      </c>
      <c r="U2793" s="20">
        <v>1031188</v>
      </c>
      <c r="V2793" s="20">
        <v>240007039</v>
      </c>
      <c r="W2793" s="20" t="s">
        <v>50</v>
      </c>
      <c r="X2793" s="20" t="s">
        <v>794</v>
      </c>
      <c r="Y2793" s="20" t="s">
        <v>333</v>
      </c>
      <c r="Z2793" s="20" t="s">
        <v>7406</v>
      </c>
      <c r="AA2793" s="20" t="s">
        <v>335</v>
      </c>
      <c r="AB2793" s="20" t="s">
        <v>336</v>
      </c>
      <c r="AC2793" s="20" t="s">
        <v>337</v>
      </c>
      <c r="AD2793" s="20" t="s">
        <v>56</v>
      </c>
      <c r="AE2793" s="20"/>
      <c r="AF2793" t="str">
        <f>VLOOKUP(L2793,Contactos!B:B,1,0)</f>
        <v>REPRESENTACIONES DURAND S.A.C.</v>
      </c>
    </row>
    <row r="2794" spans="1:32" ht="25.5" x14ac:dyDescent="0.2">
      <c r="A2794" s="4">
        <f t="shared" si="130"/>
        <v>2792</v>
      </c>
      <c r="B2794" s="4" t="str">
        <f t="shared" si="131"/>
        <v>4-03584</v>
      </c>
      <c r="C2794" s="4" t="str">
        <f>IFERROR(VLOOKUP(F2794,Tablas!$A$1:$B$3,2,0),"")</f>
        <v/>
      </c>
      <c r="D2794" s="4" t="str">
        <f t="shared" si="132"/>
        <v xml:space="preserve"> - LETRA 75 DIAS / DRAFT 75 DAYS - Cambio de Situación</v>
      </c>
      <c r="E2794" s="19">
        <v>45560</v>
      </c>
      <c r="F2794" s="20" t="s">
        <v>27</v>
      </c>
      <c r="G2794" s="20" t="s">
        <v>8035</v>
      </c>
      <c r="H2794" s="20" t="s">
        <v>7404</v>
      </c>
      <c r="I2794" s="20" t="s">
        <v>7405</v>
      </c>
      <c r="J2794" s="20" t="s">
        <v>330</v>
      </c>
      <c r="K2794" s="20" t="s">
        <v>331</v>
      </c>
      <c r="L2794" s="20" t="s">
        <v>332</v>
      </c>
      <c r="M2794" s="20" t="s">
        <v>125</v>
      </c>
      <c r="N2794" s="21">
        <v>4307.82</v>
      </c>
      <c r="O2794" s="21">
        <v>0</v>
      </c>
      <c r="P2794" s="19">
        <v>45533</v>
      </c>
      <c r="Q2794" s="19">
        <v>45560</v>
      </c>
      <c r="R2794" s="20"/>
      <c r="S2794" s="19">
        <v>45600</v>
      </c>
      <c r="T2794" s="20" t="s">
        <v>126</v>
      </c>
      <c r="U2794" s="20">
        <v>1031184</v>
      </c>
      <c r="V2794" s="20">
        <v>240007037</v>
      </c>
      <c r="W2794" s="20" t="s">
        <v>50</v>
      </c>
      <c r="X2794" s="20" t="s">
        <v>794</v>
      </c>
      <c r="Y2794" s="20" t="s">
        <v>333</v>
      </c>
      <c r="Z2794" s="20" t="s">
        <v>7406</v>
      </c>
      <c r="AA2794" s="20" t="s">
        <v>335</v>
      </c>
      <c r="AB2794" s="20" t="s">
        <v>336</v>
      </c>
      <c r="AC2794" s="20" t="s">
        <v>337</v>
      </c>
      <c r="AD2794" s="20" t="s">
        <v>56</v>
      </c>
      <c r="AE2794" s="20"/>
      <c r="AF2794" t="str">
        <f>VLOOKUP(L2794,Contactos!B:B,1,0)</f>
        <v>REPRESENTACIONES DURAND S.A.C.</v>
      </c>
    </row>
    <row r="2795" spans="1:32" ht="25.5" x14ac:dyDescent="0.2">
      <c r="A2795" s="4">
        <f t="shared" si="130"/>
        <v>2793</v>
      </c>
      <c r="B2795" s="4" t="str">
        <f t="shared" si="131"/>
        <v>4-03585</v>
      </c>
      <c r="C2795" s="4" t="str">
        <f>IFERROR(VLOOKUP(F2795,Tablas!$A$1:$B$3,2,0),"")</f>
        <v/>
      </c>
      <c r="D2795" s="4" t="str">
        <f t="shared" si="132"/>
        <v xml:space="preserve"> - LETRA 75 DIAS / DRAFT 75 DAYS - Cambio de Situación</v>
      </c>
      <c r="E2795" s="19">
        <v>45560</v>
      </c>
      <c r="F2795" s="20" t="s">
        <v>27</v>
      </c>
      <c r="G2795" s="20" t="s">
        <v>8036</v>
      </c>
      <c r="H2795" s="20" t="s">
        <v>7404</v>
      </c>
      <c r="I2795" s="20" t="s">
        <v>7405</v>
      </c>
      <c r="J2795" s="20" t="s">
        <v>330</v>
      </c>
      <c r="K2795" s="20" t="s">
        <v>331</v>
      </c>
      <c r="L2795" s="20" t="s">
        <v>332</v>
      </c>
      <c r="M2795" s="20" t="s">
        <v>125</v>
      </c>
      <c r="N2795" s="21">
        <v>4307.82</v>
      </c>
      <c r="O2795" s="21">
        <v>0</v>
      </c>
      <c r="P2795" s="19">
        <v>45533</v>
      </c>
      <c r="Q2795" s="19">
        <v>45560</v>
      </c>
      <c r="R2795" s="20"/>
      <c r="S2795" s="19">
        <v>45608</v>
      </c>
      <c r="T2795" s="20" t="s">
        <v>126</v>
      </c>
      <c r="U2795" s="20">
        <v>1031186</v>
      </c>
      <c r="V2795" s="20">
        <v>240007038</v>
      </c>
      <c r="W2795" s="20" t="s">
        <v>50</v>
      </c>
      <c r="X2795" s="20" t="s">
        <v>794</v>
      </c>
      <c r="Y2795" s="20" t="s">
        <v>333</v>
      </c>
      <c r="Z2795" s="20" t="s">
        <v>7406</v>
      </c>
      <c r="AA2795" s="20" t="s">
        <v>335</v>
      </c>
      <c r="AB2795" s="20" t="s">
        <v>336</v>
      </c>
      <c r="AC2795" s="20" t="s">
        <v>337</v>
      </c>
      <c r="AD2795" s="20" t="s">
        <v>56</v>
      </c>
      <c r="AE2795" s="20"/>
      <c r="AF2795" t="str">
        <f>VLOOKUP(L2795,Contactos!B:B,1,0)</f>
        <v>REPRESENTACIONES DURAND S.A.C.</v>
      </c>
    </row>
    <row r="2796" spans="1:32" ht="25.5" x14ac:dyDescent="0.2">
      <c r="A2796" s="4">
        <f t="shared" si="130"/>
        <v>2794</v>
      </c>
      <c r="B2796" s="4" t="str">
        <f t="shared" si="131"/>
        <v>4-03582</v>
      </c>
      <c r="C2796" s="4" t="str">
        <f>IFERROR(VLOOKUP(F2796,Tablas!$A$1:$B$3,2,0),"")</f>
        <v/>
      </c>
      <c r="D2796" s="4" t="str">
        <f t="shared" si="132"/>
        <v xml:space="preserve"> - LETRA 75 DIAS / DRAFT 75 DAYS - Cambio de Situación</v>
      </c>
      <c r="E2796" s="19">
        <v>45560</v>
      </c>
      <c r="F2796" s="20" t="s">
        <v>27</v>
      </c>
      <c r="G2796" s="20" t="s">
        <v>8037</v>
      </c>
      <c r="H2796" s="20" t="s">
        <v>7404</v>
      </c>
      <c r="I2796" s="20" t="s">
        <v>7405</v>
      </c>
      <c r="J2796" s="20" t="s">
        <v>330</v>
      </c>
      <c r="K2796" s="20" t="s">
        <v>331</v>
      </c>
      <c r="L2796" s="20" t="s">
        <v>332</v>
      </c>
      <c r="M2796" s="20" t="s">
        <v>125</v>
      </c>
      <c r="N2796" s="21">
        <v>4307.82</v>
      </c>
      <c r="O2796" s="21">
        <v>0</v>
      </c>
      <c r="P2796" s="19">
        <v>45533</v>
      </c>
      <c r="Q2796" s="19">
        <v>45560</v>
      </c>
      <c r="R2796" s="20"/>
      <c r="S2796" s="19">
        <v>45587</v>
      </c>
      <c r="T2796" s="20" t="s">
        <v>126</v>
      </c>
      <c r="U2796" s="20">
        <v>1031180</v>
      </c>
      <c r="V2796" s="20">
        <v>240007035</v>
      </c>
      <c r="W2796" s="20" t="s">
        <v>50</v>
      </c>
      <c r="X2796" s="20" t="s">
        <v>794</v>
      </c>
      <c r="Y2796" s="20" t="s">
        <v>333</v>
      </c>
      <c r="Z2796" s="20" t="s">
        <v>7406</v>
      </c>
      <c r="AA2796" s="20" t="s">
        <v>335</v>
      </c>
      <c r="AB2796" s="20" t="s">
        <v>336</v>
      </c>
      <c r="AC2796" s="20" t="s">
        <v>337</v>
      </c>
      <c r="AD2796" s="20" t="s">
        <v>56</v>
      </c>
      <c r="AE2796" s="20"/>
      <c r="AF2796" t="str">
        <f>VLOOKUP(L2796,Contactos!B:B,1,0)</f>
        <v>REPRESENTACIONES DURAND S.A.C.</v>
      </c>
    </row>
    <row r="2797" spans="1:32" ht="25.5" x14ac:dyDescent="0.2">
      <c r="A2797" s="4">
        <f t="shared" si="130"/>
        <v>2795</v>
      </c>
      <c r="B2797" s="4" t="str">
        <f t="shared" si="131"/>
        <v>4-03583</v>
      </c>
      <c r="C2797" s="4" t="str">
        <f>IFERROR(VLOOKUP(F2797,Tablas!$A$1:$B$3,2,0),"")</f>
        <v/>
      </c>
      <c r="D2797" s="4" t="str">
        <f t="shared" si="132"/>
        <v xml:space="preserve"> - LETRA 75 DIAS / DRAFT 75 DAYS - Cambio de Situación</v>
      </c>
      <c r="E2797" s="19">
        <v>45560</v>
      </c>
      <c r="F2797" s="20" t="s">
        <v>27</v>
      </c>
      <c r="G2797" s="20" t="s">
        <v>8038</v>
      </c>
      <c r="H2797" s="20" t="s">
        <v>7404</v>
      </c>
      <c r="I2797" s="20" t="s">
        <v>7405</v>
      </c>
      <c r="J2797" s="20" t="s">
        <v>330</v>
      </c>
      <c r="K2797" s="20" t="s">
        <v>331</v>
      </c>
      <c r="L2797" s="20" t="s">
        <v>332</v>
      </c>
      <c r="M2797" s="20" t="s">
        <v>125</v>
      </c>
      <c r="N2797" s="21">
        <v>4307.82</v>
      </c>
      <c r="O2797" s="21">
        <v>0</v>
      </c>
      <c r="P2797" s="19">
        <v>45533</v>
      </c>
      <c r="Q2797" s="19">
        <v>45560</v>
      </c>
      <c r="R2797" s="20"/>
      <c r="S2797" s="19">
        <v>45593</v>
      </c>
      <c r="T2797" s="20" t="s">
        <v>126</v>
      </c>
      <c r="U2797" s="20">
        <v>1031182</v>
      </c>
      <c r="V2797" s="20">
        <v>240007036</v>
      </c>
      <c r="W2797" s="20" t="s">
        <v>50</v>
      </c>
      <c r="X2797" s="20" t="s">
        <v>794</v>
      </c>
      <c r="Y2797" s="20" t="s">
        <v>333</v>
      </c>
      <c r="Z2797" s="20" t="s">
        <v>7406</v>
      </c>
      <c r="AA2797" s="20" t="s">
        <v>335</v>
      </c>
      <c r="AB2797" s="20" t="s">
        <v>336</v>
      </c>
      <c r="AC2797" s="20" t="s">
        <v>337</v>
      </c>
      <c r="AD2797" s="20" t="s">
        <v>56</v>
      </c>
      <c r="AE2797" s="20"/>
      <c r="AF2797" t="str">
        <f>VLOOKUP(L2797,Contactos!B:B,1,0)</f>
        <v>REPRESENTACIONES DURAND S.A.C.</v>
      </c>
    </row>
    <row r="2798" spans="1:32" ht="25.5" x14ac:dyDescent="0.2">
      <c r="A2798" s="4">
        <f t="shared" si="130"/>
        <v>2796</v>
      </c>
      <c r="B2798" s="4" t="str">
        <f t="shared" si="131"/>
        <v>4-03581</v>
      </c>
      <c r="C2798" s="4" t="str">
        <f>IFERROR(VLOOKUP(F2798,Tablas!$A$1:$B$3,2,0),"")</f>
        <v/>
      </c>
      <c r="D2798" s="4" t="str">
        <f t="shared" si="132"/>
        <v xml:space="preserve"> - LETRA 75 DIAS / DRAFT 75 DAYS - Cambio de Situación</v>
      </c>
      <c r="E2798" s="19">
        <v>45560</v>
      </c>
      <c r="F2798" s="20" t="s">
        <v>27</v>
      </c>
      <c r="G2798" s="20" t="s">
        <v>8039</v>
      </c>
      <c r="H2798" s="20" t="s">
        <v>7404</v>
      </c>
      <c r="I2798" s="20" t="s">
        <v>7405</v>
      </c>
      <c r="J2798" s="20" t="s">
        <v>330</v>
      </c>
      <c r="K2798" s="20" t="s">
        <v>331</v>
      </c>
      <c r="L2798" s="20" t="s">
        <v>332</v>
      </c>
      <c r="M2798" s="20" t="s">
        <v>125</v>
      </c>
      <c r="N2798" s="21">
        <v>4307.82</v>
      </c>
      <c r="O2798" s="21">
        <v>0</v>
      </c>
      <c r="P2798" s="19">
        <v>45533</v>
      </c>
      <c r="Q2798" s="19">
        <v>45560</v>
      </c>
      <c r="R2798" s="20"/>
      <c r="S2798" s="19">
        <v>45579</v>
      </c>
      <c r="T2798" s="20" t="s">
        <v>126</v>
      </c>
      <c r="U2798" s="20">
        <v>1031178</v>
      </c>
      <c r="V2798" s="20">
        <v>240007034</v>
      </c>
      <c r="W2798" s="20" t="s">
        <v>50</v>
      </c>
      <c r="X2798" s="20" t="s">
        <v>794</v>
      </c>
      <c r="Y2798" s="20" t="s">
        <v>333</v>
      </c>
      <c r="Z2798" s="20" t="s">
        <v>7406</v>
      </c>
      <c r="AA2798" s="20" t="s">
        <v>7441</v>
      </c>
      <c r="AB2798" s="20" t="s">
        <v>789</v>
      </c>
      <c r="AC2798" s="20" t="s">
        <v>167</v>
      </c>
      <c r="AD2798" s="20" t="s">
        <v>56</v>
      </c>
      <c r="AE2798" s="20"/>
      <c r="AF2798" t="str">
        <f>VLOOKUP(L2798,Contactos!B:B,1,0)</f>
        <v>REPRESENTACIONES DURAND S.A.C.</v>
      </c>
    </row>
    <row r="2799" spans="1:32" ht="25.5" x14ac:dyDescent="0.2">
      <c r="A2799" s="4">
        <f t="shared" si="130"/>
        <v>2797</v>
      </c>
      <c r="B2799" s="4" t="str">
        <f t="shared" si="131"/>
        <v>4-02625</v>
      </c>
      <c r="C2799" s="4" t="str">
        <f>IFERROR(VLOOKUP(F2799,Tablas!$A$1:$B$3,2,0),"")</f>
        <v/>
      </c>
      <c r="D2799" s="4" t="str">
        <f t="shared" si="132"/>
        <v xml:space="preserve"> - LETRA 75 DIAS / DRAFT 75 DAYS - Cambio de Situación</v>
      </c>
      <c r="E2799" s="19">
        <v>45518</v>
      </c>
      <c r="F2799" s="20" t="s">
        <v>27</v>
      </c>
      <c r="G2799" s="20" t="s">
        <v>8040</v>
      </c>
      <c r="H2799" s="20" t="s">
        <v>7404</v>
      </c>
      <c r="I2799" s="20" t="s">
        <v>7405</v>
      </c>
      <c r="J2799" s="20" t="s">
        <v>721</v>
      </c>
      <c r="K2799" s="20" t="s">
        <v>722</v>
      </c>
      <c r="L2799" s="20" t="s">
        <v>723</v>
      </c>
      <c r="M2799" s="20" t="s">
        <v>33</v>
      </c>
      <c r="N2799" s="21">
        <v>4331</v>
      </c>
      <c r="O2799" s="21">
        <v>0</v>
      </c>
      <c r="P2799" s="19">
        <v>45478</v>
      </c>
      <c r="Q2799" s="19">
        <v>45518</v>
      </c>
      <c r="R2799" s="20"/>
      <c r="S2799" s="19">
        <v>45568</v>
      </c>
      <c r="T2799" s="20" t="s">
        <v>126</v>
      </c>
      <c r="U2799" s="20">
        <v>1008761</v>
      </c>
      <c r="V2799" s="20">
        <v>240005996</v>
      </c>
      <c r="W2799" s="20" t="s">
        <v>50</v>
      </c>
      <c r="X2799" s="20" t="s">
        <v>794</v>
      </c>
      <c r="Y2799" s="20" t="s">
        <v>306</v>
      </c>
      <c r="Z2799" s="20" t="s">
        <v>7406</v>
      </c>
      <c r="AA2799" s="20" t="s">
        <v>725</v>
      </c>
      <c r="AB2799" s="20" t="s">
        <v>726</v>
      </c>
      <c r="AC2799" s="20" t="s">
        <v>727</v>
      </c>
      <c r="AD2799" s="20" t="s">
        <v>56</v>
      </c>
      <c r="AE2799" s="20"/>
      <c r="AF2799" t="str">
        <f>VLOOKUP(L2799,Contactos!B:B,1,0)</f>
        <v>INVERSIONES Y SERVICIOS VETERINARIO COTOS S.A.C.</v>
      </c>
    </row>
    <row r="2800" spans="1:32" ht="38.25" x14ac:dyDescent="0.2">
      <c r="A2800" s="4">
        <f t="shared" si="130"/>
        <v>2798</v>
      </c>
      <c r="B2800" s="4" t="str">
        <f t="shared" si="131"/>
        <v>F010-00026088</v>
      </c>
      <c r="C2800" s="4" t="str">
        <f>IFERROR(VLOOKUP(F2800,Tablas!$A$1:$B$3,2,0),"")</f>
        <v>Factura</v>
      </c>
      <c r="D2800" s="4" t="str">
        <f t="shared" si="132"/>
        <v>Nacional - LETRAS 75 DIAS / DRAFT 75 DIAS - Facturas clientes - C20606449811</v>
      </c>
      <c r="E2800" s="19">
        <v>45565</v>
      </c>
      <c r="F2800" s="20" t="s">
        <v>1001</v>
      </c>
      <c r="G2800" s="20" t="s">
        <v>8041</v>
      </c>
      <c r="H2800" s="20" t="s">
        <v>44</v>
      </c>
      <c r="I2800" s="20" t="s">
        <v>45</v>
      </c>
      <c r="J2800" s="20" t="s">
        <v>391</v>
      </c>
      <c r="K2800" s="20" t="s">
        <v>392</v>
      </c>
      <c r="L2800" s="20" t="s">
        <v>393</v>
      </c>
      <c r="M2800" s="20" t="s">
        <v>33</v>
      </c>
      <c r="N2800" s="21">
        <v>4356.3599999999997</v>
      </c>
      <c r="O2800" s="21">
        <v>0</v>
      </c>
      <c r="P2800" s="20"/>
      <c r="Q2800" s="19">
        <v>45565</v>
      </c>
      <c r="R2800" s="20"/>
      <c r="S2800" s="19">
        <v>45715</v>
      </c>
      <c r="T2800" s="20" t="s">
        <v>8042</v>
      </c>
      <c r="U2800" s="20">
        <v>1032158</v>
      </c>
      <c r="V2800" s="20">
        <v>240002925</v>
      </c>
      <c r="W2800" s="20" t="s">
        <v>847</v>
      </c>
      <c r="X2800" s="20" t="s">
        <v>848</v>
      </c>
      <c r="Y2800" s="20" t="s">
        <v>306</v>
      </c>
      <c r="Z2800" s="20" t="s">
        <v>7969</v>
      </c>
      <c r="AA2800" s="20" t="s">
        <v>495</v>
      </c>
      <c r="AB2800" s="20" t="s">
        <v>337</v>
      </c>
      <c r="AC2800" s="20" t="s">
        <v>337</v>
      </c>
      <c r="AD2800" s="20" t="s">
        <v>56</v>
      </c>
      <c r="AE2800" s="20" t="s">
        <v>1014</v>
      </c>
      <c r="AF2800" t="str">
        <f>VLOOKUP(L2800,Contactos!B:B,1,0)</f>
        <v>SANIDAD AGROPECUARIA &amp; ASOCIADOS S.A.C.</v>
      </c>
    </row>
    <row r="2801" spans="1:32" ht="25.5" x14ac:dyDescent="0.2">
      <c r="A2801" s="4">
        <f t="shared" si="130"/>
        <v>2799</v>
      </c>
      <c r="B2801" s="4" t="str">
        <f t="shared" si="131"/>
        <v>4-03405</v>
      </c>
      <c r="C2801" s="4" t="str">
        <f>IFERROR(VLOOKUP(F2801,Tablas!$A$1:$B$3,2,0),"")</f>
        <v/>
      </c>
      <c r="D2801" s="4" t="str">
        <f t="shared" si="132"/>
        <v xml:space="preserve"> - LETRA 75 DIAS / DRAFT 75 DAYS - Cambio de Situación</v>
      </c>
      <c r="E2801" s="19">
        <v>45554</v>
      </c>
      <c r="F2801" s="20" t="s">
        <v>27</v>
      </c>
      <c r="G2801" s="20" t="s">
        <v>8043</v>
      </c>
      <c r="H2801" s="20" t="s">
        <v>7404</v>
      </c>
      <c r="I2801" s="20" t="s">
        <v>7405</v>
      </c>
      <c r="J2801" s="20" t="s">
        <v>373</v>
      </c>
      <c r="K2801" s="20" t="s">
        <v>374</v>
      </c>
      <c r="L2801" s="20" t="s">
        <v>375</v>
      </c>
      <c r="M2801" s="20" t="s">
        <v>125</v>
      </c>
      <c r="N2801" s="21">
        <v>4372.04</v>
      </c>
      <c r="O2801" s="21">
        <v>0</v>
      </c>
      <c r="P2801" s="19">
        <v>45532</v>
      </c>
      <c r="Q2801" s="19">
        <v>45554</v>
      </c>
      <c r="R2801" s="20"/>
      <c r="S2801" s="19">
        <v>45587</v>
      </c>
      <c r="T2801" s="20" t="s">
        <v>126</v>
      </c>
      <c r="U2801" s="20">
        <v>1031317</v>
      </c>
      <c r="V2801" s="20">
        <v>240007093</v>
      </c>
      <c r="W2801" s="20" t="s">
        <v>50</v>
      </c>
      <c r="X2801" s="20" t="s">
        <v>794</v>
      </c>
      <c r="Y2801" s="20" t="s">
        <v>128</v>
      </c>
      <c r="Z2801" s="20" t="s">
        <v>7406</v>
      </c>
      <c r="AA2801" s="20" t="s">
        <v>377</v>
      </c>
      <c r="AB2801" s="20" t="s">
        <v>337</v>
      </c>
      <c r="AC2801" s="20" t="s">
        <v>337</v>
      </c>
      <c r="AD2801" s="20" t="s">
        <v>56</v>
      </c>
      <c r="AE2801" s="20"/>
      <c r="AF2801" t="str">
        <f>VLOOKUP(L2801,Contactos!B:B,1,0)</f>
        <v>TOP VETERINARIA S.A.C.</v>
      </c>
    </row>
    <row r="2802" spans="1:32" ht="25.5" x14ac:dyDescent="0.2">
      <c r="A2802" s="4">
        <f t="shared" si="130"/>
        <v>2800</v>
      </c>
      <c r="B2802" s="4" t="str">
        <f t="shared" si="131"/>
        <v>4-03408</v>
      </c>
      <c r="C2802" s="4" t="str">
        <f>IFERROR(VLOOKUP(F2802,Tablas!$A$1:$B$3,2,0),"")</f>
        <v/>
      </c>
      <c r="D2802" s="4" t="str">
        <f t="shared" si="132"/>
        <v xml:space="preserve"> - LETRA 75 DIAS / DRAFT 75 DAYS - Cambio de Situación</v>
      </c>
      <c r="E2802" s="19">
        <v>45554</v>
      </c>
      <c r="F2802" s="20" t="s">
        <v>27</v>
      </c>
      <c r="G2802" s="20" t="s">
        <v>8044</v>
      </c>
      <c r="H2802" s="20" t="s">
        <v>7404</v>
      </c>
      <c r="I2802" s="20" t="s">
        <v>7405</v>
      </c>
      <c r="J2802" s="20" t="s">
        <v>373</v>
      </c>
      <c r="K2802" s="20" t="s">
        <v>374</v>
      </c>
      <c r="L2802" s="20" t="s">
        <v>375</v>
      </c>
      <c r="M2802" s="20" t="s">
        <v>125</v>
      </c>
      <c r="N2802" s="21">
        <v>4372.04</v>
      </c>
      <c r="O2802" s="21">
        <v>0</v>
      </c>
      <c r="P2802" s="19">
        <v>45532</v>
      </c>
      <c r="Q2802" s="19">
        <v>45554</v>
      </c>
      <c r="R2802" s="20"/>
      <c r="S2802" s="19">
        <v>45608</v>
      </c>
      <c r="T2802" s="20" t="s">
        <v>126</v>
      </c>
      <c r="U2802" s="20">
        <v>1031323</v>
      </c>
      <c r="V2802" s="20">
        <v>240007096</v>
      </c>
      <c r="W2802" s="20" t="s">
        <v>50</v>
      </c>
      <c r="X2802" s="20" t="s">
        <v>794</v>
      </c>
      <c r="Y2802" s="20" t="s">
        <v>128</v>
      </c>
      <c r="Z2802" s="20" t="s">
        <v>7406</v>
      </c>
      <c r="AA2802" s="20" t="s">
        <v>377</v>
      </c>
      <c r="AB2802" s="20" t="s">
        <v>337</v>
      </c>
      <c r="AC2802" s="20" t="s">
        <v>337</v>
      </c>
      <c r="AD2802" s="20" t="s">
        <v>56</v>
      </c>
      <c r="AE2802" s="20"/>
      <c r="AF2802" t="str">
        <f>VLOOKUP(L2802,Contactos!B:B,1,0)</f>
        <v>TOP VETERINARIA S.A.C.</v>
      </c>
    </row>
    <row r="2803" spans="1:32" ht="25.5" x14ac:dyDescent="0.2">
      <c r="A2803" s="4">
        <f t="shared" si="130"/>
        <v>2801</v>
      </c>
      <c r="B2803" s="4" t="str">
        <f t="shared" si="131"/>
        <v>4-03406</v>
      </c>
      <c r="C2803" s="4" t="str">
        <f>IFERROR(VLOOKUP(F2803,Tablas!$A$1:$B$3,2,0),"")</f>
        <v/>
      </c>
      <c r="D2803" s="4" t="str">
        <f t="shared" si="132"/>
        <v xml:space="preserve"> - LETRA 75 DIAS / DRAFT 75 DAYS - Cambio de Situación</v>
      </c>
      <c r="E2803" s="19">
        <v>45554</v>
      </c>
      <c r="F2803" s="20" t="s">
        <v>27</v>
      </c>
      <c r="G2803" s="20" t="s">
        <v>8045</v>
      </c>
      <c r="H2803" s="20" t="s">
        <v>7404</v>
      </c>
      <c r="I2803" s="20" t="s">
        <v>7405</v>
      </c>
      <c r="J2803" s="20" t="s">
        <v>373</v>
      </c>
      <c r="K2803" s="20" t="s">
        <v>374</v>
      </c>
      <c r="L2803" s="20" t="s">
        <v>375</v>
      </c>
      <c r="M2803" s="20" t="s">
        <v>125</v>
      </c>
      <c r="N2803" s="21">
        <v>4372.04</v>
      </c>
      <c r="O2803" s="21">
        <v>0</v>
      </c>
      <c r="P2803" s="19">
        <v>45532</v>
      </c>
      <c r="Q2803" s="19">
        <v>45554</v>
      </c>
      <c r="R2803" s="20"/>
      <c r="S2803" s="19">
        <v>45594</v>
      </c>
      <c r="T2803" s="20" t="s">
        <v>126</v>
      </c>
      <c r="U2803" s="20">
        <v>1031319</v>
      </c>
      <c r="V2803" s="20">
        <v>240007094</v>
      </c>
      <c r="W2803" s="20" t="s">
        <v>50</v>
      </c>
      <c r="X2803" s="20" t="s">
        <v>794</v>
      </c>
      <c r="Y2803" s="20" t="s">
        <v>128</v>
      </c>
      <c r="Z2803" s="20" t="s">
        <v>7406</v>
      </c>
      <c r="AA2803" s="20" t="s">
        <v>377</v>
      </c>
      <c r="AB2803" s="20" t="s">
        <v>337</v>
      </c>
      <c r="AC2803" s="20" t="s">
        <v>337</v>
      </c>
      <c r="AD2803" s="20" t="s">
        <v>56</v>
      </c>
      <c r="AE2803" s="20"/>
      <c r="AF2803" t="str">
        <f>VLOOKUP(L2803,Contactos!B:B,1,0)</f>
        <v>TOP VETERINARIA S.A.C.</v>
      </c>
    </row>
    <row r="2804" spans="1:32" ht="25.5" x14ac:dyDescent="0.2">
      <c r="A2804" s="4">
        <f t="shared" si="130"/>
        <v>2802</v>
      </c>
      <c r="B2804" s="4" t="str">
        <f t="shared" si="131"/>
        <v>4-03407</v>
      </c>
      <c r="C2804" s="4" t="str">
        <f>IFERROR(VLOOKUP(F2804,Tablas!$A$1:$B$3,2,0),"")</f>
        <v/>
      </c>
      <c r="D2804" s="4" t="str">
        <f t="shared" si="132"/>
        <v xml:space="preserve"> - LETRA 75 DIAS / DRAFT 75 DAYS - Cambio de Situación</v>
      </c>
      <c r="E2804" s="19">
        <v>45554</v>
      </c>
      <c r="F2804" s="20" t="s">
        <v>27</v>
      </c>
      <c r="G2804" s="20" t="s">
        <v>8046</v>
      </c>
      <c r="H2804" s="20" t="s">
        <v>7404</v>
      </c>
      <c r="I2804" s="20" t="s">
        <v>7405</v>
      </c>
      <c r="J2804" s="20" t="s">
        <v>373</v>
      </c>
      <c r="K2804" s="20" t="s">
        <v>374</v>
      </c>
      <c r="L2804" s="20" t="s">
        <v>375</v>
      </c>
      <c r="M2804" s="20" t="s">
        <v>125</v>
      </c>
      <c r="N2804" s="21">
        <v>4372.04</v>
      </c>
      <c r="O2804" s="21">
        <v>0</v>
      </c>
      <c r="P2804" s="19">
        <v>45532</v>
      </c>
      <c r="Q2804" s="19">
        <v>45554</v>
      </c>
      <c r="R2804" s="20"/>
      <c r="S2804" s="19">
        <v>45601</v>
      </c>
      <c r="T2804" s="20" t="s">
        <v>126</v>
      </c>
      <c r="U2804" s="20">
        <v>1031321</v>
      </c>
      <c r="V2804" s="20">
        <v>240007095</v>
      </c>
      <c r="W2804" s="20" t="s">
        <v>50</v>
      </c>
      <c r="X2804" s="20" t="s">
        <v>794</v>
      </c>
      <c r="Y2804" s="20" t="s">
        <v>128</v>
      </c>
      <c r="Z2804" s="20" t="s">
        <v>7406</v>
      </c>
      <c r="AA2804" s="20" t="s">
        <v>377</v>
      </c>
      <c r="AB2804" s="20" t="s">
        <v>337</v>
      </c>
      <c r="AC2804" s="20" t="s">
        <v>337</v>
      </c>
      <c r="AD2804" s="20" t="s">
        <v>56</v>
      </c>
      <c r="AE2804" s="20"/>
      <c r="AF2804" t="str">
        <f>VLOOKUP(L2804,Contactos!B:B,1,0)</f>
        <v>TOP VETERINARIA S.A.C.</v>
      </c>
    </row>
    <row r="2805" spans="1:32" ht="25.5" x14ac:dyDescent="0.2">
      <c r="A2805" s="4">
        <f t="shared" si="130"/>
        <v>2803</v>
      </c>
      <c r="B2805" s="4" t="str">
        <f t="shared" si="131"/>
        <v>4-03404</v>
      </c>
      <c r="C2805" s="4" t="str">
        <f>IFERROR(VLOOKUP(F2805,Tablas!$A$1:$B$3,2,0),"")</f>
        <v/>
      </c>
      <c r="D2805" s="4" t="str">
        <f t="shared" si="132"/>
        <v xml:space="preserve"> - LETRA 75 DIAS / DRAFT 75 DAYS - Cambio de Situación</v>
      </c>
      <c r="E2805" s="19">
        <v>45554</v>
      </c>
      <c r="F2805" s="20" t="s">
        <v>27</v>
      </c>
      <c r="G2805" s="20" t="s">
        <v>8047</v>
      </c>
      <c r="H2805" s="20" t="s">
        <v>7404</v>
      </c>
      <c r="I2805" s="20" t="s">
        <v>7405</v>
      </c>
      <c r="J2805" s="20" t="s">
        <v>373</v>
      </c>
      <c r="K2805" s="20" t="s">
        <v>374</v>
      </c>
      <c r="L2805" s="20" t="s">
        <v>375</v>
      </c>
      <c r="M2805" s="20" t="s">
        <v>125</v>
      </c>
      <c r="N2805" s="21">
        <v>4372.04</v>
      </c>
      <c r="O2805" s="21">
        <v>0</v>
      </c>
      <c r="P2805" s="19">
        <v>45532</v>
      </c>
      <c r="Q2805" s="19">
        <v>45554</v>
      </c>
      <c r="R2805" s="20"/>
      <c r="S2805" s="19">
        <v>45580</v>
      </c>
      <c r="T2805" s="20" t="s">
        <v>126</v>
      </c>
      <c r="U2805" s="20">
        <v>1031315</v>
      </c>
      <c r="V2805" s="20">
        <v>240007092</v>
      </c>
      <c r="W2805" s="20" t="s">
        <v>50</v>
      </c>
      <c r="X2805" s="20" t="s">
        <v>794</v>
      </c>
      <c r="Y2805" s="20" t="s">
        <v>128</v>
      </c>
      <c r="Z2805" s="20" t="s">
        <v>7406</v>
      </c>
      <c r="AA2805" s="20" t="s">
        <v>7391</v>
      </c>
      <c r="AB2805" s="20" t="s">
        <v>576</v>
      </c>
      <c r="AC2805" s="20" t="s">
        <v>167</v>
      </c>
      <c r="AD2805" s="20" t="s">
        <v>56</v>
      </c>
      <c r="AE2805" s="20"/>
      <c r="AF2805" t="str">
        <f>VLOOKUP(L2805,Contactos!B:B,1,0)</f>
        <v>TOP VETERINARIA S.A.C.</v>
      </c>
    </row>
    <row r="2806" spans="1:32" ht="25.5" x14ac:dyDescent="0.2">
      <c r="A2806" s="4">
        <f t="shared" si="130"/>
        <v>2804</v>
      </c>
      <c r="B2806" s="4" t="str">
        <f t="shared" si="131"/>
        <v>4-03409</v>
      </c>
      <c r="C2806" s="4" t="str">
        <f>IFERROR(VLOOKUP(F2806,Tablas!$A$1:$B$3,2,0),"")</f>
        <v/>
      </c>
      <c r="D2806" s="4" t="str">
        <f t="shared" si="132"/>
        <v xml:space="preserve"> - LETRA 75 DIAS / DRAFT 75 DAYS - Cambio de Situación</v>
      </c>
      <c r="E2806" s="19">
        <v>45554</v>
      </c>
      <c r="F2806" s="20" t="s">
        <v>27</v>
      </c>
      <c r="G2806" s="20" t="s">
        <v>8048</v>
      </c>
      <c r="H2806" s="20" t="s">
        <v>7404</v>
      </c>
      <c r="I2806" s="20" t="s">
        <v>7405</v>
      </c>
      <c r="J2806" s="20" t="s">
        <v>373</v>
      </c>
      <c r="K2806" s="20" t="s">
        <v>374</v>
      </c>
      <c r="L2806" s="20" t="s">
        <v>375</v>
      </c>
      <c r="M2806" s="20" t="s">
        <v>125</v>
      </c>
      <c r="N2806" s="21">
        <v>4372.05</v>
      </c>
      <c r="O2806" s="21">
        <v>0</v>
      </c>
      <c r="P2806" s="19">
        <v>45532</v>
      </c>
      <c r="Q2806" s="19">
        <v>45554</v>
      </c>
      <c r="R2806" s="20"/>
      <c r="S2806" s="19">
        <v>45625</v>
      </c>
      <c r="T2806" s="20" t="s">
        <v>126</v>
      </c>
      <c r="U2806" s="20">
        <v>1031325</v>
      </c>
      <c r="V2806" s="20">
        <v>240007097</v>
      </c>
      <c r="W2806" s="20" t="s">
        <v>50</v>
      </c>
      <c r="X2806" s="20" t="s">
        <v>794</v>
      </c>
      <c r="Y2806" s="20" t="s">
        <v>128</v>
      </c>
      <c r="Z2806" s="20" t="s">
        <v>7406</v>
      </c>
      <c r="AA2806" s="20" t="s">
        <v>377</v>
      </c>
      <c r="AB2806" s="20" t="s">
        <v>337</v>
      </c>
      <c r="AC2806" s="20" t="s">
        <v>337</v>
      </c>
      <c r="AD2806" s="20" t="s">
        <v>56</v>
      </c>
      <c r="AE2806" s="20"/>
      <c r="AF2806" t="str">
        <f>VLOOKUP(L2806,Contactos!B:B,1,0)</f>
        <v>TOP VETERINARIA S.A.C.</v>
      </c>
    </row>
    <row r="2807" spans="1:32" ht="38.25" x14ac:dyDescent="0.2">
      <c r="A2807" s="4">
        <f t="shared" si="130"/>
        <v>2805</v>
      </c>
      <c r="B2807" s="4" t="str">
        <f t="shared" si="131"/>
        <v>F010-00025997</v>
      </c>
      <c r="C2807" s="4" t="str">
        <f>IFERROR(VLOOKUP(F2807,Tablas!$A$1:$B$3,2,0),"")</f>
        <v>Factura</v>
      </c>
      <c r="D2807" s="4" t="str">
        <f t="shared" si="132"/>
        <v>Nacional - LETRAS A 45-55-65-75 DIAS / DRAFT  45-55-65-75 DAYS - Facturas clientes - C20110651121</v>
      </c>
      <c r="E2807" s="19">
        <v>45559</v>
      </c>
      <c r="F2807" s="20" t="s">
        <v>1001</v>
      </c>
      <c r="G2807" s="20" t="s">
        <v>7790</v>
      </c>
      <c r="H2807" s="20" t="s">
        <v>44</v>
      </c>
      <c r="I2807" s="20" t="s">
        <v>45</v>
      </c>
      <c r="J2807" s="20" t="s">
        <v>330</v>
      </c>
      <c r="K2807" s="20" t="s">
        <v>331</v>
      </c>
      <c r="L2807" s="20" t="s">
        <v>332</v>
      </c>
      <c r="M2807" s="20" t="s">
        <v>125</v>
      </c>
      <c r="N2807" s="21">
        <v>4403.2</v>
      </c>
      <c r="O2807" s="21">
        <v>0</v>
      </c>
      <c r="P2807" s="20"/>
      <c r="Q2807" s="19">
        <v>45559</v>
      </c>
      <c r="R2807" s="20"/>
      <c r="S2807" s="19">
        <v>45649</v>
      </c>
      <c r="T2807" s="20" t="s">
        <v>7453</v>
      </c>
      <c r="U2807" s="20">
        <v>1028096</v>
      </c>
      <c r="V2807" s="20">
        <v>240002828</v>
      </c>
      <c r="W2807" s="20" t="s">
        <v>847</v>
      </c>
      <c r="X2807" s="20" t="s">
        <v>305</v>
      </c>
      <c r="Y2807" s="20" t="s">
        <v>333</v>
      </c>
      <c r="Z2807" s="20" t="s">
        <v>7530</v>
      </c>
      <c r="AA2807" s="20" t="s">
        <v>335</v>
      </c>
      <c r="AB2807" s="20" t="s">
        <v>336</v>
      </c>
      <c r="AC2807" s="20" t="s">
        <v>337</v>
      </c>
      <c r="AD2807" s="20" t="s">
        <v>56</v>
      </c>
      <c r="AE2807" s="20" t="s">
        <v>1014</v>
      </c>
      <c r="AF2807" t="str">
        <f>VLOOKUP(L2807,Contactos!B:B,1,0)</f>
        <v>REPRESENTACIONES DURAND S.A.C.</v>
      </c>
    </row>
    <row r="2808" spans="1:32" ht="25.5" x14ac:dyDescent="0.2">
      <c r="A2808" s="4">
        <f t="shared" si="130"/>
        <v>2806</v>
      </c>
      <c r="B2808" s="4" t="str">
        <f t="shared" si="131"/>
        <v>4-02987</v>
      </c>
      <c r="C2808" s="4" t="str">
        <f>IFERROR(VLOOKUP(F2808,Tablas!$A$1:$B$3,2,0),"")</f>
        <v/>
      </c>
      <c r="D2808" s="4" t="str">
        <f t="shared" si="132"/>
        <v xml:space="preserve"> - LETRA 75 DIAS / DRAFT 75 DAYS - Cambio de Situación</v>
      </c>
      <c r="E2808" s="19">
        <v>45537</v>
      </c>
      <c r="F2808" s="20" t="s">
        <v>27</v>
      </c>
      <c r="G2808" s="20" t="s">
        <v>8049</v>
      </c>
      <c r="H2808" s="20" t="s">
        <v>7404</v>
      </c>
      <c r="I2808" s="20" t="s">
        <v>7405</v>
      </c>
      <c r="J2808" s="20" t="s">
        <v>330</v>
      </c>
      <c r="K2808" s="20" t="s">
        <v>331</v>
      </c>
      <c r="L2808" s="20" t="s">
        <v>332</v>
      </c>
      <c r="M2808" s="20" t="s">
        <v>125</v>
      </c>
      <c r="N2808" s="21">
        <v>4457.88</v>
      </c>
      <c r="O2808" s="21">
        <v>0</v>
      </c>
      <c r="P2808" s="19">
        <v>45504</v>
      </c>
      <c r="Q2808" s="19">
        <v>45537</v>
      </c>
      <c r="R2808" s="20"/>
      <c r="S2808" s="19">
        <v>45574</v>
      </c>
      <c r="T2808" s="20" t="s">
        <v>126</v>
      </c>
      <c r="U2808" s="20">
        <v>1021203</v>
      </c>
      <c r="V2808" s="20">
        <v>240006595</v>
      </c>
      <c r="W2808" s="20" t="s">
        <v>50</v>
      </c>
      <c r="X2808" s="20" t="s">
        <v>794</v>
      </c>
      <c r="Y2808" s="20" t="s">
        <v>333</v>
      </c>
      <c r="Z2808" s="20" t="s">
        <v>7406</v>
      </c>
      <c r="AA2808" s="20" t="s">
        <v>7441</v>
      </c>
      <c r="AB2808" s="20" t="s">
        <v>789</v>
      </c>
      <c r="AC2808" s="20" t="s">
        <v>167</v>
      </c>
      <c r="AD2808" s="20" t="s">
        <v>56</v>
      </c>
      <c r="AE2808" s="20"/>
      <c r="AF2808" t="str">
        <f>VLOOKUP(L2808,Contactos!B:B,1,0)</f>
        <v>REPRESENTACIONES DURAND S.A.C.</v>
      </c>
    </row>
    <row r="2809" spans="1:32" ht="25.5" x14ac:dyDescent="0.2">
      <c r="A2809" s="4">
        <f t="shared" si="130"/>
        <v>2807</v>
      </c>
      <c r="B2809" s="4" t="str">
        <f t="shared" si="131"/>
        <v>4-02988</v>
      </c>
      <c r="C2809" s="4" t="str">
        <f>IFERROR(VLOOKUP(F2809,Tablas!$A$1:$B$3,2,0),"")</f>
        <v/>
      </c>
      <c r="D2809" s="4" t="str">
        <f t="shared" si="132"/>
        <v xml:space="preserve"> - LETRA 75 DIAS / DRAFT 75 DAYS - Cambio de Situación</v>
      </c>
      <c r="E2809" s="19">
        <v>45537</v>
      </c>
      <c r="F2809" s="20" t="s">
        <v>27</v>
      </c>
      <c r="G2809" s="20" t="s">
        <v>8050</v>
      </c>
      <c r="H2809" s="20" t="s">
        <v>7404</v>
      </c>
      <c r="I2809" s="20" t="s">
        <v>7405</v>
      </c>
      <c r="J2809" s="20" t="s">
        <v>330</v>
      </c>
      <c r="K2809" s="20" t="s">
        <v>331</v>
      </c>
      <c r="L2809" s="20" t="s">
        <v>332</v>
      </c>
      <c r="M2809" s="20" t="s">
        <v>125</v>
      </c>
      <c r="N2809" s="21">
        <v>4457.88</v>
      </c>
      <c r="O2809" s="21">
        <v>0</v>
      </c>
      <c r="P2809" s="19">
        <v>45504</v>
      </c>
      <c r="Q2809" s="19">
        <v>45537</v>
      </c>
      <c r="R2809" s="20"/>
      <c r="S2809" s="19">
        <v>45580</v>
      </c>
      <c r="T2809" s="20" t="s">
        <v>126</v>
      </c>
      <c r="U2809" s="20">
        <v>1021205</v>
      </c>
      <c r="V2809" s="20">
        <v>240006596</v>
      </c>
      <c r="W2809" s="20" t="s">
        <v>50</v>
      </c>
      <c r="X2809" s="20" t="s">
        <v>794</v>
      </c>
      <c r="Y2809" s="20" t="s">
        <v>333</v>
      </c>
      <c r="Z2809" s="20" t="s">
        <v>7406</v>
      </c>
      <c r="AA2809" s="20" t="s">
        <v>7441</v>
      </c>
      <c r="AB2809" s="20" t="s">
        <v>789</v>
      </c>
      <c r="AC2809" s="20" t="s">
        <v>167</v>
      </c>
      <c r="AD2809" s="20" t="s">
        <v>56</v>
      </c>
      <c r="AE2809" s="20"/>
      <c r="AF2809" t="str">
        <f>VLOOKUP(L2809,Contactos!B:B,1,0)</f>
        <v>REPRESENTACIONES DURAND S.A.C.</v>
      </c>
    </row>
    <row r="2810" spans="1:32" ht="25.5" x14ac:dyDescent="0.2">
      <c r="A2810" s="4">
        <f t="shared" si="130"/>
        <v>2808</v>
      </c>
      <c r="B2810" s="4" t="str">
        <f t="shared" si="131"/>
        <v>4-02989</v>
      </c>
      <c r="C2810" s="4" t="str">
        <f>IFERROR(VLOOKUP(F2810,Tablas!$A$1:$B$3,2,0),"")</f>
        <v/>
      </c>
      <c r="D2810" s="4" t="str">
        <f t="shared" si="132"/>
        <v xml:space="preserve"> - LETRA 75 DIAS / DRAFT 75 DAYS - Cambio de Situación</v>
      </c>
      <c r="E2810" s="19">
        <v>45537</v>
      </c>
      <c r="F2810" s="20" t="s">
        <v>27</v>
      </c>
      <c r="G2810" s="20" t="s">
        <v>8051</v>
      </c>
      <c r="H2810" s="20" t="s">
        <v>7404</v>
      </c>
      <c r="I2810" s="20" t="s">
        <v>7405</v>
      </c>
      <c r="J2810" s="20" t="s">
        <v>330</v>
      </c>
      <c r="K2810" s="20" t="s">
        <v>331</v>
      </c>
      <c r="L2810" s="20" t="s">
        <v>332</v>
      </c>
      <c r="M2810" s="20" t="s">
        <v>125</v>
      </c>
      <c r="N2810" s="21">
        <v>4457.8999999999996</v>
      </c>
      <c r="O2810" s="21">
        <v>0</v>
      </c>
      <c r="P2810" s="19">
        <v>45504</v>
      </c>
      <c r="Q2810" s="19">
        <v>45537</v>
      </c>
      <c r="R2810" s="20"/>
      <c r="S2810" s="19">
        <v>45594</v>
      </c>
      <c r="T2810" s="20" t="s">
        <v>126</v>
      </c>
      <c r="U2810" s="20">
        <v>1021207</v>
      </c>
      <c r="V2810" s="20">
        <v>240006597</v>
      </c>
      <c r="W2810" s="20" t="s">
        <v>50</v>
      </c>
      <c r="X2810" s="20" t="s">
        <v>794</v>
      </c>
      <c r="Y2810" s="20" t="s">
        <v>333</v>
      </c>
      <c r="Z2810" s="20" t="s">
        <v>7406</v>
      </c>
      <c r="AA2810" s="20" t="s">
        <v>335</v>
      </c>
      <c r="AB2810" s="20" t="s">
        <v>336</v>
      </c>
      <c r="AC2810" s="20" t="s">
        <v>337</v>
      </c>
      <c r="AD2810" s="20" t="s">
        <v>56</v>
      </c>
      <c r="AE2810" s="20"/>
      <c r="AF2810" t="str">
        <f>VLOOKUP(L2810,Contactos!B:B,1,0)</f>
        <v>REPRESENTACIONES DURAND S.A.C.</v>
      </c>
    </row>
    <row r="2811" spans="1:32" ht="25.5" x14ac:dyDescent="0.2">
      <c r="A2811" s="4">
        <f t="shared" si="130"/>
        <v>2809</v>
      </c>
      <c r="B2811" s="4" t="str">
        <f t="shared" si="131"/>
        <v>F010-00000895</v>
      </c>
      <c r="C2811" s="4" t="str">
        <f>IFERROR(VLOOKUP(F2811,Tablas!$A$1:$B$3,2,0),"")</f>
        <v>Nota de Débito</v>
      </c>
      <c r="D2811" s="4" t="str">
        <f t="shared" si="132"/>
        <v xml:space="preserve"> - COBRANZA DOC. 90 DIAS  / DA 90 DAYS - GASTOS DE EXPORTACION</v>
      </c>
      <c r="E2811" s="19">
        <v>45553</v>
      </c>
      <c r="F2811" s="20" t="s">
        <v>3235</v>
      </c>
      <c r="G2811" s="20" t="s">
        <v>8052</v>
      </c>
      <c r="H2811" s="20" t="s">
        <v>80</v>
      </c>
      <c r="I2811" s="20" t="s">
        <v>81</v>
      </c>
      <c r="J2811" s="20" t="s">
        <v>8053</v>
      </c>
      <c r="K2811" s="20" t="s">
        <v>8053</v>
      </c>
      <c r="L2811" s="20" t="s">
        <v>8054</v>
      </c>
      <c r="M2811" s="20" t="s">
        <v>33</v>
      </c>
      <c r="N2811" s="21">
        <v>4458.04</v>
      </c>
      <c r="O2811" s="21">
        <v>1180</v>
      </c>
      <c r="P2811" s="20"/>
      <c r="Q2811" s="19">
        <v>45553</v>
      </c>
      <c r="R2811" s="20"/>
      <c r="S2811" s="19">
        <v>45733</v>
      </c>
      <c r="T2811" s="20" t="s">
        <v>135</v>
      </c>
      <c r="U2811" s="20">
        <v>1026148</v>
      </c>
      <c r="V2811" s="20">
        <v>240000052</v>
      </c>
      <c r="W2811" s="20" t="s">
        <v>847</v>
      </c>
      <c r="X2811" s="20" t="s">
        <v>2795</v>
      </c>
      <c r="Y2811" s="20" t="s">
        <v>37</v>
      </c>
      <c r="Z2811" s="20" t="s">
        <v>6306</v>
      </c>
      <c r="AA2811" s="20" t="s">
        <v>8055</v>
      </c>
      <c r="AB2811" s="20" t="s">
        <v>8056</v>
      </c>
      <c r="AC2811" s="20" t="s">
        <v>66</v>
      </c>
      <c r="AD2811" s="20" t="s">
        <v>8057</v>
      </c>
      <c r="AE2811" s="20"/>
      <c r="AF2811" t="str">
        <f>VLOOKUP(L2811,Contactos!B:B,1,0)</f>
        <v>SOCIEDAD NACIONAL PECUARIA S.A.</v>
      </c>
    </row>
    <row r="2812" spans="1:32" ht="38.25" x14ac:dyDescent="0.2">
      <c r="A2812" s="4">
        <f t="shared" si="130"/>
        <v>2810</v>
      </c>
      <c r="B2812" s="4" t="str">
        <f t="shared" si="131"/>
        <v>F010-00026008</v>
      </c>
      <c r="C2812" s="4" t="str">
        <f>IFERROR(VLOOKUP(F2812,Tablas!$A$1:$B$3,2,0),"")</f>
        <v>Factura</v>
      </c>
      <c r="D2812" s="4" t="str">
        <f t="shared" si="132"/>
        <v>Nacional - LETRAS 45-52-59-66-73-90 DAYS - Facturas clientes - C20453660908</v>
      </c>
      <c r="E2812" s="19">
        <v>45559</v>
      </c>
      <c r="F2812" s="20" t="s">
        <v>1001</v>
      </c>
      <c r="G2812" s="20" t="s">
        <v>8058</v>
      </c>
      <c r="H2812" s="20" t="s">
        <v>44</v>
      </c>
      <c r="I2812" s="20" t="s">
        <v>45</v>
      </c>
      <c r="J2812" s="20" t="s">
        <v>634</v>
      </c>
      <c r="K2812" s="20" t="s">
        <v>635</v>
      </c>
      <c r="L2812" s="20" t="s">
        <v>636</v>
      </c>
      <c r="M2812" s="20" t="s">
        <v>125</v>
      </c>
      <c r="N2812" s="21">
        <v>4475.67</v>
      </c>
      <c r="O2812" s="21">
        <v>0</v>
      </c>
      <c r="P2812" s="20"/>
      <c r="Q2812" s="19">
        <v>45559</v>
      </c>
      <c r="R2812" s="20"/>
      <c r="S2812" s="19">
        <v>45694</v>
      </c>
      <c r="T2812" s="20" t="s">
        <v>7389</v>
      </c>
      <c r="U2812" s="20">
        <v>1028340</v>
      </c>
      <c r="V2812" s="20">
        <v>240002839</v>
      </c>
      <c r="W2812" s="20" t="s">
        <v>847</v>
      </c>
      <c r="X2812" s="20" t="s">
        <v>305</v>
      </c>
      <c r="Y2812" s="20" t="s">
        <v>489</v>
      </c>
      <c r="Z2812" s="20" t="s">
        <v>8059</v>
      </c>
      <c r="AA2812" s="20" t="s">
        <v>638</v>
      </c>
      <c r="AB2812" s="20" t="s">
        <v>309</v>
      </c>
      <c r="AC2812" s="20" t="s">
        <v>309</v>
      </c>
      <c r="AD2812" s="20" t="s">
        <v>56</v>
      </c>
      <c r="AE2812" s="20" t="s">
        <v>1014</v>
      </c>
      <c r="AF2812" t="str">
        <f>VLOOKUP(L2812,Contactos!B:B,1,0)</f>
        <v>AGROVETERINARIA MEVELIN S.R.L.</v>
      </c>
    </row>
    <row r="2813" spans="1:32" ht="38.25" x14ac:dyDescent="0.2">
      <c r="A2813" s="4">
        <f t="shared" si="130"/>
        <v>2811</v>
      </c>
      <c r="B2813" s="4" t="str">
        <f t="shared" si="131"/>
        <v>F010-00026008</v>
      </c>
      <c r="C2813" s="4" t="str">
        <f>IFERROR(VLOOKUP(F2813,Tablas!$A$1:$B$3,2,0),"")</f>
        <v>Factura</v>
      </c>
      <c r="D2813" s="4" t="str">
        <f t="shared" si="132"/>
        <v>Nacional - LETRAS 45-52-59-66-73-90 DAYS - Facturas clientes - C20453660908</v>
      </c>
      <c r="E2813" s="19">
        <v>45559</v>
      </c>
      <c r="F2813" s="20" t="s">
        <v>1001</v>
      </c>
      <c r="G2813" s="20" t="s">
        <v>8058</v>
      </c>
      <c r="H2813" s="20" t="s">
        <v>44</v>
      </c>
      <c r="I2813" s="20" t="s">
        <v>45</v>
      </c>
      <c r="J2813" s="20" t="s">
        <v>634</v>
      </c>
      <c r="K2813" s="20" t="s">
        <v>635</v>
      </c>
      <c r="L2813" s="20" t="s">
        <v>636</v>
      </c>
      <c r="M2813" s="20" t="s">
        <v>125</v>
      </c>
      <c r="N2813" s="21">
        <v>4481.04</v>
      </c>
      <c r="O2813" s="21">
        <v>0</v>
      </c>
      <c r="P2813" s="20"/>
      <c r="Q2813" s="19">
        <v>45559</v>
      </c>
      <c r="R2813" s="20"/>
      <c r="S2813" s="19">
        <v>45649</v>
      </c>
      <c r="T2813" s="20" t="s">
        <v>7389</v>
      </c>
      <c r="U2813" s="20">
        <v>1028340</v>
      </c>
      <c r="V2813" s="20">
        <v>240002839</v>
      </c>
      <c r="W2813" s="20" t="s">
        <v>847</v>
      </c>
      <c r="X2813" s="20" t="s">
        <v>305</v>
      </c>
      <c r="Y2813" s="20" t="s">
        <v>489</v>
      </c>
      <c r="Z2813" s="20" t="s">
        <v>8059</v>
      </c>
      <c r="AA2813" s="20" t="s">
        <v>638</v>
      </c>
      <c r="AB2813" s="20" t="s">
        <v>309</v>
      </c>
      <c r="AC2813" s="20" t="s">
        <v>309</v>
      </c>
      <c r="AD2813" s="20" t="s">
        <v>56</v>
      </c>
      <c r="AE2813" s="20" t="s">
        <v>1014</v>
      </c>
      <c r="AF2813" t="str">
        <f>VLOOKUP(L2813,Contactos!B:B,1,0)</f>
        <v>AGROVETERINARIA MEVELIN S.R.L.</v>
      </c>
    </row>
    <row r="2814" spans="1:32" ht="38.25" x14ac:dyDescent="0.2">
      <c r="A2814" s="4">
        <f t="shared" si="130"/>
        <v>2812</v>
      </c>
      <c r="B2814" s="4" t="str">
        <f t="shared" si="131"/>
        <v>F010-00026008</v>
      </c>
      <c r="C2814" s="4" t="str">
        <f>IFERROR(VLOOKUP(F2814,Tablas!$A$1:$B$3,2,0),"")</f>
        <v>Factura</v>
      </c>
      <c r="D2814" s="4" t="str">
        <f t="shared" si="132"/>
        <v>Nacional - LETRAS 45-52-59-66-73-90 DAYS - Facturas clientes - C20453660908</v>
      </c>
      <c r="E2814" s="19">
        <v>45559</v>
      </c>
      <c r="F2814" s="20" t="s">
        <v>1001</v>
      </c>
      <c r="G2814" s="20" t="s">
        <v>8058</v>
      </c>
      <c r="H2814" s="20" t="s">
        <v>44</v>
      </c>
      <c r="I2814" s="20" t="s">
        <v>45</v>
      </c>
      <c r="J2814" s="20" t="s">
        <v>634</v>
      </c>
      <c r="K2814" s="20" t="s">
        <v>635</v>
      </c>
      <c r="L2814" s="20" t="s">
        <v>636</v>
      </c>
      <c r="M2814" s="20" t="s">
        <v>125</v>
      </c>
      <c r="N2814" s="21">
        <v>4481.04</v>
      </c>
      <c r="O2814" s="21">
        <v>0</v>
      </c>
      <c r="P2814" s="20"/>
      <c r="Q2814" s="19">
        <v>45559</v>
      </c>
      <c r="R2814" s="20"/>
      <c r="S2814" s="19">
        <v>45677</v>
      </c>
      <c r="T2814" s="20" t="s">
        <v>7389</v>
      </c>
      <c r="U2814" s="20">
        <v>1028340</v>
      </c>
      <c r="V2814" s="20">
        <v>240002839</v>
      </c>
      <c r="W2814" s="20" t="s">
        <v>847</v>
      </c>
      <c r="X2814" s="20" t="s">
        <v>305</v>
      </c>
      <c r="Y2814" s="20" t="s">
        <v>489</v>
      </c>
      <c r="Z2814" s="20" t="s">
        <v>8059</v>
      </c>
      <c r="AA2814" s="20" t="s">
        <v>638</v>
      </c>
      <c r="AB2814" s="20" t="s">
        <v>309</v>
      </c>
      <c r="AC2814" s="20" t="s">
        <v>309</v>
      </c>
      <c r="AD2814" s="20" t="s">
        <v>56</v>
      </c>
      <c r="AE2814" s="20" t="s">
        <v>1014</v>
      </c>
      <c r="AF2814" t="str">
        <f>VLOOKUP(L2814,Contactos!B:B,1,0)</f>
        <v>AGROVETERINARIA MEVELIN S.R.L.</v>
      </c>
    </row>
    <row r="2815" spans="1:32" ht="38.25" x14ac:dyDescent="0.2">
      <c r="A2815" s="4">
        <f t="shared" si="130"/>
        <v>2813</v>
      </c>
      <c r="B2815" s="4" t="str">
        <f t="shared" si="131"/>
        <v>F010-00026008</v>
      </c>
      <c r="C2815" s="4" t="str">
        <f>IFERROR(VLOOKUP(F2815,Tablas!$A$1:$B$3,2,0),"")</f>
        <v>Factura</v>
      </c>
      <c r="D2815" s="4" t="str">
        <f t="shared" si="132"/>
        <v>Nacional - LETRAS 45-52-59-66-73-90 DAYS - Facturas clientes - C20453660908</v>
      </c>
      <c r="E2815" s="19">
        <v>45559</v>
      </c>
      <c r="F2815" s="20" t="s">
        <v>1001</v>
      </c>
      <c r="G2815" s="20" t="s">
        <v>8058</v>
      </c>
      <c r="H2815" s="20" t="s">
        <v>44</v>
      </c>
      <c r="I2815" s="20" t="s">
        <v>45</v>
      </c>
      <c r="J2815" s="20" t="s">
        <v>634</v>
      </c>
      <c r="K2815" s="20" t="s">
        <v>635</v>
      </c>
      <c r="L2815" s="20" t="s">
        <v>636</v>
      </c>
      <c r="M2815" s="20" t="s">
        <v>125</v>
      </c>
      <c r="N2815" s="21">
        <v>4481.04</v>
      </c>
      <c r="O2815" s="21">
        <v>0</v>
      </c>
      <c r="P2815" s="20"/>
      <c r="Q2815" s="19">
        <v>45559</v>
      </c>
      <c r="R2815" s="20"/>
      <c r="S2815" s="19">
        <v>45670</v>
      </c>
      <c r="T2815" s="20" t="s">
        <v>7389</v>
      </c>
      <c r="U2815" s="20">
        <v>1028340</v>
      </c>
      <c r="V2815" s="20">
        <v>240002839</v>
      </c>
      <c r="W2815" s="20" t="s">
        <v>847</v>
      </c>
      <c r="X2815" s="20" t="s">
        <v>305</v>
      </c>
      <c r="Y2815" s="20" t="s">
        <v>489</v>
      </c>
      <c r="Z2815" s="20" t="s">
        <v>8059</v>
      </c>
      <c r="AA2815" s="20" t="s">
        <v>638</v>
      </c>
      <c r="AB2815" s="20" t="s">
        <v>309</v>
      </c>
      <c r="AC2815" s="20" t="s">
        <v>309</v>
      </c>
      <c r="AD2815" s="20" t="s">
        <v>56</v>
      </c>
      <c r="AE2815" s="20" t="s">
        <v>1014</v>
      </c>
      <c r="AF2815" t="str">
        <f>VLOOKUP(L2815,Contactos!B:B,1,0)</f>
        <v>AGROVETERINARIA MEVELIN S.R.L.</v>
      </c>
    </row>
    <row r="2816" spans="1:32" ht="38.25" x14ac:dyDescent="0.2">
      <c r="A2816" s="4">
        <f t="shared" si="130"/>
        <v>2814</v>
      </c>
      <c r="B2816" s="4" t="str">
        <f t="shared" si="131"/>
        <v>F010-00026008</v>
      </c>
      <c r="C2816" s="4" t="str">
        <f>IFERROR(VLOOKUP(F2816,Tablas!$A$1:$B$3,2,0),"")</f>
        <v>Factura</v>
      </c>
      <c r="D2816" s="4" t="str">
        <f t="shared" si="132"/>
        <v>Nacional - LETRAS 45-52-59-66-73-90 DAYS - Facturas clientes - C20453660908</v>
      </c>
      <c r="E2816" s="19">
        <v>45559</v>
      </c>
      <c r="F2816" s="20" t="s">
        <v>1001</v>
      </c>
      <c r="G2816" s="20" t="s">
        <v>8058</v>
      </c>
      <c r="H2816" s="20" t="s">
        <v>44</v>
      </c>
      <c r="I2816" s="20" t="s">
        <v>45</v>
      </c>
      <c r="J2816" s="20" t="s">
        <v>634</v>
      </c>
      <c r="K2816" s="20" t="s">
        <v>635</v>
      </c>
      <c r="L2816" s="20" t="s">
        <v>636</v>
      </c>
      <c r="M2816" s="20" t="s">
        <v>125</v>
      </c>
      <c r="N2816" s="21">
        <v>4481.04</v>
      </c>
      <c r="O2816" s="21">
        <v>0</v>
      </c>
      <c r="P2816" s="20"/>
      <c r="Q2816" s="19">
        <v>45559</v>
      </c>
      <c r="R2816" s="20"/>
      <c r="S2816" s="19">
        <v>45663</v>
      </c>
      <c r="T2816" s="20" t="s">
        <v>7389</v>
      </c>
      <c r="U2816" s="20">
        <v>1028340</v>
      </c>
      <c r="V2816" s="20">
        <v>240002839</v>
      </c>
      <c r="W2816" s="20" t="s">
        <v>847</v>
      </c>
      <c r="X2816" s="20" t="s">
        <v>305</v>
      </c>
      <c r="Y2816" s="20" t="s">
        <v>489</v>
      </c>
      <c r="Z2816" s="20" t="s">
        <v>8059</v>
      </c>
      <c r="AA2816" s="20" t="s">
        <v>638</v>
      </c>
      <c r="AB2816" s="20" t="s">
        <v>309</v>
      </c>
      <c r="AC2816" s="20" t="s">
        <v>309</v>
      </c>
      <c r="AD2816" s="20" t="s">
        <v>56</v>
      </c>
      <c r="AE2816" s="20" t="s">
        <v>1014</v>
      </c>
      <c r="AF2816" t="str">
        <f>VLOOKUP(L2816,Contactos!B:B,1,0)</f>
        <v>AGROVETERINARIA MEVELIN S.R.L.</v>
      </c>
    </row>
    <row r="2817" spans="1:32" ht="38.25" x14ac:dyDescent="0.2">
      <c r="A2817" s="4">
        <f t="shared" si="130"/>
        <v>2815</v>
      </c>
      <c r="B2817" s="4" t="str">
        <f t="shared" si="131"/>
        <v>F010-00026008</v>
      </c>
      <c r="C2817" s="4" t="str">
        <f>IFERROR(VLOOKUP(F2817,Tablas!$A$1:$B$3,2,0),"")</f>
        <v>Factura</v>
      </c>
      <c r="D2817" s="4" t="str">
        <f t="shared" si="132"/>
        <v>Nacional - LETRAS 45-52-59-66-73-90 DAYS - Facturas clientes - C20453660908</v>
      </c>
      <c r="E2817" s="19">
        <v>45559</v>
      </c>
      <c r="F2817" s="20" t="s">
        <v>1001</v>
      </c>
      <c r="G2817" s="20" t="s">
        <v>8058</v>
      </c>
      <c r="H2817" s="20" t="s">
        <v>44</v>
      </c>
      <c r="I2817" s="20" t="s">
        <v>45</v>
      </c>
      <c r="J2817" s="20" t="s">
        <v>634</v>
      </c>
      <c r="K2817" s="20" t="s">
        <v>635</v>
      </c>
      <c r="L2817" s="20" t="s">
        <v>636</v>
      </c>
      <c r="M2817" s="20" t="s">
        <v>125</v>
      </c>
      <c r="N2817" s="21">
        <v>4481.04</v>
      </c>
      <c r="O2817" s="21">
        <v>0</v>
      </c>
      <c r="P2817" s="20"/>
      <c r="Q2817" s="19">
        <v>45559</v>
      </c>
      <c r="R2817" s="20"/>
      <c r="S2817" s="19">
        <v>45656</v>
      </c>
      <c r="T2817" s="20" t="s">
        <v>7389</v>
      </c>
      <c r="U2817" s="20">
        <v>1028340</v>
      </c>
      <c r="V2817" s="20">
        <v>240002839</v>
      </c>
      <c r="W2817" s="20" t="s">
        <v>847</v>
      </c>
      <c r="X2817" s="20" t="s">
        <v>305</v>
      </c>
      <c r="Y2817" s="20" t="s">
        <v>489</v>
      </c>
      <c r="Z2817" s="20" t="s">
        <v>8059</v>
      </c>
      <c r="AA2817" s="20" t="s">
        <v>638</v>
      </c>
      <c r="AB2817" s="20" t="s">
        <v>309</v>
      </c>
      <c r="AC2817" s="20" t="s">
        <v>309</v>
      </c>
      <c r="AD2817" s="20" t="s">
        <v>56</v>
      </c>
      <c r="AE2817" s="20" t="s">
        <v>1014</v>
      </c>
      <c r="AF2817" t="str">
        <f>VLOOKUP(L2817,Contactos!B:B,1,0)</f>
        <v>AGROVETERINARIA MEVELIN S.R.L.</v>
      </c>
    </row>
    <row r="2818" spans="1:32" ht="25.5" x14ac:dyDescent="0.2">
      <c r="A2818" s="4">
        <f t="shared" si="130"/>
        <v>2816</v>
      </c>
      <c r="B2818" s="4" t="str">
        <f t="shared" si="131"/>
        <v>4-03131</v>
      </c>
      <c r="C2818" s="4" t="str">
        <f>IFERROR(VLOOKUP(F2818,Tablas!$A$1:$B$3,2,0),"")</f>
        <v/>
      </c>
      <c r="D2818" s="4" t="str">
        <f t="shared" si="132"/>
        <v xml:space="preserve"> - LETRA 75 DIAS / DRAFT 75 DAYS - Cambio de Situación</v>
      </c>
      <c r="E2818" s="19">
        <v>45546</v>
      </c>
      <c r="F2818" s="20" t="s">
        <v>27</v>
      </c>
      <c r="G2818" s="20" t="s">
        <v>8060</v>
      </c>
      <c r="H2818" s="20" t="s">
        <v>7404</v>
      </c>
      <c r="I2818" s="20" t="s">
        <v>7405</v>
      </c>
      <c r="J2818" s="20" t="s">
        <v>373</v>
      </c>
      <c r="K2818" s="20" t="s">
        <v>374</v>
      </c>
      <c r="L2818" s="20" t="s">
        <v>375</v>
      </c>
      <c r="M2818" s="20" t="s">
        <v>125</v>
      </c>
      <c r="N2818" s="21">
        <v>4492.8100000000004</v>
      </c>
      <c r="O2818" s="21">
        <v>0</v>
      </c>
      <c r="P2818" s="19">
        <v>45513</v>
      </c>
      <c r="Q2818" s="19">
        <v>45546</v>
      </c>
      <c r="R2818" s="20"/>
      <c r="S2818" s="19">
        <v>45603</v>
      </c>
      <c r="T2818" s="20" t="s">
        <v>126</v>
      </c>
      <c r="U2818" s="20">
        <v>1024618</v>
      </c>
      <c r="V2818" s="20">
        <v>240006789</v>
      </c>
      <c r="W2818" s="20" t="s">
        <v>50</v>
      </c>
      <c r="X2818" s="20" t="s">
        <v>794</v>
      </c>
      <c r="Y2818" s="20" t="s">
        <v>128</v>
      </c>
      <c r="Z2818" s="20" t="s">
        <v>7406</v>
      </c>
      <c r="AA2818" s="20" t="s">
        <v>377</v>
      </c>
      <c r="AB2818" s="20" t="s">
        <v>337</v>
      </c>
      <c r="AC2818" s="20" t="s">
        <v>337</v>
      </c>
      <c r="AD2818" s="20" t="s">
        <v>56</v>
      </c>
      <c r="AE2818" s="20"/>
      <c r="AF2818" t="str">
        <f>VLOOKUP(L2818,Contactos!B:B,1,0)</f>
        <v>TOP VETERINARIA S.A.C.</v>
      </c>
    </row>
    <row r="2819" spans="1:32" ht="25.5" x14ac:dyDescent="0.2">
      <c r="A2819" s="4">
        <f t="shared" si="130"/>
        <v>2817</v>
      </c>
      <c r="B2819" s="4" t="str">
        <f t="shared" si="131"/>
        <v>4-03130</v>
      </c>
      <c r="C2819" s="4" t="str">
        <f>IFERROR(VLOOKUP(F2819,Tablas!$A$1:$B$3,2,0),"")</f>
        <v/>
      </c>
      <c r="D2819" s="4" t="str">
        <f t="shared" si="132"/>
        <v xml:space="preserve"> - LETRA 75 DIAS / DRAFT 75 DAYS - Cambio de Situación</v>
      </c>
      <c r="E2819" s="19">
        <v>45546</v>
      </c>
      <c r="F2819" s="20" t="s">
        <v>27</v>
      </c>
      <c r="G2819" s="20" t="s">
        <v>8061</v>
      </c>
      <c r="H2819" s="20" t="s">
        <v>7404</v>
      </c>
      <c r="I2819" s="20" t="s">
        <v>7405</v>
      </c>
      <c r="J2819" s="20" t="s">
        <v>373</v>
      </c>
      <c r="K2819" s="20" t="s">
        <v>374</v>
      </c>
      <c r="L2819" s="20" t="s">
        <v>375</v>
      </c>
      <c r="M2819" s="20" t="s">
        <v>125</v>
      </c>
      <c r="N2819" s="21">
        <v>4492.83</v>
      </c>
      <c r="O2819" s="21">
        <v>0</v>
      </c>
      <c r="P2819" s="19">
        <v>45513</v>
      </c>
      <c r="Q2819" s="19">
        <v>45546</v>
      </c>
      <c r="R2819" s="20"/>
      <c r="S2819" s="19">
        <v>45587</v>
      </c>
      <c r="T2819" s="20" t="s">
        <v>126</v>
      </c>
      <c r="U2819" s="20">
        <v>1024616</v>
      </c>
      <c r="V2819" s="20">
        <v>240006788</v>
      </c>
      <c r="W2819" s="20" t="s">
        <v>50</v>
      </c>
      <c r="X2819" s="20" t="s">
        <v>794</v>
      </c>
      <c r="Y2819" s="20" t="s">
        <v>128</v>
      </c>
      <c r="Z2819" s="20" t="s">
        <v>7406</v>
      </c>
      <c r="AA2819" s="20" t="s">
        <v>377</v>
      </c>
      <c r="AB2819" s="20" t="s">
        <v>337</v>
      </c>
      <c r="AC2819" s="20" t="s">
        <v>337</v>
      </c>
      <c r="AD2819" s="20" t="s">
        <v>56</v>
      </c>
      <c r="AE2819" s="20"/>
      <c r="AF2819" t="str">
        <f>VLOOKUP(L2819,Contactos!B:B,1,0)</f>
        <v>TOP VETERINARIA S.A.C.</v>
      </c>
    </row>
    <row r="2820" spans="1:32" ht="25.5" x14ac:dyDescent="0.2">
      <c r="A2820" s="4">
        <f t="shared" ref="A2820:A2883" si="133">ROW()-2</f>
        <v>2818</v>
      </c>
      <c r="B2820" s="4" t="str">
        <f t="shared" ref="B2820:B2883" si="134">MID(G2820,4,20)</f>
        <v>4-03129</v>
      </c>
      <c r="C2820" s="4" t="str">
        <f>IFERROR(VLOOKUP(F2820,Tablas!$A$1:$B$3,2,0),"")</f>
        <v/>
      </c>
      <c r="D2820" s="4" t="str">
        <f t="shared" ref="D2820:D2883" si="135">CONCATENATE(AE2820," - ",T2820," - ",Z2820)</f>
        <v xml:space="preserve"> - LETRA 75 DIAS / DRAFT 75 DAYS - Cambio de Situación</v>
      </c>
      <c r="E2820" s="19">
        <v>45546</v>
      </c>
      <c r="F2820" s="20" t="s">
        <v>27</v>
      </c>
      <c r="G2820" s="20" t="s">
        <v>8062</v>
      </c>
      <c r="H2820" s="20" t="s">
        <v>7404</v>
      </c>
      <c r="I2820" s="20" t="s">
        <v>7405</v>
      </c>
      <c r="J2820" s="20" t="s">
        <v>373</v>
      </c>
      <c r="K2820" s="20" t="s">
        <v>374</v>
      </c>
      <c r="L2820" s="20" t="s">
        <v>375</v>
      </c>
      <c r="M2820" s="20" t="s">
        <v>125</v>
      </c>
      <c r="N2820" s="21">
        <v>4492.83</v>
      </c>
      <c r="O2820" s="21">
        <v>0</v>
      </c>
      <c r="P2820" s="19">
        <v>45513</v>
      </c>
      <c r="Q2820" s="19">
        <v>45546</v>
      </c>
      <c r="R2820" s="20"/>
      <c r="S2820" s="19">
        <v>45580</v>
      </c>
      <c r="T2820" s="20" t="s">
        <v>126</v>
      </c>
      <c r="U2820" s="20">
        <v>1024614</v>
      </c>
      <c r="V2820" s="20">
        <v>240006787</v>
      </c>
      <c r="W2820" s="20" t="s">
        <v>50</v>
      </c>
      <c r="X2820" s="20" t="s">
        <v>794</v>
      </c>
      <c r="Y2820" s="20" t="s">
        <v>128</v>
      </c>
      <c r="Z2820" s="20" t="s">
        <v>7406</v>
      </c>
      <c r="AA2820" s="20" t="s">
        <v>7391</v>
      </c>
      <c r="AB2820" s="20" t="s">
        <v>576</v>
      </c>
      <c r="AC2820" s="20" t="s">
        <v>167</v>
      </c>
      <c r="AD2820" s="20" t="s">
        <v>56</v>
      </c>
      <c r="AE2820" s="20"/>
      <c r="AF2820" t="str">
        <f>VLOOKUP(L2820,Contactos!B:B,1,0)</f>
        <v>TOP VETERINARIA S.A.C.</v>
      </c>
    </row>
    <row r="2821" spans="1:32" ht="25.5" x14ac:dyDescent="0.2">
      <c r="A2821" s="4">
        <f t="shared" si="133"/>
        <v>2819</v>
      </c>
      <c r="B2821" s="4" t="str">
        <f t="shared" si="134"/>
        <v>4-03127</v>
      </c>
      <c r="C2821" s="4" t="str">
        <f>IFERROR(VLOOKUP(F2821,Tablas!$A$1:$B$3,2,0),"")</f>
        <v/>
      </c>
      <c r="D2821" s="4" t="str">
        <f t="shared" si="135"/>
        <v xml:space="preserve"> - LETRA 75 DIAS / DRAFT 75 DAYS - Cambio de Situación</v>
      </c>
      <c r="E2821" s="19">
        <v>45546</v>
      </c>
      <c r="F2821" s="20" t="s">
        <v>27</v>
      </c>
      <c r="G2821" s="20" t="s">
        <v>8063</v>
      </c>
      <c r="H2821" s="20" t="s">
        <v>7404</v>
      </c>
      <c r="I2821" s="20" t="s">
        <v>7405</v>
      </c>
      <c r="J2821" s="20" t="s">
        <v>373</v>
      </c>
      <c r="K2821" s="20" t="s">
        <v>374</v>
      </c>
      <c r="L2821" s="20" t="s">
        <v>375</v>
      </c>
      <c r="M2821" s="20" t="s">
        <v>125</v>
      </c>
      <c r="N2821" s="21">
        <v>4492.83</v>
      </c>
      <c r="O2821" s="21">
        <v>0</v>
      </c>
      <c r="P2821" s="19">
        <v>45513</v>
      </c>
      <c r="Q2821" s="19">
        <v>45546</v>
      </c>
      <c r="R2821" s="20"/>
      <c r="S2821" s="19">
        <v>45566</v>
      </c>
      <c r="T2821" s="20" t="s">
        <v>126</v>
      </c>
      <c r="U2821" s="20">
        <v>1024610</v>
      </c>
      <c r="V2821" s="20">
        <v>240006785</v>
      </c>
      <c r="W2821" s="20" t="s">
        <v>50</v>
      </c>
      <c r="X2821" s="20" t="s">
        <v>794</v>
      </c>
      <c r="Y2821" s="20" t="s">
        <v>128</v>
      </c>
      <c r="Z2821" s="20" t="s">
        <v>7406</v>
      </c>
      <c r="AA2821" s="20" t="s">
        <v>7391</v>
      </c>
      <c r="AB2821" s="20" t="s">
        <v>576</v>
      </c>
      <c r="AC2821" s="20" t="s">
        <v>167</v>
      </c>
      <c r="AD2821" s="20" t="s">
        <v>56</v>
      </c>
      <c r="AE2821" s="20"/>
      <c r="AF2821" t="str">
        <f>VLOOKUP(L2821,Contactos!B:B,1,0)</f>
        <v>TOP VETERINARIA S.A.C.</v>
      </c>
    </row>
    <row r="2822" spans="1:32" ht="25.5" x14ac:dyDescent="0.2">
      <c r="A2822" s="4">
        <f t="shared" si="133"/>
        <v>2820</v>
      </c>
      <c r="B2822" s="4" t="str">
        <f t="shared" si="134"/>
        <v>4-03128</v>
      </c>
      <c r="C2822" s="4" t="str">
        <f>IFERROR(VLOOKUP(F2822,Tablas!$A$1:$B$3,2,0),"")</f>
        <v/>
      </c>
      <c r="D2822" s="4" t="str">
        <f t="shared" si="135"/>
        <v xml:space="preserve"> - LETRA 75 DIAS / DRAFT 75 DAYS - Cambio de Situación</v>
      </c>
      <c r="E2822" s="19">
        <v>45546</v>
      </c>
      <c r="F2822" s="20" t="s">
        <v>27</v>
      </c>
      <c r="G2822" s="20" t="s">
        <v>8064</v>
      </c>
      <c r="H2822" s="20" t="s">
        <v>7404</v>
      </c>
      <c r="I2822" s="20" t="s">
        <v>7405</v>
      </c>
      <c r="J2822" s="20" t="s">
        <v>373</v>
      </c>
      <c r="K2822" s="20" t="s">
        <v>374</v>
      </c>
      <c r="L2822" s="20" t="s">
        <v>375</v>
      </c>
      <c r="M2822" s="20" t="s">
        <v>125</v>
      </c>
      <c r="N2822" s="21">
        <v>4492.83</v>
      </c>
      <c r="O2822" s="21">
        <v>0</v>
      </c>
      <c r="P2822" s="19">
        <v>45513</v>
      </c>
      <c r="Q2822" s="19">
        <v>45546</v>
      </c>
      <c r="R2822" s="20"/>
      <c r="S2822" s="19">
        <v>45574</v>
      </c>
      <c r="T2822" s="20" t="s">
        <v>126</v>
      </c>
      <c r="U2822" s="20">
        <v>1024612</v>
      </c>
      <c r="V2822" s="20">
        <v>240006786</v>
      </c>
      <c r="W2822" s="20" t="s">
        <v>50</v>
      </c>
      <c r="X2822" s="20" t="s">
        <v>794</v>
      </c>
      <c r="Y2822" s="20" t="s">
        <v>128</v>
      </c>
      <c r="Z2822" s="20" t="s">
        <v>7406</v>
      </c>
      <c r="AA2822" s="20" t="s">
        <v>7391</v>
      </c>
      <c r="AB2822" s="20" t="s">
        <v>576</v>
      </c>
      <c r="AC2822" s="20" t="s">
        <v>167</v>
      </c>
      <c r="AD2822" s="20" t="s">
        <v>56</v>
      </c>
      <c r="AE2822" s="20"/>
      <c r="AF2822" t="str">
        <f>VLOOKUP(L2822,Contactos!B:B,1,0)</f>
        <v>TOP VETERINARIA S.A.C.</v>
      </c>
    </row>
    <row r="2823" spans="1:32" ht="38.25" x14ac:dyDescent="0.2">
      <c r="A2823" s="4">
        <f t="shared" si="133"/>
        <v>2821</v>
      </c>
      <c r="B2823" s="4" t="str">
        <f t="shared" si="134"/>
        <v>F010-00025939</v>
      </c>
      <c r="C2823" s="4" t="str">
        <f>IFERROR(VLOOKUP(F2823,Tablas!$A$1:$B$3,2,0),"")</f>
        <v>Factura</v>
      </c>
      <c r="D2823" s="4" t="str">
        <f t="shared" si="135"/>
        <v>Nacional - LETRAS 45-52-59-66-73-90 DAYS - Facturas clientes - C20491686759</v>
      </c>
      <c r="E2823" s="19">
        <v>45553</v>
      </c>
      <c r="F2823" s="20" t="s">
        <v>1001</v>
      </c>
      <c r="G2823" s="20" t="s">
        <v>8065</v>
      </c>
      <c r="H2823" s="20" t="s">
        <v>44</v>
      </c>
      <c r="I2823" s="20" t="s">
        <v>45</v>
      </c>
      <c r="J2823" s="20" t="s">
        <v>302</v>
      </c>
      <c r="K2823" s="20" t="s">
        <v>303</v>
      </c>
      <c r="L2823" s="20" t="s">
        <v>304</v>
      </c>
      <c r="M2823" s="20" t="s">
        <v>125</v>
      </c>
      <c r="N2823" s="21">
        <v>4564.3900000000003</v>
      </c>
      <c r="O2823" s="21">
        <v>0</v>
      </c>
      <c r="P2823" s="20"/>
      <c r="Q2823" s="19">
        <v>45553</v>
      </c>
      <c r="R2823" s="20"/>
      <c r="S2823" s="19">
        <v>45688</v>
      </c>
      <c r="T2823" s="20" t="s">
        <v>7389</v>
      </c>
      <c r="U2823" s="20">
        <v>1026024</v>
      </c>
      <c r="V2823" s="20">
        <v>240002767</v>
      </c>
      <c r="W2823" s="20" t="s">
        <v>847</v>
      </c>
      <c r="X2823" s="20" t="s">
        <v>305</v>
      </c>
      <c r="Y2823" s="20" t="s">
        <v>306</v>
      </c>
      <c r="Z2823" s="20" t="s">
        <v>7581</v>
      </c>
      <c r="AA2823" s="20" t="s">
        <v>308</v>
      </c>
      <c r="AB2823" s="20" t="s">
        <v>309</v>
      </c>
      <c r="AC2823" s="20" t="s">
        <v>309</v>
      </c>
      <c r="AD2823" s="20" t="s">
        <v>56</v>
      </c>
      <c r="AE2823" s="20" t="s">
        <v>1014</v>
      </c>
      <c r="AF2823" t="str">
        <f>VLOOKUP(L2823,Contactos!B:B,1,0)</f>
        <v>AGROVET Y DISTRIBUCIONES GRANDEZ S.R.L</v>
      </c>
    </row>
    <row r="2824" spans="1:32" ht="38.25" x14ac:dyDescent="0.2">
      <c r="A2824" s="4">
        <f t="shared" si="133"/>
        <v>2822</v>
      </c>
      <c r="B2824" s="4" t="str">
        <f t="shared" si="134"/>
        <v>F010-00025939</v>
      </c>
      <c r="C2824" s="4" t="str">
        <f>IFERROR(VLOOKUP(F2824,Tablas!$A$1:$B$3,2,0),"")</f>
        <v>Factura</v>
      </c>
      <c r="D2824" s="4" t="str">
        <f t="shared" si="135"/>
        <v>Nacional - LETRAS 45-52-59-66-73-90 DAYS - Facturas clientes - C20491686759</v>
      </c>
      <c r="E2824" s="19">
        <v>45553</v>
      </c>
      <c r="F2824" s="20" t="s">
        <v>1001</v>
      </c>
      <c r="G2824" s="20" t="s">
        <v>8065</v>
      </c>
      <c r="H2824" s="20" t="s">
        <v>44</v>
      </c>
      <c r="I2824" s="20" t="s">
        <v>45</v>
      </c>
      <c r="J2824" s="20" t="s">
        <v>302</v>
      </c>
      <c r="K2824" s="20" t="s">
        <v>303</v>
      </c>
      <c r="L2824" s="20" t="s">
        <v>304</v>
      </c>
      <c r="M2824" s="20" t="s">
        <v>125</v>
      </c>
      <c r="N2824" s="21">
        <v>4569.8500000000004</v>
      </c>
      <c r="O2824" s="21">
        <v>0</v>
      </c>
      <c r="P2824" s="20"/>
      <c r="Q2824" s="19">
        <v>45553</v>
      </c>
      <c r="R2824" s="20"/>
      <c r="S2824" s="19">
        <v>45664</v>
      </c>
      <c r="T2824" s="20" t="s">
        <v>7389</v>
      </c>
      <c r="U2824" s="20">
        <v>1026024</v>
      </c>
      <c r="V2824" s="20">
        <v>240002767</v>
      </c>
      <c r="W2824" s="20" t="s">
        <v>847</v>
      </c>
      <c r="X2824" s="20" t="s">
        <v>305</v>
      </c>
      <c r="Y2824" s="20" t="s">
        <v>306</v>
      </c>
      <c r="Z2824" s="20" t="s">
        <v>7581</v>
      </c>
      <c r="AA2824" s="20" t="s">
        <v>308</v>
      </c>
      <c r="AB2824" s="20" t="s">
        <v>309</v>
      </c>
      <c r="AC2824" s="20" t="s">
        <v>309</v>
      </c>
      <c r="AD2824" s="20" t="s">
        <v>56</v>
      </c>
      <c r="AE2824" s="20" t="s">
        <v>1014</v>
      </c>
      <c r="AF2824" t="str">
        <f>VLOOKUP(L2824,Contactos!B:B,1,0)</f>
        <v>AGROVET Y DISTRIBUCIONES GRANDEZ S.R.L</v>
      </c>
    </row>
    <row r="2825" spans="1:32" ht="38.25" x14ac:dyDescent="0.2">
      <c r="A2825" s="4">
        <f t="shared" si="133"/>
        <v>2823</v>
      </c>
      <c r="B2825" s="4" t="str">
        <f t="shared" si="134"/>
        <v>F010-00025939</v>
      </c>
      <c r="C2825" s="4" t="str">
        <f>IFERROR(VLOOKUP(F2825,Tablas!$A$1:$B$3,2,0),"")</f>
        <v>Factura</v>
      </c>
      <c r="D2825" s="4" t="str">
        <f t="shared" si="135"/>
        <v>Nacional - LETRAS 45-52-59-66-73-90 DAYS - Facturas clientes - C20491686759</v>
      </c>
      <c r="E2825" s="19">
        <v>45553</v>
      </c>
      <c r="F2825" s="20" t="s">
        <v>1001</v>
      </c>
      <c r="G2825" s="20" t="s">
        <v>8065</v>
      </c>
      <c r="H2825" s="20" t="s">
        <v>44</v>
      </c>
      <c r="I2825" s="20" t="s">
        <v>45</v>
      </c>
      <c r="J2825" s="20" t="s">
        <v>302</v>
      </c>
      <c r="K2825" s="20" t="s">
        <v>303</v>
      </c>
      <c r="L2825" s="20" t="s">
        <v>304</v>
      </c>
      <c r="M2825" s="20" t="s">
        <v>125</v>
      </c>
      <c r="N2825" s="21">
        <v>4569.8500000000004</v>
      </c>
      <c r="O2825" s="21">
        <v>0</v>
      </c>
      <c r="P2825" s="20"/>
      <c r="Q2825" s="19">
        <v>45553</v>
      </c>
      <c r="R2825" s="20"/>
      <c r="S2825" s="19">
        <v>45650</v>
      </c>
      <c r="T2825" s="20" t="s">
        <v>7389</v>
      </c>
      <c r="U2825" s="20">
        <v>1026024</v>
      </c>
      <c r="V2825" s="20">
        <v>240002767</v>
      </c>
      <c r="W2825" s="20" t="s">
        <v>847</v>
      </c>
      <c r="X2825" s="20" t="s">
        <v>305</v>
      </c>
      <c r="Y2825" s="20" t="s">
        <v>306</v>
      </c>
      <c r="Z2825" s="20" t="s">
        <v>7581</v>
      </c>
      <c r="AA2825" s="20" t="s">
        <v>308</v>
      </c>
      <c r="AB2825" s="20" t="s">
        <v>309</v>
      </c>
      <c r="AC2825" s="20" t="s">
        <v>309</v>
      </c>
      <c r="AD2825" s="20" t="s">
        <v>56</v>
      </c>
      <c r="AE2825" s="20" t="s">
        <v>1014</v>
      </c>
      <c r="AF2825" t="str">
        <f>VLOOKUP(L2825,Contactos!B:B,1,0)</f>
        <v>AGROVET Y DISTRIBUCIONES GRANDEZ S.R.L</v>
      </c>
    </row>
    <row r="2826" spans="1:32" ht="38.25" x14ac:dyDescent="0.2">
      <c r="A2826" s="4">
        <f t="shared" si="133"/>
        <v>2824</v>
      </c>
      <c r="B2826" s="4" t="str">
        <f t="shared" si="134"/>
        <v>F010-00025939</v>
      </c>
      <c r="C2826" s="4" t="str">
        <f>IFERROR(VLOOKUP(F2826,Tablas!$A$1:$B$3,2,0),"")</f>
        <v>Factura</v>
      </c>
      <c r="D2826" s="4" t="str">
        <f t="shared" si="135"/>
        <v>Nacional - LETRAS 45-52-59-66-73-90 DAYS - Facturas clientes - C20491686759</v>
      </c>
      <c r="E2826" s="19">
        <v>45553</v>
      </c>
      <c r="F2826" s="20" t="s">
        <v>1001</v>
      </c>
      <c r="G2826" s="20" t="s">
        <v>8065</v>
      </c>
      <c r="H2826" s="20" t="s">
        <v>44</v>
      </c>
      <c r="I2826" s="20" t="s">
        <v>45</v>
      </c>
      <c r="J2826" s="20" t="s">
        <v>302</v>
      </c>
      <c r="K2826" s="20" t="s">
        <v>303</v>
      </c>
      <c r="L2826" s="20" t="s">
        <v>304</v>
      </c>
      <c r="M2826" s="20" t="s">
        <v>125</v>
      </c>
      <c r="N2826" s="21">
        <v>4569.8500000000004</v>
      </c>
      <c r="O2826" s="21">
        <v>0</v>
      </c>
      <c r="P2826" s="20"/>
      <c r="Q2826" s="19">
        <v>45553</v>
      </c>
      <c r="R2826" s="20"/>
      <c r="S2826" s="19">
        <v>45657</v>
      </c>
      <c r="T2826" s="20" t="s">
        <v>7389</v>
      </c>
      <c r="U2826" s="20">
        <v>1026024</v>
      </c>
      <c r="V2826" s="20">
        <v>240002767</v>
      </c>
      <c r="W2826" s="20" t="s">
        <v>847</v>
      </c>
      <c r="X2826" s="20" t="s">
        <v>305</v>
      </c>
      <c r="Y2826" s="20" t="s">
        <v>306</v>
      </c>
      <c r="Z2826" s="20" t="s">
        <v>7581</v>
      </c>
      <c r="AA2826" s="20" t="s">
        <v>308</v>
      </c>
      <c r="AB2826" s="20" t="s">
        <v>309</v>
      </c>
      <c r="AC2826" s="20" t="s">
        <v>309</v>
      </c>
      <c r="AD2826" s="20" t="s">
        <v>56</v>
      </c>
      <c r="AE2826" s="20" t="s">
        <v>1014</v>
      </c>
      <c r="AF2826" t="str">
        <f>VLOOKUP(L2826,Contactos!B:B,1,0)</f>
        <v>AGROVET Y DISTRIBUCIONES GRANDEZ S.R.L</v>
      </c>
    </row>
    <row r="2827" spans="1:32" ht="38.25" x14ac:dyDescent="0.2">
      <c r="A2827" s="4">
        <f t="shared" si="133"/>
        <v>2825</v>
      </c>
      <c r="B2827" s="4" t="str">
        <f t="shared" si="134"/>
        <v>F010-00025939</v>
      </c>
      <c r="C2827" s="4" t="str">
        <f>IFERROR(VLOOKUP(F2827,Tablas!$A$1:$B$3,2,0),"")</f>
        <v>Factura</v>
      </c>
      <c r="D2827" s="4" t="str">
        <f t="shared" si="135"/>
        <v>Nacional - LETRAS 45-52-59-66-73-90 DAYS - Facturas clientes - C20491686759</v>
      </c>
      <c r="E2827" s="19">
        <v>45553</v>
      </c>
      <c r="F2827" s="20" t="s">
        <v>1001</v>
      </c>
      <c r="G2827" s="20" t="s">
        <v>8065</v>
      </c>
      <c r="H2827" s="20" t="s">
        <v>44</v>
      </c>
      <c r="I2827" s="20" t="s">
        <v>45</v>
      </c>
      <c r="J2827" s="20" t="s">
        <v>302</v>
      </c>
      <c r="K2827" s="20" t="s">
        <v>303</v>
      </c>
      <c r="L2827" s="20" t="s">
        <v>304</v>
      </c>
      <c r="M2827" s="20" t="s">
        <v>125</v>
      </c>
      <c r="N2827" s="21">
        <v>4569.8500000000004</v>
      </c>
      <c r="O2827" s="21">
        <v>0</v>
      </c>
      <c r="P2827" s="20"/>
      <c r="Q2827" s="19">
        <v>45553</v>
      </c>
      <c r="R2827" s="20"/>
      <c r="S2827" s="19">
        <v>45643</v>
      </c>
      <c r="T2827" s="20" t="s">
        <v>7389</v>
      </c>
      <c r="U2827" s="20">
        <v>1026024</v>
      </c>
      <c r="V2827" s="20">
        <v>240002767</v>
      </c>
      <c r="W2827" s="20" t="s">
        <v>847</v>
      </c>
      <c r="X2827" s="20" t="s">
        <v>305</v>
      </c>
      <c r="Y2827" s="20" t="s">
        <v>306</v>
      </c>
      <c r="Z2827" s="20" t="s">
        <v>7581</v>
      </c>
      <c r="AA2827" s="20" t="s">
        <v>308</v>
      </c>
      <c r="AB2827" s="20" t="s">
        <v>309</v>
      </c>
      <c r="AC2827" s="20" t="s">
        <v>309</v>
      </c>
      <c r="AD2827" s="20" t="s">
        <v>56</v>
      </c>
      <c r="AE2827" s="20" t="s">
        <v>1014</v>
      </c>
      <c r="AF2827" t="str">
        <f>VLOOKUP(L2827,Contactos!B:B,1,0)</f>
        <v>AGROVET Y DISTRIBUCIONES GRANDEZ S.R.L</v>
      </c>
    </row>
    <row r="2828" spans="1:32" ht="38.25" x14ac:dyDescent="0.2">
      <c r="A2828" s="4">
        <f t="shared" si="133"/>
        <v>2826</v>
      </c>
      <c r="B2828" s="4" t="str">
        <f t="shared" si="134"/>
        <v>F010-00025939</v>
      </c>
      <c r="C2828" s="4" t="str">
        <f>IFERROR(VLOOKUP(F2828,Tablas!$A$1:$B$3,2,0),"")</f>
        <v>Factura</v>
      </c>
      <c r="D2828" s="4" t="str">
        <f t="shared" si="135"/>
        <v>Nacional - LETRAS 45-52-59-66-73-90 DAYS - Facturas clientes - C20491686759</v>
      </c>
      <c r="E2828" s="19">
        <v>45553</v>
      </c>
      <c r="F2828" s="20" t="s">
        <v>1001</v>
      </c>
      <c r="G2828" s="20" t="s">
        <v>8065</v>
      </c>
      <c r="H2828" s="20" t="s">
        <v>44</v>
      </c>
      <c r="I2828" s="20" t="s">
        <v>45</v>
      </c>
      <c r="J2828" s="20" t="s">
        <v>302</v>
      </c>
      <c r="K2828" s="20" t="s">
        <v>303</v>
      </c>
      <c r="L2828" s="20" t="s">
        <v>304</v>
      </c>
      <c r="M2828" s="20" t="s">
        <v>125</v>
      </c>
      <c r="N2828" s="21">
        <v>4569.8500000000004</v>
      </c>
      <c r="O2828" s="21">
        <v>0</v>
      </c>
      <c r="P2828" s="20"/>
      <c r="Q2828" s="19">
        <v>45553</v>
      </c>
      <c r="R2828" s="20"/>
      <c r="S2828" s="19">
        <v>45671</v>
      </c>
      <c r="T2828" s="20" t="s">
        <v>7389</v>
      </c>
      <c r="U2828" s="20">
        <v>1026024</v>
      </c>
      <c r="V2828" s="20">
        <v>240002767</v>
      </c>
      <c r="W2828" s="20" t="s">
        <v>847</v>
      </c>
      <c r="X2828" s="20" t="s">
        <v>305</v>
      </c>
      <c r="Y2828" s="20" t="s">
        <v>306</v>
      </c>
      <c r="Z2828" s="20" t="s">
        <v>7581</v>
      </c>
      <c r="AA2828" s="20" t="s">
        <v>308</v>
      </c>
      <c r="AB2828" s="20" t="s">
        <v>309</v>
      </c>
      <c r="AC2828" s="20" t="s">
        <v>309</v>
      </c>
      <c r="AD2828" s="20" t="s">
        <v>56</v>
      </c>
      <c r="AE2828" s="20" t="s">
        <v>1014</v>
      </c>
      <c r="AF2828" t="str">
        <f>VLOOKUP(L2828,Contactos!B:B,1,0)</f>
        <v>AGROVET Y DISTRIBUCIONES GRANDEZ S.R.L</v>
      </c>
    </row>
    <row r="2829" spans="1:32" ht="25.5" x14ac:dyDescent="0.2">
      <c r="A2829" s="4">
        <f t="shared" si="133"/>
        <v>2827</v>
      </c>
      <c r="B2829" s="4" t="str">
        <f t="shared" si="134"/>
        <v>4-03645</v>
      </c>
      <c r="C2829" s="4" t="str">
        <f>IFERROR(VLOOKUP(F2829,Tablas!$A$1:$B$3,2,0),"")</f>
        <v/>
      </c>
      <c r="D2829" s="4" t="str">
        <f t="shared" si="135"/>
        <v xml:space="preserve"> - LETRA 75 DIAS / DRAFT 75 DAYS - Cambio de Situación</v>
      </c>
      <c r="E2829" s="19">
        <v>45560</v>
      </c>
      <c r="F2829" s="20" t="s">
        <v>27</v>
      </c>
      <c r="G2829" s="20" t="s">
        <v>8066</v>
      </c>
      <c r="H2829" s="20" t="s">
        <v>7404</v>
      </c>
      <c r="I2829" s="20" t="s">
        <v>7405</v>
      </c>
      <c r="J2829" s="20" t="s">
        <v>373</v>
      </c>
      <c r="K2829" s="20" t="s">
        <v>374</v>
      </c>
      <c r="L2829" s="20" t="s">
        <v>375</v>
      </c>
      <c r="M2829" s="20" t="s">
        <v>125</v>
      </c>
      <c r="N2829" s="21">
        <v>4575.49</v>
      </c>
      <c r="O2829" s="21">
        <v>0</v>
      </c>
      <c r="P2829" s="19">
        <v>45553</v>
      </c>
      <c r="Q2829" s="19">
        <v>45560</v>
      </c>
      <c r="R2829" s="20"/>
      <c r="S2829" s="19">
        <v>45629</v>
      </c>
      <c r="T2829" s="20" t="s">
        <v>126</v>
      </c>
      <c r="U2829" s="20">
        <v>1031095</v>
      </c>
      <c r="V2829" s="20">
        <v>240006992</v>
      </c>
      <c r="W2829" s="20" t="s">
        <v>50</v>
      </c>
      <c r="X2829" s="20" t="s">
        <v>794</v>
      </c>
      <c r="Y2829" s="20" t="s">
        <v>128</v>
      </c>
      <c r="Z2829" s="20" t="s">
        <v>7406</v>
      </c>
      <c r="AA2829" s="20" t="s">
        <v>377</v>
      </c>
      <c r="AB2829" s="20" t="s">
        <v>337</v>
      </c>
      <c r="AC2829" s="20" t="s">
        <v>337</v>
      </c>
      <c r="AD2829" s="20" t="s">
        <v>56</v>
      </c>
      <c r="AE2829" s="20"/>
      <c r="AF2829" t="str">
        <f>VLOOKUP(L2829,Contactos!B:B,1,0)</f>
        <v>TOP VETERINARIA S.A.C.</v>
      </c>
    </row>
    <row r="2830" spans="1:32" ht="25.5" x14ac:dyDescent="0.2">
      <c r="A2830" s="4">
        <f t="shared" si="133"/>
        <v>2828</v>
      </c>
      <c r="B2830" s="4" t="str">
        <f t="shared" si="134"/>
        <v>4-03643</v>
      </c>
      <c r="C2830" s="4" t="str">
        <f>IFERROR(VLOOKUP(F2830,Tablas!$A$1:$B$3,2,0),"")</f>
        <v/>
      </c>
      <c r="D2830" s="4" t="str">
        <f t="shared" si="135"/>
        <v xml:space="preserve"> - LETRA 75 DIAS / DRAFT 75 DAYS - Cambio de Situación</v>
      </c>
      <c r="E2830" s="19">
        <v>45560</v>
      </c>
      <c r="F2830" s="20" t="s">
        <v>27</v>
      </c>
      <c r="G2830" s="20" t="s">
        <v>8067</v>
      </c>
      <c r="H2830" s="20" t="s">
        <v>7404</v>
      </c>
      <c r="I2830" s="20" t="s">
        <v>7405</v>
      </c>
      <c r="J2830" s="20" t="s">
        <v>373</v>
      </c>
      <c r="K2830" s="20" t="s">
        <v>374</v>
      </c>
      <c r="L2830" s="20" t="s">
        <v>375</v>
      </c>
      <c r="M2830" s="20" t="s">
        <v>125</v>
      </c>
      <c r="N2830" s="21">
        <v>4575.49</v>
      </c>
      <c r="O2830" s="21">
        <v>0</v>
      </c>
      <c r="P2830" s="19">
        <v>45553</v>
      </c>
      <c r="Q2830" s="19">
        <v>45560</v>
      </c>
      <c r="R2830" s="20"/>
      <c r="S2830" s="19">
        <v>45615</v>
      </c>
      <c r="T2830" s="20" t="s">
        <v>126</v>
      </c>
      <c r="U2830" s="20">
        <v>1031091</v>
      </c>
      <c r="V2830" s="20">
        <v>240006990</v>
      </c>
      <c r="W2830" s="20" t="s">
        <v>50</v>
      </c>
      <c r="X2830" s="20" t="s">
        <v>794</v>
      </c>
      <c r="Y2830" s="20" t="s">
        <v>128</v>
      </c>
      <c r="Z2830" s="20" t="s">
        <v>7406</v>
      </c>
      <c r="AA2830" s="20" t="s">
        <v>377</v>
      </c>
      <c r="AB2830" s="20" t="s">
        <v>337</v>
      </c>
      <c r="AC2830" s="20" t="s">
        <v>337</v>
      </c>
      <c r="AD2830" s="20" t="s">
        <v>56</v>
      </c>
      <c r="AE2830" s="20"/>
      <c r="AF2830" t="str">
        <f>VLOOKUP(L2830,Contactos!B:B,1,0)</f>
        <v>TOP VETERINARIA S.A.C.</v>
      </c>
    </row>
    <row r="2831" spans="1:32" ht="25.5" x14ac:dyDescent="0.2">
      <c r="A2831" s="4">
        <f t="shared" si="133"/>
        <v>2829</v>
      </c>
      <c r="B2831" s="4" t="str">
        <f t="shared" si="134"/>
        <v>4-03646</v>
      </c>
      <c r="C2831" s="4" t="str">
        <f>IFERROR(VLOOKUP(F2831,Tablas!$A$1:$B$3,2,0),"")</f>
        <v/>
      </c>
      <c r="D2831" s="4" t="str">
        <f t="shared" si="135"/>
        <v xml:space="preserve"> - LETRA 75 DIAS / DRAFT 75 DAYS - Cambio de Situación</v>
      </c>
      <c r="E2831" s="19">
        <v>45560</v>
      </c>
      <c r="F2831" s="20" t="s">
        <v>27</v>
      </c>
      <c r="G2831" s="20" t="s">
        <v>8068</v>
      </c>
      <c r="H2831" s="20" t="s">
        <v>7404</v>
      </c>
      <c r="I2831" s="20" t="s">
        <v>7405</v>
      </c>
      <c r="J2831" s="20" t="s">
        <v>373</v>
      </c>
      <c r="K2831" s="20" t="s">
        <v>374</v>
      </c>
      <c r="L2831" s="20" t="s">
        <v>375</v>
      </c>
      <c r="M2831" s="20" t="s">
        <v>125</v>
      </c>
      <c r="N2831" s="21">
        <v>4575.49</v>
      </c>
      <c r="O2831" s="21">
        <v>0</v>
      </c>
      <c r="P2831" s="19">
        <v>45553</v>
      </c>
      <c r="Q2831" s="19">
        <v>45560</v>
      </c>
      <c r="R2831" s="20"/>
      <c r="S2831" s="19">
        <v>45646</v>
      </c>
      <c r="T2831" s="20" t="s">
        <v>126</v>
      </c>
      <c r="U2831" s="20">
        <v>1031097</v>
      </c>
      <c r="V2831" s="20">
        <v>240006993</v>
      </c>
      <c r="W2831" s="20" t="s">
        <v>50</v>
      </c>
      <c r="X2831" s="20" t="s">
        <v>794</v>
      </c>
      <c r="Y2831" s="20" t="s">
        <v>128</v>
      </c>
      <c r="Z2831" s="20" t="s">
        <v>7406</v>
      </c>
      <c r="AA2831" s="20" t="s">
        <v>377</v>
      </c>
      <c r="AB2831" s="20" t="s">
        <v>337</v>
      </c>
      <c r="AC2831" s="20" t="s">
        <v>337</v>
      </c>
      <c r="AD2831" s="20" t="s">
        <v>56</v>
      </c>
      <c r="AE2831" s="20"/>
      <c r="AF2831" t="str">
        <f>VLOOKUP(L2831,Contactos!B:B,1,0)</f>
        <v>TOP VETERINARIA S.A.C.</v>
      </c>
    </row>
    <row r="2832" spans="1:32" ht="25.5" x14ac:dyDescent="0.2">
      <c r="A2832" s="4">
        <f t="shared" si="133"/>
        <v>2830</v>
      </c>
      <c r="B2832" s="4" t="str">
        <f t="shared" si="134"/>
        <v>4-03644</v>
      </c>
      <c r="C2832" s="4" t="str">
        <f>IFERROR(VLOOKUP(F2832,Tablas!$A$1:$B$3,2,0),"")</f>
        <v/>
      </c>
      <c r="D2832" s="4" t="str">
        <f t="shared" si="135"/>
        <v xml:space="preserve"> - LETRA 75 DIAS / DRAFT 75 DAYS - Cambio de Situación</v>
      </c>
      <c r="E2832" s="19">
        <v>45560</v>
      </c>
      <c r="F2832" s="20" t="s">
        <v>27</v>
      </c>
      <c r="G2832" s="20" t="s">
        <v>8069</v>
      </c>
      <c r="H2832" s="20" t="s">
        <v>7404</v>
      </c>
      <c r="I2832" s="20" t="s">
        <v>7405</v>
      </c>
      <c r="J2832" s="20" t="s">
        <v>373</v>
      </c>
      <c r="K2832" s="20" t="s">
        <v>374</v>
      </c>
      <c r="L2832" s="20" t="s">
        <v>375</v>
      </c>
      <c r="M2832" s="20" t="s">
        <v>125</v>
      </c>
      <c r="N2832" s="21">
        <v>4575.49</v>
      </c>
      <c r="O2832" s="21">
        <v>0</v>
      </c>
      <c r="P2832" s="19">
        <v>45553</v>
      </c>
      <c r="Q2832" s="19">
        <v>45560</v>
      </c>
      <c r="R2832" s="20"/>
      <c r="S2832" s="19">
        <v>45622</v>
      </c>
      <c r="T2832" s="20" t="s">
        <v>126</v>
      </c>
      <c r="U2832" s="20">
        <v>1031093</v>
      </c>
      <c r="V2832" s="20">
        <v>240006991</v>
      </c>
      <c r="W2832" s="20" t="s">
        <v>50</v>
      </c>
      <c r="X2832" s="20" t="s">
        <v>794</v>
      </c>
      <c r="Y2832" s="20" t="s">
        <v>128</v>
      </c>
      <c r="Z2832" s="20" t="s">
        <v>7406</v>
      </c>
      <c r="AA2832" s="20" t="s">
        <v>377</v>
      </c>
      <c r="AB2832" s="20" t="s">
        <v>337</v>
      </c>
      <c r="AC2832" s="20" t="s">
        <v>337</v>
      </c>
      <c r="AD2832" s="20" t="s">
        <v>56</v>
      </c>
      <c r="AE2832" s="20"/>
      <c r="AF2832" t="str">
        <f>VLOOKUP(L2832,Contactos!B:B,1,0)</f>
        <v>TOP VETERINARIA S.A.C.</v>
      </c>
    </row>
    <row r="2833" spans="1:32" ht="25.5" x14ac:dyDescent="0.2">
      <c r="A2833" s="4">
        <f t="shared" si="133"/>
        <v>2831</v>
      </c>
      <c r="B2833" s="4" t="str">
        <f t="shared" si="134"/>
        <v>4-03641</v>
      </c>
      <c r="C2833" s="4" t="str">
        <f>IFERROR(VLOOKUP(F2833,Tablas!$A$1:$B$3,2,0),"")</f>
        <v/>
      </c>
      <c r="D2833" s="4" t="str">
        <f t="shared" si="135"/>
        <v xml:space="preserve"> - LETRA 75 DIAS / DRAFT 75 DAYS - Cambio de Situación</v>
      </c>
      <c r="E2833" s="19">
        <v>45560</v>
      </c>
      <c r="F2833" s="20" t="s">
        <v>27</v>
      </c>
      <c r="G2833" s="20" t="s">
        <v>8070</v>
      </c>
      <c r="H2833" s="20" t="s">
        <v>7404</v>
      </c>
      <c r="I2833" s="20" t="s">
        <v>7405</v>
      </c>
      <c r="J2833" s="20" t="s">
        <v>373</v>
      </c>
      <c r="K2833" s="20" t="s">
        <v>374</v>
      </c>
      <c r="L2833" s="20" t="s">
        <v>375</v>
      </c>
      <c r="M2833" s="20" t="s">
        <v>125</v>
      </c>
      <c r="N2833" s="21">
        <v>4575.49</v>
      </c>
      <c r="O2833" s="21">
        <v>0</v>
      </c>
      <c r="P2833" s="19">
        <v>45553</v>
      </c>
      <c r="Q2833" s="19">
        <v>45560</v>
      </c>
      <c r="R2833" s="20"/>
      <c r="S2833" s="19">
        <v>45601</v>
      </c>
      <c r="T2833" s="20" t="s">
        <v>126</v>
      </c>
      <c r="U2833" s="20">
        <v>1031087</v>
      </c>
      <c r="V2833" s="20">
        <v>240006988</v>
      </c>
      <c r="W2833" s="20" t="s">
        <v>50</v>
      </c>
      <c r="X2833" s="20" t="s">
        <v>794</v>
      </c>
      <c r="Y2833" s="20" t="s">
        <v>128</v>
      </c>
      <c r="Z2833" s="20" t="s">
        <v>7406</v>
      </c>
      <c r="AA2833" s="20" t="s">
        <v>377</v>
      </c>
      <c r="AB2833" s="20" t="s">
        <v>337</v>
      </c>
      <c r="AC2833" s="20" t="s">
        <v>337</v>
      </c>
      <c r="AD2833" s="20" t="s">
        <v>56</v>
      </c>
      <c r="AE2833" s="20"/>
      <c r="AF2833" t="str">
        <f>VLOOKUP(L2833,Contactos!B:B,1,0)</f>
        <v>TOP VETERINARIA S.A.C.</v>
      </c>
    </row>
    <row r="2834" spans="1:32" ht="25.5" x14ac:dyDescent="0.2">
      <c r="A2834" s="4">
        <f t="shared" si="133"/>
        <v>2832</v>
      </c>
      <c r="B2834" s="4" t="str">
        <f t="shared" si="134"/>
        <v>4-03642</v>
      </c>
      <c r="C2834" s="4" t="str">
        <f>IFERROR(VLOOKUP(F2834,Tablas!$A$1:$B$3,2,0),"")</f>
        <v/>
      </c>
      <c r="D2834" s="4" t="str">
        <f t="shared" si="135"/>
        <v xml:space="preserve"> - LETRA 75 DIAS / DRAFT 75 DAYS - Cambio de Situación</v>
      </c>
      <c r="E2834" s="19">
        <v>45560</v>
      </c>
      <c r="F2834" s="20" t="s">
        <v>27</v>
      </c>
      <c r="G2834" s="20" t="s">
        <v>8071</v>
      </c>
      <c r="H2834" s="20" t="s">
        <v>7404</v>
      </c>
      <c r="I2834" s="20" t="s">
        <v>7405</v>
      </c>
      <c r="J2834" s="20" t="s">
        <v>373</v>
      </c>
      <c r="K2834" s="20" t="s">
        <v>374</v>
      </c>
      <c r="L2834" s="20" t="s">
        <v>375</v>
      </c>
      <c r="M2834" s="20" t="s">
        <v>125</v>
      </c>
      <c r="N2834" s="21">
        <v>4575.49</v>
      </c>
      <c r="O2834" s="21">
        <v>0</v>
      </c>
      <c r="P2834" s="19">
        <v>45553</v>
      </c>
      <c r="Q2834" s="19">
        <v>45560</v>
      </c>
      <c r="R2834" s="20"/>
      <c r="S2834" s="19">
        <v>45608</v>
      </c>
      <c r="T2834" s="20" t="s">
        <v>126</v>
      </c>
      <c r="U2834" s="20">
        <v>1031089</v>
      </c>
      <c r="V2834" s="20">
        <v>240006989</v>
      </c>
      <c r="W2834" s="20" t="s">
        <v>50</v>
      </c>
      <c r="X2834" s="20" t="s">
        <v>794</v>
      </c>
      <c r="Y2834" s="20" t="s">
        <v>128</v>
      </c>
      <c r="Z2834" s="20" t="s">
        <v>7406</v>
      </c>
      <c r="AA2834" s="20" t="s">
        <v>377</v>
      </c>
      <c r="AB2834" s="20" t="s">
        <v>337</v>
      </c>
      <c r="AC2834" s="20" t="s">
        <v>337</v>
      </c>
      <c r="AD2834" s="20" t="s">
        <v>56</v>
      </c>
      <c r="AE2834" s="20"/>
      <c r="AF2834" t="str">
        <f>VLOOKUP(L2834,Contactos!B:B,1,0)</f>
        <v>TOP VETERINARIA S.A.C.</v>
      </c>
    </row>
    <row r="2835" spans="1:32" ht="25.5" x14ac:dyDescent="0.2">
      <c r="A2835" s="4">
        <f t="shared" si="133"/>
        <v>2833</v>
      </c>
      <c r="B2835" s="4" t="str">
        <f t="shared" si="134"/>
        <v>4-03037</v>
      </c>
      <c r="C2835" s="4" t="str">
        <f>IFERROR(VLOOKUP(F2835,Tablas!$A$1:$B$3,2,0),"")</f>
        <v/>
      </c>
      <c r="D2835" s="4" t="str">
        <f t="shared" si="135"/>
        <v xml:space="preserve"> - LETRA 75 DIAS / DRAFT 75 DAYS - Cambio de Situación</v>
      </c>
      <c r="E2835" s="19">
        <v>45537</v>
      </c>
      <c r="F2835" s="20" t="s">
        <v>27</v>
      </c>
      <c r="G2835" s="20" t="s">
        <v>8072</v>
      </c>
      <c r="H2835" s="20" t="s">
        <v>7404</v>
      </c>
      <c r="I2835" s="20" t="s">
        <v>7405</v>
      </c>
      <c r="J2835" s="20" t="s">
        <v>330</v>
      </c>
      <c r="K2835" s="20" t="s">
        <v>331</v>
      </c>
      <c r="L2835" s="20" t="s">
        <v>332</v>
      </c>
      <c r="M2835" s="20" t="s">
        <v>125</v>
      </c>
      <c r="N2835" s="21">
        <v>4585.51</v>
      </c>
      <c r="O2835" s="21">
        <v>0</v>
      </c>
      <c r="P2835" s="19">
        <v>45504</v>
      </c>
      <c r="Q2835" s="19">
        <v>45537</v>
      </c>
      <c r="R2835" s="20"/>
      <c r="S2835" s="19">
        <v>45600</v>
      </c>
      <c r="T2835" s="20" t="s">
        <v>126</v>
      </c>
      <c r="U2835" s="20">
        <v>1021238</v>
      </c>
      <c r="V2835" s="20">
        <v>240006613</v>
      </c>
      <c r="W2835" s="20" t="s">
        <v>50</v>
      </c>
      <c r="X2835" s="20" t="s">
        <v>794</v>
      </c>
      <c r="Y2835" s="20" t="s">
        <v>333</v>
      </c>
      <c r="Z2835" s="20" t="s">
        <v>7406</v>
      </c>
      <c r="AA2835" s="20" t="s">
        <v>335</v>
      </c>
      <c r="AB2835" s="20" t="s">
        <v>336</v>
      </c>
      <c r="AC2835" s="20" t="s">
        <v>337</v>
      </c>
      <c r="AD2835" s="20" t="s">
        <v>56</v>
      </c>
      <c r="AE2835" s="20"/>
      <c r="AF2835" t="str">
        <f>VLOOKUP(L2835,Contactos!B:B,1,0)</f>
        <v>REPRESENTACIONES DURAND S.A.C.</v>
      </c>
    </row>
    <row r="2836" spans="1:32" ht="25.5" x14ac:dyDescent="0.2">
      <c r="A2836" s="4">
        <f t="shared" si="133"/>
        <v>2834</v>
      </c>
      <c r="B2836" s="4" t="str">
        <f t="shared" si="134"/>
        <v>4-03036</v>
      </c>
      <c r="C2836" s="4" t="str">
        <f>IFERROR(VLOOKUP(F2836,Tablas!$A$1:$B$3,2,0),"")</f>
        <v/>
      </c>
      <c r="D2836" s="4" t="str">
        <f t="shared" si="135"/>
        <v xml:space="preserve"> - LETRA 75 DIAS / DRAFT 75 DAYS - Cambio de Situación</v>
      </c>
      <c r="E2836" s="19">
        <v>45537</v>
      </c>
      <c r="F2836" s="20" t="s">
        <v>27</v>
      </c>
      <c r="G2836" s="20" t="s">
        <v>8073</v>
      </c>
      <c r="H2836" s="20" t="s">
        <v>7404</v>
      </c>
      <c r="I2836" s="20" t="s">
        <v>7405</v>
      </c>
      <c r="J2836" s="20" t="s">
        <v>330</v>
      </c>
      <c r="K2836" s="20" t="s">
        <v>331</v>
      </c>
      <c r="L2836" s="20" t="s">
        <v>332</v>
      </c>
      <c r="M2836" s="20" t="s">
        <v>125</v>
      </c>
      <c r="N2836" s="21">
        <v>4585.54</v>
      </c>
      <c r="O2836" s="21">
        <v>0</v>
      </c>
      <c r="P2836" s="19">
        <v>45504</v>
      </c>
      <c r="Q2836" s="19">
        <v>45537</v>
      </c>
      <c r="R2836" s="20"/>
      <c r="S2836" s="19">
        <v>45579</v>
      </c>
      <c r="T2836" s="20" t="s">
        <v>126</v>
      </c>
      <c r="U2836" s="20">
        <v>1021217</v>
      </c>
      <c r="V2836" s="20">
        <v>240006602</v>
      </c>
      <c r="W2836" s="20" t="s">
        <v>50</v>
      </c>
      <c r="X2836" s="20" t="s">
        <v>794</v>
      </c>
      <c r="Y2836" s="20" t="s">
        <v>333</v>
      </c>
      <c r="Z2836" s="20" t="s">
        <v>7406</v>
      </c>
      <c r="AA2836" s="20" t="s">
        <v>7441</v>
      </c>
      <c r="AB2836" s="20" t="s">
        <v>789</v>
      </c>
      <c r="AC2836" s="20" t="s">
        <v>167</v>
      </c>
      <c r="AD2836" s="20" t="s">
        <v>56</v>
      </c>
      <c r="AE2836" s="20"/>
      <c r="AF2836" t="str">
        <f>VLOOKUP(L2836,Contactos!B:B,1,0)</f>
        <v>REPRESENTACIONES DURAND S.A.C.</v>
      </c>
    </row>
    <row r="2837" spans="1:32" ht="25.5" x14ac:dyDescent="0.2">
      <c r="A2837" s="4">
        <f t="shared" si="133"/>
        <v>2835</v>
      </c>
      <c r="B2837" s="4" t="str">
        <f t="shared" si="134"/>
        <v>4-03035</v>
      </c>
      <c r="C2837" s="4" t="str">
        <f>IFERROR(VLOOKUP(F2837,Tablas!$A$1:$B$3,2,0),"")</f>
        <v/>
      </c>
      <c r="D2837" s="4" t="str">
        <f t="shared" si="135"/>
        <v xml:space="preserve"> - LETRA 75 DIAS / DRAFT 75 DAYS - Cambio de Situación</v>
      </c>
      <c r="E2837" s="19">
        <v>45537</v>
      </c>
      <c r="F2837" s="20" t="s">
        <v>27</v>
      </c>
      <c r="G2837" s="20" t="s">
        <v>8074</v>
      </c>
      <c r="H2837" s="20" t="s">
        <v>7404</v>
      </c>
      <c r="I2837" s="20" t="s">
        <v>7405</v>
      </c>
      <c r="J2837" s="20" t="s">
        <v>330</v>
      </c>
      <c r="K2837" s="20" t="s">
        <v>331</v>
      </c>
      <c r="L2837" s="20" t="s">
        <v>332</v>
      </c>
      <c r="M2837" s="20" t="s">
        <v>125</v>
      </c>
      <c r="N2837" s="21">
        <v>4585.54</v>
      </c>
      <c r="O2837" s="21">
        <v>0</v>
      </c>
      <c r="P2837" s="19">
        <v>45504</v>
      </c>
      <c r="Q2837" s="19">
        <v>45537</v>
      </c>
      <c r="R2837" s="20"/>
      <c r="S2837" s="19">
        <v>45573</v>
      </c>
      <c r="T2837" s="20" t="s">
        <v>126</v>
      </c>
      <c r="U2837" s="20">
        <v>1021215</v>
      </c>
      <c r="V2837" s="20">
        <v>240006601</v>
      </c>
      <c r="W2837" s="20" t="s">
        <v>50</v>
      </c>
      <c r="X2837" s="20" t="s">
        <v>794</v>
      </c>
      <c r="Y2837" s="20" t="s">
        <v>333</v>
      </c>
      <c r="Z2837" s="20" t="s">
        <v>7406</v>
      </c>
      <c r="AA2837" s="20" t="s">
        <v>7441</v>
      </c>
      <c r="AB2837" s="20" t="s">
        <v>789</v>
      </c>
      <c r="AC2837" s="20" t="s">
        <v>167</v>
      </c>
      <c r="AD2837" s="20" t="s">
        <v>56</v>
      </c>
      <c r="AE2837" s="20"/>
      <c r="AF2837" t="str">
        <f>VLOOKUP(L2837,Contactos!B:B,1,0)</f>
        <v>REPRESENTACIONES DURAND S.A.C.</v>
      </c>
    </row>
    <row r="2838" spans="1:32" ht="25.5" x14ac:dyDescent="0.2">
      <c r="A2838" s="4">
        <f t="shared" si="133"/>
        <v>2836</v>
      </c>
      <c r="B2838" s="4" t="str">
        <f t="shared" si="134"/>
        <v>4-03034</v>
      </c>
      <c r="C2838" s="4" t="str">
        <f>IFERROR(VLOOKUP(F2838,Tablas!$A$1:$B$3,2,0),"")</f>
        <v/>
      </c>
      <c r="D2838" s="4" t="str">
        <f t="shared" si="135"/>
        <v xml:space="preserve"> - LETRA 75 DIAS / DRAFT 75 DAYS - Cambio de Situación</v>
      </c>
      <c r="E2838" s="19">
        <v>45537</v>
      </c>
      <c r="F2838" s="20" t="s">
        <v>27</v>
      </c>
      <c r="G2838" s="20" t="s">
        <v>8075</v>
      </c>
      <c r="H2838" s="20" t="s">
        <v>7404</v>
      </c>
      <c r="I2838" s="20" t="s">
        <v>7405</v>
      </c>
      <c r="J2838" s="20" t="s">
        <v>330</v>
      </c>
      <c r="K2838" s="20" t="s">
        <v>331</v>
      </c>
      <c r="L2838" s="20" t="s">
        <v>332</v>
      </c>
      <c r="M2838" s="20" t="s">
        <v>125</v>
      </c>
      <c r="N2838" s="21">
        <v>4585.54</v>
      </c>
      <c r="O2838" s="21">
        <v>0</v>
      </c>
      <c r="P2838" s="19">
        <v>45504</v>
      </c>
      <c r="Q2838" s="19">
        <v>45537</v>
      </c>
      <c r="R2838" s="20"/>
      <c r="S2838" s="19">
        <v>45566</v>
      </c>
      <c r="T2838" s="20" t="s">
        <v>126</v>
      </c>
      <c r="U2838" s="20">
        <v>1021213</v>
      </c>
      <c r="V2838" s="20">
        <v>240006600</v>
      </c>
      <c r="W2838" s="20" t="s">
        <v>50</v>
      </c>
      <c r="X2838" s="20" t="s">
        <v>794</v>
      </c>
      <c r="Y2838" s="20" t="s">
        <v>333</v>
      </c>
      <c r="Z2838" s="20" t="s">
        <v>7406</v>
      </c>
      <c r="AA2838" s="20" t="s">
        <v>7441</v>
      </c>
      <c r="AB2838" s="20" t="s">
        <v>789</v>
      </c>
      <c r="AC2838" s="20" t="s">
        <v>167</v>
      </c>
      <c r="AD2838" s="20" t="s">
        <v>56</v>
      </c>
      <c r="AE2838" s="20"/>
      <c r="AF2838" t="str">
        <f>VLOOKUP(L2838,Contactos!B:B,1,0)</f>
        <v>REPRESENTACIONES DURAND S.A.C.</v>
      </c>
    </row>
    <row r="2839" spans="1:32" ht="25.5" x14ac:dyDescent="0.2">
      <c r="A2839" s="4">
        <f t="shared" si="133"/>
        <v>2837</v>
      </c>
      <c r="B2839" s="4" t="str">
        <f t="shared" si="134"/>
        <v>4-03174</v>
      </c>
      <c r="C2839" s="4" t="str">
        <f>IFERROR(VLOOKUP(F2839,Tablas!$A$1:$B$3,2,0),"")</f>
        <v/>
      </c>
      <c r="D2839" s="4" t="str">
        <f t="shared" si="135"/>
        <v xml:space="preserve"> - LETRA 75 DIAS / DRAFT 75 DAYS - Cambio de Situación</v>
      </c>
      <c r="E2839" s="19">
        <v>45537</v>
      </c>
      <c r="F2839" s="20" t="s">
        <v>27</v>
      </c>
      <c r="G2839" s="20" t="s">
        <v>8076</v>
      </c>
      <c r="H2839" s="20" t="s">
        <v>7404</v>
      </c>
      <c r="I2839" s="20" t="s">
        <v>7405</v>
      </c>
      <c r="J2839" s="20" t="s">
        <v>330</v>
      </c>
      <c r="K2839" s="20" t="s">
        <v>331</v>
      </c>
      <c r="L2839" s="20" t="s">
        <v>332</v>
      </c>
      <c r="M2839" s="20" t="s">
        <v>125</v>
      </c>
      <c r="N2839" s="21">
        <v>4594.8599999999997</v>
      </c>
      <c r="O2839" s="21">
        <v>0</v>
      </c>
      <c r="P2839" s="19">
        <v>45495</v>
      </c>
      <c r="Q2839" s="19">
        <v>45537</v>
      </c>
      <c r="R2839" s="20"/>
      <c r="S2839" s="19">
        <v>45568</v>
      </c>
      <c r="T2839" s="20" t="s">
        <v>126</v>
      </c>
      <c r="U2839" s="20">
        <v>1020983</v>
      </c>
      <c r="V2839" s="20">
        <v>240006556</v>
      </c>
      <c r="W2839" s="20" t="s">
        <v>50</v>
      </c>
      <c r="X2839" s="20" t="s">
        <v>794</v>
      </c>
      <c r="Y2839" s="20" t="s">
        <v>333</v>
      </c>
      <c r="Z2839" s="20" t="s">
        <v>7406</v>
      </c>
      <c r="AA2839" s="20" t="s">
        <v>7441</v>
      </c>
      <c r="AB2839" s="20" t="s">
        <v>789</v>
      </c>
      <c r="AC2839" s="20" t="s">
        <v>167</v>
      </c>
      <c r="AD2839" s="20" t="s">
        <v>56</v>
      </c>
      <c r="AE2839" s="20"/>
      <c r="AF2839" t="str">
        <f>VLOOKUP(L2839,Contactos!B:B,1,0)</f>
        <v>REPRESENTACIONES DURAND S.A.C.</v>
      </c>
    </row>
    <row r="2840" spans="1:32" ht="25.5" x14ac:dyDescent="0.2">
      <c r="A2840" s="4">
        <f t="shared" si="133"/>
        <v>2838</v>
      </c>
      <c r="B2840" s="4" t="str">
        <f t="shared" si="134"/>
        <v>4-03175</v>
      </c>
      <c r="C2840" s="4" t="str">
        <f>IFERROR(VLOOKUP(F2840,Tablas!$A$1:$B$3,2,0),"")</f>
        <v/>
      </c>
      <c r="D2840" s="4" t="str">
        <f t="shared" si="135"/>
        <v xml:space="preserve"> - LETRA 75 DIAS / DRAFT 75 DAYS - Cambio de Situación</v>
      </c>
      <c r="E2840" s="19">
        <v>45537</v>
      </c>
      <c r="F2840" s="20" t="s">
        <v>27</v>
      </c>
      <c r="G2840" s="20" t="s">
        <v>8077</v>
      </c>
      <c r="H2840" s="20" t="s">
        <v>7404</v>
      </c>
      <c r="I2840" s="20" t="s">
        <v>7405</v>
      </c>
      <c r="J2840" s="20" t="s">
        <v>330</v>
      </c>
      <c r="K2840" s="20" t="s">
        <v>331</v>
      </c>
      <c r="L2840" s="20" t="s">
        <v>332</v>
      </c>
      <c r="M2840" s="20" t="s">
        <v>125</v>
      </c>
      <c r="N2840" s="21">
        <v>4594.87</v>
      </c>
      <c r="O2840" s="21">
        <v>0</v>
      </c>
      <c r="P2840" s="19">
        <v>45495</v>
      </c>
      <c r="Q2840" s="19">
        <v>45537</v>
      </c>
      <c r="R2840" s="20"/>
      <c r="S2840" s="19">
        <v>45587</v>
      </c>
      <c r="T2840" s="20" t="s">
        <v>126</v>
      </c>
      <c r="U2840" s="20">
        <v>1020985</v>
      </c>
      <c r="V2840" s="20">
        <v>240006557</v>
      </c>
      <c r="W2840" s="20" t="s">
        <v>50</v>
      </c>
      <c r="X2840" s="20" t="s">
        <v>794</v>
      </c>
      <c r="Y2840" s="20" t="s">
        <v>333</v>
      </c>
      <c r="Z2840" s="20" t="s">
        <v>7406</v>
      </c>
      <c r="AA2840" s="20" t="s">
        <v>335</v>
      </c>
      <c r="AB2840" s="20" t="s">
        <v>336</v>
      </c>
      <c r="AC2840" s="20" t="s">
        <v>337</v>
      </c>
      <c r="AD2840" s="20" t="s">
        <v>56</v>
      </c>
      <c r="AE2840" s="20"/>
      <c r="AF2840" t="str">
        <f>VLOOKUP(L2840,Contactos!B:B,1,0)</f>
        <v>REPRESENTACIONES DURAND S.A.C.</v>
      </c>
    </row>
    <row r="2841" spans="1:32" ht="25.5" x14ac:dyDescent="0.2">
      <c r="A2841" s="4">
        <f t="shared" si="133"/>
        <v>2839</v>
      </c>
      <c r="B2841" s="4" t="str">
        <f t="shared" si="134"/>
        <v>4-03450</v>
      </c>
      <c r="C2841" s="4" t="str">
        <f>IFERROR(VLOOKUP(F2841,Tablas!$A$1:$B$3,2,0),"")</f>
        <v/>
      </c>
      <c r="D2841" s="4" t="str">
        <f t="shared" si="135"/>
        <v xml:space="preserve"> - LETRA 75 DIAS / DRAFT 75 DAYS - Cambio de Situación</v>
      </c>
      <c r="E2841" s="19">
        <v>45554</v>
      </c>
      <c r="F2841" s="20" t="s">
        <v>27</v>
      </c>
      <c r="G2841" s="20" t="s">
        <v>8078</v>
      </c>
      <c r="H2841" s="20" t="s">
        <v>7404</v>
      </c>
      <c r="I2841" s="20" t="s">
        <v>7405</v>
      </c>
      <c r="J2841" s="20" t="s">
        <v>431</v>
      </c>
      <c r="K2841" s="20" t="s">
        <v>432</v>
      </c>
      <c r="L2841" s="20" t="s">
        <v>433</v>
      </c>
      <c r="M2841" s="20" t="s">
        <v>125</v>
      </c>
      <c r="N2841" s="21">
        <v>4607.7</v>
      </c>
      <c r="O2841" s="21">
        <v>0</v>
      </c>
      <c r="P2841" s="19">
        <v>45533</v>
      </c>
      <c r="Q2841" s="19">
        <v>45554</v>
      </c>
      <c r="R2841" s="20"/>
      <c r="S2841" s="19">
        <v>45596</v>
      </c>
      <c r="T2841" s="20" t="s">
        <v>126</v>
      </c>
      <c r="U2841" s="20">
        <v>1035106</v>
      </c>
      <c r="V2841" s="20">
        <v>240007298</v>
      </c>
      <c r="W2841" s="20" t="s">
        <v>50</v>
      </c>
      <c r="X2841" s="20" t="s">
        <v>794</v>
      </c>
      <c r="Y2841" s="20" t="s">
        <v>267</v>
      </c>
      <c r="Z2841" s="20" t="s">
        <v>7406</v>
      </c>
      <c r="AA2841" s="20" t="s">
        <v>435</v>
      </c>
      <c r="AB2841" s="20" t="s">
        <v>436</v>
      </c>
      <c r="AC2841" s="20" t="s">
        <v>167</v>
      </c>
      <c r="AD2841" s="20" t="s">
        <v>56</v>
      </c>
      <c r="AE2841" s="20"/>
      <c r="AF2841" t="str">
        <f>VLOOKUP(L2841,Contactos!B:B,1,0)</f>
        <v>H &amp; P DISTRIBUCIONES Y REPRESENTACIONES</v>
      </c>
    </row>
    <row r="2842" spans="1:32" ht="38.25" x14ac:dyDescent="0.2">
      <c r="A2842" s="4">
        <f t="shared" si="133"/>
        <v>2840</v>
      </c>
      <c r="B2842" s="4" t="str">
        <f t="shared" si="134"/>
        <v/>
      </c>
      <c r="C2842" s="4" t="str">
        <f>IFERROR(VLOOKUP(F2842,Tablas!$A$1:$B$3,2,0),"")</f>
        <v/>
      </c>
      <c r="D2842" s="4" t="str">
        <f t="shared" si="135"/>
        <v xml:space="preserve"> - COBRANZA DOC. 45 DIAS / DA 45 DAYS - Dif. en cambio</v>
      </c>
      <c r="E2842" s="19">
        <v>45322</v>
      </c>
      <c r="F2842" s="20" t="s">
        <v>27</v>
      </c>
      <c r="G2842" s="20"/>
      <c r="H2842" s="20" t="s">
        <v>80</v>
      </c>
      <c r="I2842" s="20" t="s">
        <v>81</v>
      </c>
      <c r="J2842" s="20" t="s">
        <v>227</v>
      </c>
      <c r="K2842" s="20" t="s">
        <v>227</v>
      </c>
      <c r="L2842" s="20" t="s">
        <v>228</v>
      </c>
      <c r="M2842" s="20"/>
      <c r="N2842" s="21">
        <v>4618.4799999999996</v>
      </c>
      <c r="O2842" s="21">
        <v>0</v>
      </c>
      <c r="P2842" s="20"/>
      <c r="Q2842" s="19">
        <v>45322</v>
      </c>
      <c r="R2842" s="20"/>
      <c r="S2842" s="20"/>
      <c r="T2842" s="20" t="s">
        <v>229</v>
      </c>
      <c r="U2842" s="20">
        <v>952151</v>
      </c>
      <c r="V2842" s="20">
        <v>240007464</v>
      </c>
      <c r="W2842" s="20" t="s">
        <v>50</v>
      </c>
      <c r="X2842" s="20" t="s">
        <v>841</v>
      </c>
      <c r="Y2842" s="20" t="s">
        <v>37</v>
      </c>
      <c r="Z2842" s="20" t="s">
        <v>63</v>
      </c>
      <c r="AA2842" s="20" t="s">
        <v>279</v>
      </c>
      <c r="AB2842" s="20"/>
      <c r="AC2842" s="20"/>
      <c r="AD2842" s="20" t="s">
        <v>232</v>
      </c>
      <c r="AE2842" s="20"/>
      <c r="AF2842" t="str">
        <f>VLOOKUP(L2842,Contactos!B:B,1,0)</f>
        <v>VYPHAVET CO., LTD.</v>
      </c>
    </row>
    <row r="2843" spans="1:32" ht="25.5" x14ac:dyDescent="0.2">
      <c r="A2843" s="4">
        <f t="shared" si="133"/>
        <v>2841</v>
      </c>
      <c r="B2843" s="4" t="str">
        <f t="shared" si="134"/>
        <v>4-03358</v>
      </c>
      <c r="C2843" s="4" t="str">
        <f>IFERROR(VLOOKUP(F2843,Tablas!$A$1:$B$3,2,0),"")</f>
        <v/>
      </c>
      <c r="D2843" s="4" t="str">
        <f t="shared" si="135"/>
        <v xml:space="preserve"> - LETRA 75 DIAS / DRAFT 75 DAYS - Cambio de Situación</v>
      </c>
      <c r="E2843" s="19">
        <v>45554</v>
      </c>
      <c r="F2843" s="20" t="s">
        <v>27</v>
      </c>
      <c r="G2843" s="20" t="s">
        <v>8079</v>
      </c>
      <c r="H2843" s="20" t="s">
        <v>7404</v>
      </c>
      <c r="I2843" s="20" t="s">
        <v>7405</v>
      </c>
      <c r="J2843" s="20" t="s">
        <v>391</v>
      </c>
      <c r="K2843" s="20" t="s">
        <v>392</v>
      </c>
      <c r="L2843" s="20" t="s">
        <v>393</v>
      </c>
      <c r="M2843" s="20" t="s">
        <v>33</v>
      </c>
      <c r="N2843" s="21">
        <v>4630.32</v>
      </c>
      <c r="O2843" s="21">
        <v>0</v>
      </c>
      <c r="P2843" s="19">
        <v>45530</v>
      </c>
      <c r="Q2843" s="19">
        <v>45554</v>
      </c>
      <c r="R2843" s="20"/>
      <c r="S2843" s="19">
        <v>45607</v>
      </c>
      <c r="T2843" s="20" t="s">
        <v>126</v>
      </c>
      <c r="U2843" s="20">
        <v>1031274</v>
      </c>
      <c r="V2843" s="20">
        <v>240007072</v>
      </c>
      <c r="W2843" s="20" t="s">
        <v>50</v>
      </c>
      <c r="X2843" s="20" t="s">
        <v>794</v>
      </c>
      <c r="Y2843" s="20" t="s">
        <v>306</v>
      </c>
      <c r="Z2843" s="20" t="s">
        <v>7406</v>
      </c>
      <c r="AA2843" s="20" t="s">
        <v>395</v>
      </c>
      <c r="AB2843" s="20" t="s">
        <v>337</v>
      </c>
      <c r="AC2843" s="20" t="s">
        <v>337</v>
      </c>
      <c r="AD2843" s="20" t="s">
        <v>56</v>
      </c>
      <c r="AE2843" s="20"/>
      <c r="AF2843" t="str">
        <f>VLOOKUP(L2843,Contactos!B:B,1,0)</f>
        <v>SANIDAD AGROPECUARIA &amp; ASOCIADOS S.A.C.</v>
      </c>
    </row>
    <row r="2844" spans="1:32" ht="38.25" x14ac:dyDescent="0.2">
      <c r="A2844" s="4">
        <f t="shared" si="133"/>
        <v>2842</v>
      </c>
      <c r="B2844" s="4" t="str">
        <f t="shared" si="134"/>
        <v>F010-00025996</v>
      </c>
      <c r="C2844" s="4" t="str">
        <f>IFERROR(VLOOKUP(F2844,Tablas!$A$1:$B$3,2,0),"")</f>
        <v>Factura</v>
      </c>
      <c r="D2844" s="4" t="str">
        <f t="shared" si="135"/>
        <v>Nacional - LETRAS 45-52-59-66-73-90 DAYS - Facturas clientes - C20110651121</v>
      </c>
      <c r="E2844" s="19">
        <v>45559</v>
      </c>
      <c r="F2844" s="20" t="s">
        <v>1001</v>
      </c>
      <c r="G2844" s="20" t="s">
        <v>8080</v>
      </c>
      <c r="H2844" s="20" t="s">
        <v>44</v>
      </c>
      <c r="I2844" s="20" t="s">
        <v>45</v>
      </c>
      <c r="J2844" s="20" t="s">
        <v>330</v>
      </c>
      <c r="K2844" s="20" t="s">
        <v>331</v>
      </c>
      <c r="L2844" s="20" t="s">
        <v>332</v>
      </c>
      <c r="M2844" s="20" t="s">
        <v>125</v>
      </c>
      <c r="N2844" s="21">
        <v>4645.29</v>
      </c>
      <c r="O2844" s="21">
        <v>0</v>
      </c>
      <c r="P2844" s="20"/>
      <c r="Q2844" s="19">
        <v>45559</v>
      </c>
      <c r="R2844" s="20"/>
      <c r="S2844" s="19">
        <v>45694</v>
      </c>
      <c r="T2844" s="20" t="s">
        <v>7389</v>
      </c>
      <c r="U2844" s="20">
        <v>1028092</v>
      </c>
      <c r="V2844" s="20">
        <v>240002827</v>
      </c>
      <c r="W2844" s="20" t="s">
        <v>847</v>
      </c>
      <c r="X2844" s="20" t="s">
        <v>305</v>
      </c>
      <c r="Y2844" s="20" t="s">
        <v>333</v>
      </c>
      <c r="Z2844" s="20" t="s">
        <v>7530</v>
      </c>
      <c r="AA2844" s="20" t="s">
        <v>335</v>
      </c>
      <c r="AB2844" s="20" t="s">
        <v>336</v>
      </c>
      <c r="AC2844" s="20" t="s">
        <v>337</v>
      </c>
      <c r="AD2844" s="20" t="s">
        <v>56</v>
      </c>
      <c r="AE2844" s="20" t="s">
        <v>1014</v>
      </c>
      <c r="AF2844" t="str">
        <f>VLOOKUP(L2844,Contactos!B:B,1,0)</f>
        <v>REPRESENTACIONES DURAND S.A.C.</v>
      </c>
    </row>
    <row r="2845" spans="1:32" ht="38.25" x14ac:dyDescent="0.2">
      <c r="A2845" s="4">
        <f t="shared" si="133"/>
        <v>2843</v>
      </c>
      <c r="B2845" s="4" t="str">
        <f t="shared" si="134"/>
        <v>F010-00025996</v>
      </c>
      <c r="C2845" s="4" t="str">
        <f>IFERROR(VLOOKUP(F2845,Tablas!$A$1:$B$3,2,0),"")</f>
        <v>Factura</v>
      </c>
      <c r="D2845" s="4" t="str">
        <f t="shared" si="135"/>
        <v>Nacional - LETRAS 45-52-59-66-73-90 DAYS - Facturas clientes - C20110651121</v>
      </c>
      <c r="E2845" s="19">
        <v>45559</v>
      </c>
      <c r="F2845" s="20" t="s">
        <v>1001</v>
      </c>
      <c r="G2845" s="20" t="s">
        <v>8080</v>
      </c>
      <c r="H2845" s="20" t="s">
        <v>44</v>
      </c>
      <c r="I2845" s="20" t="s">
        <v>45</v>
      </c>
      <c r="J2845" s="20" t="s">
        <v>330</v>
      </c>
      <c r="K2845" s="20" t="s">
        <v>331</v>
      </c>
      <c r="L2845" s="20" t="s">
        <v>332</v>
      </c>
      <c r="M2845" s="20" t="s">
        <v>125</v>
      </c>
      <c r="N2845" s="21">
        <v>4650.8500000000004</v>
      </c>
      <c r="O2845" s="21">
        <v>0</v>
      </c>
      <c r="P2845" s="20"/>
      <c r="Q2845" s="19">
        <v>45559</v>
      </c>
      <c r="R2845" s="20"/>
      <c r="S2845" s="19">
        <v>45670</v>
      </c>
      <c r="T2845" s="20" t="s">
        <v>7389</v>
      </c>
      <c r="U2845" s="20">
        <v>1028092</v>
      </c>
      <c r="V2845" s="20">
        <v>240002827</v>
      </c>
      <c r="W2845" s="20" t="s">
        <v>847</v>
      </c>
      <c r="X2845" s="20" t="s">
        <v>305</v>
      </c>
      <c r="Y2845" s="20" t="s">
        <v>333</v>
      </c>
      <c r="Z2845" s="20" t="s">
        <v>7530</v>
      </c>
      <c r="AA2845" s="20" t="s">
        <v>335</v>
      </c>
      <c r="AB2845" s="20" t="s">
        <v>336</v>
      </c>
      <c r="AC2845" s="20" t="s">
        <v>337</v>
      </c>
      <c r="AD2845" s="20" t="s">
        <v>56</v>
      </c>
      <c r="AE2845" s="20" t="s">
        <v>1014</v>
      </c>
      <c r="AF2845" t="str">
        <f>VLOOKUP(L2845,Contactos!B:B,1,0)</f>
        <v>REPRESENTACIONES DURAND S.A.C.</v>
      </c>
    </row>
    <row r="2846" spans="1:32" ht="38.25" x14ac:dyDescent="0.2">
      <c r="A2846" s="4">
        <f t="shared" si="133"/>
        <v>2844</v>
      </c>
      <c r="B2846" s="4" t="str">
        <f t="shared" si="134"/>
        <v>F010-00025996</v>
      </c>
      <c r="C2846" s="4" t="str">
        <f>IFERROR(VLOOKUP(F2846,Tablas!$A$1:$B$3,2,0),"")</f>
        <v>Factura</v>
      </c>
      <c r="D2846" s="4" t="str">
        <f t="shared" si="135"/>
        <v>Nacional - LETRAS 45-52-59-66-73-90 DAYS - Facturas clientes - C20110651121</v>
      </c>
      <c r="E2846" s="19">
        <v>45559</v>
      </c>
      <c r="F2846" s="20" t="s">
        <v>1001</v>
      </c>
      <c r="G2846" s="20" t="s">
        <v>8080</v>
      </c>
      <c r="H2846" s="20" t="s">
        <v>44</v>
      </c>
      <c r="I2846" s="20" t="s">
        <v>45</v>
      </c>
      <c r="J2846" s="20" t="s">
        <v>330</v>
      </c>
      <c r="K2846" s="20" t="s">
        <v>331</v>
      </c>
      <c r="L2846" s="20" t="s">
        <v>332</v>
      </c>
      <c r="M2846" s="20" t="s">
        <v>125</v>
      </c>
      <c r="N2846" s="21">
        <v>4650.8500000000004</v>
      </c>
      <c r="O2846" s="21">
        <v>0</v>
      </c>
      <c r="P2846" s="20"/>
      <c r="Q2846" s="19">
        <v>45559</v>
      </c>
      <c r="R2846" s="20"/>
      <c r="S2846" s="19">
        <v>45677</v>
      </c>
      <c r="T2846" s="20" t="s">
        <v>7389</v>
      </c>
      <c r="U2846" s="20">
        <v>1028092</v>
      </c>
      <c r="V2846" s="20">
        <v>240002827</v>
      </c>
      <c r="W2846" s="20" t="s">
        <v>847</v>
      </c>
      <c r="X2846" s="20" t="s">
        <v>305</v>
      </c>
      <c r="Y2846" s="20" t="s">
        <v>333</v>
      </c>
      <c r="Z2846" s="20" t="s">
        <v>7530</v>
      </c>
      <c r="AA2846" s="20" t="s">
        <v>335</v>
      </c>
      <c r="AB2846" s="20" t="s">
        <v>336</v>
      </c>
      <c r="AC2846" s="20" t="s">
        <v>337</v>
      </c>
      <c r="AD2846" s="20" t="s">
        <v>56</v>
      </c>
      <c r="AE2846" s="20" t="s">
        <v>1014</v>
      </c>
      <c r="AF2846" t="str">
        <f>VLOOKUP(L2846,Contactos!B:B,1,0)</f>
        <v>REPRESENTACIONES DURAND S.A.C.</v>
      </c>
    </row>
    <row r="2847" spans="1:32" ht="38.25" x14ac:dyDescent="0.2">
      <c r="A2847" s="4">
        <f t="shared" si="133"/>
        <v>2845</v>
      </c>
      <c r="B2847" s="4" t="str">
        <f t="shared" si="134"/>
        <v>F010-00025996</v>
      </c>
      <c r="C2847" s="4" t="str">
        <f>IFERROR(VLOOKUP(F2847,Tablas!$A$1:$B$3,2,0),"")</f>
        <v>Factura</v>
      </c>
      <c r="D2847" s="4" t="str">
        <f t="shared" si="135"/>
        <v>Nacional - LETRAS 45-52-59-66-73-90 DAYS - Facturas clientes - C20110651121</v>
      </c>
      <c r="E2847" s="19">
        <v>45559</v>
      </c>
      <c r="F2847" s="20" t="s">
        <v>1001</v>
      </c>
      <c r="G2847" s="20" t="s">
        <v>8080</v>
      </c>
      <c r="H2847" s="20" t="s">
        <v>44</v>
      </c>
      <c r="I2847" s="20" t="s">
        <v>45</v>
      </c>
      <c r="J2847" s="20" t="s">
        <v>330</v>
      </c>
      <c r="K2847" s="20" t="s">
        <v>331</v>
      </c>
      <c r="L2847" s="20" t="s">
        <v>332</v>
      </c>
      <c r="M2847" s="20" t="s">
        <v>125</v>
      </c>
      <c r="N2847" s="21">
        <v>4650.8500000000004</v>
      </c>
      <c r="O2847" s="21">
        <v>0</v>
      </c>
      <c r="P2847" s="20"/>
      <c r="Q2847" s="19">
        <v>45559</v>
      </c>
      <c r="R2847" s="20"/>
      <c r="S2847" s="19">
        <v>45656</v>
      </c>
      <c r="T2847" s="20" t="s">
        <v>7389</v>
      </c>
      <c r="U2847" s="20">
        <v>1028092</v>
      </c>
      <c r="V2847" s="20">
        <v>240002827</v>
      </c>
      <c r="W2847" s="20" t="s">
        <v>847</v>
      </c>
      <c r="X2847" s="20" t="s">
        <v>305</v>
      </c>
      <c r="Y2847" s="20" t="s">
        <v>333</v>
      </c>
      <c r="Z2847" s="20" t="s">
        <v>7530</v>
      </c>
      <c r="AA2847" s="20" t="s">
        <v>335</v>
      </c>
      <c r="AB2847" s="20" t="s">
        <v>336</v>
      </c>
      <c r="AC2847" s="20" t="s">
        <v>337</v>
      </c>
      <c r="AD2847" s="20" t="s">
        <v>56</v>
      </c>
      <c r="AE2847" s="20" t="s">
        <v>1014</v>
      </c>
      <c r="AF2847" t="str">
        <f>VLOOKUP(L2847,Contactos!B:B,1,0)</f>
        <v>REPRESENTACIONES DURAND S.A.C.</v>
      </c>
    </row>
    <row r="2848" spans="1:32" ht="38.25" x14ac:dyDescent="0.2">
      <c r="A2848" s="4">
        <f t="shared" si="133"/>
        <v>2846</v>
      </c>
      <c r="B2848" s="4" t="str">
        <f t="shared" si="134"/>
        <v>F010-00025996</v>
      </c>
      <c r="C2848" s="4" t="str">
        <f>IFERROR(VLOOKUP(F2848,Tablas!$A$1:$B$3,2,0),"")</f>
        <v>Factura</v>
      </c>
      <c r="D2848" s="4" t="str">
        <f t="shared" si="135"/>
        <v>Nacional - LETRAS 45-52-59-66-73-90 DAYS - Facturas clientes - C20110651121</v>
      </c>
      <c r="E2848" s="19">
        <v>45559</v>
      </c>
      <c r="F2848" s="20" t="s">
        <v>1001</v>
      </c>
      <c r="G2848" s="20" t="s">
        <v>8080</v>
      </c>
      <c r="H2848" s="20" t="s">
        <v>44</v>
      </c>
      <c r="I2848" s="20" t="s">
        <v>45</v>
      </c>
      <c r="J2848" s="20" t="s">
        <v>330</v>
      </c>
      <c r="K2848" s="20" t="s">
        <v>331</v>
      </c>
      <c r="L2848" s="20" t="s">
        <v>332</v>
      </c>
      <c r="M2848" s="20" t="s">
        <v>125</v>
      </c>
      <c r="N2848" s="21">
        <v>4650.8500000000004</v>
      </c>
      <c r="O2848" s="21">
        <v>0</v>
      </c>
      <c r="P2848" s="20"/>
      <c r="Q2848" s="19">
        <v>45559</v>
      </c>
      <c r="R2848" s="20"/>
      <c r="S2848" s="19">
        <v>45649</v>
      </c>
      <c r="T2848" s="20" t="s">
        <v>7389</v>
      </c>
      <c r="U2848" s="20">
        <v>1028092</v>
      </c>
      <c r="V2848" s="20">
        <v>240002827</v>
      </c>
      <c r="W2848" s="20" t="s">
        <v>847</v>
      </c>
      <c r="X2848" s="20" t="s">
        <v>305</v>
      </c>
      <c r="Y2848" s="20" t="s">
        <v>333</v>
      </c>
      <c r="Z2848" s="20" t="s">
        <v>7530</v>
      </c>
      <c r="AA2848" s="20" t="s">
        <v>335</v>
      </c>
      <c r="AB2848" s="20" t="s">
        <v>336</v>
      </c>
      <c r="AC2848" s="20" t="s">
        <v>337</v>
      </c>
      <c r="AD2848" s="20" t="s">
        <v>56</v>
      </c>
      <c r="AE2848" s="20" t="s">
        <v>1014</v>
      </c>
      <c r="AF2848" t="str">
        <f>VLOOKUP(L2848,Contactos!B:B,1,0)</f>
        <v>REPRESENTACIONES DURAND S.A.C.</v>
      </c>
    </row>
    <row r="2849" spans="1:32" ht="38.25" x14ac:dyDescent="0.2">
      <c r="A2849" s="4">
        <f t="shared" si="133"/>
        <v>2847</v>
      </c>
      <c r="B2849" s="4" t="str">
        <f t="shared" si="134"/>
        <v>F010-00025996</v>
      </c>
      <c r="C2849" s="4" t="str">
        <f>IFERROR(VLOOKUP(F2849,Tablas!$A$1:$B$3,2,0),"")</f>
        <v>Factura</v>
      </c>
      <c r="D2849" s="4" t="str">
        <f t="shared" si="135"/>
        <v>Nacional - LETRAS 45-52-59-66-73-90 DAYS - Facturas clientes - C20110651121</v>
      </c>
      <c r="E2849" s="19">
        <v>45559</v>
      </c>
      <c r="F2849" s="20" t="s">
        <v>1001</v>
      </c>
      <c r="G2849" s="20" t="s">
        <v>8080</v>
      </c>
      <c r="H2849" s="20" t="s">
        <v>44</v>
      </c>
      <c r="I2849" s="20" t="s">
        <v>45</v>
      </c>
      <c r="J2849" s="20" t="s">
        <v>330</v>
      </c>
      <c r="K2849" s="20" t="s">
        <v>331</v>
      </c>
      <c r="L2849" s="20" t="s">
        <v>332</v>
      </c>
      <c r="M2849" s="20" t="s">
        <v>125</v>
      </c>
      <c r="N2849" s="21">
        <v>4650.8500000000004</v>
      </c>
      <c r="O2849" s="21">
        <v>0</v>
      </c>
      <c r="P2849" s="20"/>
      <c r="Q2849" s="19">
        <v>45559</v>
      </c>
      <c r="R2849" s="20"/>
      <c r="S2849" s="19">
        <v>45663</v>
      </c>
      <c r="T2849" s="20" t="s">
        <v>7389</v>
      </c>
      <c r="U2849" s="20">
        <v>1028092</v>
      </c>
      <c r="V2849" s="20">
        <v>240002827</v>
      </c>
      <c r="W2849" s="20" t="s">
        <v>847</v>
      </c>
      <c r="X2849" s="20" t="s">
        <v>305</v>
      </c>
      <c r="Y2849" s="20" t="s">
        <v>333</v>
      </c>
      <c r="Z2849" s="20" t="s">
        <v>7530</v>
      </c>
      <c r="AA2849" s="20" t="s">
        <v>335</v>
      </c>
      <c r="AB2849" s="20" t="s">
        <v>336</v>
      </c>
      <c r="AC2849" s="20" t="s">
        <v>337</v>
      </c>
      <c r="AD2849" s="20" t="s">
        <v>56</v>
      </c>
      <c r="AE2849" s="20" t="s">
        <v>1014</v>
      </c>
      <c r="AF2849" t="str">
        <f>VLOOKUP(L2849,Contactos!B:B,1,0)</f>
        <v>REPRESENTACIONES DURAND S.A.C.</v>
      </c>
    </row>
    <row r="2850" spans="1:32" ht="25.5" x14ac:dyDescent="0.2">
      <c r="A2850" s="4">
        <f t="shared" si="133"/>
        <v>2848</v>
      </c>
      <c r="B2850" s="4" t="str">
        <f t="shared" si="134"/>
        <v>4-02484</v>
      </c>
      <c r="C2850" s="4" t="str">
        <f>IFERROR(VLOOKUP(F2850,Tablas!$A$1:$B$3,2,0),"")</f>
        <v/>
      </c>
      <c r="D2850" s="4" t="str">
        <f t="shared" si="135"/>
        <v xml:space="preserve"> - LETRA 75 DIAS / DRAFT 75 DAYS - Cambio de Situación</v>
      </c>
      <c r="E2850" s="19">
        <v>45506</v>
      </c>
      <c r="F2850" s="20" t="s">
        <v>27</v>
      </c>
      <c r="G2850" s="20" t="s">
        <v>8081</v>
      </c>
      <c r="H2850" s="20" t="s">
        <v>7404</v>
      </c>
      <c r="I2850" s="20" t="s">
        <v>7405</v>
      </c>
      <c r="J2850" s="20" t="s">
        <v>373</v>
      </c>
      <c r="K2850" s="20" t="s">
        <v>374</v>
      </c>
      <c r="L2850" s="20" t="s">
        <v>375</v>
      </c>
      <c r="M2850" s="20" t="s">
        <v>125</v>
      </c>
      <c r="N2850" s="21">
        <v>4722.1400000000003</v>
      </c>
      <c r="O2850" s="21">
        <v>0</v>
      </c>
      <c r="P2850" s="19">
        <v>45476</v>
      </c>
      <c r="Q2850" s="19">
        <v>45506</v>
      </c>
      <c r="R2850" s="20"/>
      <c r="S2850" s="19">
        <v>45566</v>
      </c>
      <c r="T2850" s="20" t="s">
        <v>126</v>
      </c>
      <c r="U2850" s="20">
        <v>1003750</v>
      </c>
      <c r="V2850" s="20">
        <v>240005663</v>
      </c>
      <c r="W2850" s="20" t="s">
        <v>50</v>
      </c>
      <c r="X2850" s="20" t="s">
        <v>794</v>
      </c>
      <c r="Y2850" s="20" t="s">
        <v>128</v>
      </c>
      <c r="Z2850" s="20" t="s">
        <v>7406</v>
      </c>
      <c r="AA2850" s="20" t="s">
        <v>7391</v>
      </c>
      <c r="AB2850" s="20" t="s">
        <v>576</v>
      </c>
      <c r="AC2850" s="20" t="s">
        <v>167</v>
      </c>
      <c r="AD2850" s="20" t="s">
        <v>56</v>
      </c>
      <c r="AE2850" s="20"/>
      <c r="AF2850" t="str">
        <f>VLOOKUP(L2850,Contactos!B:B,1,0)</f>
        <v>TOP VETERINARIA S.A.C.</v>
      </c>
    </row>
    <row r="2851" spans="1:32" ht="25.5" x14ac:dyDescent="0.2">
      <c r="A2851" s="4">
        <f t="shared" si="133"/>
        <v>2849</v>
      </c>
      <c r="B2851" s="4" t="str">
        <f t="shared" si="134"/>
        <v>4-02968</v>
      </c>
      <c r="C2851" s="4" t="str">
        <f>IFERROR(VLOOKUP(F2851,Tablas!$A$1:$B$3,2,0),"")</f>
        <v/>
      </c>
      <c r="D2851" s="4" t="str">
        <f t="shared" si="135"/>
        <v xml:space="preserve"> - LETRA 75 DIAS / DRAFT 75 DAYS - Cambio de Situación</v>
      </c>
      <c r="E2851" s="19">
        <v>45518</v>
      </c>
      <c r="F2851" s="20" t="s">
        <v>27</v>
      </c>
      <c r="G2851" s="20" t="s">
        <v>8082</v>
      </c>
      <c r="H2851" s="20" t="s">
        <v>7404</v>
      </c>
      <c r="I2851" s="20" t="s">
        <v>7405</v>
      </c>
      <c r="J2851" s="20" t="s">
        <v>391</v>
      </c>
      <c r="K2851" s="20" t="s">
        <v>392</v>
      </c>
      <c r="L2851" s="20" t="s">
        <v>393</v>
      </c>
      <c r="M2851" s="20" t="s">
        <v>33</v>
      </c>
      <c r="N2851" s="21">
        <v>4735.8100000000004</v>
      </c>
      <c r="O2851" s="21">
        <v>0</v>
      </c>
      <c r="P2851" s="19">
        <v>45504</v>
      </c>
      <c r="Q2851" s="19">
        <v>45518</v>
      </c>
      <c r="R2851" s="20"/>
      <c r="S2851" s="19">
        <v>45567</v>
      </c>
      <c r="T2851" s="20" t="s">
        <v>126</v>
      </c>
      <c r="U2851" s="20">
        <v>1008644</v>
      </c>
      <c r="V2851" s="20">
        <v>240005939</v>
      </c>
      <c r="W2851" s="20" t="s">
        <v>50</v>
      </c>
      <c r="X2851" s="20" t="s">
        <v>794</v>
      </c>
      <c r="Y2851" s="20" t="s">
        <v>306</v>
      </c>
      <c r="Z2851" s="20" t="s">
        <v>7406</v>
      </c>
      <c r="AA2851" s="20" t="s">
        <v>495</v>
      </c>
      <c r="AB2851" s="20" t="s">
        <v>337</v>
      </c>
      <c r="AC2851" s="20" t="s">
        <v>337</v>
      </c>
      <c r="AD2851" s="20" t="s">
        <v>56</v>
      </c>
      <c r="AE2851" s="20"/>
      <c r="AF2851" t="str">
        <f>VLOOKUP(L2851,Contactos!B:B,1,0)</f>
        <v>SANIDAD AGROPECUARIA &amp; ASOCIADOS S.A.C.</v>
      </c>
    </row>
    <row r="2852" spans="1:32" ht="25.5" x14ac:dyDescent="0.2">
      <c r="A2852" s="4">
        <f t="shared" si="133"/>
        <v>2850</v>
      </c>
      <c r="B2852" s="4" t="str">
        <f t="shared" si="134"/>
        <v>4-03243</v>
      </c>
      <c r="C2852" s="4" t="str">
        <f>IFERROR(VLOOKUP(F2852,Tablas!$A$1:$B$3,2,0),"")</f>
        <v/>
      </c>
      <c r="D2852" s="4" t="str">
        <f t="shared" si="135"/>
        <v xml:space="preserve"> - LETRA 75 DIAS / DRAFT 75 DAYS - Cambio de Situación</v>
      </c>
      <c r="E2852" s="19">
        <v>45554</v>
      </c>
      <c r="F2852" s="20" t="s">
        <v>27</v>
      </c>
      <c r="G2852" s="20" t="s">
        <v>8083</v>
      </c>
      <c r="H2852" s="20" t="s">
        <v>7404</v>
      </c>
      <c r="I2852" s="20" t="s">
        <v>7405</v>
      </c>
      <c r="J2852" s="20" t="s">
        <v>302</v>
      </c>
      <c r="K2852" s="20" t="s">
        <v>303</v>
      </c>
      <c r="L2852" s="20" t="s">
        <v>304</v>
      </c>
      <c r="M2852" s="20" t="s">
        <v>125</v>
      </c>
      <c r="N2852" s="21">
        <v>4762.96</v>
      </c>
      <c r="O2852" s="21">
        <v>0</v>
      </c>
      <c r="P2852" s="19">
        <v>45518</v>
      </c>
      <c r="Q2852" s="19">
        <v>45554</v>
      </c>
      <c r="R2852" s="20"/>
      <c r="S2852" s="19">
        <v>45593</v>
      </c>
      <c r="T2852" s="20" t="s">
        <v>126</v>
      </c>
      <c r="U2852" s="20">
        <v>1035020</v>
      </c>
      <c r="V2852" s="20">
        <v>240007258</v>
      </c>
      <c r="W2852" s="20" t="s">
        <v>50</v>
      </c>
      <c r="X2852" s="20" t="s">
        <v>794</v>
      </c>
      <c r="Y2852" s="20" t="s">
        <v>306</v>
      </c>
      <c r="Z2852" s="20" t="s">
        <v>7406</v>
      </c>
      <c r="AA2852" s="20" t="s">
        <v>308</v>
      </c>
      <c r="AB2852" s="20" t="s">
        <v>309</v>
      </c>
      <c r="AC2852" s="20" t="s">
        <v>309</v>
      </c>
      <c r="AD2852" s="20" t="s">
        <v>56</v>
      </c>
      <c r="AE2852" s="20"/>
      <c r="AF2852" t="str">
        <f>VLOOKUP(L2852,Contactos!B:B,1,0)</f>
        <v>AGROVET Y DISTRIBUCIONES GRANDEZ S.R.L</v>
      </c>
    </row>
    <row r="2853" spans="1:32" ht="25.5" x14ac:dyDescent="0.2">
      <c r="A2853" s="4">
        <f t="shared" si="133"/>
        <v>2851</v>
      </c>
      <c r="B2853" s="4" t="str">
        <f t="shared" si="134"/>
        <v>4-03241</v>
      </c>
      <c r="C2853" s="4" t="str">
        <f>IFERROR(VLOOKUP(F2853,Tablas!$A$1:$B$3,2,0),"")</f>
        <v/>
      </c>
      <c r="D2853" s="4" t="str">
        <f t="shared" si="135"/>
        <v xml:space="preserve"> - LETRA 75 DIAS / DRAFT 75 DAYS - Cambio de Situación</v>
      </c>
      <c r="E2853" s="19">
        <v>45554</v>
      </c>
      <c r="F2853" s="20" t="s">
        <v>27</v>
      </c>
      <c r="G2853" s="20" t="s">
        <v>8084</v>
      </c>
      <c r="H2853" s="20" t="s">
        <v>7404</v>
      </c>
      <c r="I2853" s="20" t="s">
        <v>7405</v>
      </c>
      <c r="J2853" s="20" t="s">
        <v>302</v>
      </c>
      <c r="K2853" s="20" t="s">
        <v>303</v>
      </c>
      <c r="L2853" s="20" t="s">
        <v>304</v>
      </c>
      <c r="M2853" s="20" t="s">
        <v>125</v>
      </c>
      <c r="N2853" s="21">
        <v>4762.96</v>
      </c>
      <c r="O2853" s="21">
        <v>0</v>
      </c>
      <c r="P2853" s="19">
        <v>45518</v>
      </c>
      <c r="Q2853" s="19">
        <v>45554</v>
      </c>
      <c r="R2853" s="20"/>
      <c r="S2853" s="19">
        <v>45579</v>
      </c>
      <c r="T2853" s="20" t="s">
        <v>126</v>
      </c>
      <c r="U2853" s="20">
        <v>1035016</v>
      </c>
      <c r="V2853" s="20">
        <v>240007256</v>
      </c>
      <c r="W2853" s="20" t="s">
        <v>50</v>
      </c>
      <c r="X2853" s="20" t="s">
        <v>794</v>
      </c>
      <c r="Y2853" s="20" t="s">
        <v>306</v>
      </c>
      <c r="Z2853" s="20" t="s">
        <v>7406</v>
      </c>
      <c r="AA2853" s="20" t="s">
        <v>308</v>
      </c>
      <c r="AB2853" s="20" t="s">
        <v>309</v>
      </c>
      <c r="AC2853" s="20" t="s">
        <v>309</v>
      </c>
      <c r="AD2853" s="20" t="s">
        <v>56</v>
      </c>
      <c r="AE2853" s="20"/>
      <c r="AF2853" t="str">
        <f>VLOOKUP(L2853,Contactos!B:B,1,0)</f>
        <v>AGROVET Y DISTRIBUCIONES GRANDEZ S.R.L</v>
      </c>
    </row>
    <row r="2854" spans="1:32" ht="25.5" x14ac:dyDescent="0.2">
      <c r="A2854" s="4">
        <f t="shared" si="133"/>
        <v>2852</v>
      </c>
      <c r="B2854" s="4" t="str">
        <f t="shared" si="134"/>
        <v>4-03244</v>
      </c>
      <c r="C2854" s="4" t="str">
        <f>IFERROR(VLOOKUP(F2854,Tablas!$A$1:$B$3,2,0),"")</f>
        <v/>
      </c>
      <c r="D2854" s="4" t="str">
        <f t="shared" si="135"/>
        <v xml:space="preserve"> - LETRA 75 DIAS / DRAFT 75 DAYS - Cambio de Situación</v>
      </c>
      <c r="E2854" s="19">
        <v>45554</v>
      </c>
      <c r="F2854" s="20" t="s">
        <v>27</v>
      </c>
      <c r="G2854" s="20" t="s">
        <v>8085</v>
      </c>
      <c r="H2854" s="20" t="s">
        <v>7404</v>
      </c>
      <c r="I2854" s="20" t="s">
        <v>7405</v>
      </c>
      <c r="J2854" s="20" t="s">
        <v>302</v>
      </c>
      <c r="K2854" s="20" t="s">
        <v>303</v>
      </c>
      <c r="L2854" s="20" t="s">
        <v>304</v>
      </c>
      <c r="M2854" s="20" t="s">
        <v>125</v>
      </c>
      <c r="N2854" s="21">
        <v>4762.96</v>
      </c>
      <c r="O2854" s="21">
        <v>0</v>
      </c>
      <c r="P2854" s="19">
        <v>45518</v>
      </c>
      <c r="Q2854" s="19">
        <v>45554</v>
      </c>
      <c r="R2854" s="20"/>
      <c r="S2854" s="19">
        <v>45608</v>
      </c>
      <c r="T2854" s="20" t="s">
        <v>126</v>
      </c>
      <c r="U2854" s="20">
        <v>1035022</v>
      </c>
      <c r="V2854" s="20">
        <v>240007259</v>
      </c>
      <c r="W2854" s="20" t="s">
        <v>50</v>
      </c>
      <c r="X2854" s="20" t="s">
        <v>794</v>
      </c>
      <c r="Y2854" s="20" t="s">
        <v>306</v>
      </c>
      <c r="Z2854" s="20" t="s">
        <v>7406</v>
      </c>
      <c r="AA2854" s="20" t="s">
        <v>308</v>
      </c>
      <c r="AB2854" s="20" t="s">
        <v>309</v>
      </c>
      <c r="AC2854" s="20" t="s">
        <v>309</v>
      </c>
      <c r="AD2854" s="20" t="s">
        <v>56</v>
      </c>
      <c r="AE2854" s="20"/>
      <c r="AF2854" t="str">
        <f>VLOOKUP(L2854,Contactos!B:B,1,0)</f>
        <v>AGROVET Y DISTRIBUCIONES GRANDEZ S.R.L</v>
      </c>
    </row>
    <row r="2855" spans="1:32" ht="25.5" x14ac:dyDescent="0.2">
      <c r="A2855" s="4">
        <f t="shared" si="133"/>
        <v>2853</v>
      </c>
      <c r="B2855" s="4" t="str">
        <f t="shared" si="134"/>
        <v>4-03242</v>
      </c>
      <c r="C2855" s="4" t="str">
        <f>IFERROR(VLOOKUP(F2855,Tablas!$A$1:$B$3,2,0),"")</f>
        <v/>
      </c>
      <c r="D2855" s="4" t="str">
        <f t="shared" si="135"/>
        <v xml:space="preserve"> - LETRA 75 DIAS / DRAFT 75 DAYS - Cambio de Situación</v>
      </c>
      <c r="E2855" s="19">
        <v>45554</v>
      </c>
      <c r="F2855" s="20" t="s">
        <v>27</v>
      </c>
      <c r="G2855" s="20" t="s">
        <v>8086</v>
      </c>
      <c r="H2855" s="20" t="s">
        <v>7404</v>
      </c>
      <c r="I2855" s="20" t="s">
        <v>7405</v>
      </c>
      <c r="J2855" s="20" t="s">
        <v>302</v>
      </c>
      <c r="K2855" s="20" t="s">
        <v>303</v>
      </c>
      <c r="L2855" s="20" t="s">
        <v>304</v>
      </c>
      <c r="M2855" s="20" t="s">
        <v>125</v>
      </c>
      <c r="N2855" s="21">
        <v>4762.96</v>
      </c>
      <c r="O2855" s="21">
        <v>0</v>
      </c>
      <c r="P2855" s="19">
        <v>45518</v>
      </c>
      <c r="Q2855" s="19">
        <v>45554</v>
      </c>
      <c r="R2855" s="20"/>
      <c r="S2855" s="19">
        <v>45586</v>
      </c>
      <c r="T2855" s="20" t="s">
        <v>126</v>
      </c>
      <c r="U2855" s="20">
        <v>1035018</v>
      </c>
      <c r="V2855" s="20">
        <v>240007257</v>
      </c>
      <c r="W2855" s="20" t="s">
        <v>50</v>
      </c>
      <c r="X2855" s="20" t="s">
        <v>794</v>
      </c>
      <c r="Y2855" s="20" t="s">
        <v>306</v>
      </c>
      <c r="Z2855" s="20" t="s">
        <v>7406</v>
      </c>
      <c r="AA2855" s="20" t="s">
        <v>308</v>
      </c>
      <c r="AB2855" s="20" t="s">
        <v>309</v>
      </c>
      <c r="AC2855" s="20" t="s">
        <v>309</v>
      </c>
      <c r="AD2855" s="20" t="s">
        <v>56</v>
      </c>
      <c r="AE2855" s="20"/>
      <c r="AF2855" t="str">
        <f>VLOOKUP(L2855,Contactos!B:B,1,0)</f>
        <v>AGROVET Y DISTRIBUCIONES GRANDEZ S.R.L</v>
      </c>
    </row>
    <row r="2856" spans="1:32" ht="25.5" x14ac:dyDescent="0.2">
      <c r="A2856" s="4">
        <f t="shared" si="133"/>
        <v>2854</v>
      </c>
      <c r="B2856" s="4" t="str">
        <f t="shared" si="134"/>
        <v>4-03240</v>
      </c>
      <c r="C2856" s="4" t="str">
        <f>IFERROR(VLOOKUP(F2856,Tablas!$A$1:$B$3,2,0),"")</f>
        <v/>
      </c>
      <c r="D2856" s="4" t="str">
        <f t="shared" si="135"/>
        <v xml:space="preserve"> - LETRA 75 DIAS / DRAFT 75 DAYS - Cambio de Situación</v>
      </c>
      <c r="E2856" s="19">
        <v>45554</v>
      </c>
      <c r="F2856" s="20" t="s">
        <v>27</v>
      </c>
      <c r="G2856" s="20" t="s">
        <v>8087</v>
      </c>
      <c r="H2856" s="20" t="s">
        <v>7404</v>
      </c>
      <c r="I2856" s="20" t="s">
        <v>7405</v>
      </c>
      <c r="J2856" s="20" t="s">
        <v>302</v>
      </c>
      <c r="K2856" s="20" t="s">
        <v>303</v>
      </c>
      <c r="L2856" s="20" t="s">
        <v>304</v>
      </c>
      <c r="M2856" s="20" t="s">
        <v>125</v>
      </c>
      <c r="N2856" s="21">
        <v>4762.96</v>
      </c>
      <c r="O2856" s="21">
        <v>0</v>
      </c>
      <c r="P2856" s="19">
        <v>45518</v>
      </c>
      <c r="Q2856" s="19">
        <v>45554</v>
      </c>
      <c r="R2856" s="20"/>
      <c r="S2856" s="19">
        <v>45574</v>
      </c>
      <c r="T2856" s="20" t="s">
        <v>126</v>
      </c>
      <c r="U2856" s="20">
        <v>1035014</v>
      </c>
      <c r="V2856" s="20">
        <v>240007255</v>
      </c>
      <c r="W2856" s="20" t="s">
        <v>50</v>
      </c>
      <c r="X2856" s="20" t="s">
        <v>794</v>
      </c>
      <c r="Y2856" s="20" t="s">
        <v>306</v>
      </c>
      <c r="Z2856" s="20" t="s">
        <v>7406</v>
      </c>
      <c r="AA2856" s="20" t="s">
        <v>308</v>
      </c>
      <c r="AB2856" s="20" t="s">
        <v>309</v>
      </c>
      <c r="AC2856" s="20" t="s">
        <v>309</v>
      </c>
      <c r="AD2856" s="20" t="s">
        <v>56</v>
      </c>
      <c r="AE2856" s="20"/>
      <c r="AF2856" t="str">
        <f>VLOOKUP(L2856,Contactos!B:B,1,0)</f>
        <v>AGROVET Y DISTRIBUCIONES GRANDEZ S.R.L</v>
      </c>
    </row>
    <row r="2857" spans="1:32" ht="25.5" x14ac:dyDescent="0.2">
      <c r="A2857" s="4">
        <f t="shared" si="133"/>
        <v>2855</v>
      </c>
      <c r="B2857" s="4" t="str">
        <f t="shared" si="134"/>
        <v>4-03239</v>
      </c>
      <c r="C2857" s="4" t="str">
        <f>IFERROR(VLOOKUP(F2857,Tablas!$A$1:$B$3,2,0),"")</f>
        <v/>
      </c>
      <c r="D2857" s="4" t="str">
        <f t="shared" si="135"/>
        <v xml:space="preserve"> - LETRA 75 DIAS / DRAFT 75 DAYS - Cambio de Situación</v>
      </c>
      <c r="E2857" s="19">
        <v>45553</v>
      </c>
      <c r="F2857" s="20" t="s">
        <v>27</v>
      </c>
      <c r="G2857" s="20" t="s">
        <v>8088</v>
      </c>
      <c r="H2857" s="20" t="s">
        <v>7499</v>
      </c>
      <c r="I2857" s="20" t="s">
        <v>4510</v>
      </c>
      <c r="J2857" s="20" t="s">
        <v>302</v>
      </c>
      <c r="K2857" s="20" t="s">
        <v>303</v>
      </c>
      <c r="L2857" s="20" t="s">
        <v>304</v>
      </c>
      <c r="M2857" s="20" t="s">
        <v>125</v>
      </c>
      <c r="N2857" s="21">
        <v>4762.96</v>
      </c>
      <c r="O2857" s="21">
        <v>0</v>
      </c>
      <c r="P2857" s="19">
        <v>45518</v>
      </c>
      <c r="Q2857" s="19">
        <v>45553</v>
      </c>
      <c r="R2857" s="20"/>
      <c r="S2857" s="19">
        <v>45565</v>
      </c>
      <c r="T2857" s="20" t="s">
        <v>126</v>
      </c>
      <c r="U2857" s="20">
        <v>1031235</v>
      </c>
      <c r="V2857" s="20">
        <v>240007062</v>
      </c>
      <c r="W2857" s="20" t="s">
        <v>50</v>
      </c>
      <c r="X2857" s="20" t="s">
        <v>794</v>
      </c>
      <c r="Y2857" s="20" t="s">
        <v>306</v>
      </c>
      <c r="Z2857" s="20" t="s">
        <v>7406</v>
      </c>
      <c r="AA2857" s="20" t="s">
        <v>308</v>
      </c>
      <c r="AB2857" s="20" t="s">
        <v>309</v>
      </c>
      <c r="AC2857" s="20" t="s">
        <v>309</v>
      </c>
      <c r="AD2857" s="20" t="s">
        <v>56</v>
      </c>
      <c r="AE2857" s="20"/>
      <c r="AF2857" t="str">
        <f>VLOOKUP(L2857,Contactos!B:B,1,0)</f>
        <v>AGROVET Y DISTRIBUCIONES GRANDEZ S.R.L</v>
      </c>
    </row>
    <row r="2858" spans="1:32" ht="38.25" x14ac:dyDescent="0.2">
      <c r="A2858" s="4">
        <f t="shared" si="133"/>
        <v>2856</v>
      </c>
      <c r="B2858" s="4" t="str">
        <f t="shared" si="134"/>
        <v>F010-00023365</v>
      </c>
      <c r="C2858" s="4" t="str">
        <f>IFERROR(VLOOKUP(F2858,Tablas!$A$1:$B$3,2,0),"")</f>
        <v>Factura</v>
      </c>
      <c r="D2858" s="4" t="str">
        <f t="shared" si="135"/>
        <v>Nacional - CANJE POR PUBLICIDAD - Facturas clientes - C20606514086</v>
      </c>
      <c r="E2858" s="19">
        <v>45281</v>
      </c>
      <c r="F2858" s="20" t="s">
        <v>1001</v>
      </c>
      <c r="G2858" s="20" t="s">
        <v>8089</v>
      </c>
      <c r="H2858" s="20" t="s">
        <v>44</v>
      </c>
      <c r="I2858" s="20" t="s">
        <v>45</v>
      </c>
      <c r="J2858" s="20" t="s">
        <v>8090</v>
      </c>
      <c r="K2858" s="20" t="s">
        <v>8091</v>
      </c>
      <c r="L2858" s="20" t="s">
        <v>8092</v>
      </c>
      <c r="M2858" s="20"/>
      <c r="N2858" s="21">
        <v>4918.82</v>
      </c>
      <c r="O2858" s="21">
        <v>0</v>
      </c>
      <c r="P2858" s="20"/>
      <c r="Q2858" s="19">
        <v>45281</v>
      </c>
      <c r="R2858" s="20"/>
      <c r="S2858" s="19">
        <v>45281</v>
      </c>
      <c r="T2858" s="20" t="s">
        <v>8093</v>
      </c>
      <c r="U2858" s="20">
        <v>891510</v>
      </c>
      <c r="V2858" s="20">
        <v>230003791</v>
      </c>
      <c r="W2858" s="20" t="s">
        <v>847</v>
      </c>
      <c r="X2858" s="20" t="s">
        <v>305</v>
      </c>
      <c r="Y2858" s="20" t="s">
        <v>52</v>
      </c>
      <c r="Z2858" s="20" t="s">
        <v>8094</v>
      </c>
      <c r="AA2858" s="20" t="s">
        <v>8095</v>
      </c>
      <c r="AB2858" s="20" t="s">
        <v>2790</v>
      </c>
      <c r="AC2858" s="20" t="s">
        <v>689</v>
      </c>
      <c r="AD2858" s="20" t="s">
        <v>56</v>
      </c>
      <c r="AE2858" s="20" t="s">
        <v>1014</v>
      </c>
      <c r="AF2858" t="e">
        <f>VLOOKUP(L2858,Contactos!B:B,1,0)</f>
        <v>#N/A</v>
      </c>
    </row>
    <row r="2859" spans="1:32" ht="25.5" x14ac:dyDescent="0.2">
      <c r="A2859" s="4">
        <f t="shared" si="133"/>
        <v>2857</v>
      </c>
      <c r="B2859" s="4" t="str">
        <f t="shared" si="134"/>
        <v>4-02882</v>
      </c>
      <c r="C2859" s="4" t="str">
        <f>IFERROR(VLOOKUP(F2859,Tablas!$A$1:$B$3,2,0),"")</f>
        <v/>
      </c>
      <c r="D2859" s="4" t="str">
        <f t="shared" si="135"/>
        <v xml:space="preserve"> - LETRA 75 DIAS / DRAFT 75 DAYS - Cambio de Situación</v>
      </c>
      <c r="E2859" s="19">
        <v>45539</v>
      </c>
      <c r="F2859" s="20" t="s">
        <v>27</v>
      </c>
      <c r="G2859" s="20" t="s">
        <v>8096</v>
      </c>
      <c r="H2859" s="20" t="s">
        <v>7404</v>
      </c>
      <c r="I2859" s="20" t="s">
        <v>7405</v>
      </c>
      <c r="J2859" s="20" t="s">
        <v>7236</v>
      </c>
      <c r="K2859" s="20" t="s">
        <v>7237</v>
      </c>
      <c r="L2859" s="20" t="s">
        <v>7238</v>
      </c>
      <c r="M2859" s="20"/>
      <c r="N2859" s="21">
        <v>4922.1499999999996</v>
      </c>
      <c r="O2859" s="21">
        <v>0</v>
      </c>
      <c r="P2859" s="19">
        <v>45498</v>
      </c>
      <c r="Q2859" s="19">
        <v>45539</v>
      </c>
      <c r="R2859" s="20"/>
      <c r="S2859" s="19">
        <v>45572</v>
      </c>
      <c r="T2859" s="20" t="s">
        <v>126</v>
      </c>
      <c r="U2859" s="20">
        <v>1020848</v>
      </c>
      <c r="V2859" s="20">
        <v>240006507</v>
      </c>
      <c r="W2859" s="20" t="s">
        <v>50</v>
      </c>
      <c r="X2859" s="20" t="s">
        <v>794</v>
      </c>
      <c r="Y2859" s="20" t="s">
        <v>306</v>
      </c>
      <c r="Z2859" s="20" t="s">
        <v>7406</v>
      </c>
      <c r="AA2859" s="20" t="s">
        <v>7240</v>
      </c>
      <c r="AB2859" s="20" t="s">
        <v>7137</v>
      </c>
      <c r="AC2859" s="20" t="s">
        <v>3722</v>
      </c>
      <c r="AD2859" s="20" t="s">
        <v>56</v>
      </c>
      <c r="AE2859" s="20"/>
      <c r="AF2859" t="str">
        <f>VLOOKUP(L2859,Contactos!B:B,1,0)</f>
        <v>DISTRIBUCIONES AGROVET GRANDEZ TARAPOTO S.R.L.</v>
      </c>
    </row>
    <row r="2860" spans="1:32" ht="25.5" x14ac:dyDescent="0.2">
      <c r="A2860" s="4">
        <f t="shared" si="133"/>
        <v>2858</v>
      </c>
      <c r="B2860" s="4" t="str">
        <f t="shared" si="134"/>
        <v>4-02883</v>
      </c>
      <c r="C2860" s="4" t="str">
        <f>IFERROR(VLOOKUP(F2860,Tablas!$A$1:$B$3,2,0),"")</f>
        <v/>
      </c>
      <c r="D2860" s="4" t="str">
        <f t="shared" si="135"/>
        <v xml:space="preserve"> - LETRA 75 DIAS / DRAFT 75 DAYS - Cambio de Situación</v>
      </c>
      <c r="E2860" s="19">
        <v>45539</v>
      </c>
      <c r="F2860" s="20" t="s">
        <v>27</v>
      </c>
      <c r="G2860" s="20" t="s">
        <v>8097</v>
      </c>
      <c r="H2860" s="20" t="s">
        <v>7404</v>
      </c>
      <c r="I2860" s="20" t="s">
        <v>7405</v>
      </c>
      <c r="J2860" s="20" t="s">
        <v>7236</v>
      </c>
      <c r="K2860" s="20" t="s">
        <v>7237</v>
      </c>
      <c r="L2860" s="20" t="s">
        <v>7238</v>
      </c>
      <c r="M2860" s="20"/>
      <c r="N2860" s="21">
        <v>4922.1499999999996</v>
      </c>
      <c r="O2860" s="21">
        <v>0</v>
      </c>
      <c r="P2860" s="19">
        <v>45498</v>
      </c>
      <c r="Q2860" s="19">
        <v>45539</v>
      </c>
      <c r="R2860" s="20"/>
      <c r="S2860" s="19">
        <v>45589</v>
      </c>
      <c r="T2860" s="20" t="s">
        <v>126</v>
      </c>
      <c r="U2860" s="20">
        <v>1020850</v>
      </c>
      <c r="V2860" s="20">
        <v>240006508</v>
      </c>
      <c r="W2860" s="20" t="s">
        <v>50</v>
      </c>
      <c r="X2860" s="20" t="s">
        <v>794</v>
      </c>
      <c r="Y2860" s="20" t="s">
        <v>306</v>
      </c>
      <c r="Z2860" s="20" t="s">
        <v>7406</v>
      </c>
      <c r="AA2860" s="20" t="s">
        <v>7240</v>
      </c>
      <c r="AB2860" s="20" t="s">
        <v>7137</v>
      </c>
      <c r="AC2860" s="20" t="s">
        <v>3722</v>
      </c>
      <c r="AD2860" s="20" t="s">
        <v>56</v>
      </c>
      <c r="AE2860" s="20"/>
      <c r="AF2860" t="str">
        <f>VLOOKUP(L2860,Contactos!B:B,1,0)</f>
        <v>DISTRIBUCIONES AGROVET GRANDEZ TARAPOTO S.R.L.</v>
      </c>
    </row>
    <row r="2861" spans="1:32" ht="38.25" x14ac:dyDescent="0.2">
      <c r="A2861" s="4">
        <f t="shared" si="133"/>
        <v>2859</v>
      </c>
      <c r="B2861" s="4" t="str">
        <f t="shared" si="134"/>
        <v>F010-00026012</v>
      </c>
      <c r="C2861" s="4" t="str">
        <f>IFERROR(VLOOKUP(F2861,Tablas!$A$1:$B$3,2,0),"")</f>
        <v>Factura</v>
      </c>
      <c r="D2861" s="4" t="str">
        <f t="shared" si="135"/>
        <v>Nacional - LETRAS 45-52-59-66-73-80-90 DAYS - Facturas clientes - C20606722606</v>
      </c>
      <c r="E2861" s="19">
        <v>45560</v>
      </c>
      <c r="F2861" s="20" t="s">
        <v>1001</v>
      </c>
      <c r="G2861" s="20" t="s">
        <v>8098</v>
      </c>
      <c r="H2861" s="20" t="s">
        <v>44</v>
      </c>
      <c r="I2861" s="20" t="s">
        <v>45</v>
      </c>
      <c r="J2861" s="20" t="s">
        <v>7236</v>
      </c>
      <c r="K2861" s="20" t="s">
        <v>7237</v>
      </c>
      <c r="L2861" s="20" t="s">
        <v>7238</v>
      </c>
      <c r="M2861" s="20"/>
      <c r="N2861" s="21">
        <v>5045.01</v>
      </c>
      <c r="O2861" s="21">
        <v>0</v>
      </c>
      <c r="P2861" s="20"/>
      <c r="Q2861" s="19">
        <v>45560</v>
      </c>
      <c r="R2861" s="20"/>
      <c r="S2861" s="19">
        <v>45695</v>
      </c>
      <c r="T2861" s="20" t="s">
        <v>8099</v>
      </c>
      <c r="U2861" s="20">
        <v>1028452</v>
      </c>
      <c r="V2861" s="20">
        <v>240002843</v>
      </c>
      <c r="W2861" s="20" t="s">
        <v>847</v>
      </c>
      <c r="X2861" s="20" t="s">
        <v>305</v>
      </c>
      <c r="Y2861" s="20" t="s">
        <v>306</v>
      </c>
      <c r="Z2861" s="20" t="s">
        <v>7489</v>
      </c>
      <c r="AA2861" s="20" t="s">
        <v>7240</v>
      </c>
      <c r="AB2861" s="20" t="s">
        <v>7137</v>
      </c>
      <c r="AC2861" s="20" t="s">
        <v>3722</v>
      </c>
      <c r="AD2861" s="20" t="s">
        <v>56</v>
      </c>
      <c r="AE2861" s="20" t="s">
        <v>1014</v>
      </c>
      <c r="AF2861" t="str">
        <f>VLOOKUP(L2861,Contactos!B:B,1,0)</f>
        <v>DISTRIBUCIONES AGROVET GRANDEZ TARAPOTO S.R.L.</v>
      </c>
    </row>
    <row r="2862" spans="1:32" ht="38.25" x14ac:dyDescent="0.2">
      <c r="A2862" s="4">
        <f t="shared" si="133"/>
        <v>2860</v>
      </c>
      <c r="B2862" s="4" t="str">
        <f t="shared" si="134"/>
        <v>F010-00026012</v>
      </c>
      <c r="C2862" s="4" t="str">
        <f>IFERROR(VLOOKUP(F2862,Tablas!$A$1:$B$3,2,0),"")</f>
        <v>Factura</v>
      </c>
      <c r="D2862" s="4" t="str">
        <f t="shared" si="135"/>
        <v>Nacional - LETRAS 45-52-59-66-73-80-90 DAYS - Facturas clientes - C20606722606</v>
      </c>
      <c r="E2862" s="19">
        <v>45560</v>
      </c>
      <c r="F2862" s="20" t="s">
        <v>1001</v>
      </c>
      <c r="G2862" s="20" t="s">
        <v>8098</v>
      </c>
      <c r="H2862" s="20" t="s">
        <v>44</v>
      </c>
      <c r="I2862" s="20" t="s">
        <v>45</v>
      </c>
      <c r="J2862" s="20" t="s">
        <v>7236</v>
      </c>
      <c r="K2862" s="20" t="s">
        <v>7237</v>
      </c>
      <c r="L2862" s="20" t="s">
        <v>7238</v>
      </c>
      <c r="M2862" s="20"/>
      <c r="N2862" s="21">
        <v>5055.6099999999997</v>
      </c>
      <c r="O2862" s="21">
        <v>0</v>
      </c>
      <c r="P2862" s="20"/>
      <c r="Q2862" s="19">
        <v>45560</v>
      </c>
      <c r="R2862" s="20"/>
      <c r="S2862" s="19">
        <v>45650</v>
      </c>
      <c r="T2862" s="20" t="s">
        <v>8099</v>
      </c>
      <c r="U2862" s="20">
        <v>1028452</v>
      </c>
      <c r="V2862" s="20">
        <v>240002843</v>
      </c>
      <c r="W2862" s="20" t="s">
        <v>847</v>
      </c>
      <c r="X2862" s="20" t="s">
        <v>305</v>
      </c>
      <c r="Y2862" s="20" t="s">
        <v>306</v>
      </c>
      <c r="Z2862" s="20" t="s">
        <v>7489</v>
      </c>
      <c r="AA2862" s="20" t="s">
        <v>7240</v>
      </c>
      <c r="AB2862" s="20" t="s">
        <v>7137</v>
      </c>
      <c r="AC2862" s="20" t="s">
        <v>3722</v>
      </c>
      <c r="AD2862" s="20" t="s">
        <v>56</v>
      </c>
      <c r="AE2862" s="20" t="s">
        <v>1014</v>
      </c>
      <c r="AF2862" t="str">
        <f>VLOOKUP(L2862,Contactos!B:B,1,0)</f>
        <v>DISTRIBUCIONES AGROVET GRANDEZ TARAPOTO S.R.L.</v>
      </c>
    </row>
    <row r="2863" spans="1:32" ht="38.25" x14ac:dyDescent="0.2">
      <c r="A2863" s="4">
        <f t="shared" si="133"/>
        <v>2861</v>
      </c>
      <c r="B2863" s="4" t="str">
        <f t="shared" si="134"/>
        <v>F010-00026012</v>
      </c>
      <c r="C2863" s="4" t="str">
        <f>IFERROR(VLOOKUP(F2863,Tablas!$A$1:$B$3,2,0),"")</f>
        <v>Factura</v>
      </c>
      <c r="D2863" s="4" t="str">
        <f t="shared" si="135"/>
        <v>Nacional - LETRAS 45-52-59-66-73-80-90 DAYS - Facturas clientes - C20606722606</v>
      </c>
      <c r="E2863" s="19">
        <v>45560</v>
      </c>
      <c r="F2863" s="20" t="s">
        <v>1001</v>
      </c>
      <c r="G2863" s="20" t="s">
        <v>8098</v>
      </c>
      <c r="H2863" s="20" t="s">
        <v>44</v>
      </c>
      <c r="I2863" s="20" t="s">
        <v>45</v>
      </c>
      <c r="J2863" s="20" t="s">
        <v>7236</v>
      </c>
      <c r="K2863" s="20" t="s">
        <v>7237</v>
      </c>
      <c r="L2863" s="20" t="s">
        <v>7238</v>
      </c>
      <c r="M2863" s="20"/>
      <c r="N2863" s="21">
        <v>5055.6099999999997</v>
      </c>
      <c r="O2863" s="21">
        <v>0</v>
      </c>
      <c r="P2863" s="20"/>
      <c r="Q2863" s="19">
        <v>45560</v>
      </c>
      <c r="R2863" s="20"/>
      <c r="S2863" s="19">
        <v>45664</v>
      </c>
      <c r="T2863" s="20" t="s">
        <v>8099</v>
      </c>
      <c r="U2863" s="20">
        <v>1028452</v>
      </c>
      <c r="V2863" s="20">
        <v>240002843</v>
      </c>
      <c r="W2863" s="20" t="s">
        <v>847</v>
      </c>
      <c r="X2863" s="20" t="s">
        <v>305</v>
      </c>
      <c r="Y2863" s="20" t="s">
        <v>306</v>
      </c>
      <c r="Z2863" s="20" t="s">
        <v>7489</v>
      </c>
      <c r="AA2863" s="20" t="s">
        <v>7240</v>
      </c>
      <c r="AB2863" s="20" t="s">
        <v>7137</v>
      </c>
      <c r="AC2863" s="20" t="s">
        <v>3722</v>
      </c>
      <c r="AD2863" s="20" t="s">
        <v>56</v>
      </c>
      <c r="AE2863" s="20" t="s">
        <v>1014</v>
      </c>
      <c r="AF2863" t="str">
        <f>VLOOKUP(L2863,Contactos!B:B,1,0)</f>
        <v>DISTRIBUCIONES AGROVET GRANDEZ TARAPOTO S.R.L.</v>
      </c>
    </row>
    <row r="2864" spans="1:32" ht="38.25" x14ac:dyDescent="0.2">
      <c r="A2864" s="4">
        <f t="shared" si="133"/>
        <v>2862</v>
      </c>
      <c r="B2864" s="4" t="str">
        <f t="shared" si="134"/>
        <v>F010-00026012</v>
      </c>
      <c r="C2864" s="4" t="str">
        <f>IFERROR(VLOOKUP(F2864,Tablas!$A$1:$B$3,2,0),"")</f>
        <v>Factura</v>
      </c>
      <c r="D2864" s="4" t="str">
        <f t="shared" si="135"/>
        <v>Nacional - LETRAS 45-52-59-66-73-80-90 DAYS - Facturas clientes - C20606722606</v>
      </c>
      <c r="E2864" s="19">
        <v>45560</v>
      </c>
      <c r="F2864" s="20" t="s">
        <v>1001</v>
      </c>
      <c r="G2864" s="20" t="s">
        <v>8098</v>
      </c>
      <c r="H2864" s="20" t="s">
        <v>44</v>
      </c>
      <c r="I2864" s="20" t="s">
        <v>45</v>
      </c>
      <c r="J2864" s="20" t="s">
        <v>7236</v>
      </c>
      <c r="K2864" s="20" t="s">
        <v>7237</v>
      </c>
      <c r="L2864" s="20" t="s">
        <v>7238</v>
      </c>
      <c r="M2864" s="20"/>
      <c r="N2864" s="21">
        <v>5055.6099999999997</v>
      </c>
      <c r="O2864" s="21">
        <v>0</v>
      </c>
      <c r="P2864" s="20"/>
      <c r="Q2864" s="19">
        <v>45560</v>
      </c>
      <c r="R2864" s="20"/>
      <c r="S2864" s="19">
        <v>45678</v>
      </c>
      <c r="T2864" s="20" t="s">
        <v>8099</v>
      </c>
      <c r="U2864" s="20">
        <v>1028452</v>
      </c>
      <c r="V2864" s="20">
        <v>240002843</v>
      </c>
      <c r="W2864" s="20" t="s">
        <v>847</v>
      </c>
      <c r="X2864" s="20" t="s">
        <v>305</v>
      </c>
      <c r="Y2864" s="20" t="s">
        <v>306</v>
      </c>
      <c r="Z2864" s="20" t="s">
        <v>7489</v>
      </c>
      <c r="AA2864" s="20" t="s">
        <v>7240</v>
      </c>
      <c r="AB2864" s="20" t="s">
        <v>7137</v>
      </c>
      <c r="AC2864" s="20" t="s">
        <v>3722</v>
      </c>
      <c r="AD2864" s="20" t="s">
        <v>56</v>
      </c>
      <c r="AE2864" s="20" t="s">
        <v>1014</v>
      </c>
      <c r="AF2864" t="str">
        <f>VLOOKUP(L2864,Contactos!B:B,1,0)</f>
        <v>DISTRIBUCIONES AGROVET GRANDEZ TARAPOTO S.R.L.</v>
      </c>
    </row>
    <row r="2865" spans="1:32" ht="38.25" x14ac:dyDescent="0.2">
      <c r="A2865" s="4">
        <f t="shared" si="133"/>
        <v>2863</v>
      </c>
      <c r="B2865" s="4" t="str">
        <f t="shared" si="134"/>
        <v>F010-00026012</v>
      </c>
      <c r="C2865" s="4" t="str">
        <f>IFERROR(VLOOKUP(F2865,Tablas!$A$1:$B$3,2,0),"")</f>
        <v>Factura</v>
      </c>
      <c r="D2865" s="4" t="str">
        <f t="shared" si="135"/>
        <v>Nacional - LETRAS 45-52-59-66-73-80-90 DAYS - Facturas clientes - C20606722606</v>
      </c>
      <c r="E2865" s="19">
        <v>45560</v>
      </c>
      <c r="F2865" s="20" t="s">
        <v>1001</v>
      </c>
      <c r="G2865" s="20" t="s">
        <v>8098</v>
      </c>
      <c r="H2865" s="20" t="s">
        <v>44</v>
      </c>
      <c r="I2865" s="20" t="s">
        <v>45</v>
      </c>
      <c r="J2865" s="20" t="s">
        <v>7236</v>
      </c>
      <c r="K2865" s="20" t="s">
        <v>7237</v>
      </c>
      <c r="L2865" s="20" t="s">
        <v>7238</v>
      </c>
      <c r="M2865" s="20"/>
      <c r="N2865" s="21">
        <v>5055.6099999999997</v>
      </c>
      <c r="O2865" s="21">
        <v>0</v>
      </c>
      <c r="P2865" s="20"/>
      <c r="Q2865" s="19">
        <v>45560</v>
      </c>
      <c r="R2865" s="20"/>
      <c r="S2865" s="19">
        <v>45657</v>
      </c>
      <c r="T2865" s="20" t="s">
        <v>8099</v>
      </c>
      <c r="U2865" s="20">
        <v>1028452</v>
      </c>
      <c r="V2865" s="20">
        <v>240002843</v>
      </c>
      <c r="W2865" s="20" t="s">
        <v>847</v>
      </c>
      <c r="X2865" s="20" t="s">
        <v>305</v>
      </c>
      <c r="Y2865" s="20" t="s">
        <v>306</v>
      </c>
      <c r="Z2865" s="20" t="s">
        <v>7489</v>
      </c>
      <c r="AA2865" s="20" t="s">
        <v>7240</v>
      </c>
      <c r="AB2865" s="20" t="s">
        <v>7137</v>
      </c>
      <c r="AC2865" s="20" t="s">
        <v>3722</v>
      </c>
      <c r="AD2865" s="20" t="s">
        <v>56</v>
      </c>
      <c r="AE2865" s="20" t="s">
        <v>1014</v>
      </c>
      <c r="AF2865" t="str">
        <f>VLOOKUP(L2865,Contactos!B:B,1,0)</f>
        <v>DISTRIBUCIONES AGROVET GRANDEZ TARAPOTO S.R.L.</v>
      </c>
    </row>
    <row r="2866" spans="1:32" ht="38.25" x14ac:dyDescent="0.2">
      <c r="A2866" s="4">
        <f t="shared" si="133"/>
        <v>2864</v>
      </c>
      <c r="B2866" s="4" t="str">
        <f t="shared" si="134"/>
        <v>F010-00026012</v>
      </c>
      <c r="C2866" s="4" t="str">
        <f>IFERROR(VLOOKUP(F2866,Tablas!$A$1:$B$3,2,0),"")</f>
        <v>Factura</v>
      </c>
      <c r="D2866" s="4" t="str">
        <f t="shared" si="135"/>
        <v>Nacional - LETRAS 45-52-59-66-73-80-90 DAYS - Facturas clientes - C20606722606</v>
      </c>
      <c r="E2866" s="19">
        <v>45560</v>
      </c>
      <c r="F2866" s="20" t="s">
        <v>1001</v>
      </c>
      <c r="G2866" s="20" t="s">
        <v>8098</v>
      </c>
      <c r="H2866" s="20" t="s">
        <v>44</v>
      </c>
      <c r="I2866" s="20" t="s">
        <v>45</v>
      </c>
      <c r="J2866" s="20" t="s">
        <v>7236</v>
      </c>
      <c r="K2866" s="20" t="s">
        <v>7237</v>
      </c>
      <c r="L2866" s="20" t="s">
        <v>7238</v>
      </c>
      <c r="M2866" s="20"/>
      <c r="N2866" s="21">
        <v>5055.6099999999997</v>
      </c>
      <c r="O2866" s="21">
        <v>0</v>
      </c>
      <c r="P2866" s="20"/>
      <c r="Q2866" s="19">
        <v>45560</v>
      </c>
      <c r="R2866" s="20"/>
      <c r="S2866" s="19">
        <v>45685</v>
      </c>
      <c r="T2866" s="20" t="s">
        <v>8099</v>
      </c>
      <c r="U2866" s="20">
        <v>1028452</v>
      </c>
      <c r="V2866" s="20">
        <v>240002843</v>
      </c>
      <c r="W2866" s="20" t="s">
        <v>847</v>
      </c>
      <c r="X2866" s="20" t="s">
        <v>305</v>
      </c>
      <c r="Y2866" s="20" t="s">
        <v>306</v>
      </c>
      <c r="Z2866" s="20" t="s">
        <v>7489</v>
      </c>
      <c r="AA2866" s="20" t="s">
        <v>7240</v>
      </c>
      <c r="AB2866" s="20" t="s">
        <v>7137</v>
      </c>
      <c r="AC2866" s="20" t="s">
        <v>3722</v>
      </c>
      <c r="AD2866" s="20" t="s">
        <v>56</v>
      </c>
      <c r="AE2866" s="20" t="s">
        <v>1014</v>
      </c>
      <c r="AF2866" t="str">
        <f>VLOOKUP(L2866,Contactos!B:B,1,0)</f>
        <v>DISTRIBUCIONES AGROVET GRANDEZ TARAPOTO S.R.L.</v>
      </c>
    </row>
    <row r="2867" spans="1:32" ht="38.25" x14ac:dyDescent="0.2">
      <c r="A2867" s="4">
        <f t="shared" si="133"/>
        <v>2865</v>
      </c>
      <c r="B2867" s="4" t="str">
        <f t="shared" si="134"/>
        <v>F010-00026012</v>
      </c>
      <c r="C2867" s="4" t="str">
        <f>IFERROR(VLOOKUP(F2867,Tablas!$A$1:$B$3,2,0),"")</f>
        <v>Factura</v>
      </c>
      <c r="D2867" s="4" t="str">
        <f t="shared" si="135"/>
        <v>Nacional - LETRAS 45-52-59-66-73-80-90 DAYS - Facturas clientes - C20606722606</v>
      </c>
      <c r="E2867" s="19">
        <v>45560</v>
      </c>
      <c r="F2867" s="20" t="s">
        <v>1001</v>
      </c>
      <c r="G2867" s="20" t="s">
        <v>8098</v>
      </c>
      <c r="H2867" s="20" t="s">
        <v>44</v>
      </c>
      <c r="I2867" s="20" t="s">
        <v>45</v>
      </c>
      <c r="J2867" s="20" t="s">
        <v>7236</v>
      </c>
      <c r="K2867" s="20" t="s">
        <v>7237</v>
      </c>
      <c r="L2867" s="20" t="s">
        <v>7238</v>
      </c>
      <c r="M2867" s="20"/>
      <c r="N2867" s="21">
        <v>5055.6099999999997</v>
      </c>
      <c r="O2867" s="21">
        <v>0</v>
      </c>
      <c r="P2867" s="20"/>
      <c r="Q2867" s="19">
        <v>45560</v>
      </c>
      <c r="R2867" s="20"/>
      <c r="S2867" s="19">
        <v>45671</v>
      </c>
      <c r="T2867" s="20" t="s">
        <v>8099</v>
      </c>
      <c r="U2867" s="20">
        <v>1028452</v>
      </c>
      <c r="V2867" s="20">
        <v>240002843</v>
      </c>
      <c r="W2867" s="20" t="s">
        <v>847</v>
      </c>
      <c r="X2867" s="20" t="s">
        <v>305</v>
      </c>
      <c r="Y2867" s="20" t="s">
        <v>306</v>
      </c>
      <c r="Z2867" s="20" t="s">
        <v>7489</v>
      </c>
      <c r="AA2867" s="20" t="s">
        <v>7240</v>
      </c>
      <c r="AB2867" s="20" t="s">
        <v>7137</v>
      </c>
      <c r="AC2867" s="20" t="s">
        <v>3722</v>
      </c>
      <c r="AD2867" s="20" t="s">
        <v>56</v>
      </c>
      <c r="AE2867" s="20" t="s">
        <v>1014</v>
      </c>
      <c r="AF2867" t="str">
        <f>VLOOKUP(L2867,Contactos!B:B,1,0)</f>
        <v>DISTRIBUCIONES AGROVET GRANDEZ TARAPOTO S.R.L.</v>
      </c>
    </row>
    <row r="2868" spans="1:32" ht="25.5" x14ac:dyDescent="0.2">
      <c r="A2868" s="4">
        <f t="shared" si="133"/>
        <v>2866</v>
      </c>
      <c r="B2868" s="4" t="str">
        <f t="shared" si="134"/>
        <v>4-03093</v>
      </c>
      <c r="C2868" s="4" t="str">
        <f>IFERROR(VLOOKUP(F2868,Tablas!$A$1:$B$3,2,0),"")</f>
        <v/>
      </c>
      <c r="D2868" s="4" t="str">
        <f t="shared" si="135"/>
        <v xml:space="preserve"> - LETRA 75 DIAS / DRAFT 75 DAYS - Cambio de Situación</v>
      </c>
      <c r="E2868" s="19">
        <v>45511</v>
      </c>
      <c r="F2868" s="20" t="s">
        <v>27</v>
      </c>
      <c r="G2868" s="20" t="s">
        <v>8100</v>
      </c>
      <c r="H2868" s="20" t="s">
        <v>7404</v>
      </c>
      <c r="I2868" s="20" t="s">
        <v>7405</v>
      </c>
      <c r="J2868" s="20" t="s">
        <v>431</v>
      </c>
      <c r="K2868" s="20" t="s">
        <v>432</v>
      </c>
      <c r="L2868" s="20" t="s">
        <v>433</v>
      </c>
      <c r="M2868" s="20" t="s">
        <v>125</v>
      </c>
      <c r="N2868" s="21">
        <v>5089.1499999999996</v>
      </c>
      <c r="O2868" s="21">
        <v>0</v>
      </c>
      <c r="P2868" s="19">
        <v>45488</v>
      </c>
      <c r="Q2868" s="19">
        <v>45511</v>
      </c>
      <c r="R2868" s="20"/>
      <c r="S2868" s="19">
        <v>45594</v>
      </c>
      <c r="T2868" s="20" t="s">
        <v>126</v>
      </c>
      <c r="U2868" s="20">
        <v>1009266</v>
      </c>
      <c r="V2868" s="20">
        <v>240006041</v>
      </c>
      <c r="W2868" s="20" t="s">
        <v>50</v>
      </c>
      <c r="X2868" s="20" t="s">
        <v>794</v>
      </c>
      <c r="Y2868" s="20" t="s">
        <v>267</v>
      </c>
      <c r="Z2868" s="20" t="s">
        <v>7406</v>
      </c>
      <c r="AA2868" s="20" t="s">
        <v>435</v>
      </c>
      <c r="AB2868" s="20" t="s">
        <v>436</v>
      </c>
      <c r="AC2868" s="20" t="s">
        <v>167</v>
      </c>
      <c r="AD2868" s="20" t="s">
        <v>56</v>
      </c>
      <c r="AE2868" s="20"/>
      <c r="AF2868" t="str">
        <f>VLOOKUP(L2868,Contactos!B:B,1,0)</f>
        <v>H &amp; P DISTRIBUCIONES Y REPRESENTACIONES</v>
      </c>
    </row>
    <row r="2869" spans="1:32" ht="25.5" x14ac:dyDescent="0.2">
      <c r="A2869" s="4">
        <f t="shared" si="133"/>
        <v>2867</v>
      </c>
      <c r="B2869" s="4" t="str">
        <f t="shared" si="134"/>
        <v>4-03094</v>
      </c>
      <c r="C2869" s="4" t="str">
        <f>IFERROR(VLOOKUP(F2869,Tablas!$A$1:$B$3,2,0),"")</f>
        <v/>
      </c>
      <c r="D2869" s="4" t="str">
        <f t="shared" si="135"/>
        <v xml:space="preserve"> - LETRA 75 DIAS / DRAFT 75 DAYS - Cambio de Situación</v>
      </c>
      <c r="E2869" s="19">
        <v>45511</v>
      </c>
      <c r="F2869" s="20" t="s">
        <v>27</v>
      </c>
      <c r="G2869" s="20" t="s">
        <v>8101</v>
      </c>
      <c r="H2869" s="20" t="s">
        <v>7404</v>
      </c>
      <c r="I2869" s="20" t="s">
        <v>7405</v>
      </c>
      <c r="J2869" s="20" t="s">
        <v>431</v>
      </c>
      <c r="K2869" s="20" t="s">
        <v>432</v>
      </c>
      <c r="L2869" s="20" t="s">
        <v>433</v>
      </c>
      <c r="M2869" s="20" t="s">
        <v>125</v>
      </c>
      <c r="N2869" s="21">
        <v>5089.1499999999996</v>
      </c>
      <c r="O2869" s="21">
        <v>0</v>
      </c>
      <c r="P2869" s="19">
        <v>45488</v>
      </c>
      <c r="Q2869" s="19">
        <v>45511</v>
      </c>
      <c r="R2869" s="20"/>
      <c r="S2869" s="19">
        <v>45609</v>
      </c>
      <c r="T2869" s="20" t="s">
        <v>126</v>
      </c>
      <c r="U2869" s="20">
        <v>1009268</v>
      </c>
      <c r="V2869" s="20">
        <v>240006042</v>
      </c>
      <c r="W2869" s="20" t="s">
        <v>50</v>
      </c>
      <c r="X2869" s="20" t="s">
        <v>794</v>
      </c>
      <c r="Y2869" s="20" t="s">
        <v>267</v>
      </c>
      <c r="Z2869" s="20" t="s">
        <v>7406</v>
      </c>
      <c r="AA2869" s="20" t="s">
        <v>435</v>
      </c>
      <c r="AB2869" s="20" t="s">
        <v>436</v>
      </c>
      <c r="AC2869" s="20" t="s">
        <v>167</v>
      </c>
      <c r="AD2869" s="20" t="s">
        <v>56</v>
      </c>
      <c r="AE2869" s="20"/>
      <c r="AF2869" t="str">
        <f>VLOOKUP(L2869,Contactos!B:B,1,0)</f>
        <v>H &amp; P DISTRIBUCIONES Y REPRESENTACIONES</v>
      </c>
    </row>
    <row r="2870" spans="1:32" ht="25.5" x14ac:dyDescent="0.2">
      <c r="A2870" s="4">
        <f t="shared" si="133"/>
        <v>2868</v>
      </c>
      <c r="B2870" s="4" t="str">
        <f t="shared" si="134"/>
        <v>4-03088</v>
      </c>
      <c r="C2870" s="4" t="str">
        <f>IFERROR(VLOOKUP(F2870,Tablas!$A$1:$B$3,2,0),"")</f>
        <v/>
      </c>
      <c r="D2870" s="4" t="str">
        <f t="shared" si="135"/>
        <v xml:space="preserve"> - LETRA 75 DIAS / DRAFT 75 DAYS - Cambio de Situación</v>
      </c>
      <c r="E2870" s="19">
        <v>45511</v>
      </c>
      <c r="F2870" s="20" t="s">
        <v>27</v>
      </c>
      <c r="G2870" s="20" t="s">
        <v>8102</v>
      </c>
      <c r="H2870" s="20" t="s">
        <v>7404</v>
      </c>
      <c r="I2870" s="20" t="s">
        <v>7405</v>
      </c>
      <c r="J2870" s="20" t="s">
        <v>431</v>
      </c>
      <c r="K2870" s="20" t="s">
        <v>432</v>
      </c>
      <c r="L2870" s="20" t="s">
        <v>433</v>
      </c>
      <c r="M2870" s="20" t="s">
        <v>125</v>
      </c>
      <c r="N2870" s="21">
        <v>5089.1499999999996</v>
      </c>
      <c r="O2870" s="21">
        <v>0</v>
      </c>
      <c r="P2870" s="19">
        <v>45488</v>
      </c>
      <c r="Q2870" s="19">
        <v>45511</v>
      </c>
      <c r="R2870" s="20"/>
      <c r="S2870" s="19">
        <v>45533</v>
      </c>
      <c r="T2870" s="20" t="s">
        <v>126</v>
      </c>
      <c r="U2870" s="20">
        <v>1009256</v>
      </c>
      <c r="V2870" s="20">
        <v>240006036</v>
      </c>
      <c r="W2870" s="20" t="s">
        <v>50</v>
      </c>
      <c r="X2870" s="20" t="s">
        <v>794</v>
      </c>
      <c r="Y2870" s="20" t="s">
        <v>267</v>
      </c>
      <c r="Z2870" s="20" t="s">
        <v>7406</v>
      </c>
      <c r="AA2870" s="20" t="s">
        <v>435</v>
      </c>
      <c r="AB2870" s="20" t="s">
        <v>436</v>
      </c>
      <c r="AC2870" s="20" t="s">
        <v>167</v>
      </c>
      <c r="AD2870" s="20" t="s">
        <v>56</v>
      </c>
      <c r="AE2870" s="20"/>
      <c r="AF2870" t="str">
        <f>VLOOKUP(L2870,Contactos!B:B,1,0)</f>
        <v>H &amp; P DISTRIBUCIONES Y REPRESENTACIONES</v>
      </c>
    </row>
    <row r="2871" spans="1:32" ht="25.5" x14ac:dyDescent="0.2">
      <c r="A2871" s="4">
        <f t="shared" si="133"/>
        <v>2869</v>
      </c>
      <c r="B2871" s="4" t="str">
        <f t="shared" si="134"/>
        <v>4-03092</v>
      </c>
      <c r="C2871" s="4" t="str">
        <f>IFERROR(VLOOKUP(F2871,Tablas!$A$1:$B$3,2,0),"")</f>
        <v/>
      </c>
      <c r="D2871" s="4" t="str">
        <f t="shared" si="135"/>
        <v xml:space="preserve"> - LETRA 75 DIAS / DRAFT 75 DAYS - Cambio de Situación</v>
      </c>
      <c r="E2871" s="19">
        <v>45511</v>
      </c>
      <c r="F2871" s="20" t="s">
        <v>27</v>
      </c>
      <c r="G2871" s="20" t="s">
        <v>8103</v>
      </c>
      <c r="H2871" s="20" t="s">
        <v>7404</v>
      </c>
      <c r="I2871" s="20" t="s">
        <v>7405</v>
      </c>
      <c r="J2871" s="20" t="s">
        <v>431</v>
      </c>
      <c r="K2871" s="20" t="s">
        <v>432</v>
      </c>
      <c r="L2871" s="20" t="s">
        <v>433</v>
      </c>
      <c r="M2871" s="20" t="s">
        <v>125</v>
      </c>
      <c r="N2871" s="21">
        <v>5089.1499999999996</v>
      </c>
      <c r="O2871" s="21">
        <v>0</v>
      </c>
      <c r="P2871" s="19">
        <v>45488</v>
      </c>
      <c r="Q2871" s="19">
        <v>45511</v>
      </c>
      <c r="R2871" s="20"/>
      <c r="S2871" s="19">
        <v>45579</v>
      </c>
      <c r="T2871" s="20" t="s">
        <v>126</v>
      </c>
      <c r="U2871" s="20">
        <v>1009264</v>
      </c>
      <c r="V2871" s="20">
        <v>240006040</v>
      </c>
      <c r="W2871" s="20" t="s">
        <v>50</v>
      </c>
      <c r="X2871" s="20" t="s">
        <v>794</v>
      </c>
      <c r="Y2871" s="20" t="s">
        <v>267</v>
      </c>
      <c r="Z2871" s="20" t="s">
        <v>7406</v>
      </c>
      <c r="AA2871" s="20" t="s">
        <v>435</v>
      </c>
      <c r="AB2871" s="20" t="s">
        <v>436</v>
      </c>
      <c r="AC2871" s="20" t="s">
        <v>167</v>
      </c>
      <c r="AD2871" s="20" t="s">
        <v>56</v>
      </c>
      <c r="AE2871" s="20"/>
      <c r="AF2871" t="str">
        <f>VLOOKUP(L2871,Contactos!B:B,1,0)</f>
        <v>H &amp; P DISTRIBUCIONES Y REPRESENTACIONES</v>
      </c>
    </row>
    <row r="2872" spans="1:32" ht="25.5" x14ac:dyDescent="0.2">
      <c r="A2872" s="4">
        <f t="shared" si="133"/>
        <v>2870</v>
      </c>
      <c r="B2872" s="4" t="str">
        <f t="shared" si="134"/>
        <v>4-03025</v>
      </c>
      <c r="C2872" s="4" t="str">
        <f>IFERROR(VLOOKUP(F2872,Tablas!$A$1:$B$3,2,0),"")</f>
        <v/>
      </c>
      <c r="D2872" s="4" t="str">
        <f t="shared" si="135"/>
        <v xml:space="preserve"> - LETRA 75 DIAS / DRAFT 75 DAYS - Cambio de Situación</v>
      </c>
      <c r="E2872" s="19">
        <v>45526</v>
      </c>
      <c r="F2872" s="20" t="s">
        <v>27</v>
      </c>
      <c r="G2872" s="20" t="s">
        <v>8104</v>
      </c>
      <c r="H2872" s="20" t="s">
        <v>7404</v>
      </c>
      <c r="I2872" s="20" t="s">
        <v>7405</v>
      </c>
      <c r="J2872" s="20" t="s">
        <v>391</v>
      </c>
      <c r="K2872" s="20" t="s">
        <v>392</v>
      </c>
      <c r="L2872" s="20" t="s">
        <v>393</v>
      </c>
      <c r="M2872" s="20" t="s">
        <v>33</v>
      </c>
      <c r="N2872" s="21">
        <v>5210.3900000000003</v>
      </c>
      <c r="O2872" s="21">
        <v>0</v>
      </c>
      <c r="P2872" s="19">
        <v>45504</v>
      </c>
      <c r="Q2872" s="19">
        <v>45526</v>
      </c>
      <c r="R2872" s="20"/>
      <c r="S2872" s="19">
        <v>45568</v>
      </c>
      <c r="T2872" s="20" t="s">
        <v>126</v>
      </c>
      <c r="U2872" s="20">
        <v>1013012</v>
      </c>
      <c r="V2872" s="20">
        <v>240006196</v>
      </c>
      <c r="W2872" s="20" t="s">
        <v>50</v>
      </c>
      <c r="X2872" s="20" t="s">
        <v>794</v>
      </c>
      <c r="Y2872" s="20" t="s">
        <v>306</v>
      </c>
      <c r="Z2872" s="20" t="s">
        <v>7406</v>
      </c>
      <c r="AA2872" s="20" t="s">
        <v>495</v>
      </c>
      <c r="AB2872" s="20" t="s">
        <v>337</v>
      </c>
      <c r="AC2872" s="20" t="s">
        <v>337</v>
      </c>
      <c r="AD2872" s="20" t="s">
        <v>56</v>
      </c>
      <c r="AE2872" s="20"/>
      <c r="AF2872" t="str">
        <f>VLOOKUP(L2872,Contactos!B:B,1,0)</f>
        <v>SANIDAD AGROPECUARIA &amp; ASOCIADOS S.A.C.</v>
      </c>
    </row>
    <row r="2873" spans="1:32" ht="25.5" x14ac:dyDescent="0.2">
      <c r="A2873" s="4">
        <f t="shared" si="133"/>
        <v>2871</v>
      </c>
      <c r="B2873" s="4" t="str">
        <f t="shared" si="134"/>
        <v>4-03027</v>
      </c>
      <c r="C2873" s="4" t="str">
        <f>IFERROR(VLOOKUP(F2873,Tablas!$A$1:$B$3,2,0),"")</f>
        <v/>
      </c>
      <c r="D2873" s="4" t="str">
        <f t="shared" si="135"/>
        <v xml:space="preserve"> - LETRA 75 DIAS / DRAFT 75 DAYS - Cambio de Situación</v>
      </c>
      <c r="E2873" s="19">
        <v>45526</v>
      </c>
      <c r="F2873" s="20" t="s">
        <v>27</v>
      </c>
      <c r="G2873" s="20" t="s">
        <v>8105</v>
      </c>
      <c r="H2873" s="20" t="s">
        <v>7404</v>
      </c>
      <c r="I2873" s="20" t="s">
        <v>7405</v>
      </c>
      <c r="J2873" s="20" t="s">
        <v>391</v>
      </c>
      <c r="K2873" s="20" t="s">
        <v>392</v>
      </c>
      <c r="L2873" s="20" t="s">
        <v>393</v>
      </c>
      <c r="M2873" s="20" t="s">
        <v>33</v>
      </c>
      <c r="N2873" s="21">
        <v>5210.3900000000003</v>
      </c>
      <c r="O2873" s="21">
        <v>0</v>
      </c>
      <c r="P2873" s="19">
        <v>45504</v>
      </c>
      <c r="Q2873" s="19">
        <v>45526</v>
      </c>
      <c r="R2873" s="20"/>
      <c r="S2873" s="19">
        <v>45580</v>
      </c>
      <c r="T2873" s="20" t="s">
        <v>126</v>
      </c>
      <c r="U2873" s="20">
        <v>1013016</v>
      </c>
      <c r="V2873" s="20">
        <v>240006198</v>
      </c>
      <c r="W2873" s="20" t="s">
        <v>50</v>
      </c>
      <c r="X2873" s="20" t="s">
        <v>794</v>
      </c>
      <c r="Y2873" s="20" t="s">
        <v>306</v>
      </c>
      <c r="Z2873" s="20" t="s">
        <v>7406</v>
      </c>
      <c r="AA2873" s="20" t="s">
        <v>495</v>
      </c>
      <c r="AB2873" s="20" t="s">
        <v>337</v>
      </c>
      <c r="AC2873" s="20" t="s">
        <v>337</v>
      </c>
      <c r="AD2873" s="20" t="s">
        <v>56</v>
      </c>
      <c r="AE2873" s="20"/>
      <c r="AF2873" t="str">
        <f>VLOOKUP(L2873,Contactos!B:B,1,0)</f>
        <v>SANIDAD AGROPECUARIA &amp; ASOCIADOS S.A.C.</v>
      </c>
    </row>
    <row r="2874" spans="1:32" ht="25.5" x14ac:dyDescent="0.2">
      <c r="A2874" s="4">
        <f t="shared" si="133"/>
        <v>2872</v>
      </c>
      <c r="B2874" s="4" t="str">
        <f t="shared" si="134"/>
        <v>4-03026</v>
      </c>
      <c r="C2874" s="4" t="str">
        <f>IFERROR(VLOOKUP(F2874,Tablas!$A$1:$B$3,2,0),"")</f>
        <v/>
      </c>
      <c r="D2874" s="4" t="str">
        <f t="shared" si="135"/>
        <v xml:space="preserve"> - LETRA 75 DIAS / DRAFT 75 DAYS - Cambio de Situación</v>
      </c>
      <c r="E2874" s="19">
        <v>45526</v>
      </c>
      <c r="F2874" s="20" t="s">
        <v>27</v>
      </c>
      <c r="G2874" s="20" t="s">
        <v>8106</v>
      </c>
      <c r="H2874" s="20" t="s">
        <v>7404</v>
      </c>
      <c r="I2874" s="20" t="s">
        <v>7405</v>
      </c>
      <c r="J2874" s="20" t="s">
        <v>391</v>
      </c>
      <c r="K2874" s="20" t="s">
        <v>392</v>
      </c>
      <c r="L2874" s="20" t="s">
        <v>393</v>
      </c>
      <c r="M2874" s="20" t="s">
        <v>33</v>
      </c>
      <c r="N2874" s="21">
        <v>5210.3900000000003</v>
      </c>
      <c r="O2874" s="21">
        <v>0</v>
      </c>
      <c r="P2874" s="19">
        <v>45504</v>
      </c>
      <c r="Q2874" s="19">
        <v>45526</v>
      </c>
      <c r="R2874" s="20"/>
      <c r="S2874" s="19">
        <v>45574</v>
      </c>
      <c r="T2874" s="20" t="s">
        <v>126</v>
      </c>
      <c r="U2874" s="20">
        <v>1013014</v>
      </c>
      <c r="V2874" s="20">
        <v>240006197</v>
      </c>
      <c r="W2874" s="20" t="s">
        <v>50</v>
      </c>
      <c r="X2874" s="20" t="s">
        <v>794</v>
      </c>
      <c r="Y2874" s="20" t="s">
        <v>306</v>
      </c>
      <c r="Z2874" s="20" t="s">
        <v>7406</v>
      </c>
      <c r="AA2874" s="20" t="s">
        <v>495</v>
      </c>
      <c r="AB2874" s="20" t="s">
        <v>337</v>
      </c>
      <c r="AC2874" s="20" t="s">
        <v>337</v>
      </c>
      <c r="AD2874" s="20" t="s">
        <v>56</v>
      </c>
      <c r="AE2874" s="20"/>
      <c r="AF2874" t="str">
        <f>VLOOKUP(L2874,Contactos!B:B,1,0)</f>
        <v>SANIDAD AGROPECUARIA &amp; ASOCIADOS S.A.C.</v>
      </c>
    </row>
    <row r="2875" spans="1:32" ht="25.5" x14ac:dyDescent="0.2">
      <c r="A2875" s="4">
        <f t="shared" si="133"/>
        <v>2873</v>
      </c>
      <c r="B2875" s="4" t="str">
        <f t="shared" si="134"/>
        <v>4-03028</v>
      </c>
      <c r="C2875" s="4" t="str">
        <f>IFERROR(VLOOKUP(F2875,Tablas!$A$1:$B$3,2,0),"")</f>
        <v/>
      </c>
      <c r="D2875" s="4" t="str">
        <f t="shared" si="135"/>
        <v xml:space="preserve"> - LETRA 75 DIAS / DRAFT 75 DAYS - Cambio de Situación</v>
      </c>
      <c r="E2875" s="19">
        <v>45526</v>
      </c>
      <c r="F2875" s="20" t="s">
        <v>27</v>
      </c>
      <c r="G2875" s="20" t="s">
        <v>8107</v>
      </c>
      <c r="H2875" s="20" t="s">
        <v>7404</v>
      </c>
      <c r="I2875" s="20" t="s">
        <v>7405</v>
      </c>
      <c r="J2875" s="20" t="s">
        <v>391</v>
      </c>
      <c r="K2875" s="20" t="s">
        <v>392</v>
      </c>
      <c r="L2875" s="20" t="s">
        <v>393</v>
      </c>
      <c r="M2875" s="20" t="s">
        <v>33</v>
      </c>
      <c r="N2875" s="21">
        <v>5210.3999999999996</v>
      </c>
      <c r="O2875" s="21">
        <v>0</v>
      </c>
      <c r="P2875" s="19">
        <v>45504</v>
      </c>
      <c r="Q2875" s="19">
        <v>45526</v>
      </c>
      <c r="R2875" s="20"/>
      <c r="S2875" s="19">
        <v>45594</v>
      </c>
      <c r="T2875" s="20" t="s">
        <v>126</v>
      </c>
      <c r="U2875" s="20">
        <v>1013018</v>
      </c>
      <c r="V2875" s="20">
        <v>240006199</v>
      </c>
      <c r="W2875" s="20" t="s">
        <v>50</v>
      </c>
      <c r="X2875" s="20" t="s">
        <v>794</v>
      </c>
      <c r="Y2875" s="20" t="s">
        <v>306</v>
      </c>
      <c r="Z2875" s="20" t="s">
        <v>7406</v>
      </c>
      <c r="AA2875" s="20" t="s">
        <v>395</v>
      </c>
      <c r="AB2875" s="20" t="s">
        <v>337</v>
      </c>
      <c r="AC2875" s="20" t="s">
        <v>337</v>
      </c>
      <c r="AD2875" s="20" t="s">
        <v>56</v>
      </c>
      <c r="AE2875" s="20"/>
      <c r="AF2875" t="str">
        <f>VLOOKUP(L2875,Contactos!B:B,1,0)</f>
        <v>SANIDAD AGROPECUARIA &amp; ASOCIADOS S.A.C.</v>
      </c>
    </row>
    <row r="2876" spans="1:32" ht="25.5" x14ac:dyDescent="0.2">
      <c r="A2876" s="4">
        <f t="shared" si="133"/>
        <v>2874</v>
      </c>
      <c r="B2876" s="4" t="str">
        <f t="shared" si="134"/>
        <v>4-03353</v>
      </c>
      <c r="C2876" s="4" t="str">
        <f>IFERROR(VLOOKUP(F2876,Tablas!$A$1:$B$3,2,0),"")</f>
        <v/>
      </c>
      <c r="D2876" s="4" t="str">
        <f t="shared" si="135"/>
        <v xml:space="preserve"> - LETRA 75 DIAS / DRAFT 75 DAYS - Cambio de Situación</v>
      </c>
      <c r="E2876" s="19">
        <v>45560</v>
      </c>
      <c r="F2876" s="20" t="s">
        <v>27</v>
      </c>
      <c r="G2876" s="20" t="s">
        <v>8108</v>
      </c>
      <c r="H2876" s="20" t="s">
        <v>7404</v>
      </c>
      <c r="I2876" s="20" t="s">
        <v>7405</v>
      </c>
      <c r="J2876" s="20" t="s">
        <v>721</v>
      </c>
      <c r="K2876" s="20" t="s">
        <v>722</v>
      </c>
      <c r="L2876" s="20" t="s">
        <v>723</v>
      </c>
      <c r="M2876" s="20" t="s">
        <v>33</v>
      </c>
      <c r="N2876" s="21">
        <v>5215.32</v>
      </c>
      <c r="O2876" s="21">
        <v>0</v>
      </c>
      <c r="P2876" s="19">
        <v>45530</v>
      </c>
      <c r="Q2876" s="19">
        <v>45560</v>
      </c>
      <c r="R2876" s="20"/>
      <c r="S2876" s="19">
        <v>45621</v>
      </c>
      <c r="T2876" s="20" t="s">
        <v>126</v>
      </c>
      <c r="U2876" s="20">
        <v>1031215</v>
      </c>
      <c r="V2876" s="20">
        <v>240007053</v>
      </c>
      <c r="W2876" s="20" t="s">
        <v>50</v>
      </c>
      <c r="X2876" s="20" t="s">
        <v>794</v>
      </c>
      <c r="Y2876" s="20" t="s">
        <v>306</v>
      </c>
      <c r="Z2876" s="20" t="s">
        <v>7406</v>
      </c>
      <c r="AA2876" s="20" t="s">
        <v>725</v>
      </c>
      <c r="AB2876" s="20" t="s">
        <v>726</v>
      </c>
      <c r="AC2876" s="20" t="s">
        <v>727</v>
      </c>
      <c r="AD2876" s="20" t="s">
        <v>56</v>
      </c>
      <c r="AE2876" s="20"/>
      <c r="AF2876" t="str">
        <f>VLOOKUP(L2876,Contactos!B:B,1,0)</f>
        <v>INVERSIONES Y SERVICIOS VETERINARIO COTOS S.A.C.</v>
      </c>
    </row>
    <row r="2877" spans="1:32" ht="25.5" x14ac:dyDescent="0.2">
      <c r="A2877" s="4">
        <f t="shared" si="133"/>
        <v>2875</v>
      </c>
      <c r="B2877" s="4" t="str">
        <f t="shared" si="134"/>
        <v>4-03348</v>
      </c>
      <c r="C2877" s="4" t="str">
        <f>IFERROR(VLOOKUP(F2877,Tablas!$A$1:$B$3,2,0),"")</f>
        <v/>
      </c>
      <c r="D2877" s="4" t="str">
        <f t="shared" si="135"/>
        <v xml:space="preserve"> - LETRA 75 DIAS / DRAFT 75 DAYS - Cambio de Situación</v>
      </c>
      <c r="E2877" s="19">
        <v>45560</v>
      </c>
      <c r="F2877" s="20" t="s">
        <v>27</v>
      </c>
      <c r="G2877" s="20" t="s">
        <v>8109</v>
      </c>
      <c r="H2877" s="20" t="s">
        <v>7404</v>
      </c>
      <c r="I2877" s="20" t="s">
        <v>7405</v>
      </c>
      <c r="J2877" s="20" t="s">
        <v>721</v>
      </c>
      <c r="K2877" s="20" t="s">
        <v>722</v>
      </c>
      <c r="L2877" s="20" t="s">
        <v>723</v>
      </c>
      <c r="M2877" s="20" t="s">
        <v>33</v>
      </c>
      <c r="N2877" s="21">
        <v>5215.33</v>
      </c>
      <c r="O2877" s="21">
        <v>0</v>
      </c>
      <c r="P2877" s="19">
        <v>45530</v>
      </c>
      <c r="Q2877" s="19">
        <v>45560</v>
      </c>
      <c r="R2877" s="20"/>
      <c r="S2877" s="19">
        <v>45575</v>
      </c>
      <c r="T2877" s="20" t="s">
        <v>126</v>
      </c>
      <c r="U2877" s="20">
        <v>1031205</v>
      </c>
      <c r="V2877" s="20">
        <v>240007048</v>
      </c>
      <c r="W2877" s="20" t="s">
        <v>50</v>
      </c>
      <c r="X2877" s="20" t="s">
        <v>794</v>
      </c>
      <c r="Y2877" s="20" t="s">
        <v>306</v>
      </c>
      <c r="Z2877" s="20" t="s">
        <v>7406</v>
      </c>
      <c r="AA2877" s="20" t="s">
        <v>725</v>
      </c>
      <c r="AB2877" s="20" t="s">
        <v>726</v>
      </c>
      <c r="AC2877" s="20" t="s">
        <v>727</v>
      </c>
      <c r="AD2877" s="20" t="s">
        <v>56</v>
      </c>
      <c r="AE2877" s="20"/>
      <c r="AF2877" t="str">
        <f>VLOOKUP(L2877,Contactos!B:B,1,0)</f>
        <v>INVERSIONES Y SERVICIOS VETERINARIO COTOS S.A.C.</v>
      </c>
    </row>
    <row r="2878" spans="1:32" ht="25.5" x14ac:dyDescent="0.2">
      <c r="A2878" s="4">
        <f t="shared" si="133"/>
        <v>2876</v>
      </c>
      <c r="B2878" s="4" t="str">
        <f t="shared" si="134"/>
        <v>4-03349</v>
      </c>
      <c r="C2878" s="4" t="str">
        <f>IFERROR(VLOOKUP(F2878,Tablas!$A$1:$B$3,2,0),"")</f>
        <v/>
      </c>
      <c r="D2878" s="4" t="str">
        <f t="shared" si="135"/>
        <v xml:space="preserve"> - LETRA 75 DIAS / DRAFT 75 DAYS - Cambio de Situación</v>
      </c>
      <c r="E2878" s="19">
        <v>45560</v>
      </c>
      <c r="F2878" s="20" t="s">
        <v>27</v>
      </c>
      <c r="G2878" s="20" t="s">
        <v>8110</v>
      </c>
      <c r="H2878" s="20" t="s">
        <v>7404</v>
      </c>
      <c r="I2878" s="20" t="s">
        <v>7405</v>
      </c>
      <c r="J2878" s="20" t="s">
        <v>721</v>
      </c>
      <c r="K2878" s="20" t="s">
        <v>722</v>
      </c>
      <c r="L2878" s="20" t="s">
        <v>723</v>
      </c>
      <c r="M2878" s="20" t="s">
        <v>33</v>
      </c>
      <c r="N2878" s="21">
        <v>5215.33</v>
      </c>
      <c r="O2878" s="21">
        <v>0</v>
      </c>
      <c r="P2878" s="19">
        <v>45530</v>
      </c>
      <c r="Q2878" s="19">
        <v>45560</v>
      </c>
      <c r="R2878" s="20"/>
      <c r="S2878" s="19">
        <v>45582</v>
      </c>
      <c r="T2878" s="20" t="s">
        <v>126</v>
      </c>
      <c r="U2878" s="20">
        <v>1031207</v>
      </c>
      <c r="V2878" s="20">
        <v>240007049</v>
      </c>
      <c r="W2878" s="20" t="s">
        <v>50</v>
      </c>
      <c r="X2878" s="20" t="s">
        <v>794</v>
      </c>
      <c r="Y2878" s="20" t="s">
        <v>306</v>
      </c>
      <c r="Z2878" s="20" t="s">
        <v>7406</v>
      </c>
      <c r="AA2878" s="20" t="s">
        <v>725</v>
      </c>
      <c r="AB2878" s="20" t="s">
        <v>726</v>
      </c>
      <c r="AC2878" s="20" t="s">
        <v>727</v>
      </c>
      <c r="AD2878" s="20" t="s">
        <v>56</v>
      </c>
      <c r="AE2878" s="20"/>
      <c r="AF2878" t="str">
        <f>VLOOKUP(L2878,Contactos!B:B,1,0)</f>
        <v>INVERSIONES Y SERVICIOS VETERINARIO COTOS S.A.C.</v>
      </c>
    </row>
    <row r="2879" spans="1:32" ht="25.5" x14ac:dyDescent="0.2">
      <c r="A2879" s="4">
        <f t="shared" si="133"/>
        <v>2877</v>
      </c>
      <c r="B2879" s="4" t="str">
        <f t="shared" si="134"/>
        <v>4-03352</v>
      </c>
      <c r="C2879" s="4" t="str">
        <f>IFERROR(VLOOKUP(F2879,Tablas!$A$1:$B$3,2,0),"")</f>
        <v/>
      </c>
      <c r="D2879" s="4" t="str">
        <f t="shared" si="135"/>
        <v xml:space="preserve"> - LETRA 75 DIAS / DRAFT 75 DAYS - Cambio de Situación</v>
      </c>
      <c r="E2879" s="19">
        <v>45560</v>
      </c>
      <c r="F2879" s="20" t="s">
        <v>27</v>
      </c>
      <c r="G2879" s="20" t="s">
        <v>8111</v>
      </c>
      <c r="H2879" s="20" t="s">
        <v>7404</v>
      </c>
      <c r="I2879" s="20" t="s">
        <v>7405</v>
      </c>
      <c r="J2879" s="20" t="s">
        <v>721</v>
      </c>
      <c r="K2879" s="20" t="s">
        <v>722</v>
      </c>
      <c r="L2879" s="20" t="s">
        <v>723</v>
      </c>
      <c r="M2879" s="20" t="s">
        <v>33</v>
      </c>
      <c r="N2879" s="21">
        <v>5215.33</v>
      </c>
      <c r="O2879" s="21">
        <v>0</v>
      </c>
      <c r="P2879" s="19">
        <v>45530</v>
      </c>
      <c r="Q2879" s="19">
        <v>45560</v>
      </c>
      <c r="R2879" s="20"/>
      <c r="S2879" s="19">
        <v>45603</v>
      </c>
      <c r="T2879" s="20" t="s">
        <v>126</v>
      </c>
      <c r="U2879" s="20">
        <v>1031213</v>
      </c>
      <c r="V2879" s="20">
        <v>240007052</v>
      </c>
      <c r="W2879" s="20" t="s">
        <v>50</v>
      </c>
      <c r="X2879" s="20" t="s">
        <v>794</v>
      </c>
      <c r="Y2879" s="20" t="s">
        <v>306</v>
      </c>
      <c r="Z2879" s="20" t="s">
        <v>7406</v>
      </c>
      <c r="AA2879" s="20" t="s">
        <v>725</v>
      </c>
      <c r="AB2879" s="20" t="s">
        <v>726</v>
      </c>
      <c r="AC2879" s="20" t="s">
        <v>727</v>
      </c>
      <c r="AD2879" s="20" t="s">
        <v>56</v>
      </c>
      <c r="AE2879" s="20"/>
      <c r="AF2879" t="str">
        <f>VLOOKUP(L2879,Contactos!B:B,1,0)</f>
        <v>INVERSIONES Y SERVICIOS VETERINARIO COTOS S.A.C.</v>
      </c>
    </row>
    <row r="2880" spans="1:32" ht="25.5" x14ac:dyDescent="0.2">
      <c r="A2880" s="4">
        <f t="shared" si="133"/>
        <v>2878</v>
      </c>
      <c r="B2880" s="4" t="str">
        <f t="shared" si="134"/>
        <v>4-03351</v>
      </c>
      <c r="C2880" s="4" t="str">
        <f>IFERROR(VLOOKUP(F2880,Tablas!$A$1:$B$3,2,0),"")</f>
        <v/>
      </c>
      <c r="D2880" s="4" t="str">
        <f t="shared" si="135"/>
        <v xml:space="preserve"> - LETRA 75 DIAS / DRAFT 75 DAYS - Cambio de Situación</v>
      </c>
      <c r="E2880" s="19">
        <v>45560</v>
      </c>
      <c r="F2880" s="20" t="s">
        <v>27</v>
      </c>
      <c r="G2880" s="20" t="s">
        <v>8112</v>
      </c>
      <c r="H2880" s="20" t="s">
        <v>7404</v>
      </c>
      <c r="I2880" s="20" t="s">
        <v>7405</v>
      </c>
      <c r="J2880" s="20" t="s">
        <v>721</v>
      </c>
      <c r="K2880" s="20" t="s">
        <v>722</v>
      </c>
      <c r="L2880" s="20" t="s">
        <v>723</v>
      </c>
      <c r="M2880" s="20" t="s">
        <v>33</v>
      </c>
      <c r="N2880" s="21">
        <v>5215.33</v>
      </c>
      <c r="O2880" s="21">
        <v>0</v>
      </c>
      <c r="P2880" s="19">
        <v>45530</v>
      </c>
      <c r="Q2880" s="19">
        <v>45560</v>
      </c>
      <c r="R2880" s="20"/>
      <c r="S2880" s="19">
        <v>45596</v>
      </c>
      <c r="T2880" s="20" t="s">
        <v>126</v>
      </c>
      <c r="U2880" s="20">
        <v>1031211</v>
      </c>
      <c r="V2880" s="20">
        <v>240007051</v>
      </c>
      <c r="W2880" s="20" t="s">
        <v>50</v>
      </c>
      <c r="X2880" s="20" t="s">
        <v>794</v>
      </c>
      <c r="Y2880" s="20" t="s">
        <v>306</v>
      </c>
      <c r="Z2880" s="20" t="s">
        <v>7406</v>
      </c>
      <c r="AA2880" s="20" t="s">
        <v>725</v>
      </c>
      <c r="AB2880" s="20" t="s">
        <v>726</v>
      </c>
      <c r="AC2880" s="20" t="s">
        <v>727</v>
      </c>
      <c r="AD2880" s="20" t="s">
        <v>56</v>
      </c>
      <c r="AE2880" s="20"/>
      <c r="AF2880" t="str">
        <f>VLOOKUP(L2880,Contactos!B:B,1,0)</f>
        <v>INVERSIONES Y SERVICIOS VETERINARIO COTOS S.A.C.</v>
      </c>
    </row>
    <row r="2881" spans="1:32" ht="25.5" x14ac:dyDescent="0.2">
      <c r="A2881" s="4">
        <f t="shared" si="133"/>
        <v>2879</v>
      </c>
      <c r="B2881" s="4" t="str">
        <f t="shared" si="134"/>
        <v>4-03350</v>
      </c>
      <c r="C2881" s="4" t="str">
        <f>IFERROR(VLOOKUP(F2881,Tablas!$A$1:$B$3,2,0),"")</f>
        <v/>
      </c>
      <c r="D2881" s="4" t="str">
        <f t="shared" si="135"/>
        <v xml:space="preserve"> - LETRA 75 DIAS / DRAFT 75 DAYS - Cambio de Situación</v>
      </c>
      <c r="E2881" s="19">
        <v>45560</v>
      </c>
      <c r="F2881" s="20" t="s">
        <v>27</v>
      </c>
      <c r="G2881" s="20" t="s">
        <v>8113</v>
      </c>
      <c r="H2881" s="20" t="s">
        <v>7404</v>
      </c>
      <c r="I2881" s="20" t="s">
        <v>7405</v>
      </c>
      <c r="J2881" s="20" t="s">
        <v>721</v>
      </c>
      <c r="K2881" s="20" t="s">
        <v>722</v>
      </c>
      <c r="L2881" s="20" t="s">
        <v>723</v>
      </c>
      <c r="M2881" s="20" t="s">
        <v>33</v>
      </c>
      <c r="N2881" s="21">
        <v>5215.33</v>
      </c>
      <c r="O2881" s="21">
        <v>0</v>
      </c>
      <c r="P2881" s="19">
        <v>45530</v>
      </c>
      <c r="Q2881" s="19">
        <v>45560</v>
      </c>
      <c r="R2881" s="20"/>
      <c r="S2881" s="19">
        <v>45589</v>
      </c>
      <c r="T2881" s="20" t="s">
        <v>126</v>
      </c>
      <c r="U2881" s="20">
        <v>1031209</v>
      </c>
      <c r="V2881" s="20">
        <v>240007050</v>
      </c>
      <c r="W2881" s="20" t="s">
        <v>50</v>
      </c>
      <c r="X2881" s="20" t="s">
        <v>794</v>
      </c>
      <c r="Y2881" s="20" t="s">
        <v>306</v>
      </c>
      <c r="Z2881" s="20" t="s">
        <v>7406</v>
      </c>
      <c r="AA2881" s="20" t="s">
        <v>725</v>
      </c>
      <c r="AB2881" s="20" t="s">
        <v>726</v>
      </c>
      <c r="AC2881" s="20" t="s">
        <v>727</v>
      </c>
      <c r="AD2881" s="20" t="s">
        <v>56</v>
      </c>
      <c r="AE2881" s="20"/>
      <c r="AF2881" t="str">
        <f>VLOOKUP(L2881,Contactos!B:B,1,0)</f>
        <v>INVERSIONES Y SERVICIOS VETERINARIO COTOS S.A.C.</v>
      </c>
    </row>
    <row r="2882" spans="1:32" ht="38.25" x14ac:dyDescent="0.2">
      <c r="A2882" s="4">
        <f t="shared" si="133"/>
        <v>2880</v>
      </c>
      <c r="B2882" s="4" t="str">
        <f t="shared" si="134"/>
        <v>F050-00001005</v>
      </c>
      <c r="C2882" s="4" t="str">
        <f>IFERROR(VLOOKUP(F2882,Tablas!$A$1:$B$3,2,0),"")</f>
        <v>Factura</v>
      </c>
      <c r="D2882" s="4" t="str">
        <f t="shared" si="135"/>
        <v xml:space="preserve"> - CONTADO / CASH - REF F050-00730 F 24.08.2022</v>
      </c>
      <c r="E2882" s="19">
        <v>45030</v>
      </c>
      <c r="F2882" s="20" t="s">
        <v>1001</v>
      </c>
      <c r="G2882" s="20" t="s">
        <v>8114</v>
      </c>
      <c r="H2882" s="20" t="s">
        <v>80</v>
      </c>
      <c r="I2882" s="20" t="s">
        <v>81</v>
      </c>
      <c r="J2882" s="20" t="s">
        <v>7102</v>
      </c>
      <c r="K2882" s="20" t="s">
        <v>7102</v>
      </c>
      <c r="L2882" s="20" t="s">
        <v>7103</v>
      </c>
      <c r="M2882" s="20"/>
      <c r="N2882" s="21">
        <v>5397.82</v>
      </c>
      <c r="O2882" s="21">
        <v>1429.13</v>
      </c>
      <c r="P2882" s="20"/>
      <c r="Q2882" s="19">
        <v>45030</v>
      </c>
      <c r="R2882" s="20"/>
      <c r="S2882" s="19">
        <v>45030</v>
      </c>
      <c r="T2882" s="20" t="s">
        <v>49</v>
      </c>
      <c r="U2882" s="20">
        <v>776319</v>
      </c>
      <c r="V2882" s="20">
        <v>230001248</v>
      </c>
      <c r="W2882" s="20" t="s">
        <v>847</v>
      </c>
      <c r="X2882" s="20" t="s">
        <v>2795</v>
      </c>
      <c r="Y2882" s="20" t="s">
        <v>37</v>
      </c>
      <c r="Z2882" s="20" t="s">
        <v>8115</v>
      </c>
      <c r="AA2882" s="20" t="s">
        <v>7105</v>
      </c>
      <c r="AB2882" s="20" t="s">
        <v>7106</v>
      </c>
      <c r="AC2882" s="20" t="s">
        <v>7106</v>
      </c>
      <c r="AD2882" s="20" t="s">
        <v>7107</v>
      </c>
      <c r="AE2882" s="20"/>
      <c r="AF2882" t="str">
        <f>VLOOKUP(L2882,Contactos!B:B,1,0)</f>
        <v>VETERINARY MATERIALS COMPANY LLS</v>
      </c>
    </row>
    <row r="2883" spans="1:32" ht="38.25" x14ac:dyDescent="0.2">
      <c r="A2883" s="4">
        <f t="shared" si="133"/>
        <v>2881</v>
      </c>
      <c r="B2883" s="4" t="str">
        <f t="shared" si="134"/>
        <v>F010-00025829</v>
      </c>
      <c r="C2883" s="4" t="str">
        <f>IFERROR(VLOOKUP(F2883,Tablas!$A$1:$B$3,2,0),"")</f>
        <v>Factura</v>
      </c>
      <c r="D2883" s="4" t="str">
        <f t="shared" si="135"/>
        <v>Nacional - CREDITO 45 DIAS / CREDIT 45 DAYS - Facturas clientes - C20602674488</v>
      </c>
      <c r="E2883" s="19">
        <v>45540</v>
      </c>
      <c r="F2883" s="20" t="s">
        <v>1001</v>
      </c>
      <c r="G2883" s="20" t="s">
        <v>8116</v>
      </c>
      <c r="H2883" s="20" t="s">
        <v>44</v>
      </c>
      <c r="I2883" s="20" t="s">
        <v>45</v>
      </c>
      <c r="J2883" s="20" t="s">
        <v>8117</v>
      </c>
      <c r="K2883" s="20" t="s">
        <v>8118</v>
      </c>
      <c r="L2883" s="20" t="s">
        <v>8119</v>
      </c>
      <c r="M2883" s="20"/>
      <c r="N2883" s="21">
        <v>5487</v>
      </c>
      <c r="O2883" s="21">
        <v>0</v>
      </c>
      <c r="P2883" s="20"/>
      <c r="Q2883" s="19">
        <v>45540</v>
      </c>
      <c r="R2883" s="20"/>
      <c r="S2883" s="19">
        <v>45585</v>
      </c>
      <c r="T2883" s="20" t="s">
        <v>7050</v>
      </c>
      <c r="U2883" s="20">
        <v>1019631</v>
      </c>
      <c r="V2883" s="20">
        <v>240002643</v>
      </c>
      <c r="W2883" s="20" t="s">
        <v>847</v>
      </c>
      <c r="X2883" s="20" t="s">
        <v>274</v>
      </c>
      <c r="Y2883" s="20" t="s">
        <v>52</v>
      </c>
      <c r="Z2883" s="20" t="s">
        <v>8120</v>
      </c>
      <c r="AA2883" s="20" t="s">
        <v>8121</v>
      </c>
      <c r="AB2883" s="20" t="s">
        <v>328</v>
      </c>
      <c r="AC2883" s="20" t="s">
        <v>167</v>
      </c>
      <c r="AD2883" s="20" t="s">
        <v>56</v>
      </c>
      <c r="AE2883" s="20" t="s">
        <v>1014</v>
      </c>
      <c r="AF2883" t="str">
        <f>VLOOKUP(L2883,Contactos!B:B,1,0)</f>
        <v>GRUPO ISAMISA S.A.C.</v>
      </c>
    </row>
    <row r="2884" spans="1:32" ht="38.25" x14ac:dyDescent="0.2">
      <c r="A2884" s="4">
        <f t="shared" ref="A2884:A2947" si="136">ROW()-2</f>
        <v>2882</v>
      </c>
      <c r="B2884" s="4" t="str">
        <f t="shared" ref="B2884:B2947" si="137">MID(G2884,4,20)</f>
        <v>F010-00025674</v>
      </c>
      <c r="C2884" s="4" t="str">
        <f>IFERROR(VLOOKUP(F2884,Tablas!$A$1:$B$3,2,0),"")</f>
        <v>Factura</v>
      </c>
      <c r="D2884" s="4" t="str">
        <f t="shared" ref="D2884:D2947" si="138">CONCATENATE(AE2884," - ",T2884," - ",Z2884)</f>
        <v>Nacional - CREDITO 45 DIAS / CREDIT 45 DAYS - Facturas clientes - C20524795338</v>
      </c>
      <c r="E2884" s="19">
        <v>45524</v>
      </c>
      <c r="F2884" s="20" t="s">
        <v>1001</v>
      </c>
      <c r="G2884" s="20" t="s">
        <v>8122</v>
      </c>
      <c r="H2884" s="20" t="s">
        <v>322</v>
      </c>
      <c r="I2884" s="20" t="s">
        <v>323</v>
      </c>
      <c r="J2884" s="20" t="s">
        <v>161</v>
      </c>
      <c r="K2884" s="20" t="s">
        <v>162</v>
      </c>
      <c r="L2884" s="20" t="s">
        <v>163</v>
      </c>
      <c r="M2884" s="20" t="s">
        <v>125</v>
      </c>
      <c r="N2884" s="21">
        <v>5494.08</v>
      </c>
      <c r="O2884" s="21">
        <v>0</v>
      </c>
      <c r="P2884" s="20"/>
      <c r="Q2884" s="19">
        <v>45524</v>
      </c>
      <c r="R2884" s="20"/>
      <c r="S2884" s="19">
        <v>45569</v>
      </c>
      <c r="T2884" s="20" t="s">
        <v>7050</v>
      </c>
      <c r="U2884" s="20">
        <v>1010728</v>
      </c>
      <c r="V2884" s="20">
        <v>240002473</v>
      </c>
      <c r="W2884" s="20" t="s">
        <v>847</v>
      </c>
      <c r="X2884" s="20" t="s">
        <v>305</v>
      </c>
      <c r="Y2884" s="20" t="s">
        <v>52</v>
      </c>
      <c r="Z2884" s="20" t="s">
        <v>7840</v>
      </c>
      <c r="AA2884" s="20" t="s">
        <v>7841</v>
      </c>
      <c r="AB2884" s="20" t="s">
        <v>328</v>
      </c>
      <c r="AC2884" s="20" t="s">
        <v>167</v>
      </c>
      <c r="AD2884" s="20" t="s">
        <v>56</v>
      </c>
      <c r="AE2884" s="20" t="s">
        <v>1014</v>
      </c>
      <c r="AF2884" t="str">
        <f>VLOOKUP(L2884,Contactos!B:B,1,0)</f>
        <v>VETANIS SOCIEDAD ANONIMA CERRADA - VETANIS S.A.C.</v>
      </c>
    </row>
    <row r="2885" spans="1:32" ht="38.25" x14ac:dyDescent="0.2">
      <c r="A2885" s="4">
        <f t="shared" si="136"/>
        <v>2883</v>
      </c>
      <c r="B2885" s="4" t="str">
        <f t="shared" si="137"/>
        <v>F010-00026048</v>
      </c>
      <c r="C2885" s="4" t="str">
        <f>IFERROR(VLOOKUP(F2885,Tablas!$A$1:$B$3,2,0),"")</f>
        <v>Factura</v>
      </c>
      <c r="D2885" s="4" t="str">
        <f t="shared" si="138"/>
        <v>Nacional - CREDITO 60 DÍAS / CREDIT 60 DAYS - Facturas clientes - C20221084684</v>
      </c>
      <c r="E2885" s="19">
        <v>45562</v>
      </c>
      <c r="F2885" s="20" t="s">
        <v>1001</v>
      </c>
      <c r="G2885" s="20" t="s">
        <v>8123</v>
      </c>
      <c r="H2885" s="20" t="s">
        <v>44</v>
      </c>
      <c r="I2885" s="20" t="s">
        <v>45</v>
      </c>
      <c r="J2885" s="20" t="s">
        <v>749</v>
      </c>
      <c r="K2885" s="20" t="s">
        <v>750</v>
      </c>
      <c r="L2885" s="20" t="s">
        <v>751</v>
      </c>
      <c r="M2885" s="20" t="s">
        <v>125</v>
      </c>
      <c r="N2885" s="21">
        <v>5544.38</v>
      </c>
      <c r="O2885" s="21">
        <v>0</v>
      </c>
      <c r="P2885" s="20"/>
      <c r="Q2885" s="19">
        <v>45562</v>
      </c>
      <c r="R2885" s="20"/>
      <c r="S2885" s="19">
        <v>45622</v>
      </c>
      <c r="T2885" s="20" t="s">
        <v>164</v>
      </c>
      <c r="U2885" s="20">
        <v>1030922</v>
      </c>
      <c r="V2885" s="20">
        <v>240002881</v>
      </c>
      <c r="W2885" s="20" t="s">
        <v>847</v>
      </c>
      <c r="X2885" s="20" t="s">
        <v>305</v>
      </c>
      <c r="Y2885" s="20" t="s">
        <v>753</v>
      </c>
      <c r="Z2885" s="20" t="s">
        <v>7877</v>
      </c>
      <c r="AA2885" s="20" t="s">
        <v>755</v>
      </c>
      <c r="AB2885" s="20" t="s">
        <v>756</v>
      </c>
      <c r="AC2885" s="20" t="s">
        <v>167</v>
      </c>
      <c r="AD2885" s="20" t="s">
        <v>56</v>
      </c>
      <c r="AE2885" s="20" t="s">
        <v>1014</v>
      </c>
      <c r="AF2885" t="str">
        <f>VLOOKUP(L2885,Contactos!B:B,1,0)</f>
        <v>REDONDOS S A</v>
      </c>
    </row>
    <row r="2886" spans="1:32" ht="38.25" x14ac:dyDescent="0.2">
      <c r="A2886" s="4">
        <f t="shared" si="136"/>
        <v>2884</v>
      </c>
      <c r="B2886" s="4" t="str">
        <f t="shared" si="137"/>
        <v/>
      </c>
      <c r="C2886" s="4" t="str">
        <f>IFERROR(VLOOKUP(F2886,Tablas!$A$1:$B$3,2,0),"")</f>
        <v/>
      </c>
      <c r="D2886" s="4" t="str">
        <f t="shared" si="138"/>
        <v xml:space="preserve"> - CONTADO / CASH - DIFERENCIA DE CAMBIO JUN-2023</v>
      </c>
      <c r="E2886" s="19">
        <v>45107</v>
      </c>
      <c r="F2886" s="20" t="s">
        <v>27</v>
      </c>
      <c r="G2886" s="20"/>
      <c r="H2886" s="20" t="s">
        <v>44</v>
      </c>
      <c r="I2886" s="20" t="s">
        <v>45</v>
      </c>
      <c r="J2886" s="20" t="s">
        <v>350</v>
      </c>
      <c r="K2886" s="20" t="s">
        <v>351</v>
      </c>
      <c r="L2886" s="20" t="s">
        <v>352</v>
      </c>
      <c r="M2886" s="20" t="s">
        <v>33</v>
      </c>
      <c r="N2886" s="21">
        <v>5574.66</v>
      </c>
      <c r="O2886" s="21">
        <v>0</v>
      </c>
      <c r="P2886" s="20"/>
      <c r="Q2886" s="19">
        <v>45107</v>
      </c>
      <c r="R2886" s="20"/>
      <c r="S2886" s="19">
        <v>45107</v>
      </c>
      <c r="T2886" s="20" t="s">
        <v>49</v>
      </c>
      <c r="U2886" s="20">
        <v>825297</v>
      </c>
      <c r="V2886" s="20">
        <v>230020618</v>
      </c>
      <c r="W2886" s="20" t="s">
        <v>50</v>
      </c>
      <c r="X2886" s="20" t="s">
        <v>841</v>
      </c>
      <c r="Y2886" s="20" t="s">
        <v>52</v>
      </c>
      <c r="Z2886" s="20" t="s">
        <v>536</v>
      </c>
      <c r="AA2886" s="20" t="s">
        <v>353</v>
      </c>
      <c r="AB2886" s="20" t="s">
        <v>54</v>
      </c>
      <c r="AC2886" s="20" t="s">
        <v>167</v>
      </c>
      <c r="AD2886" s="20" t="s">
        <v>56</v>
      </c>
      <c r="AE2886" s="20"/>
      <c r="AF2886" t="e">
        <f>VLOOKUP(L2886,Contactos!B:B,1,0)</f>
        <v>#N/A</v>
      </c>
    </row>
    <row r="2887" spans="1:32" ht="38.25" x14ac:dyDescent="0.2">
      <c r="A2887" s="4">
        <f t="shared" si="136"/>
        <v>2885</v>
      </c>
      <c r="B2887" s="4" t="str">
        <f t="shared" si="137"/>
        <v>4-02638</v>
      </c>
      <c r="C2887" s="4" t="str">
        <f>IFERROR(VLOOKUP(F2887,Tablas!$A$1:$B$3,2,0),"")</f>
        <v/>
      </c>
      <c r="D2887" s="4" t="str">
        <f t="shared" si="138"/>
        <v xml:space="preserve"> - LETRA 75 DIAS / DRAFT 75 DAYS - Cambio de Situación</v>
      </c>
      <c r="E2887" s="19">
        <v>45526</v>
      </c>
      <c r="F2887" s="20" t="s">
        <v>27</v>
      </c>
      <c r="G2887" s="20" t="s">
        <v>8124</v>
      </c>
      <c r="H2887" s="20" t="s">
        <v>7404</v>
      </c>
      <c r="I2887" s="20" t="s">
        <v>7405</v>
      </c>
      <c r="J2887" s="20" t="s">
        <v>7563</v>
      </c>
      <c r="K2887" s="20" t="s">
        <v>7564</v>
      </c>
      <c r="L2887" s="20" t="s">
        <v>7565</v>
      </c>
      <c r="M2887" s="20" t="s">
        <v>33</v>
      </c>
      <c r="N2887" s="21">
        <v>5583.89</v>
      </c>
      <c r="O2887" s="21">
        <v>0</v>
      </c>
      <c r="P2887" s="19">
        <v>45481</v>
      </c>
      <c r="Q2887" s="19">
        <v>45526</v>
      </c>
      <c r="R2887" s="20"/>
      <c r="S2887" s="19">
        <v>45561</v>
      </c>
      <c r="T2887" s="20" t="s">
        <v>126</v>
      </c>
      <c r="U2887" s="20">
        <v>1013158</v>
      </c>
      <c r="V2887" s="20">
        <v>240006262</v>
      </c>
      <c r="W2887" s="20" t="s">
        <v>50</v>
      </c>
      <c r="X2887" s="20" t="s">
        <v>794</v>
      </c>
      <c r="Y2887" s="20" t="s">
        <v>404</v>
      </c>
      <c r="Z2887" s="20" t="s">
        <v>7406</v>
      </c>
      <c r="AA2887" s="20" t="s">
        <v>7566</v>
      </c>
      <c r="AB2887" s="20" t="s">
        <v>741</v>
      </c>
      <c r="AC2887" s="20" t="s">
        <v>741</v>
      </c>
      <c r="AD2887" s="20" t="s">
        <v>56</v>
      </c>
      <c r="AE2887" s="20"/>
      <c r="AF2887" t="str">
        <f>VLOOKUP(L2887,Contactos!B:B,1,0)</f>
        <v>INVERSIONES PROAVET E.I.R.L.</v>
      </c>
    </row>
    <row r="2888" spans="1:32" ht="38.25" x14ac:dyDescent="0.2">
      <c r="A2888" s="4">
        <f t="shared" si="136"/>
        <v>2886</v>
      </c>
      <c r="B2888" s="4" t="str">
        <f t="shared" si="137"/>
        <v>4-02639</v>
      </c>
      <c r="C2888" s="4" t="str">
        <f>IFERROR(VLOOKUP(F2888,Tablas!$A$1:$B$3,2,0),"")</f>
        <v/>
      </c>
      <c r="D2888" s="4" t="str">
        <f t="shared" si="138"/>
        <v xml:space="preserve"> - LETRA 75 DIAS / DRAFT 75 DAYS - Cambio de Situación</v>
      </c>
      <c r="E2888" s="19">
        <v>45526</v>
      </c>
      <c r="F2888" s="20" t="s">
        <v>27</v>
      </c>
      <c r="G2888" s="20" t="s">
        <v>8125</v>
      </c>
      <c r="H2888" s="20" t="s">
        <v>7404</v>
      </c>
      <c r="I2888" s="20" t="s">
        <v>7405</v>
      </c>
      <c r="J2888" s="20" t="s">
        <v>7563</v>
      </c>
      <c r="K2888" s="20" t="s">
        <v>7564</v>
      </c>
      <c r="L2888" s="20" t="s">
        <v>7565</v>
      </c>
      <c r="M2888" s="20" t="s">
        <v>33</v>
      </c>
      <c r="N2888" s="21">
        <v>5583.92</v>
      </c>
      <c r="O2888" s="21">
        <v>0</v>
      </c>
      <c r="P2888" s="19">
        <v>45481</v>
      </c>
      <c r="Q2888" s="19">
        <v>45526</v>
      </c>
      <c r="R2888" s="20"/>
      <c r="S2888" s="19">
        <v>45572</v>
      </c>
      <c r="T2888" s="20" t="s">
        <v>126</v>
      </c>
      <c r="U2888" s="20">
        <v>1013160</v>
      </c>
      <c r="V2888" s="20">
        <v>240006263</v>
      </c>
      <c r="W2888" s="20" t="s">
        <v>50</v>
      </c>
      <c r="X2888" s="20" t="s">
        <v>794</v>
      </c>
      <c r="Y2888" s="20" t="s">
        <v>404</v>
      </c>
      <c r="Z2888" s="20" t="s">
        <v>7406</v>
      </c>
      <c r="AA2888" s="20" t="s">
        <v>7566</v>
      </c>
      <c r="AB2888" s="20" t="s">
        <v>741</v>
      </c>
      <c r="AC2888" s="20" t="s">
        <v>741</v>
      </c>
      <c r="AD2888" s="20" t="s">
        <v>56</v>
      </c>
      <c r="AE2888" s="20"/>
      <c r="AF2888" t="str">
        <f>VLOOKUP(L2888,Contactos!B:B,1,0)</f>
        <v>INVERSIONES PROAVET E.I.R.L.</v>
      </c>
    </row>
    <row r="2889" spans="1:32" ht="38.25" x14ac:dyDescent="0.2">
      <c r="A2889" s="4">
        <f t="shared" si="136"/>
        <v>2887</v>
      </c>
      <c r="B2889" s="4" t="str">
        <f t="shared" si="137"/>
        <v>4-03228</v>
      </c>
      <c r="C2889" s="4" t="str">
        <f>IFERROR(VLOOKUP(F2889,Tablas!$A$1:$B$3,2,0),"")</f>
        <v/>
      </c>
      <c r="D2889" s="4" t="str">
        <f t="shared" si="138"/>
        <v xml:space="preserve"> - LETRA 75 DIAS / DRAFT 75 DAYS - Cambio de Situación</v>
      </c>
      <c r="E2889" s="19">
        <v>45526</v>
      </c>
      <c r="F2889" s="20" t="s">
        <v>27</v>
      </c>
      <c r="G2889" s="20" t="s">
        <v>8126</v>
      </c>
      <c r="H2889" s="20" t="s">
        <v>7404</v>
      </c>
      <c r="I2889" s="20" t="s">
        <v>7405</v>
      </c>
      <c r="J2889" s="20" t="s">
        <v>7563</v>
      </c>
      <c r="K2889" s="20" t="s">
        <v>7564</v>
      </c>
      <c r="L2889" s="20" t="s">
        <v>7565</v>
      </c>
      <c r="M2889" s="20" t="s">
        <v>33</v>
      </c>
      <c r="N2889" s="21">
        <v>5584.97</v>
      </c>
      <c r="O2889" s="21">
        <v>0</v>
      </c>
      <c r="P2889" s="19">
        <v>45518</v>
      </c>
      <c r="Q2889" s="19">
        <v>45526</v>
      </c>
      <c r="R2889" s="20"/>
      <c r="S2889" s="19">
        <v>45565</v>
      </c>
      <c r="T2889" s="20" t="s">
        <v>126</v>
      </c>
      <c r="U2889" s="20">
        <v>1017999</v>
      </c>
      <c r="V2889" s="20">
        <v>240006381</v>
      </c>
      <c r="W2889" s="20" t="s">
        <v>50</v>
      </c>
      <c r="X2889" s="20" t="s">
        <v>794</v>
      </c>
      <c r="Y2889" s="20" t="s">
        <v>404</v>
      </c>
      <c r="Z2889" s="20" t="s">
        <v>7406</v>
      </c>
      <c r="AA2889" s="20" t="s">
        <v>7566</v>
      </c>
      <c r="AB2889" s="20" t="s">
        <v>741</v>
      </c>
      <c r="AC2889" s="20" t="s">
        <v>741</v>
      </c>
      <c r="AD2889" s="20" t="s">
        <v>56</v>
      </c>
      <c r="AE2889" s="20"/>
      <c r="AF2889" t="str">
        <f>VLOOKUP(L2889,Contactos!B:B,1,0)</f>
        <v>INVERSIONES PROAVET E.I.R.L.</v>
      </c>
    </row>
    <row r="2890" spans="1:32" ht="38.25" x14ac:dyDescent="0.2">
      <c r="A2890" s="4">
        <f t="shared" si="136"/>
        <v>2888</v>
      </c>
      <c r="B2890" s="4" t="str">
        <f t="shared" si="137"/>
        <v>4-03229</v>
      </c>
      <c r="C2890" s="4" t="str">
        <f>IFERROR(VLOOKUP(F2890,Tablas!$A$1:$B$3,2,0),"")</f>
        <v/>
      </c>
      <c r="D2890" s="4" t="str">
        <f t="shared" si="138"/>
        <v xml:space="preserve"> - LETRA 75 DIAS / DRAFT 75 DAYS - Cambio de Situación</v>
      </c>
      <c r="E2890" s="19">
        <v>45526</v>
      </c>
      <c r="F2890" s="20" t="s">
        <v>27</v>
      </c>
      <c r="G2890" s="20" t="s">
        <v>8127</v>
      </c>
      <c r="H2890" s="20" t="s">
        <v>7404</v>
      </c>
      <c r="I2890" s="20" t="s">
        <v>7405</v>
      </c>
      <c r="J2890" s="20" t="s">
        <v>7563</v>
      </c>
      <c r="K2890" s="20" t="s">
        <v>7564</v>
      </c>
      <c r="L2890" s="20" t="s">
        <v>7565</v>
      </c>
      <c r="M2890" s="20" t="s">
        <v>33</v>
      </c>
      <c r="N2890" s="21">
        <v>5584.97</v>
      </c>
      <c r="O2890" s="21">
        <v>0</v>
      </c>
      <c r="P2890" s="19">
        <v>45518</v>
      </c>
      <c r="Q2890" s="19">
        <v>45526</v>
      </c>
      <c r="R2890" s="20"/>
      <c r="S2890" s="19">
        <v>45574</v>
      </c>
      <c r="T2890" s="20" t="s">
        <v>126</v>
      </c>
      <c r="U2890" s="20">
        <v>1013303</v>
      </c>
      <c r="V2890" s="20">
        <v>240006286</v>
      </c>
      <c r="W2890" s="20" t="s">
        <v>50</v>
      </c>
      <c r="X2890" s="20" t="s">
        <v>794</v>
      </c>
      <c r="Y2890" s="20" t="s">
        <v>404</v>
      </c>
      <c r="Z2890" s="20" t="s">
        <v>7406</v>
      </c>
      <c r="AA2890" s="20" t="s">
        <v>7566</v>
      </c>
      <c r="AB2890" s="20" t="s">
        <v>741</v>
      </c>
      <c r="AC2890" s="20" t="s">
        <v>741</v>
      </c>
      <c r="AD2890" s="20" t="s">
        <v>56</v>
      </c>
      <c r="AE2890" s="20"/>
      <c r="AF2890" t="str">
        <f>VLOOKUP(L2890,Contactos!B:B,1,0)</f>
        <v>INVERSIONES PROAVET E.I.R.L.</v>
      </c>
    </row>
    <row r="2891" spans="1:32" ht="38.25" x14ac:dyDescent="0.2">
      <c r="A2891" s="4">
        <f t="shared" si="136"/>
        <v>2889</v>
      </c>
      <c r="B2891" s="4" t="str">
        <f t="shared" si="137"/>
        <v>4-03233</v>
      </c>
      <c r="C2891" s="4" t="str">
        <f>IFERROR(VLOOKUP(F2891,Tablas!$A$1:$B$3,2,0),"")</f>
        <v/>
      </c>
      <c r="D2891" s="4" t="str">
        <f t="shared" si="138"/>
        <v xml:space="preserve"> - LETRA 75 DIAS / DRAFT 75 DAYS - Cambio de Situación</v>
      </c>
      <c r="E2891" s="19">
        <v>45526</v>
      </c>
      <c r="F2891" s="20" t="s">
        <v>27</v>
      </c>
      <c r="G2891" s="20" t="s">
        <v>8128</v>
      </c>
      <c r="H2891" s="20" t="s">
        <v>7404</v>
      </c>
      <c r="I2891" s="20" t="s">
        <v>7405</v>
      </c>
      <c r="J2891" s="20" t="s">
        <v>7563</v>
      </c>
      <c r="K2891" s="20" t="s">
        <v>7564</v>
      </c>
      <c r="L2891" s="20" t="s">
        <v>7565</v>
      </c>
      <c r="M2891" s="20" t="s">
        <v>33</v>
      </c>
      <c r="N2891" s="21">
        <v>5584.97</v>
      </c>
      <c r="O2891" s="21">
        <v>0</v>
      </c>
      <c r="P2891" s="19">
        <v>45518</v>
      </c>
      <c r="Q2891" s="19">
        <v>45526</v>
      </c>
      <c r="R2891" s="20"/>
      <c r="S2891" s="19">
        <v>45600</v>
      </c>
      <c r="T2891" s="20" t="s">
        <v>126</v>
      </c>
      <c r="U2891" s="20">
        <v>1013192</v>
      </c>
      <c r="V2891" s="20">
        <v>240006279</v>
      </c>
      <c r="W2891" s="20" t="s">
        <v>50</v>
      </c>
      <c r="X2891" s="20" t="s">
        <v>794</v>
      </c>
      <c r="Y2891" s="20" t="s">
        <v>404</v>
      </c>
      <c r="Z2891" s="20" t="s">
        <v>7406</v>
      </c>
      <c r="AA2891" s="20" t="s">
        <v>7566</v>
      </c>
      <c r="AB2891" s="20" t="s">
        <v>741</v>
      </c>
      <c r="AC2891" s="20" t="s">
        <v>741</v>
      </c>
      <c r="AD2891" s="20" t="s">
        <v>56</v>
      </c>
      <c r="AE2891" s="20"/>
      <c r="AF2891" t="str">
        <f>VLOOKUP(L2891,Contactos!B:B,1,0)</f>
        <v>INVERSIONES PROAVET E.I.R.L.</v>
      </c>
    </row>
    <row r="2892" spans="1:32" ht="38.25" x14ac:dyDescent="0.2">
      <c r="A2892" s="4">
        <f t="shared" si="136"/>
        <v>2890</v>
      </c>
      <c r="B2892" s="4" t="str">
        <f t="shared" si="137"/>
        <v>4-03230</v>
      </c>
      <c r="C2892" s="4" t="str">
        <f>IFERROR(VLOOKUP(F2892,Tablas!$A$1:$B$3,2,0),"")</f>
        <v/>
      </c>
      <c r="D2892" s="4" t="str">
        <f t="shared" si="138"/>
        <v xml:space="preserve"> - LETRA 75 DIAS / DRAFT 75 DAYS - Cambio de Situación</v>
      </c>
      <c r="E2892" s="19">
        <v>45526</v>
      </c>
      <c r="F2892" s="20" t="s">
        <v>27</v>
      </c>
      <c r="G2892" s="20" t="s">
        <v>8129</v>
      </c>
      <c r="H2892" s="20" t="s">
        <v>7404</v>
      </c>
      <c r="I2892" s="20" t="s">
        <v>7405</v>
      </c>
      <c r="J2892" s="20" t="s">
        <v>7563</v>
      </c>
      <c r="K2892" s="20" t="s">
        <v>7564</v>
      </c>
      <c r="L2892" s="20" t="s">
        <v>7565</v>
      </c>
      <c r="M2892" s="20" t="s">
        <v>33</v>
      </c>
      <c r="N2892" s="21">
        <v>5584.97</v>
      </c>
      <c r="O2892" s="21">
        <v>0</v>
      </c>
      <c r="P2892" s="19">
        <v>45518</v>
      </c>
      <c r="Q2892" s="19">
        <v>45526</v>
      </c>
      <c r="R2892" s="20"/>
      <c r="S2892" s="19">
        <v>45579</v>
      </c>
      <c r="T2892" s="20" t="s">
        <v>126</v>
      </c>
      <c r="U2892" s="20">
        <v>1013186</v>
      </c>
      <c r="V2892" s="20">
        <v>240006276</v>
      </c>
      <c r="W2892" s="20" t="s">
        <v>50</v>
      </c>
      <c r="X2892" s="20" t="s">
        <v>794</v>
      </c>
      <c r="Y2892" s="20" t="s">
        <v>404</v>
      </c>
      <c r="Z2892" s="20" t="s">
        <v>7406</v>
      </c>
      <c r="AA2892" s="20" t="s">
        <v>7566</v>
      </c>
      <c r="AB2892" s="20" t="s">
        <v>741</v>
      </c>
      <c r="AC2892" s="20" t="s">
        <v>741</v>
      </c>
      <c r="AD2892" s="20" t="s">
        <v>56</v>
      </c>
      <c r="AE2892" s="20"/>
      <c r="AF2892" t="str">
        <f>VLOOKUP(L2892,Contactos!B:B,1,0)</f>
        <v>INVERSIONES PROAVET E.I.R.L.</v>
      </c>
    </row>
    <row r="2893" spans="1:32" ht="38.25" x14ac:dyDescent="0.2">
      <c r="A2893" s="4">
        <f t="shared" si="136"/>
        <v>2891</v>
      </c>
      <c r="B2893" s="4" t="str">
        <f t="shared" si="137"/>
        <v>4-03232</v>
      </c>
      <c r="C2893" s="4" t="str">
        <f>IFERROR(VLOOKUP(F2893,Tablas!$A$1:$B$3,2,0),"")</f>
        <v/>
      </c>
      <c r="D2893" s="4" t="str">
        <f t="shared" si="138"/>
        <v xml:space="preserve"> - LETRA 75 DIAS / DRAFT 75 DAYS - Cambio de Situación</v>
      </c>
      <c r="E2893" s="19">
        <v>45526</v>
      </c>
      <c r="F2893" s="20" t="s">
        <v>27</v>
      </c>
      <c r="G2893" s="20" t="s">
        <v>8130</v>
      </c>
      <c r="H2893" s="20" t="s">
        <v>7404</v>
      </c>
      <c r="I2893" s="20" t="s">
        <v>7405</v>
      </c>
      <c r="J2893" s="20" t="s">
        <v>7563</v>
      </c>
      <c r="K2893" s="20" t="s">
        <v>7564</v>
      </c>
      <c r="L2893" s="20" t="s">
        <v>7565</v>
      </c>
      <c r="M2893" s="20" t="s">
        <v>33</v>
      </c>
      <c r="N2893" s="21">
        <v>5584.97</v>
      </c>
      <c r="O2893" s="21">
        <v>0</v>
      </c>
      <c r="P2893" s="19">
        <v>45518</v>
      </c>
      <c r="Q2893" s="19">
        <v>45526</v>
      </c>
      <c r="R2893" s="20"/>
      <c r="S2893" s="19">
        <v>45593</v>
      </c>
      <c r="T2893" s="20" t="s">
        <v>126</v>
      </c>
      <c r="U2893" s="20">
        <v>1013190</v>
      </c>
      <c r="V2893" s="20">
        <v>240006278</v>
      </c>
      <c r="W2893" s="20" t="s">
        <v>50</v>
      </c>
      <c r="X2893" s="20" t="s">
        <v>794</v>
      </c>
      <c r="Y2893" s="20" t="s">
        <v>404</v>
      </c>
      <c r="Z2893" s="20" t="s">
        <v>7406</v>
      </c>
      <c r="AA2893" s="20" t="s">
        <v>7566</v>
      </c>
      <c r="AB2893" s="20" t="s">
        <v>741</v>
      </c>
      <c r="AC2893" s="20" t="s">
        <v>741</v>
      </c>
      <c r="AD2893" s="20" t="s">
        <v>56</v>
      </c>
      <c r="AE2893" s="20"/>
      <c r="AF2893" t="str">
        <f>VLOOKUP(L2893,Contactos!B:B,1,0)</f>
        <v>INVERSIONES PROAVET E.I.R.L.</v>
      </c>
    </row>
    <row r="2894" spans="1:32" ht="38.25" x14ac:dyDescent="0.2">
      <c r="A2894" s="4">
        <f t="shared" si="136"/>
        <v>2892</v>
      </c>
      <c r="B2894" s="4" t="str">
        <f t="shared" si="137"/>
        <v>4-03231</v>
      </c>
      <c r="C2894" s="4" t="str">
        <f>IFERROR(VLOOKUP(F2894,Tablas!$A$1:$B$3,2,0),"")</f>
        <v/>
      </c>
      <c r="D2894" s="4" t="str">
        <f t="shared" si="138"/>
        <v xml:space="preserve"> - LETRA 75 DIAS / DRAFT 75 DAYS - Cambio de Situación</v>
      </c>
      <c r="E2894" s="19">
        <v>45526</v>
      </c>
      <c r="F2894" s="20" t="s">
        <v>27</v>
      </c>
      <c r="G2894" s="20" t="s">
        <v>8131</v>
      </c>
      <c r="H2894" s="20" t="s">
        <v>7404</v>
      </c>
      <c r="I2894" s="20" t="s">
        <v>7405</v>
      </c>
      <c r="J2894" s="20" t="s">
        <v>7563</v>
      </c>
      <c r="K2894" s="20" t="s">
        <v>7564</v>
      </c>
      <c r="L2894" s="20" t="s">
        <v>7565</v>
      </c>
      <c r="M2894" s="20" t="s">
        <v>33</v>
      </c>
      <c r="N2894" s="21">
        <v>5584.97</v>
      </c>
      <c r="O2894" s="21">
        <v>0</v>
      </c>
      <c r="P2894" s="19">
        <v>45518</v>
      </c>
      <c r="Q2894" s="19">
        <v>45526</v>
      </c>
      <c r="R2894" s="20"/>
      <c r="S2894" s="19">
        <v>45586</v>
      </c>
      <c r="T2894" s="20" t="s">
        <v>126</v>
      </c>
      <c r="U2894" s="20">
        <v>1013188</v>
      </c>
      <c r="V2894" s="20">
        <v>240006277</v>
      </c>
      <c r="W2894" s="20" t="s">
        <v>50</v>
      </c>
      <c r="X2894" s="20" t="s">
        <v>794</v>
      </c>
      <c r="Y2894" s="20" t="s">
        <v>404</v>
      </c>
      <c r="Z2894" s="20" t="s">
        <v>7406</v>
      </c>
      <c r="AA2894" s="20" t="s">
        <v>7566</v>
      </c>
      <c r="AB2894" s="20" t="s">
        <v>741</v>
      </c>
      <c r="AC2894" s="20" t="s">
        <v>741</v>
      </c>
      <c r="AD2894" s="20" t="s">
        <v>56</v>
      </c>
      <c r="AE2894" s="20"/>
      <c r="AF2894" t="str">
        <f>VLOOKUP(L2894,Contactos!B:B,1,0)</f>
        <v>INVERSIONES PROAVET E.I.R.L.</v>
      </c>
    </row>
    <row r="2895" spans="1:32" ht="38.25" x14ac:dyDescent="0.2">
      <c r="A2895" s="4">
        <f t="shared" si="136"/>
        <v>2893</v>
      </c>
      <c r="B2895" s="4" t="str">
        <f t="shared" si="137"/>
        <v>4-03234</v>
      </c>
      <c r="C2895" s="4" t="str">
        <f>IFERROR(VLOOKUP(F2895,Tablas!$A$1:$B$3,2,0),"")</f>
        <v/>
      </c>
      <c r="D2895" s="4" t="str">
        <f t="shared" si="138"/>
        <v xml:space="preserve"> - LETRA 75 DIAS / DRAFT 75 DAYS - Cambio de Situación</v>
      </c>
      <c r="E2895" s="19">
        <v>45526</v>
      </c>
      <c r="F2895" s="20" t="s">
        <v>27</v>
      </c>
      <c r="G2895" s="20" t="s">
        <v>8132</v>
      </c>
      <c r="H2895" s="20" t="s">
        <v>7404</v>
      </c>
      <c r="I2895" s="20" t="s">
        <v>7405</v>
      </c>
      <c r="J2895" s="20" t="s">
        <v>7563</v>
      </c>
      <c r="K2895" s="20" t="s">
        <v>7564</v>
      </c>
      <c r="L2895" s="20" t="s">
        <v>7565</v>
      </c>
      <c r="M2895" s="20" t="s">
        <v>33</v>
      </c>
      <c r="N2895" s="21">
        <v>5585</v>
      </c>
      <c r="O2895" s="21">
        <v>0</v>
      </c>
      <c r="P2895" s="19">
        <v>45518</v>
      </c>
      <c r="Q2895" s="19">
        <v>45526</v>
      </c>
      <c r="R2895" s="20"/>
      <c r="S2895" s="19">
        <v>45610</v>
      </c>
      <c r="T2895" s="20" t="s">
        <v>126</v>
      </c>
      <c r="U2895" s="20">
        <v>1013194</v>
      </c>
      <c r="V2895" s="20">
        <v>240006280</v>
      </c>
      <c r="W2895" s="20" t="s">
        <v>50</v>
      </c>
      <c r="X2895" s="20" t="s">
        <v>794</v>
      </c>
      <c r="Y2895" s="20" t="s">
        <v>404</v>
      </c>
      <c r="Z2895" s="20" t="s">
        <v>7406</v>
      </c>
      <c r="AA2895" s="20" t="s">
        <v>7566</v>
      </c>
      <c r="AB2895" s="20" t="s">
        <v>741</v>
      </c>
      <c r="AC2895" s="20" t="s">
        <v>741</v>
      </c>
      <c r="AD2895" s="20" t="s">
        <v>56</v>
      </c>
      <c r="AE2895" s="20"/>
      <c r="AF2895" t="str">
        <f>VLOOKUP(L2895,Contactos!B:B,1,0)</f>
        <v>INVERSIONES PROAVET E.I.R.L.</v>
      </c>
    </row>
    <row r="2896" spans="1:32" ht="38.25" x14ac:dyDescent="0.2">
      <c r="A2896" s="4">
        <f t="shared" si="136"/>
        <v>2894</v>
      </c>
      <c r="B2896" s="4" t="str">
        <f t="shared" si="137"/>
        <v>F010-00025848</v>
      </c>
      <c r="C2896" s="4" t="str">
        <f>IFERROR(VLOOKUP(F2896,Tablas!$A$1:$B$3,2,0),"")</f>
        <v>Factura</v>
      </c>
      <c r="D2896" s="4" t="str">
        <f t="shared" si="138"/>
        <v>Nacional - LETRAS 45-52-59-66-73-90 DAYS - Facturas clientes - C20110651121</v>
      </c>
      <c r="E2896" s="19">
        <v>45544</v>
      </c>
      <c r="F2896" s="20" t="s">
        <v>1001</v>
      </c>
      <c r="G2896" s="20" t="s">
        <v>8133</v>
      </c>
      <c r="H2896" s="20" t="s">
        <v>44</v>
      </c>
      <c r="I2896" s="20" t="s">
        <v>45</v>
      </c>
      <c r="J2896" s="20" t="s">
        <v>330</v>
      </c>
      <c r="K2896" s="20" t="s">
        <v>331</v>
      </c>
      <c r="L2896" s="20" t="s">
        <v>332</v>
      </c>
      <c r="M2896" s="20" t="s">
        <v>125</v>
      </c>
      <c r="N2896" s="21">
        <v>5641.35</v>
      </c>
      <c r="O2896" s="21">
        <v>0</v>
      </c>
      <c r="P2896" s="20"/>
      <c r="Q2896" s="19">
        <v>45544</v>
      </c>
      <c r="R2896" s="20"/>
      <c r="S2896" s="19">
        <v>45679</v>
      </c>
      <c r="T2896" s="20" t="s">
        <v>7389</v>
      </c>
      <c r="U2896" s="20">
        <v>1020504</v>
      </c>
      <c r="V2896" s="20">
        <v>240002667</v>
      </c>
      <c r="W2896" s="20" t="s">
        <v>847</v>
      </c>
      <c r="X2896" s="20" t="s">
        <v>305</v>
      </c>
      <c r="Y2896" s="20" t="s">
        <v>333</v>
      </c>
      <c r="Z2896" s="20" t="s">
        <v>7530</v>
      </c>
      <c r="AA2896" s="20" t="s">
        <v>7441</v>
      </c>
      <c r="AB2896" s="20" t="s">
        <v>789</v>
      </c>
      <c r="AC2896" s="20" t="s">
        <v>167</v>
      </c>
      <c r="AD2896" s="20" t="s">
        <v>56</v>
      </c>
      <c r="AE2896" s="20" t="s">
        <v>1014</v>
      </c>
      <c r="AF2896" t="str">
        <f>VLOOKUP(L2896,Contactos!B:B,1,0)</f>
        <v>REPRESENTACIONES DURAND S.A.C.</v>
      </c>
    </row>
    <row r="2897" spans="1:32" ht="38.25" x14ac:dyDescent="0.2">
      <c r="A2897" s="4">
        <f t="shared" si="136"/>
        <v>2895</v>
      </c>
      <c r="B2897" s="4" t="str">
        <f t="shared" si="137"/>
        <v>F010-00025848</v>
      </c>
      <c r="C2897" s="4" t="str">
        <f>IFERROR(VLOOKUP(F2897,Tablas!$A$1:$B$3,2,0),"")</f>
        <v>Factura</v>
      </c>
      <c r="D2897" s="4" t="str">
        <f t="shared" si="138"/>
        <v>Nacional - LETRAS 45-52-59-66-73-90 DAYS - Facturas clientes - C20110651121</v>
      </c>
      <c r="E2897" s="19">
        <v>45544</v>
      </c>
      <c r="F2897" s="20" t="s">
        <v>1001</v>
      </c>
      <c r="G2897" s="20" t="s">
        <v>8133</v>
      </c>
      <c r="H2897" s="20" t="s">
        <v>44</v>
      </c>
      <c r="I2897" s="20" t="s">
        <v>45</v>
      </c>
      <c r="J2897" s="20" t="s">
        <v>330</v>
      </c>
      <c r="K2897" s="20" t="s">
        <v>331</v>
      </c>
      <c r="L2897" s="20" t="s">
        <v>332</v>
      </c>
      <c r="M2897" s="20" t="s">
        <v>125</v>
      </c>
      <c r="N2897" s="21">
        <v>5648.14</v>
      </c>
      <c r="O2897" s="21">
        <v>0</v>
      </c>
      <c r="P2897" s="20"/>
      <c r="Q2897" s="19">
        <v>45544</v>
      </c>
      <c r="R2897" s="20"/>
      <c r="S2897" s="19">
        <v>45662</v>
      </c>
      <c r="T2897" s="20" t="s">
        <v>7389</v>
      </c>
      <c r="U2897" s="20">
        <v>1020504</v>
      </c>
      <c r="V2897" s="20">
        <v>240002667</v>
      </c>
      <c r="W2897" s="20" t="s">
        <v>847</v>
      </c>
      <c r="X2897" s="20" t="s">
        <v>305</v>
      </c>
      <c r="Y2897" s="20" t="s">
        <v>333</v>
      </c>
      <c r="Z2897" s="20" t="s">
        <v>7530</v>
      </c>
      <c r="AA2897" s="20" t="s">
        <v>7441</v>
      </c>
      <c r="AB2897" s="20" t="s">
        <v>789</v>
      </c>
      <c r="AC2897" s="20" t="s">
        <v>167</v>
      </c>
      <c r="AD2897" s="20" t="s">
        <v>56</v>
      </c>
      <c r="AE2897" s="20" t="s">
        <v>1014</v>
      </c>
      <c r="AF2897" t="str">
        <f>VLOOKUP(L2897,Contactos!B:B,1,0)</f>
        <v>REPRESENTACIONES DURAND S.A.C.</v>
      </c>
    </row>
    <row r="2898" spans="1:32" ht="38.25" x14ac:dyDescent="0.2">
      <c r="A2898" s="4">
        <f t="shared" si="136"/>
        <v>2896</v>
      </c>
      <c r="B2898" s="4" t="str">
        <f t="shared" si="137"/>
        <v>F010-00025848</v>
      </c>
      <c r="C2898" s="4" t="str">
        <f>IFERROR(VLOOKUP(F2898,Tablas!$A$1:$B$3,2,0),"")</f>
        <v>Factura</v>
      </c>
      <c r="D2898" s="4" t="str">
        <f t="shared" si="138"/>
        <v>Nacional - LETRAS 45-52-59-66-73-90 DAYS - Facturas clientes - C20110651121</v>
      </c>
      <c r="E2898" s="19">
        <v>45544</v>
      </c>
      <c r="F2898" s="20" t="s">
        <v>1001</v>
      </c>
      <c r="G2898" s="20" t="s">
        <v>8133</v>
      </c>
      <c r="H2898" s="20" t="s">
        <v>44</v>
      </c>
      <c r="I2898" s="20" t="s">
        <v>45</v>
      </c>
      <c r="J2898" s="20" t="s">
        <v>330</v>
      </c>
      <c r="K2898" s="20" t="s">
        <v>331</v>
      </c>
      <c r="L2898" s="20" t="s">
        <v>332</v>
      </c>
      <c r="M2898" s="20" t="s">
        <v>125</v>
      </c>
      <c r="N2898" s="21">
        <v>5648.14</v>
      </c>
      <c r="O2898" s="21">
        <v>0</v>
      </c>
      <c r="P2898" s="20"/>
      <c r="Q2898" s="19">
        <v>45544</v>
      </c>
      <c r="R2898" s="20"/>
      <c r="S2898" s="19">
        <v>45655</v>
      </c>
      <c r="T2898" s="20" t="s">
        <v>7389</v>
      </c>
      <c r="U2898" s="20">
        <v>1020504</v>
      </c>
      <c r="V2898" s="20">
        <v>240002667</v>
      </c>
      <c r="W2898" s="20" t="s">
        <v>847</v>
      </c>
      <c r="X2898" s="20" t="s">
        <v>305</v>
      </c>
      <c r="Y2898" s="20" t="s">
        <v>333</v>
      </c>
      <c r="Z2898" s="20" t="s">
        <v>7530</v>
      </c>
      <c r="AA2898" s="20" t="s">
        <v>7441</v>
      </c>
      <c r="AB2898" s="20" t="s">
        <v>789</v>
      </c>
      <c r="AC2898" s="20" t="s">
        <v>167</v>
      </c>
      <c r="AD2898" s="20" t="s">
        <v>56</v>
      </c>
      <c r="AE2898" s="20" t="s">
        <v>1014</v>
      </c>
      <c r="AF2898" t="str">
        <f>VLOOKUP(L2898,Contactos!B:B,1,0)</f>
        <v>REPRESENTACIONES DURAND S.A.C.</v>
      </c>
    </row>
    <row r="2899" spans="1:32" ht="38.25" x14ac:dyDescent="0.2">
      <c r="A2899" s="4">
        <f t="shared" si="136"/>
        <v>2897</v>
      </c>
      <c r="B2899" s="4" t="str">
        <f t="shared" si="137"/>
        <v>F010-00025848</v>
      </c>
      <c r="C2899" s="4" t="str">
        <f>IFERROR(VLOOKUP(F2899,Tablas!$A$1:$B$3,2,0),"")</f>
        <v>Factura</v>
      </c>
      <c r="D2899" s="4" t="str">
        <f t="shared" si="138"/>
        <v>Nacional - LETRAS 45-52-59-66-73-90 DAYS - Facturas clientes - C20110651121</v>
      </c>
      <c r="E2899" s="19">
        <v>45544</v>
      </c>
      <c r="F2899" s="20" t="s">
        <v>1001</v>
      </c>
      <c r="G2899" s="20" t="s">
        <v>8133</v>
      </c>
      <c r="H2899" s="20" t="s">
        <v>44</v>
      </c>
      <c r="I2899" s="20" t="s">
        <v>45</v>
      </c>
      <c r="J2899" s="20" t="s">
        <v>330</v>
      </c>
      <c r="K2899" s="20" t="s">
        <v>331</v>
      </c>
      <c r="L2899" s="20" t="s">
        <v>332</v>
      </c>
      <c r="M2899" s="20" t="s">
        <v>125</v>
      </c>
      <c r="N2899" s="21">
        <v>5648.14</v>
      </c>
      <c r="O2899" s="21">
        <v>0</v>
      </c>
      <c r="P2899" s="20"/>
      <c r="Q2899" s="19">
        <v>45544</v>
      </c>
      <c r="R2899" s="20"/>
      <c r="S2899" s="19">
        <v>45648</v>
      </c>
      <c r="T2899" s="20" t="s">
        <v>7389</v>
      </c>
      <c r="U2899" s="20">
        <v>1020504</v>
      </c>
      <c r="V2899" s="20">
        <v>240002667</v>
      </c>
      <c r="W2899" s="20" t="s">
        <v>847</v>
      </c>
      <c r="X2899" s="20" t="s">
        <v>305</v>
      </c>
      <c r="Y2899" s="20" t="s">
        <v>333</v>
      </c>
      <c r="Z2899" s="20" t="s">
        <v>7530</v>
      </c>
      <c r="AA2899" s="20" t="s">
        <v>7441</v>
      </c>
      <c r="AB2899" s="20" t="s">
        <v>789</v>
      </c>
      <c r="AC2899" s="20" t="s">
        <v>167</v>
      </c>
      <c r="AD2899" s="20" t="s">
        <v>56</v>
      </c>
      <c r="AE2899" s="20" t="s">
        <v>1014</v>
      </c>
      <c r="AF2899" t="str">
        <f>VLOOKUP(L2899,Contactos!B:B,1,0)</f>
        <v>REPRESENTACIONES DURAND S.A.C.</v>
      </c>
    </row>
    <row r="2900" spans="1:32" ht="38.25" x14ac:dyDescent="0.2">
      <c r="A2900" s="4">
        <f t="shared" si="136"/>
        <v>2898</v>
      </c>
      <c r="B2900" s="4" t="str">
        <f t="shared" si="137"/>
        <v>F010-00025848</v>
      </c>
      <c r="C2900" s="4" t="str">
        <f>IFERROR(VLOOKUP(F2900,Tablas!$A$1:$B$3,2,0),"")</f>
        <v>Factura</v>
      </c>
      <c r="D2900" s="4" t="str">
        <f t="shared" si="138"/>
        <v>Nacional - LETRAS 45-52-59-66-73-90 DAYS - Facturas clientes - C20110651121</v>
      </c>
      <c r="E2900" s="19">
        <v>45544</v>
      </c>
      <c r="F2900" s="20" t="s">
        <v>1001</v>
      </c>
      <c r="G2900" s="20" t="s">
        <v>8133</v>
      </c>
      <c r="H2900" s="20" t="s">
        <v>44</v>
      </c>
      <c r="I2900" s="20" t="s">
        <v>45</v>
      </c>
      <c r="J2900" s="20" t="s">
        <v>330</v>
      </c>
      <c r="K2900" s="20" t="s">
        <v>331</v>
      </c>
      <c r="L2900" s="20" t="s">
        <v>332</v>
      </c>
      <c r="M2900" s="20" t="s">
        <v>125</v>
      </c>
      <c r="N2900" s="21">
        <v>5648.14</v>
      </c>
      <c r="O2900" s="21">
        <v>0</v>
      </c>
      <c r="P2900" s="20"/>
      <c r="Q2900" s="19">
        <v>45544</v>
      </c>
      <c r="R2900" s="20"/>
      <c r="S2900" s="19">
        <v>45634</v>
      </c>
      <c r="T2900" s="20" t="s">
        <v>7389</v>
      </c>
      <c r="U2900" s="20">
        <v>1020504</v>
      </c>
      <c r="V2900" s="20">
        <v>240002667</v>
      </c>
      <c r="W2900" s="20" t="s">
        <v>847</v>
      </c>
      <c r="X2900" s="20" t="s">
        <v>305</v>
      </c>
      <c r="Y2900" s="20" t="s">
        <v>333</v>
      </c>
      <c r="Z2900" s="20" t="s">
        <v>7530</v>
      </c>
      <c r="AA2900" s="20" t="s">
        <v>7441</v>
      </c>
      <c r="AB2900" s="20" t="s">
        <v>789</v>
      </c>
      <c r="AC2900" s="20" t="s">
        <v>167</v>
      </c>
      <c r="AD2900" s="20" t="s">
        <v>56</v>
      </c>
      <c r="AE2900" s="20" t="s">
        <v>1014</v>
      </c>
      <c r="AF2900" t="str">
        <f>VLOOKUP(L2900,Contactos!B:B,1,0)</f>
        <v>REPRESENTACIONES DURAND S.A.C.</v>
      </c>
    </row>
    <row r="2901" spans="1:32" ht="38.25" x14ac:dyDescent="0.2">
      <c r="A2901" s="4">
        <f t="shared" si="136"/>
        <v>2899</v>
      </c>
      <c r="B2901" s="4" t="str">
        <f t="shared" si="137"/>
        <v>F010-00025848</v>
      </c>
      <c r="C2901" s="4" t="str">
        <f>IFERROR(VLOOKUP(F2901,Tablas!$A$1:$B$3,2,0),"")</f>
        <v>Factura</v>
      </c>
      <c r="D2901" s="4" t="str">
        <f t="shared" si="138"/>
        <v>Nacional - LETRAS 45-52-59-66-73-90 DAYS - Facturas clientes - C20110651121</v>
      </c>
      <c r="E2901" s="19">
        <v>45544</v>
      </c>
      <c r="F2901" s="20" t="s">
        <v>1001</v>
      </c>
      <c r="G2901" s="20" t="s">
        <v>8133</v>
      </c>
      <c r="H2901" s="20" t="s">
        <v>44</v>
      </c>
      <c r="I2901" s="20" t="s">
        <v>45</v>
      </c>
      <c r="J2901" s="20" t="s">
        <v>330</v>
      </c>
      <c r="K2901" s="20" t="s">
        <v>331</v>
      </c>
      <c r="L2901" s="20" t="s">
        <v>332</v>
      </c>
      <c r="M2901" s="20" t="s">
        <v>125</v>
      </c>
      <c r="N2901" s="21">
        <v>5648.14</v>
      </c>
      <c r="O2901" s="21">
        <v>0</v>
      </c>
      <c r="P2901" s="20"/>
      <c r="Q2901" s="19">
        <v>45544</v>
      </c>
      <c r="R2901" s="20"/>
      <c r="S2901" s="19">
        <v>45641</v>
      </c>
      <c r="T2901" s="20" t="s">
        <v>7389</v>
      </c>
      <c r="U2901" s="20">
        <v>1020504</v>
      </c>
      <c r="V2901" s="20">
        <v>240002667</v>
      </c>
      <c r="W2901" s="20" t="s">
        <v>847</v>
      </c>
      <c r="X2901" s="20" t="s">
        <v>305</v>
      </c>
      <c r="Y2901" s="20" t="s">
        <v>333</v>
      </c>
      <c r="Z2901" s="20" t="s">
        <v>7530</v>
      </c>
      <c r="AA2901" s="20" t="s">
        <v>7441</v>
      </c>
      <c r="AB2901" s="20" t="s">
        <v>789</v>
      </c>
      <c r="AC2901" s="20" t="s">
        <v>167</v>
      </c>
      <c r="AD2901" s="20" t="s">
        <v>56</v>
      </c>
      <c r="AE2901" s="20" t="s">
        <v>1014</v>
      </c>
      <c r="AF2901" t="str">
        <f>VLOOKUP(L2901,Contactos!B:B,1,0)</f>
        <v>REPRESENTACIONES DURAND S.A.C.</v>
      </c>
    </row>
    <row r="2902" spans="1:32" ht="38.25" x14ac:dyDescent="0.2">
      <c r="A2902" s="4">
        <f t="shared" si="136"/>
        <v>2900</v>
      </c>
      <c r="B2902" s="4" t="str">
        <f t="shared" si="137"/>
        <v>F010-00026077</v>
      </c>
      <c r="C2902" s="4" t="str">
        <f>IFERROR(VLOOKUP(F2902,Tablas!$A$1:$B$3,2,0),"")</f>
        <v>Factura</v>
      </c>
      <c r="D2902" s="4" t="str">
        <f t="shared" si="138"/>
        <v>Nacional - LETRA 60 DIAS / DRAFT 60 DAYS - Facturas clientes - C20514564087</v>
      </c>
      <c r="E2902" s="19">
        <v>45565</v>
      </c>
      <c r="F2902" s="20" t="s">
        <v>1001</v>
      </c>
      <c r="G2902" s="20" t="s">
        <v>8134</v>
      </c>
      <c r="H2902" s="20" t="s">
        <v>44</v>
      </c>
      <c r="I2902" s="20" t="s">
        <v>45</v>
      </c>
      <c r="J2902" s="20" t="s">
        <v>431</v>
      </c>
      <c r="K2902" s="20" t="s">
        <v>432</v>
      </c>
      <c r="L2902" s="20" t="s">
        <v>433</v>
      </c>
      <c r="M2902" s="20" t="s">
        <v>125</v>
      </c>
      <c r="N2902" s="21">
        <v>5649.9</v>
      </c>
      <c r="O2902" s="21">
        <v>0</v>
      </c>
      <c r="P2902" s="20"/>
      <c r="Q2902" s="19">
        <v>45565</v>
      </c>
      <c r="R2902" s="20"/>
      <c r="S2902" s="19">
        <v>45685</v>
      </c>
      <c r="T2902" s="20" t="s">
        <v>382</v>
      </c>
      <c r="U2902" s="20">
        <v>1031826</v>
      </c>
      <c r="V2902" s="20">
        <v>240002913</v>
      </c>
      <c r="W2902" s="20" t="s">
        <v>847</v>
      </c>
      <c r="X2902" s="20" t="s">
        <v>274</v>
      </c>
      <c r="Y2902" s="20" t="s">
        <v>267</v>
      </c>
      <c r="Z2902" s="20" t="s">
        <v>8135</v>
      </c>
      <c r="AA2902" s="20" t="s">
        <v>435</v>
      </c>
      <c r="AB2902" s="20" t="s">
        <v>436</v>
      </c>
      <c r="AC2902" s="20" t="s">
        <v>167</v>
      </c>
      <c r="AD2902" s="20" t="s">
        <v>56</v>
      </c>
      <c r="AE2902" s="20" t="s">
        <v>1014</v>
      </c>
      <c r="AF2902" t="str">
        <f>VLOOKUP(L2902,Contactos!B:B,1,0)</f>
        <v>H &amp; P DISTRIBUCIONES Y REPRESENTACIONES</v>
      </c>
    </row>
    <row r="2903" spans="1:32" ht="38.25" x14ac:dyDescent="0.2">
      <c r="A2903" s="4">
        <f t="shared" si="136"/>
        <v>2901</v>
      </c>
      <c r="B2903" s="4" t="str">
        <f t="shared" si="137"/>
        <v>F010-00026028</v>
      </c>
      <c r="C2903" s="4" t="str">
        <f>IFERROR(VLOOKUP(F2903,Tablas!$A$1:$B$3,2,0),"")</f>
        <v>Factura</v>
      </c>
      <c r="D2903" s="4" t="str">
        <f t="shared" si="138"/>
        <v>Nacional - LETRAS 45-52-59-66-73-80-90 DAYS - Facturas clientes - C20514564087</v>
      </c>
      <c r="E2903" s="19">
        <v>45560</v>
      </c>
      <c r="F2903" s="20" t="s">
        <v>1001</v>
      </c>
      <c r="G2903" s="20" t="s">
        <v>8136</v>
      </c>
      <c r="H2903" s="20" t="s">
        <v>44</v>
      </c>
      <c r="I2903" s="20" t="s">
        <v>45</v>
      </c>
      <c r="J2903" s="20" t="s">
        <v>431</v>
      </c>
      <c r="K2903" s="20" t="s">
        <v>432</v>
      </c>
      <c r="L2903" s="20" t="s">
        <v>433</v>
      </c>
      <c r="M2903" s="20" t="s">
        <v>125</v>
      </c>
      <c r="N2903" s="21">
        <v>5655.89</v>
      </c>
      <c r="O2903" s="21">
        <v>0</v>
      </c>
      <c r="P2903" s="20"/>
      <c r="Q2903" s="19">
        <v>45560</v>
      </c>
      <c r="R2903" s="20"/>
      <c r="S2903" s="19">
        <v>45695</v>
      </c>
      <c r="T2903" s="20" t="s">
        <v>8099</v>
      </c>
      <c r="U2903" s="20">
        <v>1030243</v>
      </c>
      <c r="V2903" s="20">
        <v>240002860</v>
      </c>
      <c r="W2903" s="20" t="s">
        <v>847</v>
      </c>
      <c r="X2903" s="20" t="s">
        <v>274</v>
      </c>
      <c r="Y2903" s="20" t="s">
        <v>267</v>
      </c>
      <c r="Z2903" s="20" t="s">
        <v>8135</v>
      </c>
      <c r="AA2903" s="20" t="s">
        <v>435</v>
      </c>
      <c r="AB2903" s="20" t="s">
        <v>436</v>
      </c>
      <c r="AC2903" s="20" t="s">
        <v>167</v>
      </c>
      <c r="AD2903" s="20" t="s">
        <v>56</v>
      </c>
      <c r="AE2903" s="20" t="s">
        <v>1014</v>
      </c>
      <c r="AF2903" t="str">
        <f>VLOOKUP(L2903,Contactos!B:B,1,0)</f>
        <v>H &amp; P DISTRIBUCIONES Y REPRESENTACIONES</v>
      </c>
    </row>
    <row r="2904" spans="1:32" ht="38.25" x14ac:dyDescent="0.2">
      <c r="A2904" s="4">
        <f t="shared" si="136"/>
        <v>2902</v>
      </c>
      <c r="B2904" s="4" t="str">
        <f t="shared" si="137"/>
        <v>F010-00026028</v>
      </c>
      <c r="C2904" s="4" t="str">
        <f>IFERROR(VLOOKUP(F2904,Tablas!$A$1:$B$3,2,0),"")</f>
        <v>Factura</v>
      </c>
      <c r="D2904" s="4" t="str">
        <f t="shared" si="138"/>
        <v>Nacional - LETRAS 45-52-59-66-73-80-90 DAYS - Facturas clientes - C20514564087</v>
      </c>
      <c r="E2904" s="19">
        <v>45560</v>
      </c>
      <c r="F2904" s="20" t="s">
        <v>1001</v>
      </c>
      <c r="G2904" s="20" t="s">
        <v>8136</v>
      </c>
      <c r="H2904" s="20" t="s">
        <v>44</v>
      </c>
      <c r="I2904" s="20" t="s">
        <v>45</v>
      </c>
      <c r="J2904" s="20" t="s">
        <v>431</v>
      </c>
      <c r="K2904" s="20" t="s">
        <v>432</v>
      </c>
      <c r="L2904" s="20" t="s">
        <v>433</v>
      </c>
      <c r="M2904" s="20" t="s">
        <v>125</v>
      </c>
      <c r="N2904" s="21">
        <v>5667.79</v>
      </c>
      <c r="O2904" s="21">
        <v>0</v>
      </c>
      <c r="P2904" s="20"/>
      <c r="Q2904" s="19">
        <v>45560</v>
      </c>
      <c r="R2904" s="20"/>
      <c r="S2904" s="19">
        <v>45664</v>
      </c>
      <c r="T2904" s="20" t="s">
        <v>8099</v>
      </c>
      <c r="U2904" s="20">
        <v>1030243</v>
      </c>
      <c r="V2904" s="20">
        <v>240002860</v>
      </c>
      <c r="W2904" s="20" t="s">
        <v>847</v>
      </c>
      <c r="X2904" s="20" t="s">
        <v>274</v>
      </c>
      <c r="Y2904" s="20" t="s">
        <v>267</v>
      </c>
      <c r="Z2904" s="20" t="s">
        <v>8135</v>
      </c>
      <c r="AA2904" s="20" t="s">
        <v>435</v>
      </c>
      <c r="AB2904" s="20" t="s">
        <v>436</v>
      </c>
      <c r="AC2904" s="20" t="s">
        <v>167</v>
      </c>
      <c r="AD2904" s="20" t="s">
        <v>56</v>
      </c>
      <c r="AE2904" s="20" t="s">
        <v>1014</v>
      </c>
      <c r="AF2904" t="str">
        <f>VLOOKUP(L2904,Contactos!B:B,1,0)</f>
        <v>H &amp; P DISTRIBUCIONES Y REPRESENTACIONES</v>
      </c>
    </row>
    <row r="2905" spans="1:32" ht="38.25" x14ac:dyDescent="0.2">
      <c r="A2905" s="4">
        <f t="shared" si="136"/>
        <v>2903</v>
      </c>
      <c r="B2905" s="4" t="str">
        <f t="shared" si="137"/>
        <v>F010-00026028</v>
      </c>
      <c r="C2905" s="4" t="str">
        <f>IFERROR(VLOOKUP(F2905,Tablas!$A$1:$B$3,2,0),"")</f>
        <v>Factura</v>
      </c>
      <c r="D2905" s="4" t="str">
        <f t="shared" si="138"/>
        <v>Nacional - LETRAS 45-52-59-66-73-80-90 DAYS - Facturas clientes - C20514564087</v>
      </c>
      <c r="E2905" s="19">
        <v>45560</v>
      </c>
      <c r="F2905" s="20" t="s">
        <v>1001</v>
      </c>
      <c r="G2905" s="20" t="s">
        <v>8136</v>
      </c>
      <c r="H2905" s="20" t="s">
        <v>44</v>
      </c>
      <c r="I2905" s="20" t="s">
        <v>45</v>
      </c>
      <c r="J2905" s="20" t="s">
        <v>431</v>
      </c>
      <c r="K2905" s="20" t="s">
        <v>432</v>
      </c>
      <c r="L2905" s="20" t="s">
        <v>433</v>
      </c>
      <c r="M2905" s="20" t="s">
        <v>125</v>
      </c>
      <c r="N2905" s="21">
        <v>5667.79</v>
      </c>
      <c r="O2905" s="21">
        <v>0</v>
      </c>
      <c r="P2905" s="20"/>
      <c r="Q2905" s="19">
        <v>45560</v>
      </c>
      <c r="R2905" s="20"/>
      <c r="S2905" s="19">
        <v>45650</v>
      </c>
      <c r="T2905" s="20" t="s">
        <v>8099</v>
      </c>
      <c r="U2905" s="20">
        <v>1030243</v>
      </c>
      <c r="V2905" s="20">
        <v>240002860</v>
      </c>
      <c r="W2905" s="20" t="s">
        <v>847</v>
      </c>
      <c r="X2905" s="20" t="s">
        <v>274</v>
      </c>
      <c r="Y2905" s="20" t="s">
        <v>267</v>
      </c>
      <c r="Z2905" s="20" t="s">
        <v>8135</v>
      </c>
      <c r="AA2905" s="20" t="s">
        <v>435</v>
      </c>
      <c r="AB2905" s="20" t="s">
        <v>436</v>
      </c>
      <c r="AC2905" s="20" t="s">
        <v>167</v>
      </c>
      <c r="AD2905" s="20" t="s">
        <v>56</v>
      </c>
      <c r="AE2905" s="20" t="s">
        <v>1014</v>
      </c>
      <c r="AF2905" t="str">
        <f>VLOOKUP(L2905,Contactos!B:B,1,0)</f>
        <v>H &amp; P DISTRIBUCIONES Y REPRESENTACIONES</v>
      </c>
    </row>
    <row r="2906" spans="1:32" ht="38.25" x14ac:dyDescent="0.2">
      <c r="A2906" s="4">
        <f t="shared" si="136"/>
        <v>2904</v>
      </c>
      <c r="B2906" s="4" t="str">
        <f t="shared" si="137"/>
        <v>F010-00026028</v>
      </c>
      <c r="C2906" s="4" t="str">
        <f>IFERROR(VLOOKUP(F2906,Tablas!$A$1:$B$3,2,0),"")</f>
        <v>Factura</v>
      </c>
      <c r="D2906" s="4" t="str">
        <f t="shared" si="138"/>
        <v>Nacional - LETRAS 45-52-59-66-73-80-90 DAYS - Facturas clientes - C20514564087</v>
      </c>
      <c r="E2906" s="19">
        <v>45560</v>
      </c>
      <c r="F2906" s="20" t="s">
        <v>1001</v>
      </c>
      <c r="G2906" s="20" t="s">
        <v>8136</v>
      </c>
      <c r="H2906" s="20" t="s">
        <v>44</v>
      </c>
      <c r="I2906" s="20" t="s">
        <v>45</v>
      </c>
      <c r="J2906" s="20" t="s">
        <v>431</v>
      </c>
      <c r="K2906" s="20" t="s">
        <v>432</v>
      </c>
      <c r="L2906" s="20" t="s">
        <v>433</v>
      </c>
      <c r="M2906" s="20" t="s">
        <v>125</v>
      </c>
      <c r="N2906" s="21">
        <v>5667.79</v>
      </c>
      <c r="O2906" s="21">
        <v>0</v>
      </c>
      <c r="P2906" s="20"/>
      <c r="Q2906" s="19">
        <v>45560</v>
      </c>
      <c r="R2906" s="20"/>
      <c r="S2906" s="19">
        <v>45671</v>
      </c>
      <c r="T2906" s="20" t="s">
        <v>8099</v>
      </c>
      <c r="U2906" s="20">
        <v>1030243</v>
      </c>
      <c r="V2906" s="20">
        <v>240002860</v>
      </c>
      <c r="W2906" s="20" t="s">
        <v>847</v>
      </c>
      <c r="X2906" s="20" t="s">
        <v>274</v>
      </c>
      <c r="Y2906" s="20" t="s">
        <v>267</v>
      </c>
      <c r="Z2906" s="20" t="s">
        <v>8135</v>
      </c>
      <c r="AA2906" s="20" t="s">
        <v>435</v>
      </c>
      <c r="AB2906" s="20" t="s">
        <v>436</v>
      </c>
      <c r="AC2906" s="20" t="s">
        <v>167</v>
      </c>
      <c r="AD2906" s="20" t="s">
        <v>56</v>
      </c>
      <c r="AE2906" s="20" t="s">
        <v>1014</v>
      </c>
      <c r="AF2906" t="str">
        <f>VLOOKUP(L2906,Contactos!B:B,1,0)</f>
        <v>H &amp; P DISTRIBUCIONES Y REPRESENTACIONES</v>
      </c>
    </row>
    <row r="2907" spans="1:32" ht="38.25" x14ac:dyDescent="0.2">
      <c r="A2907" s="4">
        <f t="shared" si="136"/>
        <v>2905</v>
      </c>
      <c r="B2907" s="4" t="str">
        <f t="shared" si="137"/>
        <v>F010-00026028</v>
      </c>
      <c r="C2907" s="4" t="str">
        <f>IFERROR(VLOOKUP(F2907,Tablas!$A$1:$B$3,2,0),"")</f>
        <v>Factura</v>
      </c>
      <c r="D2907" s="4" t="str">
        <f t="shared" si="138"/>
        <v>Nacional - LETRAS 45-52-59-66-73-80-90 DAYS - Facturas clientes - C20514564087</v>
      </c>
      <c r="E2907" s="19">
        <v>45560</v>
      </c>
      <c r="F2907" s="20" t="s">
        <v>1001</v>
      </c>
      <c r="G2907" s="20" t="s">
        <v>8136</v>
      </c>
      <c r="H2907" s="20" t="s">
        <v>44</v>
      </c>
      <c r="I2907" s="20" t="s">
        <v>45</v>
      </c>
      <c r="J2907" s="20" t="s">
        <v>431</v>
      </c>
      <c r="K2907" s="20" t="s">
        <v>432</v>
      </c>
      <c r="L2907" s="20" t="s">
        <v>433</v>
      </c>
      <c r="M2907" s="20" t="s">
        <v>125</v>
      </c>
      <c r="N2907" s="21">
        <v>5667.79</v>
      </c>
      <c r="O2907" s="21">
        <v>0</v>
      </c>
      <c r="P2907" s="20"/>
      <c r="Q2907" s="19">
        <v>45560</v>
      </c>
      <c r="R2907" s="20"/>
      <c r="S2907" s="19">
        <v>45685</v>
      </c>
      <c r="T2907" s="20" t="s">
        <v>8099</v>
      </c>
      <c r="U2907" s="20">
        <v>1030243</v>
      </c>
      <c r="V2907" s="20">
        <v>240002860</v>
      </c>
      <c r="W2907" s="20" t="s">
        <v>847</v>
      </c>
      <c r="X2907" s="20" t="s">
        <v>274</v>
      </c>
      <c r="Y2907" s="20" t="s">
        <v>267</v>
      </c>
      <c r="Z2907" s="20" t="s">
        <v>8135</v>
      </c>
      <c r="AA2907" s="20" t="s">
        <v>435</v>
      </c>
      <c r="AB2907" s="20" t="s">
        <v>436</v>
      </c>
      <c r="AC2907" s="20" t="s">
        <v>167</v>
      </c>
      <c r="AD2907" s="20" t="s">
        <v>56</v>
      </c>
      <c r="AE2907" s="20" t="s">
        <v>1014</v>
      </c>
      <c r="AF2907" t="str">
        <f>VLOOKUP(L2907,Contactos!B:B,1,0)</f>
        <v>H &amp; P DISTRIBUCIONES Y REPRESENTACIONES</v>
      </c>
    </row>
    <row r="2908" spans="1:32" ht="38.25" x14ac:dyDescent="0.2">
      <c r="A2908" s="4">
        <f t="shared" si="136"/>
        <v>2906</v>
      </c>
      <c r="B2908" s="4" t="str">
        <f t="shared" si="137"/>
        <v>F010-00026028</v>
      </c>
      <c r="C2908" s="4" t="str">
        <f>IFERROR(VLOOKUP(F2908,Tablas!$A$1:$B$3,2,0),"")</f>
        <v>Factura</v>
      </c>
      <c r="D2908" s="4" t="str">
        <f t="shared" si="138"/>
        <v>Nacional - LETRAS 45-52-59-66-73-80-90 DAYS - Facturas clientes - C20514564087</v>
      </c>
      <c r="E2908" s="19">
        <v>45560</v>
      </c>
      <c r="F2908" s="20" t="s">
        <v>1001</v>
      </c>
      <c r="G2908" s="20" t="s">
        <v>8136</v>
      </c>
      <c r="H2908" s="20" t="s">
        <v>44</v>
      </c>
      <c r="I2908" s="20" t="s">
        <v>45</v>
      </c>
      <c r="J2908" s="20" t="s">
        <v>431</v>
      </c>
      <c r="K2908" s="20" t="s">
        <v>432</v>
      </c>
      <c r="L2908" s="20" t="s">
        <v>433</v>
      </c>
      <c r="M2908" s="20" t="s">
        <v>125</v>
      </c>
      <c r="N2908" s="21">
        <v>5667.79</v>
      </c>
      <c r="O2908" s="21">
        <v>0</v>
      </c>
      <c r="P2908" s="20"/>
      <c r="Q2908" s="19">
        <v>45560</v>
      </c>
      <c r="R2908" s="20"/>
      <c r="S2908" s="19">
        <v>45657</v>
      </c>
      <c r="T2908" s="20" t="s">
        <v>8099</v>
      </c>
      <c r="U2908" s="20">
        <v>1030243</v>
      </c>
      <c r="V2908" s="20">
        <v>240002860</v>
      </c>
      <c r="W2908" s="20" t="s">
        <v>847</v>
      </c>
      <c r="X2908" s="20" t="s">
        <v>274</v>
      </c>
      <c r="Y2908" s="20" t="s">
        <v>267</v>
      </c>
      <c r="Z2908" s="20" t="s">
        <v>8135</v>
      </c>
      <c r="AA2908" s="20" t="s">
        <v>435</v>
      </c>
      <c r="AB2908" s="20" t="s">
        <v>436</v>
      </c>
      <c r="AC2908" s="20" t="s">
        <v>167</v>
      </c>
      <c r="AD2908" s="20" t="s">
        <v>56</v>
      </c>
      <c r="AE2908" s="20" t="s">
        <v>1014</v>
      </c>
      <c r="AF2908" t="str">
        <f>VLOOKUP(L2908,Contactos!B:B,1,0)</f>
        <v>H &amp; P DISTRIBUCIONES Y REPRESENTACIONES</v>
      </c>
    </row>
    <row r="2909" spans="1:32" ht="38.25" x14ac:dyDescent="0.2">
      <c r="A2909" s="4">
        <f t="shared" si="136"/>
        <v>2907</v>
      </c>
      <c r="B2909" s="4" t="str">
        <f t="shared" si="137"/>
        <v>F010-00026028</v>
      </c>
      <c r="C2909" s="4" t="str">
        <f>IFERROR(VLOOKUP(F2909,Tablas!$A$1:$B$3,2,0),"")</f>
        <v>Factura</v>
      </c>
      <c r="D2909" s="4" t="str">
        <f t="shared" si="138"/>
        <v>Nacional - LETRAS 45-52-59-66-73-80-90 DAYS - Facturas clientes - C20514564087</v>
      </c>
      <c r="E2909" s="19">
        <v>45560</v>
      </c>
      <c r="F2909" s="20" t="s">
        <v>1001</v>
      </c>
      <c r="G2909" s="20" t="s">
        <v>8136</v>
      </c>
      <c r="H2909" s="20" t="s">
        <v>44</v>
      </c>
      <c r="I2909" s="20" t="s">
        <v>45</v>
      </c>
      <c r="J2909" s="20" t="s">
        <v>431</v>
      </c>
      <c r="K2909" s="20" t="s">
        <v>432</v>
      </c>
      <c r="L2909" s="20" t="s">
        <v>433</v>
      </c>
      <c r="M2909" s="20" t="s">
        <v>125</v>
      </c>
      <c r="N2909" s="21">
        <v>5667.79</v>
      </c>
      <c r="O2909" s="21">
        <v>0</v>
      </c>
      <c r="P2909" s="20"/>
      <c r="Q2909" s="19">
        <v>45560</v>
      </c>
      <c r="R2909" s="20"/>
      <c r="S2909" s="19">
        <v>45678</v>
      </c>
      <c r="T2909" s="20" t="s">
        <v>8099</v>
      </c>
      <c r="U2909" s="20">
        <v>1030243</v>
      </c>
      <c r="V2909" s="20">
        <v>240002860</v>
      </c>
      <c r="W2909" s="20" t="s">
        <v>847</v>
      </c>
      <c r="X2909" s="20" t="s">
        <v>274</v>
      </c>
      <c r="Y2909" s="20" t="s">
        <v>267</v>
      </c>
      <c r="Z2909" s="20" t="s">
        <v>8135</v>
      </c>
      <c r="AA2909" s="20" t="s">
        <v>435</v>
      </c>
      <c r="AB2909" s="20" t="s">
        <v>436</v>
      </c>
      <c r="AC2909" s="20" t="s">
        <v>167</v>
      </c>
      <c r="AD2909" s="20" t="s">
        <v>56</v>
      </c>
      <c r="AE2909" s="20" t="s">
        <v>1014</v>
      </c>
      <c r="AF2909" t="str">
        <f>VLOOKUP(L2909,Contactos!B:B,1,0)</f>
        <v>H &amp; P DISTRIBUCIONES Y REPRESENTACIONES</v>
      </c>
    </row>
    <row r="2910" spans="1:32" ht="25.5" x14ac:dyDescent="0.2">
      <c r="A2910" s="4">
        <f t="shared" si="136"/>
        <v>2908</v>
      </c>
      <c r="B2910" s="4" t="str">
        <f t="shared" si="137"/>
        <v>4-03442</v>
      </c>
      <c r="C2910" s="4" t="str">
        <f>IFERROR(VLOOKUP(F2910,Tablas!$A$1:$B$3,2,0),"")</f>
        <v/>
      </c>
      <c r="D2910" s="4" t="str">
        <f t="shared" si="138"/>
        <v xml:space="preserve"> - LETRA 75 DIAS / DRAFT 75 DAYS - Cambio de Situación</v>
      </c>
      <c r="E2910" s="19">
        <v>45554</v>
      </c>
      <c r="F2910" s="20" t="s">
        <v>27</v>
      </c>
      <c r="G2910" s="20" t="s">
        <v>8137</v>
      </c>
      <c r="H2910" s="20" t="s">
        <v>7404</v>
      </c>
      <c r="I2910" s="20" t="s">
        <v>7405</v>
      </c>
      <c r="J2910" s="20" t="s">
        <v>431</v>
      </c>
      <c r="K2910" s="20" t="s">
        <v>432</v>
      </c>
      <c r="L2910" s="20" t="s">
        <v>433</v>
      </c>
      <c r="M2910" s="20" t="s">
        <v>125</v>
      </c>
      <c r="N2910" s="21">
        <v>5673.73</v>
      </c>
      <c r="O2910" s="21">
        <v>0</v>
      </c>
      <c r="P2910" s="19">
        <v>45533</v>
      </c>
      <c r="Q2910" s="19">
        <v>45554</v>
      </c>
      <c r="R2910" s="20"/>
      <c r="S2910" s="19">
        <v>45623</v>
      </c>
      <c r="T2910" s="20" t="s">
        <v>126</v>
      </c>
      <c r="U2910" s="20">
        <v>1035120</v>
      </c>
      <c r="V2910" s="20">
        <v>240007305</v>
      </c>
      <c r="W2910" s="20" t="s">
        <v>50</v>
      </c>
      <c r="X2910" s="20" t="s">
        <v>794</v>
      </c>
      <c r="Y2910" s="20" t="s">
        <v>267</v>
      </c>
      <c r="Z2910" s="20" t="s">
        <v>7406</v>
      </c>
      <c r="AA2910" s="20" t="s">
        <v>435</v>
      </c>
      <c r="AB2910" s="20" t="s">
        <v>436</v>
      </c>
      <c r="AC2910" s="20" t="s">
        <v>167</v>
      </c>
      <c r="AD2910" s="20" t="s">
        <v>56</v>
      </c>
      <c r="AE2910" s="20"/>
      <c r="AF2910" t="str">
        <f>VLOOKUP(L2910,Contactos!B:B,1,0)</f>
        <v>H &amp; P DISTRIBUCIONES Y REPRESENTACIONES</v>
      </c>
    </row>
    <row r="2911" spans="1:32" ht="25.5" x14ac:dyDescent="0.2">
      <c r="A2911" s="4">
        <f t="shared" si="136"/>
        <v>2909</v>
      </c>
      <c r="B2911" s="4" t="str">
        <f t="shared" si="137"/>
        <v>4-03437</v>
      </c>
      <c r="C2911" s="4" t="str">
        <f>IFERROR(VLOOKUP(F2911,Tablas!$A$1:$B$3,2,0),"")</f>
        <v/>
      </c>
      <c r="D2911" s="4" t="str">
        <f t="shared" si="138"/>
        <v xml:space="preserve"> - LETRA 75 DIAS / DRAFT 75 DAYS - Cambio de Situación</v>
      </c>
      <c r="E2911" s="19">
        <v>45554</v>
      </c>
      <c r="F2911" s="20" t="s">
        <v>27</v>
      </c>
      <c r="G2911" s="20" t="s">
        <v>8138</v>
      </c>
      <c r="H2911" s="20" t="s">
        <v>7404</v>
      </c>
      <c r="I2911" s="20" t="s">
        <v>7405</v>
      </c>
      <c r="J2911" s="20" t="s">
        <v>431</v>
      </c>
      <c r="K2911" s="20" t="s">
        <v>432</v>
      </c>
      <c r="L2911" s="20" t="s">
        <v>433</v>
      </c>
      <c r="M2911" s="20" t="s">
        <v>125</v>
      </c>
      <c r="N2911" s="21">
        <v>5673.76</v>
      </c>
      <c r="O2911" s="21">
        <v>0</v>
      </c>
      <c r="P2911" s="19">
        <v>45533</v>
      </c>
      <c r="Q2911" s="19">
        <v>45554</v>
      </c>
      <c r="R2911" s="20"/>
      <c r="S2911" s="19">
        <v>45580</v>
      </c>
      <c r="T2911" s="20" t="s">
        <v>126</v>
      </c>
      <c r="U2911" s="20">
        <v>1035110</v>
      </c>
      <c r="V2911" s="20">
        <v>240007300</v>
      </c>
      <c r="W2911" s="20" t="s">
        <v>50</v>
      </c>
      <c r="X2911" s="20" t="s">
        <v>794</v>
      </c>
      <c r="Y2911" s="20" t="s">
        <v>267</v>
      </c>
      <c r="Z2911" s="20" t="s">
        <v>7406</v>
      </c>
      <c r="AA2911" s="20" t="s">
        <v>435</v>
      </c>
      <c r="AB2911" s="20" t="s">
        <v>436</v>
      </c>
      <c r="AC2911" s="20" t="s">
        <v>167</v>
      </c>
      <c r="AD2911" s="20" t="s">
        <v>56</v>
      </c>
      <c r="AE2911" s="20"/>
      <c r="AF2911" t="str">
        <f>VLOOKUP(L2911,Contactos!B:B,1,0)</f>
        <v>H &amp; P DISTRIBUCIONES Y REPRESENTACIONES</v>
      </c>
    </row>
    <row r="2912" spans="1:32" ht="25.5" x14ac:dyDescent="0.2">
      <c r="A2912" s="4">
        <f t="shared" si="136"/>
        <v>2910</v>
      </c>
      <c r="B2912" s="4" t="str">
        <f t="shared" si="137"/>
        <v>4-03439</v>
      </c>
      <c r="C2912" s="4" t="str">
        <f>IFERROR(VLOOKUP(F2912,Tablas!$A$1:$B$3,2,0),"")</f>
        <v/>
      </c>
      <c r="D2912" s="4" t="str">
        <f t="shared" si="138"/>
        <v xml:space="preserve"> - LETRA 75 DIAS / DRAFT 75 DAYS - Cambio de Situación</v>
      </c>
      <c r="E2912" s="19">
        <v>45554</v>
      </c>
      <c r="F2912" s="20" t="s">
        <v>27</v>
      </c>
      <c r="G2912" s="20" t="s">
        <v>8139</v>
      </c>
      <c r="H2912" s="20" t="s">
        <v>7404</v>
      </c>
      <c r="I2912" s="20" t="s">
        <v>7405</v>
      </c>
      <c r="J2912" s="20" t="s">
        <v>431</v>
      </c>
      <c r="K2912" s="20" t="s">
        <v>432</v>
      </c>
      <c r="L2912" s="20" t="s">
        <v>433</v>
      </c>
      <c r="M2912" s="20" t="s">
        <v>125</v>
      </c>
      <c r="N2912" s="21">
        <v>5673.76</v>
      </c>
      <c r="O2912" s="21">
        <v>0</v>
      </c>
      <c r="P2912" s="19">
        <v>45533</v>
      </c>
      <c r="Q2912" s="19">
        <v>45554</v>
      </c>
      <c r="R2912" s="20"/>
      <c r="S2912" s="19">
        <v>45595</v>
      </c>
      <c r="T2912" s="20" t="s">
        <v>126</v>
      </c>
      <c r="U2912" s="20">
        <v>1035114</v>
      </c>
      <c r="V2912" s="20">
        <v>240007302</v>
      </c>
      <c r="W2912" s="20" t="s">
        <v>50</v>
      </c>
      <c r="X2912" s="20" t="s">
        <v>794</v>
      </c>
      <c r="Y2912" s="20" t="s">
        <v>267</v>
      </c>
      <c r="Z2912" s="20" t="s">
        <v>7406</v>
      </c>
      <c r="AA2912" s="20" t="s">
        <v>435</v>
      </c>
      <c r="AB2912" s="20" t="s">
        <v>436</v>
      </c>
      <c r="AC2912" s="20" t="s">
        <v>167</v>
      </c>
      <c r="AD2912" s="20" t="s">
        <v>56</v>
      </c>
      <c r="AE2912" s="20"/>
      <c r="AF2912" t="str">
        <f>VLOOKUP(L2912,Contactos!B:B,1,0)</f>
        <v>H &amp; P DISTRIBUCIONES Y REPRESENTACIONES</v>
      </c>
    </row>
    <row r="2913" spans="1:32" ht="25.5" x14ac:dyDescent="0.2">
      <c r="A2913" s="4">
        <f t="shared" si="136"/>
        <v>2911</v>
      </c>
      <c r="B2913" s="4" t="str">
        <f t="shared" si="137"/>
        <v>4-03440</v>
      </c>
      <c r="C2913" s="4" t="str">
        <f>IFERROR(VLOOKUP(F2913,Tablas!$A$1:$B$3,2,0),"")</f>
        <v/>
      </c>
      <c r="D2913" s="4" t="str">
        <f t="shared" si="138"/>
        <v xml:space="preserve"> - LETRA 75 DIAS / DRAFT 75 DAYS - Cambio de Situación</v>
      </c>
      <c r="E2913" s="19">
        <v>45554</v>
      </c>
      <c r="F2913" s="20" t="s">
        <v>27</v>
      </c>
      <c r="G2913" s="20" t="s">
        <v>8140</v>
      </c>
      <c r="H2913" s="20" t="s">
        <v>7404</v>
      </c>
      <c r="I2913" s="20" t="s">
        <v>7405</v>
      </c>
      <c r="J2913" s="20" t="s">
        <v>431</v>
      </c>
      <c r="K2913" s="20" t="s">
        <v>432</v>
      </c>
      <c r="L2913" s="20" t="s">
        <v>433</v>
      </c>
      <c r="M2913" s="20" t="s">
        <v>125</v>
      </c>
      <c r="N2913" s="21">
        <v>5673.76</v>
      </c>
      <c r="O2913" s="21">
        <v>0</v>
      </c>
      <c r="P2913" s="19">
        <v>45533</v>
      </c>
      <c r="Q2913" s="19">
        <v>45554</v>
      </c>
      <c r="R2913" s="20"/>
      <c r="S2913" s="19">
        <v>45602</v>
      </c>
      <c r="T2913" s="20" t="s">
        <v>126</v>
      </c>
      <c r="U2913" s="20">
        <v>1035116</v>
      </c>
      <c r="V2913" s="20">
        <v>240007303</v>
      </c>
      <c r="W2913" s="20" t="s">
        <v>50</v>
      </c>
      <c r="X2913" s="20" t="s">
        <v>794</v>
      </c>
      <c r="Y2913" s="20" t="s">
        <v>267</v>
      </c>
      <c r="Z2913" s="20" t="s">
        <v>7406</v>
      </c>
      <c r="AA2913" s="20" t="s">
        <v>435</v>
      </c>
      <c r="AB2913" s="20" t="s">
        <v>436</v>
      </c>
      <c r="AC2913" s="20" t="s">
        <v>167</v>
      </c>
      <c r="AD2913" s="20" t="s">
        <v>56</v>
      </c>
      <c r="AE2913" s="20"/>
      <c r="AF2913" t="str">
        <f>VLOOKUP(L2913,Contactos!B:B,1,0)</f>
        <v>H &amp; P DISTRIBUCIONES Y REPRESENTACIONES</v>
      </c>
    </row>
    <row r="2914" spans="1:32" ht="25.5" x14ac:dyDescent="0.2">
      <c r="A2914" s="4">
        <f t="shared" si="136"/>
        <v>2912</v>
      </c>
      <c r="B2914" s="4" t="str">
        <f t="shared" si="137"/>
        <v>4-03438</v>
      </c>
      <c r="C2914" s="4" t="str">
        <f>IFERROR(VLOOKUP(F2914,Tablas!$A$1:$B$3,2,0),"")</f>
        <v/>
      </c>
      <c r="D2914" s="4" t="str">
        <f t="shared" si="138"/>
        <v xml:space="preserve"> - LETRA 75 DIAS / DRAFT 75 DAYS - Cambio de Situación</v>
      </c>
      <c r="E2914" s="19">
        <v>45554</v>
      </c>
      <c r="F2914" s="20" t="s">
        <v>27</v>
      </c>
      <c r="G2914" s="20" t="s">
        <v>8141</v>
      </c>
      <c r="H2914" s="20" t="s">
        <v>7404</v>
      </c>
      <c r="I2914" s="20" t="s">
        <v>7405</v>
      </c>
      <c r="J2914" s="20" t="s">
        <v>431</v>
      </c>
      <c r="K2914" s="20" t="s">
        <v>432</v>
      </c>
      <c r="L2914" s="20" t="s">
        <v>433</v>
      </c>
      <c r="M2914" s="20" t="s">
        <v>125</v>
      </c>
      <c r="N2914" s="21">
        <v>5673.76</v>
      </c>
      <c r="O2914" s="21">
        <v>0</v>
      </c>
      <c r="P2914" s="19">
        <v>45533</v>
      </c>
      <c r="Q2914" s="19">
        <v>45554</v>
      </c>
      <c r="R2914" s="20"/>
      <c r="S2914" s="19">
        <v>45588</v>
      </c>
      <c r="T2914" s="20" t="s">
        <v>126</v>
      </c>
      <c r="U2914" s="20">
        <v>1035112</v>
      </c>
      <c r="V2914" s="20">
        <v>240007301</v>
      </c>
      <c r="W2914" s="20" t="s">
        <v>50</v>
      </c>
      <c r="X2914" s="20" t="s">
        <v>794</v>
      </c>
      <c r="Y2914" s="20" t="s">
        <v>267</v>
      </c>
      <c r="Z2914" s="20" t="s">
        <v>7406</v>
      </c>
      <c r="AA2914" s="20" t="s">
        <v>435</v>
      </c>
      <c r="AB2914" s="20" t="s">
        <v>436</v>
      </c>
      <c r="AC2914" s="20" t="s">
        <v>167</v>
      </c>
      <c r="AD2914" s="20" t="s">
        <v>56</v>
      </c>
      <c r="AE2914" s="20"/>
      <c r="AF2914" t="str">
        <f>VLOOKUP(L2914,Contactos!B:B,1,0)</f>
        <v>H &amp; P DISTRIBUCIONES Y REPRESENTACIONES</v>
      </c>
    </row>
    <row r="2915" spans="1:32" ht="25.5" x14ac:dyDescent="0.2">
      <c r="A2915" s="4">
        <f t="shared" si="136"/>
        <v>2913</v>
      </c>
      <c r="B2915" s="4" t="str">
        <f t="shared" si="137"/>
        <v>4-03441</v>
      </c>
      <c r="C2915" s="4" t="str">
        <f>IFERROR(VLOOKUP(F2915,Tablas!$A$1:$B$3,2,0),"")</f>
        <v/>
      </c>
      <c r="D2915" s="4" t="str">
        <f t="shared" si="138"/>
        <v xml:space="preserve"> - LETRA 75 DIAS / DRAFT 75 DAYS - Cambio de Situación</v>
      </c>
      <c r="E2915" s="19">
        <v>45554</v>
      </c>
      <c r="F2915" s="20" t="s">
        <v>27</v>
      </c>
      <c r="G2915" s="20" t="s">
        <v>8142</v>
      </c>
      <c r="H2915" s="20" t="s">
        <v>7404</v>
      </c>
      <c r="I2915" s="20" t="s">
        <v>7405</v>
      </c>
      <c r="J2915" s="20" t="s">
        <v>431</v>
      </c>
      <c r="K2915" s="20" t="s">
        <v>432</v>
      </c>
      <c r="L2915" s="20" t="s">
        <v>433</v>
      </c>
      <c r="M2915" s="20" t="s">
        <v>125</v>
      </c>
      <c r="N2915" s="21">
        <v>5673.76</v>
      </c>
      <c r="O2915" s="21">
        <v>0</v>
      </c>
      <c r="P2915" s="19">
        <v>45533</v>
      </c>
      <c r="Q2915" s="19">
        <v>45554</v>
      </c>
      <c r="R2915" s="20"/>
      <c r="S2915" s="19">
        <v>45609</v>
      </c>
      <c r="T2915" s="20" t="s">
        <v>126</v>
      </c>
      <c r="U2915" s="20">
        <v>1035118</v>
      </c>
      <c r="V2915" s="20">
        <v>240007304</v>
      </c>
      <c r="W2915" s="20" t="s">
        <v>50</v>
      </c>
      <c r="X2915" s="20" t="s">
        <v>794</v>
      </c>
      <c r="Y2915" s="20" t="s">
        <v>267</v>
      </c>
      <c r="Z2915" s="20" t="s">
        <v>7406</v>
      </c>
      <c r="AA2915" s="20" t="s">
        <v>435</v>
      </c>
      <c r="AB2915" s="20" t="s">
        <v>436</v>
      </c>
      <c r="AC2915" s="20" t="s">
        <v>167</v>
      </c>
      <c r="AD2915" s="20" t="s">
        <v>56</v>
      </c>
      <c r="AE2915" s="20"/>
      <c r="AF2915" t="str">
        <f>VLOOKUP(L2915,Contactos!B:B,1,0)</f>
        <v>H &amp; P DISTRIBUCIONES Y REPRESENTACIONES</v>
      </c>
    </row>
    <row r="2916" spans="1:32" ht="25.5" x14ac:dyDescent="0.2">
      <c r="A2916" s="4">
        <f t="shared" si="136"/>
        <v>2914</v>
      </c>
      <c r="B2916" s="4" t="str">
        <f t="shared" si="137"/>
        <v>4-03029</v>
      </c>
      <c r="C2916" s="4" t="str">
        <f>IFERROR(VLOOKUP(F2916,Tablas!$A$1:$B$3,2,0),"")</f>
        <v/>
      </c>
      <c r="D2916" s="4" t="str">
        <f t="shared" si="138"/>
        <v xml:space="preserve"> - LETRA 75 DIAS / DRAFT 75 DAYS - Cambio de Situación</v>
      </c>
      <c r="E2916" s="19">
        <v>45539</v>
      </c>
      <c r="F2916" s="20" t="s">
        <v>27</v>
      </c>
      <c r="G2916" s="20" t="s">
        <v>8143</v>
      </c>
      <c r="H2916" s="20" t="s">
        <v>7404</v>
      </c>
      <c r="I2916" s="20" t="s">
        <v>7405</v>
      </c>
      <c r="J2916" s="20" t="s">
        <v>391</v>
      </c>
      <c r="K2916" s="20" t="s">
        <v>392</v>
      </c>
      <c r="L2916" s="20" t="s">
        <v>393</v>
      </c>
      <c r="M2916" s="20" t="s">
        <v>33</v>
      </c>
      <c r="N2916" s="21">
        <v>5691.19</v>
      </c>
      <c r="O2916" s="21">
        <v>0</v>
      </c>
      <c r="P2916" s="19">
        <v>45504</v>
      </c>
      <c r="Q2916" s="19">
        <v>45539</v>
      </c>
      <c r="R2916" s="20"/>
      <c r="S2916" s="19">
        <v>45569</v>
      </c>
      <c r="T2916" s="20" t="s">
        <v>126</v>
      </c>
      <c r="U2916" s="20">
        <v>1020754</v>
      </c>
      <c r="V2916" s="20">
        <v>240006462</v>
      </c>
      <c r="W2916" s="20" t="s">
        <v>50</v>
      </c>
      <c r="X2916" s="20" t="s">
        <v>794</v>
      </c>
      <c r="Y2916" s="20" t="s">
        <v>306</v>
      </c>
      <c r="Z2916" s="20" t="s">
        <v>7406</v>
      </c>
      <c r="AA2916" s="20" t="s">
        <v>495</v>
      </c>
      <c r="AB2916" s="20" t="s">
        <v>337</v>
      </c>
      <c r="AC2916" s="20" t="s">
        <v>337</v>
      </c>
      <c r="AD2916" s="20" t="s">
        <v>56</v>
      </c>
      <c r="AE2916" s="20"/>
      <c r="AF2916" t="str">
        <f>VLOOKUP(L2916,Contactos!B:B,1,0)</f>
        <v>SANIDAD AGROPECUARIA &amp; ASOCIADOS S.A.C.</v>
      </c>
    </row>
    <row r="2917" spans="1:32" ht="25.5" x14ac:dyDescent="0.2">
      <c r="A2917" s="4">
        <f t="shared" si="136"/>
        <v>2915</v>
      </c>
      <c r="B2917" s="4" t="str">
        <f t="shared" si="137"/>
        <v>4-02936</v>
      </c>
      <c r="C2917" s="4" t="str">
        <f>IFERROR(VLOOKUP(F2917,Tablas!$A$1:$B$3,2,0),"")</f>
        <v/>
      </c>
      <c r="D2917" s="4" t="str">
        <f t="shared" si="138"/>
        <v xml:space="preserve"> - LETRA 75 DIAS / DRAFT 75 DAYS - Cambio de Situación</v>
      </c>
      <c r="E2917" s="19">
        <v>45520</v>
      </c>
      <c r="F2917" s="20" t="s">
        <v>27</v>
      </c>
      <c r="G2917" s="20" t="s">
        <v>8144</v>
      </c>
      <c r="H2917" s="20" t="s">
        <v>7404</v>
      </c>
      <c r="I2917" s="20" t="s">
        <v>7405</v>
      </c>
      <c r="J2917" s="20" t="s">
        <v>431</v>
      </c>
      <c r="K2917" s="20" t="s">
        <v>432</v>
      </c>
      <c r="L2917" s="20" t="s">
        <v>433</v>
      </c>
      <c r="M2917" s="20" t="s">
        <v>125</v>
      </c>
      <c r="N2917" s="21">
        <v>5724.77</v>
      </c>
      <c r="O2917" s="21">
        <v>0</v>
      </c>
      <c r="P2917" s="19">
        <v>45499</v>
      </c>
      <c r="Q2917" s="19">
        <v>45520</v>
      </c>
      <c r="R2917" s="20"/>
      <c r="S2917" s="19">
        <v>45589</v>
      </c>
      <c r="T2917" s="20" t="s">
        <v>126</v>
      </c>
      <c r="U2917" s="20">
        <v>1009904</v>
      </c>
      <c r="V2917" s="20">
        <v>240006082</v>
      </c>
      <c r="W2917" s="20" t="s">
        <v>50</v>
      </c>
      <c r="X2917" s="20" t="s">
        <v>794</v>
      </c>
      <c r="Y2917" s="20" t="s">
        <v>267</v>
      </c>
      <c r="Z2917" s="20" t="s">
        <v>7406</v>
      </c>
      <c r="AA2917" s="20" t="s">
        <v>435</v>
      </c>
      <c r="AB2917" s="20" t="s">
        <v>436</v>
      </c>
      <c r="AC2917" s="20" t="s">
        <v>167</v>
      </c>
      <c r="AD2917" s="20" t="s">
        <v>56</v>
      </c>
      <c r="AE2917" s="20"/>
      <c r="AF2917" t="str">
        <f>VLOOKUP(L2917,Contactos!B:B,1,0)</f>
        <v>H &amp; P DISTRIBUCIONES Y REPRESENTACIONES</v>
      </c>
    </row>
    <row r="2918" spans="1:32" ht="25.5" x14ac:dyDescent="0.2">
      <c r="A2918" s="4">
        <f t="shared" si="136"/>
        <v>2916</v>
      </c>
      <c r="B2918" s="4" t="str">
        <f t="shared" si="137"/>
        <v>4-02934</v>
      </c>
      <c r="C2918" s="4" t="str">
        <f>IFERROR(VLOOKUP(F2918,Tablas!$A$1:$B$3,2,0),"")</f>
        <v/>
      </c>
      <c r="D2918" s="4" t="str">
        <f t="shared" si="138"/>
        <v xml:space="preserve"> - LETRA 75 DIAS / DRAFT 75 DAYS - Cambio de Situación</v>
      </c>
      <c r="E2918" s="19">
        <v>45520</v>
      </c>
      <c r="F2918" s="20" t="s">
        <v>27</v>
      </c>
      <c r="G2918" s="20" t="s">
        <v>8145</v>
      </c>
      <c r="H2918" s="20" t="s">
        <v>7404</v>
      </c>
      <c r="I2918" s="20" t="s">
        <v>7405</v>
      </c>
      <c r="J2918" s="20" t="s">
        <v>431</v>
      </c>
      <c r="K2918" s="20" t="s">
        <v>432</v>
      </c>
      <c r="L2918" s="20" t="s">
        <v>433</v>
      </c>
      <c r="M2918" s="20" t="s">
        <v>125</v>
      </c>
      <c r="N2918" s="21">
        <v>5724.78</v>
      </c>
      <c r="O2918" s="21">
        <v>0</v>
      </c>
      <c r="P2918" s="19">
        <v>45499</v>
      </c>
      <c r="Q2918" s="19">
        <v>45520</v>
      </c>
      <c r="R2918" s="20"/>
      <c r="S2918" s="19">
        <v>45566</v>
      </c>
      <c r="T2918" s="20" t="s">
        <v>126</v>
      </c>
      <c r="U2918" s="20">
        <v>1009900</v>
      </c>
      <c r="V2918" s="20">
        <v>240006080</v>
      </c>
      <c r="W2918" s="20" t="s">
        <v>50</v>
      </c>
      <c r="X2918" s="20" t="s">
        <v>794</v>
      </c>
      <c r="Y2918" s="20" t="s">
        <v>267</v>
      </c>
      <c r="Z2918" s="20" t="s">
        <v>7406</v>
      </c>
      <c r="AA2918" s="20" t="s">
        <v>435</v>
      </c>
      <c r="AB2918" s="20" t="s">
        <v>436</v>
      </c>
      <c r="AC2918" s="20" t="s">
        <v>167</v>
      </c>
      <c r="AD2918" s="20" t="s">
        <v>56</v>
      </c>
      <c r="AE2918" s="20"/>
      <c r="AF2918" t="str">
        <f>VLOOKUP(L2918,Contactos!B:B,1,0)</f>
        <v>H &amp; P DISTRIBUCIONES Y REPRESENTACIONES</v>
      </c>
    </row>
    <row r="2919" spans="1:32" ht="25.5" x14ac:dyDescent="0.2">
      <c r="A2919" s="4">
        <f t="shared" si="136"/>
        <v>2917</v>
      </c>
      <c r="B2919" s="4" t="str">
        <f t="shared" si="137"/>
        <v>4-02935</v>
      </c>
      <c r="C2919" s="4" t="str">
        <f>IFERROR(VLOOKUP(F2919,Tablas!$A$1:$B$3,2,0),"")</f>
        <v/>
      </c>
      <c r="D2919" s="4" t="str">
        <f t="shared" si="138"/>
        <v xml:space="preserve"> - LETRA 75 DIAS / DRAFT 75 DAYS - Cambio de Situación</v>
      </c>
      <c r="E2919" s="19">
        <v>45520</v>
      </c>
      <c r="F2919" s="20" t="s">
        <v>27</v>
      </c>
      <c r="G2919" s="20" t="s">
        <v>8146</v>
      </c>
      <c r="H2919" s="20" t="s">
        <v>7404</v>
      </c>
      <c r="I2919" s="20" t="s">
        <v>7405</v>
      </c>
      <c r="J2919" s="20" t="s">
        <v>431</v>
      </c>
      <c r="K2919" s="20" t="s">
        <v>432</v>
      </c>
      <c r="L2919" s="20" t="s">
        <v>433</v>
      </c>
      <c r="M2919" s="20" t="s">
        <v>125</v>
      </c>
      <c r="N2919" s="21">
        <v>5724.78</v>
      </c>
      <c r="O2919" s="21">
        <v>0</v>
      </c>
      <c r="P2919" s="19">
        <v>45499</v>
      </c>
      <c r="Q2919" s="19">
        <v>45520</v>
      </c>
      <c r="R2919" s="20"/>
      <c r="S2919" s="19">
        <v>45573</v>
      </c>
      <c r="T2919" s="20" t="s">
        <v>126</v>
      </c>
      <c r="U2919" s="20">
        <v>1009902</v>
      </c>
      <c r="V2919" s="20">
        <v>240006081</v>
      </c>
      <c r="W2919" s="20" t="s">
        <v>50</v>
      </c>
      <c r="X2919" s="20" t="s">
        <v>794</v>
      </c>
      <c r="Y2919" s="20" t="s">
        <v>267</v>
      </c>
      <c r="Z2919" s="20" t="s">
        <v>7406</v>
      </c>
      <c r="AA2919" s="20" t="s">
        <v>435</v>
      </c>
      <c r="AB2919" s="20" t="s">
        <v>436</v>
      </c>
      <c r="AC2919" s="20" t="s">
        <v>167</v>
      </c>
      <c r="AD2919" s="20" t="s">
        <v>56</v>
      </c>
      <c r="AE2919" s="20"/>
      <c r="AF2919" t="str">
        <f>VLOOKUP(L2919,Contactos!B:B,1,0)</f>
        <v>H &amp; P DISTRIBUCIONES Y REPRESENTACIONES</v>
      </c>
    </row>
    <row r="2920" spans="1:32" ht="25.5" x14ac:dyDescent="0.2">
      <c r="A2920" s="4">
        <f t="shared" si="136"/>
        <v>2918</v>
      </c>
      <c r="B2920" s="4" t="str">
        <f t="shared" si="137"/>
        <v>4-03414</v>
      </c>
      <c r="C2920" s="4" t="str">
        <f>IFERROR(VLOOKUP(F2920,Tablas!$A$1:$B$3,2,0),"")</f>
        <v/>
      </c>
      <c r="D2920" s="4" t="str">
        <f t="shared" si="138"/>
        <v xml:space="preserve"> - LETRA 75 DIAS / DRAFT 75 DAYS - Cambio de Situación</v>
      </c>
      <c r="E2920" s="19">
        <v>45560</v>
      </c>
      <c r="F2920" s="20" t="s">
        <v>27</v>
      </c>
      <c r="G2920" s="20" t="s">
        <v>8147</v>
      </c>
      <c r="H2920" s="20" t="s">
        <v>7404</v>
      </c>
      <c r="I2920" s="20" t="s">
        <v>7405</v>
      </c>
      <c r="J2920" s="20" t="s">
        <v>330</v>
      </c>
      <c r="K2920" s="20" t="s">
        <v>331</v>
      </c>
      <c r="L2920" s="20" t="s">
        <v>332</v>
      </c>
      <c r="M2920" s="20" t="s">
        <v>125</v>
      </c>
      <c r="N2920" s="21">
        <v>5767.46</v>
      </c>
      <c r="O2920" s="21">
        <v>0</v>
      </c>
      <c r="P2920" s="19">
        <v>45532</v>
      </c>
      <c r="Q2920" s="19">
        <v>45560</v>
      </c>
      <c r="R2920" s="20"/>
      <c r="S2920" s="19">
        <v>45581</v>
      </c>
      <c r="T2920" s="20" t="s">
        <v>126</v>
      </c>
      <c r="U2920" s="20">
        <v>1031164</v>
      </c>
      <c r="V2920" s="20">
        <v>240007027</v>
      </c>
      <c r="W2920" s="20" t="s">
        <v>50</v>
      </c>
      <c r="X2920" s="20" t="s">
        <v>794</v>
      </c>
      <c r="Y2920" s="20" t="s">
        <v>333</v>
      </c>
      <c r="Z2920" s="20" t="s">
        <v>7406</v>
      </c>
      <c r="AA2920" s="20" t="s">
        <v>7441</v>
      </c>
      <c r="AB2920" s="20" t="s">
        <v>789</v>
      </c>
      <c r="AC2920" s="20" t="s">
        <v>167</v>
      </c>
      <c r="AD2920" s="20" t="s">
        <v>56</v>
      </c>
      <c r="AE2920" s="20"/>
      <c r="AF2920" t="str">
        <f>VLOOKUP(L2920,Contactos!B:B,1,0)</f>
        <v>REPRESENTACIONES DURAND S.A.C.</v>
      </c>
    </row>
    <row r="2921" spans="1:32" ht="25.5" x14ac:dyDescent="0.2">
      <c r="A2921" s="4">
        <f t="shared" si="136"/>
        <v>2919</v>
      </c>
      <c r="B2921" s="4" t="str">
        <f t="shared" si="137"/>
        <v>4-03418</v>
      </c>
      <c r="C2921" s="4" t="str">
        <f>IFERROR(VLOOKUP(F2921,Tablas!$A$1:$B$3,2,0),"")</f>
        <v/>
      </c>
      <c r="D2921" s="4" t="str">
        <f t="shared" si="138"/>
        <v xml:space="preserve"> - LETRA 75 DIAS / DRAFT 75 DAYS - Cambio de Situación</v>
      </c>
      <c r="E2921" s="19">
        <v>45560</v>
      </c>
      <c r="F2921" s="20" t="s">
        <v>27</v>
      </c>
      <c r="G2921" s="20" t="s">
        <v>8148</v>
      </c>
      <c r="H2921" s="20" t="s">
        <v>7404</v>
      </c>
      <c r="I2921" s="20" t="s">
        <v>7405</v>
      </c>
      <c r="J2921" s="20" t="s">
        <v>330</v>
      </c>
      <c r="K2921" s="20" t="s">
        <v>331</v>
      </c>
      <c r="L2921" s="20" t="s">
        <v>332</v>
      </c>
      <c r="M2921" s="20" t="s">
        <v>125</v>
      </c>
      <c r="N2921" s="21">
        <v>5767.46</v>
      </c>
      <c r="O2921" s="21">
        <v>0</v>
      </c>
      <c r="P2921" s="19">
        <v>45532</v>
      </c>
      <c r="Q2921" s="19">
        <v>45560</v>
      </c>
      <c r="R2921" s="20"/>
      <c r="S2921" s="19">
        <v>45607</v>
      </c>
      <c r="T2921" s="20" t="s">
        <v>126</v>
      </c>
      <c r="U2921" s="20">
        <v>1031172</v>
      </c>
      <c r="V2921" s="20">
        <v>240007031</v>
      </c>
      <c r="W2921" s="20" t="s">
        <v>50</v>
      </c>
      <c r="X2921" s="20" t="s">
        <v>794</v>
      </c>
      <c r="Y2921" s="20" t="s">
        <v>333</v>
      </c>
      <c r="Z2921" s="20" t="s">
        <v>7406</v>
      </c>
      <c r="AA2921" s="20" t="s">
        <v>335</v>
      </c>
      <c r="AB2921" s="20" t="s">
        <v>336</v>
      </c>
      <c r="AC2921" s="20" t="s">
        <v>337</v>
      </c>
      <c r="AD2921" s="20" t="s">
        <v>56</v>
      </c>
      <c r="AE2921" s="20"/>
      <c r="AF2921" t="str">
        <f>VLOOKUP(L2921,Contactos!B:B,1,0)</f>
        <v>REPRESENTACIONES DURAND S.A.C.</v>
      </c>
    </row>
    <row r="2922" spans="1:32" ht="25.5" x14ac:dyDescent="0.2">
      <c r="A2922" s="4">
        <f t="shared" si="136"/>
        <v>2920</v>
      </c>
      <c r="B2922" s="4" t="str">
        <f t="shared" si="137"/>
        <v>4-03417</v>
      </c>
      <c r="C2922" s="4" t="str">
        <f>IFERROR(VLOOKUP(F2922,Tablas!$A$1:$B$3,2,0),"")</f>
        <v/>
      </c>
      <c r="D2922" s="4" t="str">
        <f t="shared" si="138"/>
        <v xml:space="preserve"> - LETRA 75 DIAS / DRAFT 75 DAYS - Cambio de Situación</v>
      </c>
      <c r="E2922" s="19">
        <v>45560</v>
      </c>
      <c r="F2922" s="20" t="s">
        <v>27</v>
      </c>
      <c r="G2922" s="20" t="s">
        <v>8149</v>
      </c>
      <c r="H2922" s="20" t="s">
        <v>7404</v>
      </c>
      <c r="I2922" s="20" t="s">
        <v>7405</v>
      </c>
      <c r="J2922" s="20" t="s">
        <v>330</v>
      </c>
      <c r="K2922" s="20" t="s">
        <v>331</v>
      </c>
      <c r="L2922" s="20" t="s">
        <v>332</v>
      </c>
      <c r="M2922" s="20" t="s">
        <v>125</v>
      </c>
      <c r="N2922" s="21">
        <v>5767.46</v>
      </c>
      <c r="O2922" s="21">
        <v>0</v>
      </c>
      <c r="P2922" s="19">
        <v>45532</v>
      </c>
      <c r="Q2922" s="19">
        <v>45560</v>
      </c>
      <c r="R2922" s="20"/>
      <c r="S2922" s="19">
        <v>45600</v>
      </c>
      <c r="T2922" s="20" t="s">
        <v>126</v>
      </c>
      <c r="U2922" s="20">
        <v>1031170</v>
      </c>
      <c r="V2922" s="20">
        <v>240007030</v>
      </c>
      <c r="W2922" s="20" t="s">
        <v>50</v>
      </c>
      <c r="X2922" s="20" t="s">
        <v>794</v>
      </c>
      <c r="Y2922" s="20" t="s">
        <v>333</v>
      </c>
      <c r="Z2922" s="20" t="s">
        <v>7406</v>
      </c>
      <c r="AA2922" s="20" t="s">
        <v>335</v>
      </c>
      <c r="AB2922" s="20" t="s">
        <v>336</v>
      </c>
      <c r="AC2922" s="20" t="s">
        <v>337</v>
      </c>
      <c r="AD2922" s="20" t="s">
        <v>56</v>
      </c>
      <c r="AE2922" s="20"/>
      <c r="AF2922" t="str">
        <f>VLOOKUP(L2922,Contactos!B:B,1,0)</f>
        <v>REPRESENTACIONES DURAND S.A.C.</v>
      </c>
    </row>
    <row r="2923" spans="1:32" ht="25.5" x14ac:dyDescent="0.2">
      <c r="A2923" s="4">
        <f t="shared" si="136"/>
        <v>2921</v>
      </c>
      <c r="B2923" s="4" t="str">
        <f t="shared" si="137"/>
        <v>4-03415</v>
      </c>
      <c r="C2923" s="4" t="str">
        <f>IFERROR(VLOOKUP(F2923,Tablas!$A$1:$B$3,2,0),"")</f>
        <v/>
      </c>
      <c r="D2923" s="4" t="str">
        <f t="shared" si="138"/>
        <v xml:space="preserve"> - LETRA 75 DIAS / DRAFT 75 DAYS - Cambio de Situación</v>
      </c>
      <c r="E2923" s="19">
        <v>45560</v>
      </c>
      <c r="F2923" s="20" t="s">
        <v>27</v>
      </c>
      <c r="G2923" s="20" t="s">
        <v>8150</v>
      </c>
      <c r="H2923" s="20" t="s">
        <v>7404</v>
      </c>
      <c r="I2923" s="20" t="s">
        <v>7405</v>
      </c>
      <c r="J2923" s="20" t="s">
        <v>330</v>
      </c>
      <c r="K2923" s="20" t="s">
        <v>331</v>
      </c>
      <c r="L2923" s="20" t="s">
        <v>332</v>
      </c>
      <c r="M2923" s="20" t="s">
        <v>125</v>
      </c>
      <c r="N2923" s="21">
        <v>5767.46</v>
      </c>
      <c r="O2923" s="21">
        <v>0</v>
      </c>
      <c r="P2923" s="19">
        <v>45532</v>
      </c>
      <c r="Q2923" s="19">
        <v>45560</v>
      </c>
      <c r="R2923" s="20"/>
      <c r="S2923" s="19">
        <v>45586</v>
      </c>
      <c r="T2923" s="20" t="s">
        <v>126</v>
      </c>
      <c r="U2923" s="20">
        <v>1031166</v>
      </c>
      <c r="V2923" s="20">
        <v>240007028</v>
      </c>
      <c r="W2923" s="20" t="s">
        <v>50</v>
      </c>
      <c r="X2923" s="20" t="s">
        <v>794</v>
      </c>
      <c r="Y2923" s="20" t="s">
        <v>333</v>
      </c>
      <c r="Z2923" s="20" t="s">
        <v>7406</v>
      </c>
      <c r="AA2923" s="20" t="s">
        <v>335</v>
      </c>
      <c r="AB2923" s="20" t="s">
        <v>336</v>
      </c>
      <c r="AC2923" s="20" t="s">
        <v>337</v>
      </c>
      <c r="AD2923" s="20" t="s">
        <v>56</v>
      </c>
      <c r="AE2923" s="20"/>
      <c r="AF2923" t="str">
        <f>VLOOKUP(L2923,Contactos!B:B,1,0)</f>
        <v>REPRESENTACIONES DURAND S.A.C.</v>
      </c>
    </row>
    <row r="2924" spans="1:32" ht="25.5" x14ac:dyDescent="0.2">
      <c r="A2924" s="4">
        <f t="shared" si="136"/>
        <v>2922</v>
      </c>
      <c r="B2924" s="4" t="str">
        <f t="shared" si="137"/>
        <v>4-03419</v>
      </c>
      <c r="C2924" s="4" t="str">
        <f>IFERROR(VLOOKUP(F2924,Tablas!$A$1:$B$3,2,0),"")</f>
        <v/>
      </c>
      <c r="D2924" s="4" t="str">
        <f t="shared" si="138"/>
        <v xml:space="preserve"> - LETRA 75 DIAS / DRAFT 75 DAYS - Cambio de Situación</v>
      </c>
      <c r="E2924" s="19">
        <v>45560</v>
      </c>
      <c r="F2924" s="20" t="s">
        <v>27</v>
      </c>
      <c r="G2924" s="20" t="s">
        <v>8151</v>
      </c>
      <c r="H2924" s="20" t="s">
        <v>7404</v>
      </c>
      <c r="I2924" s="20" t="s">
        <v>7405</v>
      </c>
      <c r="J2924" s="20" t="s">
        <v>330</v>
      </c>
      <c r="K2924" s="20" t="s">
        <v>331</v>
      </c>
      <c r="L2924" s="20" t="s">
        <v>332</v>
      </c>
      <c r="M2924" s="20" t="s">
        <v>125</v>
      </c>
      <c r="N2924" s="21">
        <v>5767.46</v>
      </c>
      <c r="O2924" s="21">
        <v>0</v>
      </c>
      <c r="P2924" s="19">
        <v>45532</v>
      </c>
      <c r="Q2924" s="19">
        <v>45560</v>
      </c>
      <c r="R2924" s="20"/>
      <c r="S2924" s="19">
        <v>45614</v>
      </c>
      <c r="T2924" s="20" t="s">
        <v>126</v>
      </c>
      <c r="U2924" s="20">
        <v>1031174</v>
      </c>
      <c r="V2924" s="20">
        <v>240007032</v>
      </c>
      <c r="W2924" s="20" t="s">
        <v>50</v>
      </c>
      <c r="X2924" s="20" t="s">
        <v>794</v>
      </c>
      <c r="Y2924" s="20" t="s">
        <v>333</v>
      </c>
      <c r="Z2924" s="20" t="s">
        <v>7406</v>
      </c>
      <c r="AA2924" s="20" t="s">
        <v>335</v>
      </c>
      <c r="AB2924" s="20" t="s">
        <v>336</v>
      </c>
      <c r="AC2924" s="20" t="s">
        <v>337</v>
      </c>
      <c r="AD2924" s="20" t="s">
        <v>56</v>
      </c>
      <c r="AE2924" s="20"/>
      <c r="AF2924" t="str">
        <f>VLOOKUP(L2924,Contactos!B:B,1,0)</f>
        <v>REPRESENTACIONES DURAND S.A.C.</v>
      </c>
    </row>
    <row r="2925" spans="1:32" ht="25.5" x14ac:dyDescent="0.2">
      <c r="A2925" s="4">
        <f t="shared" si="136"/>
        <v>2923</v>
      </c>
      <c r="B2925" s="4" t="str">
        <f t="shared" si="137"/>
        <v>4-03416</v>
      </c>
      <c r="C2925" s="4" t="str">
        <f>IFERROR(VLOOKUP(F2925,Tablas!$A$1:$B$3,2,0),"")</f>
        <v/>
      </c>
      <c r="D2925" s="4" t="str">
        <f t="shared" si="138"/>
        <v xml:space="preserve"> - LETRA 75 DIAS / DRAFT 75 DAYS - Cambio de Situación</v>
      </c>
      <c r="E2925" s="19">
        <v>45560</v>
      </c>
      <c r="F2925" s="20" t="s">
        <v>27</v>
      </c>
      <c r="G2925" s="20" t="s">
        <v>8152</v>
      </c>
      <c r="H2925" s="20" t="s">
        <v>7404</v>
      </c>
      <c r="I2925" s="20" t="s">
        <v>7405</v>
      </c>
      <c r="J2925" s="20" t="s">
        <v>330</v>
      </c>
      <c r="K2925" s="20" t="s">
        <v>331</v>
      </c>
      <c r="L2925" s="20" t="s">
        <v>332</v>
      </c>
      <c r="M2925" s="20" t="s">
        <v>125</v>
      </c>
      <c r="N2925" s="21">
        <v>5767.46</v>
      </c>
      <c r="O2925" s="21">
        <v>0</v>
      </c>
      <c r="P2925" s="19">
        <v>45532</v>
      </c>
      <c r="Q2925" s="19">
        <v>45560</v>
      </c>
      <c r="R2925" s="20"/>
      <c r="S2925" s="19">
        <v>45593</v>
      </c>
      <c r="T2925" s="20" t="s">
        <v>126</v>
      </c>
      <c r="U2925" s="20">
        <v>1031168</v>
      </c>
      <c r="V2925" s="20">
        <v>240007029</v>
      </c>
      <c r="W2925" s="20" t="s">
        <v>50</v>
      </c>
      <c r="X2925" s="20" t="s">
        <v>794</v>
      </c>
      <c r="Y2925" s="20" t="s">
        <v>333</v>
      </c>
      <c r="Z2925" s="20" t="s">
        <v>7406</v>
      </c>
      <c r="AA2925" s="20" t="s">
        <v>335</v>
      </c>
      <c r="AB2925" s="20" t="s">
        <v>336</v>
      </c>
      <c r="AC2925" s="20" t="s">
        <v>337</v>
      </c>
      <c r="AD2925" s="20" t="s">
        <v>56</v>
      </c>
      <c r="AE2925" s="20"/>
      <c r="AF2925" t="str">
        <f>VLOOKUP(L2925,Contactos!B:B,1,0)</f>
        <v>REPRESENTACIONES DURAND S.A.C.</v>
      </c>
    </row>
    <row r="2926" spans="1:32" ht="25.5" x14ac:dyDescent="0.2">
      <c r="A2926" s="4">
        <f t="shared" si="136"/>
        <v>2924</v>
      </c>
      <c r="B2926" s="4" t="str">
        <f t="shared" si="137"/>
        <v>4-03420</v>
      </c>
      <c r="C2926" s="4" t="str">
        <f>IFERROR(VLOOKUP(F2926,Tablas!$A$1:$B$3,2,0),"")</f>
        <v/>
      </c>
      <c r="D2926" s="4" t="str">
        <f t="shared" si="138"/>
        <v xml:space="preserve"> - LETRA 75 DIAS / DRAFT 75 DAYS - Cambio de Situación</v>
      </c>
      <c r="E2926" s="19">
        <v>45560</v>
      </c>
      <c r="F2926" s="20" t="s">
        <v>27</v>
      </c>
      <c r="G2926" s="20" t="s">
        <v>8153</v>
      </c>
      <c r="H2926" s="20" t="s">
        <v>7404</v>
      </c>
      <c r="I2926" s="20" t="s">
        <v>7405</v>
      </c>
      <c r="J2926" s="20" t="s">
        <v>330</v>
      </c>
      <c r="K2926" s="20" t="s">
        <v>331</v>
      </c>
      <c r="L2926" s="20" t="s">
        <v>332</v>
      </c>
      <c r="M2926" s="20" t="s">
        <v>125</v>
      </c>
      <c r="N2926" s="21">
        <v>5767.48</v>
      </c>
      <c r="O2926" s="21">
        <v>0</v>
      </c>
      <c r="P2926" s="19">
        <v>45532</v>
      </c>
      <c r="Q2926" s="19">
        <v>45560</v>
      </c>
      <c r="R2926" s="20"/>
      <c r="S2926" s="19">
        <v>45622</v>
      </c>
      <c r="T2926" s="20" t="s">
        <v>126</v>
      </c>
      <c r="U2926" s="20">
        <v>1031176</v>
      </c>
      <c r="V2926" s="20">
        <v>240007033</v>
      </c>
      <c r="W2926" s="20" t="s">
        <v>50</v>
      </c>
      <c r="X2926" s="20" t="s">
        <v>794</v>
      </c>
      <c r="Y2926" s="20" t="s">
        <v>333</v>
      </c>
      <c r="Z2926" s="20" t="s">
        <v>7406</v>
      </c>
      <c r="AA2926" s="20" t="s">
        <v>335</v>
      </c>
      <c r="AB2926" s="20" t="s">
        <v>336</v>
      </c>
      <c r="AC2926" s="20" t="s">
        <v>337</v>
      </c>
      <c r="AD2926" s="20" t="s">
        <v>56</v>
      </c>
      <c r="AE2926" s="20"/>
      <c r="AF2926" t="str">
        <f>VLOOKUP(L2926,Contactos!B:B,1,0)</f>
        <v>REPRESENTACIONES DURAND S.A.C.</v>
      </c>
    </row>
    <row r="2927" spans="1:32" ht="38.25" x14ac:dyDescent="0.2">
      <c r="A2927" s="4">
        <f t="shared" si="136"/>
        <v>2925</v>
      </c>
      <c r="B2927" s="4" t="str">
        <f t="shared" si="137"/>
        <v>F010-00025862</v>
      </c>
      <c r="C2927" s="4" t="str">
        <f>IFERROR(VLOOKUP(F2927,Tablas!$A$1:$B$3,2,0),"")</f>
        <v>Factura</v>
      </c>
      <c r="D2927" s="4" t="str">
        <f t="shared" si="138"/>
        <v>Nacional - LETRAS 45-52-59-66-73-80-90 DAYS - Facturas clientes - C20480431511</v>
      </c>
      <c r="E2927" s="19">
        <v>45545</v>
      </c>
      <c r="F2927" s="20" t="s">
        <v>1001</v>
      </c>
      <c r="G2927" s="20" t="s">
        <v>8154</v>
      </c>
      <c r="H2927" s="20" t="s">
        <v>44</v>
      </c>
      <c r="I2927" s="20" t="s">
        <v>45</v>
      </c>
      <c r="J2927" s="20" t="s">
        <v>241</v>
      </c>
      <c r="K2927" s="20" t="s">
        <v>242</v>
      </c>
      <c r="L2927" s="20" t="s">
        <v>243</v>
      </c>
      <c r="M2927" s="20" t="s">
        <v>125</v>
      </c>
      <c r="N2927" s="21">
        <v>5792.72</v>
      </c>
      <c r="O2927" s="21">
        <v>0</v>
      </c>
      <c r="P2927" s="20"/>
      <c r="Q2927" s="19">
        <v>45545</v>
      </c>
      <c r="R2927" s="20"/>
      <c r="S2927" s="19">
        <v>45680</v>
      </c>
      <c r="T2927" s="20" t="s">
        <v>8099</v>
      </c>
      <c r="U2927" s="20">
        <v>1021875</v>
      </c>
      <c r="V2927" s="20">
        <v>240002684</v>
      </c>
      <c r="W2927" s="20" t="s">
        <v>847</v>
      </c>
      <c r="X2927" s="20" t="s">
        <v>274</v>
      </c>
      <c r="Y2927" s="20" t="s">
        <v>245</v>
      </c>
      <c r="Z2927" s="20" t="s">
        <v>7710</v>
      </c>
      <c r="AA2927" s="20" t="s">
        <v>7711</v>
      </c>
      <c r="AB2927" s="20" t="s">
        <v>248</v>
      </c>
      <c r="AC2927" s="20" t="s">
        <v>248</v>
      </c>
      <c r="AD2927" s="20" t="s">
        <v>56</v>
      </c>
      <c r="AE2927" s="20" t="s">
        <v>1014</v>
      </c>
      <c r="AF2927" t="str">
        <f>VLOOKUP(L2927,Contactos!B:B,1,0)</f>
        <v>AGRO VETERINARIA MI BUEN PASTOR S.R.L.</v>
      </c>
    </row>
    <row r="2928" spans="1:32" ht="38.25" x14ac:dyDescent="0.2">
      <c r="A2928" s="4">
        <f t="shared" si="136"/>
        <v>2926</v>
      </c>
      <c r="B2928" s="4" t="str">
        <f t="shared" si="137"/>
        <v>F010-00025862</v>
      </c>
      <c r="C2928" s="4" t="str">
        <f>IFERROR(VLOOKUP(F2928,Tablas!$A$1:$B$3,2,0),"")</f>
        <v>Factura</v>
      </c>
      <c r="D2928" s="4" t="str">
        <f t="shared" si="138"/>
        <v>Nacional - LETRAS 45-52-59-66-73-80-90 DAYS - Facturas clientes - C20480431511</v>
      </c>
      <c r="E2928" s="19">
        <v>45545</v>
      </c>
      <c r="F2928" s="20" t="s">
        <v>1001</v>
      </c>
      <c r="G2928" s="20" t="s">
        <v>8154</v>
      </c>
      <c r="H2928" s="20" t="s">
        <v>44</v>
      </c>
      <c r="I2928" s="20" t="s">
        <v>45</v>
      </c>
      <c r="J2928" s="20" t="s">
        <v>241</v>
      </c>
      <c r="K2928" s="20" t="s">
        <v>242</v>
      </c>
      <c r="L2928" s="20" t="s">
        <v>243</v>
      </c>
      <c r="M2928" s="20" t="s">
        <v>125</v>
      </c>
      <c r="N2928" s="21">
        <v>5804.91</v>
      </c>
      <c r="O2928" s="21">
        <v>0</v>
      </c>
      <c r="P2928" s="20"/>
      <c r="Q2928" s="19">
        <v>45545</v>
      </c>
      <c r="R2928" s="20"/>
      <c r="S2928" s="19">
        <v>45635</v>
      </c>
      <c r="T2928" s="20" t="s">
        <v>8099</v>
      </c>
      <c r="U2928" s="20">
        <v>1021875</v>
      </c>
      <c r="V2928" s="20">
        <v>240002684</v>
      </c>
      <c r="W2928" s="20" t="s">
        <v>847</v>
      </c>
      <c r="X2928" s="20" t="s">
        <v>274</v>
      </c>
      <c r="Y2928" s="20" t="s">
        <v>245</v>
      </c>
      <c r="Z2928" s="20" t="s">
        <v>7710</v>
      </c>
      <c r="AA2928" s="20" t="s">
        <v>7711</v>
      </c>
      <c r="AB2928" s="20" t="s">
        <v>248</v>
      </c>
      <c r="AC2928" s="20" t="s">
        <v>248</v>
      </c>
      <c r="AD2928" s="20" t="s">
        <v>56</v>
      </c>
      <c r="AE2928" s="20" t="s">
        <v>1014</v>
      </c>
      <c r="AF2928" t="str">
        <f>VLOOKUP(L2928,Contactos!B:B,1,0)</f>
        <v>AGRO VETERINARIA MI BUEN PASTOR S.R.L.</v>
      </c>
    </row>
    <row r="2929" spans="1:32" ht="38.25" x14ac:dyDescent="0.2">
      <c r="A2929" s="4">
        <f t="shared" si="136"/>
        <v>2927</v>
      </c>
      <c r="B2929" s="4" t="str">
        <f t="shared" si="137"/>
        <v>F010-00025862</v>
      </c>
      <c r="C2929" s="4" t="str">
        <f>IFERROR(VLOOKUP(F2929,Tablas!$A$1:$B$3,2,0),"")</f>
        <v>Factura</v>
      </c>
      <c r="D2929" s="4" t="str">
        <f t="shared" si="138"/>
        <v>Nacional - LETRAS 45-52-59-66-73-80-90 DAYS - Facturas clientes - C20480431511</v>
      </c>
      <c r="E2929" s="19">
        <v>45545</v>
      </c>
      <c r="F2929" s="20" t="s">
        <v>1001</v>
      </c>
      <c r="G2929" s="20" t="s">
        <v>8154</v>
      </c>
      <c r="H2929" s="20" t="s">
        <v>44</v>
      </c>
      <c r="I2929" s="20" t="s">
        <v>45</v>
      </c>
      <c r="J2929" s="20" t="s">
        <v>241</v>
      </c>
      <c r="K2929" s="20" t="s">
        <v>242</v>
      </c>
      <c r="L2929" s="20" t="s">
        <v>243</v>
      </c>
      <c r="M2929" s="20" t="s">
        <v>125</v>
      </c>
      <c r="N2929" s="21">
        <v>5804.91</v>
      </c>
      <c r="O2929" s="21">
        <v>0</v>
      </c>
      <c r="P2929" s="20"/>
      <c r="Q2929" s="19">
        <v>45545</v>
      </c>
      <c r="R2929" s="20"/>
      <c r="S2929" s="19">
        <v>45670</v>
      </c>
      <c r="T2929" s="20" t="s">
        <v>8099</v>
      </c>
      <c r="U2929" s="20">
        <v>1021875</v>
      </c>
      <c r="V2929" s="20">
        <v>240002684</v>
      </c>
      <c r="W2929" s="20" t="s">
        <v>847</v>
      </c>
      <c r="X2929" s="20" t="s">
        <v>274</v>
      </c>
      <c r="Y2929" s="20" t="s">
        <v>245</v>
      </c>
      <c r="Z2929" s="20" t="s">
        <v>7710</v>
      </c>
      <c r="AA2929" s="20" t="s">
        <v>7711</v>
      </c>
      <c r="AB2929" s="20" t="s">
        <v>248</v>
      </c>
      <c r="AC2929" s="20" t="s">
        <v>248</v>
      </c>
      <c r="AD2929" s="20" t="s">
        <v>56</v>
      </c>
      <c r="AE2929" s="20" t="s">
        <v>1014</v>
      </c>
      <c r="AF2929" t="str">
        <f>VLOOKUP(L2929,Contactos!B:B,1,0)</f>
        <v>AGRO VETERINARIA MI BUEN PASTOR S.R.L.</v>
      </c>
    </row>
    <row r="2930" spans="1:32" ht="38.25" x14ac:dyDescent="0.2">
      <c r="A2930" s="4">
        <f t="shared" si="136"/>
        <v>2928</v>
      </c>
      <c r="B2930" s="4" t="str">
        <f t="shared" si="137"/>
        <v>F010-00025862</v>
      </c>
      <c r="C2930" s="4" t="str">
        <f>IFERROR(VLOOKUP(F2930,Tablas!$A$1:$B$3,2,0),"")</f>
        <v>Factura</v>
      </c>
      <c r="D2930" s="4" t="str">
        <f t="shared" si="138"/>
        <v>Nacional - LETRAS 45-52-59-66-73-80-90 DAYS - Facturas clientes - C20480431511</v>
      </c>
      <c r="E2930" s="19">
        <v>45545</v>
      </c>
      <c r="F2930" s="20" t="s">
        <v>1001</v>
      </c>
      <c r="G2930" s="20" t="s">
        <v>8154</v>
      </c>
      <c r="H2930" s="20" t="s">
        <v>44</v>
      </c>
      <c r="I2930" s="20" t="s">
        <v>45</v>
      </c>
      <c r="J2930" s="20" t="s">
        <v>241</v>
      </c>
      <c r="K2930" s="20" t="s">
        <v>242</v>
      </c>
      <c r="L2930" s="20" t="s">
        <v>243</v>
      </c>
      <c r="M2930" s="20" t="s">
        <v>125</v>
      </c>
      <c r="N2930" s="21">
        <v>5804.91</v>
      </c>
      <c r="O2930" s="21">
        <v>0</v>
      </c>
      <c r="P2930" s="20"/>
      <c r="Q2930" s="19">
        <v>45545</v>
      </c>
      <c r="R2930" s="20"/>
      <c r="S2930" s="19">
        <v>45663</v>
      </c>
      <c r="T2930" s="20" t="s">
        <v>8099</v>
      </c>
      <c r="U2930" s="20">
        <v>1021875</v>
      </c>
      <c r="V2930" s="20">
        <v>240002684</v>
      </c>
      <c r="W2930" s="20" t="s">
        <v>847</v>
      </c>
      <c r="X2930" s="20" t="s">
        <v>274</v>
      </c>
      <c r="Y2930" s="20" t="s">
        <v>245</v>
      </c>
      <c r="Z2930" s="20" t="s">
        <v>7710</v>
      </c>
      <c r="AA2930" s="20" t="s">
        <v>7711</v>
      </c>
      <c r="AB2930" s="20" t="s">
        <v>248</v>
      </c>
      <c r="AC2930" s="20" t="s">
        <v>248</v>
      </c>
      <c r="AD2930" s="20" t="s">
        <v>56</v>
      </c>
      <c r="AE2930" s="20" t="s">
        <v>1014</v>
      </c>
      <c r="AF2930" t="str">
        <f>VLOOKUP(L2930,Contactos!B:B,1,0)</f>
        <v>AGRO VETERINARIA MI BUEN PASTOR S.R.L.</v>
      </c>
    </row>
    <row r="2931" spans="1:32" ht="38.25" x14ac:dyDescent="0.2">
      <c r="A2931" s="4">
        <f t="shared" si="136"/>
        <v>2929</v>
      </c>
      <c r="B2931" s="4" t="str">
        <f t="shared" si="137"/>
        <v>F010-00025862</v>
      </c>
      <c r="C2931" s="4" t="str">
        <f>IFERROR(VLOOKUP(F2931,Tablas!$A$1:$B$3,2,0),"")</f>
        <v>Factura</v>
      </c>
      <c r="D2931" s="4" t="str">
        <f t="shared" si="138"/>
        <v>Nacional - LETRAS 45-52-59-66-73-80-90 DAYS - Facturas clientes - C20480431511</v>
      </c>
      <c r="E2931" s="19">
        <v>45545</v>
      </c>
      <c r="F2931" s="20" t="s">
        <v>1001</v>
      </c>
      <c r="G2931" s="20" t="s">
        <v>8154</v>
      </c>
      <c r="H2931" s="20" t="s">
        <v>44</v>
      </c>
      <c r="I2931" s="20" t="s">
        <v>45</v>
      </c>
      <c r="J2931" s="20" t="s">
        <v>241</v>
      </c>
      <c r="K2931" s="20" t="s">
        <v>242</v>
      </c>
      <c r="L2931" s="20" t="s">
        <v>243</v>
      </c>
      <c r="M2931" s="20" t="s">
        <v>125</v>
      </c>
      <c r="N2931" s="21">
        <v>5804.91</v>
      </c>
      <c r="O2931" s="21">
        <v>0</v>
      </c>
      <c r="P2931" s="20"/>
      <c r="Q2931" s="19">
        <v>45545</v>
      </c>
      <c r="R2931" s="20"/>
      <c r="S2931" s="19">
        <v>45642</v>
      </c>
      <c r="T2931" s="20" t="s">
        <v>8099</v>
      </c>
      <c r="U2931" s="20">
        <v>1021875</v>
      </c>
      <c r="V2931" s="20">
        <v>240002684</v>
      </c>
      <c r="W2931" s="20" t="s">
        <v>847</v>
      </c>
      <c r="X2931" s="20" t="s">
        <v>274</v>
      </c>
      <c r="Y2931" s="20" t="s">
        <v>245</v>
      </c>
      <c r="Z2931" s="20" t="s">
        <v>7710</v>
      </c>
      <c r="AA2931" s="20" t="s">
        <v>7711</v>
      </c>
      <c r="AB2931" s="20" t="s">
        <v>248</v>
      </c>
      <c r="AC2931" s="20" t="s">
        <v>248</v>
      </c>
      <c r="AD2931" s="20" t="s">
        <v>56</v>
      </c>
      <c r="AE2931" s="20" t="s">
        <v>1014</v>
      </c>
      <c r="AF2931" t="str">
        <f>VLOOKUP(L2931,Contactos!B:B,1,0)</f>
        <v>AGRO VETERINARIA MI BUEN PASTOR S.R.L.</v>
      </c>
    </row>
    <row r="2932" spans="1:32" ht="38.25" x14ac:dyDescent="0.2">
      <c r="A2932" s="4">
        <f t="shared" si="136"/>
        <v>2930</v>
      </c>
      <c r="B2932" s="4" t="str">
        <f t="shared" si="137"/>
        <v>F010-00025862</v>
      </c>
      <c r="C2932" s="4" t="str">
        <f>IFERROR(VLOOKUP(F2932,Tablas!$A$1:$B$3,2,0),"")</f>
        <v>Factura</v>
      </c>
      <c r="D2932" s="4" t="str">
        <f t="shared" si="138"/>
        <v>Nacional - LETRAS 45-52-59-66-73-80-90 DAYS - Facturas clientes - C20480431511</v>
      </c>
      <c r="E2932" s="19">
        <v>45545</v>
      </c>
      <c r="F2932" s="20" t="s">
        <v>1001</v>
      </c>
      <c r="G2932" s="20" t="s">
        <v>8154</v>
      </c>
      <c r="H2932" s="20" t="s">
        <v>44</v>
      </c>
      <c r="I2932" s="20" t="s">
        <v>45</v>
      </c>
      <c r="J2932" s="20" t="s">
        <v>241</v>
      </c>
      <c r="K2932" s="20" t="s">
        <v>242</v>
      </c>
      <c r="L2932" s="20" t="s">
        <v>243</v>
      </c>
      <c r="M2932" s="20" t="s">
        <v>125</v>
      </c>
      <c r="N2932" s="21">
        <v>5804.91</v>
      </c>
      <c r="O2932" s="21">
        <v>0</v>
      </c>
      <c r="P2932" s="20"/>
      <c r="Q2932" s="19">
        <v>45545</v>
      </c>
      <c r="R2932" s="20"/>
      <c r="S2932" s="19">
        <v>45649</v>
      </c>
      <c r="T2932" s="20" t="s">
        <v>8099</v>
      </c>
      <c r="U2932" s="20">
        <v>1021875</v>
      </c>
      <c r="V2932" s="20">
        <v>240002684</v>
      </c>
      <c r="W2932" s="20" t="s">
        <v>847</v>
      </c>
      <c r="X2932" s="20" t="s">
        <v>274</v>
      </c>
      <c r="Y2932" s="20" t="s">
        <v>245</v>
      </c>
      <c r="Z2932" s="20" t="s">
        <v>7710</v>
      </c>
      <c r="AA2932" s="20" t="s">
        <v>7711</v>
      </c>
      <c r="AB2932" s="20" t="s">
        <v>248</v>
      </c>
      <c r="AC2932" s="20" t="s">
        <v>248</v>
      </c>
      <c r="AD2932" s="20" t="s">
        <v>56</v>
      </c>
      <c r="AE2932" s="20" t="s">
        <v>1014</v>
      </c>
      <c r="AF2932" t="str">
        <f>VLOOKUP(L2932,Contactos!B:B,1,0)</f>
        <v>AGRO VETERINARIA MI BUEN PASTOR S.R.L.</v>
      </c>
    </row>
    <row r="2933" spans="1:32" ht="38.25" x14ac:dyDescent="0.2">
      <c r="A2933" s="4">
        <f t="shared" si="136"/>
        <v>2931</v>
      </c>
      <c r="B2933" s="4" t="str">
        <f t="shared" si="137"/>
        <v>F010-00025862</v>
      </c>
      <c r="C2933" s="4" t="str">
        <f>IFERROR(VLOOKUP(F2933,Tablas!$A$1:$B$3,2,0),"")</f>
        <v>Factura</v>
      </c>
      <c r="D2933" s="4" t="str">
        <f t="shared" si="138"/>
        <v>Nacional - LETRAS 45-52-59-66-73-80-90 DAYS - Facturas clientes - C20480431511</v>
      </c>
      <c r="E2933" s="19">
        <v>45545</v>
      </c>
      <c r="F2933" s="20" t="s">
        <v>1001</v>
      </c>
      <c r="G2933" s="20" t="s">
        <v>8154</v>
      </c>
      <c r="H2933" s="20" t="s">
        <v>44</v>
      </c>
      <c r="I2933" s="20" t="s">
        <v>45</v>
      </c>
      <c r="J2933" s="20" t="s">
        <v>241</v>
      </c>
      <c r="K2933" s="20" t="s">
        <v>242</v>
      </c>
      <c r="L2933" s="20" t="s">
        <v>243</v>
      </c>
      <c r="M2933" s="20" t="s">
        <v>125</v>
      </c>
      <c r="N2933" s="21">
        <v>5804.91</v>
      </c>
      <c r="O2933" s="21">
        <v>0</v>
      </c>
      <c r="P2933" s="20"/>
      <c r="Q2933" s="19">
        <v>45545</v>
      </c>
      <c r="R2933" s="20"/>
      <c r="S2933" s="19">
        <v>45656</v>
      </c>
      <c r="T2933" s="20" t="s">
        <v>8099</v>
      </c>
      <c r="U2933" s="20">
        <v>1021875</v>
      </c>
      <c r="V2933" s="20">
        <v>240002684</v>
      </c>
      <c r="W2933" s="20" t="s">
        <v>847</v>
      </c>
      <c r="X2933" s="20" t="s">
        <v>274</v>
      </c>
      <c r="Y2933" s="20" t="s">
        <v>245</v>
      </c>
      <c r="Z2933" s="20" t="s">
        <v>7710</v>
      </c>
      <c r="AA2933" s="20" t="s">
        <v>7711</v>
      </c>
      <c r="AB2933" s="20" t="s">
        <v>248</v>
      </c>
      <c r="AC2933" s="20" t="s">
        <v>248</v>
      </c>
      <c r="AD2933" s="20" t="s">
        <v>56</v>
      </c>
      <c r="AE2933" s="20" t="s">
        <v>1014</v>
      </c>
      <c r="AF2933" t="str">
        <f>VLOOKUP(L2933,Contactos!B:B,1,0)</f>
        <v>AGRO VETERINARIA MI BUEN PASTOR S.R.L.</v>
      </c>
    </row>
    <row r="2934" spans="1:32" ht="25.5" x14ac:dyDescent="0.2">
      <c r="A2934" s="4">
        <f t="shared" si="136"/>
        <v>2932</v>
      </c>
      <c r="B2934" s="4" t="str">
        <f t="shared" si="137"/>
        <v>4-03632</v>
      </c>
      <c r="C2934" s="4" t="str">
        <f>IFERROR(VLOOKUP(F2934,Tablas!$A$1:$B$3,2,0),"")</f>
        <v/>
      </c>
      <c r="D2934" s="4" t="str">
        <f t="shared" si="138"/>
        <v xml:space="preserve"> - LETRA 75 DIAS / DRAFT 75 DAYS - Cambio de Situación</v>
      </c>
      <c r="E2934" s="19">
        <v>45554</v>
      </c>
      <c r="F2934" s="20" t="s">
        <v>27</v>
      </c>
      <c r="G2934" s="20" t="s">
        <v>8155</v>
      </c>
      <c r="H2934" s="20" t="s">
        <v>7404</v>
      </c>
      <c r="I2934" s="20" t="s">
        <v>7405</v>
      </c>
      <c r="J2934" s="20" t="s">
        <v>431</v>
      </c>
      <c r="K2934" s="20" t="s">
        <v>432</v>
      </c>
      <c r="L2934" s="20" t="s">
        <v>433</v>
      </c>
      <c r="M2934" s="20" t="s">
        <v>125</v>
      </c>
      <c r="N2934" s="21">
        <v>5909.18</v>
      </c>
      <c r="O2934" s="21">
        <v>0</v>
      </c>
      <c r="P2934" s="19">
        <v>45539</v>
      </c>
      <c r="Q2934" s="19">
        <v>45554</v>
      </c>
      <c r="R2934" s="20"/>
      <c r="S2934" s="19">
        <v>45614</v>
      </c>
      <c r="T2934" s="20" t="s">
        <v>126</v>
      </c>
      <c r="U2934" s="20">
        <v>1035138</v>
      </c>
      <c r="V2934" s="20">
        <v>240007307</v>
      </c>
      <c r="W2934" s="20" t="s">
        <v>50</v>
      </c>
      <c r="X2934" s="20" t="s">
        <v>794</v>
      </c>
      <c r="Y2934" s="20" t="s">
        <v>267</v>
      </c>
      <c r="Z2934" s="20" t="s">
        <v>7406</v>
      </c>
      <c r="AA2934" s="20" t="s">
        <v>435</v>
      </c>
      <c r="AB2934" s="20" t="s">
        <v>436</v>
      </c>
      <c r="AC2934" s="20" t="s">
        <v>167</v>
      </c>
      <c r="AD2934" s="20" t="s">
        <v>56</v>
      </c>
      <c r="AE2934" s="20"/>
      <c r="AF2934" t="str">
        <f>VLOOKUP(L2934,Contactos!B:B,1,0)</f>
        <v>H &amp; P DISTRIBUCIONES Y REPRESENTACIONES</v>
      </c>
    </row>
    <row r="2935" spans="1:32" ht="38.25" x14ac:dyDescent="0.2">
      <c r="A2935" s="4">
        <f t="shared" si="136"/>
        <v>2933</v>
      </c>
      <c r="B2935" s="4" t="str">
        <f t="shared" si="137"/>
        <v>F010-00025901</v>
      </c>
      <c r="C2935" s="4" t="str">
        <f>IFERROR(VLOOKUP(F2935,Tablas!$A$1:$B$3,2,0),"")</f>
        <v>Factura</v>
      </c>
      <c r="D2935" s="4" t="str">
        <f t="shared" si="138"/>
        <v>Nacional - CREDITO 75 DÍAS / CREDIT 75 DAYS - Facturas clientes - C20100269113</v>
      </c>
      <c r="E2935" s="19">
        <v>45551</v>
      </c>
      <c r="F2935" s="20" t="s">
        <v>1001</v>
      </c>
      <c r="G2935" s="20" t="s">
        <v>8156</v>
      </c>
      <c r="H2935" s="20" t="s">
        <v>44</v>
      </c>
      <c r="I2935" s="20" t="s">
        <v>45</v>
      </c>
      <c r="J2935" s="20" t="s">
        <v>8004</v>
      </c>
      <c r="K2935" s="20" t="s">
        <v>8005</v>
      </c>
      <c r="L2935" s="20" t="s">
        <v>8006</v>
      </c>
      <c r="M2935" s="20" t="s">
        <v>125</v>
      </c>
      <c r="N2935" s="21">
        <v>5973.16</v>
      </c>
      <c r="O2935" s="21">
        <v>0</v>
      </c>
      <c r="P2935" s="20"/>
      <c r="Q2935" s="19">
        <v>45551</v>
      </c>
      <c r="R2935" s="20"/>
      <c r="S2935" s="19">
        <v>45701</v>
      </c>
      <c r="T2935" s="20" t="s">
        <v>752</v>
      </c>
      <c r="U2935" s="20">
        <v>1024931</v>
      </c>
      <c r="V2935" s="20">
        <v>240002725</v>
      </c>
      <c r="W2935" s="20" t="s">
        <v>847</v>
      </c>
      <c r="X2935" s="20" t="s">
        <v>6482</v>
      </c>
      <c r="Y2935" s="20" t="s">
        <v>267</v>
      </c>
      <c r="Z2935" s="20" t="s">
        <v>8007</v>
      </c>
      <c r="AA2935" s="20" t="s">
        <v>8008</v>
      </c>
      <c r="AB2935" s="20" t="s">
        <v>167</v>
      </c>
      <c r="AC2935" s="20" t="s">
        <v>167</v>
      </c>
      <c r="AD2935" s="20" t="s">
        <v>56</v>
      </c>
      <c r="AE2935" s="20" t="s">
        <v>1014</v>
      </c>
      <c r="AF2935" t="str">
        <f>VLOOKUP(L2935,Contactos!B:B,1,0)</f>
        <v>AGROPEC S.R.L.</v>
      </c>
    </row>
    <row r="2936" spans="1:32" ht="38.25" x14ac:dyDescent="0.2">
      <c r="A2936" s="4">
        <f t="shared" si="136"/>
        <v>2934</v>
      </c>
      <c r="B2936" s="4" t="str">
        <f t="shared" si="137"/>
        <v>4-03263</v>
      </c>
      <c r="C2936" s="4" t="str">
        <f>IFERROR(VLOOKUP(F2936,Tablas!$A$1:$B$3,2,0),"")</f>
        <v/>
      </c>
      <c r="D2936" s="4" t="str">
        <f t="shared" si="138"/>
        <v xml:space="preserve"> - LETRA 75 DIAS / DRAFT 75 DAYS - Cambio de Situación</v>
      </c>
      <c r="E2936" s="19">
        <v>45539</v>
      </c>
      <c r="F2936" s="20" t="s">
        <v>27</v>
      </c>
      <c r="G2936" s="20" t="s">
        <v>8157</v>
      </c>
      <c r="H2936" s="20" t="s">
        <v>7404</v>
      </c>
      <c r="I2936" s="20" t="s">
        <v>7405</v>
      </c>
      <c r="J2936" s="20" t="s">
        <v>7397</v>
      </c>
      <c r="K2936" s="20" t="s">
        <v>7398</v>
      </c>
      <c r="L2936" s="20" t="s">
        <v>7399</v>
      </c>
      <c r="M2936" s="20" t="s">
        <v>125</v>
      </c>
      <c r="N2936" s="21">
        <v>5990.88</v>
      </c>
      <c r="O2936" s="21">
        <v>0</v>
      </c>
      <c r="P2936" s="19">
        <v>45519</v>
      </c>
      <c r="Q2936" s="19">
        <v>45539</v>
      </c>
      <c r="R2936" s="20"/>
      <c r="S2936" s="19">
        <v>45580</v>
      </c>
      <c r="T2936" s="20" t="s">
        <v>126</v>
      </c>
      <c r="U2936" s="20">
        <v>1020820</v>
      </c>
      <c r="V2936" s="20">
        <v>240006493</v>
      </c>
      <c r="W2936" s="20" t="s">
        <v>50</v>
      </c>
      <c r="X2936" s="20" t="s">
        <v>794</v>
      </c>
      <c r="Y2936" s="20" t="s">
        <v>267</v>
      </c>
      <c r="Z2936" s="20" t="s">
        <v>7406</v>
      </c>
      <c r="AA2936" s="20" t="s">
        <v>7402</v>
      </c>
      <c r="AB2936" s="20" t="s">
        <v>328</v>
      </c>
      <c r="AC2936" s="20" t="s">
        <v>167</v>
      </c>
      <c r="AD2936" s="20" t="s">
        <v>56</v>
      </c>
      <c r="AE2936" s="20"/>
      <c r="AF2936" t="str">
        <f>VLOOKUP(L2936,Contactos!B:B,1,0)</f>
        <v>CORPORACION FARMACEUTICA VETERINARIA SOCIEDAD ANONIMA CERRADA</v>
      </c>
    </row>
    <row r="2937" spans="1:32" ht="38.25" x14ac:dyDescent="0.2">
      <c r="A2937" s="4">
        <f t="shared" si="136"/>
        <v>2935</v>
      </c>
      <c r="B2937" s="4" t="str">
        <f t="shared" si="137"/>
        <v>4-03265</v>
      </c>
      <c r="C2937" s="4" t="str">
        <f>IFERROR(VLOOKUP(F2937,Tablas!$A$1:$B$3,2,0),"")</f>
        <v/>
      </c>
      <c r="D2937" s="4" t="str">
        <f t="shared" si="138"/>
        <v xml:space="preserve"> - LETRA 75 DIAS / DRAFT 75 DAYS - Cambio de Situación</v>
      </c>
      <c r="E2937" s="19">
        <v>45539</v>
      </c>
      <c r="F2937" s="20" t="s">
        <v>27</v>
      </c>
      <c r="G2937" s="20" t="s">
        <v>8158</v>
      </c>
      <c r="H2937" s="20" t="s">
        <v>7404</v>
      </c>
      <c r="I2937" s="20" t="s">
        <v>7405</v>
      </c>
      <c r="J2937" s="20" t="s">
        <v>7397</v>
      </c>
      <c r="K2937" s="20" t="s">
        <v>7398</v>
      </c>
      <c r="L2937" s="20" t="s">
        <v>7399</v>
      </c>
      <c r="M2937" s="20" t="s">
        <v>125</v>
      </c>
      <c r="N2937" s="21">
        <v>5990.88</v>
      </c>
      <c r="O2937" s="21">
        <v>0</v>
      </c>
      <c r="P2937" s="19">
        <v>45519</v>
      </c>
      <c r="Q2937" s="19">
        <v>45539</v>
      </c>
      <c r="R2937" s="20"/>
      <c r="S2937" s="19">
        <v>45593</v>
      </c>
      <c r="T2937" s="20" t="s">
        <v>126</v>
      </c>
      <c r="U2937" s="20">
        <v>1020824</v>
      </c>
      <c r="V2937" s="20">
        <v>240006495</v>
      </c>
      <c r="W2937" s="20" t="s">
        <v>50</v>
      </c>
      <c r="X2937" s="20" t="s">
        <v>794</v>
      </c>
      <c r="Y2937" s="20" t="s">
        <v>267</v>
      </c>
      <c r="Z2937" s="20" t="s">
        <v>7406</v>
      </c>
      <c r="AA2937" s="20" t="s">
        <v>7402</v>
      </c>
      <c r="AB2937" s="20" t="s">
        <v>328</v>
      </c>
      <c r="AC2937" s="20" t="s">
        <v>167</v>
      </c>
      <c r="AD2937" s="20" t="s">
        <v>56</v>
      </c>
      <c r="AE2937" s="20"/>
      <c r="AF2937" t="str">
        <f>VLOOKUP(L2937,Contactos!B:B,1,0)</f>
        <v>CORPORACION FARMACEUTICA VETERINARIA SOCIEDAD ANONIMA CERRADA</v>
      </c>
    </row>
    <row r="2938" spans="1:32" ht="38.25" x14ac:dyDescent="0.2">
      <c r="A2938" s="4">
        <f t="shared" si="136"/>
        <v>2936</v>
      </c>
      <c r="B2938" s="4" t="str">
        <f t="shared" si="137"/>
        <v>4-03264</v>
      </c>
      <c r="C2938" s="4" t="str">
        <f>IFERROR(VLOOKUP(F2938,Tablas!$A$1:$B$3,2,0),"")</f>
        <v/>
      </c>
      <c r="D2938" s="4" t="str">
        <f t="shared" si="138"/>
        <v xml:space="preserve"> - LETRA 75 DIAS / DRAFT 75 DAYS - Cambio de Situación</v>
      </c>
      <c r="E2938" s="19">
        <v>45539</v>
      </c>
      <c r="F2938" s="20" t="s">
        <v>27</v>
      </c>
      <c r="G2938" s="20" t="s">
        <v>8159</v>
      </c>
      <c r="H2938" s="20" t="s">
        <v>7404</v>
      </c>
      <c r="I2938" s="20" t="s">
        <v>7405</v>
      </c>
      <c r="J2938" s="20" t="s">
        <v>7397</v>
      </c>
      <c r="K2938" s="20" t="s">
        <v>7398</v>
      </c>
      <c r="L2938" s="20" t="s">
        <v>7399</v>
      </c>
      <c r="M2938" s="20" t="s">
        <v>125</v>
      </c>
      <c r="N2938" s="21">
        <v>5990.88</v>
      </c>
      <c r="O2938" s="21">
        <v>0</v>
      </c>
      <c r="P2938" s="19">
        <v>45519</v>
      </c>
      <c r="Q2938" s="19">
        <v>45539</v>
      </c>
      <c r="R2938" s="20"/>
      <c r="S2938" s="19">
        <v>45587</v>
      </c>
      <c r="T2938" s="20" t="s">
        <v>126</v>
      </c>
      <c r="U2938" s="20">
        <v>1020822</v>
      </c>
      <c r="V2938" s="20">
        <v>240006494</v>
      </c>
      <c r="W2938" s="20" t="s">
        <v>50</v>
      </c>
      <c r="X2938" s="20" t="s">
        <v>794</v>
      </c>
      <c r="Y2938" s="20" t="s">
        <v>267</v>
      </c>
      <c r="Z2938" s="20" t="s">
        <v>7406</v>
      </c>
      <c r="AA2938" s="20" t="s">
        <v>7402</v>
      </c>
      <c r="AB2938" s="20" t="s">
        <v>328</v>
      </c>
      <c r="AC2938" s="20" t="s">
        <v>167</v>
      </c>
      <c r="AD2938" s="20" t="s">
        <v>56</v>
      </c>
      <c r="AE2938" s="20"/>
      <c r="AF2938" t="str">
        <f>VLOOKUP(L2938,Contactos!B:B,1,0)</f>
        <v>CORPORACION FARMACEUTICA VETERINARIA SOCIEDAD ANONIMA CERRADA</v>
      </c>
    </row>
    <row r="2939" spans="1:32" ht="38.25" x14ac:dyDescent="0.2">
      <c r="A2939" s="4">
        <f t="shared" si="136"/>
        <v>2937</v>
      </c>
      <c r="B2939" s="4" t="str">
        <f t="shared" si="137"/>
        <v>4-03262</v>
      </c>
      <c r="C2939" s="4" t="str">
        <f>IFERROR(VLOOKUP(F2939,Tablas!$A$1:$B$3,2,0),"")</f>
        <v/>
      </c>
      <c r="D2939" s="4" t="str">
        <f t="shared" si="138"/>
        <v xml:space="preserve"> - LETRA 75 DIAS / DRAFT 75 DAYS - Cambio de Situación</v>
      </c>
      <c r="E2939" s="19">
        <v>45539</v>
      </c>
      <c r="F2939" s="20" t="s">
        <v>27</v>
      </c>
      <c r="G2939" s="20" t="s">
        <v>8160</v>
      </c>
      <c r="H2939" s="20" t="s">
        <v>7404</v>
      </c>
      <c r="I2939" s="20" t="s">
        <v>7405</v>
      </c>
      <c r="J2939" s="20" t="s">
        <v>7397</v>
      </c>
      <c r="K2939" s="20" t="s">
        <v>7398</v>
      </c>
      <c r="L2939" s="20" t="s">
        <v>7399</v>
      </c>
      <c r="M2939" s="20" t="s">
        <v>125</v>
      </c>
      <c r="N2939" s="21">
        <v>5990.88</v>
      </c>
      <c r="O2939" s="21">
        <v>0</v>
      </c>
      <c r="P2939" s="19">
        <v>45519</v>
      </c>
      <c r="Q2939" s="19">
        <v>45539</v>
      </c>
      <c r="R2939" s="20"/>
      <c r="S2939" s="19">
        <v>45574</v>
      </c>
      <c r="T2939" s="20" t="s">
        <v>126</v>
      </c>
      <c r="U2939" s="20">
        <v>1020818</v>
      </c>
      <c r="V2939" s="20">
        <v>240006492</v>
      </c>
      <c r="W2939" s="20" t="s">
        <v>50</v>
      </c>
      <c r="X2939" s="20" t="s">
        <v>794</v>
      </c>
      <c r="Y2939" s="20" t="s">
        <v>267</v>
      </c>
      <c r="Z2939" s="20" t="s">
        <v>7406</v>
      </c>
      <c r="AA2939" s="20" t="s">
        <v>7402</v>
      </c>
      <c r="AB2939" s="20" t="s">
        <v>328</v>
      </c>
      <c r="AC2939" s="20" t="s">
        <v>167</v>
      </c>
      <c r="AD2939" s="20" t="s">
        <v>56</v>
      </c>
      <c r="AE2939" s="20"/>
      <c r="AF2939" t="str">
        <f>VLOOKUP(L2939,Contactos!B:B,1,0)</f>
        <v>CORPORACION FARMACEUTICA VETERINARIA SOCIEDAD ANONIMA CERRADA</v>
      </c>
    </row>
    <row r="2940" spans="1:32" ht="38.25" x14ac:dyDescent="0.2">
      <c r="A2940" s="4">
        <f t="shared" si="136"/>
        <v>2938</v>
      </c>
      <c r="B2940" s="4" t="str">
        <f t="shared" si="137"/>
        <v>4-03266</v>
      </c>
      <c r="C2940" s="4" t="str">
        <f>IFERROR(VLOOKUP(F2940,Tablas!$A$1:$B$3,2,0),"")</f>
        <v/>
      </c>
      <c r="D2940" s="4" t="str">
        <f t="shared" si="138"/>
        <v xml:space="preserve"> - LETRA 75 DIAS / DRAFT 75 DAYS - Cambio de Situación</v>
      </c>
      <c r="E2940" s="19">
        <v>45539</v>
      </c>
      <c r="F2940" s="20" t="s">
        <v>27</v>
      </c>
      <c r="G2940" s="20" t="s">
        <v>8161</v>
      </c>
      <c r="H2940" s="20" t="s">
        <v>7404</v>
      </c>
      <c r="I2940" s="20" t="s">
        <v>7405</v>
      </c>
      <c r="J2940" s="20" t="s">
        <v>7397</v>
      </c>
      <c r="K2940" s="20" t="s">
        <v>7398</v>
      </c>
      <c r="L2940" s="20" t="s">
        <v>7399</v>
      </c>
      <c r="M2940" s="20" t="s">
        <v>125</v>
      </c>
      <c r="N2940" s="21">
        <v>5990.88</v>
      </c>
      <c r="O2940" s="21">
        <v>0</v>
      </c>
      <c r="P2940" s="19">
        <v>45519</v>
      </c>
      <c r="Q2940" s="19">
        <v>45539</v>
      </c>
      <c r="R2940" s="20"/>
      <c r="S2940" s="19">
        <v>45609</v>
      </c>
      <c r="T2940" s="20" t="s">
        <v>126</v>
      </c>
      <c r="U2940" s="20">
        <v>1020826</v>
      </c>
      <c r="V2940" s="20">
        <v>240006496</v>
      </c>
      <c r="W2940" s="20" t="s">
        <v>50</v>
      </c>
      <c r="X2940" s="20" t="s">
        <v>794</v>
      </c>
      <c r="Y2940" s="20" t="s">
        <v>267</v>
      </c>
      <c r="Z2940" s="20" t="s">
        <v>7406</v>
      </c>
      <c r="AA2940" s="20" t="s">
        <v>7402</v>
      </c>
      <c r="AB2940" s="20" t="s">
        <v>328</v>
      </c>
      <c r="AC2940" s="20" t="s">
        <v>167</v>
      </c>
      <c r="AD2940" s="20" t="s">
        <v>56</v>
      </c>
      <c r="AE2940" s="20"/>
      <c r="AF2940" t="str">
        <f>VLOOKUP(L2940,Contactos!B:B,1,0)</f>
        <v>CORPORACION FARMACEUTICA VETERINARIA SOCIEDAD ANONIMA CERRADA</v>
      </c>
    </row>
    <row r="2941" spans="1:32" ht="25.5" x14ac:dyDescent="0.2">
      <c r="A2941" s="4">
        <f t="shared" si="136"/>
        <v>2939</v>
      </c>
      <c r="B2941" s="4" t="str">
        <f t="shared" si="137"/>
        <v>4-03223</v>
      </c>
      <c r="C2941" s="4" t="str">
        <f>IFERROR(VLOOKUP(F2941,Tablas!$A$1:$B$3,2,0),"")</f>
        <v/>
      </c>
      <c r="D2941" s="4" t="str">
        <f t="shared" si="138"/>
        <v xml:space="preserve"> - LETRA 75 DIAS / DRAFT 75 DAYS - Cambio de Situación</v>
      </c>
      <c r="E2941" s="19">
        <v>45546</v>
      </c>
      <c r="F2941" s="20" t="s">
        <v>27</v>
      </c>
      <c r="G2941" s="20" t="s">
        <v>8162</v>
      </c>
      <c r="H2941" s="20" t="s">
        <v>7404</v>
      </c>
      <c r="I2941" s="20" t="s">
        <v>7405</v>
      </c>
      <c r="J2941" s="20" t="s">
        <v>431</v>
      </c>
      <c r="K2941" s="20" t="s">
        <v>432</v>
      </c>
      <c r="L2941" s="20" t="s">
        <v>433</v>
      </c>
      <c r="M2941" s="20" t="s">
        <v>125</v>
      </c>
      <c r="N2941" s="21">
        <v>5991.88</v>
      </c>
      <c r="O2941" s="21">
        <v>0</v>
      </c>
      <c r="P2941" s="19">
        <v>45518</v>
      </c>
      <c r="Q2941" s="19">
        <v>45546</v>
      </c>
      <c r="R2941" s="20"/>
      <c r="S2941" s="19">
        <v>45574</v>
      </c>
      <c r="T2941" s="20" t="s">
        <v>126</v>
      </c>
      <c r="U2941" s="20">
        <v>1024502</v>
      </c>
      <c r="V2941" s="20">
        <v>240006750</v>
      </c>
      <c r="W2941" s="20" t="s">
        <v>50</v>
      </c>
      <c r="X2941" s="20" t="s">
        <v>794</v>
      </c>
      <c r="Y2941" s="20" t="s">
        <v>267</v>
      </c>
      <c r="Z2941" s="20" t="s">
        <v>7406</v>
      </c>
      <c r="AA2941" s="20" t="s">
        <v>435</v>
      </c>
      <c r="AB2941" s="20" t="s">
        <v>436</v>
      </c>
      <c r="AC2941" s="20" t="s">
        <v>167</v>
      </c>
      <c r="AD2941" s="20" t="s">
        <v>56</v>
      </c>
      <c r="AE2941" s="20"/>
      <c r="AF2941" t="str">
        <f>VLOOKUP(L2941,Contactos!B:B,1,0)</f>
        <v>H &amp; P DISTRIBUCIONES Y REPRESENTACIONES</v>
      </c>
    </row>
    <row r="2942" spans="1:32" ht="25.5" x14ac:dyDescent="0.2">
      <c r="A2942" s="4">
        <f t="shared" si="136"/>
        <v>2940</v>
      </c>
      <c r="B2942" s="4" t="str">
        <f t="shared" si="137"/>
        <v>4-03226</v>
      </c>
      <c r="C2942" s="4" t="str">
        <f>IFERROR(VLOOKUP(F2942,Tablas!$A$1:$B$3,2,0),"")</f>
        <v/>
      </c>
      <c r="D2942" s="4" t="str">
        <f t="shared" si="138"/>
        <v xml:space="preserve"> - LETRA 75 DIAS / DRAFT 75 DAYS - Cambio de Situación</v>
      </c>
      <c r="E2942" s="19">
        <v>45546</v>
      </c>
      <c r="F2942" s="20" t="s">
        <v>27</v>
      </c>
      <c r="G2942" s="20" t="s">
        <v>8163</v>
      </c>
      <c r="H2942" s="20" t="s">
        <v>7404</v>
      </c>
      <c r="I2942" s="20" t="s">
        <v>7405</v>
      </c>
      <c r="J2942" s="20" t="s">
        <v>431</v>
      </c>
      <c r="K2942" s="20" t="s">
        <v>432</v>
      </c>
      <c r="L2942" s="20" t="s">
        <v>433</v>
      </c>
      <c r="M2942" s="20" t="s">
        <v>125</v>
      </c>
      <c r="N2942" s="21">
        <v>5991.88</v>
      </c>
      <c r="O2942" s="21">
        <v>0</v>
      </c>
      <c r="P2942" s="19">
        <v>45518</v>
      </c>
      <c r="Q2942" s="19">
        <v>45546</v>
      </c>
      <c r="R2942" s="20"/>
      <c r="S2942" s="19">
        <v>45593</v>
      </c>
      <c r="T2942" s="20" t="s">
        <v>126</v>
      </c>
      <c r="U2942" s="20">
        <v>1024508</v>
      </c>
      <c r="V2942" s="20">
        <v>240006753</v>
      </c>
      <c r="W2942" s="20" t="s">
        <v>50</v>
      </c>
      <c r="X2942" s="20" t="s">
        <v>794</v>
      </c>
      <c r="Y2942" s="20" t="s">
        <v>267</v>
      </c>
      <c r="Z2942" s="20" t="s">
        <v>7406</v>
      </c>
      <c r="AA2942" s="20" t="s">
        <v>435</v>
      </c>
      <c r="AB2942" s="20" t="s">
        <v>436</v>
      </c>
      <c r="AC2942" s="20" t="s">
        <v>167</v>
      </c>
      <c r="AD2942" s="20" t="s">
        <v>56</v>
      </c>
      <c r="AE2942" s="20"/>
      <c r="AF2942" t="str">
        <f>VLOOKUP(L2942,Contactos!B:B,1,0)</f>
        <v>H &amp; P DISTRIBUCIONES Y REPRESENTACIONES</v>
      </c>
    </row>
    <row r="2943" spans="1:32" ht="25.5" x14ac:dyDescent="0.2">
      <c r="A2943" s="4">
        <f t="shared" si="136"/>
        <v>2941</v>
      </c>
      <c r="B2943" s="4" t="str">
        <f t="shared" si="137"/>
        <v>4-03225</v>
      </c>
      <c r="C2943" s="4" t="str">
        <f>IFERROR(VLOOKUP(F2943,Tablas!$A$1:$B$3,2,0),"")</f>
        <v/>
      </c>
      <c r="D2943" s="4" t="str">
        <f t="shared" si="138"/>
        <v xml:space="preserve"> - LETRA 75 DIAS / DRAFT 75 DAYS - Cambio de Situación</v>
      </c>
      <c r="E2943" s="19">
        <v>45546</v>
      </c>
      <c r="F2943" s="20" t="s">
        <v>27</v>
      </c>
      <c r="G2943" s="20" t="s">
        <v>8164</v>
      </c>
      <c r="H2943" s="20" t="s">
        <v>7404</v>
      </c>
      <c r="I2943" s="20" t="s">
        <v>7405</v>
      </c>
      <c r="J2943" s="20" t="s">
        <v>431</v>
      </c>
      <c r="K2943" s="20" t="s">
        <v>432</v>
      </c>
      <c r="L2943" s="20" t="s">
        <v>433</v>
      </c>
      <c r="M2943" s="20" t="s">
        <v>125</v>
      </c>
      <c r="N2943" s="21">
        <v>5991.88</v>
      </c>
      <c r="O2943" s="21">
        <v>0</v>
      </c>
      <c r="P2943" s="19">
        <v>45518</v>
      </c>
      <c r="Q2943" s="19">
        <v>45546</v>
      </c>
      <c r="R2943" s="20"/>
      <c r="S2943" s="19">
        <v>45586</v>
      </c>
      <c r="T2943" s="20" t="s">
        <v>126</v>
      </c>
      <c r="U2943" s="20">
        <v>1024506</v>
      </c>
      <c r="V2943" s="20">
        <v>240006752</v>
      </c>
      <c r="W2943" s="20" t="s">
        <v>50</v>
      </c>
      <c r="X2943" s="20" t="s">
        <v>794</v>
      </c>
      <c r="Y2943" s="20" t="s">
        <v>267</v>
      </c>
      <c r="Z2943" s="20" t="s">
        <v>7406</v>
      </c>
      <c r="AA2943" s="20" t="s">
        <v>435</v>
      </c>
      <c r="AB2943" s="20" t="s">
        <v>436</v>
      </c>
      <c r="AC2943" s="20" t="s">
        <v>167</v>
      </c>
      <c r="AD2943" s="20" t="s">
        <v>56</v>
      </c>
      <c r="AE2943" s="20"/>
      <c r="AF2943" t="str">
        <f>VLOOKUP(L2943,Contactos!B:B,1,0)</f>
        <v>H &amp; P DISTRIBUCIONES Y REPRESENTACIONES</v>
      </c>
    </row>
    <row r="2944" spans="1:32" ht="25.5" x14ac:dyDescent="0.2">
      <c r="A2944" s="4">
        <f t="shared" si="136"/>
        <v>2942</v>
      </c>
      <c r="B2944" s="4" t="str">
        <f t="shared" si="137"/>
        <v>4-03224</v>
      </c>
      <c r="C2944" s="4" t="str">
        <f>IFERROR(VLOOKUP(F2944,Tablas!$A$1:$B$3,2,0),"")</f>
        <v/>
      </c>
      <c r="D2944" s="4" t="str">
        <f t="shared" si="138"/>
        <v xml:space="preserve"> - LETRA 75 DIAS / DRAFT 75 DAYS - Cambio de Situación</v>
      </c>
      <c r="E2944" s="19">
        <v>45546</v>
      </c>
      <c r="F2944" s="20" t="s">
        <v>27</v>
      </c>
      <c r="G2944" s="20" t="s">
        <v>8165</v>
      </c>
      <c r="H2944" s="20" t="s">
        <v>7404</v>
      </c>
      <c r="I2944" s="20" t="s">
        <v>7405</v>
      </c>
      <c r="J2944" s="20" t="s">
        <v>431</v>
      </c>
      <c r="K2944" s="20" t="s">
        <v>432</v>
      </c>
      <c r="L2944" s="20" t="s">
        <v>433</v>
      </c>
      <c r="M2944" s="20" t="s">
        <v>125</v>
      </c>
      <c r="N2944" s="21">
        <v>5991.88</v>
      </c>
      <c r="O2944" s="21">
        <v>0</v>
      </c>
      <c r="P2944" s="19">
        <v>45518</v>
      </c>
      <c r="Q2944" s="19">
        <v>45546</v>
      </c>
      <c r="R2944" s="20"/>
      <c r="S2944" s="19">
        <v>45579</v>
      </c>
      <c r="T2944" s="20" t="s">
        <v>126</v>
      </c>
      <c r="U2944" s="20">
        <v>1024504</v>
      </c>
      <c r="V2944" s="20">
        <v>240006751</v>
      </c>
      <c r="W2944" s="20" t="s">
        <v>50</v>
      </c>
      <c r="X2944" s="20" t="s">
        <v>794</v>
      </c>
      <c r="Y2944" s="20" t="s">
        <v>267</v>
      </c>
      <c r="Z2944" s="20" t="s">
        <v>7406</v>
      </c>
      <c r="AA2944" s="20" t="s">
        <v>435</v>
      </c>
      <c r="AB2944" s="20" t="s">
        <v>436</v>
      </c>
      <c r="AC2944" s="20" t="s">
        <v>167</v>
      </c>
      <c r="AD2944" s="20" t="s">
        <v>56</v>
      </c>
      <c r="AE2944" s="20"/>
      <c r="AF2944" t="str">
        <f>VLOOKUP(L2944,Contactos!B:B,1,0)</f>
        <v>H &amp; P DISTRIBUCIONES Y REPRESENTACIONES</v>
      </c>
    </row>
    <row r="2945" spans="1:32" ht="25.5" x14ac:dyDescent="0.2">
      <c r="A2945" s="4">
        <f t="shared" si="136"/>
        <v>2943</v>
      </c>
      <c r="B2945" s="4" t="str">
        <f t="shared" si="137"/>
        <v>4-03227</v>
      </c>
      <c r="C2945" s="4" t="str">
        <f>IFERROR(VLOOKUP(F2945,Tablas!$A$1:$B$3,2,0),"")</f>
        <v/>
      </c>
      <c r="D2945" s="4" t="str">
        <f t="shared" si="138"/>
        <v xml:space="preserve"> - LETRA 75 DIAS / DRAFT 75 DAYS - Cambio de Situación</v>
      </c>
      <c r="E2945" s="19">
        <v>45546</v>
      </c>
      <c r="F2945" s="20" t="s">
        <v>27</v>
      </c>
      <c r="G2945" s="20" t="s">
        <v>8166</v>
      </c>
      <c r="H2945" s="20" t="s">
        <v>7404</v>
      </c>
      <c r="I2945" s="20" t="s">
        <v>7405</v>
      </c>
      <c r="J2945" s="20" t="s">
        <v>431</v>
      </c>
      <c r="K2945" s="20" t="s">
        <v>432</v>
      </c>
      <c r="L2945" s="20" t="s">
        <v>433</v>
      </c>
      <c r="M2945" s="20" t="s">
        <v>125</v>
      </c>
      <c r="N2945" s="21">
        <v>5991.9</v>
      </c>
      <c r="O2945" s="21">
        <v>0</v>
      </c>
      <c r="P2945" s="19">
        <v>45518</v>
      </c>
      <c r="Q2945" s="19">
        <v>45546</v>
      </c>
      <c r="R2945" s="20"/>
      <c r="S2945" s="19">
        <v>45608</v>
      </c>
      <c r="T2945" s="20" t="s">
        <v>126</v>
      </c>
      <c r="U2945" s="20">
        <v>1024510</v>
      </c>
      <c r="V2945" s="20">
        <v>240006754</v>
      </c>
      <c r="W2945" s="20" t="s">
        <v>50</v>
      </c>
      <c r="X2945" s="20" t="s">
        <v>794</v>
      </c>
      <c r="Y2945" s="20" t="s">
        <v>267</v>
      </c>
      <c r="Z2945" s="20" t="s">
        <v>7406</v>
      </c>
      <c r="AA2945" s="20" t="s">
        <v>435</v>
      </c>
      <c r="AB2945" s="20" t="s">
        <v>436</v>
      </c>
      <c r="AC2945" s="20" t="s">
        <v>167</v>
      </c>
      <c r="AD2945" s="20" t="s">
        <v>56</v>
      </c>
      <c r="AE2945" s="20"/>
      <c r="AF2945" t="str">
        <f>VLOOKUP(L2945,Contactos!B:B,1,0)</f>
        <v>H &amp; P DISTRIBUCIONES Y REPRESENTACIONES</v>
      </c>
    </row>
    <row r="2946" spans="1:32" ht="25.5" x14ac:dyDescent="0.2">
      <c r="A2946" s="4">
        <f t="shared" si="136"/>
        <v>2944</v>
      </c>
      <c r="B2946" s="4" t="str">
        <f t="shared" si="137"/>
        <v>4-02689</v>
      </c>
      <c r="C2946" s="4" t="str">
        <f>IFERROR(VLOOKUP(F2946,Tablas!$A$1:$B$3,2,0),"")</f>
        <v/>
      </c>
      <c r="D2946" s="4" t="str">
        <f t="shared" si="138"/>
        <v xml:space="preserve"> - LETRA 75 DIAS / DRAFT 75 DAYS - Cambio de Situación</v>
      </c>
      <c r="E2946" s="19">
        <v>45506</v>
      </c>
      <c r="F2946" s="20" t="s">
        <v>27</v>
      </c>
      <c r="G2946" s="20" t="s">
        <v>8167</v>
      </c>
      <c r="H2946" s="20" t="s">
        <v>7404</v>
      </c>
      <c r="I2946" s="20" t="s">
        <v>7405</v>
      </c>
      <c r="J2946" s="20" t="s">
        <v>241</v>
      </c>
      <c r="K2946" s="20" t="s">
        <v>242</v>
      </c>
      <c r="L2946" s="20" t="s">
        <v>243</v>
      </c>
      <c r="M2946" s="20" t="s">
        <v>125</v>
      </c>
      <c r="N2946" s="21">
        <v>6019.59</v>
      </c>
      <c r="O2946" s="21">
        <v>0</v>
      </c>
      <c r="P2946" s="19">
        <v>45488</v>
      </c>
      <c r="Q2946" s="19">
        <v>45506</v>
      </c>
      <c r="R2946" s="20"/>
      <c r="S2946" s="19">
        <v>45579</v>
      </c>
      <c r="T2946" s="20" t="s">
        <v>126</v>
      </c>
      <c r="U2946" s="20">
        <v>1003721</v>
      </c>
      <c r="V2946" s="20">
        <v>240005648</v>
      </c>
      <c r="W2946" s="20" t="s">
        <v>50</v>
      </c>
      <c r="X2946" s="20" t="s">
        <v>794</v>
      </c>
      <c r="Y2946" s="20" t="s">
        <v>245</v>
      </c>
      <c r="Z2946" s="20" t="s">
        <v>7406</v>
      </c>
      <c r="AA2946" s="20" t="s">
        <v>7711</v>
      </c>
      <c r="AB2946" s="20" t="s">
        <v>248</v>
      </c>
      <c r="AC2946" s="20" t="s">
        <v>248</v>
      </c>
      <c r="AD2946" s="20" t="s">
        <v>56</v>
      </c>
      <c r="AE2946" s="20"/>
      <c r="AF2946" t="str">
        <f>VLOOKUP(L2946,Contactos!B:B,1,0)</f>
        <v>AGRO VETERINARIA MI BUEN PASTOR S.R.L.</v>
      </c>
    </row>
    <row r="2947" spans="1:32" ht="25.5" x14ac:dyDescent="0.2">
      <c r="A2947" s="4">
        <f t="shared" si="136"/>
        <v>2945</v>
      </c>
      <c r="B2947" s="4" t="str">
        <f t="shared" si="137"/>
        <v/>
      </c>
      <c r="C2947" s="4" t="str">
        <f>IFERROR(VLOOKUP(F2947,Tablas!$A$1:$B$3,2,0),"")</f>
        <v/>
      </c>
      <c r="D2947" s="4" t="str">
        <f t="shared" si="138"/>
        <v xml:space="preserve"> - COBRANZA DOC. 60 DIAS  / DA 60 DAYS - Dif. en cambio</v>
      </c>
      <c r="E2947" s="19">
        <v>45473</v>
      </c>
      <c r="F2947" s="20" t="s">
        <v>27</v>
      </c>
      <c r="G2947" s="20"/>
      <c r="H2947" s="20" t="s">
        <v>80</v>
      </c>
      <c r="I2947" s="20" t="s">
        <v>81</v>
      </c>
      <c r="J2947" s="20" t="s">
        <v>168</v>
      </c>
      <c r="K2947" s="20" t="s">
        <v>168</v>
      </c>
      <c r="L2947" s="20" t="s">
        <v>169</v>
      </c>
      <c r="M2947" s="20" t="s">
        <v>33</v>
      </c>
      <c r="N2947" s="21">
        <v>6026.67</v>
      </c>
      <c r="O2947" s="21">
        <v>0</v>
      </c>
      <c r="P2947" s="20"/>
      <c r="Q2947" s="19">
        <v>45473</v>
      </c>
      <c r="R2947" s="20"/>
      <c r="S2947" s="20"/>
      <c r="T2947" s="20" t="s">
        <v>34</v>
      </c>
      <c r="U2947" s="20">
        <v>1028640</v>
      </c>
      <c r="V2947" s="20">
        <v>240026902</v>
      </c>
      <c r="W2947" s="20" t="s">
        <v>50</v>
      </c>
      <c r="X2947" s="20" t="s">
        <v>841</v>
      </c>
      <c r="Y2947" s="20" t="s">
        <v>37</v>
      </c>
      <c r="Z2947" s="20" t="s">
        <v>63</v>
      </c>
      <c r="AA2947" s="20" t="s">
        <v>170</v>
      </c>
      <c r="AB2947" s="20" t="s">
        <v>171</v>
      </c>
      <c r="AC2947" s="20" t="s">
        <v>66</v>
      </c>
      <c r="AD2947" s="20" t="s">
        <v>172</v>
      </c>
      <c r="AE2947" s="20"/>
      <c r="AF2947" t="str">
        <f>VLOOKUP(L2947,Contactos!B:B,1,0)</f>
        <v>EMPRESA MELO S.A.</v>
      </c>
    </row>
    <row r="2948" spans="1:32" ht="38.25" x14ac:dyDescent="0.2">
      <c r="A2948" s="4">
        <f t="shared" ref="A2948:A3011" si="139">ROW()-2</f>
        <v>2946</v>
      </c>
      <c r="B2948" s="4" t="str">
        <f t="shared" ref="B2948:B3011" si="140">MID(G2948,4,20)</f>
        <v>F010-00025451</v>
      </c>
      <c r="C2948" s="4" t="str">
        <f>IFERROR(VLOOKUP(F2948,Tablas!$A$1:$B$3,2,0),"")</f>
        <v>Factura</v>
      </c>
      <c r="D2948" s="4" t="str">
        <f t="shared" ref="D2948:D3011" si="141">CONCATENATE(AE2948," - ",T2948," - ",Z2948)</f>
        <v>Nacional - CREDITO 90 DÍAS / CREDIT 90 DAYS - Facturas clientes - C20524795338</v>
      </c>
      <c r="E2948" s="19">
        <v>45503</v>
      </c>
      <c r="F2948" s="20" t="s">
        <v>1001</v>
      </c>
      <c r="G2948" s="20" t="s">
        <v>8168</v>
      </c>
      <c r="H2948" s="20" t="s">
        <v>322</v>
      </c>
      <c r="I2948" s="20" t="s">
        <v>323</v>
      </c>
      <c r="J2948" s="20" t="s">
        <v>161</v>
      </c>
      <c r="K2948" s="20" t="s">
        <v>162</v>
      </c>
      <c r="L2948" s="20" t="s">
        <v>163</v>
      </c>
      <c r="M2948" s="20" t="s">
        <v>125</v>
      </c>
      <c r="N2948" s="21">
        <v>6053.4</v>
      </c>
      <c r="O2948" s="21">
        <v>0</v>
      </c>
      <c r="P2948" s="20"/>
      <c r="Q2948" s="19">
        <v>45503</v>
      </c>
      <c r="R2948" s="20"/>
      <c r="S2948" s="19">
        <v>45593</v>
      </c>
      <c r="T2948" s="20" t="s">
        <v>8169</v>
      </c>
      <c r="U2948" s="20">
        <v>999901</v>
      </c>
      <c r="V2948" s="20">
        <v>240002232</v>
      </c>
      <c r="W2948" s="20" t="s">
        <v>847</v>
      </c>
      <c r="X2948" s="20" t="s">
        <v>305</v>
      </c>
      <c r="Y2948" s="20" t="s">
        <v>52</v>
      </c>
      <c r="Z2948" s="20" t="s">
        <v>7840</v>
      </c>
      <c r="AA2948" s="20" t="s">
        <v>165</v>
      </c>
      <c r="AB2948" s="20" t="s">
        <v>166</v>
      </c>
      <c r="AC2948" s="20" t="s">
        <v>167</v>
      </c>
      <c r="AD2948" s="20" t="s">
        <v>56</v>
      </c>
      <c r="AE2948" s="20" t="s">
        <v>1014</v>
      </c>
      <c r="AF2948" t="str">
        <f>VLOOKUP(L2948,Contactos!B:B,1,0)</f>
        <v>VETANIS SOCIEDAD ANONIMA CERRADA - VETANIS S.A.C.</v>
      </c>
    </row>
    <row r="2949" spans="1:32" ht="25.5" x14ac:dyDescent="0.2">
      <c r="A2949" s="4">
        <f t="shared" si="139"/>
        <v>2947</v>
      </c>
      <c r="B2949" s="4" t="str">
        <f t="shared" si="140"/>
        <v>4-03297</v>
      </c>
      <c r="C2949" s="4" t="str">
        <f>IFERROR(VLOOKUP(F2949,Tablas!$A$1:$B$3,2,0),"")</f>
        <v/>
      </c>
      <c r="D2949" s="4" t="str">
        <f t="shared" si="141"/>
        <v xml:space="preserve"> - LETRA 75 DIAS / DRAFT 75 DAYS - Cambio de Situación</v>
      </c>
      <c r="E2949" s="19">
        <v>45539</v>
      </c>
      <c r="F2949" s="20" t="s">
        <v>27</v>
      </c>
      <c r="G2949" s="20" t="s">
        <v>8170</v>
      </c>
      <c r="H2949" s="20" t="s">
        <v>7404</v>
      </c>
      <c r="I2949" s="20" t="s">
        <v>7405</v>
      </c>
      <c r="J2949" s="20" t="s">
        <v>391</v>
      </c>
      <c r="K2949" s="20" t="s">
        <v>392</v>
      </c>
      <c r="L2949" s="20" t="s">
        <v>393</v>
      </c>
      <c r="M2949" s="20" t="s">
        <v>33</v>
      </c>
      <c r="N2949" s="21">
        <v>6053.87</v>
      </c>
      <c r="O2949" s="21">
        <v>0</v>
      </c>
      <c r="P2949" s="19">
        <v>45525</v>
      </c>
      <c r="Q2949" s="19">
        <v>45539</v>
      </c>
      <c r="R2949" s="20"/>
      <c r="S2949" s="19">
        <v>45600</v>
      </c>
      <c r="T2949" s="20" t="s">
        <v>126</v>
      </c>
      <c r="U2949" s="20">
        <v>1020778</v>
      </c>
      <c r="V2949" s="20">
        <v>240006474</v>
      </c>
      <c r="W2949" s="20" t="s">
        <v>50</v>
      </c>
      <c r="X2949" s="20" t="s">
        <v>794</v>
      </c>
      <c r="Y2949" s="20" t="s">
        <v>306</v>
      </c>
      <c r="Z2949" s="20" t="s">
        <v>7406</v>
      </c>
      <c r="AA2949" s="20" t="s">
        <v>395</v>
      </c>
      <c r="AB2949" s="20" t="s">
        <v>337</v>
      </c>
      <c r="AC2949" s="20" t="s">
        <v>337</v>
      </c>
      <c r="AD2949" s="20" t="s">
        <v>56</v>
      </c>
      <c r="AE2949" s="20"/>
      <c r="AF2949" t="str">
        <f>VLOOKUP(L2949,Contactos!B:B,1,0)</f>
        <v>SANIDAD AGROPECUARIA &amp; ASOCIADOS S.A.C.</v>
      </c>
    </row>
    <row r="2950" spans="1:32" ht="25.5" x14ac:dyDescent="0.2">
      <c r="A2950" s="4">
        <f t="shared" si="139"/>
        <v>2948</v>
      </c>
      <c r="B2950" s="4" t="str">
        <f t="shared" si="140"/>
        <v>4-03290</v>
      </c>
      <c r="C2950" s="4" t="str">
        <f>IFERROR(VLOOKUP(F2950,Tablas!$A$1:$B$3,2,0),"")</f>
        <v/>
      </c>
      <c r="D2950" s="4" t="str">
        <f t="shared" si="141"/>
        <v xml:space="preserve"> - LETRA 75 DIAS / DRAFT 75 DAYS - Cambio de Situación</v>
      </c>
      <c r="E2950" s="19">
        <v>45554</v>
      </c>
      <c r="F2950" s="20" t="s">
        <v>27</v>
      </c>
      <c r="G2950" s="20" t="s">
        <v>8171</v>
      </c>
      <c r="H2950" s="20" t="s">
        <v>7404</v>
      </c>
      <c r="I2950" s="20" t="s">
        <v>7405</v>
      </c>
      <c r="J2950" s="20" t="s">
        <v>241</v>
      </c>
      <c r="K2950" s="20" t="s">
        <v>242</v>
      </c>
      <c r="L2950" s="20" t="s">
        <v>243</v>
      </c>
      <c r="M2950" s="20" t="s">
        <v>125</v>
      </c>
      <c r="N2950" s="21">
        <v>6057.24</v>
      </c>
      <c r="O2950" s="21">
        <v>0</v>
      </c>
      <c r="P2950" s="19">
        <v>45524</v>
      </c>
      <c r="Q2950" s="19">
        <v>45554</v>
      </c>
      <c r="R2950" s="20"/>
      <c r="S2950" s="19">
        <v>45569</v>
      </c>
      <c r="T2950" s="20" t="s">
        <v>126</v>
      </c>
      <c r="U2950" s="20">
        <v>1031369</v>
      </c>
      <c r="V2950" s="20">
        <v>240007118</v>
      </c>
      <c r="W2950" s="20" t="s">
        <v>50</v>
      </c>
      <c r="X2950" s="20" t="s">
        <v>794</v>
      </c>
      <c r="Y2950" s="20" t="s">
        <v>245</v>
      </c>
      <c r="Z2950" s="20" t="s">
        <v>7406</v>
      </c>
      <c r="AA2950" s="20" t="s">
        <v>7711</v>
      </c>
      <c r="AB2950" s="20" t="s">
        <v>248</v>
      </c>
      <c r="AC2950" s="20" t="s">
        <v>248</v>
      </c>
      <c r="AD2950" s="20" t="s">
        <v>56</v>
      </c>
      <c r="AE2950" s="20"/>
      <c r="AF2950" t="str">
        <f>VLOOKUP(L2950,Contactos!B:B,1,0)</f>
        <v>AGRO VETERINARIA MI BUEN PASTOR S.R.L.</v>
      </c>
    </row>
    <row r="2951" spans="1:32" ht="25.5" x14ac:dyDescent="0.2">
      <c r="A2951" s="4">
        <f t="shared" si="139"/>
        <v>2949</v>
      </c>
      <c r="B2951" s="4" t="str">
        <f t="shared" si="140"/>
        <v>4-03293</v>
      </c>
      <c r="C2951" s="4" t="str">
        <f>IFERROR(VLOOKUP(F2951,Tablas!$A$1:$B$3,2,0),"")</f>
        <v/>
      </c>
      <c r="D2951" s="4" t="str">
        <f t="shared" si="141"/>
        <v xml:space="preserve"> - LETRA 75 DIAS / DRAFT 75 DAYS - Cambio de Situación</v>
      </c>
      <c r="E2951" s="19">
        <v>45554</v>
      </c>
      <c r="F2951" s="20" t="s">
        <v>27</v>
      </c>
      <c r="G2951" s="20" t="s">
        <v>8172</v>
      </c>
      <c r="H2951" s="20" t="s">
        <v>7404</v>
      </c>
      <c r="I2951" s="20" t="s">
        <v>7405</v>
      </c>
      <c r="J2951" s="20" t="s">
        <v>241</v>
      </c>
      <c r="K2951" s="20" t="s">
        <v>242</v>
      </c>
      <c r="L2951" s="20" t="s">
        <v>243</v>
      </c>
      <c r="M2951" s="20" t="s">
        <v>125</v>
      </c>
      <c r="N2951" s="21">
        <v>6057.24</v>
      </c>
      <c r="O2951" s="21">
        <v>0</v>
      </c>
      <c r="P2951" s="19">
        <v>45524</v>
      </c>
      <c r="Q2951" s="19">
        <v>45554</v>
      </c>
      <c r="R2951" s="20"/>
      <c r="S2951" s="19">
        <v>45590</v>
      </c>
      <c r="T2951" s="20" t="s">
        <v>126</v>
      </c>
      <c r="U2951" s="20">
        <v>1031375</v>
      </c>
      <c r="V2951" s="20">
        <v>240007121</v>
      </c>
      <c r="W2951" s="20" t="s">
        <v>50</v>
      </c>
      <c r="X2951" s="20" t="s">
        <v>794</v>
      </c>
      <c r="Y2951" s="20" t="s">
        <v>245</v>
      </c>
      <c r="Z2951" s="20" t="s">
        <v>7406</v>
      </c>
      <c r="AA2951" s="20" t="s">
        <v>247</v>
      </c>
      <c r="AB2951" s="20" t="s">
        <v>248</v>
      </c>
      <c r="AC2951" s="20" t="s">
        <v>248</v>
      </c>
      <c r="AD2951" s="20" t="s">
        <v>56</v>
      </c>
      <c r="AE2951" s="20"/>
      <c r="AF2951" t="str">
        <f>VLOOKUP(L2951,Contactos!B:B,1,0)</f>
        <v>AGRO VETERINARIA MI BUEN PASTOR S.R.L.</v>
      </c>
    </row>
    <row r="2952" spans="1:32" ht="25.5" x14ac:dyDescent="0.2">
      <c r="A2952" s="4">
        <f t="shared" si="139"/>
        <v>2950</v>
      </c>
      <c r="B2952" s="4" t="str">
        <f t="shared" si="140"/>
        <v>4-03292</v>
      </c>
      <c r="C2952" s="4" t="str">
        <f>IFERROR(VLOOKUP(F2952,Tablas!$A$1:$B$3,2,0),"")</f>
        <v/>
      </c>
      <c r="D2952" s="4" t="str">
        <f t="shared" si="141"/>
        <v xml:space="preserve"> - LETRA 75 DIAS / DRAFT 75 DAYS - Cambio de Situación</v>
      </c>
      <c r="E2952" s="19">
        <v>45554</v>
      </c>
      <c r="F2952" s="20" t="s">
        <v>27</v>
      </c>
      <c r="G2952" s="20" t="s">
        <v>8173</v>
      </c>
      <c r="H2952" s="20" t="s">
        <v>7404</v>
      </c>
      <c r="I2952" s="20" t="s">
        <v>7405</v>
      </c>
      <c r="J2952" s="20" t="s">
        <v>241</v>
      </c>
      <c r="K2952" s="20" t="s">
        <v>242</v>
      </c>
      <c r="L2952" s="20" t="s">
        <v>243</v>
      </c>
      <c r="M2952" s="20" t="s">
        <v>125</v>
      </c>
      <c r="N2952" s="21">
        <v>6057.24</v>
      </c>
      <c r="O2952" s="21">
        <v>0</v>
      </c>
      <c r="P2952" s="19">
        <v>45524</v>
      </c>
      <c r="Q2952" s="19">
        <v>45554</v>
      </c>
      <c r="R2952" s="20"/>
      <c r="S2952" s="19">
        <v>45583</v>
      </c>
      <c r="T2952" s="20" t="s">
        <v>126</v>
      </c>
      <c r="U2952" s="20">
        <v>1031373</v>
      </c>
      <c r="V2952" s="20">
        <v>240007120</v>
      </c>
      <c r="W2952" s="20" t="s">
        <v>50</v>
      </c>
      <c r="X2952" s="20" t="s">
        <v>794</v>
      </c>
      <c r="Y2952" s="20" t="s">
        <v>245</v>
      </c>
      <c r="Z2952" s="20" t="s">
        <v>7406</v>
      </c>
      <c r="AA2952" s="20" t="s">
        <v>247</v>
      </c>
      <c r="AB2952" s="20" t="s">
        <v>248</v>
      </c>
      <c r="AC2952" s="20" t="s">
        <v>248</v>
      </c>
      <c r="AD2952" s="20" t="s">
        <v>56</v>
      </c>
      <c r="AE2952" s="20"/>
      <c r="AF2952" t="str">
        <f>VLOOKUP(L2952,Contactos!B:B,1,0)</f>
        <v>AGRO VETERINARIA MI BUEN PASTOR S.R.L.</v>
      </c>
    </row>
    <row r="2953" spans="1:32" ht="25.5" x14ac:dyDescent="0.2">
      <c r="A2953" s="4">
        <f t="shared" si="139"/>
        <v>2951</v>
      </c>
      <c r="B2953" s="4" t="str">
        <f t="shared" si="140"/>
        <v>4-03295</v>
      </c>
      <c r="C2953" s="4" t="str">
        <f>IFERROR(VLOOKUP(F2953,Tablas!$A$1:$B$3,2,0),"")</f>
        <v/>
      </c>
      <c r="D2953" s="4" t="str">
        <f t="shared" si="141"/>
        <v xml:space="preserve"> - LETRA 75 DIAS / DRAFT 75 DAYS - Cambio de Situación</v>
      </c>
      <c r="E2953" s="19">
        <v>45554</v>
      </c>
      <c r="F2953" s="20" t="s">
        <v>27</v>
      </c>
      <c r="G2953" s="20" t="s">
        <v>8174</v>
      </c>
      <c r="H2953" s="20" t="s">
        <v>7404</v>
      </c>
      <c r="I2953" s="20" t="s">
        <v>7405</v>
      </c>
      <c r="J2953" s="20" t="s">
        <v>241</v>
      </c>
      <c r="K2953" s="20" t="s">
        <v>242</v>
      </c>
      <c r="L2953" s="20" t="s">
        <v>243</v>
      </c>
      <c r="M2953" s="20" t="s">
        <v>125</v>
      </c>
      <c r="N2953" s="21">
        <v>6057.24</v>
      </c>
      <c r="O2953" s="21">
        <v>0</v>
      </c>
      <c r="P2953" s="19">
        <v>45524</v>
      </c>
      <c r="Q2953" s="19">
        <v>45554</v>
      </c>
      <c r="R2953" s="20"/>
      <c r="S2953" s="19">
        <v>45604</v>
      </c>
      <c r="T2953" s="20" t="s">
        <v>126</v>
      </c>
      <c r="U2953" s="20">
        <v>1031379</v>
      </c>
      <c r="V2953" s="20">
        <v>240007123</v>
      </c>
      <c r="W2953" s="20" t="s">
        <v>50</v>
      </c>
      <c r="X2953" s="20" t="s">
        <v>794</v>
      </c>
      <c r="Y2953" s="20" t="s">
        <v>245</v>
      </c>
      <c r="Z2953" s="20" t="s">
        <v>7406</v>
      </c>
      <c r="AA2953" s="20" t="s">
        <v>247</v>
      </c>
      <c r="AB2953" s="20" t="s">
        <v>248</v>
      </c>
      <c r="AC2953" s="20" t="s">
        <v>248</v>
      </c>
      <c r="AD2953" s="20" t="s">
        <v>56</v>
      </c>
      <c r="AE2953" s="20"/>
      <c r="AF2953" t="str">
        <f>VLOOKUP(L2953,Contactos!B:B,1,0)</f>
        <v>AGRO VETERINARIA MI BUEN PASTOR S.R.L.</v>
      </c>
    </row>
    <row r="2954" spans="1:32" ht="25.5" x14ac:dyDescent="0.2">
      <c r="A2954" s="4">
        <f t="shared" si="139"/>
        <v>2952</v>
      </c>
      <c r="B2954" s="4" t="str">
        <f t="shared" si="140"/>
        <v>4-03294</v>
      </c>
      <c r="C2954" s="4" t="str">
        <f>IFERROR(VLOOKUP(F2954,Tablas!$A$1:$B$3,2,0),"")</f>
        <v/>
      </c>
      <c r="D2954" s="4" t="str">
        <f t="shared" si="141"/>
        <v xml:space="preserve"> - LETRA 75 DIAS / DRAFT 75 DAYS - Cambio de Situación</v>
      </c>
      <c r="E2954" s="19">
        <v>45554</v>
      </c>
      <c r="F2954" s="20" t="s">
        <v>27</v>
      </c>
      <c r="G2954" s="20" t="s">
        <v>8175</v>
      </c>
      <c r="H2954" s="20" t="s">
        <v>7404</v>
      </c>
      <c r="I2954" s="20" t="s">
        <v>7405</v>
      </c>
      <c r="J2954" s="20" t="s">
        <v>241</v>
      </c>
      <c r="K2954" s="20" t="s">
        <v>242</v>
      </c>
      <c r="L2954" s="20" t="s">
        <v>243</v>
      </c>
      <c r="M2954" s="20" t="s">
        <v>125</v>
      </c>
      <c r="N2954" s="21">
        <v>6057.24</v>
      </c>
      <c r="O2954" s="21">
        <v>0</v>
      </c>
      <c r="P2954" s="19">
        <v>45524</v>
      </c>
      <c r="Q2954" s="19">
        <v>45554</v>
      </c>
      <c r="R2954" s="20"/>
      <c r="S2954" s="19">
        <v>45596</v>
      </c>
      <c r="T2954" s="20" t="s">
        <v>126</v>
      </c>
      <c r="U2954" s="20">
        <v>1031377</v>
      </c>
      <c r="V2954" s="20">
        <v>240007122</v>
      </c>
      <c r="W2954" s="20" t="s">
        <v>50</v>
      </c>
      <c r="X2954" s="20" t="s">
        <v>794</v>
      </c>
      <c r="Y2954" s="20" t="s">
        <v>245</v>
      </c>
      <c r="Z2954" s="20" t="s">
        <v>7406</v>
      </c>
      <c r="AA2954" s="20" t="s">
        <v>247</v>
      </c>
      <c r="AB2954" s="20" t="s">
        <v>248</v>
      </c>
      <c r="AC2954" s="20" t="s">
        <v>248</v>
      </c>
      <c r="AD2954" s="20" t="s">
        <v>56</v>
      </c>
      <c r="AE2954" s="20"/>
      <c r="AF2954" t="str">
        <f>VLOOKUP(L2954,Contactos!B:B,1,0)</f>
        <v>AGRO VETERINARIA MI BUEN PASTOR S.R.L.</v>
      </c>
    </row>
    <row r="2955" spans="1:32" ht="25.5" x14ac:dyDescent="0.2">
      <c r="A2955" s="4">
        <f t="shared" si="139"/>
        <v>2953</v>
      </c>
      <c r="B2955" s="4" t="str">
        <f t="shared" si="140"/>
        <v>4-03291</v>
      </c>
      <c r="C2955" s="4" t="str">
        <f>IFERROR(VLOOKUP(F2955,Tablas!$A$1:$B$3,2,0),"")</f>
        <v/>
      </c>
      <c r="D2955" s="4" t="str">
        <f t="shared" si="141"/>
        <v xml:space="preserve"> - LETRA 75 DIAS / DRAFT 75 DAYS - Cambio de Situación</v>
      </c>
      <c r="E2955" s="19">
        <v>45554</v>
      </c>
      <c r="F2955" s="20" t="s">
        <v>27</v>
      </c>
      <c r="G2955" s="20" t="s">
        <v>8176</v>
      </c>
      <c r="H2955" s="20" t="s">
        <v>7404</v>
      </c>
      <c r="I2955" s="20" t="s">
        <v>7405</v>
      </c>
      <c r="J2955" s="20" t="s">
        <v>241</v>
      </c>
      <c r="K2955" s="20" t="s">
        <v>242</v>
      </c>
      <c r="L2955" s="20" t="s">
        <v>243</v>
      </c>
      <c r="M2955" s="20" t="s">
        <v>125</v>
      </c>
      <c r="N2955" s="21">
        <v>6057.24</v>
      </c>
      <c r="O2955" s="21">
        <v>0</v>
      </c>
      <c r="P2955" s="19">
        <v>45524</v>
      </c>
      <c r="Q2955" s="19">
        <v>45554</v>
      </c>
      <c r="R2955" s="20"/>
      <c r="S2955" s="19">
        <v>45576</v>
      </c>
      <c r="T2955" s="20" t="s">
        <v>126</v>
      </c>
      <c r="U2955" s="20">
        <v>1031371</v>
      </c>
      <c r="V2955" s="20">
        <v>240007119</v>
      </c>
      <c r="W2955" s="20" t="s">
        <v>50</v>
      </c>
      <c r="X2955" s="20" t="s">
        <v>794</v>
      </c>
      <c r="Y2955" s="20" t="s">
        <v>245</v>
      </c>
      <c r="Z2955" s="20" t="s">
        <v>7406</v>
      </c>
      <c r="AA2955" s="20" t="s">
        <v>7711</v>
      </c>
      <c r="AB2955" s="20" t="s">
        <v>248</v>
      </c>
      <c r="AC2955" s="20" t="s">
        <v>248</v>
      </c>
      <c r="AD2955" s="20" t="s">
        <v>56</v>
      </c>
      <c r="AE2955" s="20"/>
      <c r="AF2955" t="str">
        <f>VLOOKUP(L2955,Contactos!B:B,1,0)</f>
        <v>AGRO VETERINARIA MI BUEN PASTOR S.R.L.</v>
      </c>
    </row>
    <row r="2956" spans="1:32" ht="25.5" x14ac:dyDescent="0.2">
      <c r="A2956" s="4">
        <f t="shared" si="139"/>
        <v>2954</v>
      </c>
      <c r="B2956" s="4" t="str">
        <f t="shared" si="140"/>
        <v>4-03296</v>
      </c>
      <c r="C2956" s="4" t="str">
        <f>IFERROR(VLOOKUP(F2956,Tablas!$A$1:$B$3,2,0),"")</f>
        <v/>
      </c>
      <c r="D2956" s="4" t="str">
        <f t="shared" si="141"/>
        <v xml:space="preserve"> - LETRA 75 DIAS / DRAFT 75 DAYS - Cambio de Situación</v>
      </c>
      <c r="E2956" s="19">
        <v>45554</v>
      </c>
      <c r="F2956" s="20" t="s">
        <v>27</v>
      </c>
      <c r="G2956" s="20" t="s">
        <v>8177</v>
      </c>
      <c r="H2956" s="20" t="s">
        <v>7404</v>
      </c>
      <c r="I2956" s="20" t="s">
        <v>7405</v>
      </c>
      <c r="J2956" s="20" t="s">
        <v>241</v>
      </c>
      <c r="K2956" s="20" t="s">
        <v>242</v>
      </c>
      <c r="L2956" s="20" t="s">
        <v>243</v>
      </c>
      <c r="M2956" s="20" t="s">
        <v>125</v>
      </c>
      <c r="N2956" s="21">
        <v>6057.26</v>
      </c>
      <c r="O2956" s="21">
        <v>0</v>
      </c>
      <c r="P2956" s="19">
        <v>45524</v>
      </c>
      <c r="Q2956" s="19">
        <v>45554</v>
      </c>
      <c r="R2956" s="20"/>
      <c r="S2956" s="19">
        <v>45614</v>
      </c>
      <c r="T2956" s="20" t="s">
        <v>126</v>
      </c>
      <c r="U2956" s="20">
        <v>1031381</v>
      </c>
      <c r="V2956" s="20">
        <v>240007124</v>
      </c>
      <c r="W2956" s="20" t="s">
        <v>50</v>
      </c>
      <c r="X2956" s="20" t="s">
        <v>794</v>
      </c>
      <c r="Y2956" s="20" t="s">
        <v>245</v>
      </c>
      <c r="Z2956" s="20" t="s">
        <v>7406</v>
      </c>
      <c r="AA2956" s="20" t="s">
        <v>247</v>
      </c>
      <c r="AB2956" s="20" t="s">
        <v>248</v>
      </c>
      <c r="AC2956" s="20" t="s">
        <v>248</v>
      </c>
      <c r="AD2956" s="20" t="s">
        <v>56</v>
      </c>
      <c r="AE2956" s="20"/>
      <c r="AF2956" t="str">
        <f>VLOOKUP(L2956,Contactos!B:B,1,0)</f>
        <v>AGRO VETERINARIA MI BUEN PASTOR S.R.L.</v>
      </c>
    </row>
    <row r="2957" spans="1:32" ht="38.25" x14ac:dyDescent="0.2">
      <c r="A2957" s="4">
        <f t="shared" si="139"/>
        <v>2955</v>
      </c>
      <c r="B2957" s="4" t="str">
        <f t="shared" si="140"/>
        <v>F010-00026050</v>
      </c>
      <c r="C2957" s="4" t="str">
        <f>IFERROR(VLOOKUP(F2957,Tablas!$A$1:$B$3,2,0),"")</f>
        <v>Factura</v>
      </c>
      <c r="D2957" s="4" t="str">
        <f t="shared" si="141"/>
        <v>Nacional - LETRA 45-52-66-73-90-105-120 DIAS / DRAFT 45-52-66-73-90-105-120 DAYS - Facturas clientes - C20110651121</v>
      </c>
      <c r="E2957" s="19">
        <v>45562</v>
      </c>
      <c r="F2957" s="20" t="s">
        <v>1001</v>
      </c>
      <c r="G2957" s="20" t="s">
        <v>8178</v>
      </c>
      <c r="H2957" s="20" t="s">
        <v>44</v>
      </c>
      <c r="I2957" s="20" t="s">
        <v>45</v>
      </c>
      <c r="J2957" s="20" t="s">
        <v>330</v>
      </c>
      <c r="K2957" s="20" t="s">
        <v>331</v>
      </c>
      <c r="L2957" s="20" t="s">
        <v>332</v>
      </c>
      <c r="M2957" s="20" t="s">
        <v>125</v>
      </c>
      <c r="N2957" s="21">
        <v>6089.94</v>
      </c>
      <c r="O2957" s="21">
        <v>0</v>
      </c>
      <c r="P2957" s="20"/>
      <c r="Q2957" s="19">
        <v>45562</v>
      </c>
      <c r="R2957" s="20"/>
      <c r="S2957" s="19">
        <v>45727</v>
      </c>
      <c r="T2957" s="20" t="s">
        <v>7400</v>
      </c>
      <c r="U2957" s="20">
        <v>1031027</v>
      </c>
      <c r="V2957" s="20">
        <v>240002883</v>
      </c>
      <c r="W2957" s="20" t="s">
        <v>847</v>
      </c>
      <c r="X2957" s="20" t="s">
        <v>305</v>
      </c>
      <c r="Y2957" s="20" t="s">
        <v>333</v>
      </c>
      <c r="Z2957" s="20" t="s">
        <v>7530</v>
      </c>
      <c r="AA2957" s="20" t="s">
        <v>335</v>
      </c>
      <c r="AB2957" s="20" t="s">
        <v>336</v>
      </c>
      <c r="AC2957" s="20" t="s">
        <v>337</v>
      </c>
      <c r="AD2957" s="20" t="s">
        <v>56</v>
      </c>
      <c r="AE2957" s="20" t="s">
        <v>1014</v>
      </c>
      <c r="AF2957" t="str">
        <f>VLOOKUP(L2957,Contactos!B:B,1,0)</f>
        <v>REPRESENTACIONES DURAND S.A.C.</v>
      </c>
    </row>
    <row r="2958" spans="1:32" ht="38.25" x14ac:dyDescent="0.2">
      <c r="A2958" s="4">
        <f t="shared" si="139"/>
        <v>2956</v>
      </c>
      <c r="B2958" s="4" t="str">
        <f t="shared" si="140"/>
        <v>F010-00026000</v>
      </c>
      <c r="C2958" s="4" t="str">
        <f>IFERROR(VLOOKUP(F2958,Tablas!$A$1:$B$3,2,0),"")</f>
        <v>Factura</v>
      </c>
      <c r="D2958" s="4" t="str">
        <f t="shared" si="141"/>
        <v>Nacional - LETRAS 45-52-59-66-73-80-90 DAYS - Facturas clientes - C20486256657</v>
      </c>
      <c r="E2958" s="19">
        <v>45559</v>
      </c>
      <c r="F2958" s="20" t="s">
        <v>1001</v>
      </c>
      <c r="G2958" s="20" t="s">
        <v>8179</v>
      </c>
      <c r="H2958" s="20" t="s">
        <v>44</v>
      </c>
      <c r="I2958" s="20" t="s">
        <v>45</v>
      </c>
      <c r="J2958" s="20" t="s">
        <v>4836</v>
      </c>
      <c r="K2958" s="20" t="s">
        <v>4837</v>
      </c>
      <c r="L2958" s="20" t="s">
        <v>4838</v>
      </c>
      <c r="M2958" s="20" t="s">
        <v>125</v>
      </c>
      <c r="N2958" s="21">
        <v>6096.13</v>
      </c>
      <c r="O2958" s="21">
        <v>0</v>
      </c>
      <c r="P2958" s="20"/>
      <c r="Q2958" s="19">
        <v>45559</v>
      </c>
      <c r="R2958" s="20"/>
      <c r="S2958" s="19">
        <v>45694</v>
      </c>
      <c r="T2958" s="20" t="s">
        <v>8099</v>
      </c>
      <c r="U2958" s="20">
        <v>1028149</v>
      </c>
      <c r="V2958" s="20">
        <v>240002831</v>
      </c>
      <c r="W2958" s="20" t="s">
        <v>847</v>
      </c>
      <c r="X2958" s="20" t="s">
        <v>305</v>
      </c>
      <c r="Y2958" s="20" t="s">
        <v>446</v>
      </c>
      <c r="Z2958" s="20" t="s">
        <v>4839</v>
      </c>
      <c r="AA2958" s="20" t="s">
        <v>4840</v>
      </c>
      <c r="AB2958" s="20" t="s">
        <v>415</v>
      </c>
      <c r="AC2958" s="20" t="s">
        <v>415</v>
      </c>
      <c r="AD2958" s="20" t="s">
        <v>56</v>
      </c>
      <c r="AE2958" s="20" t="s">
        <v>1014</v>
      </c>
      <c r="AF2958" t="str">
        <f>VLOOKUP(L2958,Contactos!B:B,1,0)</f>
        <v>AGROVETERINARIA MARKET MATEO`S S.C.R.L</v>
      </c>
    </row>
    <row r="2959" spans="1:32" ht="38.25" x14ac:dyDescent="0.2">
      <c r="A2959" s="4">
        <f t="shared" si="139"/>
        <v>2957</v>
      </c>
      <c r="B2959" s="4" t="str">
        <f t="shared" si="140"/>
        <v>F010-00026050</v>
      </c>
      <c r="C2959" s="4" t="str">
        <f>IFERROR(VLOOKUP(F2959,Tablas!$A$1:$B$3,2,0),"")</f>
        <v>Factura</v>
      </c>
      <c r="D2959" s="4" t="str">
        <f t="shared" si="141"/>
        <v>Nacional - LETRA 45-52-66-73-90-105-120 DIAS / DRAFT 45-52-66-73-90-105-120 DAYS - Facturas clientes - C20110651121</v>
      </c>
      <c r="E2959" s="19">
        <v>45562</v>
      </c>
      <c r="F2959" s="20" t="s">
        <v>1001</v>
      </c>
      <c r="G2959" s="20" t="s">
        <v>8178</v>
      </c>
      <c r="H2959" s="20" t="s">
        <v>44</v>
      </c>
      <c r="I2959" s="20" t="s">
        <v>45</v>
      </c>
      <c r="J2959" s="20" t="s">
        <v>330</v>
      </c>
      <c r="K2959" s="20" t="s">
        <v>331</v>
      </c>
      <c r="L2959" s="20" t="s">
        <v>332</v>
      </c>
      <c r="M2959" s="20" t="s">
        <v>125</v>
      </c>
      <c r="N2959" s="21">
        <v>6102.77</v>
      </c>
      <c r="O2959" s="21">
        <v>0</v>
      </c>
      <c r="P2959" s="20"/>
      <c r="Q2959" s="19">
        <v>45562</v>
      </c>
      <c r="R2959" s="20"/>
      <c r="S2959" s="19">
        <v>45680</v>
      </c>
      <c r="T2959" s="20" t="s">
        <v>7400</v>
      </c>
      <c r="U2959" s="20">
        <v>1031027</v>
      </c>
      <c r="V2959" s="20">
        <v>240002883</v>
      </c>
      <c r="W2959" s="20" t="s">
        <v>847</v>
      </c>
      <c r="X2959" s="20" t="s">
        <v>305</v>
      </c>
      <c r="Y2959" s="20" t="s">
        <v>333</v>
      </c>
      <c r="Z2959" s="20" t="s">
        <v>7530</v>
      </c>
      <c r="AA2959" s="20" t="s">
        <v>335</v>
      </c>
      <c r="AB2959" s="20" t="s">
        <v>336</v>
      </c>
      <c r="AC2959" s="20" t="s">
        <v>337</v>
      </c>
      <c r="AD2959" s="20" t="s">
        <v>56</v>
      </c>
      <c r="AE2959" s="20" t="s">
        <v>1014</v>
      </c>
      <c r="AF2959" t="str">
        <f>VLOOKUP(L2959,Contactos!B:B,1,0)</f>
        <v>REPRESENTACIONES DURAND S.A.C.</v>
      </c>
    </row>
    <row r="2960" spans="1:32" ht="38.25" x14ac:dyDescent="0.2">
      <c r="A2960" s="4">
        <f t="shared" si="139"/>
        <v>2958</v>
      </c>
      <c r="B2960" s="4" t="str">
        <f t="shared" si="140"/>
        <v>F010-00026050</v>
      </c>
      <c r="C2960" s="4" t="str">
        <f>IFERROR(VLOOKUP(F2960,Tablas!$A$1:$B$3,2,0),"")</f>
        <v>Factura</v>
      </c>
      <c r="D2960" s="4" t="str">
        <f t="shared" si="141"/>
        <v>Nacional - LETRA 45-52-66-73-90-105-120 DIAS / DRAFT 45-52-66-73-90-105-120 DAYS - Facturas clientes - C20110651121</v>
      </c>
      <c r="E2960" s="19">
        <v>45562</v>
      </c>
      <c r="F2960" s="20" t="s">
        <v>1001</v>
      </c>
      <c r="G2960" s="20" t="s">
        <v>8178</v>
      </c>
      <c r="H2960" s="20" t="s">
        <v>44</v>
      </c>
      <c r="I2960" s="20" t="s">
        <v>45</v>
      </c>
      <c r="J2960" s="20" t="s">
        <v>330</v>
      </c>
      <c r="K2960" s="20" t="s">
        <v>331</v>
      </c>
      <c r="L2960" s="20" t="s">
        <v>332</v>
      </c>
      <c r="M2960" s="20" t="s">
        <v>125</v>
      </c>
      <c r="N2960" s="21">
        <v>6102.77</v>
      </c>
      <c r="O2960" s="21">
        <v>0</v>
      </c>
      <c r="P2960" s="20"/>
      <c r="Q2960" s="19">
        <v>45562</v>
      </c>
      <c r="R2960" s="20"/>
      <c r="S2960" s="19">
        <v>45652</v>
      </c>
      <c r="T2960" s="20" t="s">
        <v>7400</v>
      </c>
      <c r="U2960" s="20">
        <v>1031027</v>
      </c>
      <c r="V2960" s="20">
        <v>240002883</v>
      </c>
      <c r="W2960" s="20" t="s">
        <v>847</v>
      </c>
      <c r="X2960" s="20" t="s">
        <v>305</v>
      </c>
      <c r="Y2960" s="20" t="s">
        <v>333</v>
      </c>
      <c r="Z2960" s="20" t="s">
        <v>7530</v>
      </c>
      <c r="AA2960" s="20" t="s">
        <v>335</v>
      </c>
      <c r="AB2960" s="20" t="s">
        <v>336</v>
      </c>
      <c r="AC2960" s="20" t="s">
        <v>337</v>
      </c>
      <c r="AD2960" s="20" t="s">
        <v>56</v>
      </c>
      <c r="AE2960" s="20" t="s">
        <v>1014</v>
      </c>
      <c r="AF2960" t="str">
        <f>VLOOKUP(L2960,Contactos!B:B,1,0)</f>
        <v>REPRESENTACIONES DURAND S.A.C.</v>
      </c>
    </row>
    <row r="2961" spans="1:32" ht="38.25" x14ac:dyDescent="0.2">
      <c r="A2961" s="4">
        <f t="shared" si="139"/>
        <v>2959</v>
      </c>
      <c r="B2961" s="4" t="str">
        <f t="shared" si="140"/>
        <v>F010-00026050</v>
      </c>
      <c r="C2961" s="4" t="str">
        <f>IFERROR(VLOOKUP(F2961,Tablas!$A$1:$B$3,2,0),"")</f>
        <v>Factura</v>
      </c>
      <c r="D2961" s="4" t="str">
        <f t="shared" si="141"/>
        <v>Nacional - LETRA 45-52-66-73-90-105-120 DIAS / DRAFT 45-52-66-73-90-105-120 DAYS - Facturas clientes - C20110651121</v>
      </c>
      <c r="E2961" s="19">
        <v>45562</v>
      </c>
      <c r="F2961" s="20" t="s">
        <v>1001</v>
      </c>
      <c r="G2961" s="20" t="s">
        <v>8178</v>
      </c>
      <c r="H2961" s="20" t="s">
        <v>44</v>
      </c>
      <c r="I2961" s="20" t="s">
        <v>45</v>
      </c>
      <c r="J2961" s="20" t="s">
        <v>330</v>
      </c>
      <c r="K2961" s="20" t="s">
        <v>331</v>
      </c>
      <c r="L2961" s="20" t="s">
        <v>332</v>
      </c>
      <c r="M2961" s="20" t="s">
        <v>125</v>
      </c>
      <c r="N2961" s="21">
        <v>6102.77</v>
      </c>
      <c r="O2961" s="21">
        <v>0</v>
      </c>
      <c r="P2961" s="20"/>
      <c r="Q2961" s="19">
        <v>45562</v>
      </c>
      <c r="R2961" s="20"/>
      <c r="S2961" s="19">
        <v>45659</v>
      </c>
      <c r="T2961" s="20" t="s">
        <v>7400</v>
      </c>
      <c r="U2961" s="20">
        <v>1031027</v>
      </c>
      <c r="V2961" s="20">
        <v>240002883</v>
      </c>
      <c r="W2961" s="20" t="s">
        <v>847</v>
      </c>
      <c r="X2961" s="20" t="s">
        <v>305</v>
      </c>
      <c r="Y2961" s="20" t="s">
        <v>333</v>
      </c>
      <c r="Z2961" s="20" t="s">
        <v>7530</v>
      </c>
      <c r="AA2961" s="20" t="s">
        <v>335</v>
      </c>
      <c r="AB2961" s="20" t="s">
        <v>336</v>
      </c>
      <c r="AC2961" s="20" t="s">
        <v>337</v>
      </c>
      <c r="AD2961" s="20" t="s">
        <v>56</v>
      </c>
      <c r="AE2961" s="20" t="s">
        <v>1014</v>
      </c>
      <c r="AF2961" t="str">
        <f>VLOOKUP(L2961,Contactos!B:B,1,0)</f>
        <v>REPRESENTACIONES DURAND S.A.C.</v>
      </c>
    </row>
    <row r="2962" spans="1:32" ht="38.25" x14ac:dyDescent="0.2">
      <c r="A2962" s="4">
        <f t="shared" si="139"/>
        <v>2960</v>
      </c>
      <c r="B2962" s="4" t="str">
        <f t="shared" si="140"/>
        <v>F010-00026050</v>
      </c>
      <c r="C2962" s="4" t="str">
        <f>IFERROR(VLOOKUP(F2962,Tablas!$A$1:$B$3,2,0),"")</f>
        <v>Factura</v>
      </c>
      <c r="D2962" s="4" t="str">
        <f t="shared" si="141"/>
        <v>Nacional - LETRA 45-52-66-73-90-105-120 DIAS / DRAFT 45-52-66-73-90-105-120 DAYS - Facturas clientes - C20110651121</v>
      </c>
      <c r="E2962" s="19">
        <v>45562</v>
      </c>
      <c r="F2962" s="20" t="s">
        <v>1001</v>
      </c>
      <c r="G2962" s="20" t="s">
        <v>8178</v>
      </c>
      <c r="H2962" s="20" t="s">
        <v>44</v>
      </c>
      <c r="I2962" s="20" t="s">
        <v>45</v>
      </c>
      <c r="J2962" s="20" t="s">
        <v>330</v>
      </c>
      <c r="K2962" s="20" t="s">
        <v>331</v>
      </c>
      <c r="L2962" s="20" t="s">
        <v>332</v>
      </c>
      <c r="M2962" s="20" t="s">
        <v>125</v>
      </c>
      <c r="N2962" s="21">
        <v>6102.77</v>
      </c>
      <c r="O2962" s="21">
        <v>0</v>
      </c>
      <c r="P2962" s="20"/>
      <c r="Q2962" s="19">
        <v>45562</v>
      </c>
      <c r="R2962" s="20"/>
      <c r="S2962" s="19">
        <v>45673</v>
      </c>
      <c r="T2962" s="20" t="s">
        <v>7400</v>
      </c>
      <c r="U2962" s="20">
        <v>1031027</v>
      </c>
      <c r="V2962" s="20">
        <v>240002883</v>
      </c>
      <c r="W2962" s="20" t="s">
        <v>847</v>
      </c>
      <c r="X2962" s="20" t="s">
        <v>305</v>
      </c>
      <c r="Y2962" s="20" t="s">
        <v>333</v>
      </c>
      <c r="Z2962" s="20" t="s">
        <v>7530</v>
      </c>
      <c r="AA2962" s="20" t="s">
        <v>335</v>
      </c>
      <c r="AB2962" s="20" t="s">
        <v>336</v>
      </c>
      <c r="AC2962" s="20" t="s">
        <v>337</v>
      </c>
      <c r="AD2962" s="20" t="s">
        <v>56</v>
      </c>
      <c r="AE2962" s="20" t="s">
        <v>1014</v>
      </c>
      <c r="AF2962" t="str">
        <f>VLOOKUP(L2962,Contactos!B:B,1,0)</f>
        <v>REPRESENTACIONES DURAND S.A.C.</v>
      </c>
    </row>
    <row r="2963" spans="1:32" ht="38.25" x14ac:dyDescent="0.2">
      <c r="A2963" s="4">
        <f t="shared" si="139"/>
        <v>2961</v>
      </c>
      <c r="B2963" s="4" t="str">
        <f t="shared" si="140"/>
        <v>F010-00026050</v>
      </c>
      <c r="C2963" s="4" t="str">
        <f>IFERROR(VLOOKUP(F2963,Tablas!$A$1:$B$3,2,0),"")</f>
        <v>Factura</v>
      </c>
      <c r="D2963" s="4" t="str">
        <f t="shared" si="141"/>
        <v>Nacional - LETRA 45-52-66-73-90-105-120 DIAS / DRAFT 45-52-66-73-90-105-120 DAYS - Facturas clientes - C20110651121</v>
      </c>
      <c r="E2963" s="19">
        <v>45562</v>
      </c>
      <c r="F2963" s="20" t="s">
        <v>1001</v>
      </c>
      <c r="G2963" s="20" t="s">
        <v>8178</v>
      </c>
      <c r="H2963" s="20" t="s">
        <v>44</v>
      </c>
      <c r="I2963" s="20" t="s">
        <v>45</v>
      </c>
      <c r="J2963" s="20" t="s">
        <v>330</v>
      </c>
      <c r="K2963" s="20" t="s">
        <v>331</v>
      </c>
      <c r="L2963" s="20" t="s">
        <v>332</v>
      </c>
      <c r="M2963" s="20" t="s">
        <v>125</v>
      </c>
      <c r="N2963" s="21">
        <v>6102.77</v>
      </c>
      <c r="O2963" s="21">
        <v>0</v>
      </c>
      <c r="P2963" s="20"/>
      <c r="Q2963" s="19">
        <v>45562</v>
      </c>
      <c r="R2963" s="20"/>
      <c r="S2963" s="19">
        <v>45712</v>
      </c>
      <c r="T2963" s="20" t="s">
        <v>7400</v>
      </c>
      <c r="U2963" s="20">
        <v>1031027</v>
      </c>
      <c r="V2963" s="20">
        <v>240002883</v>
      </c>
      <c r="W2963" s="20" t="s">
        <v>847</v>
      </c>
      <c r="X2963" s="20" t="s">
        <v>305</v>
      </c>
      <c r="Y2963" s="20" t="s">
        <v>333</v>
      </c>
      <c r="Z2963" s="20" t="s">
        <v>7530</v>
      </c>
      <c r="AA2963" s="20" t="s">
        <v>335</v>
      </c>
      <c r="AB2963" s="20" t="s">
        <v>336</v>
      </c>
      <c r="AC2963" s="20" t="s">
        <v>337</v>
      </c>
      <c r="AD2963" s="20" t="s">
        <v>56</v>
      </c>
      <c r="AE2963" s="20" t="s">
        <v>1014</v>
      </c>
      <c r="AF2963" t="str">
        <f>VLOOKUP(L2963,Contactos!B:B,1,0)</f>
        <v>REPRESENTACIONES DURAND S.A.C.</v>
      </c>
    </row>
    <row r="2964" spans="1:32" ht="38.25" x14ac:dyDescent="0.2">
      <c r="A2964" s="4">
        <f t="shared" si="139"/>
        <v>2962</v>
      </c>
      <c r="B2964" s="4" t="str">
        <f t="shared" si="140"/>
        <v>F010-00026050</v>
      </c>
      <c r="C2964" s="4" t="str">
        <f>IFERROR(VLOOKUP(F2964,Tablas!$A$1:$B$3,2,0),"")</f>
        <v>Factura</v>
      </c>
      <c r="D2964" s="4" t="str">
        <f t="shared" si="141"/>
        <v>Nacional - LETRA 45-52-66-73-90-105-120 DIAS / DRAFT 45-52-66-73-90-105-120 DAYS - Facturas clientes - C20110651121</v>
      </c>
      <c r="E2964" s="19">
        <v>45562</v>
      </c>
      <c r="F2964" s="20" t="s">
        <v>1001</v>
      </c>
      <c r="G2964" s="20" t="s">
        <v>8178</v>
      </c>
      <c r="H2964" s="20" t="s">
        <v>44</v>
      </c>
      <c r="I2964" s="20" t="s">
        <v>45</v>
      </c>
      <c r="J2964" s="20" t="s">
        <v>330</v>
      </c>
      <c r="K2964" s="20" t="s">
        <v>331</v>
      </c>
      <c r="L2964" s="20" t="s">
        <v>332</v>
      </c>
      <c r="M2964" s="20" t="s">
        <v>125</v>
      </c>
      <c r="N2964" s="21">
        <v>6102.77</v>
      </c>
      <c r="O2964" s="21">
        <v>0</v>
      </c>
      <c r="P2964" s="20"/>
      <c r="Q2964" s="19">
        <v>45562</v>
      </c>
      <c r="R2964" s="20"/>
      <c r="S2964" s="19">
        <v>45697</v>
      </c>
      <c r="T2964" s="20" t="s">
        <v>7400</v>
      </c>
      <c r="U2964" s="20">
        <v>1031027</v>
      </c>
      <c r="V2964" s="20">
        <v>240002883</v>
      </c>
      <c r="W2964" s="20" t="s">
        <v>847</v>
      </c>
      <c r="X2964" s="20" t="s">
        <v>305</v>
      </c>
      <c r="Y2964" s="20" t="s">
        <v>333</v>
      </c>
      <c r="Z2964" s="20" t="s">
        <v>7530</v>
      </c>
      <c r="AA2964" s="20" t="s">
        <v>335</v>
      </c>
      <c r="AB2964" s="20" t="s">
        <v>336</v>
      </c>
      <c r="AC2964" s="20" t="s">
        <v>337</v>
      </c>
      <c r="AD2964" s="20" t="s">
        <v>56</v>
      </c>
      <c r="AE2964" s="20" t="s">
        <v>1014</v>
      </c>
      <c r="AF2964" t="str">
        <f>VLOOKUP(L2964,Contactos!B:B,1,0)</f>
        <v>REPRESENTACIONES DURAND S.A.C.</v>
      </c>
    </row>
    <row r="2965" spans="1:32" ht="38.25" x14ac:dyDescent="0.2">
      <c r="A2965" s="4">
        <f t="shared" si="139"/>
        <v>2963</v>
      </c>
      <c r="B2965" s="4" t="str">
        <f t="shared" si="140"/>
        <v>F010-00026000</v>
      </c>
      <c r="C2965" s="4" t="str">
        <f>IFERROR(VLOOKUP(F2965,Tablas!$A$1:$B$3,2,0),"")</f>
        <v>Factura</v>
      </c>
      <c r="D2965" s="4" t="str">
        <f t="shared" si="141"/>
        <v>Nacional - LETRAS 45-52-59-66-73-80-90 DAYS - Facturas clientes - C20486256657</v>
      </c>
      <c r="E2965" s="19">
        <v>45559</v>
      </c>
      <c r="F2965" s="20" t="s">
        <v>1001</v>
      </c>
      <c r="G2965" s="20" t="s">
        <v>8179</v>
      </c>
      <c r="H2965" s="20" t="s">
        <v>44</v>
      </c>
      <c r="I2965" s="20" t="s">
        <v>45</v>
      </c>
      <c r="J2965" s="20" t="s">
        <v>4836</v>
      </c>
      <c r="K2965" s="20" t="s">
        <v>4837</v>
      </c>
      <c r="L2965" s="20" t="s">
        <v>4838</v>
      </c>
      <c r="M2965" s="20" t="s">
        <v>125</v>
      </c>
      <c r="N2965" s="21">
        <v>6108.97</v>
      </c>
      <c r="O2965" s="21">
        <v>0</v>
      </c>
      <c r="P2965" s="20"/>
      <c r="Q2965" s="19">
        <v>45559</v>
      </c>
      <c r="R2965" s="20"/>
      <c r="S2965" s="19">
        <v>45677</v>
      </c>
      <c r="T2965" s="20" t="s">
        <v>8099</v>
      </c>
      <c r="U2965" s="20">
        <v>1028149</v>
      </c>
      <c r="V2965" s="20">
        <v>240002831</v>
      </c>
      <c r="W2965" s="20" t="s">
        <v>847</v>
      </c>
      <c r="X2965" s="20" t="s">
        <v>305</v>
      </c>
      <c r="Y2965" s="20" t="s">
        <v>446</v>
      </c>
      <c r="Z2965" s="20" t="s">
        <v>4839</v>
      </c>
      <c r="AA2965" s="20" t="s">
        <v>4840</v>
      </c>
      <c r="AB2965" s="20" t="s">
        <v>415</v>
      </c>
      <c r="AC2965" s="20" t="s">
        <v>415</v>
      </c>
      <c r="AD2965" s="20" t="s">
        <v>56</v>
      </c>
      <c r="AE2965" s="20" t="s">
        <v>1014</v>
      </c>
      <c r="AF2965" t="str">
        <f>VLOOKUP(L2965,Contactos!B:B,1,0)</f>
        <v>AGROVETERINARIA MARKET MATEO`S S.C.R.L</v>
      </c>
    </row>
    <row r="2966" spans="1:32" ht="38.25" x14ac:dyDescent="0.2">
      <c r="A2966" s="4">
        <f t="shared" si="139"/>
        <v>2964</v>
      </c>
      <c r="B2966" s="4" t="str">
        <f t="shared" si="140"/>
        <v>F010-00026000</v>
      </c>
      <c r="C2966" s="4" t="str">
        <f>IFERROR(VLOOKUP(F2966,Tablas!$A$1:$B$3,2,0),"")</f>
        <v>Factura</v>
      </c>
      <c r="D2966" s="4" t="str">
        <f t="shared" si="141"/>
        <v>Nacional - LETRAS 45-52-59-66-73-80-90 DAYS - Facturas clientes - C20486256657</v>
      </c>
      <c r="E2966" s="19">
        <v>45559</v>
      </c>
      <c r="F2966" s="20" t="s">
        <v>1001</v>
      </c>
      <c r="G2966" s="20" t="s">
        <v>8179</v>
      </c>
      <c r="H2966" s="20" t="s">
        <v>44</v>
      </c>
      <c r="I2966" s="20" t="s">
        <v>45</v>
      </c>
      <c r="J2966" s="20" t="s">
        <v>4836</v>
      </c>
      <c r="K2966" s="20" t="s">
        <v>4837</v>
      </c>
      <c r="L2966" s="20" t="s">
        <v>4838</v>
      </c>
      <c r="M2966" s="20" t="s">
        <v>125</v>
      </c>
      <c r="N2966" s="21">
        <v>6108.97</v>
      </c>
      <c r="O2966" s="21">
        <v>0</v>
      </c>
      <c r="P2966" s="20"/>
      <c r="Q2966" s="19">
        <v>45559</v>
      </c>
      <c r="R2966" s="20"/>
      <c r="S2966" s="19">
        <v>45684</v>
      </c>
      <c r="T2966" s="20" t="s">
        <v>8099</v>
      </c>
      <c r="U2966" s="20">
        <v>1028149</v>
      </c>
      <c r="V2966" s="20">
        <v>240002831</v>
      </c>
      <c r="W2966" s="20" t="s">
        <v>847</v>
      </c>
      <c r="X2966" s="20" t="s">
        <v>305</v>
      </c>
      <c r="Y2966" s="20" t="s">
        <v>446</v>
      </c>
      <c r="Z2966" s="20" t="s">
        <v>4839</v>
      </c>
      <c r="AA2966" s="20" t="s">
        <v>4840</v>
      </c>
      <c r="AB2966" s="20" t="s">
        <v>415</v>
      </c>
      <c r="AC2966" s="20" t="s">
        <v>415</v>
      </c>
      <c r="AD2966" s="20" t="s">
        <v>56</v>
      </c>
      <c r="AE2966" s="20" t="s">
        <v>1014</v>
      </c>
      <c r="AF2966" t="str">
        <f>VLOOKUP(L2966,Contactos!B:B,1,0)</f>
        <v>AGROVETERINARIA MARKET MATEO`S S.C.R.L</v>
      </c>
    </row>
    <row r="2967" spans="1:32" ht="38.25" x14ac:dyDescent="0.2">
      <c r="A2967" s="4">
        <f t="shared" si="139"/>
        <v>2965</v>
      </c>
      <c r="B2967" s="4" t="str">
        <f t="shared" si="140"/>
        <v>F010-00026000</v>
      </c>
      <c r="C2967" s="4" t="str">
        <f>IFERROR(VLOOKUP(F2967,Tablas!$A$1:$B$3,2,0),"")</f>
        <v>Factura</v>
      </c>
      <c r="D2967" s="4" t="str">
        <f t="shared" si="141"/>
        <v>Nacional - LETRAS 45-52-59-66-73-80-90 DAYS - Facturas clientes - C20486256657</v>
      </c>
      <c r="E2967" s="19">
        <v>45559</v>
      </c>
      <c r="F2967" s="20" t="s">
        <v>1001</v>
      </c>
      <c r="G2967" s="20" t="s">
        <v>8179</v>
      </c>
      <c r="H2967" s="20" t="s">
        <v>44</v>
      </c>
      <c r="I2967" s="20" t="s">
        <v>45</v>
      </c>
      <c r="J2967" s="20" t="s">
        <v>4836</v>
      </c>
      <c r="K2967" s="20" t="s">
        <v>4837</v>
      </c>
      <c r="L2967" s="20" t="s">
        <v>4838</v>
      </c>
      <c r="M2967" s="20" t="s">
        <v>125</v>
      </c>
      <c r="N2967" s="21">
        <v>6108.97</v>
      </c>
      <c r="O2967" s="21">
        <v>0</v>
      </c>
      <c r="P2967" s="20"/>
      <c r="Q2967" s="19">
        <v>45559</v>
      </c>
      <c r="R2967" s="20"/>
      <c r="S2967" s="19">
        <v>45656</v>
      </c>
      <c r="T2967" s="20" t="s">
        <v>8099</v>
      </c>
      <c r="U2967" s="20">
        <v>1028149</v>
      </c>
      <c r="V2967" s="20">
        <v>240002831</v>
      </c>
      <c r="W2967" s="20" t="s">
        <v>847</v>
      </c>
      <c r="X2967" s="20" t="s">
        <v>305</v>
      </c>
      <c r="Y2967" s="20" t="s">
        <v>446</v>
      </c>
      <c r="Z2967" s="20" t="s">
        <v>4839</v>
      </c>
      <c r="AA2967" s="20" t="s">
        <v>4840</v>
      </c>
      <c r="AB2967" s="20" t="s">
        <v>415</v>
      </c>
      <c r="AC2967" s="20" t="s">
        <v>415</v>
      </c>
      <c r="AD2967" s="20" t="s">
        <v>56</v>
      </c>
      <c r="AE2967" s="20" t="s">
        <v>1014</v>
      </c>
      <c r="AF2967" t="str">
        <f>VLOOKUP(L2967,Contactos!B:B,1,0)</f>
        <v>AGROVETERINARIA MARKET MATEO`S S.C.R.L</v>
      </c>
    </row>
    <row r="2968" spans="1:32" ht="38.25" x14ac:dyDescent="0.2">
      <c r="A2968" s="4">
        <f t="shared" si="139"/>
        <v>2966</v>
      </c>
      <c r="B2968" s="4" t="str">
        <f t="shared" si="140"/>
        <v>F010-00026000</v>
      </c>
      <c r="C2968" s="4" t="str">
        <f>IFERROR(VLOOKUP(F2968,Tablas!$A$1:$B$3,2,0),"")</f>
        <v>Factura</v>
      </c>
      <c r="D2968" s="4" t="str">
        <f t="shared" si="141"/>
        <v>Nacional - LETRAS 45-52-59-66-73-80-90 DAYS - Facturas clientes - C20486256657</v>
      </c>
      <c r="E2968" s="19">
        <v>45559</v>
      </c>
      <c r="F2968" s="20" t="s">
        <v>1001</v>
      </c>
      <c r="G2968" s="20" t="s">
        <v>8179</v>
      </c>
      <c r="H2968" s="20" t="s">
        <v>44</v>
      </c>
      <c r="I2968" s="20" t="s">
        <v>45</v>
      </c>
      <c r="J2968" s="20" t="s">
        <v>4836</v>
      </c>
      <c r="K2968" s="20" t="s">
        <v>4837</v>
      </c>
      <c r="L2968" s="20" t="s">
        <v>4838</v>
      </c>
      <c r="M2968" s="20" t="s">
        <v>125</v>
      </c>
      <c r="N2968" s="21">
        <v>6108.97</v>
      </c>
      <c r="O2968" s="21">
        <v>0</v>
      </c>
      <c r="P2968" s="20"/>
      <c r="Q2968" s="19">
        <v>45559</v>
      </c>
      <c r="R2968" s="20"/>
      <c r="S2968" s="19">
        <v>45663</v>
      </c>
      <c r="T2968" s="20" t="s">
        <v>8099</v>
      </c>
      <c r="U2968" s="20">
        <v>1028149</v>
      </c>
      <c r="V2968" s="20">
        <v>240002831</v>
      </c>
      <c r="W2968" s="20" t="s">
        <v>847</v>
      </c>
      <c r="X2968" s="20" t="s">
        <v>305</v>
      </c>
      <c r="Y2968" s="20" t="s">
        <v>446</v>
      </c>
      <c r="Z2968" s="20" t="s">
        <v>4839</v>
      </c>
      <c r="AA2968" s="20" t="s">
        <v>4840</v>
      </c>
      <c r="AB2968" s="20" t="s">
        <v>415</v>
      </c>
      <c r="AC2968" s="20" t="s">
        <v>415</v>
      </c>
      <c r="AD2968" s="20" t="s">
        <v>56</v>
      </c>
      <c r="AE2968" s="20" t="s">
        <v>1014</v>
      </c>
      <c r="AF2968" t="str">
        <f>VLOOKUP(L2968,Contactos!B:B,1,0)</f>
        <v>AGROVETERINARIA MARKET MATEO`S S.C.R.L</v>
      </c>
    </row>
    <row r="2969" spans="1:32" ht="38.25" x14ac:dyDescent="0.2">
      <c r="A2969" s="4">
        <f t="shared" si="139"/>
        <v>2967</v>
      </c>
      <c r="B2969" s="4" t="str">
        <f t="shared" si="140"/>
        <v>F010-00026000</v>
      </c>
      <c r="C2969" s="4" t="str">
        <f>IFERROR(VLOOKUP(F2969,Tablas!$A$1:$B$3,2,0),"")</f>
        <v>Factura</v>
      </c>
      <c r="D2969" s="4" t="str">
        <f t="shared" si="141"/>
        <v>Nacional - LETRAS 45-52-59-66-73-80-90 DAYS - Facturas clientes - C20486256657</v>
      </c>
      <c r="E2969" s="19">
        <v>45559</v>
      </c>
      <c r="F2969" s="20" t="s">
        <v>1001</v>
      </c>
      <c r="G2969" s="20" t="s">
        <v>8179</v>
      </c>
      <c r="H2969" s="20" t="s">
        <v>44</v>
      </c>
      <c r="I2969" s="20" t="s">
        <v>45</v>
      </c>
      <c r="J2969" s="20" t="s">
        <v>4836</v>
      </c>
      <c r="K2969" s="20" t="s">
        <v>4837</v>
      </c>
      <c r="L2969" s="20" t="s">
        <v>4838</v>
      </c>
      <c r="M2969" s="20" t="s">
        <v>125</v>
      </c>
      <c r="N2969" s="21">
        <v>6108.97</v>
      </c>
      <c r="O2969" s="21">
        <v>0</v>
      </c>
      <c r="P2969" s="20"/>
      <c r="Q2969" s="19">
        <v>45559</v>
      </c>
      <c r="R2969" s="20"/>
      <c r="S2969" s="19">
        <v>45649</v>
      </c>
      <c r="T2969" s="20" t="s">
        <v>8099</v>
      </c>
      <c r="U2969" s="20">
        <v>1028149</v>
      </c>
      <c r="V2969" s="20">
        <v>240002831</v>
      </c>
      <c r="W2969" s="20" t="s">
        <v>847</v>
      </c>
      <c r="X2969" s="20" t="s">
        <v>305</v>
      </c>
      <c r="Y2969" s="20" t="s">
        <v>446</v>
      </c>
      <c r="Z2969" s="20" t="s">
        <v>4839</v>
      </c>
      <c r="AA2969" s="20" t="s">
        <v>4840</v>
      </c>
      <c r="AB2969" s="20" t="s">
        <v>415</v>
      </c>
      <c r="AC2969" s="20" t="s">
        <v>415</v>
      </c>
      <c r="AD2969" s="20" t="s">
        <v>56</v>
      </c>
      <c r="AE2969" s="20" t="s">
        <v>1014</v>
      </c>
      <c r="AF2969" t="str">
        <f>VLOOKUP(L2969,Contactos!B:B,1,0)</f>
        <v>AGROVETERINARIA MARKET MATEO`S S.C.R.L</v>
      </c>
    </row>
    <row r="2970" spans="1:32" ht="38.25" x14ac:dyDescent="0.2">
      <c r="A2970" s="4">
        <f t="shared" si="139"/>
        <v>2968</v>
      </c>
      <c r="B2970" s="4" t="str">
        <f t="shared" si="140"/>
        <v>F010-00026000</v>
      </c>
      <c r="C2970" s="4" t="str">
        <f>IFERROR(VLOOKUP(F2970,Tablas!$A$1:$B$3,2,0),"")</f>
        <v>Factura</v>
      </c>
      <c r="D2970" s="4" t="str">
        <f t="shared" si="141"/>
        <v>Nacional - LETRAS 45-52-59-66-73-80-90 DAYS - Facturas clientes - C20486256657</v>
      </c>
      <c r="E2970" s="19">
        <v>45559</v>
      </c>
      <c r="F2970" s="20" t="s">
        <v>1001</v>
      </c>
      <c r="G2970" s="20" t="s">
        <v>8179</v>
      </c>
      <c r="H2970" s="20" t="s">
        <v>44</v>
      </c>
      <c r="I2970" s="20" t="s">
        <v>45</v>
      </c>
      <c r="J2970" s="20" t="s">
        <v>4836</v>
      </c>
      <c r="K2970" s="20" t="s">
        <v>4837</v>
      </c>
      <c r="L2970" s="20" t="s">
        <v>4838</v>
      </c>
      <c r="M2970" s="20" t="s">
        <v>125</v>
      </c>
      <c r="N2970" s="21">
        <v>6108.97</v>
      </c>
      <c r="O2970" s="21">
        <v>0</v>
      </c>
      <c r="P2970" s="20"/>
      <c r="Q2970" s="19">
        <v>45559</v>
      </c>
      <c r="R2970" s="20"/>
      <c r="S2970" s="19">
        <v>45670</v>
      </c>
      <c r="T2970" s="20" t="s">
        <v>8099</v>
      </c>
      <c r="U2970" s="20">
        <v>1028149</v>
      </c>
      <c r="V2970" s="20">
        <v>240002831</v>
      </c>
      <c r="W2970" s="20" t="s">
        <v>847</v>
      </c>
      <c r="X2970" s="20" t="s">
        <v>305</v>
      </c>
      <c r="Y2970" s="20" t="s">
        <v>446</v>
      </c>
      <c r="Z2970" s="20" t="s">
        <v>4839</v>
      </c>
      <c r="AA2970" s="20" t="s">
        <v>4840</v>
      </c>
      <c r="AB2970" s="20" t="s">
        <v>415</v>
      </c>
      <c r="AC2970" s="20" t="s">
        <v>415</v>
      </c>
      <c r="AD2970" s="20" t="s">
        <v>56</v>
      </c>
      <c r="AE2970" s="20" t="s">
        <v>1014</v>
      </c>
      <c r="AF2970" t="str">
        <f>VLOOKUP(L2970,Contactos!B:B,1,0)</f>
        <v>AGROVETERINARIA MARKET MATEO`S S.C.R.L</v>
      </c>
    </row>
    <row r="2971" spans="1:32" ht="25.5" x14ac:dyDescent="0.2">
      <c r="A2971" s="4">
        <f t="shared" si="139"/>
        <v>2969</v>
      </c>
      <c r="B2971" s="4" t="str">
        <f t="shared" si="140"/>
        <v>4-02716</v>
      </c>
      <c r="C2971" s="4" t="str">
        <f>IFERROR(VLOOKUP(F2971,Tablas!$A$1:$B$3,2,0),"")</f>
        <v/>
      </c>
      <c r="D2971" s="4" t="str">
        <f t="shared" si="141"/>
        <v xml:space="preserve"> - LETRA 75 DIAS / DRAFT 75 DAYS - Cambio de Situación</v>
      </c>
      <c r="E2971" s="19">
        <v>45506</v>
      </c>
      <c r="F2971" s="20" t="s">
        <v>27</v>
      </c>
      <c r="G2971" s="20" t="s">
        <v>8180</v>
      </c>
      <c r="H2971" s="20" t="s">
        <v>7404</v>
      </c>
      <c r="I2971" s="20" t="s">
        <v>7405</v>
      </c>
      <c r="J2971" s="20" t="s">
        <v>7450</v>
      </c>
      <c r="K2971" s="20" t="s">
        <v>7451</v>
      </c>
      <c r="L2971" s="20" t="s">
        <v>7452</v>
      </c>
      <c r="M2971" s="20" t="s">
        <v>125</v>
      </c>
      <c r="N2971" s="21">
        <v>6161.35</v>
      </c>
      <c r="O2971" s="21">
        <v>0</v>
      </c>
      <c r="P2971" s="19">
        <v>45488</v>
      </c>
      <c r="Q2971" s="19">
        <v>45506</v>
      </c>
      <c r="R2971" s="20"/>
      <c r="S2971" s="19">
        <v>45568</v>
      </c>
      <c r="T2971" s="20" t="s">
        <v>126</v>
      </c>
      <c r="U2971" s="20">
        <v>1003672</v>
      </c>
      <c r="V2971" s="20">
        <v>240005622</v>
      </c>
      <c r="W2971" s="20" t="s">
        <v>50</v>
      </c>
      <c r="X2971" s="20" t="s">
        <v>794</v>
      </c>
      <c r="Y2971" s="20" t="s">
        <v>128</v>
      </c>
      <c r="Z2971" s="20" t="s">
        <v>7406</v>
      </c>
      <c r="AA2971" s="20" t="s">
        <v>7455</v>
      </c>
      <c r="AB2971" s="20" t="s">
        <v>7456</v>
      </c>
      <c r="AC2971" s="20" t="s">
        <v>7457</v>
      </c>
      <c r="AD2971" s="20" t="s">
        <v>56</v>
      </c>
      <c r="AE2971" s="20"/>
      <c r="AF2971" t="str">
        <f>VLOOKUP(L2971,Contactos!B:B,1,0)</f>
        <v>AGROVET MANANTIAL S.A.C.</v>
      </c>
    </row>
    <row r="2972" spans="1:32" ht="25.5" x14ac:dyDescent="0.2">
      <c r="A2972" s="4">
        <f t="shared" si="139"/>
        <v>2970</v>
      </c>
      <c r="B2972" s="4" t="str">
        <f t="shared" si="140"/>
        <v>4-02717</v>
      </c>
      <c r="C2972" s="4" t="str">
        <f>IFERROR(VLOOKUP(F2972,Tablas!$A$1:$B$3,2,0),"")</f>
        <v/>
      </c>
      <c r="D2972" s="4" t="str">
        <f t="shared" si="141"/>
        <v xml:space="preserve"> - LETRA 75 DIAS / DRAFT 75 DAYS - Cambio de Situación</v>
      </c>
      <c r="E2972" s="19">
        <v>45506</v>
      </c>
      <c r="F2972" s="20" t="s">
        <v>27</v>
      </c>
      <c r="G2972" s="20" t="s">
        <v>8181</v>
      </c>
      <c r="H2972" s="20" t="s">
        <v>7404</v>
      </c>
      <c r="I2972" s="20" t="s">
        <v>7405</v>
      </c>
      <c r="J2972" s="20" t="s">
        <v>7450</v>
      </c>
      <c r="K2972" s="20" t="s">
        <v>7451</v>
      </c>
      <c r="L2972" s="20" t="s">
        <v>7452</v>
      </c>
      <c r="M2972" s="20" t="s">
        <v>125</v>
      </c>
      <c r="N2972" s="21">
        <v>6161.37</v>
      </c>
      <c r="O2972" s="21">
        <v>0</v>
      </c>
      <c r="P2972" s="19">
        <v>45488</v>
      </c>
      <c r="Q2972" s="19">
        <v>45506</v>
      </c>
      <c r="R2972" s="20"/>
      <c r="S2972" s="19">
        <v>45579</v>
      </c>
      <c r="T2972" s="20" t="s">
        <v>126</v>
      </c>
      <c r="U2972" s="20">
        <v>1003674</v>
      </c>
      <c r="V2972" s="20">
        <v>240005623</v>
      </c>
      <c r="W2972" s="20" t="s">
        <v>50</v>
      </c>
      <c r="X2972" s="20" t="s">
        <v>794</v>
      </c>
      <c r="Y2972" s="20" t="s">
        <v>128</v>
      </c>
      <c r="Z2972" s="20" t="s">
        <v>7406</v>
      </c>
      <c r="AA2972" s="20" t="s">
        <v>7455</v>
      </c>
      <c r="AB2972" s="20" t="s">
        <v>756</v>
      </c>
      <c r="AC2972" s="20" t="s">
        <v>167</v>
      </c>
      <c r="AD2972" s="20" t="s">
        <v>56</v>
      </c>
      <c r="AE2972" s="20"/>
      <c r="AF2972" t="str">
        <f>VLOOKUP(L2972,Contactos!B:B,1,0)</f>
        <v>AGROVET MANANTIAL S.A.C.</v>
      </c>
    </row>
    <row r="2973" spans="1:32" ht="76.5" x14ac:dyDescent="0.2">
      <c r="A2973" s="4">
        <f t="shared" si="139"/>
        <v>2971</v>
      </c>
      <c r="B2973" s="4" t="str">
        <f t="shared" si="140"/>
        <v>B010-00006447</v>
      </c>
      <c r="C2973" s="4" t="str">
        <f>IFERROR(VLOOKUP(F2973,Tablas!$A$1:$B$3,2,0),"")</f>
        <v>Boleta</v>
      </c>
      <c r="D2973" s="4" t="str">
        <f t="shared" si="141"/>
        <v xml:space="preserve"> - CONTADO / CASH - INTERESES POR PRESTAMO SEGUN CONTRATO 30/11/2019</v>
      </c>
      <c r="E2973" s="19">
        <v>43799</v>
      </c>
      <c r="F2973" s="20" t="s">
        <v>842</v>
      </c>
      <c r="G2973" s="20" t="s">
        <v>8182</v>
      </c>
      <c r="H2973" s="20" t="s">
        <v>44</v>
      </c>
      <c r="I2973" s="20" t="s">
        <v>45</v>
      </c>
      <c r="J2973" s="20" t="s">
        <v>350</v>
      </c>
      <c r="K2973" s="20" t="s">
        <v>351</v>
      </c>
      <c r="L2973" s="20" t="s">
        <v>352</v>
      </c>
      <c r="M2973" s="20" t="s">
        <v>33</v>
      </c>
      <c r="N2973" s="21">
        <v>6260.86</v>
      </c>
      <c r="O2973" s="21">
        <v>1841.97</v>
      </c>
      <c r="P2973" s="20"/>
      <c r="Q2973" s="19">
        <v>43799</v>
      </c>
      <c r="R2973" s="20"/>
      <c r="S2973" s="19">
        <v>43799</v>
      </c>
      <c r="T2973" s="20" t="s">
        <v>49</v>
      </c>
      <c r="U2973" s="20">
        <v>281674</v>
      </c>
      <c r="V2973" s="20">
        <v>1900001707</v>
      </c>
      <c r="W2973" s="20" t="s">
        <v>847</v>
      </c>
      <c r="X2973" s="20" t="s">
        <v>2795</v>
      </c>
      <c r="Y2973" s="20" t="s">
        <v>52</v>
      </c>
      <c r="Z2973" s="20" t="s">
        <v>8183</v>
      </c>
      <c r="AA2973" s="20" t="s">
        <v>353</v>
      </c>
      <c r="AB2973" s="20" t="s">
        <v>54</v>
      </c>
      <c r="AC2973" s="20" t="s">
        <v>167</v>
      </c>
      <c r="AD2973" s="20" t="s">
        <v>56</v>
      </c>
      <c r="AE2973" s="20"/>
      <c r="AF2973" t="e">
        <f>VLOOKUP(L2973,Contactos!B:B,1,0)</f>
        <v>#N/A</v>
      </c>
    </row>
    <row r="2974" spans="1:32" ht="25.5" x14ac:dyDescent="0.2">
      <c r="A2974" s="4">
        <f t="shared" si="139"/>
        <v>2972</v>
      </c>
      <c r="B2974" s="4" t="str">
        <f t="shared" si="140"/>
        <v>4-02871</v>
      </c>
      <c r="C2974" s="4" t="str">
        <f>IFERROR(VLOOKUP(F2974,Tablas!$A$1:$B$3,2,0),"")</f>
        <v/>
      </c>
      <c r="D2974" s="4" t="str">
        <f t="shared" si="141"/>
        <v xml:space="preserve"> - LETRA 75 DIAS / DRAFT 75 DAYS - Cambio de Situación</v>
      </c>
      <c r="E2974" s="19">
        <v>45526</v>
      </c>
      <c r="F2974" s="20" t="s">
        <v>27</v>
      </c>
      <c r="G2974" s="20" t="s">
        <v>8184</v>
      </c>
      <c r="H2974" s="20" t="s">
        <v>7404</v>
      </c>
      <c r="I2974" s="20" t="s">
        <v>7405</v>
      </c>
      <c r="J2974" s="20" t="s">
        <v>391</v>
      </c>
      <c r="K2974" s="20" t="s">
        <v>392</v>
      </c>
      <c r="L2974" s="20" t="s">
        <v>393</v>
      </c>
      <c r="M2974" s="20" t="s">
        <v>33</v>
      </c>
      <c r="N2974" s="21">
        <v>6261.23</v>
      </c>
      <c r="O2974" s="21">
        <v>0</v>
      </c>
      <c r="P2974" s="19">
        <v>45497</v>
      </c>
      <c r="Q2974" s="19">
        <v>45526</v>
      </c>
      <c r="R2974" s="20"/>
      <c r="S2974" s="19">
        <v>45572</v>
      </c>
      <c r="T2974" s="20" t="s">
        <v>126</v>
      </c>
      <c r="U2974" s="20">
        <v>1013024</v>
      </c>
      <c r="V2974" s="20">
        <v>240006202</v>
      </c>
      <c r="W2974" s="20" t="s">
        <v>50</v>
      </c>
      <c r="X2974" s="20" t="s">
        <v>794</v>
      </c>
      <c r="Y2974" s="20" t="s">
        <v>306</v>
      </c>
      <c r="Z2974" s="20" t="s">
        <v>7406</v>
      </c>
      <c r="AA2974" s="20" t="s">
        <v>495</v>
      </c>
      <c r="AB2974" s="20" t="s">
        <v>337</v>
      </c>
      <c r="AC2974" s="20" t="s">
        <v>337</v>
      </c>
      <c r="AD2974" s="20" t="s">
        <v>56</v>
      </c>
      <c r="AE2974" s="20"/>
      <c r="AF2974" t="str">
        <f>VLOOKUP(L2974,Contactos!B:B,1,0)</f>
        <v>SANIDAD AGROPECUARIA &amp; ASOCIADOS S.A.C.</v>
      </c>
    </row>
    <row r="2975" spans="1:32" ht="76.5" x14ac:dyDescent="0.2">
      <c r="A2975" s="4">
        <f t="shared" si="139"/>
        <v>2973</v>
      </c>
      <c r="B2975" s="4" t="str">
        <f t="shared" si="140"/>
        <v>B010-00006308</v>
      </c>
      <c r="C2975" s="4" t="str">
        <f>IFERROR(VLOOKUP(F2975,Tablas!$A$1:$B$3,2,0),"")</f>
        <v>Boleta</v>
      </c>
      <c r="D2975" s="4" t="str">
        <f t="shared" si="141"/>
        <v xml:space="preserve"> - CONTADO / CASH - INTERESES POR PRESTAMO SEGUN CONTRATO 31/10/2019</v>
      </c>
      <c r="E2975" s="19">
        <v>43769</v>
      </c>
      <c r="F2975" s="20" t="s">
        <v>842</v>
      </c>
      <c r="G2975" s="20" t="s">
        <v>8185</v>
      </c>
      <c r="H2975" s="20" t="s">
        <v>44</v>
      </c>
      <c r="I2975" s="20" t="s">
        <v>45</v>
      </c>
      <c r="J2975" s="20" t="s">
        <v>350</v>
      </c>
      <c r="K2975" s="20" t="s">
        <v>351</v>
      </c>
      <c r="L2975" s="20" t="s">
        <v>352</v>
      </c>
      <c r="M2975" s="20" t="s">
        <v>33</v>
      </c>
      <c r="N2975" s="21">
        <v>6275.1</v>
      </c>
      <c r="O2975" s="21">
        <v>1873.72</v>
      </c>
      <c r="P2975" s="20"/>
      <c r="Q2975" s="19">
        <v>43769</v>
      </c>
      <c r="R2975" s="20"/>
      <c r="S2975" s="19">
        <v>43769</v>
      </c>
      <c r="T2975" s="20" t="s">
        <v>49</v>
      </c>
      <c r="U2975" s="20">
        <v>266079</v>
      </c>
      <c r="V2975" s="20">
        <v>1900001568</v>
      </c>
      <c r="W2975" s="20" t="s">
        <v>847</v>
      </c>
      <c r="X2975" s="20" t="s">
        <v>2795</v>
      </c>
      <c r="Y2975" s="20" t="s">
        <v>52</v>
      </c>
      <c r="Z2975" s="20" t="s">
        <v>7808</v>
      </c>
      <c r="AA2975" s="20" t="s">
        <v>353</v>
      </c>
      <c r="AB2975" s="20" t="s">
        <v>54</v>
      </c>
      <c r="AC2975" s="20" t="s">
        <v>167</v>
      </c>
      <c r="AD2975" s="20" t="s">
        <v>56</v>
      </c>
      <c r="AE2975" s="20"/>
      <c r="AF2975" t="e">
        <f>VLOOKUP(L2975,Contactos!B:B,1,0)</f>
        <v>#N/A</v>
      </c>
    </row>
    <row r="2976" spans="1:32" ht="25.5" x14ac:dyDescent="0.2">
      <c r="A2976" s="4">
        <f t="shared" si="139"/>
        <v>2974</v>
      </c>
      <c r="B2976" s="4" t="str">
        <f t="shared" si="140"/>
        <v>4-02842</v>
      </c>
      <c r="C2976" s="4" t="str">
        <f>IFERROR(VLOOKUP(F2976,Tablas!$A$1:$B$3,2,0),"")</f>
        <v/>
      </c>
      <c r="D2976" s="4" t="str">
        <f t="shared" si="141"/>
        <v xml:space="preserve"> - LETRA 75 DIAS / DRAFT 75 DAYS - Cambio de Situación</v>
      </c>
      <c r="E2976" s="19">
        <v>45520</v>
      </c>
      <c r="F2976" s="20" t="s">
        <v>27</v>
      </c>
      <c r="G2976" s="20" t="s">
        <v>8186</v>
      </c>
      <c r="H2976" s="20" t="s">
        <v>7404</v>
      </c>
      <c r="I2976" s="20" t="s">
        <v>7405</v>
      </c>
      <c r="J2976" s="20" t="s">
        <v>373</v>
      </c>
      <c r="K2976" s="20" t="s">
        <v>374</v>
      </c>
      <c r="L2976" s="20" t="s">
        <v>375</v>
      </c>
      <c r="M2976" s="20" t="s">
        <v>125</v>
      </c>
      <c r="N2976" s="21">
        <v>6352.5</v>
      </c>
      <c r="O2976" s="21">
        <v>0</v>
      </c>
      <c r="P2976" s="19">
        <v>45491</v>
      </c>
      <c r="Q2976" s="19">
        <v>45520</v>
      </c>
      <c r="R2976" s="20"/>
      <c r="S2976" s="19">
        <v>45583</v>
      </c>
      <c r="T2976" s="20" t="s">
        <v>126</v>
      </c>
      <c r="U2976" s="20">
        <v>1009947</v>
      </c>
      <c r="V2976" s="20">
        <v>240006103</v>
      </c>
      <c r="W2976" s="20" t="s">
        <v>50</v>
      </c>
      <c r="X2976" s="20" t="s">
        <v>794</v>
      </c>
      <c r="Y2976" s="20" t="s">
        <v>128</v>
      </c>
      <c r="Z2976" s="20" t="s">
        <v>7406</v>
      </c>
      <c r="AA2976" s="20" t="s">
        <v>377</v>
      </c>
      <c r="AB2976" s="20" t="s">
        <v>337</v>
      </c>
      <c r="AC2976" s="20" t="s">
        <v>337</v>
      </c>
      <c r="AD2976" s="20" t="s">
        <v>56</v>
      </c>
      <c r="AE2976" s="20"/>
      <c r="AF2976" t="str">
        <f>VLOOKUP(L2976,Contactos!B:B,1,0)</f>
        <v>TOP VETERINARIA S.A.C.</v>
      </c>
    </row>
    <row r="2977" spans="1:32" ht="76.5" x14ac:dyDescent="0.2">
      <c r="A2977" s="4">
        <f t="shared" si="139"/>
        <v>2975</v>
      </c>
      <c r="B2977" s="4" t="str">
        <f t="shared" si="140"/>
        <v>B010-00006158</v>
      </c>
      <c r="C2977" s="4" t="str">
        <f>IFERROR(VLOOKUP(F2977,Tablas!$A$1:$B$3,2,0),"")</f>
        <v>Boleta</v>
      </c>
      <c r="D2977" s="4" t="str">
        <f t="shared" si="141"/>
        <v xml:space="preserve"> - CONTADO / CASH - INTERESES POR PRESTAMO SEGUN CONTRATO 30/09/2019</v>
      </c>
      <c r="E2977" s="19">
        <v>43738</v>
      </c>
      <c r="F2977" s="20" t="s">
        <v>842</v>
      </c>
      <c r="G2977" s="20" t="s">
        <v>8187</v>
      </c>
      <c r="H2977" s="20" t="s">
        <v>44</v>
      </c>
      <c r="I2977" s="20" t="s">
        <v>45</v>
      </c>
      <c r="J2977" s="20" t="s">
        <v>350</v>
      </c>
      <c r="K2977" s="20" t="s">
        <v>351</v>
      </c>
      <c r="L2977" s="20" t="s">
        <v>352</v>
      </c>
      <c r="M2977" s="20" t="s">
        <v>33</v>
      </c>
      <c r="N2977" s="21">
        <v>6468.57</v>
      </c>
      <c r="O2977" s="21">
        <v>1905.32</v>
      </c>
      <c r="P2977" s="20"/>
      <c r="Q2977" s="19">
        <v>43738</v>
      </c>
      <c r="R2977" s="20"/>
      <c r="S2977" s="19">
        <v>43738</v>
      </c>
      <c r="T2977" s="20" t="s">
        <v>49</v>
      </c>
      <c r="U2977" s="20">
        <v>253795</v>
      </c>
      <c r="V2977" s="20">
        <v>1900001418</v>
      </c>
      <c r="W2977" s="20" t="s">
        <v>847</v>
      </c>
      <c r="X2977" s="20" t="s">
        <v>2795</v>
      </c>
      <c r="Y2977" s="20" t="s">
        <v>52</v>
      </c>
      <c r="Z2977" s="20" t="s">
        <v>7827</v>
      </c>
      <c r="AA2977" s="20" t="s">
        <v>353</v>
      </c>
      <c r="AB2977" s="20" t="s">
        <v>54</v>
      </c>
      <c r="AC2977" s="20" t="s">
        <v>167</v>
      </c>
      <c r="AD2977" s="20" t="s">
        <v>56</v>
      </c>
      <c r="AE2977" s="20"/>
      <c r="AF2977" t="e">
        <f>VLOOKUP(L2977,Contactos!B:B,1,0)</f>
        <v>#N/A</v>
      </c>
    </row>
    <row r="2978" spans="1:32" ht="76.5" x14ac:dyDescent="0.2">
      <c r="A2978" s="4">
        <f t="shared" si="139"/>
        <v>2976</v>
      </c>
      <c r="B2978" s="4" t="str">
        <f t="shared" si="140"/>
        <v>B010-00005857</v>
      </c>
      <c r="C2978" s="4" t="str">
        <f>IFERROR(VLOOKUP(F2978,Tablas!$A$1:$B$3,2,0),"")</f>
        <v>Boleta</v>
      </c>
      <c r="D2978" s="4" t="str">
        <f t="shared" si="141"/>
        <v xml:space="preserve"> - CONTADO / CASH - INTERESES POR PRESTAMO SEGUN CONTRATO 31/07/2019</v>
      </c>
      <c r="E2978" s="19">
        <v>43677</v>
      </c>
      <c r="F2978" s="20" t="s">
        <v>842</v>
      </c>
      <c r="G2978" s="20" t="s">
        <v>8188</v>
      </c>
      <c r="H2978" s="20" t="s">
        <v>44</v>
      </c>
      <c r="I2978" s="20" t="s">
        <v>45</v>
      </c>
      <c r="J2978" s="20" t="s">
        <v>350</v>
      </c>
      <c r="K2978" s="20" t="s">
        <v>351</v>
      </c>
      <c r="L2978" s="20" t="s">
        <v>352</v>
      </c>
      <c r="M2978" s="20" t="s">
        <v>33</v>
      </c>
      <c r="N2978" s="21">
        <v>6494.57</v>
      </c>
      <c r="O2978" s="21">
        <v>1968.05</v>
      </c>
      <c r="P2978" s="20"/>
      <c r="Q2978" s="19">
        <v>43677</v>
      </c>
      <c r="R2978" s="20"/>
      <c r="S2978" s="19">
        <v>43677</v>
      </c>
      <c r="T2978" s="20" t="s">
        <v>49</v>
      </c>
      <c r="U2978" s="20">
        <v>228989</v>
      </c>
      <c r="V2978" s="20">
        <v>1900001116</v>
      </c>
      <c r="W2978" s="20" t="s">
        <v>847</v>
      </c>
      <c r="X2978" s="20" t="s">
        <v>2795</v>
      </c>
      <c r="Y2978" s="20" t="s">
        <v>52</v>
      </c>
      <c r="Z2978" s="20" t="s">
        <v>7829</v>
      </c>
      <c r="AA2978" s="20" t="s">
        <v>353</v>
      </c>
      <c r="AB2978" s="20" t="s">
        <v>54</v>
      </c>
      <c r="AC2978" s="20" t="s">
        <v>167</v>
      </c>
      <c r="AD2978" s="20" t="s">
        <v>56</v>
      </c>
      <c r="AE2978" s="20"/>
      <c r="AF2978" t="e">
        <f>VLOOKUP(L2978,Contactos!B:B,1,0)</f>
        <v>#N/A</v>
      </c>
    </row>
    <row r="2979" spans="1:32" ht="76.5" x14ac:dyDescent="0.2">
      <c r="A2979" s="4">
        <f t="shared" si="139"/>
        <v>2977</v>
      </c>
      <c r="B2979" s="4" t="str">
        <f t="shared" si="140"/>
        <v>B010-00005998</v>
      </c>
      <c r="C2979" s="4" t="str">
        <f>IFERROR(VLOOKUP(F2979,Tablas!$A$1:$B$3,2,0),"")</f>
        <v>Boleta</v>
      </c>
      <c r="D2979" s="4" t="str">
        <f t="shared" si="141"/>
        <v xml:space="preserve"> - CONTADO / CASH - INTERESES POR PRESTAMO SEGUN CONTRATO 31/08/2019</v>
      </c>
      <c r="E2979" s="19">
        <v>43708</v>
      </c>
      <c r="F2979" s="20" t="s">
        <v>842</v>
      </c>
      <c r="G2979" s="20" t="s">
        <v>8189</v>
      </c>
      <c r="H2979" s="20" t="s">
        <v>44</v>
      </c>
      <c r="I2979" s="20" t="s">
        <v>45</v>
      </c>
      <c r="J2979" s="20" t="s">
        <v>350</v>
      </c>
      <c r="K2979" s="20" t="s">
        <v>351</v>
      </c>
      <c r="L2979" s="20" t="s">
        <v>352</v>
      </c>
      <c r="M2979" s="20" t="s">
        <v>33</v>
      </c>
      <c r="N2979" s="21">
        <v>6583.04</v>
      </c>
      <c r="O2979" s="21">
        <v>1936.76</v>
      </c>
      <c r="P2979" s="20"/>
      <c r="Q2979" s="19">
        <v>43708</v>
      </c>
      <c r="R2979" s="20"/>
      <c r="S2979" s="19">
        <v>43708</v>
      </c>
      <c r="T2979" s="20" t="s">
        <v>49</v>
      </c>
      <c r="U2979" s="20">
        <v>241892</v>
      </c>
      <c r="V2979" s="20">
        <v>1900001258</v>
      </c>
      <c r="W2979" s="20" t="s">
        <v>847</v>
      </c>
      <c r="X2979" s="20" t="s">
        <v>2795</v>
      </c>
      <c r="Y2979" s="20" t="s">
        <v>52</v>
      </c>
      <c r="Z2979" s="20" t="s">
        <v>7835</v>
      </c>
      <c r="AA2979" s="20" t="s">
        <v>353</v>
      </c>
      <c r="AB2979" s="20" t="s">
        <v>54</v>
      </c>
      <c r="AC2979" s="20" t="s">
        <v>167</v>
      </c>
      <c r="AD2979" s="20" t="s">
        <v>56</v>
      </c>
      <c r="AE2979" s="20"/>
      <c r="AF2979" t="e">
        <f>VLOOKUP(L2979,Contactos!B:B,1,0)</f>
        <v>#N/A</v>
      </c>
    </row>
    <row r="2980" spans="1:32" ht="76.5" x14ac:dyDescent="0.2">
      <c r="A2980" s="4">
        <f t="shared" si="139"/>
        <v>2978</v>
      </c>
      <c r="B2980" s="4" t="str">
        <f t="shared" si="140"/>
        <v>B010-00005624</v>
      </c>
      <c r="C2980" s="4" t="str">
        <f>IFERROR(VLOOKUP(F2980,Tablas!$A$1:$B$3,2,0),"")</f>
        <v>Boleta</v>
      </c>
      <c r="D2980" s="4" t="str">
        <f t="shared" si="141"/>
        <v xml:space="preserve"> - CONTADO / CASH - INTERESES POR PRESTAMO SEGUN CONTRATO 28/06/2019</v>
      </c>
      <c r="E2980" s="19">
        <v>43644</v>
      </c>
      <c r="F2980" s="20" t="s">
        <v>842</v>
      </c>
      <c r="G2980" s="20" t="s">
        <v>8190</v>
      </c>
      <c r="H2980" s="20" t="s">
        <v>44</v>
      </c>
      <c r="I2980" s="20" t="s">
        <v>45</v>
      </c>
      <c r="J2980" s="20" t="s">
        <v>350</v>
      </c>
      <c r="K2980" s="20" t="s">
        <v>351</v>
      </c>
      <c r="L2980" s="20" t="s">
        <v>352</v>
      </c>
      <c r="M2980" s="20" t="s">
        <v>33</v>
      </c>
      <c r="N2980" s="21">
        <v>6585.33</v>
      </c>
      <c r="O2980" s="21">
        <v>1999.19</v>
      </c>
      <c r="P2980" s="20"/>
      <c r="Q2980" s="19">
        <v>43644</v>
      </c>
      <c r="R2980" s="20"/>
      <c r="S2980" s="19">
        <v>43644</v>
      </c>
      <c r="T2980" s="20" t="s">
        <v>49</v>
      </c>
      <c r="U2980" s="20">
        <v>215029</v>
      </c>
      <c r="V2980" s="20">
        <v>1900000777</v>
      </c>
      <c r="W2980" s="20" t="s">
        <v>847</v>
      </c>
      <c r="X2980" s="20" t="s">
        <v>2795</v>
      </c>
      <c r="Y2980" s="20" t="s">
        <v>52</v>
      </c>
      <c r="Z2980" s="20" t="s">
        <v>7837</v>
      </c>
      <c r="AA2980" s="20" t="s">
        <v>353</v>
      </c>
      <c r="AB2980" s="20" t="s">
        <v>54</v>
      </c>
      <c r="AC2980" s="20" t="s">
        <v>167</v>
      </c>
      <c r="AD2980" s="20" t="s">
        <v>56</v>
      </c>
      <c r="AE2980" s="20"/>
      <c r="AF2980" t="e">
        <f>VLOOKUP(L2980,Contactos!B:B,1,0)</f>
        <v>#N/A</v>
      </c>
    </row>
    <row r="2981" spans="1:32" ht="25.5" x14ac:dyDescent="0.2">
      <c r="A2981" s="4">
        <f t="shared" si="139"/>
        <v>2979</v>
      </c>
      <c r="B2981" s="4" t="str">
        <f t="shared" si="140"/>
        <v>4-02793</v>
      </c>
      <c r="C2981" s="4" t="str">
        <f>IFERROR(VLOOKUP(F2981,Tablas!$A$1:$B$3,2,0),"")</f>
        <v/>
      </c>
      <c r="D2981" s="4" t="str">
        <f t="shared" si="141"/>
        <v xml:space="preserve"> - LETRA 75 DIAS / DRAFT 75 DAYS - Cambio de Situación</v>
      </c>
      <c r="E2981" s="19">
        <v>45518</v>
      </c>
      <c r="F2981" s="20" t="s">
        <v>27</v>
      </c>
      <c r="G2981" s="20" t="s">
        <v>8191</v>
      </c>
      <c r="H2981" s="20" t="s">
        <v>7404</v>
      </c>
      <c r="I2981" s="20" t="s">
        <v>7405</v>
      </c>
      <c r="J2981" s="20" t="s">
        <v>330</v>
      </c>
      <c r="K2981" s="20" t="s">
        <v>331</v>
      </c>
      <c r="L2981" s="20" t="s">
        <v>332</v>
      </c>
      <c r="M2981" s="20" t="s">
        <v>125</v>
      </c>
      <c r="N2981" s="21">
        <v>6612.37</v>
      </c>
      <c r="O2981" s="21">
        <v>0</v>
      </c>
      <c r="P2981" s="19">
        <v>45490</v>
      </c>
      <c r="Q2981" s="19">
        <v>45518</v>
      </c>
      <c r="R2981" s="20"/>
      <c r="S2981" s="19">
        <v>45582</v>
      </c>
      <c r="T2981" s="20" t="s">
        <v>126</v>
      </c>
      <c r="U2981" s="20">
        <v>1008609</v>
      </c>
      <c r="V2981" s="20">
        <v>240005922</v>
      </c>
      <c r="W2981" s="20" t="s">
        <v>50</v>
      </c>
      <c r="X2981" s="20" t="s">
        <v>794</v>
      </c>
      <c r="Y2981" s="20" t="s">
        <v>333</v>
      </c>
      <c r="Z2981" s="20" t="s">
        <v>7406</v>
      </c>
      <c r="AA2981" s="20" t="s">
        <v>335</v>
      </c>
      <c r="AB2981" s="20" t="s">
        <v>336</v>
      </c>
      <c r="AC2981" s="20" t="s">
        <v>337</v>
      </c>
      <c r="AD2981" s="20" t="s">
        <v>56</v>
      </c>
      <c r="AE2981" s="20"/>
      <c r="AF2981" t="str">
        <f>VLOOKUP(L2981,Contactos!B:B,1,0)</f>
        <v>REPRESENTACIONES DURAND S.A.C.</v>
      </c>
    </row>
    <row r="2982" spans="1:32" ht="25.5" x14ac:dyDescent="0.2">
      <c r="A2982" s="4">
        <f t="shared" si="139"/>
        <v>2980</v>
      </c>
      <c r="B2982" s="4" t="str">
        <f t="shared" si="140"/>
        <v>4-02791</v>
      </c>
      <c r="C2982" s="4" t="str">
        <f>IFERROR(VLOOKUP(F2982,Tablas!$A$1:$B$3,2,0),"")</f>
        <v/>
      </c>
      <c r="D2982" s="4" t="str">
        <f t="shared" si="141"/>
        <v xml:space="preserve"> - LETRA 75 DIAS / DRAFT 75 DAYS - Cambio de Situación</v>
      </c>
      <c r="E2982" s="19">
        <v>45518</v>
      </c>
      <c r="F2982" s="20" t="s">
        <v>27</v>
      </c>
      <c r="G2982" s="20" t="s">
        <v>8192</v>
      </c>
      <c r="H2982" s="20" t="s">
        <v>7404</v>
      </c>
      <c r="I2982" s="20" t="s">
        <v>7405</v>
      </c>
      <c r="J2982" s="20" t="s">
        <v>330</v>
      </c>
      <c r="K2982" s="20" t="s">
        <v>331</v>
      </c>
      <c r="L2982" s="20" t="s">
        <v>332</v>
      </c>
      <c r="M2982" s="20" t="s">
        <v>125</v>
      </c>
      <c r="N2982" s="21">
        <v>6612.4</v>
      </c>
      <c r="O2982" s="21">
        <v>0</v>
      </c>
      <c r="P2982" s="19">
        <v>45490</v>
      </c>
      <c r="Q2982" s="19">
        <v>45518</v>
      </c>
      <c r="R2982" s="20"/>
      <c r="S2982" s="19">
        <v>45566</v>
      </c>
      <c r="T2982" s="20" t="s">
        <v>126</v>
      </c>
      <c r="U2982" s="20">
        <v>1008605</v>
      </c>
      <c r="V2982" s="20">
        <v>240005920</v>
      </c>
      <c r="W2982" s="20" t="s">
        <v>50</v>
      </c>
      <c r="X2982" s="20" t="s">
        <v>794</v>
      </c>
      <c r="Y2982" s="20" t="s">
        <v>333</v>
      </c>
      <c r="Z2982" s="20" t="s">
        <v>7406</v>
      </c>
      <c r="AA2982" s="20" t="s">
        <v>7441</v>
      </c>
      <c r="AB2982" s="20" t="s">
        <v>789</v>
      </c>
      <c r="AC2982" s="20" t="s">
        <v>167</v>
      </c>
      <c r="AD2982" s="20" t="s">
        <v>56</v>
      </c>
      <c r="AE2982" s="20"/>
      <c r="AF2982" t="str">
        <f>VLOOKUP(L2982,Contactos!B:B,1,0)</f>
        <v>REPRESENTACIONES DURAND S.A.C.</v>
      </c>
    </row>
    <row r="2983" spans="1:32" ht="25.5" x14ac:dyDescent="0.2">
      <c r="A2983" s="4">
        <f t="shared" si="139"/>
        <v>2981</v>
      </c>
      <c r="B2983" s="4" t="str">
        <f t="shared" si="140"/>
        <v>4-02792</v>
      </c>
      <c r="C2983" s="4" t="str">
        <f>IFERROR(VLOOKUP(F2983,Tablas!$A$1:$B$3,2,0),"")</f>
        <v/>
      </c>
      <c r="D2983" s="4" t="str">
        <f t="shared" si="141"/>
        <v xml:space="preserve"> - LETRA 75 DIAS / DRAFT 75 DAYS - Cambio de Situación</v>
      </c>
      <c r="E2983" s="19">
        <v>45518</v>
      </c>
      <c r="F2983" s="20" t="s">
        <v>27</v>
      </c>
      <c r="G2983" s="20" t="s">
        <v>8193</v>
      </c>
      <c r="H2983" s="20" t="s">
        <v>7404</v>
      </c>
      <c r="I2983" s="20" t="s">
        <v>7405</v>
      </c>
      <c r="J2983" s="20" t="s">
        <v>330</v>
      </c>
      <c r="K2983" s="20" t="s">
        <v>331</v>
      </c>
      <c r="L2983" s="20" t="s">
        <v>332</v>
      </c>
      <c r="M2983" s="20" t="s">
        <v>125</v>
      </c>
      <c r="N2983" s="21">
        <v>6612.4</v>
      </c>
      <c r="O2983" s="21">
        <v>0</v>
      </c>
      <c r="P2983" s="19">
        <v>45490</v>
      </c>
      <c r="Q2983" s="19">
        <v>45518</v>
      </c>
      <c r="R2983" s="20"/>
      <c r="S2983" s="19">
        <v>45572</v>
      </c>
      <c r="T2983" s="20" t="s">
        <v>126</v>
      </c>
      <c r="U2983" s="20">
        <v>1008607</v>
      </c>
      <c r="V2983" s="20">
        <v>240005921</v>
      </c>
      <c r="W2983" s="20" t="s">
        <v>50</v>
      </c>
      <c r="X2983" s="20" t="s">
        <v>794</v>
      </c>
      <c r="Y2983" s="20" t="s">
        <v>333</v>
      </c>
      <c r="Z2983" s="20" t="s">
        <v>7406</v>
      </c>
      <c r="AA2983" s="20" t="s">
        <v>7441</v>
      </c>
      <c r="AB2983" s="20" t="s">
        <v>789</v>
      </c>
      <c r="AC2983" s="20" t="s">
        <v>167</v>
      </c>
      <c r="AD2983" s="20" t="s">
        <v>56</v>
      </c>
      <c r="AE2983" s="20"/>
      <c r="AF2983" t="str">
        <f>VLOOKUP(L2983,Contactos!B:B,1,0)</f>
        <v>REPRESENTACIONES DURAND S.A.C.</v>
      </c>
    </row>
    <row r="2984" spans="1:32" ht="25.5" x14ac:dyDescent="0.2">
      <c r="A2984" s="4">
        <f t="shared" si="139"/>
        <v>2982</v>
      </c>
      <c r="B2984" s="4" t="str">
        <f t="shared" si="140"/>
        <v/>
      </c>
      <c r="C2984" s="4" t="str">
        <f>IFERROR(VLOOKUP(F2984,Tablas!$A$1:$B$3,2,0),"")</f>
        <v/>
      </c>
      <c r="D2984" s="4" t="str">
        <f t="shared" si="141"/>
        <v xml:space="preserve"> - CONTADO / CASH - Dif. en cambio</v>
      </c>
      <c r="E2984" s="19">
        <v>45473</v>
      </c>
      <c r="F2984" s="20" t="s">
        <v>27</v>
      </c>
      <c r="G2984" s="20"/>
      <c r="H2984" s="20" t="s">
        <v>80</v>
      </c>
      <c r="I2984" s="20" t="s">
        <v>81</v>
      </c>
      <c r="J2984" s="20" t="s">
        <v>173</v>
      </c>
      <c r="K2984" s="20" t="s">
        <v>173</v>
      </c>
      <c r="L2984" s="20" t="s">
        <v>174</v>
      </c>
      <c r="M2984" s="20"/>
      <c r="N2984" s="21">
        <v>6633.75</v>
      </c>
      <c r="O2984" s="21">
        <v>0</v>
      </c>
      <c r="P2984" s="20"/>
      <c r="Q2984" s="19">
        <v>45473</v>
      </c>
      <c r="R2984" s="20"/>
      <c r="S2984" s="20"/>
      <c r="T2984" s="20" t="s">
        <v>49</v>
      </c>
      <c r="U2984" s="20">
        <v>1028681</v>
      </c>
      <c r="V2984" s="20">
        <v>240026943</v>
      </c>
      <c r="W2984" s="20" t="s">
        <v>50</v>
      </c>
      <c r="X2984" s="20" t="s">
        <v>841</v>
      </c>
      <c r="Y2984" s="20" t="s">
        <v>37</v>
      </c>
      <c r="Z2984" s="20" t="s">
        <v>63</v>
      </c>
      <c r="AA2984" s="20"/>
      <c r="AB2984" s="20"/>
      <c r="AC2984" s="20"/>
      <c r="AD2984" s="20" t="s">
        <v>175</v>
      </c>
      <c r="AE2984" s="20"/>
      <c r="AF2984" t="e">
        <f>VLOOKUP(L2984,Contactos!B:B,1,0)</f>
        <v>#N/A</v>
      </c>
    </row>
    <row r="2985" spans="1:32" ht="25.5" x14ac:dyDescent="0.2">
      <c r="A2985" s="4">
        <f t="shared" si="139"/>
        <v>2983</v>
      </c>
      <c r="B2985" s="4" t="str">
        <f t="shared" si="140"/>
        <v>4-03516</v>
      </c>
      <c r="C2985" s="4" t="str">
        <f>IFERROR(VLOOKUP(F2985,Tablas!$A$1:$B$3,2,0),"")</f>
        <v/>
      </c>
      <c r="D2985" s="4" t="str">
        <f t="shared" si="141"/>
        <v xml:space="preserve"> - LETRA 75 DIAS / DRAFT 75 DAYS - Cambio de Situación</v>
      </c>
      <c r="E2985" s="19">
        <v>45560</v>
      </c>
      <c r="F2985" s="20" t="s">
        <v>27</v>
      </c>
      <c r="G2985" s="20" t="s">
        <v>8194</v>
      </c>
      <c r="H2985" s="20" t="s">
        <v>7404</v>
      </c>
      <c r="I2985" s="20" t="s">
        <v>7405</v>
      </c>
      <c r="J2985" s="20" t="s">
        <v>391</v>
      </c>
      <c r="K2985" s="20" t="s">
        <v>392</v>
      </c>
      <c r="L2985" s="20" t="s">
        <v>393</v>
      </c>
      <c r="M2985" s="20" t="s">
        <v>33</v>
      </c>
      <c r="N2985" s="21">
        <v>6721.28</v>
      </c>
      <c r="O2985" s="21">
        <v>0</v>
      </c>
      <c r="P2985" s="19">
        <v>45541</v>
      </c>
      <c r="Q2985" s="19">
        <v>45560</v>
      </c>
      <c r="R2985" s="20"/>
      <c r="S2985" s="19">
        <v>45616</v>
      </c>
      <c r="T2985" s="20" t="s">
        <v>126</v>
      </c>
      <c r="U2985" s="20">
        <v>1031143</v>
      </c>
      <c r="V2985" s="20">
        <v>240007017</v>
      </c>
      <c r="W2985" s="20" t="s">
        <v>50</v>
      </c>
      <c r="X2985" s="20" t="s">
        <v>794</v>
      </c>
      <c r="Y2985" s="20" t="s">
        <v>306</v>
      </c>
      <c r="Z2985" s="20" t="s">
        <v>7406</v>
      </c>
      <c r="AA2985" s="20" t="s">
        <v>395</v>
      </c>
      <c r="AB2985" s="20" t="s">
        <v>337</v>
      </c>
      <c r="AC2985" s="20" t="s">
        <v>337</v>
      </c>
      <c r="AD2985" s="20" t="s">
        <v>56</v>
      </c>
      <c r="AE2985" s="20"/>
      <c r="AF2985" t="str">
        <f>VLOOKUP(L2985,Contactos!B:B,1,0)</f>
        <v>SANIDAD AGROPECUARIA &amp; ASOCIADOS S.A.C.</v>
      </c>
    </row>
    <row r="2986" spans="1:32" ht="25.5" x14ac:dyDescent="0.2">
      <c r="A2986" s="4">
        <f t="shared" si="139"/>
        <v>2984</v>
      </c>
      <c r="B2986" s="4" t="str">
        <f t="shared" si="140"/>
        <v>4-03063</v>
      </c>
      <c r="C2986" s="4" t="str">
        <f>IFERROR(VLOOKUP(F2986,Tablas!$A$1:$B$3,2,0),"")</f>
        <v/>
      </c>
      <c r="D2986" s="4" t="str">
        <f t="shared" si="141"/>
        <v xml:space="preserve"> - LETRA 75 DIAS / DRAFT 75 DAYS - Cambio de Situación</v>
      </c>
      <c r="E2986" s="19">
        <v>45518</v>
      </c>
      <c r="F2986" s="20" t="s">
        <v>27</v>
      </c>
      <c r="G2986" s="20" t="s">
        <v>8195</v>
      </c>
      <c r="H2986" s="20" t="s">
        <v>7404</v>
      </c>
      <c r="I2986" s="20" t="s">
        <v>7405</v>
      </c>
      <c r="J2986" s="20" t="s">
        <v>391</v>
      </c>
      <c r="K2986" s="20" t="s">
        <v>392</v>
      </c>
      <c r="L2986" s="20" t="s">
        <v>393</v>
      </c>
      <c r="M2986" s="20" t="s">
        <v>33</v>
      </c>
      <c r="N2986" s="21">
        <v>6729.3</v>
      </c>
      <c r="O2986" s="21">
        <v>0</v>
      </c>
      <c r="P2986" s="19">
        <v>45505</v>
      </c>
      <c r="Q2986" s="19">
        <v>45518</v>
      </c>
      <c r="R2986" s="20"/>
      <c r="S2986" s="19">
        <v>45581</v>
      </c>
      <c r="T2986" s="20" t="s">
        <v>126</v>
      </c>
      <c r="U2986" s="20">
        <v>1008646</v>
      </c>
      <c r="V2986" s="20">
        <v>240005940</v>
      </c>
      <c r="W2986" s="20" t="s">
        <v>50</v>
      </c>
      <c r="X2986" s="20" t="s">
        <v>794</v>
      </c>
      <c r="Y2986" s="20" t="s">
        <v>306</v>
      </c>
      <c r="Z2986" s="20" t="s">
        <v>7406</v>
      </c>
      <c r="AA2986" s="20" t="s">
        <v>495</v>
      </c>
      <c r="AB2986" s="20" t="s">
        <v>337</v>
      </c>
      <c r="AC2986" s="20" t="s">
        <v>337</v>
      </c>
      <c r="AD2986" s="20" t="s">
        <v>56</v>
      </c>
      <c r="AE2986" s="20"/>
      <c r="AF2986" t="str">
        <f>VLOOKUP(L2986,Contactos!B:B,1,0)</f>
        <v>SANIDAD AGROPECUARIA &amp; ASOCIADOS S.A.C.</v>
      </c>
    </row>
    <row r="2987" spans="1:32" ht="25.5" x14ac:dyDescent="0.2">
      <c r="A2987" s="4">
        <f t="shared" si="139"/>
        <v>2985</v>
      </c>
      <c r="B2987" s="4" t="str">
        <f t="shared" si="140"/>
        <v>4-03277</v>
      </c>
      <c r="C2987" s="4" t="str">
        <f>IFERROR(VLOOKUP(F2987,Tablas!$A$1:$B$3,2,0),"")</f>
        <v/>
      </c>
      <c r="D2987" s="4" t="str">
        <f t="shared" si="141"/>
        <v xml:space="preserve"> - LETRA 75 DIAS / DRAFT 75 DAYS - Cambio de Situación</v>
      </c>
      <c r="E2987" s="19">
        <v>45539</v>
      </c>
      <c r="F2987" s="20" t="s">
        <v>27</v>
      </c>
      <c r="G2987" s="20" t="s">
        <v>8196</v>
      </c>
      <c r="H2987" s="20" t="s">
        <v>7404</v>
      </c>
      <c r="I2987" s="20" t="s">
        <v>7405</v>
      </c>
      <c r="J2987" s="20" t="s">
        <v>391</v>
      </c>
      <c r="K2987" s="20" t="s">
        <v>392</v>
      </c>
      <c r="L2987" s="20" t="s">
        <v>393</v>
      </c>
      <c r="M2987" s="20" t="s">
        <v>33</v>
      </c>
      <c r="N2987" s="21">
        <v>6756.96</v>
      </c>
      <c r="O2987" s="21">
        <v>0</v>
      </c>
      <c r="P2987" s="19">
        <v>45523</v>
      </c>
      <c r="Q2987" s="19">
        <v>45539</v>
      </c>
      <c r="R2987" s="20"/>
      <c r="S2987" s="19">
        <v>45582</v>
      </c>
      <c r="T2987" s="20" t="s">
        <v>126</v>
      </c>
      <c r="U2987" s="20">
        <v>1020768</v>
      </c>
      <c r="V2987" s="20">
        <v>240006469</v>
      </c>
      <c r="W2987" s="20" t="s">
        <v>50</v>
      </c>
      <c r="X2987" s="20" t="s">
        <v>794</v>
      </c>
      <c r="Y2987" s="20" t="s">
        <v>306</v>
      </c>
      <c r="Z2987" s="20" t="s">
        <v>7406</v>
      </c>
      <c r="AA2987" s="20" t="s">
        <v>495</v>
      </c>
      <c r="AB2987" s="20" t="s">
        <v>337</v>
      </c>
      <c r="AC2987" s="20" t="s">
        <v>337</v>
      </c>
      <c r="AD2987" s="20" t="s">
        <v>56</v>
      </c>
      <c r="AE2987" s="20"/>
      <c r="AF2987" t="str">
        <f>VLOOKUP(L2987,Contactos!B:B,1,0)</f>
        <v>SANIDAD AGROPECUARIA &amp; ASOCIADOS S.A.C.</v>
      </c>
    </row>
    <row r="2988" spans="1:32" ht="25.5" x14ac:dyDescent="0.2">
      <c r="A2988" s="4">
        <f t="shared" si="139"/>
        <v>2986</v>
      </c>
      <c r="B2988" s="4" t="str">
        <f t="shared" si="140"/>
        <v>4-03280</v>
      </c>
      <c r="C2988" s="4" t="str">
        <f>IFERROR(VLOOKUP(F2988,Tablas!$A$1:$B$3,2,0),"")</f>
        <v/>
      </c>
      <c r="D2988" s="4" t="str">
        <f t="shared" si="141"/>
        <v xml:space="preserve"> - LETRA 75 DIAS / DRAFT 75 DAYS - Cambio de Situación</v>
      </c>
      <c r="E2988" s="19">
        <v>45539</v>
      </c>
      <c r="F2988" s="20" t="s">
        <v>27</v>
      </c>
      <c r="G2988" s="20" t="s">
        <v>8197</v>
      </c>
      <c r="H2988" s="20" t="s">
        <v>7404</v>
      </c>
      <c r="I2988" s="20" t="s">
        <v>7405</v>
      </c>
      <c r="J2988" s="20" t="s">
        <v>391</v>
      </c>
      <c r="K2988" s="20" t="s">
        <v>392</v>
      </c>
      <c r="L2988" s="20" t="s">
        <v>393</v>
      </c>
      <c r="M2988" s="20" t="s">
        <v>33</v>
      </c>
      <c r="N2988" s="21">
        <v>6756.96</v>
      </c>
      <c r="O2988" s="21">
        <v>0</v>
      </c>
      <c r="P2988" s="19">
        <v>45523</v>
      </c>
      <c r="Q2988" s="19">
        <v>45539</v>
      </c>
      <c r="R2988" s="20"/>
      <c r="S2988" s="19">
        <v>45603</v>
      </c>
      <c r="T2988" s="20" t="s">
        <v>126</v>
      </c>
      <c r="U2988" s="20">
        <v>1020774</v>
      </c>
      <c r="V2988" s="20">
        <v>240006472</v>
      </c>
      <c r="W2988" s="20" t="s">
        <v>50</v>
      </c>
      <c r="X2988" s="20" t="s">
        <v>794</v>
      </c>
      <c r="Y2988" s="20" t="s">
        <v>306</v>
      </c>
      <c r="Z2988" s="20" t="s">
        <v>7406</v>
      </c>
      <c r="AA2988" s="20" t="s">
        <v>395</v>
      </c>
      <c r="AB2988" s="20" t="s">
        <v>337</v>
      </c>
      <c r="AC2988" s="20" t="s">
        <v>337</v>
      </c>
      <c r="AD2988" s="20" t="s">
        <v>56</v>
      </c>
      <c r="AE2988" s="20"/>
      <c r="AF2988" t="str">
        <f>VLOOKUP(L2988,Contactos!B:B,1,0)</f>
        <v>SANIDAD AGROPECUARIA &amp; ASOCIADOS S.A.C.</v>
      </c>
    </row>
    <row r="2989" spans="1:32" ht="25.5" x14ac:dyDescent="0.2">
      <c r="A2989" s="4">
        <f t="shared" si="139"/>
        <v>2987</v>
      </c>
      <c r="B2989" s="4" t="str">
        <f t="shared" si="140"/>
        <v>4-03278</v>
      </c>
      <c r="C2989" s="4" t="str">
        <f>IFERROR(VLOOKUP(F2989,Tablas!$A$1:$B$3,2,0),"")</f>
        <v/>
      </c>
      <c r="D2989" s="4" t="str">
        <f t="shared" si="141"/>
        <v xml:space="preserve"> - LETRA 75 DIAS / DRAFT 75 DAYS - Cambio de Situación</v>
      </c>
      <c r="E2989" s="19">
        <v>45539</v>
      </c>
      <c r="F2989" s="20" t="s">
        <v>27</v>
      </c>
      <c r="G2989" s="20" t="s">
        <v>8198</v>
      </c>
      <c r="H2989" s="20" t="s">
        <v>7404</v>
      </c>
      <c r="I2989" s="20" t="s">
        <v>7405</v>
      </c>
      <c r="J2989" s="20" t="s">
        <v>391</v>
      </c>
      <c r="K2989" s="20" t="s">
        <v>392</v>
      </c>
      <c r="L2989" s="20" t="s">
        <v>393</v>
      </c>
      <c r="M2989" s="20" t="s">
        <v>33</v>
      </c>
      <c r="N2989" s="21">
        <v>6756.96</v>
      </c>
      <c r="O2989" s="21">
        <v>0</v>
      </c>
      <c r="P2989" s="19">
        <v>45523</v>
      </c>
      <c r="Q2989" s="19">
        <v>45539</v>
      </c>
      <c r="R2989" s="20"/>
      <c r="S2989" s="19">
        <v>45589</v>
      </c>
      <c r="T2989" s="20" t="s">
        <v>126</v>
      </c>
      <c r="U2989" s="20">
        <v>1020770</v>
      </c>
      <c r="V2989" s="20">
        <v>240006470</v>
      </c>
      <c r="W2989" s="20" t="s">
        <v>50</v>
      </c>
      <c r="X2989" s="20" t="s">
        <v>794</v>
      </c>
      <c r="Y2989" s="20" t="s">
        <v>306</v>
      </c>
      <c r="Z2989" s="20" t="s">
        <v>7406</v>
      </c>
      <c r="AA2989" s="20" t="s">
        <v>395</v>
      </c>
      <c r="AB2989" s="20" t="s">
        <v>337</v>
      </c>
      <c r="AC2989" s="20" t="s">
        <v>337</v>
      </c>
      <c r="AD2989" s="20" t="s">
        <v>56</v>
      </c>
      <c r="AE2989" s="20"/>
      <c r="AF2989" t="str">
        <f>VLOOKUP(L2989,Contactos!B:B,1,0)</f>
        <v>SANIDAD AGROPECUARIA &amp; ASOCIADOS S.A.C.</v>
      </c>
    </row>
    <row r="2990" spans="1:32" ht="25.5" x14ac:dyDescent="0.2">
      <c r="A2990" s="4">
        <f t="shared" si="139"/>
        <v>2988</v>
      </c>
      <c r="B2990" s="4" t="str">
        <f t="shared" si="140"/>
        <v>4-03279</v>
      </c>
      <c r="C2990" s="4" t="str">
        <f>IFERROR(VLOOKUP(F2990,Tablas!$A$1:$B$3,2,0),"")</f>
        <v/>
      </c>
      <c r="D2990" s="4" t="str">
        <f t="shared" si="141"/>
        <v xml:space="preserve"> - LETRA 75 DIAS / DRAFT 75 DAYS - Cambio de Situación</v>
      </c>
      <c r="E2990" s="19">
        <v>45539</v>
      </c>
      <c r="F2990" s="20" t="s">
        <v>27</v>
      </c>
      <c r="G2990" s="20" t="s">
        <v>8199</v>
      </c>
      <c r="H2990" s="20" t="s">
        <v>7404</v>
      </c>
      <c r="I2990" s="20" t="s">
        <v>7405</v>
      </c>
      <c r="J2990" s="20" t="s">
        <v>391</v>
      </c>
      <c r="K2990" s="20" t="s">
        <v>392</v>
      </c>
      <c r="L2990" s="20" t="s">
        <v>393</v>
      </c>
      <c r="M2990" s="20" t="s">
        <v>33</v>
      </c>
      <c r="N2990" s="21">
        <v>6756.96</v>
      </c>
      <c r="O2990" s="21">
        <v>0</v>
      </c>
      <c r="P2990" s="19">
        <v>45523</v>
      </c>
      <c r="Q2990" s="19">
        <v>45539</v>
      </c>
      <c r="R2990" s="20"/>
      <c r="S2990" s="19">
        <v>45595</v>
      </c>
      <c r="T2990" s="20" t="s">
        <v>126</v>
      </c>
      <c r="U2990" s="20">
        <v>1020772</v>
      </c>
      <c r="V2990" s="20">
        <v>240006471</v>
      </c>
      <c r="W2990" s="20" t="s">
        <v>50</v>
      </c>
      <c r="X2990" s="20" t="s">
        <v>794</v>
      </c>
      <c r="Y2990" s="20" t="s">
        <v>306</v>
      </c>
      <c r="Z2990" s="20" t="s">
        <v>7406</v>
      </c>
      <c r="AA2990" s="20" t="s">
        <v>395</v>
      </c>
      <c r="AB2990" s="20" t="s">
        <v>337</v>
      </c>
      <c r="AC2990" s="20" t="s">
        <v>337</v>
      </c>
      <c r="AD2990" s="20" t="s">
        <v>56</v>
      </c>
      <c r="AE2990" s="20"/>
      <c r="AF2990" t="str">
        <f>VLOOKUP(L2990,Contactos!B:B,1,0)</f>
        <v>SANIDAD AGROPECUARIA &amp; ASOCIADOS S.A.C.</v>
      </c>
    </row>
    <row r="2991" spans="1:32" ht="25.5" x14ac:dyDescent="0.2">
      <c r="A2991" s="4">
        <f t="shared" si="139"/>
        <v>2989</v>
      </c>
      <c r="B2991" s="4" t="str">
        <f t="shared" si="140"/>
        <v>4-03275</v>
      </c>
      <c r="C2991" s="4" t="str">
        <f>IFERROR(VLOOKUP(F2991,Tablas!$A$1:$B$3,2,0),"")</f>
        <v/>
      </c>
      <c r="D2991" s="4" t="str">
        <f t="shared" si="141"/>
        <v xml:space="preserve"> - LETRA 75 DIAS / DRAFT 75 DAYS - Cambio de Situación</v>
      </c>
      <c r="E2991" s="19">
        <v>45539</v>
      </c>
      <c r="F2991" s="20" t="s">
        <v>27</v>
      </c>
      <c r="G2991" s="20" t="s">
        <v>8200</v>
      </c>
      <c r="H2991" s="20" t="s">
        <v>7404</v>
      </c>
      <c r="I2991" s="20" t="s">
        <v>7405</v>
      </c>
      <c r="J2991" s="20" t="s">
        <v>391</v>
      </c>
      <c r="K2991" s="20" t="s">
        <v>392</v>
      </c>
      <c r="L2991" s="20" t="s">
        <v>393</v>
      </c>
      <c r="M2991" s="20" t="s">
        <v>33</v>
      </c>
      <c r="N2991" s="21">
        <v>6756.96</v>
      </c>
      <c r="O2991" s="21">
        <v>0</v>
      </c>
      <c r="P2991" s="19">
        <v>45523</v>
      </c>
      <c r="Q2991" s="19">
        <v>45539</v>
      </c>
      <c r="R2991" s="20"/>
      <c r="S2991" s="19">
        <v>45568</v>
      </c>
      <c r="T2991" s="20" t="s">
        <v>126</v>
      </c>
      <c r="U2991" s="20">
        <v>1020764</v>
      </c>
      <c r="V2991" s="20">
        <v>240006467</v>
      </c>
      <c r="W2991" s="20" t="s">
        <v>50</v>
      </c>
      <c r="X2991" s="20" t="s">
        <v>794</v>
      </c>
      <c r="Y2991" s="20" t="s">
        <v>306</v>
      </c>
      <c r="Z2991" s="20" t="s">
        <v>7406</v>
      </c>
      <c r="AA2991" s="20" t="s">
        <v>495</v>
      </c>
      <c r="AB2991" s="20" t="s">
        <v>337</v>
      </c>
      <c r="AC2991" s="20" t="s">
        <v>337</v>
      </c>
      <c r="AD2991" s="20" t="s">
        <v>56</v>
      </c>
      <c r="AE2991" s="20"/>
      <c r="AF2991" t="str">
        <f>VLOOKUP(L2991,Contactos!B:B,1,0)</f>
        <v>SANIDAD AGROPECUARIA &amp; ASOCIADOS S.A.C.</v>
      </c>
    </row>
    <row r="2992" spans="1:32" ht="25.5" x14ac:dyDescent="0.2">
      <c r="A2992" s="4">
        <f t="shared" si="139"/>
        <v>2990</v>
      </c>
      <c r="B2992" s="4" t="str">
        <f t="shared" si="140"/>
        <v>4-03276</v>
      </c>
      <c r="C2992" s="4" t="str">
        <f>IFERROR(VLOOKUP(F2992,Tablas!$A$1:$B$3,2,0),"")</f>
        <v/>
      </c>
      <c r="D2992" s="4" t="str">
        <f t="shared" si="141"/>
        <v xml:space="preserve"> - LETRA 75 DIAS / DRAFT 75 DAYS - Cambio de Situación</v>
      </c>
      <c r="E2992" s="19">
        <v>45539</v>
      </c>
      <c r="F2992" s="20" t="s">
        <v>27</v>
      </c>
      <c r="G2992" s="20" t="s">
        <v>8201</v>
      </c>
      <c r="H2992" s="20" t="s">
        <v>7404</v>
      </c>
      <c r="I2992" s="20" t="s">
        <v>7405</v>
      </c>
      <c r="J2992" s="20" t="s">
        <v>391</v>
      </c>
      <c r="K2992" s="20" t="s">
        <v>392</v>
      </c>
      <c r="L2992" s="20" t="s">
        <v>393</v>
      </c>
      <c r="M2992" s="20" t="s">
        <v>33</v>
      </c>
      <c r="N2992" s="21">
        <v>6756.96</v>
      </c>
      <c r="O2992" s="21">
        <v>0</v>
      </c>
      <c r="P2992" s="19">
        <v>45523</v>
      </c>
      <c r="Q2992" s="19">
        <v>45539</v>
      </c>
      <c r="R2992" s="20"/>
      <c r="S2992" s="19">
        <v>45575</v>
      </c>
      <c r="T2992" s="20" t="s">
        <v>126</v>
      </c>
      <c r="U2992" s="20">
        <v>1020766</v>
      </c>
      <c r="V2992" s="20">
        <v>240006468</v>
      </c>
      <c r="W2992" s="20" t="s">
        <v>50</v>
      </c>
      <c r="X2992" s="20" t="s">
        <v>794</v>
      </c>
      <c r="Y2992" s="20" t="s">
        <v>306</v>
      </c>
      <c r="Z2992" s="20" t="s">
        <v>7406</v>
      </c>
      <c r="AA2992" s="20" t="s">
        <v>495</v>
      </c>
      <c r="AB2992" s="20" t="s">
        <v>337</v>
      </c>
      <c r="AC2992" s="20" t="s">
        <v>337</v>
      </c>
      <c r="AD2992" s="20" t="s">
        <v>56</v>
      </c>
      <c r="AE2992" s="20"/>
      <c r="AF2992" t="str">
        <f>VLOOKUP(L2992,Contactos!B:B,1,0)</f>
        <v>SANIDAD AGROPECUARIA &amp; ASOCIADOS S.A.C.</v>
      </c>
    </row>
    <row r="2993" spans="1:32" ht="25.5" x14ac:dyDescent="0.2">
      <c r="A2993" s="4">
        <f t="shared" si="139"/>
        <v>2991</v>
      </c>
      <c r="B2993" s="4" t="str">
        <f t="shared" si="140"/>
        <v>4-03281</v>
      </c>
      <c r="C2993" s="4" t="str">
        <f>IFERROR(VLOOKUP(F2993,Tablas!$A$1:$B$3,2,0),"")</f>
        <v/>
      </c>
      <c r="D2993" s="4" t="str">
        <f t="shared" si="141"/>
        <v xml:space="preserve"> - LETRA 75 DIAS / DRAFT 75 DAYS - Cambio de Situación</v>
      </c>
      <c r="E2993" s="19">
        <v>45539</v>
      </c>
      <c r="F2993" s="20" t="s">
        <v>27</v>
      </c>
      <c r="G2993" s="20" t="s">
        <v>8202</v>
      </c>
      <c r="H2993" s="20" t="s">
        <v>7404</v>
      </c>
      <c r="I2993" s="20" t="s">
        <v>7405</v>
      </c>
      <c r="J2993" s="20" t="s">
        <v>391</v>
      </c>
      <c r="K2993" s="20" t="s">
        <v>392</v>
      </c>
      <c r="L2993" s="20" t="s">
        <v>393</v>
      </c>
      <c r="M2993" s="20" t="s">
        <v>33</v>
      </c>
      <c r="N2993" s="21">
        <v>6756.98</v>
      </c>
      <c r="O2993" s="21">
        <v>0</v>
      </c>
      <c r="P2993" s="19">
        <v>45523</v>
      </c>
      <c r="Q2993" s="19">
        <v>45539</v>
      </c>
      <c r="R2993" s="20"/>
      <c r="S2993" s="19">
        <v>45614</v>
      </c>
      <c r="T2993" s="20" t="s">
        <v>126</v>
      </c>
      <c r="U2993" s="20">
        <v>1020776</v>
      </c>
      <c r="V2993" s="20">
        <v>240006473</v>
      </c>
      <c r="W2993" s="20" t="s">
        <v>50</v>
      </c>
      <c r="X2993" s="20" t="s">
        <v>794</v>
      </c>
      <c r="Y2993" s="20" t="s">
        <v>306</v>
      </c>
      <c r="Z2993" s="20" t="s">
        <v>7406</v>
      </c>
      <c r="AA2993" s="20" t="s">
        <v>395</v>
      </c>
      <c r="AB2993" s="20" t="s">
        <v>337</v>
      </c>
      <c r="AC2993" s="20" t="s">
        <v>337</v>
      </c>
      <c r="AD2993" s="20" t="s">
        <v>56</v>
      </c>
      <c r="AE2993" s="20"/>
      <c r="AF2993" t="str">
        <f>VLOOKUP(L2993,Contactos!B:B,1,0)</f>
        <v>SANIDAD AGROPECUARIA &amp; ASOCIADOS S.A.C.</v>
      </c>
    </row>
    <row r="2994" spans="1:32" ht="76.5" x14ac:dyDescent="0.2">
      <c r="A2994" s="4">
        <f t="shared" si="139"/>
        <v>2992</v>
      </c>
      <c r="B2994" s="4" t="str">
        <f t="shared" si="140"/>
        <v>B010-00005578</v>
      </c>
      <c r="C2994" s="4" t="str">
        <f>IFERROR(VLOOKUP(F2994,Tablas!$A$1:$B$3,2,0),"")</f>
        <v>Boleta</v>
      </c>
      <c r="D2994" s="4" t="str">
        <f t="shared" si="141"/>
        <v xml:space="preserve"> - CONTADO / CASH - INTERESES POR PRESTAMO SEGUN CONTRATO 31/05/2019</v>
      </c>
      <c r="E2994" s="19">
        <v>43616</v>
      </c>
      <c r="F2994" s="20" t="s">
        <v>842</v>
      </c>
      <c r="G2994" s="20" t="s">
        <v>8203</v>
      </c>
      <c r="H2994" s="20" t="s">
        <v>44</v>
      </c>
      <c r="I2994" s="20" t="s">
        <v>45</v>
      </c>
      <c r="J2994" s="20" t="s">
        <v>350</v>
      </c>
      <c r="K2994" s="20" t="s">
        <v>351</v>
      </c>
      <c r="L2994" s="20" t="s">
        <v>352</v>
      </c>
      <c r="M2994" s="20" t="s">
        <v>33</v>
      </c>
      <c r="N2994" s="21">
        <v>6827.53</v>
      </c>
      <c r="O2994" s="21">
        <v>2030.19</v>
      </c>
      <c r="P2994" s="20"/>
      <c r="Q2994" s="19">
        <v>43616</v>
      </c>
      <c r="R2994" s="20"/>
      <c r="S2994" s="19">
        <v>43616</v>
      </c>
      <c r="T2994" s="20" t="s">
        <v>49</v>
      </c>
      <c r="U2994" s="20">
        <v>203100</v>
      </c>
      <c r="V2994" s="20">
        <v>1900000731</v>
      </c>
      <c r="W2994" s="20" t="s">
        <v>847</v>
      </c>
      <c r="X2994" s="20" t="s">
        <v>2795</v>
      </c>
      <c r="Y2994" s="20" t="s">
        <v>52</v>
      </c>
      <c r="Z2994" s="20" t="s">
        <v>7851</v>
      </c>
      <c r="AA2994" s="20" t="s">
        <v>353</v>
      </c>
      <c r="AB2994" s="20" t="s">
        <v>54</v>
      </c>
      <c r="AC2994" s="20" t="s">
        <v>167</v>
      </c>
      <c r="AD2994" s="20" t="s">
        <v>56</v>
      </c>
      <c r="AE2994" s="20"/>
      <c r="AF2994" t="e">
        <f>VLOOKUP(L2994,Contactos!B:B,1,0)</f>
        <v>#N/A</v>
      </c>
    </row>
    <row r="2995" spans="1:32" ht="51" x14ac:dyDescent="0.2">
      <c r="A2995" s="4">
        <f t="shared" si="139"/>
        <v>2993</v>
      </c>
      <c r="B2995" s="4" t="str">
        <f t="shared" si="140"/>
        <v>4-02057</v>
      </c>
      <c r="C2995" s="4" t="str">
        <f>IFERROR(VLOOKUP(F2995,Tablas!$A$1:$B$3,2,0),"")</f>
        <v/>
      </c>
      <c r="D2995" s="4" t="str">
        <f t="shared" si="141"/>
        <v xml:space="preserve"> - LETRA 45-60-75 DIAS / DRAFT 45-60-75 DAYS - Cambio de Situación</v>
      </c>
      <c r="E2995" s="19">
        <v>45456</v>
      </c>
      <c r="F2995" s="20" t="s">
        <v>27</v>
      </c>
      <c r="G2995" s="20" t="s">
        <v>8204</v>
      </c>
      <c r="H2995" s="20" t="s">
        <v>7404</v>
      </c>
      <c r="I2995" s="20" t="s">
        <v>7405</v>
      </c>
      <c r="J2995" s="20" t="s">
        <v>263</v>
      </c>
      <c r="K2995" s="20" t="s">
        <v>264</v>
      </c>
      <c r="L2995" s="20" t="s">
        <v>265</v>
      </c>
      <c r="M2995" s="20" t="s">
        <v>125</v>
      </c>
      <c r="N2995" s="21">
        <v>6834.89</v>
      </c>
      <c r="O2995" s="21">
        <v>0</v>
      </c>
      <c r="P2995" s="19">
        <v>45435</v>
      </c>
      <c r="Q2995" s="19">
        <v>45456</v>
      </c>
      <c r="R2995" s="20"/>
      <c r="S2995" s="19">
        <v>45510</v>
      </c>
      <c r="T2995" s="20" t="s">
        <v>266</v>
      </c>
      <c r="U2995" s="20">
        <v>983384</v>
      </c>
      <c r="V2995" s="20">
        <v>240004570</v>
      </c>
      <c r="W2995" s="20" t="s">
        <v>50</v>
      </c>
      <c r="X2995" s="20" t="s">
        <v>794</v>
      </c>
      <c r="Y2995" s="20" t="s">
        <v>267</v>
      </c>
      <c r="Z2995" s="20" t="s">
        <v>7406</v>
      </c>
      <c r="AA2995" s="20" t="s">
        <v>269</v>
      </c>
      <c r="AB2995" s="20" t="s">
        <v>270</v>
      </c>
      <c r="AC2995" s="20" t="s">
        <v>167</v>
      </c>
      <c r="AD2995" s="20" t="s">
        <v>56</v>
      </c>
      <c r="AE2995" s="20"/>
      <c r="AF2995" t="str">
        <f>VLOOKUP(L2995,Contactos!B:B,1,0)</f>
        <v>GRUPO PHARMAX VETERINARIA S.A.C.</v>
      </c>
    </row>
    <row r="2996" spans="1:32" ht="76.5" x14ac:dyDescent="0.2">
      <c r="A2996" s="4">
        <f t="shared" si="139"/>
        <v>2994</v>
      </c>
      <c r="B2996" s="4" t="str">
        <f t="shared" si="140"/>
        <v>B010-00005383</v>
      </c>
      <c r="C2996" s="4" t="str">
        <f>IFERROR(VLOOKUP(F2996,Tablas!$A$1:$B$3,2,0),"")</f>
        <v>Boleta</v>
      </c>
      <c r="D2996" s="4" t="str">
        <f t="shared" si="141"/>
        <v xml:space="preserve"> - CONTADO / CASH - INTERESES POR PRESTAMO SEGUN CONTRATO 30/04/2019</v>
      </c>
      <c r="E2996" s="19">
        <v>43585</v>
      </c>
      <c r="F2996" s="20" t="s">
        <v>842</v>
      </c>
      <c r="G2996" s="20" t="s">
        <v>8205</v>
      </c>
      <c r="H2996" s="20" t="s">
        <v>44</v>
      </c>
      <c r="I2996" s="20" t="s">
        <v>45</v>
      </c>
      <c r="J2996" s="20" t="s">
        <v>350</v>
      </c>
      <c r="K2996" s="20" t="s">
        <v>351</v>
      </c>
      <c r="L2996" s="20" t="s">
        <v>352</v>
      </c>
      <c r="M2996" s="20" t="s">
        <v>33</v>
      </c>
      <c r="N2996" s="21">
        <v>6836.41</v>
      </c>
      <c r="O2996" s="21">
        <v>2061.02</v>
      </c>
      <c r="P2996" s="20"/>
      <c r="Q2996" s="19">
        <v>43585</v>
      </c>
      <c r="R2996" s="20"/>
      <c r="S2996" s="19">
        <v>43585</v>
      </c>
      <c r="T2996" s="20" t="s">
        <v>49</v>
      </c>
      <c r="U2996" s="20">
        <v>190756</v>
      </c>
      <c r="V2996" s="20">
        <v>1900000536</v>
      </c>
      <c r="W2996" s="20" t="s">
        <v>847</v>
      </c>
      <c r="X2996" s="20" t="s">
        <v>2795</v>
      </c>
      <c r="Y2996" s="20" t="s">
        <v>52</v>
      </c>
      <c r="Z2996" s="20" t="s">
        <v>7853</v>
      </c>
      <c r="AA2996" s="20" t="s">
        <v>353</v>
      </c>
      <c r="AB2996" s="20" t="s">
        <v>54</v>
      </c>
      <c r="AC2996" s="20" t="s">
        <v>167</v>
      </c>
      <c r="AD2996" s="20" t="s">
        <v>56</v>
      </c>
      <c r="AE2996" s="20"/>
      <c r="AF2996" t="e">
        <f>VLOOKUP(L2996,Contactos!B:B,1,0)</f>
        <v>#N/A</v>
      </c>
    </row>
    <row r="2997" spans="1:32" ht="25.5" x14ac:dyDescent="0.2">
      <c r="A2997" s="4">
        <f t="shared" si="139"/>
        <v>2995</v>
      </c>
      <c r="B2997" s="4" t="str">
        <f t="shared" si="140"/>
        <v>4-03376</v>
      </c>
      <c r="C2997" s="4" t="str">
        <f>IFERROR(VLOOKUP(F2997,Tablas!$A$1:$B$3,2,0),"")</f>
        <v/>
      </c>
      <c r="D2997" s="4" t="str">
        <f t="shared" si="141"/>
        <v xml:space="preserve"> - LETRA 60 DIAS / DRAFT 60 DAYS - Cambio de Situación</v>
      </c>
      <c r="E2997" s="19">
        <v>45546</v>
      </c>
      <c r="F2997" s="20" t="s">
        <v>27</v>
      </c>
      <c r="G2997" s="20" t="s">
        <v>8206</v>
      </c>
      <c r="H2997" s="20" t="s">
        <v>7404</v>
      </c>
      <c r="I2997" s="20" t="s">
        <v>7405</v>
      </c>
      <c r="J2997" s="20" t="s">
        <v>379</v>
      </c>
      <c r="K2997" s="20" t="s">
        <v>380</v>
      </c>
      <c r="L2997" s="20" t="s">
        <v>381</v>
      </c>
      <c r="M2997" s="20" t="s">
        <v>125</v>
      </c>
      <c r="N2997" s="21">
        <v>6836.42</v>
      </c>
      <c r="O2997" s="21">
        <v>0</v>
      </c>
      <c r="P2997" s="19">
        <v>45530</v>
      </c>
      <c r="Q2997" s="19">
        <v>45546</v>
      </c>
      <c r="R2997" s="20"/>
      <c r="S2997" s="19">
        <v>45610</v>
      </c>
      <c r="T2997" s="20" t="s">
        <v>382</v>
      </c>
      <c r="U2997" s="20">
        <v>1024446</v>
      </c>
      <c r="V2997" s="20">
        <v>240006727</v>
      </c>
      <c r="W2997" s="20" t="s">
        <v>50</v>
      </c>
      <c r="X2997" s="20" t="s">
        <v>794</v>
      </c>
      <c r="Y2997" s="20" t="s">
        <v>245</v>
      </c>
      <c r="Z2997" s="20" t="s">
        <v>7406</v>
      </c>
      <c r="AA2997" s="20" t="s">
        <v>384</v>
      </c>
      <c r="AB2997" s="20" t="s">
        <v>337</v>
      </c>
      <c r="AC2997" s="20" t="s">
        <v>337</v>
      </c>
      <c r="AD2997" s="20" t="s">
        <v>56</v>
      </c>
      <c r="AE2997" s="20"/>
      <c r="AF2997" t="str">
        <f>VLOOKUP(L2997,Contactos!B:B,1,0)</f>
        <v>NOVAFARMA S.A.C.</v>
      </c>
    </row>
    <row r="2998" spans="1:32" ht="25.5" x14ac:dyDescent="0.2">
      <c r="A2998" s="4">
        <f t="shared" si="139"/>
        <v>2996</v>
      </c>
      <c r="B2998" s="4" t="str">
        <f t="shared" si="140"/>
        <v>4-03374</v>
      </c>
      <c r="C2998" s="4" t="str">
        <f>IFERROR(VLOOKUP(F2998,Tablas!$A$1:$B$3,2,0),"")</f>
        <v/>
      </c>
      <c r="D2998" s="4" t="str">
        <f t="shared" si="141"/>
        <v xml:space="preserve"> - LETRA 60 DIAS / DRAFT 60 DAYS - Cambio de Situación</v>
      </c>
      <c r="E2998" s="19">
        <v>45546</v>
      </c>
      <c r="F2998" s="20" t="s">
        <v>27</v>
      </c>
      <c r="G2998" s="20" t="s">
        <v>8207</v>
      </c>
      <c r="H2998" s="20" t="s">
        <v>7404</v>
      </c>
      <c r="I2998" s="20" t="s">
        <v>7405</v>
      </c>
      <c r="J2998" s="20" t="s">
        <v>379</v>
      </c>
      <c r="K2998" s="20" t="s">
        <v>380</v>
      </c>
      <c r="L2998" s="20" t="s">
        <v>381</v>
      </c>
      <c r="M2998" s="20" t="s">
        <v>125</v>
      </c>
      <c r="N2998" s="21">
        <v>6836.42</v>
      </c>
      <c r="O2998" s="21">
        <v>0</v>
      </c>
      <c r="P2998" s="19">
        <v>45530</v>
      </c>
      <c r="Q2998" s="19">
        <v>45546</v>
      </c>
      <c r="R2998" s="20"/>
      <c r="S2998" s="19">
        <v>45596</v>
      </c>
      <c r="T2998" s="20" t="s">
        <v>382</v>
      </c>
      <c r="U2998" s="20">
        <v>1024442</v>
      </c>
      <c r="V2998" s="20">
        <v>240006725</v>
      </c>
      <c r="W2998" s="20" t="s">
        <v>50</v>
      </c>
      <c r="X2998" s="20" t="s">
        <v>794</v>
      </c>
      <c r="Y2998" s="20" t="s">
        <v>245</v>
      </c>
      <c r="Z2998" s="20" t="s">
        <v>7406</v>
      </c>
      <c r="AA2998" s="20" t="s">
        <v>384</v>
      </c>
      <c r="AB2998" s="20" t="s">
        <v>337</v>
      </c>
      <c r="AC2998" s="20" t="s">
        <v>337</v>
      </c>
      <c r="AD2998" s="20" t="s">
        <v>56</v>
      </c>
      <c r="AE2998" s="20"/>
      <c r="AF2998" t="str">
        <f>VLOOKUP(L2998,Contactos!B:B,1,0)</f>
        <v>NOVAFARMA S.A.C.</v>
      </c>
    </row>
    <row r="2999" spans="1:32" ht="25.5" x14ac:dyDescent="0.2">
      <c r="A2999" s="4">
        <f t="shared" si="139"/>
        <v>2997</v>
      </c>
      <c r="B2999" s="4" t="str">
        <f t="shared" si="140"/>
        <v>4-03371</v>
      </c>
      <c r="C2999" s="4" t="str">
        <f>IFERROR(VLOOKUP(F2999,Tablas!$A$1:$B$3,2,0),"")</f>
        <v/>
      </c>
      <c r="D2999" s="4" t="str">
        <f t="shared" si="141"/>
        <v xml:space="preserve"> - LETRA 60 DIAS / DRAFT 60 DAYS - Cambio de Situación</v>
      </c>
      <c r="E2999" s="19">
        <v>45546</v>
      </c>
      <c r="F2999" s="20" t="s">
        <v>27</v>
      </c>
      <c r="G2999" s="20" t="s">
        <v>8208</v>
      </c>
      <c r="H2999" s="20" t="s">
        <v>7404</v>
      </c>
      <c r="I2999" s="20" t="s">
        <v>7405</v>
      </c>
      <c r="J2999" s="20" t="s">
        <v>379</v>
      </c>
      <c r="K2999" s="20" t="s">
        <v>380</v>
      </c>
      <c r="L2999" s="20" t="s">
        <v>381</v>
      </c>
      <c r="M2999" s="20" t="s">
        <v>125</v>
      </c>
      <c r="N2999" s="21">
        <v>6836.42</v>
      </c>
      <c r="O2999" s="21">
        <v>0</v>
      </c>
      <c r="P2999" s="19">
        <v>45530</v>
      </c>
      <c r="Q2999" s="19">
        <v>45546</v>
      </c>
      <c r="R2999" s="20"/>
      <c r="S2999" s="19">
        <v>45575</v>
      </c>
      <c r="T2999" s="20" t="s">
        <v>382</v>
      </c>
      <c r="U2999" s="20">
        <v>1024422</v>
      </c>
      <c r="V2999" s="20">
        <v>240006717</v>
      </c>
      <c r="W2999" s="20" t="s">
        <v>50</v>
      </c>
      <c r="X2999" s="20" t="s">
        <v>794</v>
      </c>
      <c r="Y2999" s="20" t="s">
        <v>245</v>
      </c>
      <c r="Z2999" s="20" t="s">
        <v>7406</v>
      </c>
      <c r="AA2999" s="20" t="s">
        <v>7463</v>
      </c>
      <c r="AB2999" s="20" t="s">
        <v>337</v>
      </c>
      <c r="AC2999" s="20" t="s">
        <v>337</v>
      </c>
      <c r="AD2999" s="20" t="s">
        <v>56</v>
      </c>
      <c r="AE2999" s="20"/>
      <c r="AF2999" t="str">
        <f>VLOOKUP(L2999,Contactos!B:B,1,0)</f>
        <v>NOVAFARMA S.A.C.</v>
      </c>
    </row>
    <row r="3000" spans="1:32" ht="25.5" x14ac:dyDescent="0.2">
      <c r="A3000" s="4">
        <f t="shared" si="139"/>
        <v>2998</v>
      </c>
      <c r="B3000" s="4" t="str">
        <f t="shared" si="140"/>
        <v>4-03372</v>
      </c>
      <c r="C3000" s="4" t="str">
        <f>IFERROR(VLOOKUP(F3000,Tablas!$A$1:$B$3,2,0),"")</f>
        <v/>
      </c>
      <c r="D3000" s="4" t="str">
        <f t="shared" si="141"/>
        <v xml:space="preserve"> - LETRA 60 DIAS / DRAFT 60 DAYS - Cambio de Situación</v>
      </c>
      <c r="E3000" s="19">
        <v>45546</v>
      </c>
      <c r="F3000" s="20" t="s">
        <v>27</v>
      </c>
      <c r="G3000" s="20" t="s">
        <v>8209</v>
      </c>
      <c r="H3000" s="20" t="s">
        <v>7404</v>
      </c>
      <c r="I3000" s="20" t="s">
        <v>7405</v>
      </c>
      <c r="J3000" s="20" t="s">
        <v>379</v>
      </c>
      <c r="K3000" s="20" t="s">
        <v>380</v>
      </c>
      <c r="L3000" s="20" t="s">
        <v>381</v>
      </c>
      <c r="M3000" s="20" t="s">
        <v>125</v>
      </c>
      <c r="N3000" s="21">
        <v>6836.42</v>
      </c>
      <c r="O3000" s="21">
        <v>0</v>
      </c>
      <c r="P3000" s="19">
        <v>45530</v>
      </c>
      <c r="Q3000" s="19">
        <v>45546</v>
      </c>
      <c r="R3000" s="20"/>
      <c r="S3000" s="19">
        <v>45582</v>
      </c>
      <c r="T3000" s="20" t="s">
        <v>382</v>
      </c>
      <c r="U3000" s="20">
        <v>1024434</v>
      </c>
      <c r="V3000" s="20">
        <v>240006721</v>
      </c>
      <c r="W3000" s="20" t="s">
        <v>50</v>
      </c>
      <c r="X3000" s="20" t="s">
        <v>794</v>
      </c>
      <c r="Y3000" s="20" t="s">
        <v>245</v>
      </c>
      <c r="Z3000" s="20" t="s">
        <v>7406</v>
      </c>
      <c r="AA3000" s="20" t="s">
        <v>384</v>
      </c>
      <c r="AB3000" s="20" t="s">
        <v>337</v>
      </c>
      <c r="AC3000" s="20" t="s">
        <v>337</v>
      </c>
      <c r="AD3000" s="20" t="s">
        <v>56</v>
      </c>
      <c r="AE3000" s="20"/>
      <c r="AF3000" t="str">
        <f>VLOOKUP(L3000,Contactos!B:B,1,0)</f>
        <v>NOVAFARMA S.A.C.</v>
      </c>
    </row>
    <row r="3001" spans="1:32" ht="25.5" x14ac:dyDescent="0.2">
      <c r="A3001" s="4">
        <f t="shared" si="139"/>
        <v>2999</v>
      </c>
      <c r="B3001" s="4" t="str">
        <f t="shared" si="140"/>
        <v>4-03373</v>
      </c>
      <c r="C3001" s="4" t="str">
        <f>IFERROR(VLOOKUP(F3001,Tablas!$A$1:$B$3,2,0),"")</f>
        <v/>
      </c>
      <c r="D3001" s="4" t="str">
        <f t="shared" si="141"/>
        <v xml:space="preserve"> - LETRA 60 DIAS / DRAFT 60 DAYS - Cambio de Situación</v>
      </c>
      <c r="E3001" s="19">
        <v>45546</v>
      </c>
      <c r="F3001" s="20" t="s">
        <v>27</v>
      </c>
      <c r="G3001" s="20" t="s">
        <v>8210</v>
      </c>
      <c r="H3001" s="20" t="s">
        <v>7404</v>
      </c>
      <c r="I3001" s="20" t="s">
        <v>7405</v>
      </c>
      <c r="J3001" s="20" t="s">
        <v>379</v>
      </c>
      <c r="K3001" s="20" t="s">
        <v>380</v>
      </c>
      <c r="L3001" s="20" t="s">
        <v>381</v>
      </c>
      <c r="M3001" s="20" t="s">
        <v>125</v>
      </c>
      <c r="N3001" s="21">
        <v>6836.42</v>
      </c>
      <c r="O3001" s="21">
        <v>0</v>
      </c>
      <c r="P3001" s="19">
        <v>45530</v>
      </c>
      <c r="Q3001" s="19">
        <v>45546</v>
      </c>
      <c r="R3001" s="20"/>
      <c r="S3001" s="19">
        <v>45589</v>
      </c>
      <c r="T3001" s="20" t="s">
        <v>382</v>
      </c>
      <c r="U3001" s="20">
        <v>1024436</v>
      </c>
      <c r="V3001" s="20">
        <v>240006722</v>
      </c>
      <c r="W3001" s="20" t="s">
        <v>50</v>
      </c>
      <c r="X3001" s="20" t="s">
        <v>794</v>
      </c>
      <c r="Y3001" s="20" t="s">
        <v>245</v>
      </c>
      <c r="Z3001" s="20" t="s">
        <v>7406</v>
      </c>
      <c r="AA3001" s="20" t="s">
        <v>384</v>
      </c>
      <c r="AB3001" s="20" t="s">
        <v>337</v>
      </c>
      <c r="AC3001" s="20" t="s">
        <v>337</v>
      </c>
      <c r="AD3001" s="20" t="s">
        <v>56</v>
      </c>
      <c r="AE3001" s="20"/>
      <c r="AF3001" t="str">
        <f>VLOOKUP(L3001,Contactos!B:B,1,0)</f>
        <v>NOVAFARMA S.A.C.</v>
      </c>
    </row>
    <row r="3002" spans="1:32" ht="25.5" x14ac:dyDescent="0.2">
      <c r="A3002" s="4">
        <f t="shared" si="139"/>
        <v>3000</v>
      </c>
      <c r="B3002" s="4" t="str">
        <f t="shared" si="140"/>
        <v>4-03375</v>
      </c>
      <c r="C3002" s="4" t="str">
        <f>IFERROR(VLOOKUP(F3002,Tablas!$A$1:$B$3,2,0),"")</f>
        <v/>
      </c>
      <c r="D3002" s="4" t="str">
        <f t="shared" si="141"/>
        <v xml:space="preserve"> - LETRA 60 DIAS / DRAFT 60 DAYS - Cambio de Situación</v>
      </c>
      <c r="E3002" s="19">
        <v>45546</v>
      </c>
      <c r="F3002" s="20" t="s">
        <v>27</v>
      </c>
      <c r="G3002" s="20" t="s">
        <v>8211</v>
      </c>
      <c r="H3002" s="20" t="s">
        <v>7404</v>
      </c>
      <c r="I3002" s="20" t="s">
        <v>7405</v>
      </c>
      <c r="J3002" s="20" t="s">
        <v>379</v>
      </c>
      <c r="K3002" s="20" t="s">
        <v>380</v>
      </c>
      <c r="L3002" s="20" t="s">
        <v>381</v>
      </c>
      <c r="M3002" s="20" t="s">
        <v>125</v>
      </c>
      <c r="N3002" s="21">
        <v>6836.42</v>
      </c>
      <c r="O3002" s="21">
        <v>0</v>
      </c>
      <c r="P3002" s="19">
        <v>45530</v>
      </c>
      <c r="Q3002" s="19">
        <v>45546</v>
      </c>
      <c r="R3002" s="20"/>
      <c r="S3002" s="19">
        <v>45603</v>
      </c>
      <c r="T3002" s="20" t="s">
        <v>382</v>
      </c>
      <c r="U3002" s="20">
        <v>1024444</v>
      </c>
      <c r="V3002" s="20">
        <v>240006726</v>
      </c>
      <c r="W3002" s="20" t="s">
        <v>50</v>
      </c>
      <c r="X3002" s="20" t="s">
        <v>794</v>
      </c>
      <c r="Y3002" s="20" t="s">
        <v>245</v>
      </c>
      <c r="Z3002" s="20" t="s">
        <v>7406</v>
      </c>
      <c r="AA3002" s="20" t="s">
        <v>384</v>
      </c>
      <c r="AB3002" s="20" t="s">
        <v>337</v>
      </c>
      <c r="AC3002" s="20" t="s">
        <v>337</v>
      </c>
      <c r="AD3002" s="20" t="s">
        <v>56</v>
      </c>
      <c r="AE3002" s="20"/>
      <c r="AF3002" t="str">
        <f>VLOOKUP(L3002,Contactos!B:B,1,0)</f>
        <v>NOVAFARMA S.A.C.</v>
      </c>
    </row>
    <row r="3003" spans="1:32" ht="25.5" x14ac:dyDescent="0.2">
      <c r="A3003" s="4">
        <f t="shared" si="139"/>
        <v>3001</v>
      </c>
      <c r="B3003" s="4" t="str">
        <f t="shared" si="140"/>
        <v>4-03377</v>
      </c>
      <c r="C3003" s="4" t="str">
        <f>IFERROR(VLOOKUP(F3003,Tablas!$A$1:$B$3,2,0),"")</f>
        <v/>
      </c>
      <c r="D3003" s="4" t="str">
        <f t="shared" si="141"/>
        <v xml:space="preserve"> - LETRA 60 DIAS / DRAFT 60 DAYS - Cambio de Situación</v>
      </c>
      <c r="E3003" s="19">
        <v>45546</v>
      </c>
      <c r="F3003" s="20" t="s">
        <v>27</v>
      </c>
      <c r="G3003" s="20" t="s">
        <v>8212</v>
      </c>
      <c r="H3003" s="20" t="s">
        <v>7404</v>
      </c>
      <c r="I3003" s="20" t="s">
        <v>7405</v>
      </c>
      <c r="J3003" s="20" t="s">
        <v>379</v>
      </c>
      <c r="K3003" s="20" t="s">
        <v>380</v>
      </c>
      <c r="L3003" s="20" t="s">
        <v>381</v>
      </c>
      <c r="M3003" s="20" t="s">
        <v>125</v>
      </c>
      <c r="N3003" s="21">
        <v>6836.45</v>
      </c>
      <c r="O3003" s="21">
        <v>0</v>
      </c>
      <c r="P3003" s="19">
        <v>45530</v>
      </c>
      <c r="Q3003" s="19">
        <v>45546</v>
      </c>
      <c r="R3003" s="20"/>
      <c r="S3003" s="19">
        <v>45621</v>
      </c>
      <c r="T3003" s="20" t="s">
        <v>382</v>
      </c>
      <c r="U3003" s="20">
        <v>1024448</v>
      </c>
      <c r="V3003" s="20">
        <v>240006728</v>
      </c>
      <c r="W3003" s="20" t="s">
        <v>50</v>
      </c>
      <c r="X3003" s="20" t="s">
        <v>794</v>
      </c>
      <c r="Y3003" s="20" t="s">
        <v>245</v>
      </c>
      <c r="Z3003" s="20" t="s">
        <v>7406</v>
      </c>
      <c r="AA3003" s="20" t="s">
        <v>384</v>
      </c>
      <c r="AB3003" s="20" t="s">
        <v>337</v>
      </c>
      <c r="AC3003" s="20" t="s">
        <v>337</v>
      </c>
      <c r="AD3003" s="20" t="s">
        <v>56</v>
      </c>
      <c r="AE3003" s="20"/>
      <c r="AF3003" t="str">
        <f>VLOOKUP(L3003,Contactos!B:B,1,0)</f>
        <v>NOVAFARMA S.A.C.</v>
      </c>
    </row>
    <row r="3004" spans="1:32" ht="25.5" x14ac:dyDescent="0.2">
      <c r="A3004" s="4">
        <f t="shared" si="139"/>
        <v>3002</v>
      </c>
      <c r="B3004" s="4" t="str">
        <f t="shared" si="140"/>
        <v>4-02975</v>
      </c>
      <c r="C3004" s="4" t="str">
        <f>IFERROR(VLOOKUP(F3004,Tablas!$A$1:$B$3,2,0),"")</f>
        <v/>
      </c>
      <c r="D3004" s="4" t="str">
        <f t="shared" si="141"/>
        <v xml:space="preserve"> - LETRA 60 DIAS / DRAFT 60 DAYS - Cambio de Situación</v>
      </c>
      <c r="E3004" s="19">
        <v>45518</v>
      </c>
      <c r="F3004" s="20" t="s">
        <v>27</v>
      </c>
      <c r="G3004" s="20" t="s">
        <v>8213</v>
      </c>
      <c r="H3004" s="20" t="s">
        <v>7404</v>
      </c>
      <c r="I3004" s="20" t="s">
        <v>7405</v>
      </c>
      <c r="J3004" s="20" t="s">
        <v>379</v>
      </c>
      <c r="K3004" s="20" t="s">
        <v>380</v>
      </c>
      <c r="L3004" s="20" t="s">
        <v>381</v>
      </c>
      <c r="M3004" s="20" t="s">
        <v>125</v>
      </c>
      <c r="N3004" s="21">
        <v>6849</v>
      </c>
      <c r="O3004" s="21">
        <v>0</v>
      </c>
      <c r="P3004" s="19">
        <v>45504</v>
      </c>
      <c r="Q3004" s="19">
        <v>45518</v>
      </c>
      <c r="R3004" s="20"/>
      <c r="S3004" s="19">
        <v>45586</v>
      </c>
      <c r="T3004" s="20" t="s">
        <v>382</v>
      </c>
      <c r="U3004" s="20">
        <v>1008734</v>
      </c>
      <c r="V3004" s="20">
        <v>240005983</v>
      </c>
      <c r="W3004" s="20" t="s">
        <v>50</v>
      </c>
      <c r="X3004" s="20" t="s">
        <v>794</v>
      </c>
      <c r="Y3004" s="20" t="s">
        <v>245</v>
      </c>
      <c r="Z3004" s="20" t="s">
        <v>7406</v>
      </c>
      <c r="AA3004" s="20" t="s">
        <v>384</v>
      </c>
      <c r="AB3004" s="20" t="s">
        <v>337</v>
      </c>
      <c r="AC3004" s="20" t="s">
        <v>337</v>
      </c>
      <c r="AD3004" s="20" t="s">
        <v>56</v>
      </c>
      <c r="AE3004" s="20"/>
      <c r="AF3004" t="str">
        <f>VLOOKUP(L3004,Contactos!B:B,1,0)</f>
        <v>NOVAFARMA S.A.C.</v>
      </c>
    </row>
    <row r="3005" spans="1:32" ht="25.5" x14ac:dyDescent="0.2">
      <c r="A3005" s="4">
        <f t="shared" si="139"/>
        <v>3003</v>
      </c>
      <c r="B3005" s="4" t="str">
        <f t="shared" si="140"/>
        <v>4-02973</v>
      </c>
      <c r="C3005" s="4" t="str">
        <f>IFERROR(VLOOKUP(F3005,Tablas!$A$1:$B$3,2,0),"")</f>
        <v/>
      </c>
      <c r="D3005" s="4" t="str">
        <f t="shared" si="141"/>
        <v xml:space="preserve"> - LETRA 60 DIAS / DRAFT 60 DAYS - Cambio de Situación</v>
      </c>
      <c r="E3005" s="19">
        <v>45518</v>
      </c>
      <c r="F3005" s="20" t="s">
        <v>27</v>
      </c>
      <c r="G3005" s="20" t="s">
        <v>8214</v>
      </c>
      <c r="H3005" s="20" t="s">
        <v>7404</v>
      </c>
      <c r="I3005" s="20" t="s">
        <v>7405</v>
      </c>
      <c r="J3005" s="20" t="s">
        <v>379</v>
      </c>
      <c r="K3005" s="20" t="s">
        <v>380</v>
      </c>
      <c r="L3005" s="20" t="s">
        <v>381</v>
      </c>
      <c r="M3005" s="20" t="s">
        <v>125</v>
      </c>
      <c r="N3005" s="21">
        <v>6849</v>
      </c>
      <c r="O3005" s="21">
        <v>0</v>
      </c>
      <c r="P3005" s="19">
        <v>45504</v>
      </c>
      <c r="Q3005" s="19">
        <v>45518</v>
      </c>
      <c r="R3005" s="20"/>
      <c r="S3005" s="19">
        <v>45572</v>
      </c>
      <c r="T3005" s="20" t="s">
        <v>382</v>
      </c>
      <c r="U3005" s="20">
        <v>1008730</v>
      </c>
      <c r="V3005" s="20">
        <v>240005981</v>
      </c>
      <c r="W3005" s="20" t="s">
        <v>50</v>
      </c>
      <c r="X3005" s="20" t="s">
        <v>794</v>
      </c>
      <c r="Y3005" s="20" t="s">
        <v>245</v>
      </c>
      <c r="Z3005" s="20" t="s">
        <v>7406</v>
      </c>
      <c r="AA3005" s="20" t="s">
        <v>7463</v>
      </c>
      <c r="AB3005" s="20" t="s">
        <v>337</v>
      </c>
      <c r="AC3005" s="20" t="s">
        <v>337</v>
      </c>
      <c r="AD3005" s="20" t="s">
        <v>56</v>
      </c>
      <c r="AE3005" s="20"/>
      <c r="AF3005" t="str">
        <f>VLOOKUP(L3005,Contactos!B:B,1,0)</f>
        <v>NOVAFARMA S.A.C.</v>
      </c>
    </row>
    <row r="3006" spans="1:32" ht="25.5" x14ac:dyDescent="0.2">
      <c r="A3006" s="4">
        <f t="shared" si="139"/>
        <v>3004</v>
      </c>
      <c r="B3006" s="4" t="str">
        <f t="shared" si="140"/>
        <v>4-02974</v>
      </c>
      <c r="C3006" s="4" t="str">
        <f>IFERROR(VLOOKUP(F3006,Tablas!$A$1:$B$3,2,0),"")</f>
        <v/>
      </c>
      <c r="D3006" s="4" t="str">
        <f t="shared" si="141"/>
        <v xml:space="preserve"> - LETRA 60 DIAS / DRAFT 60 DAYS - Cambio de Situación</v>
      </c>
      <c r="E3006" s="19">
        <v>45518</v>
      </c>
      <c r="F3006" s="20" t="s">
        <v>27</v>
      </c>
      <c r="G3006" s="20" t="s">
        <v>8215</v>
      </c>
      <c r="H3006" s="20" t="s">
        <v>7404</v>
      </c>
      <c r="I3006" s="20" t="s">
        <v>7405</v>
      </c>
      <c r="J3006" s="20" t="s">
        <v>379</v>
      </c>
      <c r="K3006" s="20" t="s">
        <v>380</v>
      </c>
      <c r="L3006" s="20" t="s">
        <v>381</v>
      </c>
      <c r="M3006" s="20" t="s">
        <v>125</v>
      </c>
      <c r="N3006" s="21">
        <v>6849</v>
      </c>
      <c r="O3006" s="21">
        <v>0</v>
      </c>
      <c r="P3006" s="19">
        <v>45504</v>
      </c>
      <c r="Q3006" s="19">
        <v>45518</v>
      </c>
      <c r="R3006" s="20"/>
      <c r="S3006" s="19">
        <v>45579</v>
      </c>
      <c r="T3006" s="20" t="s">
        <v>382</v>
      </c>
      <c r="U3006" s="20">
        <v>1008732</v>
      </c>
      <c r="V3006" s="20">
        <v>240005982</v>
      </c>
      <c r="W3006" s="20" t="s">
        <v>50</v>
      </c>
      <c r="X3006" s="20" t="s">
        <v>794</v>
      </c>
      <c r="Y3006" s="20" t="s">
        <v>245</v>
      </c>
      <c r="Z3006" s="20" t="s">
        <v>7406</v>
      </c>
      <c r="AA3006" s="20" t="s">
        <v>7463</v>
      </c>
      <c r="AB3006" s="20" t="s">
        <v>337</v>
      </c>
      <c r="AC3006" s="20" t="s">
        <v>337</v>
      </c>
      <c r="AD3006" s="20" t="s">
        <v>56</v>
      </c>
      <c r="AE3006" s="20"/>
      <c r="AF3006" t="str">
        <f>VLOOKUP(L3006,Contactos!B:B,1,0)</f>
        <v>NOVAFARMA S.A.C.</v>
      </c>
    </row>
    <row r="3007" spans="1:32" ht="25.5" x14ac:dyDescent="0.2">
      <c r="A3007" s="4">
        <f t="shared" si="139"/>
        <v>3005</v>
      </c>
      <c r="B3007" s="4" t="str">
        <f t="shared" si="140"/>
        <v>4-02972</v>
      </c>
      <c r="C3007" s="4" t="str">
        <f>IFERROR(VLOOKUP(F3007,Tablas!$A$1:$B$3,2,0),"")</f>
        <v/>
      </c>
      <c r="D3007" s="4" t="str">
        <f t="shared" si="141"/>
        <v xml:space="preserve"> - LETRA 60 DIAS / DRAFT 60 DAYS - Cambio de Situación</v>
      </c>
      <c r="E3007" s="19">
        <v>45518</v>
      </c>
      <c r="F3007" s="20" t="s">
        <v>27</v>
      </c>
      <c r="G3007" s="20" t="s">
        <v>8216</v>
      </c>
      <c r="H3007" s="20" t="s">
        <v>7404</v>
      </c>
      <c r="I3007" s="20" t="s">
        <v>7405</v>
      </c>
      <c r="J3007" s="20" t="s">
        <v>379</v>
      </c>
      <c r="K3007" s="20" t="s">
        <v>380</v>
      </c>
      <c r="L3007" s="20" t="s">
        <v>381</v>
      </c>
      <c r="M3007" s="20" t="s">
        <v>125</v>
      </c>
      <c r="N3007" s="21">
        <v>6849</v>
      </c>
      <c r="O3007" s="21">
        <v>0</v>
      </c>
      <c r="P3007" s="19">
        <v>45504</v>
      </c>
      <c r="Q3007" s="19">
        <v>45518</v>
      </c>
      <c r="R3007" s="20"/>
      <c r="S3007" s="19">
        <v>45566</v>
      </c>
      <c r="T3007" s="20" t="s">
        <v>382</v>
      </c>
      <c r="U3007" s="20">
        <v>1008728</v>
      </c>
      <c r="V3007" s="20">
        <v>240005980</v>
      </c>
      <c r="W3007" s="20" t="s">
        <v>50</v>
      </c>
      <c r="X3007" s="20" t="s">
        <v>794</v>
      </c>
      <c r="Y3007" s="20" t="s">
        <v>245</v>
      </c>
      <c r="Z3007" s="20" t="s">
        <v>7406</v>
      </c>
      <c r="AA3007" s="20" t="s">
        <v>7463</v>
      </c>
      <c r="AB3007" s="20" t="s">
        <v>337</v>
      </c>
      <c r="AC3007" s="20" t="s">
        <v>337</v>
      </c>
      <c r="AD3007" s="20" t="s">
        <v>56</v>
      </c>
      <c r="AE3007" s="20"/>
      <c r="AF3007" t="str">
        <f>VLOOKUP(L3007,Contactos!B:B,1,0)</f>
        <v>NOVAFARMA S.A.C.</v>
      </c>
    </row>
    <row r="3008" spans="1:32" ht="25.5" x14ac:dyDescent="0.2">
      <c r="A3008" s="4">
        <f t="shared" si="139"/>
        <v>3006</v>
      </c>
      <c r="B3008" s="4" t="str">
        <f t="shared" si="140"/>
        <v>4-02976</v>
      </c>
      <c r="C3008" s="4" t="str">
        <f>IFERROR(VLOOKUP(F3008,Tablas!$A$1:$B$3,2,0),"")</f>
        <v/>
      </c>
      <c r="D3008" s="4" t="str">
        <f t="shared" si="141"/>
        <v xml:space="preserve"> - LETRA 60 DIAS / DRAFT 60 DAYS - Cambio de Situación</v>
      </c>
      <c r="E3008" s="19">
        <v>45518</v>
      </c>
      <c r="F3008" s="20" t="s">
        <v>27</v>
      </c>
      <c r="G3008" s="20" t="s">
        <v>8217</v>
      </c>
      <c r="H3008" s="20" t="s">
        <v>7404</v>
      </c>
      <c r="I3008" s="20" t="s">
        <v>7405</v>
      </c>
      <c r="J3008" s="20" t="s">
        <v>379</v>
      </c>
      <c r="K3008" s="20" t="s">
        <v>380</v>
      </c>
      <c r="L3008" s="20" t="s">
        <v>381</v>
      </c>
      <c r="M3008" s="20" t="s">
        <v>125</v>
      </c>
      <c r="N3008" s="21">
        <v>6849.02</v>
      </c>
      <c r="O3008" s="21">
        <v>0</v>
      </c>
      <c r="P3008" s="19">
        <v>45504</v>
      </c>
      <c r="Q3008" s="19">
        <v>45518</v>
      </c>
      <c r="R3008" s="20"/>
      <c r="S3008" s="19">
        <v>45595</v>
      </c>
      <c r="T3008" s="20" t="s">
        <v>382</v>
      </c>
      <c r="U3008" s="20">
        <v>1008736</v>
      </c>
      <c r="V3008" s="20">
        <v>240005984</v>
      </c>
      <c r="W3008" s="20" t="s">
        <v>50</v>
      </c>
      <c r="X3008" s="20" t="s">
        <v>794</v>
      </c>
      <c r="Y3008" s="20" t="s">
        <v>245</v>
      </c>
      <c r="Z3008" s="20" t="s">
        <v>7406</v>
      </c>
      <c r="AA3008" s="20" t="s">
        <v>384</v>
      </c>
      <c r="AB3008" s="20" t="s">
        <v>337</v>
      </c>
      <c r="AC3008" s="20" t="s">
        <v>337</v>
      </c>
      <c r="AD3008" s="20" t="s">
        <v>56</v>
      </c>
      <c r="AE3008" s="20"/>
      <c r="AF3008" t="str">
        <f>VLOOKUP(L3008,Contactos!B:B,1,0)</f>
        <v>NOVAFARMA S.A.C.</v>
      </c>
    </row>
    <row r="3009" spans="1:32" ht="38.25" x14ac:dyDescent="0.2">
      <c r="A3009" s="4">
        <f t="shared" si="139"/>
        <v>3007</v>
      </c>
      <c r="B3009" s="4" t="str">
        <f t="shared" si="140"/>
        <v/>
      </c>
      <c r="C3009" s="4" t="str">
        <f>IFERROR(VLOOKUP(F3009,Tablas!$A$1:$B$3,2,0),"")</f>
        <v/>
      </c>
      <c r="D3009" s="4" t="str">
        <f t="shared" si="141"/>
        <v xml:space="preserve"> - 50% PAGO ADELANTADO - 50% COBRANZA DOCUMENTARIA 75 DIAS - Dif. en cambio</v>
      </c>
      <c r="E3009" s="19">
        <v>45473</v>
      </c>
      <c r="F3009" s="20" t="s">
        <v>27</v>
      </c>
      <c r="G3009" s="20"/>
      <c r="H3009" s="20" t="s">
        <v>80</v>
      </c>
      <c r="I3009" s="20" t="s">
        <v>81</v>
      </c>
      <c r="J3009" s="20" t="s">
        <v>197</v>
      </c>
      <c r="K3009" s="20" t="s">
        <v>197</v>
      </c>
      <c r="L3009" s="20" t="s">
        <v>198</v>
      </c>
      <c r="M3009" s="20"/>
      <c r="N3009" s="21">
        <v>6912.48</v>
      </c>
      <c r="O3009" s="21">
        <v>0</v>
      </c>
      <c r="P3009" s="20"/>
      <c r="Q3009" s="19">
        <v>45473</v>
      </c>
      <c r="R3009" s="20"/>
      <c r="S3009" s="20"/>
      <c r="T3009" s="20" t="s">
        <v>199</v>
      </c>
      <c r="U3009" s="20">
        <v>1028676</v>
      </c>
      <c r="V3009" s="20">
        <v>240026938</v>
      </c>
      <c r="W3009" s="20" t="s">
        <v>50</v>
      </c>
      <c r="X3009" s="20" t="s">
        <v>841</v>
      </c>
      <c r="Y3009" s="20" t="s">
        <v>37</v>
      </c>
      <c r="Z3009" s="20" t="s">
        <v>63</v>
      </c>
      <c r="AA3009" s="20" t="s">
        <v>200</v>
      </c>
      <c r="AB3009" s="20" t="s">
        <v>201</v>
      </c>
      <c r="AC3009" s="20" t="s">
        <v>202</v>
      </c>
      <c r="AD3009" s="20" t="s">
        <v>175</v>
      </c>
      <c r="AE3009" s="20"/>
      <c r="AF3009" t="str">
        <f>VLOOKUP(L3009,Contactos!B:B,1,0)</f>
        <v>MONTECO S.A</v>
      </c>
    </row>
    <row r="3010" spans="1:32" ht="38.25" x14ac:dyDescent="0.2">
      <c r="A3010" s="4">
        <f t="shared" si="139"/>
        <v>3008</v>
      </c>
      <c r="B3010" s="4" t="str">
        <f t="shared" si="140"/>
        <v>F010-00025740</v>
      </c>
      <c r="C3010" s="4" t="str">
        <f>IFERROR(VLOOKUP(F3010,Tablas!$A$1:$B$3,2,0),"")</f>
        <v>Factura</v>
      </c>
      <c r="D3010" s="4" t="str">
        <f t="shared" si="141"/>
        <v>Nacional - LETRA 75 DIAS / DRAFT 75 DAYS - Facturas clientes - C20100269113</v>
      </c>
      <c r="E3010" s="19">
        <v>45531</v>
      </c>
      <c r="F3010" s="20" t="s">
        <v>1001</v>
      </c>
      <c r="G3010" s="20" t="s">
        <v>8218</v>
      </c>
      <c r="H3010" s="20" t="s">
        <v>44</v>
      </c>
      <c r="I3010" s="20" t="s">
        <v>45</v>
      </c>
      <c r="J3010" s="20" t="s">
        <v>8004</v>
      </c>
      <c r="K3010" s="20" t="s">
        <v>8005</v>
      </c>
      <c r="L3010" s="20" t="s">
        <v>8006</v>
      </c>
      <c r="M3010" s="20" t="s">
        <v>125</v>
      </c>
      <c r="N3010" s="21">
        <v>6919.52</v>
      </c>
      <c r="O3010" s="21">
        <v>0</v>
      </c>
      <c r="P3010" s="20"/>
      <c r="Q3010" s="19">
        <v>45531</v>
      </c>
      <c r="R3010" s="20"/>
      <c r="S3010" s="19">
        <v>45681</v>
      </c>
      <c r="T3010" s="20" t="s">
        <v>126</v>
      </c>
      <c r="U3010" s="20">
        <v>1014088</v>
      </c>
      <c r="V3010" s="20">
        <v>240002546</v>
      </c>
      <c r="W3010" s="20" t="s">
        <v>847</v>
      </c>
      <c r="X3010" s="20" t="s">
        <v>305</v>
      </c>
      <c r="Y3010" s="20" t="s">
        <v>267</v>
      </c>
      <c r="Z3010" s="20" t="s">
        <v>8007</v>
      </c>
      <c r="AA3010" s="20" t="s">
        <v>8008</v>
      </c>
      <c r="AB3010" s="20" t="s">
        <v>167</v>
      </c>
      <c r="AC3010" s="20" t="s">
        <v>167</v>
      </c>
      <c r="AD3010" s="20" t="s">
        <v>56</v>
      </c>
      <c r="AE3010" s="20" t="s">
        <v>1014</v>
      </c>
      <c r="AF3010" t="str">
        <f>VLOOKUP(L3010,Contactos!B:B,1,0)</f>
        <v>AGROPEC S.R.L.</v>
      </c>
    </row>
    <row r="3011" spans="1:32" ht="76.5" x14ac:dyDescent="0.2">
      <c r="A3011" s="4">
        <f t="shared" si="139"/>
        <v>3009</v>
      </c>
      <c r="B3011" s="4" t="str">
        <f t="shared" si="140"/>
        <v>B010-00005137</v>
      </c>
      <c r="C3011" s="4" t="str">
        <f>IFERROR(VLOOKUP(F3011,Tablas!$A$1:$B$3,2,0),"")</f>
        <v>Boleta</v>
      </c>
      <c r="D3011" s="4" t="str">
        <f t="shared" si="141"/>
        <v xml:space="preserve"> - CONTADO / CASH - INTERESES POR PRESTAMO SEGUN CONTRATO 29/03/2019</v>
      </c>
      <c r="E3011" s="19">
        <v>43553</v>
      </c>
      <c r="F3011" s="20" t="s">
        <v>842</v>
      </c>
      <c r="G3011" s="20" t="s">
        <v>8219</v>
      </c>
      <c r="H3011" s="20" t="s">
        <v>44</v>
      </c>
      <c r="I3011" s="20" t="s">
        <v>45</v>
      </c>
      <c r="J3011" s="20" t="s">
        <v>350</v>
      </c>
      <c r="K3011" s="20" t="s">
        <v>351</v>
      </c>
      <c r="L3011" s="20" t="s">
        <v>352</v>
      </c>
      <c r="M3011" s="20" t="s">
        <v>33</v>
      </c>
      <c r="N3011" s="21">
        <v>6942.4</v>
      </c>
      <c r="O3011" s="21">
        <v>2091.7199999999998</v>
      </c>
      <c r="P3011" s="20"/>
      <c r="Q3011" s="19">
        <v>43553</v>
      </c>
      <c r="R3011" s="20"/>
      <c r="S3011" s="19">
        <v>43553</v>
      </c>
      <c r="T3011" s="20" t="s">
        <v>49</v>
      </c>
      <c r="U3011" s="20">
        <v>177341</v>
      </c>
      <c r="V3011" s="20">
        <v>1900000264</v>
      </c>
      <c r="W3011" s="20" t="s">
        <v>847</v>
      </c>
      <c r="X3011" s="20" t="s">
        <v>2795</v>
      </c>
      <c r="Y3011" s="20" t="s">
        <v>52</v>
      </c>
      <c r="Z3011" s="20" t="s">
        <v>7863</v>
      </c>
      <c r="AA3011" s="20" t="s">
        <v>353</v>
      </c>
      <c r="AB3011" s="20" t="s">
        <v>54</v>
      </c>
      <c r="AC3011" s="20" t="s">
        <v>167</v>
      </c>
      <c r="AD3011" s="20" t="s">
        <v>56</v>
      </c>
      <c r="AE3011" s="20"/>
      <c r="AF3011" t="e">
        <f>VLOOKUP(L3011,Contactos!B:B,1,0)</f>
        <v>#N/A</v>
      </c>
    </row>
    <row r="3012" spans="1:32" ht="38.25" x14ac:dyDescent="0.2">
      <c r="A3012" s="4">
        <f t="shared" ref="A3012:A3075" si="142">ROW()-2</f>
        <v>3010</v>
      </c>
      <c r="B3012" s="4" t="str">
        <f t="shared" ref="B3012:B3075" si="143">MID(G3012,4,20)</f>
        <v>F010-00026082</v>
      </c>
      <c r="C3012" s="4" t="str">
        <f>IFERROR(VLOOKUP(F3012,Tablas!$A$1:$B$3,2,0),"")</f>
        <v>Factura</v>
      </c>
      <c r="D3012" s="4" t="str">
        <f t="shared" ref="D3012:D3075" si="144">CONCATENATE(AE3012," - ",T3012," - ",Z3012)</f>
        <v>Nacional - LETRA 45-52-66-73-90-105-120 DIAS / DRAFT 45-52-66-73-90-105-120 DAYS - Facturas clientes - C20110651121</v>
      </c>
      <c r="E3012" s="19">
        <v>45565</v>
      </c>
      <c r="F3012" s="20" t="s">
        <v>1001</v>
      </c>
      <c r="G3012" s="20" t="s">
        <v>8220</v>
      </c>
      <c r="H3012" s="20" t="s">
        <v>44</v>
      </c>
      <c r="I3012" s="20" t="s">
        <v>45</v>
      </c>
      <c r="J3012" s="20" t="s">
        <v>330</v>
      </c>
      <c r="K3012" s="20" t="s">
        <v>331</v>
      </c>
      <c r="L3012" s="20" t="s">
        <v>332</v>
      </c>
      <c r="M3012" s="20" t="s">
        <v>125</v>
      </c>
      <c r="N3012" s="21">
        <v>6968.51</v>
      </c>
      <c r="O3012" s="21">
        <v>0</v>
      </c>
      <c r="P3012" s="20"/>
      <c r="Q3012" s="19">
        <v>45565</v>
      </c>
      <c r="R3012" s="20"/>
      <c r="S3012" s="19">
        <v>45730</v>
      </c>
      <c r="T3012" s="20" t="s">
        <v>7400</v>
      </c>
      <c r="U3012" s="20">
        <v>1031857</v>
      </c>
      <c r="V3012" s="20">
        <v>240002918</v>
      </c>
      <c r="W3012" s="20" t="s">
        <v>847</v>
      </c>
      <c r="X3012" s="20" t="s">
        <v>305</v>
      </c>
      <c r="Y3012" s="20" t="s">
        <v>333</v>
      </c>
      <c r="Z3012" s="20" t="s">
        <v>7530</v>
      </c>
      <c r="AA3012" s="20" t="s">
        <v>335</v>
      </c>
      <c r="AB3012" s="20" t="s">
        <v>336</v>
      </c>
      <c r="AC3012" s="20" t="s">
        <v>337</v>
      </c>
      <c r="AD3012" s="20" t="s">
        <v>56</v>
      </c>
      <c r="AE3012" s="20" t="s">
        <v>1014</v>
      </c>
      <c r="AF3012" t="str">
        <f>VLOOKUP(L3012,Contactos!B:B,1,0)</f>
        <v>REPRESENTACIONES DURAND S.A.C.</v>
      </c>
    </row>
    <row r="3013" spans="1:32" ht="38.25" x14ac:dyDescent="0.2">
      <c r="A3013" s="4">
        <f t="shared" si="142"/>
        <v>3011</v>
      </c>
      <c r="B3013" s="4" t="str">
        <f t="shared" si="143"/>
        <v>F010-00026082</v>
      </c>
      <c r="C3013" s="4" t="str">
        <f>IFERROR(VLOOKUP(F3013,Tablas!$A$1:$B$3,2,0),"")</f>
        <v>Factura</v>
      </c>
      <c r="D3013" s="4" t="str">
        <f t="shared" si="144"/>
        <v>Nacional - LETRA 45-52-66-73-90-105-120 DIAS / DRAFT 45-52-66-73-90-105-120 DAYS - Facturas clientes - C20110651121</v>
      </c>
      <c r="E3013" s="19">
        <v>45565</v>
      </c>
      <c r="F3013" s="20" t="s">
        <v>1001</v>
      </c>
      <c r="G3013" s="20" t="s">
        <v>8220</v>
      </c>
      <c r="H3013" s="20" t="s">
        <v>44</v>
      </c>
      <c r="I3013" s="20" t="s">
        <v>45</v>
      </c>
      <c r="J3013" s="20" t="s">
        <v>330</v>
      </c>
      <c r="K3013" s="20" t="s">
        <v>331</v>
      </c>
      <c r="L3013" s="20" t="s">
        <v>332</v>
      </c>
      <c r="M3013" s="20" t="s">
        <v>125</v>
      </c>
      <c r="N3013" s="21">
        <v>6983.16</v>
      </c>
      <c r="O3013" s="21">
        <v>0</v>
      </c>
      <c r="P3013" s="20"/>
      <c r="Q3013" s="19">
        <v>45565</v>
      </c>
      <c r="R3013" s="20"/>
      <c r="S3013" s="19">
        <v>45715</v>
      </c>
      <c r="T3013" s="20" t="s">
        <v>7400</v>
      </c>
      <c r="U3013" s="20">
        <v>1031857</v>
      </c>
      <c r="V3013" s="20">
        <v>240002918</v>
      </c>
      <c r="W3013" s="20" t="s">
        <v>847</v>
      </c>
      <c r="X3013" s="20" t="s">
        <v>305</v>
      </c>
      <c r="Y3013" s="20" t="s">
        <v>333</v>
      </c>
      <c r="Z3013" s="20" t="s">
        <v>7530</v>
      </c>
      <c r="AA3013" s="20" t="s">
        <v>335</v>
      </c>
      <c r="AB3013" s="20" t="s">
        <v>336</v>
      </c>
      <c r="AC3013" s="20" t="s">
        <v>337</v>
      </c>
      <c r="AD3013" s="20" t="s">
        <v>56</v>
      </c>
      <c r="AE3013" s="20" t="s">
        <v>1014</v>
      </c>
      <c r="AF3013" t="str">
        <f>VLOOKUP(L3013,Contactos!B:B,1,0)</f>
        <v>REPRESENTACIONES DURAND S.A.C.</v>
      </c>
    </row>
    <row r="3014" spans="1:32" ht="38.25" x14ac:dyDescent="0.2">
      <c r="A3014" s="4">
        <f t="shared" si="142"/>
        <v>3012</v>
      </c>
      <c r="B3014" s="4" t="str">
        <f t="shared" si="143"/>
        <v>F010-00026082</v>
      </c>
      <c r="C3014" s="4" t="str">
        <f>IFERROR(VLOOKUP(F3014,Tablas!$A$1:$B$3,2,0),"")</f>
        <v>Factura</v>
      </c>
      <c r="D3014" s="4" t="str">
        <f t="shared" si="144"/>
        <v>Nacional - LETRA 45-52-66-73-90-105-120 DIAS / DRAFT 45-52-66-73-90-105-120 DAYS - Facturas clientes - C20110651121</v>
      </c>
      <c r="E3014" s="19">
        <v>45565</v>
      </c>
      <c r="F3014" s="20" t="s">
        <v>1001</v>
      </c>
      <c r="G3014" s="20" t="s">
        <v>8220</v>
      </c>
      <c r="H3014" s="20" t="s">
        <v>44</v>
      </c>
      <c r="I3014" s="20" t="s">
        <v>45</v>
      </c>
      <c r="J3014" s="20" t="s">
        <v>330</v>
      </c>
      <c r="K3014" s="20" t="s">
        <v>331</v>
      </c>
      <c r="L3014" s="20" t="s">
        <v>332</v>
      </c>
      <c r="M3014" s="20" t="s">
        <v>125</v>
      </c>
      <c r="N3014" s="21">
        <v>6983.16</v>
      </c>
      <c r="O3014" s="21">
        <v>0</v>
      </c>
      <c r="P3014" s="20"/>
      <c r="Q3014" s="19">
        <v>45565</v>
      </c>
      <c r="R3014" s="20"/>
      <c r="S3014" s="19">
        <v>45662</v>
      </c>
      <c r="T3014" s="20" t="s">
        <v>7400</v>
      </c>
      <c r="U3014" s="20">
        <v>1031857</v>
      </c>
      <c r="V3014" s="20">
        <v>240002918</v>
      </c>
      <c r="W3014" s="20" t="s">
        <v>847</v>
      </c>
      <c r="X3014" s="20" t="s">
        <v>305</v>
      </c>
      <c r="Y3014" s="20" t="s">
        <v>333</v>
      </c>
      <c r="Z3014" s="20" t="s">
        <v>7530</v>
      </c>
      <c r="AA3014" s="20" t="s">
        <v>335</v>
      </c>
      <c r="AB3014" s="20" t="s">
        <v>336</v>
      </c>
      <c r="AC3014" s="20" t="s">
        <v>337</v>
      </c>
      <c r="AD3014" s="20" t="s">
        <v>56</v>
      </c>
      <c r="AE3014" s="20" t="s">
        <v>1014</v>
      </c>
      <c r="AF3014" t="str">
        <f>VLOOKUP(L3014,Contactos!B:B,1,0)</f>
        <v>REPRESENTACIONES DURAND S.A.C.</v>
      </c>
    </row>
    <row r="3015" spans="1:32" ht="38.25" x14ac:dyDescent="0.2">
      <c r="A3015" s="4">
        <f t="shared" si="142"/>
        <v>3013</v>
      </c>
      <c r="B3015" s="4" t="str">
        <f t="shared" si="143"/>
        <v>F010-00026082</v>
      </c>
      <c r="C3015" s="4" t="str">
        <f>IFERROR(VLOOKUP(F3015,Tablas!$A$1:$B$3,2,0),"")</f>
        <v>Factura</v>
      </c>
      <c r="D3015" s="4" t="str">
        <f t="shared" si="144"/>
        <v>Nacional - LETRA 45-52-66-73-90-105-120 DIAS / DRAFT 45-52-66-73-90-105-120 DAYS - Facturas clientes - C20110651121</v>
      </c>
      <c r="E3015" s="19">
        <v>45565</v>
      </c>
      <c r="F3015" s="20" t="s">
        <v>1001</v>
      </c>
      <c r="G3015" s="20" t="s">
        <v>8220</v>
      </c>
      <c r="H3015" s="20" t="s">
        <v>44</v>
      </c>
      <c r="I3015" s="20" t="s">
        <v>45</v>
      </c>
      <c r="J3015" s="20" t="s">
        <v>330</v>
      </c>
      <c r="K3015" s="20" t="s">
        <v>331</v>
      </c>
      <c r="L3015" s="20" t="s">
        <v>332</v>
      </c>
      <c r="M3015" s="20" t="s">
        <v>125</v>
      </c>
      <c r="N3015" s="21">
        <v>6983.16</v>
      </c>
      <c r="O3015" s="21">
        <v>0</v>
      </c>
      <c r="P3015" s="20"/>
      <c r="Q3015" s="19">
        <v>45565</v>
      </c>
      <c r="R3015" s="20"/>
      <c r="S3015" s="19">
        <v>45700</v>
      </c>
      <c r="T3015" s="20" t="s">
        <v>7400</v>
      </c>
      <c r="U3015" s="20">
        <v>1031857</v>
      </c>
      <c r="V3015" s="20">
        <v>240002918</v>
      </c>
      <c r="W3015" s="20" t="s">
        <v>847</v>
      </c>
      <c r="X3015" s="20" t="s">
        <v>305</v>
      </c>
      <c r="Y3015" s="20" t="s">
        <v>333</v>
      </c>
      <c r="Z3015" s="20" t="s">
        <v>7530</v>
      </c>
      <c r="AA3015" s="20" t="s">
        <v>335</v>
      </c>
      <c r="AB3015" s="20" t="s">
        <v>336</v>
      </c>
      <c r="AC3015" s="20" t="s">
        <v>337</v>
      </c>
      <c r="AD3015" s="20" t="s">
        <v>56</v>
      </c>
      <c r="AE3015" s="20" t="s">
        <v>1014</v>
      </c>
      <c r="AF3015" t="str">
        <f>VLOOKUP(L3015,Contactos!B:B,1,0)</f>
        <v>REPRESENTACIONES DURAND S.A.C.</v>
      </c>
    </row>
    <row r="3016" spans="1:32" ht="38.25" x14ac:dyDescent="0.2">
      <c r="A3016" s="4">
        <f t="shared" si="142"/>
        <v>3014</v>
      </c>
      <c r="B3016" s="4" t="str">
        <f t="shared" si="143"/>
        <v>F010-00026082</v>
      </c>
      <c r="C3016" s="4" t="str">
        <f>IFERROR(VLOOKUP(F3016,Tablas!$A$1:$B$3,2,0),"")</f>
        <v>Factura</v>
      </c>
      <c r="D3016" s="4" t="str">
        <f t="shared" si="144"/>
        <v>Nacional - LETRA 45-52-66-73-90-105-120 DIAS / DRAFT 45-52-66-73-90-105-120 DAYS - Facturas clientes - C20110651121</v>
      </c>
      <c r="E3016" s="19">
        <v>45565</v>
      </c>
      <c r="F3016" s="20" t="s">
        <v>1001</v>
      </c>
      <c r="G3016" s="20" t="s">
        <v>8220</v>
      </c>
      <c r="H3016" s="20" t="s">
        <v>44</v>
      </c>
      <c r="I3016" s="20" t="s">
        <v>45</v>
      </c>
      <c r="J3016" s="20" t="s">
        <v>330</v>
      </c>
      <c r="K3016" s="20" t="s">
        <v>331</v>
      </c>
      <c r="L3016" s="20" t="s">
        <v>332</v>
      </c>
      <c r="M3016" s="20" t="s">
        <v>125</v>
      </c>
      <c r="N3016" s="21">
        <v>6983.16</v>
      </c>
      <c r="O3016" s="21">
        <v>0</v>
      </c>
      <c r="P3016" s="20"/>
      <c r="Q3016" s="19">
        <v>45565</v>
      </c>
      <c r="R3016" s="20"/>
      <c r="S3016" s="19">
        <v>45676</v>
      </c>
      <c r="T3016" s="20" t="s">
        <v>7400</v>
      </c>
      <c r="U3016" s="20">
        <v>1031857</v>
      </c>
      <c r="V3016" s="20">
        <v>240002918</v>
      </c>
      <c r="W3016" s="20" t="s">
        <v>847</v>
      </c>
      <c r="X3016" s="20" t="s">
        <v>305</v>
      </c>
      <c r="Y3016" s="20" t="s">
        <v>333</v>
      </c>
      <c r="Z3016" s="20" t="s">
        <v>7530</v>
      </c>
      <c r="AA3016" s="20" t="s">
        <v>335</v>
      </c>
      <c r="AB3016" s="20" t="s">
        <v>336</v>
      </c>
      <c r="AC3016" s="20" t="s">
        <v>337</v>
      </c>
      <c r="AD3016" s="20" t="s">
        <v>56</v>
      </c>
      <c r="AE3016" s="20" t="s">
        <v>1014</v>
      </c>
      <c r="AF3016" t="str">
        <f>VLOOKUP(L3016,Contactos!B:B,1,0)</f>
        <v>REPRESENTACIONES DURAND S.A.C.</v>
      </c>
    </row>
    <row r="3017" spans="1:32" ht="38.25" x14ac:dyDescent="0.2">
      <c r="A3017" s="4">
        <f t="shared" si="142"/>
        <v>3015</v>
      </c>
      <c r="B3017" s="4" t="str">
        <f t="shared" si="143"/>
        <v>F010-00026082</v>
      </c>
      <c r="C3017" s="4" t="str">
        <f>IFERROR(VLOOKUP(F3017,Tablas!$A$1:$B$3,2,0),"")</f>
        <v>Factura</v>
      </c>
      <c r="D3017" s="4" t="str">
        <f t="shared" si="144"/>
        <v>Nacional - LETRA 45-52-66-73-90-105-120 DIAS / DRAFT 45-52-66-73-90-105-120 DAYS - Facturas clientes - C20110651121</v>
      </c>
      <c r="E3017" s="19">
        <v>45565</v>
      </c>
      <c r="F3017" s="20" t="s">
        <v>1001</v>
      </c>
      <c r="G3017" s="20" t="s">
        <v>8220</v>
      </c>
      <c r="H3017" s="20" t="s">
        <v>44</v>
      </c>
      <c r="I3017" s="20" t="s">
        <v>45</v>
      </c>
      <c r="J3017" s="20" t="s">
        <v>330</v>
      </c>
      <c r="K3017" s="20" t="s">
        <v>331</v>
      </c>
      <c r="L3017" s="20" t="s">
        <v>332</v>
      </c>
      <c r="M3017" s="20" t="s">
        <v>125</v>
      </c>
      <c r="N3017" s="21">
        <v>6983.16</v>
      </c>
      <c r="O3017" s="21">
        <v>0</v>
      </c>
      <c r="P3017" s="20"/>
      <c r="Q3017" s="19">
        <v>45565</v>
      </c>
      <c r="R3017" s="20"/>
      <c r="S3017" s="19">
        <v>45683</v>
      </c>
      <c r="T3017" s="20" t="s">
        <v>7400</v>
      </c>
      <c r="U3017" s="20">
        <v>1031857</v>
      </c>
      <c r="V3017" s="20">
        <v>240002918</v>
      </c>
      <c r="W3017" s="20" t="s">
        <v>847</v>
      </c>
      <c r="X3017" s="20" t="s">
        <v>305</v>
      </c>
      <c r="Y3017" s="20" t="s">
        <v>333</v>
      </c>
      <c r="Z3017" s="20" t="s">
        <v>7530</v>
      </c>
      <c r="AA3017" s="20" t="s">
        <v>335</v>
      </c>
      <c r="AB3017" s="20" t="s">
        <v>336</v>
      </c>
      <c r="AC3017" s="20" t="s">
        <v>337</v>
      </c>
      <c r="AD3017" s="20" t="s">
        <v>56</v>
      </c>
      <c r="AE3017" s="20" t="s">
        <v>1014</v>
      </c>
      <c r="AF3017" t="str">
        <f>VLOOKUP(L3017,Contactos!B:B,1,0)</f>
        <v>REPRESENTACIONES DURAND S.A.C.</v>
      </c>
    </row>
    <row r="3018" spans="1:32" ht="38.25" x14ac:dyDescent="0.2">
      <c r="A3018" s="4">
        <f t="shared" si="142"/>
        <v>3016</v>
      </c>
      <c r="B3018" s="4" t="str">
        <f t="shared" si="143"/>
        <v>F010-00026082</v>
      </c>
      <c r="C3018" s="4" t="str">
        <f>IFERROR(VLOOKUP(F3018,Tablas!$A$1:$B$3,2,0),"")</f>
        <v>Factura</v>
      </c>
      <c r="D3018" s="4" t="str">
        <f t="shared" si="144"/>
        <v>Nacional - LETRA 45-52-66-73-90-105-120 DIAS / DRAFT 45-52-66-73-90-105-120 DAYS - Facturas clientes - C20110651121</v>
      </c>
      <c r="E3018" s="19">
        <v>45565</v>
      </c>
      <c r="F3018" s="20" t="s">
        <v>1001</v>
      </c>
      <c r="G3018" s="20" t="s">
        <v>8220</v>
      </c>
      <c r="H3018" s="20" t="s">
        <v>44</v>
      </c>
      <c r="I3018" s="20" t="s">
        <v>45</v>
      </c>
      <c r="J3018" s="20" t="s">
        <v>330</v>
      </c>
      <c r="K3018" s="20" t="s">
        <v>331</v>
      </c>
      <c r="L3018" s="20" t="s">
        <v>332</v>
      </c>
      <c r="M3018" s="20" t="s">
        <v>125</v>
      </c>
      <c r="N3018" s="21">
        <v>6983.16</v>
      </c>
      <c r="O3018" s="21">
        <v>0</v>
      </c>
      <c r="P3018" s="20"/>
      <c r="Q3018" s="19">
        <v>45565</v>
      </c>
      <c r="R3018" s="20"/>
      <c r="S3018" s="19">
        <v>45655</v>
      </c>
      <c r="T3018" s="20" t="s">
        <v>7400</v>
      </c>
      <c r="U3018" s="20">
        <v>1031857</v>
      </c>
      <c r="V3018" s="20">
        <v>240002918</v>
      </c>
      <c r="W3018" s="20" t="s">
        <v>847</v>
      </c>
      <c r="X3018" s="20" t="s">
        <v>305</v>
      </c>
      <c r="Y3018" s="20" t="s">
        <v>333</v>
      </c>
      <c r="Z3018" s="20" t="s">
        <v>7530</v>
      </c>
      <c r="AA3018" s="20" t="s">
        <v>335</v>
      </c>
      <c r="AB3018" s="20" t="s">
        <v>336</v>
      </c>
      <c r="AC3018" s="20" t="s">
        <v>337</v>
      </c>
      <c r="AD3018" s="20" t="s">
        <v>56</v>
      </c>
      <c r="AE3018" s="20" t="s">
        <v>1014</v>
      </c>
      <c r="AF3018" t="str">
        <f>VLOOKUP(L3018,Contactos!B:B,1,0)</f>
        <v>REPRESENTACIONES DURAND S.A.C.</v>
      </c>
    </row>
    <row r="3019" spans="1:32" ht="25.5" x14ac:dyDescent="0.2">
      <c r="A3019" s="4">
        <f t="shared" si="142"/>
        <v>3017</v>
      </c>
      <c r="B3019" s="4" t="str">
        <f t="shared" si="143"/>
        <v>4-02255</v>
      </c>
      <c r="C3019" s="4" t="str">
        <f>IFERROR(VLOOKUP(F3019,Tablas!$A$1:$B$3,2,0),"")</f>
        <v/>
      </c>
      <c r="D3019" s="4" t="str">
        <f t="shared" si="144"/>
        <v xml:space="preserve"> - LETRA 75 DIAS / DRAFT 75 DAYS - Cambio de Situación</v>
      </c>
      <c r="E3019" s="19">
        <v>45456</v>
      </c>
      <c r="F3019" s="20" t="s">
        <v>27</v>
      </c>
      <c r="G3019" s="20" t="s">
        <v>8221</v>
      </c>
      <c r="H3019" s="20" t="s">
        <v>7404</v>
      </c>
      <c r="I3019" s="20" t="s">
        <v>7405</v>
      </c>
      <c r="J3019" s="20" t="s">
        <v>330</v>
      </c>
      <c r="K3019" s="20" t="s">
        <v>331</v>
      </c>
      <c r="L3019" s="20" t="s">
        <v>332</v>
      </c>
      <c r="M3019" s="20" t="s">
        <v>125</v>
      </c>
      <c r="N3019" s="21">
        <v>6985.44</v>
      </c>
      <c r="O3019" s="21">
        <v>0</v>
      </c>
      <c r="P3019" s="19">
        <v>45443</v>
      </c>
      <c r="Q3019" s="19">
        <v>45456</v>
      </c>
      <c r="R3019" s="20"/>
      <c r="S3019" s="19">
        <v>45569</v>
      </c>
      <c r="T3019" s="20" t="s">
        <v>126</v>
      </c>
      <c r="U3019" s="20">
        <v>983509</v>
      </c>
      <c r="V3019" s="20">
        <v>240004631</v>
      </c>
      <c r="W3019" s="20" t="s">
        <v>50</v>
      </c>
      <c r="X3019" s="20" t="s">
        <v>794</v>
      </c>
      <c r="Y3019" s="20" t="s">
        <v>333</v>
      </c>
      <c r="Z3019" s="20" t="s">
        <v>7406</v>
      </c>
      <c r="AA3019" s="20" t="s">
        <v>7441</v>
      </c>
      <c r="AB3019" s="20" t="s">
        <v>789</v>
      </c>
      <c r="AC3019" s="20" t="s">
        <v>167</v>
      </c>
      <c r="AD3019" s="20" t="s">
        <v>56</v>
      </c>
      <c r="AE3019" s="20"/>
      <c r="AF3019" t="str">
        <f>VLOOKUP(L3019,Contactos!B:B,1,0)</f>
        <v>REPRESENTACIONES DURAND S.A.C.</v>
      </c>
    </row>
    <row r="3020" spans="1:32" ht="38.25" x14ac:dyDescent="0.2">
      <c r="A3020" s="4">
        <f t="shared" si="142"/>
        <v>3018</v>
      </c>
      <c r="B3020" s="4" t="str">
        <f t="shared" si="143"/>
        <v>F010-00026076</v>
      </c>
      <c r="C3020" s="4" t="str">
        <f>IFERROR(VLOOKUP(F3020,Tablas!$A$1:$B$3,2,0),"")</f>
        <v>Factura</v>
      </c>
      <c r="D3020" s="4" t="str">
        <f t="shared" si="144"/>
        <v>Nacional - LETRA 75 DIAS / DRAFT 75 DAYS - Facturas clientes - C20514564087</v>
      </c>
      <c r="E3020" s="19">
        <v>45565</v>
      </c>
      <c r="F3020" s="20" t="s">
        <v>1001</v>
      </c>
      <c r="G3020" s="20" t="s">
        <v>8222</v>
      </c>
      <c r="H3020" s="20" t="s">
        <v>44</v>
      </c>
      <c r="I3020" s="20" t="s">
        <v>45</v>
      </c>
      <c r="J3020" s="20" t="s">
        <v>431</v>
      </c>
      <c r="K3020" s="20" t="s">
        <v>432</v>
      </c>
      <c r="L3020" s="20" t="s">
        <v>433</v>
      </c>
      <c r="M3020" s="20" t="s">
        <v>125</v>
      </c>
      <c r="N3020" s="21">
        <v>6997.45</v>
      </c>
      <c r="O3020" s="21">
        <v>0</v>
      </c>
      <c r="P3020" s="20"/>
      <c r="Q3020" s="19">
        <v>45565</v>
      </c>
      <c r="R3020" s="20"/>
      <c r="S3020" s="19">
        <v>45715</v>
      </c>
      <c r="T3020" s="20" t="s">
        <v>126</v>
      </c>
      <c r="U3020" s="20">
        <v>1031819</v>
      </c>
      <c r="V3020" s="20">
        <v>240002912</v>
      </c>
      <c r="W3020" s="20" t="s">
        <v>847</v>
      </c>
      <c r="X3020" s="20" t="s">
        <v>305</v>
      </c>
      <c r="Y3020" s="20" t="s">
        <v>267</v>
      </c>
      <c r="Z3020" s="20" t="s">
        <v>8135</v>
      </c>
      <c r="AA3020" s="20" t="s">
        <v>435</v>
      </c>
      <c r="AB3020" s="20" t="s">
        <v>436</v>
      </c>
      <c r="AC3020" s="20" t="s">
        <v>167</v>
      </c>
      <c r="AD3020" s="20" t="s">
        <v>56</v>
      </c>
      <c r="AE3020" s="20" t="s">
        <v>1014</v>
      </c>
      <c r="AF3020" t="str">
        <f>VLOOKUP(L3020,Contactos!B:B,1,0)</f>
        <v>H &amp; P DISTRIBUCIONES Y REPRESENTACIONES</v>
      </c>
    </row>
    <row r="3021" spans="1:32" ht="25.5" x14ac:dyDescent="0.2">
      <c r="A3021" s="4">
        <f t="shared" si="142"/>
        <v>3019</v>
      </c>
      <c r="B3021" s="4" t="str">
        <f t="shared" si="143"/>
        <v>4-03022</v>
      </c>
      <c r="C3021" s="4" t="str">
        <f>IFERROR(VLOOKUP(F3021,Tablas!$A$1:$B$3,2,0),"")</f>
        <v/>
      </c>
      <c r="D3021" s="4" t="str">
        <f t="shared" si="144"/>
        <v xml:space="preserve"> - LETRA 75 DIAS / DRAFT 75 DAYS - Cambio de Situación</v>
      </c>
      <c r="E3021" s="19">
        <v>45526</v>
      </c>
      <c r="F3021" s="20" t="s">
        <v>27</v>
      </c>
      <c r="G3021" s="20" t="s">
        <v>8223</v>
      </c>
      <c r="H3021" s="20" t="s">
        <v>7404</v>
      </c>
      <c r="I3021" s="20" t="s">
        <v>7405</v>
      </c>
      <c r="J3021" s="20" t="s">
        <v>6848</v>
      </c>
      <c r="K3021" s="20" t="s">
        <v>6849</v>
      </c>
      <c r="L3021" s="20" t="s">
        <v>6850</v>
      </c>
      <c r="M3021" s="20"/>
      <c r="N3021" s="21">
        <v>7001.2</v>
      </c>
      <c r="O3021" s="21">
        <v>0</v>
      </c>
      <c r="P3021" s="19">
        <v>45504</v>
      </c>
      <c r="Q3021" s="19">
        <v>45526</v>
      </c>
      <c r="R3021" s="20"/>
      <c r="S3021" s="19">
        <v>45595</v>
      </c>
      <c r="T3021" s="20" t="s">
        <v>126</v>
      </c>
      <c r="U3021" s="20">
        <v>1013099</v>
      </c>
      <c r="V3021" s="20">
        <v>240006237</v>
      </c>
      <c r="W3021" s="20" t="s">
        <v>50</v>
      </c>
      <c r="X3021" s="20" t="s">
        <v>794</v>
      </c>
      <c r="Y3021" s="20" t="s">
        <v>6851</v>
      </c>
      <c r="Z3021" s="20" t="s">
        <v>7406</v>
      </c>
      <c r="AA3021" s="20" t="s">
        <v>6853</v>
      </c>
      <c r="AB3021" s="20" t="s">
        <v>2115</v>
      </c>
      <c r="AC3021" s="20" t="s">
        <v>502</v>
      </c>
      <c r="AD3021" s="20" t="s">
        <v>56</v>
      </c>
      <c r="AE3021" s="20"/>
      <c r="AF3021" t="str">
        <f>VLOOKUP(L3021,Contactos!B:B,1,0)</f>
        <v>VETCOM S.R.L.</v>
      </c>
    </row>
    <row r="3022" spans="1:32" ht="25.5" x14ac:dyDescent="0.2">
      <c r="A3022" s="4">
        <f t="shared" si="142"/>
        <v>3020</v>
      </c>
      <c r="B3022" s="4" t="str">
        <f t="shared" si="143"/>
        <v>4-03021</v>
      </c>
      <c r="C3022" s="4" t="str">
        <f>IFERROR(VLOOKUP(F3022,Tablas!$A$1:$B$3,2,0),"")</f>
        <v/>
      </c>
      <c r="D3022" s="4" t="str">
        <f t="shared" si="144"/>
        <v xml:space="preserve"> - LETRA 75 DIAS / DRAFT 75 DAYS - Cambio de Situación</v>
      </c>
      <c r="E3022" s="19">
        <v>45526</v>
      </c>
      <c r="F3022" s="20" t="s">
        <v>27</v>
      </c>
      <c r="G3022" s="20" t="s">
        <v>8224</v>
      </c>
      <c r="H3022" s="20" t="s">
        <v>7404</v>
      </c>
      <c r="I3022" s="20" t="s">
        <v>7405</v>
      </c>
      <c r="J3022" s="20" t="s">
        <v>6848</v>
      </c>
      <c r="K3022" s="20" t="s">
        <v>6849</v>
      </c>
      <c r="L3022" s="20" t="s">
        <v>6850</v>
      </c>
      <c r="M3022" s="20"/>
      <c r="N3022" s="21">
        <v>7001.22</v>
      </c>
      <c r="O3022" s="21">
        <v>0</v>
      </c>
      <c r="P3022" s="19">
        <v>45504</v>
      </c>
      <c r="Q3022" s="19">
        <v>45526</v>
      </c>
      <c r="R3022" s="20"/>
      <c r="S3022" s="19">
        <v>45586</v>
      </c>
      <c r="T3022" s="20" t="s">
        <v>126</v>
      </c>
      <c r="U3022" s="20">
        <v>1013097</v>
      </c>
      <c r="V3022" s="20">
        <v>240006236</v>
      </c>
      <c r="W3022" s="20" t="s">
        <v>50</v>
      </c>
      <c r="X3022" s="20" t="s">
        <v>794</v>
      </c>
      <c r="Y3022" s="20" t="s">
        <v>6851</v>
      </c>
      <c r="Z3022" s="20" t="s">
        <v>7406</v>
      </c>
      <c r="AA3022" s="20" t="s">
        <v>6853</v>
      </c>
      <c r="AB3022" s="20" t="s">
        <v>2115</v>
      </c>
      <c r="AC3022" s="20" t="s">
        <v>502</v>
      </c>
      <c r="AD3022" s="20" t="s">
        <v>56</v>
      </c>
      <c r="AE3022" s="20"/>
      <c r="AF3022" t="str">
        <f>VLOOKUP(L3022,Contactos!B:B,1,0)</f>
        <v>VETCOM S.R.L.</v>
      </c>
    </row>
    <row r="3023" spans="1:32" ht="25.5" x14ac:dyDescent="0.2">
      <c r="A3023" s="4">
        <f t="shared" si="142"/>
        <v>3021</v>
      </c>
      <c r="B3023" s="4" t="str">
        <f t="shared" si="143"/>
        <v>4-03020</v>
      </c>
      <c r="C3023" s="4" t="str">
        <f>IFERROR(VLOOKUP(F3023,Tablas!$A$1:$B$3,2,0),"")</f>
        <v/>
      </c>
      <c r="D3023" s="4" t="str">
        <f t="shared" si="144"/>
        <v xml:space="preserve"> - LETRA 75 DIAS / DRAFT 75 DAYS - Cambio de Situación</v>
      </c>
      <c r="E3023" s="19">
        <v>45526</v>
      </c>
      <c r="F3023" s="20" t="s">
        <v>27</v>
      </c>
      <c r="G3023" s="20" t="s">
        <v>8225</v>
      </c>
      <c r="H3023" s="20" t="s">
        <v>7404</v>
      </c>
      <c r="I3023" s="20" t="s">
        <v>7405</v>
      </c>
      <c r="J3023" s="20" t="s">
        <v>6848</v>
      </c>
      <c r="K3023" s="20" t="s">
        <v>6849</v>
      </c>
      <c r="L3023" s="20" t="s">
        <v>6850</v>
      </c>
      <c r="M3023" s="20"/>
      <c r="N3023" s="21">
        <v>7001.22</v>
      </c>
      <c r="O3023" s="21">
        <v>0</v>
      </c>
      <c r="P3023" s="19">
        <v>45504</v>
      </c>
      <c r="Q3023" s="19">
        <v>45526</v>
      </c>
      <c r="R3023" s="20"/>
      <c r="S3023" s="19">
        <v>45579</v>
      </c>
      <c r="T3023" s="20" t="s">
        <v>126</v>
      </c>
      <c r="U3023" s="20">
        <v>1013095</v>
      </c>
      <c r="V3023" s="20">
        <v>240006235</v>
      </c>
      <c r="W3023" s="20" t="s">
        <v>50</v>
      </c>
      <c r="X3023" s="20" t="s">
        <v>794</v>
      </c>
      <c r="Y3023" s="20" t="s">
        <v>6851</v>
      </c>
      <c r="Z3023" s="20" t="s">
        <v>7406</v>
      </c>
      <c r="AA3023" s="20" t="s">
        <v>6853</v>
      </c>
      <c r="AB3023" s="20" t="s">
        <v>2115</v>
      </c>
      <c r="AC3023" s="20" t="s">
        <v>502</v>
      </c>
      <c r="AD3023" s="20" t="s">
        <v>56</v>
      </c>
      <c r="AE3023" s="20"/>
      <c r="AF3023" t="str">
        <f>VLOOKUP(L3023,Contactos!B:B,1,0)</f>
        <v>VETCOM S.R.L.</v>
      </c>
    </row>
    <row r="3024" spans="1:32" ht="25.5" x14ac:dyDescent="0.2">
      <c r="A3024" s="4">
        <f t="shared" si="142"/>
        <v>3022</v>
      </c>
      <c r="B3024" s="4" t="str">
        <f t="shared" si="143"/>
        <v>4-03019</v>
      </c>
      <c r="C3024" s="4" t="str">
        <f>IFERROR(VLOOKUP(F3024,Tablas!$A$1:$B$3,2,0),"")</f>
        <v/>
      </c>
      <c r="D3024" s="4" t="str">
        <f t="shared" si="144"/>
        <v xml:space="preserve"> - LETRA 75 DIAS / DRAFT 75 DAYS - Cambio de Situación</v>
      </c>
      <c r="E3024" s="19">
        <v>45526</v>
      </c>
      <c r="F3024" s="20" t="s">
        <v>27</v>
      </c>
      <c r="G3024" s="20" t="s">
        <v>8226</v>
      </c>
      <c r="H3024" s="20" t="s">
        <v>7404</v>
      </c>
      <c r="I3024" s="20" t="s">
        <v>7405</v>
      </c>
      <c r="J3024" s="20" t="s">
        <v>6848</v>
      </c>
      <c r="K3024" s="20" t="s">
        <v>6849</v>
      </c>
      <c r="L3024" s="20" t="s">
        <v>6850</v>
      </c>
      <c r="M3024" s="20"/>
      <c r="N3024" s="21">
        <v>7001.22</v>
      </c>
      <c r="O3024" s="21">
        <v>0</v>
      </c>
      <c r="P3024" s="19">
        <v>45504</v>
      </c>
      <c r="Q3024" s="19">
        <v>45526</v>
      </c>
      <c r="R3024" s="20"/>
      <c r="S3024" s="19">
        <v>45573</v>
      </c>
      <c r="T3024" s="20" t="s">
        <v>126</v>
      </c>
      <c r="U3024" s="20">
        <v>1013093</v>
      </c>
      <c r="V3024" s="20">
        <v>240006234</v>
      </c>
      <c r="W3024" s="20" t="s">
        <v>50</v>
      </c>
      <c r="X3024" s="20" t="s">
        <v>794</v>
      </c>
      <c r="Y3024" s="20" t="s">
        <v>6851</v>
      </c>
      <c r="Z3024" s="20" t="s">
        <v>7406</v>
      </c>
      <c r="AA3024" s="20" t="s">
        <v>6853</v>
      </c>
      <c r="AB3024" s="20" t="s">
        <v>2115</v>
      </c>
      <c r="AC3024" s="20" t="s">
        <v>502</v>
      </c>
      <c r="AD3024" s="20" t="s">
        <v>56</v>
      </c>
      <c r="AE3024" s="20"/>
      <c r="AF3024" t="str">
        <f>VLOOKUP(L3024,Contactos!B:B,1,0)</f>
        <v>VETCOM S.R.L.</v>
      </c>
    </row>
    <row r="3025" spans="1:32" ht="76.5" x14ac:dyDescent="0.2">
      <c r="A3025" s="4">
        <f t="shared" si="142"/>
        <v>3023</v>
      </c>
      <c r="B3025" s="4" t="str">
        <f t="shared" si="143"/>
        <v>B010-00005017</v>
      </c>
      <c r="C3025" s="4" t="str">
        <f>IFERROR(VLOOKUP(F3025,Tablas!$A$1:$B$3,2,0),"")</f>
        <v>Boleta</v>
      </c>
      <c r="D3025" s="4" t="str">
        <f t="shared" si="144"/>
        <v xml:space="preserve"> - CONTADO / CASH - INTERESES POR PRESTAMO SEGUN CONTRATO 28/02/2019</v>
      </c>
      <c r="E3025" s="19">
        <v>43524</v>
      </c>
      <c r="F3025" s="20" t="s">
        <v>842</v>
      </c>
      <c r="G3025" s="20" t="s">
        <v>8227</v>
      </c>
      <c r="H3025" s="20" t="s">
        <v>44</v>
      </c>
      <c r="I3025" s="20" t="s">
        <v>45</v>
      </c>
      <c r="J3025" s="20" t="s">
        <v>350</v>
      </c>
      <c r="K3025" s="20" t="s">
        <v>351</v>
      </c>
      <c r="L3025" s="20" t="s">
        <v>352</v>
      </c>
      <c r="M3025" s="20" t="s">
        <v>33</v>
      </c>
      <c r="N3025" s="21">
        <v>7016.21</v>
      </c>
      <c r="O3025" s="21">
        <v>2122.27</v>
      </c>
      <c r="P3025" s="20"/>
      <c r="Q3025" s="19">
        <v>43524</v>
      </c>
      <c r="R3025" s="20"/>
      <c r="S3025" s="19">
        <v>43524</v>
      </c>
      <c r="T3025" s="20" t="s">
        <v>49</v>
      </c>
      <c r="U3025" s="20">
        <v>168446</v>
      </c>
      <c r="V3025" s="20">
        <v>1900000145</v>
      </c>
      <c r="W3025" s="20" t="s">
        <v>847</v>
      </c>
      <c r="X3025" s="20" t="s">
        <v>2795</v>
      </c>
      <c r="Y3025" s="20" t="s">
        <v>52</v>
      </c>
      <c r="Z3025" s="20" t="s">
        <v>7872</v>
      </c>
      <c r="AA3025" s="20" t="s">
        <v>353</v>
      </c>
      <c r="AB3025" s="20" t="s">
        <v>54</v>
      </c>
      <c r="AC3025" s="20" t="s">
        <v>167</v>
      </c>
      <c r="AD3025" s="20" t="s">
        <v>56</v>
      </c>
      <c r="AE3025" s="20"/>
      <c r="AF3025" t="e">
        <f>VLOOKUP(L3025,Contactos!B:B,1,0)</f>
        <v>#N/A</v>
      </c>
    </row>
    <row r="3026" spans="1:32" ht="25.5" x14ac:dyDescent="0.2">
      <c r="A3026" s="4">
        <f t="shared" si="142"/>
        <v>3024</v>
      </c>
      <c r="B3026" s="4" t="str">
        <f t="shared" si="143"/>
        <v>4-02749</v>
      </c>
      <c r="C3026" s="4" t="str">
        <f>IFERROR(VLOOKUP(F3026,Tablas!$A$1:$B$3,2,0),"")</f>
        <v/>
      </c>
      <c r="D3026" s="4" t="str">
        <f t="shared" si="144"/>
        <v xml:space="preserve"> - LETRAS 75 DIAS / DRAFT 75 DIAS - Cambio de Situación</v>
      </c>
      <c r="E3026" s="19">
        <v>45518</v>
      </c>
      <c r="F3026" s="20" t="s">
        <v>27</v>
      </c>
      <c r="G3026" s="20" t="s">
        <v>8228</v>
      </c>
      <c r="H3026" s="20" t="s">
        <v>7404</v>
      </c>
      <c r="I3026" s="20" t="s">
        <v>7405</v>
      </c>
      <c r="J3026" s="20" t="s">
        <v>7948</v>
      </c>
      <c r="K3026" s="20" t="s">
        <v>7949</v>
      </c>
      <c r="L3026" s="20" t="s">
        <v>7950</v>
      </c>
      <c r="M3026" s="20"/>
      <c r="N3026" s="21">
        <v>7045.94</v>
      </c>
      <c r="O3026" s="21">
        <v>0</v>
      </c>
      <c r="P3026" s="19">
        <v>45489</v>
      </c>
      <c r="Q3026" s="19">
        <v>45518</v>
      </c>
      <c r="R3026" s="20"/>
      <c r="S3026" s="19">
        <v>45579</v>
      </c>
      <c r="T3026" s="20" t="s">
        <v>8042</v>
      </c>
      <c r="U3026" s="20">
        <v>1008586</v>
      </c>
      <c r="V3026" s="20">
        <v>240005910</v>
      </c>
      <c r="W3026" s="20" t="s">
        <v>50</v>
      </c>
      <c r="X3026" s="20" t="s">
        <v>794</v>
      </c>
      <c r="Y3026" s="20" t="s">
        <v>128</v>
      </c>
      <c r="Z3026" s="20" t="s">
        <v>7406</v>
      </c>
      <c r="AA3026" s="20" t="s">
        <v>7952</v>
      </c>
      <c r="AB3026" s="20" t="s">
        <v>390</v>
      </c>
      <c r="AC3026" s="20" t="s">
        <v>167</v>
      </c>
      <c r="AD3026" s="20" t="s">
        <v>56</v>
      </c>
      <c r="AE3026" s="20"/>
      <c r="AF3026" t="str">
        <f>VLOOKUP(L3026,Contactos!B:B,1,0)</f>
        <v>GRUPO CONSORCIO VETERINARIO S.A.C.</v>
      </c>
    </row>
    <row r="3027" spans="1:32" ht="25.5" x14ac:dyDescent="0.2">
      <c r="A3027" s="4">
        <f t="shared" si="142"/>
        <v>3025</v>
      </c>
      <c r="B3027" s="4" t="str">
        <f t="shared" si="143"/>
        <v>4-02748</v>
      </c>
      <c r="C3027" s="4" t="str">
        <f>IFERROR(VLOOKUP(F3027,Tablas!$A$1:$B$3,2,0),"")</f>
        <v/>
      </c>
      <c r="D3027" s="4" t="str">
        <f t="shared" si="144"/>
        <v xml:space="preserve"> - LETRAS 75 DIAS / DRAFT 75 DIAS - Cambio de Situación</v>
      </c>
      <c r="E3027" s="19">
        <v>45518</v>
      </c>
      <c r="F3027" s="20" t="s">
        <v>27</v>
      </c>
      <c r="G3027" s="20" t="s">
        <v>8229</v>
      </c>
      <c r="H3027" s="20" t="s">
        <v>7404</v>
      </c>
      <c r="I3027" s="20" t="s">
        <v>7405</v>
      </c>
      <c r="J3027" s="20" t="s">
        <v>7948</v>
      </c>
      <c r="K3027" s="20" t="s">
        <v>7949</v>
      </c>
      <c r="L3027" s="20" t="s">
        <v>7950</v>
      </c>
      <c r="M3027" s="20"/>
      <c r="N3027" s="21">
        <v>7045.95</v>
      </c>
      <c r="O3027" s="21">
        <v>0</v>
      </c>
      <c r="P3027" s="19">
        <v>45489</v>
      </c>
      <c r="Q3027" s="19">
        <v>45518</v>
      </c>
      <c r="R3027" s="20"/>
      <c r="S3027" s="19">
        <v>45569</v>
      </c>
      <c r="T3027" s="20" t="s">
        <v>8042</v>
      </c>
      <c r="U3027" s="20">
        <v>1008584</v>
      </c>
      <c r="V3027" s="20">
        <v>240005909</v>
      </c>
      <c r="W3027" s="20" t="s">
        <v>50</v>
      </c>
      <c r="X3027" s="20" t="s">
        <v>794</v>
      </c>
      <c r="Y3027" s="20" t="s">
        <v>128</v>
      </c>
      <c r="Z3027" s="20" t="s">
        <v>7406</v>
      </c>
      <c r="AA3027" s="20" t="s">
        <v>7952</v>
      </c>
      <c r="AB3027" s="20" t="s">
        <v>390</v>
      </c>
      <c r="AC3027" s="20" t="s">
        <v>167</v>
      </c>
      <c r="AD3027" s="20" t="s">
        <v>56</v>
      </c>
      <c r="AE3027" s="20"/>
      <c r="AF3027" t="str">
        <f>VLOOKUP(L3027,Contactos!B:B,1,0)</f>
        <v>GRUPO CONSORCIO VETERINARIO S.A.C.</v>
      </c>
    </row>
    <row r="3028" spans="1:32" ht="25.5" x14ac:dyDescent="0.2">
      <c r="A3028" s="4">
        <f t="shared" si="142"/>
        <v>3026</v>
      </c>
      <c r="B3028" s="4" t="str">
        <f t="shared" si="143"/>
        <v>F050-00001525</v>
      </c>
      <c r="C3028" s="4" t="str">
        <f>IFERROR(VLOOKUP(F3028,Tablas!$A$1:$B$3,2,0),"")</f>
        <v>Factura</v>
      </c>
      <c r="D3028" s="4" t="str">
        <f t="shared" si="144"/>
        <v>Internacional - CONTADO ADELANTADO / CASH IN ADVANCE - 169-2024 B</v>
      </c>
      <c r="E3028" s="19">
        <v>45499</v>
      </c>
      <c r="F3028" s="20" t="s">
        <v>1001</v>
      </c>
      <c r="G3028" s="20" t="s">
        <v>8230</v>
      </c>
      <c r="H3028" s="20" t="s">
        <v>80</v>
      </c>
      <c r="I3028" s="20" t="s">
        <v>81</v>
      </c>
      <c r="J3028" s="20" t="s">
        <v>31</v>
      </c>
      <c r="K3028" s="20" t="s">
        <v>31</v>
      </c>
      <c r="L3028" s="20" t="s">
        <v>32</v>
      </c>
      <c r="M3028" s="20" t="s">
        <v>33</v>
      </c>
      <c r="N3028" s="21">
        <v>7307.58</v>
      </c>
      <c r="O3028" s="21">
        <v>1941.44</v>
      </c>
      <c r="P3028" s="20"/>
      <c r="Q3028" s="19">
        <v>45499</v>
      </c>
      <c r="R3028" s="20"/>
      <c r="S3028" s="19">
        <v>45499</v>
      </c>
      <c r="T3028" s="20" t="s">
        <v>70</v>
      </c>
      <c r="U3028" s="20">
        <v>998935</v>
      </c>
      <c r="V3028" s="20">
        <v>240002202</v>
      </c>
      <c r="W3028" s="20" t="s">
        <v>847</v>
      </c>
      <c r="X3028" s="20" t="s">
        <v>5591</v>
      </c>
      <c r="Y3028" s="20" t="s">
        <v>37</v>
      </c>
      <c r="Z3028" s="20" t="s">
        <v>8231</v>
      </c>
      <c r="AA3028" s="20" t="s">
        <v>39</v>
      </c>
      <c r="AB3028" s="20" t="s">
        <v>40</v>
      </c>
      <c r="AC3028" s="20"/>
      <c r="AD3028" s="20" t="s">
        <v>42</v>
      </c>
      <c r="AE3028" s="20" t="s">
        <v>5593</v>
      </c>
      <c r="AF3028" t="str">
        <f>VLOOKUP(L3028,Contactos!B:B,1,0)</f>
        <v>INVERSIONES MONTECO DE Cartago S.A.</v>
      </c>
    </row>
    <row r="3029" spans="1:32" ht="51" x14ac:dyDescent="0.2">
      <c r="A3029" s="4">
        <f t="shared" si="142"/>
        <v>3027</v>
      </c>
      <c r="B3029" s="4" t="str">
        <f t="shared" si="143"/>
        <v>4-03494</v>
      </c>
      <c r="C3029" s="4" t="str">
        <f>IFERROR(VLOOKUP(F3029,Tablas!$A$1:$B$3,2,0),"")</f>
        <v/>
      </c>
      <c r="D3029" s="4" t="str">
        <f t="shared" si="144"/>
        <v xml:space="preserve"> - LETRA 45-60-75 DIAS / DRAFT 45-60-75 DAYS - Cambio de Situación</v>
      </c>
      <c r="E3029" s="19">
        <v>45554</v>
      </c>
      <c r="F3029" s="20" t="s">
        <v>27</v>
      </c>
      <c r="G3029" s="20" t="s">
        <v>8232</v>
      </c>
      <c r="H3029" s="20" t="s">
        <v>7404</v>
      </c>
      <c r="I3029" s="20" t="s">
        <v>7405</v>
      </c>
      <c r="J3029" s="20" t="s">
        <v>263</v>
      </c>
      <c r="K3029" s="20" t="s">
        <v>264</v>
      </c>
      <c r="L3029" s="20" t="s">
        <v>265</v>
      </c>
      <c r="M3029" s="20" t="s">
        <v>125</v>
      </c>
      <c r="N3029" s="21">
        <v>7716.94</v>
      </c>
      <c r="O3029" s="21">
        <v>0</v>
      </c>
      <c r="P3029" s="19">
        <v>45539</v>
      </c>
      <c r="Q3029" s="19">
        <v>45554</v>
      </c>
      <c r="R3029" s="20"/>
      <c r="S3029" s="19">
        <v>45612</v>
      </c>
      <c r="T3029" s="20" t="s">
        <v>266</v>
      </c>
      <c r="U3029" s="20">
        <v>1034997</v>
      </c>
      <c r="V3029" s="20">
        <v>240007247</v>
      </c>
      <c r="W3029" s="20" t="s">
        <v>50</v>
      </c>
      <c r="X3029" s="20" t="s">
        <v>794</v>
      </c>
      <c r="Y3029" s="20" t="s">
        <v>267</v>
      </c>
      <c r="Z3029" s="20" t="s">
        <v>7406</v>
      </c>
      <c r="AA3029" s="20" t="s">
        <v>269</v>
      </c>
      <c r="AB3029" s="20" t="s">
        <v>270</v>
      </c>
      <c r="AC3029" s="20" t="s">
        <v>167</v>
      </c>
      <c r="AD3029" s="20" t="s">
        <v>56</v>
      </c>
      <c r="AE3029" s="20"/>
      <c r="AF3029" t="str">
        <f>VLOOKUP(L3029,Contactos!B:B,1,0)</f>
        <v>GRUPO PHARMAX VETERINARIA S.A.C.</v>
      </c>
    </row>
    <row r="3030" spans="1:32" ht="51" x14ac:dyDescent="0.2">
      <c r="A3030" s="4">
        <f t="shared" si="142"/>
        <v>3028</v>
      </c>
      <c r="B3030" s="4" t="str">
        <f t="shared" si="143"/>
        <v>4-03491</v>
      </c>
      <c r="C3030" s="4" t="str">
        <f>IFERROR(VLOOKUP(F3030,Tablas!$A$1:$B$3,2,0),"")</f>
        <v/>
      </c>
      <c r="D3030" s="4" t="str">
        <f t="shared" si="144"/>
        <v xml:space="preserve"> - LETRA 45-60-75 DIAS / DRAFT 45-60-75 DAYS - Cambio de Situación</v>
      </c>
      <c r="E3030" s="19">
        <v>45554</v>
      </c>
      <c r="F3030" s="20" t="s">
        <v>27</v>
      </c>
      <c r="G3030" s="20" t="s">
        <v>8233</v>
      </c>
      <c r="H3030" s="20" t="s">
        <v>7404</v>
      </c>
      <c r="I3030" s="20" t="s">
        <v>7405</v>
      </c>
      <c r="J3030" s="20" t="s">
        <v>263</v>
      </c>
      <c r="K3030" s="20" t="s">
        <v>264</v>
      </c>
      <c r="L3030" s="20" t="s">
        <v>265</v>
      </c>
      <c r="M3030" s="20" t="s">
        <v>125</v>
      </c>
      <c r="N3030" s="21">
        <v>7716.94</v>
      </c>
      <c r="O3030" s="21">
        <v>0</v>
      </c>
      <c r="P3030" s="19">
        <v>45539</v>
      </c>
      <c r="Q3030" s="19">
        <v>45554</v>
      </c>
      <c r="R3030" s="20"/>
      <c r="S3030" s="19">
        <v>45591</v>
      </c>
      <c r="T3030" s="20" t="s">
        <v>266</v>
      </c>
      <c r="U3030" s="20">
        <v>1034991</v>
      </c>
      <c r="V3030" s="20">
        <v>240007244</v>
      </c>
      <c r="W3030" s="20" t="s">
        <v>50</v>
      </c>
      <c r="X3030" s="20" t="s">
        <v>794</v>
      </c>
      <c r="Y3030" s="20" t="s">
        <v>267</v>
      </c>
      <c r="Z3030" s="20" t="s">
        <v>7406</v>
      </c>
      <c r="AA3030" s="20" t="s">
        <v>269</v>
      </c>
      <c r="AB3030" s="20" t="s">
        <v>270</v>
      </c>
      <c r="AC3030" s="20" t="s">
        <v>167</v>
      </c>
      <c r="AD3030" s="20" t="s">
        <v>56</v>
      </c>
      <c r="AE3030" s="20"/>
      <c r="AF3030" t="str">
        <f>VLOOKUP(L3030,Contactos!B:B,1,0)</f>
        <v>GRUPO PHARMAX VETERINARIA S.A.C.</v>
      </c>
    </row>
    <row r="3031" spans="1:32" ht="51" x14ac:dyDescent="0.2">
      <c r="A3031" s="4">
        <f t="shared" si="142"/>
        <v>3029</v>
      </c>
      <c r="B3031" s="4" t="str">
        <f t="shared" si="143"/>
        <v>4-03496</v>
      </c>
      <c r="C3031" s="4" t="str">
        <f>IFERROR(VLOOKUP(F3031,Tablas!$A$1:$B$3,2,0),"")</f>
        <v/>
      </c>
      <c r="D3031" s="4" t="str">
        <f t="shared" si="144"/>
        <v xml:space="preserve"> - LETRA 45-60-75 DIAS / DRAFT 45-60-75 DAYS - Asiento de Letras</v>
      </c>
      <c r="E3031" s="19">
        <v>45552</v>
      </c>
      <c r="F3031" s="20" t="s">
        <v>27</v>
      </c>
      <c r="G3031" s="20" t="s">
        <v>8234</v>
      </c>
      <c r="H3031" s="20" t="s">
        <v>7699</v>
      </c>
      <c r="I3031" s="20" t="s">
        <v>7618</v>
      </c>
      <c r="J3031" s="20" t="s">
        <v>263</v>
      </c>
      <c r="K3031" s="20" t="s">
        <v>264</v>
      </c>
      <c r="L3031" s="20" t="s">
        <v>265</v>
      </c>
      <c r="M3031" s="20" t="s">
        <v>125</v>
      </c>
      <c r="N3031" s="21">
        <v>7716.94</v>
      </c>
      <c r="O3031" s="21">
        <v>0</v>
      </c>
      <c r="P3031" s="19">
        <v>45539</v>
      </c>
      <c r="Q3031" s="19">
        <v>45552</v>
      </c>
      <c r="R3031" s="20"/>
      <c r="S3031" s="19">
        <v>45629</v>
      </c>
      <c r="T3031" s="20" t="s">
        <v>266</v>
      </c>
      <c r="U3031" s="20">
        <v>1025157</v>
      </c>
      <c r="V3031" s="20">
        <v>240006849</v>
      </c>
      <c r="W3031" s="20" t="s">
        <v>50</v>
      </c>
      <c r="X3031" s="20" t="s">
        <v>794</v>
      </c>
      <c r="Y3031" s="20" t="s">
        <v>267</v>
      </c>
      <c r="Z3031" s="20" t="s">
        <v>7700</v>
      </c>
      <c r="AA3031" s="20" t="s">
        <v>269</v>
      </c>
      <c r="AB3031" s="20" t="s">
        <v>270</v>
      </c>
      <c r="AC3031" s="20" t="s">
        <v>167</v>
      </c>
      <c r="AD3031" s="20" t="s">
        <v>56</v>
      </c>
      <c r="AE3031" s="20"/>
      <c r="AF3031" t="str">
        <f>VLOOKUP(L3031,Contactos!B:B,1,0)</f>
        <v>GRUPO PHARMAX VETERINARIA S.A.C.</v>
      </c>
    </row>
    <row r="3032" spans="1:32" ht="51" x14ac:dyDescent="0.2">
      <c r="A3032" s="4">
        <f t="shared" si="142"/>
        <v>3030</v>
      </c>
      <c r="B3032" s="4" t="str">
        <f t="shared" si="143"/>
        <v>4-03492</v>
      </c>
      <c r="C3032" s="4" t="str">
        <f>IFERROR(VLOOKUP(F3032,Tablas!$A$1:$B$3,2,0),"")</f>
        <v/>
      </c>
      <c r="D3032" s="4" t="str">
        <f t="shared" si="144"/>
        <v xml:space="preserve"> - LETRA 45-60-75 DIAS / DRAFT 45-60-75 DAYS - Cambio de Situación</v>
      </c>
      <c r="E3032" s="19">
        <v>45554</v>
      </c>
      <c r="F3032" s="20" t="s">
        <v>27</v>
      </c>
      <c r="G3032" s="20" t="s">
        <v>8235</v>
      </c>
      <c r="H3032" s="20" t="s">
        <v>7404</v>
      </c>
      <c r="I3032" s="20" t="s">
        <v>7405</v>
      </c>
      <c r="J3032" s="20" t="s">
        <v>263</v>
      </c>
      <c r="K3032" s="20" t="s">
        <v>264</v>
      </c>
      <c r="L3032" s="20" t="s">
        <v>265</v>
      </c>
      <c r="M3032" s="20" t="s">
        <v>125</v>
      </c>
      <c r="N3032" s="21">
        <v>7716.94</v>
      </c>
      <c r="O3032" s="21">
        <v>0</v>
      </c>
      <c r="P3032" s="19">
        <v>45539</v>
      </c>
      <c r="Q3032" s="19">
        <v>45554</v>
      </c>
      <c r="R3032" s="20"/>
      <c r="S3032" s="19">
        <v>45598</v>
      </c>
      <c r="T3032" s="20" t="s">
        <v>266</v>
      </c>
      <c r="U3032" s="20">
        <v>1034993</v>
      </c>
      <c r="V3032" s="20">
        <v>240007245</v>
      </c>
      <c r="W3032" s="20" t="s">
        <v>50</v>
      </c>
      <c r="X3032" s="20" t="s">
        <v>794</v>
      </c>
      <c r="Y3032" s="20" t="s">
        <v>267</v>
      </c>
      <c r="Z3032" s="20" t="s">
        <v>7406</v>
      </c>
      <c r="AA3032" s="20" t="s">
        <v>269</v>
      </c>
      <c r="AB3032" s="20" t="s">
        <v>270</v>
      </c>
      <c r="AC3032" s="20" t="s">
        <v>167</v>
      </c>
      <c r="AD3032" s="20" t="s">
        <v>56</v>
      </c>
      <c r="AE3032" s="20"/>
      <c r="AF3032" t="str">
        <f>VLOOKUP(L3032,Contactos!B:B,1,0)</f>
        <v>GRUPO PHARMAX VETERINARIA S.A.C.</v>
      </c>
    </row>
    <row r="3033" spans="1:32" ht="51" x14ac:dyDescent="0.2">
      <c r="A3033" s="4">
        <f t="shared" si="142"/>
        <v>3031</v>
      </c>
      <c r="B3033" s="4" t="str">
        <f t="shared" si="143"/>
        <v>4-03493</v>
      </c>
      <c r="C3033" s="4" t="str">
        <f>IFERROR(VLOOKUP(F3033,Tablas!$A$1:$B$3,2,0),"")</f>
        <v/>
      </c>
      <c r="D3033" s="4" t="str">
        <f t="shared" si="144"/>
        <v xml:space="preserve"> - LETRA 45-60-75 DIAS / DRAFT 45-60-75 DAYS - Cambio de Situación</v>
      </c>
      <c r="E3033" s="19">
        <v>45554</v>
      </c>
      <c r="F3033" s="20" t="s">
        <v>27</v>
      </c>
      <c r="G3033" s="20" t="s">
        <v>8236</v>
      </c>
      <c r="H3033" s="20" t="s">
        <v>7404</v>
      </c>
      <c r="I3033" s="20" t="s">
        <v>7405</v>
      </c>
      <c r="J3033" s="20" t="s">
        <v>263</v>
      </c>
      <c r="K3033" s="20" t="s">
        <v>264</v>
      </c>
      <c r="L3033" s="20" t="s">
        <v>265</v>
      </c>
      <c r="M3033" s="20" t="s">
        <v>125</v>
      </c>
      <c r="N3033" s="21">
        <v>7716.94</v>
      </c>
      <c r="O3033" s="21">
        <v>0</v>
      </c>
      <c r="P3033" s="19">
        <v>45539</v>
      </c>
      <c r="Q3033" s="19">
        <v>45554</v>
      </c>
      <c r="R3033" s="20"/>
      <c r="S3033" s="19">
        <v>45605</v>
      </c>
      <c r="T3033" s="20" t="s">
        <v>266</v>
      </c>
      <c r="U3033" s="20">
        <v>1034995</v>
      </c>
      <c r="V3033" s="20">
        <v>240007246</v>
      </c>
      <c r="W3033" s="20" t="s">
        <v>50</v>
      </c>
      <c r="X3033" s="20" t="s">
        <v>794</v>
      </c>
      <c r="Y3033" s="20" t="s">
        <v>267</v>
      </c>
      <c r="Z3033" s="20" t="s">
        <v>7406</v>
      </c>
      <c r="AA3033" s="20" t="s">
        <v>269</v>
      </c>
      <c r="AB3033" s="20" t="s">
        <v>270</v>
      </c>
      <c r="AC3033" s="20" t="s">
        <v>167</v>
      </c>
      <c r="AD3033" s="20" t="s">
        <v>56</v>
      </c>
      <c r="AE3033" s="20"/>
      <c r="AF3033" t="str">
        <f>VLOOKUP(L3033,Contactos!B:B,1,0)</f>
        <v>GRUPO PHARMAX VETERINARIA S.A.C.</v>
      </c>
    </row>
    <row r="3034" spans="1:32" ht="51" x14ac:dyDescent="0.2">
      <c r="A3034" s="4">
        <f t="shared" si="142"/>
        <v>3032</v>
      </c>
      <c r="B3034" s="4" t="str">
        <f t="shared" si="143"/>
        <v>4-03495</v>
      </c>
      <c r="C3034" s="4" t="str">
        <f>IFERROR(VLOOKUP(F3034,Tablas!$A$1:$B$3,2,0),"")</f>
        <v/>
      </c>
      <c r="D3034" s="4" t="str">
        <f t="shared" si="144"/>
        <v xml:space="preserve"> - LETRA 45-60-75 DIAS / DRAFT 45-60-75 DAYS - Cambio de Situación</v>
      </c>
      <c r="E3034" s="19">
        <v>45554</v>
      </c>
      <c r="F3034" s="20" t="s">
        <v>27</v>
      </c>
      <c r="G3034" s="20" t="s">
        <v>8237</v>
      </c>
      <c r="H3034" s="20" t="s">
        <v>7404</v>
      </c>
      <c r="I3034" s="20" t="s">
        <v>7405</v>
      </c>
      <c r="J3034" s="20" t="s">
        <v>263</v>
      </c>
      <c r="K3034" s="20" t="s">
        <v>264</v>
      </c>
      <c r="L3034" s="20" t="s">
        <v>265</v>
      </c>
      <c r="M3034" s="20" t="s">
        <v>125</v>
      </c>
      <c r="N3034" s="21">
        <v>7716.94</v>
      </c>
      <c r="O3034" s="21">
        <v>0</v>
      </c>
      <c r="P3034" s="19">
        <v>45539</v>
      </c>
      <c r="Q3034" s="19">
        <v>45554</v>
      </c>
      <c r="R3034" s="20"/>
      <c r="S3034" s="19">
        <v>45619</v>
      </c>
      <c r="T3034" s="20" t="s">
        <v>266</v>
      </c>
      <c r="U3034" s="20">
        <v>1034999</v>
      </c>
      <c r="V3034" s="20">
        <v>240007248</v>
      </c>
      <c r="W3034" s="20" t="s">
        <v>50</v>
      </c>
      <c r="X3034" s="20" t="s">
        <v>794</v>
      </c>
      <c r="Y3034" s="20" t="s">
        <v>267</v>
      </c>
      <c r="Z3034" s="20" t="s">
        <v>7406</v>
      </c>
      <c r="AA3034" s="20" t="s">
        <v>269</v>
      </c>
      <c r="AB3034" s="20" t="s">
        <v>270</v>
      </c>
      <c r="AC3034" s="20" t="s">
        <v>167</v>
      </c>
      <c r="AD3034" s="20" t="s">
        <v>56</v>
      </c>
      <c r="AE3034" s="20"/>
      <c r="AF3034" t="str">
        <f>VLOOKUP(L3034,Contactos!B:B,1,0)</f>
        <v>GRUPO PHARMAX VETERINARIA S.A.C.</v>
      </c>
    </row>
    <row r="3035" spans="1:32" ht="51" x14ac:dyDescent="0.2">
      <c r="A3035" s="4">
        <f t="shared" si="142"/>
        <v>3033</v>
      </c>
      <c r="B3035" s="4" t="str">
        <f t="shared" si="143"/>
        <v>4-03490</v>
      </c>
      <c r="C3035" s="4" t="str">
        <f>IFERROR(VLOOKUP(F3035,Tablas!$A$1:$B$3,2,0),"")</f>
        <v/>
      </c>
      <c r="D3035" s="4" t="str">
        <f t="shared" si="144"/>
        <v xml:space="preserve"> - LETRA 45-60-75 DIAS / DRAFT 45-60-75 DAYS - Cambio de Situación</v>
      </c>
      <c r="E3035" s="19">
        <v>45554</v>
      </c>
      <c r="F3035" s="20" t="s">
        <v>27</v>
      </c>
      <c r="G3035" s="20" t="s">
        <v>8238</v>
      </c>
      <c r="H3035" s="20" t="s">
        <v>7404</v>
      </c>
      <c r="I3035" s="20" t="s">
        <v>7405</v>
      </c>
      <c r="J3035" s="20" t="s">
        <v>263</v>
      </c>
      <c r="K3035" s="20" t="s">
        <v>264</v>
      </c>
      <c r="L3035" s="20" t="s">
        <v>265</v>
      </c>
      <c r="M3035" s="20" t="s">
        <v>125</v>
      </c>
      <c r="N3035" s="21">
        <v>7716.94</v>
      </c>
      <c r="O3035" s="21">
        <v>0</v>
      </c>
      <c r="P3035" s="19">
        <v>45539</v>
      </c>
      <c r="Q3035" s="19">
        <v>45554</v>
      </c>
      <c r="R3035" s="20"/>
      <c r="S3035" s="19">
        <v>45584</v>
      </c>
      <c r="T3035" s="20" t="s">
        <v>266</v>
      </c>
      <c r="U3035" s="20">
        <v>1034883</v>
      </c>
      <c r="V3035" s="20">
        <v>240007240</v>
      </c>
      <c r="W3035" s="20" t="s">
        <v>50</v>
      </c>
      <c r="X3035" s="20" t="s">
        <v>794</v>
      </c>
      <c r="Y3035" s="20" t="s">
        <v>267</v>
      </c>
      <c r="Z3035" s="20" t="s">
        <v>7406</v>
      </c>
      <c r="AA3035" s="20" t="s">
        <v>269</v>
      </c>
      <c r="AB3035" s="20" t="s">
        <v>270</v>
      </c>
      <c r="AC3035" s="20" t="s">
        <v>167</v>
      </c>
      <c r="AD3035" s="20" t="s">
        <v>56</v>
      </c>
      <c r="AE3035" s="20"/>
      <c r="AF3035" t="str">
        <f>VLOOKUP(L3035,Contactos!B:B,1,0)</f>
        <v>GRUPO PHARMAX VETERINARIA S.A.C.</v>
      </c>
    </row>
    <row r="3036" spans="1:32" ht="38.25" x14ac:dyDescent="0.2">
      <c r="A3036" s="4">
        <f t="shared" si="142"/>
        <v>3034</v>
      </c>
      <c r="B3036" s="4" t="str">
        <f t="shared" si="143"/>
        <v>F010-00026043</v>
      </c>
      <c r="C3036" s="4" t="str">
        <f>IFERROR(VLOOKUP(F3036,Tablas!$A$1:$B$3,2,0),"")</f>
        <v>Factura</v>
      </c>
      <c r="D3036" s="4" t="str">
        <f t="shared" si="144"/>
        <v>Nacional - LETRAS 75 DIAS / DRAFT 75 DIAS - Facturas clientes - C20606449811</v>
      </c>
      <c r="E3036" s="19">
        <v>45561</v>
      </c>
      <c r="F3036" s="20" t="s">
        <v>1001</v>
      </c>
      <c r="G3036" s="20" t="s">
        <v>8239</v>
      </c>
      <c r="H3036" s="20" t="s">
        <v>44</v>
      </c>
      <c r="I3036" s="20" t="s">
        <v>45</v>
      </c>
      <c r="J3036" s="20" t="s">
        <v>391</v>
      </c>
      <c r="K3036" s="20" t="s">
        <v>392</v>
      </c>
      <c r="L3036" s="20" t="s">
        <v>393</v>
      </c>
      <c r="M3036" s="20" t="s">
        <v>33</v>
      </c>
      <c r="N3036" s="21">
        <v>7802.16</v>
      </c>
      <c r="O3036" s="21">
        <v>0</v>
      </c>
      <c r="P3036" s="20"/>
      <c r="Q3036" s="19">
        <v>45561</v>
      </c>
      <c r="R3036" s="20"/>
      <c r="S3036" s="19">
        <v>45711</v>
      </c>
      <c r="T3036" s="20" t="s">
        <v>8042</v>
      </c>
      <c r="U3036" s="20">
        <v>1030698</v>
      </c>
      <c r="V3036" s="20">
        <v>240002876</v>
      </c>
      <c r="W3036" s="20" t="s">
        <v>847</v>
      </c>
      <c r="X3036" s="20" t="s">
        <v>305</v>
      </c>
      <c r="Y3036" s="20" t="s">
        <v>306</v>
      </c>
      <c r="Z3036" s="20" t="s">
        <v>7969</v>
      </c>
      <c r="AA3036" s="20" t="s">
        <v>495</v>
      </c>
      <c r="AB3036" s="20" t="s">
        <v>337</v>
      </c>
      <c r="AC3036" s="20" t="s">
        <v>337</v>
      </c>
      <c r="AD3036" s="20" t="s">
        <v>56</v>
      </c>
      <c r="AE3036" s="20" t="s">
        <v>1014</v>
      </c>
      <c r="AF3036" t="str">
        <f>VLOOKUP(L3036,Contactos!B:B,1,0)</f>
        <v>SANIDAD AGROPECUARIA &amp; ASOCIADOS S.A.C.</v>
      </c>
    </row>
    <row r="3037" spans="1:32" ht="38.25" x14ac:dyDescent="0.2">
      <c r="A3037" s="4">
        <f t="shared" si="142"/>
        <v>3035</v>
      </c>
      <c r="B3037" s="4" t="str">
        <f t="shared" si="143"/>
        <v>F010-00026085</v>
      </c>
      <c r="C3037" s="4" t="str">
        <f>IFERROR(VLOOKUP(F3037,Tablas!$A$1:$B$3,2,0),"")</f>
        <v>Factura</v>
      </c>
      <c r="D3037" s="4" t="str">
        <f t="shared" si="144"/>
        <v>Nacional - LETRAS 45-52-59-66-73-80-90 DAYS - Facturas clientes - C20601052921</v>
      </c>
      <c r="E3037" s="19">
        <v>45565</v>
      </c>
      <c r="F3037" s="20" t="s">
        <v>1001</v>
      </c>
      <c r="G3037" s="20" t="s">
        <v>8240</v>
      </c>
      <c r="H3037" s="20" t="s">
        <v>44</v>
      </c>
      <c r="I3037" s="20" t="s">
        <v>45</v>
      </c>
      <c r="J3037" s="20" t="s">
        <v>7563</v>
      </c>
      <c r="K3037" s="20" t="s">
        <v>7564</v>
      </c>
      <c r="L3037" s="20" t="s">
        <v>7565</v>
      </c>
      <c r="M3037" s="20" t="s">
        <v>33</v>
      </c>
      <c r="N3037" s="21">
        <v>7905.91</v>
      </c>
      <c r="O3037" s="21">
        <v>0</v>
      </c>
      <c r="P3037" s="20"/>
      <c r="Q3037" s="19">
        <v>45565</v>
      </c>
      <c r="R3037" s="20"/>
      <c r="S3037" s="19">
        <v>45700</v>
      </c>
      <c r="T3037" s="20" t="s">
        <v>8099</v>
      </c>
      <c r="U3037" s="20">
        <v>1031888</v>
      </c>
      <c r="V3037" s="20">
        <v>240002921</v>
      </c>
      <c r="W3037" s="20" t="s">
        <v>847</v>
      </c>
      <c r="X3037" s="20" t="s">
        <v>274</v>
      </c>
      <c r="Y3037" s="20" t="s">
        <v>404</v>
      </c>
      <c r="Z3037" s="20" t="s">
        <v>7578</v>
      </c>
      <c r="AA3037" s="20" t="s">
        <v>7566</v>
      </c>
      <c r="AB3037" s="20" t="s">
        <v>741</v>
      </c>
      <c r="AC3037" s="20" t="s">
        <v>741</v>
      </c>
      <c r="AD3037" s="20" t="s">
        <v>56</v>
      </c>
      <c r="AE3037" s="20" t="s">
        <v>1014</v>
      </c>
      <c r="AF3037" t="str">
        <f>VLOOKUP(L3037,Contactos!B:B,1,0)</f>
        <v>INVERSIONES PROAVET E.I.R.L.</v>
      </c>
    </row>
    <row r="3038" spans="1:32" ht="38.25" x14ac:dyDescent="0.2">
      <c r="A3038" s="4">
        <f t="shared" si="142"/>
        <v>3036</v>
      </c>
      <c r="B3038" s="4" t="str">
        <f t="shared" si="143"/>
        <v>F010-00026085</v>
      </c>
      <c r="C3038" s="4" t="str">
        <f>IFERROR(VLOOKUP(F3038,Tablas!$A$1:$B$3,2,0),"")</f>
        <v>Factura</v>
      </c>
      <c r="D3038" s="4" t="str">
        <f t="shared" si="144"/>
        <v>Nacional - LETRAS 45-52-59-66-73-80-90 DAYS - Facturas clientes - C20601052921</v>
      </c>
      <c r="E3038" s="19">
        <v>45565</v>
      </c>
      <c r="F3038" s="20" t="s">
        <v>1001</v>
      </c>
      <c r="G3038" s="20" t="s">
        <v>8240</v>
      </c>
      <c r="H3038" s="20" t="s">
        <v>44</v>
      </c>
      <c r="I3038" s="20" t="s">
        <v>45</v>
      </c>
      <c r="J3038" s="20" t="s">
        <v>7563</v>
      </c>
      <c r="K3038" s="20" t="s">
        <v>7564</v>
      </c>
      <c r="L3038" s="20" t="s">
        <v>7565</v>
      </c>
      <c r="M3038" s="20" t="s">
        <v>33</v>
      </c>
      <c r="N3038" s="21">
        <v>7922.55</v>
      </c>
      <c r="O3038" s="21">
        <v>0</v>
      </c>
      <c r="P3038" s="20"/>
      <c r="Q3038" s="19">
        <v>45565</v>
      </c>
      <c r="R3038" s="20"/>
      <c r="S3038" s="19">
        <v>45662</v>
      </c>
      <c r="T3038" s="20" t="s">
        <v>8099</v>
      </c>
      <c r="U3038" s="20">
        <v>1031888</v>
      </c>
      <c r="V3038" s="20">
        <v>240002921</v>
      </c>
      <c r="W3038" s="20" t="s">
        <v>847</v>
      </c>
      <c r="X3038" s="20" t="s">
        <v>274</v>
      </c>
      <c r="Y3038" s="20" t="s">
        <v>404</v>
      </c>
      <c r="Z3038" s="20" t="s">
        <v>7578</v>
      </c>
      <c r="AA3038" s="20" t="s">
        <v>7566</v>
      </c>
      <c r="AB3038" s="20" t="s">
        <v>741</v>
      </c>
      <c r="AC3038" s="20" t="s">
        <v>741</v>
      </c>
      <c r="AD3038" s="20" t="s">
        <v>56</v>
      </c>
      <c r="AE3038" s="20" t="s">
        <v>1014</v>
      </c>
      <c r="AF3038" t="str">
        <f>VLOOKUP(L3038,Contactos!B:B,1,0)</f>
        <v>INVERSIONES PROAVET E.I.R.L.</v>
      </c>
    </row>
    <row r="3039" spans="1:32" ht="38.25" x14ac:dyDescent="0.2">
      <c r="A3039" s="4">
        <f t="shared" si="142"/>
        <v>3037</v>
      </c>
      <c r="B3039" s="4" t="str">
        <f t="shared" si="143"/>
        <v>F010-00026085</v>
      </c>
      <c r="C3039" s="4" t="str">
        <f>IFERROR(VLOOKUP(F3039,Tablas!$A$1:$B$3,2,0),"")</f>
        <v>Factura</v>
      </c>
      <c r="D3039" s="4" t="str">
        <f t="shared" si="144"/>
        <v>Nacional - LETRAS 45-52-59-66-73-80-90 DAYS - Facturas clientes - C20601052921</v>
      </c>
      <c r="E3039" s="19">
        <v>45565</v>
      </c>
      <c r="F3039" s="20" t="s">
        <v>1001</v>
      </c>
      <c r="G3039" s="20" t="s">
        <v>8240</v>
      </c>
      <c r="H3039" s="20" t="s">
        <v>44</v>
      </c>
      <c r="I3039" s="20" t="s">
        <v>45</v>
      </c>
      <c r="J3039" s="20" t="s">
        <v>7563</v>
      </c>
      <c r="K3039" s="20" t="s">
        <v>7564</v>
      </c>
      <c r="L3039" s="20" t="s">
        <v>7565</v>
      </c>
      <c r="M3039" s="20" t="s">
        <v>33</v>
      </c>
      <c r="N3039" s="21">
        <v>7922.55</v>
      </c>
      <c r="O3039" s="21">
        <v>0</v>
      </c>
      <c r="P3039" s="20"/>
      <c r="Q3039" s="19">
        <v>45565</v>
      </c>
      <c r="R3039" s="20"/>
      <c r="S3039" s="19">
        <v>45683</v>
      </c>
      <c r="T3039" s="20" t="s">
        <v>8099</v>
      </c>
      <c r="U3039" s="20">
        <v>1031888</v>
      </c>
      <c r="V3039" s="20">
        <v>240002921</v>
      </c>
      <c r="W3039" s="20" t="s">
        <v>847</v>
      </c>
      <c r="X3039" s="20" t="s">
        <v>274</v>
      </c>
      <c r="Y3039" s="20" t="s">
        <v>404</v>
      </c>
      <c r="Z3039" s="20" t="s">
        <v>7578</v>
      </c>
      <c r="AA3039" s="20" t="s">
        <v>7566</v>
      </c>
      <c r="AB3039" s="20" t="s">
        <v>741</v>
      </c>
      <c r="AC3039" s="20" t="s">
        <v>741</v>
      </c>
      <c r="AD3039" s="20" t="s">
        <v>56</v>
      </c>
      <c r="AE3039" s="20" t="s">
        <v>1014</v>
      </c>
      <c r="AF3039" t="str">
        <f>VLOOKUP(L3039,Contactos!B:B,1,0)</f>
        <v>INVERSIONES PROAVET E.I.R.L.</v>
      </c>
    </row>
    <row r="3040" spans="1:32" ht="38.25" x14ac:dyDescent="0.2">
      <c r="A3040" s="4">
        <f t="shared" si="142"/>
        <v>3038</v>
      </c>
      <c r="B3040" s="4" t="str">
        <f t="shared" si="143"/>
        <v>F010-00026085</v>
      </c>
      <c r="C3040" s="4" t="str">
        <f>IFERROR(VLOOKUP(F3040,Tablas!$A$1:$B$3,2,0),"")</f>
        <v>Factura</v>
      </c>
      <c r="D3040" s="4" t="str">
        <f t="shared" si="144"/>
        <v>Nacional - LETRAS 45-52-59-66-73-80-90 DAYS - Facturas clientes - C20601052921</v>
      </c>
      <c r="E3040" s="19">
        <v>45565</v>
      </c>
      <c r="F3040" s="20" t="s">
        <v>1001</v>
      </c>
      <c r="G3040" s="20" t="s">
        <v>8240</v>
      </c>
      <c r="H3040" s="20" t="s">
        <v>44</v>
      </c>
      <c r="I3040" s="20" t="s">
        <v>45</v>
      </c>
      <c r="J3040" s="20" t="s">
        <v>7563</v>
      </c>
      <c r="K3040" s="20" t="s">
        <v>7564</v>
      </c>
      <c r="L3040" s="20" t="s">
        <v>7565</v>
      </c>
      <c r="M3040" s="20" t="s">
        <v>33</v>
      </c>
      <c r="N3040" s="21">
        <v>7922.55</v>
      </c>
      <c r="O3040" s="21">
        <v>0</v>
      </c>
      <c r="P3040" s="20"/>
      <c r="Q3040" s="19">
        <v>45565</v>
      </c>
      <c r="R3040" s="20"/>
      <c r="S3040" s="19">
        <v>45676</v>
      </c>
      <c r="T3040" s="20" t="s">
        <v>8099</v>
      </c>
      <c r="U3040" s="20">
        <v>1031888</v>
      </c>
      <c r="V3040" s="20">
        <v>240002921</v>
      </c>
      <c r="W3040" s="20" t="s">
        <v>847</v>
      </c>
      <c r="X3040" s="20" t="s">
        <v>274</v>
      </c>
      <c r="Y3040" s="20" t="s">
        <v>404</v>
      </c>
      <c r="Z3040" s="20" t="s">
        <v>7578</v>
      </c>
      <c r="AA3040" s="20" t="s">
        <v>7566</v>
      </c>
      <c r="AB3040" s="20" t="s">
        <v>741</v>
      </c>
      <c r="AC3040" s="20" t="s">
        <v>741</v>
      </c>
      <c r="AD3040" s="20" t="s">
        <v>56</v>
      </c>
      <c r="AE3040" s="20" t="s">
        <v>1014</v>
      </c>
      <c r="AF3040" t="str">
        <f>VLOOKUP(L3040,Contactos!B:B,1,0)</f>
        <v>INVERSIONES PROAVET E.I.R.L.</v>
      </c>
    </row>
    <row r="3041" spans="1:32" ht="38.25" x14ac:dyDescent="0.2">
      <c r="A3041" s="4">
        <f t="shared" si="142"/>
        <v>3039</v>
      </c>
      <c r="B3041" s="4" t="str">
        <f t="shared" si="143"/>
        <v>F010-00026085</v>
      </c>
      <c r="C3041" s="4" t="str">
        <f>IFERROR(VLOOKUP(F3041,Tablas!$A$1:$B$3,2,0),"")</f>
        <v>Factura</v>
      </c>
      <c r="D3041" s="4" t="str">
        <f t="shared" si="144"/>
        <v>Nacional - LETRAS 45-52-59-66-73-80-90 DAYS - Facturas clientes - C20601052921</v>
      </c>
      <c r="E3041" s="19">
        <v>45565</v>
      </c>
      <c r="F3041" s="20" t="s">
        <v>1001</v>
      </c>
      <c r="G3041" s="20" t="s">
        <v>8240</v>
      </c>
      <c r="H3041" s="20" t="s">
        <v>44</v>
      </c>
      <c r="I3041" s="20" t="s">
        <v>45</v>
      </c>
      <c r="J3041" s="20" t="s">
        <v>7563</v>
      </c>
      <c r="K3041" s="20" t="s">
        <v>7564</v>
      </c>
      <c r="L3041" s="20" t="s">
        <v>7565</v>
      </c>
      <c r="M3041" s="20" t="s">
        <v>33</v>
      </c>
      <c r="N3041" s="21">
        <v>7922.55</v>
      </c>
      <c r="O3041" s="21">
        <v>0</v>
      </c>
      <c r="P3041" s="20"/>
      <c r="Q3041" s="19">
        <v>45565</v>
      </c>
      <c r="R3041" s="20"/>
      <c r="S3041" s="19">
        <v>45669</v>
      </c>
      <c r="T3041" s="20" t="s">
        <v>8099</v>
      </c>
      <c r="U3041" s="20">
        <v>1031888</v>
      </c>
      <c r="V3041" s="20">
        <v>240002921</v>
      </c>
      <c r="W3041" s="20" t="s">
        <v>847</v>
      </c>
      <c r="X3041" s="20" t="s">
        <v>274</v>
      </c>
      <c r="Y3041" s="20" t="s">
        <v>404</v>
      </c>
      <c r="Z3041" s="20" t="s">
        <v>7578</v>
      </c>
      <c r="AA3041" s="20" t="s">
        <v>7566</v>
      </c>
      <c r="AB3041" s="20" t="s">
        <v>741</v>
      </c>
      <c r="AC3041" s="20" t="s">
        <v>741</v>
      </c>
      <c r="AD3041" s="20" t="s">
        <v>56</v>
      </c>
      <c r="AE3041" s="20" t="s">
        <v>1014</v>
      </c>
      <c r="AF3041" t="str">
        <f>VLOOKUP(L3041,Contactos!B:B,1,0)</f>
        <v>INVERSIONES PROAVET E.I.R.L.</v>
      </c>
    </row>
    <row r="3042" spans="1:32" ht="38.25" x14ac:dyDescent="0.2">
      <c r="A3042" s="4">
        <f t="shared" si="142"/>
        <v>3040</v>
      </c>
      <c r="B3042" s="4" t="str">
        <f t="shared" si="143"/>
        <v>F010-00026085</v>
      </c>
      <c r="C3042" s="4" t="str">
        <f>IFERROR(VLOOKUP(F3042,Tablas!$A$1:$B$3,2,0),"")</f>
        <v>Factura</v>
      </c>
      <c r="D3042" s="4" t="str">
        <f t="shared" si="144"/>
        <v>Nacional - LETRAS 45-52-59-66-73-80-90 DAYS - Facturas clientes - C20601052921</v>
      </c>
      <c r="E3042" s="19">
        <v>45565</v>
      </c>
      <c r="F3042" s="20" t="s">
        <v>1001</v>
      </c>
      <c r="G3042" s="20" t="s">
        <v>8240</v>
      </c>
      <c r="H3042" s="20" t="s">
        <v>44</v>
      </c>
      <c r="I3042" s="20" t="s">
        <v>45</v>
      </c>
      <c r="J3042" s="20" t="s">
        <v>7563</v>
      </c>
      <c r="K3042" s="20" t="s">
        <v>7564</v>
      </c>
      <c r="L3042" s="20" t="s">
        <v>7565</v>
      </c>
      <c r="M3042" s="20" t="s">
        <v>33</v>
      </c>
      <c r="N3042" s="21">
        <v>7922.55</v>
      </c>
      <c r="O3042" s="21">
        <v>0</v>
      </c>
      <c r="P3042" s="20"/>
      <c r="Q3042" s="19">
        <v>45565</v>
      </c>
      <c r="R3042" s="20"/>
      <c r="S3042" s="19">
        <v>45690</v>
      </c>
      <c r="T3042" s="20" t="s">
        <v>8099</v>
      </c>
      <c r="U3042" s="20">
        <v>1031888</v>
      </c>
      <c r="V3042" s="20">
        <v>240002921</v>
      </c>
      <c r="W3042" s="20" t="s">
        <v>847</v>
      </c>
      <c r="X3042" s="20" t="s">
        <v>274</v>
      </c>
      <c r="Y3042" s="20" t="s">
        <v>404</v>
      </c>
      <c r="Z3042" s="20" t="s">
        <v>7578</v>
      </c>
      <c r="AA3042" s="20" t="s">
        <v>7566</v>
      </c>
      <c r="AB3042" s="20" t="s">
        <v>741</v>
      </c>
      <c r="AC3042" s="20" t="s">
        <v>741</v>
      </c>
      <c r="AD3042" s="20" t="s">
        <v>56</v>
      </c>
      <c r="AE3042" s="20" t="s">
        <v>1014</v>
      </c>
      <c r="AF3042" t="str">
        <f>VLOOKUP(L3042,Contactos!B:B,1,0)</f>
        <v>INVERSIONES PROAVET E.I.R.L.</v>
      </c>
    </row>
    <row r="3043" spans="1:32" ht="38.25" x14ac:dyDescent="0.2">
      <c r="A3043" s="4">
        <f t="shared" si="142"/>
        <v>3041</v>
      </c>
      <c r="B3043" s="4" t="str">
        <f t="shared" si="143"/>
        <v>F010-00026085</v>
      </c>
      <c r="C3043" s="4" t="str">
        <f>IFERROR(VLOOKUP(F3043,Tablas!$A$1:$B$3,2,0),"")</f>
        <v>Factura</v>
      </c>
      <c r="D3043" s="4" t="str">
        <f t="shared" si="144"/>
        <v>Nacional - LETRAS 45-52-59-66-73-80-90 DAYS - Facturas clientes - C20601052921</v>
      </c>
      <c r="E3043" s="19">
        <v>45565</v>
      </c>
      <c r="F3043" s="20" t="s">
        <v>1001</v>
      </c>
      <c r="G3043" s="20" t="s">
        <v>8240</v>
      </c>
      <c r="H3043" s="20" t="s">
        <v>44</v>
      </c>
      <c r="I3043" s="20" t="s">
        <v>45</v>
      </c>
      <c r="J3043" s="20" t="s">
        <v>7563</v>
      </c>
      <c r="K3043" s="20" t="s">
        <v>7564</v>
      </c>
      <c r="L3043" s="20" t="s">
        <v>7565</v>
      </c>
      <c r="M3043" s="20" t="s">
        <v>33</v>
      </c>
      <c r="N3043" s="21">
        <v>7922.55</v>
      </c>
      <c r="O3043" s="21">
        <v>0</v>
      </c>
      <c r="P3043" s="20"/>
      <c r="Q3043" s="19">
        <v>45565</v>
      </c>
      <c r="R3043" s="20"/>
      <c r="S3043" s="19">
        <v>45655</v>
      </c>
      <c r="T3043" s="20" t="s">
        <v>8099</v>
      </c>
      <c r="U3043" s="20">
        <v>1031888</v>
      </c>
      <c r="V3043" s="20">
        <v>240002921</v>
      </c>
      <c r="W3043" s="20" t="s">
        <v>847</v>
      </c>
      <c r="X3043" s="20" t="s">
        <v>274</v>
      </c>
      <c r="Y3043" s="20" t="s">
        <v>404</v>
      </c>
      <c r="Z3043" s="20" t="s">
        <v>7578</v>
      </c>
      <c r="AA3043" s="20" t="s">
        <v>7566</v>
      </c>
      <c r="AB3043" s="20" t="s">
        <v>741</v>
      </c>
      <c r="AC3043" s="20" t="s">
        <v>741</v>
      </c>
      <c r="AD3043" s="20" t="s">
        <v>56</v>
      </c>
      <c r="AE3043" s="20" t="s">
        <v>1014</v>
      </c>
      <c r="AF3043" t="str">
        <f>VLOOKUP(L3043,Contactos!B:B,1,0)</f>
        <v>INVERSIONES PROAVET E.I.R.L.</v>
      </c>
    </row>
    <row r="3044" spans="1:32" ht="25.5" x14ac:dyDescent="0.2">
      <c r="A3044" s="4">
        <f t="shared" si="142"/>
        <v>3042</v>
      </c>
      <c r="B3044" s="4" t="str">
        <f t="shared" si="143"/>
        <v>4-03423</v>
      </c>
      <c r="C3044" s="4" t="str">
        <f>IFERROR(VLOOKUP(F3044,Tablas!$A$1:$B$3,2,0),"")</f>
        <v/>
      </c>
      <c r="D3044" s="4" t="str">
        <f t="shared" si="144"/>
        <v xml:space="preserve"> - LETRA 75 DIAS / DRAFT 75 DAYS - Cambio de Situación</v>
      </c>
      <c r="E3044" s="19">
        <v>45554</v>
      </c>
      <c r="F3044" s="20" t="s">
        <v>27</v>
      </c>
      <c r="G3044" s="20" t="s">
        <v>8241</v>
      </c>
      <c r="H3044" s="20" t="s">
        <v>7404</v>
      </c>
      <c r="I3044" s="20" t="s">
        <v>7405</v>
      </c>
      <c r="J3044" s="20" t="s">
        <v>391</v>
      </c>
      <c r="K3044" s="20" t="s">
        <v>392</v>
      </c>
      <c r="L3044" s="20" t="s">
        <v>393</v>
      </c>
      <c r="M3044" s="20" t="s">
        <v>33</v>
      </c>
      <c r="N3044" s="21">
        <v>7966.89</v>
      </c>
      <c r="O3044" s="21">
        <v>0</v>
      </c>
      <c r="P3044" s="19">
        <v>45532</v>
      </c>
      <c r="Q3044" s="19">
        <v>45554</v>
      </c>
      <c r="R3044" s="20"/>
      <c r="S3044" s="19">
        <v>45608</v>
      </c>
      <c r="T3044" s="20" t="s">
        <v>126</v>
      </c>
      <c r="U3044" s="20">
        <v>1031271</v>
      </c>
      <c r="V3044" s="20">
        <v>240007070</v>
      </c>
      <c r="W3044" s="20" t="s">
        <v>50</v>
      </c>
      <c r="X3044" s="20" t="s">
        <v>794</v>
      </c>
      <c r="Y3044" s="20" t="s">
        <v>306</v>
      </c>
      <c r="Z3044" s="20" t="s">
        <v>7406</v>
      </c>
      <c r="AA3044" s="20" t="s">
        <v>395</v>
      </c>
      <c r="AB3044" s="20" t="s">
        <v>337</v>
      </c>
      <c r="AC3044" s="20" t="s">
        <v>337</v>
      </c>
      <c r="AD3044" s="20" t="s">
        <v>56</v>
      </c>
      <c r="AE3044" s="20"/>
      <c r="AF3044" t="str">
        <f>VLOOKUP(L3044,Contactos!B:B,1,0)</f>
        <v>SANIDAD AGROPECUARIA &amp; ASOCIADOS S.A.C.</v>
      </c>
    </row>
    <row r="3045" spans="1:32" ht="38.25" x14ac:dyDescent="0.2">
      <c r="A3045" s="4">
        <f t="shared" si="142"/>
        <v>3043</v>
      </c>
      <c r="B3045" s="4" t="str">
        <f t="shared" si="143"/>
        <v>4-01239</v>
      </c>
      <c r="C3045" s="4" t="str">
        <f>IFERROR(VLOOKUP(F3045,Tablas!$A$1:$B$3,2,0),"")</f>
        <v/>
      </c>
      <c r="D3045" s="4" t="str">
        <f t="shared" si="144"/>
        <v xml:space="preserve"> - LETRA 75 DIAS / DRAFT 75 DAYS - Asiento de Letras</v>
      </c>
      <c r="E3045" s="19">
        <v>45419</v>
      </c>
      <c r="F3045" s="20" t="s">
        <v>27</v>
      </c>
      <c r="G3045" s="20" t="s">
        <v>8242</v>
      </c>
      <c r="H3045" s="20" t="s">
        <v>7699</v>
      </c>
      <c r="I3045" s="20" t="s">
        <v>7618</v>
      </c>
      <c r="J3045" s="20" t="s">
        <v>7737</v>
      </c>
      <c r="K3045" s="20" t="s">
        <v>7738</v>
      </c>
      <c r="L3045" s="20" t="s">
        <v>7739</v>
      </c>
      <c r="M3045" s="20"/>
      <c r="N3045" s="21">
        <v>7975.19</v>
      </c>
      <c r="O3045" s="21">
        <v>0</v>
      </c>
      <c r="P3045" s="19">
        <v>45378</v>
      </c>
      <c r="Q3045" s="19">
        <v>45419</v>
      </c>
      <c r="R3045" s="20"/>
      <c r="S3045" s="19">
        <v>45436</v>
      </c>
      <c r="T3045" s="20" t="s">
        <v>126</v>
      </c>
      <c r="U3045" s="20">
        <v>959759</v>
      </c>
      <c r="V3045" s="20">
        <v>240003211</v>
      </c>
      <c r="W3045" s="20" t="s">
        <v>50</v>
      </c>
      <c r="X3045" s="20" t="s">
        <v>794</v>
      </c>
      <c r="Y3045" s="20" t="s">
        <v>404</v>
      </c>
      <c r="Z3045" s="20" t="s">
        <v>7700</v>
      </c>
      <c r="AA3045" s="20" t="s">
        <v>7740</v>
      </c>
      <c r="AB3045" s="20" t="s">
        <v>741</v>
      </c>
      <c r="AC3045" s="20" t="s">
        <v>741</v>
      </c>
      <c r="AD3045" s="20" t="s">
        <v>56</v>
      </c>
      <c r="AE3045" s="20"/>
      <c r="AF3045" t="str">
        <f>VLOOKUP(L3045,Contactos!B:B,1,0)</f>
        <v>AGROVET LOS ANDES SOCIEDAD COMERCIAL DE RESPONSABILIDAD LIMITADA</v>
      </c>
    </row>
    <row r="3046" spans="1:32" ht="38.25" x14ac:dyDescent="0.2">
      <c r="A3046" s="4">
        <f t="shared" si="142"/>
        <v>3044</v>
      </c>
      <c r="B3046" s="4" t="str">
        <f t="shared" si="143"/>
        <v>F010-00026060</v>
      </c>
      <c r="C3046" s="4" t="str">
        <f>IFERROR(VLOOKUP(F3046,Tablas!$A$1:$B$3,2,0),"")</f>
        <v>Factura</v>
      </c>
      <c r="D3046" s="4" t="str">
        <f t="shared" si="144"/>
        <v>Nacional - LETRAS 45-52-59-66-73-90 DAYS - Facturas clientes - C20480431511</v>
      </c>
      <c r="E3046" s="19">
        <v>45562</v>
      </c>
      <c r="F3046" s="20" t="s">
        <v>1001</v>
      </c>
      <c r="G3046" s="20" t="s">
        <v>8243</v>
      </c>
      <c r="H3046" s="20" t="s">
        <v>44</v>
      </c>
      <c r="I3046" s="20" t="s">
        <v>45</v>
      </c>
      <c r="J3046" s="20" t="s">
        <v>241</v>
      </c>
      <c r="K3046" s="20" t="s">
        <v>242</v>
      </c>
      <c r="L3046" s="20" t="s">
        <v>243</v>
      </c>
      <c r="M3046" s="20" t="s">
        <v>125</v>
      </c>
      <c r="N3046" s="21">
        <v>8219.32</v>
      </c>
      <c r="O3046" s="21">
        <v>0</v>
      </c>
      <c r="P3046" s="20"/>
      <c r="Q3046" s="19">
        <v>45562</v>
      </c>
      <c r="R3046" s="20"/>
      <c r="S3046" s="19">
        <v>45697</v>
      </c>
      <c r="T3046" s="20" t="s">
        <v>7389</v>
      </c>
      <c r="U3046" s="20">
        <v>1031572</v>
      </c>
      <c r="V3046" s="20">
        <v>240002895</v>
      </c>
      <c r="W3046" s="20" t="s">
        <v>847</v>
      </c>
      <c r="X3046" s="20" t="s">
        <v>305</v>
      </c>
      <c r="Y3046" s="20" t="s">
        <v>245</v>
      </c>
      <c r="Z3046" s="20" t="s">
        <v>7710</v>
      </c>
      <c r="AA3046" s="20" t="s">
        <v>247</v>
      </c>
      <c r="AB3046" s="20" t="s">
        <v>248</v>
      </c>
      <c r="AC3046" s="20" t="s">
        <v>248</v>
      </c>
      <c r="AD3046" s="20" t="s">
        <v>56</v>
      </c>
      <c r="AE3046" s="20" t="s">
        <v>1014</v>
      </c>
      <c r="AF3046" t="str">
        <f>VLOOKUP(L3046,Contactos!B:B,1,0)</f>
        <v>AGRO VETERINARIA MI BUEN PASTOR S.R.L.</v>
      </c>
    </row>
    <row r="3047" spans="1:32" ht="38.25" x14ac:dyDescent="0.2">
      <c r="A3047" s="4">
        <f t="shared" si="142"/>
        <v>3045</v>
      </c>
      <c r="B3047" s="4" t="str">
        <f t="shared" si="143"/>
        <v>F010-00026060</v>
      </c>
      <c r="C3047" s="4" t="str">
        <f>IFERROR(VLOOKUP(F3047,Tablas!$A$1:$B$3,2,0),"")</f>
        <v>Factura</v>
      </c>
      <c r="D3047" s="4" t="str">
        <f t="shared" si="144"/>
        <v>Nacional - LETRAS 45-52-59-66-73-90 DAYS - Facturas clientes - C20480431511</v>
      </c>
      <c r="E3047" s="19">
        <v>45562</v>
      </c>
      <c r="F3047" s="20" t="s">
        <v>1001</v>
      </c>
      <c r="G3047" s="20" t="s">
        <v>8243</v>
      </c>
      <c r="H3047" s="20" t="s">
        <v>44</v>
      </c>
      <c r="I3047" s="20" t="s">
        <v>45</v>
      </c>
      <c r="J3047" s="20" t="s">
        <v>241</v>
      </c>
      <c r="K3047" s="20" t="s">
        <v>242</v>
      </c>
      <c r="L3047" s="20" t="s">
        <v>243</v>
      </c>
      <c r="M3047" s="20" t="s">
        <v>125</v>
      </c>
      <c r="N3047" s="21">
        <v>8229.2199999999993</v>
      </c>
      <c r="O3047" s="21">
        <v>0</v>
      </c>
      <c r="P3047" s="20"/>
      <c r="Q3047" s="19">
        <v>45562</v>
      </c>
      <c r="R3047" s="20"/>
      <c r="S3047" s="19">
        <v>45680</v>
      </c>
      <c r="T3047" s="20" t="s">
        <v>7389</v>
      </c>
      <c r="U3047" s="20">
        <v>1031572</v>
      </c>
      <c r="V3047" s="20">
        <v>240002895</v>
      </c>
      <c r="W3047" s="20" t="s">
        <v>847</v>
      </c>
      <c r="X3047" s="20" t="s">
        <v>305</v>
      </c>
      <c r="Y3047" s="20" t="s">
        <v>245</v>
      </c>
      <c r="Z3047" s="20" t="s">
        <v>7710</v>
      </c>
      <c r="AA3047" s="20" t="s">
        <v>247</v>
      </c>
      <c r="AB3047" s="20" t="s">
        <v>248</v>
      </c>
      <c r="AC3047" s="20" t="s">
        <v>248</v>
      </c>
      <c r="AD3047" s="20" t="s">
        <v>56</v>
      </c>
      <c r="AE3047" s="20" t="s">
        <v>1014</v>
      </c>
      <c r="AF3047" t="str">
        <f>VLOOKUP(L3047,Contactos!B:B,1,0)</f>
        <v>AGRO VETERINARIA MI BUEN PASTOR S.R.L.</v>
      </c>
    </row>
    <row r="3048" spans="1:32" ht="38.25" x14ac:dyDescent="0.2">
      <c r="A3048" s="4">
        <f t="shared" si="142"/>
        <v>3046</v>
      </c>
      <c r="B3048" s="4" t="str">
        <f t="shared" si="143"/>
        <v>F010-00026060</v>
      </c>
      <c r="C3048" s="4" t="str">
        <f>IFERROR(VLOOKUP(F3048,Tablas!$A$1:$B$3,2,0),"")</f>
        <v>Factura</v>
      </c>
      <c r="D3048" s="4" t="str">
        <f t="shared" si="144"/>
        <v>Nacional - LETRAS 45-52-59-66-73-90 DAYS - Facturas clientes - C20480431511</v>
      </c>
      <c r="E3048" s="19">
        <v>45562</v>
      </c>
      <c r="F3048" s="20" t="s">
        <v>1001</v>
      </c>
      <c r="G3048" s="20" t="s">
        <v>8243</v>
      </c>
      <c r="H3048" s="20" t="s">
        <v>44</v>
      </c>
      <c r="I3048" s="20" t="s">
        <v>45</v>
      </c>
      <c r="J3048" s="20" t="s">
        <v>241</v>
      </c>
      <c r="K3048" s="20" t="s">
        <v>242</v>
      </c>
      <c r="L3048" s="20" t="s">
        <v>243</v>
      </c>
      <c r="M3048" s="20" t="s">
        <v>125</v>
      </c>
      <c r="N3048" s="21">
        <v>8229.2199999999993</v>
      </c>
      <c r="O3048" s="21">
        <v>0</v>
      </c>
      <c r="P3048" s="20"/>
      <c r="Q3048" s="19">
        <v>45562</v>
      </c>
      <c r="R3048" s="20"/>
      <c r="S3048" s="19">
        <v>45659</v>
      </c>
      <c r="T3048" s="20" t="s">
        <v>7389</v>
      </c>
      <c r="U3048" s="20">
        <v>1031572</v>
      </c>
      <c r="V3048" s="20">
        <v>240002895</v>
      </c>
      <c r="W3048" s="20" t="s">
        <v>847</v>
      </c>
      <c r="X3048" s="20" t="s">
        <v>305</v>
      </c>
      <c r="Y3048" s="20" t="s">
        <v>245</v>
      </c>
      <c r="Z3048" s="20" t="s">
        <v>7710</v>
      </c>
      <c r="AA3048" s="20" t="s">
        <v>247</v>
      </c>
      <c r="AB3048" s="20" t="s">
        <v>248</v>
      </c>
      <c r="AC3048" s="20" t="s">
        <v>248</v>
      </c>
      <c r="AD3048" s="20" t="s">
        <v>56</v>
      </c>
      <c r="AE3048" s="20" t="s">
        <v>1014</v>
      </c>
      <c r="AF3048" t="str">
        <f>VLOOKUP(L3048,Contactos!B:B,1,0)</f>
        <v>AGRO VETERINARIA MI BUEN PASTOR S.R.L.</v>
      </c>
    </row>
    <row r="3049" spans="1:32" ht="38.25" x14ac:dyDescent="0.2">
      <c r="A3049" s="4">
        <f t="shared" si="142"/>
        <v>3047</v>
      </c>
      <c r="B3049" s="4" t="str">
        <f t="shared" si="143"/>
        <v>F010-00026060</v>
      </c>
      <c r="C3049" s="4" t="str">
        <f>IFERROR(VLOOKUP(F3049,Tablas!$A$1:$B$3,2,0),"")</f>
        <v>Factura</v>
      </c>
      <c r="D3049" s="4" t="str">
        <f t="shared" si="144"/>
        <v>Nacional - LETRAS 45-52-59-66-73-90 DAYS - Facturas clientes - C20480431511</v>
      </c>
      <c r="E3049" s="19">
        <v>45562</v>
      </c>
      <c r="F3049" s="20" t="s">
        <v>1001</v>
      </c>
      <c r="G3049" s="20" t="s">
        <v>8243</v>
      </c>
      <c r="H3049" s="20" t="s">
        <v>44</v>
      </c>
      <c r="I3049" s="20" t="s">
        <v>45</v>
      </c>
      <c r="J3049" s="20" t="s">
        <v>241</v>
      </c>
      <c r="K3049" s="20" t="s">
        <v>242</v>
      </c>
      <c r="L3049" s="20" t="s">
        <v>243</v>
      </c>
      <c r="M3049" s="20" t="s">
        <v>125</v>
      </c>
      <c r="N3049" s="21">
        <v>8229.2199999999993</v>
      </c>
      <c r="O3049" s="21">
        <v>0</v>
      </c>
      <c r="P3049" s="20"/>
      <c r="Q3049" s="19">
        <v>45562</v>
      </c>
      <c r="R3049" s="20"/>
      <c r="S3049" s="19">
        <v>45666</v>
      </c>
      <c r="T3049" s="20" t="s">
        <v>7389</v>
      </c>
      <c r="U3049" s="20">
        <v>1031572</v>
      </c>
      <c r="V3049" s="20">
        <v>240002895</v>
      </c>
      <c r="W3049" s="20" t="s">
        <v>847</v>
      </c>
      <c r="X3049" s="20" t="s">
        <v>305</v>
      </c>
      <c r="Y3049" s="20" t="s">
        <v>245</v>
      </c>
      <c r="Z3049" s="20" t="s">
        <v>7710</v>
      </c>
      <c r="AA3049" s="20" t="s">
        <v>247</v>
      </c>
      <c r="AB3049" s="20" t="s">
        <v>248</v>
      </c>
      <c r="AC3049" s="20" t="s">
        <v>248</v>
      </c>
      <c r="AD3049" s="20" t="s">
        <v>56</v>
      </c>
      <c r="AE3049" s="20" t="s">
        <v>1014</v>
      </c>
      <c r="AF3049" t="str">
        <f>VLOOKUP(L3049,Contactos!B:B,1,0)</f>
        <v>AGRO VETERINARIA MI BUEN PASTOR S.R.L.</v>
      </c>
    </row>
    <row r="3050" spans="1:32" ht="38.25" x14ac:dyDescent="0.2">
      <c r="A3050" s="4">
        <f t="shared" si="142"/>
        <v>3048</v>
      </c>
      <c r="B3050" s="4" t="str">
        <f t="shared" si="143"/>
        <v>F010-00026060</v>
      </c>
      <c r="C3050" s="4" t="str">
        <f>IFERROR(VLOOKUP(F3050,Tablas!$A$1:$B$3,2,0),"")</f>
        <v>Factura</v>
      </c>
      <c r="D3050" s="4" t="str">
        <f t="shared" si="144"/>
        <v>Nacional - LETRAS 45-52-59-66-73-90 DAYS - Facturas clientes - C20480431511</v>
      </c>
      <c r="E3050" s="19">
        <v>45562</v>
      </c>
      <c r="F3050" s="20" t="s">
        <v>1001</v>
      </c>
      <c r="G3050" s="20" t="s">
        <v>8243</v>
      </c>
      <c r="H3050" s="20" t="s">
        <v>44</v>
      </c>
      <c r="I3050" s="20" t="s">
        <v>45</v>
      </c>
      <c r="J3050" s="20" t="s">
        <v>241</v>
      </c>
      <c r="K3050" s="20" t="s">
        <v>242</v>
      </c>
      <c r="L3050" s="20" t="s">
        <v>243</v>
      </c>
      <c r="M3050" s="20" t="s">
        <v>125</v>
      </c>
      <c r="N3050" s="21">
        <v>8229.2199999999993</v>
      </c>
      <c r="O3050" s="21">
        <v>0</v>
      </c>
      <c r="P3050" s="20"/>
      <c r="Q3050" s="19">
        <v>45562</v>
      </c>
      <c r="R3050" s="20"/>
      <c r="S3050" s="19">
        <v>45652</v>
      </c>
      <c r="T3050" s="20" t="s">
        <v>7389</v>
      </c>
      <c r="U3050" s="20">
        <v>1031572</v>
      </c>
      <c r="V3050" s="20">
        <v>240002895</v>
      </c>
      <c r="W3050" s="20" t="s">
        <v>847</v>
      </c>
      <c r="X3050" s="20" t="s">
        <v>305</v>
      </c>
      <c r="Y3050" s="20" t="s">
        <v>245</v>
      </c>
      <c r="Z3050" s="20" t="s">
        <v>7710</v>
      </c>
      <c r="AA3050" s="20" t="s">
        <v>247</v>
      </c>
      <c r="AB3050" s="20" t="s">
        <v>248</v>
      </c>
      <c r="AC3050" s="20" t="s">
        <v>248</v>
      </c>
      <c r="AD3050" s="20" t="s">
        <v>56</v>
      </c>
      <c r="AE3050" s="20" t="s">
        <v>1014</v>
      </c>
      <c r="AF3050" t="str">
        <f>VLOOKUP(L3050,Contactos!B:B,1,0)</f>
        <v>AGRO VETERINARIA MI BUEN PASTOR S.R.L.</v>
      </c>
    </row>
    <row r="3051" spans="1:32" ht="38.25" x14ac:dyDescent="0.2">
      <c r="A3051" s="4">
        <f t="shared" si="142"/>
        <v>3049</v>
      </c>
      <c r="B3051" s="4" t="str">
        <f t="shared" si="143"/>
        <v>F010-00026060</v>
      </c>
      <c r="C3051" s="4" t="str">
        <f>IFERROR(VLOOKUP(F3051,Tablas!$A$1:$B$3,2,0),"")</f>
        <v>Factura</v>
      </c>
      <c r="D3051" s="4" t="str">
        <f t="shared" si="144"/>
        <v>Nacional - LETRAS 45-52-59-66-73-90 DAYS - Facturas clientes - C20480431511</v>
      </c>
      <c r="E3051" s="19">
        <v>45562</v>
      </c>
      <c r="F3051" s="20" t="s">
        <v>1001</v>
      </c>
      <c r="G3051" s="20" t="s">
        <v>8243</v>
      </c>
      <c r="H3051" s="20" t="s">
        <v>44</v>
      </c>
      <c r="I3051" s="20" t="s">
        <v>45</v>
      </c>
      <c r="J3051" s="20" t="s">
        <v>241</v>
      </c>
      <c r="K3051" s="20" t="s">
        <v>242</v>
      </c>
      <c r="L3051" s="20" t="s">
        <v>243</v>
      </c>
      <c r="M3051" s="20" t="s">
        <v>125</v>
      </c>
      <c r="N3051" s="21">
        <v>8229.2199999999993</v>
      </c>
      <c r="O3051" s="21">
        <v>0</v>
      </c>
      <c r="P3051" s="20"/>
      <c r="Q3051" s="19">
        <v>45562</v>
      </c>
      <c r="R3051" s="20"/>
      <c r="S3051" s="19">
        <v>45673</v>
      </c>
      <c r="T3051" s="20" t="s">
        <v>7389</v>
      </c>
      <c r="U3051" s="20">
        <v>1031572</v>
      </c>
      <c r="V3051" s="20">
        <v>240002895</v>
      </c>
      <c r="W3051" s="20" t="s">
        <v>847</v>
      </c>
      <c r="X3051" s="20" t="s">
        <v>305</v>
      </c>
      <c r="Y3051" s="20" t="s">
        <v>245</v>
      </c>
      <c r="Z3051" s="20" t="s">
        <v>7710</v>
      </c>
      <c r="AA3051" s="20" t="s">
        <v>247</v>
      </c>
      <c r="AB3051" s="20" t="s">
        <v>248</v>
      </c>
      <c r="AC3051" s="20" t="s">
        <v>248</v>
      </c>
      <c r="AD3051" s="20" t="s">
        <v>56</v>
      </c>
      <c r="AE3051" s="20" t="s">
        <v>1014</v>
      </c>
      <c r="AF3051" t="str">
        <f>VLOOKUP(L3051,Contactos!B:B,1,0)</f>
        <v>AGRO VETERINARIA MI BUEN PASTOR S.R.L.</v>
      </c>
    </row>
    <row r="3052" spans="1:32" ht="25.5" x14ac:dyDescent="0.2">
      <c r="A3052" s="4">
        <f t="shared" si="142"/>
        <v>3050</v>
      </c>
      <c r="B3052" s="4" t="str">
        <f t="shared" si="143"/>
        <v>4-02850</v>
      </c>
      <c r="C3052" s="4" t="str">
        <f>IFERROR(VLOOKUP(F3052,Tablas!$A$1:$B$3,2,0),"")</f>
        <v/>
      </c>
      <c r="D3052" s="4" t="str">
        <f t="shared" si="144"/>
        <v xml:space="preserve"> - LETRA 75 DIAS / DRAFT 75 DAYS - Cambio de Situación</v>
      </c>
      <c r="E3052" s="19">
        <v>45526</v>
      </c>
      <c r="F3052" s="20" t="s">
        <v>27</v>
      </c>
      <c r="G3052" s="20" t="s">
        <v>8244</v>
      </c>
      <c r="H3052" s="20" t="s">
        <v>7404</v>
      </c>
      <c r="I3052" s="20" t="s">
        <v>7405</v>
      </c>
      <c r="J3052" s="20" t="s">
        <v>391</v>
      </c>
      <c r="K3052" s="20" t="s">
        <v>392</v>
      </c>
      <c r="L3052" s="20" t="s">
        <v>393</v>
      </c>
      <c r="M3052" s="20" t="s">
        <v>33</v>
      </c>
      <c r="N3052" s="21">
        <v>8441.67</v>
      </c>
      <c r="O3052" s="21">
        <v>0</v>
      </c>
      <c r="P3052" s="19">
        <v>45492</v>
      </c>
      <c r="Q3052" s="19">
        <v>45526</v>
      </c>
      <c r="R3052" s="20"/>
      <c r="S3052" s="19">
        <v>45567</v>
      </c>
      <c r="T3052" s="20" t="s">
        <v>126</v>
      </c>
      <c r="U3052" s="20">
        <v>1013022</v>
      </c>
      <c r="V3052" s="20">
        <v>240006201</v>
      </c>
      <c r="W3052" s="20" t="s">
        <v>50</v>
      </c>
      <c r="X3052" s="20" t="s">
        <v>794</v>
      </c>
      <c r="Y3052" s="20" t="s">
        <v>306</v>
      </c>
      <c r="Z3052" s="20" t="s">
        <v>7406</v>
      </c>
      <c r="AA3052" s="20" t="s">
        <v>495</v>
      </c>
      <c r="AB3052" s="20" t="s">
        <v>337</v>
      </c>
      <c r="AC3052" s="20" t="s">
        <v>337</v>
      </c>
      <c r="AD3052" s="20" t="s">
        <v>56</v>
      </c>
      <c r="AE3052" s="20"/>
      <c r="AF3052" t="str">
        <f>VLOOKUP(L3052,Contactos!B:B,1,0)</f>
        <v>SANIDAD AGROPECUARIA &amp; ASOCIADOS S.A.C.</v>
      </c>
    </row>
    <row r="3053" spans="1:32" ht="25.5" x14ac:dyDescent="0.2">
      <c r="A3053" s="4">
        <f t="shared" si="142"/>
        <v>3051</v>
      </c>
      <c r="B3053" s="4" t="str">
        <f t="shared" si="143"/>
        <v>4-01764</v>
      </c>
      <c r="C3053" s="4" t="str">
        <f>IFERROR(VLOOKUP(F3053,Tablas!$A$1:$B$3,2,0),"")</f>
        <v/>
      </c>
      <c r="D3053" s="4" t="str">
        <f t="shared" si="144"/>
        <v xml:space="preserve"> - LETRA 75 DIAS / DRAFT 75 DAYS - Cambio de Situación</v>
      </c>
      <c r="E3053" s="19">
        <v>45443</v>
      </c>
      <c r="F3053" s="20" t="s">
        <v>27</v>
      </c>
      <c r="G3053" s="20" t="s">
        <v>8245</v>
      </c>
      <c r="H3053" s="20" t="s">
        <v>7404</v>
      </c>
      <c r="I3053" s="20" t="s">
        <v>7405</v>
      </c>
      <c r="J3053" s="20" t="s">
        <v>431</v>
      </c>
      <c r="K3053" s="20" t="s">
        <v>432</v>
      </c>
      <c r="L3053" s="20" t="s">
        <v>433</v>
      </c>
      <c r="M3053" s="20" t="s">
        <v>125</v>
      </c>
      <c r="N3053" s="21">
        <v>8724.33</v>
      </c>
      <c r="O3053" s="21">
        <v>0</v>
      </c>
      <c r="P3053" s="19">
        <v>45420</v>
      </c>
      <c r="Q3053" s="19">
        <v>45443</v>
      </c>
      <c r="R3053" s="20"/>
      <c r="S3053" s="19">
        <v>45510</v>
      </c>
      <c r="T3053" s="20" t="s">
        <v>126</v>
      </c>
      <c r="U3053" s="20">
        <v>977003</v>
      </c>
      <c r="V3053" s="20">
        <v>240004287</v>
      </c>
      <c r="W3053" s="20" t="s">
        <v>50</v>
      </c>
      <c r="X3053" s="20" t="s">
        <v>794</v>
      </c>
      <c r="Y3053" s="20" t="s">
        <v>267</v>
      </c>
      <c r="Z3053" s="20" t="s">
        <v>7406</v>
      </c>
      <c r="AA3053" s="20" t="s">
        <v>435</v>
      </c>
      <c r="AB3053" s="20" t="s">
        <v>436</v>
      </c>
      <c r="AC3053" s="20" t="s">
        <v>167</v>
      </c>
      <c r="AD3053" s="20" t="s">
        <v>56</v>
      </c>
      <c r="AE3053" s="20"/>
      <c r="AF3053" t="str">
        <f>VLOOKUP(L3053,Contactos!B:B,1,0)</f>
        <v>H &amp; P DISTRIBUCIONES Y REPRESENTACIONES</v>
      </c>
    </row>
    <row r="3054" spans="1:32" ht="38.25" x14ac:dyDescent="0.2">
      <c r="A3054" s="4">
        <f t="shared" si="142"/>
        <v>3052</v>
      </c>
      <c r="B3054" s="4" t="str">
        <f t="shared" si="143"/>
        <v>F010-00025799</v>
      </c>
      <c r="C3054" s="4" t="str">
        <f>IFERROR(VLOOKUP(F3054,Tablas!$A$1:$B$3,2,0),"")</f>
        <v>Factura</v>
      </c>
      <c r="D3054" s="4" t="str">
        <f t="shared" si="144"/>
        <v>Nacional - CREDITO 30 DIAS / CREDIT 30 DAYS - Facturas clientes - C20452614767</v>
      </c>
      <c r="E3054" s="19">
        <v>45538</v>
      </c>
      <c r="F3054" s="20" t="s">
        <v>1001</v>
      </c>
      <c r="G3054" s="20" t="s">
        <v>8246</v>
      </c>
      <c r="H3054" s="20" t="s">
        <v>44</v>
      </c>
      <c r="I3054" s="20" t="s">
        <v>45</v>
      </c>
      <c r="J3054" s="20" t="s">
        <v>8247</v>
      </c>
      <c r="K3054" s="20" t="s">
        <v>8248</v>
      </c>
      <c r="L3054" s="20" t="s">
        <v>8249</v>
      </c>
      <c r="M3054" s="20" t="s">
        <v>125</v>
      </c>
      <c r="N3054" s="21">
        <v>8782.74</v>
      </c>
      <c r="O3054" s="21">
        <v>0</v>
      </c>
      <c r="P3054" s="20"/>
      <c r="Q3054" s="19">
        <v>45538</v>
      </c>
      <c r="R3054" s="20"/>
      <c r="S3054" s="19">
        <v>45568</v>
      </c>
      <c r="T3054" s="20" t="s">
        <v>643</v>
      </c>
      <c r="U3054" s="20">
        <v>1018204</v>
      </c>
      <c r="V3054" s="20">
        <v>240002610</v>
      </c>
      <c r="W3054" s="20" t="s">
        <v>847</v>
      </c>
      <c r="X3054" s="20" t="s">
        <v>305</v>
      </c>
      <c r="Y3054" s="20" t="s">
        <v>8250</v>
      </c>
      <c r="Z3054" s="20" t="s">
        <v>8251</v>
      </c>
      <c r="AA3054" s="20" t="s">
        <v>8252</v>
      </c>
      <c r="AB3054" s="20" t="s">
        <v>166</v>
      </c>
      <c r="AC3054" s="20" t="s">
        <v>167</v>
      </c>
      <c r="AD3054" s="20" t="s">
        <v>56</v>
      </c>
      <c r="AE3054" s="20" t="s">
        <v>1014</v>
      </c>
      <c r="AF3054" t="str">
        <f>VLOOKUP(L3054,Contactos!B:B,1,0)</f>
        <v>LA CALERA S.A.C.</v>
      </c>
    </row>
    <row r="3055" spans="1:32" ht="25.5" x14ac:dyDescent="0.2">
      <c r="A3055" s="4">
        <f t="shared" si="142"/>
        <v>3053</v>
      </c>
      <c r="B3055" s="4" t="str">
        <f t="shared" si="143"/>
        <v>4-02937</v>
      </c>
      <c r="C3055" s="4" t="str">
        <f>IFERROR(VLOOKUP(F3055,Tablas!$A$1:$B$3,2,0),"")</f>
        <v/>
      </c>
      <c r="D3055" s="4" t="str">
        <f t="shared" si="144"/>
        <v xml:space="preserve"> - LETRA 75 DIAS / DRAFT 75 DAYS - Cambio de Situación</v>
      </c>
      <c r="E3055" s="19">
        <v>45518</v>
      </c>
      <c r="F3055" s="20" t="s">
        <v>27</v>
      </c>
      <c r="G3055" s="20" t="s">
        <v>8253</v>
      </c>
      <c r="H3055" s="20" t="s">
        <v>7404</v>
      </c>
      <c r="I3055" s="20" t="s">
        <v>7405</v>
      </c>
      <c r="J3055" s="20" t="s">
        <v>391</v>
      </c>
      <c r="K3055" s="20" t="s">
        <v>392</v>
      </c>
      <c r="L3055" s="20" t="s">
        <v>393</v>
      </c>
      <c r="M3055" s="20" t="s">
        <v>33</v>
      </c>
      <c r="N3055" s="21">
        <v>8865.58</v>
      </c>
      <c r="O3055" s="21">
        <v>0</v>
      </c>
      <c r="P3055" s="19">
        <v>45503</v>
      </c>
      <c r="Q3055" s="19">
        <v>45518</v>
      </c>
      <c r="R3055" s="20"/>
      <c r="S3055" s="19">
        <v>45579</v>
      </c>
      <c r="T3055" s="20" t="s">
        <v>126</v>
      </c>
      <c r="U3055" s="20">
        <v>1008648</v>
      </c>
      <c r="V3055" s="20">
        <v>240005941</v>
      </c>
      <c r="W3055" s="20" t="s">
        <v>50</v>
      </c>
      <c r="X3055" s="20" t="s">
        <v>794</v>
      </c>
      <c r="Y3055" s="20" t="s">
        <v>306</v>
      </c>
      <c r="Z3055" s="20" t="s">
        <v>7406</v>
      </c>
      <c r="AA3055" s="20" t="s">
        <v>495</v>
      </c>
      <c r="AB3055" s="20" t="s">
        <v>337</v>
      </c>
      <c r="AC3055" s="20" t="s">
        <v>337</v>
      </c>
      <c r="AD3055" s="20" t="s">
        <v>56</v>
      </c>
      <c r="AE3055" s="20"/>
      <c r="AF3055" t="str">
        <f>VLOOKUP(L3055,Contactos!B:B,1,0)</f>
        <v>SANIDAD AGROPECUARIA &amp; ASOCIADOS S.A.C.</v>
      </c>
    </row>
    <row r="3056" spans="1:32" ht="38.25" x14ac:dyDescent="0.2">
      <c r="A3056" s="4">
        <f t="shared" si="142"/>
        <v>3054</v>
      </c>
      <c r="B3056" s="4" t="str">
        <f t="shared" si="143"/>
        <v>F010-00025840</v>
      </c>
      <c r="C3056" s="4" t="str">
        <f>IFERROR(VLOOKUP(F3056,Tablas!$A$1:$B$3,2,0),"")</f>
        <v>Factura</v>
      </c>
      <c r="D3056" s="4" t="str">
        <f t="shared" si="144"/>
        <v>Nacional - LETRAS 45-52-59-66-73-80-90 DAYS - Facturas clientes - C20601052921</v>
      </c>
      <c r="E3056" s="19">
        <v>45541</v>
      </c>
      <c r="F3056" s="20" t="s">
        <v>1001</v>
      </c>
      <c r="G3056" s="20" t="s">
        <v>8254</v>
      </c>
      <c r="H3056" s="20" t="s">
        <v>44</v>
      </c>
      <c r="I3056" s="20" t="s">
        <v>45</v>
      </c>
      <c r="J3056" s="20" t="s">
        <v>7563</v>
      </c>
      <c r="K3056" s="20" t="s">
        <v>7564</v>
      </c>
      <c r="L3056" s="20" t="s">
        <v>7565</v>
      </c>
      <c r="M3056" s="20" t="s">
        <v>33</v>
      </c>
      <c r="N3056" s="21">
        <v>9013.77</v>
      </c>
      <c r="O3056" s="21">
        <v>0</v>
      </c>
      <c r="P3056" s="20"/>
      <c r="Q3056" s="19">
        <v>45541</v>
      </c>
      <c r="R3056" s="20"/>
      <c r="S3056" s="19">
        <v>45676</v>
      </c>
      <c r="T3056" s="20" t="s">
        <v>8099</v>
      </c>
      <c r="U3056" s="20">
        <v>1020168</v>
      </c>
      <c r="V3056" s="20">
        <v>240002658</v>
      </c>
      <c r="W3056" s="20" t="s">
        <v>847</v>
      </c>
      <c r="X3056" s="20" t="s">
        <v>274</v>
      </c>
      <c r="Y3056" s="20" t="s">
        <v>404</v>
      </c>
      <c r="Z3056" s="20" t="s">
        <v>7578</v>
      </c>
      <c r="AA3056" s="20" t="s">
        <v>7566</v>
      </c>
      <c r="AB3056" s="20" t="s">
        <v>741</v>
      </c>
      <c r="AC3056" s="20" t="s">
        <v>741</v>
      </c>
      <c r="AD3056" s="20" t="s">
        <v>56</v>
      </c>
      <c r="AE3056" s="20" t="s">
        <v>1014</v>
      </c>
      <c r="AF3056" t="str">
        <f>VLOOKUP(L3056,Contactos!B:B,1,0)</f>
        <v>INVERSIONES PROAVET E.I.R.L.</v>
      </c>
    </row>
    <row r="3057" spans="1:32" ht="38.25" x14ac:dyDescent="0.2">
      <c r="A3057" s="4">
        <f t="shared" si="142"/>
        <v>3055</v>
      </c>
      <c r="B3057" s="4" t="str">
        <f t="shared" si="143"/>
        <v>F010-00025840</v>
      </c>
      <c r="C3057" s="4" t="str">
        <f>IFERROR(VLOOKUP(F3057,Tablas!$A$1:$B$3,2,0),"")</f>
        <v>Factura</v>
      </c>
      <c r="D3057" s="4" t="str">
        <f t="shared" si="144"/>
        <v>Nacional - LETRAS 45-52-59-66-73-80-90 DAYS - Facturas clientes - C20601052921</v>
      </c>
      <c r="E3057" s="19">
        <v>45541</v>
      </c>
      <c r="F3057" s="20" t="s">
        <v>1001</v>
      </c>
      <c r="G3057" s="20" t="s">
        <v>8254</v>
      </c>
      <c r="H3057" s="20" t="s">
        <v>44</v>
      </c>
      <c r="I3057" s="20" t="s">
        <v>45</v>
      </c>
      <c r="J3057" s="20" t="s">
        <v>7563</v>
      </c>
      <c r="K3057" s="20" t="s">
        <v>7564</v>
      </c>
      <c r="L3057" s="20" t="s">
        <v>7565</v>
      </c>
      <c r="M3057" s="20" t="s">
        <v>33</v>
      </c>
      <c r="N3057" s="21">
        <v>9032.76</v>
      </c>
      <c r="O3057" s="21">
        <v>0</v>
      </c>
      <c r="P3057" s="20"/>
      <c r="Q3057" s="19">
        <v>45541</v>
      </c>
      <c r="R3057" s="20"/>
      <c r="S3057" s="19">
        <v>45666</v>
      </c>
      <c r="T3057" s="20" t="s">
        <v>8099</v>
      </c>
      <c r="U3057" s="20">
        <v>1020168</v>
      </c>
      <c r="V3057" s="20">
        <v>240002658</v>
      </c>
      <c r="W3057" s="20" t="s">
        <v>847</v>
      </c>
      <c r="X3057" s="20" t="s">
        <v>274</v>
      </c>
      <c r="Y3057" s="20" t="s">
        <v>404</v>
      </c>
      <c r="Z3057" s="20" t="s">
        <v>7578</v>
      </c>
      <c r="AA3057" s="20" t="s">
        <v>7566</v>
      </c>
      <c r="AB3057" s="20" t="s">
        <v>741</v>
      </c>
      <c r="AC3057" s="20" t="s">
        <v>741</v>
      </c>
      <c r="AD3057" s="20" t="s">
        <v>56</v>
      </c>
      <c r="AE3057" s="20" t="s">
        <v>1014</v>
      </c>
      <c r="AF3057" t="str">
        <f>VLOOKUP(L3057,Contactos!B:B,1,0)</f>
        <v>INVERSIONES PROAVET E.I.R.L.</v>
      </c>
    </row>
    <row r="3058" spans="1:32" ht="38.25" x14ac:dyDescent="0.2">
      <c r="A3058" s="4">
        <f t="shared" si="142"/>
        <v>3056</v>
      </c>
      <c r="B3058" s="4" t="str">
        <f t="shared" si="143"/>
        <v>F010-00025840</v>
      </c>
      <c r="C3058" s="4" t="str">
        <f>IFERROR(VLOOKUP(F3058,Tablas!$A$1:$B$3,2,0),"")</f>
        <v>Factura</v>
      </c>
      <c r="D3058" s="4" t="str">
        <f t="shared" si="144"/>
        <v>Nacional - LETRAS 45-52-59-66-73-80-90 DAYS - Facturas clientes - C20601052921</v>
      </c>
      <c r="E3058" s="19">
        <v>45541</v>
      </c>
      <c r="F3058" s="20" t="s">
        <v>1001</v>
      </c>
      <c r="G3058" s="20" t="s">
        <v>8254</v>
      </c>
      <c r="H3058" s="20" t="s">
        <v>44</v>
      </c>
      <c r="I3058" s="20" t="s">
        <v>45</v>
      </c>
      <c r="J3058" s="20" t="s">
        <v>7563</v>
      </c>
      <c r="K3058" s="20" t="s">
        <v>7564</v>
      </c>
      <c r="L3058" s="20" t="s">
        <v>7565</v>
      </c>
      <c r="M3058" s="20" t="s">
        <v>33</v>
      </c>
      <c r="N3058" s="21">
        <v>9032.76</v>
      </c>
      <c r="O3058" s="21">
        <v>0</v>
      </c>
      <c r="P3058" s="20"/>
      <c r="Q3058" s="19">
        <v>45541</v>
      </c>
      <c r="R3058" s="20"/>
      <c r="S3058" s="19">
        <v>45659</v>
      </c>
      <c r="T3058" s="20" t="s">
        <v>8099</v>
      </c>
      <c r="U3058" s="20">
        <v>1020168</v>
      </c>
      <c r="V3058" s="20">
        <v>240002658</v>
      </c>
      <c r="W3058" s="20" t="s">
        <v>847</v>
      </c>
      <c r="X3058" s="20" t="s">
        <v>274</v>
      </c>
      <c r="Y3058" s="20" t="s">
        <v>404</v>
      </c>
      <c r="Z3058" s="20" t="s">
        <v>7578</v>
      </c>
      <c r="AA3058" s="20" t="s">
        <v>7566</v>
      </c>
      <c r="AB3058" s="20" t="s">
        <v>741</v>
      </c>
      <c r="AC3058" s="20" t="s">
        <v>741</v>
      </c>
      <c r="AD3058" s="20" t="s">
        <v>56</v>
      </c>
      <c r="AE3058" s="20" t="s">
        <v>1014</v>
      </c>
      <c r="AF3058" t="str">
        <f>VLOOKUP(L3058,Contactos!B:B,1,0)</f>
        <v>INVERSIONES PROAVET E.I.R.L.</v>
      </c>
    </row>
    <row r="3059" spans="1:32" ht="38.25" x14ac:dyDescent="0.2">
      <c r="A3059" s="4">
        <f t="shared" si="142"/>
        <v>3057</v>
      </c>
      <c r="B3059" s="4" t="str">
        <f t="shared" si="143"/>
        <v>F010-00025840</v>
      </c>
      <c r="C3059" s="4" t="str">
        <f>IFERROR(VLOOKUP(F3059,Tablas!$A$1:$B$3,2,0),"")</f>
        <v>Factura</v>
      </c>
      <c r="D3059" s="4" t="str">
        <f t="shared" si="144"/>
        <v>Nacional - LETRAS 45-52-59-66-73-80-90 DAYS - Facturas clientes - C20601052921</v>
      </c>
      <c r="E3059" s="19">
        <v>45541</v>
      </c>
      <c r="F3059" s="20" t="s">
        <v>1001</v>
      </c>
      <c r="G3059" s="20" t="s">
        <v>8254</v>
      </c>
      <c r="H3059" s="20" t="s">
        <v>44</v>
      </c>
      <c r="I3059" s="20" t="s">
        <v>45</v>
      </c>
      <c r="J3059" s="20" t="s">
        <v>7563</v>
      </c>
      <c r="K3059" s="20" t="s">
        <v>7564</v>
      </c>
      <c r="L3059" s="20" t="s">
        <v>7565</v>
      </c>
      <c r="M3059" s="20" t="s">
        <v>33</v>
      </c>
      <c r="N3059" s="21">
        <v>9032.76</v>
      </c>
      <c r="O3059" s="21">
        <v>0</v>
      </c>
      <c r="P3059" s="20"/>
      <c r="Q3059" s="19">
        <v>45541</v>
      </c>
      <c r="R3059" s="20"/>
      <c r="S3059" s="19">
        <v>45638</v>
      </c>
      <c r="T3059" s="20" t="s">
        <v>8099</v>
      </c>
      <c r="U3059" s="20">
        <v>1020168</v>
      </c>
      <c r="V3059" s="20">
        <v>240002658</v>
      </c>
      <c r="W3059" s="20" t="s">
        <v>847</v>
      </c>
      <c r="X3059" s="20" t="s">
        <v>274</v>
      </c>
      <c r="Y3059" s="20" t="s">
        <v>404</v>
      </c>
      <c r="Z3059" s="20" t="s">
        <v>7578</v>
      </c>
      <c r="AA3059" s="20" t="s">
        <v>7566</v>
      </c>
      <c r="AB3059" s="20" t="s">
        <v>741</v>
      </c>
      <c r="AC3059" s="20" t="s">
        <v>741</v>
      </c>
      <c r="AD3059" s="20" t="s">
        <v>56</v>
      </c>
      <c r="AE3059" s="20" t="s">
        <v>1014</v>
      </c>
      <c r="AF3059" t="str">
        <f>VLOOKUP(L3059,Contactos!B:B,1,0)</f>
        <v>INVERSIONES PROAVET E.I.R.L.</v>
      </c>
    </row>
    <row r="3060" spans="1:32" ht="38.25" x14ac:dyDescent="0.2">
      <c r="A3060" s="4">
        <f t="shared" si="142"/>
        <v>3058</v>
      </c>
      <c r="B3060" s="4" t="str">
        <f t="shared" si="143"/>
        <v>F010-00025840</v>
      </c>
      <c r="C3060" s="4" t="str">
        <f>IFERROR(VLOOKUP(F3060,Tablas!$A$1:$B$3,2,0),"")</f>
        <v>Factura</v>
      </c>
      <c r="D3060" s="4" t="str">
        <f t="shared" si="144"/>
        <v>Nacional - LETRAS 45-52-59-66-73-80-90 DAYS - Facturas clientes - C20601052921</v>
      </c>
      <c r="E3060" s="19">
        <v>45541</v>
      </c>
      <c r="F3060" s="20" t="s">
        <v>1001</v>
      </c>
      <c r="G3060" s="20" t="s">
        <v>8254</v>
      </c>
      <c r="H3060" s="20" t="s">
        <v>44</v>
      </c>
      <c r="I3060" s="20" t="s">
        <v>45</v>
      </c>
      <c r="J3060" s="20" t="s">
        <v>7563</v>
      </c>
      <c r="K3060" s="20" t="s">
        <v>7564</v>
      </c>
      <c r="L3060" s="20" t="s">
        <v>7565</v>
      </c>
      <c r="M3060" s="20" t="s">
        <v>33</v>
      </c>
      <c r="N3060" s="21">
        <v>9032.76</v>
      </c>
      <c r="O3060" s="21">
        <v>0</v>
      </c>
      <c r="P3060" s="20"/>
      <c r="Q3060" s="19">
        <v>45541</v>
      </c>
      <c r="R3060" s="20"/>
      <c r="S3060" s="19">
        <v>45645</v>
      </c>
      <c r="T3060" s="20" t="s">
        <v>8099</v>
      </c>
      <c r="U3060" s="20">
        <v>1020168</v>
      </c>
      <c r="V3060" s="20">
        <v>240002658</v>
      </c>
      <c r="W3060" s="20" t="s">
        <v>847</v>
      </c>
      <c r="X3060" s="20" t="s">
        <v>274</v>
      </c>
      <c r="Y3060" s="20" t="s">
        <v>404</v>
      </c>
      <c r="Z3060" s="20" t="s">
        <v>7578</v>
      </c>
      <c r="AA3060" s="20" t="s">
        <v>7566</v>
      </c>
      <c r="AB3060" s="20" t="s">
        <v>741</v>
      </c>
      <c r="AC3060" s="20" t="s">
        <v>741</v>
      </c>
      <c r="AD3060" s="20" t="s">
        <v>56</v>
      </c>
      <c r="AE3060" s="20" t="s">
        <v>1014</v>
      </c>
      <c r="AF3060" t="str">
        <f>VLOOKUP(L3060,Contactos!B:B,1,0)</f>
        <v>INVERSIONES PROAVET E.I.R.L.</v>
      </c>
    </row>
    <row r="3061" spans="1:32" ht="38.25" x14ac:dyDescent="0.2">
      <c r="A3061" s="4">
        <f t="shared" si="142"/>
        <v>3059</v>
      </c>
      <c r="B3061" s="4" t="str">
        <f t="shared" si="143"/>
        <v>F010-00025840</v>
      </c>
      <c r="C3061" s="4" t="str">
        <f>IFERROR(VLOOKUP(F3061,Tablas!$A$1:$B$3,2,0),"")</f>
        <v>Factura</v>
      </c>
      <c r="D3061" s="4" t="str">
        <f t="shared" si="144"/>
        <v>Nacional - LETRAS 45-52-59-66-73-80-90 DAYS - Facturas clientes - C20601052921</v>
      </c>
      <c r="E3061" s="19">
        <v>45541</v>
      </c>
      <c r="F3061" s="20" t="s">
        <v>1001</v>
      </c>
      <c r="G3061" s="20" t="s">
        <v>8254</v>
      </c>
      <c r="H3061" s="20" t="s">
        <v>44</v>
      </c>
      <c r="I3061" s="20" t="s">
        <v>45</v>
      </c>
      <c r="J3061" s="20" t="s">
        <v>7563</v>
      </c>
      <c r="K3061" s="20" t="s">
        <v>7564</v>
      </c>
      <c r="L3061" s="20" t="s">
        <v>7565</v>
      </c>
      <c r="M3061" s="20" t="s">
        <v>33</v>
      </c>
      <c r="N3061" s="21">
        <v>9032.76</v>
      </c>
      <c r="O3061" s="21">
        <v>0</v>
      </c>
      <c r="P3061" s="20"/>
      <c r="Q3061" s="19">
        <v>45541</v>
      </c>
      <c r="R3061" s="20"/>
      <c r="S3061" s="19">
        <v>45631</v>
      </c>
      <c r="T3061" s="20" t="s">
        <v>8099</v>
      </c>
      <c r="U3061" s="20">
        <v>1020168</v>
      </c>
      <c r="V3061" s="20">
        <v>240002658</v>
      </c>
      <c r="W3061" s="20" t="s">
        <v>847</v>
      </c>
      <c r="X3061" s="20" t="s">
        <v>274</v>
      </c>
      <c r="Y3061" s="20" t="s">
        <v>404</v>
      </c>
      <c r="Z3061" s="20" t="s">
        <v>7578</v>
      </c>
      <c r="AA3061" s="20" t="s">
        <v>7566</v>
      </c>
      <c r="AB3061" s="20" t="s">
        <v>741</v>
      </c>
      <c r="AC3061" s="20" t="s">
        <v>741</v>
      </c>
      <c r="AD3061" s="20" t="s">
        <v>56</v>
      </c>
      <c r="AE3061" s="20" t="s">
        <v>1014</v>
      </c>
      <c r="AF3061" t="str">
        <f>VLOOKUP(L3061,Contactos!B:B,1,0)</f>
        <v>INVERSIONES PROAVET E.I.R.L.</v>
      </c>
    </row>
    <row r="3062" spans="1:32" ht="38.25" x14ac:dyDescent="0.2">
      <c r="A3062" s="4">
        <f t="shared" si="142"/>
        <v>3060</v>
      </c>
      <c r="B3062" s="4" t="str">
        <f t="shared" si="143"/>
        <v>F010-00025840</v>
      </c>
      <c r="C3062" s="4" t="str">
        <f>IFERROR(VLOOKUP(F3062,Tablas!$A$1:$B$3,2,0),"")</f>
        <v>Factura</v>
      </c>
      <c r="D3062" s="4" t="str">
        <f t="shared" si="144"/>
        <v>Nacional - LETRAS 45-52-59-66-73-80-90 DAYS - Facturas clientes - C20601052921</v>
      </c>
      <c r="E3062" s="19">
        <v>45541</v>
      </c>
      <c r="F3062" s="20" t="s">
        <v>1001</v>
      </c>
      <c r="G3062" s="20" t="s">
        <v>8254</v>
      </c>
      <c r="H3062" s="20" t="s">
        <v>44</v>
      </c>
      <c r="I3062" s="20" t="s">
        <v>45</v>
      </c>
      <c r="J3062" s="20" t="s">
        <v>7563</v>
      </c>
      <c r="K3062" s="20" t="s">
        <v>7564</v>
      </c>
      <c r="L3062" s="20" t="s">
        <v>7565</v>
      </c>
      <c r="M3062" s="20" t="s">
        <v>33</v>
      </c>
      <c r="N3062" s="21">
        <v>9032.76</v>
      </c>
      <c r="O3062" s="21">
        <v>0</v>
      </c>
      <c r="P3062" s="20"/>
      <c r="Q3062" s="19">
        <v>45541</v>
      </c>
      <c r="R3062" s="20"/>
      <c r="S3062" s="19">
        <v>45652</v>
      </c>
      <c r="T3062" s="20" t="s">
        <v>8099</v>
      </c>
      <c r="U3062" s="20">
        <v>1020168</v>
      </c>
      <c r="V3062" s="20">
        <v>240002658</v>
      </c>
      <c r="W3062" s="20" t="s">
        <v>847</v>
      </c>
      <c r="X3062" s="20" t="s">
        <v>274</v>
      </c>
      <c r="Y3062" s="20" t="s">
        <v>404</v>
      </c>
      <c r="Z3062" s="20" t="s">
        <v>7578</v>
      </c>
      <c r="AA3062" s="20" t="s">
        <v>7566</v>
      </c>
      <c r="AB3062" s="20" t="s">
        <v>741</v>
      </c>
      <c r="AC3062" s="20" t="s">
        <v>741</v>
      </c>
      <c r="AD3062" s="20" t="s">
        <v>56</v>
      </c>
      <c r="AE3062" s="20" t="s">
        <v>1014</v>
      </c>
      <c r="AF3062" t="str">
        <f>VLOOKUP(L3062,Contactos!B:B,1,0)</f>
        <v>INVERSIONES PROAVET E.I.R.L.</v>
      </c>
    </row>
    <row r="3063" spans="1:32" ht="25.5" x14ac:dyDescent="0.2">
      <c r="A3063" s="4">
        <f t="shared" si="142"/>
        <v>3061</v>
      </c>
      <c r="B3063" s="4" t="str">
        <f t="shared" si="143"/>
        <v>4-03514</v>
      </c>
      <c r="C3063" s="4" t="str">
        <f>IFERROR(VLOOKUP(F3063,Tablas!$A$1:$B$3,2,0),"")</f>
        <v/>
      </c>
      <c r="D3063" s="4" t="str">
        <f t="shared" si="144"/>
        <v xml:space="preserve"> - LETRA 75 DIAS / DRAFT 75 DAYS - Cambio de Situación</v>
      </c>
      <c r="E3063" s="19">
        <v>45554</v>
      </c>
      <c r="F3063" s="20" t="s">
        <v>27</v>
      </c>
      <c r="G3063" s="20" t="s">
        <v>8255</v>
      </c>
      <c r="H3063" s="20" t="s">
        <v>7404</v>
      </c>
      <c r="I3063" s="20" t="s">
        <v>7405</v>
      </c>
      <c r="J3063" s="20" t="s">
        <v>431</v>
      </c>
      <c r="K3063" s="20" t="s">
        <v>432</v>
      </c>
      <c r="L3063" s="20" t="s">
        <v>433</v>
      </c>
      <c r="M3063" s="20" t="s">
        <v>125</v>
      </c>
      <c r="N3063" s="21">
        <v>9247.7000000000007</v>
      </c>
      <c r="O3063" s="21">
        <v>0</v>
      </c>
      <c r="P3063" s="19">
        <v>45540</v>
      </c>
      <c r="Q3063" s="19">
        <v>45554</v>
      </c>
      <c r="R3063" s="20"/>
      <c r="S3063" s="19">
        <v>45615</v>
      </c>
      <c r="T3063" s="20" t="s">
        <v>126</v>
      </c>
      <c r="U3063" s="20">
        <v>1035108</v>
      </c>
      <c r="V3063" s="20">
        <v>240007299</v>
      </c>
      <c r="W3063" s="20" t="s">
        <v>50</v>
      </c>
      <c r="X3063" s="20" t="s">
        <v>794</v>
      </c>
      <c r="Y3063" s="20" t="s">
        <v>267</v>
      </c>
      <c r="Z3063" s="20" t="s">
        <v>7406</v>
      </c>
      <c r="AA3063" s="20" t="s">
        <v>435</v>
      </c>
      <c r="AB3063" s="20" t="s">
        <v>436</v>
      </c>
      <c r="AC3063" s="20" t="s">
        <v>167</v>
      </c>
      <c r="AD3063" s="20" t="s">
        <v>56</v>
      </c>
      <c r="AE3063" s="20"/>
      <c r="AF3063" t="str">
        <f>VLOOKUP(L3063,Contactos!B:B,1,0)</f>
        <v>H &amp; P DISTRIBUCIONES Y REPRESENTACIONES</v>
      </c>
    </row>
    <row r="3064" spans="1:32" ht="25.5" x14ac:dyDescent="0.2">
      <c r="A3064" s="4">
        <f t="shared" si="142"/>
        <v>3062</v>
      </c>
      <c r="B3064" s="4" t="str">
        <f t="shared" si="143"/>
        <v>4-03221</v>
      </c>
      <c r="C3064" s="4" t="str">
        <f>IFERROR(VLOOKUP(F3064,Tablas!$A$1:$B$3,2,0),"")</f>
        <v/>
      </c>
      <c r="D3064" s="4" t="str">
        <f t="shared" si="144"/>
        <v xml:space="preserve"> - LETRA 60 DIAS / DRAFT 60 DAYS - Cambio de Situación</v>
      </c>
      <c r="E3064" s="19">
        <v>45527</v>
      </c>
      <c r="F3064" s="20" t="s">
        <v>27</v>
      </c>
      <c r="G3064" s="20" t="s">
        <v>8256</v>
      </c>
      <c r="H3064" s="20" t="s">
        <v>7404</v>
      </c>
      <c r="I3064" s="20" t="s">
        <v>7405</v>
      </c>
      <c r="J3064" s="20" t="s">
        <v>8004</v>
      </c>
      <c r="K3064" s="20" t="s">
        <v>8005</v>
      </c>
      <c r="L3064" s="20" t="s">
        <v>8006</v>
      </c>
      <c r="M3064" s="20" t="s">
        <v>125</v>
      </c>
      <c r="N3064" s="21">
        <v>9369.6200000000008</v>
      </c>
      <c r="O3064" s="21">
        <v>0</v>
      </c>
      <c r="P3064" s="19">
        <v>45517</v>
      </c>
      <c r="Q3064" s="19">
        <v>45527</v>
      </c>
      <c r="R3064" s="20"/>
      <c r="S3064" s="19">
        <v>45593</v>
      </c>
      <c r="T3064" s="20" t="s">
        <v>382</v>
      </c>
      <c r="U3064" s="20">
        <v>1012594</v>
      </c>
      <c r="V3064" s="20">
        <v>240006189</v>
      </c>
      <c r="W3064" s="20" t="s">
        <v>50</v>
      </c>
      <c r="X3064" s="20" t="s">
        <v>794</v>
      </c>
      <c r="Y3064" s="20" t="s">
        <v>267</v>
      </c>
      <c r="Z3064" s="20" t="s">
        <v>7406</v>
      </c>
      <c r="AA3064" s="20" t="s">
        <v>8008</v>
      </c>
      <c r="AB3064" s="20" t="s">
        <v>167</v>
      </c>
      <c r="AC3064" s="20" t="s">
        <v>167</v>
      </c>
      <c r="AD3064" s="20" t="s">
        <v>56</v>
      </c>
      <c r="AE3064" s="20"/>
      <c r="AF3064" t="str">
        <f>VLOOKUP(L3064,Contactos!B:B,1,0)</f>
        <v>AGROPEC S.R.L.</v>
      </c>
    </row>
    <row r="3065" spans="1:32" ht="38.25" x14ac:dyDescent="0.2">
      <c r="A3065" s="4">
        <f t="shared" si="142"/>
        <v>3063</v>
      </c>
      <c r="B3065" s="4" t="str">
        <f t="shared" si="143"/>
        <v>F010-00025987</v>
      </c>
      <c r="C3065" s="4" t="str">
        <f>IFERROR(VLOOKUP(F3065,Tablas!$A$1:$B$3,2,0),"")</f>
        <v>Factura</v>
      </c>
      <c r="D3065" s="4" t="str">
        <f t="shared" si="144"/>
        <v xml:space="preserve"> - CONTADO ADELANTADO / CASH IN ADVANCE - INTERESES AL PRESTAMO 22.09.24</v>
      </c>
      <c r="E3065" s="19">
        <v>45558</v>
      </c>
      <c r="F3065" s="20" t="s">
        <v>1001</v>
      </c>
      <c r="G3065" s="20" t="s">
        <v>8257</v>
      </c>
      <c r="H3065" s="20" t="s">
        <v>322</v>
      </c>
      <c r="I3065" s="20" t="s">
        <v>323</v>
      </c>
      <c r="J3065" s="20" t="s">
        <v>324</v>
      </c>
      <c r="K3065" s="20" t="s">
        <v>325</v>
      </c>
      <c r="L3065" s="20" t="s">
        <v>326</v>
      </c>
      <c r="M3065" s="20" t="s">
        <v>125</v>
      </c>
      <c r="N3065" s="21">
        <v>9480.7900000000009</v>
      </c>
      <c r="O3065" s="21">
        <v>2525.52</v>
      </c>
      <c r="P3065" s="20"/>
      <c r="Q3065" s="19">
        <v>45558</v>
      </c>
      <c r="R3065" s="20"/>
      <c r="S3065" s="19">
        <v>45558</v>
      </c>
      <c r="T3065" s="20" t="s">
        <v>70</v>
      </c>
      <c r="U3065" s="20">
        <v>1027603</v>
      </c>
      <c r="V3065" s="20">
        <v>240002816</v>
      </c>
      <c r="W3065" s="20" t="s">
        <v>847</v>
      </c>
      <c r="X3065" s="20" t="s">
        <v>2795</v>
      </c>
      <c r="Y3065" s="20" t="s">
        <v>52</v>
      </c>
      <c r="Z3065" s="20" t="s">
        <v>8258</v>
      </c>
      <c r="AA3065" s="20" t="s">
        <v>327</v>
      </c>
      <c r="AB3065" s="20" t="s">
        <v>328</v>
      </c>
      <c r="AC3065" s="20" t="s">
        <v>167</v>
      </c>
      <c r="AD3065" s="20" t="s">
        <v>56</v>
      </c>
      <c r="AE3065" s="20"/>
      <c r="AF3065" t="str">
        <f>VLOOKUP(L3065,Contactos!B:B,1,0)</f>
        <v>PHARMADIX CORP. S.A.C.</v>
      </c>
    </row>
    <row r="3066" spans="1:32" ht="38.25" x14ac:dyDescent="0.2">
      <c r="A3066" s="4">
        <f t="shared" si="142"/>
        <v>3064</v>
      </c>
      <c r="B3066" s="4" t="str">
        <f t="shared" si="143"/>
        <v>F010-00026056</v>
      </c>
      <c r="C3066" s="4" t="str">
        <f>IFERROR(VLOOKUP(F3066,Tablas!$A$1:$B$3,2,0),"")</f>
        <v>Factura</v>
      </c>
      <c r="D3066" s="4" t="str">
        <f t="shared" si="144"/>
        <v>Nacional - LETRAS 45-52-59-66-73-90-105 DÍAS - Facturas clientes - C20602470882</v>
      </c>
      <c r="E3066" s="19">
        <v>45562</v>
      </c>
      <c r="F3066" s="20" t="s">
        <v>1001</v>
      </c>
      <c r="G3066" s="20" t="s">
        <v>8259</v>
      </c>
      <c r="H3066" s="20" t="s">
        <v>44</v>
      </c>
      <c r="I3066" s="20" t="s">
        <v>45</v>
      </c>
      <c r="J3066" s="20" t="s">
        <v>263</v>
      </c>
      <c r="K3066" s="20" t="s">
        <v>264</v>
      </c>
      <c r="L3066" s="20" t="s">
        <v>265</v>
      </c>
      <c r="M3066" s="20" t="s">
        <v>125</v>
      </c>
      <c r="N3066" s="21">
        <v>9668.11</v>
      </c>
      <c r="O3066" s="21">
        <v>0</v>
      </c>
      <c r="P3066" s="20"/>
      <c r="Q3066" s="19">
        <v>45562</v>
      </c>
      <c r="R3066" s="20"/>
      <c r="S3066" s="19">
        <v>45772</v>
      </c>
      <c r="T3066" s="20" t="s">
        <v>8260</v>
      </c>
      <c r="U3066" s="20">
        <v>1031446</v>
      </c>
      <c r="V3066" s="20">
        <v>240002891</v>
      </c>
      <c r="W3066" s="20" t="s">
        <v>847</v>
      </c>
      <c r="X3066" s="20" t="s">
        <v>305</v>
      </c>
      <c r="Y3066" s="20" t="s">
        <v>267</v>
      </c>
      <c r="Z3066" s="20" t="s">
        <v>2518</v>
      </c>
      <c r="AA3066" s="20" t="s">
        <v>7627</v>
      </c>
      <c r="AB3066" s="20" t="s">
        <v>270</v>
      </c>
      <c r="AC3066" s="20" t="s">
        <v>167</v>
      </c>
      <c r="AD3066" s="20" t="s">
        <v>56</v>
      </c>
      <c r="AE3066" s="20" t="s">
        <v>1014</v>
      </c>
      <c r="AF3066" t="str">
        <f>VLOOKUP(L3066,Contactos!B:B,1,0)</f>
        <v>GRUPO PHARMAX VETERINARIA S.A.C.</v>
      </c>
    </row>
    <row r="3067" spans="1:32" ht="38.25" x14ac:dyDescent="0.2">
      <c r="A3067" s="4">
        <f t="shared" si="142"/>
        <v>3065</v>
      </c>
      <c r="B3067" s="4" t="str">
        <f t="shared" si="143"/>
        <v>F010-00026056</v>
      </c>
      <c r="C3067" s="4" t="str">
        <f>IFERROR(VLOOKUP(F3067,Tablas!$A$1:$B$3,2,0),"")</f>
        <v>Factura</v>
      </c>
      <c r="D3067" s="4" t="str">
        <f t="shared" si="144"/>
        <v>Nacional - LETRAS 45-52-59-66-73-90-105 DÍAS - Facturas clientes - C20602470882</v>
      </c>
      <c r="E3067" s="19">
        <v>45562</v>
      </c>
      <c r="F3067" s="20" t="s">
        <v>1001</v>
      </c>
      <c r="G3067" s="20" t="s">
        <v>8259</v>
      </c>
      <c r="H3067" s="20" t="s">
        <v>44</v>
      </c>
      <c r="I3067" s="20" t="s">
        <v>45</v>
      </c>
      <c r="J3067" s="20" t="s">
        <v>263</v>
      </c>
      <c r="K3067" s="20" t="s">
        <v>264</v>
      </c>
      <c r="L3067" s="20" t="s">
        <v>265</v>
      </c>
      <c r="M3067" s="20" t="s">
        <v>125</v>
      </c>
      <c r="N3067" s="21">
        <v>9688.4500000000007</v>
      </c>
      <c r="O3067" s="21">
        <v>0</v>
      </c>
      <c r="P3067" s="20"/>
      <c r="Q3067" s="19">
        <v>45562</v>
      </c>
      <c r="R3067" s="20"/>
      <c r="S3067" s="19">
        <v>45733</v>
      </c>
      <c r="T3067" s="20" t="s">
        <v>8260</v>
      </c>
      <c r="U3067" s="20">
        <v>1031446</v>
      </c>
      <c r="V3067" s="20">
        <v>240002891</v>
      </c>
      <c r="W3067" s="20" t="s">
        <v>847</v>
      </c>
      <c r="X3067" s="20" t="s">
        <v>305</v>
      </c>
      <c r="Y3067" s="20" t="s">
        <v>267</v>
      </c>
      <c r="Z3067" s="20" t="s">
        <v>2518</v>
      </c>
      <c r="AA3067" s="20" t="s">
        <v>7627</v>
      </c>
      <c r="AB3067" s="20" t="s">
        <v>270</v>
      </c>
      <c r="AC3067" s="20" t="s">
        <v>167</v>
      </c>
      <c r="AD3067" s="20" t="s">
        <v>56</v>
      </c>
      <c r="AE3067" s="20" t="s">
        <v>1014</v>
      </c>
      <c r="AF3067" t="str">
        <f>VLOOKUP(L3067,Contactos!B:B,1,0)</f>
        <v>GRUPO PHARMAX VETERINARIA S.A.C.</v>
      </c>
    </row>
    <row r="3068" spans="1:32" ht="38.25" x14ac:dyDescent="0.2">
      <c r="A3068" s="4">
        <f t="shared" si="142"/>
        <v>3066</v>
      </c>
      <c r="B3068" s="4" t="str">
        <f t="shared" si="143"/>
        <v>F010-00026056</v>
      </c>
      <c r="C3068" s="4" t="str">
        <f>IFERROR(VLOOKUP(F3068,Tablas!$A$1:$B$3,2,0),"")</f>
        <v>Factura</v>
      </c>
      <c r="D3068" s="4" t="str">
        <f t="shared" si="144"/>
        <v>Nacional - LETRAS 45-52-59-66-73-90-105 DÍAS - Facturas clientes - C20602470882</v>
      </c>
      <c r="E3068" s="19">
        <v>45562</v>
      </c>
      <c r="F3068" s="20" t="s">
        <v>1001</v>
      </c>
      <c r="G3068" s="20" t="s">
        <v>8259</v>
      </c>
      <c r="H3068" s="20" t="s">
        <v>44</v>
      </c>
      <c r="I3068" s="20" t="s">
        <v>45</v>
      </c>
      <c r="J3068" s="20" t="s">
        <v>263</v>
      </c>
      <c r="K3068" s="20" t="s">
        <v>264</v>
      </c>
      <c r="L3068" s="20" t="s">
        <v>265</v>
      </c>
      <c r="M3068" s="20" t="s">
        <v>125</v>
      </c>
      <c r="N3068" s="21">
        <v>9688.4500000000007</v>
      </c>
      <c r="O3068" s="21">
        <v>0</v>
      </c>
      <c r="P3068" s="20"/>
      <c r="Q3068" s="19">
        <v>45562</v>
      </c>
      <c r="R3068" s="20"/>
      <c r="S3068" s="19">
        <v>45740</v>
      </c>
      <c r="T3068" s="20" t="s">
        <v>8260</v>
      </c>
      <c r="U3068" s="20">
        <v>1031446</v>
      </c>
      <c r="V3068" s="20">
        <v>240002891</v>
      </c>
      <c r="W3068" s="20" t="s">
        <v>847</v>
      </c>
      <c r="X3068" s="20" t="s">
        <v>305</v>
      </c>
      <c r="Y3068" s="20" t="s">
        <v>267</v>
      </c>
      <c r="Z3068" s="20" t="s">
        <v>2518</v>
      </c>
      <c r="AA3068" s="20" t="s">
        <v>7627</v>
      </c>
      <c r="AB3068" s="20" t="s">
        <v>270</v>
      </c>
      <c r="AC3068" s="20" t="s">
        <v>167</v>
      </c>
      <c r="AD3068" s="20" t="s">
        <v>56</v>
      </c>
      <c r="AE3068" s="20" t="s">
        <v>1014</v>
      </c>
      <c r="AF3068" t="str">
        <f>VLOOKUP(L3068,Contactos!B:B,1,0)</f>
        <v>GRUPO PHARMAX VETERINARIA S.A.C.</v>
      </c>
    </row>
    <row r="3069" spans="1:32" ht="38.25" x14ac:dyDescent="0.2">
      <c r="A3069" s="4">
        <f t="shared" si="142"/>
        <v>3067</v>
      </c>
      <c r="B3069" s="4" t="str">
        <f t="shared" si="143"/>
        <v>F010-00026056</v>
      </c>
      <c r="C3069" s="4" t="str">
        <f>IFERROR(VLOOKUP(F3069,Tablas!$A$1:$B$3,2,0),"")</f>
        <v>Factura</v>
      </c>
      <c r="D3069" s="4" t="str">
        <f t="shared" si="144"/>
        <v>Nacional - LETRAS 45-52-59-66-73-90-105 DÍAS - Facturas clientes - C20602470882</v>
      </c>
      <c r="E3069" s="19">
        <v>45562</v>
      </c>
      <c r="F3069" s="20" t="s">
        <v>1001</v>
      </c>
      <c r="G3069" s="20" t="s">
        <v>8259</v>
      </c>
      <c r="H3069" s="20" t="s">
        <v>44</v>
      </c>
      <c r="I3069" s="20" t="s">
        <v>45</v>
      </c>
      <c r="J3069" s="20" t="s">
        <v>263</v>
      </c>
      <c r="K3069" s="20" t="s">
        <v>264</v>
      </c>
      <c r="L3069" s="20" t="s">
        <v>265</v>
      </c>
      <c r="M3069" s="20" t="s">
        <v>125</v>
      </c>
      <c r="N3069" s="21">
        <v>9688.4500000000007</v>
      </c>
      <c r="O3069" s="21">
        <v>0</v>
      </c>
      <c r="P3069" s="20"/>
      <c r="Q3069" s="19">
        <v>45562</v>
      </c>
      <c r="R3069" s="20"/>
      <c r="S3069" s="19">
        <v>45726</v>
      </c>
      <c r="T3069" s="20" t="s">
        <v>8260</v>
      </c>
      <c r="U3069" s="20">
        <v>1031446</v>
      </c>
      <c r="V3069" s="20">
        <v>240002891</v>
      </c>
      <c r="W3069" s="20" t="s">
        <v>847</v>
      </c>
      <c r="X3069" s="20" t="s">
        <v>305</v>
      </c>
      <c r="Y3069" s="20" t="s">
        <v>267</v>
      </c>
      <c r="Z3069" s="20" t="s">
        <v>2518</v>
      </c>
      <c r="AA3069" s="20" t="s">
        <v>7627</v>
      </c>
      <c r="AB3069" s="20" t="s">
        <v>270</v>
      </c>
      <c r="AC3069" s="20" t="s">
        <v>167</v>
      </c>
      <c r="AD3069" s="20" t="s">
        <v>56</v>
      </c>
      <c r="AE3069" s="20" t="s">
        <v>1014</v>
      </c>
      <c r="AF3069" t="str">
        <f>VLOOKUP(L3069,Contactos!B:B,1,0)</f>
        <v>GRUPO PHARMAX VETERINARIA S.A.C.</v>
      </c>
    </row>
    <row r="3070" spans="1:32" ht="38.25" x14ac:dyDescent="0.2">
      <c r="A3070" s="4">
        <f t="shared" si="142"/>
        <v>3068</v>
      </c>
      <c r="B3070" s="4" t="str">
        <f t="shared" si="143"/>
        <v>F010-00026056</v>
      </c>
      <c r="C3070" s="4" t="str">
        <f>IFERROR(VLOOKUP(F3070,Tablas!$A$1:$B$3,2,0),"")</f>
        <v>Factura</v>
      </c>
      <c r="D3070" s="4" t="str">
        <f t="shared" si="144"/>
        <v>Nacional - LETRAS 45-52-59-66-73-90-105 DÍAS - Facturas clientes - C20602470882</v>
      </c>
      <c r="E3070" s="19">
        <v>45562</v>
      </c>
      <c r="F3070" s="20" t="s">
        <v>1001</v>
      </c>
      <c r="G3070" s="20" t="s">
        <v>8259</v>
      </c>
      <c r="H3070" s="20" t="s">
        <v>44</v>
      </c>
      <c r="I3070" s="20" t="s">
        <v>45</v>
      </c>
      <c r="J3070" s="20" t="s">
        <v>263</v>
      </c>
      <c r="K3070" s="20" t="s">
        <v>264</v>
      </c>
      <c r="L3070" s="20" t="s">
        <v>265</v>
      </c>
      <c r="M3070" s="20" t="s">
        <v>125</v>
      </c>
      <c r="N3070" s="21">
        <v>9688.4500000000007</v>
      </c>
      <c r="O3070" s="21">
        <v>0</v>
      </c>
      <c r="P3070" s="20"/>
      <c r="Q3070" s="19">
        <v>45562</v>
      </c>
      <c r="R3070" s="20"/>
      <c r="S3070" s="19">
        <v>45712</v>
      </c>
      <c r="T3070" s="20" t="s">
        <v>8260</v>
      </c>
      <c r="U3070" s="20">
        <v>1031446</v>
      </c>
      <c r="V3070" s="20">
        <v>240002891</v>
      </c>
      <c r="W3070" s="20" t="s">
        <v>847</v>
      </c>
      <c r="X3070" s="20" t="s">
        <v>305</v>
      </c>
      <c r="Y3070" s="20" t="s">
        <v>267</v>
      </c>
      <c r="Z3070" s="20" t="s">
        <v>2518</v>
      </c>
      <c r="AA3070" s="20" t="s">
        <v>7627</v>
      </c>
      <c r="AB3070" s="20" t="s">
        <v>270</v>
      </c>
      <c r="AC3070" s="20" t="s">
        <v>167</v>
      </c>
      <c r="AD3070" s="20" t="s">
        <v>56</v>
      </c>
      <c r="AE3070" s="20" t="s">
        <v>1014</v>
      </c>
      <c r="AF3070" t="str">
        <f>VLOOKUP(L3070,Contactos!B:B,1,0)</f>
        <v>GRUPO PHARMAX VETERINARIA S.A.C.</v>
      </c>
    </row>
    <row r="3071" spans="1:32" ht="38.25" x14ac:dyDescent="0.2">
      <c r="A3071" s="4">
        <f t="shared" si="142"/>
        <v>3069</v>
      </c>
      <c r="B3071" s="4" t="str">
        <f t="shared" si="143"/>
        <v>F010-00026056</v>
      </c>
      <c r="C3071" s="4" t="str">
        <f>IFERROR(VLOOKUP(F3071,Tablas!$A$1:$B$3,2,0),"")</f>
        <v>Factura</v>
      </c>
      <c r="D3071" s="4" t="str">
        <f t="shared" si="144"/>
        <v>Nacional - LETRAS 45-52-59-66-73-90-105 DÍAS - Facturas clientes - C20602470882</v>
      </c>
      <c r="E3071" s="19">
        <v>45562</v>
      </c>
      <c r="F3071" s="20" t="s">
        <v>1001</v>
      </c>
      <c r="G3071" s="20" t="s">
        <v>8259</v>
      </c>
      <c r="H3071" s="20" t="s">
        <v>44</v>
      </c>
      <c r="I3071" s="20" t="s">
        <v>45</v>
      </c>
      <c r="J3071" s="20" t="s">
        <v>263</v>
      </c>
      <c r="K3071" s="20" t="s">
        <v>264</v>
      </c>
      <c r="L3071" s="20" t="s">
        <v>265</v>
      </c>
      <c r="M3071" s="20" t="s">
        <v>125</v>
      </c>
      <c r="N3071" s="21">
        <v>9688.4500000000007</v>
      </c>
      <c r="O3071" s="21">
        <v>0</v>
      </c>
      <c r="P3071" s="20"/>
      <c r="Q3071" s="19">
        <v>45562</v>
      </c>
      <c r="R3071" s="20"/>
      <c r="S3071" s="19">
        <v>45757</v>
      </c>
      <c r="T3071" s="20" t="s">
        <v>8260</v>
      </c>
      <c r="U3071" s="20">
        <v>1031446</v>
      </c>
      <c r="V3071" s="20">
        <v>240002891</v>
      </c>
      <c r="W3071" s="20" t="s">
        <v>847</v>
      </c>
      <c r="X3071" s="20" t="s">
        <v>305</v>
      </c>
      <c r="Y3071" s="20" t="s">
        <v>267</v>
      </c>
      <c r="Z3071" s="20" t="s">
        <v>2518</v>
      </c>
      <c r="AA3071" s="20" t="s">
        <v>7627</v>
      </c>
      <c r="AB3071" s="20" t="s">
        <v>270</v>
      </c>
      <c r="AC3071" s="20" t="s">
        <v>167</v>
      </c>
      <c r="AD3071" s="20" t="s">
        <v>56</v>
      </c>
      <c r="AE3071" s="20" t="s">
        <v>1014</v>
      </c>
      <c r="AF3071" t="str">
        <f>VLOOKUP(L3071,Contactos!B:B,1,0)</f>
        <v>GRUPO PHARMAX VETERINARIA S.A.C.</v>
      </c>
    </row>
    <row r="3072" spans="1:32" ht="38.25" x14ac:dyDescent="0.2">
      <c r="A3072" s="4">
        <f t="shared" si="142"/>
        <v>3070</v>
      </c>
      <c r="B3072" s="4" t="str">
        <f t="shared" si="143"/>
        <v>F010-00026056</v>
      </c>
      <c r="C3072" s="4" t="str">
        <f>IFERROR(VLOOKUP(F3072,Tablas!$A$1:$B$3,2,0),"")</f>
        <v>Factura</v>
      </c>
      <c r="D3072" s="4" t="str">
        <f t="shared" si="144"/>
        <v>Nacional - LETRAS 45-52-59-66-73-90-105 DÍAS - Facturas clientes - C20602470882</v>
      </c>
      <c r="E3072" s="19">
        <v>45562</v>
      </c>
      <c r="F3072" s="20" t="s">
        <v>1001</v>
      </c>
      <c r="G3072" s="20" t="s">
        <v>8259</v>
      </c>
      <c r="H3072" s="20" t="s">
        <v>44</v>
      </c>
      <c r="I3072" s="20" t="s">
        <v>45</v>
      </c>
      <c r="J3072" s="20" t="s">
        <v>263</v>
      </c>
      <c r="K3072" s="20" t="s">
        <v>264</v>
      </c>
      <c r="L3072" s="20" t="s">
        <v>265</v>
      </c>
      <c r="M3072" s="20" t="s">
        <v>125</v>
      </c>
      <c r="N3072" s="21">
        <v>9688.4500000000007</v>
      </c>
      <c r="O3072" s="21">
        <v>0</v>
      </c>
      <c r="P3072" s="20"/>
      <c r="Q3072" s="19">
        <v>45562</v>
      </c>
      <c r="R3072" s="20"/>
      <c r="S3072" s="19">
        <v>45719</v>
      </c>
      <c r="T3072" s="20" t="s">
        <v>8260</v>
      </c>
      <c r="U3072" s="20">
        <v>1031446</v>
      </c>
      <c r="V3072" s="20">
        <v>240002891</v>
      </c>
      <c r="W3072" s="20" t="s">
        <v>847</v>
      </c>
      <c r="X3072" s="20" t="s">
        <v>305</v>
      </c>
      <c r="Y3072" s="20" t="s">
        <v>267</v>
      </c>
      <c r="Z3072" s="20" t="s">
        <v>2518</v>
      </c>
      <c r="AA3072" s="20" t="s">
        <v>7627</v>
      </c>
      <c r="AB3072" s="20" t="s">
        <v>270</v>
      </c>
      <c r="AC3072" s="20" t="s">
        <v>167</v>
      </c>
      <c r="AD3072" s="20" t="s">
        <v>56</v>
      </c>
      <c r="AE3072" s="20" t="s">
        <v>1014</v>
      </c>
      <c r="AF3072" t="str">
        <f>VLOOKUP(L3072,Contactos!B:B,1,0)</f>
        <v>GRUPO PHARMAX VETERINARIA S.A.C.</v>
      </c>
    </row>
    <row r="3073" spans="1:32" ht="25.5" x14ac:dyDescent="0.2">
      <c r="A3073" s="4">
        <f t="shared" si="142"/>
        <v>3071</v>
      </c>
      <c r="B3073" s="4" t="str">
        <f t="shared" si="143"/>
        <v>4-02579</v>
      </c>
      <c r="C3073" s="4" t="str">
        <f>IFERROR(VLOOKUP(F3073,Tablas!$A$1:$B$3,2,0),"")</f>
        <v/>
      </c>
      <c r="D3073" s="4" t="str">
        <f t="shared" si="144"/>
        <v xml:space="preserve"> - LETRA 75 DIAS / DRAFT 75 DAYS - Cambio de Situación</v>
      </c>
      <c r="E3073" s="19">
        <v>45490</v>
      </c>
      <c r="F3073" s="20" t="s">
        <v>27</v>
      </c>
      <c r="G3073" s="20" t="s">
        <v>8261</v>
      </c>
      <c r="H3073" s="20" t="s">
        <v>7404</v>
      </c>
      <c r="I3073" s="20" t="s">
        <v>7405</v>
      </c>
      <c r="J3073" s="20" t="s">
        <v>330</v>
      </c>
      <c r="K3073" s="20" t="s">
        <v>331</v>
      </c>
      <c r="L3073" s="20" t="s">
        <v>332</v>
      </c>
      <c r="M3073" s="20" t="s">
        <v>125</v>
      </c>
      <c r="N3073" s="21">
        <v>9830.68</v>
      </c>
      <c r="O3073" s="21">
        <v>0</v>
      </c>
      <c r="P3073" s="19">
        <v>45471</v>
      </c>
      <c r="Q3073" s="19">
        <v>45490</v>
      </c>
      <c r="R3073" s="20"/>
      <c r="S3073" s="19">
        <v>45580</v>
      </c>
      <c r="T3073" s="20" t="s">
        <v>126</v>
      </c>
      <c r="U3073" s="20">
        <v>997670</v>
      </c>
      <c r="V3073" s="20">
        <v>240005353</v>
      </c>
      <c r="W3073" s="20" t="s">
        <v>50</v>
      </c>
      <c r="X3073" s="20" t="s">
        <v>794</v>
      </c>
      <c r="Y3073" s="20" t="s">
        <v>333</v>
      </c>
      <c r="Z3073" s="20" t="s">
        <v>7406</v>
      </c>
      <c r="AA3073" s="20" t="s">
        <v>7441</v>
      </c>
      <c r="AB3073" s="20" t="s">
        <v>789</v>
      </c>
      <c r="AC3073" s="20" t="s">
        <v>167</v>
      </c>
      <c r="AD3073" s="20" t="s">
        <v>56</v>
      </c>
      <c r="AE3073" s="20"/>
      <c r="AF3073" t="str">
        <f>VLOOKUP(L3073,Contactos!B:B,1,0)</f>
        <v>REPRESENTACIONES DURAND S.A.C.</v>
      </c>
    </row>
    <row r="3074" spans="1:32" ht="25.5" x14ac:dyDescent="0.2">
      <c r="A3074" s="4">
        <f t="shared" si="142"/>
        <v>3072</v>
      </c>
      <c r="B3074" s="4" t="str">
        <f t="shared" si="143"/>
        <v>4-02580</v>
      </c>
      <c r="C3074" s="4" t="str">
        <f>IFERROR(VLOOKUP(F3074,Tablas!$A$1:$B$3,2,0),"")</f>
        <v/>
      </c>
      <c r="D3074" s="4" t="str">
        <f t="shared" si="144"/>
        <v xml:space="preserve"> - LETRA 75 DIAS / DRAFT 75 DAYS - Cambio de Situación</v>
      </c>
      <c r="E3074" s="19">
        <v>45490</v>
      </c>
      <c r="F3074" s="20" t="s">
        <v>27</v>
      </c>
      <c r="G3074" s="20" t="s">
        <v>8262</v>
      </c>
      <c r="H3074" s="20" t="s">
        <v>7404</v>
      </c>
      <c r="I3074" s="20" t="s">
        <v>7405</v>
      </c>
      <c r="J3074" s="20" t="s">
        <v>330</v>
      </c>
      <c r="K3074" s="20" t="s">
        <v>331</v>
      </c>
      <c r="L3074" s="20" t="s">
        <v>332</v>
      </c>
      <c r="M3074" s="20" t="s">
        <v>125</v>
      </c>
      <c r="N3074" s="21">
        <v>9830.69</v>
      </c>
      <c r="O3074" s="21">
        <v>0</v>
      </c>
      <c r="P3074" s="19">
        <v>45471</v>
      </c>
      <c r="Q3074" s="19">
        <v>45490</v>
      </c>
      <c r="R3074" s="20"/>
      <c r="S3074" s="19">
        <v>45595</v>
      </c>
      <c r="T3074" s="20" t="s">
        <v>126</v>
      </c>
      <c r="U3074" s="20">
        <v>997672</v>
      </c>
      <c r="V3074" s="20">
        <v>240005354</v>
      </c>
      <c r="W3074" s="20" t="s">
        <v>50</v>
      </c>
      <c r="X3074" s="20" t="s">
        <v>794</v>
      </c>
      <c r="Y3074" s="20" t="s">
        <v>333</v>
      </c>
      <c r="Z3074" s="20" t="s">
        <v>7406</v>
      </c>
      <c r="AA3074" s="20" t="s">
        <v>335</v>
      </c>
      <c r="AB3074" s="20" t="s">
        <v>336</v>
      </c>
      <c r="AC3074" s="20" t="s">
        <v>337</v>
      </c>
      <c r="AD3074" s="20" t="s">
        <v>56</v>
      </c>
      <c r="AE3074" s="20"/>
      <c r="AF3074" t="str">
        <f>VLOOKUP(L3074,Contactos!B:B,1,0)</f>
        <v>REPRESENTACIONES DURAND S.A.C.</v>
      </c>
    </row>
    <row r="3075" spans="1:32" ht="25.5" x14ac:dyDescent="0.2">
      <c r="A3075" s="4">
        <f t="shared" si="142"/>
        <v>3073</v>
      </c>
      <c r="B3075" s="4" t="str">
        <f t="shared" si="143"/>
        <v>4-03298</v>
      </c>
      <c r="C3075" s="4" t="str">
        <f>IFERROR(VLOOKUP(F3075,Tablas!$A$1:$B$3,2,0),"")</f>
        <v/>
      </c>
      <c r="D3075" s="4" t="str">
        <f t="shared" si="144"/>
        <v xml:space="preserve"> - LETRA 75 DIAS / DRAFT 75 DAYS - Cambio de Situación</v>
      </c>
      <c r="E3075" s="19">
        <v>45539</v>
      </c>
      <c r="F3075" s="20" t="s">
        <v>27</v>
      </c>
      <c r="G3075" s="20" t="s">
        <v>8263</v>
      </c>
      <c r="H3075" s="20" t="s">
        <v>7404</v>
      </c>
      <c r="I3075" s="20" t="s">
        <v>7405</v>
      </c>
      <c r="J3075" s="20" t="s">
        <v>391</v>
      </c>
      <c r="K3075" s="20" t="s">
        <v>392</v>
      </c>
      <c r="L3075" s="20" t="s">
        <v>393</v>
      </c>
      <c r="M3075" s="20" t="s">
        <v>33</v>
      </c>
      <c r="N3075" s="21">
        <v>9880.75</v>
      </c>
      <c r="O3075" s="21">
        <v>0</v>
      </c>
      <c r="P3075" s="19">
        <v>45525</v>
      </c>
      <c r="Q3075" s="19">
        <v>45539</v>
      </c>
      <c r="R3075" s="20"/>
      <c r="S3075" s="19">
        <v>45601</v>
      </c>
      <c r="T3075" s="20" t="s">
        <v>126</v>
      </c>
      <c r="U3075" s="20">
        <v>1020780</v>
      </c>
      <c r="V3075" s="20">
        <v>240006475</v>
      </c>
      <c r="W3075" s="20" t="s">
        <v>50</v>
      </c>
      <c r="X3075" s="20" t="s">
        <v>794</v>
      </c>
      <c r="Y3075" s="20" t="s">
        <v>306</v>
      </c>
      <c r="Z3075" s="20" t="s">
        <v>7406</v>
      </c>
      <c r="AA3075" s="20" t="s">
        <v>395</v>
      </c>
      <c r="AB3075" s="20" t="s">
        <v>337</v>
      </c>
      <c r="AC3075" s="20" t="s">
        <v>337</v>
      </c>
      <c r="AD3075" s="20" t="s">
        <v>56</v>
      </c>
      <c r="AE3075" s="20"/>
      <c r="AF3075" t="str">
        <f>VLOOKUP(L3075,Contactos!B:B,1,0)</f>
        <v>SANIDAD AGROPECUARIA &amp; ASOCIADOS S.A.C.</v>
      </c>
    </row>
    <row r="3076" spans="1:32" ht="38.25" x14ac:dyDescent="0.2">
      <c r="A3076" s="4">
        <f t="shared" ref="A3076:A3139" si="145">ROW()-2</f>
        <v>3074</v>
      </c>
      <c r="B3076" s="4" t="str">
        <f t="shared" ref="B3076:B3139" si="146">MID(G3076,4,20)</f>
        <v>F010-00025689</v>
      </c>
      <c r="C3076" s="4" t="str">
        <f>IFERROR(VLOOKUP(F3076,Tablas!$A$1:$B$3,2,0),"")</f>
        <v>Factura</v>
      </c>
      <c r="D3076" s="4" t="str">
        <f t="shared" ref="D3076:D3139" si="147">CONCATENATE(AE3076," - ",T3076," - ",Z3076)</f>
        <v xml:space="preserve"> - CONTADO ADELANTADO / CASH IN ADVANCE - INTERESES AL PRESTAMO 22.08.24</v>
      </c>
      <c r="E3076" s="19">
        <v>45526</v>
      </c>
      <c r="F3076" s="20" t="s">
        <v>1001</v>
      </c>
      <c r="G3076" s="20" t="s">
        <v>8264</v>
      </c>
      <c r="H3076" s="20" t="s">
        <v>322</v>
      </c>
      <c r="I3076" s="20" t="s">
        <v>323</v>
      </c>
      <c r="J3076" s="20" t="s">
        <v>324</v>
      </c>
      <c r="K3076" s="20" t="s">
        <v>325</v>
      </c>
      <c r="L3076" s="20" t="s">
        <v>326</v>
      </c>
      <c r="M3076" s="20" t="s">
        <v>125</v>
      </c>
      <c r="N3076" s="21">
        <v>9984.42</v>
      </c>
      <c r="O3076" s="21">
        <v>2666.78</v>
      </c>
      <c r="P3076" s="20"/>
      <c r="Q3076" s="19">
        <v>45526</v>
      </c>
      <c r="R3076" s="20"/>
      <c r="S3076" s="19">
        <v>45526</v>
      </c>
      <c r="T3076" s="20" t="s">
        <v>70</v>
      </c>
      <c r="U3076" s="20">
        <v>1011557</v>
      </c>
      <c r="V3076" s="20">
        <v>240002492</v>
      </c>
      <c r="W3076" s="20" t="s">
        <v>847</v>
      </c>
      <c r="X3076" s="20" t="s">
        <v>2795</v>
      </c>
      <c r="Y3076" s="20" t="s">
        <v>52</v>
      </c>
      <c r="Z3076" s="20" t="s">
        <v>8265</v>
      </c>
      <c r="AA3076" s="20" t="s">
        <v>327</v>
      </c>
      <c r="AB3076" s="20" t="s">
        <v>328</v>
      </c>
      <c r="AC3076" s="20" t="s">
        <v>167</v>
      </c>
      <c r="AD3076" s="20" t="s">
        <v>56</v>
      </c>
      <c r="AE3076" s="20"/>
      <c r="AF3076" t="str">
        <f>VLOOKUP(L3076,Contactos!B:B,1,0)</f>
        <v>PHARMADIX CORP. S.A.C.</v>
      </c>
    </row>
    <row r="3077" spans="1:32" ht="25.5" x14ac:dyDescent="0.2">
      <c r="A3077" s="4">
        <f t="shared" si="145"/>
        <v>3075</v>
      </c>
      <c r="B3077" s="4" t="str">
        <f t="shared" si="146"/>
        <v>4-02983</v>
      </c>
      <c r="C3077" s="4" t="str">
        <f>IFERROR(VLOOKUP(F3077,Tablas!$A$1:$B$3,2,0),"")</f>
        <v/>
      </c>
      <c r="D3077" s="4" t="str">
        <f t="shared" si="147"/>
        <v xml:space="preserve"> - LETRA 75 DIAS / DRAFT 75 DAYS - Cambio de Situación</v>
      </c>
      <c r="E3077" s="19">
        <v>45537</v>
      </c>
      <c r="F3077" s="20" t="s">
        <v>27</v>
      </c>
      <c r="G3077" s="20" t="s">
        <v>8266</v>
      </c>
      <c r="H3077" s="20" t="s">
        <v>7404</v>
      </c>
      <c r="I3077" s="20" t="s">
        <v>7405</v>
      </c>
      <c r="J3077" s="20" t="s">
        <v>330</v>
      </c>
      <c r="K3077" s="20" t="s">
        <v>331</v>
      </c>
      <c r="L3077" s="20" t="s">
        <v>332</v>
      </c>
      <c r="M3077" s="20" t="s">
        <v>125</v>
      </c>
      <c r="N3077" s="21">
        <v>10085.14</v>
      </c>
      <c r="O3077" s="21">
        <v>0</v>
      </c>
      <c r="P3077" s="19">
        <v>45504</v>
      </c>
      <c r="Q3077" s="19">
        <v>45537</v>
      </c>
      <c r="R3077" s="20"/>
      <c r="S3077" s="19">
        <v>45625</v>
      </c>
      <c r="T3077" s="20" t="s">
        <v>126</v>
      </c>
      <c r="U3077" s="20">
        <v>1021183</v>
      </c>
      <c r="V3077" s="20">
        <v>240006585</v>
      </c>
      <c r="W3077" s="20" t="s">
        <v>50</v>
      </c>
      <c r="X3077" s="20" t="s">
        <v>794</v>
      </c>
      <c r="Y3077" s="20" t="s">
        <v>333</v>
      </c>
      <c r="Z3077" s="20" t="s">
        <v>7406</v>
      </c>
      <c r="AA3077" s="20" t="s">
        <v>335</v>
      </c>
      <c r="AB3077" s="20" t="s">
        <v>336</v>
      </c>
      <c r="AC3077" s="20" t="s">
        <v>337</v>
      </c>
      <c r="AD3077" s="20" t="s">
        <v>56</v>
      </c>
      <c r="AE3077" s="20"/>
      <c r="AF3077" t="str">
        <f>VLOOKUP(L3077,Contactos!B:B,1,0)</f>
        <v>REPRESENTACIONES DURAND S.A.C.</v>
      </c>
    </row>
    <row r="3078" spans="1:32" ht="25.5" x14ac:dyDescent="0.2">
      <c r="A3078" s="4">
        <f t="shared" si="145"/>
        <v>3076</v>
      </c>
      <c r="B3078" s="4" t="str">
        <f t="shared" si="146"/>
        <v>4-02980</v>
      </c>
      <c r="C3078" s="4" t="str">
        <f>IFERROR(VLOOKUP(F3078,Tablas!$A$1:$B$3,2,0),"")</f>
        <v/>
      </c>
      <c r="D3078" s="4" t="str">
        <f t="shared" si="147"/>
        <v xml:space="preserve"> - LETRA 75 DIAS / DRAFT 75 DAYS - Cambio de Situación</v>
      </c>
      <c r="E3078" s="19">
        <v>45537</v>
      </c>
      <c r="F3078" s="20" t="s">
        <v>27</v>
      </c>
      <c r="G3078" s="20" t="s">
        <v>8267</v>
      </c>
      <c r="H3078" s="20" t="s">
        <v>7404</v>
      </c>
      <c r="I3078" s="20" t="s">
        <v>7405</v>
      </c>
      <c r="J3078" s="20" t="s">
        <v>330</v>
      </c>
      <c r="K3078" s="20" t="s">
        <v>331</v>
      </c>
      <c r="L3078" s="20" t="s">
        <v>332</v>
      </c>
      <c r="M3078" s="20" t="s">
        <v>125</v>
      </c>
      <c r="N3078" s="21">
        <v>10085.16</v>
      </c>
      <c r="O3078" s="21">
        <v>0</v>
      </c>
      <c r="P3078" s="19">
        <v>45504</v>
      </c>
      <c r="Q3078" s="19">
        <v>45537</v>
      </c>
      <c r="R3078" s="20"/>
      <c r="S3078" s="19">
        <v>45579</v>
      </c>
      <c r="T3078" s="20" t="s">
        <v>126</v>
      </c>
      <c r="U3078" s="20">
        <v>1021177</v>
      </c>
      <c r="V3078" s="20">
        <v>240006582</v>
      </c>
      <c r="W3078" s="20" t="s">
        <v>50</v>
      </c>
      <c r="X3078" s="20" t="s">
        <v>794</v>
      </c>
      <c r="Y3078" s="20" t="s">
        <v>333</v>
      </c>
      <c r="Z3078" s="20" t="s">
        <v>7406</v>
      </c>
      <c r="AA3078" s="20" t="s">
        <v>7441</v>
      </c>
      <c r="AB3078" s="20" t="s">
        <v>789</v>
      </c>
      <c r="AC3078" s="20" t="s">
        <v>167</v>
      </c>
      <c r="AD3078" s="20" t="s">
        <v>56</v>
      </c>
      <c r="AE3078" s="20"/>
      <c r="AF3078" t="str">
        <f>VLOOKUP(L3078,Contactos!B:B,1,0)</f>
        <v>REPRESENTACIONES DURAND S.A.C.</v>
      </c>
    </row>
    <row r="3079" spans="1:32" ht="25.5" x14ac:dyDescent="0.2">
      <c r="A3079" s="4">
        <f t="shared" si="145"/>
        <v>3077</v>
      </c>
      <c r="B3079" s="4" t="str">
        <f t="shared" si="146"/>
        <v>4-02982</v>
      </c>
      <c r="C3079" s="4" t="str">
        <f>IFERROR(VLOOKUP(F3079,Tablas!$A$1:$B$3,2,0),"")</f>
        <v/>
      </c>
      <c r="D3079" s="4" t="str">
        <f t="shared" si="147"/>
        <v xml:space="preserve"> - LETRA 75 DIAS / DRAFT 75 DAYS - Cambio de Situación</v>
      </c>
      <c r="E3079" s="19">
        <v>45537</v>
      </c>
      <c r="F3079" s="20" t="s">
        <v>27</v>
      </c>
      <c r="G3079" s="20" t="s">
        <v>8268</v>
      </c>
      <c r="H3079" s="20" t="s">
        <v>7404</v>
      </c>
      <c r="I3079" s="20" t="s">
        <v>7405</v>
      </c>
      <c r="J3079" s="20" t="s">
        <v>330</v>
      </c>
      <c r="K3079" s="20" t="s">
        <v>331</v>
      </c>
      <c r="L3079" s="20" t="s">
        <v>332</v>
      </c>
      <c r="M3079" s="20" t="s">
        <v>125</v>
      </c>
      <c r="N3079" s="21">
        <v>10085.16</v>
      </c>
      <c r="O3079" s="21">
        <v>0</v>
      </c>
      <c r="P3079" s="19">
        <v>45504</v>
      </c>
      <c r="Q3079" s="19">
        <v>45537</v>
      </c>
      <c r="R3079" s="20"/>
      <c r="S3079" s="19">
        <v>45611</v>
      </c>
      <c r="T3079" s="20" t="s">
        <v>126</v>
      </c>
      <c r="U3079" s="20">
        <v>1021181</v>
      </c>
      <c r="V3079" s="20">
        <v>240006584</v>
      </c>
      <c r="W3079" s="20" t="s">
        <v>50</v>
      </c>
      <c r="X3079" s="20" t="s">
        <v>794</v>
      </c>
      <c r="Y3079" s="20" t="s">
        <v>333</v>
      </c>
      <c r="Z3079" s="20" t="s">
        <v>7406</v>
      </c>
      <c r="AA3079" s="20" t="s">
        <v>335</v>
      </c>
      <c r="AB3079" s="20" t="s">
        <v>336</v>
      </c>
      <c r="AC3079" s="20" t="s">
        <v>337</v>
      </c>
      <c r="AD3079" s="20" t="s">
        <v>56</v>
      </c>
      <c r="AE3079" s="20"/>
      <c r="AF3079" t="str">
        <f>VLOOKUP(L3079,Contactos!B:B,1,0)</f>
        <v>REPRESENTACIONES DURAND S.A.C.</v>
      </c>
    </row>
    <row r="3080" spans="1:32" ht="25.5" x14ac:dyDescent="0.2">
      <c r="A3080" s="4">
        <f t="shared" si="145"/>
        <v>3078</v>
      </c>
      <c r="B3080" s="4" t="str">
        <f t="shared" si="146"/>
        <v>4-02981</v>
      </c>
      <c r="C3080" s="4" t="str">
        <f>IFERROR(VLOOKUP(F3080,Tablas!$A$1:$B$3,2,0),"")</f>
        <v/>
      </c>
      <c r="D3080" s="4" t="str">
        <f t="shared" si="147"/>
        <v xml:space="preserve"> - LETRA 75 DIAS / DRAFT 75 DAYS - Cambio de Situación</v>
      </c>
      <c r="E3080" s="19">
        <v>45537</v>
      </c>
      <c r="F3080" s="20" t="s">
        <v>27</v>
      </c>
      <c r="G3080" s="20" t="s">
        <v>8269</v>
      </c>
      <c r="H3080" s="20" t="s">
        <v>7404</v>
      </c>
      <c r="I3080" s="20" t="s">
        <v>7405</v>
      </c>
      <c r="J3080" s="20" t="s">
        <v>330</v>
      </c>
      <c r="K3080" s="20" t="s">
        <v>331</v>
      </c>
      <c r="L3080" s="20" t="s">
        <v>332</v>
      </c>
      <c r="M3080" s="20" t="s">
        <v>125</v>
      </c>
      <c r="N3080" s="21">
        <v>10085.16</v>
      </c>
      <c r="O3080" s="21">
        <v>0</v>
      </c>
      <c r="P3080" s="19">
        <v>45504</v>
      </c>
      <c r="Q3080" s="19">
        <v>45537</v>
      </c>
      <c r="R3080" s="20"/>
      <c r="S3080" s="19">
        <v>45595</v>
      </c>
      <c r="T3080" s="20" t="s">
        <v>126</v>
      </c>
      <c r="U3080" s="20">
        <v>1021179</v>
      </c>
      <c r="V3080" s="20">
        <v>240006583</v>
      </c>
      <c r="W3080" s="20" t="s">
        <v>50</v>
      </c>
      <c r="X3080" s="20" t="s">
        <v>794</v>
      </c>
      <c r="Y3080" s="20" t="s">
        <v>333</v>
      </c>
      <c r="Z3080" s="20" t="s">
        <v>7406</v>
      </c>
      <c r="AA3080" s="20" t="s">
        <v>335</v>
      </c>
      <c r="AB3080" s="20" t="s">
        <v>336</v>
      </c>
      <c r="AC3080" s="20" t="s">
        <v>337</v>
      </c>
      <c r="AD3080" s="20" t="s">
        <v>56</v>
      </c>
      <c r="AE3080" s="20"/>
      <c r="AF3080" t="str">
        <f>VLOOKUP(L3080,Contactos!B:B,1,0)</f>
        <v>REPRESENTACIONES DURAND S.A.C.</v>
      </c>
    </row>
    <row r="3081" spans="1:32" ht="25.5" x14ac:dyDescent="0.2">
      <c r="A3081" s="4">
        <f t="shared" si="145"/>
        <v>3079</v>
      </c>
      <c r="B3081" s="4" t="str">
        <f t="shared" si="146"/>
        <v>4-02979</v>
      </c>
      <c r="C3081" s="4" t="str">
        <f>IFERROR(VLOOKUP(F3081,Tablas!$A$1:$B$3,2,0),"")</f>
        <v/>
      </c>
      <c r="D3081" s="4" t="str">
        <f t="shared" si="147"/>
        <v xml:space="preserve"> - LETRA 75 DIAS / DRAFT 75 DAYS - Cambio de Situación</v>
      </c>
      <c r="E3081" s="19">
        <v>45537</v>
      </c>
      <c r="F3081" s="20" t="s">
        <v>27</v>
      </c>
      <c r="G3081" s="20" t="s">
        <v>8270</v>
      </c>
      <c r="H3081" s="20" t="s">
        <v>7404</v>
      </c>
      <c r="I3081" s="20" t="s">
        <v>7405</v>
      </c>
      <c r="J3081" s="20" t="s">
        <v>330</v>
      </c>
      <c r="K3081" s="20" t="s">
        <v>331</v>
      </c>
      <c r="L3081" s="20" t="s">
        <v>332</v>
      </c>
      <c r="M3081" s="20" t="s">
        <v>125</v>
      </c>
      <c r="N3081" s="21">
        <v>10085.16</v>
      </c>
      <c r="O3081" s="21">
        <v>0</v>
      </c>
      <c r="P3081" s="19">
        <v>45504</v>
      </c>
      <c r="Q3081" s="19">
        <v>45537</v>
      </c>
      <c r="R3081" s="20"/>
      <c r="S3081" s="19">
        <v>45574</v>
      </c>
      <c r="T3081" s="20" t="s">
        <v>126</v>
      </c>
      <c r="U3081" s="20">
        <v>1021175</v>
      </c>
      <c r="V3081" s="20">
        <v>240006581</v>
      </c>
      <c r="W3081" s="20" t="s">
        <v>50</v>
      </c>
      <c r="X3081" s="20" t="s">
        <v>794</v>
      </c>
      <c r="Y3081" s="20" t="s">
        <v>333</v>
      </c>
      <c r="Z3081" s="20" t="s">
        <v>7406</v>
      </c>
      <c r="AA3081" s="20" t="s">
        <v>7441</v>
      </c>
      <c r="AB3081" s="20" t="s">
        <v>789</v>
      </c>
      <c r="AC3081" s="20" t="s">
        <v>167</v>
      </c>
      <c r="AD3081" s="20" t="s">
        <v>56</v>
      </c>
      <c r="AE3081" s="20"/>
      <c r="AF3081" t="str">
        <f>VLOOKUP(L3081,Contactos!B:B,1,0)</f>
        <v>REPRESENTACIONES DURAND S.A.C.</v>
      </c>
    </row>
    <row r="3082" spans="1:32" ht="38.25" x14ac:dyDescent="0.2">
      <c r="A3082" s="4">
        <f t="shared" si="145"/>
        <v>3080</v>
      </c>
      <c r="B3082" s="4" t="str">
        <f t="shared" si="146"/>
        <v>F010-00024824</v>
      </c>
      <c r="C3082" s="4" t="str">
        <f>IFERROR(VLOOKUP(F3082,Tablas!$A$1:$B$3,2,0),"")</f>
        <v>Factura</v>
      </c>
      <c r="D3082" s="4" t="str">
        <f t="shared" si="147"/>
        <v xml:space="preserve"> - CONTADO ADELANTADO / CASH IN ADVANCE - INTERESES AL PRESTAMO 22.05.24</v>
      </c>
      <c r="E3082" s="19">
        <v>45434</v>
      </c>
      <c r="F3082" s="20" t="s">
        <v>1001</v>
      </c>
      <c r="G3082" s="20" t="s">
        <v>8271</v>
      </c>
      <c r="H3082" s="20" t="s">
        <v>322</v>
      </c>
      <c r="I3082" s="20" t="s">
        <v>323</v>
      </c>
      <c r="J3082" s="20" t="s">
        <v>324</v>
      </c>
      <c r="K3082" s="20" t="s">
        <v>325</v>
      </c>
      <c r="L3082" s="20" t="s">
        <v>326</v>
      </c>
      <c r="M3082" s="20" t="s">
        <v>125</v>
      </c>
      <c r="N3082" s="21">
        <v>10137.540000000001</v>
      </c>
      <c r="O3082" s="21">
        <v>2715.66</v>
      </c>
      <c r="P3082" s="20"/>
      <c r="Q3082" s="19">
        <v>45434</v>
      </c>
      <c r="R3082" s="20"/>
      <c r="S3082" s="19">
        <v>45434</v>
      </c>
      <c r="T3082" s="20" t="s">
        <v>70</v>
      </c>
      <c r="U3082" s="20">
        <v>968882</v>
      </c>
      <c r="V3082" s="20">
        <v>240001457</v>
      </c>
      <c r="W3082" s="20" t="s">
        <v>847</v>
      </c>
      <c r="X3082" s="20" t="s">
        <v>2795</v>
      </c>
      <c r="Y3082" s="20" t="s">
        <v>52</v>
      </c>
      <c r="Z3082" s="20" t="s">
        <v>8272</v>
      </c>
      <c r="AA3082" s="20" t="s">
        <v>327</v>
      </c>
      <c r="AB3082" s="20" t="s">
        <v>328</v>
      </c>
      <c r="AC3082" s="20" t="s">
        <v>167</v>
      </c>
      <c r="AD3082" s="20" t="s">
        <v>56</v>
      </c>
      <c r="AE3082" s="20"/>
      <c r="AF3082" t="str">
        <f>VLOOKUP(L3082,Contactos!B:B,1,0)</f>
        <v>PHARMADIX CORP. S.A.C.</v>
      </c>
    </row>
    <row r="3083" spans="1:32" ht="38.25" x14ac:dyDescent="0.2">
      <c r="A3083" s="4">
        <f t="shared" si="145"/>
        <v>3081</v>
      </c>
      <c r="B3083" s="4" t="str">
        <f t="shared" si="146"/>
        <v>F010-00025910</v>
      </c>
      <c r="C3083" s="4" t="str">
        <f>IFERROR(VLOOKUP(F3083,Tablas!$A$1:$B$3,2,0),"")</f>
        <v>Factura</v>
      </c>
      <c r="D3083" s="4" t="str">
        <f t="shared" si="147"/>
        <v>Nacional - LETRA 90 DIAS / DRAFT 90 DAYS - Facturas clientes - C20606449811</v>
      </c>
      <c r="E3083" s="19">
        <v>45551</v>
      </c>
      <c r="F3083" s="20" t="s">
        <v>1001</v>
      </c>
      <c r="G3083" s="20" t="s">
        <v>8273</v>
      </c>
      <c r="H3083" s="20" t="s">
        <v>44</v>
      </c>
      <c r="I3083" s="20" t="s">
        <v>45</v>
      </c>
      <c r="J3083" s="20" t="s">
        <v>391</v>
      </c>
      <c r="K3083" s="20" t="s">
        <v>392</v>
      </c>
      <c r="L3083" s="20" t="s">
        <v>393</v>
      </c>
      <c r="M3083" s="20" t="s">
        <v>33</v>
      </c>
      <c r="N3083" s="21">
        <v>10207</v>
      </c>
      <c r="O3083" s="21">
        <v>0</v>
      </c>
      <c r="P3083" s="20"/>
      <c r="Q3083" s="19">
        <v>45551</v>
      </c>
      <c r="R3083" s="20"/>
      <c r="S3083" s="19">
        <v>45641</v>
      </c>
      <c r="T3083" s="20" t="s">
        <v>8274</v>
      </c>
      <c r="U3083" s="20">
        <v>1024959</v>
      </c>
      <c r="V3083" s="20">
        <v>240002734</v>
      </c>
      <c r="W3083" s="20" t="s">
        <v>847</v>
      </c>
      <c r="X3083" s="20" t="s">
        <v>305</v>
      </c>
      <c r="Y3083" s="20" t="s">
        <v>306</v>
      </c>
      <c r="Z3083" s="20" t="s">
        <v>7969</v>
      </c>
      <c r="AA3083" s="20" t="s">
        <v>495</v>
      </c>
      <c r="AB3083" s="20" t="s">
        <v>337</v>
      </c>
      <c r="AC3083" s="20" t="s">
        <v>337</v>
      </c>
      <c r="AD3083" s="20" t="s">
        <v>56</v>
      </c>
      <c r="AE3083" s="20" t="s">
        <v>1014</v>
      </c>
      <c r="AF3083" t="str">
        <f>VLOOKUP(L3083,Contactos!B:B,1,0)</f>
        <v>SANIDAD AGROPECUARIA &amp; ASOCIADOS S.A.C.</v>
      </c>
    </row>
    <row r="3084" spans="1:32" ht="25.5" x14ac:dyDescent="0.2">
      <c r="A3084" s="4">
        <f t="shared" si="145"/>
        <v>3082</v>
      </c>
      <c r="B3084" s="4" t="str">
        <f t="shared" si="146"/>
        <v>4-02799</v>
      </c>
      <c r="C3084" s="4" t="str">
        <f>IFERROR(VLOOKUP(F3084,Tablas!$A$1:$B$3,2,0),"")</f>
        <v/>
      </c>
      <c r="D3084" s="4" t="str">
        <f t="shared" si="147"/>
        <v xml:space="preserve"> - LETRA 75 DIAS / DRAFT 75 DAYS - Cambio de Situación</v>
      </c>
      <c r="E3084" s="19">
        <v>45518</v>
      </c>
      <c r="F3084" s="20" t="s">
        <v>27</v>
      </c>
      <c r="G3084" s="20" t="s">
        <v>8275</v>
      </c>
      <c r="H3084" s="20" t="s">
        <v>7404</v>
      </c>
      <c r="I3084" s="20" t="s">
        <v>7405</v>
      </c>
      <c r="J3084" s="20" t="s">
        <v>330</v>
      </c>
      <c r="K3084" s="20" t="s">
        <v>331</v>
      </c>
      <c r="L3084" s="20" t="s">
        <v>332</v>
      </c>
      <c r="M3084" s="20" t="s">
        <v>125</v>
      </c>
      <c r="N3084" s="21">
        <v>10209.76</v>
      </c>
      <c r="O3084" s="21">
        <v>0</v>
      </c>
      <c r="P3084" s="19">
        <v>45490</v>
      </c>
      <c r="Q3084" s="19">
        <v>45518</v>
      </c>
      <c r="R3084" s="20"/>
      <c r="S3084" s="19">
        <v>45600</v>
      </c>
      <c r="T3084" s="20" t="s">
        <v>126</v>
      </c>
      <c r="U3084" s="20">
        <v>1008621</v>
      </c>
      <c r="V3084" s="20">
        <v>240005928</v>
      </c>
      <c r="W3084" s="20" t="s">
        <v>50</v>
      </c>
      <c r="X3084" s="20" t="s">
        <v>794</v>
      </c>
      <c r="Y3084" s="20" t="s">
        <v>333</v>
      </c>
      <c r="Z3084" s="20" t="s">
        <v>7406</v>
      </c>
      <c r="AA3084" s="20" t="s">
        <v>335</v>
      </c>
      <c r="AB3084" s="20" t="s">
        <v>336</v>
      </c>
      <c r="AC3084" s="20" t="s">
        <v>337</v>
      </c>
      <c r="AD3084" s="20" t="s">
        <v>56</v>
      </c>
      <c r="AE3084" s="20"/>
      <c r="AF3084" t="str">
        <f>VLOOKUP(L3084,Contactos!B:B,1,0)</f>
        <v>REPRESENTACIONES DURAND S.A.C.</v>
      </c>
    </row>
    <row r="3085" spans="1:32" ht="25.5" x14ac:dyDescent="0.2">
      <c r="A3085" s="4">
        <f t="shared" si="145"/>
        <v>3083</v>
      </c>
      <c r="B3085" s="4" t="str">
        <f t="shared" si="146"/>
        <v>4-02797</v>
      </c>
      <c r="C3085" s="4" t="str">
        <f>IFERROR(VLOOKUP(F3085,Tablas!$A$1:$B$3,2,0),"")</f>
        <v/>
      </c>
      <c r="D3085" s="4" t="str">
        <f t="shared" si="147"/>
        <v xml:space="preserve"> - LETRA 75 DIAS / DRAFT 75 DAYS - Cambio de Situación</v>
      </c>
      <c r="E3085" s="19">
        <v>45518</v>
      </c>
      <c r="F3085" s="20" t="s">
        <v>27</v>
      </c>
      <c r="G3085" s="20" t="s">
        <v>8276</v>
      </c>
      <c r="H3085" s="20" t="s">
        <v>7404</v>
      </c>
      <c r="I3085" s="20" t="s">
        <v>7405</v>
      </c>
      <c r="J3085" s="20" t="s">
        <v>330</v>
      </c>
      <c r="K3085" s="20" t="s">
        <v>331</v>
      </c>
      <c r="L3085" s="20" t="s">
        <v>332</v>
      </c>
      <c r="M3085" s="20" t="s">
        <v>125</v>
      </c>
      <c r="N3085" s="21">
        <v>10209.76</v>
      </c>
      <c r="O3085" s="21">
        <v>0</v>
      </c>
      <c r="P3085" s="19">
        <v>45490</v>
      </c>
      <c r="Q3085" s="19">
        <v>45518</v>
      </c>
      <c r="R3085" s="20"/>
      <c r="S3085" s="19">
        <v>45568</v>
      </c>
      <c r="T3085" s="20" t="s">
        <v>126</v>
      </c>
      <c r="U3085" s="20">
        <v>1008617</v>
      </c>
      <c r="V3085" s="20">
        <v>240005926</v>
      </c>
      <c r="W3085" s="20" t="s">
        <v>50</v>
      </c>
      <c r="X3085" s="20" t="s">
        <v>794</v>
      </c>
      <c r="Y3085" s="20" t="s">
        <v>333</v>
      </c>
      <c r="Z3085" s="20" t="s">
        <v>7406</v>
      </c>
      <c r="AA3085" s="20" t="s">
        <v>7441</v>
      </c>
      <c r="AB3085" s="20" t="s">
        <v>789</v>
      </c>
      <c r="AC3085" s="20" t="s">
        <v>167</v>
      </c>
      <c r="AD3085" s="20" t="s">
        <v>56</v>
      </c>
      <c r="AE3085" s="20"/>
      <c r="AF3085" t="str">
        <f>VLOOKUP(L3085,Contactos!B:B,1,0)</f>
        <v>REPRESENTACIONES DURAND S.A.C.</v>
      </c>
    </row>
    <row r="3086" spans="1:32" ht="25.5" x14ac:dyDescent="0.2">
      <c r="A3086" s="4">
        <f t="shared" si="145"/>
        <v>3084</v>
      </c>
      <c r="B3086" s="4" t="str">
        <f t="shared" si="146"/>
        <v>4-02798</v>
      </c>
      <c r="C3086" s="4" t="str">
        <f>IFERROR(VLOOKUP(F3086,Tablas!$A$1:$B$3,2,0),"")</f>
        <v/>
      </c>
      <c r="D3086" s="4" t="str">
        <f t="shared" si="147"/>
        <v xml:space="preserve"> - LETRA 75 DIAS / DRAFT 75 DAYS - Cambio de Situación</v>
      </c>
      <c r="E3086" s="19">
        <v>45518</v>
      </c>
      <c r="F3086" s="20" t="s">
        <v>27</v>
      </c>
      <c r="G3086" s="20" t="s">
        <v>8277</v>
      </c>
      <c r="H3086" s="20" t="s">
        <v>7404</v>
      </c>
      <c r="I3086" s="20" t="s">
        <v>7405</v>
      </c>
      <c r="J3086" s="20" t="s">
        <v>330</v>
      </c>
      <c r="K3086" s="20" t="s">
        <v>331</v>
      </c>
      <c r="L3086" s="20" t="s">
        <v>332</v>
      </c>
      <c r="M3086" s="20" t="s">
        <v>125</v>
      </c>
      <c r="N3086" s="21">
        <v>10209.76</v>
      </c>
      <c r="O3086" s="21">
        <v>0</v>
      </c>
      <c r="P3086" s="19">
        <v>45490</v>
      </c>
      <c r="Q3086" s="19">
        <v>45518</v>
      </c>
      <c r="R3086" s="20"/>
      <c r="S3086" s="19">
        <v>45583</v>
      </c>
      <c r="T3086" s="20" t="s">
        <v>126</v>
      </c>
      <c r="U3086" s="20">
        <v>1008619</v>
      </c>
      <c r="V3086" s="20">
        <v>240005927</v>
      </c>
      <c r="W3086" s="20" t="s">
        <v>50</v>
      </c>
      <c r="X3086" s="20" t="s">
        <v>794</v>
      </c>
      <c r="Y3086" s="20" t="s">
        <v>333</v>
      </c>
      <c r="Z3086" s="20" t="s">
        <v>7406</v>
      </c>
      <c r="AA3086" s="20" t="s">
        <v>335</v>
      </c>
      <c r="AB3086" s="20" t="s">
        <v>336</v>
      </c>
      <c r="AC3086" s="20" t="s">
        <v>337</v>
      </c>
      <c r="AD3086" s="20" t="s">
        <v>56</v>
      </c>
      <c r="AE3086" s="20"/>
      <c r="AF3086" t="str">
        <f>VLOOKUP(L3086,Contactos!B:B,1,0)</f>
        <v>REPRESENTACIONES DURAND S.A.C.</v>
      </c>
    </row>
    <row r="3087" spans="1:32" ht="25.5" x14ac:dyDescent="0.2">
      <c r="A3087" s="4">
        <f t="shared" si="145"/>
        <v>3085</v>
      </c>
      <c r="B3087" s="4" t="str">
        <f t="shared" si="146"/>
        <v>4-02800</v>
      </c>
      <c r="C3087" s="4" t="str">
        <f>IFERROR(VLOOKUP(F3087,Tablas!$A$1:$B$3,2,0),"")</f>
        <v/>
      </c>
      <c r="D3087" s="4" t="str">
        <f t="shared" si="147"/>
        <v xml:space="preserve"> - LETRA 75 DIAS / DRAFT 75 DAYS - Cambio de Situación</v>
      </c>
      <c r="E3087" s="19">
        <v>45518</v>
      </c>
      <c r="F3087" s="20" t="s">
        <v>27</v>
      </c>
      <c r="G3087" s="20" t="s">
        <v>8278</v>
      </c>
      <c r="H3087" s="20" t="s">
        <v>7404</v>
      </c>
      <c r="I3087" s="20" t="s">
        <v>7405</v>
      </c>
      <c r="J3087" s="20" t="s">
        <v>330</v>
      </c>
      <c r="K3087" s="20" t="s">
        <v>331</v>
      </c>
      <c r="L3087" s="20" t="s">
        <v>332</v>
      </c>
      <c r="M3087" s="20" t="s">
        <v>125</v>
      </c>
      <c r="N3087" s="21">
        <v>10209.790000000001</v>
      </c>
      <c r="O3087" s="21">
        <v>0</v>
      </c>
      <c r="P3087" s="19">
        <v>45490</v>
      </c>
      <c r="Q3087" s="19">
        <v>45518</v>
      </c>
      <c r="R3087" s="20"/>
      <c r="S3087" s="19">
        <v>45614</v>
      </c>
      <c r="T3087" s="20" t="s">
        <v>126</v>
      </c>
      <c r="U3087" s="20">
        <v>1008623</v>
      </c>
      <c r="V3087" s="20">
        <v>240005929</v>
      </c>
      <c r="W3087" s="20" t="s">
        <v>50</v>
      </c>
      <c r="X3087" s="20" t="s">
        <v>794</v>
      </c>
      <c r="Y3087" s="20" t="s">
        <v>333</v>
      </c>
      <c r="Z3087" s="20" t="s">
        <v>7406</v>
      </c>
      <c r="AA3087" s="20" t="s">
        <v>335</v>
      </c>
      <c r="AB3087" s="20" t="s">
        <v>336</v>
      </c>
      <c r="AC3087" s="20" t="s">
        <v>337</v>
      </c>
      <c r="AD3087" s="20" t="s">
        <v>56</v>
      </c>
      <c r="AE3087" s="20"/>
      <c r="AF3087" t="str">
        <f>VLOOKUP(L3087,Contactos!B:B,1,0)</f>
        <v>REPRESENTACIONES DURAND S.A.C.</v>
      </c>
    </row>
    <row r="3088" spans="1:32" ht="25.5" x14ac:dyDescent="0.2">
      <c r="A3088" s="4">
        <f t="shared" si="145"/>
        <v>3086</v>
      </c>
      <c r="B3088" s="4" t="str">
        <f t="shared" si="146"/>
        <v>4-02674</v>
      </c>
      <c r="C3088" s="4" t="str">
        <f>IFERROR(VLOOKUP(F3088,Tablas!$A$1:$B$3,2,0),"")</f>
        <v/>
      </c>
      <c r="D3088" s="4" t="str">
        <f t="shared" si="147"/>
        <v xml:space="preserve"> - LETRA 75 DIAS / DRAFT 75 DAYS - Cambio de Situación</v>
      </c>
      <c r="E3088" s="19">
        <v>45506</v>
      </c>
      <c r="F3088" s="20" t="s">
        <v>27</v>
      </c>
      <c r="G3088" s="20" t="s">
        <v>8279</v>
      </c>
      <c r="H3088" s="20" t="s">
        <v>7404</v>
      </c>
      <c r="I3088" s="20" t="s">
        <v>7405</v>
      </c>
      <c r="J3088" s="20" t="s">
        <v>373</v>
      </c>
      <c r="K3088" s="20" t="s">
        <v>374</v>
      </c>
      <c r="L3088" s="20" t="s">
        <v>375</v>
      </c>
      <c r="M3088" s="20" t="s">
        <v>125</v>
      </c>
      <c r="N3088" s="21">
        <v>10299.879999999999</v>
      </c>
      <c r="O3088" s="21">
        <v>0</v>
      </c>
      <c r="P3088" s="19">
        <v>45485</v>
      </c>
      <c r="Q3088" s="19">
        <v>45506</v>
      </c>
      <c r="R3088" s="20"/>
      <c r="S3088" s="19">
        <v>45575</v>
      </c>
      <c r="T3088" s="20" t="s">
        <v>126</v>
      </c>
      <c r="U3088" s="20">
        <v>1003770</v>
      </c>
      <c r="V3088" s="20">
        <v>240005673</v>
      </c>
      <c r="W3088" s="20" t="s">
        <v>50</v>
      </c>
      <c r="X3088" s="20" t="s">
        <v>794</v>
      </c>
      <c r="Y3088" s="20" t="s">
        <v>128</v>
      </c>
      <c r="Z3088" s="20" t="s">
        <v>7406</v>
      </c>
      <c r="AA3088" s="20" t="s">
        <v>7391</v>
      </c>
      <c r="AB3088" s="20" t="s">
        <v>576</v>
      </c>
      <c r="AC3088" s="20" t="s">
        <v>167</v>
      </c>
      <c r="AD3088" s="20" t="s">
        <v>56</v>
      </c>
      <c r="AE3088" s="20"/>
      <c r="AF3088" t="str">
        <f>VLOOKUP(L3088,Contactos!B:B,1,0)</f>
        <v>TOP VETERINARIA S.A.C.</v>
      </c>
    </row>
    <row r="3089" spans="1:32" ht="25.5" x14ac:dyDescent="0.2">
      <c r="A3089" s="4">
        <f t="shared" si="145"/>
        <v>3087</v>
      </c>
      <c r="B3089" s="4" t="str">
        <f t="shared" si="146"/>
        <v>4-02675</v>
      </c>
      <c r="C3089" s="4" t="str">
        <f>IFERROR(VLOOKUP(F3089,Tablas!$A$1:$B$3,2,0),"")</f>
        <v/>
      </c>
      <c r="D3089" s="4" t="str">
        <f t="shared" si="147"/>
        <v xml:space="preserve"> - LETRA 75 DIAS / DRAFT 75 DAYS - Cambio de Situación</v>
      </c>
      <c r="E3089" s="19">
        <v>45506</v>
      </c>
      <c r="F3089" s="20" t="s">
        <v>27</v>
      </c>
      <c r="G3089" s="20" t="s">
        <v>8280</v>
      </c>
      <c r="H3089" s="20" t="s">
        <v>7404</v>
      </c>
      <c r="I3089" s="20" t="s">
        <v>7405</v>
      </c>
      <c r="J3089" s="20" t="s">
        <v>373</v>
      </c>
      <c r="K3089" s="20" t="s">
        <v>374</v>
      </c>
      <c r="L3089" s="20" t="s">
        <v>375</v>
      </c>
      <c r="M3089" s="20" t="s">
        <v>125</v>
      </c>
      <c r="N3089" s="21">
        <v>10299.9</v>
      </c>
      <c r="O3089" s="21">
        <v>0</v>
      </c>
      <c r="P3089" s="19">
        <v>45485</v>
      </c>
      <c r="Q3089" s="19">
        <v>45506</v>
      </c>
      <c r="R3089" s="20"/>
      <c r="S3089" s="19">
        <v>45590</v>
      </c>
      <c r="T3089" s="20" t="s">
        <v>126</v>
      </c>
      <c r="U3089" s="20">
        <v>1003772</v>
      </c>
      <c r="V3089" s="20">
        <v>240005674</v>
      </c>
      <c r="W3089" s="20" t="s">
        <v>50</v>
      </c>
      <c r="X3089" s="20" t="s">
        <v>794</v>
      </c>
      <c r="Y3089" s="20" t="s">
        <v>128</v>
      </c>
      <c r="Z3089" s="20" t="s">
        <v>7406</v>
      </c>
      <c r="AA3089" s="20" t="s">
        <v>377</v>
      </c>
      <c r="AB3089" s="20" t="s">
        <v>337</v>
      </c>
      <c r="AC3089" s="20" t="s">
        <v>337</v>
      </c>
      <c r="AD3089" s="20" t="s">
        <v>56</v>
      </c>
      <c r="AE3089" s="20"/>
      <c r="AF3089" t="str">
        <f>VLOOKUP(L3089,Contactos!B:B,1,0)</f>
        <v>TOP VETERINARIA S.A.C.</v>
      </c>
    </row>
    <row r="3090" spans="1:32" ht="25.5" x14ac:dyDescent="0.2">
      <c r="A3090" s="4">
        <f t="shared" si="145"/>
        <v>3088</v>
      </c>
      <c r="B3090" s="4" t="str">
        <f t="shared" si="146"/>
        <v>4-03401</v>
      </c>
      <c r="C3090" s="4" t="str">
        <f>IFERROR(VLOOKUP(F3090,Tablas!$A$1:$B$3,2,0),"")</f>
        <v/>
      </c>
      <c r="D3090" s="4" t="str">
        <f t="shared" si="147"/>
        <v xml:space="preserve"> - LETRA 75 DIAS / DRAFT 75 DAYS - Cambio de Situación</v>
      </c>
      <c r="E3090" s="19">
        <v>45554</v>
      </c>
      <c r="F3090" s="20" t="s">
        <v>27</v>
      </c>
      <c r="G3090" s="20" t="s">
        <v>8281</v>
      </c>
      <c r="H3090" s="20" t="s">
        <v>7404</v>
      </c>
      <c r="I3090" s="20" t="s">
        <v>7405</v>
      </c>
      <c r="J3090" s="20" t="s">
        <v>373</v>
      </c>
      <c r="K3090" s="20" t="s">
        <v>374</v>
      </c>
      <c r="L3090" s="20" t="s">
        <v>375</v>
      </c>
      <c r="M3090" s="20" t="s">
        <v>125</v>
      </c>
      <c r="N3090" s="21">
        <v>10318.39</v>
      </c>
      <c r="O3090" s="21">
        <v>0</v>
      </c>
      <c r="P3090" s="19">
        <v>45532</v>
      </c>
      <c r="Q3090" s="19">
        <v>45554</v>
      </c>
      <c r="R3090" s="20"/>
      <c r="S3090" s="19">
        <v>45609</v>
      </c>
      <c r="T3090" s="20" t="s">
        <v>126</v>
      </c>
      <c r="U3090" s="20">
        <v>1031335</v>
      </c>
      <c r="V3090" s="20">
        <v>240007102</v>
      </c>
      <c r="W3090" s="20" t="s">
        <v>50</v>
      </c>
      <c r="X3090" s="20" t="s">
        <v>794</v>
      </c>
      <c r="Y3090" s="20" t="s">
        <v>128</v>
      </c>
      <c r="Z3090" s="20" t="s">
        <v>7406</v>
      </c>
      <c r="AA3090" s="20" t="s">
        <v>377</v>
      </c>
      <c r="AB3090" s="20" t="s">
        <v>337</v>
      </c>
      <c r="AC3090" s="20" t="s">
        <v>337</v>
      </c>
      <c r="AD3090" s="20" t="s">
        <v>56</v>
      </c>
      <c r="AE3090" s="20"/>
      <c r="AF3090" t="str">
        <f>VLOOKUP(L3090,Contactos!B:B,1,0)</f>
        <v>TOP VETERINARIA S.A.C.</v>
      </c>
    </row>
    <row r="3091" spans="1:32" ht="25.5" x14ac:dyDescent="0.2">
      <c r="A3091" s="4">
        <f t="shared" si="145"/>
        <v>3089</v>
      </c>
      <c r="B3091" s="4" t="str">
        <f t="shared" si="146"/>
        <v>4-03402</v>
      </c>
      <c r="C3091" s="4" t="str">
        <f>IFERROR(VLOOKUP(F3091,Tablas!$A$1:$B$3,2,0),"")</f>
        <v/>
      </c>
      <c r="D3091" s="4" t="str">
        <f t="shared" si="147"/>
        <v xml:space="preserve"> - LETRA 75 DIAS / DRAFT 75 DAYS - Cambio de Situación</v>
      </c>
      <c r="E3091" s="19">
        <v>45554</v>
      </c>
      <c r="F3091" s="20" t="s">
        <v>27</v>
      </c>
      <c r="G3091" s="20" t="s">
        <v>8282</v>
      </c>
      <c r="H3091" s="20" t="s">
        <v>7404</v>
      </c>
      <c r="I3091" s="20" t="s">
        <v>7405</v>
      </c>
      <c r="J3091" s="20" t="s">
        <v>373</v>
      </c>
      <c r="K3091" s="20" t="s">
        <v>374</v>
      </c>
      <c r="L3091" s="20" t="s">
        <v>375</v>
      </c>
      <c r="M3091" s="20" t="s">
        <v>125</v>
      </c>
      <c r="N3091" s="21">
        <v>10318.39</v>
      </c>
      <c r="O3091" s="21">
        <v>0</v>
      </c>
      <c r="P3091" s="19">
        <v>45532</v>
      </c>
      <c r="Q3091" s="19">
        <v>45554</v>
      </c>
      <c r="R3091" s="20"/>
      <c r="S3091" s="19">
        <v>45625</v>
      </c>
      <c r="T3091" s="20" t="s">
        <v>126</v>
      </c>
      <c r="U3091" s="20">
        <v>1031337</v>
      </c>
      <c r="V3091" s="20">
        <v>240007103</v>
      </c>
      <c r="W3091" s="20" t="s">
        <v>50</v>
      </c>
      <c r="X3091" s="20" t="s">
        <v>794</v>
      </c>
      <c r="Y3091" s="20" t="s">
        <v>128</v>
      </c>
      <c r="Z3091" s="20" t="s">
        <v>7406</v>
      </c>
      <c r="AA3091" s="20" t="s">
        <v>377</v>
      </c>
      <c r="AB3091" s="20" t="s">
        <v>337</v>
      </c>
      <c r="AC3091" s="20" t="s">
        <v>337</v>
      </c>
      <c r="AD3091" s="20" t="s">
        <v>56</v>
      </c>
      <c r="AE3091" s="20"/>
      <c r="AF3091" t="str">
        <f>VLOOKUP(L3091,Contactos!B:B,1,0)</f>
        <v>TOP VETERINARIA S.A.C.</v>
      </c>
    </row>
    <row r="3092" spans="1:32" ht="25.5" x14ac:dyDescent="0.2">
      <c r="A3092" s="4">
        <f t="shared" si="145"/>
        <v>3090</v>
      </c>
      <c r="B3092" s="4" t="str">
        <f t="shared" si="146"/>
        <v>4-03398</v>
      </c>
      <c r="C3092" s="4" t="str">
        <f>IFERROR(VLOOKUP(F3092,Tablas!$A$1:$B$3,2,0),"")</f>
        <v/>
      </c>
      <c r="D3092" s="4" t="str">
        <f t="shared" si="147"/>
        <v xml:space="preserve"> - LETRA 75 DIAS / DRAFT 75 DAYS - Cambio de Situación</v>
      </c>
      <c r="E3092" s="19">
        <v>45554</v>
      </c>
      <c r="F3092" s="20" t="s">
        <v>27</v>
      </c>
      <c r="G3092" s="20" t="s">
        <v>8283</v>
      </c>
      <c r="H3092" s="20" t="s">
        <v>7404</v>
      </c>
      <c r="I3092" s="20" t="s">
        <v>7405</v>
      </c>
      <c r="J3092" s="20" t="s">
        <v>373</v>
      </c>
      <c r="K3092" s="20" t="s">
        <v>374</v>
      </c>
      <c r="L3092" s="20" t="s">
        <v>375</v>
      </c>
      <c r="M3092" s="20" t="s">
        <v>125</v>
      </c>
      <c r="N3092" s="21">
        <v>10318.39</v>
      </c>
      <c r="O3092" s="21">
        <v>0</v>
      </c>
      <c r="P3092" s="19">
        <v>45532</v>
      </c>
      <c r="Q3092" s="19">
        <v>45554</v>
      </c>
      <c r="R3092" s="20"/>
      <c r="S3092" s="19">
        <v>45588</v>
      </c>
      <c r="T3092" s="20" t="s">
        <v>126</v>
      </c>
      <c r="U3092" s="20">
        <v>1031329</v>
      </c>
      <c r="V3092" s="20">
        <v>240007099</v>
      </c>
      <c r="W3092" s="20" t="s">
        <v>50</v>
      </c>
      <c r="X3092" s="20" t="s">
        <v>794</v>
      </c>
      <c r="Y3092" s="20" t="s">
        <v>128</v>
      </c>
      <c r="Z3092" s="20" t="s">
        <v>7406</v>
      </c>
      <c r="AA3092" s="20" t="s">
        <v>377</v>
      </c>
      <c r="AB3092" s="20" t="s">
        <v>337</v>
      </c>
      <c r="AC3092" s="20" t="s">
        <v>337</v>
      </c>
      <c r="AD3092" s="20" t="s">
        <v>56</v>
      </c>
      <c r="AE3092" s="20"/>
      <c r="AF3092" t="str">
        <f>VLOOKUP(L3092,Contactos!B:B,1,0)</f>
        <v>TOP VETERINARIA S.A.C.</v>
      </c>
    </row>
    <row r="3093" spans="1:32" ht="25.5" x14ac:dyDescent="0.2">
      <c r="A3093" s="4">
        <f t="shared" si="145"/>
        <v>3091</v>
      </c>
      <c r="B3093" s="4" t="str">
        <f t="shared" si="146"/>
        <v>4-03400</v>
      </c>
      <c r="C3093" s="4" t="str">
        <f>IFERROR(VLOOKUP(F3093,Tablas!$A$1:$B$3,2,0),"")</f>
        <v/>
      </c>
      <c r="D3093" s="4" t="str">
        <f t="shared" si="147"/>
        <v xml:space="preserve"> - LETRA 75 DIAS / DRAFT 75 DAYS - Cambio de Situación</v>
      </c>
      <c r="E3093" s="19">
        <v>45554</v>
      </c>
      <c r="F3093" s="20" t="s">
        <v>27</v>
      </c>
      <c r="G3093" s="20" t="s">
        <v>8284</v>
      </c>
      <c r="H3093" s="20" t="s">
        <v>7404</v>
      </c>
      <c r="I3093" s="20" t="s">
        <v>7405</v>
      </c>
      <c r="J3093" s="20" t="s">
        <v>373</v>
      </c>
      <c r="K3093" s="20" t="s">
        <v>374</v>
      </c>
      <c r="L3093" s="20" t="s">
        <v>375</v>
      </c>
      <c r="M3093" s="20" t="s">
        <v>125</v>
      </c>
      <c r="N3093" s="21">
        <v>10318.39</v>
      </c>
      <c r="O3093" s="21">
        <v>0</v>
      </c>
      <c r="P3093" s="19">
        <v>45532</v>
      </c>
      <c r="Q3093" s="19">
        <v>45554</v>
      </c>
      <c r="R3093" s="20"/>
      <c r="S3093" s="19">
        <v>45602</v>
      </c>
      <c r="T3093" s="20" t="s">
        <v>126</v>
      </c>
      <c r="U3093" s="20">
        <v>1031333</v>
      </c>
      <c r="V3093" s="20">
        <v>240007101</v>
      </c>
      <c r="W3093" s="20" t="s">
        <v>50</v>
      </c>
      <c r="X3093" s="20" t="s">
        <v>794</v>
      </c>
      <c r="Y3093" s="20" t="s">
        <v>128</v>
      </c>
      <c r="Z3093" s="20" t="s">
        <v>7406</v>
      </c>
      <c r="AA3093" s="20" t="s">
        <v>377</v>
      </c>
      <c r="AB3093" s="20" t="s">
        <v>337</v>
      </c>
      <c r="AC3093" s="20" t="s">
        <v>337</v>
      </c>
      <c r="AD3093" s="20" t="s">
        <v>56</v>
      </c>
      <c r="AE3093" s="20"/>
      <c r="AF3093" t="str">
        <f>VLOOKUP(L3093,Contactos!B:B,1,0)</f>
        <v>TOP VETERINARIA S.A.C.</v>
      </c>
    </row>
    <row r="3094" spans="1:32" ht="25.5" x14ac:dyDescent="0.2">
      <c r="A3094" s="4">
        <f t="shared" si="145"/>
        <v>3092</v>
      </c>
      <c r="B3094" s="4" t="str">
        <f t="shared" si="146"/>
        <v>4-03399</v>
      </c>
      <c r="C3094" s="4" t="str">
        <f>IFERROR(VLOOKUP(F3094,Tablas!$A$1:$B$3,2,0),"")</f>
        <v/>
      </c>
      <c r="D3094" s="4" t="str">
        <f t="shared" si="147"/>
        <v xml:space="preserve"> - LETRA 75 DIAS / DRAFT 75 DAYS - Cambio de Situación</v>
      </c>
      <c r="E3094" s="19">
        <v>45554</v>
      </c>
      <c r="F3094" s="20" t="s">
        <v>27</v>
      </c>
      <c r="G3094" s="20" t="s">
        <v>8285</v>
      </c>
      <c r="H3094" s="20" t="s">
        <v>7404</v>
      </c>
      <c r="I3094" s="20" t="s">
        <v>7405</v>
      </c>
      <c r="J3094" s="20" t="s">
        <v>373</v>
      </c>
      <c r="K3094" s="20" t="s">
        <v>374</v>
      </c>
      <c r="L3094" s="20" t="s">
        <v>375</v>
      </c>
      <c r="M3094" s="20" t="s">
        <v>125</v>
      </c>
      <c r="N3094" s="21">
        <v>10318.39</v>
      </c>
      <c r="O3094" s="21">
        <v>0</v>
      </c>
      <c r="P3094" s="19">
        <v>45532</v>
      </c>
      <c r="Q3094" s="19">
        <v>45554</v>
      </c>
      <c r="R3094" s="20"/>
      <c r="S3094" s="19">
        <v>45596</v>
      </c>
      <c r="T3094" s="20" t="s">
        <v>126</v>
      </c>
      <c r="U3094" s="20">
        <v>1031331</v>
      </c>
      <c r="V3094" s="20">
        <v>240007100</v>
      </c>
      <c r="W3094" s="20" t="s">
        <v>50</v>
      </c>
      <c r="X3094" s="20" t="s">
        <v>794</v>
      </c>
      <c r="Y3094" s="20" t="s">
        <v>128</v>
      </c>
      <c r="Z3094" s="20" t="s">
        <v>7406</v>
      </c>
      <c r="AA3094" s="20" t="s">
        <v>377</v>
      </c>
      <c r="AB3094" s="20" t="s">
        <v>337</v>
      </c>
      <c r="AC3094" s="20" t="s">
        <v>337</v>
      </c>
      <c r="AD3094" s="20" t="s">
        <v>56</v>
      </c>
      <c r="AE3094" s="20"/>
      <c r="AF3094" t="str">
        <f>VLOOKUP(L3094,Contactos!B:B,1,0)</f>
        <v>TOP VETERINARIA S.A.C.</v>
      </c>
    </row>
    <row r="3095" spans="1:32" ht="25.5" x14ac:dyDescent="0.2">
      <c r="A3095" s="4">
        <f t="shared" si="145"/>
        <v>3093</v>
      </c>
      <c r="B3095" s="4" t="str">
        <f t="shared" si="146"/>
        <v>4-03397</v>
      </c>
      <c r="C3095" s="4" t="str">
        <f>IFERROR(VLOOKUP(F3095,Tablas!$A$1:$B$3,2,0),"")</f>
        <v/>
      </c>
      <c r="D3095" s="4" t="str">
        <f t="shared" si="147"/>
        <v xml:space="preserve"> - LETRA 75 DIAS / DRAFT 75 DAYS - Cambio de Situación</v>
      </c>
      <c r="E3095" s="19">
        <v>45554</v>
      </c>
      <c r="F3095" s="20" t="s">
        <v>27</v>
      </c>
      <c r="G3095" s="20" t="s">
        <v>8286</v>
      </c>
      <c r="H3095" s="20" t="s">
        <v>7404</v>
      </c>
      <c r="I3095" s="20" t="s">
        <v>7405</v>
      </c>
      <c r="J3095" s="20" t="s">
        <v>373</v>
      </c>
      <c r="K3095" s="20" t="s">
        <v>374</v>
      </c>
      <c r="L3095" s="20" t="s">
        <v>375</v>
      </c>
      <c r="M3095" s="20" t="s">
        <v>125</v>
      </c>
      <c r="N3095" s="21">
        <v>10318.39</v>
      </c>
      <c r="O3095" s="21">
        <v>0</v>
      </c>
      <c r="P3095" s="19">
        <v>45532</v>
      </c>
      <c r="Q3095" s="19">
        <v>45554</v>
      </c>
      <c r="R3095" s="20"/>
      <c r="S3095" s="19">
        <v>45581</v>
      </c>
      <c r="T3095" s="20" t="s">
        <v>126</v>
      </c>
      <c r="U3095" s="20">
        <v>1031327</v>
      </c>
      <c r="V3095" s="20">
        <v>240007098</v>
      </c>
      <c r="W3095" s="20" t="s">
        <v>50</v>
      </c>
      <c r="X3095" s="20" t="s">
        <v>794</v>
      </c>
      <c r="Y3095" s="20" t="s">
        <v>128</v>
      </c>
      <c r="Z3095" s="20" t="s">
        <v>7406</v>
      </c>
      <c r="AA3095" s="20" t="s">
        <v>7391</v>
      </c>
      <c r="AB3095" s="20" t="s">
        <v>576</v>
      </c>
      <c r="AC3095" s="20" t="s">
        <v>167</v>
      </c>
      <c r="AD3095" s="20" t="s">
        <v>56</v>
      </c>
      <c r="AE3095" s="20"/>
      <c r="AF3095" t="str">
        <f>VLOOKUP(L3095,Contactos!B:B,1,0)</f>
        <v>TOP VETERINARIA S.A.C.</v>
      </c>
    </row>
    <row r="3096" spans="1:32" ht="25.5" x14ac:dyDescent="0.2">
      <c r="A3096" s="4">
        <f t="shared" si="145"/>
        <v>3094</v>
      </c>
      <c r="B3096" s="4" t="str">
        <f t="shared" si="146"/>
        <v>4-03403</v>
      </c>
      <c r="C3096" s="4" t="str">
        <f>IFERROR(VLOOKUP(F3096,Tablas!$A$1:$B$3,2,0),"")</f>
        <v/>
      </c>
      <c r="D3096" s="4" t="str">
        <f t="shared" si="147"/>
        <v xml:space="preserve"> - LETRA 75 DIAS / DRAFT 75 DAYS - Cambio de Situación</v>
      </c>
      <c r="E3096" s="19">
        <v>45554</v>
      </c>
      <c r="F3096" s="20" t="s">
        <v>27</v>
      </c>
      <c r="G3096" s="20" t="s">
        <v>8287</v>
      </c>
      <c r="H3096" s="20" t="s">
        <v>7404</v>
      </c>
      <c r="I3096" s="20" t="s">
        <v>7405</v>
      </c>
      <c r="J3096" s="20" t="s">
        <v>373</v>
      </c>
      <c r="K3096" s="20" t="s">
        <v>374</v>
      </c>
      <c r="L3096" s="20" t="s">
        <v>375</v>
      </c>
      <c r="M3096" s="20" t="s">
        <v>125</v>
      </c>
      <c r="N3096" s="21">
        <v>10318.4</v>
      </c>
      <c r="O3096" s="21">
        <v>0</v>
      </c>
      <c r="P3096" s="19">
        <v>45532</v>
      </c>
      <c r="Q3096" s="19">
        <v>45554</v>
      </c>
      <c r="R3096" s="20"/>
      <c r="S3096" s="19">
        <v>45639</v>
      </c>
      <c r="T3096" s="20" t="s">
        <v>126</v>
      </c>
      <c r="U3096" s="20">
        <v>1031339</v>
      </c>
      <c r="V3096" s="20">
        <v>240007104</v>
      </c>
      <c r="W3096" s="20" t="s">
        <v>50</v>
      </c>
      <c r="X3096" s="20" t="s">
        <v>794</v>
      </c>
      <c r="Y3096" s="20" t="s">
        <v>128</v>
      </c>
      <c r="Z3096" s="20" t="s">
        <v>7406</v>
      </c>
      <c r="AA3096" s="20" t="s">
        <v>377</v>
      </c>
      <c r="AB3096" s="20" t="s">
        <v>337</v>
      </c>
      <c r="AC3096" s="20" t="s">
        <v>337</v>
      </c>
      <c r="AD3096" s="20" t="s">
        <v>56</v>
      </c>
      <c r="AE3096" s="20"/>
      <c r="AF3096" t="str">
        <f>VLOOKUP(L3096,Contactos!B:B,1,0)</f>
        <v>TOP VETERINARIA S.A.C.</v>
      </c>
    </row>
    <row r="3097" spans="1:32" ht="51" x14ac:dyDescent="0.2">
      <c r="A3097" s="4">
        <f t="shared" si="145"/>
        <v>3095</v>
      </c>
      <c r="B3097" s="4" t="str">
        <f t="shared" si="146"/>
        <v>4-02769</v>
      </c>
      <c r="C3097" s="4" t="str">
        <f>IFERROR(VLOOKUP(F3097,Tablas!$A$1:$B$3,2,0),"")</f>
        <v/>
      </c>
      <c r="D3097" s="4" t="str">
        <f t="shared" si="147"/>
        <v xml:space="preserve"> - LETRA 45-60-75 DIAS / DRAFT 45-60-75 DAYS - Cambio de Situación</v>
      </c>
      <c r="E3097" s="19">
        <v>45518</v>
      </c>
      <c r="F3097" s="20" t="s">
        <v>27</v>
      </c>
      <c r="G3097" s="20" t="s">
        <v>8288</v>
      </c>
      <c r="H3097" s="20" t="s">
        <v>7404</v>
      </c>
      <c r="I3097" s="20" t="s">
        <v>7405</v>
      </c>
      <c r="J3097" s="20" t="s">
        <v>263</v>
      </c>
      <c r="K3097" s="20" t="s">
        <v>264</v>
      </c>
      <c r="L3097" s="20" t="s">
        <v>265</v>
      </c>
      <c r="M3097" s="20" t="s">
        <v>125</v>
      </c>
      <c r="N3097" s="21">
        <v>10331.870000000001</v>
      </c>
      <c r="O3097" s="21">
        <v>0</v>
      </c>
      <c r="P3097" s="19">
        <v>45490</v>
      </c>
      <c r="Q3097" s="19">
        <v>45518</v>
      </c>
      <c r="R3097" s="20"/>
      <c r="S3097" s="19">
        <v>45595</v>
      </c>
      <c r="T3097" s="20" t="s">
        <v>266</v>
      </c>
      <c r="U3097" s="20">
        <v>1008687</v>
      </c>
      <c r="V3097" s="20">
        <v>240005960</v>
      </c>
      <c r="W3097" s="20" t="s">
        <v>50</v>
      </c>
      <c r="X3097" s="20" t="s">
        <v>794</v>
      </c>
      <c r="Y3097" s="20" t="s">
        <v>267</v>
      </c>
      <c r="Z3097" s="20" t="s">
        <v>7406</v>
      </c>
      <c r="AA3097" s="20" t="s">
        <v>269</v>
      </c>
      <c r="AB3097" s="20" t="s">
        <v>270</v>
      </c>
      <c r="AC3097" s="20" t="s">
        <v>167</v>
      </c>
      <c r="AD3097" s="20" t="s">
        <v>56</v>
      </c>
      <c r="AE3097" s="20"/>
      <c r="AF3097" t="str">
        <f>VLOOKUP(L3097,Contactos!B:B,1,0)</f>
        <v>GRUPO PHARMAX VETERINARIA S.A.C.</v>
      </c>
    </row>
    <row r="3098" spans="1:32" ht="51" x14ac:dyDescent="0.2">
      <c r="A3098" s="4">
        <f t="shared" si="145"/>
        <v>3096</v>
      </c>
      <c r="B3098" s="4" t="str">
        <f t="shared" si="146"/>
        <v>4-02768</v>
      </c>
      <c r="C3098" s="4" t="str">
        <f>IFERROR(VLOOKUP(F3098,Tablas!$A$1:$B$3,2,0),"")</f>
        <v/>
      </c>
      <c r="D3098" s="4" t="str">
        <f t="shared" si="147"/>
        <v xml:space="preserve"> - LETRA 45-60-75 DIAS / DRAFT 45-60-75 DAYS - Cambio de Situación</v>
      </c>
      <c r="E3098" s="19">
        <v>45518</v>
      </c>
      <c r="F3098" s="20" t="s">
        <v>27</v>
      </c>
      <c r="G3098" s="20" t="s">
        <v>8289</v>
      </c>
      <c r="H3098" s="20" t="s">
        <v>7404</v>
      </c>
      <c r="I3098" s="20" t="s">
        <v>7405</v>
      </c>
      <c r="J3098" s="20" t="s">
        <v>263</v>
      </c>
      <c r="K3098" s="20" t="s">
        <v>264</v>
      </c>
      <c r="L3098" s="20" t="s">
        <v>265</v>
      </c>
      <c r="M3098" s="20" t="s">
        <v>125</v>
      </c>
      <c r="N3098" s="21">
        <v>10331.870000000001</v>
      </c>
      <c r="O3098" s="21">
        <v>0</v>
      </c>
      <c r="P3098" s="19">
        <v>45490</v>
      </c>
      <c r="Q3098" s="19">
        <v>45518</v>
      </c>
      <c r="R3098" s="20"/>
      <c r="S3098" s="19">
        <v>45582</v>
      </c>
      <c r="T3098" s="20" t="s">
        <v>266</v>
      </c>
      <c r="U3098" s="20">
        <v>1008685</v>
      </c>
      <c r="V3098" s="20">
        <v>240005959</v>
      </c>
      <c r="W3098" s="20" t="s">
        <v>50</v>
      </c>
      <c r="X3098" s="20" t="s">
        <v>794</v>
      </c>
      <c r="Y3098" s="20" t="s">
        <v>267</v>
      </c>
      <c r="Z3098" s="20" t="s">
        <v>7406</v>
      </c>
      <c r="AA3098" s="20" t="s">
        <v>269</v>
      </c>
      <c r="AB3098" s="20" t="s">
        <v>270</v>
      </c>
      <c r="AC3098" s="20" t="s">
        <v>167</v>
      </c>
      <c r="AD3098" s="20" t="s">
        <v>56</v>
      </c>
      <c r="AE3098" s="20"/>
      <c r="AF3098" t="str">
        <f>VLOOKUP(L3098,Contactos!B:B,1,0)</f>
        <v>GRUPO PHARMAX VETERINARIA S.A.C.</v>
      </c>
    </row>
    <row r="3099" spans="1:32" ht="51" x14ac:dyDescent="0.2">
      <c r="A3099" s="4">
        <f t="shared" si="145"/>
        <v>3097</v>
      </c>
      <c r="B3099" s="4" t="str">
        <f t="shared" si="146"/>
        <v>4-02770</v>
      </c>
      <c r="C3099" s="4" t="str">
        <f>IFERROR(VLOOKUP(F3099,Tablas!$A$1:$B$3,2,0),"")</f>
        <v/>
      </c>
      <c r="D3099" s="4" t="str">
        <f t="shared" si="147"/>
        <v xml:space="preserve"> - LETRA 45-60-75 DIAS / DRAFT 45-60-75 DAYS - Cambio de Situación</v>
      </c>
      <c r="E3099" s="19">
        <v>45518</v>
      </c>
      <c r="F3099" s="20" t="s">
        <v>27</v>
      </c>
      <c r="G3099" s="20" t="s">
        <v>8290</v>
      </c>
      <c r="H3099" s="20" t="s">
        <v>7404</v>
      </c>
      <c r="I3099" s="20" t="s">
        <v>7405</v>
      </c>
      <c r="J3099" s="20" t="s">
        <v>263</v>
      </c>
      <c r="K3099" s="20" t="s">
        <v>264</v>
      </c>
      <c r="L3099" s="20" t="s">
        <v>265</v>
      </c>
      <c r="M3099" s="20" t="s">
        <v>125</v>
      </c>
      <c r="N3099" s="21">
        <v>10331.879999999999</v>
      </c>
      <c r="O3099" s="21">
        <v>0</v>
      </c>
      <c r="P3099" s="19">
        <v>45490</v>
      </c>
      <c r="Q3099" s="19">
        <v>45518</v>
      </c>
      <c r="R3099" s="20"/>
      <c r="S3099" s="19">
        <v>45610</v>
      </c>
      <c r="T3099" s="20" t="s">
        <v>266</v>
      </c>
      <c r="U3099" s="20">
        <v>1008689</v>
      </c>
      <c r="V3099" s="20">
        <v>240005961</v>
      </c>
      <c r="W3099" s="20" t="s">
        <v>50</v>
      </c>
      <c r="X3099" s="20" t="s">
        <v>794</v>
      </c>
      <c r="Y3099" s="20" t="s">
        <v>267</v>
      </c>
      <c r="Z3099" s="20" t="s">
        <v>7406</v>
      </c>
      <c r="AA3099" s="20" t="s">
        <v>269</v>
      </c>
      <c r="AB3099" s="20" t="s">
        <v>270</v>
      </c>
      <c r="AC3099" s="20" t="s">
        <v>167</v>
      </c>
      <c r="AD3099" s="20" t="s">
        <v>56</v>
      </c>
      <c r="AE3099" s="20"/>
      <c r="AF3099" t="str">
        <f>VLOOKUP(L3099,Contactos!B:B,1,0)</f>
        <v>GRUPO PHARMAX VETERINARIA S.A.C.</v>
      </c>
    </row>
    <row r="3100" spans="1:32" ht="25.5" x14ac:dyDescent="0.2">
      <c r="A3100" s="4">
        <f t="shared" si="145"/>
        <v>3098</v>
      </c>
      <c r="B3100" s="4" t="str">
        <f t="shared" si="146"/>
        <v>4-02903</v>
      </c>
      <c r="C3100" s="4" t="str">
        <f>IFERROR(VLOOKUP(F3100,Tablas!$A$1:$B$3,2,0),"")</f>
        <v/>
      </c>
      <c r="D3100" s="4" t="str">
        <f t="shared" si="147"/>
        <v xml:space="preserve"> - LETRA 75 DIAS / DRAFT 75 DAYS - Cambio de Situación</v>
      </c>
      <c r="E3100" s="19">
        <v>45520</v>
      </c>
      <c r="F3100" s="20" t="s">
        <v>27</v>
      </c>
      <c r="G3100" s="20" t="s">
        <v>8291</v>
      </c>
      <c r="H3100" s="20" t="s">
        <v>7404</v>
      </c>
      <c r="I3100" s="20" t="s">
        <v>7405</v>
      </c>
      <c r="J3100" s="20" t="s">
        <v>431</v>
      </c>
      <c r="K3100" s="20" t="s">
        <v>432</v>
      </c>
      <c r="L3100" s="20" t="s">
        <v>433</v>
      </c>
      <c r="M3100" s="20" t="s">
        <v>125</v>
      </c>
      <c r="N3100" s="21">
        <v>10342.36</v>
      </c>
      <c r="O3100" s="21">
        <v>0</v>
      </c>
      <c r="P3100" s="19">
        <v>45498</v>
      </c>
      <c r="Q3100" s="19">
        <v>45520</v>
      </c>
      <c r="R3100" s="20"/>
      <c r="S3100" s="19">
        <v>45572</v>
      </c>
      <c r="T3100" s="20" t="s">
        <v>126</v>
      </c>
      <c r="U3100" s="20">
        <v>1009886</v>
      </c>
      <c r="V3100" s="20">
        <v>240006073</v>
      </c>
      <c r="W3100" s="20" t="s">
        <v>50</v>
      </c>
      <c r="X3100" s="20" t="s">
        <v>794</v>
      </c>
      <c r="Y3100" s="20" t="s">
        <v>267</v>
      </c>
      <c r="Z3100" s="20" t="s">
        <v>7406</v>
      </c>
      <c r="AA3100" s="20" t="s">
        <v>435</v>
      </c>
      <c r="AB3100" s="20" t="s">
        <v>436</v>
      </c>
      <c r="AC3100" s="20" t="s">
        <v>167</v>
      </c>
      <c r="AD3100" s="20" t="s">
        <v>56</v>
      </c>
      <c r="AE3100" s="20"/>
      <c r="AF3100" t="str">
        <f>VLOOKUP(L3100,Contactos!B:B,1,0)</f>
        <v>H &amp; P DISTRIBUCIONES Y REPRESENTACIONES</v>
      </c>
    </row>
    <row r="3101" spans="1:32" ht="25.5" x14ac:dyDescent="0.2">
      <c r="A3101" s="4">
        <f t="shared" si="145"/>
        <v>3099</v>
      </c>
      <c r="B3101" s="4" t="str">
        <f t="shared" si="146"/>
        <v>4-02904</v>
      </c>
      <c r="C3101" s="4" t="str">
        <f>IFERROR(VLOOKUP(F3101,Tablas!$A$1:$B$3,2,0),"")</f>
        <v/>
      </c>
      <c r="D3101" s="4" t="str">
        <f t="shared" si="147"/>
        <v xml:space="preserve"> - LETRA 75 DIAS / DRAFT 75 DAYS - Cambio de Situación</v>
      </c>
      <c r="E3101" s="19">
        <v>45520</v>
      </c>
      <c r="F3101" s="20" t="s">
        <v>27</v>
      </c>
      <c r="G3101" s="20" t="s">
        <v>8292</v>
      </c>
      <c r="H3101" s="20" t="s">
        <v>7404</v>
      </c>
      <c r="I3101" s="20" t="s">
        <v>7405</v>
      </c>
      <c r="J3101" s="20" t="s">
        <v>431</v>
      </c>
      <c r="K3101" s="20" t="s">
        <v>432</v>
      </c>
      <c r="L3101" s="20" t="s">
        <v>433</v>
      </c>
      <c r="M3101" s="20" t="s">
        <v>125</v>
      </c>
      <c r="N3101" s="21">
        <v>10342.36</v>
      </c>
      <c r="O3101" s="21">
        <v>0</v>
      </c>
      <c r="P3101" s="19">
        <v>45498</v>
      </c>
      <c r="Q3101" s="19">
        <v>45520</v>
      </c>
      <c r="R3101" s="20"/>
      <c r="S3101" s="19">
        <v>45588</v>
      </c>
      <c r="T3101" s="20" t="s">
        <v>126</v>
      </c>
      <c r="U3101" s="20">
        <v>1009888</v>
      </c>
      <c r="V3101" s="20">
        <v>240006074</v>
      </c>
      <c r="W3101" s="20" t="s">
        <v>50</v>
      </c>
      <c r="X3101" s="20" t="s">
        <v>794</v>
      </c>
      <c r="Y3101" s="20" t="s">
        <v>267</v>
      </c>
      <c r="Z3101" s="20" t="s">
        <v>7406</v>
      </c>
      <c r="AA3101" s="20" t="s">
        <v>435</v>
      </c>
      <c r="AB3101" s="20" t="s">
        <v>436</v>
      </c>
      <c r="AC3101" s="20" t="s">
        <v>167</v>
      </c>
      <c r="AD3101" s="20" t="s">
        <v>56</v>
      </c>
      <c r="AE3101" s="20"/>
      <c r="AF3101" t="str">
        <f>VLOOKUP(L3101,Contactos!B:B,1,0)</f>
        <v>H &amp; P DISTRIBUCIONES Y REPRESENTACIONES</v>
      </c>
    </row>
    <row r="3102" spans="1:32" ht="25.5" x14ac:dyDescent="0.2">
      <c r="A3102" s="4">
        <f t="shared" si="145"/>
        <v>3100</v>
      </c>
      <c r="B3102" s="4" t="str">
        <f t="shared" si="146"/>
        <v>4-02905</v>
      </c>
      <c r="C3102" s="4" t="str">
        <f>IFERROR(VLOOKUP(F3102,Tablas!$A$1:$B$3,2,0),"")</f>
        <v/>
      </c>
      <c r="D3102" s="4" t="str">
        <f t="shared" si="147"/>
        <v xml:space="preserve"> - LETRA 75 DIAS / DRAFT 75 DAYS - Cambio de Situación</v>
      </c>
      <c r="E3102" s="19">
        <v>45520</v>
      </c>
      <c r="F3102" s="20" t="s">
        <v>27</v>
      </c>
      <c r="G3102" s="20" t="s">
        <v>8293</v>
      </c>
      <c r="H3102" s="20" t="s">
        <v>7404</v>
      </c>
      <c r="I3102" s="20" t="s">
        <v>7405</v>
      </c>
      <c r="J3102" s="20" t="s">
        <v>431</v>
      </c>
      <c r="K3102" s="20" t="s">
        <v>432</v>
      </c>
      <c r="L3102" s="20" t="s">
        <v>433</v>
      </c>
      <c r="M3102" s="20" t="s">
        <v>125</v>
      </c>
      <c r="N3102" s="21">
        <v>10342.379999999999</v>
      </c>
      <c r="O3102" s="21">
        <v>0</v>
      </c>
      <c r="P3102" s="19">
        <v>45498</v>
      </c>
      <c r="Q3102" s="19">
        <v>45520</v>
      </c>
      <c r="R3102" s="20"/>
      <c r="S3102" s="19">
        <v>45603</v>
      </c>
      <c r="T3102" s="20" t="s">
        <v>126</v>
      </c>
      <c r="U3102" s="20">
        <v>1009892</v>
      </c>
      <c r="V3102" s="20">
        <v>240006076</v>
      </c>
      <c r="W3102" s="20" t="s">
        <v>50</v>
      </c>
      <c r="X3102" s="20" t="s">
        <v>794</v>
      </c>
      <c r="Y3102" s="20" t="s">
        <v>267</v>
      </c>
      <c r="Z3102" s="20" t="s">
        <v>7406</v>
      </c>
      <c r="AA3102" s="20" t="s">
        <v>435</v>
      </c>
      <c r="AB3102" s="20" t="s">
        <v>436</v>
      </c>
      <c r="AC3102" s="20" t="s">
        <v>167</v>
      </c>
      <c r="AD3102" s="20" t="s">
        <v>56</v>
      </c>
      <c r="AE3102" s="20"/>
      <c r="AF3102" t="str">
        <f>VLOOKUP(L3102,Contactos!B:B,1,0)</f>
        <v>H &amp; P DISTRIBUCIONES Y REPRESENTACIONES</v>
      </c>
    </row>
    <row r="3103" spans="1:32" ht="25.5" x14ac:dyDescent="0.2">
      <c r="A3103" s="4">
        <f t="shared" si="145"/>
        <v>3101</v>
      </c>
      <c r="B3103" s="4" t="str">
        <f t="shared" si="146"/>
        <v>4-02848</v>
      </c>
      <c r="C3103" s="4" t="str">
        <f>IFERROR(VLOOKUP(F3103,Tablas!$A$1:$B$3,2,0),"")</f>
        <v/>
      </c>
      <c r="D3103" s="4" t="str">
        <f t="shared" si="147"/>
        <v xml:space="preserve"> - LETRA 75 DIAS / DRAFT 75 DAYS - Cambio de Situación</v>
      </c>
      <c r="E3103" s="19">
        <v>45518</v>
      </c>
      <c r="F3103" s="20" t="s">
        <v>27</v>
      </c>
      <c r="G3103" s="20" t="s">
        <v>8294</v>
      </c>
      <c r="H3103" s="20" t="s">
        <v>7404</v>
      </c>
      <c r="I3103" s="20" t="s">
        <v>7405</v>
      </c>
      <c r="J3103" s="20" t="s">
        <v>391</v>
      </c>
      <c r="K3103" s="20" t="s">
        <v>392</v>
      </c>
      <c r="L3103" s="20" t="s">
        <v>393</v>
      </c>
      <c r="M3103" s="20" t="s">
        <v>33</v>
      </c>
      <c r="N3103" s="21">
        <v>10451.89</v>
      </c>
      <c r="O3103" s="21">
        <v>0</v>
      </c>
      <c r="P3103" s="19">
        <v>45492</v>
      </c>
      <c r="Q3103" s="19">
        <v>45518</v>
      </c>
      <c r="R3103" s="20"/>
      <c r="S3103" s="19">
        <v>45582</v>
      </c>
      <c r="T3103" s="20" t="s">
        <v>126</v>
      </c>
      <c r="U3103" s="20">
        <v>1008638</v>
      </c>
      <c r="V3103" s="20">
        <v>240005936</v>
      </c>
      <c r="W3103" s="20" t="s">
        <v>50</v>
      </c>
      <c r="X3103" s="20" t="s">
        <v>794</v>
      </c>
      <c r="Y3103" s="20" t="s">
        <v>306</v>
      </c>
      <c r="Z3103" s="20" t="s">
        <v>7406</v>
      </c>
      <c r="AA3103" s="20" t="s">
        <v>495</v>
      </c>
      <c r="AB3103" s="20" t="s">
        <v>337</v>
      </c>
      <c r="AC3103" s="20" t="s">
        <v>337</v>
      </c>
      <c r="AD3103" s="20" t="s">
        <v>56</v>
      </c>
      <c r="AE3103" s="20"/>
      <c r="AF3103" t="str">
        <f>VLOOKUP(L3103,Contactos!B:B,1,0)</f>
        <v>SANIDAD AGROPECUARIA &amp; ASOCIADOS S.A.C.</v>
      </c>
    </row>
    <row r="3104" spans="1:32" ht="25.5" x14ac:dyDescent="0.2">
      <c r="A3104" s="4">
        <f t="shared" si="145"/>
        <v>3102</v>
      </c>
      <c r="B3104" s="4" t="str">
        <f t="shared" si="146"/>
        <v>4-02849</v>
      </c>
      <c r="C3104" s="4" t="str">
        <f>IFERROR(VLOOKUP(F3104,Tablas!$A$1:$B$3,2,0),"")</f>
        <v/>
      </c>
      <c r="D3104" s="4" t="str">
        <f t="shared" si="147"/>
        <v xml:space="preserve"> - LETRA 75 DIAS / DRAFT 75 DAYS - Cambio de Situación</v>
      </c>
      <c r="E3104" s="19">
        <v>45518</v>
      </c>
      <c r="F3104" s="20" t="s">
        <v>27</v>
      </c>
      <c r="G3104" s="20" t="s">
        <v>8295</v>
      </c>
      <c r="H3104" s="20" t="s">
        <v>7404</v>
      </c>
      <c r="I3104" s="20" t="s">
        <v>7405</v>
      </c>
      <c r="J3104" s="20" t="s">
        <v>391</v>
      </c>
      <c r="K3104" s="20" t="s">
        <v>392</v>
      </c>
      <c r="L3104" s="20" t="s">
        <v>393</v>
      </c>
      <c r="M3104" s="20" t="s">
        <v>33</v>
      </c>
      <c r="N3104" s="21">
        <v>10451.89</v>
      </c>
      <c r="O3104" s="21">
        <v>0</v>
      </c>
      <c r="P3104" s="19">
        <v>45492</v>
      </c>
      <c r="Q3104" s="19">
        <v>45518</v>
      </c>
      <c r="R3104" s="20"/>
      <c r="S3104" s="19">
        <v>45600</v>
      </c>
      <c r="T3104" s="20" t="s">
        <v>126</v>
      </c>
      <c r="U3104" s="20">
        <v>1008640</v>
      </c>
      <c r="V3104" s="20">
        <v>240005937</v>
      </c>
      <c r="W3104" s="20" t="s">
        <v>50</v>
      </c>
      <c r="X3104" s="20" t="s">
        <v>794</v>
      </c>
      <c r="Y3104" s="20" t="s">
        <v>306</v>
      </c>
      <c r="Z3104" s="20" t="s">
        <v>7406</v>
      </c>
      <c r="AA3104" s="20" t="s">
        <v>395</v>
      </c>
      <c r="AB3104" s="20" t="s">
        <v>337</v>
      </c>
      <c r="AC3104" s="20" t="s">
        <v>337</v>
      </c>
      <c r="AD3104" s="20" t="s">
        <v>56</v>
      </c>
      <c r="AE3104" s="20"/>
      <c r="AF3104" t="str">
        <f>VLOOKUP(L3104,Contactos!B:B,1,0)</f>
        <v>SANIDAD AGROPECUARIA &amp; ASOCIADOS S.A.C.</v>
      </c>
    </row>
    <row r="3105" spans="1:32" ht="38.25" x14ac:dyDescent="0.2">
      <c r="A3105" s="4">
        <f t="shared" si="145"/>
        <v>3103</v>
      </c>
      <c r="B3105" s="4" t="str">
        <f t="shared" si="146"/>
        <v>F010-00024489</v>
      </c>
      <c r="C3105" s="4" t="str">
        <f>IFERROR(VLOOKUP(F3105,Tablas!$A$1:$B$3,2,0),"")</f>
        <v>Factura</v>
      </c>
      <c r="D3105" s="4" t="str">
        <f t="shared" si="147"/>
        <v xml:space="preserve"> - CONTADO ADELANTADO / CASH IN ADVANCE - INTERESES AL PRESTAMO 22.04.24</v>
      </c>
      <c r="E3105" s="19">
        <v>45404</v>
      </c>
      <c r="F3105" s="20" t="s">
        <v>1001</v>
      </c>
      <c r="G3105" s="20" t="s">
        <v>8296</v>
      </c>
      <c r="H3105" s="20" t="s">
        <v>322</v>
      </c>
      <c r="I3105" s="20" t="s">
        <v>323</v>
      </c>
      <c r="J3105" s="20" t="s">
        <v>324</v>
      </c>
      <c r="K3105" s="20" t="s">
        <v>325</v>
      </c>
      <c r="L3105" s="20" t="s">
        <v>326</v>
      </c>
      <c r="M3105" s="20" t="s">
        <v>125</v>
      </c>
      <c r="N3105" s="21">
        <v>10503.28</v>
      </c>
      <c r="O3105" s="21">
        <v>2837.19</v>
      </c>
      <c r="P3105" s="20"/>
      <c r="Q3105" s="19">
        <v>45404</v>
      </c>
      <c r="R3105" s="20"/>
      <c r="S3105" s="19">
        <v>45404</v>
      </c>
      <c r="T3105" s="20" t="s">
        <v>70</v>
      </c>
      <c r="U3105" s="20">
        <v>951980</v>
      </c>
      <c r="V3105" s="20">
        <v>240001078</v>
      </c>
      <c r="W3105" s="20" t="s">
        <v>847</v>
      </c>
      <c r="X3105" s="20" t="s">
        <v>2795</v>
      </c>
      <c r="Y3105" s="20" t="s">
        <v>52</v>
      </c>
      <c r="Z3105" s="20" t="s">
        <v>8297</v>
      </c>
      <c r="AA3105" s="20" t="s">
        <v>327</v>
      </c>
      <c r="AB3105" s="20" t="s">
        <v>328</v>
      </c>
      <c r="AC3105" s="20" t="s">
        <v>167</v>
      </c>
      <c r="AD3105" s="20" t="s">
        <v>56</v>
      </c>
      <c r="AE3105" s="20"/>
      <c r="AF3105" t="str">
        <f>VLOOKUP(L3105,Contactos!B:B,1,0)</f>
        <v>PHARMADIX CORP. S.A.C.</v>
      </c>
    </row>
    <row r="3106" spans="1:32" ht="38.25" x14ac:dyDescent="0.2">
      <c r="A3106" s="4">
        <f t="shared" si="145"/>
        <v>3104</v>
      </c>
      <c r="B3106" s="4" t="str">
        <f t="shared" si="146"/>
        <v>F010-00025376</v>
      </c>
      <c r="C3106" s="4" t="str">
        <f>IFERROR(VLOOKUP(F3106,Tablas!$A$1:$B$3,2,0),"")</f>
        <v>Factura</v>
      </c>
      <c r="D3106" s="4" t="str">
        <f t="shared" si="147"/>
        <v xml:space="preserve"> - CONTADO ADELANTADO / CASH IN ADVANCE - INTERESES AL PRESTAMO 22.06.24</v>
      </c>
      <c r="E3106" s="19">
        <v>45495</v>
      </c>
      <c r="F3106" s="20" t="s">
        <v>1001</v>
      </c>
      <c r="G3106" s="20" t="s">
        <v>8298</v>
      </c>
      <c r="H3106" s="20" t="s">
        <v>322</v>
      </c>
      <c r="I3106" s="20" t="s">
        <v>323</v>
      </c>
      <c r="J3106" s="20" t="s">
        <v>324</v>
      </c>
      <c r="K3106" s="20" t="s">
        <v>325</v>
      </c>
      <c r="L3106" s="20" t="s">
        <v>326</v>
      </c>
      <c r="M3106" s="20" t="s">
        <v>125</v>
      </c>
      <c r="N3106" s="21">
        <v>10507.51</v>
      </c>
      <c r="O3106" s="21">
        <v>2807.24</v>
      </c>
      <c r="P3106" s="20"/>
      <c r="Q3106" s="19">
        <v>45495</v>
      </c>
      <c r="R3106" s="20"/>
      <c r="S3106" s="19">
        <v>45495</v>
      </c>
      <c r="T3106" s="20" t="s">
        <v>70</v>
      </c>
      <c r="U3106" s="20">
        <v>996846</v>
      </c>
      <c r="V3106" s="20">
        <v>240002128</v>
      </c>
      <c r="W3106" s="20" t="s">
        <v>847</v>
      </c>
      <c r="X3106" s="20" t="s">
        <v>2795</v>
      </c>
      <c r="Y3106" s="20" t="s">
        <v>52</v>
      </c>
      <c r="Z3106" s="20" t="s">
        <v>8299</v>
      </c>
      <c r="AA3106" s="20" t="s">
        <v>327</v>
      </c>
      <c r="AB3106" s="20" t="s">
        <v>328</v>
      </c>
      <c r="AC3106" s="20" t="s">
        <v>167</v>
      </c>
      <c r="AD3106" s="20" t="s">
        <v>56</v>
      </c>
      <c r="AE3106" s="20"/>
      <c r="AF3106" t="str">
        <f>VLOOKUP(L3106,Contactos!B:B,1,0)</f>
        <v>PHARMADIX CORP. S.A.C.</v>
      </c>
    </row>
    <row r="3107" spans="1:32" ht="25.5" x14ac:dyDescent="0.2">
      <c r="A3107" s="4">
        <f t="shared" si="145"/>
        <v>3105</v>
      </c>
      <c r="B3107" s="4" t="str">
        <f t="shared" si="146"/>
        <v>4-03163</v>
      </c>
      <c r="C3107" s="4" t="str">
        <f>IFERROR(VLOOKUP(F3107,Tablas!$A$1:$B$3,2,0),"")</f>
        <v/>
      </c>
      <c r="D3107" s="4" t="str">
        <f t="shared" si="147"/>
        <v xml:space="preserve"> - LETRA 75 DIAS / DRAFT 75 DAYS - Cambio de Situación</v>
      </c>
      <c r="E3107" s="19">
        <v>45526</v>
      </c>
      <c r="F3107" s="20" t="s">
        <v>27</v>
      </c>
      <c r="G3107" s="20" t="s">
        <v>8300</v>
      </c>
      <c r="H3107" s="20" t="s">
        <v>7404</v>
      </c>
      <c r="I3107" s="20" t="s">
        <v>7405</v>
      </c>
      <c r="J3107" s="20" t="s">
        <v>391</v>
      </c>
      <c r="K3107" s="20" t="s">
        <v>392</v>
      </c>
      <c r="L3107" s="20" t="s">
        <v>393</v>
      </c>
      <c r="M3107" s="20" t="s">
        <v>33</v>
      </c>
      <c r="N3107" s="21">
        <v>10624.39</v>
      </c>
      <c r="O3107" s="21">
        <v>0</v>
      </c>
      <c r="P3107" s="19">
        <v>45516</v>
      </c>
      <c r="Q3107" s="19">
        <v>45526</v>
      </c>
      <c r="R3107" s="20"/>
      <c r="S3107" s="19">
        <v>45595</v>
      </c>
      <c r="T3107" s="20" t="s">
        <v>126</v>
      </c>
      <c r="U3107" s="20">
        <v>1013026</v>
      </c>
      <c r="V3107" s="20">
        <v>240006203</v>
      </c>
      <c r="W3107" s="20" t="s">
        <v>50</v>
      </c>
      <c r="X3107" s="20" t="s">
        <v>794</v>
      </c>
      <c r="Y3107" s="20" t="s">
        <v>306</v>
      </c>
      <c r="Z3107" s="20" t="s">
        <v>7406</v>
      </c>
      <c r="AA3107" s="20" t="s">
        <v>395</v>
      </c>
      <c r="AB3107" s="20" t="s">
        <v>337</v>
      </c>
      <c r="AC3107" s="20" t="s">
        <v>337</v>
      </c>
      <c r="AD3107" s="20" t="s">
        <v>56</v>
      </c>
      <c r="AE3107" s="20"/>
      <c r="AF3107" t="str">
        <f>VLOOKUP(L3107,Contactos!B:B,1,0)</f>
        <v>SANIDAD AGROPECUARIA &amp; ASOCIADOS S.A.C.</v>
      </c>
    </row>
    <row r="3108" spans="1:32" ht="25.5" x14ac:dyDescent="0.2">
      <c r="A3108" s="4">
        <f t="shared" si="145"/>
        <v>3106</v>
      </c>
      <c r="B3108" s="4" t="str">
        <f t="shared" si="146"/>
        <v/>
      </c>
      <c r="C3108" s="4" t="str">
        <f>IFERROR(VLOOKUP(F3108,Tablas!$A$1:$B$3,2,0),"")</f>
        <v/>
      </c>
      <c r="D3108" s="4" t="str">
        <f t="shared" si="147"/>
        <v xml:space="preserve"> - COBRANZA DOC. 60 DIAS  / DA 60 DAYS - Dif. en cambio</v>
      </c>
      <c r="E3108" s="19">
        <v>45443</v>
      </c>
      <c r="F3108" s="20" t="s">
        <v>27</v>
      </c>
      <c r="G3108" s="20"/>
      <c r="H3108" s="20" t="s">
        <v>80</v>
      </c>
      <c r="I3108" s="20" t="s">
        <v>81</v>
      </c>
      <c r="J3108" s="20" t="s">
        <v>168</v>
      </c>
      <c r="K3108" s="20" t="s">
        <v>168</v>
      </c>
      <c r="L3108" s="20" t="s">
        <v>169</v>
      </c>
      <c r="M3108" s="20" t="s">
        <v>33</v>
      </c>
      <c r="N3108" s="21">
        <v>10629.13</v>
      </c>
      <c r="O3108" s="21">
        <v>0</v>
      </c>
      <c r="P3108" s="20"/>
      <c r="Q3108" s="19">
        <v>45443</v>
      </c>
      <c r="R3108" s="20"/>
      <c r="S3108" s="20"/>
      <c r="T3108" s="20" t="s">
        <v>34</v>
      </c>
      <c r="U3108" s="20">
        <v>1014768</v>
      </c>
      <c r="V3108" s="20">
        <v>240023025</v>
      </c>
      <c r="W3108" s="20" t="s">
        <v>50</v>
      </c>
      <c r="X3108" s="20" t="s">
        <v>841</v>
      </c>
      <c r="Y3108" s="20" t="s">
        <v>37</v>
      </c>
      <c r="Z3108" s="20" t="s">
        <v>63</v>
      </c>
      <c r="AA3108" s="20" t="s">
        <v>170</v>
      </c>
      <c r="AB3108" s="20" t="s">
        <v>171</v>
      </c>
      <c r="AC3108" s="20"/>
      <c r="AD3108" s="20" t="s">
        <v>172</v>
      </c>
      <c r="AE3108" s="20"/>
      <c r="AF3108" t="str">
        <f>VLOOKUP(L3108,Contactos!B:B,1,0)</f>
        <v>EMPRESA MELO S.A.</v>
      </c>
    </row>
    <row r="3109" spans="1:32" ht="38.25" x14ac:dyDescent="0.2">
      <c r="A3109" s="4">
        <f t="shared" si="145"/>
        <v>3107</v>
      </c>
      <c r="B3109" s="4" t="str">
        <f t="shared" si="146"/>
        <v>F010-00024243</v>
      </c>
      <c r="C3109" s="4" t="str">
        <f>IFERROR(VLOOKUP(F3109,Tablas!$A$1:$B$3,2,0),"")</f>
        <v>Factura</v>
      </c>
      <c r="D3109" s="4" t="str">
        <f t="shared" si="147"/>
        <v xml:space="preserve"> - CONTADO ADELANTADO / CASH IN ADVANCE - INTERESES AL PRESTAMO 22.03.24</v>
      </c>
      <c r="E3109" s="19">
        <v>45376</v>
      </c>
      <c r="F3109" s="20" t="s">
        <v>1001</v>
      </c>
      <c r="G3109" s="20" t="s">
        <v>8301</v>
      </c>
      <c r="H3109" s="20" t="s">
        <v>322</v>
      </c>
      <c r="I3109" s="20" t="s">
        <v>323</v>
      </c>
      <c r="J3109" s="20" t="s">
        <v>324</v>
      </c>
      <c r="K3109" s="20" t="s">
        <v>325</v>
      </c>
      <c r="L3109" s="20" t="s">
        <v>326</v>
      </c>
      <c r="M3109" s="20" t="s">
        <v>125</v>
      </c>
      <c r="N3109" s="21">
        <v>10927</v>
      </c>
      <c r="O3109" s="21">
        <v>2958.04</v>
      </c>
      <c r="P3109" s="20"/>
      <c r="Q3109" s="19">
        <v>45376</v>
      </c>
      <c r="R3109" s="20"/>
      <c r="S3109" s="19">
        <v>45376</v>
      </c>
      <c r="T3109" s="20" t="s">
        <v>70</v>
      </c>
      <c r="U3109" s="20">
        <v>937433</v>
      </c>
      <c r="V3109" s="20">
        <v>240000810</v>
      </c>
      <c r="W3109" s="20" t="s">
        <v>847</v>
      </c>
      <c r="X3109" s="20" t="s">
        <v>2795</v>
      </c>
      <c r="Y3109" s="20" t="s">
        <v>52</v>
      </c>
      <c r="Z3109" s="20" t="s">
        <v>8302</v>
      </c>
      <c r="AA3109" s="20" t="s">
        <v>327</v>
      </c>
      <c r="AB3109" s="20" t="s">
        <v>328</v>
      </c>
      <c r="AC3109" s="20" t="s">
        <v>167</v>
      </c>
      <c r="AD3109" s="20" t="s">
        <v>56</v>
      </c>
      <c r="AE3109" s="20"/>
      <c r="AF3109" t="str">
        <f>VLOOKUP(L3109,Contactos!B:B,1,0)</f>
        <v>PHARMADIX CORP. S.A.C.</v>
      </c>
    </row>
    <row r="3110" spans="1:32" ht="25.5" x14ac:dyDescent="0.2">
      <c r="A3110" s="4">
        <f t="shared" si="145"/>
        <v>3108</v>
      </c>
      <c r="B3110" s="4" t="str">
        <f t="shared" si="146"/>
        <v>4-03482</v>
      </c>
      <c r="C3110" s="4" t="str">
        <f>IFERROR(VLOOKUP(F3110,Tablas!$A$1:$B$3,2,0),"")</f>
        <v/>
      </c>
      <c r="D3110" s="4" t="str">
        <f t="shared" si="147"/>
        <v xml:space="preserve"> - LETRA 75 DIAS / DRAFT 75 DAYS - Cambio de Situación</v>
      </c>
      <c r="E3110" s="19">
        <v>45560</v>
      </c>
      <c r="F3110" s="20" t="s">
        <v>27</v>
      </c>
      <c r="G3110" s="20" t="s">
        <v>8303</v>
      </c>
      <c r="H3110" s="20" t="s">
        <v>7404</v>
      </c>
      <c r="I3110" s="20" t="s">
        <v>7405</v>
      </c>
      <c r="J3110" s="20" t="s">
        <v>330</v>
      </c>
      <c r="K3110" s="20" t="s">
        <v>331</v>
      </c>
      <c r="L3110" s="20" t="s">
        <v>332</v>
      </c>
      <c r="M3110" s="20" t="s">
        <v>125</v>
      </c>
      <c r="N3110" s="21">
        <v>11146.3</v>
      </c>
      <c r="O3110" s="21">
        <v>0</v>
      </c>
      <c r="P3110" s="19">
        <v>45533</v>
      </c>
      <c r="Q3110" s="19">
        <v>45560</v>
      </c>
      <c r="R3110" s="20"/>
      <c r="S3110" s="19">
        <v>45629</v>
      </c>
      <c r="T3110" s="20" t="s">
        <v>126</v>
      </c>
      <c r="U3110" s="20">
        <v>1031140</v>
      </c>
      <c r="V3110" s="20">
        <v>240007015</v>
      </c>
      <c r="W3110" s="20" t="s">
        <v>50</v>
      </c>
      <c r="X3110" s="20" t="s">
        <v>794</v>
      </c>
      <c r="Y3110" s="20" t="s">
        <v>333</v>
      </c>
      <c r="Z3110" s="20" t="s">
        <v>7406</v>
      </c>
      <c r="AA3110" s="20" t="s">
        <v>335</v>
      </c>
      <c r="AB3110" s="20" t="s">
        <v>336</v>
      </c>
      <c r="AC3110" s="20" t="s">
        <v>337</v>
      </c>
      <c r="AD3110" s="20" t="s">
        <v>56</v>
      </c>
      <c r="AE3110" s="20"/>
      <c r="AF3110" t="str">
        <f>VLOOKUP(L3110,Contactos!B:B,1,0)</f>
        <v>REPRESENTACIONES DURAND S.A.C.</v>
      </c>
    </row>
    <row r="3111" spans="1:32" ht="25.5" x14ac:dyDescent="0.2">
      <c r="A3111" s="4">
        <f t="shared" si="145"/>
        <v>3109</v>
      </c>
      <c r="B3111" s="4" t="str">
        <f t="shared" si="146"/>
        <v>4-03480</v>
      </c>
      <c r="C3111" s="4" t="str">
        <f>IFERROR(VLOOKUP(F3111,Tablas!$A$1:$B$3,2,0),"")</f>
        <v/>
      </c>
      <c r="D3111" s="4" t="str">
        <f t="shared" si="147"/>
        <v xml:space="preserve"> - LETRA 75 DIAS / DRAFT 75 DAYS - Cambio de Situación</v>
      </c>
      <c r="E3111" s="19">
        <v>45560</v>
      </c>
      <c r="F3111" s="20" t="s">
        <v>27</v>
      </c>
      <c r="G3111" s="20" t="s">
        <v>8304</v>
      </c>
      <c r="H3111" s="20" t="s">
        <v>7404</v>
      </c>
      <c r="I3111" s="20" t="s">
        <v>7405</v>
      </c>
      <c r="J3111" s="20" t="s">
        <v>330</v>
      </c>
      <c r="K3111" s="20" t="s">
        <v>331</v>
      </c>
      <c r="L3111" s="20" t="s">
        <v>332</v>
      </c>
      <c r="M3111" s="20" t="s">
        <v>125</v>
      </c>
      <c r="N3111" s="21">
        <v>11146.32</v>
      </c>
      <c r="O3111" s="21">
        <v>0</v>
      </c>
      <c r="P3111" s="19">
        <v>45533</v>
      </c>
      <c r="Q3111" s="19">
        <v>45560</v>
      </c>
      <c r="R3111" s="20"/>
      <c r="S3111" s="19">
        <v>45611</v>
      </c>
      <c r="T3111" s="20" t="s">
        <v>126</v>
      </c>
      <c r="U3111" s="20">
        <v>1031136</v>
      </c>
      <c r="V3111" s="20">
        <v>240007013</v>
      </c>
      <c r="W3111" s="20" t="s">
        <v>50</v>
      </c>
      <c r="X3111" s="20" t="s">
        <v>794</v>
      </c>
      <c r="Y3111" s="20" t="s">
        <v>333</v>
      </c>
      <c r="Z3111" s="20" t="s">
        <v>7406</v>
      </c>
      <c r="AA3111" s="20" t="s">
        <v>335</v>
      </c>
      <c r="AB3111" s="20" t="s">
        <v>336</v>
      </c>
      <c r="AC3111" s="20" t="s">
        <v>337</v>
      </c>
      <c r="AD3111" s="20" t="s">
        <v>56</v>
      </c>
      <c r="AE3111" s="20"/>
      <c r="AF3111" t="str">
        <f>VLOOKUP(L3111,Contactos!B:B,1,0)</f>
        <v>REPRESENTACIONES DURAND S.A.C.</v>
      </c>
    </row>
    <row r="3112" spans="1:32" ht="25.5" x14ac:dyDescent="0.2">
      <c r="A3112" s="4">
        <f t="shared" si="145"/>
        <v>3110</v>
      </c>
      <c r="B3112" s="4" t="str">
        <f t="shared" si="146"/>
        <v>4-03477</v>
      </c>
      <c r="C3112" s="4" t="str">
        <f>IFERROR(VLOOKUP(F3112,Tablas!$A$1:$B$3,2,0),"")</f>
        <v/>
      </c>
      <c r="D3112" s="4" t="str">
        <f t="shared" si="147"/>
        <v xml:space="preserve"> - LETRA 75 DIAS / DRAFT 75 DAYS - Cambio de Situación</v>
      </c>
      <c r="E3112" s="19">
        <v>45560</v>
      </c>
      <c r="F3112" s="20" t="s">
        <v>27</v>
      </c>
      <c r="G3112" s="20" t="s">
        <v>8305</v>
      </c>
      <c r="H3112" s="20" t="s">
        <v>7404</v>
      </c>
      <c r="I3112" s="20" t="s">
        <v>7405</v>
      </c>
      <c r="J3112" s="20" t="s">
        <v>330</v>
      </c>
      <c r="K3112" s="20" t="s">
        <v>331</v>
      </c>
      <c r="L3112" s="20" t="s">
        <v>332</v>
      </c>
      <c r="M3112" s="20" t="s">
        <v>125</v>
      </c>
      <c r="N3112" s="21">
        <v>11146.32</v>
      </c>
      <c r="O3112" s="21">
        <v>0</v>
      </c>
      <c r="P3112" s="19">
        <v>45533</v>
      </c>
      <c r="Q3112" s="19">
        <v>45560</v>
      </c>
      <c r="R3112" s="20"/>
      <c r="S3112" s="19">
        <v>45590</v>
      </c>
      <c r="T3112" s="20" t="s">
        <v>126</v>
      </c>
      <c r="U3112" s="20">
        <v>1031130</v>
      </c>
      <c r="V3112" s="20">
        <v>240007010</v>
      </c>
      <c r="W3112" s="20" t="s">
        <v>50</v>
      </c>
      <c r="X3112" s="20" t="s">
        <v>794</v>
      </c>
      <c r="Y3112" s="20" t="s">
        <v>333</v>
      </c>
      <c r="Z3112" s="20" t="s">
        <v>7406</v>
      </c>
      <c r="AA3112" s="20" t="s">
        <v>335</v>
      </c>
      <c r="AB3112" s="20" t="s">
        <v>336</v>
      </c>
      <c r="AC3112" s="20" t="s">
        <v>337</v>
      </c>
      <c r="AD3112" s="20" t="s">
        <v>56</v>
      </c>
      <c r="AE3112" s="20"/>
      <c r="AF3112" t="str">
        <f>VLOOKUP(L3112,Contactos!B:B,1,0)</f>
        <v>REPRESENTACIONES DURAND S.A.C.</v>
      </c>
    </row>
    <row r="3113" spans="1:32" ht="25.5" x14ac:dyDescent="0.2">
      <c r="A3113" s="4">
        <f t="shared" si="145"/>
        <v>3111</v>
      </c>
      <c r="B3113" s="4" t="str">
        <f t="shared" si="146"/>
        <v>4-03476</v>
      </c>
      <c r="C3113" s="4" t="str">
        <f>IFERROR(VLOOKUP(F3113,Tablas!$A$1:$B$3,2,0),"")</f>
        <v/>
      </c>
      <c r="D3113" s="4" t="str">
        <f t="shared" si="147"/>
        <v xml:space="preserve"> - LETRA 75 DIAS / DRAFT 75 DAYS - Cambio de Situación</v>
      </c>
      <c r="E3113" s="19">
        <v>45560</v>
      </c>
      <c r="F3113" s="20" t="s">
        <v>27</v>
      </c>
      <c r="G3113" s="20" t="s">
        <v>8306</v>
      </c>
      <c r="H3113" s="20" t="s">
        <v>7404</v>
      </c>
      <c r="I3113" s="20" t="s">
        <v>7405</v>
      </c>
      <c r="J3113" s="20" t="s">
        <v>330</v>
      </c>
      <c r="K3113" s="20" t="s">
        <v>331</v>
      </c>
      <c r="L3113" s="20" t="s">
        <v>332</v>
      </c>
      <c r="M3113" s="20" t="s">
        <v>125</v>
      </c>
      <c r="N3113" s="21">
        <v>11146.32</v>
      </c>
      <c r="O3113" s="21">
        <v>0</v>
      </c>
      <c r="P3113" s="19">
        <v>45533</v>
      </c>
      <c r="Q3113" s="19">
        <v>45560</v>
      </c>
      <c r="R3113" s="20"/>
      <c r="S3113" s="19">
        <v>45583</v>
      </c>
      <c r="T3113" s="20" t="s">
        <v>126</v>
      </c>
      <c r="U3113" s="20">
        <v>1031128</v>
      </c>
      <c r="V3113" s="20">
        <v>240007009</v>
      </c>
      <c r="W3113" s="20" t="s">
        <v>50</v>
      </c>
      <c r="X3113" s="20" t="s">
        <v>794</v>
      </c>
      <c r="Y3113" s="20" t="s">
        <v>333</v>
      </c>
      <c r="Z3113" s="20" t="s">
        <v>7406</v>
      </c>
      <c r="AA3113" s="20" t="s">
        <v>335</v>
      </c>
      <c r="AB3113" s="20" t="s">
        <v>336</v>
      </c>
      <c r="AC3113" s="20" t="s">
        <v>337</v>
      </c>
      <c r="AD3113" s="20" t="s">
        <v>56</v>
      </c>
      <c r="AE3113" s="20"/>
      <c r="AF3113" t="str">
        <f>VLOOKUP(L3113,Contactos!B:B,1,0)</f>
        <v>REPRESENTACIONES DURAND S.A.C.</v>
      </c>
    </row>
    <row r="3114" spans="1:32" ht="25.5" x14ac:dyDescent="0.2">
      <c r="A3114" s="4">
        <f t="shared" si="145"/>
        <v>3112</v>
      </c>
      <c r="B3114" s="4" t="str">
        <f t="shared" si="146"/>
        <v>4-03479</v>
      </c>
      <c r="C3114" s="4" t="str">
        <f>IFERROR(VLOOKUP(F3114,Tablas!$A$1:$B$3,2,0),"")</f>
        <v/>
      </c>
      <c r="D3114" s="4" t="str">
        <f t="shared" si="147"/>
        <v xml:space="preserve"> - LETRA 75 DIAS / DRAFT 75 DAYS - Cambio de Situación</v>
      </c>
      <c r="E3114" s="19">
        <v>45560</v>
      </c>
      <c r="F3114" s="20" t="s">
        <v>27</v>
      </c>
      <c r="G3114" s="20" t="s">
        <v>8307</v>
      </c>
      <c r="H3114" s="20" t="s">
        <v>7404</v>
      </c>
      <c r="I3114" s="20" t="s">
        <v>7405</v>
      </c>
      <c r="J3114" s="20" t="s">
        <v>330</v>
      </c>
      <c r="K3114" s="20" t="s">
        <v>331</v>
      </c>
      <c r="L3114" s="20" t="s">
        <v>332</v>
      </c>
      <c r="M3114" s="20" t="s">
        <v>125</v>
      </c>
      <c r="N3114" s="21">
        <v>11146.32</v>
      </c>
      <c r="O3114" s="21">
        <v>0</v>
      </c>
      <c r="P3114" s="19">
        <v>45533</v>
      </c>
      <c r="Q3114" s="19">
        <v>45560</v>
      </c>
      <c r="R3114" s="20"/>
      <c r="S3114" s="19">
        <v>45604</v>
      </c>
      <c r="T3114" s="20" t="s">
        <v>126</v>
      </c>
      <c r="U3114" s="20">
        <v>1031134</v>
      </c>
      <c r="V3114" s="20">
        <v>240007012</v>
      </c>
      <c r="W3114" s="20" t="s">
        <v>50</v>
      </c>
      <c r="X3114" s="20" t="s">
        <v>794</v>
      </c>
      <c r="Y3114" s="20" t="s">
        <v>333</v>
      </c>
      <c r="Z3114" s="20" t="s">
        <v>7406</v>
      </c>
      <c r="AA3114" s="20" t="s">
        <v>335</v>
      </c>
      <c r="AB3114" s="20" t="s">
        <v>336</v>
      </c>
      <c r="AC3114" s="20" t="s">
        <v>337</v>
      </c>
      <c r="AD3114" s="20" t="s">
        <v>56</v>
      </c>
      <c r="AE3114" s="20"/>
      <c r="AF3114" t="str">
        <f>VLOOKUP(L3114,Contactos!B:B,1,0)</f>
        <v>REPRESENTACIONES DURAND S.A.C.</v>
      </c>
    </row>
    <row r="3115" spans="1:32" ht="25.5" x14ac:dyDescent="0.2">
      <c r="A3115" s="4">
        <f t="shared" si="145"/>
        <v>3113</v>
      </c>
      <c r="B3115" s="4" t="str">
        <f t="shared" si="146"/>
        <v>4-03481</v>
      </c>
      <c r="C3115" s="4" t="str">
        <f>IFERROR(VLOOKUP(F3115,Tablas!$A$1:$B$3,2,0),"")</f>
        <v/>
      </c>
      <c r="D3115" s="4" t="str">
        <f t="shared" si="147"/>
        <v xml:space="preserve"> - LETRA 75 DIAS / DRAFT 75 DAYS - Cambio de Situación</v>
      </c>
      <c r="E3115" s="19">
        <v>45560</v>
      </c>
      <c r="F3115" s="20" t="s">
        <v>27</v>
      </c>
      <c r="G3115" s="20" t="s">
        <v>8308</v>
      </c>
      <c r="H3115" s="20" t="s">
        <v>7404</v>
      </c>
      <c r="I3115" s="20" t="s">
        <v>7405</v>
      </c>
      <c r="J3115" s="20" t="s">
        <v>330</v>
      </c>
      <c r="K3115" s="20" t="s">
        <v>331</v>
      </c>
      <c r="L3115" s="20" t="s">
        <v>332</v>
      </c>
      <c r="M3115" s="20" t="s">
        <v>125</v>
      </c>
      <c r="N3115" s="21">
        <v>11146.32</v>
      </c>
      <c r="O3115" s="21">
        <v>0</v>
      </c>
      <c r="P3115" s="19">
        <v>45533</v>
      </c>
      <c r="Q3115" s="19">
        <v>45560</v>
      </c>
      <c r="R3115" s="20"/>
      <c r="S3115" s="19">
        <v>45618</v>
      </c>
      <c r="T3115" s="20" t="s">
        <v>126</v>
      </c>
      <c r="U3115" s="20">
        <v>1031138</v>
      </c>
      <c r="V3115" s="20">
        <v>240007014</v>
      </c>
      <c r="W3115" s="20" t="s">
        <v>50</v>
      </c>
      <c r="X3115" s="20" t="s">
        <v>794</v>
      </c>
      <c r="Y3115" s="20" t="s">
        <v>333</v>
      </c>
      <c r="Z3115" s="20" t="s">
        <v>7406</v>
      </c>
      <c r="AA3115" s="20" t="s">
        <v>335</v>
      </c>
      <c r="AB3115" s="20" t="s">
        <v>336</v>
      </c>
      <c r="AC3115" s="20" t="s">
        <v>337</v>
      </c>
      <c r="AD3115" s="20" t="s">
        <v>56</v>
      </c>
      <c r="AE3115" s="20"/>
      <c r="AF3115" t="str">
        <f>VLOOKUP(L3115,Contactos!B:B,1,0)</f>
        <v>REPRESENTACIONES DURAND S.A.C.</v>
      </c>
    </row>
    <row r="3116" spans="1:32" ht="25.5" x14ac:dyDescent="0.2">
      <c r="A3116" s="4">
        <f t="shared" si="145"/>
        <v>3114</v>
      </c>
      <c r="B3116" s="4" t="str">
        <f t="shared" si="146"/>
        <v>4-03478</v>
      </c>
      <c r="C3116" s="4" t="str">
        <f>IFERROR(VLOOKUP(F3116,Tablas!$A$1:$B$3,2,0),"")</f>
        <v/>
      </c>
      <c r="D3116" s="4" t="str">
        <f t="shared" si="147"/>
        <v xml:space="preserve"> - LETRA 75 DIAS / DRAFT 75 DAYS - Cambio de Situación</v>
      </c>
      <c r="E3116" s="19">
        <v>45560</v>
      </c>
      <c r="F3116" s="20" t="s">
        <v>27</v>
      </c>
      <c r="G3116" s="20" t="s">
        <v>8309</v>
      </c>
      <c r="H3116" s="20" t="s">
        <v>7404</v>
      </c>
      <c r="I3116" s="20" t="s">
        <v>7405</v>
      </c>
      <c r="J3116" s="20" t="s">
        <v>330</v>
      </c>
      <c r="K3116" s="20" t="s">
        <v>331</v>
      </c>
      <c r="L3116" s="20" t="s">
        <v>332</v>
      </c>
      <c r="M3116" s="20" t="s">
        <v>125</v>
      </c>
      <c r="N3116" s="21">
        <v>11146.32</v>
      </c>
      <c r="O3116" s="21">
        <v>0</v>
      </c>
      <c r="P3116" s="19">
        <v>45533</v>
      </c>
      <c r="Q3116" s="19">
        <v>45560</v>
      </c>
      <c r="R3116" s="20"/>
      <c r="S3116" s="19">
        <v>45596</v>
      </c>
      <c r="T3116" s="20" t="s">
        <v>126</v>
      </c>
      <c r="U3116" s="20">
        <v>1031132</v>
      </c>
      <c r="V3116" s="20">
        <v>240007011</v>
      </c>
      <c r="W3116" s="20" t="s">
        <v>50</v>
      </c>
      <c r="X3116" s="20" t="s">
        <v>794</v>
      </c>
      <c r="Y3116" s="20" t="s">
        <v>333</v>
      </c>
      <c r="Z3116" s="20" t="s">
        <v>7406</v>
      </c>
      <c r="AA3116" s="20" t="s">
        <v>335</v>
      </c>
      <c r="AB3116" s="20" t="s">
        <v>336</v>
      </c>
      <c r="AC3116" s="20" t="s">
        <v>337</v>
      </c>
      <c r="AD3116" s="20" t="s">
        <v>56</v>
      </c>
      <c r="AE3116" s="20"/>
      <c r="AF3116" t="str">
        <f>VLOOKUP(L3116,Contactos!B:B,1,0)</f>
        <v>REPRESENTACIONES DURAND S.A.C.</v>
      </c>
    </row>
    <row r="3117" spans="1:32" ht="38.25" x14ac:dyDescent="0.2">
      <c r="A3117" s="4">
        <f t="shared" si="145"/>
        <v>3115</v>
      </c>
      <c r="B3117" s="4" t="str">
        <f t="shared" si="146"/>
        <v>F010-00025095</v>
      </c>
      <c r="C3117" s="4" t="str">
        <f>IFERROR(VLOOKUP(F3117,Tablas!$A$1:$B$3,2,0),"")</f>
        <v>Factura</v>
      </c>
      <c r="D3117" s="4" t="str">
        <f t="shared" si="147"/>
        <v xml:space="preserve"> - CONTADO ADELANTADO / CASH IN ADVANCE - INTERESES AL PRESTAMO 22.06.24</v>
      </c>
      <c r="E3117" s="19">
        <v>45464</v>
      </c>
      <c r="F3117" s="20" t="s">
        <v>1001</v>
      </c>
      <c r="G3117" s="20" t="s">
        <v>8310</v>
      </c>
      <c r="H3117" s="20" t="s">
        <v>322</v>
      </c>
      <c r="I3117" s="20" t="s">
        <v>323</v>
      </c>
      <c r="J3117" s="20" t="s">
        <v>324</v>
      </c>
      <c r="K3117" s="20" t="s">
        <v>325</v>
      </c>
      <c r="L3117" s="20" t="s">
        <v>326</v>
      </c>
      <c r="M3117" s="20" t="s">
        <v>125</v>
      </c>
      <c r="N3117" s="21">
        <v>11239.64</v>
      </c>
      <c r="O3117" s="21">
        <v>2946.94</v>
      </c>
      <c r="P3117" s="20"/>
      <c r="Q3117" s="19">
        <v>45464</v>
      </c>
      <c r="R3117" s="20"/>
      <c r="S3117" s="19">
        <v>45464</v>
      </c>
      <c r="T3117" s="20" t="s">
        <v>70</v>
      </c>
      <c r="U3117" s="20">
        <v>984686</v>
      </c>
      <c r="V3117" s="20">
        <v>240001815</v>
      </c>
      <c r="W3117" s="20" t="s">
        <v>847</v>
      </c>
      <c r="X3117" s="20" t="s">
        <v>2795</v>
      </c>
      <c r="Y3117" s="20" t="s">
        <v>52</v>
      </c>
      <c r="Z3117" s="20" t="s">
        <v>8299</v>
      </c>
      <c r="AA3117" s="20" t="s">
        <v>327</v>
      </c>
      <c r="AB3117" s="20" t="s">
        <v>328</v>
      </c>
      <c r="AC3117" s="20" t="s">
        <v>167</v>
      </c>
      <c r="AD3117" s="20" t="s">
        <v>56</v>
      </c>
      <c r="AE3117" s="20"/>
      <c r="AF3117" t="str">
        <f>VLOOKUP(L3117,Contactos!B:B,1,0)</f>
        <v>PHARMADIX CORP. S.A.C.</v>
      </c>
    </row>
    <row r="3118" spans="1:32" ht="25.5" x14ac:dyDescent="0.2">
      <c r="A3118" s="4">
        <f t="shared" si="145"/>
        <v>3116</v>
      </c>
      <c r="B3118" s="4" t="str">
        <f t="shared" si="146"/>
        <v>4-02868</v>
      </c>
      <c r="C3118" s="4" t="str">
        <f>IFERROR(VLOOKUP(F3118,Tablas!$A$1:$B$3,2,0),"")</f>
        <v/>
      </c>
      <c r="D3118" s="4" t="str">
        <f t="shared" si="147"/>
        <v xml:space="preserve"> - LETRA 75 DIAS / DRAFT 75 DAYS - Cambio de Situación</v>
      </c>
      <c r="E3118" s="19">
        <v>45526</v>
      </c>
      <c r="F3118" s="20" t="s">
        <v>27</v>
      </c>
      <c r="G3118" s="20" t="s">
        <v>8311</v>
      </c>
      <c r="H3118" s="20" t="s">
        <v>7404</v>
      </c>
      <c r="I3118" s="20" t="s">
        <v>7405</v>
      </c>
      <c r="J3118" s="20" t="s">
        <v>330</v>
      </c>
      <c r="K3118" s="20" t="s">
        <v>331</v>
      </c>
      <c r="L3118" s="20" t="s">
        <v>332</v>
      </c>
      <c r="M3118" s="20" t="s">
        <v>125</v>
      </c>
      <c r="N3118" s="21">
        <v>11282.36</v>
      </c>
      <c r="O3118" s="21">
        <v>0</v>
      </c>
      <c r="P3118" s="19">
        <v>45495</v>
      </c>
      <c r="Q3118" s="19">
        <v>45526</v>
      </c>
      <c r="R3118" s="20"/>
      <c r="S3118" s="19">
        <v>45601</v>
      </c>
      <c r="T3118" s="20" t="s">
        <v>126</v>
      </c>
      <c r="U3118" s="20">
        <v>1013076</v>
      </c>
      <c r="V3118" s="20">
        <v>240006228</v>
      </c>
      <c r="W3118" s="20" t="s">
        <v>50</v>
      </c>
      <c r="X3118" s="20" t="s">
        <v>794</v>
      </c>
      <c r="Y3118" s="20" t="s">
        <v>333</v>
      </c>
      <c r="Z3118" s="20" t="s">
        <v>7406</v>
      </c>
      <c r="AA3118" s="20" t="s">
        <v>335</v>
      </c>
      <c r="AB3118" s="20" t="s">
        <v>336</v>
      </c>
      <c r="AC3118" s="20" t="s">
        <v>337</v>
      </c>
      <c r="AD3118" s="20" t="s">
        <v>56</v>
      </c>
      <c r="AE3118" s="20"/>
      <c r="AF3118" t="str">
        <f>VLOOKUP(L3118,Contactos!B:B,1,0)</f>
        <v>REPRESENTACIONES DURAND S.A.C.</v>
      </c>
    </row>
    <row r="3119" spans="1:32" ht="25.5" x14ac:dyDescent="0.2">
      <c r="A3119" s="4">
        <f t="shared" si="145"/>
        <v>3117</v>
      </c>
      <c r="B3119" s="4" t="str">
        <f t="shared" si="146"/>
        <v>4-02866</v>
      </c>
      <c r="C3119" s="4" t="str">
        <f>IFERROR(VLOOKUP(F3119,Tablas!$A$1:$B$3,2,0),"")</f>
        <v/>
      </c>
      <c r="D3119" s="4" t="str">
        <f t="shared" si="147"/>
        <v xml:space="preserve"> - LETRA 75 DIAS / DRAFT 75 DAYS - Cambio de Situación</v>
      </c>
      <c r="E3119" s="19">
        <v>45526</v>
      </c>
      <c r="F3119" s="20" t="s">
        <v>27</v>
      </c>
      <c r="G3119" s="20" t="s">
        <v>8312</v>
      </c>
      <c r="H3119" s="20" t="s">
        <v>7404</v>
      </c>
      <c r="I3119" s="20" t="s">
        <v>7405</v>
      </c>
      <c r="J3119" s="20" t="s">
        <v>330</v>
      </c>
      <c r="K3119" s="20" t="s">
        <v>331</v>
      </c>
      <c r="L3119" s="20" t="s">
        <v>332</v>
      </c>
      <c r="M3119" s="20" t="s">
        <v>125</v>
      </c>
      <c r="N3119" s="21">
        <v>11282.36</v>
      </c>
      <c r="O3119" s="21">
        <v>0</v>
      </c>
      <c r="P3119" s="19">
        <v>45495</v>
      </c>
      <c r="Q3119" s="19">
        <v>45526</v>
      </c>
      <c r="R3119" s="20"/>
      <c r="S3119" s="19">
        <v>45569</v>
      </c>
      <c r="T3119" s="20" t="s">
        <v>126</v>
      </c>
      <c r="U3119" s="20">
        <v>1013072</v>
      </c>
      <c r="V3119" s="20">
        <v>240006226</v>
      </c>
      <c r="W3119" s="20" t="s">
        <v>50</v>
      </c>
      <c r="X3119" s="20" t="s">
        <v>794</v>
      </c>
      <c r="Y3119" s="20" t="s">
        <v>333</v>
      </c>
      <c r="Z3119" s="20" t="s">
        <v>7406</v>
      </c>
      <c r="AA3119" s="20" t="s">
        <v>7441</v>
      </c>
      <c r="AB3119" s="20" t="s">
        <v>789</v>
      </c>
      <c r="AC3119" s="20" t="s">
        <v>167</v>
      </c>
      <c r="AD3119" s="20" t="s">
        <v>56</v>
      </c>
      <c r="AE3119" s="20"/>
      <c r="AF3119" t="str">
        <f>VLOOKUP(L3119,Contactos!B:B,1,0)</f>
        <v>REPRESENTACIONES DURAND S.A.C.</v>
      </c>
    </row>
    <row r="3120" spans="1:32" ht="25.5" x14ac:dyDescent="0.2">
      <c r="A3120" s="4">
        <f t="shared" si="145"/>
        <v>3118</v>
      </c>
      <c r="B3120" s="4" t="str">
        <f t="shared" si="146"/>
        <v>4-02867</v>
      </c>
      <c r="C3120" s="4" t="str">
        <f>IFERROR(VLOOKUP(F3120,Tablas!$A$1:$B$3,2,0),"")</f>
        <v/>
      </c>
      <c r="D3120" s="4" t="str">
        <f t="shared" si="147"/>
        <v xml:space="preserve"> - LETRA 75 DIAS / DRAFT 75 DAYS - Cambio de Situación</v>
      </c>
      <c r="E3120" s="19">
        <v>45526</v>
      </c>
      <c r="F3120" s="20" t="s">
        <v>27</v>
      </c>
      <c r="G3120" s="20" t="s">
        <v>8313</v>
      </c>
      <c r="H3120" s="20" t="s">
        <v>7404</v>
      </c>
      <c r="I3120" s="20" t="s">
        <v>7405</v>
      </c>
      <c r="J3120" s="20" t="s">
        <v>330</v>
      </c>
      <c r="K3120" s="20" t="s">
        <v>331</v>
      </c>
      <c r="L3120" s="20" t="s">
        <v>332</v>
      </c>
      <c r="M3120" s="20" t="s">
        <v>125</v>
      </c>
      <c r="N3120" s="21">
        <v>11282.36</v>
      </c>
      <c r="O3120" s="21">
        <v>0</v>
      </c>
      <c r="P3120" s="19">
        <v>45495</v>
      </c>
      <c r="Q3120" s="19">
        <v>45526</v>
      </c>
      <c r="R3120" s="20"/>
      <c r="S3120" s="19">
        <v>45586</v>
      </c>
      <c r="T3120" s="20" t="s">
        <v>126</v>
      </c>
      <c r="U3120" s="20">
        <v>1013074</v>
      </c>
      <c r="V3120" s="20">
        <v>240006227</v>
      </c>
      <c r="W3120" s="20" t="s">
        <v>50</v>
      </c>
      <c r="X3120" s="20" t="s">
        <v>794</v>
      </c>
      <c r="Y3120" s="20" t="s">
        <v>333</v>
      </c>
      <c r="Z3120" s="20" t="s">
        <v>7406</v>
      </c>
      <c r="AA3120" s="20" t="s">
        <v>335</v>
      </c>
      <c r="AB3120" s="20" t="s">
        <v>336</v>
      </c>
      <c r="AC3120" s="20" t="s">
        <v>337</v>
      </c>
      <c r="AD3120" s="20" t="s">
        <v>56</v>
      </c>
      <c r="AE3120" s="20"/>
      <c r="AF3120" t="str">
        <f>VLOOKUP(L3120,Contactos!B:B,1,0)</f>
        <v>REPRESENTACIONES DURAND S.A.C.</v>
      </c>
    </row>
    <row r="3121" spans="1:32" ht="25.5" x14ac:dyDescent="0.2">
      <c r="A3121" s="4">
        <f t="shared" si="145"/>
        <v>3119</v>
      </c>
      <c r="B3121" s="4" t="str">
        <f t="shared" si="146"/>
        <v>4-02869</v>
      </c>
      <c r="C3121" s="4" t="str">
        <f>IFERROR(VLOOKUP(F3121,Tablas!$A$1:$B$3,2,0),"")</f>
        <v/>
      </c>
      <c r="D3121" s="4" t="str">
        <f t="shared" si="147"/>
        <v xml:space="preserve"> - LETRA 75 DIAS / DRAFT 75 DAYS - Cambio de Situación</v>
      </c>
      <c r="E3121" s="19">
        <v>45526</v>
      </c>
      <c r="F3121" s="20" t="s">
        <v>27</v>
      </c>
      <c r="G3121" s="20" t="s">
        <v>8314</v>
      </c>
      <c r="H3121" s="20" t="s">
        <v>7404</v>
      </c>
      <c r="I3121" s="20" t="s">
        <v>7405</v>
      </c>
      <c r="J3121" s="20" t="s">
        <v>330</v>
      </c>
      <c r="K3121" s="20" t="s">
        <v>331</v>
      </c>
      <c r="L3121" s="20" t="s">
        <v>332</v>
      </c>
      <c r="M3121" s="20" t="s">
        <v>125</v>
      </c>
      <c r="N3121" s="21">
        <v>11282.39</v>
      </c>
      <c r="O3121" s="21">
        <v>0</v>
      </c>
      <c r="P3121" s="19">
        <v>45495</v>
      </c>
      <c r="Q3121" s="19">
        <v>45526</v>
      </c>
      <c r="R3121" s="20"/>
      <c r="S3121" s="19">
        <v>45615</v>
      </c>
      <c r="T3121" s="20" t="s">
        <v>126</v>
      </c>
      <c r="U3121" s="20">
        <v>1013078</v>
      </c>
      <c r="V3121" s="20">
        <v>240006229</v>
      </c>
      <c r="W3121" s="20" t="s">
        <v>50</v>
      </c>
      <c r="X3121" s="20" t="s">
        <v>794</v>
      </c>
      <c r="Y3121" s="20" t="s">
        <v>333</v>
      </c>
      <c r="Z3121" s="20" t="s">
        <v>7406</v>
      </c>
      <c r="AA3121" s="20" t="s">
        <v>335</v>
      </c>
      <c r="AB3121" s="20" t="s">
        <v>336</v>
      </c>
      <c r="AC3121" s="20" t="s">
        <v>337</v>
      </c>
      <c r="AD3121" s="20" t="s">
        <v>56</v>
      </c>
      <c r="AE3121" s="20"/>
      <c r="AF3121" t="str">
        <f>VLOOKUP(L3121,Contactos!B:B,1,0)</f>
        <v>REPRESENTACIONES DURAND S.A.C.</v>
      </c>
    </row>
    <row r="3122" spans="1:32" ht="25.5" x14ac:dyDescent="0.2">
      <c r="A3122" s="4">
        <f t="shared" si="145"/>
        <v>3120</v>
      </c>
      <c r="B3122" s="4" t="str">
        <f t="shared" si="146"/>
        <v>4-03200</v>
      </c>
      <c r="C3122" s="4" t="str">
        <f>IFERROR(VLOOKUP(F3122,Tablas!$A$1:$B$3,2,0),"")</f>
        <v/>
      </c>
      <c r="D3122" s="4" t="str">
        <f t="shared" si="147"/>
        <v xml:space="preserve"> - LETRA 75 DIAS / DRAFT 75 DAYS - Cambio de Situación</v>
      </c>
      <c r="E3122" s="19">
        <v>45526</v>
      </c>
      <c r="F3122" s="20" t="s">
        <v>27</v>
      </c>
      <c r="G3122" s="20" t="s">
        <v>8315</v>
      </c>
      <c r="H3122" s="20" t="s">
        <v>7404</v>
      </c>
      <c r="I3122" s="20" t="s">
        <v>7405</v>
      </c>
      <c r="J3122" s="20" t="s">
        <v>391</v>
      </c>
      <c r="K3122" s="20" t="s">
        <v>392</v>
      </c>
      <c r="L3122" s="20" t="s">
        <v>393</v>
      </c>
      <c r="M3122" s="20" t="s">
        <v>33</v>
      </c>
      <c r="N3122" s="21">
        <v>11291.18</v>
      </c>
      <c r="O3122" s="21">
        <v>0</v>
      </c>
      <c r="P3122" s="19">
        <v>45516</v>
      </c>
      <c r="Q3122" s="19">
        <v>45526</v>
      </c>
      <c r="R3122" s="20"/>
      <c r="S3122" s="19">
        <v>45593</v>
      </c>
      <c r="T3122" s="20" t="s">
        <v>126</v>
      </c>
      <c r="U3122" s="20">
        <v>1013028</v>
      </c>
      <c r="V3122" s="20">
        <v>240006204</v>
      </c>
      <c r="W3122" s="20" t="s">
        <v>50</v>
      </c>
      <c r="X3122" s="20" t="s">
        <v>794</v>
      </c>
      <c r="Y3122" s="20" t="s">
        <v>306</v>
      </c>
      <c r="Z3122" s="20" t="s">
        <v>7406</v>
      </c>
      <c r="AA3122" s="20" t="s">
        <v>395</v>
      </c>
      <c r="AB3122" s="20" t="s">
        <v>337</v>
      </c>
      <c r="AC3122" s="20" t="s">
        <v>337</v>
      </c>
      <c r="AD3122" s="20" t="s">
        <v>56</v>
      </c>
      <c r="AE3122" s="20"/>
      <c r="AF3122" t="str">
        <f>VLOOKUP(L3122,Contactos!B:B,1,0)</f>
        <v>SANIDAD AGROPECUARIA &amp; ASOCIADOS S.A.C.</v>
      </c>
    </row>
    <row r="3123" spans="1:32" ht="25.5" x14ac:dyDescent="0.2">
      <c r="A3123" s="4">
        <f t="shared" si="145"/>
        <v>3121</v>
      </c>
      <c r="B3123" s="4" t="str">
        <f t="shared" si="146"/>
        <v>4-02724</v>
      </c>
      <c r="C3123" s="4" t="str">
        <f>IFERROR(VLOOKUP(F3123,Tablas!$A$1:$B$3,2,0),"")</f>
        <v/>
      </c>
      <c r="D3123" s="4" t="str">
        <f t="shared" si="147"/>
        <v xml:space="preserve"> - LETRA 75 DIAS / DRAFT 75 DAYS - Cambio de Situación</v>
      </c>
      <c r="E3123" s="19">
        <v>45511</v>
      </c>
      <c r="F3123" s="20" t="s">
        <v>27</v>
      </c>
      <c r="G3123" s="20" t="s">
        <v>8316</v>
      </c>
      <c r="H3123" s="20" t="s">
        <v>7404</v>
      </c>
      <c r="I3123" s="20" t="s">
        <v>7405</v>
      </c>
      <c r="J3123" s="20" t="s">
        <v>431</v>
      </c>
      <c r="K3123" s="20" t="s">
        <v>432</v>
      </c>
      <c r="L3123" s="20" t="s">
        <v>433</v>
      </c>
      <c r="M3123" s="20" t="s">
        <v>125</v>
      </c>
      <c r="N3123" s="21">
        <v>11457.07</v>
      </c>
      <c r="O3123" s="21">
        <v>0</v>
      </c>
      <c r="P3123" s="19">
        <v>45488</v>
      </c>
      <c r="Q3123" s="19">
        <v>45511</v>
      </c>
      <c r="R3123" s="20"/>
      <c r="S3123" s="19">
        <v>45566</v>
      </c>
      <c r="T3123" s="20" t="s">
        <v>126</v>
      </c>
      <c r="U3123" s="20">
        <v>1006521</v>
      </c>
      <c r="V3123" s="20">
        <v>240005788</v>
      </c>
      <c r="W3123" s="20" t="s">
        <v>50</v>
      </c>
      <c r="X3123" s="20" t="s">
        <v>794</v>
      </c>
      <c r="Y3123" s="20" t="s">
        <v>267</v>
      </c>
      <c r="Z3123" s="20" t="s">
        <v>7406</v>
      </c>
      <c r="AA3123" s="20" t="s">
        <v>435</v>
      </c>
      <c r="AB3123" s="20" t="s">
        <v>436</v>
      </c>
      <c r="AC3123" s="20" t="s">
        <v>167</v>
      </c>
      <c r="AD3123" s="20" t="s">
        <v>56</v>
      </c>
      <c r="AE3123" s="20"/>
      <c r="AF3123" t="str">
        <f>VLOOKUP(L3123,Contactos!B:B,1,0)</f>
        <v>H &amp; P DISTRIBUCIONES Y REPRESENTACIONES</v>
      </c>
    </row>
    <row r="3124" spans="1:32" ht="38.25" x14ac:dyDescent="0.2">
      <c r="A3124" s="4">
        <f t="shared" si="145"/>
        <v>3122</v>
      </c>
      <c r="B3124" s="4" t="str">
        <f t="shared" si="146"/>
        <v>F010-00023949</v>
      </c>
      <c r="C3124" s="4" t="str">
        <f>IFERROR(VLOOKUP(F3124,Tablas!$A$1:$B$3,2,0),"")</f>
        <v>Factura</v>
      </c>
      <c r="D3124" s="4" t="str">
        <f t="shared" si="147"/>
        <v xml:space="preserve"> - CONTADO ADELANTADO / CASH IN ADVANCE - INTERESES AL PRESTAMO AL 22.2.24</v>
      </c>
      <c r="E3124" s="19">
        <v>45344</v>
      </c>
      <c r="F3124" s="20" t="s">
        <v>1001</v>
      </c>
      <c r="G3124" s="20" t="s">
        <v>8317</v>
      </c>
      <c r="H3124" s="20" t="s">
        <v>322</v>
      </c>
      <c r="I3124" s="20" t="s">
        <v>323</v>
      </c>
      <c r="J3124" s="20" t="s">
        <v>324</v>
      </c>
      <c r="K3124" s="20" t="s">
        <v>325</v>
      </c>
      <c r="L3124" s="20" t="s">
        <v>326</v>
      </c>
      <c r="M3124" s="20" t="s">
        <v>125</v>
      </c>
      <c r="N3124" s="21">
        <v>11687.96</v>
      </c>
      <c r="O3124" s="21">
        <v>3078.21</v>
      </c>
      <c r="P3124" s="20"/>
      <c r="Q3124" s="19">
        <v>45344</v>
      </c>
      <c r="R3124" s="20"/>
      <c r="S3124" s="19">
        <v>45344</v>
      </c>
      <c r="T3124" s="20" t="s">
        <v>70</v>
      </c>
      <c r="U3124" s="20">
        <v>924184</v>
      </c>
      <c r="V3124" s="20">
        <v>240000493</v>
      </c>
      <c r="W3124" s="20" t="s">
        <v>847</v>
      </c>
      <c r="X3124" s="20" t="s">
        <v>2795</v>
      </c>
      <c r="Y3124" s="20" t="s">
        <v>52</v>
      </c>
      <c r="Z3124" s="20" t="s">
        <v>8318</v>
      </c>
      <c r="AA3124" s="20" t="s">
        <v>327</v>
      </c>
      <c r="AB3124" s="20" t="s">
        <v>328</v>
      </c>
      <c r="AC3124" s="20" t="s">
        <v>167</v>
      </c>
      <c r="AD3124" s="20" t="s">
        <v>56</v>
      </c>
      <c r="AE3124" s="20"/>
      <c r="AF3124" t="str">
        <f>VLOOKUP(L3124,Contactos!B:B,1,0)</f>
        <v>PHARMADIX CORP. S.A.C.</v>
      </c>
    </row>
    <row r="3125" spans="1:32" ht="25.5" x14ac:dyDescent="0.2">
      <c r="A3125" s="4">
        <f t="shared" si="145"/>
        <v>3123</v>
      </c>
      <c r="B3125" s="4" t="str">
        <f t="shared" si="146"/>
        <v>4-03137</v>
      </c>
      <c r="C3125" s="4" t="str">
        <f>IFERROR(VLOOKUP(F3125,Tablas!$A$1:$B$3,2,0),"")</f>
        <v/>
      </c>
      <c r="D3125" s="4" t="str">
        <f t="shared" si="147"/>
        <v xml:space="preserve"> - LETRA 75 DIAS / DRAFT 75 DAYS - Cambio de Situación</v>
      </c>
      <c r="E3125" s="19">
        <v>45546</v>
      </c>
      <c r="F3125" s="20" t="s">
        <v>27</v>
      </c>
      <c r="G3125" s="20" t="s">
        <v>8319</v>
      </c>
      <c r="H3125" s="20" t="s">
        <v>7404</v>
      </c>
      <c r="I3125" s="20" t="s">
        <v>7405</v>
      </c>
      <c r="J3125" s="20" t="s">
        <v>373</v>
      </c>
      <c r="K3125" s="20" t="s">
        <v>374</v>
      </c>
      <c r="L3125" s="20" t="s">
        <v>375</v>
      </c>
      <c r="M3125" s="20" t="s">
        <v>125</v>
      </c>
      <c r="N3125" s="21">
        <v>11711.19</v>
      </c>
      <c r="O3125" s="21">
        <v>0</v>
      </c>
      <c r="P3125" s="19">
        <v>45513</v>
      </c>
      <c r="Q3125" s="19">
        <v>45546</v>
      </c>
      <c r="R3125" s="20"/>
      <c r="S3125" s="19">
        <v>45566</v>
      </c>
      <c r="T3125" s="20" t="s">
        <v>126</v>
      </c>
      <c r="U3125" s="20">
        <v>1024606</v>
      </c>
      <c r="V3125" s="20">
        <v>240006783</v>
      </c>
      <c r="W3125" s="20" t="s">
        <v>50</v>
      </c>
      <c r="X3125" s="20" t="s">
        <v>794</v>
      </c>
      <c r="Y3125" s="20" t="s">
        <v>128</v>
      </c>
      <c r="Z3125" s="20" t="s">
        <v>7406</v>
      </c>
      <c r="AA3125" s="20" t="s">
        <v>7391</v>
      </c>
      <c r="AB3125" s="20" t="s">
        <v>576</v>
      </c>
      <c r="AC3125" s="20" t="s">
        <v>167</v>
      </c>
      <c r="AD3125" s="20" t="s">
        <v>56</v>
      </c>
      <c r="AE3125" s="20"/>
      <c r="AF3125" t="str">
        <f>VLOOKUP(L3125,Contactos!B:B,1,0)</f>
        <v>TOP VETERINARIA S.A.C.</v>
      </c>
    </row>
    <row r="3126" spans="1:32" ht="25.5" x14ac:dyDescent="0.2">
      <c r="A3126" s="4">
        <f t="shared" si="145"/>
        <v>3124</v>
      </c>
      <c r="B3126" s="4" t="str">
        <f t="shared" si="146"/>
        <v>4-03139</v>
      </c>
      <c r="C3126" s="4" t="str">
        <f>IFERROR(VLOOKUP(F3126,Tablas!$A$1:$B$3,2,0),"")</f>
        <v/>
      </c>
      <c r="D3126" s="4" t="str">
        <f t="shared" si="147"/>
        <v xml:space="preserve"> - LETRA 75 DIAS / DRAFT 75 DAYS - Cambio de Situación</v>
      </c>
      <c r="E3126" s="19">
        <v>45546</v>
      </c>
      <c r="F3126" s="20" t="s">
        <v>27</v>
      </c>
      <c r="G3126" s="20" t="s">
        <v>8320</v>
      </c>
      <c r="H3126" s="20" t="s">
        <v>7404</v>
      </c>
      <c r="I3126" s="20" t="s">
        <v>7405</v>
      </c>
      <c r="J3126" s="20" t="s">
        <v>373</v>
      </c>
      <c r="K3126" s="20" t="s">
        <v>374</v>
      </c>
      <c r="L3126" s="20" t="s">
        <v>375</v>
      </c>
      <c r="M3126" s="20" t="s">
        <v>125</v>
      </c>
      <c r="N3126" s="21">
        <v>11711.19</v>
      </c>
      <c r="O3126" s="21">
        <v>0</v>
      </c>
      <c r="P3126" s="19">
        <v>45513</v>
      </c>
      <c r="Q3126" s="19">
        <v>45546</v>
      </c>
      <c r="R3126" s="20"/>
      <c r="S3126" s="19">
        <v>45579</v>
      </c>
      <c r="T3126" s="20" t="s">
        <v>126</v>
      </c>
      <c r="U3126" s="20">
        <v>1024644</v>
      </c>
      <c r="V3126" s="20">
        <v>240006802</v>
      </c>
      <c r="W3126" s="20" t="s">
        <v>50</v>
      </c>
      <c r="X3126" s="20" t="s">
        <v>794</v>
      </c>
      <c r="Y3126" s="20" t="s">
        <v>128</v>
      </c>
      <c r="Z3126" s="20" t="s">
        <v>7406</v>
      </c>
      <c r="AA3126" s="20" t="s">
        <v>7391</v>
      </c>
      <c r="AB3126" s="20" t="s">
        <v>576</v>
      </c>
      <c r="AC3126" s="20" t="s">
        <v>167</v>
      </c>
      <c r="AD3126" s="20" t="s">
        <v>56</v>
      </c>
      <c r="AE3126" s="20"/>
      <c r="AF3126" t="str">
        <f>VLOOKUP(L3126,Contactos!B:B,1,0)</f>
        <v>TOP VETERINARIA S.A.C.</v>
      </c>
    </row>
    <row r="3127" spans="1:32" ht="25.5" x14ac:dyDescent="0.2">
      <c r="A3127" s="4">
        <f t="shared" si="145"/>
        <v>3125</v>
      </c>
      <c r="B3127" s="4" t="str">
        <f t="shared" si="146"/>
        <v>4-03140</v>
      </c>
      <c r="C3127" s="4" t="str">
        <f>IFERROR(VLOOKUP(F3127,Tablas!$A$1:$B$3,2,0),"")</f>
        <v/>
      </c>
      <c r="D3127" s="4" t="str">
        <f t="shared" si="147"/>
        <v xml:space="preserve"> - LETRA 75 DIAS / DRAFT 75 DAYS - Cambio de Situación</v>
      </c>
      <c r="E3127" s="19">
        <v>45546</v>
      </c>
      <c r="F3127" s="20" t="s">
        <v>27</v>
      </c>
      <c r="G3127" s="20" t="s">
        <v>8321</v>
      </c>
      <c r="H3127" s="20" t="s">
        <v>7404</v>
      </c>
      <c r="I3127" s="20" t="s">
        <v>7405</v>
      </c>
      <c r="J3127" s="20" t="s">
        <v>373</v>
      </c>
      <c r="K3127" s="20" t="s">
        <v>374</v>
      </c>
      <c r="L3127" s="20" t="s">
        <v>375</v>
      </c>
      <c r="M3127" s="20" t="s">
        <v>125</v>
      </c>
      <c r="N3127" s="21">
        <v>11711.19</v>
      </c>
      <c r="O3127" s="21">
        <v>0</v>
      </c>
      <c r="P3127" s="19">
        <v>45513</v>
      </c>
      <c r="Q3127" s="19">
        <v>45546</v>
      </c>
      <c r="R3127" s="20"/>
      <c r="S3127" s="19">
        <v>45586</v>
      </c>
      <c r="T3127" s="20" t="s">
        <v>126</v>
      </c>
      <c r="U3127" s="20">
        <v>1024646</v>
      </c>
      <c r="V3127" s="20">
        <v>240006803</v>
      </c>
      <c r="W3127" s="20" t="s">
        <v>50</v>
      </c>
      <c r="X3127" s="20" t="s">
        <v>794</v>
      </c>
      <c r="Y3127" s="20" t="s">
        <v>128</v>
      </c>
      <c r="Z3127" s="20" t="s">
        <v>7406</v>
      </c>
      <c r="AA3127" s="20" t="s">
        <v>377</v>
      </c>
      <c r="AB3127" s="20" t="s">
        <v>337</v>
      </c>
      <c r="AC3127" s="20" t="s">
        <v>337</v>
      </c>
      <c r="AD3127" s="20" t="s">
        <v>56</v>
      </c>
      <c r="AE3127" s="20"/>
      <c r="AF3127" t="str">
        <f>VLOOKUP(L3127,Contactos!B:B,1,0)</f>
        <v>TOP VETERINARIA S.A.C.</v>
      </c>
    </row>
    <row r="3128" spans="1:32" ht="25.5" x14ac:dyDescent="0.2">
      <c r="A3128" s="4">
        <f t="shared" si="145"/>
        <v>3126</v>
      </c>
      <c r="B3128" s="4" t="str">
        <f t="shared" si="146"/>
        <v>4-03141</v>
      </c>
      <c r="C3128" s="4" t="str">
        <f>IFERROR(VLOOKUP(F3128,Tablas!$A$1:$B$3,2,0),"")</f>
        <v/>
      </c>
      <c r="D3128" s="4" t="str">
        <f t="shared" si="147"/>
        <v xml:space="preserve"> - LETRA 75 DIAS / DRAFT 75 DAYS - Cambio de Situación</v>
      </c>
      <c r="E3128" s="19">
        <v>45546</v>
      </c>
      <c r="F3128" s="20" t="s">
        <v>27</v>
      </c>
      <c r="G3128" s="20" t="s">
        <v>8322</v>
      </c>
      <c r="H3128" s="20" t="s">
        <v>7404</v>
      </c>
      <c r="I3128" s="20" t="s">
        <v>7405</v>
      </c>
      <c r="J3128" s="20" t="s">
        <v>373</v>
      </c>
      <c r="K3128" s="20" t="s">
        <v>374</v>
      </c>
      <c r="L3128" s="20" t="s">
        <v>375</v>
      </c>
      <c r="M3128" s="20" t="s">
        <v>125</v>
      </c>
      <c r="N3128" s="21">
        <v>11711.19</v>
      </c>
      <c r="O3128" s="21">
        <v>0</v>
      </c>
      <c r="P3128" s="19">
        <v>45513</v>
      </c>
      <c r="Q3128" s="19">
        <v>45546</v>
      </c>
      <c r="R3128" s="20"/>
      <c r="S3128" s="19">
        <v>45603</v>
      </c>
      <c r="T3128" s="20" t="s">
        <v>126</v>
      </c>
      <c r="U3128" s="20">
        <v>1024648</v>
      </c>
      <c r="V3128" s="20">
        <v>240006804</v>
      </c>
      <c r="W3128" s="20" t="s">
        <v>50</v>
      </c>
      <c r="X3128" s="20" t="s">
        <v>794</v>
      </c>
      <c r="Y3128" s="20" t="s">
        <v>128</v>
      </c>
      <c r="Z3128" s="20" t="s">
        <v>7406</v>
      </c>
      <c r="AA3128" s="20" t="s">
        <v>377</v>
      </c>
      <c r="AB3128" s="20" t="s">
        <v>337</v>
      </c>
      <c r="AC3128" s="20" t="s">
        <v>337</v>
      </c>
      <c r="AD3128" s="20" t="s">
        <v>56</v>
      </c>
      <c r="AE3128" s="20"/>
      <c r="AF3128" t="str">
        <f>VLOOKUP(L3128,Contactos!B:B,1,0)</f>
        <v>TOP VETERINARIA S.A.C.</v>
      </c>
    </row>
    <row r="3129" spans="1:32" ht="25.5" x14ac:dyDescent="0.2">
      <c r="A3129" s="4">
        <f t="shared" si="145"/>
        <v>3127</v>
      </c>
      <c r="B3129" s="4" t="str">
        <f t="shared" si="146"/>
        <v>4-03142</v>
      </c>
      <c r="C3129" s="4" t="str">
        <f>IFERROR(VLOOKUP(F3129,Tablas!$A$1:$B$3,2,0),"")</f>
        <v/>
      </c>
      <c r="D3129" s="4" t="str">
        <f t="shared" si="147"/>
        <v xml:space="preserve"> - LETRA 75 DIAS / DRAFT 75 DAYS - Cambio de Situación</v>
      </c>
      <c r="E3129" s="19">
        <v>45546</v>
      </c>
      <c r="F3129" s="20" t="s">
        <v>27</v>
      </c>
      <c r="G3129" s="20" t="s">
        <v>8323</v>
      </c>
      <c r="H3129" s="20" t="s">
        <v>7404</v>
      </c>
      <c r="I3129" s="20" t="s">
        <v>7405</v>
      </c>
      <c r="J3129" s="20" t="s">
        <v>373</v>
      </c>
      <c r="K3129" s="20" t="s">
        <v>374</v>
      </c>
      <c r="L3129" s="20" t="s">
        <v>375</v>
      </c>
      <c r="M3129" s="20" t="s">
        <v>125</v>
      </c>
      <c r="N3129" s="21">
        <v>11711.19</v>
      </c>
      <c r="O3129" s="21">
        <v>0</v>
      </c>
      <c r="P3129" s="19">
        <v>45513</v>
      </c>
      <c r="Q3129" s="19">
        <v>45546</v>
      </c>
      <c r="R3129" s="20"/>
      <c r="S3129" s="19">
        <v>45618</v>
      </c>
      <c r="T3129" s="20" t="s">
        <v>126</v>
      </c>
      <c r="U3129" s="20">
        <v>1024650</v>
      </c>
      <c r="V3129" s="20">
        <v>240006805</v>
      </c>
      <c r="W3129" s="20" t="s">
        <v>50</v>
      </c>
      <c r="X3129" s="20" t="s">
        <v>794</v>
      </c>
      <c r="Y3129" s="20" t="s">
        <v>128</v>
      </c>
      <c r="Z3129" s="20" t="s">
        <v>7406</v>
      </c>
      <c r="AA3129" s="20" t="s">
        <v>377</v>
      </c>
      <c r="AB3129" s="20" t="s">
        <v>337</v>
      </c>
      <c r="AC3129" s="20" t="s">
        <v>337</v>
      </c>
      <c r="AD3129" s="20" t="s">
        <v>56</v>
      </c>
      <c r="AE3129" s="20"/>
      <c r="AF3129" t="str">
        <f>VLOOKUP(L3129,Contactos!B:B,1,0)</f>
        <v>TOP VETERINARIA S.A.C.</v>
      </c>
    </row>
    <row r="3130" spans="1:32" ht="25.5" x14ac:dyDescent="0.2">
      <c r="A3130" s="4">
        <f t="shared" si="145"/>
        <v>3128</v>
      </c>
      <c r="B3130" s="4" t="str">
        <f t="shared" si="146"/>
        <v>4-03138</v>
      </c>
      <c r="C3130" s="4" t="str">
        <f>IFERROR(VLOOKUP(F3130,Tablas!$A$1:$B$3,2,0),"")</f>
        <v/>
      </c>
      <c r="D3130" s="4" t="str">
        <f t="shared" si="147"/>
        <v xml:space="preserve"> - LETRA 75 DIAS / DRAFT 75 DAYS - Cambio de Situación</v>
      </c>
      <c r="E3130" s="19">
        <v>45546</v>
      </c>
      <c r="F3130" s="20" t="s">
        <v>27</v>
      </c>
      <c r="G3130" s="20" t="s">
        <v>8324</v>
      </c>
      <c r="H3130" s="20" t="s">
        <v>7404</v>
      </c>
      <c r="I3130" s="20" t="s">
        <v>7405</v>
      </c>
      <c r="J3130" s="20" t="s">
        <v>373</v>
      </c>
      <c r="K3130" s="20" t="s">
        <v>374</v>
      </c>
      <c r="L3130" s="20" t="s">
        <v>375</v>
      </c>
      <c r="M3130" s="20" t="s">
        <v>125</v>
      </c>
      <c r="N3130" s="21">
        <v>11711.19</v>
      </c>
      <c r="O3130" s="21">
        <v>0</v>
      </c>
      <c r="P3130" s="19">
        <v>45513</v>
      </c>
      <c r="Q3130" s="19">
        <v>45546</v>
      </c>
      <c r="R3130" s="20"/>
      <c r="S3130" s="19">
        <v>45574</v>
      </c>
      <c r="T3130" s="20" t="s">
        <v>126</v>
      </c>
      <c r="U3130" s="20">
        <v>1024642</v>
      </c>
      <c r="V3130" s="20">
        <v>240006801</v>
      </c>
      <c r="W3130" s="20" t="s">
        <v>50</v>
      </c>
      <c r="X3130" s="20" t="s">
        <v>794</v>
      </c>
      <c r="Y3130" s="20" t="s">
        <v>128</v>
      </c>
      <c r="Z3130" s="20" t="s">
        <v>7406</v>
      </c>
      <c r="AA3130" s="20" t="s">
        <v>7391</v>
      </c>
      <c r="AB3130" s="20" t="s">
        <v>576</v>
      </c>
      <c r="AC3130" s="20" t="s">
        <v>167</v>
      </c>
      <c r="AD3130" s="20" t="s">
        <v>56</v>
      </c>
      <c r="AE3130" s="20"/>
      <c r="AF3130" t="str">
        <f>VLOOKUP(L3130,Contactos!B:B,1,0)</f>
        <v>TOP VETERINARIA S.A.C.</v>
      </c>
    </row>
    <row r="3131" spans="1:32" ht="38.25" x14ac:dyDescent="0.2">
      <c r="A3131" s="4">
        <f t="shared" si="145"/>
        <v>3129</v>
      </c>
      <c r="B3131" s="4" t="str">
        <f t="shared" si="146"/>
        <v>4-03081</v>
      </c>
      <c r="C3131" s="4" t="str">
        <f>IFERROR(VLOOKUP(F3131,Tablas!$A$1:$B$3,2,0),"")</f>
        <v/>
      </c>
      <c r="D3131" s="4" t="str">
        <f t="shared" si="147"/>
        <v xml:space="preserve"> - LETRA 75 DIAS / DRAFT 75 DAYS - Cambio de Situación</v>
      </c>
      <c r="E3131" s="19">
        <v>45520</v>
      </c>
      <c r="F3131" s="20" t="s">
        <v>27</v>
      </c>
      <c r="G3131" s="20" t="s">
        <v>8325</v>
      </c>
      <c r="H3131" s="20" t="s">
        <v>7404</v>
      </c>
      <c r="I3131" s="20" t="s">
        <v>7405</v>
      </c>
      <c r="J3131" s="20" t="s">
        <v>7397</v>
      </c>
      <c r="K3131" s="20" t="s">
        <v>7398</v>
      </c>
      <c r="L3131" s="20" t="s">
        <v>7399</v>
      </c>
      <c r="M3131" s="20" t="s">
        <v>125</v>
      </c>
      <c r="N3131" s="21">
        <v>11726.11</v>
      </c>
      <c r="O3131" s="21">
        <v>0</v>
      </c>
      <c r="P3131" s="19">
        <v>45509</v>
      </c>
      <c r="Q3131" s="19">
        <v>45520</v>
      </c>
      <c r="R3131" s="20"/>
      <c r="S3131" s="19">
        <v>45600</v>
      </c>
      <c r="T3131" s="20" t="s">
        <v>126</v>
      </c>
      <c r="U3131" s="20">
        <v>1009828</v>
      </c>
      <c r="V3131" s="20">
        <v>240006054</v>
      </c>
      <c r="W3131" s="20" t="s">
        <v>50</v>
      </c>
      <c r="X3131" s="20" t="s">
        <v>794</v>
      </c>
      <c r="Y3131" s="20" t="s">
        <v>267</v>
      </c>
      <c r="Z3131" s="20" t="s">
        <v>7406</v>
      </c>
      <c r="AA3131" s="20" t="s">
        <v>7402</v>
      </c>
      <c r="AB3131" s="20" t="s">
        <v>328</v>
      </c>
      <c r="AC3131" s="20" t="s">
        <v>167</v>
      </c>
      <c r="AD3131" s="20" t="s">
        <v>56</v>
      </c>
      <c r="AE3131" s="20"/>
      <c r="AF3131" t="str">
        <f>VLOOKUP(L3131,Contactos!B:B,1,0)</f>
        <v>CORPORACION FARMACEUTICA VETERINARIA SOCIEDAD ANONIMA CERRADA</v>
      </c>
    </row>
    <row r="3132" spans="1:32" ht="38.25" x14ac:dyDescent="0.2">
      <c r="A3132" s="4">
        <f t="shared" si="145"/>
        <v>3130</v>
      </c>
      <c r="B3132" s="4" t="str">
        <f t="shared" si="146"/>
        <v>4-03079</v>
      </c>
      <c r="C3132" s="4" t="str">
        <f>IFERROR(VLOOKUP(F3132,Tablas!$A$1:$B$3,2,0),"")</f>
        <v/>
      </c>
      <c r="D3132" s="4" t="str">
        <f t="shared" si="147"/>
        <v xml:space="preserve"> - LETRA 75 DIAS / DRAFT 75 DAYS - Cambio de Situación</v>
      </c>
      <c r="E3132" s="19">
        <v>45520</v>
      </c>
      <c r="F3132" s="20" t="s">
        <v>27</v>
      </c>
      <c r="G3132" s="20" t="s">
        <v>8326</v>
      </c>
      <c r="H3132" s="20" t="s">
        <v>7404</v>
      </c>
      <c r="I3132" s="20" t="s">
        <v>7405</v>
      </c>
      <c r="J3132" s="20" t="s">
        <v>7397</v>
      </c>
      <c r="K3132" s="20" t="s">
        <v>7398</v>
      </c>
      <c r="L3132" s="20" t="s">
        <v>7399</v>
      </c>
      <c r="M3132" s="20" t="s">
        <v>125</v>
      </c>
      <c r="N3132" s="21">
        <v>11726.12</v>
      </c>
      <c r="O3132" s="21">
        <v>0</v>
      </c>
      <c r="P3132" s="19">
        <v>45509</v>
      </c>
      <c r="Q3132" s="19">
        <v>45520</v>
      </c>
      <c r="R3132" s="20"/>
      <c r="S3132" s="19">
        <v>45582</v>
      </c>
      <c r="T3132" s="20" t="s">
        <v>126</v>
      </c>
      <c r="U3132" s="20">
        <v>1009824</v>
      </c>
      <c r="V3132" s="20">
        <v>240006052</v>
      </c>
      <c r="W3132" s="20" t="s">
        <v>50</v>
      </c>
      <c r="X3132" s="20" t="s">
        <v>794</v>
      </c>
      <c r="Y3132" s="20" t="s">
        <v>267</v>
      </c>
      <c r="Z3132" s="20" t="s">
        <v>7406</v>
      </c>
      <c r="AA3132" s="20" t="s">
        <v>7402</v>
      </c>
      <c r="AB3132" s="20" t="s">
        <v>328</v>
      </c>
      <c r="AC3132" s="20" t="s">
        <v>167</v>
      </c>
      <c r="AD3132" s="20" t="s">
        <v>56</v>
      </c>
      <c r="AE3132" s="20"/>
      <c r="AF3132" t="str">
        <f>VLOOKUP(L3132,Contactos!B:B,1,0)</f>
        <v>CORPORACION FARMACEUTICA VETERINARIA SOCIEDAD ANONIMA CERRADA</v>
      </c>
    </row>
    <row r="3133" spans="1:32" ht="38.25" x14ac:dyDescent="0.2">
      <c r="A3133" s="4">
        <f t="shared" si="145"/>
        <v>3131</v>
      </c>
      <c r="B3133" s="4" t="str">
        <f t="shared" si="146"/>
        <v>4-03077</v>
      </c>
      <c r="C3133" s="4" t="str">
        <f>IFERROR(VLOOKUP(F3133,Tablas!$A$1:$B$3,2,0),"")</f>
        <v/>
      </c>
      <c r="D3133" s="4" t="str">
        <f t="shared" si="147"/>
        <v xml:space="preserve"> - LETRA 75 DIAS / DRAFT 75 DAYS - Cambio de Situación</v>
      </c>
      <c r="E3133" s="19">
        <v>45520</v>
      </c>
      <c r="F3133" s="20" t="s">
        <v>27</v>
      </c>
      <c r="G3133" s="20" t="s">
        <v>8327</v>
      </c>
      <c r="H3133" s="20" t="s">
        <v>7404</v>
      </c>
      <c r="I3133" s="20" t="s">
        <v>7405</v>
      </c>
      <c r="J3133" s="20" t="s">
        <v>7397</v>
      </c>
      <c r="K3133" s="20" t="s">
        <v>7398</v>
      </c>
      <c r="L3133" s="20" t="s">
        <v>7399</v>
      </c>
      <c r="M3133" s="20" t="s">
        <v>125</v>
      </c>
      <c r="N3133" s="21">
        <v>11726.12</v>
      </c>
      <c r="O3133" s="21">
        <v>0</v>
      </c>
      <c r="P3133" s="19">
        <v>45509</v>
      </c>
      <c r="Q3133" s="19">
        <v>45520</v>
      </c>
      <c r="R3133" s="20"/>
      <c r="S3133" s="19">
        <v>45568</v>
      </c>
      <c r="T3133" s="20" t="s">
        <v>126</v>
      </c>
      <c r="U3133" s="20">
        <v>1009820</v>
      </c>
      <c r="V3133" s="20">
        <v>240006050</v>
      </c>
      <c r="W3133" s="20" t="s">
        <v>50</v>
      </c>
      <c r="X3133" s="20" t="s">
        <v>794</v>
      </c>
      <c r="Y3133" s="20" t="s">
        <v>267</v>
      </c>
      <c r="Z3133" s="20" t="s">
        <v>7406</v>
      </c>
      <c r="AA3133" s="20" t="s">
        <v>7402</v>
      </c>
      <c r="AB3133" s="20" t="s">
        <v>328</v>
      </c>
      <c r="AC3133" s="20" t="s">
        <v>167</v>
      </c>
      <c r="AD3133" s="20" t="s">
        <v>56</v>
      </c>
      <c r="AE3133" s="20"/>
      <c r="AF3133" t="str">
        <f>VLOOKUP(L3133,Contactos!B:B,1,0)</f>
        <v>CORPORACION FARMACEUTICA VETERINARIA SOCIEDAD ANONIMA CERRADA</v>
      </c>
    </row>
    <row r="3134" spans="1:32" ht="38.25" x14ac:dyDescent="0.2">
      <c r="A3134" s="4">
        <f t="shared" si="145"/>
        <v>3132</v>
      </c>
      <c r="B3134" s="4" t="str">
        <f t="shared" si="146"/>
        <v>4-03078</v>
      </c>
      <c r="C3134" s="4" t="str">
        <f>IFERROR(VLOOKUP(F3134,Tablas!$A$1:$B$3,2,0),"")</f>
        <v/>
      </c>
      <c r="D3134" s="4" t="str">
        <f t="shared" si="147"/>
        <v xml:space="preserve"> - LETRA 75 DIAS / DRAFT 75 DAYS - Cambio de Situación</v>
      </c>
      <c r="E3134" s="19">
        <v>45520</v>
      </c>
      <c r="F3134" s="20" t="s">
        <v>27</v>
      </c>
      <c r="G3134" s="20" t="s">
        <v>8328</v>
      </c>
      <c r="H3134" s="20" t="s">
        <v>7404</v>
      </c>
      <c r="I3134" s="20" t="s">
        <v>7405</v>
      </c>
      <c r="J3134" s="20" t="s">
        <v>7397</v>
      </c>
      <c r="K3134" s="20" t="s">
        <v>7398</v>
      </c>
      <c r="L3134" s="20" t="s">
        <v>7399</v>
      </c>
      <c r="M3134" s="20" t="s">
        <v>125</v>
      </c>
      <c r="N3134" s="21">
        <v>11726.12</v>
      </c>
      <c r="O3134" s="21">
        <v>0</v>
      </c>
      <c r="P3134" s="19">
        <v>45509</v>
      </c>
      <c r="Q3134" s="19">
        <v>45520</v>
      </c>
      <c r="R3134" s="20"/>
      <c r="S3134" s="19">
        <v>45576</v>
      </c>
      <c r="T3134" s="20" t="s">
        <v>126</v>
      </c>
      <c r="U3134" s="20">
        <v>1009822</v>
      </c>
      <c r="V3134" s="20">
        <v>240006051</v>
      </c>
      <c r="W3134" s="20" t="s">
        <v>50</v>
      </c>
      <c r="X3134" s="20" t="s">
        <v>794</v>
      </c>
      <c r="Y3134" s="20" t="s">
        <v>267</v>
      </c>
      <c r="Z3134" s="20" t="s">
        <v>7406</v>
      </c>
      <c r="AA3134" s="20" t="s">
        <v>7402</v>
      </c>
      <c r="AB3134" s="20" t="s">
        <v>328</v>
      </c>
      <c r="AC3134" s="20" t="s">
        <v>167</v>
      </c>
      <c r="AD3134" s="20" t="s">
        <v>56</v>
      </c>
      <c r="AE3134" s="20"/>
      <c r="AF3134" t="str">
        <f>VLOOKUP(L3134,Contactos!B:B,1,0)</f>
        <v>CORPORACION FARMACEUTICA VETERINARIA SOCIEDAD ANONIMA CERRADA</v>
      </c>
    </row>
    <row r="3135" spans="1:32" ht="38.25" x14ac:dyDescent="0.2">
      <c r="A3135" s="4">
        <f t="shared" si="145"/>
        <v>3133</v>
      </c>
      <c r="B3135" s="4" t="str">
        <f t="shared" si="146"/>
        <v>4-03080</v>
      </c>
      <c r="C3135" s="4" t="str">
        <f>IFERROR(VLOOKUP(F3135,Tablas!$A$1:$B$3,2,0),"")</f>
        <v/>
      </c>
      <c r="D3135" s="4" t="str">
        <f t="shared" si="147"/>
        <v xml:space="preserve"> - LETRA 75 DIAS / DRAFT 75 DAYS - Cambio de Situación</v>
      </c>
      <c r="E3135" s="19">
        <v>45520</v>
      </c>
      <c r="F3135" s="20" t="s">
        <v>27</v>
      </c>
      <c r="G3135" s="20" t="s">
        <v>8329</v>
      </c>
      <c r="H3135" s="20" t="s">
        <v>7404</v>
      </c>
      <c r="I3135" s="20" t="s">
        <v>7405</v>
      </c>
      <c r="J3135" s="20" t="s">
        <v>7397</v>
      </c>
      <c r="K3135" s="20" t="s">
        <v>7398</v>
      </c>
      <c r="L3135" s="20" t="s">
        <v>7399</v>
      </c>
      <c r="M3135" s="20" t="s">
        <v>125</v>
      </c>
      <c r="N3135" s="21">
        <v>11726.12</v>
      </c>
      <c r="O3135" s="21">
        <v>0</v>
      </c>
      <c r="P3135" s="19">
        <v>45509</v>
      </c>
      <c r="Q3135" s="19">
        <v>45520</v>
      </c>
      <c r="R3135" s="20"/>
      <c r="S3135" s="19">
        <v>45588</v>
      </c>
      <c r="T3135" s="20" t="s">
        <v>126</v>
      </c>
      <c r="U3135" s="20">
        <v>1009826</v>
      </c>
      <c r="V3135" s="20">
        <v>240006053</v>
      </c>
      <c r="W3135" s="20" t="s">
        <v>50</v>
      </c>
      <c r="X3135" s="20" t="s">
        <v>794</v>
      </c>
      <c r="Y3135" s="20" t="s">
        <v>267</v>
      </c>
      <c r="Z3135" s="20" t="s">
        <v>7406</v>
      </c>
      <c r="AA3135" s="20" t="s">
        <v>7402</v>
      </c>
      <c r="AB3135" s="20" t="s">
        <v>328</v>
      </c>
      <c r="AC3135" s="20" t="s">
        <v>167</v>
      </c>
      <c r="AD3135" s="20" t="s">
        <v>56</v>
      </c>
      <c r="AE3135" s="20"/>
      <c r="AF3135" t="str">
        <f>VLOOKUP(L3135,Contactos!B:B,1,0)</f>
        <v>CORPORACION FARMACEUTICA VETERINARIA SOCIEDAD ANONIMA CERRADA</v>
      </c>
    </row>
    <row r="3136" spans="1:32" ht="25.5" x14ac:dyDescent="0.2">
      <c r="A3136" s="4">
        <f t="shared" si="145"/>
        <v>3134</v>
      </c>
      <c r="B3136" s="4" t="str">
        <f t="shared" si="146"/>
        <v>4-03108</v>
      </c>
      <c r="C3136" s="4" t="str">
        <f>IFERROR(VLOOKUP(F3136,Tablas!$A$1:$B$3,2,0),"")</f>
        <v/>
      </c>
      <c r="D3136" s="4" t="str">
        <f t="shared" si="147"/>
        <v xml:space="preserve"> - LETRA 75 DIAS / DRAFT 75 DAYS - Cambio de Situación</v>
      </c>
      <c r="E3136" s="19">
        <v>45520</v>
      </c>
      <c r="F3136" s="20" t="s">
        <v>27</v>
      </c>
      <c r="G3136" s="20" t="s">
        <v>8330</v>
      </c>
      <c r="H3136" s="20" t="s">
        <v>7404</v>
      </c>
      <c r="I3136" s="20" t="s">
        <v>7405</v>
      </c>
      <c r="J3136" s="20" t="s">
        <v>431</v>
      </c>
      <c r="K3136" s="20" t="s">
        <v>432</v>
      </c>
      <c r="L3136" s="20" t="s">
        <v>433</v>
      </c>
      <c r="M3136" s="20" t="s">
        <v>125</v>
      </c>
      <c r="N3136" s="21">
        <v>11813.12</v>
      </c>
      <c r="O3136" s="21">
        <v>0</v>
      </c>
      <c r="P3136" s="19">
        <v>45512</v>
      </c>
      <c r="Q3136" s="19">
        <v>45520</v>
      </c>
      <c r="R3136" s="20"/>
      <c r="S3136" s="19">
        <v>45602</v>
      </c>
      <c r="T3136" s="20" t="s">
        <v>126</v>
      </c>
      <c r="U3136" s="20">
        <v>1009908</v>
      </c>
      <c r="V3136" s="20">
        <v>240006084</v>
      </c>
      <c r="W3136" s="20" t="s">
        <v>50</v>
      </c>
      <c r="X3136" s="20" t="s">
        <v>794</v>
      </c>
      <c r="Y3136" s="20" t="s">
        <v>267</v>
      </c>
      <c r="Z3136" s="20" t="s">
        <v>7406</v>
      </c>
      <c r="AA3136" s="20" t="s">
        <v>435</v>
      </c>
      <c r="AB3136" s="20" t="s">
        <v>436</v>
      </c>
      <c r="AC3136" s="20" t="s">
        <v>167</v>
      </c>
      <c r="AD3136" s="20" t="s">
        <v>56</v>
      </c>
      <c r="AE3136" s="20"/>
      <c r="AF3136" t="str">
        <f>VLOOKUP(L3136,Contactos!B:B,1,0)</f>
        <v>H &amp; P DISTRIBUCIONES Y REPRESENTACIONES</v>
      </c>
    </row>
    <row r="3137" spans="1:32" ht="38.25" x14ac:dyDescent="0.2">
      <c r="A3137" s="4">
        <f t="shared" si="145"/>
        <v>3135</v>
      </c>
      <c r="B3137" s="4" t="str">
        <f t="shared" si="146"/>
        <v>F010-00023634</v>
      </c>
      <c r="C3137" s="4" t="str">
        <f>IFERROR(VLOOKUP(F3137,Tablas!$A$1:$B$3,2,0),"")</f>
        <v>Factura</v>
      </c>
      <c r="D3137" s="4" t="str">
        <f t="shared" si="147"/>
        <v xml:space="preserve"> - CONTADO ADELANTADO / CASH IN ADVANCE - INTERESES AL PRESTAMO AL 22.01.2024</v>
      </c>
      <c r="E3137" s="19">
        <v>45313</v>
      </c>
      <c r="F3137" s="20" t="s">
        <v>1001</v>
      </c>
      <c r="G3137" s="20" t="s">
        <v>8331</v>
      </c>
      <c r="H3137" s="20" t="s">
        <v>322</v>
      </c>
      <c r="I3137" s="20" t="s">
        <v>323</v>
      </c>
      <c r="J3137" s="20" t="s">
        <v>324</v>
      </c>
      <c r="K3137" s="20" t="s">
        <v>325</v>
      </c>
      <c r="L3137" s="20" t="s">
        <v>326</v>
      </c>
      <c r="M3137" s="20" t="s">
        <v>125</v>
      </c>
      <c r="N3137" s="21">
        <v>11969.61</v>
      </c>
      <c r="O3137" s="21">
        <v>3197.87</v>
      </c>
      <c r="P3137" s="20"/>
      <c r="Q3137" s="19">
        <v>45313</v>
      </c>
      <c r="R3137" s="20"/>
      <c r="S3137" s="19">
        <v>45313</v>
      </c>
      <c r="T3137" s="20" t="s">
        <v>70</v>
      </c>
      <c r="U3137" s="20">
        <v>908171</v>
      </c>
      <c r="V3137" s="20">
        <v>240000150</v>
      </c>
      <c r="W3137" s="20" t="s">
        <v>847</v>
      </c>
      <c r="X3137" s="20" t="s">
        <v>2795</v>
      </c>
      <c r="Y3137" s="20" t="s">
        <v>52</v>
      </c>
      <c r="Z3137" s="20" t="s">
        <v>8332</v>
      </c>
      <c r="AA3137" s="20" t="s">
        <v>327</v>
      </c>
      <c r="AB3137" s="20" t="s">
        <v>328</v>
      </c>
      <c r="AC3137" s="20" t="s">
        <v>167</v>
      </c>
      <c r="AD3137" s="20" t="s">
        <v>56</v>
      </c>
      <c r="AE3137" s="20"/>
      <c r="AF3137" t="str">
        <f>VLOOKUP(L3137,Contactos!B:B,1,0)</f>
        <v>PHARMADIX CORP. S.A.C.</v>
      </c>
    </row>
    <row r="3138" spans="1:32" ht="51" x14ac:dyDescent="0.2">
      <c r="A3138" s="4">
        <f t="shared" si="145"/>
        <v>3136</v>
      </c>
      <c r="B3138" s="4" t="str">
        <f t="shared" si="146"/>
        <v>F010-00025330</v>
      </c>
      <c r="C3138" s="4" t="str">
        <f>IFERROR(VLOOKUP(F3138,Tablas!$A$1:$B$3,2,0),"")</f>
        <v>Factura</v>
      </c>
      <c r="D3138" s="4" t="str">
        <f t="shared" si="147"/>
        <v>Nacional - LETRA 45-52-66-73-90-105-120 DIAS / DRAFT 45-52-66-73-90-105-120 DAYS - Facturas clientes - C20602470882</v>
      </c>
      <c r="E3138" s="19">
        <v>45490</v>
      </c>
      <c r="F3138" s="20" t="s">
        <v>1001</v>
      </c>
      <c r="G3138" s="20" t="s">
        <v>8333</v>
      </c>
      <c r="H3138" s="20" t="s">
        <v>44</v>
      </c>
      <c r="I3138" s="20" t="s">
        <v>45</v>
      </c>
      <c r="J3138" s="20" t="s">
        <v>263</v>
      </c>
      <c r="K3138" s="20" t="s">
        <v>264</v>
      </c>
      <c r="L3138" s="20" t="s">
        <v>265</v>
      </c>
      <c r="M3138" s="20" t="s">
        <v>125</v>
      </c>
      <c r="N3138" s="21">
        <v>12028.52</v>
      </c>
      <c r="O3138" s="21">
        <v>0</v>
      </c>
      <c r="P3138" s="20"/>
      <c r="Q3138" s="19">
        <v>45490</v>
      </c>
      <c r="R3138" s="20"/>
      <c r="S3138" s="19">
        <v>45610</v>
      </c>
      <c r="T3138" s="20" t="s">
        <v>7400</v>
      </c>
      <c r="U3138" s="20">
        <v>995191</v>
      </c>
      <c r="V3138" s="20">
        <v>240002075</v>
      </c>
      <c r="W3138" s="20" t="s">
        <v>847</v>
      </c>
      <c r="X3138" s="20" t="s">
        <v>305</v>
      </c>
      <c r="Y3138" s="20" t="s">
        <v>267</v>
      </c>
      <c r="Z3138" s="20" t="s">
        <v>2518</v>
      </c>
      <c r="AA3138" s="20" t="s">
        <v>269</v>
      </c>
      <c r="AB3138" s="20" t="s">
        <v>270</v>
      </c>
      <c r="AC3138" s="20" t="s">
        <v>167</v>
      </c>
      <c r="AD3138" s="20" t="s">
        <v>56</v>
      </c>
      <c r="AE3138" s="20" t="s">
        <v>1014</v>
      </c>
      <c r="AF3138" t="str">
        <f>VLOOKUP(L3138,Contactos!B:B,1,0)</f>
        <v>GRUPO PHARMAX VETERINARIA S.A.C.</v>
      </c>
    </row>
    <row r="3139" spans="1:32" ht="38.25" x14ac:dyDescent="0.2">
      <c r="A3139" s="4">
        <f t="shared" si="145"/>
        <v>3137</v>
      </c>
      <c r="B3139" s="4" t="str">
        <f t="shared" si="146"/>
        <v/>
      </c>
      <c r="C3139" s="4" t="str">
        <f>IFERROR(VLOOKUP(F3139,Tablas!$A$1:$B$3,2,0),"")</f>
        <v/>
      </c>
      <c r="D3139" s="4" t="str">
        <f t="shared" si="147"/>
        <v xml:space="preserve"> - Pago adelantado - Saldo Cob. Doc. 90 Días - Dif. en cambio</v>
      </c>
      <c r="E3139" s="19">
        <v>45504</v>
      </c>
      <c r="F3139" s="20" t="s">
        <v>27</v>
      </c>
      <c r="G3139" s="20"/>
      <c r="H3139" s="20" t="s">
        <v>29</v>
      </c>
      <c r="I3139" s="20" t="s">
        <v>30</v>
      </c>
      <c r="J3139" s="20" t="s">
        <v>101</v>
      </c>
      <c r="K3139" s="20" t="s">
        <v>101</v>
      </c>
      <c r="L3139" s="20" t="s">
        <v>102</v>
      </c>
      <c r="M3139" s="20" t="s">
        <v>33</v>
      </c>
      <c r="N3139" s="21">
        <v>12074.82</v>
      </c>
      <c r="O3139" s="21">
        <v>0</v>
      </c>
      <c r="P3139" s="20"/>
      <c r="Q3139" s="19">
        <v>45504</v>
      </c>
      <c r="R3139" s="20"/>
      <c r="S3139" s="20"/>
      <c r="T3139" s="20" t="s">
        <v>103</v>
      </c>
      <c r="U3139" s="20">
        <v>1036144</v>
      </c>
      <c r="V3139" s="20">
        <v>240029633</v>
      </c>
      <c r="W3139" s="20" t="s">
        <v>50</v>
      </c>
      <c r="X3139" s="20" t="s">
        <v>101</v>
      </c>
      <c r="Y3139" s="20" t="s">
        <v>37</v>
      </c>
      <c r="Z3139" s="20" t="s">
        <v>63</v>
      </c>
      <c r="AA3139" s="20" t="s">
        <v>104</v>
      </c>
      <c r="AB3139" s="20"/>
      <c r="AC3139" s="20"/>
      <c r="AD3139" s="20" t="s">
        <v>78</v>
      </c>
      <c r="AE3139" s="20"/>
      <c r="AF3139" t="str">
        <f>VLOOKUP(L3139,Contactos!B:B,1,0)</f>
        <v>UNIVET S.R.L.</v>
      </c>
    </row>
    <row r="3140" spans="1:32" ht="63.75" x14ac:dyDescent="0.2">
      <c r="A3140" s="4">
        <f t="shared" ref="A3140:A3203" si="148">ROW()-2</f>
        <v>3138</v>
      </c>
      <c r="B3140" s="4" t="str">
        <f t="shared" ref="B3140:B3203" si="149">MID(G3140,4,20)</f>
        <v>F050-00001577</v>
      </c>
      <c r="C3140" s="4" t="str">
        <f>IFERROR(VLOOKUP(F3140,Tablas!$A$1:$B$3,2,0),"")</f>
        <v>Factura</v>
      </c>
      <c r="D3140" s="4" t="str">
        <f t="shared" ref="D3140:D3203" si="150">CONCATENATE(AE3140," - ",T3140," - ",Z3140)</f>
        <v xml:space="preserve"> - CONTADO / CASH - Intereses moratorios proformas 209-2023 / 254-2023</v>
      </c>
      <c r="E3140" s="19">
        <v>45560</v>
      </c>
      <c r="F3140" s="20" t="s">
        <v>1001</v>
      </c>
      <c r="G3140" s="20" t="s">
        <v>8334</v>
      </c>
      <c r="H3140" s="20" t="s">
        <v>80</v>
      </c>
      <c r="I3140" s="20" t="s">
        <v>81</v>
      </c>
      <c r="J3140" s="20" t="s">
        <v>82</v>
      </c>
      <c r="K3140" s="20" t="s">
        <v>82</v>
      </c>
      <c r="L3140" s="20" t="s">
        <v>83</v>
      </c>
      <c r="M3140" s="20" t="s">
        <v>33</v>
      </c>
      <c r="N3140" s="21">
        <v>12101.91</v>
      </c>
      <c r="O3140" s="21">
        <v>3211.76</v>
      </c>
      <c r="P3140" s="20"/>
      <c r="Q3140" s="19">
        <v>45560</v>
      </c>
      <c r="R3140" s="20"/>
      <c r="S3140" s="19">
        <v>45560</v>
      </c>
      <c r="T3140" s="20" t="s">
        <v>49</v>
      </c>
      <c r="U3140" s="20">
        <v>1030213</v>
      </c>
      <c r="V3140" s="20">
        <v>240002858</v>
      </c>
      <c r="W3140" s="20" t="s">
        <v>847</v>
      </c>
      <c r="X3140" s="20" t="s">
        <v>2795</v>
      </c>
      <c r="Y3140" s="20" t="s">
        <v>37</v>
      </c>
      <c r="Z3140" s="20" t="s">
        <v>8335</v>
      </c>
      <c r="AA3140" s="20" t="s">
        <v>85</v>
      </c>
      <c r="AB3140" s="20" t="s">
        <v>8336</v>
      </c>
      <c r="AC3140" s="20" t="s">
        <v>66</v>
      </c>
      <c r="AD3140" s="20" t="s">
        <v>86</v>
      </c>
      <c r="AE3140" s="20"/>
      <c r="AF3140" t="str">
        <f>VLOOKUP(L3140,Contactos!B:B,1,0)</f>
        <v>GRUPO GRANDES ROMAN S.A.</v>
      </c>
    </row>
    <row r="3141" spans="1:32" ht="38.25" x14ac:dyDescent="0.2">
      <c r="A3141" s="4">
        <f t="shared" si="148"/>
        <v>3139</v>
      </c>
      <c r="B3141" s="4" t="str">
        <f t="shared" si="149"/>
        <v>F010-00026097</v>
      </c>
      <c r="C3141" s="4" t="str">
        <f>IFERROR(VLOOKUP(F3141,Tablas!$A$1:$B$3,2,0),"")</f>
        <v>Factura</v>
      </c>
      <c r="D3141" s="4" t="str">
        <f t="shared" si="150"/>
        <v>Nacional - CREDITO 45 DIAS / CREDIT 45 DAYS - Facturas clientes - C20506421781</v>
      </c>
      <c r="E3141" s="19">
        <v>45565</v>
      </c>
      <c r="F3141" s="20" t="s">
        <v>1001</v>
      </c>
      <c r="G3141" s="20" t="s">
        <v>8337</v>
      </c>
      <c r="H3141" s="20" t="s">
        <v>44</v>
      </c>
      <c r="I3141" s="20" t="s">
        <v>45</v>
      </c>
      <c r="J3141" s="20" t="s">
        <v>8338</v>
      </c>
      <c r="K3141" s="20" t="s">
        <v>8339</v>
      </c>
      <c r="L3141" s="20" t="s">
        <v>8340</v>
      </c>
      <c r="M3141" s="20" t="s">
        <v>125</v>
      </c>
      <c r="N3141" s="21">
        <v>12170.52</v>
      </c>
      <c r="O3141" s="21">
        <v>0</v>
      </c>
      <c r="P3141" s="20"/>
      <c r="Q3141" s="19">
        <v>45565</v>
      </c>
      <c r="R3141" s="20"/>
      <c r="S3141" s="19">
        <v>45610</v>
      </c>
      <c r="T3141" s="20" t="s">
        <v>7050</v>
      </c>
      <c r="U3141" s="20">
        <v>1032452</v>
      </c>
      <c r="V3141" s="20">
        <v>240002936</v>
      </c>
      <c r="W3141" s="20" t="s">
        <v>847</v>
      </c>
      <c r="X3141" s="20" t="s">
        <v>305</v>
      </c>
      <c r="Y3141" s="20" t="s">
        <v>8250</v>
      </c>
      <c r="Z3141" s="20" t="s">
        <v>8341</v>
      </c>
      <c r="AA3141" s="20" t="s">
        <v>8342</v>
      </c>
      <c r="AB3141" s="20" t="s">
        <v>336</v>
      </c>
      <c r="AC3141" s="20" t="s">
        <v>167</v>
      </c>
      <c r="AD3141" s="20" t="s">
        <v>56</v>
      </c>
      <c r="AE3141" s="20" t="s">
        <v>1014</v>
      </c>
      <c r="AF3141" t="str">
        <f>VLOOKUP(L3141,Contactos!B:B,1,0)</f>
        <v>CORPORACIÓN RICO S.A.C.</v>
      </c>
    </row>
    <row r="3142" spans="1:32" ht="38.25" x14ac:dyDescent="0.2">
      <c r="A3142" s="4">
        <f t="shared" si="148"/>
        <v>3140</v>
      </c>
      <c r="B3142" s="4" t="str">
        <f t="shared" si="149"/>
        <v>F010-00023391</v>
      </c>
      <c r="C3142" s="4" t="str">
        <f>IFERROR(VLOOKUP(F3142,Tablas!$A$1:$B$3,2,0),"")</f>
        <v>Factura</v>
      </c>
      <c r="D3142" s="4" t="str">
        <f t="shared" si="150"/>
        <v xml:space="preserve"> - CONTADO ADELANTADO / CASH IN ADVANCE - INTERESES AL PRESTAMO AL 22.12.2023</v>
      </c>
      <c r="E3142" s="19">
        <v>45282</v>
      </c>
      <c r="F3142" s="20" t="s">
        <v>1001</v>
      </c>
      <c r="G3142" s="20" t="s">
        <v>8343</v>
      </c>
      <c r="H3142" s="20" t="s">
        <v>322</v>
      </c>
      <c r="I3142" s="20" t="s">
        <v>323</v>
      </c>
      <c r="J3142" s="20" t="s">
        <v>324</v>
      </c>
      <c r="K3142" s="20" t="s">
        <v>325</v>
      </c>
      <c r="L3142" s="20" t="s">
        <v>326</v>
      </c>
      <c r="M3142" s="20" t="s">
        <v>125</v>
      </c>
      <c r="N3142" s="21">
        <v>12301.19</v>
      </c>
      <c r="O3142" s="21">
        <v>3316.58</v>
      </c>
      <c r="P3142" s="20"/>
      <c r="Q3142" s="19">
        <v>45282</v>
      </c>
      <c r="R3142" s="20"/>
      <c r="S3142" s="19">
        <v>45282</v>
      </c>
      <c r="T3142" s="20" t="s">
        <v>70</v>
      </c>
      <c r="U3142" s="20">
        <v>892621</v>
      </c>
      <c r="V3142" s="20">
        <v>230003811</v>
      </c>
      <c r="W3142" s="20" t="s">
        <v>847</v>
      </c>
      <c r="X3142" s="20" t="s">
        <v>2795</v>
      </c>
      <c r="Y3142" s="20" t="s">
        <v>52</v>
      </c>
      <c r="Z3142" s="20" t="s">
        <v>8344</v>
      </c>
      <c r="AA3142" s="20" t="s">
        <v>327</v>
      </c>
      <c r="AB3142" s="20" t="s">
        <v>328</v>
      </c>
      <c r="AC3142" s="20" t="s">
        <v>167</v>
      </c>
      <c r="AD3142" s="20" t="s">
        <v>56</v>
      </c>
      <c r="AE3142" s="20"/>
      <c r="AF3142" t="str">
        <f>VLOOKUP(L3142,Contactos!B:B,1,0)</f>
        <v>PHARMADIX CORP. S.A.C.</v>
      </c>
    </row>
    <row r="3143" spans="1:32" ht="25.5" x14ac:dyDescent="0.2">
      <c r="A3143" s="4">
        <f t="shared" si="148"/>
        <v>3141</v>
      </c>
      <c r="B3143" s="4" t="str">
        <f t="shared" si="149"/>
        <v>4-03072</v>
      </c>
      <c r="C3143" s="4" t="str">
        <f>IFERROR(VLOOKUP(F3143,Tablas!$A$1:$B$3,2,0),"")</f>
        <v/>
      </c>
      <c r="D3143" s="4" t="str">
        <f t="shared" si="150"/>
        <v xml:space="preserve"> - LETRA 75 DIAS / DRAFT 75 DAYS - Cambio de Situación</v>
      </c>
      <c r="E3143" s="19">
        <v>45520</v>
      </c>
      <c r="F3143" s="20" t="s">
        <v>27</v>
      </c>
      <c r="G3143" s="20" t="s">
        <v>8345</v>
      </c>
      <c r="H3143" s="20" t="s">
        <v>7404</v>
      </c>
      <c r="I3143" s="20" t="s">
        <v>7405</v>
      </c>
      <c r="J3143" s="20" t="s">
        <v>431</v>
      </c>
      <c r="K3143" s="20" t="s">
        <v>432</v>
      </c>
      <c r="L3143" s="20" t="s">
        <v>433</v>
      </c>
      <c r="M3143" s="20" t="s">
        <v>125</v>
      </c>
      <c r="N3143" s="21">
        <v>12398.5</v>
      </c>
      <c r="O3143" s="21">
        <v>0</v>
      </c>
      <c r="P3143" s="19">
        <v>45509</v>
      </c>
      <c r="Q3143" s="19">
        <v>45520</v>
      </c>
      <c r="R3143" s="20"/>
      <c r="S3143" s="19">
        <v>45600</v>
      </c>
      <c r="T3143" s="20" t="s">
        <v>126</v>
      </c>
      <c r="U3143" s="20">
        <v>1009906</v>
      </c>
      <c r="V3143" s="20">
        <v>240006083</v>
      </c>
      <c r="W3143" s="20" t="s">
        <v>50</v>
      </c>
      <c r="X3143" s="20" t="s">
        <v>794</v>
      </c>
      <c r="Y3143" s="20" t="s">
        <v>267</v>
      </c>
      <c r="Z3143" s="20" t="s">
        <v>7406</v>
      </c>
      <c r="AA3143" s="20" t="s">
        <v>435</v>
      </c>
      <c r="AB3143" s="20" t="s">
        <v>436</v>
      </c>
      <c r="AC3143" s="20" t="s">
        <v>167</v>
      </c>
      <c r="AD3143" s="20" t="s">
        <v>56</v>
      </c>
      <c r="AE3143" s="20"/>
      <c r="AF3143" t="str">
        <f>VLOOKUP(L3143,Contactos!B:B,1,0)</f>
        <v>H &amp; P DISTRIBUCIONES Y REPRESENTACIONES</v>
      </c>
    </row>
    <row r="3144" spans="1:32" ht="38.25" x14ac:dyDescent="0.2">
      <c r="A3144" s="4">
        <f t="shared" si="148"/>
        <v>3142</v>
      </c>
      <c r="B3144" s="4" t="str">
        <f t="shared" si="149"/>
        <v/>
      </c>
      <c r="C3144" s="4" t="str">
        <f>IFERROR(VLOOKUP(F3144,Tablas!$A$1:$B$3,2,0),"")</f>
        <v/>
      </c>
      <c r="D3144" s="4" t="str">
        <f t="shared" si="150"/>
        <v xml:space="preserve"> - COBRANZA DOC. 90 DIAS  / DA 90 DAYS - Dif. en cambio</v>
      </c>
      <c r="E3144" s="19">
        <v>45443</v>
      </c>
      <c r="F3144" s="20" t="s">
        <v>27</v>
      </c>
      <c r="G3144" s="20"/>
      <c r="H3144" s="20" t="s">
        <v>80</v>
      </c>
      <c r="I3144" s="20" t="s">
        <v>81</v>
      </c>
      <c r="J3144" s="20" t="s">
        <v>133</v>
      </c>
      <c r="K3144" s="20" t="s">
        <v>133</v>
      </c>
      <c r="L3144" s="20" t="s">
        <v>134</v>
      </c>
      <c r="M3144" s="20" t="s">
        <v>33</v>
      </c>
      <c r="N3144" s="21">
        <v>12681</v>
      </c>
      <c r="O3144" s="21">
        <v>0</v>
      </c>
      <c r="P3144" s="20"/>
      <c r="Q3144" s="19">
        <v>45443</v>
      </c>
      <c r="R3144" s="20"/>
      <c r="S3144" s="20"/>
      <c r="T3144" s="20" t="s">
        <v>135</v>
      </c>
      <c r="U3144" s="20">
        <v>1014781</v>
      </c>
      <c r="V3144" s="20">
        <v>240023038</v>
      </c>
      <c r="W3144" s="20" t="s">
        <v>50</v>
      </c>
      <c r="X3144" s="20" t="s">
        <v>841</v>
      </c>
      <c r="Y3144" s="20" t="s">
        <v>37</v>
      </c>
      <c r="Z3144" s="20" t="s">
        <v>63</v>
      </c>
      <c r="AA3144" s="20" t="s">
        <v>136</v>
      </c>
      <c r="AB3144" s="20"/>
      <c r="AC3144" s="20" t="s">
        <v>66</v>
      </c>
      <c r="AD3144" s="20" t="s">
        <v>137</v>
      </c>
      <c r="AE3144" s="20"/>
      <c r="AF3144" t="str">
        <f>VLOOKUP(L3144,Contactos!B:B,1,0)</f>
        <v>TECNOLOGIA AGRICOLA S. DE R.L. DE C.V.</v>
      </c>
    </row>
    <row r="3145" spans="1:32" ht="38.25" x14ac:dyDescent="0.2">
      <c r="A3145" s="4">
        <f t="shared" si="148"/>
        <v>3143</v>
      </c>
      <c r="B3145" s="4" t="str">
        <f t="shared" si="149"/>
        <v>F010-00025945</v>
      </c>
      <c r="C3145" s="4" t="str">
        <f>IFERROR(VLOOKUP(F3145,Tablas!$A$1:$B$3,2,0),"")</f>
        <v>Factura</v>
      </c>
      <c r="D3145" s="4" t="str">
        <f t="shared" si="150"/>
        <v>Nacional - LETRA 90 DIAS / DRAFT 90 DAYS - Facturas clientes - C20606449811</v>
      </c>
      <c r="E3145" s="19">
        <v>45553</v>
      </c>
      <c r="F3145" s="20" t="s">
        <v>1001</v>
      </c>
      <c r="G3145" s="20" t="s">
        <v>8346</v>
      </c>
      <c r="H3145" s="20" t="s">
        <v>44</v>
      </c>
      <c r="I3145" s="20" t="s">
        <v>45</v>
      </c>
      <c r="J3145" s="20" t="s">
        <v>391</v>
      </c>
      <c r="K3145" s="20" t="s">
        <v>392</v>
      </c>
      <c r="L3145" s="20" t="s">
        <v>393</v>
      </c>
      <c r="M3145" s="20" t="s">
        <v>33</v>
      </c>
      <c r="N3145" s="21">
        <v>12766.66</v>
      </c>
      <c r="O3145" s="21">
        <v>0</v>
      </c>
      <c r="P3145" s="20"/>
      <c r="Q3145" s="19">
        <v>45553</v>
      </c>
      <c r="R3145" s="20"/>
      <c r="S3145" s="19">
        <v>45643</v>
      </c>
      <c r="T3145" s="20" t="s">
        <v>8274</v>
      </c>
      <c r="U3145" s="20">
        <v>1026092</v>
      </c>
      <c r="V3145" s="20">
        <v>240002773</v>
      </c>
      <c r="W3145" s="20" t="s">
        <v>847</v>
      </c>
      <c r="X3145" s="20" t="s">
        <v>6482</v>
      </c>
      <c r="Y3145" s="20" t="s">
        <v>306</v>
      </c>
      <c r="Z3145" s="20" t="s">
        <v>7969</v>
      </c>
      <c r="AA3145" s="20" t="s">
        <v>495</v>
      </c>
      <c r="AB3145" s="20" t="s">
        <v>337</v>
      </c>
      <c r="AC3145" s="20" t="s">
        <v>337</v>
      </c>
      <c r="AD3145" s="20" t="s">
        <v>56</v>
      </c>
      <c r="AE3145" s="20" t="s">
        <v>1014</v>
      </c>
      <c r="AF3145" t="str">
        <f>VLOOKUP(L3145,Contactos!B:B,1,0)</f>
        <v>SANIDAD AGROPECUARIA &amp; ASOCIADOS S.A.C.</v>
      </c>
    </row>
    <row r="3146" spans="1:32" ht="38.25" x14ac:dyDescent="0.2">
      <c r="A3146" s="4">
        <f t="shared" si="148"/>
        <v>3144</v>
      </c>
      <c r="B3146" s="4" t="str">
        <f t="shared" si="149"/>
        <v>F010-00026010</v>
      </c>
      <c r="C3146" s="4" t="str">
        <f>IFERROR(VLOOKUP(F3146,Tablas!$A$1:$B$3,2,0),"")</f>
        <v>Factura</v>
      </c>
      <c r="D3146" s="4" t="str">
        <f t="shared" si="150"/>
        <v>Nacional - LETRAS 45-52-59-66-73-80-90 DAYS - Facturas clientes - C20602313906</v>
      </c>
      <c r="E3146" s="19">
        <v>45559</v>
      </c>
      <c r="F3146" s="20" t="s">
        <v>1001</v>
      </c>
      <c r="G3146" s="20" t="s">
        <v>8347</v>
      </c>
      <c r="H3146" s="20" t="s">
        <v>44</v>
      </c>
      <c r="I3146" s="20" t="s">
        <v>45</v>
      </c>
      <c r="J3146" s="20" t="s">
        <v>7397</v>
      </c>
      <c r="K3146" s="20" t="s">
        <v>7398</v>
      </c>
      <c r="L3146" s="20" t="s">
        <v>7399</v>
      </c>
      <c r="M3146" s="20" t="s">
        <v>125</v>
      </c>
      <c r="N3146" s="21">
        <v>12995.56</v>
      </c>
      <c r="O3146" s="21">
        <v>0</v>
      </c>
      <c r="P3146" s="20"/>
      <c r="Q3146" s="19">
        <v>45559</v>
      </c>
      <c r="R3146" s="20"/>
      <c r="S3146" s="19">
        <v>45694</v>
      </c>
      <c r="T3146" s="20" t="s">
        <v>8099</v>
      </c>
      <c r="U3146" s="20">
        <v>1028361</v>
      </c>
      <c r="V3146" s="20">
        <v>240002841</v>
      </c>
      <c r="W3146" s="20" t="s">
        <v>847</v>
      </c>
      <c r="X3146" s="20" t="s">
        <v>274</v>
      </c>
      <c r="Y3146" s="20" t="s">
        <v>267</v>
      </c>
      <c r="Z3146" s="20" t="s">
        <v>7401</v>
      </c>
      <c r="AA3146" s="20" t="s">
        <v>7402</v>
      </c>
      <c r="AB3146" s="20" t="s">
        <v>328</v>
      </c>
      <c r="AC3146" s="20" t="s">
        <v>167</v>
      </c>
      <c r="AD3146" s="20" t="s">
        <v>56</v>
      </c>
      <c r="AE3146" s="20" t="s">
        <v>1014</v>
      </c>
      <c r="AF3146" t="str">
        <f>VLOOKUP(L3146,Contactos!B:B,1,0)</f>
        <v>CORPORACION FARMACEUTICA VETERINARIA SOCIEDAD ANONIMA CERRADA</v>
      </c>
    </row>
    <row r="3147" spans="1:32" ht="38.25" x14ac:dyDescent="0.2">
      <c r="A3147" s="4">
        <f t="shared" si="148"/>
        <v>3145</v>
      </c>
      <c r="B3147" s="4" t="str">
        <f t="shared" si="149"/>
        <v>F010-00026010</v>
      </c>
      <c r="C3147" s="4" t="str">
        <f>IFERROR(VLOOKUP(F3147,Tablas!$A$1:$B$3,2,0),"")</f>
        <v>Factura</v>
      </c>
      <c r="D3147" s="4" t="str">
        <f t="shared" si="150"/>
        <v>Nacional - LETRAS 45-52-59-66-73-80-90 DAYS - Facturas clientes - C20602313906</v>
      </c>
      <c r="E3147" s="19">
        <v>45559</v>
      </c>
      <c r="F3147" s="20" t="s">
        <v>1001</v>
      </c>
      <c r="G3147" s="20" t="s">
        <v>8347</v>
      </c>
      <c r="H3147" s="20" t="s">
        <v>44</v>
      </c>
      <c r="I3147" s="20" t="s">
        <v>45</v>
      </c>
      <c r="J3147" s="20" t="s">
        <v>7397</v>
      </c>
      <c r="K3147" s="20" t="s">
        <v>7398</v>
      </c>
      <c r="L3147" s="20" t="s">
        <v>7399</v>
      </c>
      <c r="M3147" s="20" t="s">
        <v>125</v>
      </c>
      <c r="N3147" s="21">
        <v>13022.9</v>
      </c>
      <c r="O3147" s="21">
        <v>0</v>
      </c>
      <c r="P3147" s="20"/>
      <c r="Q3147" s="19">
        <v>45559</v>
      </c>
      <c r="R3147" s="20"/>
      <c r="S3147" s="19">
        <v>45677</v>
      </c>
      <c r="T3147" s="20" t="s">
        <v>8099</v>
      </c>
      <c r="U3147" s="20">
        <v>1028361</v>
      </c>
      <c r="V3147" s="20">
        <v>240002841</v>
      </c>
      <c r="W3147" s="20" t="s">
        <v>847</v>
      </c>
      <c r="X3147" s="20" t="s">
        <v>274</v>
      </c>
      <c r="Y3147" s="20" t="s">
        <v>267</v>
      </c>
      <c r="Z3147" s="20" t="s">
        <v>7401</v>
      </c>
      <c r="AA3147" s="20" t="s">
        <v>7402</v>
      </c>
      <c r="AB3147" s="20" t="s">
        <v>328</v>
      </c>
      <c r="AC3147" s="20" t="s">
        <v>167</v>
      </c>
      <c r="AD3147" s="20" t="s">
        <v>56</v>
      </c>
      <c r="AE3147" s="20" t="s">
        <v>1014</v>
      </c>
      <c r="AF3147" t="str">
        <f>VLOOKUP(L3147,Contactos!B:B,1,0)</f>
        <v>CORPORACION FARMACEUTICA VETERINARIA SOCIEDAD ANONIMA CERRADA</v>
      </c>
    </row>
    <row r="3148" spans="1:32" ht="38.25" x14ac:dyDescent="0.2">
      <c r="A3148" s="4">
        <f t="shared" si="148"/>
        <v>3146</v>
      </c>
      <c r="B3148" s="4" t="str">
        <f t="shared" si="149"/>
        <v>F010-00026010</v>
      </c>
      <c r="C3148" s="4" t="str">
        <f>IFERROR(VLOOKUP(F3148,Tablas!$A$1:$B$3,2,0),"")</f>
        <v>Factura</v>
      </c>
      <c r="D3148" s="4" t="str">
        <f t="shared" si="150"/>
        <v>Nacional - LETRAS 45-52-59-66-73-80-90 DAYS - Facturas clientes - C20602313906</v>
      </c>
      <c r="E3148" s="19">
        <v>45559</v>
      </c>
      <c r="F3148" s="20" t="s">
        <v>1001</v>
      </c>
      <c r="G3148" s="20" t="s">
        <v>8347</v>
      </c>
      <c r="H3148" s="20" t="s">
        <v>44</v>
      </c>
      <c r="I3148" s="20" t="s">
        <v>45</v>
      </c>
      <c r="J3148" s="20" t="s">
        <v>7397</v>
      </c>
      <c r="K3148" s="20" t="s">
        <v>7398</v>
      </c>
      <c r="L3148" s="20" t="s">
        <v>7399</v>
      </c>
      <c r="M3148" s="20" t="s">
        <v>125</v>
      </c>
      <c r="N3148" s="21">
        <v>13022.9</v>
      </c>
      <c r="O3148" s="21">
        <v>0</v>
      </c>
      <c r="P3148" s="20"/>
      <c r="Q3148" s="19">
        <v>45559</v>
      </c>
      <c r="R3148" s="20"/>
      <c r="S3148" s="19">
        <v>45684</v>
      </c>
      <c r="T3148" s="20" t="s">
        <v>8099</v>
      </c>
      <c r="U3148" s="20">
        <v>1028361</v>
      </c>
      <c r="V3148" s="20">
        <v>240002841</v>
      </c>
      <c r="W3148" s="20" t="s">
        <v>847</v>
      </c>
      <c r="X3148" s="20" t="s">
        <v>274</v>
      </c>
      <c r="Y3148" s="20" t="s">
        <v>267</v>
      </c>
      <c r="Z3148" s="20" t="s">
        <v>7401</v>
      </c>
      <c r="AA3148" s="20" t="s">
        <v>7402</v>
      </c>
      <c r="AB3148" s="20" t="s">
        <v>328</v>
      </c>
      <c r="AC3148" s="20" t="s">
        <v>167</v>
      </c>
      <c r="AD3148" s="20" t="s">
        <v>56</v>
      </c>
      <c r="AE3148" s="20" t="s">
        <v>1014</v>
      </c>
      <c r="AF3148" t="str">
        <f>VLOOKUP(L3148,Contactos!B:B,1,0)</f>
        <v>CORPORACION FARMACEUTICA VETERINARIA SOCIEDAD ANONIMA CERRADA</v>
      </c>
    </row>
    <row r="3149" spans="1:32" ht="38.25" x14ac:dyDescent="0.2">
      <c r="A3149" s="4">
        <f t="shared" si="148"/>
        <v>3147</v>
      </c>
      <c r="B3149" s="4" t="str">
        <f t="shared" si="149"/>
        <v>F010-00026010</v>
      </c>
      <c r="C3149" s="4" t="str">
        <f>IFERROR(VLOOKUP(F3149,Tablas!$A$1:$B$3,2,0),"")</f>
        <v>Factura</v>
      </c>
      <c r="D3149" s="4" t="str">
        <f t="shared" si="150"/>
        <v>Nacional - LETRAS 45-52-59-66-73-80-90 DAYS - Facturas clientes - C20602313906</v>
      </c>
      <c r="E3149" s="19">
        <v>45559</v>
      </c>
      <c r="F3149" s="20" t="s">
        <v>1001</v>
      </c>
      <c r="G3149" s="20" t="s">
        <v>8347</v>
      </c>
      <c r="H3149" s="20" t="s">
        <v>44</v>
      </c>
      <c r="I3149" s="20" t="s">
        <v>45</v>
      </c>
      <c r="J3149" s="20" t="s">
        <v>7397</v>
      </c>
      <c r="K3149" s="20" t="s">
        <v>7398</v>
      </c>
      <c r="L3149" s="20" t="s">
        <v>7399</v>
      </c>
      <c r="M3149" s="20" t="s">
        <v>125</v>
      </c>
      <c r="N3149" s="21">
        <v>13022.9</v>
      </c>
      <c r="O3149" s="21">
        <v>0</v>
      </c>
      <c r="P3149" s="20"/>
      <c r="Q3149" s="19">
        <v>45559</v>
      </c>
      <c r="R3149" s="20"/>
      <c r="S3149" s="19">
        <v>45670</v>
      </c>
      <c r="T3149" s="20" t="s">
        <v>8099</v>
      </c>
      <c r="U3149" s="20">
        <v>1028361</v>
      </c>
      <c r="V3149" s="20">
        <v>240002841</v>
      </c>
      <c r="W3149" s="20" t="s">
        <v>847</v>
      </c>
      <c r="X3149" s="20" t="s">
        <v>274</v>
      </c>
      <c r="Y3149" s="20" t="s">
        <v>267</v>
      </c>
      <c r="Z3149" s="20" t="s">
        <v>7401</v>
      </c>
      <c r="AA3149" s="20" t="s">
        <v>7402</v>
      </c>
      <c r="AB3149" s="20" t="s">
        <v>328</v>
      </c>
      <c r="AC3149" s="20" t="s">
        <v>167</v>
      </c>
      <c r="AD3149" s="20" t="s">
        <v>56</v>
      </c>
      <c r="AE3149" s="20" t="s">
        <v>1014</v>
      </c>
      <c r="AF3149" t="str">
        <f>VLOOKUP(L3149,Contactos!B:B,1,0)</f>
        <v>CORPORACION FARMACEUTICA VETERINARIA SOCIEDAD ANONIMA CERRADA</v>
      </c>
    </row>
    <row r="3150" spans="1:32" ht="38.25" x14ac:dyDescent="0.2">
      <c r="A3150" s="4">
        <f t="shared" si="148"/>
        <v>3148</v>
      </c>
      <c r="B3150" s="4" t="str">
        <f t="shared" si="149"/>
        <v>F010-00026010</v>
      </c>
      <c r="C3150" s="4" t="str">
        <f>IFERROR(VLOOKUP(F3150,Tablas!$A$1:$B$3,2,0),"")</f>
        <v>Factura</v>
      </c>
      <c r="D3150" s="4" t="str">
        <f t="shared" si="150"/>
        <v>Nacional - LETRAS 45-52-59-66-73-80-90 DAYS - Facturas clientes - C20602313906</v>
      </c>
      <c r="E3150" s="19">
        <v>45559</v>
      </c>
      <c r="F3150" s="20" t="s">
        <v>1001</v>
      </c>
      <c r="G3150" s="20" t="s">
        <v>8347</v>
      </c>
      <c r="H3150" s="20" t="s">
        <v>44</v>
      </c>
      <c r="I3150" s="20" t="s">
        <v>45</v>
      </c>
      <c r="J3150" s="20" t="s">
        <v>7397</v>
      </c>
      <c r="K3150" s="20" t="s">
        <v>7398</v>
      </c>
      <c r="L3150" s="20" t="s">
        <v>7399</v>
      </c>
      <c r="M3150" s="20" t="s">
        <v>125</v>
      </c>
      <c r="N3150" s="21">
        <v>13022.9</v>
      </c>
      <c r="O3150" s="21">
        <v>0</v>
      </c>
      <c r="P3150" s="20"/>
      <c r="Q3150" s="19">
        <v>45559</v>
      </c>
      <c r="R3150" s="20"/>
      <c r="S3150" s="19">
        <v>45656</v>
      </c>
      <c r="T3150" s="20" t="s">
        <v>8099</v>
      </c>
      <c r="U3150" s="20">
        <v>1028361</v>
      </c>
      <c r="V3150" s="20">
        <v>240002841</v>
      </c>
      <c r="W3150" s="20" t="s">
        <v>847</v>
      </c>
      <c r="X3150" s="20" t="s">
        <v>274</v>
      </c>
      <c r="Y3150" s="20" t="s">
        <v>267</v>
      </c>
      <c r="Z3150" s="20" t="s">
        <v>7401</v>
      </c>
      <c r="AA3150" s="20" t="s">
        <v>7402</v>
      </c>
      <c r="AB3150" s="20" t="s">
        <v>328</v>
      </c>
      <c r="AC3150" s="20" t="s">
        <v>167</v>
      </c>
      <c r="AD3150" s="20" t="s">
        <v>56</v>
      </c>
      <c r="AE3150" s="20" t="s">
        <v>1014</v>
      </c>
      <c r="AF3150" t="str">
        <f>VLOOKUP(L3150,Contactos!B:B,1,0)</f>
        <v>CORPORACION FARMACEUTICA VETERINARIA SOCIEDAD ANONIMA CERRADA</v>
      </c>
    </row>
    <row r="3151" spans="1:32" ht="38.25" x14ac:dyDescent="0.2">
      <c r="A3151" s="4">
        <f t="shared" si="148"/>
        <v>3149</v>
      </c>
      <c r="B3151" s="4" t="str">
        <f t="shared" si="149"/>
        <v>F010-00026010</v>
      </c>
      <c r="C3151" s="4" t="str">
        <f>IFERROR(VLOOKUP(F3151,Tablas!$A$1:$B$3,2,0),"")</f>
        <v>Factura</v>
      </c>
      <c r="D3151" s="4" t="str">
        <f t="shared" si="150"/>
        <v>Nacional - LETRAS 45-52-59-66-73-80-90 DAYS - Facturas clientes - C20602313906</v>
      </c>
      <c r="E3151" s="19">
        <v>45559</v>
      </c>
      <c r="F3151" s="20" t="s">
        <v>1001</v>
      </c>
      <c r="G3151" s="20" t="s">
        <v>8347</v>
      </c>
      <c r="H3151" s="20" t="s">
        <v>44</v>
      </c>
      <c r="I3151" s="20" t="s">
        <v>45</v>
      </c>
      <c r="J3151" s="20" t="s">
        <v>7397</v>
      </c>
      <c r="K3151" s="20" t="s">
        <v>7398</v>
      </c>
      <c r="L3151" s="20" t="s">
        <v>7399</v>
      </c>
      <c r="M3151" s="20" t="s">
        <v>125</v>
      </c>
      <c r="N3151" s="21">
        <v>13022.9</v>
      </c>
      <c r="O3151" s="21">
        <v>0</v>
      </c>
      <c r="P3151" s="20"/>
      <c r="Q3151" s="19">
        <v>45559</v>
      </c>
      <c r="R3151" s="20"/>
      <c r="S3151" s="19">
        <v>45649</v>
      </c>
      <c r="T3151" s="20" t="s">
        <v>8099</v>
      </c>
      <c r="U3151" s="20">
        <v>1028361</v>
      </c>
      <c r="V3151" s="20">
        <v>240002841</v>
      </c>
      <c r="W3151" s="20" t="s">
        <v>847</v>
      </c>
      <c r="X3151" s="20" t="s">
        <v>274</v>
      </c>
      <c r="Y3151" s="20" t="s">
        <v>267</v>
      </c>
      <c r="Z3151" s="20" t="s">
        <v>7401</v>
      </c>
      <c r="AA3151" s="20" t="s">
        <v>7402</v>
      </c>
      <c r="AB3151" s="20" t="s">
        <v>328</v>
      </c>
      <c r="AC3151" s="20" t="s">
        <v>167</v>
      </c>
      <c r="AD3151" s="20" t="s">
        <v>56</v>
      </c>
      <c r="AE3151" s="20" t="s">
        <v>1014</v>
      </c>
      <c r="AF3151" t="str">
        <f>VLOOKUP(L3151,Contactos!B:B,1,0)</f>
        <v>CORPORACION FARMACEUTICA VETERINARIA SOCIEDAD ANONIMA CERRADA</v>
      </c>
    </row>
    <row r="3152" spans="1:32" ht="38.25" x14ac:dyDescent="0.2">
      <c r="A3152" s="4">
        <f t="shared" si="148"/>
        <v>3150</v>
      </c>
      <c r="B3152" s="4" t="str">
        <f t="shared" si="149"/>
        <v>F010-00026010</v>
      </c>
      <c r="C3152" s="4" t="str">
        <f>IFERROR(VLOOKUP(F3152,Tablas!$A$1:$B$3,2,0),"")</f>
        <v>Factura</v>
      </c>
      <c r="D3152" s="4" t="str">
        <f t="shared" si="150"/>
        <v>Nacional - LETRAS 45-52-59-66-73-80-90 DAYS - Facturas clientes - C20602313906</v>
      </c>
      <c r="E3152" s="19">
        <v>45559</v>
      </c>
      <c r="F3152" s="20" t="s">
        <v>1001</v>
      </c>
      <c r="G3152" s="20" t="s">
        <v>8347</v>
      </c>
      <c r="H3152" s="20" t="s">
        <v>44</v>
      </c>
      <c r="I3152" s="20" t="s">
        <v>45</v>
      </c>
      <c r="J3152" s="20" t="s">
        <v>7397</v>
      </c>
      <c r="K3152" s="20" t="s">
        <v>7398</v>
      </c>
      <c r="L3152" s="20" t="s">
        <v>7399</v>
      </c>
      <c r="M3152" s="20" t="s">
        <v>125</v>
      </c>
      <c r="N3152" s="21">
        <v>13022.9</v>
      </c>
      <c r="O3152" s="21">
        <v>0</v>
      </c>
      <c r="P3152" s="20"/>
      <c r="Q3152" s="19">
        <v>45559</v>
      </c>
      <c r="R3152" s="20"/>
      <c r="S3152" s="19">
        <v>45663</v>
      </c>
      <c r="T3152" s="20" t="s">
        <v>8099</v>
      </c>
      <c r="U3152" s="20">
        <v>1028361</v>
      </c>
      <c r="V3152" s="20">
        <v>240002841</v>
      </c>
      <c r="W3152" s="20" t="s">
        <v>847</v>
      </c>
      <c r="X3152" s="20" t="s">
        <v>274</v>
      </c>
      <c r="Y3152" s="20" t="s">
        <v>267</v>
      </c>
      <c r="Z3152" s="20" t="s">
        <v>7401</v>
      </c>
      <c r="AA3152" s="20" t="s">
        <v>7402</v>
      </c>
      <c r="AB3152" s="20" t="s">
        <v>328</v>
      </c>
      <c r="AC3152" s="20" t="s">
        <v>167</v>
      </c>
      <c r="AD3152" s="20" t="s">
        <v>56</v>
      </c>
      <c r="AE3152" s="20" t="s">
        <v>1014</v>
      </c>
      <c r="AF3152" t="str">
        <f>VLOOKUP(L3152,Contactos!B:B,1,0)</f>
        <v>CORPORACION FARMACEUTICA VETERINARIA SOCIEDAD ANONIMA CERRADA</v>
      </c>
    </row>
    <row r="3153" spans="1:32" ht="38.25" x14ac:dyDescent="0.2">
      <c r="A3153" s="4">
        <f t="shared" si="148"/>
        <v>3151</v>
      </c>
      <c r="B3153" s="4" t="str">
        <f t="shared" si="149"/>
        <v>F010-00025402</v>
      </c>
      <c r="C3153" s="4" t="str">
        <f>IFERROR(VLOOKUP(F3153,Tablas!$A$1:$B$3,2,0),"")</f>
        <v>Factura</v>
      </c>
      <c r="D3153" s="4" t="str">
        <f t="shared" si="150"/>
        <v>Nacional - CREDITO 60 DÍAS / CREDIT 60 DAYS - Facturas clientes - C20221084684</v>
      </c>
      <c r="E3153" s="19">
        <v>45497</v>
      </c>
      <c r="F3153" s="20" t="s">
        <v>1001</v>
      </c>
      <c r="G3153" s="20" t="s">
        <v>8348</v>
      </c>
      <c r="H3153" s="20" t="s">
        <v>44</v>
      </c>
      <c r="I3153" s="20" t="s">
        <v>45</v>
      </c>
      <c r="J3153" s="20" t="s">
        <v>749</v>
      </c>
      <c r="K3153" s="20" t="s">
        <v>750</v>
      </c>
      <c r="L3153" s="20" t="s">
        <v>751</v>
      </c>
      <c r="M3153" s="20" t="s">
        <v>125</v>
      </c>
      <c r="N3153" s="21">
        <v>13537.22</v>
      </c>
      <c r="O3153" s="21">
        <v>0</v>
      </c>
      <c r="P3153" s="20"/>
      <c r="Q3153" s="19">
        <v>45497</v>
      </c>
      <c r="R3153" s="20"/>
      <c r="S3153" s="19">
        <v>45557</v>
      </c>
      <c r="T3153" s="20" t="s">
        <v>164</v>
      </c>
      <c r="U3153" s="20">
        <v>997781</v>
      </c>
      <c r="V3153" s="20">
        <v>240002156</v>
      </c>
      <c r="W3153" s="20" t="s">
        <v>847</v>
      </c>
      <c r="X3153" s="20" t="s">
        <v>305</v>
      </c>
      <c r="Y3153" s="20" t="s">
        <v>753</v>
      </c>
      <c r="Z3153" s="20" t="s">
        <v>7877</v>
      </c>
      <c r="AA3153" s="20" t="s">
        <v>8349</v>
      </c>
      <c r="AB3153" s="20" t="s">
        <v>1554</v>
      </c>
      <c r="AC3153" s="20" t="s">
        <v>167</v>
      </c>
      <c r="AD3153" s="20" t="s">
        <v>56</v>
      </c>
      <c r="AE3153" s="20" t="s">
        <v>1014</v>
      </c>
      <c r="AF3153" t="str">
        <f>VLOOKUP(L3153,Contactos!B:B,1,0)</f>
        <v>REDONDOS S A</v>
      </c>
    </row>
    <row r="3154" spans="1:32" ht="51" x14ac:dyDescent="0.2">
      <c r="A3154" s="4">
        <f t="shared" si="148"/>
        <v>3152</v>
      </c>
      <c r="B3154" s="4" t="str">
        <f t="shared" si="149"/>
        <v>F050-00001584</v>
      </c>
      <c r="C3154" s="4" t="str">
        <f>IFERROR(VLOOKUP(F3154,Tablas!$A$1:$B$3,2,0),"")</f>
        <v>Factura</v>
      </c>
      <c r="D3154" s="4" t="str">
        <f t="shared" si="150"/>
        <v xml:space="preserve"> - CONTADO / CASH - Intereses moratorios a la FT 01-F050-00001290 por</v>
      </c>
      <c r="E3154" s="19">
        <v>45565</v>
      </c>
      <c r="F3154" s="20" t="s">
        <v>1001</v>
      </c>
      <c r="G3154" s="20" t="s">
        <v>8350</v>
      </c>
      <c r="H3154" s="20" t="s">
        <v>80</v>
      </c>
      <c r="I3154" s="20" t="s">
        <v>81</v>
      </c>
      <c r="J3154" s="20" t="s">
        <v>7102</v>
      </c>
      <c r="K3154" s="20" t="s">
        <v>7102</v>
      </c>
      <c r="L3154" s="20" t="s">
        <v>7103</v>
      </c>
      <c r="M3154" s="20"/>
      <c r="N3154" s="21">
        <v>13719.11</v>
      </c>
      <c r="O3154" s="21">
        <v>3685.95</v>
      </c>
      <c r="P3154" s="20"/>
      <c r="Q3154" s="19">
        <v>45565</v>
      </c>
      <c r="R3154" s="20"/>
      <c r="S3154" s="19">
        <v>45565</v>
      </c>
      <c r="T3154" s="20" t="s">
        <v>49</v>
      </c>
      <c r="U3154" s="20">
        <v>1032307</v>
      </c>
      <c r="V3154" s="20">
        <v>240002932</v>
      </c>
      <c r="W3154" s="20" t="s">
        <v>847</v>
      </c>
      <c r="X3154" s="20" t="s">
        <v>2795</v>
      </c>
      <c r="Y3154" s="20" t="s">
        <v>37</v>
      </c>
      <c r="Z3154" s="20" t="s">
        <v>8351</v>
      </c>
      <c r="AA3154" s="20" t="s">
        <v>7105</v>
      </c>
      <c r="AB3154" s="20" t="s">
        <v>7106</v>
      </c>
      <c r="AC3154" s="20" t="s">
        <v>7106</v>
      </c>
      <c r="AD3154" s="20" t="s">
        <v>7107</v>
      </c>
      <c r="AE3154" s="20"/>
      <c r="AF3154" t="str">
        <f>VLOOKUP(L3154,Contactos!B:B,1,0)</f>
        <v>VETERINARY MATERIALS COMPANY LLS</v>
      </c>
    </row>
    <row r="3155" spans="1:32" ht="51" x14ac:dyDescent="0.2">
      <c r="A3155" s="4">
        <f t="shared" si="148"/>
        <v>3153</v>
      </c>
      <c r="B3155" s="4" t="str">
        <f t="shared" si="149"/>
        <v>F050-00001524</v>
      </c>
      <c r="C3155" s="4" t="str">
        <f>IFERROR(VLOOKUP(F3155,Tablas!$A$1:$B$3,2,0),"")</f>
        <v>Factura</v>
      </c>
      <c r="D3155" s="4" t="str">
        <f t="shared" si="150"/>
        <v xml:space="preserve"> - CONTADO / CASH - Intereses moratorios a la FT 01-F050-00001221 por</v>
      </c>
      <c r="E3155" s="19">
        <v>45498</v>
      </c>
      <c r="F3155" s="20" t="s">
        <v>1001</v>
      </c>
      <c r="G3155" s="20" t="s">
        <v>8352</v>
      </c>
      <c r="H3155" s="20" t="s">
        <v>80</v>
      </c>
      <c r="I3155" s="20" t="s">
        <v>81</v>
      </c>
      <c r="J3155" s="20" t="s">
        <v>7102</v>
      </c>
      <c r="K3155" s="20" t="s">
        <v>7102</v>
      </c>
      <c r="L3155" s="20" t="s">
        <v>7103</v>
      </c>
      <c r="M3155" s="20"/>
      <c r="N3155" s="21">
        <v>14038.93</v>
      </c>
      <c r="O3155" s="21">
        <v>3715.97</v>
      </c>
      <c r="P3155" s="20"/>
      <c r="Q3155" s="19">
        <v>45498</v>
      </c>
      <c r="R3155" s="20"/>
      <c r="S3155" s="19">
        <v>45498</v>
      </c>
      <c r="T3155" s="20" t="s">
        <v>49</v>
      </c>
      <c r="U3155" s="20">
        <v>998791</v>
      </c>
      <c r="V3155" s="20">
        <v>240002200</v>
      </c>
      <c r="W3155" s="20" t="s">
        <v>847</v>
      </c>
      <c r="X3155" s="20" t="s">
        <v>2795</v>
      </c>
      <c r="Y3155" s="20" t="s">
        <v>37</v>
      </c>
      <c r="Z3155" s="20" t="s">
        <v>8025</v>
      </c>
      <c r="AA3155" s="20" t="s">
        <v>7105</v>
      </c>
      <c r="AB3155" s="20" t="s">
        <v>7106</v>
      </c>
      <c r="AC3155" s="20" t="s">
        <v>7106</v>
      </c>
      <c r="AD3155" s="20" t="s">
        <v>7107</v>
      </c>
      <c r="AE3155" s="20"/>
      <c r="AF3155" t="str">
        <f>VLOOKUP(L3155,Contactos!B:B,1,0)</f>
        <v>VETERINARY MATERIALS COMPANY LLS</v>
      </c>
    </row>
    <row r="3156" spans="1:32" ht="38.25" x14ac:dyDescent="0.2">
      <c r="A3156" s="4">
        <f t="shared" si="148"/>
        <v>3154</v>
      </c>
      <c r="B3156" s="4" t="str">
        <f t="shared" si="149"/>
        <v>F010-00025935</v>
      </c>
      <c r="C3156" s="4" t="str">
        <f>IFERROR(VLOOKUP(F3156,Tablas!$A$1:$B$3,2,0),"")</f>
        <v>Factura</v>
      </c>
      <c r="D3156" s="4" t="str">
        <f t="shared" si="150"/>
        <v>Nacional - CREDITO 45 DIAS / CREDIT 45 DAYS - Facturas clientes - C20506421781</v>
      </c>
      <c r="E3156" s="19">
        <v>45553</v>
      </c>
      <c r="F3156" s="20" t="s">
        <v>1001</v>
      </c>
      <c r="G3156" s="20" t="s">
        <v>8353</v>
      </c>
      <c r="H3156" s="20" t="s">
        <v>44</v>
      </c>
      <c r="I3156" s="20" t="s">
        <v>45</v>
      </c>
      <c r="J3156" s="20" t="s">
        <v>8338</v>
      </c>
      <c r="K3156" s="20" t="s">
        <v>8339</v>
      </c>
      <c r="L3156" s="20" t="s">
        <v>8340</v>
      </c>
      <c r="M3156" s="20" t="s">
        <v>125</v>
      </c>
      <c r="N3156" s="21">
        <v>14050.26</v>
      </c>
      <c r="O3156" s="21">
        <v>0</v>
      </c>
      <c r="P3156" s="20"/>
      <c r="Q3156" s="19">
        <v>45553</v>
      </c>
      <c r="R3156" s="20"/>
      <c r="S3156" s="19">
        <v>45598</v>
      </c>
      <c r="T3156" s="20" t="s">
        <v>7050</v>
      </c>
      <c r="U3156" s="20">
        <v>1025712</v>
      </c>
      <c r="V3156" s="20">
        <v>240002761</v>
      </c>
      <c r="W3156" s="20" t="s">
        <v>847</v>
      </c>
      <c r="X3156" s="20" t="s">
        <v>305</v>
      </c>
      <c r="Y3156" s="20" t="s">
        <v>8250</v>
      </c>
      <c r="Z3156" s="20" t="s">
        <v>8341</v>
      </c>
      <c r="AA3156" s="20" t="s">
        <v>8342</v>
      </c>
      <c r="AB3156" s="20" t="s">
        <v>336</v>
      </c>
      <c r="AC3156" s="20" t="s">
        <v>167</v>
      </c>
      <c r="AD3156" s="20" t="s">
        <v>56</v>
      </c>
      <c r="AE3156" s="20" t="s">
        <v>1014</v>
      </c>
      <c r="AF3156" t="str">
        <f>VLOOKUP(L3156,Contactos!B:B,1,0)</f>
        <v>CORPORACIÓN RICO S.A.C.</v>
      </c>
    </row>
    <row r="3157" spans="1:32" ht="25.5" x14ac:dyDescent="0.2">
      <c r="A3157" s="4">
        <f t="shared" si="148"/>
        <v>3155</v>
      </c>
      <c r="B3157" s="4" t="str">
        <f t="shared" si="149"/>
        <v>4-02805</v>
      </c>
      <c r="C3157" s="4" t="str">
        <f>IFERROR(VLOOKUP(F3157,Tablas!$A$1:$B$3,2,0),"")</f>
        <v/>
      </c>
      <c r="D3157" s="4" t="str">
        <f t="shared" si="150"/>
        <v xml:space="preserve"> - LETRA 75 DIAS / DRAFT 75 DAYS - Cambio de Situación</v>
      </c>
      <c r="E3157" s="19">
        <v>45511</v>
      </c>
      <c r="F3157" s="20" t="s">
        <v>27</v>
      </c>
      <c r="G3157" s="20" t="s">
        <v>8354</v>
      </c>
      <c r="H3157" s="20" t="s">
        <v>7404</v>
      </c>
      <c r="I3157" s="20" t="s">
        <v>7405</v>
      </c>
      <c r="J3157" s="20" t="s">
        <v>431</v>
      </c>
      <c r="K3157" s="20" t="s">
        <v>432</v>
      </c>
      <c r="L3157" s="20" t="s">
        <v>433</v>
      </c>
      <c r="M3157" s="20" t="s">
        <v>125</v>
      </c>
      <c r="N3157" s="21">
        <v>14425.26</v>
      </c>
      <c r="O3157" s="21">
        <v>0</v>
      </c>
      <c r="P3157" s="19">
        <v>45491</v>
      </c>
      <c r="Q3157" s="19">
        <v>45511</v>
      </c>
      <c r="R3157" s="20"/>
      <c r="S3157" s="19">
        <v>45581</v>
      </c>
      <c r="T3157" s="20" t="s">
        <v>126</v>
      </c>
      <c r="U3157" s="20">
        <v>1006523</v>
      </c>
      <c r="V3157" s="20">
        <v>240005789</v>
      </c>
      <c r="W3157" s="20" t="s">
        <v>50</v>
      </c>
      <c r="X3157" s="20" t="s">
        <v>794</v>
      </c>
      <c r="Y3157" s="20" t="s">
        <v>267</v>
      </c>
      <c r="Z3157" s="20" t="s">
        <v>7406</v>
      </c>
      <c r="AA3157" s="20" t="s">
        <v>435</v>
      </c>
      <c r="AB3157" s="20" t="s">
        <v>436</v>
      </c>
      <c r="AC3157" s="20" t="s">
        <v>167</v>
      </c>
      <c r="AD3157" s="20" t="s">
        <v>56</v>
      </c>
      <c r="AE3157" s="20"/>
      <c r="AF3157" t="str">
        <f>VLOOKUP(L3157,Contactos!B:B,1,0)</f>
        <v>H &amp; P DISTRIBUCIONES Y REPRESENTACIONES</v>
      </c>
    </row>
    <row r="3158" spans="1:32" ht="38.25" x14ac:dyDescent="0.2">
      <c r="A3158" s="4">
        <f t="shared" si="148"/>
        <v>3156</v>
      </c>
      <c r="B3158" s="4" t="str">
        <f t="shared" si="149"/>
        <v>4-03444</v>
      </c>
      <c r="C3158" s="4" t="str">
        <f>IFERROR(VLOOKUP(F3158,Tablas!$A$1:$B$3,2,0),"")</f>
        <v/>
      </c>
      <c r="D3158" s="4" t="str">
        <f t="shared" si="150"/>
        <v xml:space="preserve"> - LETRA 75 DIAS / DRAFT 75 DAYS - Cambio de Situación</v>
      </c>
      <c r="E3158" s="19">
        <v>45546</v>
      </c>
      <c r="F3158" s="20" t="s">
        <v>27</v>
      </c>
      <c r="G3158" s="20" t="s">
        <v>8355</v>
      </c>
      <c r="H3158" s="20" t="s">
        <v>7404</v>
      </c>
      <c r="I3158" s="20" t="s">
        <v>7405</v>
      </c>
      <c r="J3158" s="20" t="s">
        <v>7397</v>
      </c>
      <c r="K3158" s="20" t="s">
        <v>7398</v>
      </c>
      <c r="L3158" s="20" t="s">
        <v>7399</v>
      </c>
      <c r="M3158" s="20" t="s">
        <v>125</v>
      </c>
      <c r="N3158" s="21">
        <v>14430</v>
      </c>
      <c r="O3158" s="21">
        <v>0</v>
      </c>
      <c r="P3158" s="19">
        <v>45533</v>
      </c>
      <c r="Q3158" s="19">
        <v>45546</v>
      </c>
      <c r="R3158" s="20"/>
      <c r="S3158" s="19">
        <v>45587</v>
      </c>
      <c r="T3158" s="20" t="s">
        <v>126</v>
      </c>
      <c r="U3158" s="20">
        <v>1024464</v>
      </c>
      <c r="V3158" s="20">
        <v>240006733</v>
      </c>
      <c r="W3158" s="20" t="s">
        <v>50</v>
      </c>
      <c r="X3158" s="20" t="s">
        <v>794</v>
      </c>
      <c r="Y3158" s="20" t="s">
        <v>267</v>
      </c>
      <c r="Z3158" s="20" t="s">
        <v>7406</v>
      </c>
      <c r="AA3158" s="20" t="s">
        <v>7402</v>
      </c>
      <c r="AB3158" s="20" t="s">
        <v>328</v>
      </c>
      <c r="AC3158" s="20" t="s">
        <v>167</v>
      </c>
      <c r="AD3158" s="20" t="s">
        <v>56</v>
      </c>
      <c r="AE3158" s="20"/>
      <c r="AF3158" t="str">
        <f>VLOOKUP(L3158,Contactos!B:B,1,0)</f>
        <v>CORPORACION FARMACEUTICA VETERINARIA SOCIEDAD ANONIMA CERRADA</v>
      </c>
    </row>
    <row r="3159" spans="1:32" ht="38.25" x14ac:dyDescent="0.2">
      <c r="A3159" s="4">
        <f t="shared" si="148"/>
        <v>3157</v>
      </c>
      <c r="B3159" s="4" t="str">
        <f t="shared" si="149"/>
        <v>4-03446</v>
      </c>
      <c r="C3159" s="4" t="str">
        <f>IFERROR(VLOOKUP(F3159,Tablas!$A$1:$B$3,2,0),"")</f>
        <v/>
      </c>
      <c r="D3159" s="4" t="str">
        <f t="shared" si="150"/>
        <v xml:space="preserve"> - LETRA 75 DIAS / DRAFT 75 DAYS - Cambio de Situación</v>
      </c>
      <c r="E3159" s="19">
        <v>45546</v>
      </c>
      <c r="F3159" s="20" t="s">
        <v>27</v>
      </c>
      <c r="G3159" s="20" t="s">
        <v>8356</v>
      </c>
      <c r="H3159" s="20" t="s">
        <v>7404</v>
      </c>
      <c r="I3159" s="20" t="s">
        <v>7405</v>
      </c>
      <c r="J3159" s="20" t="s">
        <v>7397</v>
      </c>
      <c r="K3159" s="20" t="s">
        <v>7398</v>
      </c>
      <c r="L3159" s="20" t="s">
        <v>7399</v>
      </c>
      <c r="M3159" s="20" t="s">
        <v>125</v>
      </c>
      <c r="N3159" s="21">
        <v>14430</v>
      </c>
      <c r="O3159" s="21">
        <v>0</v>
      </c>
      <c r="P3159" s="19">
        <v>45533</v>
      </c>
      <c r="Q3159" s="19">
        <v>45546</v>
      </c>
      <c r="R3159" s="20"/>
      <c r="S3159" s="19">
        <v>45600</v>
      </c>
      <c r="T3159" s="20" t="s">
        <v>126</v>
      </c>
      <c r="U3159" s="20">
        <v>1024472</v>
      </c>
      <c r="V3159" s="20">
        <v>240006737</v>
      </c>
      <c r="W3159" s="20" t="s">
        <v>50</v>
      </c>
      <c r="X3159" s="20" t="s">
        <v>794</v>
      </c>
      <c r="Y3159" s="20" t="s">
        <v>267</v>
      </c>
      <c r="Z3159" s="20" t="s">
        <v>7406</v>
      </c>
      <c r="AA3159" s="20" t="s">
        <v>7402</v>
      </c>
      <c r="AB3159" s="20" t="s">
        <v>328</v>
      </c>
      <c r="AC3159" s="20" t="s">
        <v>167</v>
      </c>
      <c r="AD3159" s="20" t="s">
        <v>56</v>
      </c>
      <c r="AE3159" s="20"/>
      <c r="AF3159" t="str">
        <f>VLOOKUP(L3159,Contactos!B:B,1,0)</f>
        <v>CORPORACION FARMACEUTICA VETERINARIA SOCIEDAD ANONIMA CERRADA</v>
      </c>
    </row>
    <row r="3160" spans="1:32" ht="38.25" x14ac:dyDescent="0.2">
      <c r="A3160" s="4">
        <f t="shared" si="148"/>
        <v>3158</v>
      </c>
      <c r="B3160" s="4" t="str">
        <f t="shared" si="149"/>
        <v>4-03448</v>
      </c>
      <c r="C3160" s="4" t="str">
        <f>IFERROR(VLOOKUP(F3160,Tablas!$A$1:$B$3,2,0),"")</f>
        <v/>
      </c>
      <c r="D3160" s="4" t="str">
        <f t="shared" si="150"/>
        <v xml:space="preserve"> - LETRA 75 DIAS / DRAFT 75 DAYS - Cambio de Situación</v>
      </c>
      <c r="E3160" s="19">
        <v>45546</v>
      </c>
      <c r="F3160" s="20" t="s">
        <v>27</v>
      </c>
      <c r="G3160" s="20" t="s">
        <v>8357</v>
      </c>
      <c r="H3160" s="20" t="s">
        <v>7404</v>
      </c>
      <c r="I3160" s="20" t="s">
        <v>7405</v>
      </c>
      <c r="J3160" s="20" t="s">
        <v>7397</v>
      </c>
      <c r="K3160" s="20" t="s">
        <v>7398</v>
      </c>
      <c r="L3160" s="20" t="s">
        <v>7399</v>
      </c>
      <c r="M3160" s="20" t="s">
        <v>125</v>
      </c>
      <c r="N3160" s="21">
        <v>14430</v>
      </c>
      <c r="O3160" s="21">
        <v>0</v>
      </c>
      <c r="P3160" s="19">
        <v>45533</v>
      </c>
      <c r="Q3160" s="19">
        <v>45546</v>
      </c>
      <c r="R3160" s="20"/>
      <c r="S3160" s="19">
        <v>45614</v>
      </c>
      <c r="T3160" s="20" t="s">
        <v>126</v>
      </c>
      <c r="U3160" s="20">
        <v>1024476</v>
      </c>
      <c r="V3160" s="20">
        <v>240006739</v>
      </c>
      <c r="W3160" s="20" t="s">
        <v>50</v>
      </c>
      <c r="X3160" s="20" t="s">
        <v>794</v>
      </c>
      <c r="Y3160" s="20" t="s">
        <v>267</v>
      </c>
      <c r="Z3160" s="20" t="s">
        <v>7406</v>
      </c>
      <c r="AA3160" s="20" t="s">
        <v>7402</v>
      </c>
      <c r="AB3160" s="20" t="s">
        <v>328</v>
      </c>
      <c r="AC3160" s="20" t="s">
        <v>167</v>
      </c>
      <c r="AD3160" s="20" t="s">
        <v>56</v>
      </c>
      <c r="AE3160" s="20"/>
      <c r="AF3160" t="str">
        <f>VLOOKUP(L3160,Contactos!B:B,1,0)</f>
        <v>CORPORACION FARMACEUTICA VETERINARIA SOCIEDAD ANONIMA CERRADA</v>
      </c>
    </row>
    <row r="3161" spans="1:32" ht="38.25" x14ac:dyDescent="0.2">
      <c r="A3161" s="4">
        <f t="shared" si="148"/>
        <v>3159</v>
      </c>
      <c r="B3161" s="4" t="str">
        <f t="shared" si="149"/>
        <v>4-03447</v>
      </c>
      <c r="C3161" s="4" t="str">
        <f>IFERROR(VLOOKUP(F3161,Tablas!$A$1:$B$3,2,0),"")</f>
        <v/>
      </c>
      <c r="D3161" s="4" t="str">
        <f t="shared" si="150"/>
        <v xml:space="preserve"> - LETRA 75 DIAS / DRAFT 75 DAYS - Cambio de Situación</v>
      </c>
      <c r="E3161" s="19">
        <v>45546</v>
      </c>
      <c r="F3161" s="20" t="s">
        <v>27</v>
      </c>
      <c r="G3161" s="20" t="s">
        <v>8358</v>
      </c>
      <c r="H3161" s="20" t="s">
        <v>7404</v>
      </c>
      <c r="I3161" s="20" t="s">
        <v>7405</v>
      </c>
      <c r="J3161" s="20" t="s">
        <v>7397</v>
      </c>
      <c r="K3161" s="20" t="s">
        <v>7398</v>
      </c>
      <c r="L3161" s="20" t="s">
        <v>7399</v>
      </c>
      <c r="M3161" s="20" t="s">
        <v>125</v>
      </c>
      <c r="N3161" s="21">
        <v>14430</v>
      </c>
      <c r="O3161" s="21">
        <v>0</v>
      </c>
      <c r="P3161" s="19">
        <v>45533</v>
      </c>
      <c r="Q3161" s="19">
        <v>45546</v>
      </c>
      <c r="R3161" s="20"/>
      <c r="S3161" s="19">
        <v>45607</v>
      </c>
      <c r="T3161" s="20" t="s">
        <v>126</v>
      </c>
      <c r="U3161" s="20">
        <v>1024474</v>
      </c>
      <c r="V3161" s="20">
        <v>240006738</v>
      </c>
      <c r="W3161" s="20" t="s">
        <v>50</v>
      </c>
      <c r="X3161" s="20" t="s">
        <v>794</v>
      </c>
      <c r="Y3161" s="20" t="s">
        <v>267</v>
      </c>
      <c r="Z3161" s="20" t="s">
        <v>7406</v>
      </c>
      <c r="AA3161" s="20" t="s">
        <v>7402</v>
      </c>
      <c r="AB3161" s="20" t="s">
        <v>328</v>
      </c>
      <c r="AC3161" s="20" t="s">
        <v>167</v>
      </c>
      <c r="AD3161" s="20" t="s">
        <v>56</v>
      </c>
      <c r="AE3161" s="20"/>
      <c r="AF3161" t="str">
        <f>VLOOKUP(L3161,Contactos!B:B,1,0)</f>
        <v>CORPORACION FARMACEUTICA VETERINARIA SOCIEDAD ANONIMA CERRADA</v>
      </c>
    </row>
    <row r="3162" spans="1:32" ht="38.25" x14ac:dyDescent="0.2">
      <c r="A3162" s="4">
        <f t="shared" si="148"/>
        <v>3160</v>
      </c>
      <c r="B3162" s="4" t="str">
        <f t="shared" si="149"/>
        <v>4-03445</v>
      </c>
      <c r="C3162" s="4" t="str">
        <f>IFERROR(VLOOKUP(F3162,Tablas!$A$1:$B$3,2,0),"")</f>
        <v/>
      </c>
      <c r="D3162" s="4" t="str">
        <f t="shared" si="150"/>
        <v xml:space="preserve"> - LETRA 75 DIAS / DRAFT 75 DAYS - Cambio de Situación</v>
      </c>
      <c r="E3162" s="19">
        <v>45546</v>
      </c>
      <c r="F3162" s="20" t="s">
        <v>27</v>
      </c>
      <c r="G3162" s="20" t="s">
        <v>8359</v>
      </c>
      <c r="H3162" s="20" t="s">
        <v>7404</v>
      </c>
      <c r="I3162" s="20" t="s">
        <v>7405</v>
      </c>
      <c r="J3162" s="20" t="s">
        <v>7397</v>
      </c>
      <c r="K3162" s="20" t="s">
        <v>7398</v>
      </c>
      <c r="L3162" s="20" t="s">
        <v>7399</v>
      </c>
      <c r="M3162" s="20" t="s">
        <v>125</v>
      </c>
      <c r="N3162" s="21">
        <v>14430</v>
      </c>
      <c r="O3162" s="21">
        <v>0</v>
      </c>
      <c r="P3162" s="19">
        <v>45533</v>
      </c>
      <c r="Q3162" s="19">
        <v>45546</v>
      </c>
      <c r="R3162" s="20"/>
      <c r="S3162" s="19">
        <v>45593</v>
      </c>
      <c r="T3162" s="20" t="s">
        <v>126</v>
      </c>
      <c r="U3162" s="20">
        <v>1024470</v>
      </c>
      <c r="V3162" s="20">
        <v>240006736</v>
      </c>
      <c r="W3162" s="20" t="s">
        <v>50</v>
      </c>
      <c r="X3162" s="20" t="s">
        <v>794</v>
      </c>
      <c r="Y3162" s="20" t="s">
        <v>267</v>
      </c>
      <c r="Z3162" s="20" t="s">
        <v>7406</v>
      </c>
      <c r="AA3162" s="20" t="s">
        <v>7402</v>
      </c>
      <c r="AB3162" s="20" t="s">
        <v>328</v>
      </c>
      <c r="AC3162" s="20" t="s">
        <v>167</v>
      </c>
      <c r="AD3162" s="20" t="s">
        <v>56</v>
      </c>
      <c r="AE3162" s="20"/>
      <c r="AF3162" t="str">
        <f>VLOOKUP(L3162,Contactos!B:B,1,0)</f>
        <v>CORPORACION FARMACEUTICA VETERINARIA SOCIEDAD ANONIMA CERRADA</v>
      </c>
    </row>
    <row r="3163" spans="1:32" ht="38.25" x14ac:dyDescent="0.2">
      <c r="A3163" s="4">
        <f t="shared" si="148"/>
        <v>3161</v>
      </c>
      <c r="B3163" s="4" t="str">
        <f t="shared" si="149"/>
        <v>4-03443</v>
      </c>
      <c r="C3163" s="4" t="str">
        <f>IFERROR(VLOOKUP(F3163,Tablas!$A$1:$B$3,2,0),"")</f>
        <v/>
      </c>
      <c r="D3163" s="4" t="str">
        <f t="shared" si="150"/>
        <v xml:space="preserve"> - LETRA 75 DIAS / DRAFT 75 DAYS - Cambio de Situación</v>
      </c>
      <c r="E3163" s="19">
        <v>45546</v>
      </c>
      <c r="F3163" s="20" t="s">
        <v>27</v>
      </c>
      <c r="G3163" s="20" t="s">
        <v>8360</v>
      </c>
      <c r="H3163" s="20" t="s">
        <v>7404</v>
      </c>
      <c r="I3163" s="20" t="s">
        <v>7405</v>
      </c>
      <c r="J3163" s="20" t="s">
        <v>7397</v>
      </c>
      <c r="K3163" s="20" t="s">
        <v>7398</v>
      </c>
      <c r="L3163" s="20" t="s">
        <v>7399</v>
      </c>
      <c r="M3163" s="20" t="s">
        <v>125</v>
      </c>
      <c r="N3163" s="21">
        <v>14430</v>
      </c>
      <c r="O3163" s="21">
        <v>0</v>
      </c>
      <c r="P3163" s="19">
        <v>45533</v>
      </c>
      <c r="Q3163" s="19">
        <v>45546</v>
      </c>
      <c r="R3163" s="20"/>
      <c r="S3163" s="19">
        <v>45579</v>
      </c>
      <c r="T3163" s="20" t="s">
        <v>126</v>
      </c>
      <c r="U3163" s="20">
        <v>1024462</v>
      </c>
      <c r="V3163" s="20">
        <v>240006732</v>
      </c>
      <c r="W3163" s="20" t="s">
        <v>50</v>
      </c>
      <c r="X3163" s="20" t="s">
        <v>794</v>
      </c>
      <c r="Y3163" s="20" t="s">
        <v>267</v>
      </c>
      <c r="Z3163" s="20" t="s">
        <v>7406</v>
      </c>
      <c r="AA3163" s="20" t="s">
        <v>7402</v>
      </c>
      <c r="AB3163" s="20" t="s">
        <v>328</v>
      </c>
      <c r="AC3163" s="20" t="s">
        <v>167</v>
      </c>
      <c r="AD3163" s="20" t="s">
        <v>56</v>
      </c>
      <c r="AE3163" s="20"/>
      <c r="AF3163" t="str">
        <f>VLOOKUP(L3163,Contactos!B:B,1,0)</f>
        <v>CORPORACION FARMACEUTICA VETERINARIA SOCIEDAD ANONIMA CERRADA</v>
      </c>
    </row>
    <row r="3164" spans="1:32" ht="38.25" x14ac:dyDescent="0.2">
      <c r="A3164" s="4">
        <f t="shared" si="148"/>
        <v>3162</v>
      </c>
      <c r="B3164" s="4" t="str">
        <f t="shared" si="149"/>
        <v>4-03449</v>
      </c>
      <c r="C3164" s="4" t="str">
        <f>IFERROR(VLOOKUP(F3164,Tablas!$A$1:$B$3,2,0),"")</f>
        <v/>
      </c>
      <c r="D3164" s="4" t="str">
        <f t="shared" si="150"/>
        <v xml:space="preserve"> - LETRA 75 DIAS / DRAFT 75 DAYS - Cambio de Situación</v>
      </c>
      <c r="E3164" s="19">
        <v>45546</v>
      </c>
      <c r="F3164" s="20" t="s">
        <v>27</v>
      </c>
      <c r="G3164" s="20" t="s">
        <v>8361</v>
      </c>
      <c r="H3164" s="20" t="s">
        <v>7404</v>
      </c>
      <c r="I3164" s="20" t="s">
        <v>7405</v>
      </c>
      <c r="J3164" s="20" t="s">
        <v>7397</v>
      </c>
      <c r="K3164" s="20" t="s">
        <v>7398</v>
      </c>
      <c r="L3164" s="20" t="s">
        <v>7399</v>
      </c>
      <c r="M3164" s="20" t="s">
        <v>125</v>
      </c>
      <c r="N3164" s="21">
        <v>14430.03</v>
      </c>
      <c r="O3164" s="21">
        <v>0</v>
      </c>
      <c r="P3164" s="19">
        <v>45533</v>
      </c>
      <c r="Q3164" s="19">
        <v>45546</v>
      </c>
      <c r="R3164" s="20"/>
      <c r="S3164" s="19">
        <v>45624</v>
      </c>
      <c r="T3164" s="20" t="s">
        <v>126</v>
      </c>
      <c r="U3164" s="20">
        <v>1024478</v>
      </c>
      <c r="V3164" s="20">
        <v>240006740</v>
      </c>
      <c r="W3164" s="20" t="s">
        <v>50</v>
      </c>
      <c r="X3164" s="20" t="s">
        <v>794</v>
      </c>
      <c r="Y3164" s="20" t="s">
        <v>267</v>
      </c>
      <c r="Z3164" s="20" t="s">
        <v>7406</v>
      </c>
      <c r="AA3164" s="20" t="s">
        <v>7402</v>
      </c>
      <c r="AB3164" s="20" t="s">
        <v>328</v>
      </c>
      <c r="AC3164" s="20" t="s">
        <v>167</v>
      </c>
      <c r="AD3164" s="20" t="s">
        <v>56</v>
      </c>
      <c r="AE3164" s="20"/>
      <c r="AF3164" t="str">
        <f>VLOOKUP(L3164,Contactos!B:B,1,0)</f>
        <v>CORPORACION FARMACEUTICA VETERINARIA SOCIEDAD ANONIMA CERRADA</v>
      </c>
    </row>
    <row r="3165" spans="1:32" ht="38.25" x14ac:dyDescent="0.2">
      <c r="A3165" s="4">
        <f t="shared" si="148"/>
        <v>3163</v>
      </c>
      <c r="B3165" s="4" t="str">
        <f t="shared" si="149"/>
        <v/>
      </c>
      <c r="C3165" s="4" t="str">
        <f>IFERROR(VLOOKUP(F3165,Tablas!$A$1:$B$3,2,0),"")</f>
        <v/>
      </c>
      <c r="D3165" s="4" t="str">
        <f t="shared" si="150"/>
        <v xml:space="preserve"> - COBRANZA DOC. 90 DIAS  / DA 90 DAYS - Dif. en cambio</v>
      </c>
      <c r="E3165" s="19">
        <v>45412</v>
      </c>
      <c r="F3165" s="20" t="s">
        <v>27</v>
      </c>
      <c r="G3165" s="20"/>
      <c r="H3165" s="20" t="s">
        <v>80</v>
      </c>
      <c r="I3165" s="20" t="s">
        <v>81</v>
      </c>
      <c r="J3165" s="20" t="s">
        <v>133</v>
      </c>
      <c r="K3165" s="20" t="s">
        <v>133</v>
      </c>
      <c r="L3165" s="20" t="s">
        <v>134</v>
      </c>
      <c r="M3165" s="20" t="s">
        <v>33</v>
      </c>
      <c r="N3165" s="21">
        <v>14628.79</v>
      </c>
      <c r="O3165" s="21">
        <v>0</v>
      </c>
      <c r="P3165" s="20"/>
      <c r="Q3165" s="19">
        <v>45412</v>
      </c>
      <c r="R3165" s="20"/>
      <c r="S3165" s="20"/>
      <c r="T3165" s="20" t="s">
        <v>135</v>
      </c>
      <c r="U3165" s="20">
        <v>1001660</v>
      </c>
      <c r="V3165" s="20">
        <v>240019047</v>
      </c>
      <c r="W3165" s="20" t="s">
        <v>50</v>
      </c>
      <c r="X3165" s="20" t="s">
        <v>841</v>
      </c>
      <c r="Y3165" s="20" t="s">
        <v>37</v>
      </c>
      <c r="Z3165" s="20" t="s">
        <v>63</v>
      </c>
      <c r="AA3165" s="20" t="s">
        <v>136</v>
      </c>
      <c r="AB3165" s="20"/>
      <c r="AC3165" s="20" t="s">
        <v>66</v>
      </c>
      <c r="AD3165" s="20" t="s">
        <v>137</v>
      </c>
      <c r="AE3165" s="20"/>
      <c r="AF3165" t="str">
        <f>VLOOKUP(L3165,Contactos!B:B,1,0)</f>
        <v>TECNOLOGIA AGRICOLA S. DE R.L. DE C.V.</v>
      </c>
    </row>
    <row r="3166" spans="1:32" ht="25.5" x14ac:dyDescent="0.2">
      <c r="A3166" s="4">
        <f t="shared" si="148"/>
        <v>3164</v>
      </c>
      <c r="B3166" s="4" t="str">
        <f t="shared" si="149"/>
        <v>4-02940</v>
      </c>
      <c r="C3166" s="4" t="str">
        <f>IFERROR(VLOOKUP(F3166,Tablas!$A$1:$B$3,2,0),"")</f>
        <v/>
      </c>
      <c r="D3166" s="4" t="str">
        <f t="shared" si="150"/>
        <v xml:space="preserve"> - LETRA 75 DIAS / DRAFT 75 DAYS - Cambio de Situación</v>
      </c>
      <c r="E3166" s="19">
        <v>45520</v>
      </c>
      <c r="F3166" s="20" t="s">
        <v>27</v>
      </c>
      <c r="G3166" s="20" t="s">
        <v>8362</v>
      </c>
      <c r="H3166" s="20" t="s">
        <v>7404</v>
      </c>
      <c r="I3166" s="20" t="s">
        <v>7405</v>
      </c>
      <c r="J3166" s="20" t="s">
        <v>431</v>
      </c>
      <c r="K3166" s="20" t="s">
        <v>432</v>
      </c>
      <c r="L3166" s="20" t="s">
        <v>433</v>
      </c>
      <c r="M3166" s="20" t="s">
        <v>125</v>
      </c>
      <c r="N3166" s="21">
        <v>14801.38</v>
      </c>
      <c r="O3166" s="21">
        <v>0</v>
      </c>
      <c r="P3166" s="19">
        <v>45503</v>
      </c>
      <c r="Q3166" s="19">
        <v>45520</v>
      </c>
      <c r="R3166" s="20"/>
      <c r="S3166" s="19">
        <v>45569</v>
      </c>
      <c r="T3166" s="20" t="s">
        <v>126</v>
      </c>
      <c r="U3166" s="20">
        <v>1009912</v>
      </c>
      <c r="V3166" s="20">
        <v>240006086</v>
      </c>
      <c r="W3166" s="20" t="s">
        <v>50</v>
      </c>
      <c r="X3166" s="20" t="s">
        <v>794</v>
      </c>
      <c r="Y3166" s="20" t="s">
        <v>267</v>
      </c>
      <c r="Z3166" s="20" t="s">
        <v>7406</v>
      </c>
      <c r="AA3166" s="20" t="s">
        <v>435</v>
      </c>
      <c r="AB3166" s="20" t="s">
        <v>436</v>
      </c>
      <c r="AC3166" s="20" t="s">
        <v>167</v>
      </c>
      <c r="AD3166" s="20" t="s">
        <v>56</v>
      </c>
      <c r="AE3166" s="20"/>
      <c r="AF3166" t="str">
        <f>VLOOKUP(L3166,Contactos!B:B,1,0)</f>
        <v>H &amp; P DISTRIBUCIONES Y REPRESENTACIONES</v>
      </c>
    </row>
    <row r="3167" spans="1:32" ht="25.5" x14ac:dyDescent="0.2">
      <c r="A3167" s="4">
        <f t="shared" si="148"/>
        <v>3165</v>
      </c>
      <c r="B3167" s="4" t="str">
        <f t="shared" si="149"/>
        <v>4-02943</v>
      </c>
      <c r="C3167" s="4" t="str">
        <f>IFERROR(VLOOKUP(F3167,Tablas!$A$1:$B$3,2,0),"")</f>
        <v/>
      </c>
      <c r="D3167" s="4" t="str">
        <f t="shared" si="150"/>
        <v xml:space="preserve"> - LETRA 75 DIAS / DRAFT 75 DAYS - Cambio de Situación</v>
      </c>
      <c r="E3167" s="19">
        <v>45520</v>
      </c>
      <c r="F3167" s="20" t="s">
        <v>27</v>
      </c>
      <c r="G3167" s="20" t="s">
        <v>8363</v>
      </c>
      <c r="H3167" s="20" t="s">
        <v>7404</v>
      </c>
      <c r="I3167" s="20" t="s">
        <v>7405</v>
      </c>
      <c r="J3167" s="20" t="s">
        <v>431</v>
      </c>
      <c r="K3167" s="20" t="s">
        <v>432</v>
      </c>
      <c r="L3167" s="20" t="s">
        <v>433</v>
      </c>
      <c r="M3167" s="20" t="s">
        <v>125</v>
      </c>
      <c r="N3167" s="21">
        <v>14801.38</v>
      </c>
      <c r="O3167" s="21">
        <v>0</v>
      </c>
      <c r="P3167" s="19">
        <v>45503</v>
      </c>
      <c r="Q3167" s="19">
        <v>45520</v>
      </c>
      <c r="R3167" s="20"/>
      <c r="S3167" s="19">
        <v>45608</v>
      </c>
      <c r="T3167" s="20" t="s">
        <v>126</v>
      </c>
      <c r="U3167" s="20">
        <v>1009918</v>
      </c>
      <c r="V3167" s="20">
        <v>240006089</v>
      </c>
      <c r="W3167" s="20" t="s">
        <v>50</v>
      </c>
      <c r="X3167" s="20" t="s">
        <v>794</v>
      </c>
      <c r="Y3167" s="20" t="s">
        <v>267</v>
      </c>
      <c r="Z3167" s="20" t="s">
        <v>7406</v>
      </c>
      <c r="AA3167" s="20" t="s">
        <v>435</v>
      </c>
      <c r="AB3167" s="20" t="s">
        <v>436</v>
      </c>
      <c r="AC3167" s="20" t="s">
        <v>167</v>
      </c>
      <c r="AD3167" s="20" t="s">
        <v>56</v>
      </c>
      <c r="AE3167" s="20"/>
      <c r="AF3167" t="str">
        <f>VLOOKUP(L3167,Contactos!B:B,1,0)</f>
        <v>H &amp; P DISTRIBUCIONES Y REPRESENTACIONES</v>
      </c>
    </row>
    <row r="3168" spans="1:32" ht="25.5" x14ac:dyDescent="0.2">
      <c r="A3168" s="4">
        <f t="shared" si="148"/>
        <v>3166</v>
      </c>
      <c r="B3168" s="4" t="str">
        <f t="shared" si="149"/>
        <v>4-02941</v>
      </c>
      <c r="C3168" s="4" t="str">
        <f>IFERROR(VLOOKUP(F3168,Tablas!$A$1:$B$3,2,0),"")</f>
        <v/>
      </c>
      <c r="D3168" s="4" t="str">
        <f t="shared" si="150"/>
        <v xml:space="preserve"> - LETRA 75 DIAS / DRAFT 75 DAYS - Cambio de Situación</v>
      </c>
      <c r="E3168" s="19">
        <v>45520</v>
      </c>
      <c r="F3168" s="20" t="s">
        <v>27</v>
      </c>
      <c r="G3168" s="20" t="s">
        <v>8364</v>
      </c>
      <c r="H3168" s="20" t="s">
        <v>7404</v>
      </c>
      <c r="I3168" s="20" t="s">
        <v>7405</v>
      </c>
      <c r="J3168" s="20" t="s">
        <v>431</v>
      </c>
      <c r="K3168" s="20" t="s">
        <v>432</v>
      </c>
      <c r="L3168" s="20" t="s">
        <v>433</v>
      </c>
      <c r="M3168" s="20" t="s">
        <v>125</v>
      </c>
      <c r="N3168" s="21">
        <v>14801.38</v>
      </c>
      <c r="O3168" s="21">
        <v>0</v>
      </c>
      <c r="P3168" s="19">
        <v>45503</v>
      </c>
      <c r="Q3168" s="19">
        <v>45520</v>
      </c>
      <c r="R3168" s="20"/>
      <c r="S3168" s="19">
        <v>45576</v>
      </c>
      <c r="T3168" s="20" t="s">
        <v>126</v>
      </c>
      <c r="U3168" s="20">
        <v>1009914</v>
      </c>
      <c r="V3168" s="20">
        <v>240006087</v>
      </c>
      <c r="W3168" s="20" t="s">
        <v>50</v>
      </c>
      <c r="X3168" s="20" t="s">
        <v>794</v>
      </c>
      <c r="Y3168" s="20" t="s">
        <v>267</v>
      </c>
      <c r="Z3168" s="20" t="s">
        <v>7406</v>
      </c>
      <c r="AA3168" s="20" t="s">
        <v>435</v>
      </c>
      <c r="AB3168" s="20" t="s">
        <v>436</v>
      </c>
      <c r="AC3168" s="20" t="s">
        <v>167</v>
      </c>
      <c r="AD3168" s="20" t="s">
        <v>56</v>
      </c>
      <c r="AE3168" s="20"/>
      <c r="AF3168" t="str">
        <f>VLOOKUP(L3168,Contactos!B:B,1,0)</f>
        <v>H &amp; P DISTRIBUCIONES Y REPRESENTACIONES</v>
      </c>
    </row>
    <row r="3169" spans="1:32" ht="25.5" x14ac:dyDescent="0.2">
      <c r="A3169" s="4">
        <f t="shared" si="148"/>
        <v>3167</v>
      </c>
      <c r="B3169" s="4" t="str">
        <f t="shared" si="149"/>
        <v>4-02944</v>
      </c>
      <c r="C3169" s="4" t="str">
        <f>IFERROR(VLOOKUP(F3169,Tablas!$A$1:$B$3,2,0),"")</f>
        <v/>
      </c>
      <c r="D3169" s="4" t="str">
        <f t="shared" si="150"/>
        <v xml:space="preserve"> - LETRA 75 DIAS / DRAFT 75 DAYS - Cambio de Situación</v>
      </c>
      <c r="E3169" s="19">
        <v>45520</v>
      </c>
      <c r="F3169" s="20" t="s">
        <v>27</v>
      </c>
      <c r="G3169" s="20" t="s">
        <v>8365</v>
      </c>
      <c r="H3169" s="20" t="s">
        <v>7404</v>
      </c>
      <c r="I3169" s="20" t="s">
        <v>7405</v>
      </c>
      <c r="J3169" s="20" t="s">
        <v>431</v>
      </c>
      <c r="K3169" s="20" t="s">
        <v>432</v>
      </c>
      <c r="L3169" s="20" t="s">
        <v>433</v>
      </c>
      <c r="M3169" s="20" t="s">
        <v>125</v>
      </c>
      <c r="N3169" s="21">
        <v>14801.38</v>
      </c>
      <c r="O3169" s="21">
        <v>0</v>
      </c>
      <c r="P3169" s="19">
        <v>45503</v>
      </c>
      <c r="Q3169" s="19">
        <v>45520</v>
      </c>
      <c r="R3169" s="20"/>
      <c r="S3169" s="19">
        <v>45623</v>
      </c>
      <c r="T3169" s="20" t="s">
        <v>126</v>
      </c>
      <c r="U3169" s="20">
        <v>1009920</v>
      </c>
      <c r="V3169" s="20">
        <v>240006090</v>
      </c>
      <c r="W3169" s="20" t="s">
        <v>50</v>
      </c>
      <c r="X3169" s="20" t="s">
        <v>794</v>
      </c>
      <c r="Y3169" s="20" t="s">
        <v>267</v>
      </c>
      <c r="Z3169" s="20" t="s">
        <v>7406</v>
      </c>
      <c r="AA3169" s="20" t="s">
        <v>435</v>
      </c>
      <c r="AB3169" s="20" t="s">
        <v>436</v>
      </c>
      <c r="AC3169" s="20" t="s">
        <v>167</v>
      </c>
      <c r="AD3169" s="20" t="s">
        <v>56</v>
      </c>
      <c r="AE3169" s="20"/>
      <c r="AF3169" t="str">
        <f>VLOOKUP(L3169,Contactos!B:B,1,0)</f>
        <v>H &amp; P DISTRIBUCIONES Y REPRESENTACIONES</v>
      </c>
    </row>
    <row r="3170" spans="1:32" ht="25.5" x14ac:dyDescent="0.2">
      <c r="A3170" s="4">
        <f t="shared" si="148"/>
        <v>3168</v>
      </c>
      <c r="B3170" s="4" t="str">
        <f t="shared" si="149"/>
        <v>4-02942</v>
      </c>
      <c r="C3170" s="4" t="str">
        <f>IFERROR(VLOOKUP(F3170,Tablas!$A$1:$B$3,2,0),"")</f>
        <v/>
      </c>
      <c r="D3170" s="4" t="str">
        <f t="shared" si="150"/>
        <v xml:space="preserve"> - LETRA 75 DIAS / DRAFT 75 DAYS - Cambio de Situación</v>
      </c>
      <c r="E3170" s="19">
        <v>45520</v>
      </c>
      <c r="F3170" s="20" t="s">
        <v>27</v>
      </c>
      <c r="G3170" s="20" t="s">
        <v>8366</v>
      </c>
      <c r="H3170" s="20" t="s">
        <v>7404</v>
      </c>
      <c r="I3170" s="20" t="s">
        <v>7405</v>
      </c>
      <c r="J3170" s="20" t="s">
        <v>431</v>
      </c>
      <c r="K3170" s="20" t="s">
        <v>432</v>
      </c>
      <c r="L3170" s="20" t="s">
        <v>433</v>
      </c>
      <c r="M3170" s="20" t="s">
        <v>125</v>
      </c>
      <c r="N3170" s="21">
        <v>14801.38</v>
      </c>
      <c r="O3170" s="21">
        <v>0</v>
      </c>
      <c r="P3170" s="19">
        <v>45503</v>
      </c>
      <c r="Q3170" s="19">
        <v>45520</v>
      </c>
      <c r="R3170" s="20"/>
      <c r="S3170" s="19">
        <v>45593</v>
      </c>
      <c r="T3170" s="20" t="s">
        <v>126</v>
      </c>
      <c r="U3170" s="20">
        <v>1009916</v>
      </c>
      <c r="V3170" s="20">
        <v>240006088</v>
      </c>
      <c r="W3170" s="20" t="s">
        <v>50</v>
      </c>
      <c r="X3170" s="20" t="s">
        <v>794</v>
      </c>
      <c r="Y3170" s="20" t="s">
        <v>267</v>
      </c>
      <c r="Z3170" s="20" t="s">
        <v>7406</v>
      </c>
      <c r="AA3170" s="20" t="s">
        <v>435</v>
      </c>
      <c r="AB3170" s="20" t="s">
        <v>436</v>
      </c>
      <c r="AC3170" s="20" t="s">
        <v>167</v>
      </c>
      <c r="AD3170" s="20" t="s">
        <v>56</v>
      </c>
      <c r="AE3170" s="20"/>
      <c r="AF3170" t="str">
        <f>VLOOKUP(L3170,Contactos!B:B,1,0)</f>
        <v>H &amp; P DISTRIBUCIONES Y REPRESENTACIONES</v>
      </c>
    </row>
    <row r="3171" spans="1:32" ht="38.25" x14ac:dyDescent="0.2">
      <c r="A3171" s="4">
        <f t="shared" si="148"/>
        <v>3169</v>
      </c>
      <c r="B3171" s="4" t="str">
        <f t="shared" si="149"/>
        <v>F010-00023863</v>
      </c>
      <c r="C3171" s="4" t="str">
        <f>IFERROR(VLOOKUP(F3171,Tablas!$A$1:$B$3,2,0),"")</f>
        <v>Factura</v>
      </c>
      <c r="D3171" s="4" t="str">
        <f t="shared" si="150"/>
        <v>Nacional - CANJE POR PUBLICIDAD - Facturas clientes - C20606514086</v>
      </c>
      <c r="E3171" s="19">
        <v>45336</v>
      </c>
      <c r="F3171" s="20" t="s">
        <v>1001</v>
      </c>
      <c r="G3171" s="20" t="s">
        <v>8367</v>
      </c>
      <c r="H3171" s="20" t="s">
        <v>44</v>
      </c>
      <c r="I3171" s="20" t="s">
        <v>45</v>
      </c>
      <c r="J3171" s="20" t="s">
        <v>8090</v>
      </c>
      <c r="K3171" s="20" t="s">
        <v>8091</v>
      </c>
      <c r="L3171" s="20" t="s">
        <v>8092</v>
      </c>
      <c r="M3171" s="20"/>
      <c r="N3171" s="21">
        <v>14810.77</v>
      </c>
      <c r="O3171" s="21">
        <v>0</v>
      </c>
      <c r="P3171" s="20"/>
      <c r="Q3171" s="19">
        <v>45336</v>
      </c>
      <c r="R3171" s="20"/>
      <c r="S3171" s="19">
        <v>45336</v>
      </c>
      <c r="T3171" s="20" t="s">
        <v>8093</v>
      </c>
      <c r="U3171" s="20">
        <v>919767</v>
      </c>
      <c r="V3171" s="20">
        <v>240000404</v>
      </c>
      <c r="W3171" s="20" t="s">
        <v>847</v>
      </c>
      <c r="X3171" s="20" t="s">
        <v>305</v>
      </c>
      <c r="Y3171" s="20" t="s">
        <v>52</v>
      </c>
      <c r="Z3171" s="20" t="s">
        <v>8094</v>
      </c>
      <c r="AA3171" s="20" t="s">
        <v>8095</v>
      </c>
      <c r="AB3171" s="20" t="s">
        <v>2790</v>
      </c>
      <c r="AC3171" s="20" t="s">
        <v>689</v>
      </c>
      <c r="AD3171" s="20" t="s">
        <v>56</v>
      </c>
      <c r="AE3171" s="20" t="s">
        <v>1014</v>
      </c>
      <c r="AF3171" t="e">
        <f>VLOOKUP(L3171,Contactos!B:B,1,0)</f>
        <v>#N/A</v>
      </c>
    </row>
    <row r="3172" spans="1:32" ht="25.5" x14ac:dyDescent="0.2">
      <c r="A3172" s="4">
        <f t="shared" si="148"/>
        <v>3170</v>
      </c>
      <c r="B3172" s="4" t="str">
        <f t="shared" si="149"/>
        <v/>
      </c>
      <c r="C3172" s="4" t="str">
        <f>IFERROR(VLOOKUP(F3172,Tablas!$A$1:$B$3,2,0),"")</f>
        <v/>
      </c>
      <c r="D3172" s="4" t="str">
        <f t="shared" si="150"/>
        <v xml:space="preserve"> - CONTADO ADELANTADO / CASH IN ADVANCE - Dif. en cambio</v>
      </c>
      <c r="E3172" s="19">
        <v>45504</v>
      </c>
      <c r="F3172" s="20" t="s">
        <v>27</v>
      </c>
      <c r="G3172" s="20"/>
      <c r="H3172" s="20" t="s">
        <v>29</v>
      </c>
      <c r="I3172" s="20" t="s">
        <v>30</v>
      </c>
      <c r="J3172" s="20" t="s">
        <v>68</v>
      </c>
      <c r="K3172" s="20" t="s">
        <v>68</v>
      </c>
      <c r="L3172" s="20" t="s">
        <v>69</v>
      </c>
      <c r="M3172" s="20" t="s">
        <v>33</v>
      </c>
      <c r="N3172" s="21">
        <v>15071.72</v>
      </c>
      <c r="O3172" s="21">
        <v>0</v>
      </c>
      <c r="P3172" s="20"/>
      <c r="Q3172" s="19">
        <v>45504</v>
      </c>
      <c r="R3172" s="20"/>
      <c r="S3172" s="20"/>
      <c r="T3172" s="20" t="s">
        <v>70</v>
      </c>
      <c r="U3172" s="20">
        <v>1036134</v>
      </c>
      <c r="V3172" s="20">
        <v>240029623</v>
      </c>
      <c r="W3172" s="20" t="s">
        <v>50</v>
      </c>
      <c r="X3172" s="20" t="s">
        <v>68</v>
      </c>
      <c r="Y3172" s="20" t="s">
        <v>37</v>
      </c>
      <c r="Z3172" s="20" t="s">
        <v>63</v>
      </c>
      <c r="AA3172" s="20" t="s">
        <v>72</v>
      </c>
      <c r="AB3172" s="20"/>
      <c r="AC3172" s="20"/>
      <c r="AD3172" s="20" t="s">
        <v>73</v>
      </c>
      <c r="AE3172" s="20"/>
      <c r="AF3172" t="str">
        <f>VLOOKUP(L3172,Contactos!B:B,1,0)</f>
        <v>METROPOLITAN VETERINARY MARKETING CO.L.L.C.</v>
      </c>
    </row>
    <row r="3173" spans="1:32" ht="25.5" x14ac:dyDescent="0.2">
      <c r="A3173" s="4">
        <f t="shared" si="148"/>
        <v>3171</v>
      </c>
      <c r="B3173" s="4" t="str">
        <f t="shared" si="149"/>
        <v>4-02661</v>
      </c>
      <c r="C3173" s="4" t="str">
        <f>IFERROR(VLOOKUP(F3173,Tablas!$A$1:$B$3,2,0),"")</f>
        <v/>
      </c>
      <c r="D3173" s="4" t="str">
        <f t="shared" si="150"/>
        <v xml:space="preserve"> - LETRA 75 DIAS / DRAFT 75 DAYS - Cambio de Situación</v>
      </c>
      <c r="E3173" s="19">
        <v>45511</v>
      </c>
      <c r="F3173" s="20" t="s">
        <v>27</v>
      </c>
      <c r="G3173" s="20" t="s">
        <v>8368</v>
      </c>
      <c r="H3173" s="20" t="s">
        <v>7404</v>
      </c>
      <c r="I3173" s="20" t="s">
        <v>7405</v>
      </c>
      <c r="J3173" s="20" t="s">
        <v>431</v>
      </c>
      <c r="K3173" s="20" t="s">
        <v>432</v>
      </c>
      <c r="L3173" s="20" t="s">
        <v>433</v>
      </c>
      <c r="M3173" s="20" t="s">
        <v>125</v>
      </c>
      <c r="N3173" s="21">
        <v>15458.05</v>
      </c>
      <c r="O3173" s="21">
        <v>0</v>
      </c>
      <c r="P3173" s="19">
        <v>45484</v>
      </c>
      <c r="Q3173" s="19">
        <v>45511</v>
      </c>
      <c r="R3173" s="20"/>
      <c r="S3173" s="19">
        <v>45574</v>
      </c>
      <c r="T3173" s="20" t="s">
        <v>126</v>
      </c>
      <c r="U3173" s="20">
        <v>1006517</v>
      </c>
      <c r="V3173" s="20">
        <v>240005786</v>
      </c>
      <c r="W3173" s="20" t="s">
        <v>50</v>
      </c>
      <c r="X3173" s="20" t="s">
        <v>794</v>
      </c>
      <c r="Y3173" s="20" t="s">
        <v>267</v>
      </c>
      <c r="Z3173" s="20" t="s">
        <v>7406</v>
      </c>
      <c r="AA3173" s="20" t="s">
        <v>435</v>
      </c>
      <c r="AB3173" s="20" t="s">
        <v>436</v>
      </c>
      <c r="AC3173" s="20" t="s">
        <v>167</v>
      </c>
      <c r="AD3173" s="20" t="s">
        <v>56</v>
      </c>
      <c r="AE3173" s="20"/>
      <c r="AF3173" t="str">
        <f>VLOOKUP(L3173,Contactos!B:B,1,0)</f>
        <v>H &amp; P DISTRIBUCIONES Y REPRESENTACIONES</v>
      </c>
    </row>
    <row r="3174" spans="1:32" ht="38.25" x14ac:dyDescent="0.2">
      <c r="A3174" s="4">
        <f t="shared" si="148"/>
        <v>3172</v>
      </c>
      <c r="B3174" s="4" t="str">
        <f t="shared" si="149"/>
        <v>F010-00026074</v>
      </c>
      <c r="C3174" s="4" t="str">
        <f>IFERROR(VLOOKUP(F3174,Tablas!$A$1:$B$3,2,0),"")</f>
        <v>Factura</v>
      </c>
      <c r="D3174" s="4" t="str">
        <f t="shared" si="150"/>
        <v>Nacional - LETRA 45-52-59-66-73-80-90-105-120 DIAS / DRAFT 45-52-59-66-73-80-90-105-120 DAYS - Facturas clientes - C20514564087</v>
      </c>
      <c r="E3174" s="19">
        <v>45565</v>
      </c>
      <c r="F3174" s="20" t="s">
        <v>1001</v>
      </c>
      <c r="G3174" s="20" t="s">
        <v>8369</v>
      </c>
      <c r="H3174" s="20" t="s">
        <v>44</v>
      </c>
      <c r="I3174" s="20" t="s">
        <v>45</v>
      </c>
      <c r="J3174" s="20" t="s">
        <v>431</v>
      </c>
      <c r="K3174" s="20" t="s">
        <v>432</v>
      </c>
      <c r="L3174" s="20" t="s">
        <v>433</v>
      </c>
      <c r="M3174" s="20" t="s">
        <v>125</v>
      </c>
      <c r="N3174" s="21">
        <v>15689.66</v>
      </c>
      <c r="O3174" s="21">
        <v>0</v>
      </c>
      <c r="P3174" s="20"/>
      <c r="Q3174" s="19">
        <v>45565</v>
      </c>
      <c r="R3174" s="20"/>
      <c r="S3174" s="19">
        <v>45730</v>
      </c>
      <c r="T3174" s="20" t="s">
        <v>8370</v>
      </c>
      <c r="U3174" s="20">
        <v>1031812</v>
      </c>
      <c r="V3174" s="20">
        <v>240002910</v>
      </c>
      <c r="W3174" s="20" t="s">
        <v>847</v>
      </c>
      <c r="X3174" s="20" t="s">
        <v>305</v>
      </c>
      <c r="Y3174" s="20" t="s">
        <v>267</v>
      </c>
      <c r="Z3174" s="20" t="s">
        <v>8135</v>
      </c>
      <c r="AA3174" s="20" t="s">
        <v>435</v>
      </c>
      <c r="AB3174" s="20" t="s">
        <v>436</v>
      </c>
      <c r="AC3174" s="20" t="s">
        <v>167</v>
      </c>
      <c r="AD3174" s="20" t="s">
        <v>56</v>
      </c>
      <c r="AE3174" s="20" t="s">
        <v>1014</v>
      </c>
      <c r="AF3174" t="str">
        <f>VLOOKUP(L3174,Contactos!B:B,1,0)</f>
        <v>H &amp; P DISTRIBUCIONES Y REPRESENTACIONES</v>
      </c>
    </row>
    <row r="3175" spans="1:32" ht="38.25" x14ac:dyDescent="0.2">
      <c r="A3175" s="4">
        <f t="shared" si="148"/>
        <v>3173</v>
      </c>
      <c r="B3175" s="4" t="str">
        <f t="shared" si="149"/>
        <v>F010-00026074</v>
      </c>
      <c r="C3175" s="4" t="str">
        <f>IFERROR(VLOOKUP(F3175,Tablas!$A$1:$B$3,2,0),"")</f>
        <v>Factura</v>
      </c>
      <c r="D3175" s="4" t="str">
        <f t="shared" si="150"/>
        <v>Nacional - LETRA 45-52-59-66-73-80-90-105-120 DIAS / DRAFT 45-52-59-66-73-80-90-105-120 DAYS - Facturas clientes - C20514564087</v>
      </c>
      <c r="E3175" s="19">
        <v>45565</v>
      </c>
      <c r="F3175" s="20" t="s">
        <v>1001</v>
      </c>
      <c r="G3175" s="20" t="s">
        <v>8369</v>
      </c>
      <c r="H3175" s="20" t="s">
        <v>44</v>
      </c>
      <c r="I3175" s="20" t="s">
        <v>45</v>
      </c>
      <c r="J3175" s="20" t="s">
        <v>431</v>
      </c>
      <c r="K3175" s="20" t="s">
        <v>432</v>
      </c>
      <c r="L3175" s="20" t="s">
        <v>433</v>
      </c>
      <c r="M3175" s="20" t="s">
        <v>125</v>
      </c>
      <c r="N3175" s="21">
        <v>15689.66</v>
      </c>
      <c r="O3175" s="21">
        <v>0</v>
      </c>
      <c r="P3175" s="20"/>
      <c r="Q3175" s="19">
        <v>45565</v>
      </c>
      <c r="R3175" s="20"/>
      <c r="S3175" s="19">
        <v>45751</v>
      </c>
      <c r="T3175" s="20" t="s">
        <v>8370</v>
      </c>
      <c r="U3175" s="20">
        <v>1031812</v>
      </c>
      <c r="V3175" s="20">
        <v>240002910</v>
      </c>
      <c r="W3175" s="20" t="s">
        <v>847</v>
      </c>
      <c r="X3175" s="20" t="s">
        <v>305</v>
      </c>
      <c r="Y3175" s="20" t="s">
        <v>267</v>
      </c>
      <c r="Z3175" s="20" t="s">
        <v>8135</v>
      </c>
      <c r="AA3175" s="20" t="s">
        <v>435</v>
      </c>
      <c r="AB3175" s="20" t="s">
        <v>436</v>
      </c>
      <c r="AC3175" s="20" t="s">
        <v>167</v>
      </c>
      <c r="AD3175" s="20" t="s">
        <v>56</v>
      </c>
      <c r="AE3175" s="20" t="s">
        <v>1014</v>
      </c>
      <c r="AF3175" t="str">
        <f>VLOOKUP(L3175,Contactos!B:B,1,0)</f>
        <v>H &amp; P DISTRIBUCIONES Y REPRESENTACIONES</v>
      </c>
    </row>
    <row r="3176" spans="1:32" ht="38.25" x14ac:dyDescent="0.2">
      <c r="A3176" s="4">
        <f t="shared" si="148"/>
        <v>3174</v>
      </c>
      <c r="B3176" s="4" t="str">
        <f t="shared" si="149"/>
        <v>F010-00026074</v>
      </c>
      <c r="C3176" s="4" t="str">
        <f>IFERROR(VLOOKUP(F3176,Tablas!$A$1:$B$3,2,0),"")</f>
        <v>Factura</v>
      </c>
      <c r="D3176" s="4" t="str">
        <f t="shared" si="150"/>
        <v>Nacional - LETRA 45-52-59-66-73-80-90-105-120 DIAS / DRAFT 45-52-59-66-73-80-90-105-120 DAYS - Facturas clientes - C20514564087</v>
      </c>
      <c r="E3176" s="19">
        <v>45565</v>
      </c>
      <c r="F3176" s="20" t="s">
        <v>1001</v>
      </c>
      <c r="G3176" s="20" t="s">
        <v>8369</v>
      </c>
      <c r="H3176" s="20" t="s">
        <v>44</v>
      </c>
      <c r="I3176" s="20" t="s">
        <v>45</v>
      </c>
      <c r="J3176" s="20" t="s">
        <v>431</v>
      </c>
      <c r="K3176" s="20" t="s">
        <v>432</v>
      </c>
      <c r="L3176" s="20" t="s">
        <v>433</v>
      </c>
      <c r="M3176" s="20" t="s">
        <v>125</v>
      </c>
      <c r="N3176" s="21">
        <v>15689.66</v>
      </c>
      <c r="O3176" s="21">
        <v>0</v>
      </c>
      <c r="P3176" s="20"/>
      <c r="Q3176" s="19">
        <v>45565</v>
      </c>
      <c r="R3176" s="20"/>
      <c r="S3176" s="19">
        <v>45737</v>
      </c>
      <c r="T3176" s="20" t="s">
        <v>8370</v>
      </c>
      <c r="U3176" s="20">
        <v>1031812</v>
      </c>
      <c r="V3176" s="20">
        <v>240002910</v>
      </c>
      <c r="W3176" s="20" t="s">
        <v>847</v>
      </c>
      <c r="X3176" s="20" t="s">
        <v>305</v>
      </c>
      <c r="Y3176" s="20" t="s">
        <v>267</v>
      </c>
      <c r="Z3176" s="20" t="s">
        <v>8135</v>
      </c>
      <c r="AA3176" s="20" t="s">
        <v>435</v>
      </c>
      <c r="AB3176" s="20" t="s">
        <v>436</v>
      </c>
      <c r="AC3176" s="20" t="s">
        <v>167</v>
      </c>
      <c r="AD3176" s="20" t="s">
        <v>56</v>
      </c>
      <c r="AE3176" s="20" t="s">
        <v>1014</v>
      </c>
      <c r="AF3176" t="str">
        <f>VLOOKUP(L3176,Contactos!B:B,1,0)</f>
        <v>H &amp; P DISTRIBUCIONES Y REPRESENTACIONES</v>
      </c>
    </row>
    <row r="3177" spans="1:32" ht="38.25" x14ac:dyDescent="0.2">
      <c r="A3177" s="4">
        <f t="shared" si="148"/>
        <v>3175</v>
      </c>
      <c r="B3177" s="4" t="str">
        <f t="shared" si="149"/>
        <v>F010-00026074</v>
      </c>
      <c r="C3177" s="4" t="str">
        <f>IFERROR(VLOOKUP(F3177,Tablas!$A$1:$B$3,2,0),"")</f>
        <v>Factura</v>
      </c>
      <c r="D3177" s="4" t="str">
        <f t="shared" si="150"/>
        <v>Nacional - LETRA 45-52-59-66-73-80-90-105-120 DIAS / DRAFT 45-52-59-66-73-80-90-105-120 DAYS - Facturas clientes - C20514564087</v>
      </c>
      <c r="E3177" s="19">
        <v>45565</v>
      </c>
      <c r="F3177" s="20" t="s">
        <v>1001</v>
      </c>
      <c r="G3177" s="20" t="s">
        <v>8369</v>
      </c>
      <c r="H3177" s="20" t="s">
        <v>44</v>
      </c>
      <c r="I3177" s="20" t="s">
        <v>45</v>
      </c>
      <c r="J3177" s="20" t="s">
        <v>431</v>
      </c>
      <c r="K3177" s="20" t="s">
        <v>432</v>
      </c>
      <c r="L3177" s="20" t="s">
        <v>433</v>
      </c>
      <c r="M3177" s="20" t="s">
        <v>125</v>
      </c>
      <c r="N3177" s="21">
        <v>15689.66</v>
      </c>
      <c r="O3177" s="21">
        <v>0</v>
      </c>
      <c r="P3177" s="20"/>
      <c r="Q3177" s="19">
        <v>45565</v>
      </c>
      <c r="R3177" s="20"/>
      <c r="S3177" s="19">
        <v>45775</v>
      </c>
      <c r="T3177" s="20" t="s">
        <v>8370</v>
      </c>
      <c r="U3177" s="20">
        <v>1031812</v>
      </c>
      <c r="V3177" s="20">
        <v>240002910</v>
      </c>
      <c r="W3177" s="20" t="s">
        <v>847</v>
      </c>
      <c r="X3177" s="20" t="s">
        <v>305</v>
      </c>
      <c r="Y3177" s="20" t="s">
        <v>267</v>
      </c>
      <c r="Z3177" s="20" t="s">
        <v>8135</v>
      </c>
      <c r="AA3177" s="20" t="s">
        <v>435</v>
      </c>
      <c r="AB3177" s="20" t="s">
        <v>436</v>
      </c>
      <c r="AC3177" s="20" t="s">
        <v>167</v>
      </c>
      <c r="AD3177" s="20" t="s">
        <v>56</v>
      </c>
      <c r="AE3177" s="20" t="s">
        <v>1014</v>
      </c>
      <c r="AF3177" t="str">
        <f>VLOOKUP(L3177,Contactos!B:B,1,0)</f>
        <v>H &amp; P DISTRIBUCIONES Y REPRESENTACIONES</v>
      </c>
    </row>
    <row r="3178" spans="1:32" ht="38.25" x14ac:dyDescent="0.2">
      <c r="A3178" s="4">
        <f t="shared" si="148"/>
        <v>3176</v>
      </c>
      <c r="B3178" s="4" t="str">
        <f t="shared" si="149"/>
        <v>F010-00026074</v>
      </c>
      <c r="C3178" s="4" t="str">
        <f>IFERROR(VLOOKUP(F3178,Tablas!$A$1:$B$3,2,0),"")</f>
        <v>Factura</v>
      </c>
      <c r="D3178" s="4" t="str">
        <f t="shared" si="150"/>
        <v>Nacional - LETRA 45-52-59-66-73-80-90-105-120 DIAS / DRAFT 45-52-59-66-73-80-90-105-120 DAYS - Facturas clientes - C20514564087</v>
      </c>
      <c r="E3178" s="19">
        <v>45565</v>
      </c>
      <c r="F3178" s="20" t="s">
        <v>1001</v>
      </c>
      <c r="G3178" s="20" t="s">
        <v>8369</v>
      </c>
      <c r="H3178" s="20" t="s">
        <v>44</v>
      </c>
      <c r="I3178" s="20" t="s">
        <v>45</v>
      </c>
      <c r="J3178" s="20" t="s">
        <v>431</v>
      </c>
      <c r="K3178" s="20" t="s">
        <v>432</v>
      </c>
      <c r="L3178" s="20" t="s">
        <v>433</v>
      </c>
      <c r="M3178" s="20" t="s">
        <v>125</v>
      </c>
      <c r="N3178" s="21">
        <v>15689.66</v>
      </c>
      <c r="O3178" s="21">
        <v>0</v>
      </c>
      <c r="P3178" s="20"/>
      <c r="Q3178" s="19">
        <v>45565</v>
      </c>
      <c r="R3178" s="20"/>
      <c r="S3178" s="19">
        <v>45758</v>
      </c>
      <c r="T3178" s="20" t="s">
        <v>8370</v>
      </c>
      <c r="U3178" s="20">
        <v>1031812</v>
      </c>
      <c r="V3178" s="20">
        <v>240002910</v>
      </c>
      <c r="W3178" s="20" t="s">
        <v>847</v>
      </c>
      <c r="X3178" s="20" t="s">
        <v>305</v>
      </c>
      <c r="Y3178" s="20" t="s">
        <v>267</v>
      </c>
      <c r="Z3178" s="20" t="s">
        <v>8135</v>
      </c>
      <c r="AA3178" s="20" t="s">
        <v>435</v>
      </c>
      <c r="AB3178" s="20" t="s">
        <v>436</v>
      </c>
      <c r="AC3178" s="20" t="s">
        <v>167</v>
      </c>
      <c r="AD3178" s="20" t="s">
        <v>56</v>
      </c>
      <c r="AE3178" s="20" t="s">
        <v>1014</v>
      </c>
      <c r="AF3178" t="str">
        <f>VLOOKUP(L3178,Contactos!B:B,1,0)</f>
        <v>H &amp; P DISTRIBUCIONES Y REPRESENTACIONES</v>
      </c>
    </row>
    <row r="3179" spans="1:32" ht="38.25" x14ac:dyDescent="0.2">
      <c r="A3179" s="4">
        <f t="shared" si="148"/>
        <v>3177</v>
      </c>
      <c r="B3179" s="4" t="str">
        <f t="shared" si="149"/>
        <v>F010-00026074</v>
      </c>
      <c r="C3179" s="4" t="str">
        <f>IFERROR(VLOOKUP(F3179,Tablas!$A$1:$B$3,2,0),"")</f>
        <v>Factura</v>
      </c>
      <c r="D3179" s="4" t="str">
        <f t="shared" si="150"/>
        <v>Nacional - LETRA 45-52-59-66-73-80-90-105-120 DIAS / DRAFT 45-52-59-66-73-80-90-105-120 DAYS - Facturas clientes - C20514564087</v>
      </c>
      <c r="E3179" s="19">
        <v>45565</v>
      </c>
      <c r="F3179" s="20" t="s">
        <v>1001</v>
      </c>
      <c r="G3179" s="20" t="s">
        <v>8369</v>
      </c>
      <c r="H3179" s="20" t="s">
        <v>44</v>
      </c>
      <c r="I3179" s="20" t="s">
        <v>45</v>
      </c>
      <c r="J3179" s="20" t="s">
        <v>431</v>
      </c>
      <c r="K3179" s="20" t="s">
        <v>432</v>
      </c>
      <c r="L3179" s="20" t="s">
        <v>433</v>
      </c>
      <c r="M3179" s="20" t="s">
        <v>125</v>
      </c>
      <c r="N3179" s="21">
        <v>15689.66</v>
      </c>
      <c r="O3179" s="21">
        <v>0</v>
      </c>
      <c r="P3179" s="20"/>
      <c r="Q3179" s="19">
        <v>45565</v>
      </c>
      <c r="R3179" s="20"/>
      <c r="S3179" s="19">
        <v>45790</v>
      </c>
      <c r="T3179" s="20" t="s">
        <v>8370</v>
      </c>
      <c r="U3179" s="20">
        <v>1031812</v>
      </c>
      <c r="V3179" s="20">
        <v>240002910</v>
      </c>
      <c r="W3179" s="20" t="s">
        <v>847</v>
      </c>
      <c r="X3179" s="20" t="s">
        <v>305</v>
      </c>
      <c r="Y3179" s="20" t="s">
        <v>267</v>
      </c>
      <c r="Z3179" s="20" t="s">
        <v>8135</v>
      </c>
      <c r="AA3179" s="20" t="s">
        <v>435</v>
      </c>
      <c r="AB3179" s="20" t="s">
        <v>436</v>
      </c>
      <c r="AC3179" s="20" t="s">
        <v>167</v>
      </c>
      <c r="AD3179" s="20" t="s">
        <v>56</v>
      </c>
      <c r="AE3179" s="20" t="s">
        <v>1014</v>
      </c>
      <c r="AF3179" t="str">
        <f>VLOOKUP(L3179,Contactos!B:B,1,0)</f>
        <v>H &amp; P DISTRIBUCIONES Y REPRESENTACIONES</v>
      </c>
    </row>
    <row r="3180" spans="1:32" ht="38.25" x14ac:dyDescent="0.2">
      <c r="A3180" s="4">
        <f t="shared" si="148"/>
        <v>3178</v>
      </c>
      <c r="B3180" s="4" t="str">
        <f t="shared" si="149"/>
        <v>F010-00026074</v>
      </c>
      <c r="C3180" s="4" t="str">
        <f>IFERROR(VLOOKUP(F3180,Tablas!$A$1:$B$3,2,0),"")</f>
        <v>Factura</v>
      </c>
      <c r="D3180" s="4" t="str">
        <f t="shared" si="150"/>
        <v>Nacional - LETRA 45-52-59-66-73-80-90-105-120 DIAS / DRAFT 45-52-59-66-73-80-90-105-120 DAYS - Facturas clientes - C20514564087</v>
      </c>
      <c r="E3180" s="19">
        <v>45565</v>
      </c>
      <c r="F3180" s="20" t="s">
        <v>1001</v>
      </c>
      <c r="G3180" s="20" t="s">
        <v>8369</v>
      </c>
      <c r="H3180" s="20" t="s">
        <v>44</v>
      </c>
      <c r="I3180" s="20" t="s">
        <v>45</v>
      </c>
      <c r="J3180" s="20" t="s">
        <v>431</v>
      </c>
      <c r="K3180" s="20" t="s">
        <v>432</v>
      </c>
      <c r="L3180" s="20" t="s">
        <v>433</v>
      </c>
      <c r="M3180" s="20" t="s">
        <v>125</v>
      </c>
      <c r="N3180" s="21">
        <v>15689.66</v>
      </c>
      <c r="O3180" s="21">
        <v>0</v>
      </c>
      <c r="P3180" s="20"/>
      <c r="Q3180" s="19">
        <v>45565</v>
      </c>
      <c r="R3180" s="20"/>
      <c r="S3180" s="19">
        <v>45765</v>
      </c>
      <c r="T3180" s="20" t="s">
        <v>8370</v>
      </c>
      <c r="U3180" s="20">
        <v>1031812</v>
      </c>
      <c r="V3180" s="20">
        <v>240002910</v>
      </c>
      <c r="W3180" s="20" t="s">
        <v>847</v>
      </c>
      <c r="X3180" s="20" t="s">
        <v>305</v>
      </c>
      <c r="Y3180" s="20" t="s">
        <v>267</v>
      </c>
      <c r="Z3180" s="20" t="s">
        <v>8135</v>
      </c>
      <c r="AA3180" s="20" t="s">
        <v>435</v>
      </c>
      <c r="AB3180" s="20" t="s">
        <v>436</v>
      </c>
      <c r="AC3180" s="20" t="s">
        <v>167</v>
      </c>
      <c r="AD3180" s="20" t="s">
        <v>56</v>
      </c>
      <c r="AE3180" s="20" t="s">
        <v>1014</v>
      </c>
      <c r="AF3180" t="str">
        <f>VLOOKUP(L3180,Contactos!B:B,1,0)</f>
        <v>H &amp; P DISTRIBUCIONES Y REPRESENTACIONES</v>
      </c>
    </row>
    <row r="3181" spans="1:32" ht="38.25" x14ac:dyDescent="0.2">
      <c r="A3181" s="4">
        <f t="shared" si="148"/>
        <v>3179</v>
      </c>
      <c r="B3181" s="4" t="str">
        <f t="shared" si="149"/>
        <v>F010-00026074</v>
      </c>
      <c r="C3181" s="4" t="str">
        <f>IFERROR(VLOOKUP(F3181,Tablas!$A$1:$B$3,2,0),"")</f>
        <v>Factura</v>
      </c>
      <c r="D3181" s="4" t="str">
        <f t="shared" si="150"/>
        <v>Nacional - LETRA 45-52-59-66-73-80-90-105-120 DIAS / DRAFT 45-52-59-66-73-80-90-105-120 DAYS - Facturas clientes - C20514564087</v>
      </c>
      <c r="E3181" s="19">
        <v>45565</v>
      </c>
      <c r="F3181" s="20" t="s">
        <v>1001</v>
      </c>
      <c r="G3181" s="20" t="s">
        <v>8369</v>
      </c>
      <c r="H3181" s="20" t="s">
        <v>44</v>
      </c>
      <c r="I3181" s="20" t="s">
        <v>45</v>
      </c>
      <c r="J3181" s="20" t="s">
        <v>431</v>
      </c>
      <c r="K3181" s="20" t="s">
        <v>432</v>
      </c>
      <c r="L3181" s="20" t="s">
        <v>433</v>
      </c>
      <c r="M3181" s="20" t="s">
        <v>125</v>
      </c>
      <c r="N3181" s="21">
        <v>15689.66</v>
      </c>
      <c r="O3181" s="21">
        <v>0</v>
      </c>
      <c r="P3181" s="20"/>
      <c r="Q3181" s="19">
        <v>45565</v>
      </c>
      <c r="R3181" s="20"/>
      <c r="S3181" s="19">
        <v>45744</v>
      </c>
      <c r="T3181" s="20" t="s">
        <v>8370</v>
      </c>
      <c r="U3181" s="20">
        <v>1031812</v>
      </c>
      <c r="V3181" s="20">
        <v>240002910</v>
      </c>
      <c r="W3181" s="20" t="s">
        <v>847</v>
      </c>
      <c r="X3181" s="20" t="s">
        <v>305</v>
      </c>
      <c r="Y3181" s="20" t="s">
        <v>267</v>
      </c>
      <c r="Z3181" s="20" t="s">
        <v>8135</v>
      </c>
      <c r="AA3181" s="20" t="s">
        <v>435</v>
      </c>
      <c r="AB3181" s="20" t="s">
        <v>436</v>
      </c>
      <c r="AC3181" s="20" t="s">
        <v>167</v>
      </c>
      <c r="AD3181" s="20" t="s">
        <v>56</v>
      </c>
      <c r="AE3181" s="20" t="s">
        <v>1014</v>
      </c>
      <c r="AF3181" t="str">
        <f>VLOOKUP(L3181,Contactos!B:B,1,0)</f>
        <v>H &amp; P DISTRIBUCIONES Y REPRESENTACIONES</v>
      </c>
    </row>
    <row r="3182" spans="1:32" ht="38.25" x14ac:dyDescent="0.2">
      <c r="A3182" s="4">
        <f t="shared" si="148"/>
        <v>3180</v>
      </c>
      <c r="B3182" s="4" t="str">
        <f t="shared" si="149"/>
        <v>F010-00026074</v>
      </c>
      <c r="C3182" s="4" t="str">
        <f>IFERROR(VLOOKUP(F3182,Tablas!$A$1:$B$3,2,0),"")</f>
        <v>Factura</v>
      </c>
      <c r="D3182" s="4" t="str">
        <f t="shared" si="150"/>
        <v>Nacional - LETRA 45-52-59-66-73-80-90-105-120 DIAS / DRAFT 45-52-59-66-73-80-90-105-120 DAYS - Facturas clientes - C20514564087</v>
      </c>
      <c r="E3182" s="19">
        <v>45565</v>
      </c>
      <c r="F3182" s="20" t="s">
        <v>1001</v>
      </c>
      <c r="G3182" s="20" t="s">
        <v>8369</v>
      </c>
      <c r="H3182" s="20" t="s">
        <v>44</v>
      </c>
      <c r="I3182" s="20" t="s">
        <v>45</v>
      </c>
      <c r="J3182" s="20" t="s">
        <v>431</v>
      </c>
      <c r="K3182" s="20" t="s">
        <v>432</v>
      </c>
      <c r="L3182" s="20" t="s">
        <v>433</v>
      </c>
      <c r="M3182" s="20" t="s">
        <v>125</v>
      </c>
      <c r="N3182" s="21">
        <v>15703.8</v>
      </c>
      <c r="O3182" s="21">
        <v>0</v>
      </c>
      <c r="P3182" s="20"/>
      <c r="Q3182" s="19">
        <v>45565</v>
      </c>
      <c r="R3182" s="20"/>
      <c r="S3182" s="19">
        <v>45805</v>
      </c>
      <c r="T3182" s="20" t="s">
        <v>8370</v>
      </c>
      <c r="U3182" s="20">
        <v>1031812</v>
      </c>
      <c r="V3182" s="20">
        <v>240002910</v>
      </c>
      <c r="W3182" s="20" t="s">
        <v>847</v>
      </c>
      <c r="X3182" s="20" t="s">
        <v>305</v>
      </c>
      <c r="Y3182" s="20" t="s">
        <v>267</v>
      </c>
      <c r="Z3182" s="20" t="s">
        <v>8135</v>
      </c>
      <c r="AA3182" s="20" t="s">
        <v>435</v>
      </c>
      <c r="AB3182" s="20" t="s">
        <v>436</v>
      </c>
      <c r="AC3182" s="20" t="s">
        <v>167</v>
      </c>
      <c r="AD3182" s="20" t="s">
        <v>56</v>
      </c>
      <c r="AE3182" s="20" t="s">
        <v>1014</v>
      </c>
      <c r="AF3182" t="str">
        <f>VLOOKUP(L3182,Contactos!B:B,1,0)</f>
        <v>H &amp; P DISTRIBUCIONES Y REPRESENTACIONES</v>
      </c>
    </row>
    <row r="3183" spans="1:32" ht="38.25" x14ac:dyDescent="0.2">
      <c r="A3183" s="4">
        <f t="shared" si="148"/>
        <v>3181</v>
      </c>
      <c r="B3183" s="4" t="str">
        <f t="shared" si="149"/>
        <v>F010-00025886</v>
      </c>
      <c r="C3183" s="4" t="str">
        <f>IFERROR(VLOOKUP(F3183,Tablas!$A$1:$B$3,2,0),"")</f>
        <v>Factura</v>
      </c>
      <c r="D3183" s="4" t="str">
        <f t="shared" si="150"/>
        <v>Nacional - LETRA 90 DIAS / DRAFT 90 DAYS - Facturas clientes - C20514564087</v>
      </c>
      <c r="E3183" s="19">
        <v>45548</v>
      </c>
      <c r="F3183" s="20" t="s">
        <v>1001</v>
      </c>
      <c r="G3183" s="20" t="s">
        <v>8371</v>
      </c>
      <c r="H3183" s="20" t="s">
        <v>44</v>
      </c>
      <c r="I3183" s="20" t="s">
        <v>45</v>
      </c>
      <c r="J3183" s="20" t="s">
        <v>431</v>
      </c>
      <c r="K3183" s="20" t="s">
        <v>432</v>
      </c>
      <c r="L3183" s="20" t="s">
        <v>433</v>
      </c>
      <c r="M3183" s="20" t="s">
        <v>125</v>
      </c>
      <c r="N3183" s="21">
        <v>16215.56</v>
      </c>
      <c r="O3183" s="21">
        <v>0</v>
      </c>
      <c r="P3183" s="20"/>
      <c r="Q3183" s="19">
        <v>45548</v>
      </c>
      <c r="R3183" s="20"/>
      <c r="S3183" s="19">
        <v>45638</v>
      </c>
      <c r="T3183" s="20" t="s">
        <v>8274</v>
      </c>
      <c r="U3183" s="20">
        <v>1023422</v>
      </c>
      <c r="V3183" s="20">
        <v>240002709</v>
      </c>
      <c r="W3183" s="20" t="s">
        <v>847</v>
      </c>
      <c r="X3183" s="20" t="s">
        <v>305</v>
      </c>
      <c r="Y3183" s="20" t="s">
        <v>267</v>
      </c>
      <c r="Z3183" s="20" t="s">
        <v>8135</v>
      </c>
      <c r="AA3183" s="20" t="s">
        <v>435</v>
      </c>
      <c r="AB3183" s="20" t="s">
        <v>436</v>
      </c>
      <c r="AC3183" s="20" t="s">
        <v>167</v>
      </c>
      <c r="AD3183" s="20" t="s">
        <v>56</v>
      </c>
      <c r="AE3183" s="20" t="s">
        <v>1014</v>
      </c>
      <c r="AF3183" t="str">
        <f>VLOOKUP(L3183,Contactos!B:B,1,0)</f>
        <v>H &amp; P DISTRIBUCIONES Y REPRESENTACIONES</v>
      </c>
    </row>
    <row r="3184" spans="1:32" ht="38.25" x14ac:dyDescent="0.2">
      <c r="A3184" s="4">
        <f t="shared" si="148"/>
        <v>3182</v>
      </c>
      <c r="B3184" s="4" t="str">
        <f t="shared" si="149"/>
        <v/>
      </c>
      <c r="C3184" s="4" t="str">
        <f>IFERROR(VLOOKUP(F3184,Tablas!$A$1:$B$3,2,0),"")</f>
        <v/>
      </c>
      <c r="D3184" s="4" t="str">
        <f t="shared" si="150"/>
        <v xml:space="preserve"> - COBRANZA DOC. 90 DIAS  / DA 90 DAYS - Dif. en cambio</v>
      </c>
      <c r="E3184" s="19">
        <v>45322</v>
      </c>
      <c r="F3184" s="20" t="s">
        <v>27</v>
      </c>
      <c r="G3184" s="20"/>
      <c r="H3184" s="20" t="s">
        <v>80</v>
      </c>
      <c r="I3184" s="20" t="s">
        <v>81</v>
      </c>
      <c r="J3184" s="20" t="s">
        <v>133</v>
      </c>
      <c r="K3184" s="20" t="s">
        <v>133</v>
      </c>
      <c r="L3184" s="20" t="s">
        <v>134</v>
      </c>
      <c r="M3184" s="20" t="s">
        <v>33</v>
      </c>
      <c r="N3184" s="21">
        <v>16455.27</v>
      </c>
      <c r="O3184" s="21">
        <v>0</v>
      </c>
      <c r="P3184" s="20"/>
      <c r="Q3184" s="19">
        <v>45322</v>
      </c>
      <c r="R3184" s="20"/>
      <c r="S3184" s="20"/>
      <c r="T3184" s="20" t="s">
        <v>135</v>
      </c>
      <c r="U3184" s="20">
        <v>952161</v>
      </c>
      <c r="V3184" s="20">
        <v>240007474</v>
      </c>
      <c r="W3184" s="20" t="s">
        <v>50</v>
      </c>
      <c r="X3184" s="20" t="s">
        <v>841</v>
      </c>
      <c r="Y3184" s="20" t="s">
        <v>37</v>
      </c>
      <c r="Z3184" s="20" t="s">
        <v>63</v>
      </c>
      <c r="AA3184" s="20" t="s">
        <v>136</v>
      </c>
      <c r="AB3184" s="20"/>
      <c r="AC3184" s="20" t="s">
        <v>66</v>
      </c>
      <c r="AD3184" s="20" t="s">
        <v>137</v>
      </c>
      <c r="AE3184" s="20"/>
      <c r="AF3184" t="str">
        <f>VLOOKUP(L3184,Contactos!B:B,1,0)</f>
        <v>TECNOLOGIA AGRICOLA S. DE R.L. DE C.V.</v>
      </c>
    </row>
    <row r="3185" spans="1:32" ht="38.25" x14ac:dyDescent="0.2">
      <c r="A3185" s="4">
        <f t="shared" si="148"/>
        <v>3183</v>
      </c>
      <c r="B3185" s="4" t="str">
        <f t="shared" si="149"/>
        <v>F010-00026099</v>
      </c>
      <c r="C3185" s="4" t="str">
        <f>IFERROR(VLOOKUP(F3185,Tablas!$A$1:$B$3,2,0),"")</f>
        <v>Factura</v>
      </c>
      <c r="D3185" s="4" t="str">
        <f t="shared" si="150"/>
        <v>Nacional - CREDITO 30 DIAS / CREDIT 30 DAYS - Facturas clientes - C20452614767</v>
      </c>
      <c r="E3185" s="19">
        <v>45565</v>
      </c>
      <c r="F3185" s="20" t="s">
        <v>1001</v>
      </c>
      <c r="G3185" s="20" t="s">
        <v>8372</v>
      </c>
      <c r="H3185" s="20" t="s">
        <v>44</v>
      </c>
      <c r="I3185" s="20" t="s">
        <v>45</v>
      </c>
      <c r="J3185" s="20" t="s">
        <v>8247</v>
      </c>
      <c r="K3185" s="20" t="s">
        <v>8248</v>
      </c>
      <c r="L3185" s="20" t="s">
        <v>8249</v>
      </c>
      <c r="M3185" s="20" t="s">
        <v>125</v>
      </c>
      <c r="N3185" s="21">
        <v>16589.62</v>
      </c>
      <c r="O3185" s="21">
        <v>0</v>
      </c>
      <c r="P3185" s="20"/>
      <c r="Q3185" s="19">
        <v>45565</v>
      </c>
      <c r="R3185" s="20"/>
      <c r="S3185" s="19">
        <v>45595</v>
      </c>
      <c r="T3185" s="20" t="s">
        <v>643</v>
      </c>
      <c r="U3185" s="20">
        <v>1032493</v>
      </c>
      <c r="V3185" s="20">
        <v>240002938</v>
      </c>
      <c r="W3185" s="20" t="s">
        <v>847</v>
      </c>
      <c r="X3185" s="20" t="s">
        <v>305</v>
      </c>
      <c r="Y3185" s="20" t="s">
        <v>8250</v>
      </c>
      <c r="Z3185" s="20" t="s">
        <v>8251</v>
      </c>
      <c r="AA3185" s="20" t="s">
        <v>8252</v>
      </c>
      <c r="AB3185" s="20" t="s">
        <v>166</v>
      </c>
      <c r="AC3185" s="20" t="s">
        <v>167</v>
      </c>
      <c r="AD3185" s="20" t="s">
        <v>56</v>
      </c>
      <c r="AE3185" s="20" t="s">
        <v>1014</v>
      </c>
      <c r="AF3185" t="str">
        <f>VLOOKUP(L3185,Contactos!B:B,1,0)</f>
        <v>LA CALERA S.A.C.</v>
      </c>
    </row>
    <row r="3186" spans="1:32" ht="51" x14ac:dyDescent="0.2">
      <c r="A3186" s="4">
        <f t="shared" si="148"/>
        <v>3184</v>
      </c>
      <c r="B3186" s="4" t="str">
        <f t="shared" si="149"/>
        <v>F050-00001581</v>
      </c>
      <c r="C3186" s="4" t="str">
        <f>IFERROR(VLOOKUP(F3186,Tablas!$A$1:$B$3,2,0),"")</f>
        <v>Factura</v>
      </c>
      <c r="D3186" s="4" t="str">
        <f t="shared" si="150"/>
        <v xml:space="preserve"> - CONTADO / CASH - Intereses moratorios a la FT 01-F050-00001221 por</v>
      </c>
      <c r="E3186" s="19">
        <v>45562</v>
      </c>
      <c r="F3186" s="20" t="s">
        <v>1001</v>
      </c>
      <c r="G3186" s="20" t="s">
        <v>8373</v>
      </c>
      <c r="H3186" s="20" t="s">
        <v>80</v>
      </c>
      <c r="I3186" s="20" t="s">
        <v>81</v>
      </c>
      <c r="J3186" s="20" t="s">
        <v>7102</v>
      </c>
      <c r="K3186" s="20" t="s">
        <v>7102</v>
      </c>
      <c r="L3186" s="20" t="s">
        <v>7103</v>
      </c>
      <c r="M3186" s="20"/>
      <c r="N3186" s="21">
        <v>16968.669999999998</v>
      </c>
      <c r="O3186" s="21">
        <v>4540.72</v>
      </c>
      <c r="P3186" s="20"/>
      <c r="Q3186" s="19">
        <v>45562</v>
      </c>
      <c r="R3186" s="20"/>
      <c r="S3186" s="19">
        <v>45562</v>
      </c>
      <c r="T3186" s="20" t="s">
        <v>49</v>
      </c>
      <c r="U3186" s="20">
        <v>1031629</v>
      </c>
      <c r="V3186" s="20">
        <v>240002898</v>
      </c>
      <c r="W3186" s="20" t="s">
        <v>847</v>
      </c>
      <c r="X3186" s="20" t="s">
        <v>2795</v>
      </c>
      <c r="Y3186" s="20" t="s">
        <v>37</v>
      </c>
      <c r="Z3186" s="20" t="s">
        <v>8025</v>
      </c>
      <c r="AA3186" s="20" t="s">
        <v>7105</v>
      </c>
      <c r="AB3186" s="20" t="s">
        <v>7106</v>
      </c>
      <c r="AC3186" s="20" t="s">
        <v>7106</v>
      </c>
      <c r="AD3186" s="20" t="s">
        <v>7107</v>
      </c>
      <c r="AE3186" s="20"/>
      <c r="AF3186" t="str">
        <f>VLOOKUP(L3186,Contactos!B:B,1,0)</f>
        <v>VETERINARY MATERIALS COMPANY LLS</v>
      </c>
    </row>
    <row r="3187" spans="1:32" ht="38.25" x14ac:dyDescent="0.2">
      <c r="A3187" s="4">
        <f t="shared" si="148"/>
        <v>3185</v>
      </c>
      <c r="B3187" s="4" t="str">
        <f t="shared" si="149"/>
        <v>F010-00025995</v>
      </c>
      <c r="C3187" s="4" t="str">
        <f>IFERROR(VLOOKUP(F3187,Tablas!$A$1:$B$3,2,0),"")</f>
        <v>Factura</v>
      </c>
      <c r="D3187" s="4" t="str">
        <f t="shared" si="150"/>
        <v>Nacional - LETRA 45-52-66-73-90-105-120 DIAS / DRAFT 45-52-66-73-90-105-120 DAYS - Facturas clientes - C20110651121</v>
      </c>
      <c r="E3187" s="19">
        <v>45559</v>
      </c>
      <c r="F3187" s="20" t="s">
        <v>1001</v>
      </c>
      <c r="G3187" s="20" t="s">
        <v>8374</v>
      </c>
      <c r="H3187" s="20" t="s">
        <v>44</v>
      </c>
      <c r="I3187" s="20" t="s">
        <v>45</v>
      </c>
      <c r="J3187" s="20" t="s">
        <v>330</v>
      </c>
      <c r="K3187" s="20" t="s">
        <v>331</v>
      </c>
      <c r="L3187" s="20" t="s">
        <v>332</v>
      </c>
      <c r="M3187" s="20" t="s">
        <v>125</v>
      </c>
      <c r="N3187" s="21">
        <v>16988.86</v>
      </c>
      <c r="O3187" s="21">
        <v>0</v>
      </c>
      <c r="P3187" s="20"/>
      <c r="Q3187" s="19">
        <v>45559</v>
      </c>
      <c r="R3187" s="20"/>
      <c r="S3187" s="19">
        <v>45724</v>
      </c>
      <c r="T3187" s="20" t="s">
        <v>7400</v>
      </c>
      <c r="U3187" s="20">
        <v>1028074</v>
      </c>
      <c r="V3187" s="20">
        <v>240002826</v>
      </c>
      <c r="W3187" s="20" t="s">
        <v>847</v>
      </c>
      <c r="X3187" s="20" t="s">
        <v>305</v>
      </c>
      <c r="Y3187" s="20" t="s">
        <v>333</v>
      </c>
      <c r="Z3187" s="20" t="s">
        <v>7530</v>
      </c>
      <c r="AA3187" s="20" t="s">
        <v>7441</v>
      </c>
      <c r="AB3187" s="20" t="s">
        <v>789</v>
      </c>
      <c r="AC3187" s="20" t="s">
        <v>167</v>
      </c>
      <c r="AD3187" s="20" t="s">
        <v>56</v>
      </c>
      <c r="AE3187" s="20" t="s">
        <v>1014</v>
      </c>
      <c r="AF3187" t="str">
        <f>VLOOKUP(L3187,Contactos!B:B,1,0)</f>
        <v>REPRESENTACIONES DURAND S.A.C.</v>
      </c>
    </row>
    <row r="3188" spans="1:32" ht="38.25" x14ac:dyDescent="0.2">
      <c r="A3188" s="4">
        <f t="shared" si="148"/>
        <v>3186</v>
      </c>
      <c r="B3188" s="4" t="str">
        <f t="shared" si="149"/>
        <v>F010-00025995</v>
      </c>
      <c r="C3188" s="4" t="str">
        <f>IFERROR(VLOOKUP(F3188,Tablas!$A$1:$B$3,2,0),"")</f>
        <v>Factura</v>
      </c>
      <c r="D3188" s="4" t="str">
        <f t="shared" si="150"/>
        <v>Nacional - LETRA 45-52-66-73-90-105-120 DIAS / DRAFT 45-52-66-73-90-105-120 DAYS - Facturas clientes - C20110651121</v>
      </c>
      <c r="E3188" s="19">
        <v>45559</v>
      </c>
      <c r="F3188" s="20" t="s">
        <v>1001</v>
      </c>
      <c r="G3188" s="20" t="s">
        <v>8374</v>
      </c>
      <c r="H3188" s="20" t="s">
        <v>44</v>
      </c>
      <c r="I3188" s="20" t="s">
        <v>45</v>
      </c>
      <c r="J3188" s="20" t="s">
        <v>330</v>
      </c>
      <c r="K3188" s="20" t="s">
        <v>331</v>
      </c>
      <c r="L3188" s="20" t="s">
        <v>332</v>
      </c>
      <c r="M3188" s="20" t="s">
        <v>125</v>
      </c>
      <c r="N3188" s="21">
        <v>17024.62</v>
      </c>
      <c r="O3188" s="21">
        <v>0</v>
      </c>
      <c r="P3188" s="20"/>
      <c r="Q3188" s="19">
        <v>45559</v>
      </c>
      <c r="R3188" s="20"/>
      <c r="S3188" s="19">
        <v>45694</v>
      </c>
      <c r="T3188" s="20" t="s">
        <v>7400</v>
      </c>
      <c r="U3188" s="20">
        <v>1028074</v>
      </c>
      <c r="V3188" s="20">
        <v>240002826</v>
      </c>
      <c r="W3188" s="20" t="s">
        <v>847</v>
      </c>
      <c r="X3188" s="20" t="s">
        <v>305</v>
      </c>
      <c r="Y3188" s="20" t="s">
        <v>333</v>
      </c>
      <c r="Z3188" s="20" t="s">
        <v>7530</v>
      </c>
      <c r="AA3188" s="20" t="s">
        <v>7441</v>
      </c>
      <c r="AB3188" s="20" t="s">
        <v>789</v>
      </c>
      <c r="AC3188" s="20" t="s">
        <v>167</v>
      </c>
      <c r="AD3188" s="20" t="s">
        <v>56</v>
      </c>
      <c r="AE3188" s="20" t="s">
        <v>1014</v>
      </c>
      <c r="AF3188" t="str">
        <f>VLOOKUP(L3188,Contactos!B:B,1,0)</f>
        <v>REPRESENTACIONES DURAND S.A.C.</v>
      </c>
    </row>
    <row r="3189" spans="1:32" ht="38.25" x14ac:dyDescent="0.2">
      <c r="A3189" s="4">
        <f t="shared" si="148"/>
        <v>3187</v>
      </c>
      <c r="B3189" s="4" t="str">
        <f t="shared" si="149"/>
        <v>F010-00025995</v>
      </c>
      <c r="C3189" s="4" t="str">
        <f>IFERROR(VLOOKUP(F3189,Tablas!$A$1:$B$3,2,0),"")</f>
        <v>Factura</v>
      </c>
      <c r="D3189" s="4" t="str">
        <f t="shared" si="150"/>
        <v>Nacional - LETRA 45-52-66-73-90-105-120 DIAS / DRAFT 45-52-66-73-90-105-120 DAYS - Facturas clientes - C20110651121</v>
      </c>
      <c r="E3189" s="19">
        <v>45559</v>
      </c>
      <c r="F3189" s="20" t="s">
        <v>1001</v>
      </c>
      <c r="G3189" s="20" t="s">
        <v>8374</v>
      </c>
      <c r="H3189" s="20" t="s">
        <v>44</v>
      </c>
      <c r="I3189" s="20" t="s">
        <v>45</v>
      </c>
      <c r="J3189" s="20" t="s">
        <v>330</v>
      </c>
      <c r="K3189" s="20" t="s">
        <v>331</v>
      </c>
      <c r="L3189" s="20" t="s">
        <v>332</v>
      </c>
      <c r="M3189" s="20" t="s">
        <v>125</v>
      </c>
      <c r="N3189" s="21">
        <v>17024.62</v>
      </c>
      <c r="O3189" s="21">
        <v>0</v>
      </c>
      <c r="P3189" s="20"/>
      <c r="Q3189" s="19">
        <v>45559</v>
      </c>
      <c r="R3189" s="20"/>
      <c r="S3189" s="19">
        <v>45709</v>
      </c>
      <c r="T3189" s="20" t="s">
        <v>7400</v>
      </c>
      <c r="U3189" s="20">
        <v>1028074</v>
      </c>
      <c r="V3189" s="20">
        <v>240002826</v>
      </c>
      <c r="W3189" s="20" t="s">
        <v>847</v>
      </c>
      <c r="X3189" s="20" t="s">
        <v>305</v>
      </c>
      <c r="Y3189" s="20" t="s">
        <v>333</v>
      </c>
      <c r="Z3189" s="20" t="s">
        <v>7530</v>
      </c>
      <c r="AA3189" s="20" t="s">
        <v>7441</v>
      </c>
      <c r="AB3189" s="20" t="s">
        <v>789</v>
      </c>
      <c r="AC3189" s="20" t="s">
        <v>167</v>
      </c>
      <c r="AD3189" s="20" t="s">
        <v>56</v>
      </c>
      <c r="AE3189" s="20" t="s">
        <v>1014</v>
      </c>
      <c r="AF3189" t="str">
        <f>VLOOKUP(L3189,Contactos!B:B,1,0)</f>
        <v>REPRESENTACIONES DURAND S.A.C.</v>
      </c>
    </row>
    <row r="3190" spans="1:32" ht="38.25" x14ac:dyDescent="0.2">
      <c r="A3190" s="4">
        <f t="shared" si="148"/>
        <v>3188</v>
      </c>
      <c r="B3190" s="4" t="str">
        <f t="shared" si="149"/>
        <v>F010-00025995</v>
      </c>
      <c r="C3190" s="4" t="str">
        <f>IFERROR(VLOOKUP(F3190,Tablas!$A$1:$B$3,2,0),"")</f>
        <v>Factura</v>
      </c>
      <c r="D3190" s="4" t="str">
        <f t="shared" si="150"/>
        <v>Nacional - LETRA 45-52-66-73-90-105-120 DIAS / DRAFT 45-52-66-73-90-105-120 DAYS - Facturas clientes - C20110651121</v>
      </c>
      <c r="E3190" s="19">
        <v>45559</v>
      </c>
      <c r="F3190" s="20" t="s">
        <v>1001</v>
      </c>
      <c r="G3190" s="20" t="s">
        <v>8374</v>
      </c>
      <c r="H3190" s="20" t="s">
        <v>44</v>
      </c>
      <c r="I3190" s="20" t="s">
        <v>45</v>
      </c>
      <c r="J3190" s="20" t="s">
        <v>330</v>
      </c>
      <c r="K3190" s="20" t="s">
        <v>331</v>
      </c>
      <c r="L3190" s="20" t="s">
        <v>332</v>
      </c>
      <c r="M3190" s="20" t="s">
        <v>125</v>
      </c>
      <c r="N3190" s="21">
        <v>17024.62</v>
      </c>
      <c r="O3190" s="21">
        <v>0</v>
      </c>
      <c r="P3190" s="20"/>
      <c r="Q3190" s="19">
        <v>45559</v>
      </c>
      <c r="R3190" s="20"/>
      <c r="S3190" s="19">
        <v>45656</v>
      </c>
      <c r="T3190" s="20" t="s">
        <v>7400</v>
      </c>
      <c r="U3190" s="20">
        <v>1028074</v>
      </c>
      <c r="V3190" s="20">
        <v>240002826</v>
      </c>
      <c r="W3190" s="20" t="s">
        <v>847</v>
      </c>
      <c r="X3190" s="20" t="s">
        <v>305</v>
      </c>
      <c r="Y3190" s="20" t="s">
        <v>333</v>
      </c>
      <c r="Z3190" s="20" t="s">
        <v>7530</v>
      </c>
      <c r="AA3190" s="20" t="s">
        <v>7441</v>
      </c>
      <c r="AB3190" s="20" t="s">
        <v>789</v>
      </c>
      <c r="AC3190" s="20" t="s">
        <v>167</v>
      </c>
      <c r="AD3190" s="20" t="s">
        <v>56</v>
      </c>
      <c r="AE3190" s="20" t="s">
        <v>1014</v>
      </c>
      <c r="AF3190" t="str">
        <f>VLOOKUP(L3190,Contactos!B:B,1,0)</f>
        <v>REPRESENTACIONES DURAND S.A.C.</v>
      </c>
    </row>
    <row r="3191" spans="1:32" ht="38.25" x14ac:dyDescent="0.2">
      <c r="A3191" s="4">
        <f t="shared" si="148"/>
        <v>3189</v>
      </c>
      <c r="B3191" s="4" t="str">
        <f t="shared" si="149"/>
        <v>F010-00025995</v>
      </c>
      <c r="C3191" s="4" t="str">
        <f>IFERROR(VLOOKUP(F3191,Tablas!$A$1:$B$3,2,0),"")</f>
        <v>Factura</v>
      </c>
      <c r="D3191" s="4" t="str">
        <f t="shared" si="150"/>
        <v>Nacional - LETRA 45-52-66-73-90-105-120 DIAS / DRAFT 45-52-66-73-90-105-120 DAYS - Facturas clientes - C20110651121</v>
      </c>
      <c r="E3191" s="19">
        <v>45559</v>
      </c>
      <c r="F3191" s="20" t="s">
        <v>1001</v>
      </c>
      <c r="G3191" s="20" t="s">
        <v>8374</v>
      </c>
      <c r="H3191" s="20" t="s">
        <v>44</v>
      </c>
      <c r="I3191" s="20" t="s">
        <v>45</v>
      </c>
      <c r="J3191" s="20" t="s">
        <v>330</v>
      </c>
      <c r="K3191" s="20" t="s">
        <v>331</v>
      </c>
      <c r="L3191" s="20" t="s">
        <v>332</v>
      </c>
      <c r="M3191" s="20" t="s">
        <v>125</v>
      </c>
      <c r="N3191" s="21">
        <v>17024.62</v>
      </c>
      <c r="O3191" s="21">
        <v>0</v>
      </c>
      <c r="P3191" s="20"/>
      <c r="Q3191" s="19">
        <v>45559</v>
      </c>
      <c r="R3191" s="20"/>
      <c r="S3191" s="19">
        <v>45649</v>
      </c>
      <c r="T3191" s="20" t="s">
        <v>7400</v>
      </c>
      <c r="U3191" s="20">
        <v>1028074</v>
      </c>
      <c r="V3191" s="20">
        <v>240002826</v>
      </c>
      <c r="W3191" s="20" t="s">
        <v>847</v>
      </c>
      <c r="X3191" s="20" t="s">
        <v>305</v>
      </c>
      <c r="Y3191" s="20" t="s">
        <v>333</v>
      </c>
      <c r="Z3191" s="20" t="s">
        <v>7530</v>
      </c>
      <c r="AA3191" s="20" t="s">
        <v>7441</v>
      </c>
      <c r="AB3191" s="20" t="s">
        <v>789</v>
      </c>
      <c r="AC3191" s="20" t="s">
        <v>167</v>
      </c>
      <c r="AD3191" s="20" t="s">
        <v>56</v>
      </c>
      <c r="AE3191" s="20" t="s">
        <v>1014</v>
      </c>
      <c r="AF3191" t="str">
        <f>VLOOKUP(L3191,Contactos!B:B,1,0)</f>
        <v>REPRESENTACIONES DURAND S.A.C.</v>
      </c>
    </row>
    <row r="3192" spans="1:32" ht="38.25" x14ac:dyDescent="0.2">
      <c r="A3192" s="4">
        <f t="shared" si="148"/>
        <v>3190</v>
      </c>
      <c r="B3192" s="4" t="str">
        <f t="shared" si="149"/>
        <v>F010-00025995</v>
      </c>
      <c r="C3192" s="4" t="str">
        <f>IFERROR(VLOOKUP(F3192,Tablas!$A$1:$B$3,2,0),"")</f>
        <v>Factura</v>
      </c>
      <c r="D3192" s="4" t="str">
        <f t="shared" si="150"/>
        <v>Nacional - LETRA 45-52-66-73-90-105-120 DIAS / DRAFT 45-52-66-73-90-105-120 DAYS - Facturas clientes - C20110651121</v>
      </c>
      <c r="E3192" s="19">
        <v>45559</v>
      </c>
      <c r="F3192" s="20" t="s">
        <v>1001</v>
      </c>
      <c r="G3192" s="20" t="s">
        <v>8374</v>
      </c>
      <c r="H3192" s="20" t="s">
        <v>44</v>
      </c>
      <c r="I3192" s="20" t="s">
        <v>45</v>
      </c>
      <c r="J3192" s="20" t="s">
        <v>330</v>
      </c>
      <c r="K3192" s="20" t="s">
        <v>331</v>
      </c>
      <c r="L3192" s="20" t="s">
        <v>332</v>
      </c>
      <c r="M3192" s="20" t="s">
        <v>125</v>
      </c>
      <c r="N3192" s="21">
        <v>17024.62</v>
      </c>
      <c r="O3192" s="21">
        <v>0</v>
      </c>
      <c r="P3192" s="20"/>
      <c r="Q3192" s="19">
        <v>45559</v>
      </c>
      <c r="R3192" s="20"/>
      <c r="S3192" s="19">
        <v>45677</v>
      </c>
      <c r="T3192" s="20" t="s">
        <v>7400</v>
      </c>
      <c r="U3192" s="20">
        <v>1028074</v>
      </c>
      <c r="V3192" s="20">
        <v>240002826</v>
      </c>
      <c r="W3192" s="20" t="s">
        <v>847</v>
      </c>
      <c r="X3192" s="20" t="s">
        <v>305</v>
      </c>
      <c r="Y3192" s="20" t="s">
        <v>333</v>
      </c>
      <c r="Z3192" s="20" t="s">
        <v>7530</v>
      </c>
      <c r="AA3192" s="20" t="s">
        <v>7441</v>
      </c>
      <c r="AB3192" s="20" t="s">
        <v>789</v>
      </c>
      <c r="AC3192" s="20" t="s">
        <v>167</v>
      </c>
      <c r="AD3192" s="20" t="s">
        <v>56</v>
      </c>
      <c r="AE3192" s="20" t="s">
        <v>1014</v>
      </c>
      <c r="AF3192" t="str">
        <f>VLOOKUP(L3192,Contactos!B:B,1,0)</f>
        <v>REPRESENTACIONES DURAND S.A.C.</v>
      </c>
    </row>
    <row r="3193" spans="1:32" ht="38.25" x14ac:dyDescent="0.2">
      <c r="A3193" s="4">
        <f t="shared" si="148"/>
        <v>3191</v>
      </c>
      <c r="B3193" s="4" t="str">
        <f t="shared" si="149"/>
        <v>F010-00025995</v>
      </c>
      <c r="C3193" s="4" t="str">
        <f>IFERROR(VLOOKUP(F3193,Tablas!$A$1:$B$3,2,0),"")</f>
        <v>Factura</v>
      </c>
      <c r="D3193" s="4" t="str">
        <f t="shared" si="150"/>
        <v>Nacional - LETRA 45-52-66-73-90-105-120 DIAS / DRAFT 45-52-66-73-90-105-120 DAYS - Facturas clientes - C20110651121</v>
      </c>
      <c r="E3193" s="19">
        <v>45559</v>
      </c>
      <c r="F3193" s="20" t="s">
        <v>1001</v>
      </c>
      <c r="G3193" s="20" t="s">
        <v>8374</v>
      </c>
      <c r="H3193" s="20" t="s">
        <v>44</v>
      </c>
      <c r="I3193" s="20" t="s">
        <v>45</v>
      </c>
      <c r="J3193" s="20" t="s">
        <v>330</v>
      </c>
      <c r="K3193" s="20" t="s">
        <v>331</v>
      </c>
      <c r="L3193" s="20" t="s">
        <v>332</v>
      </c>
      <c r="M3193" s="20" t="s">
        <v>125</v>
      </c>
      <c r="N3193" s="21">
        <v>17024.62</v>
      </c>
      <c r="O3193" s="21">
        <v>0</v>
      </c>
      <c r="P3193" s="20"/>
      <c r="Q3193" s="19">
        <v>45559</v>
      </c>
      <c r="R3193" s="20"/>
      <c r="S3193" s="19">
        <v>45670</v>
      </c>
      <c r="T3193" s="20" t="s">
        <v>7400</v>
      </c>
      <c r="U3193" s="20">
        <v>1028074</v>
      </c>
      <c r="V3193" s="20">
        <v>240002826</v>
      </c>
      <c r="W3193" s="20" t="s">
        <v>847</v>
      </c>
      <c r="X3193" s="20" t="s">
        <v>305</v>
      </c>
      <c r="Y3193" s="20" t="s">
        <v>333</v>
      </c>
      <c r="Z3193" s="20" t="s">
        <v>7530</v>
      </c>
      <c r="AA3193" s="20" t="s">
        <v>7441</v>
      </c>
      <c r="AB3193" s="20" t="s">
        <v>789</v>
      </c>
      <c r="AC3193" s="20" t="s">
        <v>167</v>
      </c>
      <c r="AD3193" s="20" t="s">
        <v>56</v>
      </c>
      <c r="AE3193" s="20" t="s">
        <v>1014</v>
      </c>
      <c r="AF3193" t="str">
        <f>VLOOKUP(L3193,Contactos!B:B,1,0)</f>
        <v>REPRESENTACIONES DURAND S.A.C.</v>
      </c>
    </row>
    <row r="3194" spans="1:32" ht="25.5" x14ac:dyDescent="0.2">
      <c r="A3194" s="4">
        <f t="shared" si="148"/>
        <v>3192</v>
      </c>
      <c r="B3194" s="4" t="str">
        <f t="shared" si="149"/>
        <v>4-03317</v>
      </c>
      <c r="C3194" s="4" t="str">
        <f>IFERROR(VLOOKUP(F3194,Tablas!$A$1:$B$3,2,0),"")</f>
        <v/>
      </c>
      <c r="D3194" s="4" t="str">
        <f t="shared" si="150"/>
        <v xml:space="preserve"> - LETRA 75 DIAS / DRAFT 75 DAYS - Cambio de Situación</v>
      </c>
      <c r="E3194" s="19">
        <v>45546</v>
      </c>
      <c r="F3194" s="20" t="s">
        <v>27</v>
      </c>
      <c r="G3194" s="20" t="s">
        <v>8375</v>
      </c>
      <c r="H3194" s="20" t="s">
        <v>7404</v>
      </c>
      <c r="I3194" s="20" t="s">
        <v>7405</v>
      </c>
      <c r="J3194" s="20" t="s">
        <v>330</v>
      </c>
      <c r="K3194" s="20" t="s">
        <v>331</v>
      </c>
      <c r="L3194" s="20" t="s">
        <v>332</v>
      </c>
      <c r="M3194" s="20" t="s">
        <v>125</v>
      </c>
      <c r="N3194" s="21">
        <v>17608.009999999998</v>
      </c>
      <c r="O3194" s="21">
        <v>0</v>
      </c>
      <c r="P3194" s="19">
        <v>45526</v>
      </c>
      <c r="Q3194" s="19">
        <v>45546</v>
      </c>
      <c r="R3194" s="20"/>
      <c r="S3194" s="19">
        <v>45646</v>
      </c>
      <c r="T3194" s="20" t="s">
        <v>126</v>
      </c>
      <c r="U3194" s="20">
        <v>1024568</v>
      </c>
      <c r="V3194" s="20">
        <v>240006769</v>
      </c>
      <c r="W3194" s="20" t="s">
        <v>50</v>
      </c>
      <c r="X3194" s="20" t="s">
        <v>794</v>
      </c>
      <c r="Y3194" s="20" t="s">
        <v>333</v>
      </c>
      <c r="Z3194" s="20" t="s">
        <v>7406</v>
      </c>
      <c r="AA3194" s="20" t="s">
        <v>335</v>
      </c>
      <c r="AB3194" s="20" t="s">
        <v>336</v>
      </c>
      <c r="AC3194" s="20" t="s">
        <v>337</v>
      </c>
      <c r="AD3194" s="20" t="s">
        <v>56</v>
      </c>
      <c r="AE3194" s="20"/>
      <c r="AF3194" t="str">
        <f>VLOOKUP(L3194,Contactos!B:B,1,0)</f>
        <v>REPRESENTACIONES DURAND S.A.C.</v>
      </c>
    </row>
    <row r="3195" spans="1:32" ht="25.5" x14ac:dyDescent="0.2">
      <c r="A3195" s="4">
        <f t="shared" si="148"/>
        <v>3193</v>
      </c>
      <c r="B3195" s="4" t="str">
        <f t="shared" si="149"/>
        <v>4-03311</v>
      </c>
      <c r="C3195" s="4" t="str">
        <f>IFERROR(VLOOKUP(F3195,Tablas!$A$1:$B$3,2,0),"")</f>
        <v/>
      </c>
      <c r="D3195" s="4" t="str">
        <f t="shared" si="150"/>
        <v xml:space="preserve"> - LETRA 75 DIAS / DRAFT 75 DAYS - Cambio de Situación</v>
      </c>
      <c r="E3195" s="19">
        <v>45546</v>
      </c>
      <c r="F3195" s="20" t="s">
        <v>27</v>
      </c>
      <c r="G3195" s="20" t="s">
        <v>8376</v>
      </c>
      <c r="H3195" s="20" t="s">
        <v>7404</v>
      </c>
      <c r="I3195" s="20" t="s">
        <v>7405</v>
      </c>
      <c r="J3195" s="20" t="s">
        <v>330</v>
      </c>
      <c r="K3195" s="20" t="s">
        <v>331</v>
      </c>
      <c r="L3195" s="20" t="s">
        <v>332</v>
      </c>
      <c r="M3195" s="20" t="s">
        <v>125</v>
      </c>
      <c r="N3195" s="21">
        <v>17608.03</v>
      </c>
      <c r="O3195" s="21">
        <v>0</v>
      </c>
      <c r="P3195" s="19">
        <v>45526</v>
      </c>
      <c r="Q3195" s="19">
        <v>45546</v>
      </c>
      <c r="R3195" s="20"/>
      <c r="S3195" s="19">
        <v>45572</v>
      </c>
      <c r="T3195" s="20" t="s">
        <v>126</v>
      </c>
      <c r="U3195" s="20">
        <v>1024550</v>
      </c>
      <c r="V3195" s="20">
        <v>240006760</v>
      </c>
      <c r="W3195" s="20" t="s">
        <v>50</v>
      </c>
      <c r="X3195" s="20" t="s">
        <v>794</v>
      </c>
      <c r="Y3195" s="20" t="s">
        <v>333</v>
      </c>
      <c r="Z3195" s="20" t="s">
        <v>7406</v>
      </c>
      <c r="AA3195" s="20" t="s">
        <v>7441</v>
      </c>
      <c r="AB3195" s="20" t="s">
        <v>789</v>
      </c>
      <c r="AC3195" s="20" t="s">
        <v>167</v>
      </c>
      <c r="AD3195" s="20" t="s">
        <v>56</v>
      </c>
      <c r="AE3195" s="20"/>
      <c r="AF3195" t="str">
        <f>VLOOKUP(L3195,Contactos!B:B,1,0)</f>
        <v>REPRESENTACIONES DURAND S.A.C.</v>
      </c>
    </row>
    <row r="3196" spans="1:32" ht="25.5" x14ac:dyDescent="0.2">
      <c r="A3196" s="4">
        <f t="shared" si="148"/>
        <v>3194</v>
      </c>
      <c r="B3196" s="4" t="str">
        <f t="shared" si="149"/>
        <v>4-03312</v>
      </c>
      <c r="C3196" s="4" t="str">
        <f>IFERROR(VLOOKUP(F3196,Tablas!$A$1:$B$3,2,0),"")</f>
        <v/>
      </c>
      <c r="D3196" s="4" t="str">
        <f t="shared" si="150"/>
        <v xml:space="preserve"> - LETRA 75 DIAS / DRAFT 75 DAYS - Cambio de Situación</v>
      </c>
      <c r="E3196" s="19">
        <v>45546</v>
      </c>
      <c r="F3196" s="20" t="s">
        <v>27</v>
      </c>
      <c r="G3196" s="20" t="s">
        <v>8377</v>
      </c>
      <c r="H3196" s="20" t="s">
        <v>7404</v>
      </c>
      <c r="I3196" s="20" t="s">
        <v>7405</v>
      </c>
      <c r="J3196" s="20" t="s">
        <v>330</v>
      </c>
      <c r="K3196" s="20" t="s">
        <v>331</v>
      </c>
      <c r="L3196" s="20" t="s">
        <v>332</v>
      </c>
      <c r="M3196" s="20" t="s">
        <v>125</v>
      </c>
      <c r="N3196" s="21">
        <v>17608.03</v>
      </c>
      <c r="O3196" s="21">
        <v>0</v>
      </c>
      <c r="P3196" s="19">
        <v>45526</v>
      </c>
      <c r="Q3196" s="19">
        <v>45546</v>
      </c>
      <c r="R3196" s="20"/>
      <c r="S3196" s="19">
        <v>45580</v>
      </c>
      <c r="T3196" s="20" t="s">
        <v>126</v>
      </c>
      <c r="U3196" s="20">
        <v>1024552</v>
      </c>
      <c r="V3196" s="20">
        <v>240006761</v>
      </c>
      <c r="W3196" s="20" t="s">
        <v>50</v>
      </c>
      <c r="X3196" s="20" t="s">
        <v>794</v>
      </c>
      <c r="Y3196" s="20" t="s">
        <v>333</v>
      </c>
      <c r="Z3196" s="20" t="s">
        <v>7406</v>
      </c>
      <c r="AA3196" s="20" t="s">
        <v>7441</v>
      </c>
      <c r="AB3196" s="20" t="s">
        <v>789</v>
      </c>
      <c r="AC3196" s="20" t="s">
        <v>167</v>
      </c>
      <c r="AD3196" s="20" t="s">
        <v>56</v>
      </c>
      <c r="AE3196" s="20"/>
      <c r="AF3196" t="str">
        <f>VLOOKUP(L3196,Contactos!B:B,1,0)</f>
        <v>REPRESENTACIONES DURAND S.A.C.</v>
      </c>
    </row>
    <row r="3197" spans="1:32" ht="25.5" x14ac:dyDescent="0.2">
      <c r="A3197" s="4">
        <f t="shared" si="148"/>
        <v>3195</v>
      </c>
      <c r="B3197" s="4" t="str">
        <f t="shared" si="149"/>
        <v>4-03316</v>
      </c>
      <c r="C3197" s="4" t="str">
        <f>IFERROR(VLOOKUP(F3197,Tablas!$A$1:$B$3,2,0),"")</f>
        <v/>
      </c>
      <c r="D3197" s="4" t="str">
        <f t="shared" si="150"/>
        <v xml:space="preserve"> - LETRA 75 DIAS / DRAFT 75 DAYS - Cambio de Situación</v>
      </c>
      <c r="E3197" s="19">
        <v>45546</v>
      </c>
      <c r="F3197" s="20" t="s">
        <v>27</v>
      </c>
      <c r="G3197" s="20" t="s">
        <v>8378</v>
      </c>
      <c r="H3197" s="20" t="s">
        <v>7404</v>
      </c>
      <c r="I3197" s="20" t="s">
        <v>7405</v>
      </c>
      <c r="J3197" s="20" t="s">
        <v>330</v>
      </c>
      <c r="K3197" s="20" t="s">
        <v>331</v>
      </c>
      <c r="L3197" s="20" t="s">
        <v>332</v>
      </c>
      <c r="M3197" s="20" t="s">
        <v>125</v>
      </c>
      <c r="N3197" s="21">
        <v>17608.03</v>
      </c>
      <c r="O3197" s="21">
        <v>0</v>
      </c>
      <c r="P3197" s="19">
        <v>45526</v>
      </c>
      <c r="Q3197" s="19">
        <v>45546</v>
      </c>
      <c r="R3197" s="20"/>
      <c r="S3197" s="19">
        <v>45632</v>
      </c>
      <c r="T3197" s="20" t="s">
        <v>126</v>
      </c>
      <c r="U3197" s="20">
        <v>1024566</v>
      </c>
      <c r="V3197" s="20">
        <v>240006768</v>
      </c>
      <c r="W3197" s="20" t="s">
        <v>50</v>
      </c>
      <c r="X3197" s="20" t="s">
        <v>794</v>
      </c>
      <c r="Y3197" s="20" t="s">
        <v>333</v>
      </c>
      <c r="Z3197" s="20" t="s">
        <v>7406</v>
      </c>
      <c r="AA3197" s="20" t="s">
        <v>335</v>
      </c>
      <c r="AB3197" s="20" t="s">
        <v>336</v>
      </c>
      <c r="AC3197" s="20" t="s">
        <v>337</v>
      </c>
      <c r="AD3197" s="20" t="s">
        <v>56</v>
      </c>
      <c r="AE3197" s="20"/>
      <c r="AF3197" t="str">
        <f>VLOOKUP(L3197,Contactos!B:B,1,0)</f>
        <v>REPRESENTACIONES DURAND S.A.C.</v>
      </c>
    </row>
    <row r="3198" spans="1:32" ht="25.5" x14ac:dyDescent="0.2">
      <c r="A3198" s="4">
        <f t="shared" si="148"/>
        <v>3196</v>
      </c>
      <c r="B3198" s="4" t="str">
        <f t="shared" si="149"/>
        <v>4-03314</v>
      </c>
      <c r="C3198" s="4" t="str">
        <f>IFERROR(VLOOKUP(F3198,Tablas!$A$1:$B$3,2,0),"")</f>
        <v/>
      </c>
      <c r="D3198" s="4" t="str">
        <f t="shared" si="150"/>
        <v xml:space="preserve"> - LETRA 75 DIAS / DRAFT 75 DAYS - Cambio de Situación</v>
      </c>
      <c r="E3198" s="19">
        <v>45546</v>
      </c>
      <c r="F3198" s="20" t="s">
        <v>27</v>
      </c>
      <c r="G3198" s="20" t="s">
        <v>8379</v>
      </c>
      <c r="H3198" s="20" t="s">
        <v>7404</v>
      </c>
      <c r="I3198" s="20" t="s">
        <v>7405</v>
      </c>
      <c r="J3198" s="20" t="s">
        <v>330</v>
      </c>
      <c r="K3198" s="20" t="s">
        <v>331</v>
      </c>
      <c r="L3198" s="20" t="s">
        <v>332</v>
      </c>
      <c r="M3198" s="20" t="s">
        <v>125</v>
      </c>
      <c r="N3198" s="21">
        <v>17608.03</v>
      </c>
      <c r="O3198" s="21">
        <v>0</v>
      </c>
      <c r="P3198" s="19">
        <v>45526</v>
      </c>
      <c r="Q3198" s="19">
        <v>45546</v>
      </c>
      <c r="R3198" s="20"/>
      <c r="S3198" s="19">
        <v>45601</v>
      </c>
      <c r="T3198" s="20" t="s">
        <v>126</v>
      </c>
      <c r="U3198" s="20">
        <v>1024562</v>
      </c>
      <c r="V3198" s="20">
        <v>240006766</v>
      </c>
      <c r="W3198" s="20" t="s">
        <v>50</v>
      </c>
      <c r="X3198" s="20" t="s">
        <v>794</v>
      </c>
      <c r="Y3198" s="20" t="s">
        <v>333</v>
      </c>
      <c r="Z3198" s="20" t="s">
        <v>7406</v>
      </c>
      <c r="AA3198" s="20" t="s">
        <v>335</v>
      </c>
      <c r="AB3198" s="20" t="s">
        <v>336</v>
      </c>
      <c r="AC3198" s="20" t="s">
        <v>337</v>
      </c>
      <c r="AD3198" s="20" t="s">
        <v>56</v>
      </c>
      <c r="AE3198" s="20"/>
      <c r="AF3198" t="str">
        <f>VLOOKUP(L3198,Contactos!B:B,1,0)</f>
        <v>REPRESENTACIONES DURAND S.A.C.</v>
      </c>
    </row>
    <row r="3199" spans="1:32" ht="25.5" x14ac:dyDescent="0.2">
      <c r="A3199" s="4">
        <f t="shared" si="148"/>
        <v>3197</v>
      </c>
      <c r="B3199" s="4" t="str">
        <f t="shared" si="149"/>
        <v>4-03315</v>
      </c>
      <c r="C3199" s="4" t="str">
        <f>IFERROR(VLOOKUP(F3199,Tablas!$A$1:$B$3,2,0),"")</f>
        <v/>
      </c>
      <c r="D3199" s="4" t="str">
        <f t="shared" si="150"/>
        <v xml:space="preserve"> - LETRA 75 DIAS / DRAFT 75 DAYS - Cambio de Situación</v>
      </c>
      <c r="E3199" s="19">
        <v>45546</v>
      </c>
      <c r="F3199" s="20" t="s">
        <v>27</v>
      </c>
      <c r="G3199" s="20" t="s">
        <v>8380</v>
      </c>
      <c r="H3199" s="20" t="s">
        <v>7404</v>
      </c>
      <c r="I3199" s="20" t="s">
        <v>7405</v>
      </c>
      <c r="J3199" s="20" t="s">
        <v>330</v>
      </c>
      <c r="K3199" s="20" t="s">
        <v>331</v>
      </c>
      <c r="L3199" s="20" t="s">
        <v>332</v>
      </c>
      <c r="M3199" s="20" t="s">
        <v>125</v>
      </c>
      <c r="N3199" s="21">
        <v>17608.03</v>
      </c>
      <c r="O3199" s="21">
        <v>0</v>
      </c>
      <c r="P3199" s="19">
        <v>45526</v>
      </c>
      <c r="Q3199" s="19">
        <v>45546</v>
      </c>
      <c r="R3199" s="20"/>
      <c r="S3199" s="19">
        <v>45617</v>
      </c>
      <c r="T3199" s="20" t="s">
        <v>126</v>
      </c>
      <c r="U3199" s="20">
        <v>1024564</v>
      </c>
      <c r="V3199" s="20">
        <v>240006767</v>
      </c>
      <c r="W3199" s="20" t="s">
        <v>50</v>
      </c>
      <c r="X3199" s="20" t="s">
        <v>794</v>
      </c>
      <c r="Y3199" s="20" t="s">
        <v>333</v>
      </c>
      <c r="Z3199" s="20" t="s">
        <v>7406</v>
      </c>
      <c r="AA3199" s="20" t="s">
        <v>335</v>
      </c>
      <c r="AB3199" s="20" t="s">
        <v>336</v>
      </c>
      <c r="AC3199" s="20" t="s">
        <v>337</v>
      </c>
      <c r="AD3199" s="20" t="s">
        <v>56</v>
      </c>
      <c r="AE3199" s="20"/>
      <c r="AF3199" t="str">
        <f>VLOOKUP(L3199,Contactos!B:B,1,0)</f>
        <v>REPRESENTACIONES DURAND S.A.C.</v>
      </c>
    </row>
    <row r="3200" spans="1:32" ht="25.5" x14ac:dyDescent="0.2">
      <c r="A3200" s="4">
        <f t="shared" si="148"/>
        <v>3198</v>
      </c>
      <c r="B3200" s="4" t="str">
        <f t="shared" si="149"/>
        <v>4-03313</v>
      </c>
      <c r="C3200" s="4" t="str">
        <f>IFERROR(VLOOKUP(F3200,Tablas!$A$1:$B$3,2,0),"")</f>
        <v/>
      </c>
      <c r="D3200" s="4" t="str">
        <f t="shared" si="150"/>
        <v xml:space="preserve"> - LETRA 75 DIAS / DRAFT 75 DAYS - Cambio de Situación</v>
      </c>
      <c r="E3200" s="19">
        <v>45546</v>
      </c>
      <c r="F3200" s="20" t="s">
        <v>27</v>
      </c>
      <c r="G3200" s="20" t="s">
        <v>8381</v>
      </c>
      <c r="H3200" s="20" t="s">
        <v>7404</v>
      </c>
      <c r="I3200" s="20" t="s">
        <v>7405</v>
      </c>
      <c r="J3200" s="20" t="s">
        <v>330</v>
      </c>
      <c r="K3200" s="20" t="s">
        <v>331</v>
      </c>
      <c r="L3200" s="20" t="s">
        <v>332</v>
      </c>
      <c r="M3200" s="20" t="s">
        <v>125</v>
      </c>
      <c r="N3200" s="21">
        <v>17608.03</v>
      </c>
      <c r="O3200" s="21">
        <v>0</v>
      </c>
      <c r="P3200" s="19">
        <v>45526</v>
      </c>
      <c r="Q3200" s="19">
        <v>45546</v>
      </c>
      <c r="R3200" s="20"/>
      <c r="S3200" s="19">
        <v>45596</v>
      </c>
      <c r="T3200" s="20" t="s">
        <v>126</v>
      </c>
      <c r="U3200" s="20">
        <v>1024560</v>
      </c>
      <c r="V3200" s="20">
        <v>240006765</v>
      </c>
      <c r="W3200" s="20" t="s">
        <v>50</v>
      </c>
      <c r="X3200" s="20" t="s">
        <v>794</v>
      </c>
      <c r="Y3200" s="20" t="s">
        <v>333</v>
      </c>
      <c r="Z3200" s="20" t="s">
        <v>7406</v>
      </c>
      <c r="AA3200" s="20" t="s">
        <v>335</v>
      </c>
      <c r="AB3200" s="20" t="s">
        <v>336</v>
      </c>
      <c r="AC3200" s="20" t="s">
        <v>337</v>
      </c>
      <c r="AD3200" s="20" t="s">
        <v>56</v>
      </c>
      <c r="AE3200" s="20"/>
      <c r="AF3200" t="str">
        <f>VLOOKUP(L3200,Contactos!B:B,1,0)</f>
        <v>REPRESENTACIONES DURAND S.A.C.</v>
      </c>
    </row>
    <row r="3201" spans="1:32" ht="38.25" x14ac:dyDescent="0.2">
      <c r="A3201" s="4">
        <f t="shared" si="148"/>
        <v>3199</v>
      </c>
      <c r="B3201" s="4" t="str">
        <f t="shared" si="149"/>
        <v>4-02668</v>
      </c>
      <c r="C3201" s="4" t="str">
        <f>IFERROR(VLOOKUP(F3201,Tablas!$A$1:$B$3,2,0),"")</f>
        <v/>
      </c>
      <c r="D3201" s="4" t="str">
        <f t="shared" si="150"/>
        <v xml:space="preserve"> - LETRA 75 DIAS / DRAFT 75 DAYS - Cambio de Situación</v>
      </c>
      <c r="E3201" s="19">
        <v>45498</v>
      </c>
      <c r="F3201" s="20" t="s">
        <v>27</v>
      </c>
      <c r="G3201" s="20" t="s">
        <v>8382</v>
      </c>
      <c r="H3201" s="20" t="s">
        <v>7404</v>
      </c>
      <c r="I3201" s="20" t="s">
        <v>7405</v>
      </c>
      <c r="J3201" s="20" t="s">
        <v>7397</v>
      </c>
      <c r="K3201" s="20" t="s">
        <v>7398</v>
      </c>
      <c r="L3201" s="20" t="s">
        <v>7399</v>
      </c>
      <c r="M3201" s="20" t="s">
        <v>125</v>
      </c>
      <c r="N3201" s="21">
        <v>18626.5</v>
      </c>
      <c r="O3201" s="21">
        <v>0</v>
      </c>
      <c r="P3201" s="19">
        <v>45484</v>
      </c>
      <c r="Q3201" s="19">
        <v>45498</v>
      </c>
      <c r="R3201" s="20"/>
      <c r="S3201" s="19">
        <v>45576</v>
      </c>
      <c r="T3201" s="20" t="s">
        <v>126</v>
      </c>
      <c r="U3201" s="20">
        <v>998687</v>
      </c>
      <c r="V3201" s="20">
        <v>240005460</v>
      </c>
      <c r="W3201" s="20" t="s">
        <v>50</v>
      </c>
      <c r="X3201" s="20" t="s">
        <v>794</v>
      </c>
      <c r="Y3201" s="20" t="s">
        <v>267</v>
      </c>
      <c r="Z3201" s="20" t="s">
        <v>7406</v>
      </c>
      <c r="AA3201" s="20" t="s">
        <v>7402</v>
      </c>
      <c r="AB3201" s="20" t="s">
        <v>328</v>
      </c>
      <c r="AC3201" s="20" t="s">
        <v>167</v>
      </c>
      <c r="AD3201" s="20" t="s">
        <v>56</v>
      </c>
      <c r="AE3201" s="20"/>
      <c r="AF3201" t="str">
        <f>VLOOKUP(L3201,Contactos!B:B,1,0)</f>
        <v>CORPORACION FARMACEUTICA VETERINARIA SOCIEDAD ANONIMA CERRADA</v>
      </c>
    </row>
    <row r="3202" spans="1:32" ht="25.5" x14ac:dyDescent="0.2">
      <c r="A3202" s="4">
        <f t="shared" si="148"/>
        <v>3200</v>
      </c>
      <c r="B3202" s="4" t="str">
        <f t="shared" si="149"/>
        <v>4946</v>
      </c>
      <c r="C3202" s="4" t="str">
        <f>IFERROR(VLOOKUP(F3202,Tablas!$A$1:$B$3,2,0),"")</f>
        <v/>
      </c>
      <c r="D3202" s="4" t="str">
        <f t="shared" si="150"/>
        <v xml:space="preserve"> - CREDITO 60 DÍAS / CREDIT 60 DAYS - PE 4946</v>
      </c>
      <c r="E3202" s="19">
        <v>45555</v>
      </c>
      <c r="F3202" s="20" t="s">
        <v>27</v>
      </c>
      <c r="G3202" s="20" t="s">
        <v>160</v>
      </c>
      <c r="H3202" s="20" t="s">
        <v>120</v>
      </c>
      <c r="I3202" s="20" t="s">
        <v>121</v>
      </c>
      <c r="J3202" s="20" t="s">
        <v>161</v>
      </c>
      <c r="K3202" s="20" t="s">
        <v>162</v>
      </c>
      <c r="L3202" s="20" t="s">
        <v>163</v>
      </c>
      <c r="M3202" s="20" t="s">
        <v>125</v>
      </c>
      <c r="N3202" s="21">
        <v>18648.740000000002</v>
      </c>
      <c r="O3202" s="21">
        <v>0</v>
      </c>
      <c r="P3202" s="20"/>
      <c r="Q3202" s="19">
        <v>45555</v>
      </c>
      <c r="R3202" s="20"/>
      <c r="S3202" s="19">
        <v>45555</v>
      </c>
      <c r="T3202" s="20" t="s">
        <v>164</v>
      </c>
      <c r="U3202" s="20">
        <v>1026922</v>
      </c>
      <c r="V3202" s="20">
        <v>240011040</v>
      </c>
      <c r="W3202" s="20" t="s">
        <v>35</v>
      </c>
      <c r="X3202" s="20" t="s">
        <v>127</v>
      </c>
      <c r="Y3202" s="20" t="s">
        <v>52</v>
      </c>
      <c r="Z3202" s="20" t="s">
        <v>160</v>
      </c>
      <c r="AA3202" s="20" t="s">
        <v>7841</v>
      </c>
      <c r="AB3202" s="20" t="s">
        <v>328</v>
      </c>
      <c r="AC3202" s="20" t="s">
        <v>167</v>
      </c>
      <c r="AD3202" s="20" t="s">
        <v>56</v>
      </c>
      <c r="AE3202" s="20"/>
      <c r="AF3202" t="str">
        <f>VLOOKUP(L3202,Contactos!B:B,1,0)</f>
        <v>VETANIS SOCIEDAD ANONIMA CERRADA - VETANIS S.A.C.</v>
      </c>
    </row>
    <row r="3203" spans="1:32" ht="25.5" x14ac:dyDescent="0.2">
      <c r="A3203" s="4">
        <f t="shared" si="148"/>
        <v>3201</v>
      </c>
      <c r="B3203" s="4" t="str">
        <f t="shared" si="149"/>
        <v/>
      </c>
      <c r="C3203" s="4" t="str">
        <f>IFERROR(VLOOKUP(F3203,Tablas!$A$1:$B$3,2,0),"")</f>
        <v/>
      </c>
      <c r="D3203" s="4" t="str">
        <f t="shared" si="150"/>
        <v xml:space="preserve"> - COBRANZA DOC. 60 DIAS  / DA 60 DAYS - Dif. en cambio</v>
      </c>
      <c r="E3203" s="19">
        <v>45473</v>
      </c>
      <c r="F3203" s="20" t="s">
        <v>27</v>
      </c>
      <c r="G3203" s="20"/>
      <c r="H3203" s="20" t="s">
        <v>80</v>
      </c>
      <c r="I3203" s="20" t="s">
        <v>81</v>
      </c>
      <c r="J3203" s="20" t="s">
        <v>31</v>
      </c>
      <c r="K3203" s="20" t="s">
        <v>31</v>
      </c>
      <c r="L3203" s="20" t="s">
        <v>32</v>
      </c>
      <c r="M3203" s="20" t="s">
        <v>33</v>
      </c>
      <c r="N3203" s="21">
        <v>19154.52</v>
      </c>
      <c r="O3203" s="21">
        <v>0</v>
      </c>
      <c r="P3203" s="20"/>
      <c r="Q3203" s="19">
        <v>45473</v>
      </c>
      <c r="R3203" s="20"/>
      <c r="S3203" s="20"/>
      <c r="T3203" s="20" t="s">
        <v>34</v>
      </c>
      <c r="U3203" s="20">
        <v>1028637</v>
      </c>
      <c r="V3203" s="20">
        <v>240026899</v>
      </c>
      <c r="W3203" s="20" t="s">
        <v>50</v>
      </c>
      <c r="X3203" s="20" t="s">
        <v>841</v>
      </c>
      <c r="Y3203" s="20" t="s">
        <v>37</v>
      </c>
      <c r="Z3203" s="20" t="s">
        <v>63</v>
      </c>
      <c r="AA3203" s="20" t="s">
        <v>39</v>
      </c>
      <c r="AB3203" s="20" t="s">
        <v>40</v>
      </c>
      <c r="AC3203" s="20"/>
      <c r="AD3203" s="20" t="s">
        <v>42</v>
      </c>
      <c r="AE3203" s="20"/>
      <c r="AF3203" t="str">
        <f>VLOOKUP(L3203,Contactos!B:B,1,0)</f>
        <v>INVERSIONES MONTECO DE Cartago S.A.</v>
      </c>
    </row>
    <row r="3204" spans="1:32" ht="38.25" x14ac:dyDescent="0.2">
      <c r="A3204" s="4">
        <f t="shared" ref="A3204:A3267" si="151">ROW()-2</f>
        <v>3202</v>
      </c>
      <c r="B3204" s="4" t="str">
        <f t="shared" ref="B3204:B3267" si="152">MID(G3204,4,20)</f>
        <v>F010-00025944</v>
      </c>
      <c r="C3204" s="4" t="str">
        <f>IFERROR(VLOOKUP(F3204,Tablas!$A$1:$B$3,2,0),"")</f>
        <v>Factura</v>
      </c>
      <c r="D3204" s="4" t="str">
        <f t="shared" ref="D3204:D3267" si="153">CONCATENATE(AE3204," - ",T3204," - ",Z3204)</f>
        <v>Nacional - LETRA 45-52-66-73-90-105-120 DIAS / DRAFT 45-52-66-73-90-105-120 DAYS - Facturas clientes - C20602313906</v>
      </c>
      <c r="E3204" s="19">
        <v>45553</v>
      </c>
      <c r="F3204" s="20" t="s">
        <v>1001</v>
      </c>
      <c r="G3204" s="20" t="s">
        <v>8383</v>
      </c>
      <c r="H3204" s="20" t="s">
        <v>44</v>
      </c>
      <c r="I3204" s="20" t="s">
        <v>45</v>
      </c>
      <c r="J3204" s="20" t="s">
        <v>7397</v>
      </c>
      <c r="K3204" s="20" t="s">
        <v>7398</v>
      </c>
      <c r="L3204" s="20" t="s">
        <v>7399</v>
      </c>
      <c r="M3204" s="20" t="s">
        <v>125</v>
      </c>
      <c r="N3204" s="21">
        <v>19575.080000000002</v>
      </c>
      <c r="O3204" s="21">
        <v>0</v>
      </c>
      <c r="P3204" s="20"/>
      <c r="Q3204" s="19">
        <v>45553</v>
      </c>
      <c r="R3204" s="20"/>
      <c r="S3204" s="19">
        <v>45718</v>
      </c>
      <c r="T3204" s="20" t="s">
        <v>7400</v>
      </c>
      <c r="U3204" s="20">
        <v>1026069</v>
      </c>
      <c r="V3204" s="20">
        <v>240002772</v>
      </c>
      <c r="W3204" s="20" t="s">
        <v>847</v>
      </c>
      <c r="X3204" s="20" t="s">
        <v>305</v>
      </c>
      <c r="Y3204" s="20" t="s">
        <v>267</v>
      </c>
      <c r="Z3204" s="20" t="s">
        <v>7401</v>
      </c>
      <c r="AA3204" s="20" t="s">
        <v>7402</v>
      </c>
      <c r="AB3204" s="20" t="s">
        <v>328</v>
      </c>
      <c r="AC3204" s="20" t="s">
        <v>167</v>
      </c>
      <c r="AD3204" s="20" t="s">
        <v>56</v>
      </c>
      <c r="AE3204" s="20" t="s">
        <v>1014</v>
      </c>
      <c r="AF3204" t="str">
        <f>VLOOKUP(L3204,Contactos!B:B,1,0)</f>
        <v>CORPORACION FARMACEUTICA VETERINARIA SOCIEDAD ANONIMA CERRADA</v>
      </c>
    </row>
    <row r="3205" spans="1:32" ht="38.25" x14ac:dyDescent="0.2">
      <c r="A3205" s="4">
        <f t="shared" si="151"/>
        <v>3203</v>
      </c>
      <c r="B3205" s="4" t="str">
        <f t="shared" si="152"/>
        <v>F010-00025944</v>
      </c>
      <c r="C3205" s="4" t="str">
        <f>IFERROR(VLOOKUP(F3205,Tablas!$A$1:$B$3,2,0),"")</f>
        <v>Factura</v>
      </c>
      <c r="D3205" s="4" t="str">
        <f t="shared" si="153"/>
        <v>Nacional - LETRA 45-52-66-73-90-105-120 DIAS / DRAFT 45-52-66-73-90-105-120 DAYS - Facturas clientes - C20602313906</v>
      </c>
      <c r="E3205" s="19">
        <v>45553</v>
      </c>
      <c r="F3205" s="20" t="s">
        <v>1001</v>
      </c>
      <c r="G3205" s="20" t="s">
        <v>8383</v>
      </c>
      <c r="H3205" s="20" t="s">
        <v>44</v>
      </c>
      <c r="I3205" s="20" t="s">
        <v>45</v>
      </c>
      <c r="J3205" s="20" t="s">
        <v>7397</v>
      </c>
      <c r="K3205" s="20" t="s">
        <v>7398</v>
      </c>
      <c r="L3205" s="20" t="s">
        <v>7399</v>
      </c>
      <c r="M3205" s="20" t="s">
        <v>125</v>
      </c>
      <c r="N3205" s="21">
        <v>19616.27</v>
      </c>
      <c r="O3205" s="21">
        <v>0</v>
      </c>
      <c r="P3205" s="20"/>
      <c r="Q3205" s="19">
        <v>45553</v>
      </c>
      <c r="R3205" s="20"/>
      <c r="S3205" s="19">
        <v>45671</v>
      </c>
      <c r="T3205" s="20" t="s">
        <v>7400</v>
      </c>
      <c r="U3205" s="20">
        <v>1026069</v>
      </c>
      <c r="V3205" s="20">
        <v>240002772</v>
      </c>
      <c r="W3205" s="20" t="s">
        <v>847</v>
      </c>
      <c r="X3205" s="20" t="s">
        <v>305</v>
      </c>
      <c r="Y3205" s="20" t="s">
        <v>267</v>
      </c>
      <c r="Z3205" s="20" t="s">
        <v>7401</v>
      </c>
      <c r="AA3205" s="20" t="s">
        <v>7402</v>
      </c>
      <c r="AB3205" s="20" t="s">
        <v>328</v>
      </c>
      <c r="AC3205" s="20" t="s">
        <v>167</v>
      </c>
      <c r="AD3205" s="20" t="s">
        <v>56</v>
      </c>
      <c r="AE3205" s="20" t="s">
        <v>1014</v>
      </c>
      <c r="AF3205" t="str">
        <f>VLOOKUP(L3205,Contactos!B:B,1,0)</f>
        <v>CORPORACION FARMACEUTICA VETERINARIA SOCIEDAD ANONIMA CERRADA</v>
      </c>
    </row>
    <row r="3206" spans="1:32" ht="38.25" x14ac:dyDescent="0.2">
      <c r="A3206" s="4">
        <f t="shared" si="151"/>
        <v>3204</v>
      </c>
      <c r="B3206" s="4" t="str">
        <f t="shared" si="152"/>
        <v>F010-00025944</v>
      </c>
      <c r="C3206" s="4" t="str">
        <f>IFERROR(VLOOKUP(F3206,Tablas!$A$1:$B$3,2,0),"")</f>
        <v>Factura</v>
      </c>
      <c r="D3206" s="4" t="str">
        <f t="shared" si="153"/>
        <v>Nacional - LETRA 45-52-66-73-90-105-120 DIAS / DRAFT 45-52-66-73-90-105-120 DAYS - Facturas clientes - C20602313906</v>
      </c>
      <c r="E3206" s="19">
        <v>45553</v>
      </c>
      <c r="F3206" s="20" t="s">
        <v>1001</v>
      </c>
      <c r="G3206" s="20" t="s">
        <v>8383</v>
      </c>
      <c r="H3206" s="20" t="s">
        <v>44</v>
      </c>
      <c r="I3206" s="20" t="s">
        <v>45</v>
      </c>
      <c r="J3206" s="20" t="s">
        <v>7397</v>
      </c>
      <c r="K3206" s="20" t="s">
        <v>7398</v>
      </c>
      <c r="L3206" s="20" t="s">
        <v>7399</v>
      </c>
      <c r="M3206" s="20" t="s">
        <v>125</v>
      </c>
      <c r="N3206" s="21">
        <v>19616.27</v>
      </c>
      <c r="O3206" s="21">
        <v>0</v>
      </c>
      <c r="P3206" s="20"/>
      <c r="Q3206" s="19">
        <v>45553</v>
      </c>
      <c r="R3206" s="20"/>
      <c r="S3206" s="19">
        <v>45703</v>
      </c>
      <c r="T3206" s="20" t="s">
        <v>7400</v>
      </c>
      <c r="U3206" s="20">
        <v>1026069</v>
      </c>
      <c r="V3206" s="20">
        <v>240002772</v>
      </c>
      <c r="W3206" s="20" t="s">
        <v>847</v>
      </c>
      <c r="X3206" s="20" t="s">
        <v>305</v>
      </c>
      <c r="Y3206" s="20" t="s">
        <v>267</v>
      </c>
      <c r="Z3206" s="20" t="s">
        <v>7401</v>
      </c>
      <c r="AA3206" s="20" t="s">
        <v>7402</v>
      </c>
      <c r="AB3206" s="20" t="s">
        <v>328</v>
      </c>
      <c r="AC3206" s="20" t="s">
        <v>167</v>
      </c>
      <c r="AD3206" s="20" t="s">
        <v>56</v>
      </c>
      <c r="AE3206" s="20" t="s">
        <v>1014</v>
      </c>
      <c r="AF3206" t="str">
        <f>VLOOKUP(L3206,Contactos!B:B,1,0)</f>
        <v>CORPORACION FARMACEUTICA VETERINARIA SOCIEDAD ANONIMA CERRADA</v>
      </c>
    </row>
    <row r="3207" spans="1:32" ht="38.25" x14ac:dyDescent="0.2">
      <c r="A3207" s="4">
        <f t="shared" si="151"/>
        <v>3205</v>
      </c>
      <c r="B3207" s="4" t="str">
        <f t="shared" si="152"/>
        <v>F010-00025944</v>
      </c>
      <c r="C3207" s="4" t="str">
        <f>IFERROR(VLOOKUP(F3207,Tablas!$A$1:$B$3,2,0),"")</f>
        <v>Factura</v>
      </c>
      <c r="D3207" s="4" t="str">
        <f t="shared" si="153"/>
        <v>Nacional - LETRA 45-52-66-73-90-105-120 DIAS / DRAFT 45-52-66-73-90-105-120 DAYS - Facturas clientes - C20602313906</v>
      </c>
      <c r="E3207" s="19">
        <v>45553</v>
      </c>
      <c r="F3207" s="20" t="s">
        <v>1001</v>
      </c>
      <c r="G3207" s="20" t="s">
        <v>8383</v>
      </c>
      <c r="H3207" s="20" t="s">
        <v>44</v>
      </c>
      <c r="I3207" s="20" t="s">
        <v>45</v>
      </c>
      <c r="J3207" s="20" t="s">
        <v>7397</v>
      </c>
      <c r="K3207" s="20" t="s">
        <v>7398</v>
      </c>
      <c r="L3207" s="20" t="s">
        <v>7399</v>
      </c>
      <c r="M3207" s="20" t="s">
        <v>125</v>
      </c>
      <c r="N3207" s="21">
        <v>19616.27</v>
      </c>
      <c r="O3207" s="21">
        <v>0</v>
      </c>
      <c r="P3207" s="20"/>
      <c r="Q3207" s="19">
        <v>45553</v>
      </c>
      <c r="R3207" s="20"/>
      <c r="S3207" s="19">
        <v>45688</v>
      </c>
      <c r="T3207" s="20" t="s">
        <v>7400</v>
      </c>
      <c r="U3207" s="20">
        <v>1026069</v>
      </c>
      <c r="V3207" s="20">
        <v>240002772</v>
      </c>
      <c r="W3207" s="20" t="s">
        <v>847</v>
      </c>
      <c r="X3207" s="20" t="s">
        <v>305</v>
      </c>
      <c r="Y3207" s="20" t="s">
        <v>267</v>
      </c>
      <c r="Z3207" s="20" t="s">
        <v>7401</v>
      </c>
      <c r="AA3207" s="20" t="s">
        <v>7402</v>
      </c>
      <c r="AB3207" s="20" t="s">
        <v>328</v>
      </c>
      <c r="AC3207" s="20" t="s">
        <v>167</v>
      </c>
      <c r="AD3207" s="20" t="s">
        <v>56</v>
      </c>
      <c r="AE3207" s="20" t="s">
        <v>1014</v>
      </c>
      <c r="AF3207" t="str">
        <f>VLOOKUP(L3207,Contactos!B:B,1,0)</f>
        <v>CORPORACION FARMACEUTICA VETERINARIA SOCIEDAD ANONIMA CERRADA</v>
      </c>
    </row>
    <row r="3208" spans="1:32" ht="38.25" x14ac:dyDescent="0.2">
      <c r="A3208" s="4">
        <f t="shared" si="151"/>
        <v>3206</v>
      </c>
      <c r="B3208" s="4" t="str">
        <f t="shared" si="152"/>
        <v>F010-00025944</v>
      </c>
      <c r="C3208" s="4" t="str">
        <f>IFERROR(VLOOKUP(F3208,Tablas!$A$1:$B$3,2,0),"")</f>
        <v>Factura</v>
      </c>
      <c r="D3208" s="4" t="str">
        <f t="shared" si="153"/>
        <v>Nacional - LETRA 45-52-66-73-90-105-120 DIAS / DRAFT 45-52-66-73-90-105-120 DAYS - Facturas clientes - C20602313906</v>
      </c>
      <c r="E3208" s="19">
        <v>45553</v>
      </c>
      <c r="F3208" s="20" t="s">
        <v>1001</v>
      </c>
      <c r="G3208" s="20" t="s">
        <v>8383</v>
      </c>
      <c r="H3208" s="20" t="s">
        <v>44</v>
      </c>
      <c r="I3208" s="20" t="s">
        <v>45</v>
      </c>
      <c r="J3208" s="20" t="s">
        <v>7397</v>
      </c>
      <c r="K3208" s="20" t="s">
        <v>7398</v>
      </c>
      <c r="L3208" s="20" t="s">
        <v>7399</v>
      </c>
      <c r="M3208" s="20" t="s">
        <v>125</v>
      </c>
      <c r="N3208" s="21">
        <v>19616.27</v>
      </c>
      <c r="O3208" s="21">
        <v>0</v>
      </c>
      <c r="P3208" s="20"/>
      <c r="Q3208" s="19">
        <v>45553</v>
      </c>
      <c r="R3208" s="20"/>
      <c r="S3208" s="19">
        <v>45664</v>
      </c>
      <c r="T3208" s="20" t="s">
        <v>7400</v>
      </c>
      <c r="U3208" s="20">
        <v>1026069</v>
      </c>
      <c r="V3208" s="20">
        <v>240002772</v>
      </c>
      <c r="W3208" s="20" t="s">
        <v>847</v>
      </c>
      <c r="X3208" s="20" t="s">
        <v>305</v>
      </c>
      <c r="Y3208" s="20" t="s">
        <v>267</v>
      </c>
      <c r="Z3208" s="20" t="s">
        <v>7401</v>
      </c>
      <c r="AA3208" s="20" t="s">
        <v>7402</v>
      </c>
      <c r="AB3208" s="20" t="s">
        <v>328</v>
      </c>
      <c r="AC3208" s="20" t="s">
        <v>167</v>
      </c>
      <c r="AD3208" s="20" t="s">
        <v>56</v>
      </c>
      <c r="AE3208" s="20" t="s">
        <v>1014</v>
      </c>
      <c r="AF3208" t="str">
        <f>VLOOKUP(L3208,Contactos!B:B,1,0)</f>
        <v>CORPORACION FARMACEUTICA VETERINARIA SOCIEDAD ANONIMA CERRADA</v>
      </c>
    </row>
    <row r="3209" spans="1:32" ht="38.25" x14ac:dyDescent="0.2">
      <c r="A3209" s="4">
        <f t="shared" si="151"/>
        <v>3207</v>
      </c>
      <c r="B3209" s="4" t="str">
        <f t="shared" si="152"/>
        <v>F010-00025944</v>
      </c>
      <c r="C3209" s="4" t="str">
        <f>IFERROR(VLOOKUP(F3209,Tablas!$A$1:$B$3,2,0),"")</f>
        <v>Factura</v>
      </c>
      <c r="D3209" s="4" t="str">
        <f t="shared" si="153"/>
        <v>Nacional - LETRA 45-52-66-73-90-105-120 DIAS / DRAFT 45-52-66-73-90-105-120 DAYS - Facturas clientes - C20602313906</v>
      </c>
      <c r="E3209" s="19">
        <v>45553</v>
      </c>
      <c r="F3209" s="20" t="s">
        <v>1001</v>
      </c>
      <c r="G3209" s="20" t="s">
        <v>8383</v>
      </c>
      <c r="H3209" s="20" t="s">
        <v>44</v>
      </c>
      <c r="I3209" s="20" t="s">
        <v>45</v>
      </c>
      <c r="J3209" s="20" t="s">
        <v>7397</v>
      </c>
      <c r="K3209" s="20" t="s">
        <v>7398</v>
      </c>
      <c r="L3209" s="20" t="s">
        <v>7399</v>
      </c>
      <c r="M3209" s="20" t="s">
        <v>125</v>
      </c>
      <c r="N3209" s="21">
        <v>19616.27</v>
      </c>
      <c r="O3209" s="21">
        <v>0</v>
      </c>
      <c r="P3209" s="20"/>
      <c r="Q3209" s="19">
        <v>45553</v>
      </c>
      <c r="R3209" s="20"/>
      <c r="S3209" s="19">
        <v>45643</v>
      </c>
      <c r="T3209" s="20" t="s">
        <v>7400</v>
      </c>
      <c r="U3209" s="20">
        <v>1026069</v>
      </c>
      <c r="V3209" s="20">
        <v>240002772</v>
      </c>
      <c r="W3209" s="20" t="s">
        <v>847</v>
      </c>
      <c r="X3209" s="20" t="s">
        <v>305</v>
      </c>
      <c r="Y3209" s="20" t="s">
        <v>267</v>
      </c>
      <c r="Z3209" s="20" t="s">
        <v>7401</v>
      </c>
      <c r="AA3209" s="20" t="s">
        <v>7402</v>
      </c>
      <c r="AB3209" s="20" t="s">
        <v>328</v>
      </c>
      <c r="AC3209" s="20" t="s">
        <v>167</v>
      </c>
      <c r="AD3209" s="20" t="s">
        <v>56</v>
      </c>
      <c r="AE3209" s="20" t="s">
        <v>1014</v>
      </c>
      <c r="AF3209" t="str">
        <f>VLOOKUP(L3209,Contactos!B:B,1,0)</f>
        <v>CORPORACION FARMACEUTICA VETERINARIA SOCIEDAD ANONIMA CERRADA</v>
      </c>
    </row>
    <row r="3210" spans="1:32" ht="38.25" x14ac:dyDescent="0.2">
      <c r="A3210" s="4">
        <f t="shared" si="151"/>
        <v>3208</v>
      </c>
      <c r="B3210" s="4" t="str">
        <f t="shared" si="152"/>
        <v>F010-00025944</v>
      </c>
      <c r="C3210" s="4" t="str">
        <f>IFERROR(VLOOKUP(F3210,Tablas!$A$1:$B$3,2,0),"")</f>
        <v>Factura</v>
      </c>
      <c r="D3210" s="4" t="str">
        <f t="shared" si="153"/>
        <v>Nacional - LETRA 45-52-66-73-90-105-120 DIAS / DRAFT 45-52-66-73-90-105-120 DAYS - Facturas clientes - C20602313906</v>
      </c>
      <c r="E3210" s="19">
        <v>45553</v>
      </c>
      <c r="F3210" s="20" t="s">
        <v>1001</v>
      </c>
      <c r="G3210" s="20" t="s">
        <v>8383</v>
      </c>
      <c r="H3210" s="20" t="s">
        <v>44</v>
      </c>
      <c r="I3210" s="20" t="s">
        <v>45</v>
      </c>
      <c r="J3210" s="20" t="s">
        <v>7397</v>
      </c>
      <c r="K3210" s="20" t="s">
        <v>7398</v>
      </c>
      <c r="L3210" s="20" t="s">
        <v>7399</v>
      </c>
      <c r="M3210" s="20" t="s">
        <v>125</v>
      </c>
      <c r="N3210" s="21">
        <v>19616.27</v>
      </c>
      <c r="O3210" s="21">
        <v>0</v>
      </c>
      <c r="P3210" s="20"/>
      <c r="Q3210" s="19">
        <v>45553</v>
      </c>
      <c r="R3210" s="20"/>
      <c r="S3210" s="19">
        <v>45650</v>
      </c>
      <c r="T3210" s="20" t="s">
        <v>7400</v>
      </c>
      <c r="U3210" s="20">
        <v>1026069</v>
      </c>
      <c r="V3210" s="20">
        <v>240002772</v>
      </c>
      <c r="W3210" s="20" t="s">
        <v>847</v>
      </c>
      <c r="X3210" s="20" t="s">
        <v>305</v>
      </c>
      <c r="Y3210" s="20" t="s">
        <v>267</v>
      </c>
      <c r="Z3210" s="20" t="s">
        <v>7401</v>
      </c>
      <c r="AA3210" s="20" t="s">
        <v>7402</v>
      </c>
      <c r="AB3210" s="20" t="s">
        <v>328</v>
      </c>
      <c r="AC3210" s="20" t="s">
        <v>167</v>
      </c>
      <c r="AD3210" s="20" t="s">
        <v>56</v>
      </c>
      <c r="AE3210" s="20" t="s">
        <v>1014</v>
      </c>
      <c r="AF3210" t="str">
        <f>VLOOKUP(L3210,Contactos!B:B,1,0)</f>
        <v>CORPORACION FARMACEUTICA VETERINARIA SOCIEDAD ANONIMA CERRADA</v>
      </c>
    </row>
    <row r="3211" spans="1:32" ht="38.25" x14ac:dyDescent="0.2">
      <c r="A3211" s="4">
        <f t="shared" si="151"/>
        <v>3209</v>
      </c>
      <c r="B3211" s="4" t="str">
        <f t="shared" si="152"/>
        <v>F010-00026051</v>
      </c>
      <c r="C3211" s="4" t="str">
        <f>IFERROR(VLOOKUP(F3211,Tablas!$A$1:$B$3,2,0),"")</f>
        <v>Factura</v>
      </c>
      <c r="D3211" s="4" t="str">
        <f t="shared" si="153"/>
        <v>Nacional - LETRA 45-52-66-73-90-105-120 DIAS / DRAFT 45-52-66-73-90-105-120 DAYS - Facturas clientes - C20110651121</v>
      </c>
      <c r="E3211" s="19">
        <v>45562</v>
      </c>
      <c r="F3211" s="20" t="s">
        <v>1001</v>
      </c>
      <c r="G3211" s="20" t="s">
        <v>8384</v>
      </c>
      <c r="H3211" s="20" t="s">
        <v>44</v>
      </c>
      <c r="I3211" s="20" t="s">
        <v>45</v>
      </c>
      <c r="J3211" s="20" t="s">
        <v>330</v>
      </c>
      <c r="K3211" s="20" t="s">
        <v>331</v>
      </c>
      <c r="L3211" s="20" t="s">
        <v>332</v>
      </c>
      <c r="M3211" s="20" t="s">
        <v>125</v>
      </c>
      <c r="N3211" s="21">
        <v>20256.810000000001</v>
      </c>
      <c r="O3211" s="21">
        <v>0</v>
      </c>
      <c r="P3211" s="20"/>
      <c r="Q3211" s="19">
        <v>45562</v>
      </c>
      <c r="R3211" s="20"/>
      <c r="S3211" s="19">
        <v>45727</v>
      </c>
      <c r="T3211" s="20" t="s">
        <v>7400</v>
      </c>
      <c r="U3211" s="20">
        <v>1031058</v>
      </c>
      <c r="V3211" s="20">
        <v>240002884</v>
      </c>
      <c r="W3211" s="20" t="s">
        <v>847</v>
      </c>
      <c r="X3211" s="20" t="s">
        <v>305</v>
      </c>
      <c r="Y3211" s="20" t="s">
        <v>333</v>
      </c>
      <c r="Z3211" s="20" t="s">
        <v>7530</v>
      </c>
      <c r="AA3211" s="20" t="s">
        <v>335</v>
      </c>
      <c r="AB3211" s="20" t="s">
        <v>336</v>
      </c>
      <c r="AC3211" s="20" t="s">
        <v>337</v>
      </c>
      <c r="AD3211" s="20" t="s">
        <v>56</v>
      </c>
      <c r="AE3211" s="20" t="s">
        <v>1014</v>
      </c>
      <c r="AF3211" t="str">
        <f>VLOOKUP(L3211,Contactos!B:B,1,0)</f>
        <v>REPRESENTACIONES DURAND S.A.C.</v>
      </c>
    </row>
    <row r="3212" spans="1:32" ht="38.25" x14ac:dyDescent="0.2">
      <c r="A3212" s="4">
        <f t="shared" si="151"/>
        <v>3210</v>
      </c>
      <c r="B3212" s="4" t="str">
        <f t="shared" si="152"/>
        <v>F010-00026051</v>
      </c>
      <c r="C3212" s="4" t="str">
        <f>IFERROR(VLOOKUP(F3212,Tablas!$A$1:$B$3,2,0),"")</f>
        <v>Factura</v>
      </c>
      <c r="D3212" s="4" t="str">
        <f t="shared" si="153"/>
        <v>Nacional - LETRA 45-52-66-73-90-105-120 DIAS / DRAFT 45-52-66-73-90-105-120 DAYS - Facturas clientes - C20110651121</v>
      </c>
      <c r="E3212" s="19">
        <v>45562</v>
      </c>
      <c r="F3212" s="20" t="s">
        <v>1001</v>
      </c>
      <c r="G3212" s="20" t="s">
        <v>8384</v>
      </c>
      <c r="H3212" s="20" t="s">
        <v>44</v>
      </c>
      <c r="I3212" s="20" t="s">
        <v>45</v>
      </c>
      <c r="J3212" s="20" t="s">
        <v>330</v>
      </c>
      <c r="K3212" s="20" t="s">
        <v>331</v>
      </c>
      <c r="L3212" s="20" t="s">
        <v>332</v>
      </c>
      <c r="M3212" s="20" t="s">
        <v>125</v>
      </c>
      <c r="N3212" s="21">
        <v>20299.400000000001</v>
      </c>
      <c r="O3212" s="21">
        <v>0</v>
      </c>
      <c r="P3212" s="20"/>
      <c r="Q3212" s="19">
        <v>45562</v>
      </c>
      <c r="R3212" s="20"/>
      <c r="S3212" s="19">
        <v>45712</v>
      </c>
      <c r="T3212" s="20" t="s">
        <v>7400</v>
      </c>
      <c r="U3212" s="20">
        <v>1031058</v>
      </c>
      <c r="V3212" s="20">
        <v>240002884</v>
      </c>
      <c r="W3212" s="20" t="s">
        <v>847</v>
      </c>
      <c r="X3212" s="20" t="s">
        <v>305</v>
      </c>
      <c r="Y3212" s="20" t="s">
        <v>333</v>
      </c>
      <c r="Z3212" s="20" t="s">
        <v>7530</v>
      </c>
      <c r="AA3212" s="20" t="s">
        <v>335</v>
      </c>
      <c r="AB3212" s="20" t="s">
        <v>336</v>
      </c>
      <c r="AC3212" s="20" t="s">
        <v>337</v>
      </c>
      <c r="AD3212" s="20" t="s">
        <v>56</v>
      </c>
      <c r="AE3212" s="20" t="s">
        <v>1014</v>
      </c>
      <c r="AF3212" t="str">
        <f>VLOOKUP(L3212,Contactos!B:B,1,0)</f>
        <v>REPRESENTACIONES DURAND S.A.C.</v>
      </c>
    </row>
    <row r="3213" spans="1:32" ht="38.25" x14ac:dyDescent="0.2">
      <c r="A3213" s="4">
        <f t="shared" si="151"/>
        <v>3211</v>
      </c>
      <c r="B3213" s="4" t="str">
        <f t="shared" si="152"/>
        <v>F010-00026051</v>
      </c>
      <c r="C3213" s="4" t="str">
        <f>IFERROR(VLOOKUP(F3213,Tablas!$A$1:$B$3,2,0),"")</f>
        <v>Factura</v>
      </c>
      <c r="D3213" s="4" t="str">
        <f t="shared" si="153"/>
        <v>Nacional - LETRA 45-52-66-73-90-105-120 DIAS / DRAFT 45-52-66-73-90-105-120 DAYS - Facturas clientes - C20110651121</v>
      </c>
      <c r="E3213" s="19">
        <v>45562</v>
      </c>
      <c r="F3213" s="20" t="s">
        <v>1001</v>
      </c>
      <c r="G3213" s="20" t="s">
        <v>8384</v>
      </c>
      <c r="H3213" s="20" t="s">
        <v>44</v>
      </c>
      <c r="I3213" s="20" t="s">
        <v>45</v>
      </c>
      <c r="J3213" s="20" t="s">
        <v>330</v>
      </c>
      <c r="K3213" s="20" t="s">
        <v>331</v>
      </c>
      <c r="L3213" s="20" t="s">
        <v>332</v>
      </c>
      <c r="M3213" s="20" t="s">
        <v>125</v>
      </c>
      <c r="N3213" s="21">
        <v>20299.400000000001</v>
      </c>
      <c r="O3213" s="21">
        <v>0</v>
      </c>
      <c r="P3213" s="20"/>
      <c r="Q3213" s="19">
        <v>45562</v>
      </c>
      <c r="R3213" s="20"/>
      <c r="S3213" s="19">
        <v>45680</v>
      </c>
      <c r="T3213" s="20" t="s">
        <v>7400</v>
      </c>
      <c r="U3213" s="20">
        <v>1031058</v>
      </c>
      <c r="V3213" s="20">
        <v>240002884</v>
      </c>
      <c r="W3213" s="20" t="s">
        <v>847</v>
      </c>
      <c r="X3213" s="20" t="s">
        <v>305</v>
      </c>
      <c r="Y3213" s="20" t="s">
        <v>333</v>
      </c>
      <c r="Z3213" s="20" t="s">
        <v>7530</v>
      </c>
      <c r="AA3213" s="20" t="s">
        <v>335</v>
      </c>
      <c r="AB3213" s="20" t="s">
        <v>336</v>
      </c>
      <c r="AC3213" s="20" t="s">
        <v>337</v>
      </c>
      <c r="AD3213" s="20" t="s">
        <v>56</v>
      </c>
      <c r="AE3213" s="20" t="s">
        <v>1014</v>
      </c>
      <c r="AF3213" t="str">
        <f>VLOOKUP(L3213,Contactos!B:B,1,0)</f>
        <v>REPRESENTACIONES DURAND S.A.C.</v>
      </c>
    </row>
    <row r="3214" spans="1:32" ht="38.25" x14ac:dyDescent="0.2">
      <c r="A3214" s="4">
        <f t="shared" si="151"/>
        <v>3212</v>
      </c>
      <c r="B3214" s="4" t="str">
        <f t="shared" si="152"/>
        <v>F010-00026051</v>
      </c>
      <c r="C3214" s="4" t="str">
        <f>IFERROR(VLOOKUP(F3214,Tablas!$A$1:$B$3,2,0),"")</f>
        <v>Factura</v>
      </c>
      <c r="D3214" s="4" t="str">
        <f t="shared" si="153"/>
        <v>Nacional - LETRA 45-52-66-73-90-105-120 DIAS / DRAFT 45-52-66-73-90-105-120 DAYS - Facturas clientes - C20110651121</v>
      </c>
      <c r="E3214" s="19">
        <v>45562</v>
      </c>
      <c r="F3214" s="20" t="s">
        <v>1001</v>
      </c>
      <c r="G3214" s="20" t="s">
        <v>8384</v>
      </c>
      <c r="H3214" s="20" t="s">
        <v>44</v>
      </c>
      <c r="I3214" s="20" t="s">
        <v>45</v>
      </c>
      <c r="J3214" s="20" t="s">
        <v>330</v>
      </c>
      <c r="K3214" s="20" t="s">
        <v>331</v>
      </c>
      <c r="L3214" s="20" t="s">
        <v>332</v>
      </c>
      <c r="M3214" s="20" t="s">
        <v>125</v>
      </c>
      <c r="N3214" s="21">
        <v>20299.400000000001</v>
      </c>
      <c r="O3214" s="21">
        <v>0</v>
      </c>
      <c r="P3214" s="20"/>
      <c r="Q3214" s="19">
        <v>45562</v>
      </c>
      <c r="R3214" s="20"/>
      <c r="S3214" s="19">
        <v>45652</v>
      </c>
      <c r="T3214" s="20" t="s">
        <v>7400</v>
      </c>
      <c r="U3214" s="20">
        <v>1031058</v>
      </c>
      <c r="V3214" s="20">
        <v>240002884</v>
      </c>
      <c r="W3214" s="20" t="s">
        <v>847</v>
      </c>
      <c r="X3214" s="20" t="s">
        <v>305</v>
      </c>
      <c r="Y3214" s="20" t="s">
        <v>333</v>
      </c>
      <c r="Z3214" s="20" t="s">
        <v>7530</v>
      </c>
      <c r="AA3214" s="20" t="s">
        <v>335</v>
      </c>
      <c r="AB3214" s="20" t="s">
        <v>336</v>
      </c>
      <c r="AC3214" s="20" t="s">
        <v>337</v>
      </c>
      <c r="AD3214" s="20" t="s">
        <v>56</v>
      </c>
      <c r="AE3214" s="20" t="s">
        <v>1014</v>
      </c>
      <c r="AF3214" t="str">
        <f>VLOOKUP(L3214,Contactos!B:B,1,0)</f>
        <v>REPRESENTACIONES DURAND S.A.C.</v>
      </c>
    </row>
    <row r="3215" spans="1:32" ht="38.25" x14ac:dyDescent="0.2">
      <c r="A3215" s="4">
        <f t="shared" si="151"/>
        <v>3213</v>
      </c>
      <c r="B3215" s="4" t="str">
        <f t="shared" si="152"/>
        <v>F010-00026051</v>
      </c>
      <c r="C3215" s="4" t="str">
        <f>IFERROR(VLOOKUP(F3215,Tablas!$A$1:$B$3,2,0),"")</f>
        <v>Factura</v>
      </c>
      <c r="D3215" s="4" t="str">
        <f t="shared" si="153"/>
        <v>Nacional - LETRA 45-52-66-73-90-105-120 DIAS / DRAFT 45-52-66-73-90-105-120 DAYS - Facturas clientes - C20110651121</v>
      </c>
      <c r="E3215" s="19">
        <v>45562</v>
      </c>
      <c r="F3215" s="20" t="s">
        <v>1001</v>
      </c>
      <c r="G3215" s="20" t="s">
        <v>8384</v>
      </c>
      <c r="H3215" s="20" t="s">
        <v>44</v>
      </c>
      <c r="I3215" s="20" t="s">
        <v>45</v>
      </c>
      <c r="J3215" s="20" t="s">
        <v>330</v>
      </c>
      <c r="K3215" s="20" t="s">
        <v>331</v>
      </c>
      <c r="L3215" s="20" t="s">
        <v>332</v>
      </c>
      <c r="M3215" s="20" t="s">
        <v>125</v>
      </c>
      <c r="N3215" s="21">
        <v>20299.400000000001</v>
      </c>
      <c r="O3215" s="21">
        <v>0</v>
      </c>
      <c r="P3215" s="20"/>
      <c r="Q3215" s="19">
        <v>45562</v>
      </c>
      <c r="R3215" s="20"/>
      <c r="S3215" s="19">
        <v>45697</v>
      </c>
      <c r="T3215" s="20" t="s">
        <v>7400</v>
      </c>
      <c r="U3215" s="20">
        <v>1031058</v>
      </c>
      <c r="V3215" s="20">
        <v>240002884</v>
      </c>
      <c r="W3215" s="20" t="s">
        <v>847</v>
      </c>
      <c r="X3215" s="20" t="s">
        <v>305</v>
      </c>
      <c r="Y3215" s="20" t="s">
        <v>333</v>
      </c>
      <c r="Z3215" s="20" t="s">
        <v>7530</v>
      </c>
      <c r="AA3215" s="20" t="s">
        <v>335</v>
      </c>
      <c r="AB3215" s="20" t="s">
        <v>336</v>
      </c>
      <c r="AC3215" s="20" t="s">
        <v>337</v>
      </c>
      <c r="AD3215" s="20" t="s">
        <v>56</v>
      </c>
      <c r="AE3215" s="20" t="s">
        <v>1014</v>
      </c>
      <c r="AF3215" t="str">
        <f>VLOOKUP(L3215,Contactos!B:B,1,0)</f>
        <v>REPRESENTACIONES DURAND S.A.C.</v>
      </c>
    </row>
    <row r="3216" spans="1:32" ht="38.25" x14ac:dyDescent="0.2">
      <c r="A3216" s="4">
        <f t="shared" si="151"/>
        <v>3214</v>
      </c>
      <c r="B3216" s="4" t="str">
        <f t="shared" si="152"/>
        <v>F010-00026051</v>
      </c>
      <c r="C3216" s="4" t="str">
        <f>IFERROR(VLOOKUP(F3216,Tablas!$A$1:$B$3,2,0),"")</f>
        <v>Factura</v>
      </c>
      <c r="D3216" s="4" t="str">
        <f t="shared" si="153"/>
        <v>Nacional - LETRA 45-52-66-73-90-105-120 DIAS / DRAFT 45-52-66-73-90-105-120 DAYS - Facturas clientes - C20110651121</v>
      </c>
      <c r="E3216" s="19">
        <v>45562</v>
      </c>
      <c r="F3216" s="20" t="s">
        <v>1001</v>
      </c>
      <c r="G3216" s="20" t="s">
        <v>8384</v>
      </c>
      <c r="H3216" s="20" t="s">
        <v>44</v>
      </c>
      <c r="I3216" s="20" t="s">
        <v>45</v>
      </c>
      <c r="J3216" s="20" t="s">
        <v>330</v>
      </c>
      <c r="K3216" s="20" t="s">
        <v>331</v>
      </c>
      <c r="L3216" s="20" t="s">
        <v>332</v>
      </c>
      <c r="M3216" s="20" t="s">
        <v>125</v>
      </c>
      <c r="N3216" s="21">
        <v>20299.400000000001</v>
      </c>
      <c r="O3216" s="21">
        <v>0</v>
      </c>
      <c r="P3216" s="20"/>
      <c r="Q3216" s="19">
        <v>45562</v>
      </c>
      <c r="R3216" s="20"/>
      <c r="S3216" s="19">
        <v>45673</v>
      </c>
      <c r="T3216" s="20" t="s">
        <v>7400</v>
      </c>
      <c r="U3216" s="20">
        <v>1031058</v>
      </c>
      <c r="V3216" s="20">
        <v>240002884</v>
      </c>
      <c r="W3216" s="20" t="s">
        <v>847</v>
      </c>
      <c r="X3216" s="20" t="s">
        <v>305</v>
      </c>
      <c r="Y3216" s="20" t="s">
        <v>333</v>
      </c>
      <c r="Z3216" s="20" t="s">
        <v>7530</v>
      </c>
      <c r="AA3216" s="20" t="s">
        <v>335</v>
      </c>
      <c r="AB3216" s="20" t="s">
        <v>336</v>
      </c>
      <c r="AC3216" s="20" t="s">
        <v>337</v>
      </c>
      <c r="AD3216" s="20" t="s">
        <v>56</v>
      </c>
      <c r="AE3216" s="20" t="s">
        <v>1014</v>
      </c>
      <c r="AF3216" t="str">
        <f>VLOOKUP(L3216,Contactos!B:B,1,0)</f>
        <v>REPRESENTACIONES DURAND S.A.C.</v>
      </c>
    </row>
    <row r="3217" spans="1:32" ht="38.25" x14ac:dyDescent="0.2">
      <c r="A3217" s="4">
        <f t="shared" si="151"/>
        <v>3215</v>
      </c>
      <c r="B3217" s="4" t="str">
        <f t="shared" si="152"/>
        <v>F010-00026051</v>
      </c>
      <c r="C3217" s="4" t="str">
        <f>IFERROR(VLOOKUP(F3217,Tablas!$A$1:$B$3,2,0),"")</f>
        <v>Factura</v>
      </c>
      <c r="D3217" s="4" t="str">
        <f t="shared" si="153"/>
        <v>Nacional - LETRA 45-52-66-73-90-105-120 DIAS / DRAFT 45-52-66-73-90-105-120 DAYS - Facturas clientes - C20110651121</v>
      </c>
      <c r="E3217" s="19">
        <v>45562</v>
      </c>
      <c r="F3217" s="20" t="s">
        <v>1001</v>
      </c>
      <c r="G3217" s="20" t="s">
        <v>8384</v>
      </c>
      <c r="H3217" s="20" t="s">
        <v>44</v>
      </c>
      <c r="I3217" s="20" t="s">
        <v>45</v>
      </c>
      <c r="J3217" s="20" t="s">
        <v>330</v>
      </c>
      <c r="K3217" s="20" t="s">
        <v>331</v>
      </c>
      <c r="L3217" s="20" t="s">
        <v>332</v>
      </c>
      <c r="M3217" s="20" t="s">
        <v>125</v>
      </c>
      <c r="N3217" s="21">
        <v>20299.400000000001</v>
      </c>
      <c r="O3217" s="21">
        <v>0</v>
      </c>
      <c r="P3217" s="20"/>
      <c r="Q3217" s="19">
        <v>45562</v>
      </c>
      <c r="R3217" s="20"/>
      <c r="S3217" s="19">
        <v>45659</v>
      </c>
      <c r="T3217" s="20" t="s">
        <v>7400</v>
      </c>
      <c r="U3217" s="20">
        <v>1031058</v>
      </c>
      <c r="V3217" s="20">
        <v>240002884</v>
      </c>
      <c r="W3217" s="20" t="s">
        <v>847</v>
      </c>
      <c r="X3217" s="20" t="s">
        <v>305</v>
      </c>
      <c r="Y3217" s="20" t="s">
        <v>333</v>
      </c>
      <c r="Z3217" s="20" t="s">
        <v>7530</v>
      </c>
      <c r="AA3217" s="20" t="s">
        <v>335</v>
      </c>
      <c r="AB3217" s="20" t="s">
        <v>336</v>
      </c>
      <c r="AC3217" s="20" t="s">
        <v>337</v>
      </c>
      <c r="AD3217" s="20" t="s">
        <v>56</v>
      </c>
      <c r="AE3217" s="20" t="s">
        <v>1014</v>
      </c>
      <c r="AF3217" t="str">
        <f>VLOOKUP(L3217,Contactos!B:B,1,0)</f>
        <v>REPRESENTACIONES DURAND S.A.C.</v>
      </c>
    </row>
    <row r="3218" spans="1:32" ht="38.25" x14ac:dyDescent="0.2">
      <c r="A3218" s="4">
        <f t="shared" si="151"/>
        <v>3216</v>
      </c>
      <c r="B3218" s="4" t="str">
        <f t="shared" si="152"/>
        <v>4-02603</v>
      </c>
      <c r="C3218" s="4" t="str">
        <f>IFERROR(VLOOKUP(F3218,Tablas!$A$1:$B$3,2,0),"")</f>
        <v/>
      </c>
      <c r="D3218" s="4" t="str">
        <f t="shared" si="153"/>
        <v xml:space="preserve"> - LETRA 75 DIAS / DRAFT 75 DAYS - Cambio de Situación</v>
      </c>
      <c r="E3218" s="19">
        <v>45511</v>
      </c>
      <c r="F3218" s="20" t="s">
        <v>27</v>
      </c>
      <c r="G3218" s="20" t="s">
        <v>8385</v>
      </c>
      <c r="H3218" s="20" t="s">
        <v>7404</v>
      </c>
      <c r="I3218" s="20" t="s">
        <v>7405</v>
      </c>
      <c r="J3218" s="20" t="s">
        <v>7397</v>
      </c>
      <c r="K3218" s="20" t="s">
        <v>7398</v>
      </c>
      <c r="L3218" s="20" t="s">
        <v>7399</v>
      </c>
      <c r="M3218" s="20" t="s">
        <v>125</v>
      </c>
      <c r="N3218" s="21">
        <v>20306.78</v>
      </c>
      <c r="O3218" s="21">
        <v>0</v>
      </c>
      <c r="P3218" s="19">
        <v>45470</v>
      </c>
      <c r="Q3218" s="19">
        <v>45511</v>
      </c>
      <c r="R3218" s="20"/>
      <c r="S3218" s="19">
        <v>45590</v>
      </c>
      <c r="T3218" s="20" t="s">
        <v>126</v>
      </c>
      <c r="U3218" s="20">
        <v>1006549</v>
      </c>
      <c r="V3218" s="20">
        <v>240005802</v>
      </c>
      <c r="W3218" s="20" t="s">
        <v>50</v>
      </c>
      <c r="X3218" s="20" t="s">
        <v>794</v>
      </c>
      <c r="Y3218" s="20" t="s">
        <v>267</v>
      </c>
      <c r="Z3218" s="20" t="s">
        <v>7406</v>
      </c>
      <c r="AA3218" s="20" t="s">
        <v>7402</v>
      </c>
      <c r="AB3218" s="20" t="s">
        <v>328</v>
      </c>
      <c r="AC3218" s="20" t="s">
        <v>167</v>
      </c>
      <c r="AD3218" s="20" t="s">
        <v>56</v>
      </c>
      <c r="AE3218" s="20"/>
      <c r="AF3218" t="str">
        <f>VLOOKUP(L3218,Contactos!B:B,1,0)</f>
        <v>CORPORACION FARMACEUTICA VETERINARIA SOCIEDAD ANONIMA CERRADA</v>
      </c>
    </row>
    <row r="3219" spans="1:32" ht="38.25" x14ac:dyDescent="0.2">
      <c r="A3219" s="4">
        <f t="shared" si="151"/>
        <v>3217</v>
      </c>
      <c r="B3219" s="4" t="str">
        <f t="shared" si="152"/>
        <v>4-02602</v>
      </c>
      <c r="C3219" s="4" t="str">
        <f>IFERROR(VLOOKUP(F3219,Tablas!$A$1:$B$3,2,0),"")</f>
        <v/>
      </c>
      <c r="D3219" s="4" t="str">
        <f t="shared" si="153"/>
        <v xml:space="preserve"> - LETRA 75 DIAS / DRAFT 75 DAYS - Cambio de Situación</v>
      </c>
      <c r="E3219" s="19">
        <v>45511</v>
      </c>
      <c r="F3219" s="20" t="s">
        <v>27</v>
      </c>
      <c r="G3219" s="20" t="s">
        <v>8386</v>
      </c>
      <c r="H3219" s="20" t="s">
        <v>7404</v>
      </c>
      <c r="I3219" s="20" t="s">
        <v>7405</v>
      </c>
      <c r="J3219" s="20" t="s">
        <v>7397</v>
      </c>
      <c r="K3219" s="20" t="s">
        <v>7398</v>
      </c>
      <c r="L3219" s="20" t="s">
        <v>7399</v>
      </c>
      <c r="M3219" s="20" t="s">
        <v>125</v>
      </c>
      <c r="N3219" s="21">
        <v>20306.79</v>
      </c>
      <c r="O3219" s="21">
        <v>0</v>
      </c>
      <c r="P3219" s="19">
        <v>45470</v>
      </c>
      <c r="Q3219" s="19">
        <v>45511</v>
      </c>
      <c r="R3219" s="20"/>
      <c r="S3219" s="19">
        <v>45575</v>
      </c>
      <c r="T3219" s="20" t="s">
        <v>126</v>
      </c>
      <c r="U3219" s="20">
        <v>1006547</v>
      </c>
      <c r="V3219" s="20">
        <v>240005801</v>
      </c>
      <c r="W3219" s="20" t="s">
        <v>50</v>
      </c>
      <c r="X3219" s="20" t="s">
        <v>794</v>
      </c>
      <c r="Y3219" s="20" t="s">
        <v>267</v>
      </c>
      <c r="Z3219" s="20" t="s">
        <v>7406</v>
      </c>
      <c r="AA3219" s="20" t="s">
        <v>7402</v>
      </c>
      <c r="AB3219" s="20" t="s">
        <v>328</v>
      </c>
      <c r="AC3219" s="20" t="s">
        <v>167</v>
      </c>
      <c r="AD3219" s="20" t="s">
        <v>56</v>
      </c>
      <c r="AE3219" s="20"/>
      <c r="AF3219" t="str">
        <f>VLOOKUP(L3219,Contactos!B:B,1,0)</f>
        <v>CORPORACION FARMACEUTICA VETERINARIA SOCIEDAD ANONIMA CERRADA</v>
      </c>
    </row>
    <row r="3220" spans="1:32" ht="25.5" x14ac:dyDescent="0.2">
      <c r="A3220" s="4">
        <f t="shared" si="151"/>
        <v>3218</v>
      </c>
      <c r="B3220" s="4" t="str">
        <f t="shared" si="152"/>
        <v>4-02277</v>
      </c>
      <c r="C3220" s="4" t="str">
        <f>IFERROR(VLOOKUP(F3220,Tablas!$A$1:$B$3,2,0),"")</f>
        <v/>
      </c>
      <c r="D3220" s="4" t="str">
        <f t="shared" si="153"/>
        <v xml:space="preserve"> - LETRA 75 DIAS / DRAFT 75 DAYS - Cambio de Situación</v>
      </c>
      <c r="E3220" s="19">
        <v>45484</v>
      </c>
      <c r="F3220" s="20" t="s">
        <v>27</v>
      </c>
      <c r="G3220" s="20" t="s">
        <v>8387</v>
      </c>
      <c r="H3220" s="20" t="s">
        <v>7404</v>
      </c>
      <c r="I3220" s="20" t="s">
        <v>7405</v>
      </c>
      <c r="J3220" s="20" t="s">
        <v>330</v>
      </c>
      <c r="K3220" s="20" t="s">
        <v>331</v>
      </c>
      <c r="L3220" s="20" t="s">
        <v>332</v>
      </c>
      <c r="M3220" s="20" t="s">
        <v>125</v>
      </c>
      <c r="N3220" s="21">
        <v>20317.02</v>
      </c>
      <c r="O3220" s="21">
        <v>0</v>
      </c>
      <c r="P3220" s="19">
        <v>45448</v>
      </c>
      <c r="Q3220" s="19">
        <v>45484</v>
      </c>
      <c r="R3220" s="20"/>
      <c r="S3220" s="19">
        <v>45568</v>
      </c>
      <c r="T3220" s="20" t="s">
        <v>126</v>
      </c>
      <c r="U3220" s="20">
        <v>994766</v>
      </c>
      <c r="V3220" s="20">
        <v>240005167</v>
      </c>
      <c r="W3220" s="20" t="s">
        <v>50</v>
      </c>
      <c r="X3220" s="20" t="s">
        <v>794</v>
      </c>
      <c r="Y3220" s="20" t="s">
        <v>333</v>
      </c>
      <c r="Z3220" s="20" t="s">
        <v>7406</v>
      </c>
      <c r="AA3220" s="20" t="s">
        <v>7441</v>
      </c>
      <c r="AB3220" s="20" t="s">
        <v>789</v>
      </c>
      <c r="AC3220" s="20" t="s">
        <v>167</v>
      </c>
      <c r="AD3220" s="20" t="s">
        <v>56</v>
      </c>
      <c r="AE3220" s="20"/>
      <c r="AF3220" t="str">
        <f>VLOOKUP(L3220,Contactos!B:B,1,0)</f>
        <v>REPRESENTACIONES DURAND S.A.C.</v>
      </c>
    </row>
    <row r="3221" spans="1:32" ht="38.25" x14ac:dyDescent="0.2">
      <c r="A3221" s="4">
        <f t="shared" si="151"/>
        <v>3219</v>
      </c>
      <c r="B3221" s="4" t="str">
        <f t="shared" si="152"/>
        <v/>
      </c>
      <c r="C3221" s="4" t="str">
        <f>IFERROR(VLOOKUP(F3221,Tablas!$A$1:$B$3,2,0),"")</f>
        <v/>
      </c>
      <c r="D3221" s="4" t="str">
        <f t="shared" si="153"/>
        <v xml:space="preserve"> - Pago adelantado - Saldo Cob. Doc. 90 Días - Dif. en cambio</v>
      </c>
      <c r="E3221" s="19">
        <v>45473</v>
      </c>
      <c r="F3221" s="20" t="s">
        <v>27</v>
      </c>
      <c r="G3221" s="20"/>
      <c r="H3221" s="20" t="s">
        <v>80</v>
      </c>
      <c r="I3221" s="20" t="s">
        <v>81</v>
      </c>
      <c r="J3221" s="20" t="s">
        <v>101</v>
      </c>
      <c r="K3221" s="20" t="s">
        <v>101</v>
      </c>
      <c r="L3221" s="20" t="s">
        <v>102</v>
      </c>
      <c r="M3221" s="20" t="s">
        <v>33</v>
      </c>
      <c r="N3221" s="21">
        <v>20329.080000000002</v>
      </c>
      <c r="O3221" s="21">
        <v>0</v>
      </c>
      <c r="P3221" s="20"/>
      <c r="Q3221" s="19">
        <v>45473</v>
      </c>
      <c r="R3221" s="20"/>
      <c r="S3221" s="20"/>
      <c r="T3221" s="20" t="s">
        <v>103</v>
      </c>
      <c r="U3221" s="20">
        <v>1028660</v>
      </c>
      <c r="V3221" s="20">
        <v>240026922</v>
      </c>
      <c r="W3221" s="20" t="s">
        <v>50</v>
      </c>
      <c r="X3221" s="20" t="s">
        <v>101</v>
      </c>
      <c r="Y3221" s="20" t="s">
        <v>37</v>
      </c>
      <c r="Z3221" s="20" t="s">
        <v>63</v>
      </c>
      <c r="AA3221" s="20" t="s">
        <v>104</v>
      </c>
      <c r="AB3221" s="20"/>
      <c r="AC3221" s="20"/>
      <c r="AD3221" s="20" t="s">
        <v>78</v>
      </c>
      <c r="AE3221" s="20"/>
      <c r="AF3221" t="str">
        <f>VLOOKUP(L3221,Contactos!B:B,1,0)</f>
        <v>UNIVET S.R.L.</v>
      </c>
    </row>
    <row r="3222" spans="1:32" ht="25.5" x14ac:dyDescent="0.2">
      <c r="A3222" s="4">
        <f t="shared" si="151"/>
        <v>3220</v>
      </c>
      <c r="B3222" s="4" t="str">
        <f t="shared" si="152"/>
        <v>4-02449</v>
      </c>
      <c r="C3222" s="4" t="str">
        <f>IFERROR(VLOOKUP(F3222,Tablas!$A$1:$B$3,2,0),"")</f>
        <v/>
      </c>
      <c r="D3222" s="4" t="str">
        <f t="shared" si="153"/>
        <v xml:space="preserve"> - LETRA 75 DIAS / DRAFT 75 DAYS - Cambio de Situación</v>
      </c>
      <c r="E3222" s="19">
        <v>45490</v>
      </c>
      <c r="F3222" s="20" t="s">
        <v>27</v>
      </c>
      <c r="G3222" s="20" t="s">
        <v>8388</v>
      </c>
      <c r="H3222" s="20" t="s">
        <v>7404</v>
      </c>
      <c r="I3222" s="20" t="s">
        <v>7405</v>
      </c>
      <c r="J3222" s="20" t="s">
        <v>330</v>
      </c>
      <c r="K3222" s="20" t="s">
        <v>331</v>
      </c>
      <c r="L3222" s="20" t="s">
        <v>332</v>
      </c>
      <c r="M3222" s="20" t="s">
        <v>125</v>
      </c>
      <c r="N3222" s="21">
        <v>20351.560000000001</v>
      </c>
      <c r="O3222" s="21">
        <v>0</v>
      </c>
      <c r="P3222" s="19">
        <v>45469</v>
      </c>
      <c r="Q3222" s="19">
        <v>45490</v>
      </c>
      <c r="R3222" s="20"/>
      <c r="S3222" s="19">
        <v>45574</v>
      </c>
      <c r="T3222" s="20" t="s">
        <v>126</v>
      </c>
      <c r="U3222" s="20">
        <v>997640</v>
      </c>
      <c r="V3222" s="20">
        <v>240005338</v>
      </c>
      <c r="W3222" s="20" t="s">
        <v>50</v>
      </c>
      <c r="X3222" s="20" t="s">
        <v>794</v>
      </c>
      <c r="Y3222" s="20" t="s">
        <v>333</v>
      </c>
      <c r="Z3222" s="20" t="s">
        <v>7406</v>
      </c>
      <c r="AA3222" s="20" t="s">
        <v>7441</v>
      </c>
      <c r="AB3222" s="20" t="s">
        <v>789</v>
      </c>
      <c r="AC3222" s="20" t="s">
        <v>167</v>
      </c>
      <c r="AD3222" s="20" t="s">
        <v>56</v>
      </c>
      <c r="AE3222" s="20"/>
      <c r="AF3222" t="str">
        <f>VLOOKUP(L3222,Contactos!B:B,1,0)</f>
        <v>REPRESENTACIONES DURAND S.A.C.</v>
      </c>
    </row>
    <row r="3223" spans="1:32" ht="25.5" x14ac:dyDescent="0.2">
      <c r="A3223" s="4">
        <f t="shared" si="151"/>
        <v>3221</v>
      </c>
      <c r="B3223" s="4" t="str">
        <f t="shared" si="152"/>
        <v>4-02450</v>
      </c>
      <c r="C3223" s="4" t="str">
        <f>IFERROR(VLOOKUP(F3223,Tablas!$A$1:$B$3,2,0),"")</f>
        <v/>
      </c>
      <c r="D3223" s="4" t="str">
        <f t="shared" si="153"/>
        <v xml:space="preserve"> - LETRA 75 DIAS / DRAFT 75 DAYS - Cambio de Situación</v>
      </c>
      <c r="E3223" s="19">
        <v>45490</v>
      </c>
      <c r="F3223" s="20" t="s">
        <v>27</v>
      </c>
      <c r="G3223" s="20" t="s">
        <v>8389</v>
      </c>
      <c r="H3223" s="20" t="s">
        <v>7404</v>
      </c>
      <c r="I3223" s="20" t="s">
        <v>7405</v>
      </c>
      <c r="J3223" s="20" t="s">
        <v>330</v>
      </c>
      <c r="K3223" s="20" t="s">
        <v>331</v>
      </c>
      <c r="L3223" s="20" t="s">
        <v>332</v>
      </c>
      <c r="M3223" s="20" t="s">
        <v>125</v>
      </c>
      <c r="N3223" s="21">
        <v>20351.57</v>
      </c>
      <c r="O3223" s="21">
        <v>0</v>
      </c>
      <c r="P3223" s="19">
        <v>45469</v>
      </c>
      <c r="Q3223" s="19">
        <v>45490</v>
      </c>
      <c r="R3223" s="20"/>
      <c r="S3223" s="19">
        <v>45589</v>
      </c>
      <c r="T3223" s="20" t="s">
        <v>126</v>
      </c>
      <c r="U3223" s="20">
        <v>997642</v>
      </c>
      <c r="V3223" s="20">
        <v>240005339</v>
      </c>
      <c r="W3223" s="20" t="s">
        <v>50</v>
      </c>
      <c r="X3223" s="20" t="s">
        <v>794</v>
      </c>
      <c r="Y3223" s="20" t="s">
        <v>333</v>
      </c>
      <c r="Z3223" s="20" t="s">
        <v>7406</v>
      </c>
      <c r="AA3223" s="20" t="s">
        <v>335</v>
      </c>
      <c r="AB3223" s="20" t="s">
        <v>336</v>
      </c>
      <c r="AC3223" s="20" t="s">
        <v>337</v>
      </c>
      <c r="AD3223" s="20" t="s">
        <v>56</v>
      </c>
      <c r="AE3223" s="20"/>
      <c r="AF3223" t="str">
        <f>VLOOKUP(L3223,Contactos!B:B,1,0)</f>
        <v>REPRESENTACIONES DURAND S.A.C.</v>
      </c>
    </row>
    <row r="3224" spans="1:32" ht="25.5" x14ac:dyDescent="0.2">
      <c r="A3224" s="4">
        <f t="shared" si="151"/>
        <v>3222</v>
      </c>
      <c r="B3224" s="4" t="str">
        <f t="shared" si="152"/>
        <v>4-03457</v>
      </c>
      <c r="C3224" s="4" t="str">
        <f>IFERROR(VLOOKUP(F3224,Tablas!$A$1:$B$3,2,0),"")</f>
        <v/>
      </c>
      <c r="D3224" s="4" t="str">
        <f t="shared" si="153"/>
        <v xml:space="preserve"> - LETRA 75 DIAS / DRAFT 75 DAYS - Cambio de Situación</v>
      </c>
      <c r="E3224" s="19">
        <v>45554</v>
      </c>
      <c r="F3224" s="20" t="s">
        <v>27</v>
      </c>
      <c r="G3224" s="20" t="s">
        <v>8390</v>
      </c>
      <c r="H3224" s="20" t="s">
        <v>7404</v>
      </c>
      <c r="I3224" s="20" t="s">
        <v>7405</v>
      </c>
      <c r="J3224" s="20" t="s">
        <v>330</v>
      </c>
      <c r="K3224" s="20" t="s">
        <v>331</v>
      </c>
      <c r="L3224" s="20" t="s">
        <v>332</v>
      </c>
      <c r="M3224" s="20" t="s">
        <v>125</v>
      </c>
      <c r="N3224" s="21">
        <v>20368.939999999999</v>
      </c>
      <c r="O3224" s="21">
        <v>0</v>
      </c>
      <c r="P3224" s="19">
        <v>45533</v>
      </c>
      <c r="Q3224" s="19">
        <v>45554</v>
      </c>
      <c r="R3224" s="20"/>
      <c r="S3224" s="19">
        <v>45656</v>
      </c>
      <c r="T3224" s="20" t="s">
        <v>126</v>
      </c>
      <c r="U3224" s="20">
        <v>1035040</v>
      </c>
      <c r="V3224" s="20">
        <v>240007267</v>
      </c>
      <c r="W3224" s="20" t="s">
        <v>50</v>
      </c>
      <c r="X3224" s="20" t="s">
        <v>794</v>
      </c>
      <c r="Y3224" s="20" t="s">
        <v>333</v>
      </c>
      <c r="Z3224" s="20" t="s">
        <v>7406</v>
      </c>
      <c r="AA3224" s="20" t="s">
        <v>335</v>
      </c>
      <c r="AB3224" s="20" t="s">
        <v>336</v>
      </c>
      <c r="AC3224" s="20" t="s">
        <v>337</v>
      </c>
      <c r="AD3224" s="20" t="s">
        <v>56</v>
      </c>
      <c r="AE3224" s="20"/>
      <c r="AF3224" t="str">
        <f>VLOOKUP(L3224,Contactos!B:B,1,0)</f>
        <v>REPRESENTACIONES DURAND S.A.C.</v>
      </c>
    </row>
    <row r="3225" spans="1:32" ht="25.5" x14ac:dyDescent="0.2">
      <c r="A3225" s="4">
        <f t="shared" si="151"/>
        <v>3223</v>
      </c>
      <c r="B3225" s="4" t="str">
        <f t="shared" si="152"/>
        <v>4-03453</v>
      </c>
      <c r="C3225" s="4" t="str">
        <f>IFERROR(VLOOKUP(F3225,Tablas!$A$1:$B$3,2,0),"")</f>
        <v/>
      </c>
      <c r="D3225" s="4" t="str">
        <f t="shared" si="153"/>
        <v xml:space="preserve"> - LETRA 75 DIAS / DRAFT 75 DAYS - Cambio de Situación</v>
      </c>
      <c r="E3225" s="19">
        <v>45554</v>
      </c>
      <c r="F3225" s="20" t="s">
        <v>27</v>
      </c>
      <c r="G3225" s="20" t="s">
        <v>8391</v>
      </c>
      <c r="H3225" s="20" t="s">
        <v>7404</v>
      </c>
      <c r="I3225" s="20" t="s">
        <v>7405</v>
      </c>
      <c r="J3225" s="20" t="s">
        <v>330</v>
      </c>
      <c r="K3225" s="20" t="s">
        <v>331</v>
      </c>
      <c r="L3225" s="20" t="s">
        <v>332</v>
      </c>
      <c r="M3225" s="20" t="s">
        <v>125</v>
      </c>
      <c r="N3225" s="21">
        <v>20368.96</v>
      </c>
      <c r="O3225" s="21">
        <v>0</v>
      </c>
      <c r="P3225" s="19">
        <v>45533</v>
      </c>
      <c r="Q3225" s="19">
        <v>45554</v>
      </c>
      <c r="R3225" s="20"/>
      <c r="S3225" s="19">
        <v>45603</v>
      </c>
      <c r="T3225" s="20" t="s">
        <v>126</v>
      </c>
      <c r="U3225" s="20">
        <v>1035032</v>
      </c>
      <c r="V3225" s="20">
        <v>240007263</v>
      </c>
      <c r="W3225" s="20" t="s">
        <v>50</v>
      </c>
      <c r="X3225" s="20" t="s">
        <v>794</v>
      </c>
      <c r="Y3225" s="20" t="s">
        <v>333</v>
      </c>
      <c r="Z3225" s="20" t="s">
        <v>7406</v>
      </c>
      <c r="AA3225" s="20" t="s">
        <v>335</v>
      </c>
      <c r="AB3225" s="20" t="s">
        <v>336</v>
      </c>
      <c r="AC3225" s="20" t="s">
        <v>337</v>
      </c>
      <c r="AD3225" s="20" t="s">
        <v>56</v>
      </c>
      <c r="AE3225" s="20"/>
      <c r="AF3225" t="str">
        <f>VLOOKUP(L3225,Contactos!B:B,1,0)</f>
        <v>REPRESENTACIONES DURAND S.A.C.</v>
      </c>
    </row>
    <row r="3226" spans="1:32" ht="25.5" x14ac:dyDescent="0.2">
      <c r="A3226" s="4">
        <f t="shared" si="151"/>
        <v>3224</v>
      </c>
      <c r="B3226" s="4" t="str">
        <f t="shared" si="152"/>
        <v>4-03452</v>
      </c>
      <c r="C3226" s="4" t="str">
        <f>IFERROR(VLOOKUP(F3226,Tablas!$A$1:$B$3,2,0),"")</f>
        <v/>
      </c>
      <c r="D3226" s="4" t="str">
        <f t="shared" si="153"/>
        <v xml:space="preserve"> - LETRA 75 DIAS / DRAFT 75 DAYS - Cambio de Situación</v>
      </c>
      <c r="E3226" s="19">
        <v>45554</v>
      </c>
      <c r="F3226" s="20" t="s">
        <v>27</v>
      </c>
      <c r="G3226" s="20" t="s">
        <v>8392</v>
      </c>
      <c r="H3226" s="20" t="s">
        <v>7404</v>
      </c>
      <c r="I3226" s="20" t="s">
        <v>7405</v>
      </c>
      <c r="J3226" s="20" t="s">
        <v>330</v>
      </c>
      <c r="K3226" s="20" t="s">
        <v>331</v>
      </c>
      <c r="L3226" s="20" t="s">
        <v>332</v>
      </c>
      <c r="M3226" s="20" t="s">
        <v>125</v>
      </c>
      <c r="N3226" s="21">
        <v>20368.96</v>
      </c>
      <c r="O3226" s="21">
        <v>0</v>
      </c>
      <c r="P3226" s="19">
        <v>45533</v>
      </c>
      <c r="Q3226" s="19">
        <v>45554</v>
      </c>
      <c r="R3226" s="20"/>
      <c r="S3226" s="19">
        <v>45589</v>
      </c>
      <c r="T3226" s="20" t="s">
        <v>126</v>
      </c>
      <c r="U3226" s="20">
        <v>1035030</v>
      </c>
      <c r="V3226" s="20">
        <v>240007262</v>
      </c>
      <c r="W3226" s="20" t="s">
        <v>50</v>
      </c>
      <c r="X3226" s="20" t="s">
        <v>794</v>
      </c>
      <c r="Y3226" s="20" t="s">
        <v>333</v>
      </c>
      <c r="Z3226" s="20" t="s">
        <v>7406</v>
      </c>
      <c r="AA3226" s="20" t="s">
        <v>335</v>
      </c>
      <c r="AB3226" s="20" t="s">
        <v>336</v>
      </c>
      <c r="AC3226" s="20" t="s">
        <v>337</v>
      </c>
      <c r="AD3226" s="20" t="s">
        <v>56</v>
      </c>
      <c r="AE3226" s="20"/>
      <c r="AF3226" t="str">
        <f>VLOOKUP(L3226,Contactos!B:B,1,0)</f>
        <v>REPRESENTACIONES DURAND S.A.C.</v>
      </c>
    </row>
    <row r="3227" spans="1:32" ht="25.5" x14ac:dyDescent="0.2">
      <c r="A3227" s="4">
        <f t="shared" si="151"/>
        <v>3225</v>
      </c>
      <c r="B3227" s="4" t="str">
        <f t="shared" si="152"/>
        <v>4-03454</v>
      </c>
      <c r="C3227" s="4" t="str">
        <f>IFERROR(VLOOKUP(F3227,Tablas!$A$1:$B$3,2,0),"")</f>
        <v/>
      </c>
      <c r="D3227" s="4" t="str">
        <f t="shared" si="153"/>
        <v xml:space="preserve"> - LETRA 75 DIAS / DRAFT 75 DAYS - Cambio de Situación</v>
      </c>
      <c r="E3227" s="19">
        <v>45554</v>
      </c>
      <c r="F3227" s="20" t="s">
        <v>27</v>
      </c>
      <c r="G3227" s="20" t="s">
        <v>8393</v>
      </c>
      <c r="H3227" s="20" t="s">
        <v>7404</v>
      </c>
      <c r="I3227" s="20" t="s">
        <v>7405</v>
      </c>
      <c r="J3227" s="20" t="s">
        <v>330</v>
      </c>
      <c r="K3227" s="20" t="s">
        <v>331</v>
      </c>
      <c r="L3227" s="20" t="s">
        <v>332</v>
      </c>
      <c r="M3227" s="20" t="s">
        <v>125</v>
      </c>
      <c r="N3227" s="21">
        <v>20368.96</v>
      </c>
      <c r="O3227" s="21">
        <v>0</v>
      </c>
      <c r="P3227" s="19">
        <v>45533</v>
      </c>
      <c r="Q3227" s="19">
        <v>45554</v>
      </c>
      <c r="R3227" s="20"/>
      <c r="S3227" s="19">
        <v>45609</v>
      </c>
      <c r="T3227" s="20" t="s">
        <v>126</v>
      </c>
      <c r="U3227" s="20">
        <v>1035034</v>
      </c>
      <c r="V3227" s="20">
        <v>240007264</v>
      </c>
      <c r="W3227" s="20" t="s">
        <v>50</v>
      </c>
      <c r="X3227" s="20" t="s">
        <v>794</v>
      </c>
      <c r="Y3227" s="20" t="s">
        <v>333</v>
      </c>
      <c r="Z3227" s="20" t="s">
        <v>7406</v>
      </c>
      <c r="AA3227" s="20" t="s">
        <v>335</v>
      </c>
      <c r="AB3227" s="20" t="s">
        <v>336</v>
      </c>
      <c r="AC3227" s="20" t="s">
        <v>337</v>
      </c>
      <c r="AD3227" s="20" t="s">
        <v>56</v>
      </c>
      <c r="AE3227" s="20"/>
      <c r="AF3227" t="str">
        <f>VLOOKUP(L3227,Contactos!B:B,1,0)</f>
        <v>REPRESENTACIONES DURAND S.A.C.</v>
      </c>
    </row>
    <row r="3228" spans="1:32" ht="25.5" x14ac:dyDescent="0.2">
      <c r="A3228" s="4">
        <f t="shared" si="151"/>
        <v>3226</v>
      </c>
      <c r="B3228" s="4" t="str">
        <f t="shared" si="152"/>
        <v>4-03456</v>
      </c>
      <c r="C3228" s="4" t="str">
        <f>IFERROR(VLOOKUP(F3228,Tablas!$A$1:$B$3,2,0),"")</f>
        <v/>
      </c>
      <c r="D3228" s="4" t="str">
        <f t="shared" si="153"/>
        <v xml:space="preserve"> - LETRA 75 DIAS / DRAFT 75 DAYS - Cambio de Situación</v>
      </c>
      <c r="E3228" s="19">
        <v>45554</v>
      </c>
      <c r="F3228" s="20" t="s">
        <v>27</v>
      </c>
      <c r="G3228" s="20" t="s">
        <v>8394</v>
      </c>
      <c r="H3228" s="20" t="s">
        <v>7404</v>
      </c>
      <c r="I3228" s="20" t="s">
        <v>7405</v>
      </c>
      <c r="J3228" s="20" t="s">
        <v>330</v>
      </c>
      <c r="K3228" s="20" t="s">
        <v>331</v>
      </c>
      <c r="L3228" s="20" t="s">
        <v>332</v>
      </c>
      <c r="M3228" s="20" t="s">
        <v>125</v>
      </c>
      <c r="N3228" s="21">
        <v>20368.96</v>
      </c>
      <c r="O3228" s="21">
        <v>0</v>
      </c>
      <c r="P3228" s="19">
        <v>45533</v>
      </c>
      <c r="Q3228" s="19">
        <v>45554</v>
      </c>
      <c r="R3228" s="20"/>
      <c r="S3228" s="19">
        <v>45643</v>
      </c>
      <c r="T3228" s="20" t="s">
        <v>126</v>
      </c>
      <c r="U3228" s="20">
        <v>1035038</v>
      </c>
      <c r="V3228" s="20">
        <v>240007266</v>
      </c>
      <c r="W3228" s="20" t="s">
        <v>50</v>
      </c>
      <c r="X3228" s="20" t="s">
        <v>794</v>
      </c>
      <c r="Y3228" s="20" t="s">
        <v>333</v>
      </c>
      <c r="Z3228" s="20" t="s">
        <v>7406</v>
      </c>
      <c r="AA3228" s="20" t="s">
        <v>335</v>
      </c>
      <c r="AB3228" s="20" t="s">
        <v>336</v>
      </c>
      <c r="AC3228" s="20" t="s">
        <v>337</v>
      </c>
      <c r="AD3228" s="20" t="s">
        <v>56</v>
      </c>
      <c r="AE3228" s="20"/>
      <c r="AF3228" t="str">
        <f>VLOOKUP(L3228,Contactos!B:B,1,0)</f>
        <v>REPRESENTACIONES DURAND S.A.C.</v>
      </c>
    </row>
    <row r="3229" spans="1:32" ht="25.5" x14ac:dyDescent="0.2">
      <c r="A3229" s="4">
        <f t="shared" si="151"/>
        <v>3227</v>
      </c>
      <c r="B3229" s="4" t="str">
        <f t="shared" si="152"/>
        <v>4-03451</v>
      </c>
      <c r="C3229" s="4" t="str">
        <f>IFERROR(VLOOKUP(F3229,Tablas!$A$1:$B$3,2,0),"")</f>
        <v/>
      </c>
      <c r="D3229" s="4" t="str">
        <f t="shared" si="153"/>
        <v xml:space="preserve"> - LETRA 75 DIAS / DRAFT 75 DAYS - Cambio de Situación</v>
      </c>
      <c r="E3229" s="19">
        <v>45554</v>
      </c>
      <c r="F3229" s="20" t="s">
        <v>27</v>
      </c>
      <c r="G3229" s="20" t="s">
        <v>8395</v>
      </c>
      <c r="H3229" s="20" t="s">
        <v>7404</v>
      </c>
      <c r="I3229" s="20" t="s">
        <v>7405</v>
      </c>
      <c r="J3229" s="20" t="s">
        <v>330</v>
      </c>
      <c r="K3229" s="20" t="s">
        <v>331</v>
      </c>
      <c r="L3229" s="20" t="s">
        <v>332</v>
      </c>
      <c r="M3229" s="20" t="s">
        <v>125</v>
      </c>
      <c r="N3229" s="21">
        <v>20368.96</v>
      </c>
      <c r="O3229" s="21">
        <v>0</v>
      </c>
      <c r="P3229" s="19">
        <v>45533</v>
      </c>
      <c r="Q3229" s="19">
        <v>45554</v>
      </c>
      <c r="R3229" s="20"/>
      <c r="S3229" s="19">
        <v>45582</v>
      </c>
      <c r="T3229" s="20" t="s">
        <v>126</v>
      </c>
      <c r="U3229" s="20">
        <v>1035028</v>
      </c>
      <c r="V3229" s="20">
        <v>240007261</v>
      </c>
      <c r="W3229" s="20" t="s">
        <v>50</v>
      </c>
      <c r="X3229" s="20" t="s">
        <v>794</v>
      </c>
      <c r="Y3229" s="20" t="s">
        <v>333</v>
      </c>
      <c r="Z3229" s="20" t="s">
        <v>7406</v>
      </c>
      <c r="AA3229" s="20" t="s">
        <v>335</v>
      </c>
      <c r="AB3229" s="20" t="s">
        <v>336</v>
      </c>
      <c r="AC3229" s="20" t="s">
        <v>337</v>
      </c>
      <c r="AD3229" s="20" t="s">
        <v>56</v>
      </c>
      <c r="AE3229" s="20"/>
      <c r="AF3229" t="str">
        <f>VLOOKUP(L3229,Contactos!B:B,1,0)</f>
        <v>REPRESENTACIONES DURAND S.A.C.</v>
      </c>
    </row>
    <row r="3230" spans="1:32" ht="25.5" x14ac:dyDescent="0.2">
      <c r="A3230" s="4">
        <f t="shared" si="151"/>
        <v>3228</v>
      </c>
      <c r="B3230" s="4" t="str">
        <f t="shared" si="152"/>
        <v>4-03455</v>
      </c>
      <c r="C3230" s="4" t="str">
        <f>IFERROR(VLOOKUP(F3230,Tablas!$A$1:$B$3,2,0),"")</f>
        <v/>
      </c>
      <c r="D3230" s="4" t="str">
        <f t="shared" si="153"/>
        <v xml:space="preserve"> - LETRA 75 DIAS / DRAFT 75 DAYS - Cambio de Situación</v>
      </c>
      <c r="E3230" s="19">
        <v>45554</v>
      </c>
      <c r="F3230" s="20" t="s">
        <v>27</v>
      </c>
      <c r="G3230" s="20" t="s">
        <v>8396</v>
      </c>
      <c r="H3230" s="20" t="s">
        <v>7404</v>
      </c>
      <c r="I3230" s="20" t="s">
        <v>7405</v>
      </c>
      <c r="J3230" s="20" t="s">
        <v>330</v>
      </c>
      <c r="K3230" s="20" t="s">
        <v>331</v>
      </c>
      <c r="L3230" s="20" t="s">
        <v>332</v>
      </c>
      <c r="M3230" s="20" t="s">
        <v>125</v>
      </c>
      <c r="N3230" s="21">
        <v>20368.96</v>
      </c>
      <c r="O3230" s="21">
        <v>0</v>
      </c>
      <c r="P3230" s="19">
        <v>45533</v>
      </c>
      <c r="Q3230" s="19">
        <v>45554</v>
      </c>
      <c r="R3230" s="20"/>
      <c r="S3230" s="19">
        <v>45623</v>
      </c>
      <c r="T3230" s="20" t="s">
        <v>126</v>
      </c>
      <c r="U3230" s="20">
        <v>1035036</v>
      </c>
      <c r="V3230" s="20">
        <v>240007265</v>
      </c>
      <c r="W3230" s="20" t="s">
        <v>50</v>
      </c>
      <c r="X3230" s="20" t="s">
        <v>794</v>
      </c>
      <c r="Y3230" s="20" t="s">
        <v>333</v>
      </c>
      <c r="Z3230" s="20" t="s">
        <v>7406</v>
      </c>
      <c r="AA3230" s="20" t="s">
        <v>335</v>
      </c>
      <c r="AB3230" s="20" t="s">
        <v>336</v>
      </c>
      <c r="AC3230" s="20" t="s">
        <v>337</v>
      </c>
      <c r="AD3230" s="20" t="s">
        <v>56</v>
      </c>
      <c r="AE3230" s="20"/>
      <c r="AF3230" t="str">
        <f>VLOOKUP(L3230,Contactos!B:B,1,0)</f>
        <v>REPRESENTACIONES DURAND S.A.C.</v>
      </c>
    </row>
    <row r="3231" spans="1:32" ht="38.25" x14ac:dyDescent="0.2">
      <c r="A3231" s="4">
        <f t="shared" si="151"/>
        <v>3229</v>
      </c>
      <c r="B3231" s="4" t="str">
        <f t="shared" si="152"/>
        <v>F010-00025712</v>
      </c>
      <c r="C3231" s="4" t="str">
        <f>IFERROR(VLOOKUP(F3231,Tablas!$A$1:$B$3,2,0),"")</f>
        <v>Factura</v>
      </c>
      <c r="D3231" s="4" t="str">
        <f t="shared" si="153"/>
        <v>Nacional - CREDITO 45 DIAS / CREDIT 45 DAYS - Facturas clientes - C20506421781</v>
      </c>
      <c r="E3231" s="19">
        <v>45527</v>
      </c>
      <c r="F3231" s="20" t="s">
        <v>1001</v>
      </c>
      <c r="G3231" s="20" t="s">
        <v>8397</v>
      </c>
      <c r="H3231" s="20" t="s">
        <v>44</v>
      </c>
      <c r="I3231" s="20" t="s">
        <v>45</v>
      </c>
      <c r="J3231" s="20" t="s">
        <v>8338</v>
      </c>
      <c r="K3231" s="20" t="s">
        <v>8339</v>
      </c>
      <c r="L3231" s="20" t="s">
        <v>8340</v>
      </c>
      <c r="M3231" s="20" t="s">
        <v>125</v>
      </c>
      <c r="N3231" s="21">
        <v>20405.150000000001</v>
      </c>
      <c r="O3231" s="21">
        <v>0</v>
      </c>
      <c r="P3231" s="20"/>
      <c r="Q3231" s="19">
        <v>45527</v>
      </c>
      <c r="R3231" s="20"/>
      <c r="S3231" s="19">
        <v>45572</v>
      </c>
      <c r="T3231" s="20" t="s">
        <v>7050</v>
      </c>
      <c r="U3231" s="20">
        <v>1012430</v>
      </c>
      <c r="V3231" s="20">
        <v>240002515</v>
      </c>
      <c r="W3231" s="20" t="s">
        <v>847</v>
      </c>
      <c r="X3231" s="20" t="s">
        <v>274</v>
      </c>
      <c r="Y3231" s="20" t="s">
        <v>8250</v>
      </c>
      <c r="Z3231" s="20" t="s">
        <v>8341</v>
      </c>
      <c r="AA3231" s="20" t="s">
        <v>8342</v>
      </c>
      <c r="AB3231" s="20" t="s">
        <v>336</v>
      </c>
      <c r="AC3231" s="20" t="s">
        <v>167</v>
      </c>
      <c r="AD3231" s="20" t="s">
        <v>56</v>
      </c>
      <c r="AE3231" s="20" t="s">
        <v>1014</v>
      </c>
      <c r="AF3231" t="str">
        <f>VLOOKUP(L3231,Contactos!B:B,1,0)</f>
        <v>CORPORACIÓN RICO S.A.C.</v>
      </c>
    </row>
    <row r="3232" spans="1:32" ht="38.25" x14ac:dyDescent="0.2">
      <c r="A3232" s="4">
        <f t="shared" si="151"/>
        <v>3230</v>
      </c>
      <c r="B3232" s="4" t="str">
        <f t="shared" si="152"/>
        <v>4-03103</v>
      </c>
      <c r="C3232" s="4" t="str">
        <f>IFERROR(VLOOKUP(F3232,Tablas!$A$1:$B$3,2,0),"")</f>
        <v/>
      </c>
      <c r="D3232" s="4" t="str">
        <f t="shared" si="153"/>
        <v xml:space="preserve"> - LETRA 75 DIAS / DRAFT 75 DAYS - Cambio de Situación</v>
      </c>
      <c r="E3232" s="19">
        <v>45526</v>
      </c>
      <c r="F3232" s="20" t="s">
        <v>27</v>
      </c>
      <c r="G3232" s="20" t="s">
        <v>8398</v>
      </c>
      <c r="H3232" s="20" t="s">
        <v>7404</v>
      </c>
      <c r="I3232" s="20" t="s">
        <v>7405</v>
      </c>
      <c r="J3232" s="20" t="s">
        <v>7397</v>
      </c>
      <c r="K3232" s="20" t="s">
        <v>7398</v>
      </c>
      <c r="L3232" s="20" t="s">
        <v>7399</v>
      </c>
      <c r="M3232" s="20" t="s">
        <v>125</v>
      </c>
      <c r="N3232" s="21">
        <v>21378.9</v>
      </c>
      <c r="O3232" s="21">
        <v>0</v>
      </c>
      <c r="P3232" s="19">
        <v>45512</v>
      </c>
      <c r="Q3232" s="19">
        <v>45526</v>
      </c>
      <c r="R3232" s="20"/>
      <c r="S3232" s="19">
        <v>45579</v>
      </c>
      <c r="T3232" s="20" t="s">
        <v>126</v>
      </c>
      <c r="U3232" s="20">
        <v>1013050</v>
      </c>
      <c r="V3232" s="20">
        <v>240006215</v>
      </c>
      <c r="W3232" s="20" t="s">
        <v>50</v>
      </c>
      <c r="X3232" s="20" t="s">
        <v>794</v>
      </c>
      <c r="Y3232" s="20" t="s">
        <v>267</v>
      </c>
      <c r="Z3232" s="20" t="s">
        <v>7406</v>
      </c>
      <c r="AA3232" s="20" t="s">
        <v>7402</v>
      </c>
      <c r="AB3232" s="20" t="s">
        <v>328</v>
      </c>
      <c r="AC3232" s="20" t="s">
        <v>167</v>
      </c>
      <c r="AD3232" s="20" t="s">
        <v>56</v>
      </c>
      <c r="AE3232" s="20"/>
      <c r="AF3232" t="str">
        <f>VLOOKUP(L3232,Contactos!B:B,1,0)</f>
        <v>CORPORACION FARMACEUTICA VETERINARIA SOCIEDAD ANONIMA CERRADA</v>
      </c>
    </row>
    <row r="3233" spans="1:32" ht="38.25" x14ac:dyDescent="0.2">
      <c r="A3233" s="4">
        <f t="shared" si="151"/>
        <v>3231</v>
      </c>
      <c r="B3233" s="4" t="str">
        <f t="shared" si="152"/>
        <v>4-03102</v>
      </c>
      <c r="C3233" s="4" t="str">
        <f>IFERROR(VLOOKUP(F3233,Tablas!$A$1:$B$3,2,0),"")</f>
        <v/>
      </c>
      <c r="D3233" s="4" t="str">
        <f t="shared" si="153"/>
        <v xml:space="preserve"> - LETRA 75 DIAS / DRAFT 75 DAYS - Cambio de Situación</v>
      </c>
      <c r="E3233" s="19">
        <v>45526</v>
      </c>
      <c r="F3233" s="20" t="s">
        <v>27</v>
      </c>
      <c r="G3233" s="20" t="s">
        <v>8399</v>
      </c>
      <c r="H3233" s="20" t="s">
        <v>7404</v>
      </c>
      <c r="I3233" s="20" t="s">
        <v>7405</v>
      </c>
      <c r="J3233" s="20" t="s">
        <v>7397</v>
      </c>
      <c r="K3233" s="20" t="s">
        <v>7398</v>
      </c>
      <c r="L3233" s="20" t="s">
        <v>7399</v>
      </c>
      <c r="M3233" s="20" t="s">
        <v>125</v>
      </c>
      <c r="N3233" s="21">
        <v>21378.9</v>
      </c>
      <c r="O3233" s="21">
        <v>0</v>
      </c>
      <c r="P3233" s="19">
        <v>45512</v>
      </c>
      <c r="Q3233" s="19">
        <v>45526</v>
      </c>
      <c r="R3233" s="20"/>
      <c r="S3233" s="19">
        <v>45566</v>
      </c>
      <c r="T3233" s="20" t="s">
        <v>126</v>
      </c>
      <c r="U3233" s="20">
        <v>1013048</v>
      </c>
      <c r="V3233" s="20">
        <v>240006214</v>
      </c>
      <c r="W3233" s="20" t="s">
        <v>50</v>
      </c>
      <c r="X3233" s="20" t="s">
        <v>794</v>
      </c>
      <c r="Y3233" s="20" t="s">
        <v>267</v>
      </c>
      <c r="Z3233" s="20" t="s">
        <v>7406</v>
      </c>
      <c r="AA3233" s="20" t="s">
        <v>7402</v>
      </c>
      <c r="AB3233" s="20" t="s">
        <v>328</v>
      </c>
      <c r="AC3233" s="20" t="s">
        <v>167</v>
      </c>
      <c r="AD3233" s="20" t="s">
        <v>56</v>
      </c>
      <c r="AE3233" s="20"/>
      <c r="AF3233" t="str">
        <f>VLOOKUP(L3233,Contactos!B:B,1,0)</f>
        <v>CORPORACION FARMACEUTICA VETERINARIA SOCIEDAD ANONIMA CERRADA</v>
      </c>
    </row>
    <row r="3234" spans="1:32" ht="38.25" x14ac:dyDescent="0.2">
      <c r="A3234" s="4">
        <f t="shared" si="151"/>
        <v>3232</v>
      </c>
      <c r="B3234" s="4" t="str">
        <f t="shared" si="152"/>
        <v>4-03104</v>
      </c>
      <c r="C3234" s="4" t="str">
        <f>IFERROR(VLOOKUP(F3234,Tablas!$A$1:$B$3,2,0),"")</f>
        <v/>
      </c>
      <c r="D3234" s="4" t="str">
        <f t="shared" si="153"/>
        <v xml:space="preserve"> - LETRA 75 DIAS / DRAFT 75 DAYS - Cambio de Situación</v>
      </c>
      <c r="E3234" s="19">
        <v>45526</v>
      </c>
      <c r="F3234" s="20" t="s">
        <v>27</v>
      </c>
      <c r="G3234" s="20" t="s">
        <v>8400</v>
      </c>
      <c r="H3234" s="20" t="s">
        <v>7404</v>
      </c>
      <c r="I3234" s="20" t="s">
        <v>7405</v>
      </c>
      <c r="J3234" s="20" t="s">
        <v>7397</v>
      </c>
      <c r="K3234" s="20" t="s">
        <v>7398</v>
      </c>
      <c r="L3234" s="20" t="s">
        <v>7399</v>
      </c>
      <c r="M3234" s="20" t="s">
        <v>125</v>
      </c>
      <c r="N3234" s="21">
        <v>21378.9</v>
      </c>
      <c r="O3234" s="21">
        <v>0</v>
      </c>
      <c r="P3234" s="19">
        <v>45512</v>
      </c>
      <c r="Q3234" s="19">
        <v>45526</v>
      </c>
      <c r="R3234" s="20"/>
      <c r="S3234" s="19">
        <v>45586</v>
      </c>
      <c r="T3234" s="20" t="s">
        <v>126</v>
      </c>
      <c r="U3234" s="20">
        <v>1013052</v>
      </c>
      <c r="V3234" s="20">
        <v>240006216</v>
      </c>
      <c r="W3234" s="20" t="s">
        <v>50</v>
      </c>
      <c r="X3234" s="20" t="s">
        <v>794</v>
      </c>
      <c r="Y3234" s="20" t="s">
        <v>267</v>
      </c>
      <c r="Z3234" s="20" t="s">
        <v>7406</v>
      </c>
      <c r="AA3234" s="20" t="s">
        <v>7402</v>
      </c>
      <c r="AB3234" s="20" t="s">
        <v>328</v>
      </c>
      <c r="AC3234" s="20" t="s">
        <v>167</v>
      </c>
      <c r="AD3234" s="20" t="s">
        <v>56</v>
      </c>
      <c r="AE3234" s="20"/>
      <c r="AF3234" t="str">
        <f>VLOOKUP(L3234,Contactos!B:B,1,0)</f>
        <v>CORPORACION FARMACEUTICA VETERINARIA SOCIEDAD ANONIMA CERRADA</v>
      </c>
    </row>
    <row r="3235" spans="1:32" ht="38.25" x14ac:dyDescent="0.2">
      <c r="A3235" s="4">
        <f t="shared" si="151"/>
        <v>3233</v>
      </c>
      <c r="B3235" s="4" t="str">
        <f t="shared" si="152"/>
        <v>4-03107</v>
      </c>
      <c r="C3235" s="4" t="str">
        <f>IFERROR(VLOOKUP(F3235,Tablas!$A$1:$B$3,2,0),"")</f>
        <v/>
      </c>
      <c r="D3235" s="4" t="str">
        <f t="shared" si="153"/>
        <v xml:space="preserve"> - LETRA 75 DIAS / DRAFT 75 DAYS - Cambio de Situación</v>
      </c>
      <c r="E3235" s="19">
        <v>45526</v>
      </c>
      <c r="F3235" s="20" t="s">
        <v>27</v>
      </c>
      <c r="G3235" s="20" t="s">
        <v>8401</v>
      </c>
      <c r="H3235" s="20" t="s">
        <v>7404</v>
      </c>
      <c r="I3235" s="20" t="s">
        <v>7405</v>
      </c>
      <c r="J3235" s="20" t="s">
        <v>7397</v>
      </c>
      <c r="K3235" s="20" t="s">
        <v>7398</v>
      </c>
      <c r="L3235" s="20" t="s">
        <v>7399</v>
      </c>
      <c r="M3235" s="20" t="s">
        <v>125</v>
      </c>
      <c r="N3235" s="21">
        <v>21378.92</v>
      </c>
      <c r="O3235" s="21">
        <v>0</v>
      </c>
      <c r="P3235" s="19">
        <v>45512</v>
      </c>
      <c r="Q3235" s="19">
        <v>45526</v>
      </c>
      <c r="R3235" s="20"/>
      <c r="S3235" s="19">
        <v>45632</v>
      </c>
      <c r="T3235" s="20" t="s">
        <v>126</v>
      </c>
      <c r="U3235" s="20">
        <v>1013058</v>
      </c>
      <c r="V3235" s="20">
        <v>240006219</v>
      </c>
      <c r="W3235" s="20" t="s">
        <v>50</v>
      </c>
      <c r="X3235" s="20" t="s">
        <v>794</v>
      </c>
      <c r="Y3235" s="20" t="s">
        <v>267</v>
      </c>
      <c r="Z3235" s="20" t="s">
        <v>7406</v>
      </c>
      <c r="AA3235" s="20" t="s">
        <v>7402</v>
      </c>
      <c r="AB3235" s="20" t="s">
        <v>328</v>
      </c>
      <c r="AC3235" s="20" t="s">
        <v>167</v>
      </c>
      <c r="AD3235" s="20" t="s">
        <v>56</v>
      </c>
      <c r="AE3235" s="20"/>
      <c r="AF3235" t="str">
        <f>VLOOKUP(L3235,Contactos!B:B,1,0)</f>
        <v>CORPORACION FARMACEUTICA VETERINARIA SOCIEDAD ANONIMA CERRADA</v>
      </c>
    </row>
    <row r="3236" spans="1:32" ht="38.25" x14ac:dyDescent="0.2">
      <c r="A3236" s="4">
        <f t="shared" si="151"/>
        <v>3234</v>
      </c>
      <c r="B3236" s="4" t="str">
        <f t="shared" si="152"/>
        <v>F010-00025961</v>
      </c>
      <c r="C3236" s="4" t="str">
        <f>IFERROR(VLOOKUP(F3236,Tablas!$A$1:$B$3,2,0),"")</f>
        <v>Factura</v>
      </c>
      <c r="D3236" s="4" t="str">
        <f t="shared" si="153"/>
        <v>Nacional - CREDITO 45 DIAS / CREDIT 45 DAYS - Facturas clientes - C20602674488</v>
      </c>
      <c r="E3236" s="19">
        <v>45554</v>
      </c>
      <c r="F3236" s="20" t="s">
        <v>1001</v>
      </c>
      <c r="G3236" s="20" t="s">
        <v>8402</v>
      </c>
      <c r="H3236" s="20" t="s">
        <v>44</v>
      </c>
      <c r="I3236" s="20" t="s">
        <v>45</v>
      </c>
      <c r="J3236" s="20" t="s">
        <v>8117</v>
      </c>
      <c r="K3236" s="20" t="s">
        <v>8118</v>
      </c>
      <c r="L3236" s="20" t="s">
        <v>8119</v>
      </c>
      <c r="M3236" s="20"/>
      <c r="N3236" s="21">
        <v>23452.5</v>
      </c>
      <c r="O3236" s="21">
        <v>0</v>
      </c>
      <c r="P3236" s="20"/>
      <c r="Q3236" s="19">
        <v>45554</v>
      </c>
      <c r="R3236" s="20"/>
      <c r="S3236" s="19">
        <v>45599</v>
      </c>
      <c r="T3236" s="20" t="s">
        <v>7050</v>
      </c>
      <c r="U3236" s="20">
        <v>1026565</v>
      </c>
      <c r="V3236" s="20">
        <v>240002789</v>
      </c>
      <c r="W3236" s="20" t="s">
        <v>847</v>
      </c>
      <c r="X3236" s="20" t="s">
        <v>274</v>
      </c>
      <c r="Y3236" s="20" t="s">
        <v>52</v>
      </c>
      <c r="Z3236" s="20" t="s">
        <v>8120</v>
      </c>
      <c r="AA3236" s="20" t="s">
        <v>8121</v>
      </c>
      <c r="AB3236" s="20" t="s">
        <v>328</v>
      </c>
      <c r="AC3236" s="20" t="s">
        <v>167</v>
      </c>
      <c r="AD3236" s="20" t="s">
        <v>56</v>
      </c>
      <c r="AE3236" s="20" t="s">
        <v>1014</v>
      </c>
      <c r="AF3236" t="str">
        <f>VLOOKUP(L3236,Contactos!B:B,1,0)</f>
        <v>GRUPO ISAMISA S.A.C.</v>
      </c>
    </row>
    <row r="3237" spans="1:32" ht="38.25" x14ac:dyDescent="0.2">
      <c r="A3237" s="4">
        <f t="shared" si="151"/>
        <v>3235</v>
      </c>
      <c r="B3237" s="4" t="str">
        <f t="shared" si="152"/>
        <v>F010-00025985</v>
      </c>
      <c r="C3237" s="4" t="str">
        <f>IFERROR(VLOOKUP(F3237,Tablas!$A$1:$B$3,2,0),"")</f>
        <v>Factura</v>
      </c>
      <c r="D3237" s="4" t="str">
        <f t="shared" si="153"/>
        <v>Nacional - CREDITO 30 DIAS / CREDIT 30 DAYS - Facturas clientes - C20452614767</v>
      </c>
      <c r="E3237" s="19">
        <v>45558</v>
      </c>
      <c r="F3237" s="20" t="s">
        <v>1001</v>
      </c>
      <c r="G3237" s="20" t="s">
        <v>8403</v>
      </c>
      <c r="H3237" s="20" t="s">
        <v>44</v>
      </c>
      <c r="I3237" s="20" t="s">
        <v>45</v>
      </c>
      <c r="J3237" s="20" t="s">
        <v>8247</v>
      </c>
      <c r="K3237" s="20" t="s">
        <v>8248</v>
      </c>
      <c r="L3237" s="20" t="s">
        <v>8249</v>
      </c>
      <c r="M3237" s="20" t="s">
        <v>125</v>
      </c>
      <c r="N3237" s="21">
        <v>24396.5</v>
      </c>
      <c r="O3237" s="21">
        <v>0</v>
      </c>
      <c r="P3237" s="20"/>
      <c r="Q3237" s="19">
        <v>45558</v>
      </c>
      <c r="R3237" s="20"/>
      <c r="S3237" s="19">
        <v>45588</v>
      </c>
      <c r="T3237" s="20" t="s">
        <v>643</v>
      </c>
      <c r="U3237" s="20">
        <v>1027451</v>
      </c>
      <c r="V3237" s="20">
        <v>240002814</v>
      </c>
      <c r="W3237" s="20" t="s">
        <v>847</v>
      </c>
      <c r="X3237" s="20" t="s">
        <v>305</v>
      </c>
      <c r="Y3237" s="20" t="s">
        <v>8250</v>
      </c>
      <c r="Z3237" s="20" t="s">
        <v>8251</v>
      </c>
      <c r="AA3237" s="20" t="s">
        <v>8252</v>
      </c>
      <c r="AB3237" s="20" t="s">
        <v>166</v>
      </c>
      <c r="AC3237" s="20" t="s">
        <v>167</v>
      </c>
      <c r="AD3237" s="20" t="s">
        <v>56</v>
      </c>
      <c r="AE3237" s="20" t="s">
        <v>1014</v>
      </c>
      <c r="AF3237" t="str">
        <f>VLOOKUP(L3237,Contactos!B:B,1,0)</f>
        <v>LA CALERA S.A.C.</v>
      </c>
    </row>
    <row r="3238" spans="1:32" ht="63.75" x14ac:dyDescent="0.2">
      <c r="A3238" s="4">
        <f t="shared" si="151"/>
        <v>3236</v>
      </c>
      <c r="B3238" s="4" t="str">
        <f t="shared" si="152"/>
        <v>F050-00001568</v>
      </c>
      <c r="C3238" s="4" t="str">
        <f>IFERROR(VLOOKUP(F3238,Tablas!$A$1:$B$3,2,0),"")</f>
        <v>Factura</v>
      </c>
      <c r="D3238" s="4" t="str">
        <f t="shared" si="153"/>
        <v xml:space="preserve"> - CONTADO / CASH - Intereses moratorios proformas varias por el abono</v>
      </c>
      <c r="E3238" s="19">
        <v>45547</v>
      </c>
      <c r="F3238" s="20" t="s">
        <v>1001</v>
      </c>
      <c r="G3238" s="20" t="s">
        <v>8404</v>
      </c>
      <c r="H3238" s="20" t="s">
        <v>80</v>
      </c>
      <c r="I3238" s="20" t="s">
        <v>81</v>
      </c>
      <c r="J3238" s="20" t="s">
        <v>82</v>
      </c>
      <c r="K3238" s="20" t="s">
        <v>82</v>
      </c>
      <c r="L3238" s="20" t="s">
        <v>83</v>
      </c>
      <c r="M3238" s="20" t="s">
        <v>33</v>
      </c>
      <c r="N3238" s="21">
        <v>24445.69</v>
      </c>
      <c r="O3238" s="21">
        <v>6443.25</v>
      </c>
      <c r="P3238" s="20"/>
      <c r="Q3238" s="19">
        <v>45547</v>
      </c>
      <c r="R3238" s="20"/>
      <c r="S3238" s="19">
        <v>45547</v>
      </c>
      <c r="T3238" s="20" t="s">
        <v>49</v>
      </c>
      <c r="U3238" s="20">
        <v>1022639</v>
      </c>
      <c r="V3238" s="20">
        <v>240002696</v>
      </c>
      <c r="W3238" s="20" t="s">
        <v>847</v>
      </c>
      <c r="X3238" s="20" t="s">
        <v>2795</v>
      </c>
      <c r="Y3238" s="20" t="s">
        <v>37</v>
      </c>
      <c r="Z3238" s="20" t="s">
        <v>8405</v>
      </c>
      <c r="AA3238" s="20" t="s">
        <v>85</v>
      </c>
      <c r="AB3238" s="20" t="s">
        <v>8336</v>
      </c>
      <c r="AC3238" s="20" t="s">
        <v>66</v>
      </c>
      <c r="AD3238" s="20" t="s">
        <v>86</v>
      </c>
      <c r="AE3238" s="20"/>
      <c r="AF3238" t="str">
        <f>VLOOKUP(L3238,Contactos!B:B,1,0)</f>
        <v>GRUPO GRANDES ROMAN S.A.</v>
      </c>
    </row>
    <row r="3239" spans="1:32" ht="38.25" x14ac:dyDescent="0.2">
      <c r="A3239" s="4">
        <f t="shared" si="151"/>
        <v>3237</v>
      </c>
      <c r="B3239" s="4" t="str">
        <f t="shared" si="152"/>
        <v>F010-00025998</v>
      </c>
      <c r="C3239" s="4" t="str">
        <f>IFERROR(VLOOKUP(F3239,Tablas!$A$1:$B$3,2,0),"")</f>
        <v>Factura</v>
      </c>
      <c r="D3239" s="4" t="str">
        <f t="shared" si="153"/>
        <v>Nacional - LETRA 90 DIAS / DRAFT 90 DAYS - Facturas clientes - C20607299944</v>
      </c>
      <c r="E3239" s="19">
        <v>45559</v>
      </c>
      <c r="F3239" s="20" t="s">
        <v>1001</v>
      </c>
      <c r="G3239" s="20" t="s">
        <v>8406</v>
      </c>
      <c r="H3239" s="20" t="s">
        <v>44</v>
      </c>
      <c r="I3239" s="20" t="s">
        <v>45</v>
      </c>
      <c r="J3239" s="20" t="s">
        <v>7948</v>
      </c>
      <c r="K3239" s="20" t="s">
        <v>7949</v>
      </c>
      <c r="L3239" s="20" t="s">
        <v>7950</v>
      </c>
      <c r="M3239" s="20"/>
      <c r="N3239" s="21">
        <v>28548.2</v>
      </c>
      <c r="O3239" s="21">
        <v>0</v>
      </c>
      <c r="P3239" s="20"/>
      <c r="Q3239" s="19">
        <v>45559</v>
      </c>
      <c r="R3239" s="20"/>
      <c r="S3239" s="19">
        <v>45649</v>
      </c>
      <c r="T3239" s="20" t="s">
        <v>8274</v>
      </c>
      <c r="U3239" s="20">
        <v>1028114</v>
      </c>
      <c r="V3239" s="20">
        <v>240002829</v>
      </c>
      <c r="W3239" s="20" t="s">
        <v>847</v>
      </c>
      <c r="X3239" s="20" t="s">
        <v>305</v>
      </c>
      <c r="Y3239" s="20" t="s">
        <v>128</v>
      </c>
      <c r="Z3239" s="20" t="s">
        <v>7951</v>
      </c>
      <c r="AA3239" s="20" t="s">
        <v>7952</v>
      </c>
      <c r="AB3239" s="20" t="s">
        <v>390</v>
      </c>
      <c r="AC3239" s="20" t="s">
        <v>167</v>
      </c>
      <c r="AD3239" s="20" t="s">
        <v>56</v>
      </c>
      <c r="AE3239" s="20" t="s">
        <v>1014</v>
      </c>
      <c r="AF3239" t="str">
        <f>VLOOKUP(L3239,Contactos!B:B,1,0)</f>
        <v>GRUPO CONSORCIO VETERINARIO S.A.C.</v>
      </c>
    </row>
    <row r="3240" spans="1:32" ht="25.5" x14ac:dyDescent="0.2">
      <c r="A3240" s="4">
        <f t="shared" si="151"/>
        <v>3238</v>
      </c>
      <c r="B3240" s="4" t="str">
        <f t="shared" si="152"/>
        <v/>
      </c>
      <c r="C3240" s="4" t="str">
        <f>IFERROR(VLOOKUP(F3240,Tablas!$A$1:$B$3,2,0),"")</f>
        <v/>
      </c>
      <c r="D3240" s="4" t="str">
        <f t="shared" si="153"/>
        <v xml:space="preserve"> - COBRANZA DOC. 105 DIAS  / DA 105 DAYS - Dif. en cambio</v>
      </c>
      <c r="E3240" s="19">
        <v>45412</v>
      </c>
      <c r="F3240" s="20" t="s">
        <v>27</v>
      </c>
      <c r="G3240" s="20"/>
      <c r="H3240" s="20" t="s">
        <v>57</v>
      </c>
      <c r="I3240" s="20" t="s">
        <v>58</v>
      </c>
      <c r="J3240" s="20" t="s">
        <v>59</v>
      </c>
      <c r="K3240" s="20" t="s">
        <v>59</v>
      </c>
      <c r="L3240" s="20" t="s">
        <v>60</v>
      </c>
      <c r="M3240" s="20" t="s">
        <v>33</v>
      </c>
      <c r="N3240" s="21">
        <v>33756.68</v>
      </c>
      <c r="O3240" s="21">
        <v>0</v>
      </c>
      <c r="P3240" s="20"/>
      <c r="Q3240" s="19">
        <v>45412</v>
      </c>
      <c r="R3240" s="20"/>
      <c r="S3240" s="20"/>
      <c r="T3240" s="20" t="s">
        <v>61</v>
      </c>
      <c r="U3240" s="20">
        <v>1001670</v>
      </c>
      <c r="V3240" s="20">
        <v>240019057</v>
      </c>
      <c r="W3240" s="20" t="s">
        <v>50</v>
      </c>
      <c r="X3240" s="20" t="s">
        <v>841</v>
      </c>
      <c r="Y3240" s="20" t="s">
        <v>37</v>
      </c>
      <c r="Z3240" s="20" t="s">
        <v>63</v>
      </c>
      <c r="AA3240" s="20" t="s">
        <v>64</v>
      </c>
      <c r="AB3240" s="20" t="s">
        <v>65</v>
      </c>
      <c r="AC3240" s="20" t="s">
        <v>66</v>
      </c>
      <c r="AD3240" s="20" t="s">
        <v>67</v>
      </c>
      <c r="AE3240" s="20"/>
      <c r="AF3240" t="str">
        <f>VLOOKUP(L3240,Contactos!B:B,1,0)</f>
        <v>AGROVET MARKET ANIMAL HEALTH Nicaragua S.A</v>
      </c>
    </row>
    <row r="3241" spans="1:32" ht="38.25" x14ac:dyDescent="0.2">
      <c r="A3241" s="4">
        <f t="shared" si="151"/>
        <v>3239</v>
      </c>
      <c r="B3241" s="4" t="str">
        <f t="shared" si="152"/>
        <v>F010-00026040</v>
      </c>
      <c r="C3241" s="4" t="str">
        <f>IFERROR(VLOOKUP(F3241,Tablas!$A$1:$B$3,2,0),"")</f>
        <v>Factura</v>
      </c>
      <c r="D3241" s="4" t="str">
        <f t="shared" si="153"/>
        <v>Nacional - LETRA 90 DIAS / DRAFT 90 DAYS - Facturas clientes - C20100269113</v>
      </c>
      <c r="E3241" s="19">
        <v>45561</v>
      </c>
      <c r="F3241" s="20" t="s">
        <v>1001</v>
      </c>
      <c r="G3241" s="20" t="s">
        <v>8407</v>
      </c>
      <c r="H3241" s="20" t="s">
        <v>44</v>
      </c>
      <c r="I3241" s="20" t="s">
        <v>45</v>
      </c>
      <c r="J3241" s="20" t="s">
        <v>8004</v>
      </c>
      <c r="K3241" s="20" t="s">
        <v>8005</v>
      </c>
      <c r="L3241" s="20" t="s">
        <v>8006</v>
      </c>
      <c r="M3241" s="20" t="s">
        <v>125</v>
      </c>
      <c r="N3241" s="21">
        <v>35535.49</v>
      </c>
      <c r="O3241" s="21">
        <v>0</v>
      </c>
      <c r="P3241" s="20"/>
      <c r="Q3241" s="19">
        <v>45561</v>
      </c>
      <c r="R3241" s="20"/>
      <c r="S3241" s="19">
        <v>45651</v>
      </c>
      <c r="T3241" s="20" t="s">
        <v>8274</v>
      </c>
      <c r="U3241" s="20">
        <v>1030675</v>
      </c>
      <c r="V3241" s="20">
        <v>240002873</v>
      </c>
      <c r="W3241" s="20" t="s">
        <v>847</v>
      </c>
      <c r="X3241" s="20" t="s">
        <v>305</v>
      </c>
      <c r="Y3241" s="20" t="s">
        <v>267</v>
      </c>
      <c r="Z3241" s="20" t="s">
        <v>8007</v>
      </c>
      <c r="AA3241" s="20" t="s">
        <v>8008</v>
      </c>
      <c r="AB3241" s="20" t="s">
        <v>167</v>
      </c>
      <c r="AC3241" s="20" t="s">
        <v>167</v>
      </c>
      <c r="AD3241" s="20" t="s">
        <v>56</v>
      </c>
      <c r="AE3241" s="20" t="s">
        <v>1014</v>
      </c>
      <c r="AF3241" t="str">
        <f>VLOOKUP(L3241,Contactos!B:B,1,0)</f>
        <v>AGROPEC S.R.L.</v>
      </c>
    </row>
    <row r="3242" spans="1:32" ht="38.25" x14ac:dyDescent="0.2">
      <c r="A3242" s="4">
        <f t="shared" si="151"/>
        <v>3240</v>
      </c>
      <c r="B3242" s="4" t="str">
        <f t="shared" si="152"/>
        <v>F010-00025942</v>
      </c>
      <c r="C3242" s="4" t="str">
        <f>IFERROR(VLOOKUP(F3242,Tablas!$A$1:$B$3,2,0),"")</f>
        <v>Factura</v>
      </c>
      <c r="D3242" s="4" t="str">
        <f t="shared" si="153"/>
        <v>Nacional - CREDITO 60 DÍAS / CREDIT 60 DAYS - Facturas clientes - C20221084684</v>
      </c>
      <c r="E3242" s="19">
        <v>45553</v>
      </c>
      <c r="F3242" s="20" t="s">
        <v>1001</v>
      </c>
      <c r="G3242" s="20" t="s">
        <v>8408</v>
      </c>
      <c r="H3242" s="20" t="s">
        <v>44</v>
      </c>
      <c r="I3242" s="20" t="s">
        <v>45</v>
      </c>
      <c r="J3242" s="20" t="s">
        <v>749</v>
      </c>
      <c r="K3242" s="20" t="s">
        <v>750</v>
      </c>
      <c r="L3242" s="20" t="s">
        <v>751</v>
      </c>
      <c r="M3242" s="20" t="s">
        <v>125</v>
      </c>
      <c r="N3242" s="21">
        <v>36299.33</v>
      </c>
      <c r="O3242" s="21">
        <v>0</v>
      </c>
      <c r="P3242" s="20"/>
      <c r="Q3242" s="19">
        <v>45553</v>
      </c>
      <c r="R3242" s="20"/>
      <c r="S3242" s="19">
        <v>45613</v>
      </c>
      <c r="T3242" s="20" t="s">
        <v>164</v>
      </c>
      <c r="U3242" s="20">
        <v>1026049</v>
      </c>
      <c r="V3242" s="20">
        <v>240002770</v>
      </c>
      <c r="W3242" s="20" t="s">
        <v>847</v>
      </c>
      <c r="X3242" s="20" t="s">
        <v>305</v>
      </c>
      <c r="Y3242" s="20" t="s">
        <v>753</v>
      </c>
      <c r="Z3242" s="20" t="s">
        <v>7877</v>
      </c>
      <c r="AA3242" s="20" t="s">
        <v>755</v>
      </c>
      <c r="AB3242" s="20" t="s">
        <v>756</v>
      </c>
      <c r="AC3242" s="20" t="s">
        <v>167</v>
      </c>
      <c r="AD3242" s="20" t="s">
        <v>56</v>
      </c>
      <c r="AE3242" s="20" t="s">
        <v>1014</v>
      </c>
      <c r="AF3242" t="str">
        <f>VLOOKUP(L3242,Contactos!B:B,1,0)</f>
        <v>REDONDOS S A</v>
      </c>
    </row>
    <row r="3243" spans="1:32" ht="38.25" x14ac:dyDescent="0.2">
      <c r="A3243" s="4">
        <f t="shared" si="151"/>
        <v>3241</v>
      </c>
      <c r="B3243" s="4" t="str">
        <f t="shared" si="152"/>
        <v>F010-00025934</v>
      </c>
      <c r="C3243" s="4" t="str">
        <f>IFERROR(VLOOKUP(F3243,Tablas!$A$1:$B$3,2,0),"")</f>
        <v>Factura</v>
      </c>
      <c r="D3243" s="4" t="str">
        <f t="shared" si="153"/>
        <v>Nacional - CREDITO 45 DIAS / CREDIT 45 DAYS - Facturas clientes - C20506421781</v>
      </c>
      <c r="E3243" s="19">
        <v>45553</v>
      </c>
      <c r="F3243" s="20" t="s">
        <v>1001</v>
      </c>
      <c r="G3243" s="20" t="s">
        <v>8409</v>
      </c>
      <c r="H3243" s="20" t="s">
        <v>44</v>
      </c>
      <c r="I3243" s="20" t="s">
        <v>45</v>
      </c>
      <c r="J3243" s="20" t="s">
        <v>8338</v>
      </c>
      <c r="K3243" s="20" t="s">
        <v>8339</v>
      </c>
      <c r="L3243" s="20" t="s">
        <v>8340</v>
      </c>
      <c r="M3243" s="20" t="s">
        <v>125</v>
      </c>
      <c r="N3243" s="21">
        <v>37987.15</v>
      </c>
      <c r="O3243" s="21">
        <v>0</v>
      </c>
      <c r="P3243" s="20"/>
      <c r="Q3243" s="19">
        <v>45553</v>
      </c>
      <c r="R3243" s="20"/>
      <c r="S3243" s="19">
        <v>45598</v>
      </c>
      <c r="T3243" s="20" t="s">
        <v>7050</v>
      </c>
      <c r="U3243" s="20">
        <v>1025709</v>
      </c>
      <c r="V3243" s="20">
        <v>240002760</v>
      </c>
      <c r="W3243" s="20" t="s">
        <v>847</v>
      </c>
      <c r="X3243" s="20" t="s">
        <v>274</v>
      </c>
      <c r="Y3243" s="20" t="s">
        <v>8250</v>
      </c>
      <c r="Z3243" s="20" t="s">
        <v>8341</v>
      </c>
      <c r="AA3243" s="20" t="s">
        <v>8342</v>
      </c>
      <c r="AB3243" s="20" t="s">
        <v>336</v>
      </c>
      <c r="AC3243" s="20" t="s">
        <v>167</v>
      </c>
      <c r="AD3243" s="20" t="s">
        <v>56</v>
      </c>
      <c r="AE3243" s="20" t="s">
        <v>1014</v>
      </c>
      <c r="AF3243" t="str">
        <f>VLOOKUP(L3243,Contactos!B:B,1,0)</f>
        <v>CORPORACIÓN RICO S.A.C.</v>
      </c>
    </row>
    <row r="3244" spans="1:32" ht="63.75" x14ac:dyDescent="0.2">
      <c r="A3244" s="4">
        <f t="shared" si="151"/>
        <v>3242</v>
      </c>
      <c r="B3244" s="4" t="str">
        <f t="shared" si="152"/>
        <v>F050-00001432</v>
      </c>
      <c r="C3244" s="4" t="str">
        <f>IFERROR(VLOOKUP(F3244,Tablas!$A$1:$B$3,2,0),"")</f>
        <v>Factura</v>
      </c>
      <c r="D3244" s="4" t="str">
        <f t="shared" si="153"/>
        <v>Internacional - COBRANZA DOC. 75 DIAS  / DA 75 DAYS - 254-2023 A Basado en Entregas 09-0007-00000077.</v>
      </c>
      <c r="E3244" s="19">
        <v>45411</v>
      </c>
      <c r="F3244" s="20" t="s">
        <v>1001</v>
      </c>
      <c r="G3244" s="20" t="s">
        <v>8410</v>
      </c>
      <c r="H3244" s="20" t="s">
        <v>80</v>
      </c>
      <c r="I3244" s="20" t="s">
        <v>81</v>
      </c>
      <c r="J3244" s="20" t="s">
        <v>82</v>
      </c>
      <c r="K3244" s="20" t="s">
        <v>82</v>
      </c>
      <c r="L3244" s="20" t="s">
        <v>83</v>
      </c>
      <c r="M3244" s="20" t="s">
        <v>33</v>
      </c>
      <c r="N3244" s="21">
        <v>38454.15</v>
      </c>
      <c r="O3244" s="21">
        <v>10238.06</v>
      </c>
      <c r="P3244" s="20"/>
      <c r="Q3244" s="19">
        <v>45411</v>
      </c>
      <c r="R3244" s="20"/>
      <c r="S3244" s="19">
        <v>45561</v>
      </c>
      <c r="T3244" s="20" t="s">
        <v>582</v>
      </c>
      <c r="U3244" s="20">
        <v>956391</v>
      </c>
      <c r="V3244" s="20">
        <v>240001175</v>
      </c>
      <c r="W3244" s="20" t="s">
        <v>847</v>
      </c>
      <c r="X3244" s="20" t="s">
        <v>5591</v>
      </c>
      <c r="Y3244" s="20" t="s">
        <v>37</v>
      </c>
      <c r="Z3244" s="20" t="s">
        <v>8411</v>
      </c>
      <c r="AA3244" s="20" t="s">
        <v>85</v>
      </c>
      <c r="AB3244" s="20"/>
      <c r="AC3244" s="20"/>
      <c r="AD3244" s="20" t="s">
        <v>86</v>
      </c>
      <c r="AE3244" s="20" t="s">
        <v>5593</v>
      </c>
      <c r="AF3244" t="str">
        <f>VLOOKUP(L3244,Contactos!B:B,1,0)</f>
        <v>GRUPO GRANDES ROMAN S.A.</v>
      </c>
    </row>
    <row r="3245" spans="1:32" ht="38.25" x14ac:dyDescent="0.2">
      <c r="A3245" s="4">
        <f t="shared" si="151"/>
        <v>3243</v>
      </c>
      <c r="B3245" s="4" t="str">
        <f t="shared" si="152"/>
        <v/>
      </c>
      <c r="C3245" s="4" t="str">
        <f>IFERROR(VLOOKUP(F3245,Tablas!$A$1:$B$3,2,0),"")</f>
        <v/>
      </c>
      <c r="D3245" s="4" t="str">
        <f t="shared" si="153"/>
        <v xml:space="preserve"> - COBRANZA DOC. 90 DIAS  / DA 90 DAYS - Dif. en cambio</v>
      </c>
      <c r="E3245" s="19">
        <v>45473</v>
      </c>
      <c r="F3245" s="20" t="s">
        <v>27</v>
      </c>
      <c r="G3245" s="20"/>
      <c r="H3245" s="20" t="s">
        <v>80</v>
      </c>
      <c r="I3245" s="20" t="s">
        <v>81</v>
      </c>
      <c r="J3245" s="20" t="s">
        <v>133</v>
      </c>
      <c r="K3245" s="20" t="s">
        <v>133</v>
      </c>
      <c r="L3245" s="20" t="s">
        <v>134</v>
      </c>
      <c r="M3245" s="20" t="s">
        <v>33</v>
      </c>
      <c r="N3245" s="21">
        <v>39962.44</v>
      </c>
      <c r="O3245" s="21">
        <v>0</v>
      </c>
      <c r="P3245" s="20"/>
      <c r="Q3245" s="19">
        <v>45473</v>
      </c>
      <c r="R3245" s="20"/>
      <c r="S3245" s="20"/>
      <c r="T3245" s="20" t="s">
        <v>135</v>
      </c>
      <c r="U3245" s="20">
        <v>1028652</v>
      </c>
      <c r="V3245" s="20">
        <v>240026914</v>
      </c>
      <c r="W3245" s="20" t="s">
        <v>50</v>
      </c>
      <c r="X3245" s="20" t="s">
        <v>841</v>
      </c>
      <c r="Y3245" s="20" t="s">
        <v>37</v>
      </c>
      <c r="Z3245" s="20" t="s">
        <v>63</v>
      </c>
      <c r="AA3245" s="20" t="s">
        <v>136</v>
      </c>
      <c r="AB3245" s="20"/>
      <c r="AC3245" s="20" t="s">
        <v>66</v>
      </c>
      <c r="AD3245" s="20" t="s">
        <v>137</v>
      </c>
      <c r="AE3245" s="20"/>
      <c r="AF3245" t="str">
        <f>VLOOKUP(L3245,Contactos!B:B,1,0)</f>
        <v>TECNOLOGIA AGRICOLA S. DE R.L. DE C.V.</v>
      </c>
    </row>
    <row r="3246" spans="1:32" ht="63.75" x14ac:dyDescent="0.2">
      <c r="A3246" s="4">
        <f t="shared" si="151"/>
        <v>3244</v>
      </c>
      <c r="B3246" s="4" t="str">
        <f t="shared" si="152"/>
        <v>F050-00001290</v>
      </c>
      <c r="C3246" s="4" t="str">
        <f>IFERROR(VLOOKUP(F3246,Tablas!$A$1:$B$3,2,0),"")</f>
        <v>Factura</v>
      </c>
      <c r="D3246" s="4" t="str">
        <f t="shared" si="153"/>
        <v>Internacional - CREDITO 75 DIAS DESPUÉS DE B/L O AWB / CREDIT 75 DAYS  B/L OR AWB - 211-2023 Basado en Entregas 09-0010-00057968.</v>
      </c>
      <c r="E3246" s="19">
        <v>45279</v>
      </c>
      <c r="F3246" s="20" t="s">
        <v>1001</v>
      </c>
      <c r="G3246" s="20" t="s">
        <v>8412</v>
      </c>
      <c r="H3246" s="20" t="s">
        <v>80</v>
      </c>
      <c r="I3246" s="20" t="s">
        <v>81</v>
      </c>
      <c r="J3246" s="20" t="s">
        <v>7102</v>
      </c>
      <c r="K3246" s="20" t="s">
        <v>7102</v>
      </c>
      <c r="L3246" s="20" t="s">
        <v>7103</v>
      </c>
      <c r="M3246" s="20"/>
      <c r="N3246" s="21">
        <v>40679.85</v>
      </c>
      <c r="O3246" s="21">
        <v>10830.63</v>
      </c>
      <c r="P3246" s="20"/>
      <c r="Q3246" s="19">
        <v>45279</v>
      </c>
      <c r="R3246" s="20"/>
      <c r="S3246" s="19">
        <v>45429</v>
      </c>
      <c r="T3246" s="20" t="s">
        <v>8413</v>
      </c>
      <c r="U3246" s="20">
        <v>890753</v>
      </c>
      <c r="V3246" s="20">
        <v>230003764</v>
      </c>
      <c r="W3246" s="20" t="s">
        <v>847</v>
      </c>
      <c r="X3246" s="20" t="s">
        <v>5591</v>
      </c>
      <c r="Y3246" s="20" t="s">
        <v>37</v>
      </c>
      <c r="Z3246" s="20" t="s">
        <v>8414</v>
      </c>
      <c r="AA3246" s="20" t="s">
        <v>7105</v>
      </c>
      <c r="AB3246" s="20" t="s">
        <v>7106</v>
      </c>
      <c r="AC3246" s="20" t="s">
        <v>7106</v>
      </c>
      <c r="AD3246" s="20" t="s">
        <v>7107</v>
      </c>
      <c r="AE3246" s="20" t="s">
        <v>5593</v>
      </c>
      <c r="AF3246" t="str">
        <f>VLOOKUP(L3246,Contactos!B:B,1,0)</f>
        <v>VETERINARY MATERIALS COMPANY LLS</v>
      </c>
    </row>
    <row r="3247" spans="1:32" ht="38.25" x14ac:dyDescent="0.2">
      <c r="A3247" s="4">
        <f t="shared" si="151"/>
        <v>3245</v>
      </c>
      <c r="B3247" s="4" t="str">
        <f t="shared" si="152"/>
        <v>F010-00025450</v>
      </c>
      <c r="C3247" s="4" t="str">
        <f>IFERROR(VLOOKUP(F3247,Tablas!$A$1:$B$3,2,0),"")</f>
        <v>Factura</v>
      </c>
      <c r="D3247" s="4" t="str">
        <f t="shared" si="153"/>
        <v>Nacional - CREDITO 90 DÍAS / CREDIT 90 DAYS - Facturas clientes - C20524795338</v>
      </c>
      <c r="E3247" s="19">
        <v>45503</v>
      </c>
      <c r="F3247" s="20" t="s">
        <v>1001</v>
      </c>
      <c r="G3247" s="20" t="s">
        <v>8415</v>
      </c>
      <c r="H3247" s="20" t="s">
        <v>322</v>
      </c>
      <c r="I3247" s="20" t="s">
        <v>323</v>
      </c>
      <c r="J3247" s="20" t="s">
        <v>161</v>
      </c>
      <c r="K3247" s="20" t="s">
        <v>162</v>
      </c>
      <c r="L3247" s="20" t="s">
        <v>163</v>
      </c>
      <c r="M3247" s="20" t="s">
        <v>125</v>
      </c>
      <c r="N3247" s="21">
        <v>41016.800000000003</v>
      </c>
      <c r="O3247" s="21">
        <v>0</v>
      </c>
      <c r="P3247" s="20"/>
      <c r="Q3247" s="19">
        <v>45503</v>
      </c>
      <c r="R3247" s="20"/>
      <c r="S3247" s="19">
        <v>45593</v>
      </c>
      <c r="T3247" s="20" t="s">
        <v>8169</v>
      </c>
      <c r="U3247" s="20">
        <v>999899</v>
      </c>
      <c r="V3247" s="20">
        <v>240002231</v>
      </c>
      <c r="W3247" s="20" t="s">
        <v>847</v>
      </c>
      <c r="X3247" s="20" t="s">
        <v>305</v>
      </c>
      <c r="Y3247" s="20" t="s">
        <v>52</v>
      </c>
      <c r="Z3247" s="20" t="s">
        <v>7840</v>
      </c>
      <c r="AA3247" s="20" t="s">
        <v>165</v>
      </c>
      <c r="AB3247" s="20" t="s">
        <v>166</v>
      </c>
      <c r="AC3247" s="20" t="s">
        <v>167</v>
      </c>
      <c r="AD3247" s="20" t="s">
        <v>56</v>
      </c>
      <c r="AE3247" s="20" t="s">
        <v>1014</v>
      </c>
      <c r="AF3247" t="str">
        <f>VLOOKUP(L3247,Contactos!B:B,1,0)</f>
        <v>VETANIS SOCIEDAD ANONIMA CERRADA - VETANIS S.A.C.</v>
      </c>
    </row>
    <row r="3248" spans="1:32" ht="63.75" x14ac:dyDescent="0.2">
      <c r="A3248" s="4">
        <f t="shared" si="151"/>
        <v>3246</v>
      </c>
      <c r="B3248" s="4" t="str">
        <f t="shared" si="152"/>
        <v>F050-00000950</v>
      </c>
      <c r="C3248" s="4" t="str">
        <f>IFERROR(VLOOKUP(F3248,Tablas!$A$1:$B$3,2,0),"")</f>
        <v>Factura</v>
      </c>
      <c r="D3248" s="4" t="str">
        <f t="shared" si="153"/>
        <v>Internacional - Cobranza Doc. 105 dìas / 120 dìas - 187-2022 Basado en Entregas 09-0010-00053532.</v>
      </c>
      <c r="E3248" s="19">
        <v>44966</v>
      </c>
      <c r="F3248" s="20" t="s">
        <v>1001</v>
      </c>
      <c r="G3248" s="20" t="s">
        <v>8416</v>
      </c>
      <c r="H3248" s="20" t="s">
        <v>80</v>
      </c>
      <c r="I3248" s="20" t="s">
        <v>81</v>
      </c>
      <c r="J3248" s="20" t="s">
        <v>168</v>
      </c>
      <c r="K3248" s="20" t="s">
        <v>168</v>
      </c>
      <c r="L3248" s="20" t="s">
        <v>169</v>
      </c>
      <c r="M3248" s="20" t="s">
        <v>33</v>
      </c>
      <c r="N3248" s="21">
        <v>41193.370000000003</v>
      </c>
      <c r="O3248" s="21">
        <v>10682.93</v>
      </c>
      <c r="P3248" s="20"/>
      <c r="Q3248" s="19">
        <v>44966</v>
      </c>
      <c r="R3248" s="20"/>
      <c r="S3248" s="19">
        <v>44966</v>
      </c>
      <c r="T3248" s="20" t="s">
        <v>8417</v>
      </c>
      <c r="U3248" s="20">
        <v>748980</v>
      </c>
      <c r="V3248" s="20">
        <v>230000369</v>
      </c>
      <c r="W3248" s="20" t="s">
        <v>847</v>
      </c>
      <c r="X3248" s="20" t="s">
        <v>5591</v>
      </c>
      <c r="Y3248" s="20" t="s">
        <v>37</v>
      </c>
      <c r="Z3248" s="20" t="s">
        <v>8418</v>
      </c>
      <c r="AA3248" s="20" t="s">
        <v>170</v>
      </c>
      <c r="AB3248" s="20" t="s">
        <v>171</v>
      </c>
      <c r="AC3248" s="20" t="s">
        <v>66</v>
      </c>
      <c r="AD3248" s="20" t="s">
        <v>172</v>
      </c>
      <c r="AE3248" s="20" t="s">
        <v>5593</v>
      </c>
      <c r="AF3248" t="str">
        <f>VLOOKUP(L3248,Contactos!B:B,1,0)</f>
        <v>EMPRESA MELO S.A.</v>
      </c>
    </row>
    <row r="3249" spans="1:32" ht="25.5" x14ac:dyDescent="0.2">
      <c r="A3249" s="4">
        <f t="shared" si="151"/>
        <v>3247</v>
      </c>
      <c r="B3249" s="4" t="str">
        <f t="shared" si="152"/>
        <v>F050-00001552</v>
      </c>
      <c r="C3249" s="4" t="str">
        <f>IFERROR(VLOOKUP(F3249,Tablas!$A$1:$B$3,2,0),"")</f>
        <v>Factura</v>
      </c>
      <c r="D3249" s="4" t="str">
        <f t="shared" si="153"/>
        <v>Internacional - COBRANZA DOC. 45 DIAS / DA 45 DAYS - 109-2024</v>
      </c>
      <c r="E3249" s="19">
        <v>45530</v>
      </c>
      <c r="F3249" s="20" t="s">
        <v>1001</v>
      </c>
      <c r="G3249" s="20" t="s">
        <v>8419</v>
      </c>
      <c r="H3249" s="20" t="s">
        <v>80</v>
      </c>
      <c r="I3249" s="20" t="s">
        <v>81</v>
      </c>
      <c r="J3249" s="20" t="s">
        <v>173</v>
      </c>
      <c r="K3249" s="20" t="s">
        <v>173</v>
      </c>
      <c r="L3249" s="20" t="s">
        <v>174</v>
      </c>
      <c r="M3249" s="20"/>
      <c r="N3249" s="21">
        <v>45253.35</v>
      </c>
      <c r="O3249" s="21">
        <v>12074</v>
      </c>
      <c r="P3249" s="20"/>
      <c r="Q3249" s="19">
        <v>45530</v>
      </c>
      <c r="R3249" s="20"/>
      <c r="S3249" s="19">
        <v>45620</v>
      </c>
      <c r="T3249" s="20" t="s">
        <v>229</v>
      </c>
      <c r="U3249" s="20">
        <v>1013231</v>
      </c>
      <c r="V3249" s="20">
        <v>240002525</v>
      </c>
      <c r="W3249" s="20" t="s">
        <v>847</v>
      </c>
      <c r="X3249" s="20" t="s">
        <v>5591</v>
      </c>
      <c r="Y3249" s="20" t="s">
        <v>37</v>
      </c>
      <c r="Z3249" s="20" t="s">
        <v>8420</v>
      </c>
      <c r="AA3249" s="20"/>
      <c r="AB3249" s="20"/>
      <c r="AC3249" s="20"/>
      <c r="AD3249" s="20" t="s">
        <v>175</v>
      </c>
      <c r="AE3249" s="20" t="s">
        <v>5593</v>
      </c>
      <c r="AF3249" t="e">
        <f>VLOOKUP(L3249,Contactos!B:B,1,0)</f>
        <v>#N/A</v>
      </c>
    </row>
    <row r="3250" spans="1:32" ht="38.25" x14ac:dyDescent="0.2">
      <c r="A3250" s="4">
        <f t="shared" si="151"/>
        <v>3248</v>
      </c>
      <c r="B3250" s="4" t="str">
        <f t="shared" si="152"/>
        <v>F050-00001563</v>
      </c>
      <c r="C3250" s="4" t="str">
        <f>IFERROR(VLOOKUP(F3250,Tablas!$A$1:$B$3,2,0),"")</f>
        <v>Factura</v>
      </c>
      <c r="D3250" s="4" t="str">
        <f t="shared" si="153"/>
        <v>Internacional - Pago adelantado - Saldo Cob. Doc. 90 Días - 186-2024USD 74,869.60 Pago Adelantado</v>
      </c>
      <c r="E3250" s="19">
        <v>45541</v>
      </c>
      <c r="F3250" s="20" t="s">
        <v>1001</v>
      </c>
      <c r="G3250" s="20" t="s">
        <v>8421</v>
      </c>
      <c r="H3250" s="20" t="s">
        <v>80</v>
      </c>
      <c r="I3250" s="20" t="s">
        <v>81</v>
      </c>
      <c r="J3250" s="20" t="s">
        <v>101</v>
      </c>
      <c r="K3250" s="20" t="s">
        <v>101</v>
      </c>
      <c r="L3250" s="20" t="s">
        <v>102</v>
      </c>
      <c r="M3250" s="20" t="s">
        <v>33</v>
      </c>
      <c r="N3250" s="21">
        <v>49600.51</v>
      </c>
      <c r="O3250" s="21">
        <v>13066.52</v>
      </c>
      <c r="P3250" s="20"/>
      <c r="Q3250" s="19">
        <v>45541</v>
      </c>
      <c r="R3250" s="20"/>
      <c r="S3250" s="19">
        <v>45541</v>
      </c>
      <c r="T3250" s="20" t="s">
        <v>103</v>
      </c>
      <c r="U3250" s="20">
        <v>1019992</v>
      </c>
      <c r="V3250" s="20">
        <v>240002652</v>
      </c>
      <c r="W3250" s="20" t="s">
        <v>847</v>
      </c>
      <c r="X3250" s="20" t="s">
        <v>5591</v>
      </c>
      <c r="Y3250" s="20" t="s">
        <v>37</v>
      </c>
      <c r="Z3250" s="20" t="s">
        <v>8422</v>
      </c>
      <c r="AA3250" s="20" t="s">
        <v>104</v>
      </c>
      <c r="AB3250" s="20"/>
      <c r="AC3250" s="20"/>
      <c r="AD3250" s="20" t="s">
        <v>78</v>
      </c>
      <c r="AE3250" s="20" t="s">
        <v>5593</v>
      </c>
      <c r="AF3250" t="str">
        <f>VLOOKUP(L3250,Contactos!B:B,1,0)</f>
        <v>UNIVET S.R.L.</v>
      </c>
    </row>
    <row r="3251" spans="1:32" ht="38.25" x14ac:dyDescent="0.2">
      <c r="A3251" s="4">
        <f t="shared" si="151"/>
        <v>3249</v>
      </c>
      <c r="B3251" s="4" t="str">
        <f t="shared" si="152"/>
        <v>F010-00026049</v>
      </c>
      <c r="C3251" s="4" t="str">
        <f>IFERROR(VLOOKUP(F3251,Tablas!$A$1:$B$3,2,0),"")</f>
        <v>Factura</v>
      </c>
      <c r="D3251" s="4" t="str">
        <f t="shared" si="153"/>
        <v>Nacional - CREDITO 60 DÍAS / CREDIT 60 DAYS - Facturas clientes - C20221084684</v>
      </c>
      <c r="E3251" s="19">
        <v>45562</v>
      </c>
      <c r="F3251" s="20" t="s">
        <v>1001</v>
      </c>
      <c r="G3251" s="20" t="s">
        <v>8423</v>
      </c>
      <c r="H3251" s="20" t="s">
        <v>44</v>
      </c>
      <c r="I3251" s="20" t="s">
        <v>45</v>
      </c>
      <c r="J3251" s="20" t="s">
        <v>749</v>
      </c>
      <c r="K3251" s="20" t="s">
        <v>750</v>
      </c>
      <c r="L3251" s="20" t="s">
        <v>751</v>
      </c>
      <c r="M3251" s="20" t="s">
        <v>125</v>
      </c>
      <c r="N3251" s="21">
        <v>54164.6</v>
      </c>
      <c r="O3251" s="21">
        <v>0</v>
      </c>
      <c r="P3251" s="20"/>
      <c r="Q3251" s="19">
        <v>45562</v>
      </c>
      <c r="R3251" s="20"/>
      <c r="S3251" s="19">
        <v>45622</v>
      </c>
      <c r="T3251" s="20" t="s">
        <v>164</v>
      </c>
      <c r="U3251" s="20">
        <v>1030957</v>
      </c>
      <c r="V3251" s="20">
        <v>240002882</v>
      </c>
      <c r="W3251" s="20" t="s">
        <v>847</v>
      </c>
      <c r="X3251" s="20" t="s">
        <v>305</v>
      </c>
      <c r="Y3251" s="20" t="s">
        <v>753</v>
      </c>
      <c r="Z3251" s="20" t="s">
        <v>7877</v>
      </c>
      <c r="AA3251" s="20" t="s">
        <v>755</v>
      </c>
      <c r="AB3251" s="20" t="s">
        <v>756</v>
      </c>
      <c r="AC3251" s="20" t="s">
        <v>167</v>
      </c>
      <c r="AD3251" s="20" t="s">
        <v>56</v>
      </c>
      <c r="AE3251" s="20" t="s">
        <v>1014</v>
      </c>
      <c r="AF3251" t="str">
        <f>VLOOKUP(L3251,Contactos!B:B,1,0)</f>
        <v>REDONDOS S A</v>
      </c>
    </row>
    <row r="3252" spans="1:32" ht="25.5" x14ac:dyDescent="0.2">
      <c r="A3252" s="4">
        <f t="shared" si="151"/>
        <v>3250</v>
      </c>
      <c r="B3252" s="4" t="str">
        <f t="shared" si="152"/>
        <v/>
      </c>
      <c r="C3252" s="4" t="str">
        <f>IFERROR(VLOOKUP(F3252,Tablas!$A$1:$B$3,2,0),"")</f>
        <v/>
      </c>
      <c r="D3252" s="4" t="str">
        <f t="shared" si="153"/>
        <v xml:space="preserve"> - COBRANZA DOC. 90; 120; 150 DÍAS - Dif. en cambio</v>
      </c>
      <c r="E3252" s="19">
        <v>45473</v>
      </c>
      <c r="F3252" s="20" t="s">
        <v>27</v>
      </c>
      <c r="G3252" s="20"/>
      <c r="H3252" s="20" t="s">
        <v>80</v>
      </c>
      <c r="I3252" s="20" t="s">
        <v>81</v>
      </c>
      <c r="J3252" s="20" t="s">
        <v>82</v>
      </c>
      <c r="K3252" s="20" t="s">
        <v>82</v>
      </c>
      <c r="L3252" s="20" t="s">
        <v>83</v>
      </c>
      <c r="M3252" s="20" t="s">
        <v>33</v>
      </c>
      <c r="N3252" s="21">
        <v>69295.78</v>
      </c>
      <c r="O3252" s="21">
        <v>0</v>
      </c>
      <c r="P3252" s="20"/>
      <c r="Q3252" s="19">
        <v>45473</v>
      </c>
      <c r="R3252" s="20"/>
      <c r="S3252" s="20"/>
      <c r="T3252" s="20" t="s">
        <v>84</v>
      </c>
      <c r="U3252" s="20">
        <v>1028641</v>
      </c>
      <c r="V3252" s="20">
        <v>240026903</v>
      </c>
      <c r="W3252" s="20" t="s">
        <v>50</v>
      </c>
      <c r="X3252" s="20" t="s">
        <v>841</v>
      </c>
      <c r="Y3252" s="20" t="s">
        <v>37</v>
      </c>
      <c r="Z3252" s="20" t="s">
        <v>63</v>
      </c>
      <c r="AA3252" s="20" t="s">
        <v>85</v>
      </c>
      <c r="AB3252" s="20"/>
      <c r="AC3252" s="20"/>
      <c r="AD3252" s="20" t="s">
        <v>86</v>
      </c>
      <c r="AE3252" s="20"/>
      <c r="AF3252" t="str">
        <f>VLOOKUP(L3252,Contactos!B:B,1,0)</f>
        <v>GRUPO GRANDES ROMAN S.A.</v>
      </c>
    </row>
    <row r="3253" spans="1:32" ht="25.5" x14ac:dyDescent="0.2">
      <c r="A3253" s="4">
        <f t="shared" si="151"/>
        <v>3251</v>
      </c>
      <c r="B3253" s="4" t="str">
        <f t="shared" si="152"/>
        <v>F050-00001558</v>
      </c>
      <c r="C3253" s="4" t="str">
        <f>IFERROR(VLOOKUP(F3253,Tablas!$A$1:$B$3,2,0),"")</f>
        <v>Factura</v>
      </c>
      <c r="D3253" s="4" t="str">
        <f t="shared" si="153"/>
        <v>Internacional - CONTADO ADELANTADO / CASH IN ADVANCE - 037-2024</v>
      </c>
      <c r="E3253" s="19">
        <v>45540</v>
      </c>
      <c r="F3253" s="20" t="s">
        <v>1001</v>
      </c>
      <c r="G3253" s="20" t="s">
        <v>8424</v>
      </c>
      <c r="H3253" s="20" t="s">
        <v>80</v>
      </c>
      <c r="I3253" s="20" t="s">
        <v>81</v>
      </c>
      <c r="J3253" s="20" t="s">
        <v>31</v>
      </c>
      <c r="K3253" s="20" t="s">
        <v>31</v>
      </c>
      <c r="L3253" s="20" t="s">
        <v>32</v>
      </c>
      <c r="M3253" s="20" t="s">
        <v>33</v>
      </c>
      <c r="N3253" s="21">
        <v>71647.75</v>
      </c>
      <c r="O3253" s="21">
        <v>18869.57</v>
      </c>
      <c r="P3253" s="20"/>
      <c r="Q3253" s="19">
        <v>45540</v>
      </c>
      <c r="R3253" s="20"/>
      <c r="S3253" s="19">
        <v>45540</v>
      </c>
      <c r="T3253" s="20" t="s">
        <v>70</v>
      </c>
      <c r="U3253" s="20">
        <v>1019585</v>
      </c>
      <c r="V3253" s="20">
        <v>240002635</v>
      </c>
      <c r="W3253" s="20" t="s">
        <v>847</v>
      </c>
      <c r="X3253" s="20" t="s">
        <v>5591</v>
      </c>
      <c r="Y3253" s="20" t="s">
        <v>37</v>
      </c>
      <c r="Z3253" s="20" t="s">
        <v>8425</v>
      </c>
      <c r="AA3253" s="20" t="s">
        <v>39</v>
      </c>
      <c r="AB3253" s="20" t="s">
        <v>40</v>
      </c>
      <c r="AC3253" s="20"/>
      <c r="AD3253" s="20" t="s">
        <v>42</v>
      </c>
      <c r="AE3253" s="20" t="s">
        <v>5593</v>
      </c>
      <c r="AF3253" t="str">
        <f>VLOOKUP(L3253,Contactos!B:B,1,0)</f>
        <v>INVERSIONES MONTECO DE Cartago S.A.</v>
      </c>
    </row>
    <row r="3254" spans="1:32" ht="25.5" x14ac:dyDescent="0.2">
      <c r="A3254" s="4">
        <f t="shared" si="151"/>
        <v>3252</v>
      </c>
      <c r="B3254" s="4" t="str">
        <f t="shared" si="152"/>
        <v/>
      </c>
      <c r="C3254" s="4" t="str">
        <f>IFERROR(VLOOKUP(F3254,Tablas!$A$1:$B$3,2,0),"")</f>
        <v/>
      </c>
      <c r="D3254" s="4" t="str">
        <f t="shared" si="153"/>
        <v xml:space="preserve"> - COBRANZA DOC. 105 DIAS  / DA 105 DAYS - Dif. en cambio</v>
      </c>
      <c r="E3254" s="19">
        <v>45473</v>
      </c>
      <c r="F3254" s="20" t="s">
        <v>27</v>
      </c>
      <c r="G3254" s="20"/>
      <c r="H3254" s="20" t="s">
        <v>57</v>
      </c>
      <c r="I3254" s="20" t="s">
        <v>58</v>
      </c>
      <c r="J3254" s="20" t="s">
        <v>87</v>
      </c>
      <c r="K3254" s="20" t="s">
        <v>87</v>
      </c>
      <c r="L3254" s="20" t="s">
        <v>88</v>
      </c>
      <c r="M3254" s="20" t="s">
        <v>33</v>
      </c>
      <c r="N3254" s="21">
        <v>76516.52</v>
      </c>
      <c r="O3254" s="21">
        <v>0</v>
      </c>
      <c r="P3254" s="20"/>
      <c r="Q3254" s="19">
        <v>45473</v>
      </c>
      <c r="R3254" s="20"/>
      <c r="S3254" s="20"/>
      <c r="T3254" s="20" t="s">
        <v>61</v>
      </c>
      <c r="U3254" s="20">
        <v>1028647</v>
      </c>
      <c r="V3254" s="20">
        <v>240026909</v>
      </c>
      <c r="W3254" s="20" t="s">
        <v>50</v>
      </c>
      <c r="X3254" s="20" t="s">
        <v>841</v>
      </c>
      <c r="Y3254" s="20" t="s">
        <v>37</v>
      </c>
      <c r="Z3254" s="20" t="s">
        <v>63</v>
      </c>
      <c r="AA3254" s="20" t="s">
        <v>89</v>
      </c>
      <c r="AB3254" s="20" t="s">
        <v>90</v>
      </c>
      <c r="AC3254" s="20" t="s">
        <v>66</v>
      </c>
      <c r="AD3254" s="20" t="s">
        <v>91</v>
      </c>
      <c r="AE3254" s="20"/>
      <c r="AF3254" t="str">
        <f>VLOOKUP(L3254,Contactos!B:B,1,0)</f>
        <v>VETERMEX ANIMAL HEALTH S.A. DE C.V.</v>
      </c>
    </row>
    <row r="3255" spans="1:32" ht="25.5" x14ac:dyDescent="0.2">
      <c r="A3255" s="4">
        <f t="shared" si="151"/>
        <v>3253</v>
      </c>
      <c r="B3255" s="4" t="str">
        <f t="shared" si="152"/>
        <v>F050-00001541</v>
      </c>
      <c r="C3255" s="4" t="str">
        <f>IFERROR(VLOOKUP(F3255,Tablas!$A$1:$B$3,2,0),"")</f>
        <v>Factura</v>
      </c>
      <c r="D3255" s="4" t="str">
        <f t="shared" si="153"/>
        <v>Internacional - Cash against Documents 45 Days from B/L Date - 095-2024</v>
      </c>
      <c r="E3255" s="19">
        <v>45512</v>
      </c>
      <c r="F3255" s="20" t="s">
        <v>1001</v>
      </c>
      <c r="G3255" s="20" t="s">
        <v>8426</v>
      </c>
      <c r="H3255" s="20" t="s">
        <v>80</v>
      </c>
      <c r="I3255" s="20" t="s">
        <v>81</v>
      </c>
      <c r="J3255" s="20" t="s">
        <v>345</v>
      </c>
      <c r="K3255" s="20" t="s">
        <v>345</v>
      </c>
      <c r="L3255" s="20" t="s">
        <v>346</v>
      </c>
      <c r="M3255" s="20" t="s">
        <v>33</v>
      </c>
      <c r="N3255" s="21">
        <v>78680.25</v>
      </c>
      <c r="O3255" s="21">
        <v>21037.5</v>
      </c>
      <c r="P3255" s="20"/>
      <c r="Q3255" s="19">
        <v>45512</v>
      </c>
      <c r="R3255" s="20"/>
      <c r="S3255" s="19">
        <v>45602</v>
      </c>
      <c r="T3255" s="20" t="s">
        <v>8427</v>
      </c>
      <c r="U3255" s="20">
        <v>1005020</v>
      </c>
      <c r="V3255" s="20">
        <v>240002334</v>
      </c>
      <c r="W3255" s="20" t="s">
        <v>847</v>
      </c>
      <c r="X3255" s="20" t="s">
        <v>5591</v>
      </c>
      <c r="Y3255" s="20" t="s">
        <v>37</v>
      </c>
      <c r="Z3255" s="20" t="s">
        <v>8428</v>
      </c>
      <c r="AA3255" s="20" t="s">
        <v>348</v>
      </c>
      <c r="AB3255" s="20"/>
      <c r="AC3255" s="20" t="s">
        <v>66</v>
      </c>
      <c r="AD3255" s="20" t="s">
        <v>349</v>
      </c>
      <c r="AE3255" s="20" t="s">
        <v>5593</v>
      </c>
      <c r="AF3255" t="str">
        <f>VLOOKUP(L3255,Contactos!B:B,1,0)</f>
        <v>CYCLOVET - SARL.</v>
      </c>
    </row>
    <row r="3256" spans="1:32" ht="63.75" x14ac:dyDescent="0.2">
      <c r="A3256" s="4">
        <f t="shared" si="151"/>
        <v>3254</v>
      </c>
      <c r="B3256" s="4" t="str">
        <f t="shared" si="152"/>
        <v>F050-00001491</v>
      </c>
      <c r="C3256" s="4" t="str">
        <f>IFERROR(VLOOKUP(F3256,Tablas!$A$1:$B$3,2,0),"")</f>
        <v>Factura</v>
      </c>
      <c r="D3256" s="4" t="str">
        <f t="shared" si="153"/>
        <v>Internacional - COBRANZA DOC. 90 DIAS  / DA 90 DAYS - 036-2024 A Basado en Entregas 09-0007-00000966.</v>
      </c>
      <c r="E3256" s="19">
        <v>45462</v>
      </c>
      <c r="F3256" s="20" t="s">
        <v>1001</v>
      </c>
      <c r="G3256" s="20" t="s">
        <v>8429</v>
      </c>
      <c r="H3256" s="20" t="s">
        <v>57</v>
      </c>
      <c r="I3256" s="20" t="s">
        <v>58</v>
      </c>
      <c r="J3256" s="20" t="s">
        <v>59</v>
      </c>
      <c r="K3256" s="20" t="s">
        <v>59</v>
      </c>
      <c r="L3256" s="20" t="s">
        <v>60</v>
      </c>
      <c r="M3256" s="20" t="s">
        <v>33</v>
      </c>
      <c r="N3256" s="21">
        <v>81645.38</v>
      </c>
      <c r="O3256" s="21">
        <v>21548</v>
      </c>
      <c r="P3256" s="20"/>
      <c r="Q3256" s="19">
        <v>45462</v>
      </c>
      <c r="R3256" s="20"/>
      <c r="S3256" s="19">
        <v>45642</v>
      </c>
      <c r="T3256" s="20" t="s">
        <v>135</v>
      </c>
      <c r="U3256" s="20">
        <v>983099</v>
      </c>
      <c r="V3256" s="20">
        <v>240001788</v>
      </c>
      <c r="W3256" s="20" t="s">
        <v>847</v>
      </c>
      <c r="X3256" s="20" t="s">
        <v>5591</v>
      </c>
      <c r="Y3256" s="20" t="s">
        <v>37</v>
      </c>
      <c r="Z3256" s="20" t="s">
        <v>8430</v>
      </c>
      <c r="AA3256" s="20" t="s">
        <v>64</v>
      </c>
      <c r="AB3256" s="20" t="s">
        <v>65</v>
      </c>
      <c r="AC3256" s="20" t="s">
        <v>66</v>
      </c>
      <c r="AD3256" s="20" t="s">
        <v>67</v>
      </c>
      <c r="AE3256" s="20" t="s">
        <v>5593</v>
      </c>
      <c r="AF3256" t="str">
        <f>VLOOKUP(L3256,Contactos!B:B,1,0)</f>
        <v>AGROVET MARKET ANIMAL HEALTH Nicaragua S.A</v>
      </c>
    </row>
    <row r="3257" spans="1:32" ht="25.5" x14ac:dyDescent="0.2">
      <c r="A3257" s="4">
        <f t="shared" si="151"/>
        <v>3255</v>
      </c>
      <c r="B3257" s="4" t="str">
        <f t="shared" si="152"/>
        <v/>
      </c>
      <c r="C3257" s="4" t="str">
        <f>IFERROR(VLOOKUP(F3257,Tablas!$A$1:$B$3,2,0),"")</f>
        <v/>
      </c>
      <c r="D3257" s="4" t="str">
        <f t="shared" si="153"/>
        <v xml:space="preserve"> - COBRANZA DOC. 105 DIAS  / DA 105 DAYS - Dif. en cambio</v>
      </c>
      <c r="E3257" s="19">
        <v>45199</v>
      </c>
      <c r="F3257" s="20" t="s">
        <v>27</v>
      </c>
      <c r="G3257" s="20"/>
      <c r="H3257" s="20" t="s">
        <v>57</v>
      </c>
      <c r="I3257" s="20" t="s">
        <v>58</v>
      </c>
      <c r="J3257" s="20" t="s">
        <v>59</v>
      </c>
      <c r="K3257" s="20" t="s">
        <v>59</v>
      </c>
      <c r="L3257" s="20" t="s">
        <v>60</v>
      </c>
      <c r="M3257" s="20" t="s">
        <v>33</v>
      </c>
      <c r="N3257" s="21">
        <v>99036.41</v>
      </c>
      <c r="O3257" s="21">
        <v>0</v>
      </c>
      <c r="P3257" s="20"/>
      <c r="Q3257" s="19">
        <v>45199</v>
      </c>
      <c r="R3257" s="20"/>
      <c r="S3257" s="20"/>
      <c r="T3257" s="20" t="s">
        <v>61</v>
      </c>
      <c r="U3257" s="20">
        <v>861051</v>
      </c>
      <c r="V3257" s="20">
        <v>230031152</v>
      </c>
      <c r="W3257" s="20" t="s">
        <v>50</v>
      </c>
      <c r="X3257" s="20" t="s">
        <v>841</v>
      </c>
      <c r="Y3257" s="20" t="s">
        <v>37</v>
      </c>
      <c r="Z3257" s="20" t="s">
        <v>63</v>
      </c>
      <c r="AA3257" s="20" t="s">
        <v>64</v>
      </c>
      <c r="AB3257" s="20" t="s">
        <v>65</v>
      </c>
      <c r="AC3257" s="20"/>
      <c r="AD3257" s="20" t="s">
        <v>67</v>
      </c>
      <c r="AE3257" s="20"/>
      <c r="AF3257" t="str">
        <f>VLOOKUP(L3257,Contactos!B:B,1,0)</f>
        <v>AGROVET MARKET ANIMAL HEALTH Nicaragua S.A</v>
      </c>
    </row>
    <row r="3258" spans="1:32" ht="63.75" x14ac:dyDescent="0.2">
      <c r="A3258" s="4">
        <f t="shared" si="151"/>
        <v>3256</v>
      </c>
      <c r="B3258" s="4" t="str">
        <f t="shared" si="152"/>
        <v>E001-00000124</v>
      </c>
      <c r="C3258" s="4" t="str">
        <f>IFERROR(VLOOKUP(F3258,Tablas!$A$1:$B$3,2,0),"")</f>
        <v>Factura</v>
      </c>
      <c r="D3258" s="4" t="str">
        <f t="shared" si="153"/>
        <v>Internacional - COBRANZA DOC. 105 DIAS  / DA 105 DAYS - Basado en Entregas 09-0010-00057060. 09-0010-00057</v>
      </c>
      <c r="E3258" s="19">
        <v>45223</v>
      </c>
      <c r="F3258" s="20" t="s">
        <v>1001</v>
      </c>
      <c r="G3258" s="20" t="s">
        <v>8431</v>
      </c>
      <c r="H3258" s="20" t="s">
        <v>57</v>
      </c>
      <c r="I3258" s="20" t="s">
        <v>58</v>
      </c>
      <c r="J3258" s="20" t="s">
        <v>59</v>
      </c>
      <c r="K3258" s="20" t="s">
        <v>59</v>
      </c>
      <c r="L3258" s="20" t="s">
        <v>60</v>
      </c>
      <c r="M3258" s="20" t="s">
        <v>33</v>
      </c>
      <c r="N3258" s="21">
        <v>107454.93</v>
      </c>
      <c r="O3258" s="21">
        <v>27716</v>
      </c>
      <c r="P3258" s="20"/>
      <c r="Q3258" s="19">
        <v>45223</v>
      </c>
      <c r="R3258" s="20"/>
      <c r="S3258" s="19">
        <v>45433</v>
      </c>
      <c r="T3258" s="20" t="s">
        <v>61</v>
      </c>
      <c r="U3258" s="20">
        <v>866397</v>
      </c>
      <c r="V3258" s="20">
        <v>230003156</v>
      </c>
      <c r="W3258" s="20" t="s">
        <v>847</v>
      </c>
      <c r="X3258" s="20" t="s">
        <v>5958</v>
      </c>
      <c r="Y3258" s="20" t="s">
        <v>37</v>
      </c>
      <c r="Z3258" s="20" t="s">
        <v>8432</v>
      </c>
      <c r="AA3258" s="20" t="s">
        <v>64</v>
      </c>
      <c r="AB3258" s="20" t="s">
        <v>65</v>
      </c>
      <c r="AC3258" s="20" t="s">
        <v>66</v>
      </c>
      <c r="AD3258" s="20" t="s">
        <v>67</v>
      </c>
      <c r="AE3258" s="20" t="s">
        <v>5593</v>
      </c>
      <c r="AF3258" t="str">
        <f>VLOOKUP(L3258,Contactos!B:B,1,0)</f>
        <v>AGROVET MARKET ANIMAL HEALTH Nicaragua S.A</v>
      </c>
    </row>
    <row r="3259" spans="1:32" ht="25.5" x14ac:dyDescent="0.2">
      <c r="A3259" s="4">
        <f t="shared" si="151"/>
        <v>3257</v>
      </c>
      <c r="B3259" s="4" t="str">
        <f t="shared" si="152"/>
        <v/>
      </c>
      <c r="C3259" s="4" t="str">
        <f>IFERROR(VLOOKUP(F3259,Tablas!$A$1:$B$3,2,0),"")</f>
        <v/>
      </c>
      <c r="D3259" s="4" t="str">
        <f t="shared" si="153"/>
        <v xml:space="preserve"> - COBRANZA DOC. 105 DIAS  / DA 105 DAYS - Dif. en cambio</v>
      </c>
      <c r="E3259" s="19">
        <v>45473</v>
      </c>
      <c r="F3259" s="20" t="s">
        <v>27</v>
      </c>
      <c r="G3259" s="20"/>
      <c r="H3259" s="20" t="s">
        <v>57</v>
      </c>
      <c r="I3259" s="20" t="s">
        <v>58</v>
      </c>
      <c r="J3259" s="20" t="s">
        <v>59</v>
      </c>
      <c r="K3259" s="20" t="s">
        <v>59</v>
      </c>
      <c r="L3259" s="20" t="s">
        <v>60</v>
      </c>
      <c r="M3259" s="20" t="s">
        <v>33</v>
      </c>
      <c r="N3259" s="21">
        <v>108769.71</v>
      </c>
      <c r="O3259" s="21">
        <v>0</v>
      </c>
      <c r="P3259" s="20"/>
      <c r="Q3259" s="19">
        <v>45473</v>
      </c>
      <c r="R3259" s="20"/>
      <c r="S3259" s="20"/>
      <c r="T3259" s="20" t="s">
        <v>61</v>
      </c>
      <c r="U3259" s="20">
        <v>1028662</v>
      </c>
      <c r="V3259" s="20">
        <v>240026924</v>
      </c>
      <c r="W3259" s="20" t="s">
        <v>50</v>
      </c>
      <c r="X3259" s="20" t="s">
        <v>841</v>
      </c>
      <c r="Y3259" s="20" t="s">
        <v>37</v>
      </c>
      <c r="Z3259" s="20" t="s">
        <v>63</v>
      </c>
      <c r="AA3259" s="20" t="s">
        <v>64</v>
      </c>
      <c r="AB3259" s="20" t="s">
        <v>65</v>
      </c>
      <c r="AC3259" s="20" t="s">
        <v>66</v>
      </c>
      <c r="AD3259" s="20" t="s">
        <v>67</v>
      </c>
      <c r="AE3259" s="20"/>
      <c r="AF3259" t="str">
        <f>VLOOKUP(L3259,Contactos!B:B,1,0)</f>
        <v>AGROVET MARKET ANIMAL HEALTH Nicaragua S.A</v>
      </c>
    </row>
    <row r="3260" spans="1:32" ht="51" x14ac:dyDescent="0.2">
      <c r="A3260" s="4">
        <f t="shared" si="151"/>
        <v>3258</v>
      </c>
      <c r="B3260" s="4" t="str">
        <f t="shared" si="152"/>
        <v>F050-00001499</v>
      </c>
      <c r="C3260" s="4" t="str">
        <f>IFERROR(VLOOKUP(F3260,Tablas!$A$1:$B$3,2,0),"")</f>
        <v>Factura</v>
      </c>
      <c r="D3260" s="4" t="str">
        <f t="shared" si="153"/>
        <v>Internacional - PAGO ADELANTADO - SALDO COBRANZA DOCUMENTARIA 105 Y 120 DÍAS - 155-2024 153,755.20 Pago Adelantado</v>
      </c>
      <c r="E3260" s="19">
        <v>45477</v>
      </c>
      <c r="F3260" s="20" t="s">
        <v>1001</v>
      </c>
      <c r="G3260" s="20" t="s">
        <v>8433</v>
      </c>
      <c r="H3260" s="20" t="s">
        <v>80</v>
      </c>
      <c r="I3260" s="20" t="s">
        <v>81</v>
      </c>
      <c r="J3260" s="20" t="s">
        <v>101</v>
      </c>
      <c r="K3260" s="20" t="s">
        <v>101</v>
      </c>
      <c r="L3260" s="20" t="s">
        <v>102</v>
      </c>
      <c r="M3260" s="20" t="s">
        <v>33</v>
      </c>
      <c r="N3260" s="21">
        <v>131529.89000000001</v>
      </c>
      <c r="O3260" s="21">
        <v>34594.92</v>
      </c>
      <c r="P3260" s="20"/>
      <c r="Q3260" s="19">
        <v>45477</v>
      </c>
      <c r="R3260" s="20"/>
      <c r="S3260" s="19">
        <v>45584</v>
      </c>
      <c r="T3260" s="20" t="s">
        <v>8434</v>
      </c>
      <c r="U3260" s="20">
        <v>990290</v>
      </c>
      <c r="V3260" s="20">
        <v>240001964</v>
      </c>
      <c r="W3260" s="20" t="s">
        <v>847</v>
      </c>
      <c r="X3260" s="20" t="s">
        <v>5591</v>
      </c>
      <c r="Y3260" s="20" t="s">
        <v>37</v>
      </c>
      <c r="Z3260" s="20" t="s">
        <v>8435</v>
      </c>
      <c r="AA3260" s="20" t="s">
        <v>104</v>
      </c>
      <c r="AB3260" s="20"/>
      <c r="AC3260" s="20"/>
      <c r="AD3260" s="20" t="s">
        <v>78</v>
      </c>
      <c r="AE3260" s="20" t="s">
        <v>5593</v>
      </c>
      <c r="AF3260" t="str">
        <f>VLOOKUP(L3260,Contactos!B:B,1,0)</f>
        <v>UNIVET S.R.L.</v>
      </c>
    </row>
    <row r="3261" spans="1:32" ht="25.5" x14ac:dyDescent="0.2">
      <c r="A3261" s="4">
        <f t="shared" si="151"/>
        <v>3259</v>
      </c>
      <c r="B3261" s="4" t="str">
        <f t="shared" si="152"/>
        <v/>
      </c>
      <c r="C3261" s="4" t="str">
        <f>IFERROR(VLOOKUP(F3261,Tablas!$A$1:$B$3,2,0),"")</f>
        <v/>
      </c>
      <c r="D3261" s="4" t="str">
        <f t="shared" si="153"/>
        <v xml:space="preserve"> - COBRANZA DOC. 105 DIAS  / DA 105 DAYS - Dif. en cambio</v>
      </c>
      <c r="E3261" s="19">
        <v>45322</v>
      </c>
      <c r="F3261" s="20" t="s">
        <v>27</v>
      </c>
      <c r="G3261" s="20"/>
      <c r="H3261" s="20" t="s">
        <v>57</v>
      </c>
      <c r="I3261" s="20" t="s">
        <v>58</v>
      </c>
      <c r="J3261" s="20" t="s">
        <v>59</v>
      </c>
      <c r="K3261" s="20" t="s">
        <v>59</v>
      </c>
      <c r="L3261" s="20" t="s">
        <v>60</v>
      </c>
      <c r="M3261" s="20" t="s">
        <v>33</v>
      </c>
      <c r="N3261" s="21">
        <v>133011.42000000001</v>
      </c>
      <c r="O3261" s="21">
        <v>0</v>
      </c>
      <c r="P3261" s="20"/>
      <c r="Q3261" s="19">
        <v>45322</v>
      </c>
      <c r="R3261" s="20"/>
      <c r="S3261" s="20"/>
      <c r="T3261" s="20" t="s">
        <v>61</v>
      </c>
      <c r="U3261" s="20">
        <v>952170</v>
      </c>
      <c r="V3261" s="20">
        <v>240007483</v>
      </c>
      <c r="W3261" s="20" t="s">
        <v>50</v>
      </c>
      <c r="X3261" s="20" t="s">
        <v>841</v>
      </c>
      <c r="Y3261" s="20" t="s">
        <v>37</v>
      </c>
      <c r="Z3261" s="20" t="s">
        <v>63</v>
      </c>
      <c r="AA3261" s="20" t="s">
        <v>64</v>
      </c>
      <c r="AB3261" s="20" t="s">
        <v>65</v>
      </c>
      <c r="AC3261" s="20" t="s">
        <v>66</v>
      </c>
      <c r="AD3261" s="20" t="s">
        <v>67</v>
      </c>
      <c r="AE3261" s="20"/>
      <c r="AF3261" t="str">
        <f>VLOOKUP(L3261,Contactos!B:B,1,0)</f>
        <v>AGROVET MARKET ANIMAL HEALTH Nicaragua S.A</v>
      </c>
    </row>
    <row r="3262" spans="1:32" ht="63.75" x14ac:dyDescent="0.2">
      <c r="A3262" s="4">
        <f t="shared" si="151"/>
        <v>3260</v>
      </c>
      <c r="B3262" s="4" t="str">
        <f t="shared" si="152"/>
        <v>F050-00001323</v>
      </c>
      <c r="C3262" s="4" t="str">
        <f>IFERROR(VLOOKUP(F3262,Tablas!$A$1:$B$3,2,0),"")</f>
        <v>Factura</v>
      </c>
      <c r="D3262" s="4" t="str">
        <f t="shared" si="153"/>
        <v>Internacional - COBRANZA DOCUMENTARIA 105, 120 Y 150 DIAS - 144-2023 Basado en Entregas 09-0010-00058156.</v>
      </c>
      <c r="E3262" s="19">
        <v>45289</v>
      </c>
      <c r="F3262" s="20" t="s">
        <v>1001</v>
      </c>
      <c r="G3262" s="20" t="s">
        <v>8436</v>
      </c>
      <c r="H3262" s="20" t="s">
        <v>80</v>
      </c>
      <c r="I3262" s="20" t="s">
        <v>81</v>
      </c>
      <c r="J3262" s="20" t="s">
        <v>133</v>
      </c>
      <c r="K3262" s="20" t="s">
        <v>133</v>
      </c>
      <c r="L3262" s="20" t="s">
        <v>134</v>
      </c>
      <c r="M3262" s="20" t="s">
        <v>33</v>
      </c>
      <c r="N3262" s="21">
        <v>159355.37</v>
      </c>
      <c r="O3262" s="21">
        <v>43010.9</v>
      </c>
      <c r="P3262" s="20"/>
      <c r="Q3262" s="19">
        <v>45289</v>
      </c>
      <c r="R3262" s="20"/>
      <c r="S3262" s="19">
        <v>45439</v>
      </c>
      <c r="T3262" s="20" t="s">
        <v>8437</v>
      </c>
      <c r="U3262" s="20">
        <v>896814</v>
      </c>
      <c r="V3262" s="20">
        <v>230003923</v>
      </c>
      <c r="W3262" s="20" t="s">
        <v>847</v>
      </c>
      <c r="X3262" s="20" t="s">
        <v>5591</v>
      </c>
      <c r="Y3262" s="20" t="s">
        <v>37</v>
      </c>
      <c r="Z3262" s="20" t="s">
        <v>8438</v>
      </c>
      <c r="AA3262" s="20" t="s">
        <v>136</v>
      </c>
      <c r="AB3262" s="20"/>
      <c r="AC3262" s="20" t="s">
        <v>66</v>
      </c>
      <c r="AD3262" s="20" t="s">
        <v>137</v>
      </c>
      <c r="AE3262" s="20" t="s">
        <v>5593</v>
      </c>
      <c r="AF3262" t="str">
        <f>VLOOKUP(L3262,Contactos!B:B,1,0)</f>
        <v>TECNOLOGIA AGRICOLA S. DE R.L. DE C.V.</v>
      </c>
    </row>
    <row r="3263" spans="1:32" ht="63.75" x14ac:dyDescent="0.2">
      <c r="A3263" s="4">
        <f t="shared" si="151"/>
        <v>3261</v>
      </c>
      <c r="B3263" s="4" t="str">
        <f t="shared" si="152"/>
        <v>F050-00001355</v>
      </c>
      <c r="C3263" s="4" t="str">
        <f>IFERROR(VLOOKUP(F3263,Tablas!$A$1:$B$3,2,0),"")</f>
        <v>Factura</v>
      </c>
      <c r="D3263" s="4" t="str">
        <f t="shared" si="153"/>
        <v>Internacional - CREDITO 75 DIAS DESPUÉS DE B/L O AWB / CREDIT 75 DAYS  B/L OR AWB - 206-2023 Basado en Entregas 09-0010-00058239.</v>
      </c>
      <c r="E3263" s="19">
        <v>45289</v>
      </c>
      <c r="F3263" s="20" t="s">
        <v>1001</v>
      </c>
      <c r="G3263" s="20" t="s">
        <v>8439</v>
      </c>
      <c r="H3263" s="20" t="s">
        <v>80</v>
      </c>
      <c r="I3263" s="20" t="s">
        <v>81</v>
      </c>
      <c r="J3263" s="20" t="s">
        <v>227</v>
      </c>
      <c r="K3263" s="20" t="s">
        <v>227</v>
      </c>
      <c r="L3263" s="20" t="s">
        <v>228</v>
      </c>
      <c r="M3263" s="20"/>
      <c r="N3263" s="21">
        <v>173062.3</v>
      </c>
      <c r="O3263" s="21">
        <v>46710.47</v>
      </c>
      <c r="P3263" s="20"/>
      <c r="Q3263" s="19">
        <v>45289</v>
      </c>
      <c r="R3263" s="20"/>
      <c r="S3263" s="19">
        <v>45439</v>
      </c>
      <c r="T3263" s="20" t="s">
        <v>8413</v>
      </c>
      <c r="U3263" s="20">
        <v>897520</v>
      </c>
      <c r="V3263" s="20">
        <v>230003982</v>
      </c>
      <c r="W3263" s="20" t="s">
        <v>847</v>
      </c>
      <c r="X3263" s="20" t="s">
        <v>5591</v>
      </c>
      <c r="Y3263" s="20" t="s">
        <v>37</v>
      </c>
      <c r="Z3263" s="20" t="s">
        <v>8440</v>
      </c>
      <c r="AA3263" s="20" t="s">
        <v>279</v>
      </c>
      <c r="AB3263" s="20"/>
      <c r="AC3263" s="20"/>
      <c r="AD3263" s="20" t="s">
        <v>232</v>
      </c>
      <c r="AE3263" s="20" t="s">
        <v>5593</v>
      </c>
      <c r="AF3263" t="str">
        <f>VLOOKUP(L3263,Contactos!B:B,1,0)</f>
        <v>VYPHAVET CO., LTD.</v>
      </c>
    </row>
    <row r="3264" spans="1:32" ht="63.75" x14ac:dyDescent="0.2">
      <c r="A3264" s="4">
        <f t="shared" si="151"/>
        <v>3262</v>
      </c>
      <c r="B3264" s="4" t="str">
        <f t="shared" si="152"/>
        <v>E001-00000121</v>
      </c>
      <c r="C3264" s="4" t="str">
        <f>IFERROR(VLOOKUP(F3264,Tablas!$A$1:$B$3,2,0),"")</f>
        <v>Factura</v>
      </c>
      <c r="D3264" s="4" t="str">
        <f t="shared" si="153"/>
        <v>Internacional - COBRANZA DOC. 105 DIAS  / DA 105 DAYS - 195-2023 Basado en Entregas 09-0010-00057060.</v>
      </c>
      <c r="E3264" s="19">
        <v>45223</v>
      </c>
      <c r="F3264" s="20" t="s">
        <v>1001</v>
      </c>
      <c r="G3264" s="20" t="s">
        <v>8441</v>
      </c>
      <c r="H3264" s="20" t="s">
        <v>57</v>
      </c>
      <c r="I3264" s="20" t="s">
        <v>58</v>
      </c>
      <c r="J3264" s="20" t="s">
        <v>59</v>
      </c>
      <c r="K3264" s="20" t="s">
        <v>59</v>
      </c>
      <c r="L3264" s="20" t="s">
        <v>60</v>
      </c>
      <c r="M3264" s="20" t="s">
        <v>33</v>
      </c>
      <c r="N3264" s="21">
        <v>182296.58</v>
      </c>
      <c r="O3264" s="21">
        <v>47020.01</v>
      </c>
      <c r="P3264" s="20"/>
      <c r="Q3264" s="19">
        <v>45223</v>
      </c>
      <c r="R3264" s="20"/>
      <c r="S3264" s="19">
        <v>45433</v>
      </c>
      <c r="T3264" s="20" t="s">
        <v>61</v>
      </c>
      <c r="U3264" s="20">
        <v>866352</v>
      </c>
      <c r="V3264" s="20">
        <v>230003150</v>
      </c>
      <c r="W3264" s="20" t="s">
        <v>847</v>
      </c>
      <c r="X3264" s="20" t="s">
        <v>5591</v>
      </c>
      <c r="Y3264" s="20" t="s">
        <v>37</v>
      </c>
      <c r="Z3264" s="20" t="s">
        <v>8442</v>
      </c>
      <c r="AA3264" s="20" t="s">
        <v>64</v>
      </c>
      <c r="AB3264" s="20" t="s">
        <v>65</v>
      </c>
      <c r="AC3264" s="20"/>
      <c r="AD3264" s="20" t="s">
        <v>67</v>
      </c>
      <c r="AE3264" s="20" t="s">
        <v>5593</v>
      </c>
      <c r="AF3264" t="str">
        <f>VLOOKUP(L3264,Contactos!B:B,1,0)</f>
        <v>AGROVET MARKET ANIMAL HEALTH Nicaragua S.A</v>
      </c>
    </row>
    <row r="3265" spans="1:32" ht="63.75" x14ac:dyDescent="0.2">
      <c r="A3265" s="4">
        <f t="shared" si="151"/>
        <v>3263</v>
      </c>
      <c r="B3265" s="4" t="str">
        <f t="shared" si="152"/>
        <v>E001-00000122</v>
      </c>
      <c r="C3265" s="4" t="str">
        <f>IFERROR(VLOOKUP(F3265,Tablas!$A$1:$B$3,2,0),"")</f>
        <v>Factura</v>
      </c>
      <c r="D3265" s="4" t="str">
        <f t="shared" si="153"/>
        <v>Internacional - COBRANZA DOC. 105 DIAS  / DA 105 DAYS - 195-2023 Basado en Entregas 09-0010-00057061.</v>
      </c>
      <c r="E3265" s="19">
        <v>45223</v>
      </c>
      <c r="F3265" s="20" t="s">
        <v>1001</v>
      </c>
      <c r="G3265" s="20" t="s">
        <v>8443</v>
      </c>
      <c r="H3265" s="20" t="s">
        <v>57</v>
      </c>
      <c r="I3265" s="20" t="s">
        <v>58</v>
      </c>
      <c r="J3265" s="20" t="s">
        <v>59</v>
      </c>
      <c r="K3265" s="20" t="s">
        <v>59</v>
      </c>
      <c r="L3265" s="20" t="s">
        <v>60</v>
      </c>
      <c r="M3265" s="20" t="s">
        <v>33</v>
      </c>
      <c r="N3265" s="21">
        <v>186390.66</v>
      </c>
      <c r="O3265" s="21">
        <v>48076</v>
      </c>
      <c r="P3265" s="20"/>
      <c r="Q3265" s="19">
        <v>45223</v>
      </c>
      <c r="R3265" s="20"/>
      <c r="S3265" s="19">
        <v>45433</v>
      </c>
      <c r="T3265" s="20" t="s">
        <v>61</v>
      </c>
      <c r="U3265" s="20">
        <v>866356</v>
      </c>
      <c r="V3265" s="20">
        <v>230003151</v>
      </c>
      <c r="W3265" s="20" t="s">
        <v>847</v>
      </c>
      <c r="X3265" s="20" t="s">
        <v>5591</v>
      </c>
      <c r="Y3265" s="20" t="s">
        <v>37</v>
      </c>
      <c r="Z3265" s="20" t="s">
        <v>8444</v>
      </c>
      <c r="AA3265" s="20" t="s">
        <v>64</v>
      </c>
      <c r="AB3265" s="20" t="s">
        <v>65</v>
      </c>
      <c r="AC3265" s="20" t="s">
        <v>66</v>
      </c>
      <c r="AD3265" s="20" t="s">
        <v>67</v>
      </c>
      <c r="AE3265" s="20" t="s">
        <v>5593</v>
      </c>
      <c r="AF3265" t="str">
        <f>VLOOKUP(L3265,Contactos!B:B,1,0)</f>
        <v>AGROVET MARKET ANIMAL HEALTH Nicaragua S.A</v>
      </c>
    </row>
    <row r="3266" spans="1:32" ht="63.75" x14ac:dyDescent="0.2">
      <c r="A3266" s="4">
        <f t="shared" si="151"/>
        <v>3264</v>
      </c>
      <c r="B3266" s="4" t="str">
        <f t="shared" si="152"/>
        <v>E001-00000123</v>
      </c>
      <c r="C3266" s="4" t="str">
        <f>IFERROR(VLOOKUP(F3266,Tablas!$A$1:$B$3,2,0),"")</f>
        <v>Factura</v>
      </c>
      <c r="D3266" s="4" t="str">
        <f t="shared" si="153"/>
        <v>Internacional - COBRANZA DOC. 105 DIAS  / DA 105 DAYS - 195-2023 Basado en Entregas 09-0010-00057062.</v>
      </c>
      <c r="E3266" s="19">
        <v>45223</v>
      </c>
      <c r="F3266" s="20" t="s">
        <v>1001</v>
      </c>
      <c r="G3266" s="20" t="s">
        <v>8445</v>
      </c>
      <c r="H3266" s="20" t="s">
        <v>57</v>
      </c>
      <c r="I3266" s="20" t="s">
        <v>58</v>
      </c>
      <c r="J3266" s="20" t="s">
        <v>59</v>
      </c>
      <c r="K3266" s="20" t="s">
        <v>59</v>
      </c>
      <c r="L3266" s="20" t="s">
        <v>60</v>
      </c>
      <c r="M3266" s="20" t="s">
        <v>33</v>
      </c>
      <c r="N3266" s="21">
        <v>239125.63</v>
      </c>
      <c r="O3266" s="21">
        <v>61678</v>
      </c>
      <c r="P3266" s="20"/>
      <c r="Q3266" s="19">
        <v>45223</v>
      </c>
      <c r="R3266" s="20"/>
      <c r="S3266" s="19">
        <v>45433</v>
      </c>
      <c r="T3266" s="20" t="s">
        <v>61</v>
      </c>
      <c r="U3266" s="20">
        <v>866359</v>
      </c>
      <c r="V3266" s="20">
        <v>230003152</v>
      </c>
      <c r="W3266" s="20" t="s">
        <v>847</v>
      </c>
      <c r="X3266" s="20" t="s">
        <v>5591</v>
      </c>
      <c r="Y3266" s="20" t="s">
        <v>37</v>
      </c>
      <c r="Z3266" s="20" t="s">
        <v>8446</v>
      </c>
      <c r="AA3266" s="20" t="s">
        <v>64</v>
      </c>
      <c r="AB3266" s="20" t="s">
        <v>65</v>
      </c>
      <c r="AC3266" s="20" t="s">
        <v>66</v>
      </c>
      <c r="AD3266" s="20" t="s">
        <v>67</v>
      </c>
      <c r="AE3266" s="20" t="s">
        <v>5593</v>
      </c>
      <c r="AF3266" t="str">
        <f>VLOOKUP(L3266,Contactos!B:B,1,0)</f>
        <v>AGROVET MARKET ANIMAL HEALTH Nicaragua S.A</v>
      </c>
    </row>
    <row r="3267" spans="1:32" ht="63.75" x14ac:dyDescent="0.2">
      <c r="A3267" s="4">
        <f t="shared" si="151"/>
        <v>3265</v>
      </c>
      <c r="B3267" s="4" t="str">
        <f t="shared" si="152"/>
        <v>F050-00001550</v>
      </c>
      <c r="C3267" s="4" t="str">
        <f>IFERROR(VLOOKUP(F3267,Tablas!$A$1:$B$3,2,0),"")</f>
        <v>Factura</v>
      </c>
      <c r="D3267" s="4" t="str">
        <f t="shared" si="153"/>
        <v>Internacional - PAGO ADELANTADO - SALDO COBRANZA DOCUMENTARIA 75 DÍAS - 053-2024 A50% Pago Adelantado (USD 67,500.58)</v>
      </c>
      <c r="E3267" s="19">
        <v>45525</v>
      </c>
      <c r="F3267" s="20" t="s">
        <v>1001</v>
      </c>
      <c r="G3267" s="20" t="s">
        <v>8447</v>
      </c>
      <c r="H3267" s="20" t="s">
        <v>80</v>
      </c>
      <c r="I3267" s="20" t="s">
        <v>81</v>
      </c>
      <c r="J3267" s="20" t="s">
        <v>298</v>
      </c>
      <c r="K3267" s="20" t="s">
        <v>298</v>
      </c>
      <c r="L3267" s="20" t="s">
        <v>299</v>
      </c>
      <c r="M3267" s="20"/>
      <c r="N3267" s="21">
        <v>240050.43</v>
      </c>
      <c r="O3267" s="21">
        <v>64064.7</v>
      </c>
      <c r="P3267" s="20"/>
      <c r="Q3267" s="19">
        <v>45525</v>
      </c>
      <c r="R3267" s="20"/>
      <c r="S3267" s="19">
        <v>45600</v>
      </c>
      <c r="T3267" s="20" t="s">
        <v>8448</v>
      </c>
      <c r="U3267" s="20">
        <v>1011401</v>
      </c>
      <c r="V3267" s="20">
        <v>240002484</v>
      </c>
      <c r="W3267" s="20" t="s">
        <v>847</v>
      </c>
      <c r="X3267" s="20" t="s">
        <v>5591</v>
      </c>
      <c r="Y3267" s="20" t="s">
        <v>37</v>
      </c>
      <c r="Z3267" s="20" t="s">
        <v>8449</v>
      </c>
      <c r="AA3267" s="20" t="s">
        <v>300</v>
      </c>
      <c r="AB3267" s="20"/>
      <c r="AC3267" s="20"/>
      <c r="AD3267" s="20" t="s">
        <v>175</v>
      </c>
      <c r="AE3267" s="20" t="s">
        <v>5593</v>
      </c>
      <c r="AF3267" t="str">
        <f>VLOOKUP(L3267,Contactos!B:B,1,0)</f>
        <v>AFVET S.A.</v>
      </c>
    </row>
    <row r="3268" spans="1:32" ht="63.75" x14ac:dyDescent="0.2">
      <c r="A3268" s="4">
        <f t="shared" ref="A3268:A3286" si="154">ROW()-2</f>
        <v>3266</v>
      </c>
      <c r="B3268" s="4" t="str">
        <f t="shared" ref="B3268:B3286" si="155">MID(G3268,4,20)</f>
        <v>F050-00001174</v>
      </c>
      <c r="C3268" s="4" t="str">
        <f>IFERROR(VLOOKUP(F3268,Tablas!$A$1:$B$3,2,0),"")</f>
        <v>Factura</v>
      </c>
      <c r="D3268" s="4" t="str">
        <f t="shared" ref="D3268:D3286" si="156">CONCATENATE(AE3268," - ",T3268," - ",Z3268)</f>
        <v>Internacional - COBRANZA DOC. 105 DIAS  / DA 105 DAYS - PF 180 - 2023 Basado en Entregas 09-0010-00056861.</v>
      </c>
      <c r="E3268" s="19">
        <v>45191</v>
      </c>
      <c r="F3268" s="20" t="s">
        <v>1001</v>
      </c>
      <c r="G3268" s="20" t="s">
        <v>8450</v>
      </c>
      <c r="H3268" s="20" t="s">
        <v>57</v>
      </c>
      <c r="I3268" s="20" t="s">
        <v>58</v>
      </c>
      <c r="J3268" s="20" t="s">
        <v>59</v>
      </c>
      <c r="K3268" s="20" t="s">
        <v>59</v>
      </c>
      <c r="L3268" s="20" t="s">
        <v>60</v>
      </c>
      <c r="M3268" s="20" t="s">
        <v>33</v>
      </c>
      <c r="N3268" s="21">
        <v>264880.99</v>
      </c>
      <c r="O3268" s="21">
        <v>70748.13</v>
      </c>
      <c r="P3268" s="20"/>
      <c r="Q3268" s="19">
        <v>45191</v>
      </c>
      <c r="R3268" s="20"/>
      <c r="S3268" s="19">
        <v>45401</v>
      </c>
      <c r="T3268" s="20" t="s">
        <v>61</v>
      </c>
      <c r="U3268" s="20">
        <v>854112</v>
      </c>
      <c r="V3268" s="20">
        <v>230002870</v>
      </c>
      <c r="W3268" s="20" t="s">
        <v>847</v>
      </c>
      <c r="X3268" s="20" t="s">
        <v>5958</v>
      </c>
      <c r="Y3268" s="20" t="s">
        <v>37</v>
      </c>
      <c r="Z3268" s="20" t="s">
        <v>8451</v>
      </c>
      <c r="AA3268" s="20" t="s">
        <v>64</v>
      </c>
      <c r="AB3268" s="20" t="s">
        <v>65</v>
      </c>
      <c r="AC3268" s="20"/>
      <c r="AD3268" s="20" t="s">
        <v>67</v>
      </c>
      <c r="AE3268" s="20" t="s">
        <v>5593</v>
      </c>
      <c r="AF3268" t="str">
        <f>VLOOKUP(L3268,Contactos!B:B,1,0)</f>
        <v>AGROVET MARKET ANIMAL HEALTH Nicaragua S.A</v>
      </c>
    </row>
    <row r="3269" spans="1:32" ht="25.5" x14ac:dyDescent="0.2">
      <c r="A3269" s="4">
        <f t="shared" si="154"/>
        <v>3267</v>
      </c>
      <c r="B3269" s="4" t="str">
        <f t="shared" si="155"/>
        <v>F050-00001578</v>
      </c>
      <c r="C3269" s="4" t="str">
        <f>IFERROR(VLOOKUP(F3269,Tablas!$A$1:$B$3,2,0),"")</f>
        <v>Factura</v>
      </c>
      <c r="D3269" s="4" t="str">
        <f t="shared" si="156"/>
        <v>Internacional - COBRANZA DOC. 75 DIAS  / DA 75 DAYS - 030-2024</v>
      </c>
      <c r="E3269" s="19">
        <v>45560</v>
      </c>
      <c r="F3269" s="20" t="s">
        <v>1001</v>
      </c>
      <c r="G3269" s="20" t="s">
        <v>8452</v>
      </c>
      <c r="H3269" s="20" t="s">
        <v>80</v>
      </c>
      <c r="I3269" s="20" t="s">
        <v>81</v>
      </c>
      <c r="J3269" s="20" t="s">
        <v>173</v>
      </c>
      <c r="K3269" s="20" t="s">
        <v>173</v>
      </c>
      <c r="L3269" s="20" t="s">
        <v>174</v>
      </c>
      <c r="M3269" s="20"/>
      <c r="N3269" s="21">
        <v>331983.40999999997</v>
      </c>
      <c r="O3269" s="21">
        <v>88106</v>
      </c>
      <c r="P3269" s="20"/>
      <c r="Q3269" s="19">
        <v>45560</v>
      </c>
      <c r="R3269" s="20"/>
      <c r="S3269" s="19">
        <v>45710</v>
      </c>
      <c r="T3269" s="20" t="s">
        <v>582</v>
      </c>
      <c r="U3269" s="20">
        <v>1030306</v>
      </c>
      <c r="V3269" s="20">
        <v>240002864</v>
      </c>
      <c r="W3269" s="20" t="s">
        <v>847</v>
      </c>
      <c r="X3269" s="20" t="s">
        <v>5591</v>
      </c>
      <c r="Y3269" s="20" t="s">
        <v>37</v>
      </c>
      <c r="Z3269" s="20" t="s">
        <v>8453</v>
      </c>
      <c r="AA3269" s="20"/>
      <c r="AB3269" s="20"/>
      <c r="AC3269" s="20"/>
      <c r="AD3269" s="20" t="s">
        <v>175</v>
      </c>
      <c r="AE3269" s="20" t="s">
        <v>5593</v>
      </c>
      <c r="AF3269" t="e">
        <f>VLOOKUP(L3269,Contactos!B:B,1,0)</f>
        <v>#N/A</v>
      </c>
    </row>
    <row r="3270" spans="1:32" ht="63.75" x14ac:dyDescent="0.2">
      <c r="A3270" s="4">
        <f t="shared" si="154"/>
        <v>3268</v>
      </c>
      <c r="B3270" s="4" t="str">
        <f t="shared" si="155"/>
        <v>F050-00001473</v>
      </c>
      <c r="C3270" s="4" t="str">
        <f>IFERROR(VLOOKUP(F3270,Tablas!$A$1:$B$3,2,0),"")</f>
        <v>Factura</v>
      </c>
      <c r="D3270" s="4" t="str">
        <f t="shared" si="156"/>
        <v>Internacional - COBRANZA DOC. 90 DIAS  / DA 90 DAYS - 118-2024 Basado en Entregas 09-0007-00000754.</v>
      </c>
      <c r="E3270" s="19">
        <v>45446</v>
      </c>
      <c r="F3270" s="20" t="s">
        <v>1001</v>
      </c>
      <c r="G3270" s="20" t="s">
        <v>8454</v>
      </c>
      <c r="H3270" s="20" t="s">
        <v>80</v>
      </c>
      <c r="I3270" s="20" t="s">
        <v>81</v>
      </c>
      <c r="J3270" s="20" t="s">
        <v>82</v>
      </c>
      <c r="K3270" s="20" t="s">
        <v>82</v>
      </c>
      <c r="L3270" s="20" t="s">
        <v>83</v>
      </c>
      <c r="M3270" s="20" t="s">
        <v>33</v>
      </c>
      <c r="N3270" s="21">
        <v>383026.05</v>
      </c>
      <c r="O3270" s="21">
        <v>102386</v>
      </c>
      <c r="P3270" s="20"/>
      <c r="Q3270" s="19">
        <v>45446</v>
      </c>
      <c r="R3270" s="20"/>
      <c r="S3270" s="19">
        <v>45626</v>
      </c>
      <c r="T3270" s="20" t="s">
        <v>135</v>
      </c>
      <c r="U3270" s="20">
        <v>976292</v>
      </c>
      <c r="V3270" s="20">
        <v>240001673</v>
      </c>
      <c r="W3270" s="20" t="s">
        <v>847</v>
      </c>
      <c r="X3270" s="20" t="s">
        <v>5591</v>
      </c>
      <c r="Y3270" s="20" t="s">
        <v>37</v>
      </c>
      <c r="Z3270" s="20" t="s">
        <v>8455</v>
      </c>
      <c r="AA3270" s="20" t="s">
        <v>85</v>
      </c>
      <c r="AB3270" s="20"/>
      <c r="AC3270" s="20"/>
      <c r="AD3270" s="20" t="s">
        <v>86</v>
      </c>
      <c r="AE3270" s="20" t="s">
        <v>5593</v>
      </c>
      <c r="AF3270" t="str">
        <f>VLOOKUP(L3270,Contactos!B:B,1,0)</f>
        <v>GRUPO GRANDES ROMAN S.A.</v>
      </c>
    </row>
    <row r="3271" spans="1:32" ht="25.5" x14ac:dyDescent="0.2">
      <c r="A3271" s="4">
        <f t="shared" si="154"/>
        <v>3269</v>
      </c>
      <c r="B3271" s="4" t="str">
        <f t="shared" si="155"/>
        <v>F050-00001507</v>
      </c>
      <c r="C3271" s="4" t="str">
        <f>IFERROR(VLOOKUP(F3271,Tablas!$A$1:$B$3,2,0),"")</f>
        <v>Factura</v>
      </c>
      <c r="D3271" s="4" t="str">
        <f t="shared" si="156"/>
        <v>Internacional - COBRANZA DOC. 105 DIAS  / DA 105 DAYS - 166-2024</v>
      </c>
      <c r="E3271" s="19">
        <v>45484</v>
      </c>
      <c r="F3271" s="20" t="s">
        <v>1001</v>
      </c>
      <c r="G3271" s="20" t="s">
        <v>8456</v>
      </c>
      <c r="H3271" s="20" t="s">
        <v>57</v>
      </c>
      <c r="I3271" s="20" t="s">
        <v>58</v>
      </c>
      <c r="J3271" s="20" t="s">
        <v>59</v>
      </c>
      <c r="K3271" s="20" t="s">
        <v>59</v>
      </c>
      <c r="L3271" s="20" t="s">
        <v>60</v>
      </c>
      <c r="M3271" s="20" t="s">
        <v>33</v>
      </c>
      <c r="N3271" s="21">
        <v>398091.17</v>
      </c>
      <c r="O3271" s="21">
        <v>105176</v>
      </c>
      <c r="P3271" s="20"/>
      <c r="Q3271" s="19">
        <v>45484</v>
      </c>
      <c r="R3271" s="20"/>
      <c r="S3271" s="19">
        <v>45694</v>
      </c>
      <c r="T3271" s="20" t="s">
        <v>61</v>
      </c>
      <c r="U3271" s="20">
        <v>992799</v>
      </c>
      <c r="V3271" s="20">
        <v>240002008</v>
      </c>
      <c r="W3271" s="20" t="s">
        <v>847</v>
      </c>
      <c r="X3271" s="20" t="s">
        <v>5958</v>
      </c>
      <c r="Y3271" s="20" t="s">
        <v>37</v>
      </c>
      <c r="Z3271" s="20" t="s">
        <v>8457</v>
      </c>
      <c r="AA3271" s="20" t="s">
        <v>64</v>
      </c>
      <c r="AB3271" s="20" t="s">
        <v>65</v>
      </c>
      <c r="AC3271" s="20" t="s">
        <v>66</v>
      </c>
      <c r="AD3271" s="20" t="s">
        <v>67</v>
      </c>
      <c r="AE3271" s="20" t="s">
        <v>5593</v>
      </c>
      <c r="AF3271" t="str">
        <f>VLOOKUP(L3271,Contactos!B:B,1,0)</f>
        <v>AGROVET MARKET ANIMAL HEALTH Nicaragua S.A</v>
      </c>
    </row>
    <row r="3272" spans="1:32" ht="63.75" x14ac:dyDescent="0.2">
      <c r="A3272" s="4">
        <f t="shared" si="154"/>
        <v>3270</v>
      </c>
      <c r="B3272" s="4" t="str">
        <f t="shared" si="155"/>
        <v>F050-00001479</v>
      </c>
      <c r="C3272" s="4" t="str">
        <f>IFERROR(VLOOKUP(F3272,Tablas!$A$1:$B$3,2,0),"")</f>
        <v>Factura</v>
      </c>
      <c r="D3272" s="4" t="str">
        <f t="shared" si="156"/>
        <v>Internacional - COBRANZA DOC. 105 DIAS  / DA 105 DAYS - PI 131-2024 Basado en Entregas 09-0007-00000794. 0</v>
      </c>
      <c r="E3272" s="19">
        <v>45449</v>
      </c>
      <c r="F3272" s="20" t="s">
        <v>1001</v>
      </c>
      <c r="G3272" s="20" t="s">
        <v>8458</v>
      </c>
      <c r="H3272" s="20" t="s">
        <v>57</v>
      </c>
      <c r="I3272" s="20" t="s">
        <v>58</v>
      </c>
      <c r="J3272" s="20" t="s">
        <v>59</v>
      </c>
      <c r="K3272" s="20" t="s">
        <v>59</v>
      </c>
      <c r="L3272" s="20" t="s">
        <v>60</v>
      </c>
      <c r="M3272" s="20" t="s">
        <v>33</v>
      </c>
      <c r="N3272" s="21">
        <v>399306.54</v>
      </c>
      <c r="O3272" s="21">
        <v>106567</v>
      </c>
      <c r="P3272" s="20"/>
      <c r="Q3272" s="19">
        <v>45449</v>
      </c>
      <c r="R3272" s="20"/>
      <c r="S3272" s="19">
        <v>45659</v>
      </c>
      <c r="T3272" s="20" t="s">
        <v>61</v>
      </c>
      <c r="U3272" s="20">
        <v>978617</v>
      </c>
      <c r="V3272" s="20">
        <v>240001690</v>
      </c>
      <c r="W3272" s="20" t="s">
        <v>847</v>
      </c>
      <c r="X3272" s="20" t="s">
        <v>5591</v>
      </c>
      <c r="Y3272" s="20" t="s">
        <v>37</v>
      </c>
      <c r="Z3272" s="20" t="s">
        <v>8459</v>
      </c>
      <c r="AA3272" s="20" t="s">
        <v>64</v>
      </c>
      <c r="AB3272" s="20" t="s">
        <v>65</v>
      </c>
      <c r="AC3272" s="20" t="s">
        <v>66</v>
      </c>
      <c r="AD3272" s="20" t="s">
        <v>67</v>
      </c>
      <c r="AE3272" s="20" t="s">
        <v>5593</v>
      </c>
      <c r="AF3272" t="str">
        <f>VLOOKUP(L3272,Contactos!B:B,1,0)</f>
        <v>AGROVET MARKET ANIMAL HEALTH Nicaragua S.A</v>
      </c>
    </row>
    <row r="3273" spans="1:32" ht="63.75" x14ac:dyDescent="0.2">
      <c r="A3273" s="4">
        <f t="shared" si="154"/>
        <v>3271</v>
      </c>
      <c r="B3273" s="4" t="str">
        <f t="shared" si="155"/>
        <v>F050-00001481</v>
      </c>
      <c r="C3273" s="4" t="str">
        <f>IFERROR(VLOOKUP(F3273,Tablas!$A$1:$B$3,2,0),"")</f>
        <v>Factura</v>
      </c>
      <c r="D3273" s="4" t="str">
        <f t="shared" si="156"/>
        <v>Internacional - COBRANZA DOC. 90 DIAS  / DA 90 DAYS - PI 045-2024 A - PANAMA Basado en Entregas 09-0007-</v>
      </c>
      <c r="E3273" s="19">
        <v>45454</v>
      </c>
      <c r="F3273" s="20" t="s">
        <v>1001</v>
      </c>
      <c r="G3273" s="20" t="s">
        <v>8460</v>
      </c>
      <c r="H3273" s="20" t="s">
        <v>80</v>
      </c>
      <c r="I3273" s="20" t="s">
        <v>81</v>
      </c>
      <c r="J3273" s="20" t="s">
        <v>168</v>
      </c>
      <c r="K3273" s="20" t="s">
        <v>168</v>
      </c>
      <c r="L3273" s="20" t="s">
        <v>169</v>
      </c>
      <c r="M3273" s="20" t="s">
        <v>33</v>
      </c>
      <c r="N3273" s="21">
        <v>403670.1</v>
      </c>
      <c r="O3273" s="21">
        <v>106762.8</v>
      </c>
      <c r="P3273" s="20"/>
      <c r="Q3273" s="19">
        <v>45454</v>
      </c>
      <c r="R3273" s="20"/>
      <c r="S3273" s="19">
        <v>45634</v>
      </c>
      <c r="T3273" s="20" t="s">
        <v>135</v>
      </c>
      <c r="U3273" s="20">
        <v>979689</v>
      </c>
      <c r="V3273" s="20">
        <v>240001714</v>
      </c>
      <c r="W3273" s="20" t="s">
        <v>847</v>
      </c>
      <c r="X3273" s="20" t="s">
        <v>5591</v>
      </c>
      <c r="Y3273" s="20" t="s">
        <v>37</v>
      </c>
      <c r="Z3273" s="20" t="s">
        <v>8461</v>
      </c>
      <c r="AA3273" s="20" t="s">
        <v>170</v>
      </c>
      <c r="AB3273" s="20" t="s">
        <v>171</v>
      </c>
      <c r="AC3273" s="20"/>
      <c r="AD3273" s="20" t="s">
        <v>172</v>
      </c>
      <c r="AE3273" s="20" t="s">
        <v>5593</v>
      </c>
      <c r="AF3273" t="str">
        <f>VLOOKUP(L3273,Contactos!B:B,1,0)</f>
        <v>EMPRESA MELO S.A.</v>
      </c>
    </row>
    <row r="3274" spans="1:32" ht="38.25" x14ac:dyDescent="0.2">
      <c r="A3274" s="4">
        <f t="shared" si="154"/>
        <v>3272</v>
      </c>
      <c r="B3274" s="4" t="str">
        <f t="shared" si="155"/>
        <v>F050-00001563</v>
      </c>
      <c r="C3274" s="4" t="str">
        <f>IFERROR(VLOOKUP(F3274,Tablas!$A$1:$B$3,2,0),"")</f>
        <v>Factura</v>
      </c>
      <c r="D3274" s="4" t="str">
        <f t="shared" si="156"/>
        <v>Internacional - Pago adelantado - Saldo Cob. Doc. 90 Días - 186-2024USD 74,869.60 Pago Adelantado</v>
      </c>
      <c r="E3274" s="19">
        <v>45541</v>
      </c>
      <c r="F3274" s="20" t="s">
        <v>1001</v>
      </c>
      <c r="G3274" s="20" t="s">
        <v>8421</v>
      </c>
      <c r="H3274" s="20" t="s">
        <v>80</v>
      </c>
      <c r="I3274" s="20" t="s">
        <v>81</v>
      </c>
      <c r="J3274" s="20" t="s">
        <v>101</v>
      </c>
      <c r="K3274" s="20" t="s">
        <v>101</v>
      </c>
      <c r="L3274" s="20" t="s">
        <v>102</v>
      </c>
      <c r="M3274" s="20" t="s">
        <v>33</v>
      </c>
      <c r="N3274" s="21">
        <v>412210.93</v>
      </c>
      <c r="O3274" s="21">
        <v>108590.87</v>
      </c>
      <c r="P3274" s="20"/>
      <c r="Q3274" s="19">
        <v>45541</v>
      </c>
      <c r="R3274" s="20"/>
      <c r="S3274" s="19">
        <v>45631</v>
      </c>
      <c r="T3274" s="20" t="s">
        <v>103</v>
      </c>
      <c r="U3274" s="20">
        <v>1019992</v>
      </c>
      <c r="V3274" s="20">
        <v>240002652</v>
      </c>
      <c r="W3274" s="20" t="s">
        <v>847</v>
      </c>
      <c r="X3274" s="20" t="s">
        <v>5591</v>
      </c>
      <c r="Y3274" s="20" t="s">
        <v>37</v>
      </c>
      <c r="Z3274" s="20" t="s">
        <v>8422</v>
      </c>
      <c r="AA3274" s="20" t="s">
        <v>104</v>
      </c>
      <c r="AB3274" s="20"/>
      <c r="AC3274" s="20"/>
      <c r="AD3274" s="20" t="s">
        <v>78</v>
      </c>
      <c r="AE3274" s="20" t="s">
        <v>5593</v>
      </c>
      <c r="AF3274" t="str">
        <f>VLOOKUP(L3274,Contactos!B:B,1,0)</f>
        <v>UNIVET S.R.L.</v>
      </c>
    </row>
    <row r="3275" spans="1:32" ht="25.5" x14ac:dyDescent="0.2">
      <c r="A3275" s="4">
        <f t="shared" si="154"/>
        <v>3273</v>
      </c>
      <c r="B3275" s="4" t="str">
        <f t="shared" si="155"/>
        <v>F050-00001566</v>
      </c>
      <c r="C3275" s="4" t="str">
        <f>IFERROR(VLOOKUP(F3275,Tablas!$A$1:$B$3,2,0),"")</f>
        <v>Factura</v>
      </c>
      <c r="D3275" s="4" t="str">
        <f t="shared" si="156"/>
        <v>Internacional - COBRANZA DOC. 105 DIAS  / DA 105 DAYS - 187-2024</v>
      </c>
      <c r="E3275" s="19">
        <v>45545</v>
      </c>
      <c r="F3275" s="20" t="s">
        <v>1001</v>
      </c>
      <c r="G3275" s="20" t="s">
        <v>8462</v>
      </c>
      <c r="H3275" s="20" t="s">
        <v>57</v>
      </c>
      <c r="I3275" s="20" t="s">
        <v>58</v>
      </c>
      <c r="J3275" s="20" t="s">
        <v>59</v>
      </c>
      <c r="K3275" s="20" t="s">
        <v>59</v>
      </c>
      <c r="L3275" s="20" t="s">
        <v>60</v>
      </c>
      <c r="M3275" s="20" t="s">
        <v>33</v>
      </c>
      <c r="N3275" s="21">
        <v>451123.68</v>
      </c>
      <c r="O3275" s="21">
        <v>118219</v>
      </c>
      <c r="P3275" s="20"/>
      <c r="Q3275" s="19">
        <v>45545</v>
      </c>
      <c r="R3275" s="20"/>
      <c r="S3275" s="19">
        <v>45755</v>
      </c>
      <c r="T3275" s="20" t="s">
        <v>61</v>
      </c>
      <c r="U3275" s="20">
        <v>1021530</v>
      </c>
      <c r="V3275" s="20">
        <v>240002677</v>
      </c>
      <c r="W3275" s="20" t="s">
        <v>847</v>
      </c>
      <c r="X3275" s="20" t="s">
        <v>5591</v>
      </c>
      <c r="Y3275" s="20" t="s">
        <v>37</v>
      </c>
      <c r="Z3275" s="20" t="s">
        <v>8463</v>
      </c>
      <c r="AA3275" s="20" t="s">
        <v>64</v>
      </c>
      <c r="AB3275" s="20" t="s">
        <v>65</v>
      </c>
      <c r="AC3275" s="20" t="s">
        <v>66</v>
      </c>
      <c r="AD3275" s="20" t="s">
        <v>67</v>
      </c>
      <c r="AE3275" s="20" t="s">
        <v>5593</v>
      </c>
      <c r="AF3275" t="str">
        <f>VLOOKUP(L3275,Contactos!B:B,1,0)</f>
        <v>AGROVET MARKET ANIMAL HEALTH Nicaragua S.A</v>
      </c>
    </row>
    <row r="3276" spans="1:32" ht="63.75" x14ac:dyDescent="0.2">
      <c r="A3276" s="4">
        <f t="shared" si="154"/>
        <v>3274</v>
      </c>
      <c r="B3276" s="4" t="str">
        <f t="shared" si="155"/>
        <v>F050-00001231</v>
      </c>
      <c r="C3276" s="4" t="str">
        <f>IFERROR(VLOOKUP(F3276,Tablas!$A$1:$B$3,2,0),"")</f>
        <v>Factura</v>
      </c>
      <c r="D3276" s="4" t="str">
        <f t="shared" si="156"/>
        <v>Internacional - COBRANZA DOC. 105 DIAS  / DA 105 DAYS - 233 - 2023 Basado en Entregas 09-0010-00057779. 09</v>
      </c>
      <c r="E3276" s="19">
        <v>45267</v>
      </c>
      <c r="F3276" s="20" t="s">
        <v>1001</v>
      </c>
      <c r="G3276" s="20" t="s">
        <v>8464</v>
      </c>
      <c r="H3276" s="20" t="s">
        <v>57</v>
      </c>
      <c r="I3276" s="20" t="s">
        <v>58</v>
      </c>
      <c r="J3276" s="20" t="s">
        <v>59</v>
      </c>
      <c r="K3276" s="20" t="s">
        <v>59</v>
      </c>
      <c r="L3276" s="20" t="s">
        <v>60</v>
      </c>
      <c r="M3276" s="20" t="s">
        <v>33</v>
      </c>
      <c r="N3276" s="21">
        <v>484927.27</v>
      </c>
      <c r="O3276" s="21">
        <v>129073</v>
      </c>
      <c r="P3276" s="20"/>
      <c r="Q3276" s="19">
        <v>45267</v>
      </c>
      <c r="R3276" s="20"/>
      <c r="S3276" s="19">
        <v>45477</v>
      </c>
      <c r="T3276" s="20" t="s">
        <v>61</v>
      </c>
      <c r="U3276" s="20">
        <v>886245</v>
      </c>
      <c r="V3276" s="20">
        <v>230003587</v>
      </c>
      <c r="W3276" s="20" t="s">
        <v>847</v>
      </c>
      <c r="X3276" s="20" t="s">
        <v>5591</v>
      </c>
      <c r="Y3276" s="20" t="s">
        <v>37</v>
      </c>
      <c r="Z3276" s="20" t="s">
        <v>8465</v>
      </c>
      <c r="AA3276" s="20" t="s">
        <v>64</v>
      </c>
      <c r="AB3276" s="20" t="s">
        <v>65</v>
      </c>
      <c r="AC3276" s="20" t="s">
        <v>66</v>
      </c>
      <c r="AD3276" s="20" t="s">
        <v>67</v>
      </c>
      <c r="AE3276" s="20" t="s">
        <v>5593</v>
      </c>
      <c r="AF3276" t="str">
        <f>VLOOKUP(L3276,Contactos!B:B,1,0)</f>
        <v>AGROVET MARKET ANIMAL HEALTH Nicaragua S.A</v>
      </c>
    </row>
    <row r="3277" spans="1:32" ht="38.25" x14ac:dyDescent="0.2">
      <c r="A3277" s="4">
        <f t="shared" si="154"/>
        <v>3275</v>
      </c>
      <c r="B3277" s="4" t="str">
        <f t="shared" si="155"/>
        <v>F050-00001554</v>
      </c>
      <c r="C3277" s="4" t="str">
        <f>IFERROR(VLOOKUP(F3277,Tablas!$A$1:$B$3,2,0),"")</f>
        <v>Factura</v>
      </c>
      <c r="D3277" s="4" t="str">
        <f t="shared" si="156"/>
        <v>Internacional - COBRANZA DOC. 90 DIAS  / DA 90 DAYS - 164-2024</v>
      </c>
      <c r="E3277" s="19">
        <v>45532</v>
      </c>
      <c r="F3277" s="20" t="s">
        <v>1001</v>
      </c>
      <c r="G3277" s="20" t="s">
        <v>8466</v>
      </c>
      <c r="H3277" s="20" t="s">
        <v>80</v>
      </c>
      <c r="I3277" s="20" t="s">
        <v>81</v>
      </c>
      <c r="J3277" s="20" t="s">
        <v>8467</v>
      </c>
      <c r="K3277" s="20" t="s">
        <v>8467</v>
      </c>
      <c r="L3277" s="20" t="s">
        <v>8468</v>
      </c>
      <c r="M3277" s="20"/>
      <c r="N3277" s="21">
        <v>500272.31</v>
      </c>
      <c r="O3277" s="21">
        <v>133477.14000000001</v>
      </c>
      <c r="P3277" s="20"/>
      <c r="Q3277" s="19">
        <v>45532</v>
      </c>
      <c r="R3277" s="20"/>
      <c r="S3277" s="19">
        <v>45712</v>
      </c>
      <c r="T3277" s="20" t="s">
        <v>135</v>
      </c>
      <c r="U3277" s="20">
        <v>1014467</v>
      </c>
      <c r="V3277" s="20">
        <v>240002557</v>
      </c>
      <c r="W3277" s="20" t="s">
        <v>847</v>
      </c>
      <c r="X3277" s="20" t="s">
        <v>5591</v>
      </c>
      <c r="Y3277" s="20" t="s">
        <v>52</v>
      </c>
      <c r="Z3277" s="20" t="s">
        <v>8469</v>
      </c>
      <c r="AA3277" s="20" t="s">
        <v>8470</v>
      </c>
      <c r="AB3277" s="20" t="s">
        <v>8471</v>
      </c>
      <c r="AC3277" s="20" t="s">
        <v>8472</v>
      </c>
      <c r="AD3277" s="20" t="s">
        <v>172</v>
      </c>
      <c r="AE3277" s="20" t="s">
        <v>5593</v>
      </c>
      <c r="AF3277" t="str">
        <f>VLOOKUP(L3277,Contactos!B:B,1,0)</f>
        <v>REVETSA ANIMAL HEALTH S.A.</v>
      </c>
    </row>
    <row r="3278" spans="1:32" ht="25.5" x14ac:dyDescent="0.2">
      <c r="A3278" s="4">
        <f t="shared" si="154"/>
        <v>3276</v>
      </c>
      <c r="B3278" s="4" t="str">
        <f t="shared" si="155"/>
        <v>F050-00001572</v>
      </c>
      <c r="C3278" s="4" t="str">
        <f>IFERROR(VLOOKUP(F3278,Tablas!$A$1:$B$3,2,0),"")</f>
        <v>Factura</v>
      </c>
      <c r="D3278" s="4" t="str">
        <f t="shared" si="156"/>
        <v>Internacional - COBRANZA DOC. 90 DIAS  / DA 90 DAYS - 263-2023</v>
      </c>
      <c r="E3278" s="19">
        <v>45553</v>
      </c>
      <c r="F3278" s="20" t="s">
        <v>1001</v>
      </c>
      <c r="G3278" s="20" t="s">
        <v>8473</v>
      </c>
      <c r="H3278" s="20" t="s">
        <v>80</v>
      </c>
      <c r="I3278" s="20" t="s">
        <v>81</v>
      </c>
      <c r="J3278" s="20" t="s">
        <v>8053</v>
      </c>
      <c r="K3278" s="20" t="s">
        <v>8053</v>
      </c>
      <c r="L3278" s="20" t="s">
        <v>8054</v>
      </c>
      <c r="M3278" s="20" t="s">
        <v>33</v>
      </c>
      <c r="N3278" s="21">
        <v>566276.87</v>
      </c>
      <c r="O3278" s="21">
        <v>149888</v>
      </c>
      <c r="P3278" s="20"/>
      <c r="Q3278" s="19">
        <v>45553</v>
      </c>
      <c r="R3278" s="20"/>
      <c r="S3278" s="19">
        <v>45733</v>
      </c>
      <c r="T3278" s="20" t="s">
        <v>135</v>
      </c>
      <c r="U3278" s="20">
        <v>1025844</v>
      </c>
      <c r="V3278" s="20">
        <v>240002763</v>
      </c>
      <c r="W3278" s="20" t="s">
        <v>847</v>
      </c>
      <c r="X3278" s="20" t="s">
        <v>5591</v>
      </c>
      <c r="Y3278" s="20" t="s">
        <v>37</v>
      </c>
      <c r="Z3278" s="20" t="s">
        <v>8474</v>
      </c>
      <c r="AA3278" s="20" t="s">
        <v>8055</v>
      </c>
      <c r="AB3278" s="20" t="s">
        <v>8056</v>
      </c>
      <c r="AC3278" s="20" t="s">
        <v>66</v>
      </c>
      <c r="AD3278" s="20" t="s">
        <v>8057</v>
      </c>
      <c r="AE3278" s="20" t="s">
        <v>5593</v>
      </c>
      <c r="AF3278" t="str">
        <f>VLOOKUP(L3278,Contactos!B:B,1,0)</f>
        <v>SOCIEDAD NACIONAL PECUARIA S.A.</v>
      </c>
    </row>
    <row r="3279" spans="1:32" ht="63.75" x14ac:dyDescent="0.2">
      <c r="A3279" s="4">
        <f t="shared" si="154"/>
        <v>3277</v>
      </c>
      <c r="B3279" s="4" t="str">
        <f t="shared" si="155"/>
        <v>F050-00001430</v>
      </c>
      <c r="C3279" s="4" t="str">
        <f>IFERROR(VLOOKUP(F3279,Tablas!$A$1:$B$3,2,0),"")</f>
        <v>Factura</v>
      </c>
      <c r="D3279" s="4" t="str">
        <f t="shared" si="156"/>
        <v>Internacional - COBRANZA DOC. 105 DIAS  / DA 105 DAYS - Basado en Entregas 09-0007-00000072. 09-0007-00000</v>
      </c>
      <c r="E3279" s="19">
        <v>45411</v>
      </c>
      <c r="F3279" s="20" t="s">
        <v>1001</v>
      </c>
      <c r="G3279" s="20" t="s">
        <v>8475</v>
      </c>
      <c r="H3279" s="20" t="s">
        <v>57</v>
      </c>
      <c r="I3279" s="20" t="s">
        <v>58</v>
      </c>
      <c r="J3279" s="20" t="s">
        <v>59</v>
      </c>
      <c r="K3279" s="20" t="s">
        <v>59</v>
      </c>
      <c r="L3279" s="20" t="s">
        <v>60</v>
      </c>
      <c r="M3279" s="20" t="s">
        <v>33</v>
      </c>
      <c r="N3279" s="21">
        <v>597737.35</v>
      </c>
      <c r="O3279" s="21">
        <v>159142</v>
      </c>
      <c r="P3279" s="20"/>
      <c r="Q3279" s="19">
        <v>45411</v>
      </c>
      <c r="R3279" s="20"/>
      <c r="S3279" s="19">
        <v>45621</v>
      </c>
      <c r="T3279" s="20" t="s">
        <v>61</v>
      </c>
      <c r="U3279" s="20">
        <v>955983</v>
      </c>
      <c r="V3279" s="20">
        <v>240001171</v>
      </c>
      <c r="W3279" s="20" t="s">
        <v>847</v>
      </c>
      <c r="X3279" s="20" t="s">
        <v>5958</v>
      </c>
      <c r="Y3279" s="20" t="s">
        <v>37</v>
      </c>
      <c r="Z3279" s="20" t="s">
        <v>8476</v>
      </c>
      <c r="AA3279" s="20" t="s">
        <v>64</v>
      </c>
      <c r="AB3279" s="20" t="s">
        <v>65</v>
      </c>
      <c r="AC3279" s="20" t="s">
        <v>66</v>
      </c>
      <c r="AD3279" s="20" t="s">
        <v>67</v>
      </c>
      <c r="AE3279" s="20" t="s">
        <v>5593</v>
      </c>
      <c r="AF3279" t="str">
        <f>VLOOKUP(L3279,Contactos!B:B,1,0)</f>
        <v>AGROVET MARKET ANIMAL HEALTH Nicaragua S.A</v>
      </c>
    </row>
    <row r="3280" spans="1:32" ht="76.5" x14ac:dyDescent="0.2">
      <c r="A3280" s="4">
        <f t="shared" si="154"/>
        <v>3278</v>
      </c>
      <c r="B3280" s="4" t="str">
        <f t="shared" si="155"/>
        <v>F050-00001349</v>
      </c>
      <c r="C3280" s="4" t="str">
        <f>IFERROR(VLOOKUP(F3280,Tablas!$A$1:$B$3,2,0),"")</f>
        <v>Factura</v>
      </c>
      <c r="D3280" s="4" t="str">
        <f t="shared" si="156"/>
        <v>Internacional - COBRANZA DOC. 105 DIAS  / DA 105 DAYS - 282-2023 Basado en Entregas 09-0010-00058226. 09-0</v>
      </c>
      <c r="E3280" s="19">
        <v>45289</v>
      </c>
      <c r="F3280" s="20" t="s">
        <v>1001</v>
      </c>
      <c r="G3280" s="20" t="s">
        <v>8477</v>
      </c>
      <c r="H3280" s="20" t="s">
        <v>57</v>
      </c>
      <c r="I3280" s="20" t="s">
        <v>58</v>
      </c>
      <c r="J3280" s="20" t="s">
        <v>59</v>
      </c>
      <c r="K3280" s="20" t="s">
        <v>59</v>
      </c>
      <c r="L3280" s="20" t="s">
        <v>60</v>
      </c>
      <c r="M3280" s="20" t="s">
        <v>33</v>
      </c>
      <c r="N3280" s="21">
        <v>625704.13</v>
      </c>
      <c r="O3280" s="21">
        <v>168881</v>
      </c>
      <c r="P3280" s="20"/>
      <c r="Q3280" s="19">
        <v>45289</v>
      </c>
      <c r="R3280" s="20"/>
      <c r="S3280" s="19">
        <v>45499</v>
      </c>
      <c r="T3280" s="20" t="s">
        <v>61</v>
      </c>
      <c r="U3280" s="20">
        <v>897418</v>
      </c>
      <c r="V3280" s="20">
        <v>230003976</v>
      </c>
      <c r="W3280" s="20" t="s">
        <v>847</v>
      </c>
      <c r="X3280" s="20" t="s">
        <v>5958</v>
      </c>
      <c r="Y3280" s="20" t="s">
        <v>37</v>
      </c>
      <c r="Z3280" s="20" t="s">
        <v>8478</v>
      </c>
      <c r="AA3280" s="20" t="s">
        <v>64</v>
      </c>
      <c r="AB3280" s="20" t="s">
        <v>65</v>
      </c>
      <c r="AC3280" s="20" t="s">
        <v>66</v>
      </c>
      <c r="AD3280" s="20" t="s">
        <v>67</v>
      </c>
      <c r="AE3280" s="20" t="s">
        <v>5593</v>
      </c>
      <c r="AF3280" t="str">
        <f>VLOOKUP(L3280,Contactos!B:B,1,0)</f>
        <v>AGROVET MARKET ANIMAL HEALTH Nicaragua S.A</v>
      </c>
    </row>
    <row r="3281" spans="1:32" ht="63.75" x14ac:dyDescent="0.2">
      <c r="A3281" s="4">
        <f t="shared" si="154"/>
        <v>3279</v>
      </c>
      <c r="B3281" s="4" t="str">
        <f t="shared" si="155"/>
        <v>F050-00001398</v>
      </c>
      <c r="C3281" s="4" t="str">
        <f>IFERROR(VLOOKUP(F3281,Tablas!$A$1:$B$3,2,0),"")</f>
        <v>Factura</v>
      </c>
      <c r="D3281" s="4" t="str">
        <f t="shared" si="156"/>
        <v>Internacional - COBRANZA DOC. 105 DIAS  / DA 105 DAYS - Basado en Entregas 09-0010-00059313. 09-0010-00059</v>
      </c>
      <c r="E3281" s="19">
        <v>45366</v>
      </c>
      <c r="F3281" s="20" t="s">
        <v>1001</v>
      </c>
      <c r="G3281" s="20" t="s">
        <v>8479</v>
      </c>
      <c r="H3281" s="20" t="s">
        <v>57</v>
      </c>
      <c r="I3281" s="20" t="s">
        <v>58</v>
      </c>
      <c r="J3281" s="20" t="s">
        <v>59</v>
      </c>
      <c r="K3281" s="20" t="s">
        <v>59</v>
      </c>
      <c r="L3281" s="20" t="s">
        <v>60</v>
      </c>
      <c r="M3281" s="20" t="s">
        <v>33</v>
      </c>
      <c r="N3281" s="21">
        <v>681391.92</v>
      </c>
      <c r="O3281" s="21">
        <v>185311.9</v>
      </c>
      <c r="P3281" s="20"/>
      <c r="Q3281" s="19">
        <v>45366</v>
      </c>
      <c r="R3281" s="20"/>
      <c r="S3281" s="19">
        <v>45576</v>
      </c>
      <c r="T3281" s="20" t="s">
        <v>61</v>
      </c>
      <c r="U3281" s="20">
        <v>933606</v>
      </c>
      <c r="V3281" s="20">
        <v>240000710</v>
      </c>
      <c r="W3281" s="20" t="s">
        <v>847</v>
      </c>
      <c r="X3281" s="20" t="s">
        <v>5591</v>
      </c>
      <c r="Y3281" s="20" t="s">
        <v>37</v>
      </c>
      <c r="Z3281" s="20" t="s">
        <v>8480</v>
      </c>
      <c r="AA3281" s="20" t="s">
        <v>64</v>
      </c>
      <c r="AB3281" s="20" t="s">
        <v>65</v>
      </c>
      <c r="AC3281" s="20" t="s">
        <v>66</v>
      </c>
      <c r="AD3281" s="20" t="s">
        <v>67</v>
      </c>
      <c r="AE3281" s="20" t="s">
        <v>5593</v>
      </c>
      <c r="AF3281" t="str">
        <f>VLOOKUP(L3281,Contactos!B:B,1,0)</f>
        <v>AGROVET MARKET ANIMAL HEALTH Nicaragua S.A</v>
      </c>
    </row>
    <row r="3282" spans="1:32" ht="51" x14ac:dyDescent="0.2">
      <c r="A3282" s="4">
        <f t="shared" si="154"/>
        <v>3280</v>
      </c>
      <c r="B3282" s="4" t="str">
        <f t="shared" si="155"/>
        <v>F050-00001499</v>
      </c>
      <c r="C3282" s="4" t="str">
        <f>IFERROR(VLOOKUP(F3282,Tablas!$A$1:$B$3,2,0),"")</f>
        <v>Factura</v>
      </c>
      <c r="D3282" s="4" t="str">
        <f t="shared" si="156"/>
        <v>Internacional - PAGO ADELANTADO - SALDO COBRANZA DOCUMENTARIA 105 Y 120 DÍAS - 155-2024 153,755.20 Pago Adelantado</v>
      </c>
      <c r="E3282" s="19">
        <v>45477</v>
      </c>
      <c r="F3282" s="20" t="s">
        <v>1001</v>
      </c>
      <c r="G3282" s="20" t="s">
        <v>8433</v>
      </c>
      <c r="H3282" s="20" t="s">
        <v>80</v>
      </c>
      <c r="I3282" s="20" t="s">
        <v>81</v>
      </c>
      <c r="J3282" s="20" t="s">
        <v>101</v>
      </c>
      <c r="K3282" s="20" t="s">
        <v>101</v>
      </c>
      <c r="L3282" s="20" t="s">
        <v>102</v>
      </c>
      <c r="M3282" s="20" t="s">
        <v>33</v>
      </c>
      <c r="N3282" s="21">
        <v>716107.15</v>
      </c>
      <c r="O3282" s="21">
        <v>188350.12</v>
      </c>
      <c r="P3282" s="20"/>
      <c r="Q3282" s="19">
        <v>45477</v>
      </c>
      <c r="R3282" s="20"/>
      <c r="S3282" s="19">
        <v>45599</v>
      </c>
      <c r="T3282" s="20" t="s">
        <v>8434</v>
      </c>
      <c r="U3282" s="20">
        <v>990290</v>
      </c>
      <c r="V3282" s="20">
        <v>240001964</v>
      </c>
      <c r="W3282" s="20" t="s">
        <v>847</v>
      </c>
      <c r="X3282" s="20" t="s">
        <v>5591</v>
      </c>
      <c r="Y3282" s="20" t="s">
        <v>37</v>
      </c>
      <c r="Z3282" s="20" t="s">
        <v>8435</v>
      </c>
      <c r="AA3282" s="20" t="s">
        <v>104</v>
      </c>
      <c r="AB3282" s="20"/>
      <c r="AC3282" s="20"/>
      <c r="AD3282" s="20" t="s">
        <v>78</v>
      </c>
      <c r="AE3282" s="20" t="s">
        <v>5593</v>
      </c>
      <c r="AF3282" t="str">
        <f>VLOOKUP(L3282,Contactos!B:B,1,0)</f>
        <v>UNIVET S.R.L.</v>
      </c>
    </row>
    <row r="3283" spans="1:32" ht="38.25" x14ac:dyDescent="0.2">
      <c r="A3283" s="4">
        <f t="shared" si="154"/>
        <v>3281</v>
      </c>
      <c r="B3283" s="4" t="str">
        <f t="shared" si="155"/>
        <v>1</v>
      </c>
      <c r="C3283" s="4" t="str">
        <f>IFERROR(VLOOKUP(F3283,Tablas!$A$1:$B$3,2,0),"")</f>
        <v/>
      </c>
      <c r="D3283" s="4" t="str">
        <f t="shared" si="156"/>
        <v xml:space="preserve"> - CONTADO / CASH - CIERRE DE SALDOS PASIVO</v>
      </c>
      <c r="E3283" s="19">
        <v>43100</v>
      </c>
      <c r="F3283" s="20" t="s">
        <v>27</v>
      </c>
      <c r="G3283" s="20" t="s">
        <v>8481</v>
      </c>
      <c r="H3283" s="20" t="s">
        <v>44</v>
      </c>
      <c r="I3283" s="20" t="s">
        <v>45</v>
      </c>
      <c r="J3283" s="20" t="s">
        <v>46</v>
      </c>
      <c r="K3283" s="20" t="s">
        <v>47</v>
      </c>
      <c r="L3283" s="20" t="s">
        <v>48</v>
      </c>
      <c r="M3283" s="20"/>
      <c r="N3283" s="21">
        <v>811105.86</v>
      </c>
      <c r="O3283" s="21">
        <v>0</v>
      </c>
      <c r="P3283" s="20"/>
      <c r="Q3283" s="19">
        <v>40908</v>
      </c>
      <c r="R3283" s="20"/>
      <c r="S3283" s="19">
        <v>40908</v>
      </c>
      <c r="T3283" s="20" t="s">
        <v>49</v>
      </c>
      <c r="U3283" s="20">
        <v>871</v>
      </c>
      <c r="V3283" s="20">
        <v>1700000107</v>
      </c>
      <c r="W3283" s="20" t="s">
        <v>50</v>
      </c>
      <c r="X3283" s="20" t="s">
        <v>192</v>
      </c>
      <c r="Y3283" s="20" t="s">
        <v>52</v>
      </c>
      <c r="Z3283" s="20" t="s">
        <v>8482</v>
      </c>
      <c r="AA3283" s="20" t="s">
        <v>53</v>
      </c>
      <c r="AB3283" s="20" t="s">
        <v>54</v>
      </c>
      <c r="AC3283" s="20" t="s">
        <v>55</v>
      </c>
      <c r="AD3283" s="20" t="s">
        <v>56</v>
      </c>
      <c r="AE3283" s="20"/>
      <c r="AF3283" t="e">
        <f>VLOOKUP(L3283,Contactos!B:B,1,0)</f>
        <v>#N/A</v>
      </c>
    </row>
    <row r="3284" spans="1:32" ht="25.5" x14ac:dyDescent="0.2">
      <c r="A3284" s="4">
        <f t="shared" si="154"/>
        <v>3282</v>
      </c>
      <c r="B3284" s="4" t="str">
        <f t="shared" si="155"/>
        <v>F050-00001555</v>
      </c>
      <c r="C3284" s="4" t="str">
        <f>IFERROR(VLOOKUP(F3284,Tablas!$A$1:$B$3,2,0),"")</f>
        <v>Factura</v>
      </c>
      <c r="D3284" s="4" t="str">
        <f t="shared" si="156"/>
        <v>Internacional - Cobranza Doc. 105 dìas / 120 dìas - 045-2024 B</v>
      </c>
      <c r="E3284" s="19">
        <v>45532</v>
      </c>
      <c r="F3284" s="20" t="s">
        <v>1001</v>
      </c>
      <c r="G3284" s="20" t="s">
        <v>8483</v>
      </c>
      <c r="H3284" s="20" t="s">
        <v>80</v>
      </c>
      <c r="I3284" s="20" t="s">
        <v>81</v>
      </c>
      <c r="J3284" s="20" t="s">
        <v>168</v>
      </c>
      <c r="K3284" s="20" t="s">
        <v>168</v>
      </c>
      <c r="L3284" s="20" t="s">
        <v>169</v>
      </c>
      <c r="M3284" s="20" t="s">
        <v>33</v>
      </c>
      <c r="N3284" s="21">
        <v>917318.87</v>
      </c>
      <c r="O3284" s="21">
        <v>244748.9</v>
      </c>
      <c r="P3284" s="20"/>
      <c r="Q3284" s="19">
        <v>45532</v>
      </c>
      <c r="R3284" s="20"/>
      <c r="S3284" s="19">
        <v>45532</v>
      </c>
      <c r="T3284" s="20" t="s">
        <v>8417</v>
      </c>
      <c r="U3284" s="20">
        <v>1014566</v>
      </c>
      <c r="V3284" s="20">
        <v>240002558</v>
      </c>
      <c r="W3284" s="20" t="s">
        <v>847</v>
      </c>
      <c r="X3284" s="20" t="s">
        <v>5591</v>
      </c>
      <c r="Y3284" s="20" t="s">
        <v>37</v>
      </c>
      <c r="Z3284" s="20" t="s">
        <v>8484</v>
      </c>
      <c r="AA3284" s="20" t="s">
        <v>170</v>
      </c>
      <c r="AB3284" s="20" t="s">
        <v>171</v>
      </c>
      <c r="AC3284" s="20" t="s">
        <v>66</v>
      </c>
      <c r="AD3284" s="20" t="s">
        <v>172</v>
      </c>
      <c r="AE3284" s="20" t="s">
        <v>5593</v>
      </c>
      <c r="AF3284" t="str">
        <f>VLOOKUP(L3284,Contactos!B:B,1,0)</f>
        <v>EMPRESA MELO S.A.</v>
      </c>
    </row>
    <row r="3285" spans="1:32" ht="63.75" x14ac:dyDescent="0.2">
      <c r="A3285" s="4">
        <f t="shared" si="154"/>
        <v>3283</v>
      </c>
      <c r="B3285" s="4" t="str">
        <f t="shared" si="155"/>
        <v>F050-00001443</v>
      </c>
      <c r="C3285" s="4" t="str">
        <f>IFERROR(VLOOKUP(F3285,Tablas!$A$1:$B$3,2,0),"")</f>
        <v>Factura</v>
      </c>
      <c r="D3285" s="4" t="str">
        <f t="shared" si="156"/>
        <v>Internacional - Cobranza Doc. 105 dìas / 120 dìas - Basado en Entregas 09-0007-00000275. 09-0007-00000</v>
      </c>
      <c r="E3285" s="19">
        <v>45421</v>
      </c>
      <c r="F3285" s="20" t="s">
        <v>1001</v>
      </c>
      <c r="G3285" s="20" t="s">
        <v>8485</v>
      </c>
      <c r="H3285" s="20" t="s">
        <v>80</v>
      </c>
      <c r="I3285" s="20" t="s">
        <v>81</v>
      </c>
      <c r="J3285" s="20" t="s">
        <v>133</v>
      </c>
      <c r="K3285" s="20" t="s">
        <v>133</v>
      </c>
      <c r="L3285" s="20" t="s">
        <v>134</v>
      </c>
      <c r="M3285" s="20" t="s">
        <v>33</v>
      </c>
      <c r="N3285" s="21">
        <v>924456.95</v>
      </c>
      <c r="O3285" s="21">
        <v>248243</v>
      </c>
      <c r="P3285" s="20"/>
      <c r="Q3285" s="19">
        <v>45421</v>
      </c>
      <c r="R3285" s="20"/>
      <c r="S3285" s="19">
        <v>45421</v>
      </c>
      <c r="T3285" s="20" t="s">
        <v>8417</v>
      </c>
      <c r="U3285" s="20">
        <v>961517</v>
      </c>
      <c r="V3285" s="20">
        <v>240001293</v>
      </c>
      <c r="W3285" s="20" t="s">
        <v>847</v>
      </c>
      <c r="X3285" s="20" t="s">
        <v>5591</v>
      </c>
      <c r="Y3285" s="20" t="s">
        <v>37</v>
      </c>
      <c r="Z3285" s="20" t="s">
        <v>8486</v>
      </c>
      <c r="AA3285" s="20" t="s">
        <v>136</v>
      </c>
      <c r="AB3285" s="20"/>
      <c r="AC3285" s="20" t="s">
        <v>66</v>
      </c>
      <c r="AD3285" s="20" t="s">
        <v>137</v>
      </c>
      <c r="AE3285" s="20" t="s">
        <v>5593</v>
      </c>
      <c r="AF3285" t="str">
        <f>VLOOKUP(L3285,Contactos!B:B,1,0)</f>
        <v>TECNOLOGIA AGRICOLA S. DE R.L. DE C.V.</v>
      </c>
    </row>
    <row r="3286" spans="1:32" ht="25.5" x14ac:dyDescent="0.2">
      <c r="A3286" s="4">
        <f t="shared" si="154"/>
        <v>3284</v>
      </c>
      <c r="B3286" s="4" t="str">
        <f t="shared" si="155"/>
        <v>F050-00001571</v>
      </c>
      <c r="C3286" s="4" t="str">
        <f>IFERROR(VLOOKUP(F3286,Tablas!$A$1:$B$3,2,0),"")</f>
        <v>Factura</v>
      </c>
      <c r="D3286" s="4" t="str">
        <f t="shared" si="156"/>
        <v>Internacional - CONTADO ADELANTADO / CASH IN ADVANCE - 182-2024</v>
      </c>
      <c r="E3286" s="19">
        <v>45552</v>
      </c>
      <c r="F3286" s="20" t="s">
        <v>1001</v>
      </c>
      <c r="G3286" s="20" t="s">
        <v>8487</v>
      </c>
      <c r="H3286" s="20" t="s">
        <v>80</v>
      </c>
      <c r="I3286" s="20" t="s">
        <v>81</v>
      </c>
      <c r="J3286" s="20" t="s">
        <v>31</v>
      </c>
      <c r="K3286" s="20" t="s">
        <v>31</v>
      </c>
      <c r="L3286" s="20" t="s">
        <v>32</v>
      </c>
      <c r="M3286" s="20" t="s">
        <v>33</v>
      </c>
      <c r="N3286" s="21">
        <v>2014609.97</v>
      </c>
      <c r="O3286" s="21">
        <v>531840.02</v>
      </c>
      <c r="P3286" s="20"/>
      <c r="Q3286" s="19">
        <v>45552</v>
      </c>
      <c r="R3286" s="20"/>
      <c r="S3286" s="19">
        <v>45552</v>
      </c>
      <c r="T3286" s="20" t="s">
        <v>70</v>
      </c>
      <c r="U3286" s="20">
        <v>1025324</v>
      </c>
      <c r="V3286" s="20">
        <v>240002743</v>
      </c>
      <c r="W3286" s="20" t="s">
        <v>847</v>
      </c>
      <c r="X3286" s="20" t="s">
        <v>5958</v>
      </c>
      <c r="Y3286" s="20" t="s">
        <v>37</v>
      </c>
      <c r="Z3286" s="20" t="s">
        <v>8488</v>
      </c>
      <c r="AA3286" s="20" t="s">
        <v>39</v>
      </c>
      <c r="AB3286" s="20" t="s">
        <v>40</v>
      </c>
      <c r="AC3286" s="20"/>
      <c r="AD3286" s="20" t="s">
        <v>42</v>
      </c>
      <c r="AE3286" s="20" t="s">
        <v>5593</v>
      </c>
      <c r="AF3286" t="str">
        <f>VLOOKUP(L3286,Contactos!B:B,1,0)</f>
        <v>INVERSIONES MONTECO DE Cartago S.A.</v>
      </c>
    </row>
  </sheetData>
  <autoFilter ref="A2:AF3286" xr:uid="{1A3FBBEB-AF28-4811-81CD-289B7E51FA28}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FEC40-EB54-400C-BCBF-C6834E43BF56}">
  <sheetPr>
    <tabColor rgb="FFFFC000"/>
  </sheetPr>
  <dimension ref="A1:AE1821"/>
  <sheetViews>
    <sheetView showGridLines="0" topLeftCell="K1" workbookViewId="0">
      <selection activeCell="R3" sqref="R3"/>
    </sheetView>
  </sheetViews>
  <sheetFormatPr baseColWidth="10" defaultColWidth="9.140625" defaultRowHeight="12.75" x14ac:dyDescent="0.2"/>
  <cols>
    <col min="1" max="1" width="8.7109375" customWidth="1"/>
    <col min="2" max="2" width="15" customWidth="1"/>
    <col min="3" max="3" width="11.7109375" customWidth="1"/>
    <col min="4" max="4" width="60.42578125" customWidth="1"/>
    <col min="5" max="5" width="19.85546875" customWidth="1"/>
    <col min="6" max="6" width="8.7109375" customWidth="1"/>
    <col min="7" max="7" width="18.28515625" customWidth="1"/>
    <col min="8" max="8" width="17.85546875" customWidth="1"/>
    <col min="9" max="9" width="41.140625" customWidth="1"/>
    <col min="10" max="10" width="21" customWidth="1"/>
    <col min="11" max="11" width="20.42578125" customWidth="1"/>
    <col min="12" max="12" width="41.140625" customWidth="1"/>
    <col min="13" max="13" width="22.5703125" customWidth="1"/>
    <col min="14" max="14" width="22.140625" customWidth="1"/>
    <col min="15" max="15" width="22.85546875" customWidth="1"/>
    <col min="16" max="16" width="13.7109375" customWidth="1"/>
    <col min="17" max="17" width="18.42578125" customWidth="1"/>
    <col min="18" max="18" width="15.42578125" customWidth="1"/>
    <col min="19" max="19" width="20.28515625" customWidth="1"/>
    <col min="20" max="20" width="28.7109375" customWidth="1"/>
    <col min="21" max="21" width="21.5703125" customWidth="1"/>
    <col min="22" max="22" width="14" customWidth="1"/>
    <col min="23" max="23" width="13.7109375" customWidth="1"/>
    <col min="24" max="24" width="16.5703125" customWidth="1"/>
    <col min="25" max="26" width="13.7109375" customWidth="1"/>
    <col min="27" max="27" width="35.28515625" customWidth="1"/>
    <col min="28" max="31" width="13.7109375" customWidth="1"/>
  </cols>
  <sheetData>
    <row r="1" spans="1:31" x14ac:dyDescent="0.2">
      <c r="B1">
        <v>2</v>
      </c>
      <c r="C1">
        <f>B1+1</f>
        <v>3</v>
      </c>
      <c r="D1">
        <f>C1+1</f>
        <v>4</v>
      </c>
      <c r="E1">
        <f>D1+1</f>
        <v>5</v>
      </c>
      <c r="F1">
        <f t="shared" ref="F1:AE1" si="0">E1+1</f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</row>
    <row r="2" spans="1:31" ht="28.5" customHeight="1" x14ac:dyDescent="0.2">
      <c r="A2" s="4"/>
      <c r="B2" s="4"/>
      <c r="C2" s="4"/>
      <c r="D2" s="4"/>
      <c r="E2" s="17" t="s">
        <v>0</v>
      </c>
      <c r="F2" s="17" t="s">
        <v>1</v>
      </c>
      <c r="G2" s="17" t="s">
        <v>2</v>
      </c>
      <c r="H2" s="17" t="s">
        <v>3</v>
      </c>
      <c r="I2" s="17" t="s">
        <v>4</v>
      </c>
      <c r="J2" s="17" t="s">
        <v>5</v>
      </c>
      <c r="K2" s="17" t="s">
        <v>6</v>
      </c>
      <c r="L2" s="17" t="s">
        <v>7</v>
      </c>
      <c r="M2" s="18" t="s">
        <v>8</v>
      </c>
      <c r="N2" s="18" t="s">
        <v>9</v>
      </c>
      <c r="O2" s="18" t="s">
        <v>10</v>
      </c>
      <c r="P2" s="18" t="s">
        <v>11</v>
      </c>
      <c r="Q2" s="17" t="s">
        <v>12</v>
      </c>
      <c r="R2" s="17" t="s">
        <v>13</v>
      </c>
      <c r="S2" s="17" t="s">
        <v>14</v>
      </c>
      <c r="T2" s="17" t="s">
        <v>15</v>
      </c>
      <c r="U2" s="17" t="s">
        <v>16</v>
      </c>
      <c r="V2" s="17" t="s">
        <v>17</v>
      </c>
      <c r="W2" s="17" t="s">
        <v>18</v>
      </c>
      <c r="X2" s="17" t="s">
        <v>19</v>
      </c>
      <c r="Y2" s="17" t="s">
        <v>20</v>
      </c>
      <c r="Z2" s="17" t="s">
        <v>21</v>
      </c>
      <c r="AA2" s="17" t="s">
        <v>22</v>
      </c>
      <c r="AB2" s="17" t="s">
        <v>23</v>
      </c>
      <c r="AC2" s="17" t="s">
        <v>24</v>
      </c>
      <c r="AD2" s="17" t="s">
        <v>25</v>
      </c>
      <c r="AE2" s="17" t="s">
        <v>26</v>
      </c>
    </row>
    <row r="3" spans="1:31" ht="21" customHeight="1" x14ac:dyDescent="0.2">
      <c r="A3" s="4">
        <f t="shared" ref="A3:A51" si="1">ROW()-2</f>
        <v>1</v>
      </c>
      <c r="B3" s="4" t="str">
        <f t="shared" ref="B3:B53" si="2">MID(G3,4,20)</f>
        <v>B010-00018567</v>
      </c>
      <c r="C3" s="4" t="str">
        <f>IFERROR(VLOOKUP(F3,Tablas!$A$1:$B$3,2,0),"")</f>
        <v>Boleta</v>
      </c>
      <c r="D3" s="4" t="str">
        <f t="shared" ref="D3:D53" si="3">CONCATENATE(AE3," - ",T3," - ",Z3)</f>
        <v>Juntoz - CONTADO / CASH - NO DESPACHAR Basado en Entregas 09-0013-00003804.</v>
      </c>
      <c r="E3" s="19">
        <v>45401</v>
      </c>
      <c r="F3" s="20" t="s">
        <v>842</v>
      </c>
      <c r="G3" s="20" t="s">
        <v>843</v>
      </c>
      <c r="H3" s="20" t="s">
        <v>44</v>
      </c>
      <c r="I3" s="20" t="s">
        <v>45</v>
      </c>
      <c r="J3" s="20" t="s">
        <v>844</v>
      </c>
      <c r="K3" s="20" t="s">
        <v>845</v>
      </c>
      <c r="L3" s="20" t="s">
        <v>846</v>
      </c>
      <c r="M3" s="20"/>
      <c r="N3" s="21">
        <v>1.53</v>
      </c>
      <c r="O3" s="21">
        <v>0</v>
      </c>
      <c r="P3" s="20"/>
      <c r="Q3" s="19">
        <v>45401</v>
      </c>
      <c r="R3" s="20"/>
      <c r="S3" s="19">
        <v>45401</v>
      </c>
      <c r="T3" s="20" t="s">
        <v>49</v>
      </c>
      <c r="U3" s="20">
        <v>948846</v>
      </c>
      <c r="V3" s="20">
        <v>240001043</v>
      </c>
      <c r="W3" s="20" t="s">
        <v>847</v>
      </c>
      <c r="X3" s="20" t="s">
        <v>848</v>
      </c>
      <c r="Y3" s="20" t="s">
        <v>52</v>
      </c>
      <c r="Z3" s="20" t="s">
        <v>849</v>
      </c>
      <c r="AA3" s="20" t="s">
        <v>850</v>
      </c>
      <c r="AB3" s="20" t="s">
        <v>54</v>
      </c>
      <c r="AC3" s="20" t="s">
        <v>167</v>
      </c>
      <c r="AD3" s="20" t="s">
        <v>56</v>
      </c>
      <c r="AE3" s="20" t="s">
        <v>851</v>
      </c>
    </row>
    <row r="4" spans="1:31" ht="21" customHeight="1" x14ac:dyDescent="0.2">
      <c r="A4" s="4">
        <f t="shared" si="1"/>
        <v>2</v>
      </c>
      <c r="B4" s="4" t="str">
        <f t="shared" si="2"/>
        <v>B010-00018566</v>
      </c>
      <c r="C4" s="4" t="str">
        <f>IFERROR(VLOOKUP(F4,Tablas!$A$1:$B$3,2,0),"")</f>
        <v>Boleta</v>
      </c>
      <c r="D4" s="4" t="str">
        <f t="shared" si="3"/>
        <v>Juntoz - CONTADO / CASH - NO DESPACHAR Basado en Entregas 09-0013-00003803.</v>
      </c>
      <c r="E4" s="19">
        <v>45401</v>
      </c>
      <c r="F4" s="20" t="s">
        <v>842</v>
      </c>
      <c r="G4" s="20" t="s">
        <v>852</v>
      </c>
      <c r="H4" s="20" t="s">
        <v>44</v>
      </c>
      <c r="I4" s="20" t="s">
        <v>45</v>
      </c>
      <c r="J4" s="20" t="s">
        <v>844</v>
      </c>
      <c r="K4" s="20" t="s">
        <v>845</v>
      </c>
      <c r="L4" s="20" t="s">
        <v>846</v>
      </c>
      <c r="M4" s="20"/>
      <c r="N4" s="21">
        <v>1.53</v>
      </c>
      <c r="O4" s="21">
        <v>0</v>
      </c>
      <c r="P4" s="20"/>
      <c r="Q4" s="19">
        <v>45401</v>
      </c>
      <c r="R4" s="20"/>
      <c r="S4" s="19">
        <v>45401</v>
      </c>
      <c r="T4" s="20" t="s">
        <v>49</v>
      </c>
      <c r="U4" s="20">
        <v>948842</v>
      </c>
      <c r="V4" s="20">
        <v>240001042</v>
      </c>
      <c r="W4" s="20" t="s">
        <v>847</v>
      </c>
      <c r="X4" s="20" t="s">
        <v>848</v>
      </c>
      <c r="Y4" s="20" t="s">
        <v>52</v>
      </c>
      <c r="Z4" s="20" t="s">
        <v>853</v>
      </c>
      <c r="AA4" s="20" t="s">
        <v>850</v>
      </c>
      <c r="AB4" s="20" t="s">
        <v>54</v>
      </c>
      <c r="AC4" s="20" t="s">
        <v>167</v>
      </c>
      <c r="AD4" s="20" t="s">
        <v>56</v>
      </c>
      <c r="AE4" s="20" t="s">
        <v>851</v>
      </c>
    </row>
    <row r="5" spans="1:31" ht="21" customHeight="1" x14ac:dyDescent="0.2">
      <c r="A5" s="4">
        <f t="shared" si="1"/>
        <v>3</v>
      </c>
      <c r="B5" s="4" t="str">
        <f t="shared" si="2"/>
        <v>B010-00018553</v>
      </c>
      <c r="C5" s="4" t="str">
        <f>IFERROR(VLOOKUP(F5,Tablas!$A$1:$B$3,2,0),"")</f>
        <v>Boleta</v>
      </c>
      <c r="D5" s="4" t="str">
        <f t="shared" si="3"/>
        <v>Juntoz - CONTADO / CASH - NO DESPACHAR Basado en Entregas 09-0013-00003809.</v>
      </c>
      <c r="E5" s="19">
        <v>45401</v>
      </c>
      <c r="F5" s="20" t="s">
        <v>842</v>
      </c>
      <c r="G5" s="20" t="s">
        <v>854</v>
      </c>
      <c r="H5" s="20" t="s">
        <v>44</v>
      </c>
      <c r="I5" s="20" t="s">
        <v>45</v>
      </c>
      <c r="J5" s="20" t="s">
        <v>844</v>
      </c>
      <c r="K5" s="20" t="s">
        <v>845</v>
      </c>
      <c r="L5" s="20" t="s">
        <v>846</v>
      </c>
      <c r="M5" s="20"/>
      <c r="N5" s="21">
        <v>1.53</v>
      </c>
      <c r="O5" s="21">
        <v>0</v>
      </c>
      <c r="P5" s="20"/>
      <c r="Q5" s="19">
        <v>45401</v>
      </c>
      <c r="R5" s="20"/>
      <c r="S5" s="19">
        <v>45401</v>
      </c>
      <c r="T5" s="20" t="s">
        <v>49</v>
      </c>
      <c r="U5" s="20">
        <v>948562</v>
      </c>
      <c r="V5" s="20">
        <v>240001029</v>
      </c>
      <c r="W5" s="20" t="s">
        <v>847</v>
      </c>
      <c r="X5" s="20" t="s">
        <v>848</v>
      </c>
      <c r="Y5" s="20" t="s">
        <v>52</v>
      </c>
      <c r="Z5" s="20" t="s">
        <v>855</v>
      </c>
      <c r="AA5" s="20" t="s">
        <v>850</v>
      </c>
      <c r="AB5" s="20" t="s">
        <v>54</v>
      </c>
      <c r="AC5" s="20" t="s">
        <v>167</v>
      </c>
      <c r="AD5" s="20" t="s">
        <v>56</v>
      </c>
      <c r="AE5" s="20" t="s">
        <v>851</v>
      </c>
    </row>
    <row r="6" spans="1:31" ht="21" customHeight="1" x14ac:dyDescent="0.2">
      <c r="A6" s="4">
        <f t="shared" si="1"/>
        <v>4</v>
      </c>
      <c r="B6" s="4" t="str">
        <f t="shared" si="2"/>
        <v>B010-00018554</v>
      </c>
      <c r="C6" s="4" t="str">
        <f>IFERROR(VLOOKUP(F6,Tablas!$A$1:$B$3,2,0),"")</f>
        <v>Boleta</v>
      </c>
      <c r="D6" s="4" t="str">
        <f t="shared" si="3"/>
        <v>Juntoz - CONTADO / CASH - NO DESPACHAR Basado en Entregas 09-0013-00003808.</v>
      </c>
      <c r="E6" s="19">
        <v>45401</v>
      </c>
      <c r="F6" s="20" t="s">
        <v>842</v>
      </c>
      <c r="G6" s="20" t="s">
        <v>856</v>
      </c>
      <c r="H6" s="20" t="s">
        <v>44</v>
      </c>
      <c r="I6" s="20" t="s">
        <v>45</v>
      </c>
      <c r="J6" s="20" t="s">
        <v>844</v>
      </c>
      <c r="K6" s="20" t="s">
        <v>845</v>
      </c>
      <c r="L6" s="20" t="s">
        <v>846</v>
      </c>
      <c r="M6" s="20"/>
      <c r="N6" s="21">
        <v>1.53</v>
      </c>
      <c r="O6" s="21">
        <v>0</v>
      </c>
      <c r="P6" s="20"/>
      <c r="Q6" s="19">
        <v>45401</v>
      </c>
      <c r="R6" s="20"/>
      <c r="S6" s="19">
        <v>45401</v>
      </c>
      <c r="T6" s="20" t="s">
        <v>49</v>
      </c>
      <c r="U6" s="20">
        <v>948568</v>
      </c>
      <c r="V6" s="20">
        <v>240001030</v>
      </c>
      <c r="W6" s="20" t="s">
        <v>847</v>
      </c>
      <c r="X6" s="20" t="s">
        <v>848</v>
      </c>
      <c r="Y6" s="20" t="s">
        <v>52</v>
      </c>
      <c r="Z6" s="20" t="s">
        <v>857</v>
      </c>
      <c r="AA6" s="20" t="s">
        <v>850</v>
      </c>
      <c r="AB6" s="20" t="s">
        <v>54</v>
      </c>
      <c r="AC6" s="20" t="s">
        <v>167</v>
      </c>
      <c r="AD6" s="20" t="s">
        <v>56</v>
      </c>
      <c r="AE6" s="20" t="s">
        <v>851</v>
      </c>
    </row>
    <row r="7" spans="1:31" ht="21" customHeight="1" x14ac:dyDescent="0.2">
      <c r="A7" s="4">
        <f t="shared" si="1"/>
        <v>5</v>
      </c>
      <c r="B7" s="4" t="str">
        <f t="shared" si="2"/>
        <v>B010-00020474</v>
      </c>
      <c r="C7" s="4" t="str">
        <f>IFERROR(VLOOKUP(F7,Tablas!$A$1:$B$3,2,0),"")</f>
        <v>Boleta</v>
      </c>
      <c r="D7" s="4" t="str">
        <f t="shared" si="3"/>
        <v>Ecom - CONTADO / CASH - PE 4961 TEL: 965620701 RECOJO Basado en Pedidos de</v>
      </c>
      <c r="E7" s="19">
        <v>45558</v>
      </c>
      <c r="F7" s="20" t="s">
        <v>842</v>
      </c>
      <c r="G7" s="20" t="s">
        <v>858</v>
      </c>
      <c r="H7" s="20" t="s">
        <v>44</v>
      </c>
      <c r="I7" s="20" t="s">
        <v>45</v>
      </c>
      <c r="J7" s="20" t="s">
        <v>859</v>
      </c>
      <c r="K7" s="20" t="s">
        <v>860</v>
      </c>
      <c r="L7" s="20" t="s">
        <v>861</v>
      </c>
      <c r="M7" s="20"/>
      <c r="N7" s="21">
        <v>2.21</v>
      </c>
      <c r="O7" s="21">
        <v>0</v>
      </c>
      <c r="P7" s="20"/>
      <c r="Q7" s="19">
        <v>45558</v>
      </c>
      <c r="R7" s="20"/>
      <c r="S7" s="19">
        <v>45558</v>
      </c>
      <c r="T7" s="20" t="s">
        <v>49</v>
      </c>
      <c r="U7" s="20">
        <v>1027615</v>
      </c>
      <c r="V7" s="20">
        <v>240003011</v>
      </c>
      <c r="W7" s="20" t="s">
        <v>847</v>
      </c>
      <c r="X7" s="20" t="s">
        <v>305</v>
      </c>
      <c r="Y7" s="20" t="s">
        <v>52</v>
      </c>
      <c r="Z7" s="20" t="s">
        <v>862</v>
      </c>
      <c r="AA7" s="20" t="s">
        <v>808</v>
      </c>
      <c r="AB7" s="20" t="s">
        <v>863</v>
      </c>
      <c r="AC7" s="20" t="s">
        <v>689</v>
      </c>
      <c r="AD7" s="20" t="s">
        <v>56</v>
      </c>
      <c r="AE7" s="20" t="s">
        <v>864</v>
      </c>
    </row>
    <row r="8" spans="1:31" ht="21" customHeight="1" x14ac:dyDescent="0.2">
      <c r="A8" s="4">
        <f t="shared" si="1"/>
        <v>6</v>
      </c>
      <c r="B8" s="4" t="str">
        <f t="shared" si="2"/>
        <v>B010-00018546</v>
      </c>
      <c r="C8" s="4" t="str">
        <f>IFERROR(VLOOKUP(F8,Tablas!$A$1:$B$3,2,0),"")</f>
        <v>Boleta</v>
      </c>
      <c r="D8" s="4" t="str">
        <f t="shared" si="3"/>
        <v>Ecom - CONTADO / CASH - PE 1793 TEL: 941480266 Basado en Pedidos de client</v>
      </c>
      <c r="E8" s="19">
        <v>45400</v>
      </c>
      <c r="F8" s="20" t="s">
        <v>842</v>
      </c>
      <c r="G8" s="20" t="s">
        <v>865</v>
      </c>
      <c r="H8" s="20" t="s">
        <v>44</v>
      </c>
      <c r="I8" s="20" t="s">
        <v>45</v>
      </c>
      <c r="J8" s="20" t="s">
        <v>866</v>
      </c>
      <c r="K8" s="20" t="s">
        <v>867</v>
      </c>
      <c r="L8" s="20" t="s">
        <v>868</v>
      </c>
      <c r="M8" s="20"/>
      <c r="N8" s="21">
        <v>2.31</v>
      </c>
      <c r="O8" s="21">
        <v>0</v>
      </c>
      <c r="P8" s="20"/>
      <c r="Q8" s="19">
        <v>45400</v>
      </c>
      <c r="R8" s="20"/>
      <c r="S8" s="19">
        <v>45400</v>
      </c>
      <c r="T8" s="20" t="s">
        <v>49</v>
      </c>
      <c r="U8" s="20">
        <v>948100</v>
      </c>
      <c r="V8" s="20">
        <v>240001022</v>
      </c>
      <c r="W8" s="20" t="s">
        <v>847</v>
      </c>
      <c r="X8" s="20" t="s">
        <v>305</v>
      </c>
      <c r="Y8" s="20" t="s">
        <v>52</v>
      </c>
      <c r="Z8" s="20" t="s">
        <v>869</v>
      </c>
      <c r="AA8" s="20" t="s">
        <v>870</v>
      </c>
      <c r="AB8" s="20" t="s">
        <v>689</v>
      </c>
      <c r="AC8" s="20" t="s">
        <v>689</v>
      </c>
      <c r="AD8" s="20" t="s">
        <v>56</v>
      </c>
      <c r="AE8" s="20" t="s">
        <v>864</v>
      </c>
    </row>
    <row r="9" spans="1:31" ht="21" customHeight="1" x14ac:dyDescent="0.2">
      <c r="A9" s="4">
        <f t="shared" si="1"/>
        <v>7</v>
      </c>
      <c r="B9" s="4" t="str">
        <f t="shared" si="2"/>
        <v>B010-00018115</v>
      </c>
      <c r="C9" s="4" t="str">
        <f>IFERROR(VLOOKUP(F9,Tablas!$A$1:$B$3,2,0),"")</f>
        <v>Boleta</v>
      </c>
      <c r="D9" s="4" t="str">
        <f t="shared" si="3"/>
        <v>Ecom - CONTADO / CASH - PE 1027 TEL: 943958271 Basado en Pedidos de client</v>
      </c>
      <c r="E9" s="19">
        <v>45357</v>
      </c>
      <c r="F9" s="20" t="s">
        <v>842</v>
      </c>
      <c r="G9" s="20" t="s">
        <v>871</v>
      </c>
      <c r="H9" s="20" t="s">
        <v>44</v>
      </c>
      <c r="I9" s="20" t="s">
        <v>45</v>
      </c>
      <c r="J9" s="20" t="s">
        <v>872</v>
      </c>
      <c r="K9" s="20" t="s">
        <v>873</v>
      </c>
      <c r="L9" s="20" t="s">
        <v>874</v>
      </c>
      <c r="M9" s="20"/>
      <c r="N9" s="21">
        <v>2.37</v>
      </c>
      <c r="O9" s="21">
        <v>0</v>
      </c>
      <c r="P9" s="20"/>
      <c r="Q9" s="19">
        <v>45357</v>
      </c>
      <c r="R9" s="20"/>
      <c r="S9" s="19">
        <v>45357</v>
      </c>
      <c r="T9" s="20" t="s">
        <v>49</v>
      </c>
      <c r="U9" s="20">
        <v>929209</v>
      </c>
      <c r="V9" s="20">
        <v>240000589</v>
      </c>
      <c r="W9" s="20" t="s">
        <v>847</v>
      </c>
      <c r="X9" s="20" t="s">
        <v>305</v>
      </c>
      <c r="Y9" s="20" t="s">
        <v>52</v>
      </c>
      <c r="Z9" s="20" t="s">
        <v>875</v>
      </c>
      <c r="AA9" s="20" t="s">
        <v>876</v>
      </c>
      <c r="AB9" s="20" t="s">
        <v>877</v>
      </c>
      <c r="AC9" s="20" t="s">
        <v>689</v>
      </c>
      <c r="AD9" s="20" t="s">
        <v>56</v>
      </c>
      <c r="AE9" s="20" t="s">
        <v>864</v>
      </c>
    </row>
    <row r="10" spans="1:31" ht="21" customHeight="1" x14ac:dyDescent="0.2">
      <c r="A10" s="4">
        <f t="shared" si="1"/>
        <v>8</v>
      </c>
      <c r="B10" s="4" t="str">
        <f t="shared" si="2"/>
        <v>B010-00020502</v>
      </c>
      <c r="C10" s="4" t="str">
        <f>IFERROR(VLOOKUP(F10,Tablas!$A$1:$B$3,2,0),"")</f>
        <v>Boleta</v>
      </c>
      <c r="D10" s="4" t="str">
        <f t="shared" si="3"/>
        <v>Ecom - CONTADO / CASH - PE 5023 TEL: 978420087 RECOJO Basado en Entregas 0</v>
      </c>
      <c r="E10" s="19">
        <v>45560</v>
      </c>
      <c r="F10" s="20" t="s">
        <v>842</v>
      </c>
      <c r="G10" s="20" t="s">
        <v>878</v>
      </c>
      <c r="H10" s="20" t="s">
        <v>44</v>
      </c>
      <c r="I10" s="20" t="s">
        <v>45</v>
      </c>
      <c r="J10" s="20" t="s">
        <v>879</v>
      </c>
      <c r="K10" s="20" t="s">
        <v>880</v>
      </c>
      <c r="L10" s="20" t="s">
        <v>881</v>
      </c>
      <c r="M10" s="20"/>
      <c r="N10" s="21">
        <v>2.58</v>
      </c>
      <c r="O10" s="21">
        <v>0</v>
      </c>
      <c r="P10" s="20"/>
      <c r="Q10" s="19">
        <v>45560</v>
      </c>
      <c r="R10" s="20"/>
      <c r="S10" s="19">
        <v>45560</v>
      </c>
      <c r="T10" s="20" t="s">
        <v>49</v>
      </c>
      <c r="U10" s="20">
        <v>1028423</v>
      </c>
      <c r="V10" s="20">
        <v>240003039</v>
      </c>
      <c r="W10" s="20" t="s">
        <v>847</v>
      </c>
      <c r="X10" s="20" t="s">
        <v>274</v>
      </c>
      <c r="Y10" s="20" t="s">
        <v>52</v>
      </c>
      <c r="Z10" s="20" t="s">
        <v>882</v>
      </c>
      <c r="AA10" s="20" t="s">
        <v>808</v>
      </c>
      <c r="AB10" s="20" t="s">
        <v>863</v>
      </c>
      <c r="AC10" s="20" t="s">
        <v>689</v>
      </c>
      <c r="AD10" s="20" t="s">
        <v>56</v>
      </c>
      <c r="AE10" s="20" t="s">
        <v>864</v>
      </c>
    </row>
    <row r="11" spans="1:31" ht="21" customHeight="1" x14ac:dyDescent="0.2">
      <c r="A11" s="4">
        <f t="shared" si="1"/>
        <v>9</v>
      </c>
      <c r="B11" s="4" t="str">
        <f t="shared" si="2"/>
        <v>B010-00018586</v>
      </c>
      <c r="C11" s="4" t="str">
        <f>IFERROR(VLOOKUP(F11,Tablas!$A$1:$B$3,2,0),"")</f>
        <v>Boleta</v>
      </c>
      <c r="D11" s="4" t="str">
        <f t="shared" si="3"/>
        <v>Ecom - CONTADO / CASH - PE 1866 TEL: 997525619 Basado en Entregas 09-0010-</v>
      </c>
      <c r="E11" s="19">
        <v>45405</v>
      </c>
      <c r="F11" s="20" t="s">
        <v>842</v>
      </c>
      <c r="G11" s="20" t="s">
        <v>883</v>
      </c>
      <c r="H11" s="20" t="s">
        <v>44</v>
      </c>
      <c r="I11" s="20" t="s">
        <v>45</v>
      </c>
      <c r="J11" s="20" t="s">
        <v>884</v>
      </c>
      <c r="K11" s="20" t="s">
        <v>885</v>
      </c>
      <c r="L11" s="20" t="s">
        <v>886</v>
      </c>
      <c r="M11" s="20"/>
      <c r="N11" s="21">
        <v>2.64</v>
      </c>
      <c r="O11" s="21">
        <v>0</v>
      </c>
      <c r="P11" s="20"/>
      <c r="Q11" s="19">
        <v>45405</v>
      </c>
      <c r="R11" s="20"/>
      <c r="S11" s="19">
        <v>45405</v>
      </c>
      <c r="T11" s="20" t="s">
        <v>49</v>
      </c>
      <c r="U11" s="20">
        <v>952090</v>
      </c>
      <c r="V11" s="20">
        <v>240001062</v>
      </c>
      <c r="W11" s="20" t="s">
        <v>847</v>
      </c>
      <c r="X11" s="20" t="s">
        <v>274</v>
      </c>
      <c r="Y11" s="20" t="s">
        <v>52</v>
      </c>
      <c r="Z11" s="20" t="s">
        <v>887</v>
      </c>
      <c r="AA11" s="20" t="s">
        <v>353</v>
      </c>
      <c r="AB11" s="20" t="s">
        <v>54</v>
      </c>
      <c r="AC11" s="20" t="s">
        <v>167</v>
      </c>
      <c r="AD11" s="20" t="s">
        <v>56</v>
      </c>
      <c r="AE11" s="20" t="s">
        <v>864</v>
      </c>
    </row>
    <row r="12" spans="1:31" ht="21" customHeight="1" x14ac:dyDescent="0.2">
      <c r="A12" s="4">
        <f t="shared" si="1"/>
        <v>10</v>
      </c>
      <c r="B12" s="4" t="str">
        <f t="shared" si="2"/>
        <v>B010-00020516</v>
      </c>
      <c r="C12" s="4" t="str">
        <f>IFERROR(VLOOKUP(F12,Tablas!$A$1:$B$3,2,0),"")</f>
        <v>Boleta</v>
      </c>
      <c r="D12" s="4" t="str">
        <f t="shared" si="3"/>
        <v>Ecom - CONTADO / CASH - PE 5061 TEL: 995743837 RECOJO Basado en Pedidos de</v>
      </c>
      <c r="E12" s="19">
        <v>45561</v>
      </c>
      <c r="F12" s="20" t="s">
        <v>842</v>
      </c>
      <c r="G12" s="20" t="s">
        <v>888</v>
      </c>
      <c r="H12" s="20" t="s">
        <v>44</v>
      </c>
      <c r="I12" s="20" t="s">
        <v>45</v>
      </c>
      <c r="J12" s="20" t="s">
        <v>889</v>
      </c>
      <c r="K12" s="20" t="s">
        <v>890</v>
      </c>
      <c r="L12" s="20" t="s">
        <v>891</v>
      </c>
      <c r="M12" s="20"/>
      <c r="N12" s="21">
        <v>2.71</v>
      </c>
      <c r="O12" s="21">
        <v>0</v>
      </c>
      <c r="P12" s="20"/>
      <c r="Q12" s="19">
        <v>45561</v>
      </c>
      <c r="R12" s="20"/>
      <c r="S12" s="19">
        <v>45561</v>
      </c>
      <c r="T12" s="20" t="s">
        <v>49</v>
      </c>
      <c r="U12" s="20">
        <v>1030463</v>
      </c>
      <c r="V12" s="20">
        <v>240003053</v>
      </c>
      <c r="W12" s="20" t="s">
        <v>847</v>
      </c>
      <c r="X12" s="20" t="s">
        <v>305</v>
      </c>
      <c r="Y12" s="20" t="s">
        <v>52</v>
      </c>
      <c r="Z12" s="20" t="s">
        <v>892</v>
      </c>
      <c r="AA12" s="20" t="s">
        <v>808</v>
      </c>
      <c r="AB12" s="20" t="s">
        <v>54</v>
      </c>
      <c r="AC12" s="20" t="s">
        <v>167</v>
      </c>
      <c r="AD12" s="20" t="s">
        <v>56</v>
      </c>
      <c r="AE12" s="20" t="s">
        <v>864</v>
      </c>
    </row>
    <row r="13" spans="1:31" ht="21" customHeight="1" x14ac:dyDescent="0.2">
      <c r="A13" s="4">
        <f t="shared" si="1"/>
        <v>11</v>
      </c>
      <c r="B13" s="4" t="str">
        <f t="shared" si="2"/>
        <v>B010-00018579</v>
      </c>
      <c r="C13" s="4" t="str">
        <f>IFERROR(VLOOKUP(F13,Tablas!$A$1:$B$3,2,0),"")</f>
        <v>Boleta</v>
      </c>
      <c r="D13" s="4" t="str">
        <f t="shared" si="3"/>
        <v>Ecom - CONTADO / CASH - PE 1847 TEL: 902059059 Basado en Pedidos de client</v>
      </c>
      <c r="E13" s="19">
        <v>45404</v>
      </c>
      <c r="F13" s="20" t="s">
        <v>842</v>
      </c>
      <c r="G13" s="20" t="s">
        <v>893</v>
      </c>
      <c r="H13" s="20" t="s">
        <v>44</v>
      </c>
      <c r="I13" s="20" t="s">
        <v>45</v>
      </c>
      <c r="J13" s="20" t="s">
        <v>894</v>
      </c>
      <c r="K13" s="20" t="s">
        <v>895</v>
      </c>
      <c r="L13" s="20" t="s">
        <v>896</v>
      </c>
      <c r="M13" s="20"/>
      <c r="N13" s="21">
        <v>2.75</v>
      </c>
      <c r="O13" s="21">
        <v>0</v>
      </c>
      <c r="P13" s="20"/>
      <c r="Q13" s="19">
        <v>45404</v>
      </c>
      <c r="R13" s="20"/>
      <c r="S13" s="19">
        <v>45404</v>
      </c>
      <c r="T13" s="20" t="s">
        <v>49</v>
      </c>
      <c r="U13" s="20">
        <v>951959</v>
      </c>
      <c r="V13" s="20">
        <v>240001055</v>
      </c>
      <c r="W13" s="20" t="s">
        <v>847</v>
      </c>
      <c r="X13" s="20" t="s">
        <v>305</v>
      </c>
      <c r="Y13" s="20" t="s">
        <v>52</v>
      </c>
      <c r="Z13" s="20" t="s">
        <v>897</v>
      </c>
      <c r="AA13" s="20" t="s">
        <v>898</v>
      </c>
      <c r="AB13" s="20" t="s">
        <v>899</v>
      </c>
      <c r="AC13" s="20" t="s">
        <v>689</v>
      </c>
      <c r="AD13" s="20" t="s">
        <v>56</v>
      </c>
      <c r="AE13" s="20" t="s">
        <v>864</v>
      </c>
    </row>
    <row r="14" spans="1:31" ht="21" customHeight="1" x14ac:dyDescent="0.2">
      <c r="A14" s="4">
        <f t="shared" si="1"/>
        <v>12</v>
      </c>
      <c r="B14" s="4" t="str">
        <f t="shared" si="2"/>
        <v>B010-00018593</v>
      </c>
      <c r="C14" s="4" t="str">
        <f>IFERROR(VLOOKUP(F14,Tablas!$A$1:$B$3,2,0),"")</f>
        <v>Boleta</v>
      </c>
      <c r="D14" s="4" t="str">
        <f t="shared" si="3"/>
        <v>Ecom - CONTADO / CASH - PE 1861 TEL: 995947922 Basado en Pedidos de client</v>
      </c>
      <c r="E14" s="19">
        <v>45405</v>
      </c>
      <c r="F14" s="20" t="s">
        <v>842</v>
      </c>
      <c r="G14" s="20" t="s">
        <v>900</v>
      </c>
      <c r="H14" s="20" t="s">
        <v>44</v>
      </c>
      <c r="I14" s="20" t="s">
        <v>45</v>
      </c>
      <c r="J14" s="20" t="s">
        <v>901</v>
      </c>
      <c r="K14" s="20" t="s">
        <v>902</v>
      </c>
      <c r="L14" s="20" t="s">
        <v>903</v>
      </c>
      <c r="M14" s="20"/>
      <c r="N14" s="21">
        <v>2.77</v>
      </c>
      <c r="O14" s="21">
        <v>0</v>
      </c>
      <c r="P14" s="20"/>
      <c r="Q14" s="19">
        <v>45405</v>
      </c>
      <c r="R14" s="20"/>
      <c r="S14" s="19">
        <v>45405</v>
      </c>
      <c r="T14" s="20" t="s">
        <v>49</v>
      </c>
      <c r="U14" s="20">
        <v>952125</v>
      </c>
      <c r="V14" s="20">
        <v>240001069</v>
      </c>
      <c r="W14" s="20" t="s">
        <v>847</v>
      </c>
      <c r="X14" s="20" t="s">
        <v>305</v>
      </c>
      <c r="Y14" s="20" t="s">
        <v>52</v>
      </c>
      <c r="Z14" s="20" t="s">
        <v>904</v>
      </c>
      <c r="AA14" s="20" t="s">
        <v>905</v>
      </c>
      <c r="AB14" s="20" t="s">
        <v>863</v>
      </c>
      <c r="AC14" s="20" t="s">
        <v>689</v>
      </c>
      <c r="AD14" s="20" t="s">
        <v>56</v>
      </c>
      <c r="AE14" s="20" t="s">
        <v>864</v>
      </c>
    </row>
    <row r="15" spans="1:31" ht="21" customHeight="1" x14ac:dyDescent="0.2">
      <c r="A15" s="4">
        <f t="shared" si="1"/>
        <v>13</v>
      </c>
      <c r="B15" s="4" t="str">
        <f t="shared" si="2"/>
        <v>B010-00018702</v>
      </c>
      <c r="C15" s="4" t="str">
        <f>IFERROR(VLOOKUP(F15,Tablas!$A$1:$B$3,2,0),"")</f>
        <v>Boleta</v>
      </c>
      <c r="D15" s="4" t="str">
        <f t="shared" si="3"/>
        <v>Ecom - CONTADO / CASH - PE 2073 TEL: 966393679 Basado en Entregas 09-0007-</v>
      </c>
      <c r="E15" s="19">
        <v>45411</v>
      </c>
      <c r="F15" s="20" t="s">
        <v>842</v>
      </c>
      <c r="G15" s="20" t="s">
        <v>906</v>
      </c>
      <c r="H15" s="20" t="s">
        <v>44</v>
      </c>
      <c r="I15" s="20" t="s">
        <v>45</v>
      </c>
      <c r="J15" s="20" t="s">
        <v>907</v>
      </c>
      <c r="K15" s="20" t="s">
        <v>908</v>
      </c>
      <c r="L15" s="20" t="s">
        <v>909</v>
      </c>
      <c r="M15" s="20"/>
      <c r="N15" s="21">
        <v>2.78</v>
      </c>
      <c r="O15" s="21">
        <v>0</v>
      </c>
      <c r="P15" s="20"/>
      <c r="Q15" s="19">
        <v>45411</v>
      </c>
      <c r="R15" s="20"/>
      <c r="S15" s="19">
        <v>45411</v>
      </c>
      <c r="T15" s="20" t="s">
        <v>49</v>
      </c>
      <c r="U15" s="20">
        <v>956743</v>
      </c>
      <c r="V15" s="20">
        <v>240001178</v>
      </c>
      <c r="W15" s="20" t="s">
        <v>847</v>
      </c>
      <c r="X15" s="20" t="s">
        <v>274</v>
      </c>
      <c r="Y15" s="20" t="s">
        <v>52</v>
      </c>
      <c r="Z15" s="20" t="s">
        <v>910</v>
      </c>
      <c r="AA15" s="20" t="s">
        <v>911</v>
      </c>
      <c r="AB15" s="20" t="s">
        <v>912</v>
      </c>
      <c r="AC15" s="20" t="s">
        <v>689</v>
      </c>
      <c r="AD15" s="20" t="s">
        <v>56</v>
      </c>
      <c r="AE15" s="20" t="s">
        <v>864</v>
      </c>
    </row>
    <row r="16" spans="1:31" ht="21" customHeight="1" x14ac:dyDescent="0.2">
      <c r="A16" s="4">
        <f t="shared" si="1"/>
        <v>14</v>
      </c>
      <c r="B16" s="4" t="str">
        <f t="shared" si="2"/>
        <v>B010-00019467</v>
      </c>
      <c r="C16" s="4" t="str">
        <f>IFERROR(VLOOKUP(F16,Tablas!$A$1:$B$3,2,0),"")</f>
        <v>Boleta</v>
      </c>
      <c r="D16" s="4" t="str">
        <f t="shared" si="3"/>
        <v>Ecom - CONTADO / CASH - PE 3336 TEL: 954188612 Basado en Pedidos de client</v>
      </c>
      <c r="E16" s="19">
        <v>45482</v>
      </c>
      <c r="F16" s="20" t="s">
        <v>842</v>
      </c>
      <c r="G16" s="20" t="s">
        <v>913</v>
      </c>
      <c r="H16" s="20" t="s">
        <v>44</v>
      </c>
      <c r="I16" s="20" t="s">
        <v>45</v>
      </c>
      <c r="J16" s="20" t="s">
        <v>914</v>
      </c>
      <c r="K16" s="20" t="s">
        <v>915</v>
      </c>
      <c r="L16" s="20" t="s">
        <v>916</v>
      </c>
      <c r="M16" s="20"/>
      <c r="N16" s="21">
        <v>2.82</v>
      </c>
      <c r="O16" s="21">
        <v>0</v>
      </c>
      <c r="P16" s="20"/>
      <c r="Q16" s="19">
        <v>45482</v>
      </c>
      <c r="R16" s="20"/>
      <c r="S16" s="19">
        <v>45482</v>
      </c>
      <c r="T16" s="20" t="s">
        <v>49</v>
      </c>
      <c r="U16" s="20">
        <v>992013</v>
      </c>
      <c r="V16" s="20">
        <v>240002002</v>
      </c>
      <c r="W16" s="20" t="s">
        <v>847</v>
      </c>
      <c r="X16" s="20" t="s">
        <v>917</v>
      </c>
      <c r="Y16" s="20" t="s">
        <v>52</v>
      </c>
      <c r="Z16" s="20" t="s">
        <v>918</v>
      </c>
      <c r="AA16" s="20" t="s">
        <v>353</v>
      </c>
      <c r="AB16" s="20" t="s">
        <v>54</v>
      </c>
      <c r="AC16" s="20" t="s">
        <v>689</v>
      </c>
      <c r="AD16" s="20" t="s">
        <v>56</v>
      </c>
      <c r="AE16" s="20" t="s">
        <v>864</v>
      </c>
    </row>
    <row r="17" spans="1:31" ht="21" customHeight="1" x14ac:dyDescent="0.2">
      <c r="A17" s="4">
        <f t="shared" si="1"/>
        <v>15</v>
      </c>
      <c r="B17" s="4" t="str">
        <f t="shared" si="2"/>
        <v>B010-00019281</v>
      </c>
      <c r="C17" s="4" t="str">
        <f>IFERROR(VLOOKUP(F17,Tablas!$A$1:$B$3,2,0),"")</f>
        <v>Boleta</v>
      </c>
      <c r="D17" s="4" t="str">
        <f t="shared" si="3"/>
        <v>Ecom - CONTADO / CASH - PE 2955 TEL: 994693744 Basado en Entregas 09-0007-</v>
      </c>
      <c r="E17" s="19">
        <v>45460</v>
      </c>
      <c r="F17" s="20" t="s">
        <v>842</v>
      </c>
      <c r="G17" s="20" t="s">
        <v>919</v>
      </c>
      <c r="H17" s="20" t="s">
        <v>44</v>
      </c>
      <c r="I17" s="20" t="s">
        <v>45</v>
      </c>
      <c r="J17" s="20" t="s">
        <v>920</v>
      </c>
      <c r="K17" s="20" t="s">
        <v>921</v>
      </c>
      <c r="L17" s="20" t="s">
        <v>922</v>
      </c>
      <c r="M17" s="20"/>
      <c r="N17" s="21">
        <v>2.92</v>
      </c>
      <c r="O17" s="21">
        <v>0</v>
      </c>
      <c r="P17" s="20"/>
      <c r="Q17" s="19">
        <v>45460</v>
      </c>
      <c r="R17" s="20"/>
      <c r="S17" s="19">
        <v>45460</v>
      </c>
      <c r="T17" s="20" t="s">
        <v>49</v>
      </c>
      <c r="U17" s="20">
        <v>981989</v>
      </c>
      <c r="V17" s="20">
        <v>240001816</v>
      </c>
      <c r="W17" s="20" t="s">
        <v>847</v>
      </c>
      <c r="X17" s="20" t="s">
        <v>305</v>
      </c>
      <c r="Y17" s="20" t="s">
        <v>52</v>
      </c>
      <c r="Z17" s="20" t="s">
        <v>923</v>
      </c>
      <c r="AA17" s="20" t="s">
        <v>924</v>
      </c>
      <c r="AB17" s="20" t="s">
        <v>270</v>
      </c>
      <c r="AC17" s="20" t="s">
        <v>167</v>
      </c>
      <c r="AD17" s="20" t="s">
        <v>56</v>
      </c>
      <c r="AE17" s="20" t="s">
        <v>864</v>
      </c>
    </row>
    <row r="18" spans="1:31" ht="21" customHeight="1" x14ac:dyDescent="0.2">
      <c r="A18" s="4">
        <f t="shared" si="1"/>
        <v>16</v>
      </c>
      <c r="B18" s="4" t="str">
        <f t="shared" si="2"/>
        <v>B010-00019182</v>
      </c>
      <c r="C18" s="4" t="str">
        <f>IFERROR(VLOOKUP(F18,Tablas!$A$1:$B$3,2,0),"")</f>
        <v>Boleta</v>
      </c>
      <c r="D18" s="4" t="str">
        <f t="shared" si="3"/>
        <v>Ecom - CONTADO / CASH - PE 2760 TEL: 999662640 Basado en Entregas 09-0007-</v>
      </c>
      <c r="E18" s="19">
        <v>45447</v>
      </c>
      <c r="F18" s="20" t="s">
        <v>842</v>
      </c>
      <c r="G18" s="20" t="s">
        <v>925</v>
      </c>
      <c r="H18" s="20" t="s">
        <v>44</v>
      </c>
      <c r="I18" s="20" t="s">
        <v>45</v>
      </c>
      <c r="J18" s="20" t="s">
        <v>926</v>
      </c>
      <c r="K18" s="20" t="s">
        <v>927</v>
      </c>
      <c r="L18" s="20" t="s">
        <v>928</v>
      </c>
      <c r="M18" s="20"/>
      <c r="N18" s="21">
        <v>2.93</v>
      </c>
      <c r="O18" s="21">
        <v>0</v>
      </c>
      <c r="P18" s="20"/>
      <c r="Q18" s="19">
        <v>45447</v>
      </c>
      <c r="R18" s="20"/>
      <c r="S18" s="19">
        <v>45447</v>
      </c>
      <c r="T18" s="20" t="s">
        <v>49</v>
      </c>
      <c r="U18" s="20">
        <v>976532</v>
      </c>
      <c r="V18" s="20">
        <v>240001716</v>
      </c>
      <c r="W18" s="20" t="s">
        <v>847</v>
      </c>
      <c r="X18" s="20" t="s">
        <v>274</v>
      </c>
      <c r="Y18" s="20" t="s">
        <v>52</v>
      </c>
      <c r="Z18" s="20" t="s">
        <v>929</v>
      </c>
      <c r="AA18" s="20" t="s">
        <v>930</v>
      </c>
      <c r="AB18" s="20" t="s">
        <v>789</v>
      </c>
      <c r="AC18" s="20" t="s">
        <v>167</v>
      </c>
      <c r="AD18" s="20" t="s">
        <v>56</v>
      </c>
      <c r="AE18" s="20" t="s">
        <v>864</v>
      </c>
    </row>
    <row r="19" spans="1:31" ht="21" customHeight="1" x14ac:dyDescent="0.2">
      <c r="A19" s="4">
        <f t="shared" si="1"/>
        <v>17</v>
      </c>
      <c r="B19" s="4" t="str">
        <f t="shared" si="2"/>
        <v>B010-00020524</v>
      </c>
      <c r="C19" s="4" t="str">
        <f>IFERROR(VLOOKUP(F19,Tablas!$A$1:$B$3,2,0),"")</f>
        <v>Boleta</v>
      </c>
      <c r="D19" s="4" t="str">
        <f t="shared" si="3"/>
        <v>Ecom - CONTADO / CASH - PE 5069 TEL: 940 164 358 ENVÍO Basado en Pedidos d</v>
      </c>
      <c r="E19" s="19">
        <v>45561</v>
      </c>
      <c r="F19" s="20" t="s">
        <v>842</v>
      </c>
      <c r="G19" s="20" t="s">
        <v>931</v>
      </c>
      <c r="H19" s="20" t="s">
        <v>44</v>
      </c>
      <c r="I19" s="20" t="s">
        <v>45</v>
      </c>
      <c r="J19" s="20" t="s">
        <v>932</v>
      </c>
      <c r="K19" s="20" t="s">
        <v>933</v>
      </c>
      <c r="L19" s="20" t="s">
        <v>934</v>
      </c>
      <c r="M19" s="20"/>
      <c r="N19" s="21">
        <v>2.94</v>
      </c>
      <c r="O19" s="21">
        <v>0</v>
      </c>
      <c r="P19" s="20"/>
      <c r="Q19" s="19">
        <v>45561</v>
      </c>
      <c r="R19" s="20"/>
      <c r="S19" s="19">
        <v>45561</v>
      </c>
      <c r="T19" s="20" t="s">
        <v>49</v>
      </c>
      <c r="U19" s="20">
        <v>1030653</v>
      </c>
      <c r="V19" s="20">
        <v>240003061</v>
      </c>
      <c r="W19" s="20" t="s">
        <v>847</v>
      </c>
      <c r="X19" s="20" t="s">
        <v>305</v>
      </c>
      <c r="Y19" s="20" t="s">
        <v>52</v>
      </c>
      <c r="Z19" s="20" t="s">
        <v>935</v>
      </c>
      <c r="AA19" s="20" t="s">
        <v>808</v>
      </c>
      <c r="AB19" s="20" t="s">
        <v>54</v>
      </c>
      <c r="AC19" s="20" t="s">
        <v>689</v>
      </c>
      <c r="AD19" s="20" t="s">
        <v>56</v>
      </c>
      <c r="AE19" s="20" t="s">
        <v>864</v>
      </c>
    </row>
    <row r="20" spans="1:31" ht="21" customHeight="1" x14ac:dyDescent="0.2">
      <c r="A20" s="4">
        <f t="shared" si="1"/>
        <v>18</v>
      </c>
      <c r="B20" s="4" t="str">
        <f t="shared" si="2"/>
        <v>B010-00018892</v>
      </c>
      <c r="C20" s="4" t="str">
        <f>IFERROR(VLOOKUP(F20,Tablas!$A$1:$B$3,2,0),"")</f>
        <v>Boleta</v>
      </c>
      <c r="D20" s="4" t="str">
        <f t="shared" si="3"/>
        <v>Ecom - CONTADO / CASH - PE 2408 TEL: 947111866 Basado en Pedidos de client</v>
      </c>
      <c r="E20" s="19">
        <v>45432</v>
      </c>
      <c r="F20" s="20" t="s">
        <v>842</v>
      </c>
      <c r="G20" s="20" t="s">
        <v>936</v>
      </c>
      <c r="H20" s="20" t="s">
        <v>44</v>
      </c>
      <c r="I20" s="20" t="s">
        <v>45</v>
      </c>
      <c r="J20" s="20" t="s">
        <v>937</v>
      </c>
      <c r="K20" s="20" t="s">
        <v>938</v>
      </c>
      <c r="L20" s="20" t="s">
        <v>939</v>
      </c>
      <c r="M20" s="20"/>
      <c r="N20" s="21">
        <v>2.97</v>
      </c>
      <c r="O20" s="21">
        <v>0</v>
      </c>
      <c r="P20" s="20"/>
      <c r="Q20" s="19">
        <v>45432</v>
      </c>
      <c r="R20" s="20"/>
      <c r="S20" s="19">
        <v>45432</v>
      </c>
      <c r="T20" s="20" t="s">
        <v>49</v>
      </c>
      <c r="U20" s="20">
        <v>966981</v>
      </c>
      <c r="V20" s="20">
        <v>240001370</v>
      </c>
      <c r="W20" s="20" t="s">
        <v>847</v>
      </c>
      <c r="X20" s="20" t="s">
        <v>305</v>
      </c>
      <c r="Y20" s="20" t="s">
        <v>52</v>
      </c>
      <c r="Z20" s="20" t="s">
        <v>940</v>
      </c>
      <c r="AA20" s="20" t="s">
        <v>941</v>
      </c>
      <c r="AB20" s="20" t="s">
        <v>942</v>
      </c>
      <c r="AC20" s="20" t="s">
        <v>689</v>
      </c>
      <c r="AD20" s="20" t="s">
        <v>56</v>
      </c>
      <c r="AE20" s="20" t="s">
        <v>864</v>
      </c>
    </row>
    <row r="21" spans="1:31" ht="21" customHeight="1" x14ac:dyDescent="0.2">
      <c r="A21" s="4">
        <f t="shared" si="1"/>
        <v>19</v>
      </c>
      <c r="B21" s="4" t="str">
        <f t="shared" si="2"/>
        <v>B010-00019250</v>
      </c>
      <c r="C21" s="4" t="str">
        <f>IFERROR(VLOOKUP(F21,Tablas!$A$1:$B$3,2,0),"")</f>
        <v>Boleta</v>
      </c>
      <c r="D21" s="4" t="str">
        <f t="shared" si="3"/>
        <v>Ecom - CONTADO / CASH - PE 2887 TEL: 994002050 Basado en Pedidos de client</v>
      </c>
      <c r="E21" s="19">
        <v>45455</v>
      </c>
      <c r="F21" s="20" t="s">
        <v>842</v>
      </c>
      <c r="G21" s="20" t="s">
        <v>943</v>
      </c>
      <c r="H21" s="20" t="s">
        <v>44</v>
      </c>
      <c r="I21" s="20" t="s">
        <v>45</v>
      </c>
      <c r="J21" s="20" t="s">
        <v>944</v>
      </c>
      <c r="K21" s="20" t="s">
        <v>945</v>
      </c>
      <c r="L21" s="20" t="s">
        <v>946</v>
      </c>
      <c r="M21" s="20"/>
      <c r="N21" s="21">
        <v>3.06</v>
      </c>
      <c r="O21" s="21">
        <v>0</v>
      </c>
      <c r="P21" s="20"/>
      <c r="Q21" s="19">
        <v>45455</v>
      </c>
      <c r="R21" s="20"/>
      <c r="S21" s="19">
        <v>45455</v>
      </c>
      <c r="T21" s="20" t="s">
        <v>49</v>
      </c>
      <c r="U21" s="20">
        <v>980436</v>
      </c>
      <c r="V21" s="20">
        <v>240001785</v>
      </c>
      <c r="W21" s="20" t="s">
        <v>847</v>
      </c>
      <c r="X21" s="20" t="s">
        <v>305</v>
      </c>
      <c r="Y21" s="20" t="s">
        <v>52</v>
      </c>
      <c r="Z21" s="20" t="s">
        <v>947</v>
      </c>
      <c r="AA21" s="20" t="s">
        <v>948</v>
      </c>
      <c r="AB21" s="20" t="s">
        <v>949</v>
      </c>
      <c r="AC21" s="20" t="s">
        <v>689</v>
      </c>
      <c r="AD21" s="20" t="s">
        <v>56</v>
      </c>
      <c r="AE21" s="20" t="s">
        <v>864</v>
      </c>
    </row>
    <row r="22" spans="1:31" ht="21" customHeight="1" x14ac:dyDescent="0.2">
      <c r="A22" s="4">
        <f t="shared" si="1"/>
        <v>20</v>
      </c>
      <c r="B22" s="4" t="str">
        <f t="shared" si="2"/>
        <v>B010-00019027</v>
      </c>
      <c r="C22" s="4" t="str">
        <f>IFERROR(VLOOKUP(F22,Tablas!$A$1:$B$3,2,0),"")</f>
        <v>Boleta</v>
      </c>
      <c r="D22" s="4" t="str">
        <f t="shared" si="3"/>
        <v>Ecom - CONTADO / CASH - PE 2608 TEL: 950274333 Basado en Entregas 09-0007-</v>
      </c>
      <c r="E22" s="19">
        <v>45440</v>
      </c>
      <c r="F22" s="20" t="s">
        <v>842</v>
      </c>
      <c r="G22" s="20" t="s">
        <v>950</v>
      </c>
      <c r="H22" s="20" t="s">
        <v>44</v>
      </c>
      <c r="I22" s="20" t="s">
        <v>45</v>
      </c>
      <c r="J22" s="20" t="s">
        <v>951</v>
      </c>
      <c r="K22" s="20" t="s">
        <v>952</v>
      </c>
      <c r="L22" s="20" t="s">
        <v>953</v>
      </c>
      <c r="M22" s="20"/>
      <c r="N22" s="21">
        <v>3.09</v>
      </c>
      <c r="O22" s="21">
        <v>0</v>
      </c>
      <c r="P22" s="20"/>
      <c r="Q22" s="19">
        <v>45440</v>
      </c>
      <c r="R22" s="20"/>
      <c r="S22" s="19">
        <v>45440</v>
      </c>
      <c r="T22" s="20" t="s">
        <v>49</v>
      </c>
      <c r="U22" s="20">
        <v>971593</v>
      </c>
      <c r="V22" s="20">
        <v>240001559</v>
      </c>
      <c r="W22" s="20" t="s">
        <v>847</v>
      </c>
      <c r="X22" s="20" t="s">
        <v>305</v>
      </c>
      <c r="Y22" s="20" t="s">
        <v>52</v>
      </c>
      <c r="Z22" s="20" t="s">
        <v>954</v>
      </c>
      <c r="AA22" s="20" t="s">
        <v>955</v>
      </c>
      <c r="AB22" s="20" t="s">
        <v>956</v>
      </c>
      <c r="AC22" s="20" t="s">
        <v>689</v>
      </c>
      <c r="AD22" s="20" t="s">
        <v>56</v>
      </c>
      <c r="AE22" s="20" t="s">
        <v>864</v>
      </c>
    </row>
    <row r="23" spans="1:31" ht="21" customHeight="1" x14ac:dyDescent="0.2">
      <c r="A23" s="4">
        <f t="shared" si="1"/>
        <v>21</v>
      </c>
      <c r="B23" s="4" t="str">
        <f t="shared" si="2"/>
        <v>B010-00018790</v>
      </c>
      <c r="C23" s="4" t="str">
        <f>IFERROR(VLOOKUP(F23,Tablas!$A$1:$B$3,2,0),"")</f>
        <v>Boleta</v>
      </c>
      <c r="D23" s="4" t="str">
        <f t="shared" si="3"/>
        <v>Ecom - CONTADO / CASH - PE 2179 TEL: 974523532 Basado en Pedidos de client</v>
      </c>
      <c r="E23" s="19">
        <v>45420</v>
      </c>
      <c r="F23" s="20" t="s">
        <v>842</v>
      </c>
      <c r="G23" s="20" t="s">
        <v>957</v>
      </c>
      <c r="H23" s="20" t="s">
        <v>44</v>
      </c>
      <c r="I23" s="20" t="s">
        <v>45</v>
      </c>
      <c r="J23" s="20" t="s">
        <v>958</v>
      </c>
      <c r="K23" s="20" t="s">
        <v>959</v>
      </c>
      <c r="L23" s="20" t="s">
        <v>960</v>
      </c>
      <c r="M23" s="20"/>
      <c r="N23" s="21">
        <v>3.09</v>
      </c>
      <c r="O23" s="21">
        <v>0</v>
      </c>
      <c r="P23" s="20"/>
      <c r="Q23" s="19">
        <v>45420</v>
      </c>
      <c r="R23" s="20"/>
      <c r="S23" s="19">
        <v>45420</v>
      </c>
      <c r="T23" s="20" t="s">
        <v>49</v>
      </c>
      <c r="U23" s="20">
        <v>960309</v>
      </c>
      <c r="V23" s="20">
        <v>240001268</v>
      </c>
      <c r="W23" s="20" t="s">
        <v>847</v>
      </c>
      <c r="X23" s="20" t="s">
        <v>274</v>
      </c>
      <c r="Y23" s="20" t="s">
        <v>52</v>
      </c>
      <c r="Z23" s="20" t="s">
        <v>961</v>
      </c>
      <c r="AA23" s="20" t="s">
        <v>962</v>
      </c>
      <c r="AB23" s="20" t="s">
        <v>963</v>
      </c>
      <c r="AC23" s="20" t="s">
        <v>689</v>
      </c>
      <c r="AD23" s="20" t="s">
        <v>56</v>
      </c>
      <c r="AE23" s="20" t="s">
        <v>864</v>
      </c>
    </row>
    <row r="24" spans="1:31" ht="21" customHeight="1" x14ac:dyDescent="0.2">
      <c r="A24" s="4">
        <f t="shared" si="1"/>
        <v>22</v>
      </c>
      <c r="B24" s="4" t="str">
        <f t="shared" si="2"/>
        <v>B010-00019521</v>
      </c>
      <c r="C24" s="4" t="str">
        <f>IFERROR(VLOOKUP(F24,Tablas!$A$1:$B$3,2,0),"")</f>
        <v>Boleta</v>
      </c>
      <c r="D24" s="4" t="str">
        <f t="shared" si="3"/>
        <v>Ecom - CONTADO / CASH - PE 3431 TEL: 999199660 ENVÍO Basado en Entregas 09</v>
      </c>
      <c r="E24" s="19">
        <v>45488</v>
      </c>
      <c r="F24" s="20" t="s">
        <v>842</v>
      </c>
      <c r="G24" s="20" t="s">
        <v>964</v>
      </c>
      <c r="H24" s="20" t="s">
        <v>44</v>
      </c>
      <c r="I24" s="20" t="s">
        <v>45</v>
      </c>
      <c r="J24" s="20" t="s">
        <v>965</v>
      </c>
      <c r="K24" s="20" t="s">
        <v>966</v>
      </c>
      <c r="L24" s="20" t="s">
        <v>967</v>
      </c>
      <c r="M24" s="20"/>
      <c r="N24" s="21">
        <v>3.09</v>
      </c>
      <c r="O24" s="21">
        <v>0</v>
      </c>
      <c r="P24" s="20"/>
      <c r="Q24" s="19">
        <v>45488</v>
      </c>
      <c r="R24" s="20"/>
      <c r="S24" s="19">
        <v>45488</v>
      </c>
      <c r="T24" s="20" t="s">
        <v>49</v>
      </c>
      <c r="U24" s="20">
        <v>993700</v>
      </c>
      <c r="V24" s="20">
        <v>240002056</v>
      </c>
      <c r="W24" s="20" t="s">
        <v>847</v>
      </c>
      <c r="X24" s="20" t="s">
        <v>305</v>
      </c>
      <c r="Y24" s="20" t="s">
        <v>52</v>
      </c>
      <c r="Z24" s="20" t="s">
        <v>968</v>
      </c>
      <c r="AA24" s="20" t="s">
        <v>353</v>
      </c>
      <c r="AB24" s="20" t="s">
        <v>54</v>
      </c>
      <c r="AC24" s="20" t="s">
        <v>689</v>
      </c>
      <c r="AD24" s="20" t="s">
        <v>56</v>
      </c>
      <c r="AE24" s="20" t="s">
        <v>864</v>
      </c>
    </row>
    <row r="25" spans="1:31" ht="21" customHeight="1" x14ac:dyDescent="0.2">
      <c r="A25" s="4">
        <f t="shared" si="1"/>
        <v>23</v>
      </c>
      <c r="B25" s="4" t="str">
        <f t="shared" si="2"/>
        <v>B010-00019010</v>
      </c>
      <c r="C25" s="4" t="str">
        <f>IFERROR(VLOOKUP(F25,Tablas!$A$1:$B$3,2,0),"")</f>
        <v>Boleta</v>
      </c>
      <c r="D25" s="4" t="str">
        <f t="shared" si="3"/>
        <v>Ecom - CONTADO / CASH - PE 2580 TEL: 947671475 Basado en Pedidos de client</v>
      </c>
      <c r="E25" s="19">
        <v>45439</v>
      </c>
      <c r="F25" s="20" t="s">
        <v>842</v>
      </c>
      <c r="G25" s="20" t="s">
        <v>969</v>
      </c>
      <c r="H25" s="20" t="s">
        <v>44</v>
      </c>
      <c r="I25" s="20" t="s">
        <v>45</v>
      </c>
      <c r="J25" s="20" t="s">
        <v>970</v>
      </c>
      <c r="K25" s="20" t="s">
        <v>971</v>
      </c>
      <c r="L25" s="20" t="s">
        <v>972</v>
      </c>
      <c r="M25" s="20"/>
      <c r="N25" s="21">
        <v>3.1</v>
      </c>
      <c r="O25" s="21">
        <v>0</v>
      </c>
      <c r="P25" s="20"/>
      <c r="Q25" s="19">
        <v>45439</v>
      </c>
      <c r="R25" s="20"/>
      <c r="S25" s="19">
        <v>45439</v>
      </c>
      <c r="T25" s="20" t="s">
        <v>49</v>
      </c>
      <c r="U25" s="20">
        <v>971058</v>
      </c>
      <c r="V25" s="20">
        <v>240001542</v>
      </c>
      <c r="W25" s="20" t="s">
        <v>847</v>
      </c>
      <c r="X25" s="20" t="s">
        <v>917</v>
      </c>
      <c r="Y25" s="20" t="s">
        <v>52</v>
      </c>
      <c r="Z25" s="20" t="s">
        <v>973</v>
      </c>
      <c r="AA25" s="20" t="s">
        <v>974</v>
      </c>
      <c r="AB25" s="20" t="s">
        <v>975</v>
      </c>
      <c r="AC25" s="20" t="s">
        <v>976</v>
      </c>
      <c r="AD25" s="20" t="s">
        <v>56</v>
      </c>
      <c r="AE25" s="20" t="s">
        <v>864</v>
      </c>
    </row>
    <row r="26" spans="1:31" ht="21" customHeight="1" x14ac:dyDescent="0.2">
      <c r="A26" s="4">
        <f t="shared" si="1"/>
        <v>24</v>
      </c>
      <c r="B26" s="4" t="str">
        <f t="shared" si="2"/>
        <v>B010-00020449</v>
      </c>
      <c r="C26" s="4" t="str">
        <f>IFERROR(VLOOKUP(F26,Tablas!$A$1:$B$3,2,0),"")</f>
        <v>Boleta</v>
      </c>
      <c r="D26" s="4" t="str">
        <f t="shared" si="3"/>
        <v>Venta Asistida - CONTADO / CASH - PE 4909 SHALOM PARA: ALEX JAVIER VILLEGAS LAINAS D</v>
      </c>
      <c r="E26" s="19">
        <v>45554</v>
      </c>
      <c r="F26" s="20" t="s">
        <v>842</v>
      </c>
      <c r="G26" s="20" t="s">
        <v>977</v>
      </c>
      <c r="H26" s="20" t="s">
        <v>44</v>
      </c>
      <c r="I26" s="20" t="s">
        <v>45</v>
      </c>
      <c r="J26" s="20" t="s">
        <v>978</v>
      </c>
      <c r="K26" s="20" t="s">
        <v>979</v>
      </c>
      <c r="L26" s="20" t="s">
        <v>980</v>
      </c>
      <c r="M26" s="20"/>
      <c r="N26" s="21">
        <v>3.21</v>
      </c>
      <c r="O26" s="21">
        <v>0</v>
      </c>
      <c r="P26" s="20"/>
      <c r="Q26" s="19">
        <v>45554</v>
      </c>
      <c r="R26" s="20"/>
      <c r="S26" s="19">
        <v>45554</v>
      </c>
      <c r="T26" s="20" t="s">
        <v>49</v>
      </c>
      <c r="U26" s="20">
        <v>1026294</v>
      </c>
      <c r="V26" s="20">
        <v>240002986</v>
      </c>
      <c r="W26" s="20" t="s">
        <v>847</v>
      </c>
      <c r="X26" s="20" t="s">
        <v>274</v>
      </c>
      <c r="Y26" s="20" t="s">
        <v>52</v>
      </c>
      <c r="Z26" s="20" t="s">
        <v>981</v>
      </c>
      <c r="AA26" s="20" t="s">
        <v>982</v>
      </c>
      <c r="AB26" s="20" t="s">
        <v>523</v>
      </c>
      <c r="AC26" s="20" t="s">
        <v>248</v>
      </c>
      <c r="AD26" s="20" t="s">
        <v>56</v>
      </c>
      <c r="AE26" s="20" t="s">
        <v>983</v>
      </c>
    </row>
    <row r="27" spans="1:31" ht="21" customHeight="1" x14ac:dyDescent="0.2">
      <c r="A27" s="4">
        <f t="shared" si="1"/>
        <v>25</v>
      </c>
      <c r="B27" s="4" t="str">
        <f t="shared" si="2"/>
        <v>B010-00018931</v>
      </c>
      <c r="C27" s="4" t="str">
        <f>IFERROR(VLOOKUP(F27,Tablas!$A$1:$B$3,2,0),"")</f>
        <v>Boleta</v>
      </c>
      <c r="D27" s="4" t="str">
        <f t="shared" si="3"/>
        <v>Ecom - CONTADO / CASH - PE 2486 TEL: 917667985 Basado en Pedidos de client</v>
      </c>
      <c r="E27" s="19">
        <v>45435</v>
      </c>
      <c r="F27" s="20" t="s">
        <v>842</v>
      </c>
      <c r="G27" s="20" t="s">
        <v>984</v>
      </c>
      <c r="H27" s="20" t="s">
        <v>44</v>
      </c>
      <c r="I27" s="20" t="s">
        <v>45</v>
      </c>
      <c r="J27" s="20" t="s">
        <v>985</v>
      </c>
      <c r="K27" s="20" t="s">
        <v>986</v>
      </c>
      <c r="L27" s="20" t="s">
        <v>987</v>
      </c>
      <c r="M27" s="20"/>
      <c r="N27" s="21">
        <v>3.25</v>
      </c>
      <c r="O27" s="21">
        <v>0</v>
      </c>
      <c r="P27" s="20"/>
      <c r="Q27" s="19">
        <v>45435</v>
      </c>
      <c r="R27" s="20"/>
      <c r="S27" s="19">
        <v>45435</v>
      </c>
      <c r="T27" s="20" t="s">
        <v>49</v>
      </c>
      <c r="U27" s="20">
        <v>969013</v>
      </c>
      <c r="V27" s="20">
        <v>240001409</v>
      </c>
      <c r="W27" s="20" t="s">
        <v>847</v>
      </c>
      <c r="X27" s="20" t="s">
        <v>305</v>
      </c>
      <c r="Y27" s="20" t="s">
        <v>52</v>
      </c>
      <c r="Z27" s="20" t="s">
        <v>988</v>
      </c>
      <c r="AA27" s="20" t="s">
        <v>989</v>
      </c>
      <c r="AB27" s="20" t="s">
        <v>990</v>
      </c>
      <c r="AC27" s="20" t="s">
        <v>991</v>
      </c>
      <c r="AD27" s="20" t="s">
        <v>56</v>
      </c>
      <c r="AE27" s="20" t="s">
        <v>864</v>
      </c>
    </row>
    <row r="28" spans="1:31" ht="21" customHeight="1" x14ac:dyDescent="0.2">
      <c r="A28" s="4">
        <f t="shared" si="1"/>
        <v>26</v>
      </c>
      <c r="B28" s="4" t="str">
        <f t="shared" si="2"/>
        <v>B010-00016186</v>
      </c>
      <c r="C28" s="4" t="str">
        <f>IFERROR(VLOOKUP(F28,Tablas!$A$1:$B$3,2,0),"")</f>
        <v>Boleta</v>
      </c>
      <c r="D28" s="4" t="str">
        <f t="shared" si="3"/>
        <v>Juntoz - CONTADO / CASH - 230003816 Basado en Entregas 09-0010-00056578.</v>
      </c>
      <c r="E28" s="19">
        <v>45169</v>
      </c>
      <c r="F28" s="20" t="s">
        <v>842</v>
      </c>
      <c r="G28" s="20" t="s">
        <v>992</v>
      </c>
      <c r="H28" s="20" t="s">
        <v>44</v>
      </c>
      <c r="I28" s="20" t="s">
        <v>45</v>
      </c>
      <c r="J28" s="20" t="s">
        <v>993</v>
      </c>
      <c r="K28" s="20" t="s">
        <v>994</v>
      </c>
      <c r="L28" s="20" t="s">
        <v>995</v>
      </c>
      <c r="M28" s="20"/>
      <c r="N28" s="21">
        <v>3.28</v>
      </c>
      <c r="O28" s="21">
        <v>0</v>
      </c>
      <c r="P28" s="20"/>
      <c r="Q28" s="19">
        <v>45169</v>
      </c>
      <c r="R28" s="20"/>
      <c r="S28" s="19">
        <v>45169</v>
      </c>
      <c r="T28" s="20" t="s">
        <v>49</v>
      </c>
      <c r="U28" s="20">
        <v>843230</v>
      </c>
      <c r="V28" s="20">
        <v>230002453</v>
      </c>
      <c r="W28" s="20" t="s">
        <v>847</v>
      </c>
      <c r="X28" s="20" t="s">
        <v>305</v>
      </c>
      <c r="Y28" s="20" t="s">
        <v>52</v>
      </c>
      <c r="Z28" s="20" t="s">
        <v>996</v>
      </c>
      <c r="AA28" s="20" t="s">
        <v>997</v>
      </c>
      <c r="AB28" s="20" t="s">
        <v>544</v>
      </c>
      <c r="AC28" s="20" t="s">
        <v>167</v>
      </c>
      <c r="AD28" s="20" t="s">
        <v>56</v>
      </c>
      <c r="AE28" s="20" t="s">
        <v>851</v>
      </c>
    </row>
    <row r="29" spans="1:31" ht="21" customHeight="1" x14ac:dyDescent="0.2">
      <c r="A29" s="4">
        <f t="shared" si="1"/>
        <v>27</v>
      </c>
      <c r="B29" s="4" t="str">
        <f t="shared" si="2"/>
        <v>B010-00020218</v>
      </c>
      <c r="C29" s="4" t="str">
        <f>IFERROR(VLOOKUP(F29,Tablas!$A$1:$B$3,2,0),"")</f>
        <v>Boleta</v>
      </c>
      <c r="D29" s="4" t="str">
        <f t="shared" si="3"/>
        <v>Ecom - CONTADO / CASH - PE 4504 TEL: 978420087 RECOJO Basado en Entregas 0</v>
      </c>
      <c r="E29" s="19">
        <v>45533</v>
      </c>
      <c r="F29" s="20" t="s">
        <v>842</v>
      </c>
      <c r="G29" s="20" t="s">
        <v>998</v>
      </c>
      <c r="H29" s="20" t="s">
        <v>44</v>
      </c>
      <c r="I29" s="20" t="s">
        <v>45</v>
      </c>
      <c r="J29" s="20" t="s">
        <v>879</v>
      </c>
      <c r="K29" s="20" t="s">
        <v>880</v>
      </c>
      <c r="L29" s="20" t="s">
        <v>881</v>
      </c>
      <c r="M29" s="20"/>
      <c r="N29" s="21">
        <v>3.29</v>
      </c>
      <c r="O29" s="21">
        <v>0</v>
      </c>
      <c r="P29" s="20"/>
      <c r="Q29" s="19">
        <v>45533</v>
      </c>
      <c r="R29" s="20"/>
      <c r="S29" s="19">
        <v>45533</v>
      </c>
      <c r="T29" s="20" t="s">
        <v>49</v>
      </c>
      <c r="U29" s="20">
        <v>1016523</v>
      </c>
      <c r="V29" s="20">
        <v>240002755</v>
      </c>
      <c r="W29" s="20" t="s">
        <v>847</v>
      </c>
      <c r="X29" s="20" t="s">
        <v>274</v>
      </c>
      <c r="Y29" s="20" t="s">
        <v>52</v>
      </c>
      <c r="Z29" s="20" t="s">
        <v>999</v>
      </c>
      <c r="AA29" s="20" t="s">
        <v>1000</v>
      </c>
      <c r="AB29" s="20" t="s">
        <v>863</v>
      </c>
      <c r="AC29" s="20" t="s">
        <v>689</v>
      </c>
      <c r="AD29" s="20" t="s">
        <v>56</v>
      </c>
      <c r="AE29" s="20" t="s">
        <v>864</v>
      </c>
    </row>
    <row r="30" spans="1:31" ht="21" customHeight="1" x14ac:dyDescent="0.2">
      <c r="A30" s="4">
        <f t="shared" si="1"/>
        <v>28</v>
      </c>
      <c r="B30" s="4" t="str">
        <f t="shared" si="2"/>
        <v>F010-00025252</v>
      </c>
      <c r="C30" s="4" t="str">
        <f>IFERROR(VLOOKUP(F30,Tablas!$A$1:$B$3,2,0),"")</f>
        <v>Factura</v>
      </c>
      <c r="D30" s="4" t="str">
        <f t="shared" si="3"/>
        <v>Ecom - CONTADO / CASH - Facturas clientes - C20607053287</v>
      </c>
      <c r="E30" s="19">
        <v>45482</v>
      </c>
      <c r="F30" s="20" t="s">
        <v>1001</v>
      </c>
      <c r="G30" s="20" t="s">
        <v>1002</v>
      </c>
      <c r="H30" s="20" t="s">
        <v>44</v>
      </c>
      <c r="I30" s="20" t="s">
        <v>45</v>
      </c>
      <c r="J30" s="20" t="s">
        <v>1003</v>
      </c>
      <c r="K30" s="20" t="s">
        <v>1004</v>
      </c>
      <c r="L30" s="20" t="s">
        <v>1005</v>
      </c>
      <c r="M30" s="20"/>
      <c r="N30" s="21">
        <v>3.31</v>
      </c>
      <c r="O30" s="21">
        <v>0</v>
      </c>
      <c r="P30" s="20"/>
      <c r="Q30" s="19">
        <v>45482</v>
      </c>
      <c r="R30" s="20"/>
      <c r="S30" s="19">
        <v>45482</v>
      </c>
      <c r="T30" s="20" t="s">
        <v>49</v>
      </c>
      <c r="U30" s="20">
        <v>991956</v>
      </c>
      <c r="V30" s="20">
        <v>240001986</v>
      </c>
      <c r="W30" s="20" t="s">
        <v>847</v>
      </c>
      <c r="X30" s="20" t="s">
        <v>274</v>
      </c>
      <c r="Y30" s="20" t="s">
        <v>52</v>
      </c>
      <c r="Z30" s="20" t="s">
        <v>1006</v>
      </c>
      <c r="AA30" s="20" t="s">
        <v>1007</v>
      </c>
      <c r="AB30" s="20"/>
      <c r="AC30" s="20"/>
      <c r="AD30" s="20" t="s">
        <v>56</v>
      </c>
      <c r="AE30" s="20" t="s">
        <v>864</v>
      </c>
    </row>
    <row r="31" spans="1:31" ht="21" customHeight="1" x14ac:dyDescent="0.2">
      <c r="A31" s="4">
        <f t="shared" si="1"/>
        <v>29</v>
      </c>
      <c r="B31" s="4" t="str">
        <f t="shared" si="2"/>
        <v>B010-00020123</v>
      </c>
      <c r="C31" s="4" t="str">
        <f>IFERROR(VLOOKUP(F31,Tablas!$A$1:$B$3,2,0),"")</f>
        <v>Boleta</v>
      </c>
      <c r="D31" s="4" t="str">
        <f t="shared" si="3"/>
        <v>Nacional - CONTADO ADELANTADO / CASH IN ADVANCE - Pedidos de cliente - C00007623990 Basado en Entreg</v>
      </c>
      <c r="E31" s="19">
        <v>45528</v>
      </c>
      <c r="F31" s="20" t="s">
        <v>842</v>
      </c>
      <c r="G31" s="20" t="s">
        <v>1008</v>
      </c>
      <c r="H31" s="20" t="s">
        <v>44</v>
      </c>
      <c r="I31" s="20" t="s">
        <v>45</v>
      </c>
      <c r="J31" s="20" t="s">
        <v>1009</v>
      </c>
      <c r="K31" s="20" t="s">
        <v>1010</v>
      </c>
      <c r="L31" s="20" t="s">
        <v>1011</v>
      </c>
      <c r="M31" s="20"/>
      <c r="N31" s="21">
        <v>3.31</v>
      </c>
      <c r="O31" s="21">
        <v>0</v>
      </c>
      <c r="P31" s="20"/>
      <c r="Q31" s="19">
        <v>45528</v>
      </c>
      <c r="R31" s="20"/>
      <c r="S31" s="19">
        <v>45528</v>
      </c>
      <c r="T31" s="20" t="s">
        <v>70</v>
      </c>
      <c r="U31" s="20">
        <v>1012703</v>
      </c>
      <c r="V31" s="20">
        <v>240002660</v>
      </c>
      <c r="W31" s="20" t="s">
        <v>847</v>
      </c>
      <c r="X31" s="20" t="s">
        <v>848</v>
      </c>
      <c r="Y31" s="20" t="s">
        <v>52</v>
      </c>
      <c r="Z31" s="20" t="s">
        <v>1012</v>
      </c>
      <c r="AA31" s="20" t="s">
        <v>1013</v>
      </c>
      <c r="AB31" s="20" t="s">
        <v>789</v>
      </c>
      <c r="AC31" s="20" t="s">
        <v>167</v>
      </c>
      <c r="AD31" s="20" t="s">
        <v>56</v>
      </c>
      <c r="AE31" s="20" t="s">
        <v>1014</v>
      </c>
    </row>
    <row r="32" spans="1:31" ht="21" customHeight="1" x14ac:dyDescent="0.2">
      <c r="A32" s="4">
        <f t="shared" si="1"/>
        <v>30</v>
      </c>
      <c r="B32" s="4" t="str">
        <f t="shared" si="2"/>
        <v>B010-00020137</v>
      </c>
      <c r="C32" s="4" t="str">
        <f>IFERROR(VLOOKUP(F32,Tablas!$A$1:$B$3,2,0),"")</f>
        <v>Boleta</v>
      </c>
      <c r="D32" s="4" t="str">
        <f t="shared" si="3"/>
        <v>Nacional - CONTADO / CASH - Pedidos de cliente - C00040883932 Basado en Entreg</v>
      </c>
      <c r="E32" s="19">
        <v>45529</v>
      </c>
      <c r="F32" s="20" t="s">
        <v>842</v>
      </c>
      <c r="G32" s="20" t="s">
        <v>1015</v>
      </c>
      <c r="H32" s="20" t="s">
        <v>44</v>
      </c>
      <c r="I32" s="20" t="s">
        <v>45</v>
      </c>
      <c r="J32" s="20" t="s">
        <v>1016</v>
      </c>
      <c r="K32" s="20" t="s">
        <v>1017</v>
      </c>
      <c r="L32" s="20" t="s">
        <v>1018</v>
      </c>
      <c r="M32" s="20"/>
      <c r="N32" s="21">
        <v>3.31</v>
      </c>
      <c r="O32" s="21">
        <v>0</v>
      </c>
      <c r="P32" s="20"/>
      <c r="Q32" s="19">
        <v>45529</v>
      </c>
      <c r="R32" s="20"/>
      <c r="S32" s="19">
        <v>45529</v>
      </c>
      <c r="T32" s="20" t="s">
        <v>49</v>
      </c>
      <c r="U32" s="20">
        <v>1012732</v>
      </c>
      <c r="V32" s="20">
        <v>240002674</v>
      </c>
      <c r="W32" s="20" t="s">
        <v>847</v>
      </c>
      <c r="X32" s="20" t="s">
        <v>848</v>
      </c>
      <c r="Y32" s="20" t="s">
        <v>52</v>
      </c>
      <c r="Z32" s="20" t="s">
        <v>1019</v>
      </c>
      <c r="AA32" s="20" t="s">
        <v>1013</v>
      </c>
      <c r="AB32" s="20" t="s">
        <v>789</v>
      </c>
      <c r="AC32" s="20" t="s">
        <v>167</v>
      </c>
      <c r="AD32" s="20" t="s">
        <v>56</v>
      </c>
      <c r="AE32" s="20" t="s">
        <v>1014</v>
      </c>
    </row>
    <row r="33" spans="1:31" ht="21" customHeight="1" x14ac:dyDescent="0.2">
      <c r="A33" s="4">
        <f t="shared" si="1"/>
        <v>31</v>
      </c>
      <c r="B33" s="4" t="str">
        <f t="shared" si="2"/>
        <v>B010-00017962</v>
      </c>
      <c r="C33" s="4" t="str">
        <f>IFERROR(VLOOKUP(F33,Tablas!$A$1:$B$3,2,0),"")</f>
        <v>Boleta</v>
      </c>
      <c r="D33" s="4" t="str">
        <f t="shared" si="3"/>
        <v>Venta Asistida - CONTADO / CASH - PE 0818 RECOGE: Manuel Alejandro Sbeilie Paredes D</v>
      </c>
      <c r="E33" s="19">
        <v>45342</v>
      </c>
      <c r="F33" s="20" t="s">
        <v>842</v>
      </c>
      <c r="G33" s="20" t="s">
        <v>1020</v>
      </c>
      <c r="H33" s="20" t="s">
        <v>44</v>
      </c>
      <c r="I33" s="20" t="s">
        <v>45</v>
      </c>
      <c r="J33" s="20" t="s">
        <v>835</v>
      </c>
      <c r="K33" s="20" t="s">
        <v>836</v>
      </c>
      <c r="L33" s="20" t="s">
        <v>837</v>
      </c>
      <c r="M33" s="20"/>
      <c r="N33" s="21">
        <v>3.35</v>
      </c>
      <c r="O33" s="21">
        <v>0</v>
      </c>
      <c r="P33" s="20"/>
      <c r="Q33" s="19">
        <v>45342</v>
      </c>
      <c r="R33" s="20"/>
      <c r="S33" s="19">
        <v>45342</v>
      </c>
      <c r="T33" s="20" t="s">
        <v>49</v>
      </c>
      <c r="U33" s="20">
        <v>921675</v>
      </c>
      <c r="V33" s="20">
        <v>240000436</v>
      </c>
      <c r="W33" s="20" t="s">
        <v>847</v>
      </c>
      <c r="X33" s="20" t="s">
        <v>305</v>
      </c>
      <c r="Y33" s="20" t="s">
        <v>52</v>
      </c>
      <c r="Z33" s="20" t="s">
        <v>1021</v>
      </c>
      <c r="AA33" s="20" t="s">
        <v>839</v>
      </c>
      <c r="AB33" s="20" t="s">
        <v>840</v>
      </c>
      <c r="AC33" s="20" t="s">
        <v>502</v>
      </c>
      <c r="AD33" s="20" t="s">
        <v>56</v>
      </c>
      <c r="AE33" s="20" t="s">
        <v>983</v>
      </c>
    </row>
    <row r="34" spans="1:31" ht="21" customHeight="1" x14ac:dyDescent="0.2">
      <c r="A34" s="4">
        <f t="shared" si="1"/>
        <v>32</v>
      </c>
      <c r="B34" s="4" t="str">
        <f t="shared" si="2"/>
        <v>B010-00018013</v>
      </c>
      <c r="C34" s="4" t="str">
        <f>IFERROR(VLOOKUP(F34,Tablas!$A$1:$B$3,2,0),"")</f>
        <v>Boleta</v>
      </c>
      <c r="D34" s="4" t="str">
        <f t="shared" si="3"/>
        <v>Ecom - CONTADO / CASH - PE 0942 TEL: 947242546 Basado en Pedidos de client</v>
      </c>
      <c r="E34" s="19">
        <v>45348</v>
      </c>
      <c r="F34" s="20" t="s">
        <v>842</v>
      </c>
      <c r="G34" s="20" t="s">
        <v>1022</v>
      </c>
      <c r="H34" s="20" t="s">
        <v>44</v>
      </c>
      <c r="I34" s="20" t="s">
        <v>45</v>
      </c>
      <c r="J34" s="20" t="s">
        <v>1023</v>
      </c>
      <c r="K34" s="20" t="s">
        <v>1024</v>
      </c>
      <c r="L34" s="20" t="s">
        <v>1025</v>
      </c>
      <c r="M34" s="20"/>
      <c r="N34" s="21">
        <v>3.36</v>
      </c>
      <c r="O34" s="21">
        <v>0</v>
      </c>
      <c r="P34" s="20"/>
      <c r="Q34" s="19">
        <v>45348</v>
      </c>
      <c r="R34" s="20"/>
      <c r="S34" s="19">
        <v>45348</v>
      </c>
      <c r="T34" s="20" t="s">
        <v>49</v>
      </c>
      <c r="U34" s="20">
        <v>925694</v>
      </c>
      <c r="V34" s="20">
        <v>240000487</v>
      </c>
      <c r="W34" s="20" t="s">
        <v>847</v>
      </c>
      <c r="X34" s="20" t="s">
        <v>274</v>
      </c>
      <c r="Y34" s="20" t="s">
        <v>52</v>
      </c>
      <c r="Z34" s="20" t="s">
        <v>1026</v>
      </c>
      <c r="AA34" s="20" t="s">
        <v>1027</v>
      </c>
      <c r="AB34" s="20" t="s">
        <v>1028</v>
      </c>
      <c r="AC34" s="20" t="s">
        <v>689</v>
      </c>
      <c r="AD34" s="20" t="s">
        <v>56</v>
      </c>
      <c r="AE34" s="20" t="s">
        <v>864</v>
      </c>
    </row>
    <row r="35" spans="1:31" ht="21" customHeight="1" x14ac:dyDescent="0.2">
      <c r="A35" s="4">
        <f t="shared" si="1"/>
        <v>33</v>
      </c>
      <c r="B35" s="4" t="str">
        <f t="shared" si="2"/>
        <v>B010-00018626</v>
      </c>
      <c r="C35" s="4" t="str">
        <f>IFERROR(VLOOKUP(F35,Tablas!$A$1:$B$3,2,0),"")</f>
        <v>Boleta</v>
      </c>
      <c r="D35" s="4" t="str">
        <f t="shared" si="3"/>
        <v>Ecom - CONTADO / CASH - PE 2015 TEL: 947763046 Basado en Pedidos de client</v>
      </c>
      <c r="E35" s="19">
        <v>45408</v>
      </c>
      <c r="F35" s="20" t="s">
        <v>842</v>
      </c>
      <c r="G35" s="20" t="s">
        <v>1029</v>
      </c>
      <c r="H35" s="20" t="s">
        <v>44</v>
      </c>
      <c r="I35" s="20" t="s">
        <v>45</v>
      </c>
      <c r="J35" s="20" t="s">
        <v>1030</v>
      </c>
      <c r="K35" s="20" t="s">
        <v>1031</v>
      </c>
      <c r="L35" s="20" t="s">
        <v>1032</v>
      </c>
      <c r="M35" s="20"/>
      <c r="N35" s="21">
        <v>3.36</v>
      </c>
      <c r="O35" s="21">
        <v>0</v>
      </c>
      <c r="P35" s="20"/>
      <c r="Q35" s="19">
        <v>45408</v>
      </c>
      <c r="R35" s="20"/>
      <c r="S35" s="19">
        <v>45408</v>
      </c>
      <c r="T35" s="20" t="s">
        <v>49</v>
      </c>
      <c r="U35" s="20">
        <v>955700</v>
      </c>
      <c r="V35" s="20">
        <v>240001102</v>
      </c>
      <c r="W35" s="20" t="s">
        <v>847</v>
      </c>
      <c r="X35" s="20" t="s">
        <v>274</v>
      </c>
      <c r="Y35" s="20" t="s">
        <v>52</v>
      </c>
      <c r="Z35" s="20" t="s">
        <v>1033</v>
      </c>
      <c r="AA35" s="20" t="s">
        <v>1034</v>
      </c>
      <c r="AB35" s="20" t="s">
        <v>912</v>
      </c>
      <c r="AC35" s="20" t="s">
        <v>689</v>
      </c>
      <c r="AD35" s="20" t="s">
        <v>56</v>
      </c>
      <c r="AE35" s="20" t="s">
        <v>864</v>
      </c>
    </row>
    <row r="36" spans="1:31" ht="21" customHeight="1" x14ac:dyDescent="0.2">
      <c r="A36" s="4">
        <f t="shared" si="1"/>
        <v>34</v>
      </c>
      <c r="B36" s="4" t="str">
        <f t="shared" si="2"/>
        <v>B010-00018540</v>
      </c>
      <c r="C36" s="4" t="str">
        <f>IFERROR(VLOOKUP(F36,Tablas!$A$1:$B$3,2,0),"")</f>
        <v>Boleta</v>
      </c>
      <c r="D36" s="4" t="str">
        <f t="shared" si="3"/>
        <v>Ecom - CONTADO / CASH - PE 1787 TEL: 923208130 Basado en Pedidos de client</v>
      </c>
      <c r="E36" s="19">
        <v>45400</v>
      </c>
      <c r="F36" s="20" t="s">
        <v>842</v>
      </c>
      <c r="G36" s="20" t="s">
        <v>1035</v>
      </c>
      <c r="H36" s="20" t="s">
        <v>44</v>
      </c>
      <c r="I36" s="20" t="s">
        <v>45</v>
      </c>
      <c r="J36" s="20" t="s">
        <v>1036</v>
      </c>
      <c r="K36" s="20" t="s">
        <v>1037</v>
      </c>
      <c r="L36" s="20" t="s">
        <v>1038</v>
      </c>
      <c r="M36" s="20"/>
      <c r="N36" s="21">
        <v>3.37</v>
      </c>
      <c r="O36" s="21">
        <v>0</v>
      </c>
      <c r="P36" s="20"/>
      <c r="Q36" s="19">
        <v>45400</v>
      </c>
      <c r="R36" s="20"/>
      <c r="S36" s="19">
        <v>45400</v>
      </c>
      <c r="T36" s="20" t="s">
        <v>49</v>
      </c>
      <c r="U36" s="20">
        <v>947952</v>
      </c>
      <c r="V36" s="20">
        <v>240001016</v>
      </c>
      <c r="W36" s="20" t="s">
        <v>847</v>
      </c>
      <c r="X36" s="20" t="s">
        <v>917</v>
      </c>
      <c r="Y36" s="20" t="s">
        <v>52</v>
      </c>
      <c r="Z36" s="20" t="s">
        <v>1039</v>
      </c>
      <c r="AA36" s="20" t="s">
        <v>1040</v>
      </c>
      <c r="AB36" s="20" t="s">
        <v>1041</v>
      </c>
      <c r="AC36" s="20" t="s">
        <v>689</v>
      </c>
      <c r="AD36" s="20" t="s">
        <v>56</v>
      </c>
      <c r="AE36" s="20" t="s">
        <v>864</v>
      </c>
    </row>
    <row r="37" spans="1:31" ht="21" customHeight="1" x14ac:dyDescent="0.2">
      <c r="A37" s="4">
        <f t="shared" si="1"/>
        <v>35</v>
      </c>
      <c r="B37" s="4" t="str">
        <f t="shared" si="2"/>
        <v>B010-00018817</v>
      </c>
      <c r="C37" s="4" t="str">
        <f>IFERROR(VLOOKUP(F37,Tablas!$A$1:$B$3,2,0),"")</f>
        <v>Boleta</v>
      </c>
      <c r="D37" s="4" t="str">
        <f t="shared" si="3"/>
        <v>Ecom - CONTADO / CASH - PE 2243 TEL: 980081935 Basado en Pedidos de client</v>
      </c>
      <c r="E37" s="19">
        <v>45421</v>
      </c>
      <c r="F37" s="20" t="s">
        <v>842</v>
      </c>
      <c r="G37" s="20" t="s">
        <v>1042</v>
      </c>
      <c r="H37" s="20" t="s">
        <v>44</v>
      </c>
      <c r="I37" s="20" t="s">
        <v>45</v>
      </c>
      <c r="J37" s="20" t="s">
        <v>1043</v>
      </c>
      <c r="K37" s="20" t="s">
        <v>1044</v>
      </c>
      <c r="L37" s="20" t="s">
        <v>1045</v>
      </c>
      <c r="M37" s="20"/>
      <c r="N37" s="21">
        <v>3.47</v>
      </c>
      <c r="O37" s="21">
        <v>0</v>
      </c>
      <c r="P37" s="20"/>
      <c r="Q37" s="19">
        <v>45421</v>
      </c>
      <c r="R37" s="20"/>
      <c r="S37" s="19">
        <v>45421</v>
      </c>
      <c r="T37" s="20" t="s">
        <v>49</v>
      </c>
      <c r="U37" s="20">
        <v>961601</v>
      </c>
      <c r="V37" s="20">
        <v>240001295</v>
      </c>
      <c r="W37" s="20" t="s">
        <v>847</v>
      </c>
      <c r="X37" s="20" t="s">
        <v>917</v>
      </c>
      <c r="Y37" s="20" t="s">
        <v>52</v>
      </c>
      <c r="Z37" s="20" t="s">
        <v>1046</v>
      </c>
      <c r="AA37" s="20" t="s">
        <v>1047</v>
      </c>
      <c r="AB37" s="20" t="s">
        <v>863</v>
      </c>
      <c r="AC37" s="20" t="s">
        <v>689</v>
      </c>
      <c r="AD37" s="20" t="s">
        <v>56</v>
      </c>
      <c r="AE37" s="20" t="s">
        <v>864</v>
      </c>
    </row>
    <row r="38" spans="1:31" ht="21" customHeight="1" x14ac:dyDescent="0.2">
      <c r="A38" s="4">
        <f t="shared" si="1"/>
        <v>36</v>
      </c>
      <c r="B38" s="4" t="str">
        <f t="shared" si="2"/>
        <v>B010-00020182</v>
      </c>
      <c r="C38" s="4" t="str">
        <f>IFERROR(VLOOKUP(F38,Tablas!$A$1:$B$3,2,0),"")</f>
        <v>Boleta</v>
      </c>
      <c r="D38" s="4" t="str">
        <f t="shared" si="3"/>
        <v>Ecom - CONTADO / CASH - PE 4423 TEL: 976719196 RECOJO Basado en Pedidos de</v>
      </c>
      <c r="E38" s="19">
        <v>45530</v>
      </c>
      <c r="F38" s="20" t="s">
        <v>842</v>
      </c>
      <c r="G38" s="20" t="s">
        <v>1048</v>
      </c>
      <c r="H38" s="20" t="s">
        <v>44</v>
      </c>
      <c r="I38" s="20" t="s">
        <v>45</v>
      </c>
      <c r="J38" s="20" t="s">
        <v>1049</v>
      </c>
      <c r="K38" s="20" t="s">
        <v>1050</v>
      </c>
      <c r="L38" s="20" t="s">
        <v>1051</v>
      </c>
      <c r="M38" s="20"/>
      <c r="N38" s="21">
        <v>3.47</v>
      </c>
      <c r="O38" s="21">
        <v>0</v>
      </c>
      <c r="P38" s="20"/>
      <c r="Q38" s="19">
        <v>45530</v>
      </c>
      <c r="R38" s="20"/>
      <c r="S38" s="19">
        <v>45530</v>
      </c>
      <c r="T38" s="20" t="s">
        <v>49</v>
      </c>
      <c r="U38" s="20">
        <v>1013416</v>
      </c>
      <c r="V38" s="20">
        <v>240002719</v>
      </c>
      <c r="W38" s="20" t="s">
        <v>847</v>
      </c>
      <c r="X38" s="20" t="s">
        <v>305</v>
      </c>
      <c r="Y38" s="20" t="s">
        <v>52</v>
      </c>
      <c r="Z38" s="20" t="s">
        <v>1052</v>
      </c>
      <c r="AA38" s="20" t="s">
        <v>1053</v>
      </c>
      <c r="AB38" s="20" t="s">
        <v>1054</v>
      </c>
      <c r="AC38" s="20" t="s">
        <v>689</v>
      </c>
      <c r="AD38" s="20" t="s">
        <v>56</v>
      </c>
      <c r="AE38" s="20" t="s">
        <v>864</v>
      </c>
    </row>
    <row r="39" spans="1:31" ht="21" customHeight="1" x14ac:dyDescent="0.2">
      <c r="A39" s="4">
        <f t="shared" si="1"/>
        <v>37</v>
      </c>
      <c r="B39" s="4" t="str">
        <f t="shared" si="2"/>
        <v>B010-00018813</v>
      </c>
      <c r="C39" s="4" t="str">
        <f>IFERROR(VLOOKUP(F39,Tablas!$A$1:$B$3,2,0),"")</f>
        <v>Boleta</v>
      </c>
      <c r="D39" s="4" t="str">
        <f t="shared" si="3"/>
        <v>Ecom - CONTADO / CASH - PE 2237 TEL: 977541976 Basado en Pedidos de client</v>
      </c>
      <c r="E39" s="19">
        <v>45421</v>
      </c>
      <c r="F39" s="20" t="s">
        <v>842</v>
      </c>
      <c r="G39" s="20" t="s">
        <v>1055</v>
      </c>
      <c r="H39" s="20" t="s">
        <v>44</v>
      </c>
      <c r="I39" s="20" t="s">
        <v>45</v>
      </c>
      <c r="J39" s="20" t="s">
        <v>1056</v>
      </c>
      <c r="K39" s="20" t="s">
        <v>1057</v>
      </c>
      <c r="L39" s="20" t="s">
        <v>1058</v>
      </c>
      <c r="M39" s="20"/>
      <c r="N39" s="21">
        <v>3.52</v>
      </c>
      <c r="O39" s="21">
        <v>0</v>
      </c>
      <c r="P39" s="20"/>
      <c r="Q39" s="19">
        <v>45421</v>
      </c>
      <c r="R39" s="20"/>
      <c r="S39" s="19">
        <v>45421</v>
      </c>
      <c r="T39" s="20" t="s">
        <v>49</v>
      </c>
      <c r="U39" s="20">
        <v>961564</v>
      </c>
      <c r="V39" s="20">
        <v>240001291</v>
      </c>
      <c r="W39" s="20" t="s">
        <v>847</v>
      </c>
      <c r="X39" s="20" t="s">
        <v>917</v>
      </c>
      <c r="Y39" s="20" t="s">
        <v>52</v>
      </c>
      <c r="Z39" s="20" t="s">
        <v>1059</v>
      </c>
      <c r="AA39" s="20" t="s">
        <v>1060</v>
      </c>
      <c r="AB39" s="20" t="s">
        <v>863</v>
      </c>
      <c r="AC39" s="20" t="s">
        <v>689</v>
      </c>
      <c r="AD39" s="20" t="s">
        <v>56</v>
      </c>
      <c r="AE39" s="20" t="s">
        <v>864</v>
      </c>
    </row>
    <row r="40" spans="1:31" ht="21" customHeight="1" x14ac:dyDescent="0.2">
      <c r="A40" s="4">
        <f t="shared" si="1"/>
        <v>38</v>
      </c>
      <c r="B40" s="4" t="str">
        <f t="shared" si="2"/>
        <v>B010-00020512</v>
      </c>
      <c r="C40" s="4" t="str">
        <f>IFERROR(VLOOKUP(F40,Tablas!$A$1:$B$3,2,0),"")</f>
        <v>Boleta</v>
      </c>
      <c r="D40" s="4" t="str">
        <f t="shared" si="3"/>
        <v>Ecom - CONTADO / CASH - PE 5043 TEL: 987594333 ENVÍO Basado en Pedidos de</v>
      </c>
      <c r="E40" s="19">
        <v>45560</v>
      </c>
      <c r="F40" s="20" t="s">
        <v>842</v>
      </c>
      <c r="G40" s="20" t="s">
        <v>1061</v>
      </c>
      <c r="H40" s="20" t="s">
        <v>44</v>
      </c>
      <c r="I40" s="20" t="s">
        <v>45</v>
      </c>
      <c r="J40" s="20" t="s">
        <v>1062</v>
      </c>
      <c r="K40" s="20" t="s">
        <v>1063</v>
      </c>
      <c r="L40" s="20" t="s">
        <v>1064</v>
      </c>
      <c r="M40" s="20"/>
      <c r="N40" s="21">
        <v>3.53</v>
      </c>
      <c r="O40" s="21">
        <v>0</v>
      </c>
      <c r="P40" s="20"/>
      <c r="Q40" s="19">
        <v>45560</v>
      </c>
      <c r="R40" s="20"/>
      <c r="S40" s="19">
        <v>45560</v>
      </c>
      <c r="T40" s="20" t="s">
        <v>49</v>
      </c>
      <c r="U40" s="20">
        <v>1030269</v>
      </c>
      <c r="V40" s="20">
        <v>240003049</v>
      </c>
      <c r="W40" s="20" t="s">
        <v>847</v>
      </c>
      <c r="X40" s="20" t="s">
        <v>305</v>
      </c>
      <c r="Y40" s="20" t="s">
        <v>52</v>
      </c>
      <c r="Z40" s="20" t="s">
        <v>1065</v>
      </c>
      <c r="AA40" s="20" t="s">
        <v>1066</v>
      </c>
      <c r="AB40" s="20" t="s">
        <v>863</v>
      </c>
      <c r="AC40" s="20" t="s">
        <v>689</v>
      </c>
      <c r="AD40" s="20" t="s">
        <v>56</v>
      </c>
      <c r="AE40" s="20" t="s">
        <v>864</v>
      </c>
    </row>
    <row r="41" spans="1:31" ht="21" customHeight="1" x14ac:dyDescent="0.2">
      <c r="A41" s="4">
        <f t="shared" si="1"/>
        <v>39</v>
      </c>
      <c r="B41" s="4" t="str">
        <f t="shared" si="2"/>
        <v>B010-00019045</v>
      </c>
      <c r="C41" s="4" t="str">
        <f>IFERROR(VLOOKUP(F41,Tablas!$A$1:$B$3,2,0),"")</f>
        <v>Boleta</v>
      </c>
      <c r="D41" s="4" t="str">
        <f t="shared" si="3"/>
        <v>Ecom - CONTADO / CASH - PE 2672 TEL: 953204269 Basado en Pedidos de client</v>
      </c>
      <c r="E41" s="19">
        <v>45441</v>
      </c>
      <c r="F41" s="20" t="s">
        <v>842</v>
      </c>
      <c r="G41" s="20" t="s">
        <v>1067</v>
      </c>
      <c r="H41" s="20" t="s">
        <v>44</v>
      </c>
      <c r="I41" s="20" t="s">
        <v>45</v>
      </c>
      <c r="J41" s="20" t="s">
        <v>1068</v>
      </c>
      <c r="K41" s="20" t="s">
        <v>1069</v>
      </c>
      <c r="L41" s="20" t="s">
        <v>1070</v>
      </c>
      <c r="M41" s="20"/>
      <c r="N41" s="21">
        <v>3.53</v>
      </c>
      <c r="O41" s="21">
        <v>0</v>
      </c>
      <c r="P41" s="20"/>
      <c r="Q41" s="19">
        <v>45441</v>
      </c>
      <c r="R41" s="20"/>
      <c r="S41" s="19">
        <v>45441</v>
      </c>
      <c r="T41" s="20" t="s">
        <v>49</v>
      </c>
      <c r="U41" s="20">
        <v>972348</v>
      </c>
      <c r="V41" s="20">
        <v>240001577</v>
      </c>
      <c r="W41" s="20" t="s">
        <v>847</v>
      </c>
      <c r="X41" s="20" t="s">
        <v>274</v>
      </c>
      <c r="Y41" s="20" t="s">
        <v>52</v>
      </c>
      <c r="Z41" s="20" t="s">
        <v>1071</v>
      </c>
      <c r="AA41" s="20" t="s">
        <v>1072</v>
      </c>
      <c r="AB41" s="20" t="s">
        <v>1073</v>
      </c>
      <c r="AC41" s="20" t="s">
        <v>689</v>
      </c>
      <c r="AD41" s="20" t="s">
        <v>56</v>
      </c>
      <c r="AE41" s="20" t="s">
        <v>864</v>
      </c>
    </row>
    <row r="42" spans="1:31" ht="21" customHeight="1" x14ac:dyDescent="0.2">
      <c r="A42" s="4">
        <f t="shared" si="1"/>
        <v>40</v>
      </c>
      <c r="B42" s="4" t="str">
        <f t="shared" si="2"/>
        <v>B010-00020163</v>
      </c>
      <c r="C42" s="4" t="str">
        <f>IFERROR(VLOOKUP(F42,Tablas!$A$1:$B$3,2,0),"")</f>
        <v>Boleta</v>
      </c>
      <c r="D42" s="4" t="str">
        <f t="shared" si="3"/>
        <v>Ecom - CONTADO / CASH - PE 4357 CANI-TABS TEL: 981277934 ENVÍO Basado en E</v>
      </c>
      <c r="E42" s="19">
        <v>45530</v>
      </c>
      <c r="F42" s="20" t="s">
        <v>842</v>
      </c>
      <c r="G42" s="20" t="s">
        <v>1074</v>
      </c>
      <c r="H42" s="20" t="s">
        <v>44</v>
      </c>
      <c r="I42" s="20" t="s">
        <v>45</v>
      </c>
      <c r="J42" s="20" t="s">
        <v>1075</v>
      </c>
      <c r="K42" s="20" t="s">
        <v>1076</v>
      </c>
      <c r="L42" s="20" t="s">
        <v>1077</v>
      </c>
      <c r="M42" s="20"/>
      <c r="N42" s="21">
        <v>3.55</v>
      </c>
      <c r="O42" s="21">
        <v>0</v>
      </c>
      <c r="P42" s="20"/>
      <c r="Q42" s="19">
        <v>45530</v>
      </c>
      <c r="R42" s="20"/>
      <c r="S42" s="19">
        <v>45530</v>
      </c>
      <c r="T42" s="20" t="s">
        <v>49</v>
      </c>
      <c r="U42" s="20">
        <v>1012965</v>
      </c>
      <c r="V42" s="20">
        <v>240002700</v>
      </c>
      <c r="W42" s="20" t="s">
        <v>847</v>
      </c>
      <c r="X42" s="20" t="s">
        <v>274</v>
      </c>
      <c r="Y42" s="20" t="s">
        <v>52</v>
      </c>
      <c r="Z42" s="20" t="s">
        <v>1078</v>
      </c>
      <c r="AA42" s="20" t="s">
        <v>1079</v>
      </c>
      <c r="AB42" s="20" t="s">
        <v>270</v>
      </c>
      <c r="AC42" s="20" t="s">
        <v>167</v>
      </c>
      <c r="AD42" s="20" t="s">
        <v>56</v>
      </c>
      <c r="AE42" s="20" t="s">
        <v>864</v>
      </c>
    </row>
    <row r="43" spans="1:31" ht="21" customHeight="1" x14ac:dyDescent="0.2">
      <c r="A43" s="4">
        <f t="shared" si="1"/>
        <v>41</v>
      </c>
      <c r="B43" s="4" t="str">
        <f t="shared" si="2"/>
        <v>B010-00020196</v>
      </c>
      <c r="C43" s="4" t="str">
        <f>IFERROR(VLOOKUP(F43,Tablas!$A$1:$B$3,2,0),"")</f>
        <v>Boleta</v>
      </c>
      <c r="D43" s="4" t="str">
        <f t="shared" si="3"/>
        <v>Ecom - CONTADO / CASH - PE 4445 TEL: 987713198 RECOJO Basado en Pedidos de</v>
      </c>
      <c r="E43" s="19">
        <v>45531</v>
      </c>
      <c r="F43" s="20" t="s">
        <v>842</v>
      </c>
      <c r="G43" s="20" t="s">
        <v>1080</v>
      </c>
      <c r="H43" s="20" t="s">
        <v>44</v>
      </c>
      <c r="I43" s="20" t="s">
        <v>45</v>
      </c>
      <c r="J43" s="20" t="s">
        <v>1081</v>
      </c>
      <c r="K43" s="20" t="s">
        <v>1082</v>
      </c>
      <c r="L43" s="20" t="s">
        <v>1083</v>
      </c>
      <c r="M43" s="20"/>
      <c r="N43" s="21">
        <v>3.59</v>
      </c>
      <c r="O43" s="21">
        <v>0</v>
      </c>
      <c r="P43" s="20"/>
      <c r="Q43" s="19">
        <v>45531</v>
      </c>
      <c r="R43" s="20"/>
      <c r="S43" s="19">
        <v>45531</v>
      </c>
      <c r="T43" s="20" t="s">
        <v>49</v>
      </c>
      <c r="U43" s="20">
        <v>1014080</v>
      </c>
      <c r="V43" s="20">
        <v>240002733</v>
      </c>
      <c r="W43" s="20" t="s">
        <v>847</v>
      </c>
      <c r="X43" s="20" t="s">
        <v>274</v>
      </c>
      <c r="Y43" s="20" t="s">
        <v>52</v>
      </c>
      <c r="Z43" s="20" t="s">
        <v>1084</v>
      </c>
      <c r="AA43" s="20" t="s">
        <v>1085</v>
      </c>
      <c r="AB43" s="20" t="s">
        <v>912</v>
      </c>
      <c r="AC43" s="20" t="s">
        <v>689</v>
      </c>
      <c r="AD43" s="20" t="s">
        <v>56</v>
      </c>
      <c r="AE43" s="20" t="s">
        <v>864</v>
      </c>
    </row>
    <row r="44" spans="1:31" ht="21" customHeight="1" x14ac:dyDescent="0.2">
      <c r="A44" s="4">
        <f t="shared" si="1"/>
        <v>42</v>
      </c>
      <c r="B44" s="4" t="str">
        <f t="shared" si="2"/>
        <v>B010-00018849</v>
      </c>
      <c r="C44" s="4" t="str">
        <f>IFERROR(VLOOKUP(F44,Tablas!$A$1:$B$3,2,0),"")</f>
        <v>Boleta</v>
      </c>
      <c r="D44" s="4" t="str">
        <f t="shared" si="3"/>
        <v>Ecom - CONTADO / CASH - PE 2326 TEL: 994338359 Basado en Pedidos de client</v>
      </c>
      <c r="E44" s="19">
        <v>45427</v>
      </c>
      <c r="F44" s="20" t="s">
        <v>842</v>
      </c>
      <c r="G44" s="20" t="s">
        <v>1086</v>
      </c>
      <c r="H44" s="20" t="s">
        <v>44</v>
      </c>
      <c r="I44" s="20" t="s">
        <v>45</v>
      </c>
      <c r="J44" s="20" t="s">
        <v>1087</v>
      </c>
      <c r="K44" s="20" t="s">
        <v>1088</v>
      </c>
      <c r="L44" s="20" t="s">
        <v>1089</v>
      </c>
      <c r="M44" s="20"/>
      <c r="N44" s="21">
        <v>3.66</v>
      </c>
      <c r="O44" s="21">
        <v>0</v>
      </c>
      <c r="P44" s="20"/>
      <c r="Q44" s="19">
        <v>45427</v>
      </c>
      <c r="R44" s="20"/>
      <c r="S44" s="19">
        <v>45427</v>
      </c>
      <c r="T44" s="20" t="s">
        <v>49</v>
      </c>
      <c r="U44" s="20">
        <v>963848</v>
      </c>
      <c r="V44" s="20">
        <v>240001327</v>
      </c>
      <c r="W44" s="20" t="s">
        <v>847</v>
      </c>
      <c r="X44" s="20" t="s">
        <v>274</v>
      </c>
      <c r="Y44" s="20" t="s">
        <v>52</v>
      </c>
      <c r="Z44" s="20" t="s">
        <v>1090</v>
      </c>
      <c r="AA44" s="20" t="s">
        <v>1091</v>
      </c>
      <c r="AB44" s="20" t="s">
        <v>1028</v>
      </c>
      <c r="AC44" s="20" t="s">
        <v>689</v>
      </c>
      <c r="AD44" s="20" t="s">
        <v>56</v>
      </c>
      <c r="AE44" s="20" t="s">
        <v>864</v>
      </c>
    </row>
    <row r="45" spans="1:31" ht="21" customHeight="1" x14ac:dyDescent="0.2">
      <c r="A45" s="4">
        <f t="shared" si="1"/>
        <v>43</v>
      </c>
      <c r="B45" s="4" t="str">
        <f t="shared" si="2"/>
        <v>B010-00020432</v>
      </c>
      <c r="C45" s="4" t="str">
        <f>IFERROR(VLOOKUP(F45,Tablas!$A$1:$B$3,2,0),"")</f>
        <v>Boleta</v>
      </c>
      <c r="D45" s="4" t="str">
        <f t="shared" si="3"/>
        <v>Ecom - CONTADO / CASH - PE 4825 TEL: 993148166 RECOJO Basado en Pedidos de</v>
      </c>
      <c r="E45" s="19">
        <v>45553</v>
      </c>
      <c r="F45" s="20" t="s">
        <v>842</v>
      </c>
      <c r="G45" s="20" t="s">
        <v>1092</v>
      </c>
      <c r="H45" s="20" t="s">
        <v>44</v>
      </c>
      <c r="I45" s="20" t="s">
        <v>45</v>
      </c>
      <c r="J45" s="20" t="s">
        <v>1093</v>
      </c>
      <c r="K45" s="20" t="s">
        <v>1094</v>
      </c>
      <c r="L45" s="20" t="s">
        <v>1095</v>
      </c>
      <c r="M45" s="20"/>
      <c r="N45" s="21">
        <v>3.66</v>
      </c>
      <c r="O45" s="21">
        <v>0</v>
      </c>
      <c r="P45" s="20"/>
      <c r="Q45" s="19">
        <v>45553</v>
      </c>
      <c r="R45" s="20"/>
      <c r="S45" s="19">
        <v>45553</v>
      </c>
      <c r="T45" s="20" t="s">
        <v>49</v>
      </c>
      <c r="U45" s="20">
        <v>1025691</v>
      </c>
      <c r="V45" s="20">
        <v>240002969</v>
      </c>
      <c r="W45" s="20" t="s">
        <v>847</v>
      </c>
      <c r="X45" s="20" t="s">
        <v>274</v>
      </c>
      <c r="Y45" s="20" t="s">
        <v>52</v>
      </c>
      <c r="Z45" s="20" t="s">
        <v>1096</v>
      </c>
      <c r="AA45" s="20" t="s">
        <v>808</v>
      </c>
      <c r="AB45" s="20" t="s">
        <v>54</v>
      </c>
      <c r="AC45" s="20" t="s">
        <v>689</v>
      </c>
      <c r="AD45" s="20" t="s">
        <v>56</v>
      </c>
      <c r="AE45" s="20" t="s">
        <v>864</v>
      </c>
    </row>
    <row r="46" spans="1:31" ht="21" customHeight="1" x14ac:dyDescent="0.2">
      <c r="A46" s="4">
        <f t="shared" si="1"/>
        <v>44</v>
      </c>
      <c r="B46" s="4" t="str">
        <f t="shared" si="2"/>
        <v>F010-00024033</v>
      </c>
      <c r="C46" s="4" t="str">
        <f>IFERROR(VLOOKUP(F46,Tablas!$A$1:$B$3,2,0),"")</f>
        <v>Factura</v>
      </c>
      <c r="D46" s="4" t="str">
        <f t="shared" si="3"/>
        <v>Ecom - CONTADO / CASH - Facturas clientes - C20521439425</v>
      </c>
      <c r="E46" s="19">
        <v>45351</v>
      </c>
      <c r="F46" s="20" t="s">
        <v>1001</v>
      </c>
      <c r="G46" s="20" t="s">
        <v>1097</v>
      </c>
      <c r="H46" s="20" t="s">
        <v>44</v>
      </c>
      <c r="I46" s="20" t="s">
        <v>45</v>
      </c>
      <c r="J46" s="20" t="s">
        <v>1098</v>
      </c>
      <c r="K46" s="20" t="s">
        <v>1099</v>
      </c>
      <c r="L46" s="20" t="s">
        <v>1100</v>
      </c>
      <c r="M46" s="20"/>
      <c r="N46" s="21">
        <v>3.79</v>
      </c>
      <c r="O46" s="21">
        <v>0</v>
      </c>
      <c r="P46" s="20"/>
      <c r="Q46" s="19">
        <v>45351</v>
      </c>
      <c r="R46" s="20"/>
      <c r="S46" s="19">
        <v>45351</v>
      </c>
      <c r="T46" s="20" t="s">
        <v>49</v>
      </c>
      <c r="U46" s="20">
        <v>927849</v>
      </c>
      <c r="V46" s="20">
        <v>240000582</v>
      </c>
      <c r="W46" s="20" t="s">
        <v>847</v>
      </c>
      <c r="X46" s="20" t="s">
        <v>274</v>
      </c>
      <c r="Y46" s="20" t="s">
        <v>52</v>
      </c>
      <c r="Z46" s="20" t="s">
        <v>1101</v>
      </c>
      <c r="AA46" s="20" t="s">
        <v>1102</v>
      </c>
      <c r="AB46" s="20"/>
      <c r="AC46" s="20"/>
      <c r="AD46" s="20" t="s">
        <v>56</v>
      </c>
      <c r="AE46" s="20" t="s">
        <v>864</v>
      </c>
    </row>
    <row r="47" spans="1:31" ht="21" customHeight="1" x14ac:dyDescent="0.2">
      <c r="A47" s="4">
        <f t="shared" si="1"/>
        <v>45</v>
      </c>
      <c r="B47" s="4" t="str">
        <f t="shared" si="2"/>
        <v>B010-00020148</v>
      </c>
      <c r="C47" s="4" t="str">
        <f>IFERROR(VLOOKUP(F47,Tablas!$A$1:$B$3,2,0),"")</f>
        <v>Boleta</v>
      </c>
      <c r="D47" s="4" t="str">
        <f t="shared" si="3"/>
        <v>Nacional - CONTADO / CASH - PE 4389 Basado en Entregas 09-T010-00000964.</v>
      </c>
      <c r="E47" s="19">
        <v>45529</v>
      </c>
      <c r="F47" s="20" t="s">
        <v>842</v>
      </c>
      <c r="G47" s="20" t="s">
        <v>1103</v>
      </c>
      <c r="H47" s="20" t="s">
        <v>44</v>
      </c>
      <c r="I47" s="20" t="s">
        <v>45</v>
      </c>
      <c r="J47" s="20" t="s">
        <v>1104</v>
      </c>
      <c r="K47" s="20" t="s">
        <v>1105</v>
      </c>
      <c r="L47" s="20" t="s">
        <v>1106</v>
      </c>
      <c r="M47" s="20"/>
      <c r="N47" s="21">
        <v>3.92</v>
      </c>
      <c r="O47" s="21">
        <v>0</v>
      </c>
      <c r="P47" s="20"/>
      <c r="Q47" s="19">
        <v>45529</v>
      </c>
      <c r="R47" s="20"/>
      <c r="S47" s="19">
        <v>45529</v>
      </c>
      <c r="T47" s="20" t="s">
        <v>49</v>
      </c>
      <c r="U47" s="20">
        <v>1012791</v>
      </c>
      <c r="V47" s="20">
        <v>240002685</v>
      </c>
      <c r="W47" s="20" t="s">
        <v>847</v>
      </c>
      <c r="X47" s="20" t="s">
        <v>848</v>
      </c>
      <c r="Y47" s="20" t="s">
        <v>52</v>
      </c>
      <c r="Z47" s="20" t="s">
        <v>1107</v>
      </c>
      <c r="AA47" s="20" t="s">
        <v>1013</v>
      </c>
      <c r="AB47" s="20" t="s">
        <v>789</v>
      </c>
      <c r="AC47" s="20" t="s">
        <v>167</v>
      </c>
      <c r="AD47" s="20" t="s">
        <v>56</v>
      </c>
      <c r="AE47" s="20" t="s">
        <v>1014</v>
      </c>
    </row>
    <row r="48" spans="1:31" ht="21" customHeight="1" x14ac:dyDescent="0.2">
      <c r="A48" s="4">
        <f t="shared" si="1"/>
        <v>46</v>
      </c>
      <c r="B48" s="4" t="str">
        <f t="shared" si="2"/>
        <v>B010-00019334</v>
      </c>
      <c r="C48" s="4" t="str">
        <f>IFERROR(VLOOKUP(F48,Tablas!$A$1:$B$3,2,0),"")</f>
        <v>Boleta</v>
      </c>
      <c r="D48" s="4" t="str">
        <f t="shared" si="3"/>
        <v>Ecom - CONTADO / CASH - PE 3045 TEL: 948119046 CANI-TABS Basado en Entrega</v>
      </c>
      <c r="E48" s="19">
        <v>45467</v>
      </c>
      <c r="F48" s="20" t="s">
        <v>842</v>
      </c>
      <c r="G48" s="20" t="s">
        <v>1108</v>
      </c>
      <c r="H48" s="20" t="s">
        <v>44</v>
      </c>
      <c r="I48" s="20" t="s">
        <v>45</v>
      </c>
      <c r="J48" s="20" t="s">
        <v>1109</v>
      </c>
      <c r="K48" s="20" t="s">
        <v>1110</v>
      </c>
      <c r="L48" s="20" t="s">
        <v>1111</v>
      </c>
      <c r="M48" s="20"/>
      <c r="N48" s="21">
        <v>3.94</v>
      </c>
      <c r="O48" s="21">
        <v>0</v>
      </c>
      <c r="P48" s="20"/>
      <c r="Q48" s="19">
        <v>45467</v>
      </c>
      <c r="R48" s="20"/>
      <c r="S48" s="19">
        <v>45467</v>
      </c>
      <c r="T48" s="20" t="s">
        <v>49</v>
      </c>
      <c r="U48" s="20">
        <v>985154</v>
      </c>
      <c r="V48" s="20">
        <v>240001869</v>
      </c>
      <c r="W48" s="20" t="s">
        <v>847</v>
      </c>
      <c r="X48" s="20" t="s">
        <v>274</v>
      </c>
      <c r="Y48" s="20" t="s">
        <v>52</v>
      </c>
      <c r="Z48" s="20" t="s">
        <v>1112</v>
      </c>
      <c r="AA48" s="20" t="s">
        <v>1113</v>
      </c>
      <c r="AB48" s="20" t="s">
        <v>1114</v>
      </c>
      <c r="AC48" s="20" t="s">
        <v>167</v>
      </c>
      <c r="AD48" s="20" t="s">
        <v>56</v>
      </c>
      <c r="AE48" s="20" t="s">
        <v>864</v>
      </c>
    </row>
    <row r="49" spans="1:31" ht="21" customHeight="1" x14ac:dyDescent="0.2">
      <c r="A49" s="4">
        <f t="shared" si="1"/>
        <v>47</v>
      </c>
      <c r="B49" s="4" t="str">
        <f t="shared" si="2"/>
        <v>B010-00020324</v>
      </c>
      <c r="C49" s="4" t="str">
        <f>IFERROR(VLOOKUP(F49,Tablas!$A$1:$B$3,2,0),"")</f>
        <v>Boleta</v>
      </c>
      <c r="D49" s="4" t="str">
        <f t="shared" si="3"/>
        <v>Ecom - CONTADO / CASH - PE 4670 TEL: 995312627 RECOJO Basado en Pedidos de</v>
      </c>
      <c r="E49" s="19">
        <v>45541</v>
      </c>
      <c r="F49" s="20" t="s">
        <v>842</v>
      </c>
      <c r="G49" s="20" t="s">
        <v>1115</v>
      </c>
      <c r="H49" s="20" t="s">
        <v>44</v>
      </c>
      <c r="I49" s="20" t="s">
        <v>45</v>
      </c>
      <c r="J49" s="20" t="s">
        <v>1116</v>
      </c>
      <c r="K49" s="20" t="s">
        <v>1117</v>
      </c>
      <c r="L49" s="20" t="s">
        <v>1118</v>
      </c>
      <c r="M49" s="20"/>
      <c r="N49" s="21">
        <v>3.94</v>
      </c>
      <c r="O49" s="21">
        <v>0</v>
      </c>
      <c r="P49" s="20"/>
      <c r="Q49" s="19">
        <v>45541</v>
      </c>
      <c r="R49" s="20"/>
      <c r="S49" s="19">
        <v>45541</v>
      </c>
      <c r="T49" s="20" t="s">
        <v>49</v>
      </c>
      <c r="U49" s="20">
        <v>1020204</v>
      </c>
      <c r="V49" s="20">
        <v>240002861</v>
      </c>
      <c r="W49" s="20" t="s">
        <v>847</v>
      </c>
      <c r="X49" s="20" t="s">
        <v>274</v>
      </c>
      <c r="Y49" s="20" t="s">
        <v>52</v>
      </c>
      <c r="Z49" s="20" t="s">
        <v>1119</v>
      </c>
      <c r="AA49" s="20" t="s">
        <v>808</v>
      </c>
      <c r="AB49" s="20" t="s">
        <v>54</v>
      </c>
      <c r="AC49" s="20" t="s">
        <v>689</v>
      </c>
      <c r="AD49" s="20" t="s">
        <v>56</v>
      </c>
      <c r="AE49" s="20" t="s">
        <v>864</v>
      </c>
    </row>
    <row r="50" spans="1:31" ht="21" customHeight="1" x14ac:dyDescent="0.2">
      <c r="A50" s="4">
        <f t="shared" si="1"/>
        <v>48</v>
      </c>
      <c r="B50" s="4" t="str">
        <f t="shared" si="2"/>
        <v>B010-00019053</v>
      </c>
      <c r="C50" s="4" t="str">
        <f>IFERROR(VLOOKUP(F50,Tablas!$A$1:$B$3,2,0),"")</f>
        <v>Boleta</v>
      </c>
      <c r="D50" s="4" t="str">
        <f t="shared" si="3"/>
        <v>Ecom - CONTADO / CASH - PE 2696 TEL: 987283583 Basado en Pedidos de client</v>
      </c>
      <c r="E50" s="19">
        <v>45442</v>
      </c>
      <c r="F50" s="20" t="s">
        <v>842</v>
      </c>
      <c r="G50" s="20" t="s">
        <v>1120</v>
      </c>
      <c r="H50" s="20" t="s">
        <v>44</v>
      </c>
      <c r="I50" s="20" t="s">
        <v>45</v>
      </c>
      <c r="J50" s="20" t="s">
        <v>1121</v>
      </c>
      <c r="K50" s="20" t="s">
        <v>1122</v>
      </c>
      <c r="L50" s="20" t="s">
        <v>1123</v>
      </c>
      <c r="M50" s="20"/>
      <c r="N50" s="21">
        <v>3.94</v>
      </c>
      <c r="O50" s="21">
        <v>0</v>
      </c>
      <c r="P50" s="20"/>
      <c r="Q50" s="19">
        <v>45442</v>
      </c>
      <c r="R50" s="20"/>
      <c r="S50" s="19">
        <v>45442</v>
      </c>
      <c r="T50" s="20" t="s">
        <v>49</v>
      </c>
      <c r="U50" s="20">
        <v>973160</v>
      </c>
      <c r="V50" s="20">
        <v>240001585</v>
      </c>
      <c r="W50" s="20" t="s">
        <v>847</v>
      </c>
      <c r="X50" s="20" t="s">
        <v>274</v>
      </c>
      <c r="Y50" s="20" t="s">
        <v>52</v>
      </c>
      <c r="Z50" s="20" t="s">
        <v>1124</v>
      </c>
      <c r="AA50" s="20" t="s">
        <v>1125</v>
      </c>
      <c r="AB50" s="20" t="s">
        <v>1126</v>
      </c>
      <c r="AC50" s="20" t="s">
        <v>689</v>
      </c>
      <c r="AD50" s="20" t="s">
        <v>56</v>
      </c>
      <c r="AE50" s="20" t="s">
        <v>864</v>
      </c>
    </row>
    <row r="51" spans="1:31" ht="21" customHeight="1" x14ac:dyDescent="0.2">
      <c r="A51" s="4">
        <f t="shared" si="1"/>
        <v>49</v>
      </c>
      <c r="B51" s="4" t="str">
        <f t="shared" si="2"/>
        <v>B010-00019463</v>
      </c>
      <c r="C51" s="4" t="str">
        <f>IFERROR(VLOOKUP(F51,Tablas!$A$1:$B$3,2,0),"")</f>
        <v>Boleta</v>
      </c>
      <c r="D51" s="4" t="str">
        <f t="shared" si="3"/>
        <v>Venta Asistida - CONTADO / CASH - PE 3337 TEL: 956774725 Basado en Entregas 09-T010-</v>
      </c>
      <c r="E51" s="19">
        <v>45482</v>
      </c>
      <c r="F51" s="20" t="s">
        <v>842</v>
      </c>
      <c r="G51" s="20" t="s">
        <v>1127</v>
      </c>
      <c r="H51" s="20" t="s">
        <v>44</v>
      </c>
      <c r="I51" s="20" t="s">
        <v>45</v>
      </c>
      <c r="J51" s="20" t="s">
        <v>1128</v>
      </c>
      <c r="K51" s="20" t="s">
        <v>1129</v>
      </c>
      <c r="L51" s="20" t="s">
        <v>1130</v>
      </c>
      <c r="M51" s="20"/>
      <c r="N51" s="21">
        <v>3.94</v>
      </c>
      <c r="O51" s="21">
        <v>0</v>
      </c>
      <c r="P51" s="20"/>
      <c r="Q51" s="19">
        <v>45482</v>
      </c>
      <c r="R51" s="20"/>
      <c r="S51" s="19">
        <v>45482</v>
      </c>
      <c r="T51" s="20" t="s">
        <v>49</v>
      </c>
      <c r="U51" s="20">
        <v>991957</v>
      </c>
      <c r="V51" s="20">
        <v>240001998</v>
      </c>
      <c r="W51" s="20" t="s">
        <v>847</v>
      </c>
      <c r="X51" s="20" t="s">
        <v>274</v>
      </c>
      <c r="Y51" s="20" t="s">
        <v>52</v>
      </c>
      <c r="Z51" s="20" t="s">
        <v>1131</v>
      </c>
      <c r="AA51" s="20" t="s">
        <v>353</v>
      </c>
      <c r="AB51" s="20" t="s">
        <v>54</v>
      </c>
      <c r="AC51" s="20" t="s">
        <v>167</v>
      </c>
      <c r="AD51" s="20" t="s">
        <v>56</v>
      </c>
      <c r="AE51" s="20" t="s">
        <v>983</v>
      </c>
    </row>
    <row r="52" spans="1:31" ht="21" customHeight="1" x14ac:dyDescent="0.2">
      <c r="A52" s="4">
        <f t="shared" ref="A52:A110" si="4">ROW()-2</f>
        <v>50</v>
      </c>
      <c r="B52" s="4" t="str">
        <f t="shared" si="2"/>
        <v>B010-00020246</v>
      </c>
      <c r="C52" s="4" t="str">
        <f>IFERROR(VLOOKUP(F52,Tablas!$A$1:$B$3,2,0),"")</f>
        <v>Boleta</v>
      </c>
      <c r="D52" s="4" t="str">
        <f t="shared" si="3"/>
        <v>Ecom - CONTADO / CASH - PE 4542 TEL: 998740017 ENVÍO Basado en Pedidos de</v>
      </c>
      <c r="E52" s="19">
        <v>45537</v>
      </c>
      <c r="F52" s="20" t="s">
        <v>842</v>
      </c>
      <c r="G52" s="20" t="s">
        <v>1132</v>
      </c>
      <c r="H52" s="20" t="s">
        <v>44</v>
      </c>
      <c r="I52" s="20" t="s">
        <v>45</v>
      </c>
      <c r="J52" s="20" t="s">
        <v>1133</v>
      </c>
      <c r="K52" s="20" t="s">
        <v>1134</v>
      </c>
      <c r="L52" s="20" t="s">
        <v>1135</v>
      </c>
      <c r="M52" s="20"/>
      <c r="N52" s="21">
        <v>3.98</v>
      </c>
      <c r="O52" s="21">
        <v>0</v>
      </c>
      <c r="P52" s="20"/>
      <c r="Q52" s="19">
        <v>45537</v>
      </c>
      <c r="R52" s="20"/>
      <c r="S52" s="19">
        <v>45537</v>
      </c>
      <c r="T52" s="20" t="s">
        <v>49</v>
      </c>
      <c r="U52" s="20">
        <v>1017656</v>
      </c>
      <c r="V52" s="20">
        <v>240002783</v>
      </c>
      <c r="W52" s="20" t="s">
        <v>847</v>
      </c>
      <c r="X52" s="20" t="s">
        <v>305</v>
      </c>
      <c r="Y52" s="20" t="s">
        <v>52</v>
      </c>
      <c r="Z52" s="20" t="s">
        <v>1136</v>
      </c>
      <c r="AA52" s="20" t="s">
        <v>808</v>
      </c>
      <c r="AB52" s="20" t="s">
        <v>956</v>
      </c>
      <c r="AC52" s="20" t="s">
        <v>689</v>
      </c>
      <c r="AD52" s="20" t="s">
        <v>56</v>
      </c>
      <c r="AE52" s="20" t="s">
        <v>864</v>
      </c>
    </row>
    <row r="53" spans="1:31" ht="21" customHeight="1" x14ac:dyDescent="0.2">
      <c r="A53" s="4">
        <f t="shared" si="4"/>
        <v>51</v>
      </c>
      <c r="B53" s="4" t="str">
        <f t="shared" si="2"/>
        <v>F010-00024050</v>
      </c>
      <c r="C53" s="4" t="str">
        <f>IFERROR(VLOOKUP(F53,Tablas!$A$1:$B$3,2,0),"")</f>
        <v>Factura</v>
      </c>
      <c r="D53" s="4" t="str">
        <f t="shared" si="3"/>
        <v>Ecom - CONTADO / CASH - Facturas clientes - C20521439425</v>
      </c>
      <c r="E53" s="19">
        <v>45357</v>
      </c>
      <c r="F53" s="20" t="s">
        <v>1001</v>
      </c>
      <c r="G53" s="20" t="s">
        <v>1137</v>
      </c>
      <c r="H53" s="20" t="s">
        <v>44</v>
      </c>
      <c r="I53" s="20" t="s">
        <v>45</v>
      </c>
      <c r="J53" s="20" t="s">
        <v>1098</v>
      </c>
      <c r="K53" s="20" t="s">
        <v>1099</v>
      </c>
      <c r="L53" s="20" t="s">
        <v>1100</v>
      </c>
      <c r="M53" s="20"/>
      <c r="N53" s="21">
        <v>3.99</v>
      </c>
      <c r="O53" s="21">
        <v>0</v>
      </c>
      <c r="P53" s="20"/>
      <c r="Q53" s="19">
        <v>45357</v>
      </c>
      <c r="R53" s="20"/>
      <c r="S53" s="19">
        <v>45357</v>
      </c>
      <c r="T53" s="20" t="s">
        <v>49</v>
      </c>
      <c r="U53" s="20">
        <v>929217</v>
      </c>
      <c r="V53" s="20">
        <v>240000599</v>
      </c>
      <c r="W53" s="20" t="s">
        <v>847</v>
      </c>
      <c r="X53" s="20" t="s">
        <v>274</v>
      </c>
      <c r="Y53" s="20" t="s">
        <v>52</v>
      </c>
      <c r="Z53" s="20" t="s">
        <v>1101</v>
      </c>
      <c r="AA53" s="20" t="s">
        <v>1102</v>
      </c>
      <c r="AB53" s="20"/>
      <c r="AC53" s="20"/>
      <c r="AD53" s="20" t="s">
        <v>56</v>
      </c>
      <c r="AE53" s="20" t="s">
        <v>864</v>
      </c>
    </row>
    <row r="54" spans="1:31" ht="21" customHeight="1" x14ac:dyDescent="0.2">
      <c r="A54" s="4">
        <f t="shared" si="4"/>
        <v>52</v>
      </c>
      <c r="B54" s="4" t="str">
        <f t="shared" ref="B54:B112" si="5">MID(G54,4,20)</f>
        <v>B010-00019307</v>
      </c>
      <c r="C54" s="4" t="str">
        <f>IFERROR(VLOOKUP(F54,Tablas!$A$1:$B$3,2,0),"")</f>
        <v>Boleta</v>
      </c>
      <c r="D54" s="4" t="str">
        <f t="shared" ref="D54:D112" si="6">CONCATENATE(AE54," - ",T54," - ",Z54)</f>
        <v>Ecom - CONTADO / CASH - PE 2975 TEL: 957536979 Basado en Pedidos de client</v>
      </c>
      <c r="E54" s="19">
        <v>45461</v>
      </c>
      <c r="F54" s="20" t="s">
        <v>842</v>
      </c>
      <c r="G54" s="20" t="s">
        <v>1138</v>
      </c>
      <c r="H54" s="20" t="s">
        <v>44</v>
      </c>
      <c r="I54" s="20" t="s">
        <v>45</v>
      </c>
      <c r="J54" s="20" t="s">
        <v>1139</v>
      </c>
      <c r="K54" s="20" t="s">
        <v>1140</v>
      </c>
      <c r="L54" s="20" t="s">
        <v>1141</v>
      </c>
      <c r="M54" s="20"/>
      <c r="N54" s="21">
        <v>4.05</v>
      </c>
      <c r="O54" s="21">
        <v>0</v>
      </c>
      <c r="P54" s="20"/>
      <c r="Q54" s="19">
        <v>45461</v>
      </c>
      <c r="R54" s="20"/>
      <c r="S54" s="19">
        <v>45461</v>
      </c>
      <c r="T54" s="20" t="s">
        <v>49</v>
      </c>
      <c r="U54" s="20">
        <v>982773</v>
      </c>
      <c r="V54" s="20">
        <v>240001842</v>
      </c>
      <c r="W54" s="20" t="s">
        <v>847</v>
      </c>
      <c r="X54" s="20" t="s">
        <v>274</v>
      </c>
      <c r="Y54" s="20" t="s">
        <v>52</v>
      </c>
      <c r="Z54" s="20" t="s">
        <v>1142</v>
      </c>
      <c r="AA54" s="20" t="s">
        <v>1143</v>
      </c>
      <c r="AB54" s="20" t="s">
        <v>1144</v>
      </c>
      <c r="AC54" s="20" t="s">
        <v>991</v>
      </c>
      <c r="AD54" s="20" t="s">
        <v>56</v>
      </c>
      <c r="AE54" s="20" t="s">
        <v>864</v>
      </c>
    </row>
    <row r="55" spans="1:31" ht="21" customHeight="1" x14ac:dyDescent="0.2">
      <c r="A55" s="4">
        <f t="shared" si="4"/>
        <v>53</v>
      </c>
      <c r="B55" s="4" t="str">
        <f t="shared" si="5"/>
        <v>B010-00018824</v>
      </c>
      <c r="C55" s="4" t="str">
        <f>IFERROR(VLOOKUP(F55,Tablas!$A$1:$B$3,2,0),"")</f>
        <v>Boleta</v>
      </c>
      <c r="D55" s="4" t="str">
        <f t="shared" si="6"/>
        <v>Ecom - CONTADO / CASH - PE 2256 TEL: 954836131 Basado en Pedidos de client</v>
      </c>
      <c r="E55" s="19">
        <v>45422</v>
      </c>
      <c r="F55" s="20" t="s">
        <v>842</v>
      </c>
      <c r="G55" s="20" t="s">
        <v>1145</v>
      </c>
      <c r="H55" s="20" t="s">
        <v>44</v>
      </c>
      <c r="I55" s="20" t="s">
        <v>45</v>
      </c>
      <c r="J55" s="20" t="s">
        <v>1146</v>
      </c>
      <c r="K55" s="20" t="s">
        <v>1147</v>
      </c>
      <c r="L55" s="20" t="s">
        <v>1148</v>
      </c>
      <c r="M55" s="20"/>
      <c r="N55" s="21">
        <v>4.05</v>
      </c>
      <c r="O55" s="21">
        <v>0</v>
      </c>
      <c r="P55" s="20"/>
      <c r="Q55" s="19">
        <v>45422</v>
      </c>
      <c r="R55" s="20"/>
      <c r="S55" s="19">
        <v>45422</v>
      </c>
      <c r="T55" s="20" t="s">
        <v>49</v>
      </c>
      <c r="U55" s="20">
        <v>962053</v>
      </c>
      <c r="V55" s="20">
        <v>240001302</v>
      </c>
      <c r="W55" s="20" t="s">
        <v>847</v>
      </c>
      <c r="X55" s="20" t="s">
        <v>305</v>
      </c>
      <c r="Y55" s="20" t="s">
        <v>52</v>
      </c>
      <c r="Z55" s="20" t="s">
        <v>1149</v>
      </c>
      <c r="AA55" s="20" t="s">
        <v>1150</v>
      </c>
      <c r="AB55" s="20" t="s">
        <v>1041</v>
      </c>
      <c r="AC55" s="20" t="s">
        <v>689</v>
      </c>
      <c r="AD55" s="20" t="s">
        <v>56</v>
      </c>
      <c r="AE55" s="20" t="s">
        <v>864</v>
      </c>
    </row>
    <row r="56" spans="1:31" ht="21" customHeight="1" x14ac:dyDescent="0.2">
      <c r="A56" s="4">
        <f t="shared" si="4"/>
        <v>54</v>
      </c>
      <c r="B56" s="4" t="str">
        <f t="shared" si="5"/>
        <v>B010-00020059</v>
      </c>
      <c r="C56" s="4" t="str">
        <f>IFERROR(VLOOKUP(F56,Tablas!$A$1:$B$3,2,0),"")</f>
        <v>Boleta</v>
      </c>
      <c r="D56" s="4" t="str">
        <f t="shared" si="6"/>
        <v>Ecom - CONTADO / CASH - PE 4216 TEL: 959258052 ENVÍO Basado en Entregas 09</v>
      </c>
      <c r="E56" s="19">
        <v>45523</v>
      </c>
      <c r="F56" s="20" t="s">
        <v>842</v>
      </c>
      <c r="G56" s="20" t="s">
        <v>1151</v>
      </c>
      <c r="H56" s="20" t="s">
        <v>44</v>
      </c>
      <c r="I56" s="20" t="s">
        <v>45</v>
      </c>
      <c r="J56" s="20" t="s">
        <v>1152</v>
      </c>
      <c r="K56" s="20" t="s">
        <v>1153</v>
      </c>
      <c r="L56" s="20" t="s">
        <v>1154</v>
      </c>
      <c r="M56" s="20"/>
      <c r="N56" s="21">
        <v>4.09</v>
      </c>
      <c r="O56" s="21">
        <v>0</v>
      </c>
      <c r="P56" s="20"/>
      <c r="Q56" s="19">
        <v>45523</v>
      </c>
      <c r="R56" s="20"/>
      <c r="S56" s="19">
        <v>45523</v>
      </c>
      <c r="T56" s="20" t="s">
        <v>49</v>
      </c>
      <c r="U56" s="20">
        <v>1010154</v>
      </c>
      <c r="V56" s="20">
        <v>240002595</v>
      </c>
      <c r="W56" s="20" t="s">
        <v>847</v>
      </c>
      <c r="X56" s="20" t="s">
        <v>305</v>
      </c>
      <c r="Y56" s="20" t="s">
        <v>52</v>
      </c>
      <c r="Z56" s="20" t="s">
        <v>1155</v>
      </c>
      <c r="AA56" s="20" t="s">
        <v>1156</v>
      </c>
      <c r="AB56" s="20" t="s">
        <v>1157</v>
      </c>
      <c r="AC56" s="20" t="s">
        <v>502</v>
      </c>
      <c r="AD56" s="20" t="s">
        <v>56</v>
      </c>
      <c r="AE56" s="20" t="s">
        <v>864</v>
      </c>
    </row>
    <row r="57" spans="1:31" ht="21" customHeight="1" x14ac:dyDescent="0.2">
      <c r="A57" s="4">
        <f t="shared" si="4"/>
        <v>55</v>
      </c>
      <c r="B57" s="4" t="str">
        <f t="shared" si="5"/>
        <v>B010-00018635</v>
      </c>
      <c r="C57" s="4" t="str">
        <f>IFERROR(VLOOKUP(F57,Tablas!$A$1:$B$3,2,0),"")</f>
        <v>Boleta</v>
      </c>
      <c r="D57" s="4" t="str">
        <f t="shared" si="6"/>
        <v>Venta Asistida - CONTADO / CASH - PE 2024 TEL: 959391415 Basado en Entregas 09-0007-</v>
      </c>
      <c r="E57" s="19">
        <v>45411</v>
      </c>
      <c r="F57" s="20" t="s">
        <v>842</v>
      </c>
      <c r="G57" s="20" t="s">
        <v>1158</v>
      </c>
      <c r="H57" s="20" t="s">
        <v>44</v>
      </c>
      <c r="I57" s="20" t="s">
        <v>45</v>
      </c>
      <c r="J57" s="20" t="s">
        <v>1159</v>
      </c>
      <c r="K57" s="20" t="s">
        <v>1160</v>
      </c>
      <c r="L57" s="20" t="s">
        <v>1161</v>
      </c>
      <c r="M57" s="20"/>
      <c r="N57" s="21">
        <v>4.0999999999999996</v>
      </c>
      <c r="O57" s="21">
        <v>0</v>
      </c>
      <c r="P57" s="20"/>
      <c r="Q57" s="19">
        <v>45411</v>
      </c>
      <c r="R57" s="20"/>
      <c r="S57" s="19">
        <v>45411</v>
      </c>
      <c r="T57" s="20" t="s">
        <v>49</v>
      </c>
      <c r="U57" s="20">
        <v>955959</v>
      </c>
      <c r="V57" s="20">
        <v>240001111</v>
      </c>
      <c r="W57" s="20" t="s">
        <v>847</v>
      </c>
      <c r="X57" s="20" t="s">
        <v>305</v>
      </c>
      <c r="Y57" s="20" t="s">
        <v>52</v>
      </c>
      <c r="Z57" s="20" t="s">
        <v>1162</v>
      </c>
      <c r="AA57" s="20" t="s">
        <v>353</v>
      </c>
      <c r="AB57" s="20" t="s">
        <v>54</v>
      </c>
      <c r="AC57" s="20" t="s">
        <v>167</v>
      </c>
      <c r="AD57" s="20" t="s">
        <v>56</v>
      </c>
      <c r="AE57" s="20" t="s">
        <v>983</v>
      </c>
    </row>
    <row r="58" spans="1:31" ht="21" customHeight="1" x14ac:dyDescent="0.2">
      <c r="A58" s="4">
        <f t="shared" si="4"/>
        <v>56</v>
      </c>
      <c r="B58" s="4" t="str">
        <f t="shared" si="5"/>
        <v>B010-00020320</v>
      </c>
      <c r="C58" s="4" t="str">
        <f>IFERROR(VLOOKUP(F58,Tablas!$A$1:$B$3,2,0),"")</f>
        <v>Boleta</v>
      </c>
      <c r="D58" s="4" t="str">
        <f t="shared" si="6"/>
        <v>Ecom - CONTADO / CASH - PE 4655 TEL: 997971357 ENVÍO Basado en Pedidos de</v>
      </c>
      <c r="E58" s="19">
        <v>45541</v>
      </c>
      <c r="F58" s="20" t="s">
        <v>842</v>
      </c>
      <c r="G58" s="20" t="s">
        <v>1163</v>
      </c>
      <c r="H58" s="20" t="s">
        <v>44</v>
      </c>
      <c r="I58" s="20" t="s">
        <v>45</v>
      </c>
      <c r="J58" s="20" t="s">
        <v>1164</v>
      </c>
      <c r="K58" s="20" t="s">
        <v>1165</v>
      </c>
      <c r="L58" s="20" t="s">
        <v>1166</v>
      </c>
      <c r="M58" s="20"/>
      <c r="N58" s="21">
        <v>4.16</v>
      </c>
      <c r="O58" s="21">
        <v>0</v>
      </c>
      <c r="P58" s="20"/>
      <c r="Q58" s="19">
        <v>45541</v>
      </c>
      <c r="R58" s="20"/>
      <c r="S58" s="19">
        <v>45541</v>
      </c>
      <c r="T58" s="20" t="s">
        <v>49</v>
      </c>
      <c r="U58" s="20">
        <v>1019935</v>
      </c>
      <c r="V58" s="20">
        <v>240002857</v>
      </c>
      <c r="W58" s="20" t="s">
        <v>847</v>
      </c>
      <c r="X58" s="20" t="s">
        <v>274</v>
      </c>
      <c r="Y58" s="20" t="s">
        <v>52</v>
      </c>
      <c r="Z58" s="20" t="s">
        <v>1167</v>
      </c>
      <c r="AA58" s="20" t="s">
        <v>808</v>
      </c>
      <c r="AB58" s="20" t="s">
        <v>1168</v>
      </c>
      <c r="AC58" s="20" t="s">
        <v>689</v>
      </c>
      <c r="AD58" s="20" t="s">
        <v>56</v>
      </c>
      <c r="AE58" s="20" t="s">
        <v>864</v>
      </c>
    </row>
    <row r="59" spans="1:31" ht="21" customHeight="1" x14ac:dyDescent="0.2">
      <c r="A59" s="4">
        <f t="shared" si="4"/>
        <v>57</v>
      </c>
      <c r="B59" s="4" t="str">
        <f t="shared" si="5"/>
        <v>B010-00019197</v>
      </c>
      <c r="C59" s="4" t="str">
        <f>IFERROR(VLOOKUP(F59,Tablas!$A$1:$B$3,2,0),"")</f>
        <v>Boleta</v>
      </c>
      <c r="D59" s="4" t="str">
        <f t="shared" si="6"/>
        <v>Ecom - CONTADO / CASH - PE 2786 TEL: 931407663 Basado en Pedidos de client</v>
      </c>
      <c r="E59" s="19">
        <v>45448</v>
      </c>
      <c r="F59" s="20" t="s">
        <v>842</v>
      </c>
      <c r="G59" s="20" t="s">
        <v>1169</v>
      </c>
      <c r="H59" s="20" t="s">
        <v>44</v>
      </c>
      <c r="I59" s="20" t="s">
        <v>45</v>
      </c>
      <c r="J59" s="20" t="s">
        <v>1170</v>
      </c>
      <c r="K59" s="20" t="s">
        <v>1171</v>
      </c>
      <c r="L59" s="20" t="s">
        <v>1172</v>
      </c>
      <c r="M59" s="20"/>
      <c r="N59" s="21">
        <v>4.1900000000000004</v>
      </c>
      <c r="O59" s="21">
        <v>0</v>
      </c>
      <c r="P59" s="20"/>
      <c r="Q59" s="19">
        <v>45448</v>
      </c>
      <c r="R59" s="20"/>
      <c r="S59" s="19">
        <v>45448</v>
      </c>
      <c r="T59" s="20" t="s">
        <v>49</v>
      </c>
      <c r="U59" s="20">
        <v>978013</v>
      </c>
      <c r="V59" s="20">
        <v>240001731</v>
      </c>
      <c r="W59" s="20" t="s">
        <v>847</v>
      </c>
      <c r="X59" s="20" t="s">
        <v>305</v>
      </c>
      <c r="Y59" s="20" t="s">
        <v>52</v>
      </c>
      <c r="Z59" s="20" t="s">
        <v>1173</v>
      </c>
      <c r="AA59" s="20" t="s">
        <v>353</v>
      </c>
      <c r="AB59" s="20" t="s">
        <v>54</v>
      </c>
      <c r="AC59" s="20" t="s">
        <v>689</v>
      </c>
      <c r="AD59" s="20" t="s">
        <v>56</v>
      </c>
      <c r="AE59" s="20" t="s">
        <v>864</v>
      </c>
    </row>
    <row r="60" spans="1:31" ht="21" customHeight="1" x14ac:dyDescent="0.2">
      <c r="A60" s="4">
        <f t="shared" si="4"/>
        <v>58</v>
      </c>
      <c r="B60" s="4" t="str">
        <f t="shared" si="5"/>
        <v>B010-00017895</v>
      </c>
      <c r="C60" s="4" t="str">
        <f>IFERROR(VLOOKUP(F60,Tablas!$A$1:$B$3,2,0),"")</f>
        <v>Boleta</v>
      </c>
      <c r="D60" s="4" t="str">
        <f t="shared" si="6"/>
        <v>Ecom - CONTADO / CASH - PE 0648 TEL: 947313017 Basado en Pedidos de client</v>
      </c>
      <c r="E60" s="19">
        <v>45334</v>
      </c>
      <c r="F60" s="20" t="s">
        <v>842</v>
      </c>
      <c r="G60" s="20" t="s">
        <v>1174</v>
      </c>
      <c r="H60" s="20" t="s">
        <v>44</v>
      </c>
      <c r="I60" s="20" t="s">
        <v>45</v>
      </c>
      <c r="J60" s="20" t="s">
        <v>1175</v>
      </c>
      <c r="K60" s="20" t="s">
        <v>1176</v>
      </c>
      <c r="L60" s="20" t="s">
        <v>1177</v>
      </c>
      <c r="M60" s="20"/>
      <c r="N60" s="21">
        <v>4.1900000000000004</v>
      </c>
      <c r="O60" s="21">
        <v>0</v>
      </c>
      <c r="P60" s="20"/>
      <c r="Q60" s="19">
        <v>45334</v>
      </c>
      <c r="R60" s="20"/>
      <c r="S60" s="19">
        <v>45334</v>
      </c>
      <c r="T60" s="20" t="s">
        <v>49</v>
      </c>
      <c r="U60" s="20">
        <v>918246</v>
      </c>
      <c r="V60" s="20">
        <v>240000367</v>
      </c>
      <c r="W60" s="20" t="s">
        <v>847</v>
      </c>
      <c r="X60" s="20" t="s">
        <v>305</v>
      </c>
      <c r="Y60" s="20" t="s">
        <v>52</v>
      </c>
      <c r="Z60" s="20" t="s">
        <v>1178</v>
      </c>
      <c r="AA60" s="20" t="s">
        <v>1179</v>
      </c>
      <c r="AB60" s="20" t="s">
        <v>899</v>
      </c>
      <c r="AC60" s="20" t="s">
        <v>689</v>
      </c>
      <c r="AD60" s="20" t="s">
        <v>56</v>
      </c>
      <c r="AE60" s="20" t="s">
        <v>864</v>
      </c>
    </row>
    <row r="61" spans="1:31" ht="21" customHeight="1" x14ac:dyDescent="0.2">
      <c r="A61" s="4">
        <f t="shared" si="4"/>
        <v>59</v>
      </c>
      <c r="B61" s="4" t="str">
        <f t="shared" si="5"/>
        <v>B010-00020165</v>
      </c>
      <c r="C61" s="4" t="str">
        <f>IFERROR(VLOOKUP(F61,Tablas!$A$1:$B$3,2,0),"")</f>
        <v>Boleta</v>
      </c>
      <c r="D61" s="4" t="str">
        <f t="shared" si="6"/>
        <v>Nacional - CONTADO / CASH - PE 4406 Basado en Entregas 09-T010-00000994.</v>
      </c>
      <c r="E61" s="19">
        <v>45530</v>
      </c>
      <c r="F61" s="20" t="s">
        <v>842</v>
      </c>
      <c r="G61" s="20" t="s">
        <v>1180</v>
      </c>
      <c r="H61" s="20" t="s">
        <v>44</v>
      </c>
      <c r="I61" s="20" t="s">
        <v>45</v>
      </c>
      <c r="J61" s="20" t="s">
        <v>1181</v>
      </c>
      <c r="K61" s="20" t="s">
        <v>1182</v>
      </c>
      <c r="L61" s="20" t="s">
        <v>1183</v>
      </c>
      <c r="M61" s="20"/>
      <c r="N61" s="21">
        <v>4.1900000000000004</v>
      </c>
      <c r="O61" s="21">
        <v>0</v>
      </c>
      <c r="P61" s="20"/>
      <c r="Q61" s="19">
        <v>45530</v>
      </c>
      <c r="R61" s="20"/>
      <c r="S61" s="19">
        <v>45530</v>
      </c>
      <c r="T61" s="20" t="s">
        <v>49</v>
      </c>
      <c r="U61" s="20">
        <v>1013030</v>
      </c>
      <c r="V61" s="20">
        <v>240002702</v>
      </c>
      <c r="W61" s="20" t="s">
        <v>847</v>
      </c>
      <c r="X61" s="20" t="s">
        <v>848</v>
      </c>
      <c r="Y61" s="20" t="s">
        <v>52</v>
      </c>
      <c r="Z61" s="20" t="s">
        <v>1184</v>
      </c>
      <c r="AA61" s="20" t="s">
        <v>457</v>
      </c>
      <c r="AB61" s="20" t="s">
        <v>54</v>
      </c>
      <c r="AC61" s="20" t="s">
        <v>167</v>
      </c>
      <c r="AD61" s="20" t="s">
        <v>56</v>
      </c>
      <c r="AE61" s="20" t="s">
        <v>1014</v>
      </c>
    </row>
    <row r="62" spans="1:31" ht="21" customHeight="1" x14ac:dyDescent="0.2">
      <c r="A62" s="4">
        <f t="shared" si="4"/>
        <v>60</v>
      </c>
      <c r="B62" s="4" t="str">
        <f t="shared" si="5"/>
        <v>B010-00019472</v>
      </c>
      <c r="C62" s="4" t="str">
        <f>IFERROR(VLOOKUP(F62,Tablas!$A$1:$B$3,2,0),"")</f>
        <v>Boleta</v>
      </c>
      <c r="D62" s="4" t="str">
        <f t="shared" si="6"/>
        <v>Ecom - CONTADO / CASH - PE 3343 TEL: 986911838 Basado en Entregas 09-T010-</v>
      </c>
      <c r="E62" s="19">
        <v>45482</v>
      </c>
      <c r="F62" s="20" t="s">
        <v>842</v>
      </c>
      <c r="G62" s="20" t="s">
        <v>1185</v>
      </c>
      <c r="H62" s="20" t="s">
        <v>44</v>
      </c>
      <c r="I62" s="20" t="s">
        <v>45</v>
      </c>
      <c r="J62" s="20" t="s">
        <v>1186</v>
      </c>
      <c r="K62" s="20" t="s">
        <v>1187</v>
      </c>
      <c r="L62" s="20" t="s">
        <v>1188</v>
      </c>
      <c r="M62" s="20"/>
      <c r="N62" s="21">
        <v>4.22</v>
      </c>
      <c r="O62" s="21">
        <v>0</v>
      </c>
      <c r="P62" s="20"/>
      <c r="Q62" s="19">
        <v>45482</v>
      </c>
      <c r="R62" s="20"/>
      <c r="S62" s="19">
        <v>45482</v>
      </c>
      <c r="T62" s="20" t="s">
        <v>49</v>
      </c>
      <c r="U62" s="20">
        <v>992175</v>
      </c>
      <c r="V62" s="20">
        <v>240002007</v>
      </c>
      <c r="W62" s="20" t="s">
        <v>847</v>
      </c>
      <c r="X62" s="20" t="s">
        <v>274</v>
      </c>
      <c r="Y62" s="20" t="s">
        <v>52</v>
      </c>
      <c r="Z62" s="20" t="s">
        <v>1189</v>
      </c>
      <c r="AA62" s="20" t="s">
        <v>353</v>
      </c>
      <c r="AB62" s="20" t="s">
        <v>54</v>
      </c>
      <c r="AC62" s="20" t="s">
        <v>167</v>
      </c>
      <c r="AD62" s="20" t="s">
        <v>56</v>
      </c>
      <c r="AE62" s="20" t="s">
        <v>864</v>
      </c>
    </row>
    <row r="63" spans="1:31" ht="21" customHeight="1" x14ac:dyDescent="0.2">
      <c r="A63" s="4">
        <f t="shared" si="4"/>
        <v>61</v>
      </c>
      <c r="B63" s="4" t="str">
        <f t="shared" si="5"/>
        <v>B010-00018760</v>
      </c>
      <c r="C63" s="4" t="str">
        <f>IFERROR(VLOOKUP(F63,Tablas!$A$1:$B$3,2,0),"")</f>
        <v>Boleta</v>
      </c>
      <c r="D63" s="4" t="str">
        <f t="shared" si="6"/>
        <v>Ecom - CONTADO / CASH - PE 2108 TEL: 956272416 Basado en Entregas 09-0007-</v>
      </c>
      <c r="E63" s="19">
        <v>45414</v>
      </c>
      <c r="F63" s="20" t="s">
        <v>842</v>
      </c>
      <c r="G63" s="20" t="s">
        <v>1190</v>
      </c>
      <c r="H63" s="20" t="s">
        <v>44</v>
      </c>
      <c r="I63" s="20" t="s">
        <v>45</v>
      </c>
      <c r="J63" s="20" t="s">
        <v>1191</v>
      </c>
      <c r="K63" s="20" t="s">
        <v>1192</v>
      </c>
      <c r="L63" s="20" t="s">
        <v>1193</v>
      </c>
      <c r="M63" s="20"/>
      <c r="N63" s="21">
        <v>4.22</v>
      </c>
      <c r="O63" s="21">
        <v>0</v>
      </c>
      <c r="P63" s="20"/>
      <c r="Q63" s="19">
        <v>45414</v>
      </c>
      <c r="R63" s="20"/>
      <c r="S63" s="19">
        <v>45414</v>
      </c>
      <c r="T63" s="20" t="s">
        <v>49</v>
      </c>
      <c r="U63" s="20">
        <v>958109</v>
      </c>
      <c r="V63" s="20">
        <v>240001238</v>
      </c>
      <c r="W63" s="20" t="s">
        <v>847</v>
      </c>
      <c r="X63" s="20" t="s">
        <v>274</v>
      </c>
      <c r="Y63" s="20" t="s">
        <v>52</v>
      </c>
      <c r="Z63" s="20" t="s">
        <v>1194</v>
      </c>
      <c r="AA63" s="20" t="s">
        <v>1195</v>
      </c>
      <c r="AB63" s="20" t="s">
        <v>1196</v>
      </c>
      <c r="AC63" s="20" t="s">
        <v>1197</v>
      </c>
      <c r="AD63" s="20" t="s">
        <v>56</v>
      </c>
      <c r="AE63" s="20" t="s">
        <v>864</v>
      </c>
    </row>
    <row r="64" spans="1:31" ht="21" customHeight="1" x14ac:dyDescent="0.2">
      <c r="A64" s="4">
        <f t="shared" si="4"/>
        <v>62</v>
      </c>
      <c r="B64" s="4" t="str">
        <f t="shared" si="5"/>
        <v>B010-00019315</v>
      </c>
      <c r="C64" s="4" t="str">
        <f>IFERROR(VLOOKUP(F64,Tablas!$A$1:$B$3,2,0),"")</f>
        <v>Boleta</v>
      </c>
      <c r="D64" s="4" t="str">
        <f t="shared" si="6"/>
        <v>Ecom - CONTADO / CASH - PE 2997 TEL: 973923655 Basado en Pedidos de client</v>
      </c>
      <c r="E64" s="19">
        <v>45462</v>
      </c>
      <c r="F64" s="20" t="s">
        <v>842</v>
      </c>
      <c r="G64" s="20" t="s">
        <v>1198</v>
      </c>
      <c r="H64" s="20" t="s">
        <v>44</v>
      </c>
      <c r="I64" s="20" t="s">
        <v>45</v>
      </c>
      <c r="J64" s="20" t="s">
        <v>1199</v>
      </c>
      <c r="K64" s="20" t="s">
        <v>1200</v>
      </c>
      <c r="L64" s="20" t="s">
        <v>1201</v>
      </c>
      <c r="M64" s="20"/>
      <c r="N64" s="21">
        <v>4.2699999999999996</v>
      </c>
      <c r="O64" s="21">
        <v>0</v>
      </c>
      <c r="P64" s="20"/>
      <c r="Q64" s="19">
        <v>45462</v>
      </c>
      <c r="R64" s="20"/>
      <c r="S64" s="19">
        <v>45462</v>
      </c>
      <c r="T64" s="20" t="s">
        <v>49</v>
      </c>
      <c r="U64" s="20">
        <v>983289</v>
      </c>
      <c r="V64" s="20">
        <v>240001850</v>
      </c>
      <c r="W64" s="20" t="s">
        <v>847</v>
      </c>
      <c r="X64" s="20" t="s">
        <v>274</v>
      </c>
      <c r="Y64" s="20" t="s">
        <v>52</v>
      </c>
      <c r="Z64" s="20" t="s">
        <v>1202</v>
      </c>
      <c r="AA64" s="20" t="s">
        <v>1203</v>
      </c>
      <c r="AB64" s="20" t="s">
        <v>863</v>
      </c>
      <c r="AC64" s="20" t="s">
        <v>689</v>
      </c>
      <c r="AD64" s="20" t="s">
        <v>56</v>
      </c>
      <c r="AE64" s="20" t="s">
        <v>864</v>
      </c>
    </row>
    <row r="65" spans="1:31" ht="21" customHeight="1" x14ac:dyDescent="0.2">
      <c r="A65" s="4">
        <f t="shared" si="4"/>
        <v>63</v>
      </c>
      <c r="B65" s="4" t="str">
        <f t="shared" si="5"/>
        <v>B010-00019189</v>
      </c>
      <c r="C65" s="4" t="str">
        <f>IFERROR(VLOOKUP(F65,Tablas!$A$1:$B$3,2,0),"")</f>
        <v>Boleta</v>
      </c>
      <c r="D65" s="4" t="str">
        <f t="shared" si="6"/>
        <v>Ecom - CONTADO / CASH - PE 2774 TEL: 947850312 (OLVA) Basado en Pedidos de</v>
      </c>
      <c r="E65" s="19">
        <v>45447</v>
      </c>
      <c r="F65" s="20" t="s">
        <v>842</v>
      </c>
      <c r="G65" s="20" t="s">
        <v>1204</v>
      </c>
      <c r="H65" s="20" t="s">
        <v>44</v>
      </c>
      <c r="I65" s="20" t="s">
        <v>45</v>
      </c>
      <c r="J65" s="20" t="s">
        <v>1205</v>
      </c>
      <c r="K65" s="20" t="s">
        <v>1206</v>
      </c>
      <c r="L65" s="20" t="s">
        <v>1207</v>
      </c>
      <c r="M65" s="20"/>
      <c r="N65" s="21">
        <v>4.32</v>
      </c>
      <c r="O65" s="21">
        <v>0</v>
      </c>
      <c r="P65" s="20"/>
      <c r="Q65" s="19">
        <v>45447</v>
      </c>
      <c r="R65" s="20"/>
      <c r="S65" s="19">
        <v>45447</v>
      </c>
      <c r="T65" s="20" t="s">
        <v>49</v>
      </c>
      <c r="U65" s="20">
        <v>977245</v>
      </c>
      <c r="V65" s="20">
        <v>240001723</v>
      </c>
      <c r="W65" s="20" t="s">
        <v>847</v>
      </c>
      <c r="X65" s="20" t="s">
        <v>305</v>
      </c>
      <c r="Y65" s="20" t="s">
        <v>52</v>
      </c>
      <c r="Z65" s="20" t="s">
        <v>1208</v>
      </c>
      <c r="AA65" s="20" t="s">
        <v>1209</v>
      </c>
      <c r="AB65" s="20" t="s">
        <v>1210</v>
      </c>
      <c r="AC65" s="20" t="s">
        <v>337</v>
      </c>
      <c r="AD65" s="20" t="s">
        <v>56</v>
      </c>
      <c r="AE65" s="20" t="s">
        <v>864</v>
      </c>
    </row>
    <row r="66" spans="1:31" ht="21" customHeight="1" x14ac:dyDescent="0.2">
      <c r="A66" s="4">
        <f t="shared" si="4"/>
        <v>64</v>
      </c>
      <c r="B66" s="4" t="str">
        <f t="shared" si="5"/>
        <v>B010-00020181</v>
      </c>
      <c r="C66" s="4" t="str">
        <f>IFERROR(VLOOKUP(F66,Tablas!$A$1:$B$3,2,0),"")</f>
        <v>Boleta</v>
      </c>
      <c r="D66" s="4" t="str">
        <f t="shared" si="6"/>
        <v>Ecom - CONTADO / CASH - PE 4419 TEL: 965805555 ENVÍO Basado en Entregas 09</v>
      </c>
      <c r="E66" s="19">
        <v>45530</v>
      </c>
      <c r="F66" s="20" t="s">
        <v>842</v>
      </c>
      <c r="G66" s="20" t="s">
        <v>1211</v>
      </c>
      <c r="H66" s="20" t="s">
        <v>44</v>
      </c>
      <c r="I66" s="20" t="s">
        <v>45</v>
      </c>
      <c r="J66" s="20" t="s">
        <v>1212</v>
      </c>
      <c r="K66" s="20" t="s">
        <v>1213</v>
      </c>
      <c r="L66" s="20" t="s">
        <v>1214</v>
      </c>
      <c r="M66" s="20"/>
      <c r="N66" s="21">
        <v>4.3499999999999996</v>
      </c>
      <c r="O66" s="21">
        <v>0</v>
      </c>
      <c r="P66" s="20"/>
      <c r="Q66" s="19">
        <v>45530</v>
      </c>
      <c r="R66" s="20"/>
      <c r="S66" s="19">
        <v>45530</v>
      </c>
      <c r="T66" s="20" t="s">
        <v>49</v>
      </c>
      <c r="U66" s="20">
        <v>1013410</v>
      </c>
      <c r="V66" s="20">
        <v>240002718</v>
      </c>
      <c r="W66" s="20" t="s">
        <v>847</v>
      </c>
      <c r="X66" s="20" t="s">
        <v>274</v>
      </c>
      <c r="Y66" s="20" t="s">
        <v>52</v>
      </c>
      <c r="Z66" s="20" t="s">
        <v>1215</v>
      </c>
      <c r="AA66" s="20" t="s">
        <v>1216</v>
      </c>
      <c r="AB66" s="20" t="s">
        <v>963</v>
      </c>
      <c r="AC66" s="20" t="s">
        <v>689</v>
      </c>
      <c r="AD66" s="20" t="s">
        <v>56</v>
      </c>
      <c r="AE66" s="20" t="s">
        <v>864</v>
      </c>
    </row>
    <row r="67" spans="1:31" ht="21" customHeight="1" x14ac:dyDescent="0.2">
      <c r="A67" s="4">
        <f t="shared" si="4"/>
        <v>65</v>
      </c>
      <c r="B67" s="4" t="str">
        <f t="shared" si="5"/>
        <v>B010-00018589</v>
      </c>
      <c r="C67" s="4" t="str">
        <f>IFERROR(VLOOKUP(F67,Tablas!$A$1:$B$3,2,0),"")</f>
        <v>Boleta</v>
      </c>
      <c r="D67" s="4" t="str">
        <f t="shared" si="6"/>
        <v>Venta Asistida - CONTADO / CASH - PE 1893 TEL: 999369889 Basado en Entregas 09-0010-</v>
      </c>
      <c r="E67" s="19">
        <v>45405</v>
      </c>
      <c r="F67" s="20" t="s">
        <v>842</v>
      </c>
      <c r="G67" s="20" t="s">
        <v>1217</v>
      </c>
      <c r="H67" s="20" t="s">
        <v>44</v>
      </c>
      <c r="I67" s="20" t="s">
        <v>45</v>
      </c>
      <c r="J67" s="20" t="s">
        <v>1218</v>
      </c>
      <c r="K67" s="20" t="s">
        <v>1219</v>
      </c>
      <c r="L67" s="20" t="s">
        <v>1220</v>
      </c>
      <c r="M67" s="20"/>
      <c r="N67" s="21">
        <v>4.37</v>
      </c>
      <c r="O67" s="21">
        <v>0</v>
      </c>
      <c r="P67" s="20"/>
      <c r="Q67" s="19">
        <v>45405</v>
      </c>
      <c r="R67" s="20"/>
      <c r="S67" s="19">
        <v>45405</v>
      </c>
      <c r="T67" s="20" t="s">
        <v>49</v>
      </c>
      <c r="U67" s="20">
        <v>952099</v>
      </c>
      <c r="V67" s="20">
        <v>240001065</v>
      </c>
      <c r="W67" s="20" t="s">
        <v>847</v>
      </c>
      <c r="X67" s="20" t="s">
        <v>274</v>
      </c>
      <c r="Y67" s="20" t="s">
        <v>52</v>
      </c>
      <c r="Z67" s="20" t="s">
        <v>1221</v>
      </c>
      <c r="AA67" s="20" t="s">
        <v>353</v>
      </c>
      <c r="AB67" s="20" t="s">
        <v>54</v>
      </c>
      <c r="AC67" s="20" t="s">
        <v>689</v>
      </c>
      <c r="AD67" s="20" t="s">
        <v>56</v>
      </c>
      <c r="AE67" s="20" t="s">
        <v>983</v>
      </c>
    </row>
    <row r="68" spans="1:31" ht="21" customHeight="1" x14ac:dyDescent="0.2">
      <c r="A68" s="4">
        <f t="shared" si="4"/>
        <v>66</v>
      </c>
      <c r="B68" s="4" t="str">
        <f t="shared" si="5"/>
        <v>B010-00019357</v>
      </c>
      <c r="C68" s="4" t="str">
        <f>IFERROR(VLOOKUP(F68,Tablas!$A$1:$B$3,2,0),"")</f>
        <v>Boleta</v>
      </c>
      <c r="D68" s="4" t="str">
        <f t="shared" si="6"/>
        <v>Ecom - CONTADO / CASH - PE 3091 TEL: 987594333 Basado en Pedidos de client</v>
      </c>
      <c r="E68" s="19">
        <v>45469</v>
      </c>
      <c r="F68" s="20" t="s">
        <v>842</v>
      </c>
      <c r="G68" s="20" t="s">
        <v>1222</v>
      </c>
      <c r="H68" s="20" t="s">
        <v>44</v>
      </c>
      <c r="I68" s="20" t="s">
        <v>45</v>
      </c>
      <c r="J68" s="20" t="s">
        <v>1062</v>
      </c>
      <c r="K68" s="20" t="s">
        <v>1063</v>
      </c>
      <c r="L68" s="20" t="s">
        <v>1064</v>
      </c>
      <c r="M68" s="20"/>
      <c r="N68" s="21">
        <v>4.38</v>
      </c>
      <c r="O68" s="21">
        <v>0</v>
      </c>
      <c r="P68" s="20"/>
      <c r="Q68" s="19">
        <v>45469</v>
      </c>
      <c r="R68" s="20"/>
      <c r="S68" s="19">
        <v>45469</v>
      </c>
      <c r="T68" s="20" t="s">
        <v>49</v>
      </c>
      <c r="U68" s="20">
        <v>986385</v>
      </c>
      <c r="V68" s="20">
        <v>240001892</v>
      </c>
      <c r="W68" s="20" t="s">
        <v>847</v>
      </c>
      <c r="X68" s="20" t="s">
        <v>305</v>
      </c>
      <c r="Y68" s="20" t="s">
        <v>52</v>
      </c>
      <c r="Z68" s="20" t="s">
        <v>1223</v>
      </c>
      <c r="AA68" s="20" t="s">
        <v>1066</v>
      </c>
      <c r="AB68" s="20" t="s">
        <v>863</v>
      </c>
      <c r="AC68" s="20" t="s">
        <v>689</v>
      </c>
      <c r="AD68" s="20" t="s">
        <v>56</v>
      </c>
      <c r="AE68" s="20" t="s">
        <v>864</v>
      </c>
    </row>
    <row r="69" spans="1:31" ht="21" customHeight="1" x14ac:dyDescent="0.2">
      <c r="A69" s="4">
        <f t="shared" si="4"/>
        <v>67</v>
      </c>
      <c r="B69" s="4" t="str">
        <f t="shared" si="5"/>
        <v>B010-00020167</v>
      </c>
      <c r="C69" s="4" t="str">
        <f>IFERROR(VLOOKUP(F69,Tablas!$A$1:$B$3,2,0),"")</f>
        <v>Boleta</v>
      </c>
      <c r="D69" s="4" t="str">
        <f t="shared" si="6"/>
        <v>Nacional - CONTADO / CASH - PE 4408 Basado en Entregas 09-T010-00000996.</v>
      </c>
      <c r="E69" s="19">
        <v>45530</v>
      </c>
      <c r="F69" s="20" t="s">
        <v>842</v>
      </c>
      <c r="G69" s="20" t="s">
        <v>1224</v>
      </c>
      <c r="H69" s="20" t="s">
        <v>44</v>
      </c>
      <c r="I69" s="20" t="s">
        <v>45</v>
      </c>
      <c r="J69" s="20" t="s">
        <v>1225</v>
      </c>
      <c r="K69" s="20" t="s">
        <v>1226</v>
      </c>
      <c r="L69" s="20" t="s">
        <v>1227</v>
      </c>
      <c r="M69" s="20"/>
      <c r="N69" s="21">
        <v>4.3899999999999997</v>
      </c>
      <c r="O69" s="21">
        <v>0</v>
      </c>
      <c r="P69" s="20"/>
      <c r="Q69" s="19">
        <v>45530</v>
      </c>
      <c r="R69" s="20"/>
      <c r="S69" s="19">
        <v>45530</v>
      </c>
      <c r="T69" s="20" t="s">
        <v>49</v>
      </c>
      <c r="U69" s="20">
        <v>1013104</v>
      </c>
      <c r="V69" s="20">
        <v>240002704</v>
      </c>
      <c r="W69" s="20" t="s">
        <v>847</v>
      </c>
      <c r="X69" s="20" t="s">
        <v>848</v>
      </c>
      <c r="Y69" s="20" t="s">
        <v>52</v>
      </c>
      <c r="Z69" s="20" t="s">
        <v>1228</v>
      </c>
      <c r="AA69" s="20" t="s">
        <v>353</v>
      </c>
      <c r="AB69" s="20" t="s">
        <v>55</v>
      </c>
      <c r="AC69" s="20" t="s">
        <v>689</v>
      </c>
      <c r="AD69" s="20" t="s">
        <v>56</v>
      </c>
      <c r="AE69" s="20" t="s">
        <v>1014</v>
      </c>
    </row>
    <row r="70" spans="1:31" ht="21" customHeight="1" x14ac:dyDescent="0.2">
      <c r="A70" s="4">
        <f t="shared" si="4"/>
        <v>68</v>
      </c>
      <c r="B70" s="4" t="str">
        <f t="shared" si="5"/>
        <v>F010-00025824</v>
      </c>
      <c r="C70" s="4" t="str">
        <f>IFERROR(VLOOKUP(F70,Tablas!$A$1:$B$3,2,0),"")</f>
        <v>Factura</v>
      </c>
      <c r="D70" s="4" t="str">
        <f t="shared" si="6"/>
        <v>Ecom - CONTADO / CASH - Facturas clientes - C20610758542</v>
      </c>
      <c r="E70" s="19">
        <v>45540</v>
      </c>
      <c r="F70" s="20" t="s">
        <v>1001</v>
      </c>
      <c r="G70" s="20" t="s">
        <v>1229</v>
      </c>
      <c r="H70" s="20" t="s">
        <v>44</v>
      </c>
      <c r="I70" s="20" t="s">
        <v>45</v>
      </c>
      <c r="J70" s="20" t="s">
        <v>1230</v>
      </c>
      <c r="K70" s="20" t="s">
        <v>1231</v>
      </c>
      <c r="L70" s="20" t="s">
        <v>1232</v>
      </c>
      <c r="M70" s="20"/>
      <c r="N70" s="21">
        <v>4.4000000000000004</v>
      </c>
      <c r="O70" s="21">
        <v>0</v>
      </c>
      <c r="P70" s="20"/>
      <c r="Q70" s="19">
        <v>45540</v>
      </c>
      <c r="R70" s="20"/>
      <c r="S70" s="19">
        <v>45540</v>
      </c>
      <c r="T70" s="20" t="s">
        <v>49</v>
      </c>
      <c r="U70" s="20">
        <v>1019596</v>
      </c>
      <c r="V70" s="20">
        <v>240002637</v>
      </c>
      <c r="W70" s="20" t="s">
        <v>847</v>
      </c>
      <c r="X70" s="20" t="s">
        <v>305</v>
      </c>
      <c r="Y70" s="20" t="s">
        <v>52</v>
      </c>
      <c r="Z70" s="20" t="s">
        <v>1233</v>
      </c>
      <c r="AA70" s="20" t="s">
        <v>372</v>
      </c>
      <c r="AB70" s="20" t="s">
        <v>54</v>
      </c>
      <c r="AC70" s="20" t="s">
        <v>167</v>
      </c>
      <c r="AD70" s="20" t="s">
        <v>56</v>
      </c>
      <c r="AE70" s="20" t="s">
        <v>864</v>
      </c>
    </row>
    <row r="71" spans="1:31" ht="21" customHeight="1" x14ac:dyDescent="0.2">
      <c r="A71" s="4">
        <f t="shared" si="4"/>
        <v>69</v>
      </c>
      <c r="B71" s="4" t="str">
        <f t="shared" si="5"/>
        <v>B010-00020250</v>
      </c>
      <c r="C71" s="4" t="str">
        <f>IFERROR(VLOOKUP(F71,Tablas!$A$1:$B$3,2,0),"")</f>
        <v>Boleta</v>
      </c>
      <c r="D71" s="4" t="str">
        <f t="shared" si="6"/>
        <v>Ecom - CONTADO / CASH - PE 4547 TEL: 960218629 ENVÍO Basado en Pedidos de</v>
      </c>
      <c r="E71" s="19">
        <v>45537</v>
      </c>
      <c r="F71" s="20" t="s">
        <v>842</v>
      </c>
      <c r="G71" s="20" t="s">
        <v>1234</v>
      </c>
      <c r="H71" s="20" t="s">
        <v>44</v>
      </c>
      <c r="I71" s="20" t="s">
        <v>45</v>
      </c>
      <c r="J71" s="20" t="s">
        <v>1235</v>
      </c>
      <c r="K71" s="20" t="s">
        <v>1236</v>
      </c>
      <c r="L71" s="20" t="s">
        <v>1237</v>
      </c>
      <c r="M71" s="20"/>
      <c r="N71" s="21">
        <v>4.4400000000000004</v>
      </c>
      <c r="O71" s="21">
        <v>0</v>
      </c>
      <c r="P71" s="20"/>
      <c r="Q71" s="19">
        <v>45537</v>
      </c>
      <c r="R71" s="20"/>
      <c r="S71" s="19">
        <v>45537</v>
      </c>
      <c r="T71" s="20" t="s">
        <v>49</v>
      </c>
      <c r="U71" s="20">
        <v>1017677</v>
      </c>
      <c r="V71" s="20">
        <v>240002787</v>
      </c>
      <c r="W71" s="20" t="s">
        <v>847</v>
      </c>
      <c r="X71" s="20" t="s">
        <v>917</v>
      </c>
      <c r="Y71" s="20" t="s">
        <v>52</v>
      </c>
      <c r="Z71" s="20" t="s">
        <v>1238</v>
      </c>
      <c r="AA71" s="20" t="s">
        <v>808</v>
      </c>
      <c r="AB71" s="20" t="s">
        <v>863</v>
      </c>
      <c r="AC71" s="20" t="s">
        <v>689</v>
      </c>
      <c r="AD71" s="20" t="s">
        <v>56</v>
      </c>
      <c r="AE71" s="20" t="s">
        <v>864</v>
      </c>
    </row>
    <row r="72" spans="1:31" ht="21" customHeight="1" x14ac:dyDescent="0.2">
      <c r="A72" s="4">
        <f t="shared" si="4"/>
        <v>70</v>
      </c>
      <c r="B72" s="4" t="str">
        <f t="shared" si="5"/>
        <v>B010-00020192</v>
      </c>
      <c r="C72" s="4" t="str">
        <f>IFERROR(VLOOKUP(F72,Tablas!$A$1:$B$3,2,0),"")</f>
        <v>Boleta</v>
      </c>
      <c r="D72" s="4" t="str">
        <f t="shared" si="6"/>
        <v>Ecom - CONTADO / CASH - PE 4438 TEL: 936292562 ENVÍO Basado en Pedidos de</v>
      </c>
      <c r="E72" s="19">
        <v>45531</v>
      </c>
      <c r="F72" s="20" t="s">
        <v>842</v>
      </c>
      <c r="G72" s="20" t="s">
        <v>1239</v>
      </c>
      <c r="H72" s="20" t="s">
        <v>44</v>
      </c>
      <c r="I72" s="20" t="s">
        <v>45</v>
      </c>
      <c r="J72" s="20" t="s">
        <v>1240</v>
      </c>
      <c r="K72" s="20" t="s">
        <v>1241</v>
      </c>
      <c r="L72" s="20" t="s">
        <v>1242</v>
      </c>
      <c r="M72" s="20"/>
      <c r="N72" s="21">
        <v>4.47</v>
      </c>
      <c r="O72" s="21">
        <v>0</v>
      </c>
      <c r="P72" s="20"/>
      <c r="Q72" s="19">
        <v>45531</v>
      </c>
      <c r="R72" s="20"/>
      <c r="S72" s="19">
        <v>45531</v>
      </c>
      <c r="T72" s="20" t="s">
        <v>49</v>
      </c>
      <c r="U72" s="20">
        <v>1013755</v>
      </c>
      <c r="V72" s="20">
        <v>240002729</v>
      </c>
      <c r="W72" s="20" t="s">
        <v>847</v>
      </c>
      <c r="X72" s="20" t="s">
        <v>305</v>
      </c>
      <c r="Y72" s="20" t="s">
        <v>52</v>
      </c>
      <c r="Z72" s="20" t="s">
        <v>1243</v>
      </c>
      <c r="AA72" s="20" t="s">
        <v>1244</v>
      </c>
      <c r="AB72" s="20" t="s">
        <v>1245</v>
      </c>
      <c r="AC72" s="20" t="s">
        <v>1245</v>
      </c>
      <c r="AD72" s="20" t="s">
        <v>56</v>
      </c>
      <c r="AE72" s="20" t="s">
        <v>864</v>
      </c>
    </row>
    <row r="73" spans="1:31" ht="21" customHeight="1" x14ac:dyDescent="0.2">
      <c r="A73" s="4">
        <f t="shared" si="4"/>
        <v>71</v>
      </c>
      <c r="B73" s="4" t="str">
        <f t="shared" si="5"/>
        <v>B010-00017958</v>
      </c>
      <c r="C73" s="4" t="str">
        <f>IFERROR(VLOOKUP(F73,Tablas!$A$1:$B$3,2,0),"")</f>
        <v>Boleta</v>
      </c>
      <c r="D73" s="4" t="str">
        <f t="shared" si="6"/>
        <v>Ecom - CONTADO / CASH - PE 0805 TEL: 987422663 Basado en Entregas 09-0010-</v>
      </c>
      <c r="E73" s="19">
        <v>45342</v>
      </c>
      <c r="F73" s="20" t="s">
        <v>842</v>
      </c>
      <c r="G73" s="20" t="s">
        <v>1246</v>
      </c>
      <c r="H73" s="20" t="s">
        <v>44</v>
      </c>
      <c r="I73" s="20" t="s">
        <v>45</v>
      </c>
      <c r="J73" s="20" t="s">
        <v>1247</v>
      </c>
      <c r="K73" s="20" t="s">
        <v>1248</v>
      </c>
      <c r="L73" s="20" t="s">
        <v>1249</v>
      </c>
      <c r="M73" s="20"/>
      <c r="N73" s="21">
        <v>4.49</v>
      </c>
      <c r="O73" s="21">
        <v>0</v>
      </c>
      <c r="P73" s="20"/>
      <c r="Q73" s="19">
        <v>45342</v>
      </c>
      <c r="R73" s="20"/>
      <c r="S73" s="19">
        <v>45342</v>
      </c>
      <c r="T73" s="20" t="s">
        <v>49</v>
      </c>
      <c r="U73" s="20">
        <v>921575</v>
      </c>
      <c r="V73" s="20">
        <v>240000432</v>
      </c>
      <c r="W73" s="20" t="s">
        <v>847</v>
      </c>
      <c r="X73" s="20" t="s">
        <v>274</v>
      </c>
      <c r="Y73" s="20" t="s">
        <v>52</v>
      </c>
      <c r="Z73" s="20" t="s">
        <v>1250</v>
      </c>
      <c r="AA73" s="20" t="s">
        <v>1251</v>
      </c>
      <c r="AB73" s="20" t="s">
        <v>689</v>
      </c>
      <c r="AC73" s="20" t="s">
        <v>689</v>
      </c>
      <c r="AD73" s="20" t="s">
        <v>56</v>
      </c>
      <c r="AE73" s="20" t="s">
        <v>864</v>
      </c>
    </row>
    <row r="74" spans="1:31" ht="21" customHeight="1" x14ac:dyDescent="0.2">
      <c r="A74" s="4">
        <f t="shared" si="4"/>
        <v>72</v>
      </c>
      <c r="B74" s="4" t="str">
        <f t="shared" si="5"/>
        <v>B010-00018917</v>
      </c>
      <c r="C74" s="4" t="str">
        <f>IFERROR(VLOOKUP(F74,Tablas!$A$1:$B$3,2,0),"")</f>
        <v>Boleta</v>
      </c>
      <c r="D74" s="4" t="str">
        <f t="shared" si="6"/>
        <v>Ecom - CONTADO / CASH - PE 2465 TEL: 990903959 Basado en Pedidos de client</v>
      </c>
      <c r="E74" s="19">
        <v>45433</v>
      </c>
      <c r="F74" s="20" t="s">
        <v>842</v>
      </c>
      <c r="G74" s="20" t="s">
        <v>1252</v>
      </c>
      <c r="H74" s="20" t="s">
        <v>44</v>
      </c>
      <c r="I74" s="20" t="s">
        <v>45</v>
      </c>
      <c r="J74" s="20" t="s">
        <v>1253</v>
      </c>
      <c r="K74" s="20" t="s">
        <v>1254</v>
      </c>
      <c r="L74" s="20" t="s">
        <v>1255</v>
      </c>
      <c r="M74" s="20"/>
      <c r="N74" s="21">
        <v>4.51</v>
      </c>
      <c r="O74" s="21">
        <v>0</v>
      </c>
      <c r="P74" s="20"/>
      <c r="Q74" s="19">
        <v>45433</v>
      </c>
      <c r="R74" s="20"/>
      <c r="S74" s="19">
        <v>45433</v>
      </c>
      <c r="T74" s="20" t="s">
        <v>49</v>
      </c>
      <c r="U74" s="20">
        <v>968081</v>
      </c>
      <c r="V74" s="20">
        <v>240001395</v>
      </c>
      <c r="W74" s="20" t="s">
        <v>847</v>
      </c>
      <c r="X74" s="20" t="s">
        <v>305</v>
      </c>
      <c r="Y74" s="20" t="s">
        <v>52</v>
      </c>
      <c r="Z74" s="20" t="s">
        <v>1256</v>
      </c>
      <c r="AA74" s="20" t="s">
        <v>1257</v>
      </c>
      <c r="AB74" s="20" t="s">
        <v>877</v>
      </c>
      <c r="AC74" s="20" t="s">
        <v>689</v>
      </c>
      <c r="AD74" s="20" t="s">
        <v>56</v>
      </c>
      <c r="AE74" s="20" t="s">
        <v>864</v>
      </c>
    </row>
    <row r="75" spans="1:31" ht="21" customHeight="1" x14ac:dyDescent="0.2">
      <c r="A75" s="4">
        <f t="shared" si="4"/>
        <v>73</v>
      </c>
      <c r="B75" s="4" t="str">
        <f t="shared" si="5"/>
        <v>B010-00018408</v>
      </c>
      <c r="C75" s="4" t="str">
        <f>IFERROR(VLOOKUP(F75,Tablas!$A$1:$B$3,2,0),"")</f>
        <v>Boleta</v>
      </c>
      <c r="D75" s="4" t="str">
        <f t="shared" si="6"/>
        <v>Ecom - CONTADO / CASH - PE 1544 TEL: 998257145 Basado en Pedidos de client</v>
      </c>
      <c r="E75" s="19">
        <v>45385</v>
      </c>
      <c r="F75" s="20" t="s">
        <v>842</v>
      </c>
      <c r="G75" s="20" t="s">
        <v>1258</v>
      </c>
      <c r="H75" s="20" t="s">
        <v>44</v>
      </c>
      <c r="I75" s="20" t="s">
        <v>45</v>
      </c>
      <c r="J75" s="20" t="s">
        <v>1259</v>
      </c>
      <c r="K75" s="20" t="s">
        <v>1260</v>
      </c>
      <c r="L75" s="20" t="s">
        <v>1261</v>
      </c>
      <c r="M75" s="20"/>
      <c r="N75" s="21">
        <v>4.53</v>
      </c>
      <c r="O75" s="21">
        <v>0</v>
      </c>
      <c r="P75" s="20"/>
      <c r="Q75" s="19">
        <v>45385</v>
      </c>
      <c r="R75" s="20"/>
      <c r="S75" s="19">
        <v>45385</v>
      </c>
      <c r="T75" s="20" t="s">
        <v>49</v>
      </c>
      <c r="U75" s="20">
        <v>941645</v>
      </c>
      <c r="V75" s="20">
        <v>240000884</v>
      </c>
      <c r="W75" s="20" t="s">
        <v>847</v>
      </c>
      <c r="X75" s="20" t="s">
        <v>305</v>
      </c>
      <c r="Y75" s="20" t="s">
        <v>52</v>
      </c>
      <c r="Z75" s="20" t="s">
        <v>1262</v>
      </c>
      <c r="AA75" s="20" t="s">
        <v>1263</v>
      </c>
      <c r="AB75" s="20" t="s">
        <v>863</v>
      </c>
      <c r="AC75" s="20" t="s">
        <v>689</v>
      </c>
      <c r="AD75" s="20" t="s">
        <v>56</v>
      </c>
      <c r="AE75" s="20" t="s">
        <v>864</v>
      </c>
    </row>
    <row r="76" spans="1:31" ht="21" customHeight="1" x14ac:dyDescent="0.2">
      <c r="A76" s="4">
        <f t="shared" si="4"/>
        <v>74</v>
      </c>
      <c r="B76" s="4" t="str">
        <f t="shared" si="5"/>
        <v>B010-00018004</v>
      </c>
      <c r="C76" s="4" t="str">
        <f>IFERROR(VLOOKUP(F76,Tablas!$A$1:$B$3,2,0),"")</f>
        <v>Boleta</v>
      </c>
      <c r="D76" s="4" t="str">
        <f t="shared" si="6"/>
        <v>Ecom - CONTADO / CASH - PE 0924 TEL: 923528149 Basado en Pedidos de client</v>
      </c>
      <c r="E76" s="19">
        <v>45348</v>
      </c>
      <c r="F76" s="20" t="s">
        <v>842</v>
      </c>
      <c r="G76" s="20" t="s">
        <v>1264</v>
      </c>
      <c r="H76" s="20" t="s">
        <v>44</v>
      </c>
      <c r="I76" s="20" t="s">
        <v>45</v>
      </c>
      <c r="J76" s="20" t="s">
        <v>1265</v>
      </c>
      <c r="K76" s="20" t="s">
        <v>1266</v>
      </c>
      <c r="L76" s="20" t="s">
        <v>1267</v>
      </c>
      <c r="M76" s="20"/>
      <c r="N76" s="21">
        <v>4.53</v>
      </c>
      <c r="O76" s="21">
        <v>0</v>
      </c>
      <c r="P76" s="20"/>
      <c r="Q76" s="19">
        <v>45348</v>
      </c>
      <c r="R76" s="20"/>
      <c r="S76" s="19">
        <v>45348</v>
      </c>
      <c r="T76" s="20" t="s">
        <v>49</v>
      </c>
      <c r="U76" s="20">
        <v>925567</v>
      </c>
      <c r="V76" s="20">
        <v>240000478</v>
      </c>
      <c r="W76" s="20" t="s">
        <v>847</v>
      </c>
      <c r="X76" s="20" t="s">
        <v>305</v>
      </c>
      <c r="Y76" s="20" t="s">
        <v>52</v>
      </c>
      <c r="Z76" s="20" t="s">
        <v>1268</v>
      </c>
      <c r="AA76" s="20" t="s">
        <v>1269</v>
      </c>
      <c r="AB76" s="20" t="s">
        <v>899</v>
      </c>
      <c r="AC76" s="20" t="s">
        <v>689</v>
      </c>
      <c r="AD76" s="20" t="s">
        <v>56</v>
      </c>
      <c r="AE76" s="20" t="s">
        <v>864</v>
      </c>
    </row>
    <row r="77" spans="1:31" ht="21" customHeight="1" x14ac:dyDescent="0.2">
      <c r="A77" s="4">
        <f t="shared" si="4"/>
        <v>75</v>
      </c>
      <c r="B77" s="4" t="str">
        <f t="shared" si="5"/>
        <v>B010-00019482</v>
      </c>
      <c r="C77" s="4" t="str">
        <f>IFERROR(VLOOKUP(F77,Tablas!$A$1:$B$3,2,0),"")</f>
        <v>Boleta</v>
      </c>
      <c r="D77" s="4" t="str">
        <f t="shared" si="6"/>
        <v>Ecom - CONTADO / CASH - PE 3349 TEL: 931630738  + PE 3316 Basado en Entre</v>
      </c>
      <c r="E77" s="19">
        <v>45483</v>
      </c>
      <c r="F77" s="20" t="s">
        <v>842</v>
      </c>
      <c r="G77" s="20" t="s">
        <v>1270</v>
      </c>
      <c r="H77" s="20" t="s">
        <v>44</v>
      </c>
      <c r="I77" s="20" t="s">
        <v>45</v>
      </c>
      <c r="J77" s="20" t="s">
        <v>1271</v>
      </c>
      <c r="K77" s="20" t="s">
        <v>1272</v>
      </c>
      <c r="L77" s="20" t="s">
        <v>1273</v>
      </c>
      <c r="M77" s="20"/>
      <c r="N77" s="21">
        <v>4.53</v>
      </c>
      <c r="O77" s="21">
        <v>0</v>
      </c>
      <c r="P77" s="20"/>
      <c r="Q77" s="19">
        <v>45483</v>
      </c>
      <c r="R77" s="20"/>
      <c r="S77" s="19">
        <v>45483</v>
      </c>
      <c r="T77" s="20" t="s">
        <v>49</v>
      </c>
      <c r="U77" s="20">
        <v>992256</v>
      </c>
      <c r="V77" s="20">
        <v>240002017</v>
      </c>
      <c r="W77" s="20" t="s">
        <v>847</v>
      </c>
      <c r="X77" s="20" t="s">
        <v>305</v>
      </c>
      <c r="Y77" s="20" t="s">
        <v>52</v>
      </c>
      <c r="Z77" s="20" t="s">
        <v>1274</v>
      </c>
      <c r="AA77" s="20" t="s">
        <v>1275</v>
      </c>
      <c r="AB77" s="20" t="s">
        <v>248</v>
      </c>
      <c r="AC77" s="20" t="s">
        <v>248</v>
      </c>
      <c r="AD77" s="20" t="s">
        <v>56</v>
      </c>
      <c r="AE77" s="20" t="s">
        <v>864</v>
      </c>
    </row>
    <row r="78" spans="1:31" ht="21" customHeight="1" x14ac:dyDescent="0.2">
      <c r="A78" s="4">
        <f t="shared" si="4"/>
        <v>76</v>
      </c>
      <c r="B78" s="4" t="str">
        <f t="shared" si="5"/>
        <v>B010-00020504</v>
      </c>
      <c r="C78" s="4" t="str">
        <f>IFERROR(VLOOKUP(F78,Tablas!$A$1:$B$3,2,0),"")</f>
        <v>Boleta</v>
      </c>
      <c r="D78" s="4" t="str">
        <f t="shared" si="6"/>
        <v>Ecom - CONTADO / CASH - PE 5021 TE: 980682059 RECOJO Basado en Entregas 09</v>
      </c>
      <c r="E78" s="19">
        <v>45560</v>
      </c>
      <c r="F78" s="20" t="s">
        <v>842</v>
      </c>
      <c r="G78" s="20" t="s">
        <v>1276</v>
      </c>
      <c r="H78" s="20" t="s">
        <v>44</v>
      </c>
      <c r="I78" s="20" t="s">
        <v>45</v>
      </c>
      <c r="J78" s="20" t="s">
        <v>1277</v>
      </c>
      <c r="K78" s="20" t="s">
        <v>1278</v>
      </c>
      <c r="L78" s="20" t="s">
        <v>1279</v>
      </c>
      <c r="M78" s="20"/>
      <c r="N78" s="21">
        <v>4.5599999999999996</v>
      </c>
      <c r="O78" s="21">
        <v>0</v>
      </c>
      <c r="P78" s="20"/>
      <c r="Q78" s="19">
        <v>45560</v>
      </c>
      <c r="R78" s="20"/>
      <c r="S78" s="19">
        <v>45560</v>
      </c>
      <c r="T78" s="20" t="s">
        <v>49</v>
      </c>
      <c r="U78" s="20">
        <v>1028427</v>
      </c>
      <c r="V78" s="20">
        <v>240003041</v>
      </c>
      <c r="W78" s="20" t="s">
        <v>847</v>
      </c>
      <c r="X78" s="20" t="s">
        <v>305</v>
      </c>
      <c r="Y78" s="20" t="s">
        <v>52</v>
      </c>
      <c r="Z78" s="20" t="s">
        <v>1280</v>
      </c>
      <c r="AA78" s="20" t="s">
        <v>808</v>
      </c>
      <c r="AB78" s="20" t="s">
        <v>863</v>
      </c>
      <c r="AC78" s="20" t="s">
        <v>689</v>
      </c>
      <c r="AD78" s="20" t="s">
        <v>56</v>
      </c>
      <c r="AE78" s="20" t="s">
        <v>864</v>
      </c>
    </row>
    <row r="79" spans="1:31" ht="21" customHeight="1" x14ac:dyDescent="0.2">
      <c r="A79" s="4">
        <f t="shared" si="4"/>
        <v>77</v>
      </c>
      <c r="B79" s="4" t="str">
        <f t="shared" si="5"/>
        <v>B010-00020381</v>
      </c>
      <c r="C79" s="4" t="str">
        <f>IFERROR(VLOOKUP(F79,Tablas!$A$1:$B$3,2,0),"")</f>
        <v>Boleta</v>
      </c>
      <c r="D79" s="4" t="str">
        <f t="shared" si="6"/>
        <v>Ecom - CONTADO / CASH - PE 4773 TEL: 985372392 RECOJO Basado en Entregas 0</v>
      </c>
      <c r="E79" s="19">
        <v>45547</v>
      </c>
      <c r="F79" s="20" t="s">
        <v>842</v>
      </c>
      <c r="G79" s="20" t="s">
        <v>1281</v>
      </c>
      <c r="H79" s="20" t="s">
        <v>44</v>
      </c>
      <c r="I79" s="20" t="s">
        <v>45</v>
      </c>
      <c r="J79" s="20" t="s">
        <v>1282</v>
      </c>
      <c r="K79" s="20" t="s">
        <v>1283</v>
      </c>
      <c r="L79" s="20" t="s">
        <v>1284</v>
      </c>
      <c r="M79" s="20"/>
      <c r="N79" s="21">
        <v>4.5599999999999996</v>
      </c>
      <c r="O79" s="21">
        <v>0</v>
      </c>
      <c r="P79" s="20"/>
      <c r="Q79" s="19">
        <v>45547</v>
      </c>
      <c r="R79" s="20"/>
      <c r="S79" s="19">
        <v>45547</v>
      </c>
      <c r="T79" s="20" t="s">
        <v>49</v>
      </c>
      <c r="U79" s="20">
        <v>1022966</v>
      </c>
      <c r="V79" s="20">
        <v>240002918</v>
      </c>
      <c r="W79" s="20" t="s">
        <v>847</v>
      </c>
      <c r="X79" s="20" t="s">
        <v>305</v>
      </c>
      <c r="Y79" s="20" t="s">
        <v>52</v>
      </c>
      <c r="Z79" s="20" t="s">
        <v>1285</v>
      </c>
      <c r="AA79" s="20" t="s">
        <v>808</v>
      </c>
      <c r="AB79" s="20" t="s">
        <v>54</v>
      </c>
      <c r="AC79" s="20" t="s">
        <v>689</v>
      </c>
      <c r="AD79" s="20" t="s">
        <v>56</v>
      </c>
      <c r="AE79" s="20" t="s">
        <v>864</v>
      </c>
    </row>
    <row r="80" spans="1:31" ht="21" customHeight="1" x14ac:dyDescent="0.2">
      <c r="A80" s="4">
        <f t="shared" si="4"/>
        <v>78</v>
      </c>
      <c r="B80" s="4" t="str">
        <f t="shared" si="5"/>
        <v>F010-00024619</v>
      </c>
      <c r="C80" s="4" t="str">
        <f>IFERROR(VLOOKUP(F80,Tablas!$A$1:$B$3,2,0),"")</f>
        <v>Factura</v>
      </c>
      <c r="D80" s="4" t="str">
        <f t="shared" si="6"/>
        <v>Ecom - CONTADO / CASH - Facturas clientes - C20454306423</v>
      </c>
      <c r="E80" s="19">
        <v>45415</v>
      </c>
      <c r="F80" s="20" t="s">
        <v>1001</v>
      </c>
      <c r="G80" s="20" t="s">
        <v>1286</v>
      </c>
      <c r="H80" s="20" t="s">
        <v>44</v>
      </c>
      <c r="I80" s="20" t="s">
        <v>45</v>
      </c>
      <c r="J80" s="20" t="s">
        <v>1287</v>
      </c>
      <c r="K80" s="20" t="s">
        <v>1288</v>
      </c>
      <c r="L80" s="20" t="s">
        <v>1289</v>
      </c>
      <c r="M80" s="20"/>
      <c r="N80" s="21">
        <v>4.57</v>
      </c>
      <c r="O80" s="21">
        <v>0</v>
      </c>
      <c r="P80" s="20"/>
      <c r="Q80" s="19">
        <v>45415</v>
      </c>
      <c r="R80" s="20"/>
      <c r="S80" s="19">
        <v>45415</v>
      </c>
      <c r="T80" s="20" t="s">
        <v>49</v>
      </c>
      <c r="U80" s="20">
        <v>958767</v>
      </c>
      <c r="V80" s="20">
        <v>240001225</v>
      </c>
      <c r="W80" s="20" t="s">
        <v>847</v>
      </c>
      <c r="X80" s="20" t="s">
        <v>305</v>
      </c>
      <c r="Y80" s="20" t="s">
        <v>52</v>
      </c>
      <c r="Z80" s="20" t="s">
        <v>1290</v>
      </c>
      <c r="AA80" s="20" t="s">
        <v>1291</v>
      </c>
      <c r="AB80" s="20"/>
      <c r="AC80" s="20"/>
      <c r="AD80" s="20" t="s">
        <v>56</v>
      </c>
      <c r="AE80" s="20" t="s">
        <v>864</v>
      </c>
    </row>
    <row r="81" spans="1:31" ht="21" customHeight="1" x14ac:dyDescent="0.2">
      <c r="A81" s="4">
        <f t="shared" si="4"/>
        <v>79</v>
      </c>
      <c r="B81" s="4" t="str">
        <f t="shared" si="5"/>
        <v>F010-00018119</v>
      </c>
      <c r="C81" s="4" t="str">
        <f>IFERROR(VLOOKUP(F81,Tablas!$A$1:$B$3,2,0),"")</f>
        <v>Factura</v>
      </c>
      <c r="D81" s="4" t="str">
        <f t="shared" si="6"/>
        <v xml:space="preserve"> - CONTADO / CASH - INTERESES L 2022-00446REF F010-017491 FE 17/02/20</v>
      </c>
      <c r="E81" s="19">
        <v>44686</v>
      </c>
      <c r="F81" s="20" t="s">
        <v>1001</v>
      </c>
      <c r="G81" s="20" t="s">
        <v>1292</v>
      </c>
      <c r="H81" s="20" t="s">
        <v>44</v>
      </c>
      <c r="I81" s="20" t="s">
        <v>45</v>
      </c>
      <c r="J81" s="20" t="s">
        <v>1293</v>
      </c>
      <c r="K81" s="20" t="s">
        <v>1294</v>
      </c>
      <c r="L81" s="20" t="s">
        <v>1295</v>
      </c>
      <c r="M81" s="20" t="s">
        <v>125</v>
      </c>
      <c r="N81" s="21">
        <v>4.63</v>
      </c>
      <c r="O81" s="21">
        <v>0</v>
      </c>
      <c r="P81" s="20"/>
      <c r="Q81" s="19">
        <v>44686</v>
      </c>
      <c r="R81" s="20"/>
      <c r="S81" s="19">
        <v>44686</v>
      </c>
      <c r="T81" s="20" t="s">
        <v>49</v>
      </c>
      <c r="U81" s="20">
        <v>628220</v>
      </c>
      <c r="V81" s="20">
        <v>220001006</v>
      </c>
      <c r="W81" s="20" t="s">
        <v>847</v>
      </c>
      <c r="X81" s="20" t="s">
        <v>1296</v>
      </c>
      <c r="Y81" s="20" t="s">
        <v>267</v>
      </c>
      <c r="Z81" s="20" t="s">
        <v>1297</v>
      </c>
      <c r="AA81" s="20" t="s">
        <v>1298</v>
      </c>
      <c r="AB81" s="20" t="s">
        <v>942</v>
      </c>
      <c r="AC81" s="20" t="s">
        <v>167</v>
      </c>
      <c r="AD81" s="20" t="s">
        <v>56</v>
      </c>
      <c r="AE81" s="20"/>
    </row>
    <row r="82" spans="1:31" ht="21" customHeight="1" x14ac:dyDescent="0.2">
      <c r="A82" s="4">
        <f t="shared" si="4"/>
        <v>80</v>
      </c>
      <c r="B82" s="4" t="str">
        <f t="shared" si="5"/>
        <v>B010-00019348</v>
      </c>
      <c r="C82" s="4" t="str">
        <f>IFERROR(VLOOKUP(F82,Tablas!$A$1:$B$3,2,0),"")</f>
        <v>Boleta</v>
      </c>
      <c r="D82" s="4" t="str">
        <f t="shared" si="6"/>
        <v>Ecom - CONTADO / CASH - PE 3071 TEL: 999097818 Basado en Pedidos de client</v>
      </c>
      <c r="E82" s="19">
        <v>45468</v>
      </c>
      <c r="F82" s="20" t="s">
        <v>842</v>
      </c>
      <c r="G82" s="20" t="s">
        <v>1299</v>
      </c>
      <c r="H82" s="20" t="s">
        <v>44</v>
      </c>
      <c r="I82" s="20" t="s">
        <v>45</v>
      </c>
      <c r="J82" s="20" t="s">
        <v>1300</v>
      </c>
      <c r="K82" s="20" t="s">
        <v>1301</v>
      </c>
      <c r="L82" s="20" t="s">
        <v>1302</v>
      </c>
      <c r="M82" s="20"/>
      <c r="N82" s="21">
        <v>4.66</v>
      </c>
      <c r="O82" s="21">
        <v>0</v>
      </c>
      <c r="P82" s="20"/>
      <c r="Q82" s="19">
        <v>45468</v>
      </c>
      <c r="R82" s="20"/>
      <c r="S82" s="19">
        <v>45468</v>
      </c>
      <c r="T82" s="20" t="s">
        <v>49</v>
      </c>
      <c r="U82" s="20">
        <v>985730</v>
      </c>
      <c r="V82" s="20">
        <v>240001883</v>
      </c>
      <c r="W82" s="20" t="s">
        <v>847</v>
      </c>
      <c r="X82" s="20" t="s">
        <v>305</v>
      </c>
      <c r="Y82" s="20" t="s">
        <v>52</v>
      </c>
      <c r="Z82" s="20" t="s">
        <v>1303</v>
      </c>
      <c r="AA82" s="20" t="s">
        <v>1304</v>
      </c>
      <c r="AB82" s="20" t="s">
        <v>963</v>
      </c>
      <c r="AC82" s="20" t="s">
        <v>689</v>
      </c>
      <c r="AD82" s="20" t="s">
        <v>56</v>
      </c>
      <c r="AE82" s="20" t="s">
        <v>864</v>
      </c>
    </row>
    <row r="83" spans="1:31" ht="21" customHeight="1" x14ac:dyDescent="0.2">
      <c r="A83" s="4">
        <f t="shared" si="4"/>
        <v>81</v>
      </c>
      <c r="B83" s="4" t="str">
        <f t="shared" si="5"/>
        <v>F010-00025869</v>
      </c>
      <c r="C83" s="4" t="str">
        <f>IFERROR(VLOOKUP(F83,Tablas!$A$1:$B$3,2,0),"")</f>
        <v>Factura</v>
      </c>
      <c r="D83" s="4" t="str">
        <f t="shared" si="6"/>
        <v>Ecom - CONTADO / CASH - Facturas clientes - C10713077246</v>
      </c>
      <c r="E83" s="19">
        <v>45546</v>
      </c>
      <c r="F83" s="20" t="s">
        <v>1001</v>
      </c>
      <c r="G83" s="20" t="s">
        <v>1305</v>
      </c>
      <c r="H83" s="20" t="s">
        <v>44</v>
      </c>
      <c r="I83" s="20" t="s">
        <v>45</v>
      </c>
      <c r="J83" s="20" t="s">
        <v>1306</v>
      </c>
      <c r="K83" s="20" t="s">
        <v>1307</v>
      </c>
      <c r="L83" s="20" t="s">
        <v>1308</v>
      </c>
      <c r="M83" s="20"/>
      <c r="N83" s="21">
        <v>4.6900000000000004</v>
      </c>
      <c r="O83" s="21">
        <v>0</v>
      </c>
      <c r="P83" s="20"/>
      <c r="Q83" s="19">
        <v>45546</v>
      </c>
      <c r="R83" s="20"/>
      <c r="S83" s="19">
        <v>45546</v>
      </c>
      <c r="T83" s="20" t="s">
        <v>49</v>
      </c>
      <c r="U83" s="20">
        <v>1022310</v>
      </c>
      <c r="V83" s="20">
        <v>240002691</v>
      </c>
      <c r="W83" s="20" t="s">
        <v>847</v>
      </c>
      <c r="X83" s="20" t="s">
        <v>274</v>
      </c>
      <c r="Y83" s="20" t="s">
        <v>52</v>
      </c>
      <c r="Z83" s="20" t="s">
        <v>1309</v>
      </c>
      <c r="AA83" s="20" t="s">
        <v>372</v>
      </c>
      <c r="AB83" s="20" t="s">
        <v>54</v>
      </c>
      <c r="AC83" s="20" t="s">
        <v>167</v>
      </c>
      <c r="AD83" s="20" t="s">
        <v>56</v>
      </c>
      <c r="AE83" s="20" t="s">
        <v>864</v>
      </c>
    </row>
    <row r="84" spans="1:31" ht="21" customHeight="1" x14ac:dyDescent="0.2">
      <c r="A84" s="4">
        <f t="shared" si="4"/>
        <v>82</v>
      </c>
      <c r="B84" s="4" t="str">
        <f t="shared" si="5"/>
        <v>B010-00020353</v>
      </c>
      <c r="C84" s="4" t="str">
        <f>IFERROR(VLOOKUP(F84,Tablas!$A$1:$B$3,2,0),"")</f>
        <v>Boleta</v>
      </c>
      <c r="D84" s="4" t="str">
        <f t="shared" si="6"/>
        <v>Ecom - CONTADO / CASH - PE 4724 TEL: 997421916 RECOJO Basado en Entregas 0</v>
      </c>
      <c r="E84" s="19">
        <v>45545</v>
      </c>
      <c r="F84" s="20" t="s">
        <v>842</v>
      </c>
      <c r="G84" s="20" t="s">
        <v>1310</v>
      </c>
      <c r="H84" s="20" t="s">
        <v>44</v>
      </c>
      <c r="I84" s="20" t="s">
        <v>45</v>
      </c>
      <c r="J84" s="20" t="s">
        <v>1311</v>
      </c>
      <c r="K84" s="20" t="s">
        <v>1312</v>
      </c>
      <c r="L84" s="20" t="s">
        <v>1313</v>
      </c>
      <c r="M84" s="20"/>
      <c r="N84" s="21">
        <v>4.71</v>
      </c>
      <c r="O84" s="21">
        <v>0</v>
      </c>
      <c r="P84" s="20"/>
      <c r="Q84" s="19">
        <v>45545</v>
      </c>
      <c r="R84" s="20"/>
      <c r="S84" s="19">
        <v>45545</v>
      </c>
      <c r="T84" s="20" t="s">
        <v>49</v>
      </c>
      <c r="U84" s="20">
        <v>1021524</v>
      </c>
      <c r="V84" s="20">
        <v>240002890</v>
      </c>
      <c r="W84" s="20" t="s">
        <v>847</v>
      </c>
      <c r="X84" s="20" t="s">
        <v>305</v>
      </c>
      <c r="Y84" s="20" t="s">
        <v>52</v>
      </c>
      <c r="Z84" s="20" t="s">
        <v>1314</v>
      </c>
      <c r="AA84" s="20" t="s">
        <v>808</v>
      </c>
      <c r="AB84" s="20" t="s">
        <v>55</v>
      </c>
      <c r="AC84" s="20" t="s">
        <v>689</v>
      </c>
      <c r="AD84" s="20" t="s">
        <v>56</v>
      </c>
      <c r="AE84" s="20" t="s">
        <v>864</v>
      </c>
    </row>
    <row r="85" spans="1:31" ht="21" customHeight="1" x14ac:dyDescent="0.2">
      <c r="A85" s="4">
        <f t="shared" si="4"/>
        <v>83</v>
      </c>
      <c r="B85" s="4" t="str">
        <f t="shared" si="5"/>
        <v>B010-00020312</v>
      </c>
      <c r="C85" s="4" t="str">
        <f>IFERROR(VLOOKUP(F85,Tablas!$A$1:$B$3,2,0),"")</f>
        <v>Boleta</v>
      </c>
      <c r="D85" s="4" t="str">
        <f t="shared" si="6"/>
        <v>Venta Asistida - CONTADO / CASH - PE 4653 TEL: 941944692 ENVÍO Basado en Entregas 09</v>
      </c>
      <c r="E85" s="19">
        <v>45540</v>
      </c>
      <c r="F85" s="20" t="s">
        <v>842</v>
      </c>
      <c r="G85" s="20" t="s">
        <v>1315</v>
      </c>
      <c r="H85" s="20" t="s">
        <v>44</v>
      </c>
      <c r="I85" s="20" t="s">
        <v>45</v>
      </c>
      <c r="J85" s="20" t="s">
        <v>1316</v>
      </c>
      <c r="K85" s="20" t="s">
        <v>1317</v>
      </c>
      <c r="L85" s="20" t="s">
        <v>1318</v>
      </c>
      <c r="M85" s="20"/>
      <c r="N85" s="21">
        <v>4.78</v>
      </c>
      <c r="O85" s="21">
        <v>0</v>
      </c>
      <c r="P85" s="20"/>
      <c r="Q85" s="19">
        <v>45540</v>
      </c>
      <c r="R85" s="20"/>
      <c r="S85" s="19">
        <v>45540</v>
      </c>
      <c r="T85" s="20" t="s">
        <v>49</v>
      </c>
      <c r="U85" s="20">
        <v>1019678</v>
      </c>
      <c r="V85" s="20">
        <v>240002849</v>
      </c>
      <c r="W85" s="20" t="s">
        <v>847</v>
      </c>
      <c r="X85" s="20" t="s">
        <v>274</v>
      </c>
      <c r="Y85" s="20" t="s">
        <v>52</v>
      </c>
      <c r="Z85" s="20" t="s">
        <v>1319</v>
      </c>
      <c r="AA85" s="20" t="s">
        <v>808</v>
      </c>
      <c r="AB85" s="20" t="s">
        <v>54</v>
      </c>
      <c r="AC85" s="20" t="s">
        <v>167</v>
      </c>
      <c r="AD85" s="20" t="s">
        <v>56</v>
      </c>
      <c r="AE85" s="20" t="s">
        <v>983</v>
      </c>
    </row>
    <row r="86" spans="1:31" ht="21" customHeight="1" x14ac:dyDescent="0.2">
      <c r="A86" s="4">
        <f t="shared" si="4"/>
        <v>84</v>
      </c>
      <c r="B86" s="4" t="str">
        <f t="shared" si="5"/>
        <v>B010-00019180</v>
      </c>
      <c r="C86" s="4" t="str">
        <f>IFERROR(VLOOKUP(F86,Tablas!$A$1:$B$3,2,0),"")</f>
        <v>Boleta</v>
      </c>
      <c r="D86" s="4" t="str">
        <f t="shared" si="6"/>
        <v>Ecom - CONTADO / CASH - PE 2738 TEL: 971800616 Basado en Pedidos de client</v>
      </c>
      <c r="E86" s="19">
        <v>45447</v>
      </c>
      <c r="F86" s="20" t="s">
        <v>842</v>
      </c>
      <c r="G86" s="20" t="s">
        <v>1320</v>
      </c>
      <c r="H86" s="20" t="s">
        <v>44</v>
      </c>
      <c r="I86" s="20" t="s">
        <v>45</v>
      </c>
      <c r="J86" s="20" t="s">
        <v>1321</v>
      </c>
      <c r="K86" s="20" t="s">
        <v>1322</v>
      </c>
      <c r="L86" s="20" t="s">
        <v>1323</v>
      </c>
      <c r="M86" s="20"/>
      <c r="N86" s="21">
        <v>4.78</v>
      </c>
      <c r="O86" s="21">
        <v>0</v>
      </c>
      <c r="P86" s="20"/>
      <c r="Q86" s="19">
        <v>45447</v>
      </c>
      <c r="R86" s="20"/>
      <c r="S86" s="19">
        <v>45447</v>
      </c>
      <c r="T86" s="20" t="s">
        <v>49</v>
      </c>
      <c r="U86" s="20">
        <v>976526</v>
      </c>
      <c r="V86" s="20">
        <v>240001714</v>
      </c>
      <c r="W86" s="20" t="s">
        <v>847</v>
      </c>
      <c r="X86" s="20" t="s">
        <v>274</v>
      </c>
      <c r="Y86" s="20" t="s">
        <v>52</v>
      </c>
      <c r="Z86" s="20" t="s">
        <v>1324</v>
      </c>
      <c r="AA86" s="20" t="s">
        <v>1325</v>
      </c>
      <c r="AB86" s="20" t="s">
        <v>942</v>
      </c>
      <c r="AC86" s="20" t="s">
        <v>689</v>
      </c>
      <c r="AD86" s="20" t="s">
        <v>56</v>
      </c>
      <c r="AE86" s="20" t="s">
        <v>864</v>
      </c>
    </row>
    <row r="87" spans="1:31" ht="21" customHeight="1" x14ac:dyDescent="0.2">
      <c r="A87" s="4">
        <f t="shared" si="4"/>
        <v>85</v>
      </c>
      <c r="B87" s="4" t="str">
        <f t="shared" si="5"/>
        <v>B010-00020427</v>
      </c>
      <c r="C87" s="4" t="str">
        <f>IFERROR(VLOOKUP(F87,Tablas!$A$1:$B$3,2,0),"")</f>
        <v>Boleta</v>
      </c>
      <c r="D87" s="4" t="str">
        <f t="shared" si="6"/>
        <v>Ecom - CONTADO / CASH - PE 4857 TEL: 982323111 RECOJO Basado en Pedidos de</v>
      </c>
      <c r="E87" s="19">
        <v>45553</v>
      </c>
      <c r="F87" s="20" t="s">
        <v>842</v>
      </c>
      <c r="G87" s="20" t="s">
        <v>1326</v>
      </c>
      <c r="H87" s="20" t="s">
        <v>44</v>
      </c>
      <c r="I87" s="20" t="s">
        <v>45</v>
      </c>
      <c r="J87" s="20" t="s">
        <v>1327</v>
      </c>
      <c r="K87" s="20" t="s">
        <v>1328</v>
      </c>
      <c r="L87" s="20" t="s">
        <v>1329</v>
      </c>
      <c r="M87" s="20"/>
      <c r="N87" s="21">
        <v>4.87</v>
      </c>
      <c r="O87" s="21">
        <v>0</v>
      </c>
      <c r="P87" s="20"/>
      <c r="Q87" s="19">
        <v>45553</v>
      </c>
      <c r="R87" s="20"/>
      <c r="S87" s="19">
        <v>45553</v>
      </c>
      <c r="T87" s="20" t="s">
        <v>49</v>
      </c>
      <c r="U87" s="20">
        <v>1025679</v>
      </c>
      <c r="V87" s="20">
        <v>240002964</v>
      </c>
      <c r="W87" s="20" t="s">
        <v>847</v>
      </c>
      <c r="X87" s="20" t="s">
        <v>274</v>
      </c>
      <c r="Y87" s="20" t="s">
        <v>52</v>
      </c>
      <c r="Z87" s="20" t="s">
        <v>1330</v>
      </c>
      <c r="AA87" s="20" t="s">
        <v>808</v>
      </c>
      <c r="AB87" s="20" t="s">
        <v>54</v>
      </c>
      <c r="AC87" s="20" t="s">
        <v>689</v>
      </c>
      <c r="AD87" s="20" t="s">
        <v>56</v>
      </c>
      <c r="AE87" s="20" t="s">
        <v>864</v>
      </c>
    </row>
    <row r="88" spans="1:31" ht="21" customHeight="1" x14ac:dyDescent="0.2">
      <c r="A88" s="4">
        <f t="shared" si="4"/>
        <v>86</v>
      </c>
      <c r="B88" s="4" t="str">
        <f t="shared" si="5"/>
        <v>B010-00020046</v>
      </c>
      <c r="C88" s="4" t="str">
        <f>IFERROR(VLOOKUP(F88,Tablas!$A$1:$B$3,2,0),"")</f>
        <v>Boleta</v>
      </c>
      <c r="D88" s="4" t="str">
        <f t="shared" si="6"/>
        <v>Ecom - CONTADO / CASH - PE 4224 TEL: 991142942 ENVÍO Basado en Entregas 09</v>
      </c>
      <c r="E88" s="19">
        <v>45523</v>
      </c>
      <c r="F88" s="20" t="s">
        <v>842</v>
      </c>
      <c r="G88" s="20" t="s">
        <v>1331</v>
      </c>
      <c r="H88" s="20" t="s">
        <v>44</v>
      </c>
      <c r="I88" s="20" t="s">
        <v>45</v>
      </c>
      <c r="J88" s="20" t="s">
        <v>1332</v>
      </c>
      <c r="K88" s="20" t="s">
        <v>1333</v>
      </c>
      <c r="L88" s="20" t="s">
        <v>1334</v>
      </c>
      <c r="M88" s="20"/>
      <c r="N88" s="21">
        <v>4.87</v>
      </c>
      <c r="O88" s="21">
        <v>0</v>
      </c>
      <c r="P88" s="20"/>
      <c r="Q88" s="19">
        <v>45523</v>
      </c>
      <c r="R88" s="20"/>
      <c r="S88" s="19">
        <v>45523</v>
      </c>
      <c r="T88" s="20" t="s">
        <v>49</v>
      </c>
      <c r="U88" s="20">
        <v>1010043</v>
      </c>
      <c r="V88" s="20">
        <v>240002582</v>
      </c>
      <c r="W88" s="20" t="s">
        <v>847</v>
      </c>
      <c r="X88" s="20" t="s">
        <v>274</v>
      </c>
      <c r="Y88" s="20" t="s">
        <v>52</v>
      </c>
      <c r="Z88" s="20" t="s">
        <v>1335</v>
      </c>
      <c r="AA88" s="20" t="s">
        <v>1336</v>
      </c>
      <c r="AB88" s="20" t="s">
        <v>436</v>
      </c>
      <c r="AC88" s="20" t="s">
        <v>167</v>
      </c>
      <c r="AD88" s="20" t="s">
        <v>56</v>
      </c>
      <c r="AE88" s="20" t="s">
        <v>864</v>
      </c>
    </row>
    <row r="89" spans="1:31" ht="21" customHeight="1" x14ac:dyDescent="0.2">
      <c r="A89" s="4">
        <f t="shared" si="4"/>
        <v>87</v>
      </c>
      <c r="B89" s="4" t="str">
        <f t="shared" si="5"/>
        <v>B010-00018614</v>
      </c>
      <c r="C89" s="4" t="str">
        <f>IFERROR(VLOOKUP(F89,Tablas!$A$1:$B$3,2,0),"")</f>
        <v>Boleta</v>
      </c>
      <c r="D89" s="4" t="str">
        <f t="shared" si="6"/>
        <v>Ecom - CONTADO / CASH - PE 1932 TEL: 960115838 (OLVA) Basado en Pedidos de</v>
      </c>
      <c r="E89" s="19">
        <v>45406</v>
      </c>
      <c r="F89" s="20" t="s">
        <v>842</v>
      </c>
      <c r="G89" s="20" t="s">
        <v>1337</v>
      </c>
      <c r="H89" s="20" t="s">
        <v>44</v>
      </c>
      <c r="I89" s="20" t="s">
        <v>45</v>
      </c>
      <c r="J89" s="20" t="s">
        <v>1338</v>
      </c>
      <c r="K89" s="20" t="s">
        <v>1339</v>
      </c>
      <c r="L89" s="20" t="s">
        <v>1340</v>
      </c>
      <c r="M89" s="20"/>
      <c r="N89" s="21">
        <v>4.92</v>
      </c>
      <c r="O89" s="21">
        <v>0</v>
      </c>
      <c r="P89" s="20"/>
      <c r="Q89" s="19">
        <v>45406</v>
      </c>
      <c r="R89" s="20"/>
      <c r="S89" s="19">
        <v>45406</v>
      </c>
      <c r="T89" s="20" t="s">
        <v>49</v>
      </c>
      <c r="U89" s="20">
        <v>954415</v>
      </c>
      <c r="V89" s="20">
        <v>240001090</v>
      </c>
      <c r="W89" s="20" t="s">
        <v>847</v>
      </c>
      <c r="X89" s="20" t="s">
        <v>274</v>
      </c>
      <c r="Y89" s="20" t="s">
        <v>52</v>
      </c>
      <c r="Z89" s="20" t="s">
        <v>1341</v>
      </c>
      <c r="AA89" s="20" t="s">
        <v>1342</v>
      </c>
      <c r="AB89" s="20" t="s">
        <v>1343</v>
      </c>
      <c r="AC89" s="20" t="s">
        <v>1343</v>
      </c>
      <c r="AD89" s="20" t="s">
        <v>56</v>
      </c>
      <c r="AE89" s="20" t="s">
        <v>864</v>
      </c>
    </row>
    <row r="90" spans="1:31" ht="21" customHeight="1" x14ac:dyDescent="0.2">
      <c r="A90" s="4">
        <f t="shared" si="4"/>
        <v>88</v>
      </c>
      <c r="B90" s="4" t="str">
        <f t="shared" si="5"/>
        <v>B010-00019464</v>
      </c>
      <c r="C90" s="4" t="str">
        <f>IFERROR(VLOOKUP(F90,Tablas!$A$1:$B$3,2,0),"")</f>
        <v>Boleta</v>
      </c>
      <c r="D90" s="4" t="str">
        <f t="shared" si="6"/>
        <v>Ecom - CONTADO / CASH - PE 3260 TEL: 999708203 Basado en Pedidos de client</v>
      </c>
      <c r="E90" s="19">
        <v>45482</v>
      </c>
      <c r="F90" s="20" t="s">
        <v>842</v>
      </c>
      <c r="G90" s="20" t="s">
        <v>1344</v>
      </c>
      <c r="H90" s="20" t="s">
        <v>44</v>
      </c>
      <c r="I90" s="20" t="s">
        <v>45</v>
      </c>
      <c r="J90" s="20" t="s">
        <v>1345</v>
      </c>
      <c r="K90" s="20" t="s">
        <v>1346</v>
      </c>
      <c r="L90" s="20" t="s">
        <v>1347</v>
      </c>
      <c r="M90" s="20"/>
      <c r="N90" s="21">
        <v>4.93</v>
      </c>
      <c r="O90" s="21">
        <v>0</v>
      </c>
      <c r="P90" s="20"/>
      <c r="Q90" s="19">
        <v>45482</v>
      </c>
      <c r="R90" s="20"/>
      <c r="S90" s="19">
        <v>45482</v>
      </c>
      <c r="T90" s="20" t="s">
        <v>49</v>
      </c>
      <c r="U90" s="20">
        <v>991987</v>
      </c>
      <c r="V90" s="20">
        <v>240001999</v>
      </c>
      <c r="W90" s="20" t="s">
        <v>847</v>
      </c>
      <c r="X90" s="20" t="s">
        <v>917</v>
      </c>
      <c r="Y90" s="20" t="s">
        <v>52</v>
      </c>
      <c r="Z90" s="20" t="s">
        <v>1348</v>
      </c>
      <c r="AA90" s="20" t="s">
        <v>353</v>
      </c>
      <c r="AB90" s="20" t="s">
        <v>54</v>
      </c>
      <c r="AC90" s="20" t="s">
        <v>689</v>
      </c>
      <c r="AD90" s="20" t="s">
        <v>56</v>
      </c>
      <c r="AE90" s="20" t="s">
        <v>864</v>
      </c>
    </row>
    <row r="91" spans="1:31" ht="21" customHeight="1" x14ac:dyDescent="0.2">
      <c r="A91" s="4">
        <f t="shared" si="4"/>
        <v>89</v>
      </c>
      <c r="B91" s="4" t="str">
        <f t="shared" si="5"/>
        <v>B010-00019398</v>
      </c>
      <c r="C91" s="4" t="str">
        <f>IFERROR(VLOOKUP(F91,Tablas!$A$1:$B$3,2,0),"")</f>
        <v>Boleta</v>
      </c>
      <c r="D91" s="4" t="str">
        <f t="shared" si="6"/>
        <v>Ecom - CONTADO / CASH - PE 3221 TEL: 994644966 Basado en Pedidos de client</v>
      </c>
      <c r="E91" s="19">
        <v>45474</v>
      </c>
      <c r="F91" s="20" t="s">
        <v>842</v>
      </c>
      <c r="G91" s="20" t="s">
        <v>1349</v>
      </c>
      <c r="H91" s="20" t="s">
        <v>44</v>
      </c>
      <c r="I91" s="20" t="s">
        <v>45</v>
      </c>
      <c r="J91" s="20" t="s">
        <v>1350</v>
      </c>
      <c r="K91" s="20" t="s">
        <v>1351</v>
      </c>
      <c r="L91" s="20" t="s">
        <v>1352</v>
      </c>
      <c r="M91" s="20"/>
      <c r="N91" s="21">
        <v>4.95</v>
      </c>
      <c r="O91" s="21">
        <v>0</v>
      </c>
      <c r="P91" s="20"/>
      <c r="Q91" s="19">
        <v>45474</v>
      </c>
      <c r="R91" s="20"/>
      <c r="S91" s="19">
        <v>45474</v>
      </c>
      <c r="T91" s="20" t="s">
        <v>49</v>
      </c>
      <c r="U91" s="20">
        <v>988598</v>
      </c>
      <c r="V91" s="20">
        <v>240001933</v>
      </c>
      <c r="W91" s="20" t="s">
        <v>847</v>
      </c>
      <c r="X91" s="20" t="s">
        <v>305</v>
      </c>
      <c r="Y91" s="20" t="s">
        <v>52</v>
      </c>
      <c r="Z91" s="20" t="s">
        <v>1353</v>
      </c>
      <c r="AA91" s="20" t="s">
        <v>1354</v>
      </c>
      <c r="AB91" s="20" t="s">
        <v>1355</v>
      </c>
      <c r="AC91" s="20" t="s">
        <v>689</v>
      </c>
      <c r="AD91" s="20" t="s">
        <v>56</v>
      </c>
      <c r="AE91" s="20" t="s">
        <v>864</v>
      </c>
    </row>
    <row r="92" spans="1:31" ht="21" customHeight="1" x14ac:dyDescent="0.2">
      <c r="A92" s="4">
        <f t="shared" si="4"/>
        <v>90</v>
      </c>
      <c r="B92" s="4" t="str">
        <f t="shared" si="5"/>
        <v>B010-00018109</v>
      </c>
      <c r="C92" s="4" t="str">
        <f>IFERROR(VLOOKUP(F92,Tablas!$A$1:$B$3,2,0),"")</f>
        <v>Boleta</v>
      </c>
      <c r="D92" s="4" t="str">
        <f t="shared" si="6"/>
        <v>Ecom - CONTADO / CASH - PE 1040 TEL: 975417103 Basado en Pedidos de client</v>
      </c>
      <c r="E92" s="19">
        <v>45357</v>
      </c>
      <c r="F92" s="20" t="s">
        <v>842</v>
      </c>
      <c r="G92" s="20" t="s">
        <v>1356</v>
      </c>
      <c r="H92" s="20" t="s">
        <v>44</v>
      </c>
      <c r="I92" s="20" t="s">
        <v>45</v>
      </c>
      <c r="J92" s="20" t="s">
        <v>1357</v>
      </c>
      <c r="K92" s="20" t="s">
        <v>1358</v>
      </c>
      <c r="L92" s="20" t="s">
        <v>1359</v>
      </c>
      <c r="M92" s="20"/>
      <c r="N92" s="21">
        <v>4.96</v>
      </c>
      <c r="O92" s="21">
        <v>0</v>
      </c>
      <c r="P92" s="20"/>
      <c r="Q92" s="19">
        <v>45357</v>
      </c>
      <c r="R92" s="20"/>
      <c r="S92" s="19">
        <v>45357</v>
      </c>
      <c r="T92" s="20" t="s">
        <v>49</v>
      </c>
      <c r="U92" s="20">
        <v>929187</v>
      </c>
      <c r="V92" s="20">
        <v>240000583</v>
      </c>
      <c r="W92" s="20" t="s">
        <v>847</v>
      </c>
      <c r="X92" s="20" t="s">
        <v>917</v>
      </c>
      <c r="Y92" s="20" t="s">
        <v>52</v>
      </c>
      <c r="Z92" s="20" t="s">
        <v>1360</v>
      </c>
      <c r="AA92" s="20" t="s">
        <v>1361</v>
      </c>
      <c r="AB92" s="20" t="s">
        <v>1362</v>
      </c>
      <c r="AC92" s="20" t="s">
        <v>689</v>
      </c>
      <c r="AD92" s="20" t="s">
        <v>56</v>
      </c>
      <c r="AE92" s="20" t="s">
        <v>864</v>
      </c>
    </row>
    <row r="93" spans="1:31" ht="21" customHeight="1" x14ac:dyDescent="0.2">
      <c r="A93" s="4">
        <f t="shared" si="4"/>
        <v>91</v>
      </c>
      <c r="B93" s="4" t="str">
        <f t="shared" si="5"/>
        <v>B010-00017964</v>
      </c>
      <c r="C93" s="4" t="str">
        <f>IFERROR(VLOOKUP(F93,Tablas!$A$1:$B$3,2,0),"")</f>
        <v>Boleta</v>
      </c>
      <c r="D93" s="4" t="str">
        <f t="shared" si="6"/>
        <v>Ecom - CONTADO / CASH - PE 0824 TEL: 955532484 Basado en Pedidos de client</v>
      </c>
      <c r="E93" s="19">
        <v>45342</v>
      </c>
      <c r="F93" s="20" t="s">
        <v>842</v>
      </c>
      <c r="G93" s="20" t="s">
        <v>1363</v>
      </c>
      <c r="H93" s="20" t="s">
        <v>44</v>
      </c>
      <c r="I93" s="20" t="s">
        <v>45</v>
      </c>
      <c r="J93" s="20" t="s">
        <v>1364</v>
      </c>
      <c r="K93" s="20" t="s">
        <v>1365</v>
      </c>
      <c r="L93" s="20" t="s">
        <v>1366</v>
      </c>
      <c r="M93" s="20"/>
      <c r="N93" s="21">
        <v>5.05</v>
      </c>
      <c r="O93" s="21">
        <v>0</v>
      </c>
      <c r="P93" s="20"/>
      <c r="Q93" s="19">
        <v>45342</v>
      </c>
      <c r="R93" s="20"/>
      <c r="S93" s="19">
        <v>45342</v>
      </c>
      <c r="T93" s="20" t="s">
        <v>49</v>
      </c>
      <c r="U93" s="20">
        <v>921721</v>
      </c>
      <c r="V93" s="20">
        <v>240000438</v>
      </c>
      <c r="W93" s="20" t="s">
        <v>847</v>
      </c>
      <c r="X93" s="20" t="s">
        <v>305</v>
      </c>
      <c r="Y93" s="20" t="s">
        <v>52</v>
      </c>
      <c r="Z93" s="20" t="s">
        <v>1367</v>
      </c>
      <c r="AA93" s="20" t="s">
        <v>1368</v>
      </c>
      <c r="AB93" s="20" t="s">
        <v>1054</v>
      </c>
      <c r="AC93" s="20" t="s">
        <v>689</v>
      </c>
      <c r="AD93" s="20" t="s">
        <v>56</v>
      </c>
      <c r="AE93" s="20" t="s">
        <v>864</v>
      </c>
    </row>
    <row r="94" spans="1:31" ht="21" customHeight="1" x14ac:dyDescent="0.2">
      <c r="A94" s="4">
        <f t="shared" si="4"/>
        <v>92</v>
      </c>
      <c r="B94" s="4" t="str">
        <f t="shared" si="5"/>
        <v>B010-00020084</v>
      </c>
      <c r="C94" s="4" t="str">
        <f>IFERROR(VLOOKUP(F94,Tablas!$A$1:$B$3,2,0),"")</f>
        <v>Boleta</v>
      </c>
      <c r="D94" s="4" t="str">
        <f t="shared" si="6"/>
        <v>Ecom - CONTADO / CASH - PE 4273 CANI-TABS TEL: 930520029 ENVÍO Basado en E</v>
      </c>
      <c r="E94" s="19">
        <v>45525</v>
      </c>
      <c r="F94" s="20" t="s">
        <v>842</v>
      </c>
      <c r="G94" s="20" t="s">
        <v>1369</v>
      </c>
      <c r="H94" s="20" t="s">
        <v>44</v>
      </c>
      <c r="I94" s="20" t="s">
        <v>45</v>
      </c>
      <c r="J94" s="20" t="s">
        <v>1370</v>
      </c>
      <c r="K94" s="20" t="s">
        <v>1371</v>
      </c>
      <c r="L94" s="20" t="s">
        <v>1372</v>
      </c>
      <c r="M94" s="20"/>
      <c r="N94" s="21">
        <v>5.08</v>
      </c>
      <c r="O94" s="21">
        <v>0</v>
      </c>
      <c r="P94" s="20"/>
      <c r="Q94" s="19">
        <v>45525</v>
      </c>
      <c r="R94" s="20"/>
      <c r="S94" s="19">
        <v>45525</v>
      </c>
      <c r="T94" s="20" t="s">
        <v>49</v>
      </c>
      <c r="U94" s="20">
        <v>1011284</v>
      </c>
      <c r="V94" s="20">
        <v>240002621</v>
      </c>
      <c r="W94" s="20" t="s">
        <v>847</v>
      </c>
      <c r="X94" s="20" t="s">
        <v>274</v>
      </c>
      <c r="Y94" s="20" t="s">
        <v>52</v>
      </c>
      <c r="Z94" s="20" t="s">
        <v>1373</v>
      </c>
      <c r="AA94" s="20" t="s">
        <v>1374</v>
      </c>
      <c r="AB94" s="20" t="s">
        <v>789</v>
      </c>
      <c r="AC94" s="20" t="s">
        <v>167</v>
      </c>
      <c r="AD94" s="20" t="s">
        <v>56</v>
      </c>
      <c r="AE94" s="20" t="s">
        <v>864</v>
      </c>
    </row>
    <row r="95" spans="1:31" ht="21" customHeight="1" x14ac:dyDescent="0.2">
      <c r="A95" s="4">
        <f t="shared" si="4"/>
        <v>93</v>
      </c>
      <c r="B95" s="4" t="str">
        <f t="shared" si="5"/>
        <v>B010-00018000</v>
      </c>
      <c r="C95" s="4" t="str">
        <f>IFERROR(VLOOKUP(F95,Tablas!$A$1:$B$3,2,0),"")</f>
        <v>Boleta</v>
      </c>
      <c r="D95" s="4" t="str">
        <f t="shared" si="6"/>
        <v>Ecom - CONTADO / CASH - PE 0890 SHOP Basado en Entregas 09-0010-00059042.</v>
      </c>
      <c r="E95" s="19">
        <v>45348</v>
      </c>
      <c r="F95" s="20" t="s">
        <v>842</v>
      </c>
      <c r="G95" s="20" t="s">
        <v>1375</v>
      </c>
      <c r="H95" s="20" t="s">
        <v>44</v>
      </c>
      <c r="I95" s="20" t="s">
        <v>45</v>
      </c>
      <c r="J95" s="20" t="s">
        <v>1376</v>
      </c>
      <c r="K95" s="20" t="s">
        <v>1377</v>
      </c>
      <c r="L95" s="20" t="s">
        <v>1378</v>
      </c>
      <c r="M95" s="20"/>
      <c r="N95" s="21">
        <v>5.1100000000000003</v>
      </c>
      <c r="O95" s="21">
        <v>0</v>
      </c>
      <c r="P95" s="20"/>
      <c r="Q95" s="19">
        <v>45348</v>
      </c>
      <c r="R95" s="20"/>
      <c r="S95" s="19">
        <v>45348</v>
      </c>
      <c r="T95" s="20" t="s">
        <v>49</v>
      </c>
      <c r="U95" s="20">
        <v>925144</v>
      </c>
      <c r="V95" s="20">
        <v>240000474</v>
      </c>
      <c r="W95" s="20" t="s">
        <v>847</v>
      </c>
      <c r="X95" s="20" t="s">
        <v>274</v>
      </c>
      <c r="Y95" s="20" t="s">
        <v>52</v>
      </c>
      <c r="Z95" s="20" t="s">
        <v>1379</v>
      </c>
      <c r="AA95" s="20" t="s">
        <v>689</v>
      </c>
      <c r="AB95" s="20" t="s">
        <v>167</v>
      </c>
      <c r="AC95" s="20" t="s">
        <v>167</v>
      </c>
      <c r="AD95" s="20" t="s">
        <v>56</v>
      </c>
      <c r="AE95" s="20" t="s">
        <v>864</v>
      </c>
    </row>
    <row r="96" spans="1:31" ht="21" customHeight="1" x14ac:dyDescent="0.2">
      <c r="A96" s="4">
        <f t="shared" si="4"/>
        <v>94</v>
      </c>
      <c r="B96" s="4" t="str">
        <f t="shared" si="5"/>
        <v>B010-00020176</v>
      </c>
      <c r="C96" s="4" t="str">
        <f>IFERROR(VLOOKUP(F96,Tablas!$A$1:$B$3,2,0),"")</f>
        <v>Boleta</v>
      </c>
      <c r="D96" s="4" t="str">
        <f t="shared" si="6"/>
        <v>Ecom - CONTADO / CASH - PE 4410 TEL: 997950666 RECOJO Basado en Entregas 0</v>
      </c>
      <c r="E96" s="19">
        <v>45530</v>
      </c>
      <c r="F96" s="20" t="s">
        <v>842</v>
      </c>
      <c r="G96" s="20" t="s">
        <v>1380</v>
      </c>
      <c r="H96" s="20" t="s">
        <v>44</v>
      </c>
      <c r="I96" s="20" t="s">
        <v>45</v>
      </c>
      <c r="J96" s="20" t="s">
        <v>1381</v>
      </c>
      <c r="K96" s="20" t="s">
        <v>1382</v>
      </c>
      <c r="L96" s="20" t="s">
        <v>1383</v>
      </c>
      <c r="M96" s="20"/>
      <c r="N96" s="21">
        <v>5.1100000000000003</v>
      </c>
      <c r="O96" s="21">
        <v>0</v>
      </c>
      <c r="P96" s="20"/>
      <c r="Q96" s="19">
        <v>45530</v>
      </c>
      <c r="R96" s="20"/>
      <c r="S96" s="19">
        <v>45530</v>
      </c>
      <c r="T96" s="20" t="s">
        <v>49</v>
      </c>
      <c r="U96" s="20">
        <v>1013374</v>
      </c>
      <c r="V96" s="20">
        <v>240002713</v>
      </c>
      <c r="W96" s="20" t="s">
        <v>847</v>
      </c>
      <c r="X96" s="20" t="s">
        <v>305</v>
      </c>
      <c r="Y96" s="20" t="s">
        <v>52</v>
      </c>
      <c r="Z96" s="20" t="s">
        <v>1384</v>
      </c>
      <c r="AA96" s="20" t="s">
        <v>353</v>
      </c>
      <c r="AB96" s="20" t="s">
        <v>54</v>
      </c>
      <c r="AC96" s="20" t="s">
        <v>689</v>
      </c>
      <c r="AD96" s="20" t="s">
        <v>56</v>
      </c>
      <c r="AE96" s="20" t="s">
        <v>864</v>
      </c>
    </row>
    <row r="97" spans="1:31" ht="21" customHeight="1" x14ac:dyDescent="0.2">
      <c r="A97" s="4">
        <f t="shared" si="4"/>
        <v>95</v>
      </c>
      <c r="B97" s="4" t="str">
        <f t="shared" si="5"/>
        <v>B010-00018856</v>
      </c>
      <c r="C97" s="4" t="str">
        <f>IFERROR(VLOOKUP(F97,Tablas!$A$1:$B$3,2,0),"")</f>
        <v>Boleta</v>
      </c>
      <c r="D97" s="4" t="str">
        <f t="shared" si="6"/>
        <v>Ecom - CONTADO / CASH - PE 2304 TEL: 947028574 Basado en Pedidos de client</v>
      </c>
      <c r="E97" s="19">
        <v>45427</v>
      </c>
      <c r="F97" s="20" t="s">
        <v>842</v>
      </c>
      <c r="G97" s="20" t="s">
        <v>1385</v>
      </c>
      <c r="H97" s="20" t="s">
        <v>44</v>
      </c>
      <c r="I97" s="20" t="s">
        <v>45</v>
      </c>
      <c r="J97" s="20" t="s">
        <v>1386</v>
      </c>
      <c r="K97" s="20" t="s">
        <v>1387</v>
      </c>
      <c r="L97" s="20" t="s">
        <v>1388</v>
      </c>
      <c r="M97" s="20"/>
      <c r="N97" s="21">
        <v>5.19</v>
      </c>
      <c r="O97" s="21">
        <v>0</v>
      </c>
      <c r="P97" s="20"/>
      <c r="Q97" s="19">
        <v>45427</v>
      </c>
      <c r="R97" s="20"/>
      <c r="S97" s="19">
        <v>45427</v>
      </c>
      <c r="T97" s="20" t="s">
        <v>49</v>
      </c>
      <c r="U97" s="20">
        <v>963871</v>
      </c>
      <c r="V97" s="20">
        <v>240001334</v>
      </c>
      <c r="W97" s="20" t="s">
        <v>847</v>
      </c>
      <c r="X97" s="20" t="s">
        <v>274</v>
      </c>
      <c r="Y97" s="20" t="s">
        <v>52</v>
      </c>
      <c r="Z97" s="20" t="s">
        <v>1389</v>
      </c>
      <c r="AA97" s="20" t="s">
        <v>1390</v>
      </c>
      <c r="AB97" s="20" t="s">
        <v>1391</v>
      </c>
      <c r="AC97" s="20" t="s">
        <v>689</v>
      </c>
      <c r="AD97" s="20" t="s">
        <v>56</v>
      </c>
      <c r="AE97" s="20" t="s">
        <v>864</v>
      </c>
    </row>
    <row r="98" spans="1:31" ht="21" customHeight="1" x14ac:dyDescent="0.2">
      <c r="A98" s="4">
        <f t="shared" si="4"/>
        <v>96</v>
      </c>
      <c r="B98" s="4" t="str">
        <f t="shared" si="5"/>
        <v>B010-00020489</v>
      </c>
      <c r="C98" s="4" t="str">
        <f>IFERROR(VLOOKUP(F98,Tablas!$A$1:$B$3,2,0),"")</f>
        <v>Boleta</v>
      </c>
      <c r="D98" s="4" t="str">
        <f t="shared" si="6"/>
        <v>Ecom - CONTADO / CASH - PE 4979 TEL: 997525619 RECOJO Basado en Entregas 0</v>
      </c>
      <c r="E98" s="19">
        <v>45558</v>
      </c>
      <c r="F98" s="20" t="s">
        <v>842</v>
      </c>
      <c r="G98" s="20" t="s">
        <v>1392</v>
      </c>
      <c r="H98" s="20" t="s">
        <v>44</v>
      </c>
      <c r="I98" s="20" t="s">
        <v>45</v>
      </c>
      <c r="J98" s="20" t="s">
        <v>884</v>
      </c>
      <c r="K98" s="20" t="s">
        <v>885</v>
      </c>
      <c r="L98" s="20" t="s">
        <v>886</v>
      </c>
      <c r="M98" s="20"/>
      <c r="N98" s="21">
        <v>5.21</v>
      </c>
      <c r="O98" s="21">
        <v>0</v>
      </c>
      <c r="P98" s="20"/>
      <c r="Q98" s="19">
        <v>45558</v>
      </c>
      <c r="R98" s="20"/>
      <c r="S98" s="19">
        <v>45558</v>
      </c>
      <c r="T98" s="20" t="s">
        <v>49</v>
      </c>
      <c r="U98" s="20">
        <v>1027674</v>
      </c>
      <c r="V98" s="20">
        <v>240003026</v>
      </c>
      <c r="W98" s="20" t="s">
        <v>847</v>
      </c>
      <c r="X98" s="20" t="s">
        <v>274</v>
      </c>
      <c r="Y98" s="20" t="s">
        <v>52</v>
      </c>
      <c r="Z98" s="20" t="s">
        <v>1393</v>
      </c>
      <c r="AA98" s="20" t="s">
        <v>808</v>
      </c>
      <c r="AB98" s="20" t="s">
        <v>54</v>
      </c>
      <c r="AC98" s="20" t="s">
        <v>167</v>
      </c>
      <c r="AD98" s="20" t="s">
        <v>56</v>
      </c>
      <c r="AE98" s="20" t="s">
        <v>864</v>
      </c>
    </row>
    <row r="99" spans="1:31" ht="21" customHeight="1" x14ac:dyDescent="0.2">
      <c r="A99" s="4">
        <f t="shared" si="4"/>
        <v>97</v>
      </c>
      <c r="B99" s="4" t="str">
        <f t="shared" si="5"/>
        <v>B010-00017978</v>
      </c>
      <c r="C99" s="4" t="str">
        <f>IFERROR(VLOOKUP(F99,Tablas!$A$1:$B$3,2,0),"")</f>
        <v>Boleta</v>
      </c>
      <c r="D99" s="4" t="str">
        <f t="shared" si="6"/>
        <v>Ecom - CONTADO / CASH - PE 0853 TEL: 923043813 Basado en Entregas 09-0010-</v>
      </c>
      <c r="E99" s="19">
        <v>45344</v>
      </c>
      <c r="F99" s="20" t="s">
        <v>842</v>
      </c>
      <c r="G99" s="20" t="s">
        <v>1394</v>
      </c>
      <c r="H99" s="20" t="s">
        <v>44</v>
      </c>
      <c r="I99" s="20" t="s">
        <v>45</v>
      </c>
      <c r="J99" s="20" t="s">
        <v>1395</v>
      </c>
      <c r="K99" s="20" t="s">
        <v>1396</v>
      </c>
      <c r="L99" s="20" t="s">
        <v>1397</v>
      </c>
      <c r="M99" s="20"/>
      <c r="N99" s="21">
        <v>5.23</v>
      </c>
      <c r="O99" s="21">
        <v>0</v>
      </c>
      <c r="P99" s="20"/>
      <c r="Q99" s="19">
        <v>45344</v>
      </c>
      <c r="R99" s="20"/>
      <c r="S99" s="19">
        <v>45344</v>
      </c>
      <c r="T99" s="20" t="s">
        <v>49</v>
      </c>
      <c r="U99" s="20">
        <v>924049</v>
      </c>
      <c r="V99" s="20">
        <v>240000452</v>
      </c>
      <c r="W99" s="20" t="s">
        <v>847</v>
      </c>
      <c r="X99" s="20" t="s">
        <v>305</v>
      </c>
      <c r="Y99" s="20" t="s">
        <v>52</v>
      </c>
      <c r="Z99" s="20" t="s">
        <v>1398</v>
      </c>
      <c r="AA99" s="20" t="s">
        <v>1399</v>
      </c>
      <c r="AB99" s="20" t="s">
        <v>963</v>
      </c>
      <c r="AC99" s="20" t="s">
        <v>689</v>
      </c>
      <c r="AD99" s="20" t="s">
        <v>56</v>
      </c>
      <c r="AE99" s="20" t="s">
        <v>864</v>
      </c>
    </row>
    <row r="100" spans="1:31" ht="21" customHeight="1" x14ac:dyDescent="0.2">
      <c r="A100" s="4">
        <f t="shared" si="4"/>
        <v>98</v>
      </c>
      <c r="B100" s="4" t="str">
        <f t="shared" si="5"/>
        <v>B010-00017952</v>
      </c>
      <c r="C100" s="4" t="str">
        <f>IFERROR(VLOOKUP(F100,Tablas!$A$1:$B$3,2,0),"")</f>
        <v>Boleta</v>
      </c>
      <c r="D100" s="4" t="str">
        <f t="shared" si="6"/>
        <v>Venta Asistida - CONTADO / CASH - PE 0802 RECOGE: Darwing Manuel Santur Abad DNI: 44</v>
      </c>
      <c r="E100" s="19">
        <v>45341</v>
      </c>
      <c r="F100" s="20" t="s">
        <v>842</v>
      </c>
      <c r="G100" s="20" t="s">
        <v>1400</v>
      </c>
      <c r="H100" s="20" t="s">
        <v>44</v>
      </c>
      <c r="I100" s="20" t="s">
        <v>45</v>
      </c>
      <c r="J100" s="20" t="s">
        <v>1401</v>
      </c>
      <c r="K100" s="20" t="s">
        <v>1402</v>
      </c>
      <c r="L100" s="20" t="s">
        <v>1403</v>
      </c>
      <c r="M100" s="20"/>
      <c r="N100" s="21">
        <v>5.24</v>
      </c>
      <c r="O100" s="21">
        <v>0</v>
      </c>
      <c r="P100" s="20"/>
      <c r="Q100" s="19">
        <v>45341</v>
      </c>
      <c r="R100" s="20"/>
      <c r="S100" s="19">
        <v>45341</v>
      </c>
      <c r="T100" s="20" t="s">
        <v>49</v>
      </c>
      <c r="U100" s="20">
        <v>921306</v>
      </c>
      <c r="V100" s="20">
        <v>240000426</v>
      </c>
      <c r="W100" s="20" t="s">
        <v>847</v>
      </c>
      <c r="X100" s="20" t="s">
        <v>305</v>
      </c>
      <c r="Y100" s="20" t="s">
        <v>52</v>
      </c>
      <c r="Z100" s="20" t="s">
        <v>1404</v>
      </c>
      <c r="AA100" s="20" t="s">
        <v>1405</v>
      </c>
      <c r="AB100" s="20" t="s">
        <v>1406</v>
      </c>
      <c r="AC100" s="20" t="s">
        <v>1406</v>
      </c>
      <c r="AD100" s="20" t="s">
        <v>56</v>
      </c>
      <c r="AE100" s="20" t="s">
        <v>983</v>
      </c>
    </row>
    <row r="101" spans="1:31" ht="21" customHeight="1" x14ac:dyDescent="0.2">
      <c r="A101" s="4">
        <f t="shared" si="4"/>
        <v>99</v>
      </c>
      <c r="B101" s="4" t="str">
        <f t="shared" si="5"/>
        <v>B010-00020295</v>
      </c>
      <c r="C101" s="4" t="str">
        <f>IFERROR(VLOOKUP(F101,Tablas!$A$1:$B$3,2,0),"")</f>
        <v>Boleta</v>
      </c>
      <c r="D101" s="4" t="str">
        <f t="shared" si="6"/>
        <v>Ecom - CONTADO / CASH - PE 4569 TEL: 995550455 ENVÍO Basado en Entregas 09</v>
      </c>
      <c r="E101" s="19">
        <v>45539</v>
      </c>
      <c r="F101" s="20" t="s">
        <v>842</v>
      </c>
      <c r="G101" s="20" t="s">
        <v>1407</v>
      </c>
      <c r="H101" s="20" t="s">
        <v>44</v>
      </c>
      <c r="I101" s="20" t="s">
        <v>45</v>
      </c>
      <c r="J101" s="20" t="s">
        <v>1408</v>
      </c>
      <c r="K101" s="20" t="s">
        <v>1409</v>
      </c>
      <c r="L101" s="20" t="s">
        <v>1410</v>
      </c>
      <c r="M101" s="20"/>
      <c r="N101" s="21">
        <v>5.27</v>
      </c>
      <c r="O101" s="21">
        <v>0</v>
      </c>
      <c r="P101" s="20"/>
      <c r="Q101" s="19">
        <v>45539</v>
      </c>
      <c r="R101" s="20"/>
      <c r="S101" s="19">
        <v>45539</v>
      </c>
      <c r="T101" s="20" t="s">
        <v>49</v>
      </c>
      <c r="U101" s="20">
        <v>1018669</v>
      </c>
      <c r="V101" s="20">
        <v>240002832</v>
      </c>
      <c r="W101" s="20" t="s">
        <v>847</v>
      </c>
      <c r="X101" s="20" t="s">
        <v>305</v>
      </c>
      <c r="Y101" s="20" t="s">
        <v>52</v>
      </c>
      <c r="Z101" s="20" t="s">
        <v>1411</v>
      </c>
      <c r="AA101" s="20" t="s">
        <v>1412</v>
      </c>
      <c r="AB101" s="20" t="s">
        <v>1413</v>
      </c>
      <c r="AC101" s="20" t="s">
        <v>167</v>
      </c>
      <c r="AD101" s="20" t="s">
        <v>56</v>
      </c>
      <c r="AE101" s="20" t="s">
        <v>864</v>
      </c>
    </row>
    <row r="102" spans="1:31" ht="21" customHeight="1" x14ac:dyDescent="0.2">
      <c r="A102" s="4">
        <f t="shared" si="4"/>
        <v>100</v>
      </c>
      <c r="B102" s="4" t="str">
        <f t="shared" si="5"/>
        <v>B010-00019202</v>
      </c>
      <c r="C102" s="4" t="str">
        <f>IFERROR(VLOOKUP(F102,Tablas!$A$1:$B$3,2,0),"")</f>
        <v>Boleta</v>
      </c>
      <c r="D102" s="4" t="str">
        <f t="shared" si="6"/>
        <v>Ecom - CONTADO / CASH - PE 2785 RECOGE: Milton Villoslada Salazar DNI: 727</v>
      </c>
      <c r="E102" s="19">
        <v>45449</v>
      </c>
      <c r="F102" s="20" t="s">
        <v>842</v>
      </c>
      <c r="G102" s="20" t="s">
        <v>1414</v>
      </c>
      <c r="H102" s="20" t="s">
        <v>44</v>
      </c>
      <c r="I102" s="20" t="s">
        <v>45</v>
      </c>
      <c r="J102" s="20" t="s">
        <v>1415</v>
      </c>
      <c r="K102" s="20" t="s">
        <v>1416</v>
      </c>
      <c r="L102" s="20" t="s">
        <v>1417</v>
      </c>
      <c r="M102" s="20"/>
      <c r="N102" s="21">
        <v>5.36</v>
      </c>
      <c r="O102" s="21">
        <v>0</v>
      </c>
      <c r="P102" s="20"/>
      <c r="Q102" s="19">
        <v>45449</v>
      </c>
      <c r="R102" s="20"/>
      <c r="S102" s="19">
        <v>45449</v>
      </c>
      <c r="T102" s="20" t="s">
        <v>49</v>
      </c>
      <c r="U102" s="20">
        <v>978578</v>
      </c>
      <c r="V102" s="20">
        <v>240001736</v>
      </c>
      <c r="W102" s="20" t="s">
        <v>847</v>
      </c>
      <c r="X102" s="20" t="s">
        <v>305</v>
      </c>
      <c r="Y102" s="20" t="s">
        <v>52</v>
      </c>
      <c r="Z102" s="20" t="s">
        <v>1418</v>
      </c>
      <c r="AA102" s="20" t="s">
        <v>1419</v>
      </c>
      <c r="AB102" s="20" t="s">
        <v>1420</v>
      </c>
      <c r="AC102" s="20" t="s">
        <v>1421</v>
      </c>
      <c r="AD102" s="20" t="s">
        <v>56</v>
      </c>
      <c r="AE102" s="20" t="s">
        <v>864</v>
      </c>
    </row>
    <row r="103" spans="1:31" ht="21" customHeight="1" x14ac:dyDescent="0.2">
      <c r="A103" s="4">
        <f t="shared" si="4"/>
        <v>101</v>
      </c>
      <c r="B103" s="4" t="str">
        <f t="shared" si="5"/>
        <v>B010-00019453</v>
      </c>
      <c r="C103" s="4" t="str">
        <f>IFERROR(VLOOKUP(F103,Tablas!$A$1:$B$3,2,0),"")</f>
        <v>Boleta</v>
      </c>
      <c r="D103" s="4" t="str">
        <f t="shared" si="6"/>
        <v>Ecom - CONTADO / CASH - PE 3315 TEL: 981505444 Basado en Pedidos de client</v>
      </c>
      <c r="E103" s="19">
        <v>45482</v>
      </c>
      <c r="F103" s="20" t="s">
        <v>842</v>
      </c>
      <c r="G103" s="20" t="s">
        <v>1422</v>
      </c>
      <c r="H103" s="20" t="s">
        <v>44</v>
      </c>
      <c r="I103" s="20" t="s">
        <v>45</v>
      </c>
      <c r="J103" s="20" t="s">
        <v>1423</v>
      </c>
      <c r="K103" s="20" t="s">
        <v>1424</v>
      </c>
      <c r="L103" s="20" t="s">
        <v>1425</v>
      </c>
      <c r="M103" s="20"/>
      <c r="N103" s="21">
        <v>5.49</v>
      </c>
      <c r="O103" s="21">
        <v>0</v>
      </c>
      <c r="P103" s="20"/>
      <c r="Q103" s="19">
        <v>45482</v>
      </c>
      <c r="R103" s="20"/>
      <c r="S103" s="19">
        <v>45482</v>
      </c>
      <c r="T103" s="20" t="s">
        <v>49</v>
      </c>
      <c r="U103" s="20">
        <v>991920</v>
      </c>
      <c r="V103" s="20">
        <v>240001988</v>
      </c>
      <c r="W103" s="20" t="s">
        <v>847</v>
      </c>
      <c r="X103" s="20" t="s">
        <v>305</v>
      </c>
      <c r="Y103" s="20" t="s">
        <v>52</v>
      </c>
      <c r="Z103" s="20" t="s">
        <v>1426</v>
      </c>
      <c r="AA103" s="20" t="s">
        <v>1427</v>
      </c>
      <c r="AB103" s="20" t="s">
        <v>1391</v>
      </c>
      <c r="AC103" s="20" t="s">
        <v>689</v>
      </c>
      <c r="AD103" s="20" t="s">
        <v>56</v>
      </c>
      <c r="AE103" s="20" t="s">
        <v>864</v>
      </c>
    </row>
    <row r="104" spans="1:31" ht="21" customHeight="1" x14ac:dyDescent="0.2">
      <c r="A104" s="4">
        <f t="shared" si="4"/>
        <v>102</v>
      </c>
      <c r="B104" s="4" t="str">
        <f t="shared" si="5"/>
        <v>B010-00020370</v>
      </c>
      <c r="C104" s="4" t="str">
        <f>IFERROR(VLOOKUP(F104,Tablas!$A$1:$B$3,2,0),"")</f>
        <v>Boleta</v>
      </c>
      <c r="D104" s="4" t="str">
        <f t="shared" si="6"/>
        <v>Venta Asistida - CONTADO / CASH - PE 4756 RECOJO Basado en Entregas 09-T010-00001318</v>
      </c>
      <c r="E104" s="19">
        <v>45546</v>
      </c>
      <c r="F104" s="20" t="s">
        <v>842</v>
      </c>
      <c r="G104" s="20" t="s">
        <v>1428</v>
      </c>
      <c r="H104" s="20" t="s">
        <v>44</v>
      </c>
      <c r="I104" s="20" t="s">
        <v>45</v>
      </c>
      <c r="J104" s="20" t="s">
        <v>1429</v>
      </c>
      <c r="K104" s="20" t="s">
        <v>1430</v>
      </c>
      <c r="L104" s="20" t="s">
        <v>1431</v>
      </c>
      <c r="M104" s="20"/>
      <c r="N104" s="21">
        <v>5.54</v>
      </c>
      <c r="O104" s="21">
        <v>0</v>
      </c>
      <c r="P104" s="20"/>
      <c r="Q104" s="19">
        <v>45546</v>
      </c>
      <c r="R104" s="20"/>
      <c r="S104" s="19">
        <v>45546</v>
      </c>
      <c r="T104" s="20" t="s">
        <v>49</v>
      </c>
      <c r="U104" s="20">
        <v>1022343</v>
      </c>
      <c r="V104" s="20">
        <v>240002907</v>
      </c>
      <c r="W104" s="20" t="s">
        <v>847</v>
      </c>
      <c r="X104" s="20" t="s">
        <v>305</v>
      </c>
      <c r="Y104" s="20" t="s">
        <v>52</v>
      </c>
      <c r="Z104" s="20" t="s">
        <v>1432</v>
      </c>
      <c r="AA104" s="20" t="s">
        <v>808</v>
      </c>
      <c r="AB104" s="20" t="s">
        <v>54</v>
      </c>
      <c r="AC104" s="20" t="s">
        <v>167</v>
      </c>
      <c r="AD104" s="20" t="s">
        <v>56</v>
      </c>
      <c r="AE104" s="20" t="s">
        <v>983</v>
      </c>
    </row>
    <row r="105" spans="1:31" ht="21" customHeight="1" x14ac:dyDescent="0.2">
      <c r="A105" s="4">
        <f t="shared" si="4"/>
        <v>103</v>
      </c>
      <c r="B105" s="4" t="str">
        <f t="shared" si="5"/>
        <v>B010-00018843</v>
      </c>
      <c r="C105" s="4" t="str">
        <f>IFERROR(VLOOKUP(F105,Tablas!$A$1:$B$3,2,0),"")</f>
        <v>Boleta</v>
      </c>
      <c r="D105" s="4" t="str">
        <f t="shared" si="6"/>
        <v>Venta Asistida - CONTADO / CASH - PE 2285 TEL: 949501188 Basado en Entregas 09-0007-</v>
      </c>
      <c r="E105" s="19">
        <v>45425</v>
      </c>
      <c r="F105" s="20" t="s">
        <v>842</v>
      </c>
      <c r="G105" s="20" t="s">
        <v>1433</v>
      </c>
      <c r="H105" s="20" t="s">
        <v>44</v>
      </c>
      <c r="I105" s="20" t="s">
        <v>45</v>
      </c>
      <c r="J105" s="20" t="s">
        <v>1434</v>
      </c>
      <c r="K105" s="20" t="s">
        <v>1435</v>
      </c>
      <c r="L105" s="20" t="s">
        <v>1436</v>
      </c>
      <c r="M105" s="20"/>
      <c r="N105" s="21">
        <v>5.59</v>
      </c>
      <c r="O105" s="21">
        <v>0</v>
      </c>
      <c r="P105" s="20"/>
      <c r="Q105" s="19">
        <v>45425</v>
      </c>
      <c r="R105" s="20"/>
      <c r="S105" s="19">
        <v>45425</v>
      </c>
      <c r="T105" s="20" t="s">
        <v>49</v>
      </c>
      <c r="U105" s="20">
        <v>962634</v>
      </c>
      <c r="V105" s="20">
        <v>240001321</v>
      </c>
      <c r="W105" s="20" t="s">
        <v>847</v>
      </c>
      <c r="X105" s="20" t="s">
        <v>274</v>
      </c>
      <c r="Y105" s="20" t="s">
        <v>52</v>
      </c>
      <c r="Z105" s="20" t="s">
        <v>1437</v>
      </c>
      <c r="AA105" s="20" t="s">
        <v>353</v>
      </c>
      <c r="AB105" s="20" t="s">
        <v>54</v>
      </c>
      <c r="AC105" s="20" t="s">
        <v>167</v>
      </c>
      <c r="AD105" s="20" t="s">
        <v>56</v>
      </c>
      <c r="AE105" s="20" t="s">
        <v>983</v>
      </c>
    </row>
    <row r="106" spans="1:31" ht="21" customHeight="1" x14ac:dyDescent="0.2">
      <c r="A106" s="4">
        <f t="shared" si="4"/>
        <v>104</v>
      </c>
      <c r="B106" s="4" t="str">
        <f t="shared" si="5"/>
        <v>B010-00020448</v>
      </c>
      <c r="C106" s="4" t="str">
        <f>IFERROR(VLOOKUP(F106,Tablas!$A$1:$B$3,2,0),"")</f>
        <v>Boleta</v>
      </c>
      <c r="D106" s="4" t="str">
        <f t="shared" si="6"/>
        <v>Ecom - CONTADO / CASH - PE 4904 TEL: 969034460 ENVÍO Basado en Pedidos de</v>
      </c>
      <c r="E106" s="19">
        <v>45554</v>
      </c>
      <c r="F106" s="20" t="s">
        <v>842</v>
      </c>
      <c r="G106" s="20" t="s">
        <v>1438</v>
      </c>
      <c r="H106" s="20" t="s">
        <v>44</v>
      </c>
      <c r="I106" s="20" t="s">
        <v>45</v>
      </c>
      <c r="J106" s="20" t="s">
        <v>1439</v>
      </c>
      <c r="K106" s="20" t="s">
        <v>1440</v>
      </c>
      <c r="L106" s="20" t="s">
        <v>1441</v>
      </c>
      <c r="M106" s="20"/>
      <c r="N106" s="21">
        <v>5.61</v>
      </c>
      <c r="O106" s="21">
        <v>0</v>
      </c>
      <c r="P106" s="20"/>
      <c r="Q106" s="19">
        <v>45554</v>
      </c>
      <c r="R106" s="20"/>
      <c r="S106" s="19">
        <v>45554</v>
      </c>
      <c r="T106" s="20" t="s">
        <v>49</v>
      </c>
      <c r="U106" s="20">
        <v>1026291</v>
      </c>
      <c r="V106" s="20">
        <v>240002985</v>
      </c>
      <c r="W106" s="20" t="s">
        <v>847</v>
      </c>
      <c r="X106" s="20" t="s">
        <v>274</v>
      </c>
      <c r="Y106" s="20" t="s">
        <v>52</v>
      </c>
      <c r="Z106" s="20" t="s">
        <v>1442</v>
      </c>
      <c r="AA106" s="20" t="s">
        <v>1443</v>
      </c>
      <c r="AB106" s="20" t="s">
        <v>1168</v>
      </c>
      <c r="AC106" s="20" t="s">
        <v>689</v>
      </c>
      <c r="AD106" s="20" t="s">
        <v>56</v>
      </c>
      <c r="AE106" s="20" t="s">
        <v>864</v>
      </c>
    </row>
    <row r="107" spans="1:31" ht="21" customHeight="1" x14ac:dyDescent="0.2">
      <c r="A107" s="4">
        <f t="shared" si="4"/>
        <v>105</v>
      </c>
      <c r="B107" s="4" t="str">
        <f t="shared" si="5"/>
        <v>B010-00018551</v>
      </c>
      <c r="C107" s="4" t="str">
        <f>IFERROR(VLOOKUP(F107,Tablas!$A$1:$B$3,2,0),"")</f>
        <v>Boleta</v>
      </c>
      <c r="D107" s="4" t="str">
        <f t="shared" si="6"/>
        <v>Ecom - CONTADO / CASH - NO DESPACHAR Basado en Entregas 09-0013-00003810.</v>
      </c>
      <c r="E107" s="19">
        <v>45401</v>
      </c>
      <c r="F107" s="20" t="s">
        <v>842</v>
      </c>
      <c r="G107" s="20" t="s">
        <v>1444</v>
      </c>
      <c r="H107" s="20" t="s">
        <v>44</v>
      </c>
      <c r="I107" s="20" t="s">
        <v>45</v>
      </c>
      <c r="J107" s="20" t="s">
        <v>1445</v>
      </c>
      <c r="K107" s="20" t="s">
        <v>1446</v>
      </c>
      <c r="L107" s="20" t="s">
        <v>1447</v>
      </c>
      <c r="M107" s="20"/>
      <c r="N107" s="21">
        <v>5.64</v>
      </c>
      <c r="O107" s="21">
        <v>0</v>
      </c>
      <c r="P107" s="20"/>
      <c r="Q107" s="19">
        <v>45401</v>
      </c>
      <c r="R107" s="20"/>
      <c r="S107" s="19">
        <v>45401</v>
      </c>
      <c r="T107" s="20" t="s">
        <v>49</v>
      </c>
      <c r="U107" s="20">
        <v>948544</v>
      </c>
      <c r="V107" s="20">
        <v>240001027</v>
      </c>
      <c r="W107" s="20" t="s">
        <v>847</v>
      </c>
      <c r="X107" s="20" t="s">
        <v>305</v>
      </c>
      <c r="Y107" s="20" t="s">
        <v>52</v>
      </c>
      <c r="Z107" s="20" t="s">
        <v>1448</v>
      </c>
      <c r="AA107" s="20" t="s">
        <v>1449</v>
      </c>
      <c r="AB107" s="20" t="s">
        <v>54</v>
      </c>
      <c r="AC107" s="20" t="s">
        <v>167</v>
      </c>
      <c r="AD107" s="20" t="s">
        <v>56</v>
      </c>
      <c r="AE107" s="20" t="s">
        <v>864</v>
      </c>
    </row>
    <row r="108" spans="1:31" ht="21" customHeight="1" x14ac:dyDescent="0.2">
      <c r="A108" s="4">
        <f t="shared" si="4"/>
        <v>106</v>
      </c>
      <c r="B108" s="4" t="str">
        <f t="shared" si="5"/>
        <v>B010-00020522</v>
      </c>
      <c r="C108" s="4" t="str">
        <f>IFERROR(VLOOKUP(F108,Tablas!$A$1:$B$3,2,0),"")</f>
        <v>Boleta</v>
      </c>
      <c r="D108" s="4" t="str">
        <f t="shared" si="6"/>
        <v>Ecom - CONTADO / CASH - PE 5070 TEL: 967140980 ENVÍO Basado en Pedidos de</v>
      </c>
      <c r="E108" s="19">
        <v>45561</v>
      </c>
      <c r="F108" s="20" t="s">
        <v>842</v>
      </c>
      <c r="G108" s="20" t="s">
        <v>1450</v>
      </c>
      <c r="H108" s="20" t="s">
        <v>44</v>
      </c>
      <c r="I108" s="20" t="s">
        <v>45</v>
      </c>
      <c r="J108" s="20" t="s">
        <v>1451</v>
      </c>
      <c r="K108" s="20" t="s">
        <v>1452</v>
      </c>
      <c r="L108" s="20" t="s">
        <v>1453</v>
      </c>
      <c r="M108" s="20"/>
      <c r="N108" s="21">
        <v>5.66</v>
      </c>
      <c r="O108" s="21">
        <v>0</v>
      </c>
      <c r="P108" s="20"/>
      <c r="Q108" s="19">
        <v>45561</v>
      </c>
      <c r="R108" s="20"/>
      <c r="S108" s="19">
        <v>45561</v>
      </c>
      <c r="T108" s="20" t="s">
        <v>49</v>
      </c>
      <c r="U108" s="20">
        <v>1030556</v>
      </c>
      <c r="V108" s="20">
        <v>240003059</v>
      </c>
      <c r="W108" s="20" t="s">
        <v>847</v>
      </c>
      <c r="X108" s="20" t="s">
        <v>274</v>
      </c>
      <c r="Y108" s="20" t="s">
        <v>52</v>
      </c>
      <c r="Z108" s="20" t="s">
        <v>1454</v>
      </c>
      <c r="AA108" s="20" t="s">
        <v>1455</v>
      </c>
      <c r="AB108" s="20" t="s">
        <v>54</v>
      </c>
      <c r="AC108" s="20" t="s">
        <v>689</v>
      </c>
      <c r="AD108" s="20" t="s">
        <v>56</v>
      </c>
      <c r="AE108" s="20" t="s">
        <v>864</v>
      </c>
    </row>
    <row r="109" spans="1:31" ht="21" customHeight="1" x14ac:dyDescent="0.2">
      <c r="A109" s="4">
        <f t="shared" si="4"/>
        <v>107</v>
      </c>
      <c r="B109" s="4" t="str">
        <f t="shared" si="5"/>
        <v>B010-00019368</v>
      </c>
      <c r="C109" s="4" t="str">
        <f>IFERROR(VLOOKUP(F109,Tablas!$A$1:$B$3,2,0),"")</f>
        <v>Boleta</v>
      </c>
      <c r="D109" s="4" t="str">
        <f t="shared" si="6"/>
        <v>Ecom - CONTADO / CASH - PE 3139 TEL: 966745629 Basado en Pedidos de client</v>
      </c>
      <c r="E109" s="19">
        <v>45469</v>
      </c>
      <c r="F109" s="20" t="s">
        <v>842</v>
      </c>
      <c r="G109" s="20" t="s">
        <v>1456</v>
      </c>
      <c r="H109" s="20" t="s">
        <v>44</v>
      </c>
      <c r="I109" s="20" t="s">
        <v>45</v>
      </c>
      <c r="J109" s="20" t="s">
        <v>1457</v>
      </c>
      <c r="K109" s="20" t="s">
        <v>1458</v>
      </c>
      <c r="L109" s="20" t="s">
        <v>1459</v>
      </c>
      <c r="M109" s="20"/>
      <c r="N109" s="21">
        <v>5.66</v>
      </c>
      <c r="O109" s="21">
        <v>0</v>
      </c>
      <c r="P109" s="20"/>
      <c r="Q109" s="19">
        <v>45469</v>
      </c>
      <c r="R109" s="20"/>
      <c r="S109" s="19">
        <v>45469</v>
      </c>
      <c r="T109" s="20" t="s">
        <v>49</v>
      </c>
      <c r="U109" s="20">
        <v>986727</v>
      </c>
      <c r="V109" s="20">
        <v>240001903</v>
      </c>
      <c r="W109" s="20" t="s">
        <v>847</v>
      </c>
      <c r="X109" s="20" t="s">
        <v>917</v>
      </c>
      <c r="Y109" s="20" t="s">
        <v>52</v>
      </c>
      <c r="Z109" s="20" t="s">
        <v>1460</v>
      </c>
      <c r="AA109" s="20" t="s">
        <v>1461</v>
      </c>
      <c r="AB109" s="20" t="s">
        <v>1041</v>
      </c>
      <c r="AC109" s="20" t="s">
        <v>689</v>
      </c>
      <c r="AD109" s="20" t="s">
        <v>56</v>
      </c>
      <c r="AE109" s="20" t="s">
        <v>864</v>
      </c>
    </row>
    <row r="110" spans="1:31" ht="21" customHeight="1" x14ac:dyDescent="0.2">
      <c r="A110" s="4">
        <f t="shared" si="4"/>
        <v>108</v>
      </c>
      <c r="B110" s="4" t="str">
        <f t="shared" si="5"/>
        <v>B010-00019188</v>
      </c>
      <c r="C110" s="4" t="str">
        <f>IFERROR(VLOOKUP(F110,Tablas!$A$1:$B$3,2,0),"")</f>
        <v>Boleta</v>
      </c>
      <c r="D110" s="4" t="str">
        <f t="shared" si="6"/>
        <v>Ecom - CONTADO / CASH - PE 2772 TEL: 994229230 Basado en Pedidos de client</v>
      </c>
      <c r="E110" s="19">
        <v>45447</v>
      </c>
      <c r="F110" s="20" t="s">
        <v>842</v>
      </c>
      <c r="G110" s="20" t="s">
        <v>1462</v>
      </c>
      <c r="H110" s="20" t="s">
        <v>44</v>
      </c>
      <c r="I110" s="20" t="s">
        <v>45</v>
      </c>
      <c r="J110" s="20" t="s">
        <v>1463</v>
      </c>
      <c r="K110" s="20" t="s">
        <v>1464</v>
      </c>
      <c r="L110" s="20" t="s">
        <v>1465</v>
      </c>
      <c r="M110" s="20"/>
      <c r="N110" s="21">
        <v>5.66</v>
      </c>
      <c r="O110" s="21">
        <v>0</v>
      </c>
      <c r="P110" s="20"/>
      <c r="Q110" s="19">
        <v>45447</v>
      </c>
      <c r="R110" s="20"/>
      <c r="S110" s="19">
        <v>45447</v>
      </c>
      <c r="T110" s="20" t="s">
        <v>49</v>
      </c>
      <c r="U110" s="20">
        <v>977242</v>
      </c>
      <c r="V110" s="20">
        <v>240001722</v>
      </c>
      <c r="W110" s="20" t="s">
        <v>847</v>
      </c>
      <c r="X110" s="20" t="s">
        <v>274</v>
      </c>
      <c r="Y110" s="20" t="s">
        <v>52</v>
      </c>
      <c r="Z110" s="20" t="s">
        <v>1466</v>
      </c>
      <c r="AA110" s="20" t="s">
        <v>1467</v>
      </c>
      <c r="AB110" s="20" t="s">
        <v>912</v>
      </c>
      <c r="AC110" s="20" t="s">
        <v>689</v>
      </c>
      <c r="AD110" s="20" t="s">
        <v>56</v>
      </c>
      <c r="AE110" s="20" t="s">
        <v>864</v>
      </c>
    </row>
    <row r="111" spans="1:31" ht="21" customHeight="1" x14ac:dyDescent="0.2">
      <c r="A111" s="4">
        <f t="shared" ref="A111:A168" si="7">ROW()-2</f>
        <v>109</v>
      </c>
      <c r="B111" s="4" t="str">
        <f t="shared" si="5"/>
        <v>B010-00018107</v>
      </c>
      <c r="C111" s="4" t="str">
        <f>IFERROR(VLOOKUP(F111,Tablas!$A$1:$B$3,2,0),"")</f>
        <v>Boleta</v>
      </c>
      <c r="D111" s="4" t="str">
        <f t="shared" si="6"/>
        <v>Ecom - CONTADO / CASH - PE 1047 TEL: 981425929 Basado en Pedidos de client</v>
      </c>
      <c r="E111" s="19">
        <v>45357</v>
      </c>
      <c r="F111" s="20" t="s">
        <v>842</v>
      </c>
      <c r="G111" s="20" t="s">
        <v>1468</v>
      </c>
      <c r="H111" s="20" t="s">
        <v>44</v>
      </c>
      <c r="I111" s="20" t="s">
        <v>45</v>
      </c>
      <c r="J111" s="20" t="s">
        <v>1469</v>
      </c>
      <c r="K111" s="20" t="s">
        <v>1470</v>
      </c>
      <c r="L111" s="20" t="s">
        <v>1471</v>
      </c>
      <c r="M111" s="20"/>
      <c r="N111" s="21">
        <v>5.66</v>
      </c>
      <c r="O111" s="21">
        <v>0</v>
      </c>
      <c r="P111" s="20"/>
      <c r="Q111" s="19">
        <v>45357</v>
      </c>
      <c r="R111" s="20"/>
      <c r="S111" s="19">
        <v>45357</v>
      </c>
      <c r="T111" s="20" t="s">
        <v>49</v>
      </c>
      <c r="U111" s="20">
        <v>929183</v>
      </c>
      <c r="V111" s="20">
        <v>240000581</v>
      </c>
      <c r="W111" s="20" t="s">
        <v>847</v>
      </c>
      <c r="X111" s="20" t="s">
        <v>274</v>
      </c>
      <c r="Y111" s="20" t="s">
        <v>52</v>
      </c>
      <c r="Z111" s="20" t="s">
        <v>1472</v>
      </c>
      <c r="AA111" s="20" t="s">
        <v>1473</v>
      </c>
      <c r="AB111" s="20" t="s">
        <v>1474</v>
      </c>
      <c r="AC111" s="20" t="s">
        <v>689</v>
      </c>
      <c r="AD111" s="20" t="s">
        <v>56</v>
      </c>
      <c r="AE111" s="20" t="s">
        <v>864</v>
      </c>
    </row>
    <row r="112" spans="1:31" ht="21" customHeight="1" x14ac:dyDescent="0.2">
      <c r="A112" s="4">
        <f t="shared" si="7"/>
        <v>110</v>
      </c>
      <c r="B112" s="4" t="str">
        <f t="shared" si="5"/>
        <v>B010-00020079</v>
      </c>
      <c r="C112" s="4" t="str">
        <f>IFERROR(VLOOKUP(F112,Tablas!$A$1:$B$3,2,0),"")</f>
        <v>Boleta</v>
      </c>
      <c r="D112" s="4" t="str">
        <f t="shared" si="6"/>
        <v>Ecom - CONTADO / CASH - PE 4267 TEL: 975598744 ENVÍO Basado en Entregas 09</v>
      </c>
      <c r="E112" s="19">
        <v>45525</v>
      </c>
      <c r="F112" s="20" t="s">
        <v>842</v>
      </c>
      <c r="G112" s="20" t="s">
        <v>1475</v>
      </c>
      <c r="H112" s="20" t="s">
        <v>44</v>
      </c>
      <c r="I112" s="20" t="s">
        <v>45</v>
      </c>
      <c r="J112" s="20" t="s">
        <v>1476</v>
      </c>
      <c r="K112" s="20" t="s">
        <v>1477</v>
      </c>
      <c r="L112" s="20" t="s">
        <v>1478</v>
      </c>
      <c r="M112" s="20"/>
      <c r="N112" s="21">
        <v>5.66</v>
      </c>
      <c r="O112" s="21">
        <v>0</v>
      </c>
      <c r="P112" s="20"/>
      <c r="Q112" s="19">
        <v>45525</v>
      </c>
      <c r="R112" s="20"/>
      <c r="S112" s="19">
        <v>45525</v>
      </c>
      <c r="T112" s="20" t="s">
        <v>49</v>
      </c>
      <c r="U112" s="20">
        <v>1010901</v>
      </c>
      <c r="V112" s="20">
        <v>240002616</v>
      </c>
      <c r="W112" s="20" t="s">
        <v>847</v>
      </c>
      <c r="X112" s="20" t="s">
        <v>305</v>
      </c>
      <c r="Y112" s="20" t="s">
        <v>52</v>
      </c>
      <c r="Z112" s="20" t="s">
        <v>1479</v>
      </c>
      <c r="AA112" s="20" t="s">
        <v>372</v>
      </c>
      <c r="AB112" s="20" t="s">
        <v>54</v>
      </c>
      <c r="AC112" s="20" t="s">
        <v>167</v>
      </c>
      <c r="AD112" s="20" t="s">
        <v>56</v>
      </c>
      <c r="AE112" s="20" t="s">
        <v>864</v>
      </c>
    </row>
    <row r="113" spans="1:31" ht="21" customHeight="1" x14ac:dyDescent="0.2">
      <c r="A113" s="4">
        <f t="shared" si="7"/>
        <v>111</v>
      </c>
      <c r="B113" s="4" t="str">
        <f t="shared" ref="B113:B169" si="8">MID(G113,4,20)</f>
        <v>B010-00018094</v>
      </c>
      <c r="C113" s="4" t="str">
        <f>IFERROR(VLOOKUP(F113,Tablas!$A$1:$B$3,2,0),"")</f>
        <v>Boleta</v>
      </c>
      <c r="D113" s="4" t="str">
        <f t="shared" ref="D113:D169" si="9">CONCATENATE(AE113," - ",T113," - ",Z113)</f>
        <v>Ecom - CONTADO / CASH - PE 1000 TEL: 94990275 Basado en Pedidos de cliente</v>
      </c>
      <c r="E113" s="19">
        <v>45351</v>
      </c>
      <c r="F113" s="20" t="s">
        <v>842</v>
      </c>
      <c r="G113" s="20" t="s">
        <v>1480</v>
      </c>
      <c r="H113" s="20" t="s">
        <v>44</v>
      </c>
      <c r="I113" s="20" t="s">
        <v>45</v>
      </c>
      <c r="J113" s="20" t="s">
        <v>1481</v>
      </c>
      <c r="K113" s="20" t="s">
        <v>1482</v>
      </c>
      <c r="L113" s="20" t="s">
        <v>1483</v>
      </c>
      <c r="M113" s="20"/>
      <c r="N113" s="21">
        <v>5.67</v>
      </c>
      <c r="O113" s="21">
        <v>0</v>
      </c>
      <c r="P113" s="20"/>
      <c r="Q113" s="19">
        <v>45351</v>
      </c>
      <c r="R113" s="20"/>
      <c r="S113" s="19">
        <v>45351</v>
      </c>
      <c r="T113" s="20" t="s">
        <v>49</v>
      </c>
      <c r="U113" s="20">
        <v>927830</v>
      </c>
      <c r="V113" s="20">
        <v>240000568</v>
      </c>
      <c r="W113" s="20" t="s">
        <v>847</v>
      </c>
      <c r="X113" s="20" t="s">
        <v>305</v>
      </c>
      <c r="Y113" s="20" t="s">
        <v>52</v>
      </c>
      <c r="Z113" s="20" t="s">
        <v>1484</v>
      </c>
      <c r="AA113" s="20" t="s">
        <v>1485</v>
      </c>
      <c r="AB113" s="20" t="s">
        <v>1391</v>
      </c>
      <c r="AC113" s="20" t="s">
        <v>689</v>
      </c>
      <c r="AD113" s="20" t="s">
        <v>56</v>
      </c>
      <c r="AE113" s="20" t="s">
        <v>864</v>
      </c>
    </row>
    <row r="114" spans="1:31" ht="21" customHeight="1" x14ac:dyDescent="0.2">
      <c r="A114" s="4">
        <f t="shared" si="7"/>
        <v>112</v>
      </c>
      <c r="B114" s="4" t="str">
        <f t="shared" si="8"/>
        <v>F010-00025823</v>
      </c>
      <c r="C114" s="4" t="str">
        <f>IFERROR(VLOOKUP(F114,Tablas!$A$1:$B$3,2,0),"")</f>
        <v>Factura</v>
      </c>
      <c r="D114" s="4" t="str">
        <f t="shared" si="9"/>
        <v>Ecom - CONTADO / CASH - Facturas clientes - C20503321794</v>
      </c>
      <c r="E114" s="19">
        <v>45540</v>
      </c>
      <c r="F114" s="20" t="s">
        <v>1001</v>
      </c>
      <c r="G114" s="20" t="s">
        <v>1486</v>
      </c>
      <c r="H114" s="20" t="s">
        <v>44</v>
      </c>
      <c r="I114" s="20" t="s">
        <v>45</v>
      </c>
      <c r="J114" s="20" t="s">
        <v>1487</v>
      </c>
      <c r="K114" s="20" t="s">
        <v>1488</v>
      </c>
      <c r="L114" s="20" t="s">
        <v>1489</v>
      </c>
      <c r="M114" s="20"/>
      <c r="N114" s="21">
        <v>5.67</v>
      </c>
      <c r="O114" s="21">
        <v>0</v>
      </c>
      <c r="P114" s="20"/>
      <c r="Q114" s="19">
        <v>45540</v>
      </c>
      <c r="R114" s="20"/>
      <c r="S114" s="19">
        <v>45540</v>
      </c>
      <c r="T114" s="20" t="s">
        <v>49</v>
      </c>
      <c r="U114" s="20">
        <v>1019591</v>
      </c>
      <c r="V114" s="20">
        <v>240002636</v>
      </c>
      <c r="W114" s="20" t="s">
        <v>847</v>
      </c>
      <c r="X114" s="20" t="s">
        <v>305</v>
      </c>
      <c r="Y114" s="20" t="s">
        <v>52</v>
      </c>
      <c r="Z114" s="20" t="s">
        <v>1490</v>
      </c>
      <c r="AA114" s="20" t="s">
        <v>1491</v>
      </c>
      <c r="AB114" s="20"/>
      <c r="AC114" s="20"/>
      <c r="AD114" s="20" t="s">
        <v>56</v>
      </c>
      <c r="AE114" s="20" t="s">
        <v>864</v>
      </c>
    </row>
    <row r="115" spans="1:31" ht="21" customHeight="1" x14ac:dyDescent="0.2">
      <c r="A115" s="4">
        <f t="shared" si="7"/>
        <v>113</v>
      </c>
      <c r="B115" s="4" t="str">
        <f t="shared" si="8"/>
        <v>F010-00025660</v>
      </c>
      <c r="C115" s="4" t="str">
        <f>IFERROR(VLOOKUP(F115,Tablas!$A$1:$B$3,2,0),"")</f>
        <v>Factura</v>
      </c>
      <c r="D115" s="4" t="str">
        <f t="shared" si="9"/>
        <v>Ecom - CONTADO / CASH - Facturas clientes - C20503321794</v>
      </c>
      <c r="E115" s="19">
        <v>45523</v>
      </c>
      <c r="F115" s="20" t="s">
        <v>1001</v>
      </c>
      <c r="G115" s="20" t="s">
        <v>1492</v>
      </c>
      <c r="H115" s="20" t="s">
        <v>44</v>
      </c>
      <c r="I115" s="20" t="s">
        <v>45</v>
      </c>
      <c r="J115" s="20" t="s">
        <v>1487</v>
      </c>
      <c r="K115" s="20" t="s">
        <v>1488</v>
      </c>
      <c r="L115" s="20" t="s">
        <v>1489</v>
      </c>
      <c r="M115" s="20"/>
      <c r="N115" s="21">
        <v>5.69</v>
      </c>
      <c r="O115" s="21">
        <v>0</v>
      </c>
      <c r="P115" s="20"/>
      <c r="Q115" s="19">
        <v>45523</v>
      </c>
      <c r="R115" s="20"/>
      <c r="S115" s="19">
        <v>45523</v>
      </c>
      <c r="T115" s="20" t="s">
        <v>49</v>
      </c>
      <c r="U115" s="20">
        <v>1010004</v>
      </c>
      <c r="V115" s="20">
        <v>240002459</v>
      </c>
      <c r="W115" s="20" t="s">
        <v>847</v>
      </c>
      <c r="X115" s="20" t="s">
        <v>305</v>
      </c>
      <c r="Y115" s="20" t="s">
        <v>52</v>
      </c>
      <c r="Z115" s="20" t="s">
        <v>1490</v>
      </c>
      <c r="AA115" s="20" t="s">
        <v>1491</v>
      </c>
      <c r="AB115" s="20"/>
      <c r="AC115" s="20"/>
      <c r="AD115" s="20" t="s">
        <v>56</v>
      </c>
      <c r="AE115" s="20" t="s">
        <v>864</v>
      </c>
    </row>
    <row r="116" spans="1:31" ht="21" customHeight="1" x14ac:dyDescent="0.2">
      <c r="A116" s="4">
        <f t="shared" si="7"/>
        <v>114</v>
      </c>
      <c r="B116" s="4" t="str">
        <f t="shared" si="8"/>
        <v>B010-00018775</v>
      </c>
      <c r="C116" s="4" t="str">
        <f>IFERROR(VLOOKUP(F116,Tablas!$A$1:$B$3,2,0),"")</f>
        <v>Boleta</v>
      </c>
      <c r="D116" s="4" t="str">
        <f t="shared" si="9"/>
        <v>Ecom - CONTADO / CASH - PE 2155 TEL: 960115838 Basado en Pedidos de client</v>
      </c>
      <c r="E116" s="19">
        <v>45418</v>
      </c>
      <c r="F116" s="20" t="s">
        <v>842</v>
      </c>
      <c r="G116" s="20" t="s">
        <v>1493</v>
      </c>
      <c r="H116" s="20" t="s">
        <v>44</v>
      </c>
      <c r="I116" s="20" t="s">
        <v>45</v>
      </c>
      <c r="J116" s="20" t="s">
        <v>1338</v>
      </c>
      <c r="K116" s="20" t="s">
        <v>1339</v>
      </c>
      <c r="L116" s="20" t="s">
        <v>1340</v>
      </c>
      <c r="M116" s="20"/>
      <c r="N116" s="21">
        <v>5.73</v>
      </c>
      <c r="O116" s="21">
        <v>0</v>
      </c>
      <c r="P116" s="20"/>
      <c r="Q116" s="19">
        <v>45418</v>
      </c>
      <c r="R116" s="20"/>
      <c r="S116" s="19">
        <v>45418</v>
      </c>
      <c r="T116" s="20" t="s">
        <v>49</v>
      </c>
      <c r="U116" s="20">
        <v>959317</v>
      </c>
      <c r="V116" s="20">
        <v>240001253</v>
      </c>
      <c r="W116" s="20" t="s">
        <v>847</v>
      </c>
      <c r="X116" s="20" t="s">
        <v>274</v>
      </c>
      <c r="Y116" s="20" t="s">
        <v>52</v>
      </c>
      <c r="Z116" s="20" t="s">
        <v>1494</v>
      </c>
      <c r="AA116" s="20" t="s">
        <v>1342</v>
      </c>
      <c r="AB116" s="20" t="s">
        <v>1343</v>
      </c>
      <c r="AC116" s="20" t="s">
        <v>1343</v>
      </c>
      <c r="AD116" s="20" t="s">
        <v>56</v>
      </c>
      <c r="AE116" s="20" t="s">
        <v>864</v>
      </c>
    </row>
    <row r="117" spans="1:31" ht="21" customHeight="1" x14ac:dyDescent="0.2">
      <c r="A117" s="4">
        <f t="shared" si="7"/>
        <v>115</v>
      </c>
      <c r="B117" s="4" t="str">
        <f t="shared" si="8"/>
        <v>B010-00020525</v>
      </c>
      <c r="C117" s="4" t="str">
        <f>IFERROR(VLOOKUP(F117,Tablas!$A$1:$B$3,2,0),"")</f>
        <v>Boleta</v>
      </c>
      <c r="D117" s="4" t="str">
        <f t="shared" si="9"/>
        <v>Ecom - CONTADO / CASH - PE 5071 TEL: 960115838 ENVÍO Basado en Pedidos de</v>
      </c>
      <c r="E117" s="19">
        <v>45562</v>
      </c>
      <c r="F117" s="20" t="s">
        <v>842</v>
      </c>
      <c r="G117" s="20" t="s">
        <v>1495</v>
      </c>
      <c r="H117" s="20" t="s">
        <v>44</v>
      </c>
      <c r="I117" s="20" t="s">
        <v>45</v>
      </c>
      <c r="J117" s="20" t="s">
        <v>1338</v>
      </c>
      <c r="K117" s="20" t="s">
        <v>1339</v>
      </c>
      <c r="L117" s="20" t="s">
        <v>1340</v>
      </c>
      <c r="M117" s="20"/>
      <c r="N117" s="21">
        <v>5.74</v>
      </c>
      <c r="O117" s="21">
        <v>0</v>
      </c>
      <c r="P117" s="20"/>
      <c r="Q117" s="19">
        <v>45562</v>
      </c>
      <c r="R117" s="20"/>
      <c r="S117" s="19">
        <v>45562</v>
      </c>
      <c r="T117" s="20" t="s">
        <v>49</v>
      </c>
      <c r="U117" s="20">
        <v>1030835</v>
      </c>
      <c r="V117" s="20">
        <v>240003062</v>
      </c>
      <c r="W117" s="20" t="s">
        <v>847</v>
      </c>
      <c r="X117" s="20" t="s">
        <v>917</v>
      </c>
      <c r="Y117" s="20" t="s">
        <v>52</v>
      </c>
      <c r="Z117" s="20" t="s">
        <v>1496</v>
      </c>
      <c r="AA117" s="20" t="s">
        <v>808</v>
      </c>
      <c r="AB117" s="20" t="s">
        <v>54</v>
      </c>
      <c r="AC117" s="20" t="s">
        <v>1343</v>
      </c>
      <c r="AD117" s="20" t="s">
        <v>56</v>
      </c>
      <c r="AE117" s="20" t="s">
        <v>864</v>
      </c>
    </row>
    <row r="118" spans="1:31" ht="21" customHeight="1" x14ac:dyDescent="0.2">
      <c r="A118" s="4">
        <f t="shared" si="7"/>
        <v>116</v>
      </c>
      <c r="B118" s="4" t="str">
        <f t="shared" si="8"/>
        <v>B010-00020296</v>
      </c>
      <c r="C118" s="4" t="str">
        <f>IFERROR(VLOOKUP(F118,Tablas!$A$1:$B$3,2,0),"")</f>
        <v>Boleta</v>
      </c>
      <c r="D118" s="4" t="str">
        <f t="shared" si="9"/>
        <v>Ecom - CONTADO / CASH - PE 4604 TEL: 980971389 ENVÍO Basado en Pedidos de</v>
      </c>
      <c r="E118" s="19">
        <v>45539</v>
      </c>
      <c r="F118" s="20" t="s">
        <v>842</v>
      </c>
      <c r="G118" s="20" t="s">
        <v>1497</v>
      </c>
      <c r="H118" s="20" t="s">
        <v>44</v>
      </c>
      <c r="I118" s="20" t="s">
        <v>45</v>
      </c>
      <c r="J118" s="20" t="s">
        <v>1498</v>
      </c>
      <c r="K118" s="20" t="s">
        <v>1499</v>
      </c>
      <c r="L118" s="20" t="s">
        <v>1500</v>
      </c>
      <c r="M118" s="20"/>
      <c r="N118" s="21">
        <v>5.77</v>
      </c>
      <c r="O118" s="21">
        <v>0</v>
      </c>
      <c r="P118" s="20"/>
      <c r="Q118" s="19">
        <v>45539</v>
      </c>
      <c r="R118" s="20"/>
      <c r="S118" s="19">
        <v>45539</v>
      </c>
      <c r="T118" s="20" t="s">
        <v>49</v>
      </c>
      <c r="U118" s="20">
        <v>1018843</v>
      </c>
      <c r="V118" s="20">
        <v>240002833</v>
      </c>
      <c r="W118" s="20" t="s">
        <v>847</v>
      </c>
      <c r="X118" s="20" t="s">
        <v>917</v>
      </c>
      <c r="Y118" s="20" t="s">
        <v>52</v>
      </c>
      <c r="Z118" s="20" t="s">
        <v>1501</v>
      </c>
      <c r="AA118" s="20" t="s">
        <v>808</v>
      </c>
      <c r="AB118" s="20" t="s">
        <v>54</v>
      </c>
      <c r="AC118" s="20" t="s">
        <v>167</v>
      </c>
      <c r="AD118" s="20" t="s">
        <v>56</v>
      </c>
      <c r="AE118" s="20" t="s">
        <v>864</v>
      </c>
    </row>
    <row r="119" spans="1:31" ht="21" customHeight="1" x14ac:dyDescent="0.2">
      <c r="A119" s="4">
        <f t="shared" si="7"/>
        <v>117</v>
      </c>
      <c r="B119" s="4" t="str">
        <f t="shared" si="8"/>
        <v>B010-00020307</v>
      </c>
      <c r="C119" s="4" t="str">
        <f>IFERROR(VLOOKUP(F119,Tablas!$A$1:$B$3,2,0),"")</f>
        <v>Boleta</v>
      </c>
      <c r="D119" s="4" t="str">
        <f t="shared" si="9"/>
        <v>Venta Asistida - CONTADO / CASH - PE 4646 RECOJO Basado en Entregas 09-T010-00001215</v>
      </c>
      <c r="E119" s="19">
        <v>45540</v>
      </c>
      <c r="F119" s="20" t="s">
        <v>842</v>
      </c>
      <c r="G119" s="20" t="s">
        <v>1502</v>
      </c>
      <c r="H119" s="20" t="s">
        <v>44</v>
      </c>
      <c r="I119" s="20" t="s">
        <v>45</v>
      </c>
      <c r="J119" s="20" t="s">
        <v>1503</v>
      </c>
      <c r="K119" s="20" t="s">
        <v>1504</v>
      </c>
      <c r="L119" s="20" t="s">
        <v>1505</v>
      </c>
      <c r="M119" s="20"/>
      <c r="N119" s="21">
        <v>5.77</v>
      </c>
      <c r="O119" s="21">
        <v>0</v>
      </c>
      <c r="P119" s="20"/>
      <c r="Q119" s="19">
        <v>45540</v>
      </c>
      <c r="R119" s="20"/>
      <c r="S119" s="19">
        <v>45540</v>
      </c>
      <c r="T119" s="20" t="s">
        <v>49</v>
      </c>
      <c r="U119" s="20">
        <v>1019662</v>
      </c>
      <c r="V119" s="20">
        <v>240002844</v>
      </c>
      <c r="W119" s="20" t="s">
        <v>847</v>
      </c>
      <c r="X119" s="20" t="s">
        <v>305</v>
      </c>
      <c r="Y119" s="20" t="s">
        <v>52</v>
      </c>
      <c r="Z119" s="20" t="s">
        <v>1506</v>
      </c>
      <c r="AA119" s="20" t="s">
        <v>1507</v>
      </c>
      <c r="AB119" s="20" t="s">
        <v>54</v>
      </c>
      <c r="AC119" s="20" t="s">
        <v>167</v>
      </c>
      <c r="AD119" s="20" t="s">
        <v>56</v>
      </c>
      <c r="AE119" s="20" t="s">
        <v>983</v>
      </c>
    </row>
    <row r="120" spans="1:31" ht="21" customHeight="1" x14ac:dyDescent="0.2">
      <c r="A120" s="4">
        <f t="shared" si="7"/>
        <v>118</v>
      </c>
      <c r="B120" s="4" t="str">
        <f t="shared" si="8"/>
        <v>B010-00019303</v>
      </c>
      <c r="C120" s="4" t="str">
        <f>IFERROR(VLOOKUP(F120,Tablas!$A$1:$B$3,2,0),"")</f>
        <v>Boleta</v>
      </c>
      <c r="D120" s="4" t="str">
        <f t="shared" si="9"/>
        <v>Venta Asistida - CONTADO / CASH - PE 2971 TEL: 940525996/997737934 Basado en Entrega</v>
      </c>
      <c r="E120" s="19">
        <v>45461</v>
      </c>
      <c r="F120" s="20" t="s">
        <v>842</v>
      </c>
      <c r="G120" s="20" t="s">
        <v>1508</v>
      </c>
      <c r="H120" s="20" t="s">
        <v>44</v>
      </c>
      <c r="I120" s="20" t="s">
        <v>45</v>
      </c>
      <c r="J120" s="20" t="s">
        <v>1509</v>
      </c>
      <c r="K120" s="20" t="s">
        <v>1510</v>
      </c>
      <c r="L120" s="20" t="s">
        <v>1511</v>
      </c>
      <c r="M120" s="20"/>
      <c r="N120" s="21">
        <v>5.82</v>
      </c>
      <c r="O120" s="21">
        <v>0</v>
      </c>
      <c r="P120" s="20"/>
      <c r="Q120" s="19">
        <v>45461</v>
      </c>
      <c r="R120" s="20"/>
      <c r="S120" s="19">
        <v>45461</v>
      </c>
      <c r="T120" s="20" t="s">
        <v>49</v>
      </c>
      <c r="U120" s="20">
        <v>982238</v>
      </c>
      <c r="V120" s="20">
        <v>240001838</v>
      </c>
      <c r="W120" s="20" t="s">
        <v>847</v>
      </c>
      <c r="X120" s="20" t="s">
        <v>274</v>
      </c>
      <c r="Y120" s="20" t="s">
        <v>52</v>
      </c>
      <c r="Z120" s="20" t="s">
        <v>1512</v>
      </c>
      <c r="AA120" s="20" t="s">
        <v>1513</v>
      </c>
      <c r="AB120" s="20" t="s">
        <v>436</v>
      </c>
      <c r="AC120" s="20" t="s">
        <v>167</v>
      </c>
      <c r="AD120" s="20" t="s">
        <v>56</v>
      </c>
      <c r="AE120" s="20" t="s">
        <v>983</v>
      </c>
    </row>
    <row r="121" spans="1:31" ht="21" customHeight="1" x14ac:dyDescent="0.2">
      <c r="A121" s="4">
        <f t="shared" si="7"/>
        <v>119</v>
      </c>
      <c r="B121" s="4" t="str">
        <f t="shared" si="8"/>
        <v>B010-00020379</v>
      </c>
      <c r="C121" s="4" t="str">
        <f>IFERROR(VLOOKUP(F121,Tablas!$A$1:$B$3,2,0),"")</f>
        <v>Boleta</v>
      </c>
      <c r="D121" s="4" t="str">
        <f t="shared" si="9"/>
        <v>Ecom - CONTADO / CASH - PE 4769 TEL: 960577729 ENVÍO Basado en Pedidos de</v>
      </c>
      <c r="E121" s="19">
        <v>45547</v>
      </c>
      <c r="F121" s="20" t="s">
        <v>842</v>
      </c>
      <c r="G121" s="20" t="s">
        <v>1514</v>
      </c>
      <c r="H121" s="20" t="s">
        <v>44</v>
      </c>
      <c r="I121" s="20" t="s">
        <v>45</v>
      </c>
      <c r="J121" s="20" t="s">
        <v>1515</v>
      </c>
      <c r="K121" s="20" t="s">
        <v>1516</v>
      </c>
      <c r="L121" s="20" t="s">
        <v>1517</v>
      </c>
      <c r="M121" s="20"/>
      <c r="N121" s="21">
        <v>5.83</v>
      </c>
      <c r="O121" s="21">
        <v>0</v>
      </c>
      <c r="P121" s="20"/>
      <c r="Q121" s="19">
        <v>45547</v>
      </c>
      <c r="R121" s="20"/>
      <c r="S121" s="19">
        <v>45547</v>
      </c>
      <c r="T121" s="20" t="s">
        <v>49</v>
      </c>
      <c r="U121" s="20">
        <v>1022959</v>
      </c>
      <c r="V121" s="20">
        <v>240002916</v>
      </c>
      <c r="W121" s="20" t="s">
        <v>847</v>
      </c>
      <c r="X121" s="20" t="s">
        <v>274</v>
      </c>
      <c r="Y121" s="20" t="s">
        <v>52</v>
      </c>
      <c r="Z121" s="20" t="s">
        <v>1518</v>
      </c>
      <c r="AA121" s="20" t="s">
        <v>808</v>
      </c>
      <c r="AB121" s="20" t="s">
        <v>54</v>
      </c>
      <c r="AC121" s="20" t="s">
        <v>689</v>
      </c>
      <c r="AD121" s="20" t="s">
        <v>56</v>
      </c>
      <c r="AE121" s="20" t="s">
        <v>864</v>
      </c>
    </row>
    <row r="122" spans="1:31" ht="21" customHeight="1" x14ac:dyDescent="0.2">
      <c r="A122" s="4">
        <f t="shared" si="7"/>
        <v>120</v>
      </c>
      <c r="B122" s="4" t="str">
        <f t="shared" si="8"/>
        <v>B010-00017929</v>
      </c>
      <c r="C122" s="4" t="str">
        <f>IFERROR(VLOOKUP(F122,Tablas!$A$1:$B$3,2,0),"")</f>
        <v>Boleta</v>
      </c>
      <c r="D122" s="4" t="str">
        <f t="shared" si="9"/>
        <v>Venta Asistida - CONTADO / CASH - PE 0722 TEL: 967140980 Basado en Entregas 09-0010-</v>
      </c>
      <c r="E122" s="19">
        <v>45337</v>
      </c>
      <c r="F122" s="20" t="s">
        <v>842</v>
      </c>
      <c r="G122" s="20" t="s">
        <v>1519</v>
      </c>
      <c r="H122" s="20" t="s">
        <v>44</v>
      </c>
      <c r="I122" s="20" t="s">
        <v>45</v>
      </c>
      <c r="J122" s="20" t="s">
        <v>1451</v>
      </c>
      <c r="K122" s="20" t="s">
        <v>1452</v>
      </c>
      <c r="L122" s="20" t="s">
        <v>1453</v>
      </c>
      <c r="M122" s="20"/>
      <c r="N122" s="21">
        <v>5.83</v>
      </c>
      <c r="O122" s="21">
        <v>0</v>
      </c>
      <c r="P122" s="20"/>
      <c r="Q122" s="19">
        <v>45337</v>
      </c>
      <c r="R122" s="20"/>
      <c r="S122" s="19">
        <v>45337</v>
      </c>
      <c r="T122" s="20" t="s">
        <v>49</v>
      </c>
      <c r="U122" s="20">
        <v>919930</v>
      </c>
      <c r="V122" s="20">
        <v>240000403</v>
      </c>
      <c r="W122" s="20" t="s">
        <v>847</v>
      </c>
      <c r="X122" s="20" t="s">
        <v>274</v>
      </c>
      <c r="Y122" s="20" t="s">
        <v>52</v>
      </c>
      <c r="Z122" s="20" t="s">
        <v>1520</v>
      </c>
      <c r="AA122" s="20" t="s">
        <v>1455</v>
      </c>
      <c r="AB122" s="20" t="s">
        <v>912</v>
      </c>
      <c r="AC122" s="20" t="s">
        <v>689</v>
      </c>
      <c r="AD122" s="20" t="s">
        <v>56</v>
      </c>
      <c r="AE122" s="20" t="s">
        <v>983</v>
      </c>
    </row>
    <row r="123" spans="1:31" ht="21" customHeight="1" x14ac:dyDescent="0.2">
      <c r="A123" s="4">
        <f t="shared" si="7"/>
        <v>121</v>
      </c>
      <c r="B123" s="4" t="str">
        <f t="shared" si="8"/>
        <v>B010-00020254</v>
      </c>
      <c r="C123" s="4" t="str">
        <f>IFERROR(VLOOKUP(F123,Tablas!$A$1:$B$3,2,0),"")</f>
        <v>Boleta</v>
      </c>
      <c r="D123" s="4" t="str">
        <f t="shared" si="9"/>
        <v>Ecom - CONTADO / CASH - PE 4575 TEL: 981307544 ENVÍO Basado en Pedidos de</v>
      </c>
      <c r="E123" s="19">
        <v>45538</v>
      </c>
      <c r="F123" s="20" t="s">
        <v>842</v>
      </c>
      <c r="G123" s="20" t="s">
        <v>1521</v>
      </c>
      <c r="H123" s="20" t="s">
        <v>44</v>
      </c>
      <c r="I123" s="20" t="s">
        <v>45</v>
      </c>
      <c r="J123" s="20" t="s">
        <v>1522</v>
      </c>
      <c r="K123" s="20" t="s">
        <v>1523</v>
      </c>
      <c r="L123" s="20" t="s">
        <v>1524</v>
      </c>
      <c r="M123" s="20"/>
      <c r="N123" s="21">
        <v>5.89</v>
      </c>
      <c r="O123" s="21">
        <v>0</v>
      </c>
      <c r="P123" s="20"/>
      <c r="Q123" s="19">
        <v>45538</v>
      </c>
      <c r="R123" s="20"/>
      <c r="S123" s="19">
        <v>45538</v>
      </c>
      <c r="T123" s="20" t="s">
        <v>49</v>
      </c>
      <c r="U123" s="20">
        <v>1017883</v>
      </c>
      <c r="V123" s="20">
        <v>240002791</v>
      </c>
      <c r="W123" s="20" t="s">
        <v>847</v>
      </c>
      <c r="X123" s="20" t="s">
        <v>274</v>
      </c>
      <c r="Y123" s="20" t="s">
        <v>52</v>
      </c>
      <c r="Z123" s="20" t="s">
        <v>1525</v>
      </c>
      <c r="AA123" s="20" t="s">
        <v>808</v>
      </c>
      <c r="AB123" s="20" t="s">
        <v>54</v>
      </c>
      <c r="AC123" s="20" t="s">
        <v>167</v>
      </c>
      <c r="AD123" s="20" t="s">
        <v>56</v>
      </c>
      <c r="AE123" s="20" t="s">
        <v>864</v>
      </c>
    </row>
    <row r="124" spans="1:31" ht="21" customHeight="1" x14ac:dyDescent="0.2">
      <c r="A124" s="4">
        <f t="shared" si="7"/>
        <v>122</v>
      </c>
      <c r="B124" s="4" t="str">
        <f t="shared" si="8"/>
        <v>B010-00019248</v>
      </c>
      <c r="C124" s="4" t="str">
        <f>IFERROR(VLOOKUP(F124,Tablas!$A$1:$B$3,2,0),"")</f>
        <v>Boleta</v>
      </c>
      <c r="D124" s="4" t="str">
        <f t="shared" si="9"/>
        <v>Ecom - CONTADO / CASH - PE 2877 TEL: 971800616 Basado en Entregas 09-0007-</v>
      </c>
      <c r="E124" s="19">
        <v>45455</v>
      </c>
      <c r="F124" s="20" t="s">
        <v>842</v>
      </c>
      <c r="G124" s="20" t="s">
        <v>1526</v>
      </c>
      <c r="H124" s="20" t="s">
        <v>44</v>
      </c>
      <c r="I124" s="20" t="s">
        <v>45</v>
      </c>
      <c r="J124" s="20" t="s">
        <v>1321</v>
      </c>
      <c r="K124" s="20" t="s">
        <v>1322</v>
      </c>
      <c r="L124" s="20" t="s">
        <v>1323</v>
      </c>
      <c r="M124" s="20"/>
      <c r="N124" s="21">
        <v>5.9</v>
      </c>
      <c r="O124" s="21">
        <v>0</v>
      </c>
      <c r="P124" s="20"/>
      <c r="Q124" s="19">
        <v>45455</v>
      </c>
      <c r="R124" s="20"/>
      <c r="S124" s="19">
        <v>45455</v>
      </c>
      <c r="T124" s="20" t="s">
        <v>49</v>
      </c>
      <c r="U124" s="20">
        <v>980420</v>
      </c>
      <c r="V124" s="20">
        <v>240001783</v>
      </c>
      <c r="W124" s="20" t="s">
        <v>847</v>
      </c>
      <c r="X124" s="20" t="s">
        <v>274</v>
      </c>
      <c r="Y124" s="20" t="s">
        <v>52</v>
      </c>
      <c r="Z124" s="20" t="s">
        <v>1527</v>
      </c>
      <c r="AA124" s="20" t="s">
        <v>1325</v>
      </c>
      <c r="AB124" s="20" t="s">
        <v>942</v>
      </c>
      <c r="AC124" s="20" t="s">
        <v>689</v>
      </c>
      <c r="AD124" s="20" t="s">
        <v>56</v>
      </c>
      <c r="AE124" s="20" t="s">
        <v>864</v>
      </c>
    </row>
    <row r="125" spans="1:31" ht="21" customHeight="1" x14ac:dyDescent="0.2">
      <c r="A125" s="4">
        <f t="shared" si="7"/>
        <v>123</v>
      </c>
      <c r="B125" s="4" t="str">
        <f t="shared" si="8"/>
        <v>B010-00019052</v>
      </c>
      <c r="C125" s="4" t="str">
        <f>IFERROR(VLOOKUP(F125,Tablas!$A$1:$B$3,2,0),"")</f>
        <v>Boleta</v>
      </c>
      <c r="D125" s="4" t="str">
        <f t="shared" si="9"/>
        <v>Ecom - CONTADO / CASH - PE 2697 RECOGE: renatto egues Corbetto DNI 4787976</v>
      </c>
      <c r="E125" s="19">
        <v>45442</v>
      </c>
      <c r="F125" s="20" t="s">
        <v>842</v>
      </c>
      <c r="G125" s="20" t="s">
        <v>1528</v>
      </c>
      <c r="H125" s="20" t="s">
        <v>44</v>
      </c>
      <c r="I125" s="20" t="s">
        <v>45</v>
      </c>
      <c r="J125" s="20" t="s">
        <v>1529</v>
      </c>
      <c r="K125" s="20" t="s">
        <v>1530</v>
      </c>
      <c r="L125" s="20" t="s">
        <v>1531</v>
      </c>
      <c r="M125" s="20"/>
      <c r="N125" s="21">
        <v>5.92</v>
      </c>
      <c r="O125" s="21">
        <v>0</v>
      </c>
      <c r="P125" s="20"/>
      <c r="Q125" s="19">
        <v>45442</v>
      </c>
      <c r="R125" s="20"/>
      <c r="S125" s="19">
        <v>45442</v>
      </c>
      <c r="T125" s="20" t="s">
        <v>49</v>
      </c>
      <c r="U125" s="20">
        <v>973158</v>
      </c>
      <c r="V125" s="20">
        <v>240001584</v>
      </c>
      <c r="W125" s="20" t="s">
        <v>847</v>
      </c>
      <c r="X125" s="20" t="s">
        <v>274</v>
      </c>
      <c r="Y125" s="20" t="s">
        <v>52</v>
      </c>
      <c r="Z125" s="20" t="s">
        <v>1532</v>
      </c>
      <c r="AA125" s="20" t="s">
        <v>1533</v>
      </c>
      <c r="AB125" s="20" t="s">
        <v>1534</v>
      </c>
      <c r="AC125" s="20" t="s">
        <v>1535</v>
      </c>
      <c r="AD125" s="20" t="s">
        <v>56</v>
      </c>
      <c r="AE125" s="20" t="s">
        <v>864</v>
      </c>
    </row>
    <row r="126" spans="1:31" ht="21" customHeight="1" x14ac:dyDescent="0.2">
      <c r="A126" s="4">
        <f t="shared" si="7"/>
        <v>124</v>
      </c>
      <c r="B126" s="4" t="str">
        <f t="shared" si="8"/>
        <v>B010-00020047</v>
      </c>
      <c r="C126" s="4" t="str">
        <f>IFERROR(VLOOKUP(F126,Tablas!$A$1:$B$3,2,0),"")</f>
        <v>Boleta</v>
      </c>
      <c r="D126" s="4" t="str">
        <f t="shared" si="9"/>
        <v>Venta Asistida - CONTADO / CASH - PE 4217 TEL: 933000525 ENVÍO Basado en Entregas 09</v>
      </c>
      <c r="E126" s="19">
        <v>45523</v>
      </c>
      <c r="F126" s="20" t="s">
        <v>842</v>
      </c>
      <c r="G126" s="20" t="s">
        <v>1536</v>
      </c>
      <c r="H126" s="20" t="s">
        <v>44</v>
      </c>
      <c r="I126" s="20" t="s">
        <v>45</v>
      </c>
      <c r="J126" s="20" t="s">
        <v>1537</v>
      </c>
      <c r="K126" s="20" t="s">
        <v>1538</v>
      </c>
      <c r="L126" s="20" t="s">
        <v>1539</v>
      </c>
      <c r="M126" s="20"/>
      <c r="N126" s="21">
        <v>5.98</v>
      </c>
      <c r="O126" s="21">
        <v>0</v>
      </c>
      <c r="P126" s="20"/>
      <c r="Q126" s="19">
        <v>45523</v>
      </c>
      <c r="R126" s="20"/>
      <c r="S126" s="19">
        <v>45523</v>
      </c>
      <c r="T126" s="20" t="s">
        <v>49</v>
      </c>
      <c r="U126" s="20">
        <v>1010052</v>
      </c>
      <c r="V126" s="20">
        <v>240002583</v>
      </c>
      <c r="W126" s="20" t="s">
        <v>847</v>
      </c>
      <c r="X126" s="20" t="s">
        <v>274</v>
      </c>
      <c r="Y126" s="20" t="s">
        <v>52</v>
      </c>
      <c r="Z126" s="20" t="s">
        <v>1540</v>
      </c>
      <c r="AA126" s="20" t="s">
        <v>1541</v>
      </c>
      <c r="AB126" s="20" t="s">
        <v>54</v>
      </c>
      <c r="AC126" s="20" t="s">
        <v>167</v>
      </c>
      <c r="AD126" s="20" t="s">
        <v>56</v>
      </c>
      <c r="AE126" s="20" t="s">
        <v>983</v>
      </c>
    </row>
    <row r="127" spans="1:31" ht="21" customHeight="1" x14ac:dyDescent="0.2">
      <c r="A127" s="4">
        <f t="shared" si="7"/>
        <v>125</v>
      </c>
      <c r="B127" s="4" t="str">
        <f t="shared" si="8"/>
        <v>B010-00020097</v>
      </c>
      <c r="C127" s="4" t="str">
        <f>IFERROR(VLOOKUP(F127,Tablas!$A$1:$B$3,2,0),"")</f>
        <v>Boleta</v>
      </c>
      <c r="D127" s="4" t="str">
        <f t="shared" si="9"/>
        <v>Ecom - CONTADO / CASH - PE 4311 TEL: 941801835 ENVÍO Basado en Pedidos de</v>
      </c>
      <c r="E127" s="19">
        <v>45526</v>
      </c>
      <c r="F127" s="20" t="s">
        <v>842</v>
      </c>
      <c r="G127" s="20" t="s">
        <v>1542</v>
      </c>
      <c r="H127" s="20" t="s">
        <v>44</v>
      </c>
      <c r="I127" s="20" t="s">
        <v>45</v>
      </c>
      <c r="J127" s="20" t="s">
        <v>1543</v>
      </c>
      <c r="K127" s="20" t="s">
        <v>1544</v>
      </c>
      <c r="L127" s="20" t="s">
        <v>1545</v>
      </c>
      <c r="M127" s="20"/>
      <c r="N127" s="21">
        <v>6.01</v>
      </c>
      <c r="O127" s="21">
        <v>0</v>
      </c>
      <c r="P127" s="20"/>
      <c r="Q127" s="19">
        <v>45526</v>
      </c>
      <c r="R127" s="20"/>
      <c r="S127" s="19">
        <v>45526</v>
      </c>
      <c r="T127" s="20" t="s">
        <v>49</v>
      </c>
      <c r="U127" s="20">
        <v>1012022</v>
      </c>
      <c r="V127" s="20">
        <v>240002634</v>
      </c>
      <c r="W127" s="20" t="s">
        <v>847</v>
      </c>
      <c r="X127" s="20" t="s">
        <v>274</v>
      </c>
      <c r="Y127" s="20" t="s">
        <v>52</v>
      </c>
      <c r="Z127" s="20" t="s">
        <v>1546</v>
      </c>
      <c r="AA127" s="20" t="s">
        <v>1547</v>
      </c>
      <c r="AB127" s="20" t="s">
        <v>576</v>
      </c>
      <c r="AC127" s="20" t="s">
        <v>167</v>
      </c>
      <c r="AD127" s="20" t="s">
        <v>56</v>
      </c>
      <c r="AE127" s="20" t="s">
        <v>864</v>
      </c>
    </row>
    <row r="128" spans="1:31" ht="21" customHeight="1" x14ac:dyDescent="0.2">
      <c r="A128" s="4">
        <f t="shared" si="7"/>
        <v>126</v>
      </c>
      <c r="B128" s="4" t="str">
        <f t="shared" si="8"/>
        <v>B010-00018851</v>
      </c>
      <c r="C128" s="4" t="str">
        <f>IFERROR(VLOOKUP(F128,Tablas!$A$1:$B$3,2,0),"")</f>
        <v>Boleta</v>
      </c>
      <c r="D128" s="4" t="str">
        <f t="shared" si="9"/>
        <v>Ecom - CONTADO / CASH - PE 2335 TEL: 949093013 Basado en Pedidos de client</v>
      </c>
      <c r="E128" s="19">
        <v>45427</v>
      </c>
      <c r="F128" s="20" t="s">
        <v>842</v>
      </c>
      <c r="G128" s="20" t="s">
        <v>1548</v>
      </c>
      <c r="H128" s="20" t="s">
        <v>44</v>
      </c>
      <c r="I128" s="20" t="s">
        <v>45</v>
      </c>
      <c r="J128" s="20" t="s">
        <v>1549</v>
      </c>
      <c r="K128" s="20" t="s">
        <v>1550</v>
      </c>
      <c r="L128" s="20" t="s">
        <v>1551</v>
      </c>
      <c r="M128" s="20"/>
      <c r="N128" s="21">
        <v>6.03</v>
      </c>
      <c r="O128" s="21">
        <v>0</v>
      </c>
      <c r="P128" s="20"/>
      <c r="Q128" s="19">
        <v>45427</v>
      </c>
      <c r="R128" s="20"/>
      <c r="S128" s="19">
        <v>45427</v>
      </c>
      <c r="T128" s="20" t="s">
        <v>49</v>
      </c>
      <c r="U128" s="20">
        <v>963857</v>
      </c>
      <c r="V128" s="20">
        <v>240001329</v>
      </c>
      <c r="W128" s="20" t="s">
        <v>847</v>
      </c>
      <c r="X128" s="20" t="s">
        <v>274</v>
      </c>
      <c r="Y128" s="20" t="s">
        <v>52</v>
      </c>
      <c r="Z128" s="20" t="s">
        <v>1552</v>
      </c>
      <c r="AA128" s="20" t="s">
        <v>1553</v>
      </c>
      <c r="AB128" s="20" t="s">
        <v>1554</v>
      </c>
      <c r="AC128" s="20" t="s">
        <v>689</v>
      </c>
      <c r="AD128" s="20" t="s">
        <v>56</v>
      </c>
      <c r="AE128" s="20" t="s">
        <v>864</v>
      </c>
    </row>
    <row r="129" spans="1:31" ht="21" customHeight="1" x14ac:dyDescent="0.2">
      <c r="A129" s="4">
        <f t="shared" si="7"/>
        <v>127</v>
      </c>
      <c r="B129" s="4" t="str">
        <f t="shared" si="8"/>
        <v>B010-00019286</v>
      </c>
      <c r="C129" s="4" t="str">
        <f>IFERROR(VLOOKUP(F129,Tablas!$A$1:$B$3,2,0),"")</f>
        <v>Boleta</v>
      </c>
      <c r="D129" s="4" t="str">
        <f t="shared" si="9"/>
        <v>Ecom - CONTADO / CASH - PE 2950 TEL: 923066437 Basado en Pedidos de client</v>
      </c>
      <c r="E129" s="19">
        <v>45460</v>
      </c>
      <c r="F129" s="20" t="s">
        <v>842</v>
      </c>
      <c r="G129" s="20" t="s">
        <v>1555</v>
      </c>
      <c r="H129" s="20" t="s">
        <v>44</v>
      </c>
      <c r="I129" s="20" t="s">
        <v>45</v>
      </c>
      <c r="J129" s="20" t="s">
        <v>1556</v>
      </c>
      <c r="K129" s="20" t="s">
        <v>1557</v>
      </c>
      <c r="L129" s="20" t="s">
        <v>1558</v>
      </c>
      <c r="M129" s="20"/>
      <c r="N129" s="21">
        <v>6.03</v>
      </c>
      <c r="O129" s="21">
        <v>0</v>
      </c>
      <c r="P129" s="20"/>
      <c r="Q129" s="19">
        <v>45460</v>
      </c>
      <c r="R129" s="20"/>
      <c r="S129" s="19">
        <v>45460</v>
      </c>
      <c r="T129" s="20" t="s">
        <v>49</v>
      </c>
      <c r="U129" s="20">
        <v>982006</v>
      </c>
      <c r="V129" s="20">
        <v>240001821</v>
      </c>
      <c r="W129" s="20" t="s">
        <v>847</v>
      </c>
      <c r="X129" s="20" t="s">
        <v>274</v>
      </c>
      <c r="Y129" s="20" t="s">
        <v>52</v>
      </c>
      <c r="Z129" s="20" t="s">
        <v>1559</v>
      </c>
      <c r="AA129" s="20" t="s">
        <v>1560</v>
      </c>
      <c r="AB129" s="20" t="s">
        <v>1561</v>
      </c>
      <c r="AC129" s="20" t="s">
        <v>689</v>
      </c>
      <c r="AD129" s="20" t="s">
        <v>56</v>
      </c>
      <c r="AE129" s="20" t="s">
        <v>864</v>
      </c>
    </row>
    <row r="130" spans="1:31" ht="21" customHeight="1" x14ac:dyDescent="0.2">
      <c r="A130" s="4">
        <f t="shared" si="7"/>
        <v>128</v>
      </c>
      <c r="B130" s="4" t="str">
        <f t="shared" si="8"/>
        <v>B010-00018577</v>
      </c>
      <c r="C130" s="4" t="str">
        <f>IFERROR(VLOOKUP(F130,Tablas!$A$1:$B$3,2,0),"")</f>
        <v>Boleta</v>
      </c>
      <c r="D130" s="4" t="str">
        <f t="shared" si="9"/>
        <v>Ecom - CONTADO / CASH - PE 1845 TEL: 991712819 Basado en Pedidos de client</v>
      </c>
      <c r="E130" s="19">
        <v>45404</v>
      </c>
      <c r="F130" s="20" t="s">
        <v>842</v>
      </c>
      <c r="G130" s="20" t="s">
        <v>1562</v>
      </c>
      <c r="H130" s="20" t="s">
        <v>44</v>
      </c>
      <c r="I130" s="20" t="s">
        <v>45</v>
      </c>
      <c r="J130" s="20" t="s">
        <v>1563</v>
      </c>
      <c r="K130" s="20" t="s">
        <v>1564</v>
      </c>
      <c r="L130" s="20" t="s">
        <v>1565</v>
      </c>
      <c r="M130" s="20"/>
      <c r="N130" s="21">
        <v>6.05</v>
      </c>
      <c r="O130" s="21">
        <v>0</v>
      </c>
      <c r="P130" s="20"/>
      <c r="Q130" s="19">
        <v>45404</v>
      </c>
      <c r="R130" s="20"/>
      <c r="S130" s="19">
        <v>45404</v>
      </c>
      <c r="T130" s="20" t="s">
        <v>49</v>
      </c>
      <c r="U130" s="20">
        <v>951885</v>
      </c>
      <c r="V130" s="20">
        <v>240001053</v>
      </c>
      <c r="W130" s="20" t="s">
        <v>847</v>
      </c>
      <c r="X130" s="20" t="s">
        <v>274</v>
      </c>
      <c r="Y130" s="20" t="s">
        <v>52</v>
      </c>
      <c r="Z130" s="20" t="s">
        <v>1566</v>
      </c>
      <c r="AA130" s="20" t="s">
        <v>1567</v>
      </c>
      <c r="AB130" s="20" t="s">
        <v>1168</v>
      </c>
      <c r="AC130" s="20" t="s">
        <v>689</v>
      </c>
      <c r="AD130" s="20" t="s">
        <v>56</v>
      </c>
      <c r="AE130" s="20" t="s">
        <v>864</v>
      </c>
    </row>
    <row r="131" spans="1:31" ht="21" customHeight="1" x14ac:dyDescent="0.2">
      <c r="A131" s="4">
        <f t="shared" si="7"/>
        <v>129</v>
      </c>
      <c r="B131" s="4" t="str">
        <f t="shared" si="8"/>
        <v>B010-00020457</v>
      </c>
      <c r="C131" s="4" t="str">
        <f>IFERROR(VLOOKUP(F131,Tablas!$A$1:$B$3,2,0),"")</f>
        <v>Boleta</v>
      </c>
      <c r="D131" s="4" t="str">
        <f t="shared" si="9"/>
        <v>Venta Asistida - CONTADO / CASH - PE 4905 SHALOM PARA: ALEX JAVIER VILLEGAS LAINAS D</v>
      </c>
      <c r="E131" s="19">
        <v>45554</v>
      </c>
      <c r="F131" s="20" t="s">
        <v>842</v>
      </c>
      <c r="G131" s="20" t="s">
        <v>1568</v>
      </c>
      <c r="H131" s="20" t="s">
        <v>44</v>
      </c>
      <c r="I131" s="20" t="s">
        <v>45</v>
      </c>
      <c r="J131" s="20" t="s">
        <v>978</v>
      </c>
      <c r="K131" s="20" t="s">
        <v>979</v>
      </c>
      <c r="L131" s="20" t="s">
        <v>980</v>
      </c>
      <c r="M131" s="20"/>
      <c r="N131" s="21">
        <v>6.09</v>
      </c>
      <c r="O131" s="21">
        <v>0</v>
      </c>
      <c r="P131" s="20"/>
      <c r="Q131" s="19">
        <v>45554</v>
      </c>
      <c r="R131" s="20"/>
      <c r="S131" s="19">
        <v>45554</v>
      </c>
      <c r="T131" s="20" t="s">
        <v>49</v>
      </c>
      <c r="U131" s="20">
        <v>1026355</v>
      </c>
      <c r="V131" s="20">
        <v>240002994</v>
      </c>
      <c r="W131" s="20" t="s">
        <v>847</v>
      </c>
      <c r="X131" s="20" t="s">
        <v>274</v>
      </c>
      <c r="Y131" s="20" t="s">
        <v>52</v>
      </c>
      <c r="Z131" s="20" t="s">
        <v>1569</v>
      </c>
      <c r="AA131" s="20" t="s">
        <v>982</v>
      </c>
      <c r="AB131" s="20" t="s">
        <v>523</v>
      </c>
      <c r="AC131" s="20" t="s">
        <v>248</v>
      </c>
      <c r="AD131" s="20" t="s">
        <v>56</v>
      </c>
      <c r="AE131" s="20" t="s">
        <v>983</v>
      </c>
    </row>
    <row r="132" spans="1:31" ht="21" customHeight="1" x14ac:dyDescent="0.2">
      <c r="A132" s="4">
        <f t="shared" si="7"/>
        <v>130</v>
      </c>
      <c r="B132" s="4" t="str">
        <f t="shared" si="8"/>
        <v>B010-00020509</v>
      </c>
      <c r="C132" s="4" t="str">
        <f>IFERROR(VLOOKUP(F132,Tablas!$A$1:$B$3,2,0),"")</f>
        <v>Boleta</v>
      </c>
      <c r="D132" s="4" t="str">
        <f t="shared" si="9"/>
        <v>Ecom - CONTADO / CASH - PE 5033 TEL: 942667055 RECOJO Basado en Entregas 0</v>
      </c>
      <c r="E132" s="19">
        <v>45560</v>
      </c>
      <c r="F132" s="20" t="s">
        <v>842</v>
      </c>
      <c r="G132" s="20" t="s">
        <v>1570</v>
      </c>
      <c r="H132" s="20" t="s">
        <v>44</v>
      </c>
      <c r="I132" s="20" t="s">
        <v>45</v>
      </c>
      <c r="J132" s="20" t="s">
        <v>1571</v>
      </c>
      <c r="K132" s="20" t="s">
        <v>1572</v>
      </c>
      <c r="L132" s="20" t="s">
        <v>1573</v>
      </c>
      <c r="M132" s="20"/>
      <c r="N132" s="21">
        <v>6.1</v>
      </c>
      <c r="O132" s="21">
        <v>0</v>
      </c>
      <c r="P132" s="20"/>
      <c r="Q132" s="19">
        <v>45560</v>
      </c>
      <c r="R132" s="20"/>
      <c r="S132" s="19">
        <v>45560</v>
      </c>
      <c r="T132" s="20" t="s">
        <v>49</v>
      </c>
      <c r="U132" s="20">
        <v>1028444</v>
      </c>
      <c r="V132" s="20">
        <v>240003046</v>
      </c>
      <c r="W132" s="20" t="s">
        <v>847</v>
      </c>
      <c r="X132" s="20" t="s">
        <v>274</v>
      </c>
      <c r="Y132" s="20" t="s">
        <v>52</v>
      </c>
      <c r="Z132" s="20" t="s">
        <v>1574</v>
      </c>
      <c r="AA132" s="20" t="s">
        <v>808</v>
      </c>
      <c r="AB132" s="20" t="s">
        <v>54</v>
      </c>
      <c r="AC132" s="20" t="s">
        <v>167</v>
      </c>
      <c r="AD132" s="20" t="s">
        <v>56</v>
      </c>
      <c r="AE132" s="20" t="s">
        <v>864</v>
      </c>
    </row>
    <row r="133" spans="1:31" ht="21" customHeight="1" x14ac:dyDescent="0.2">
      <c r="A133" s="4">
        <f t="shared" si="7"/>
        <v>131</v>
      </c>
      <c r="B133" s="4" t="str">
        <f t="shared" si="8"/>
        <v>B010-00020407</v>
      </c>
      <c r="C133" s="4" t="str">
        <f>IFERROR(VLOOKUP(F133,Tablas!$A$1:$B$3,2,0),"")</f>
        <v>Boleta</v>
      </c>
      <c r="D133" s="4" t="str">
        <f t="shared" si="9"/>
        <v>Ecom - CONTADO / CASH - PE 4817 TEL: 983205939 RECOJO Basado en Pedidos de</v>
      </c>
      <c r="E133" s="19">
        <v>45551</v>
      </c>
      <c r="F133" s="20" t="s">
        <v>842</v>
      </c>
      <c r="G133" s="20" t="s">
        <v>1575</v>
      </c>
      <c r="H133" s="20" t="s">
        <v>44</v>
      </c>
      <c r="I133" s="20" t="s">
        <v>45</v>
      </c>
      <c r="J133" s="20" t="s">
        <v>1576</v>
      </c>
      <c r="K133" s="20" t="s">
        <v>1577</v>
      </c>
      <c r="L133" s="20" t="s">
        <v>1578</v>
      </c>
      <c r="M133" s="20"/>
      <c r="N133" s="21">
        <v>6.1</v>
      </c>
      <c r="O133" s="21">
        <v>0</v>
      </c>
      <c r="P133" s="20"/>
      <c r="Q133" s="19">
        <v>45551</v>
      </c>
      <c r="R133" s="20"/>
      <c r="S133" s="19">
        <v>45551</v>
      </c>
      <c r="T133" s="20" t="s">
        <v>49</v>
      </c>
      <c r="U133" s="20">
        <v>1024981</v>
      </c>
      <c r="V133" s="20">
        <v>240002944</v>
      </c>
      <c r="W133" s="20" t="s">
        <v>847</v>
      </c>
      <c r="X133" s="20" t="s">
        <v>274</v>
      </c>
      <c r="Y133" s="20" t="s">
        <v>52</v>
      </c>
      <c r="Z133" s="20" t="s">
        <v>1579</v>
      </c>
      <c r="AA133" s="20" t="s">
        <v>808</v>
      </c>
      <c r="AB133" s="20" t="s">
        <v>54</v>
      </c>
      <c r="AC133" s="20" t="s">
        <v>689</v>
      </c>
      <c r="AD133" s="20" t="s">
        <v>56</v>
      </c>
      <c r="AE133" s="20" t="s">
        <v>864</v>
      </c>
    </row>
    <row r="134" spans="1:31" ht="21" customHeight="1" x14ac:dyDescent="0.2">
      <c r="A134" s="4">
        <f t="shared" si="7"/>
        <v>132</v>
      </c>
      <c r="B134" s="4" t="str">
        <f t="shared" si="8"/>
        <v>B010-00020396</v>
      </c>
      <c r="C134" s="4" t="str">
        <f>IFERROR(VLOOKUP(F134,Tablas!$A$1:$B$3,2,0),"")</f>
        <v>Boleta</v>
      </c>
      <c r="D134" s="4" t="str">
        <f t="shared" si="9"/>
        <v>Venta Asistida - CONTADO / CASH - PE 4798 TEL: 958826658 ENVÍO Basado en Entregas 09</v>
      </c>
      <c r="E134" s="19">
        <v>45548</v>
      </c>
      <c r="F134" s="20" t="s">
        <v>842</v>
      </c>
      <c r="G134" s="20" t="s">
        <v>1580</v>
      </c>
      <c r="H134" s="20" t="s">
        <v>44</v>
      </c>
      <c r="I134" s="20" t="s">
        <v>45</v>
      </c>
      <c r="J134" s="20" t="s">
        <v>1581</v>
      </c>
      <c r="K134" s="20" t="s">
        <v>1582</v>
      </c>
      <c r="L134" s="20" t="s">
        <v>1583</v>
      </c>
      <c r="M134" s="20"/>
      <c r="N134" s="21">
        <v>6.11</v>
      </c>
      <c r="O134" s="21">
        <v>0</v>
      </c>
      <c r="P134" s="20"/>
      <c r="Q134" s="19">
        <v>45548</v>
      </c>
      <c r="R134" s="20"/>
      <c r="S134" s="19">
        <v>45548</v>
      </c>
      <c r="T134" s="20" t="s">
        <v>49</v>
      </c>
      <c r="U134" s="20">
        <v>1023636</v>
      </c>
      <c r="V134" s="20">
        <v>240002933</v>
      </c>
      <c r="W134" s="20" t="s">
        <v>847</v>
      </c>
      <c r="X134" s="20" t="s">
        <v>848</v>
      </c>
      <c r="Y134" s="20" t="s">
        <v>52</v>
      </c>
      <c r="Z134" s="20" t="s">
        <v>1584</v>
      </c>
      <c r="AA134" s="20" t="s">
        <v>372</v>
      </c>
      <c r="AB134" s="20" t="s">
        <v>54</v>
      </c>
      <c r="AC134" s="20" t="s">
        <v>167</v>
      </c>
      <c r="AD134" s="20" t="s">
        <v>56</v>
      </c>
      <c r="AE134" s="20" t="s">
        <v>983</v>
      </c>
    </row>
    <row r="135" spans="1:31" ht="21" customHeight="1" x14ac:dyDescent="0.2">
      <c r="A135" s="4">
        <f t="shared" si="7"/>
        <v>133</v>
      </c>
      <c r="B135" s="4" t="str">
        <f t="shared" si="8"/>
        <v>B010-00019318</v>
      </c>
      <c r="C135" s="4" t="str">
        <f>IFERROR(VLOOKUP(F135,Tablas!$A$1:$B$3,2,0),"")</f>
        <v>Boleta</v>
      </c>
      <c r="D135" s="4" t="str">
        <f t="shared" si="9"/>
        <v>Ecom - CONTADO / CASH - PE 2998 TEL: 931407663 Basado en Pedidos de client</v>
      </c>
      <c r="E135" s="19">
        <v>45462</v>
      </c>
      <c r="F135" s="20" t="s">
        <v>842</v>
      </c>
      <c r="G135" s="20" t="s">
        <v>1585</v>
      </c>
      <c r="H135" s="20" t="s">
        <v>44</v>
      </c>
      <c r="I135" s="20" t="s">
        <v>45</v>
      </c>
      <c r="J135" s="20" t="s">
        <v>1170</v>
      </c>
      <c r="K135" s="20" t="s">
        <v>1171</v>
      </c>
      <c r="L135" s="20" t="s">
        <v>1172</v>
      </c>
      <c r="M135" s="20"/>
      <c r="N135" s="21">
        <v>6.13</v>
      </c>
      <c r="O135" s="21">
        <v>0</v>
      </c>
      <c r="P135" s="20"/>
      <c r="Q135" s="19">
        <v>45462</v>
      </c>
      <c r="R135" s="20"/>
      <c r="S135" s="19">
        <v>45462</v>
      </c>
      <c r="T135" s="20" t="s">
        <v>49</v>
      </c>
      <c r="U135" s="20">
        <v>983513</v>
      </c>
      <c r="V135" s="20">
        <v>240001853</v>
      </c>
      <c r="W135" s="20" t="s">
        <v>847</v>
      </c>
      <c r="X135" s="20" t="s">
        <v>917</v>
      </c>
      <c r="Y135" s="20" t="s">
        <v>52</v>
      </c>
      <c r="Z135" s="20" t="s">
        <v>1586</v>
      </c>
      <c r="AA135" s="20" t="s">
        <v>353</v>
      </c>
      <c r="AB135" s="20" t="s">
        <v>54</v>
      </c>
      <c r="AC135" s="20" t="s">
        <v>689</v>
      </c>
      <c r="AD135" s="20" t="s">
        <v>56</v>
      </c>
      <c r="AE135" s="20" t="s">
        <v>864</v>
      </c>
    </row>
    <row r="136" spans="1:31" ht="21" customHeight="1" x14ac:dyDescent="0.2">
      <c r="A136" s="4">
        <f t="shared" si="7"/>
        <v>134</v>
      </c>
      <c r="B136" s="4" t="str">
        <f t="shared" si="8"/>
        <v>B010-00020458</v>
      </c>
      <c r="C136" s="4" t="str">
        <f>IFERROR(VLOOKUP(F136,Tablas!$A$1:$B$3,2,0),"")</f>
        <v>Boleta</v>
      </c>
      <c r="D136" s="4" t="str">
        <f t="shared" si="9"/>
        <v>Ecom - CONTADO / CASH - PE 4895 TEL: 990824281 RECOJO Basado en Entregas 0</v>
      </c>
      <c r="E136" s="19">
        <v>45554</v>
      </c>
      <c r="F136" s="20" t="s">
        <v>842</v>
      </c>
      <c r="G136" s="20" t="s">
        <v>1587</v>
      </c>
      <c r="H136" s="20" t="s">
        <v>44</v>
      </c>
      <c r="I136" s="20" t="s">
        <v>45</v>
      </c>
      <c r="J136" s="20" t="s">
        <v>1588</v>
      </c>
      <c r="K136" s="20" t="s">
        <v>1589</v>
      </c>
      <c r="L136" s="20" t="s">
        <v>1590</v>
      </c>
      <c r="M136" s="20"/>
      <c r="N136" s="21">
        <v>6.14</v>
      </c>
      <c r="O136" s="21">
        <v>0</v>
      </c>
      <c r="P136" s="20"/>
      <c r="Q136" s="19">
        <v>45554</v>
      </c>
      <c r="R136" s="20"/>
      <c r="S136" s="19">
        <v>45554</v>
      </c>
      <c r="T136" s="20" t="s">
        <v>49</v>
      </c>
      <c r="U136" s="20">
        <v>1026361</v>
      </c>
      <c r="V136" s="20">
        <v>240002995</v>
      </c>
      <c r="W136" s="20" t="s">
        <v>847</v>
      </c>
      <c r="X136" s="20" t="s">
        <v>305</v>
      </c>
      <c r="Y136" s="20" t="s">
        <v>52</v>
      </c>
      <c r="Z136" s="20" t="s">
        <v>1591</v>
      </c>
      <c r="AA136" s="20" t="s">
        <v>1449</v>
      </c>
      <c r="AB136" s="20" t="s">
        <v>54</v>
      </c>
      <c r="AC136" s="20" t="s">
        <v>167</v>
      </c>
      <c r="AD136" s="20" t="s">
        <v>56</v>
      </c>
      <c r="AE136" s="20" t="s">
        <v>864</v>
      </c>
    </row>
    <row r="137" spans="1:31" ht="21" customHeight="1" x14ac:dyDescent="0.2">
      <c r="A137" s="4">
        <f t="shared" si="7"/>
        <v>135</v>
      </c>
      <c r="B137" s="4" t="str">
        <f t="shared" si="8"/>
        <v>B010-00020240</v>
      </c>
      <c r="C137" s="4" t="str">
        <f>IFERROR(VLOOKUP(F137,Tablas!$A$1:$B$3,2,0),"")</f>
        <v>Boleta</v>
      </c>
      <c r="D137" s="4" t="str">
        <f t="shared" si="9"/>
        <v>Nacional - CREDITO 30 DIAS / CREDIT 30 DAYS - PE 4531 Basado en Entregas 09-T010-00001114.</v>
      </c>
      <c r="E137" s="19">
        <v>45533</v>
      </c>
      <c r="F137" s="20" t="s">
        <v>842</v>
      </c>
      <c r="G137" s="20" t="s">
        <v>1592</v>
      </c>
      <c r="H137" s="20" t="s">
        <v>44</v>
      </c>
      <c r="I137" s="20" t="s">
        <v>45</v>
      </c>
      <c r="J137" s="20" t="s">
        <v>1593</v>
      </c>
      <c r="K137" s="20" t="s">
        <v>1594</v>
      </c>
      <c r="L137" s="20" t="s">
        <v>1595</v>
      </c>
      <c r="M137" s="20"/>
      <c r="N137" s="21">
        <v>6.25</v>
      </c>
      <c r="O137" s="21">
        <v>0</v>
      </c>
      <c r="P137" s="20"/>
      <c r="Q137" s="19">
        <v>45533</v>
      </c>
      <c r="R137" s="20"/>
      <c r="S137" s="19">
        <v>45563</v>
      </c>
      <c r="T137" s="20" t="s">
        <v>643</v>
      </c>
      <c r="U137" s="20">
        <v>1017041</v>
      </c>
      <c r="V137" s="20">
        <v>240002777</v>
      </c>
      <c r="W137" s="20" t="s">
        <v>847</v>
      </c>
      <c r="X137" s="20" t="s">
        <v>305</v>
      </c>
      <c r="Y137" s="20" t="s">
        <v>52</v>
      </c>
      <c r="Z137" s="20" t="s">
        <v>1596</v>
      </c>
      <c r="AA137" s="20" t="s">
        <v>1597</v>
      </c>
      <c r="AB137" s="20" t="s">
        <v>336</v>
      </c>
      <c r="AC137" s="20" t="s">
        <v>167</v>
      </c>
      <c r="AD137" s="20" t="s">
        <v>56</v>
      </c>
      <c r="AE137" s="20" t="s">
        <v>1014</v>
      </c>
    </row>
    <row r="138" spans="1:31" ht="21" customHeight="1" x14ac:dyDescent="0.2">
      <c r="A138" s="4">
        <f t="shared" si="7"/>
        <v>136</v>
      </c>
      <c r="B138" s="4" t="str">
        <f t="shared" si="8"/>
        <v>B010-00018708</v>
      </c>
      <c r="C138" s="4" t="str">
        <f>IFERROR(VLOOKUP(F138,Tablas!$A$1:$B$3,2,0),"")</f>
        <v>Boleta</v>
      </c>
      <c r="D138" s="4" t="str">
        <f t="shared" si="9"/>
        <v>Ecom - CONTADO / CASH - PE 20245 TEL: 999244681 Basado en Pedidos de clien</v>
      </c>
      <c r="E138" s="19">
        <v>45412</v>
      </c>
      <c r="F138" s="20" t="s">
        <v>842</v>
      </c>
      <c r="G138" s="20" t="s">
        <v>1598</v>
      </c>
      <c r="H138" s="20" t="s">
        <v>44</v>
      </c>
      <c r="I138" s="20" t="s">
        <v>45</v>
      </c>
      <c r="J138" s="20" t="s">
        <v>1599</v>
      </c>
      <c r="K138" s="20" t="s">
        <v>1600</v>
      </c>
      <c r="L138" s="20" t="s">
        <v>1601</v>
      </c>
      <c r="M138" s="20"/>
      <c r="N138" s="21">
        <v>6.26</v>
      </c>
      <c r="O138" s="21">
        <v>0</v>
      </c>
      <c r="P138" s="20"/>
      <c r="Q138" s="19">
        <v>45412</v>
      </c>
      <c r="R138" s="20"/>
      <c r="S138" s="19">
        <v>45412</v>
      </c>
      <c r="T138" s="20" t="s">
        <v>49</v>
      </c>
      <c r="U138" s="20">
        <v>956819</v>
      </c>
      <c r="V138" s="20">
        <v>240001184</v>
      </c>
      <c r="W138" s="20" t="s">
        <v>847</v>
      </c>
      <c r="X138" s="20" t="s">
        <v>917</v>
      </c>
      <c r="Y138" s="20" t="s">
        <v>52</v>
      </c>
      <c r="Z138" s="20" t="s">
        <v>1602</v>
      </c>
      <c r="AA138" s="20" t="s">
        <v>353</v>
      </c>
      <c r="AB138" s="20" t="s">
        <v>54</v>
      </c>
      <c r="AC138" s="20" t="s">
        <v>689</v>
      </c>
      <c r="AD138" s="20" t="s">
        <v>56</v>
      </c>
      <c r="AE138" s="20" t="s">
        <v>864</v>
      </c>
    </row>
    <row r="139" spans="1:31" ht="21" customHeight="1" x14ac:dyDescent="0.2">
      <c r="A139" s="4">
        <f t="shared" si="7"/>
        <v>137</v>
      </c>
      <c r="B139" s="4" t="str">
        <f t="shared" si="8"/>
        <v>B010-00020193</v>
      </c>
      <c r="C139" s="4" t="str">
        <f>IFERROR(VLOOKUP(F139,Tablas!$A$1:$B$3,2,0),"")</f>
        <v>Boleta</v>
      </c>
      <c r="D139" s="4" t="str">
        <f t="shared" si="9"/>
        <v>Venta Asistida - CONTADO / CASH - PE 4439 RECOJO Basado en Entregas 09-T010-00001031</v>
      </c>
      <c r="E139" s="19">
        <v>45531</v>
      </c>
      <c r="F139" s="20" t="s">
        <v>842</v>
      </c>
      <c r="G139" s="20" t="s">
        <v>1603</v>
      </c>
      <c r="H139" s="20" t="s">
        <v>44</v>
      </c>
      <c r="I139" s="20" t="s">
        <v>45</v>
      </c>
      <c r="J139" s="20" t="s">
        <v>1604</v>
      </c>
      <c r="K139" s="20" t="s">
        <v>1605</v>
      </c>
      <c r="L139" s="20" t="s">
        <v>1606</v>
      </c>
      <c r="M139" s="20"/>
      <c r="N139" s="21">
        <v>6.28</v>
      </c>
      <c r="O139" s="21">
        <v>0</v>
      </c>
      <c r="P139" s="20"/>
      <c r="Q139" s="19">
        <v>45531</v>
      </c>
      <c r="R139" s="20"/>
      <c r="S139" s="19">
        <v>45531</v>
      </c>
      <c r="T139" s="20" t="s">
        <v>49</v>
      </c>
      <c r="U139" s="20">
        <v>1013777</v>
      </c>
      <c r="V139" s="20">
        <v>240002730</v>
      </c>
      <c r="W139" s="20" t="s">
        <v>847</v>
      </c>
      <c r="X139" s="20" t="s">
        <v>305</v>
      </c>
      <c r="Y139" s="20" t="s">
        <v>52</v>
      </c>
      <c r="Z139" s="20" t="s">
        <v>1607</v>
      </c>
      <c r="AA139" s="20" t="s">
        <v>1608</v>
      </c>
      <c r="AB139" s="20" t="s">
        <v>689</v>
      </c>
      <c r="AC139" s="20" t="s">
        <v>689</v>
      </c>
      <c r="AD139" s="20" t="s">
        <v>56</v>
      </c>
      <c r="AE139" s="20" t="s">
        <v>983</v>
      </c>
    </row>
    <row r="140" spans="1:31" ht="21" customHeight="1" x14ac:dyDescent="0.2">
      <c r="A140" s="4">
        <f t="shared" si="7"/>
        <v>138</v>
      </c>
      <c r="B140" s="4" t="str">
        <f t="shared" si="8"/>
        <v>B010-00018575</v>
      </c>
      <c r="C140" s="4" t="str">
        <f>IFERROR(VLOOKUP(F140,Tablas!$A$1:$B$3,2,0),"")</f>
        <v>Boleta</v>
      </c>
      <c r="D140" s="4" t="str">
        <f t="shared" si="9"/>
        <v>Ecom - CONTADO / CASH - PE 1850 TEL:941874578 Basado en Pedidos de cliente</v>
      </c>
      <c r="E140" s="19">
        <v>45404</v>
      </c>
      <c r="F140" s="20" t="s">
        <v>842</v>
      </c>
      <c r="G140" s="20" t="s">
        <v>1609</v>
      </c>
      <c r="H140" s="20" t="s">
        <v>44</v>
      </c>
      <c r="I140" s="20" t="s">
        <v>45</v>
      </c>
      <c r="J140" s="20" t="s">
        <v>1610</v>
      </c>
      <c r="K140" s="20" t="s">
        <v>1611</v>
      </c>
      <c r="L140" s="20" t="s">
        <v>1612</v>
      </c>
      <c r="M140" s="20"/>
      <c r="N140" s="21">
        <v>6.35</v>
      </c>
      <c r="O140" s="21">
        <v>0</v>
      </c>
      <c r="P140" s="20"/>
      <c r="Q140" s="19">
        <v>45404</v>
      </c>
      <c r="R140" s="20"/>
      <c r="S140" s="19">
        <v>45404</v>
      </c>
      <c r="T140" s="20" t="s">
        <v>49</v>
      </c>
      <c r="U140" s="20">
        <v>951875</v>
      </c>
      <c r="V140" s="20">
        <v>240001051</v>
      </c>
      <c r="W140" s="20" t="s">
        <v>847</v>
      </c>
      <c r="X140" s="20" t="s">
        <v>274</v>
      </c>
      <c r="Y140" s="20" t="s">
        <v>52</v>
      </c>
      <c r="Z140" s="20" t="s">
        <v>1613</v>
      </c>
      <c r="AA140" s="20" t="s">
        <v>1614</v>
      </c>
      <c r="AB140" s="20" t="s">
        <v>1028</v>
      </c>
      <c r="AC140" s="20" t="s">
        <v>689</v>
      </c>
      <c r="AD140" s="20" t="s">
        <v>56</v>
      </c>
      <c r="AE140" s="20" t="s">
        <v>864</v>
      </c>
    </row>
    <row r="141" spans="1:31" ht="21" customHeight="1" x14ac:dyDescent="0.2">
      <c r="A141" s="4">
        <f t="shared" si="7"/>
        <v>139</v>
      </c>
      <c r="B141" s="4" t="str">
        <f t="shared" si="8"/>
        <v>B010-00018630</v>
      </c>
      <c r="C141" s="4" t="str">
        <f>IFERROR(VLOOKUP(F141,Tablas!$A$1:$B$3,2,0),"")</f>
        <v>Boleta</v>
      </c>
      <c r="D141" s="4" t="str">
        <f t="shared" si="9"/>
        <v>Ecom - CONTADO / CASH - PE 2008 TEL: 997950666 Basado en Pedidos de client</v>
      </c>
      <c r="E141" s="19">
        <v>45408</v>
      </c>
      <c r="F141" s="20" t="s">
        <v>842</v>
      </c>
      <c r="G141" s="20" t="s">
        <v>1615</v>
      </c>
      <c r="H141" s="20" t="s">
        <v>44</v>
      </c>
      <c r="I141" s="20" t="s">
        <v>45</v>
      </c>
      <c r="J141" s="20" t="s">
        <v>1381</v>
      </c>
      <c r="K141" s="20" t="s">
        <v>1382</v>
      </c>
      <c r="L141" s="20" t="s">
        <v>1383</v>
      </c>
      <c r="M141" s="20"/>
      <c r="N141" s="21">
        <v>6.35</v>
      </c>
      <c r="O141" s="21">
        <v>0</v>
      </c>
      <c r="P141" s="20"/>
      <c r="Q141" s="19">
        <v>45408</v>
      </c>
      <c r="R141" s="20"/>
      <c r="S141" s="19">
        <v>45408</v>
      </c>
      <c r="T141" s="20" t="s">
        <v>49</v>
      </c>
      <c r="U141" s="20">
        <v>955719</v>
      </c>
      <c r="V141" s="20">
        <v>240001106</v>
      </c>
      <c r="W141" s="20" t="s">
        <v>847</v>
      </c>
      <c r="X141" s="20" t="s">
        <v>274</v>
      </c>
      <c r="Y141" s="20" t="s">
        <v>52</v>
      </c>
      <c r="Z141" s="20" t="s">
        <v>1616</v>
      </c>
      <c r="AA141" s="20" t="s">
        <v>353</v>
      </c>
      <c r="AB141" s="20" t="s">
        <v>54</v>
      </c>
      <c r="AC141" s="20" t="s">
        <v>689</v>
      </c>
      <c r="AD141" s="20" t="s">
        <v>56</v>
      </c>
      <c r="AE141" s="20" t="s">
        <v>864</v>
      </c>
    </row>
    <row r="142" spans="1:31" ht="21" customHeight="1" x14ac:dyDescent="0.2">
      <c r="A142" s="4">
        <f t="shared" si="7"/>
        <v>140</v>
      </c>
      <c r="B142" s="4" t="str">
        <f t="shared" si="8"/>
        <v>B010-00017908</v>
      </c>
      <c r="C142" s="4" t="str">
        <f>IFERROR(VLOOKUP(F142,Tablas!$A$1:$B$3,2,0),"")</f>
        <v>Boleta</v>
      </c>
      <c r="D142" s="4" t="str">
        <f t="shared" si="9"/>
        <v>Ecom - CONTADO / CASH - PE 0681 TEL: 955753555 Basado en Pedidos de client</v>
      </c>
      <c r="E142" s="19">
        <v>45334</v>
      </c>
      <c r="F142" s="20" t="s">
        <v>842</v>
      </c>
      <c r="G142" s="20" t="s">
        <v>1617</v>
      </c>
      <c r="H142" s="20" t="s">
        <v>44</v>
      </c>
      <c r="I142" s="20" t="s">
        <v>45</v>
      </c>
      <c r="J142" s="20" t="s">
        <v>1618</v>
      </c>
      <c r="K142" s="20" t="s">
        <v>1619</v>
      </c>
      <c r="L142" s="20" t="s">
        <v>1620</v>
      </c>
      <c r="M142" s="20"/>
      <c r="N142" s="21">
        <v>6.35</v>
      </c>
      <c r="O142" s="21">
        <v>0</v>
      </c>
      <c r="P142" s="20"/>
      <c r="Q142" s="19">
        <v>45334</v>
      </c>
      <c r="R142" s="20"/>
      <c r="S142" s="19">
        <v>45334</v>
      </c>
      <c r="T142" s="20" t="s">
        <v>49</v>
      </c>
      <c r="U142" s="20">
        <v>918705</v>
      </c>
      <c r="V142" s="20">
        <v>240000381</v>
      </c>
      <c r="W142" s="20" t="s">
        <v>847</v>
      </c>
      <c r="X142" s="20" t="s">
        <v>274</v>
      </c>
      <c r="Y142" s="20" t="s">
        <v>52</v>
      </c>
      <c r="Z142" s="20" t="s">
        <v>1621</v>
      </c>
      <c r="AA142" s="20" t="s">
        <v>1622</v>
      </c>
      <c r="AB142" s="20" t="s">
        <v>963</v>
      </c>
      <c r="AC142" s="20" t="s">
        <v>689</v>
      </c>
      <c r="AD142" s="20" t="s">
        <v>56</v>
      </c>
      <c r="AE142" s="20" t="s">
        <v>864</v>
      </c>
    </row>
    <row r="143" spans="1:31" ht="21" customHeight="1" x14ac:dyDescent="0.2">
      <c r="A143" s="4">
        <f t="shared" si="7"/>
        <v>141</v>
      </c>
      <c r="B143" s="4" t="str">
        <f t="shared" si="8"/>
        <v>B010-00020243</v>
      </c>
      <c r="C143" s="4" t="str">
        <f>IFERROR(VLOOKUP(F143,Tablas!$A$1:$B$3,2,0),"")</f>
        <v>Boleta</v>
      </c>
      <c r="D143" s="4" t="str">
        <f t="shared" si="9"/>
        <v>Ecom - CONTADO / CASH - PE 4539 TEL: 975541659 ENVÍO Basado en Pedidos de</v>
      </c>
      <c r="E143" s="19">
        <v>45537</v>
      </c>
      <c r="F143" s="20" t="s">
        <v>842</v>
      </c>
      <c r="G143" s="20" t="s">
        <v>1623</v>
      </c>
      <c r="H143" s="20" t="s">
        <v>44</v>
      </c>
      <c r="I143" s="20" t="s">
        <v>45</v>
      </c>
      <c r="J143" s="20" t="s">
        <v>1624</v>
      </c>
      <c r="K143" s="20" t="s">
        <v>1625</v>
      </c>
      <c r="L143" s="20" t="s">
        <v>1626</v>
      </c>
      <c r="M143" s="20"/>
      <c r="N143" s="21">
        <v>6.36</v>
      </c>
      <c r="O143" s="21">
        <v>0</v>
      </c>
      <c r="P143" s="20"/>
      <c r="Q143" s="19">
        <v>45537</v>
      </c>
      <c r="R143" s="20"/>
      <c r="S143" s="19">
        <v>45537</v>
      </c>
      <c r="T143" s="20" t="s">
        <v>49</v>
      </c>
      <c r="U143" s="20">
        <v>1017645</v>
      </c>
      <c r="V143" s="20">
        <v>240002780</v>
      </c>
      <c r="W143" s="20" t="s">
        <v>847</v>
      </c>
      <c r="X143" s="20" t="s">
        <v>305</v>
      </c>
      <c r="Y143" s="20" t="s">
        <v>52</v>
      </c>
      <c r="Z143" s="20" t="s">
        <v>1627</v>
      </c>
      <c r="AA143" s="20" t="s">
        <v>1628</v>
      </c>
      <c r="AB143" s="20" t="s">
        <v>1629</v>
      </c>
      <c r="AC143" s="20" t="s">
        <v>1629</v>
      </c>
      <c r="AD143" s="20" t="s">
        <v>56</v>
      </c>
      <c r="AE143" s="20" t="s">
        <v>864</v>
      </c>
    </row>
    <row r="144" spans="1:31" ht="21" customHeight="1" x14ac:dyDescent="0.2">
      <c r="A144" s="4">
        <f t="shared" si="7"/>
        <v>142</v>
      </c>
      <c r="B144" s="4" t="str">
        <f t="shared" si="8"/>
        <v>F010-00025963</v>
      </c>
      <c r="C144" s="4" t="str">
        <f>IFERROR(VLOOKUP(F144,Tablas!$A$1:$B$3,2,0),"")</f>
        <v>Factura</v>
      </c>
      <c r="D144" s="4" t="str">
        <f t="shared" si="9"/>
        <v>Ecom - CONTADO / CASH - Facturas clientes - C20613131583</v>
      </c>
      <c r="E144" s="19">
        <v>45554</v>
      </c>
      <c r="F144" s="20" t="s">
        <v>1001</v>
      </c>
      <c r="G144" s="20" t="s">
        <v>1630</v>
      </c>
      <c r="H144" s="20" t="s">
        <v>44</v>
      </c>
      <c r="I144" s="20" t="s">
        <v>45</v>
      </c>
      <c r="J144" s="20" t="s">
        <v>1631</v>
      </c>
      <c r="K144" s="20" t="s">
        <v>1632</v>
      </c>
      <c r="L144" s="20" t="s">
        <v>1633</v>
      </c>
      <c r="M144" s="20"/>
      <c r="N144" s="21">
        <v>6.41</v>
      </c>
      <c r="O144" s="21">
        <v>0</v>
      </c>
      <c r="P144" s="20"/>
      <c r="Q144" s="19">
        <v>45554</v>
      </c>
      <c r="R144" s="20"/>
      <c r="S144" s="19">
        <v>45554</v>
      </c>
      <c r="T144" s="20" t="s">
        <v>49</v>
      </c>
      <c r="U144" s="20">
        <v>1026639</v>
      </c>
      <c r="V144" s="20">
        <v>240002791</v>
      </c>
      <c r="W144" s="20" t="s">
        <v>847</v>
      </c>
      <c r="X144" s="20" t="s">
        <v>274</v>
      </c>
      <c r="Y144" s="20" t="s">
        <v>52</v>
      </c>
      <c r="Z144" s="20" t="s">
        <v>1634</v>
      </c>
      <c r="AA144" s="20" t="s">
        <v>808</v>
      </c>
      <c r="AB144" s="20" t="s">
        <v>54</v>
      </c>
      <c r="AC144" s="20" t="s">
        <v>689</v>
      </c>
      <c r="AD144" s="20" t="s">
        <v>56</v>
      </c>
      <c r="AE144" s="20" t="s">
        <v>864</v>
      </c>
    </row>
    <row r="145" spans="1:31" ht="21" customHeight="1" x14ac:dyDescent="0.2">
      <c r="A145" s="4">
        <f t="shared" si="7"/>
        <v>143</v>
      </c>
      <c r="B145" s="4" t="str">
        <f t="shared" si="8"/>
        <v>B010-00020200</v>
      </c>
      <c r="C145" s="4" t="str">
        <f>IFERROR(VLOOKUP(F145,Tablas!$A$1:$B$3,2,0),"")</f>
        <v>Boleta</v>
      </c>
      <c r="D145" s="4" t="str">
        <f t="shared" si="9"/>
        <v>Ecom - CONTADO / CASH - PE 4451 TEL: 953686269 ENVÍO Basado en Entregas 09</v>
      </c>
      <c r="E145" s="19">
        <v>45531</v>
      </c>
      <c r="F145" s="20" t="s">
        <v>842</v>
      </c>
      <c r="G145" s="20" t="s">
        <v>1635</v>
      </c>
      <c r="H145" s="20" t="s">
        <v>44</v>
      </c>
      <c r="I145" s="20" t="s">
        <v>45</v>
      </c>
      <c r="J145" s="20" t="s">
        <v>1636</v>
      </c>
      <c r="K145" s="20" t="s">
        <v>1637</v>
      </c>
      <c r="L145" s="20" t="s">
        <v>1638</v>
      </c>
      <c r="M145" s="20"/>
      <c r="N145" s="21">
        <v>6.41</v>
      </c>
      <c r="O145" s="21">
        <v>0</v>
      </c>
      <c r="P145" s="20"/>
      <c r="Q145" s="19">
        <v>45531</v>
      </c>
      <c r="R145" s="20"/>
      <c r="S145" s="19">
        <v>45531</v>
      </c>
      <c r="T145" s="20" t="s">
        <v>49</v>
      </c>
      <c r="U145" s="20">
        <v>1014155</v>
      </c>
      <c r="V145" s="20">
        <v>240002737</v>
      </c>
      <c r="W145" s="20" t="s">
        <v>847</v>
      </c>
      <c r="X145" s="20" t="s">
        <v>274</v>
      </c>
      <c r="Y145" s="20" t="s">
        <v>52</v>
      </c>
      <c r="Z145" s="20" t="s">
        <v>1639</v>
      </c>
      <c r="AA145" s="20" t="s">
        <v>1640</v>
      </c>
      <c r="AB145" s="20" t="s">
        <v>1114</v>
      </c>
      <c r="AC145" s="20" t="s">
        <v>167</v>
      </c>
      <c r="AD145" s="20" t="s">
        <v>56</v>
      </c>
      <c r="AE145" s="20" t="s">
        <v>864</v>
      </c>
    </row>
    <row r="146" spans="1:31" ht="21" customHeight="1" x14ac:dyDescent="0.2">
      <c r="A146" s="4">
        <f t="shared" si="7"/>
        <v>144</v>
      </c>
      <c r="B146" s="4" t="str">
        <f t="shared" si="8"/>
        <v>B010-00020143</v>
      </c>
      <c r="C146" s="4" t="str">
        <f>IFERROR(VLOOKUP(F146,Tablas!$A$1:$B$3,2,0),"")</f>
        <v>Boleta</v>
      </c>
      <c r="D146" s="4" t="str">
        <f t="shared" si="9"/>
        <v>Nacional - CONTADO / CASH - PE 4392 Basado en Entregas 09-T010-00000967.</v>
      </c>
      <c r="E146" s="19">
        <v>45529</v>
      </c>
      <c r="F146" s="20" t="s">
        <v>842</v>
      </c>
      <c r="G146" s="20" t="s">
        <v>1641</v>
      </c>
      <c r="H146" s="20" t="s">
        <v>44</v>
      </c>
      <c r="I146" s="20" t="s">
        <v>45</v>
      </c>
      <c r="J146" s="20" t="s">
        <v>1642</v>
      </c>
      <c r="K146" s="20" t="s">
        <v>1643</v>
      </c>
      <c r="L146" s="20" t="s">
        <v>1644</v>
      </c>
      <c r="M146" s="20"/>
      <c r="N146" s="21">
        <v>6.43</v>
      </c>
      <c r="O146" s="21">
        <v>0</v>
      </c>
      <c r="P146" s="20"/>
      <c r="Q146" s="19">
        <v>45529</v>
      </c>
      <c r="R146" s="20"/>
      <c r="S146" s="19">
        <v>45529</v>
      </c>
      <c r="T146" s="20" t="s">
        <v>49</v>
      </c>
      <c r="U146" s="20">
        <v>1012759</v>
      </c>
      <c r="V146" s="20">
        <v>240002680</v>
      </c>
      <c r="W146" s="20" t="s">
        <v>847</v>
      </c>
      <c r="X146" s="20" t="s">
        <v>848</v>
      </c>
      <c r="Y146" s="20" t="s">
        <v>52</v>
      </c>
      <c r="Z146" s="20" t="s">
        <v>1645</v>
      </c>
      <c r="AA146" s="20" t="s">
        <v>1013</v>
      </c>
      <c r="AB146" s="20" t="s">
        <v>789</v>
      </c>
      <c r="AC146" s="20" t="s">
        <v>167</v>
      </c>
      <c r="AD146" s="20" t="s">
        <v>56</v>
      </c>
      <c r="AE146" s="20" t="s">
        <v>1014</v>
      </c>
    </row>
    <row r="147" spans="1:31" ht="21" customHeight="1" x14ac:dyDescent="0.2">
      <c r="A147" s="4">
        <f t="shared" si="7"/>
        <v>145</v>
      </c>
      <c r="B147" s="4" t="str">
        <f t="shared" si="8"/>
        <v>B010-00020065</v>
      </c>
      <c r="C147" s="4" t="str">
        <f>IFERROR(VLOOKUP(F147,Tablas!$A$1:$B$3,2,0),"")</f>
        <v>Boleta</v>
      </c>
      <c r="D147" s="4" t="str">
        <f t="shared" si="9"/>
        <v>Venta Asistida - CONTADO / CASH - PE 4240 TEL: 928498265 Basado en Entregas 09-T010-</v>
      </c>
      <c r="E147" s="19">
        <v>45524</v>
      </c>
      <c r="F147" s="20" t="s">
        <v>842</v>
      </c>
      <c r="G147" s="20" t="s">
        <v>1646</v>
      </c>
      <c r="H147" s="20" t="s">
        <v>44</v>
      </c>
      <c r="I147" s="20" t="s">
        <v>45</v>
      </c>
      <c r="J147" s="20" t="s">
        <v>1647</v>
      </c>
      <c r="K147" s="20" t="s">
        <v>1648</v>
      </c>
      <c r="L147" s="20" t="s">
        <v>1649</v>
      </c>
      <c r="M147" s="20"/>
      <c r="N147" s="21">
        <v>6.44</v>
      </c>
      <c r="O147" s="21">
        <v>0</v>
      </c>
      <c r="P147" s="20"/>
      <c r="Q147" s="19">
        <v>45524</v>
      </c>
      <c r="R147" s="20"/>
      <c r="S147" s="19">
        <v>45524</v>
      </c>
      <c r="T147" s="20" t="s">
        <v>49</v>
      </c>
      <c r="U147" s="20">
        <v>1010475</v>
      </c>
      <c r="V147" s="20">
        <v>240002601</v>
      </c>
      <c r="W147" s="20" t="s">
        <v>847</v>
      </c>
      <c r="X147" s="20" t="s">
        <v>305</v>
      </c>
      <c r="Y147" s="20" t="s">
        <v>52</v>
      </c>
      <c r="Z147" s="20" t="s">
        <v>1650</v>
      </c>
      <c r="AA147" s="20" t="s">
        <v>1651</v>
      </c>
      <c r="AB147" s="20" t="s">
        <v>523</v>
      </c>
      <c r="AC147" s="20" t="s">
        <v>167</v>
      </c>
      <c r="AD147" s="20" t="s">
        <v>56</v>
      </c>
      <c r="AE147" s="20" t="s">
        <v>983</v>
      </c>
    </row>
    <row r="148" spans="1:31" ht="21" customHeight="1" x14ac:dyDescent="0.2">
      <c r="A148" s="4">
        <f t="shared" si="7"/>
        <v>146</v>
      </c>
      <c r="B148" s="4" t="str">
        <f t="shared" si="8"/>
        <v>B010-00019347</v>
      </c>
      <c r="C148" s="4" t="str">
        <f>IFERROR(VLOOKUP(F148,Tablas!$A$1:$B$3,2,0),"")</f>
        <v>Boleta</v>
      </c>
      <c r="D148" s="4" t="str">
        <f t="shared" si="9"/>
        <v>Ecom - CONTADO / CASH - PE 3069 TEL: 987607334 Basado en Pedidos de client</v>
      </c>
      <c r="E148" s="19">
        <v>45468</v>
      </c>
      <c r="F148" s="20" t="s">
        <v>842</v>
      </c>
      <c r="G148" s="20" t="s">
        <v>1652</v>
      </c>
      <c r="H148" s="20" t="s">
        <v>44</v>
      </c>
      <c r="I148" s="20" t="s">
        <v>45</v>
      </c>
      <c r="J148" s="20" t="s">
        <v>1653</v>
      </c>
      <c r="K148" s="20" t="s">
        <v>1654</v>
      </c>
      <c r="L148" s="20" t="s">
        <v>1655</v>
      </c>
      <c r="M148" s="20"/>
      <c r="N148" s="21">
        <v>6.47</v>
      </c>
      <c r="O148" s="21">
        <v>0</v>
      </c>
      <c r="P148" s="20"/>
      <c r="Q148" s="19">
        <v>45468</v>
      </c>
      <c r="R148" s="20"/>
      <c r="S148" s="19">
        <v>45468</v>
      </c>
      <c r="T148" s="20" t="s">
        <v>49</v>
      </c>
      <c r="U148" s="20">
        <v>985725</v>
      </c>
      <c r="V148" s="20">
        <v>240001882</v>
      </c>
      <c r="W148" s="20" t="s">
        <v>847</v>
      </c>
      <c r="X148" s="20" t="s">
        <v>305</v>
      </c>
      <c r="Y148" s="20" t="s">
        <v>52</v>
      </c>
      <c r="Z148" s="20" t="s">
        <v>1656</v>
      </c>
      <c r="AA148" s="20" t="s">
        <v>1657</v>
      </c>
      <c r="AB148" s="20" t="s">
        <v>863</v>
      </c>
      <c r="AC148" s="20" t="s">
        <v>689</v>
      </c>
      <c r="AD148" s="20" t="s">
        <v>56</v>
      </c>
      <c r="AE148" s="20" t="s">
        <v>864</v>
      </c>
    </row>
    <row r="149" spans="1:31" ht="21" customHeight="1" x14ac:dyDescent="0.2">
      <c r="A149" s="4">
        <f t="shared" si="7"/>
        <v>147</v>
      </c>
      <c r="B149" s="4" t="str">
        <f t="shared" si="8"/>
        <v>B010-00018785</v>
      </c>
      <c r="C149" s="4" t="str">
        <f>IFERROR(VLOOKUP(F149,Tablas!$A$1:$B$3,2,0),"")</f>
        <v>Boleta</v>
      </c>
      <c r="D149" s="4" t="str">
        <f t="shared" si="9"/>
        <v>Ecom - CONTADO / CASH - PE 2156 TEL: 959080871 Basado en Pedidos de client</v>
      </c>
      <c r="E149" s="19">
        <v>45419</v>
      </c>
      <c r="F149" s="20" t="s">
        <v>842</v>
      </c>
      <c r="G149" s="20" t="s">
        <v>1658</v>
      </c>
      <c r="H149" s="20" t="s">
        <v>44</v>
      </c>
      <c r="I149" s="20" t="s">
        <v>45</v>
      </c>
      <c r="J149" s="20" t="s">
        <v>1659</v>
      </c>
      <c r="K149" s="20" t="s">
        <v>1660</v>
      </c>
      <c r="L149" s="20" t="s">
        <v>1661</v>
      </c>
      <c r="M149" s="20"/>
      <c r="N149" s="21">
        <v>6.48</v>
      </c>
      <c r="O149" s="21">
        <v>0</v>
      </c>
      <c r="P149" s="20"/>
      <c r="Q149" s="19">
        <v>45419</v>
      </c>
      <c r="R149" s="20"/>
      <c r="S149" s="19">
        <v>45419</v>
      </c>
      <c r="T149" s="20" t="s">
        <v>49</v>
      </c>
      <c r="U149" s="20">
        <v>959733</v>
      </c>
      <c r="V149" s="20">
        <v>240001263</v>
      </c>
      <c r="W149" s="20" t="s">
        <v>847</v>
      </c>
      <c r="X149" s="20" t="s">
        <v>917</v>
      </c>
      <c r="Y149" s="20" t="s">
        <v>52</v>
      </c>
      <c r="Z149" s="20" t="s">
        <v>1662</v>
      </c>
      <c r="AA149" s="20" t="s">
        <v>353</v>
      </c>
      <c r="AB149" s="20" t="s">
        <v>54</v>
      </c>
      <c r="AC149" s="20" t="s">
        <v>1663</v>
      </c>
      <c r="AD149" s="20" t="s">
        <v>56</v>
      </c>
      <c r="AE149" s="20" t="s">
        <v>864</v>
      </c>
    </row>
    <row r="150" spans="1:31" ht="21" customHeight="1" x14ac:dyDescent="0.2">
      <c r="A150" s="4">
        <f t="shared" si="7"/>
        <v>148</v>
      </c>
      <c r="B150" s="4" t="str">
        <f t="shared" si="8"/>
        <v>B010-00018897</v>
      </c>
      <c r="C150" s="4" t="str">
        <f>IFERROR(VLOOKUP(F150,Tablas!$A$1:$B$3,2,0),"")</f>
        <v>Boleta</v>
      </c>
      <c r="D150" s="4" t="str">
        <f t="shared" si="9"/>
        <v>Ecom - CONTADO / CASH - PE 2432 Basado en Pedidos de cliente DBHLHHRLN. Ba</v>
      </c>
      <c r="E150" s="19">
        <v>45432</v>
      </c>
      <c r="F150" s="20" t="s">
        <v>842</v>
      </c>
      <c r="G150" s="20" t="s">
        <v>1664</v>
      </c>
      <c r="H150" s="20" t="s">
        <v>44</v>
      </c>
      <c r="I150" s="20" t="s">
        <v>45</v>
      </c>
      <c r="J150" s="20" t="s">
        <v>1665</v>
      </c>
      <c r="K150" s="20" t="s">
        <v>1666</v>
      </c>
      <c r="L150" s="20" t="s">
        <v>1667</v>
      </c>
      <c r="M150" s="20"/>
      <c r="N150" s="21">
        <v>6.52</v>
      </c>
      <c r="O150" s="21">
        <v>0</v>
      </c>
      <c r="P150" s="20"/>
      <c r="Q150" s="19">
        <v>45432</v>
      </c>
      <c r="R150" s="20"/>
      <c r="S150" s="19">
        <v>45432</v>
      </c>
      <c r="T150" s="20" t="s">
        <v>49</v>
      </c>
      <c r="U150" s="20">
        <v>967171</v>
      </c>
      <c r="V150" s="20">
        <v>240001375</v>
      </c>
      <c r="W150" s="20" t="s">
        <v>847</v>
      </c>
      <c r="X150" s="20" t="s">
        <v>305</v>
      </c>
      <c r="Y150" s="20" t="s">
        <v>52</v>
      </c>
      <c r="Z150" s="20" t="s">
        <v>1668</v>
      </c>
      <c r="AA150" s="20" t="s">
        <v>1669</v>
      </c>
      <c r="AB150" s="20" t="s">
        <v>1670</v>
      </c>
      <c r="AC150" s="20" t="s">
        <v>689</v>
      </c>
      <c r="AD150" s="20" t="s">
        <v>56</v>
      </c>
      <c r="AE150" s="20" t="s">
        <v>864</v>
      </c>
    </row>
    <row r="151" spans="1:31" ht="21" customHeight="1" x14ac:dyDescent="0.2">
      <c r="A151" s="4">
        <f t="shared" si="7"/>
        <v>149</v>
      </c>
      <c r="B151" s="4" t="str">
        <f t="shared" si="8"/>
        <v>B010-00020523</v>
      </c>
      <c r="C151" s="4" t="str">
        <f>IFERROR(VLOOKUP(F151,Tablas!$A$1:$B$3,2,0),"")</f>
        <v>Boleta</v>
      </c>
      <c r="D151" s="4" t="str">
        <f t="shared" si="9"/>
        <v>Venta Asistida - CONTADO / CASH - PE 5072 WARI CARGO PARA: ROSENDO ZARATE,HUARHUA DN</v>
      </c>
      <c r="E151" s="19">
        <v>45561</v>
      </c>
      <c r="F151" s="20" t="s">
        <v>842</v>
      </c>
      <c r="G151" s="20" t="s">
        <v>1671</v>
      </c>
      <c r="H151" s="20" t="s">
        <v>44</v>
      </c>
      <c r="I151" s="20" t="s">
        <v>45</v>
      </c>
      <c r="J151" s="20" t="s">
        <v>1672</v>
      </c>
      <c r="K151" s="20" t="s">
        <v>1673</v>
      </c>
      <c r="L151" s="20" t="s">
        <v>1674</v>
      </c>
      <c r="M151" s="20"/>
      <c r="N151" s="21">
        <v>6.55</v>
      </c>
      <c r="O151" s="21">
        <v>0</v>
      </c>
      <c r="P151" s="20"/>
      <c r="Q151" s="19">
        <v>45561</v>
      </c>
      <c r="R151" s="20"/>
      <c r="S151" s="19">
        <v>45561</v>
      </c>
      <c r="T151" s="20" t="s">
        <v>49</v>
      </c>
      <c r="U151" s="20">
        <v>1030614</v>
      </c>
      <c r="V151" s="20">
        <v>240003060</v>
      </c>
      <c r="W151" s="20" t="s">
        <v>847</v>
      </c>
      <c r="X151" s="20" t="s">
        <v>305</v>
      </c>
      <c r="Y151" s="20" t="s">
        <v>52</v>
      </c>
      <c r="Z151" s="20" t="s">
        <v>1675</v>
      </c>
      <c r="AA151" s="20" t="s">
        <v>1676</v>
      </c>
      <c r="AB151" s="20" t="s">
        <v>465</v>
      </c>
      <c r="AC151" s="20" t="s">
        <v>466</v>
      </c>
      <c r="AD151" s="20" t="s">
        <v>56</v>
      </c>
      <c r="AE151" s="20" t="s">
        <v>983</v>
      </c>
    </row>
    <row r="152" spans="1:31" ht="21" customHeight="1" x14ac:dyDescent="0.2">
      <c r="A152" s="4">
        <f t="shared" si="7"/>
        <v>150</v>
      </c>
      <c r="B152" s="4" t="str">
        <f t="shared" si="8"/>
        <v>B010-00019185</v>
      </c>
      <c r="C152" s="4" t="str">
        <f>IFERROR(VLOOKUP(F152,Tablas!$A$1:$B$3,2,0),"")</f>
        <v>Boleta</v>
      </c>
      <c r="D152" s="4" t="str">
        <f t="shared" si="9"/>
        <v>Ecom - CONTADO / CASH - PE 2768 TEL: 960793262 Basado en Pedidos de client</v>
      </c>
      <c r="E152" s="19">
        <v>45447</v>
      </c>
      <c r="F152" s="20" t="s">
        <v>842</v>
      </c>
      <c r="G152" s="20" t="s">
        <v>1677</v>
      </c>
      <c r="H152" s="20" t="s">
        <v>44</v>
      </c>
      <c r="I152" s="20" t="s">
        <v>45</v>
      </c>
      <c r="J152" s="20" t="s">
        <v>1678</v>
      </c>
      <c r="K152" s="20" t="s">
        <v>1679</v>
      </c>
      <c r="L152" s="20" t="s">
        <v>1680</v>
      </c>
      <c r="M152" s="20"/>
      <c r="N152" s="21">
        <v>6.69</v>
      </c>
      <c r="O152" s="21">
        <v>0</v>
      </c>
      <c r="P152" s="20"/>
      <c r="Q152" s="19">
        <v>45447</v>
      </c>
      <c r="R152" s="20"/>
      <c r="S152" s="19">
        <v>45447</v>
      </c>
      <c r="T152" s="20" t="s">
        <v>49</v>
      </c>
      <c r="U152" s="20">
        <v>977230</v>
      </c>
      <c r="V152" s="20">
        <v>240001719</v>
      </c>
      <c r="W152" s="20" t="s">
        <v>847</v>
      </c>
      <c r="X152" s="20" t="s">
        <v>305</v>
      </c>
      <c r="Y152" s="20" t="s">
        <v>52</v>
      </c>
      <c r="Z152" s="20" t="s">
        <v>1681</v>
      </c>
      <c r="AA152" s="20" t="s">
        <v>1682</v>
      </c>
      <c r="AB152" s="20" t="s">
        <v>863</v>
      </c>
      <c r="AC152" s="20" t="s">
        <v>689</v>
      </c>
      <c r="AD152" s="20" t="s">
        <v>56</v>
      </c>
      <c r="AE152" s="20" t="s">
        <v>864</v>
      </c>
    </row>
    <row r="153" spans="1:31" ht="21" customHeight="1" x14ac:dyDescent="0.2">
      <c r="A153" s="4">
        <f t="shared" si="7"/>
        <v>151</v>
      </c>
      <c r="B153" s="4" t="str">
        <f t="shared" si="8"/>
        <v>B010-00020417</v>
      </c>
      <c r="C153" s="4" t="str">
        <f>IFERROR(VLOOKUP(F153,Tablas!$A$1:$B$3,2,0),"")</f>
        <v>Boleta</v>
      </c>
      <c r="D153" s="4" t="str">
        <f t="shared" si="9"/>
        <v>Ecom - CONTADO / CASH - PE 4838 TEL: 990884730 ENVÍO Basado en Entregas 09</v>
      </c>
      <c r="E153" s="19">
        <v>45552</v>
      </c>
      <c r="F153" s="20" t="s">
        <v>842</v>
      </c>
      <c r="G153" s="20" t="s">
        <v>1683</v>
      </c>
      <c r="H153" s="20" t="s">
        <v>44</v>
      </c>
      <c r="I153" s="20" t="s">
        <v>45</v>
      </c>
      <c r="J153" s="20" t="s">
        <v>1684</v>
      </c>
      <c r="K153" s="20" t="s">
        <v>1685</v>
      </c>
      <c r="L153" s="20" t="s">
        <v>1686</v>
      </c>
      <c r="M153" s="20"/>
      <c r="N153" s="21">
        <v>6.72</v>
      </c>
      <c r="O153" s="21">
        <v>0</v>
      </c>
      <c r="P153" s="20"/>
      <c r="Q153" s="19">
        <v>45552</v>
      </c>
      <c r="R153" s="20"/>
      <c r="S153" s="19">
        <v>45552</v>
      </c>
      <c r="T153" s="20" t="s">
        <v>49</v>
      </c>
      <c r="U153" s="20">
        <v>1025386</v>
      </c>
      <c r="V153" s="20">
        <v>240002954</v>
      </c>
      <c r="W153" s="20" t="s">
        <v>847</v>
      </c>
      <c r="X153" s="20" t="s">
        <v>305</v>
      </c>
      <c r="Y153" s="20" t="s">
        <v>52</v>
      </c>
      <c r="Z153" s="20" t="s">
        <v>1687</v>
      </c>
      <c r="AA153" s="20" t="s">
        <v>808</v>
      </c>
      <c r="AB153" s="20" t="s">
        <v>54</v>
      </c>
      <c r="AC153" s="20" t="s">
        <v>689</v>
      </c>
      <c r="AD153" s="20" t="s">
        <v>56</v>
      </c>
      <c r="AE153" s="20" t="s">
        <v>864</v>
      </c>
    </row>
    <row r="154" spans="1:31" ht="21" customHeight="1" x14ac:dyDescent="0.2">
      <c r="A154" s="4">
        <f t="shared" si="7"/>
        <v>152</v>
      </c>
      <c r="B154" s="4" t="str">
        <f t="shared" si="8"/>
        <v>B010-00019211</v>
      </c>
      <c r="C154" s="4" t="str">
        <f>IFERROR(VLOOKUP(F154,Tablas!$A$1:$B$3,2,0),"")</f>
        <v>Boleta</v>
      </c>
      <c r="D154" s="4" t="str">
        <f t="shared" si="9"/>
        <v>Ecom - CONTADO / CASH - PE 2820 TEL: 972738280 Basado en Entregas 09-0007-</v>
      </c>
      <c r="E154" s="19">
        <v>45453</v>
      </c>
      <c r="F154" s="20" t="s">
        <v>842</v>
      </c>
      <c r="G154" s="20" t="s">
        <v>1688</v>
      </c>
      <c r="H154" s="20" t="s">
        <v>44</v>
      </c>
      <c r="I154" s="20" t="s">
        <v>45</v>
      </c>
      <c r="J154" s="20" t="s">
        <v>1689</v>
      </c>
      <c r="K154" s="20" t="s">
        <v>1690</v>
      </c>
      <c r="L154" s="20" t="s">
        <v>1691</v>
      </c>
      <c r="M154" s="20"/>
      <c r="N154" s="21">
        <v>6.76</v>
      </c>
      <c r="O154" s="21">
        <v>0</v>
      </c>
      <c r="P154" s="20"/>
      <c r="Q154" s="19">
        <v>45453</v>
      </c>
      <c r="R154" s="20"/>
      <c r="S154" s="19">
        <v>45453</v>
      </c>
      <c r="T154" s="20" t="s">
        <v>49</v>
      </c>
      <c r="U154" s="20">
        <v>978916</v>
      </c>
      <c r="V154" s="20">
        <v>240001745</v>
      </c>
      <c r="W154" s="20" t="s">
        <v>847</v>
      </c>
      <c r="X154" s="20" t="s">
        <v>305</v>
      </c>
      <c r="Y154" s="20" t="s">
        <v>52</v>
      </c>
      <c r="Z154" s="20" t="s">
        <v>1692</v>
      </c>
      <c r="AA154" s="20" t="s">
        <v>1693</v>
      </c>
      <c r="AB154" s="20" t="s">
        <v>912</v>
      </c>
      <c r="AC154" s="20" t="s">
        <v>689</v>
      </c>
      <c r="AD154" s="20" t="s">
        <v>56</v>
      </c>
      <c r="AE154" s="20" t="s">
        <v>864</v>
      </c>
    </row>
    <row r="155" spans="1:31" ht="21" customHeight="1" x14ac:dyDescent="0.2">
      <c r="A155" s="4">
        <f t="shared" si="7"/>
        <v>153</v>
      </c>
      <c r="B155" s="4" t="str">
        <f t="shared" si="8"/>
        <v>B010-00019386</v>
      </c>
      <c r="C155" s="4" t="str">
        <f>IFERROR(VLOOKUP(F155,Tablas!$A$1:$B$3,2,0),"")</f>
        <v>Boleta</v>
      </c>
      <c r="D155" s="4" t="str">
        <f t="shared" si="9"/>
        <v>Ecom - CONTADO / CASH - PE 3169 TEL: 941717951 Basado en Pedidos de client</v>
      </c>
      <c r="E155" s="19">
        <v>45471</v>
      </c>
      <c r="F155" s="20" t="s">
        <v>842</v>
      </c>
      <c r="G155" s="20" t="s">
        <v>1694</v>
      </c>
      <c r="H155" s="20" t="s">
        <v>44</v>
      </c>
      <c r="I155" s="20" t="s">
        <v>45</v>
      </c>
      <c r="J155" s="20" t="s">
        <v>1695</v>
      </c>
      <c r="K155" s="20" t="s">
        <v>1696</v>
      </c>
      <c r="L155" s="20" t="s">
        <v>1697</v>
      </c>
      <c r="M155" s="20"/>
      <c r="N155" s="21">
        <v>6.79</v>
      </c>
      <c r="O155" s="21">
        <v>0</v>
      </c>
      <c r="P155" s="20"/>
      <c r="Q155" s="19">
        <v>45471</v>
      </c>
      <c r="R155" s="20"/>
      <c r="S155" s="19">
        <v>45471</v>
      </c>
      <c r="T155" s="20" t="s">
        <v>49</v>
      </c>
      <c r="U155" s="20">
        <v>987674</v>
      </c>
      <c r="V155" s="20">
        <v>240001921</v>
      </c>
      <c r="W155" s="20" t="s">
        <v>847</v>
      </c>
      <c r="X155" s="20" t="s">
        <v>917</v>
      </c>
      <c r="Y155" s="20" t="s">
        <v>52</v>
      </c>
      <c r="Z155" s="20" t="s">
        <v>1698</v>
      </c>
      <c r="AA155" s="20" t="s">
        <v>1699</v>
      </c>
      <c r="AB155" s="20" t="s">
        <v>270</v>
      </c>
      <c r="AC155" s="20" t="s">
        <v>167</v>
      </c>
      <c r="AD155" s="20" t="s">
        <v>56</v>
      </c>
      <c r="AE155" s="20" t="s">
        <v>864</v>
      </c>
    </row>
    <row r="156" spans="1:31" ht="21" customHeight="1" x14ac:dyDescent="0.2">
      <c r="A156" s="4">
        <f t="shared" si="7"/>
        <v>154</v>
      </c>
      <c r="B156" s="4" t="str">
        <f t="shared" si="8"/>
        <v>B010-00020359</v>
      </c>
      <c r="C156" s="4" t="str">
        <f>IFERROR(VLOOKUP(F156,Tablas!$A$1:$B$3,2,0),"")</f>
        <v>Boleta</v>
      </c>
      <c r="D156" s="4" t="str">
        <f t="shared" si="9"/>
        <v>Venta Asistida - CONTADO / CASH - PE 4736 TEL: 964366461 ENVÍO Basado en Entregas 09</v>
      </c>
      <c r="E156" s="19">
        <v>45545</v>
      </c>
      <c r="F156" s="20" t="s">
        <v>842</v>
      </c>
      <c r="G156" s="20" t="s">
        <v>1700</v>
      </c>
      <c r="H156" s="20" t="s">
        <v>44</v>
      </c>
      <c r="I156" s="20" t="s">
        <v>45</v>
      </c>
      <c r="J156" s="20" t="s">
        <v>1701</v>
      </c>
      <c r="K156" s="20" t="s">
        <v>1702</v>
      </c>
      <c r="L156" s="20" t="s">
        <v>1703</v>
      </c>
      <c r="M156" s="20"/>
      <c r="N156" s="21">
        <v>6.92</v>
      </c>
      <c r="O156" s="21">
        <v>0</v>
      </c>
      <c r="P156" s="20"/>
      <c r="Q156" s="19">
        <v>45545</v>
      </c>
      <c r="R156" s="20"/>
      <c r="S156" s="19">
        <v>45545</v>
      </c>
      <c r="T156" s="20" t="s">
        <v>49</v>
      </c>
      <c r="U156" s="20">
        <v>1021980</v>
      </c>
      <c r="V156" s="20">
        <v>240002896</v>
      </c>
      <c r="W156" s="20" t="s">
        <v>847</v>
      </c>
      <c r="X156" s="20" t="s">
        <v>274</v>
      </c>
      <c r="Y156" s="20" t="s">
        <v>52</v>
      </c>
      <c r="Z156" s="20" t="s">
        <v>1704</v>
      </c>
      <c r="AA156" s="20" t="s">
        <v>372</v>
      </c>
      <c r="AB156" s="20" t="s">
        <v>54</v>
      </c>
      <c r="AC156" s="20" t="s">
        <v>167</v>
      </c>
      <c r="AD156" s="20" t="s">
        <v>56</v>
      </c>
      <c r="AE156" s="20" t="s">
        <v>983</v>
      </c>
    </row>
    <row r="157" spans="1:31" ht="21" customHeight="1" x14ac:dyDescent="0.2">
      <c r="A157" s="4">
        <f t="shared" si="7"/>
        <v>155</v>
      </c>
      <c r="B157" s="4" t="str">
        <f t="shared" si="8"/>
        <v>B010-00018890</v>
      </c>
      <c r="C157" s="4" t="str">
        <f>IFERROR(VLOOKUP(F157,Tablas!$A$1:$B$3,2,0),"")</f>
        <v>Boleta</v>
      </c>
      <c r="D157" s="4" t="str">
        <f t="shared" si="9"/>
        <v>Ecom - CONTADO / CASH - PE 2416 TEL: 948059004 Basado en Pedidos de client</v>
      </c>
      <c r="E157" s="19">
        <v>45432</v>
      </c>
      <c r="F157" s="20" t="s">
        <v>842</v>
      </c>
      <c r="G157" s="20" t="s">
        <v>1705</v>
      </c>
      <c r="H157" s="20" t="s">
        <v>44</v>
      </c>
      <c r="I157" s="20" t="s">
        <v>45</v>
      </c>
      <c r="J157" s="20" t="s">
        <v>1706</v>
      </c>
      <c r="K157" s="20" t="s">
        <v>1707</v>
      </c>
      <c r="L157" s="20" t="s">
        <v>1708</v>
      </c>
      <c r="M157" s="20"/>
      <c r="N157" s="21">
        <v>6.93</v>
      </c>
      <c r="O157" s="21">
        <v>0</v>
      </c>
      <c r="P157" s="20"/>
      <c r="Q157" s="19">
        <v>45432</v>
      </c>
      <c r="R157" s="20"/>
      <c r="S157" s="19">
        <v>45432</v>
      </c>
      <c r="T157" s="20" t="s">
        <v>49</v>
      </c>
      <c r="U157" s="20">
        <v>966975</v>
      </c>
      <c r="V157" s="20">
        <v>240001368</v>
      </c>
      <c r="W157" s="20" t="s">
        <v>847</v>
      </c>
      <c r="X157" s="20" t="s">
        <v>274</v>
      </c>
      <c r="Y157" s="20" t="s">
        <v>52</v>
      </c>
      <c r="Z157" s="20" t="s">
        <v>1709</v>
      </c>
      <c r="AA157" s="20" t="s">
        <v>1710</v>
      </c>
      <c r="AB157" s="20" t="s">
        <v>1554</v>
      </c>
      <c r="AC157" s="20" t="s">
        <v>689</v>
      </c>
      <c r="AD157" s="20" t="s">
        <v>56</v>
      </c>
      <c r="AE157" s="20" t="s">
        <v>864</v>
      </c>
    </row>
    <row r="158" spans="1:31" ht="21" customHeight="1" x14ac:dyDescent="0.2">
      <c r="A158" s="4">
        <f t="shared" si="7"/>
        <v>156</v>
      </c>
      <c r="B158" s="4" t="str">
        <f t="shared" si="8"/>
        <v>B010-00017898</v>
      </c>
      <c r="C158" s="4" t="str">
        <f>IFERROR(VLOOKUP(F158,Tablas!$A$1:$B$3,2,0),"")</f>
        <v>Boleta</v>
      </c>
      <c r="D158" s="4" t="str">
        <f t="shared" si="9"/>
        <v>Ecom - CONTADO / CASH - PE 0654 TEL: 998331550 Basado en Pedidos de client</v>
      </c>
      <c r="E158" s="19">
        <v>45334</v>
      </c>
      <c r="F158" s="20" t="s">
        <v>842</v>
      </c>
      <c r="G158" s="20" t="s">
        <v>1711</v>
      </c>
      <c r="H158" s="20" t="s">
        <v>44</v>
      </c>
      <c r="I158" s="20" t="s">
        <v>45</v>
      </c>
      <c r="J158" s="20" t="s">
        <v>1712</v>
      </c>
      <c r="K158" s="20" t="s">
        <v>1713</v>
      </c>
      <c r="L158" s="20" t="s">
        <v>1714</v>
      </c>
      <c r="M158" s="20"/>
      <c r="N158" s="21">
        <v>6.93</v>
      </c>
      <c r="O158" s="21">
        <v>0</v>
      </c>
      <c r="P158" s="20"/>
      <c r="Q158" s="19">
        <v>45334</v>
      </c>
      <c r="R158" s="20"/>
      <c r="S158" s="19">
        <v>45334</v>
      </c>
      <c r="T158" s="20" t="s">
        <v>49</v>
      </c>
      <c r="U158" s="20">
        <v>918259</v>
      </c>
      <c r="V158" s="20">
        <v>240000370</v>
      </c>
      <c r="W158" s="20" t="s">
        <v>847</v>
      </c>
      <c r="X158" s="20" t="s">
        <v>274</v>
      </c>
      <c r="Y158" s="20" t="s">
        <v>52</v>
      </c>
      <c r="Z158" s="20" t="s">
        <v>1715</v>
      </c>
      <c r="AA158" s="20" t="s">
        <v>689</v>
      </c>
      <c r="AB158" s="20" t="s">
        <v>689</v>
      </c>
      <c r="AC158" s="20" t="s">
        <v>1716</v>
      </c>
      <c r="AD158" s="20" t="s">
        <v>56</v>
      </c>
      <c r="AE158" s="20" t="s">
        <v>864</v>
      </c>
    </row>
    <row r="159" spans="1:31" ht="21" customHeight="1" x14ac:dyDescent="0.2">
      <c r="A159" s="4">
        <f t="shared" si="7"/>
        <v>157</v>
      </c>
      <c r="B159" s="4" t="str">
        <f t="shared" si="8"/>
        <v>B010-00019372</v>
      </c>
      <c r="C159" s="4" t="str">
        <f>IFERROR(VLOOKUP(F159,Tablas!$A$1:$B$3,2,0),"")</f>
        <v>Boleta</v>
      </c>
      <c r="D159" s="4" t="str">
        <f t="shared" si="9"/>
        <v>Ecom - CONTADO / CASH - PE 3137 TEL: 922397851 Basado en Pedidos de client</v>
      </c>
      <c r="E159" s="19">
        <v>45469</v>
      </c>
      <c r="F159" s="20" t="s">
        <v>842</v>
      </c>
      <c r="G159" s="20" t="s">
        <v>1717</v>
      </c>
      <c r="H159" s="20" t="s">
        <v>44</v>
      </c>
      <c r="I159" s="20" t="s">
        <v>45</v>
      </c>
      <c r="J159" s="20" t="s">
        <v>1718</v>
      </c>
      <c r="K159" s="20" t="s">
        <v>1719</v>
      </c>
      <c r="L159" s="20" t="s">
        <v>1720</v>
      </c>
      <c r="M159" s="20"/>
      <c r="N159" s="21">
        <v>6.93</v>
      </c>
      <c r="O159" s="21">
        <v>0</v>
      </c>
      <c r="P159" s="20"/>
      <c r="Q159" s="19">
        <v>45469</v>
      </c>
      <c r="R159" s="20"/>
      <c r="S159" s="19">
        <v>45469</v>
      </c>
      <c r="T159" s="20" t="s">
        <v>49</v>
      </c>
      <c r="U159" s="20">
        <v>986756</v>
      </c>
      <c r="V159" s="20">
        <v>240001907</v>
      </c>
      <c r="W159" s="20" t="s">
        <v>847</v>
      </c>
      <c r="X159" s="20" t="s">
        <v>274</v>
      </c>
      <c r="Y159" s="20" t="s">
        <v>52</v>
      </c>
      <c r="Z159" s="20" t="s">
        <v>1721</v>
      </c>
      <c r="AA159" s="20" t="s">
        <v>1722</v>
      </c>
      <c r="AB159" s="20" t="s">
        <v>1168</v>
      </c>
      <c r="AC159" s="20" t="s">
        <v>689</v>
      </c>
      <c r="AD159" s="20" t="s">
        <v>56</v>
      </c>
      <c r="AE159" s="20" t="s">
        <v>864</v>
      </c>
    </row>
    <row r="160" spans="1:31" ht="21" customHeight="1" x14ac:dyDescent="0.2">
      <c r="A160" s="4">
        <f t="shared" si="7"/>
        <v>158</v>
      </c>
      <c r="B160" s="4" t="str">
        <f t="shared" si="8"/>
        <v>B010-00019394</v>
      </c>
      <c r="C160" s="4" t="str">
        <f>IFERROR(VLOOKUP(F160,Tablas!$A$1:$B$3,2,0),"")</f>
        <v>Boleta</v>
      </c>
      <c r="D160" s="4" t="str">
        <f t="shared" si="9"/>
        <v>Ecom - CONTADO / CASH - PE 3209 TEL: 992364928 Basado en Pedidos de client</v>
      </c>
      <c r="E160" s="19">
        <v>45471</v>
      </c>
      <c r="F160" s="20" t="s">
        <v>842</v>
      </c>
      <c r="G160" s="20" t="s">
        <v>1723</v>
      </c>
      <c r="H160" s="20" t="s">
        <v>44</v>
      </c>
      <c r="I160" s="20" t="s">
        <v>45</v>
      </c>
      <c r="J160" s="20" t="s">
        <v>1724</v>
      </c>
      <c r="K160" s="20" t="s">
        <v>1725</v>
      </c>
      <c r="L160" s="20" t="s">
        <v>1726</v>
      </c>
      <c r="M160" s="20"/>
      <c r="N160" s="21">
        <v>6.93</v>
      </c>
      <c r="O160" s="21">
        <v>0</v>
      </c>
      <c r="P160" s="20"/>
      <c r="Q160" s="19">
        <v>45471</v>
      </c>
      <c r="R160" s="20"/>
      <c r="S160" s="19">
        <v>45471</v>
      </c>
      <c r="T160" s="20" t="s">
        <v>49</v>
      </c>
      <c r="U160" s="20">
        <v>988167</v>
      </c>
      <c r="V160" s="20">
        <v>240001929</v>
      </c>
      <c r="W160" s="20" t="s">
        <v>847</v>
      </c>
      <c r="X160" s="20" t="s">
        <v>274</v>
      </c>
      <c r="Y160" s="20" t="s">
        <v>52</v>
      </c>
      <c r="Z160" s="20" t="s">
        <v>1727</v>
      </c>
      <c r="AA160" s="20" t="s">
        <v>1728</v>
      </c>
      <c r="AB160" s="20" t="s">
        <v>789</v>
      </c>
      <c r="AC160" s="20" t="s">
        <v>167</v>
      </c>
      <c r="AD160" s="20" t="s">
        <v>56</v>
      </c>
      <c r="AE160" s="20" t="s">
        <v>864</v>
      </c>
    </row>
    <row r="161" spans="1:31" ht="21" customHeight="1" x14ac:dyDescent="0.2">
      <c r="A161" s="4">
        <f t="shared" si="7"/>
        <v>159</v>
      </c>
      <c r="B161" s="4" t="str">
        <f t="shared" si="8"/>
        <v>B010-00019165</v>
      </c>
      <c r="C161" s="4" t="str">
        <f>IFERROR(VLOOKUP(F161,Tablas!$A$1:$B$3,2,0),"")</f>
        <v>Boleta</v>
      </c>
      <c r="D161" s="4" t="str">
        <f t="shared" si="9"/>
        <v>Ecom - CONTADO / CASH - PE 2742 TEL: 999858654 Basado en Entregas 09-0007-</v>
      </c>
      <c r="E161" s="19">
        <v>45446</v>
      </c>
      <c r="F161" s="20" t="s">
        <v>842</v>
      </c>
      <c r="G161" s="20" t="s">
        <v>1729</v>
      </c>
      <c r="H161" s="20" t="s">
        <v>44</v>
      </c>
      <c r="I161" s="20" t="s">
        <v>45</v>
      </c>
      <c r="J161" s="20" t="s">
        <v>1730</v>
      </c>
      <c r="K161" s="20" t="s">
        <v>1731</v>
      </c>
      <c r="L161" s="20" t="s">
        <v>1732</v>
      </c>
      <c r="M161" s="20"/>
      <c r="N161" s="21">
        <v>6.96</v>
      </c>
      <c r="O161" s="21">
        <v>0</v>
      </c>
      <c r="P161" s="20"/>
      <c r="Q161" s="19">
        <v>45446</v>
      </c>
      <c r="R161" s="20"/>
      <c r="S161" s="19">
        <v>45446</v>
      </c>
      <c r="T161" s="20" t="s">
        <v>49</v>
      </c>
      <c r="U161" s="20">
        <v>976199</v>
      </c>
      <c r="V161" s="20">
        <v>240001699</v>
      </c>
      <c r="W161" s="20" t="s">
        <v>847</v>
      </c>
      <c r="X161" s="20" t="s">
        <v>305</v>
      </c>
      <c r="Y161" s="20" t="s">
        <v>52</v>
      </c>
      <c r="Z161" s="20" t="s">
        <v>1733</v>
      </c>
      <c r="AA161" s="20" t="s">
        <v>1734</v>
      </c>
      <c r="AB161" s="20" t="s">
        <v>949</v>
      </c>
      <c r="AC161" s="20" t="s">
        <v>689</v>
      </c>
      <c r="AD161" s="20" t="s">
        <v>56</v>
      </c>
      <c r="AE161" s="20" t="s">
        <v>864</v>
      </c>
    </row>
    <row r="162" spans="1:31" ht="21" customHeight="1" x14ac:dyDescent="0.2">
      <c r="A162" s="4">
        <f t="shared" si="7"/>
        <v>160</v>
      </c>
      <c r="B162" s="4" t="str">
        <f t="shared" si="8"/>
        <v>F010-00025797</v>
      </c>
      <c r="C162" s="4" t="str">
        <f>IFERROR(VLOOKUP(F162,Tablas!$A$1:$B$3,2,0),"")</f>
        <v>Factura</v>
      </c>
      <c r="D162" s="4" t="str">
        <f t="shared" si="9"/>
        <v>Ecom - CONTADO / CASH - Facturas clientes - C20611069112</v>
      </c>
      <c r="E162" s="19">
        <v>45538</v>
      </c>
      <c r="F162" s="20" t="s">
        <v>1001</v>
      </c>
      <c r="G162" s="20" t="s">
        <v>1735</v>
      </c>
      <c r="H162" s="20" t="s">
        <v>44</v>
      </c>
      <c r="I162" s="20" t="s">
        <v>45</v>
      </c>
      <c r="J162" s="20" t="s">
        <v>1736</v>
      </c>
      <c r="K162" s="20" t="s">
        <v>1737</v>
      </c>
      <c r="L162" s="20" t="s">
        <v>1738</v>
      </c>
      <c r="M162" s="20"/>
      <c r="N162" s="21">
        <v>7.15</v>
      </c>
      <c r="O162" s="21">
        <v>0</v>
      </c>
      <c r="P162" s="20"/>
      <c r="Q162" s="19">
        <v>45538</v>
      </c>
      <c r="R162" s="20"/>
      <c r="S162" s="19">
        <v>45538</v>
      </c>
      <c r="T162" s="20" t="s">
        <v>49</v>
      </c>
      <c r="U162" s="20">
        <v>1018117</v>
      </c>
      <c r="V162" s="20">
        <v>240002608</v>
      </c>
      <c r="W162" s="20" t="s">
        <v>847</v>
      </c>
      <c r="X162" s="20" t="s">
        <v>274</v>
      </c>
      <c r="Y162" s="20" t="s">
        <v>52</v>
      </c>
      <c r="Z162" s="20" t="s">
        <v>1739</v>
      </c>
      <c r="AA162" s="20" t="s">
        <v>808</v>
      </c>
      <c r="AB162" s="20" t="s">
        <v>54</v>
      </c>
      <c r="AC162" s="20" t="s">
        <v>689</v>
      </c>
      <c r="AD162" s="20" t="s">
        <v>56</v>
      </c>
      <c r="AE162" s="20" t="s">
        <v>864</v>
      </c>
    </row>
    <row r="163" spans="1:31" ht="21" customHeight="1" x14ac:dyDescent="0.2">
      <c r="A163" s="4">
        <f t="shared" si="7"/>
        <v>161</v>
      </c>
      <c r="B163" s="4" t="str">
        <f t="shared" si="8"/>
        <v>B010-00017926</v>
      </c>
      <c r="C163" s="4" t="str">
        <f>IFERROR(VLOOKUP(F163,Tablas!$A$1:$B$3,2,0),"")</f>
        <v>Boleta</v>
      </c>
      <c r="D163" s="4" t="str">
        <f t="shared" si="9"/>
        <v>Ecom - CONTADO / CASH - PE 0725 TEL: 8299275580 Basado en Pedidos de clien</v>
      </c>
      <c r="E163" s="19">
        <v>45336</v>
      </c>
      <c r="F163" s="20" t="s">
        <v>842</v>
      </c>
      <c r="G163" s="20" t="s">
        <v>1740</v>
      </c>
      <c r="H163" s="20" t="s">
        <v>44</v>
      </c>
      <c r="I163" s="20" t="s">
        <v>45</v>
      </c>
      <c r="J163" s="20" t="s">
        <v>1741</v>
      </c>
      <c r="K163" s="20" t="s">
        <v>1742</v>
      </c>
      <c r="L163" s="20" t="s">
        <v>1743</v>
      </c>
      <c r="M163" s="20"/>
      <c r="N163" s="21">
        <v>7.15</v>
      </c>
      <c r="O163" s="21">
        <v>0</v>
      </c>
      <c r="P163" s="20"/>
      <c r="Q163" s="19">
        <v>45336</v>
      </c>
      <c r="R163" s="20"/>
      <c r="S163" s="19">
        <v>45336</v>
      </c>
      <c r="T163" s="20" t="s">
        <v>49</v>
      </c>
      <c r="U163" s="20">
        <v>919796</v>
      </c>
      <c r="V163" s="20">
        <v>240000400</v>
      </c>
      <c r="W163" s="20" t="s">
        <v>847</v>
      </c>
      <c r="X163" s="20" t="s">
        <v>305</v>
      </c>
      <c r="Y163" s="20" t="s">
        <v>52</v>
      </c>
      <c r="Z163" s="20" t="s">
        <v>1744</v>
      </c>
      <c r="AA163" s="20" t="s">
        <v>1745</v>
      </c>
      <c r="AB163" s="20" t="s">
        <v>689</v>
      </c>
      <c r="AC163" s="20" t="s">
        <v>689</v>
      </c>
      <c r="AD163" s="20" t="s">
        <v>56</v>
      </c>
      <c r="AE163" s="20" t="s">
        <v>864</v>
      </c>
    </row>
    <row r="164" spans="1:31" ht="21" customHeight="1" x14ac:dyDescent="0.2">
      <c r="A164" s="4">
        <f t="shared" si="7"/>
        <v>162</v>
      </c>
      <c r="B164" s="4" t="str">
        <f t="shared" si="8"/>
        <v>B010-00018544</v>
      </c>
      <c r="C164" s="4" t="str">
        <f>IFERROR(VLOOKUP(F164,Tablas!$A$1:$B$3,2,0),"")</f>
        <v>Boleta</v>
      </c>
      <c r="D164" s="4" t="str">
        <f t="shared" si="9"/>
        <v>Ecom - CONTADO / CASH - PE 1788 TEL: 958762785 Basado en Pedidos de client</v>
      </c>
      <c r="E164" s="19">
        <v>45400</v>
      </c>
      <c r="F164" s="20" t="s">
        <v>842</v>
      </c>
      <c r="G164" s="20" t="s">
        <v>1746</v>
      </c>
      <c r="H164" s="20" t="s">
        <v>44</v>
      </c>
      <c r="I164" s="20" t="s">
        <v>45</v>
      </c>
      <c r="J164" s="20" t="s">
        <v>1747</v>
      </c>
      <c r="K164" s="20" t="s">
        <v>1748</v>
      </c>
      <c r="L164" s="20" t="s">
        <v>1749</v>
      </c>
      <c r="M164" s="20"/>
      <c r="N164" s="21">
        <v>7.22</v>
      </c>
      <c r="O164" s="21">
        <v>0</v>
      </c>
      <c r="P164" s="20"/>
      <c r="Q164" s="19">
        <v>45400</v>
      </c>
      <c r="R164" s="20"/>
      <c r="S164" s="19">
        <v>45400</v>
      </c>
      <c r="T164" s="20" t="s">
        <v>49</v>
      </c>
      <c r="U164" s="20">
        <v>948063</v>
      </c>
      <c r="V164" s="20">
        <v>240001020</v>
      </c>
      <c r="W164" s="20" t="s">
        <v>847</v>
      </c>
      <c r="X164" s="20" t="s">
        <v>305</v>
      </c>
      <c r="Y164" s="20" t="s">
        <v>52</v>
      </c>
      <c r="Z164" s="20" t="s">
        <v>1750</v>
      </c>
      <c r="AA164" s="20" t="s">
        <v>1751</v>
      </c>
      <c r="AB164" s="20" t="s">
        <v>1752</v>
      </c>
      <c r="AC164" s="20" t="s">
        <v>1752</v>
      </c>
      <c r="AD164" s="20" t="s">
        <v>56</v>
      </c>
      <c r="AE164" s="20" t="s">
        <v>864</v>
      </c>
    </row>
    <row r="165" spans="1:31" ht="21" customHeight="1" x14ac:dyDescent="0.2">
      <c r="A165" s="4">
        <f t="shared" si="7"/>
        <v>163</v>
      </c>
      <c r="B165" s="4" t="str">
        <f t="shared" si="8"/>
        <v>B010-00020237</v>
      </c>
      <c r="C165" s="4" t="str">
        <f>IFERROR(VLOOKUP(F165,Tablas!$A$1:$B$3,2,0),"")</f>
        <v>Boleta</v>
      </c>
      <c r="D165" s="4" t="str">
        <f t="shared" si="9"/>
        <v>Ecom - CONTADO / CASH - PE 4517 TEL: 975417103 RECOJO Basado en Pedidos de</v>
      </c>
      <c r="E165" s="19">
        <v>45533</v>
      </c>
      <c r="F165" s="20" t="s">
        <v>842</v>
      </c>
      <c r="G165" s="20" t="s">
        <v>1753</v>
      </c>
      <c r="H165" s="20" t="s">
        <v>44</v>
      </c>
      <c r="I165" s="20" t="s">
        <v>45</v>
      </c>
      <c r="J165" s="20" t="s">
        <v>1357</v>
      </c>
      <c r="K165" s="20" t="s">
        <v>1358</v>
      </c>
      <c r="L165" s="20" t="s">
        <v>1359</v>
      </c>
      <c r="M165" s="20"/>
      <c r="N165" s="21">
        <v>7.25</v>
      </c>
      <c r="O165" s="21">
        <v>0</v>
      </c>
      <c r="P165" s="20"/>
      <c r="Q165" s="19">
        <v>45533</v>
      </c>
      <c r="R165" s="20"/>
      <c r="S165" s="19">
        <v>45533</v>
      </c>
      <c r="T165" s="20" t="s">
        <v>49</v>
      </c>
      <c r="U165" s="20">
        <v>1017026</v>
      </c>
      <c r="V165" s="20">
        <v>240002774</v>
      </c>
      <c r="W165" s="20" t="s">
        <v>847</v>
      </c>
      <c r="X165" s="20" t="s">
        <v>274</v>
      </c>
      <c r="Y165" s="20" t="s">
        <v>52</v>
      </c>
      <c r="Z165" s="20" t="s">
        <v>1754</v>
      </c>
      <c r="AA165" s="20" t="s">
        <v>1361</v>
      </c>
      <c r="AB165" s="20" t="s">
        <v>1362</v>
      </c>
      <c r="AC165" s="20" t="s">
        <v>689</v>
      </c>
      <c r="AD165" s="20" t="s">
        <v>56</v>
      </c>
      <c r="AE165" s="20" t="s">
        <v>864</v>
      </c>
    </row>
    <row r="166" spans="1:31" ht="21" customHeight="1" x14ac:dyDescent="0.2">
      <c r="A166" s="4">
        <f t="shared" si="7"/>
        <v>164</v>
      </c>
      <c r="B166" s="4" t="str">
        <f t="shared" si="8"/>
        <v>B010-00019217</v>
      </c>
      <c r="C166" s="4" t="str">
        <f>IFERROR(VLOOKUP(F166,Tablas!$A$1:$B$3,2,0),"")</f>
        <v>Boleta</v>
      </c>
      <c r="D166" s="4" t="str">
        <f t="shared" si="9"/>
        <v>Ecom - CONTADO / CASH - PE 2829 TEL: 955766027 Basado en Pedidos de client</v>
      </c>
      <c r="E166" s="19">
        <v>45453</v>
      </c>
      <c r="F166" s="20" t="s">
        <v>842</v>
      </c>
      <c r="G166" s="20" t="s">
        <v>1755</v>
      </c>
      <c r="H166" s="20" t="s">
        <v>44</v>
      </c>
      <c r="I166" s="20" t="s">
        <v>45</v>
      </c>
      <c r="J166" s="20" t="s">
        <v>1756</v>
      </c>
      <c r="K166" s="20" t="s">
        <v>1757</v>
      </c>
      <c r="L166" s="20" t="s">
        <v>1758</v>
      </c>
      <c r="M166" s="20"/>
      <c r="N166" s="21">
        <v>7.27</v>
      </c>
      <c r="O166" s="21">
        <v>0</v>
      </c>
      <c r="P166" s="20"/>
      <c r="Q166" s="19">
        <v>45453</v>
      </c>
      <c r="R166" s="20"/>
      <c r="S166" s="19">
        <v>45453</v>
      </c>
      <c r="T166" s="20" t="s">
        <v>49</v>
      </c>
      <c r="U166" s="20">
        <v>979166</v>
      </c>
      <c r="V166" s="20">
        <v>240001751</v>
      </c>
      <c r="W166" s="20" t="s">
        <v>847</v>
      </c>
      <c r="X166" s="20" t="s">
        <v>274</v>
      </c>
      <c r="Y166" s="20" t="s">
        <v>52</v>
      </c>
      <c r="Z166" s="20" t="s">
        <v>1759</v>
      </c>
      <c r="AA166" s="20" t="s">
        <v>1760</v>
      </c>
      <c r="AB166" s="20" t="s">
        <v>1761</v>
      </c>
      <c r="AC166" s="20" t="s">
        <v>1762</v>
      </c>
      <c r="AD166" s="20" t="s">
        <v>56</v>
      </c>
      <c r="AE166" s="20" t="s">
        <v>864</v>
      </c>
    </row>
    <row r="167" spans="1:31" ht="21" customHeight="1" x14ac:dyDescent="0.2">
      <c r="A167" s="4">
        <f t="shared" si="7"/>
        <v>165</v>
      </c>
      <c r="B167" s="4" t="str">
        <f t="shared" si="8"/>
        <v>B010-00020270</v>
      </c>
      <c r="C167" s="4" t="str">
        <f>IFERROR(VLOOKUP(F167,Tablas!$A$1:$B$3,2,0),"")</f>
        <v>Boleta</v>
      </c>
      <c r="D167" s="4" t="str">
        <f t="shared" si="9"/>
        <v>Ecom - CONTADO / CASH - PE 4562 TEL: 924962656 ENVÍO Basado en Entregas 09</v>
      </c>
      <c r="E167" s="19">
        <v>45538</v>
      </c>
      <c r="F167" s="20" t="s">
        <v>842</v>
      </c>
      <c r="G167" s="20" t="s">
        <v>1763</v>
      </c>
      <c r="H167" s="20" t="s">
        <v>44</v>
      </c>
      <c r="I167" s="20" t="s">
        <v>45</v>
      </c>
      <c r="J167" s="20" t="s">
        <v>1764</v>
      </c>
      <c r="K167" s="20" t="s">
        <v>1765</v>
      </c>
      <c r="L167" s="20" t="s">
        <v>1766</v>
      </c>
      <c r="M167" s="20"/>
      <c r="N167" s="21">
        <v>7.34</v>
      </c>
      <c r="O167" s="21">
        <v>0</v>
      </c>
      <c r="P167" s="20"/>
      <c r="Q167" s="19">
        <v>45538</v>
      </c>
      <c r="R167" s="20"/>
      <c r="S167" s="19">
        <v>45538</v>
      </c>
      <c r="T167" s="20" t="s">
        <v>49</v>
      </c>
      <c r="U167" s="20">
        <v>1017942</v>
      </c>
      <c r="V167" s="20">
        <v>240002807</v>
      </c>
      <c r="W167" s="20" t="s">
        <v>847</v>
      </c>
      <c r="X167" s="20" t="s">
        <v>274</v>
      </c>
      <c r="Y167" s="20" t="s">
        <v>52</v>
      </c>
      <c r="Z167" s="20" t="s">
        <v>1767</v>
      </c>
      <c r="AA167" s="20" t="s">
        <v>1768</v>
      </c>
      <c r="AB167" s="20" t="s">
        <v>1769</v>
      </c>
      <c r="AC167" s="20" t="s">
        <v>689</v>
      </c>
      <c r="AD167" s="20" t="s">
        <v>56</v>
      </c>
      <c r="AE167" s="20" t="s">
        <v>864</v>
      </c>
    </row>
    <row r="168" spans="1:31" ht="21" customHeight="1" x14ac:dyDescent="0.2">
      <c r="A168" s="4">
        <f t="shared" si="7"/>
        <v>166</v>
      </c>
      <c r="B168" s="4" t="str">
        <f t="shared" si="8"/>
        <v>B010-00019452</v>
      </c>
      <c r="C168" s="4" t="str">
        <f>IFERROR(VLOOKUP(F168,Tablas!$A$1:$B$3,2,0),"")</f>
        <v>Boleta</v>
      </c>
      <c r="D168" s="4" t="str">
        <f t="shared" si="9"/>
        <v>Ecom - CONTADO / CASH - PE 3316 Basado en Pedidos de cliente JQQZNNSSK. Ba</v>
      </c>
      <c r="E168" s="19">
        <v>45482</v>
      </c>
      <c r="F168" s="20" t="s">
        <v>842</v>
      </c>
      <c r="G168" s="20" t="s">
        <v>1770</v>
      </c>
      <c r="H168" s="20" t="s">
        <v>44</v>
      </c>
      <c r="I168" s="20" t="s">
        <v>45</v>
      </c>
      <c r="J168" s="20" t="s">
        <v>1271</v>
      </c>
      <c r="K168" s="20" t="s">
        <v>1272</v>
      </c>
      <c r="L168" s="20" t="s">
        <v>1273</v>
      </c>
      <c r="M168" s="20"/>
      <c r="N168" s="21">
        <v>7.42</v>
      </c>
      <c r="O168" s="21">
        <v>0</v>
      </c>
      <c r="P168" s="20"/>
      <c r="Q168" s="19">
        <v>45482</v>
      </c>
      <c r="R168" s="20"/>
      <c r="S168" s="19">
        <v>45482</v>
      </c>
      <c r="T168" s="20" t="s">
        <v>49</v>
      </c>
      <c r="U168" s="20">
        <v>991919</v>
      </c>
      <c r="V168" s="20">
        <v>240001987</v>
      </c>
      <c r="W168" s="20" t="s">
        <v>847</v>
      </c>
      <c r="X168" s="20" t="s">
        <v>274</v>
      </c>
      <c r="Y168" s="20" t="s">
        <v>52</v>
      </c>
      <c r="Z168" s="20" t="s">
        <v>1771</v>
      </c>
      <c r="AA168" s="20" t="s">
        <v>1275</v>
      </c>
      <c r="AB168" s="20" t="s">
        <v>248</v>
      </c>
      <c r="AC168" s="20" t="s">
        <v>248</v>
      </c>
      <c r="AD168" s="20" t="s">
        <v>56</v>
      </c>
      <c r="AE168" s="20" t="s">
        <v>864</v>
      </c>
    </row>
    <row r="169" spans="1:31" ht="21" customHeight="1" x14ac:dyDescent="0.2">
      <c r="A169" s="4">
        <f t="shared" ref="A169:A224" si="10">ROW()-2</f>
        <v>167</v>
      </c>
      <c r="B169" s="4" t="str">
        <f t="shared" si="8"/>
        <v>B010-00020078</v>
      </c>
      <c r="C169" s="4" t="str">
        <f>IFERROR(VLOOKUP(F169,Tablas!$A$1:$B$3,2,0),"")</f>
        <v>Boleta</v>
      </c>
      <c r="D169" s="4" t="str">
        <f t="shared" si="9"/>
        <v>Ecom - CONTADO / CASH - PE 4264 TEL: 995008790 ENVÍO Basado en Entregas 09</v>
      </c>
      <c r="E169" s="19">
        <v>45525</v>
      </c>
      <c r="F169" s="20" t="s">
        <v>842</v>
      </c>
      <c r="G169" s="20" t="s">
        <v>1772</v>
      </c>
      <c r="H169" s="20" t="s">
        <v>44</v>
      </c>
      <c r="I169" s="20" t="s">
        <v>45</v>
      </c>
      <c r="J169" s="20" t="s">
        <v>1773</v>
      </c>
      <c r="K169" s="20" t="s">
        <v>1774</v>
      </c>
      <c r="L169" s="20" t="s">
        <v>1775</v>
      </c>
      <c r="M169" s="20"/>
      <c r="N169" s="21">
        <v>7.47</v>
      </c>
      <c r="O169" s="21">
        <v>0</v>
      </c>
      <c r="P169" s="20"/>
      <c r="Q169" s="19">
        <v>45525</v>
      </c>
      <c r="R169" s="20"/>
      <c r="S169" s="19">
        <v>45525</v>
      </c>
      <c r="T169" s="20" t="s">
        <v>49</v>
      </c>
      <c r="U169" s="20">
        <v>1010899</v>
      </c>
      <c r="V169" s="20">
        <v>240002615</v>
      </c>
      <c r="W169" s="20" t="s">
        <v>847</v>
      </c>
      <c r="X169" s="20" t="s">
        <v>274</v>
      </c>
      <c r="Y169" s="20" t="s">
        <v>52</v>
      </c>
      <c r="Z169" s="20" t="s">
        <v>1776</v>
      </c>
      <c r="AA169" s="20" t="s">
        <v>1777</v>
      </c>
      <c r="AB169" s="20" t="s">
        <v>1413</v>
      </c>
      <c r="AC169" s="20" t="s">
        <v>167</v>
      </c>
      <c r="AD169" s="20" t="s">
        <v>56</v>
      </c>
      <c r="AE169" s="20" t="s">
        <v>864</v>
      </c>
    </row>
    <row r="170" spans="1:31" ht="21" customHeight="1" x14ac:dyDescent="0.2">
      <c r="A170" s="4">
        <f t="shared" si="10"/>
        <v>168</v>
      </c>
      <c r="B170" s="4" t="str">
        <f t="shared" ref="B170:B226" si="11">MID(G170,4,20)</f>
        <v>B010-00018564</v>
      </c>
      <c r="C170" s="4" t="str">
        <f>IFERROR(VLOOKUP(F170,Tablas!$A$1:$B$3,2,0),"")</f>
        <v>Boleta</v>
      </c>
      <c r="D170" s="4" t="str">
        <f t="shared" ref="D170:D226" si="12">CONCATENATE(AE170," - ",T170," - ",Z170)</f>
        <v>Juntoz - CONTADO / CASH - NO DESPACHAR Basado en Entregas 09-0013-00003806.</v>
      </c>
      <c r="E170" s="19">
        <v>45401</v>
      </c>
      <c r="F170" s="20" t="s">
        <v>842</v>
      </c>
      <c r="G170" s="20" t="s">
        <v>1778</v>
      </c>
      <c r="H170" s="20" t="s">
        <v>44</v>
      </c>
      <c r="I170" s="20" t="s">
        <v>45</v>
      </c>
      <c r="J170" s="20" t="s">
        <v>844</v>
      </c>
      <c r="K170" s="20" t="s">
        <v>845</v>
      </c>
      <c r="L170" s="20" t="s">
        <v>846</v>
      </c>
      <c r="M170" s="20"/>
      <c r="N170" s="21">
        <v>7.51</v>
      </c>
      <c r="O170" s="21">
        <v>0</v>
      </c>
      <c r="P170" s="20"/>
      <c r="Q170" s="19">
        <v>45401</v>
      </c>
      <c r="R170" s="20"/>
      <c r="S170" s="19">
        <v>45401</v>
      </c>
      <c r="T170" s="20" t="s">
        <v>49</v>
      </c>
      <c r="U170" s="20">
        <v>948832</v>
      </c>
      <c r="V170" s="20">
        <v>240001040</v>
      </c>
      <c r="W170" s="20" t="s">
        <v>847</v>
      </c>
      <c r="X170" s="20" t="s">
        <v>274</v>
      </c>
      <c r="Y170" s="20" t="s">
        <v>52</v>
      </c>
      <c r="Z170" s="20" t="s">
        <v>1779</v>
      </c>
      <c r="AA170" s="20" t="s">
        <v>850</v>
      </c>
      <c r="AB170" s="20" t="s">
        <v>54</v>
      </c>
      <c r="AC170" s="20" t="s">
        <v>167</v>
      </c>
      <c r="AD170" s="20" t="s">
        <v>56</v>
      </c>
      <c r="AE170" s="20" t="s">
        <v>851</v>
      </c>
    </row>
    <row r="171" spans="1:31" ht="21" customHeight="1" x14ac:dyDescent="0.2">
      <c r="A171" s="4">
        <f t="shared" si="10"/>
        <v>169</v>
      </c>
      <c r="B171" s="4" t="str">
        <f t="shared" si="11"/>
        <v>B010-00018099</v>
      </c>
      <c r="C171" s="4" t="str">
        <f>IFERROR(VLOOKUP(F171,Tablas!$A$1:$B$3,2,0),"")</f>
        <v>Boleta</v>
      </c>
      <c r="D171" s="4" t="str">
        <f t="shared" si="12"/>
        <v>Ecom - CONTADO / CASH - PE 1010 TEL: 952329816 Basado en Pedidos de client</v>
      </c>
      <c r="E171" s="19">
        <v>45351</v>
      </c>
      <c r="F171" s="20" t="s">
        <v>842</v>
      </c>
      <c r="G171" s="20" t="s">
        <v>1780</v>
      </c>
      <c r="H171" s="20" t="s">
        <v>44</v>
      </c>
      <c r="I171" s="20" t="s">
        <v>45</v>
      </c>
      <c r="J171" s="20" t="s">
        <v>1781</v>
      </c>
      <c r="K171" s="20" t="s">
        <v>1782</v>
      </c>
      <c r="L171" s="20" t="s">
        <v>1783</v>
      </c>
      <c r="M171" s="20"/>
      <c r="N171" s="21">
        <v>7.58</v>
      </c>
      <c r="O171" s="21">
        <v>0</v>
      </c>
      <c r="P171" s="20"/>
      <c r="Q171" s="19">
        <v>45351</v>
      </c>
      <c r="R171" s="20"/>
      <c r="S171" s="19">
        <v>45351</v>
      </c>
      <c r="T171" s="20" t="s">
        <v>49</v>
      </c>
      <c r="U171" s="20">
        <v>927846</v>
      </c>
      <c r="V171" s="20">
        <v>240000573</v>
      </c>
      <c r="W171" s="20" t="s">
        <v>847</v>
      </c>
      <c r="X171" s="20" t="s">
        <v>305</v>
      </c>
      <c r="Y171" s="20" t="s">
        <v>52</v>
      </c>
      <c r="Z171" s="20" t="s">
        <v>1784</v>
      </c>
      <c r="AA171" s="20" t="s">
        <v>1785</v>
      </c>
      <c r="AB171" s="20" t="s">
        <v>1786</v>
      </c>
      <c r="AC171" s="20" t="s">
        <v>689</v>
      </c>
      <c r="AD171" s="20" t="s">
        <v>56</v>
      </c>
      <c r="AE171" s="20" t="s">
        <v>864</v>
      </c>
    </row>
    <row r="172" spans="1:31" ht="21" customHeight="1" x14ac:dyDescent="0.2">
      <c r="A172" s="4">
        <f t="shared" si="10"/>
        <v>170</v>
      </c>
      <c r="B172" s="4" t="str">
        <f t="shared" si="11"/>
        <v>B010-00020052</v>
      </c>
      <c r="C172" s="4" t="str">
        <f>IFERROR(VLOOKUP(F172,Tablas!$A$1:$B$3,2,0),"")</f>
        <v>Boleta</v>
      </c>
      <c r="D172" s="4" t="str">
        <f t="shared" si="12"/>
        <v>Ecom - CONTADO / CASH - PE 4214 TEL: 941801835 ENVÍO Basado en Entregas 09</v>
      </c>
      <c r="E172" s="19">
        <v>45523</v>
      </c>
      <c r="F172" s="20" t="s">
        <v>842</v>
      </c>
      <c r="G172" s="20" t="s">
        <v>1787</v>
      </c>
      <c r="H172" s="20" t="s">
        <v>44</v>
      </c>
      <c r="I172" s="20" t="s">
        <v>45</v>
      </c>
      <c r="J172" s="20" t="s">
        <v>1543</v>
      </c>
      <c r="K172" s="20" t="s">
        <v>1544</v>
      </c>
      <c r="L172" s="20" t="s">
        <v>1545</v>
      </c>
      <c r="M172" s="20"/>
      <c r="N172" s="21">
        <v>7.58</v>
      </c>
      <c r="O172" s="21">
        <v>0</v>
      </c>
      <c r="P172" s="20"/>
      <c r="Q172" s="19">
        <v>45523</v>
      </c>
      <c r="R172" s="20"/>
      <c r="S172" s="19">
        <v>45523</v>
      </c>
      <c r="T172" s="20" t="s">
        <v>49</v>
      </c>
      <c r="U172" s="20">
        <v>1010115</v>
      </c>
      <c r="V172" s="20">
        <v>240002588</v>
      </c>
      <c r="W172" s="20" t="s">
        <v>847</v>
      </c>
      <c r="X172" s="20" t="s">
        <v>305</v>
      </c>
      <c r="Y172" s="20" t="s">
        <v>52</v>
      </c>
      <c r="Z172" s="20" t="s">
        <v>1788</v>
      </c>
      <c r="AA172" s="20" t="s">
        <v>1547</v>
      </c>
      <c r="AB172" s="20" t="s">
        <v>576</v>
      </c>
      <c r="AC172" s="20" t="s">
        <v>167</v>
      </c>
      <c r="AD172" s="20" t="s">
        <v>56</v>
      </c>
      <c r="AE172" s="20" t="s">
        <v>864</v>
      </c>
    </row>
    <row r="173" spans="1:31" ht="21" customHeight="1" x14ac:dyDescent="0.2">
      <c r="A173" s="4">
        <f t="shared" si="10"/>
        <v>171</v>
      </c>
      <c r="B173" s="4" t="str">
        <f t="shared" si="11"/>
        <v>B010-00019283</v>
      </c>
      <c r="C173" s="4" t="str">
        <f>IFERROR(VLOOKUP(F173,Tablas!$A$1:$B$3,2,0),"")</f>
        <v>Boleta</v>
      </c>
      <c r="D173" s="4" t="str">
        <f t="shared" si="12"/>
        <v>Ecom - CONTADO / CASH - PE 2954 TEL: 941090254 Basado en Pedidos de client</v>
      </c>
      <c r="E173" s="19">
        <v>45460</v>
      </c>
      <c r="F173" s="20" t="s">
        <v>842</v>
      </c>
      <c r="G173" s="20" t="s">
        <v>1789</v>
      </c>
      <c r="H173" s="20" t="s">
        <v>44</v>
      </c>
      <c r="I173" s="20" t="s">
        <v>45</v>
      </c>
      <c r="J173" s="20" t="s">
        <v>1790</v>
      </c>
      <c r="K173" s="20" t="s">
        <v>1791</v>
      </c>
      <c r="L173" s="20" t="s">
        <v>1792</v>
      </c>
      <c r="M173" s="20"/>
      <c r="N173" s="21">
        <v>7.64</v>
      </c>
      <c r="O173" s="21">
        <v>0</v>
      </c>
      <c r="P173" s="20"/>
      <c r="Q173" s="19">
        <v>45460</v>
      </c>
      <c r="R173" s="20"/>
      <c r="S173" s="19">
        <v>45460</v>
      </c>
      <c r="T173" s="20" t="s">
        <v>49</v>
      </c>
      <c r="U173" s="20">
        <v>981997</v>
      </c>
      <c r="V173" s="20">
        <v>240001818</v>
      </c>
      <c r="W173" s="20" t="s">
        <v>847</v>
      </c>
      <c r="X173" s="20" t="s">
        <v>274</v>
      </c>
      <c r="Y173" s="20" t="s">
        <v>52</v>
      </c>
      <c r="Z173" s="20" t="s">
        <v>1793</v>
      </c>
      <c r="AA173" s="20" t="s">
        <v>1794</v>
      </c>
      <c r="AB173" s="20" t="s">
        <v>1028</v>
      </c>
      <c r="AC173" s="20" t="s">
        <v>689</v>
      </c>
      <c r="AD173" s="20" t="s">
        <v>56</v>
      </c>
      <c r="AE173" s="20" t="s">
        <v>864</v>
      </c>
    </row>
    <row r="174" spans="1:31" ht="21" customHeight="1" x14ac:dyDescent="0.2">
      <c r="A174" s="4">
        <f t="shared" si="10"/>
        <v>172</v>
      </c>
      <c r="B174" s="4" t="str">
        <f t="shared" si="11"/>
        <v>B010-00019061</v>
      </c>
      <c r="C174" s="4" t="str">
        <f>IFERROR(VLOOKUP(F174,Tablas!$A$1:$B$3,2,0),"")</f>
        <v>Boleta</v>
      </c>
      <c r="D174" s="4" t="str">
        <f t="shared" si="12"/>
        <v>Ecom - CONTADO / CASH - PE 2702 TEL: 910377540 Basado en Pedidos de client</v>
      </c>
      <c r="E174" s="19">
        <v>45442</v>
      </c>
      <c r="F174" s="20" t="s">
        <v>842</v>
      </c>
      <c r="G174" s="20" t="s">
        <v>1795</v>
      </c>
      <c r="H174" s="20" t="s">
        <v>44</v>
      </c>
      <c r="I174" s="20" t="s">
        <v>45</v>
      </c>
      <c r="J174" s="20" t="s">
        <v>1796</v>
      </c>
      <c r="K174" s="20" t="s">
        <v>1797</v>
      </c>
      <c r="L174" s="20" t="s">
        <v>1798</v>
      </c>
      <c r="M174" s="20"/>
      <c r="N174" s="21">
        <v>7.71</v>
      </c>
      <c r="O174" s="21">
        <v>0</v>
      </c>
      <c r="P174" s="20"/>
      <c r="Q174" s="19">
        <v>45442</v>
      </c>
      <c r="R174" s="20"/>
      <c r="S174" s="19">
        <v>45442</v>
      </c>
      <c r="T174" s="20" t="s">
        <v>49</v>
      </c>
      <c r="U174" s="20">
        <v>973294</v>
      </c>
      <c r="V174" s="20">
        <v>240001593</v>
      </c>
      <c r="W174" s="20" t="s">
        <v>847</v>
      </c>
      <c r="X174" s="20" t="s">
        <v>305</v>
      </c>
      <c r="Y174" s="20" t="s">
        <v>52</v>
      </c>
      <c r="Z174" s="20" t="s">
        <v>1799</v>
      </c>
      <c r="AA174" s="20" t="s">
        <v>1800</v>
      </c>
      <c r="AB174" s="20" t="s">
        <v>1054</v>
      </c>
      <c r="AC174" s="20" t="s">
        <v>689</v>
      </c>
      <c r="AD174" s="20" t="s">
        <v>56</v>
      </c>
      <c r="AE174" s="20" t="s">
        <v>864</v>
      </c>
    </row>
    <row r="175" spans="1:31" ht="21" customHeight="1" x14ac:dyDescent="0.2">
      <c r="A175" s="4">
        <f t="shared" si="10"/>
        <v>173</v>
      </c>
      <c r="B175" s="4" t="str">
        <f t="shared" si="11"/>
        <v>B010-00017917</v>
      </c>
      <c r="C175" s="4" t="str">
        <f>IFERROR(VLOOKUP(F175,Tablas!$A$1:$B$3,2,0),"")</f>
        <v>Boleta</v>
      </c>
      <c r="D175" s="4" t="str">
        <f t="shared" si="12"/>
        <v>Ecom - CONTADO / CASH - PE 0705 TEL: 998880383 Basado en Pedidos de client</v>
      </c>
      <c r="E175" s="19">
        <v>45335</v>
      </c>
      <c r="F175" s="20" t="s">
        <v>842</v>
      </c>
      <c r="G175" s="20" t="s">
        <v>1801</v>
      </c>
      <c r="H175" s="20" t="s">
        <v>44</v>
      </c>
      <c r="I175" s="20" t="s">
        <v>45</v>
      </c>
      <c r="J175" s="20" t="s">
        <v>1802</v>
      </c>
      <c r="K175" s="20" t="s">
        <v>1803</v>
      </c>
      <c r="L175" s="20" t="s">
        <v>1804</v>
      </c>
      <c r="M175" s="20"/>
      <c r="N175" s="21">
        <v>7.73</v>
      </c>
      <c r="O175" s="21">
        <v>0</v>
      </c>
      <c r="P175" s="20"/>
      <c r="Q175" s="19">
        <v>45335</v>
      </c>
      <c r="R175" s="20"/>
      <c r="S175" s="19">
        <v>45335</v>
      </c>
      <c r="T175" s="20" t="s">
        <v>49</v>
      </c>
      <c r="U175" s="20">
        <v>919291</v>
      </c>
      <c r="V175" s="20">
        <v>240000390</v>
      </c>
      <c r="W175" s="20" t="s">
        <v>847</v>
      </c>
      <c r="X175" s="20" t="s">
        <v>274</v>
      </c>
      <c r="Y175" s="20" t="s">
        <v>52</v>
      </c>
      <c r="Z175" s="20" t="s">
        <v>1805</v>
      </c>
      <c r="AA175" s="20" t="s">
        <v>1806</v>
      </c>
      <c r="AB175" s="20" t="s">
        <v>1670</v>
      </c>
      <c r="AC175" s="20" t="s">
        <v>689</v>
      </c>
      <c r="AD175" s="20" t="s">
        <v>56</v>
      </c>
      <c r="AE175" s="20" t="s">
        <v>864</v>
      </c>
    </row>
    <row r="176" spans="1:31" ht="21" customHeight="1" x14ac:dyDescent="0.2">
      <c r="A176" s="4">
        <f t="shared" si="10"/>
        <v>174</v>
      </c>
      <c r="B176" s="4" t="str">
        <f t="shared" si="11"/>
        <v>B010-00020247</v>
      </c>
      <c r="C176" s="4" t="str">
        <f>IFERROR(VLOOKUP(F176,Tablas!$A$1:$B$3,2,0),"")</f>
        <v>Boleta</v>
      </c>
      <c r="D176" s="4" t="str">
        <f t="shared" si="12"/>
        <v>Ecom - CONTADO / CASH - PE 4544 TEL: 993687783 ENVÍO Basado en Pedidos de</v>
      </c>
      <c r="E176" s="19">
        <v>45537</v>
      </c>
      <c r="F176" s="20" t="s">
        <v>842</v>
      </c>
      <c r="G176" s="20" t="s">
        <v>1807</v>
      </c>
      <c r="H176" s="20" t="s">
        <v>44</v>
      </c>
      <c r="I176" s="20" t="s">
        <v>45</v>
      </c>
      <c r="J176" s="20" t="s">
        <v>1808</v>
      </c>
      <c r="K176" s="20" t="s">
        <v>1809</v>
      </c>
      <c r="L176" s="20" t="s">
        <v>1810</v>
      </c>
      <c r="M176" s="20"/>
      <c r="N176" s="21">
        <v>7.78</v>
      </c>
      <c r="O176" s="21">
        <v>0</v>
      </c>
      <c r="P176" s="20"/>
      <c r="Q176" s="19">
        <v>45537</v>
      </c>
      <c r="R176" s="20"/>
      <c r="S176" s="19">
        <v>45537</v>
      </c>
      <c r="T176" s="20" t="s">
        <v>49</v>
      </c>
      <c r="U176" s="20">
        <v>1017661</v>
      </c>
      <c r="V176" s="20">
        <v>240002784</v>
      </c>
      <c r="W176" s="20" t="s">
        <v>847</v>
      </c>
      <c r="X176" s="20" t="s">
        <v>917</v>
      </c>
      <c r="Y176" s="20" t="s">
        <v>52</v>
      </c>
      <c r="Z176" s="20" t="s">
        <v>1811</v>
      </c>
      <c r="AA176" s="20" t="s">
        <v>808</v>
      </c>
      <c r="AB176" s="20" t="s">
        <v>54</v>
      </c>
      <c r="AC176" s="20" t="s">
        <v>689</v>
      </c>
      <c r="AD176" s="20" t="s">
        <v>56</v>
      </c>
      <c r="AE176" s="20" t="s">
        <v>864</v>
      </c>
    </row>
    <row r="177" spans="1:31" ht="21" customHeight="1" x14ac:dyDescent="0.2">
      <c r="A177" s="4">
        <f t="shared" si="10"/>
        <v>175</v>
      </c>
      <c r="B177" s="4" t="str">
        <f t="shared" si="11"/>
        <v>B010-00019273</v>
      </c>
      <c r="C177" s="4" t="str">
        <f>IFERROR(VLOOKUP(F177,Tablas!$A$1:$B$3,2,0),"")</f>
        <v>Boleta</v>
      </c>
      <c r="D177" s="4" t="str">
        <f t="shared" si="12"/>
        <v>Ecom - CONTADO / CASH - PE 2928 TEL: 983205939 Basado en Pedidos de client</v>
      </c>
      <c r="E177" s="19">
        <v>45457</v>
      </c>
      <c r="F177" s="20" t="s">
        <v>842</v>
      </c>
      <c r="G177" s="20" t="s">
        <v>1812</v>
      </c>
      <c r="H177" s="20" t="s">
        <v>44</v>
      </c>
      <c r="I177" s="20" t="s">
        <v>45</v>
      </c>
      <c r="J177" s="20" t="s">
        <v>1576</v>
      </c>
      <c r="K177" s="20" t="s">
        <v>1577</v>
      </c>
      <c r="L177" s="20" t="s">
        <v>1578</v>
      </c>
      <c r="M177" s="20"/>
      <c r="N177" s="21">
        <v>7.83</v>
      </c>
      <c r="O177" s="21">
        <v>0</v>
      </c>
      <c r="P177" s="20"/>
      <c r="Q177" s="19">
        <v>45457</v>
      </c>
      <c r="R177" s="20"/>
      <c r="S177" s="19">
        <v>45457</v>
      </c>
      <c r="T177" s="20" t="s">
        <v>49</v>
      </c>
      <c r="U177" s="20">
        <v>981604</v>
      </c>
      <c r="V177" s="20">
        <v>240001808</v>
      </c>
      <c r="W177" s="20" t="s">
        <v>847</v>
      </c>
      <c r="X177" s="20" t="s">
        <v>917</v>
      </c>
      <c r="Y177" s="20" t="s">
        <v>52</v>
      </c>
      <c r="Z177" s="20" t="s">
        <v>1813</v>
      </c>
      <c r="AA177" s="20" t="s">
        <v>1814</v>
      </c>
      <c r="AB177" s="20" t="s">
        <v>942</v>
      </c>
      <c r="AC177" s="20" t="s">
        <v>689</v>
      </c>
      <c r="AD177" s="20" t="s">
        <v>56</v>
      </c>
      <c r="AE177" s="20" t="s">
        <v>864</v>
      </c>
    </row>
    <row r="178" spans="1:31" ht="21" customHeight="1" x14ac:dyDescent="0.2">
      <c r="A178" s="4">
        <f t="shared" si="10"/>
        <v>176</v>
      </c>
      <c r="B178" s="4" t="str">
        <f t="shared" si="11"/>
        <v>B010-00017957</v>
      </c>
      <c r="C178" s="4" t="str">
        <f>IFERROR(VLOOKUP(F178,Tablas!$A$1:$B$3,2,0),"")</f>
        <v>Boleta</v>
      </c>
      <c r="D178" s="4" t="str">
        <f t="shared" si="12"/>
        <v>Ecom - CONTADO / CASH - PE 0812 TEL: 977176653 Basado en Pedidos de client</v>
      </c>
      <c r="E178" s="19">
        <v>45342</v>
      </c>
      <c r="F178" s="20" t="s">
        <v>842</v>
      </c>
      <c r="G178" s="20" t="s">
        <v>1815</v>
      </c>
      <c r="H178" s="20" t="s">
        <v>44</v>
      </c>
      <c r="I178" s="20" t="s">
        <v>45</v>
      </c>
      <c r="J178" s="20" t="s">
        <v>1816</v>
      </c>
      <c r="K178" s="20" t="s">
        <v>1817</v>
      </c>
      <c r="L178" s="20" t="s">
        <v>1818</v>
      </c>
      <c r="M178" s="20"/>
      <c r="N178" s="21">
        <v>7.86</v>
      </c>
      <c r="O178" s="21">
        <v>0</v>
      </c>
      <c r="P178" s="20"/>
      <c r="Q178" s="19">
        <v>45342</v>
      </c>
      <c r="R178" s="20"/>
      <c r="S178" s="19">
        <v>45342</v>
      </c>
      <c r="T178" s="20" t="s">
        <v>49</v>
      </c>
      <c r="U178" s="20">
        <v>921569</v>
      </c>
      <c r="V178" s="20">
        <v>240000431</v>
      </c>
      <c r="W178" s="20" t="s">
        <v>847</v>
      </c>
      <c r="X178" s="20" t="s">
        <v>305</v>
      </c>
      <c r="Y178" s="20" t="s">
        <v>52</v>
      </c>
      <c r="Z178" s="20" t="s">
        <v>1819</v>
      </c>
      <c r="AA178" s="20" t="s">
        <v>1820</v>
      </c>
      <c r="AB178" s="20" t="s">
        <v>1168</v>
      </c>
      <c r="AC178" s="20" t="s">
        <v>689</v>
      </c>
      <c r="AD178" s="20" t="s">
        <v>56</v>
      </c>
      <c r="AE178" s="20" t="s">
        <v>864</v>
      </c>
    </row>
    <row r="179" spans="1:31" ht="21" customHeight="1" x14ac:dyDescent="0.2">
      <c r="A179" s="4">
        <f t="shared" si="10"/>
        <v>177</v>
      </c>
      <c r="B179" s="4" t="str">
        <f t="shared" si="11"/>
        <v>B010-00020093</v>
      </c>
      <c r="C179" s="4" t="str">
        <f>IFERROR(VLOOKUP(F179,Tablas!$A$1:$B$3,2,0),"")</f>
        <v>Boleta</v>
      </c>
      <c r="D179" s="4" t="str">
        <f t="shared" si="12"/>
        <v>Ecom - CONTADO / CASH - PE 4303 TEL: 975613383 RECOJO Basado en Entregas 0</v>
      </c>
      <c r="E179" s="19">
        <v>45526</v>
      </c>
      <c r="F179" s="20" t="s">
        <v>842</v>
      </c>
      <c r="G179" s="20" t="s">
        <v>1821</v>
      </c>
      <c r="H179" s="20" t="s">
        <v>44</v>
      </c>
      <c r="I179" s="20" t="s">
        <v>45</v>
      </c>
      <c r="J179" s="20" t="s">
        <v>1822</v>
      </c>
      <c r="K179" s="20" t="s">
        <v>1823</v>
      </c>
      <c r="L179" s="20" t="s">
        <v>1824</v>
      </c>
      <c r="M179" s="20"/>
      <c r="N179" s="21">
        <v>7.87</v>
      </c>
      <c r="O179" s="21">
        <v>0</v>
      </c>
      <c r="P179" s="20"/>
      <c r="Q179" s="19">
        <v>45526</v>
      </c>
      <c r="R179" s="20"/>
      <c r="S179" s="19">
        <v>45526</v>
      </c>
      <c r="T179" s="20" t="s">
        <v>49</v>
      </c>
      <c r="U179" s="20">
        <v>1011962</v>
      </c>
      <c r="V179" s="20">
        <v>240002630</v>
      </c>
      <c r="W179" s="20" t="s">
        <v>847</v>
      </c>
      <c r="X179" s="20" t="s">
        <v>305</v>
      </c>
      <c r="Y179" s="20" t="s">
        <v>52</v>
      </c>
      <c r="Z179" s="20" t="s">
        <v>1825</v>
      </c>
      <c r="AA179" s="20" t="s">
        <v>353</v>
      </c>
      <c r="AB179" s="20" t="s">
        <v>54</v>
      </c>
      <c r="AC179" s="20" t="s">
        <v>689</v>
      </c>
      <c r="AD179" s="20" t="s">
        <v>56</v>
      </c>
      <c r="AE179" s="20" t="s">
        <v>864</v>
      </c>
    </row>
    <row r="180" spans="1:31" ht="21" customHeight="1" x14ac:dyDescent="0.2">
      <c r="A180" s="4">
        <f t="shared" si="10"/>
        <v>178</v>
      </c>
      <c r="B180" s="4" t="str">
        <f t="shared" si="11"/>
        <v>B010-00019329</v>
      </c>
      <c r="C180" s="4" t="str">
        <f>IFERROR(VLOOKUP(F180,Tablas!$A$1:$B$3,2,0),"")</f>
        <v>Boleta</v>
      </c>
      <c r="D180" s="4" t="str">
        <f t="shared" si="12"/>
        <v>Ecom - CONTADO / CASH - PE 3021 TEL: 908863916 Basado en Pedidos de client</v>
      </c>
      <c r="E180" s="19">
        <v>45463</v>
      </c>
      <c r="F180" s="20" t="s">
        <v>842</v>
      </c>
      <c r="G180" s="20" t="s">
        <v>1826</v>
      </c>
      <c r="H180" s="20" t="s">
        <v>44</v>
      </c>
      <c r="I180" s="20" t="s">
        <v>45</v>
      </c>
      <c r="J180" s="20" t="s">
        <v>1827</v>
      </c>
      <c r="K180" s="20" t="s">
        <v>1828</v>
      </c>
      <c r="L180" s="20" t="s">
        <v>1829</v>
      </c>
      <c r="M180" s="20"/>
      <c r="N180" s="21">
        <v>7.95</v>
      </c>
      <c r="O180" s="21">
        <v>0</v>
      </c>
      <c r="P180" s="20"/>
      <c r="Q180" s="19">
        <v>45463</v>
      </c>
      <c r="R180" s="20"/>
      <c r="S180" s="19">
        <v>45463</v>
      </c>
      <c r="T180" s="20" t="s">
        <v>49</v>
      </c>
      <c r="U180" s="20">
        <v>984325</v>
      </c>
      <c r="V180" s="20">
        <v>240001864</v>
      </c>
      <c r="W180" s="20" t="s">
        <v>847</v>
      </c>
      <c r="X180" s="20" t="s">
        <v>274</v>
      </c>
      <c r="Y180" s="20" t="s">
        <v>52</v>
      </c>
      <c r="Z180" s="20" t="s">
        <v>1830</v>
      </c>
      <c r="AA180" s="20" t="s">
        <v>1831</v>
      </c>
      <c r="AB180" s="20" t="s">
        <v>1474</v>
      </c>
      <c r="AC180" s="20" t="s">
        <v>689</v>
      </c>
      <c r="AD180" s="20" t="s">
        <v>56</v>
      </c>
      <c r="AE180" s="20" t="s">
        <v>864</v>
      </c>
    </row>
    <row r="181" spans="1:31" ht="21" customHeight="1" x14ac:dyDescent="0.2">
      <c r="A181" s="4">
        <f t="shared" si="10"/>
        <v>179</v>
      </c>
      <c r="B181" s="4" t="str">
        <f t="shared" si="11"/>
        <v>B010-00015806</v>
      </c>
      <c r="C181" s="4" t="str">
        <f>IFERROR(VLOOKUP(F181,Tablas!$A$1:$B$3,2,0),"")</f>
        <v>Boleta</v>
      </c>
      <c r="D181" s="4" t="str">
        <f t="shared" si="12"/>
        <v>Falabella - CONTADO / CASH - 230003141 Basado en Entregas 09-0010-00055944.</v>
      </c>
      <c r="E181" s="19">
        <v>45128</v>
      </c>
      <c r="F181" s="20" t="s">
        <v>842</v>
      </c>
      <c r="G181" s="20" t="s">
        <v>1832</v>
      </c>
      <c r="H181" s="20" t="s">
        <v>44</v>
      </c>
      <c r="I181" s="20" t="s">
        <v>45</v>
      </c>
      <c r="J181" s="20" t="s">
        <v>1833</v>
      </c>
      <c r="K181" s="20" t="s">
        <v>1834</v>
      </c>
      <c r="L181" s="20" t="s">
        <v>1835</v>
      </c>
      <c r="M181" s="20"/>
      <c r="N181" s="21">
        <v>8.0299999999999994</v>
      </c>
      <c r="O181" s="21">
        <v>0</v>
      </c>
      <c r="P181" s="20"/>
      <c r="Q181" s="19">
        <v>45128</v>
      </c>
      <c r="R181" s="20"/>
      <c r="S181" s="19">
        <v>45128</v>
      </c>
      <c r="T181" s="20" t="s">
        <v>49</v>
      </c>
      <c r="U181" s="20">
        <v>823768</v>
      </c>
      <c r="V181" s="20">
        <v>230002047</v>
      </c>
      <c r="W181" s="20" t="s">
        <v>847</v>
      </c>
      <c r="X181" s="20" t="s">
        <v>274</v>
      </c>
      <c r="Y181" s="20" t="s">
        <v>52</v>
      </c>
      <c r="Z181" s="20" t="s">
        <v>1836</v>
      </c>
      <c r="AA181" s="20" t="s">
        <v>1837</v>
      </c>
      <c r="AB181" s="20" t="s">
        <v>344</v>
      </c>
      <c r="AC181" s="20" t="s">
        <v>344</v>
      </c>
      <c r="AD181" s="20" t="s">
        <v>56</v>
      </c>
      <c r="AE181" s="20" t="s">
        <v>1838</v>
      </c>
    </row>
    <row r="182" spans="1:31" ht="21" customHeight="1" x14ac:dyDescent="0.2">
      <c r="A182" s="4">
        <f t="shared" si="10"/>
        <v>180</v>
      </c>
      <c r="B182" s="4" t="str">
        <f t="shared" si="11"/>
        <v>B010-00020333</v>
      </c>
      <c r="C182" s="4" t="str">
        <f>IFERROR(VLOOKUP(F182,Tablas!$A$1:$B$3,2,0),"")</f>
        <v>Boleta</v>
      </c>
      <c r="D182" s="4" t="str">
        <f t="shared" si="12"/>
        <v>Ecom - CONTADO / CASH - PE 4684 TEL: 992126800 RECOJO Basado en Pedidos de</v>
      </c>
      <c r="E182" s="19">
        <v>45544</v>
      </c>
      <c r="F182" s="20" t="s">
        <v>842</v>
      </c>
      <c r="G182" s="20" t="s">
        <v>1839</v>
      </c>
      <c r="H182" s="20" t="s">
        <v>44</v>
      </c>
      <c r="I182" s="20" t="s">
        <v>45</v>
      </c>
      <c r="J182" s="20" t="s">
        <v>1840</v>
      </c>
      <c r="K182" s="20" t="s">
        <v>1841</v>
      </c>
      <c r="L182" s="20" t="s">
        <v>1842</v>
      </c>
      <c r="M182" s="20"/>
      <c r="N182" s="21">
        <v>8.08</v>
      </c>
      <c r="O182" s="21">
        <v>0</v>
      </c>
      <c r="P182" s="20"/>
      <c r="Q182" s="19">
        <v>45544</v>
      </c>
      <c r="R182" s="20"/>
      <c r="S182" s="19">
        <v>45544</v>
      </c>
      <c r="T182" s="20" t="s">
        <v>49</v>
      </c>
      <c r="U182" s="20">
        <v>1020514</v>
      </c>
      <c r="V182" s="20">
        <v>240002870</v>
      </c>
      <c r="W182" s="20" t="s">
        <v>847</v>
      </c>
      <c r="X182" s="20" t="s">
        <v>274</v>
      </c>
      <c r="Y182" s="20" t="s">
        <v>52</v>
      </c>
      <c r="Z182" s="20" t="s">
        <v>1843</v>
      </c>
      <c r="AA182" s="20" t="s">
        <v>808</v>
      </c>
      <c r="AB182" s="20" t="s">
        <v>863</v>
      </c>
      <c r="AC182" s="20" t="s">
        <v>689</v>
      </c>
      <c r="AD182" s="20" t="s">
        <v>56</v>
      </c>
      <c r="AE182" s="20" t="s">
        <v>864</v>
      </c>
    </row>
    <row r="183" spans="1:31" ht="21" customHeight="1" x14ac:dyDescent="0.2">
      <c r="A183" s="4">
        <f t="shared" si="10"/>
        <v>181</v>
      </c>
      <c r="B183" s="4" t="str">
        <f t="shared" si="11"/>
        <v>B010-00020350</v>
      </c>
      <c r="C183" s="4" t="str">
        <f>IFERROR(VLOOKUP(F183,Tablas!$A$1:$B$3,2,0),"")</f>
        <v>Boleta</v>
      </c>
      <c r="D183" s="4" t="str">
        <f t="shared" si="12"/>
        <v>Ecom - CONTADO / CASH - PE 4719 TEL: 994349205 ENVÍO Basado en Entregas 09</v>
      </c>
      <c r="E183" s="19">
        <v>45545</v>
      </c>
      <c r="F183" s="20" t="s">
        <v>842</v>
      </c>
      <c r="G183" s="20" t="s">
        <v>1844</v>
      </c>
      <c r="H183" s="20" t="s">
        <v>44</v>
      </c>
      <c r="I183" s="20" t="s">
        <v>45</v>
      </c>
      <c r="J183" s="20" t="s">
        <v>1845</v>
      </c>
      <c r="K183" s="20" t="s">
        <v>1846</v>
      </c>
      <c r="L183" s="20" t="s">
        <v>1847</v>
      </c>
      <c r="M183" s="20"/>
      <c r="N183" s="21">
        <v>8.16</v>
      </c>
      <c r="O183" s="21">
        <v>0</v>
      </c>
      <c r="P183" s="20"/>
      <c r="Q183" s="19">
        <v>45545</v>
      </c>
      <c r="R183" s="20"/>
      <c r="S183" s="19">
        <v>45545</v>
      </c>
      <c r="T183" s="20" t="s">
        <v>49</v>
      </c>
      <c r="U183" s="20">
        <v>1021511</v>
      </c>
      <c r="V183" s="20">
        <v>240002887</v>
      </c>
      <c r="W183" s="20" t="s">
        <v>847</v>
      </c>
      <c r="X183" s="20" t="s">
        <v>305</v>
      </c>
      <c r="Y183" s="20" t="s">
        <v>52</v>
      </c>
      <c r="Z183" s="20" t="s">
        <v>1848</v>
      </c>
      <c r="AA183" s="20" t="s">
        <v>808</v>
      </c>
      <c r="AB183" s="20" t="s">
        <v>54</v>
      </c>
      <c r="AC183" s="20" t="s">
        <v>689</v>
      </c>
      <c r="AD183" s="20" t="s">
        <v>56</v>
      </c>
      <c r="AE183" s="20" t="s">
        <v>864</v>
      </c>
    </row>
    <row r="184" spans="1:31" ht="21" customHeight="1" x14ac:dyDescent="0.2">
      <c r="A184" s="4">
        <f t="shared" si="10"/>
        <v>182</v>
      </c>
      <c r="B184" s="4" t="str">
        <f t="shared" si="11"/>
        <v>B010-00018603</v>
      </c>
      <c r="C184" s="4" t="str">
        <f>IFERROR(VLOOKUP(F184,Tablas!$A$1:$B$3,2,0),"")</f>
        <v>Boleta</v>
      </c>
      <c r="D184" s="4" t="str">
        <f t="shared" si="12"/>
        <v>Ecom - CONTADO / CASH - PE 1902 TEL: 952636686 Basado en Pedidos de client</v>
      </c>
      <c r="E184" s="19">
        <v>45405</v>
      </c>
      <c r="F184" s="20" t="s">
        <v>842</v>
      </c>
      <c r="G184" s="20" t="s">
        <v>1849</v>
      </c>
      <c r="H184" s="20" t="s">
        <v>44</v>
      </c>
      <c r="I184" s="20" t="s">
        <v>45</v>
      </c>
      <c r="J184" s="20" t="s">
        <v>1850</v>
      </c>
      <c r="K184" s="20" t="s">
        <v>1851</v>
      </c>
      <c r="L184" s="20" t="s">
        <v>1852</v>
      </c>
      <c r="M184" s="20"/>
      <c r="N184" s="21">
        <v>8.16</v>
      </c>
      <c r="O184" s="21">
        <v>0</v>
      </c>
      <c r="P184" s="20"/>
      <c r="Q184" s="19">
        <v>45405</v>
      </c>
      <c r="R184" s="20"/>
      <c r="S184" s="19">
        <v>45405</v>
      </c>
      <c r="T184" s="20" t="s">
        <v>49</v>
      </c>
      <c r="U184" s="20">
        <v>953623</v>
      </c>
      <c r="V184" s="20">
        <v>240001079</v>
      </c>
      <c r="W184" s="20" t="s">
        <v>847</v>
      </c>
      <c r="X184" s="20" t="s">
        <v>305</v>
      </c>
      <c r="Y184" s="20" t="s">
        <v>52</v>
      </c>
      <c r="Z184" s="20" t="s">
        <v>1853</v>
      </c>
      <c r="AA184" s="20" t="s">
        <v>1854</v>
      </c>
      <c r="AB184" s="20" t="s">
        <v>949</v>
      </c>
      <c r="AC184" s="20" t="s">
        <v>689</v>
      </c>
      <c r="AD184" s="20" t="s">
        <v>56</v>
      </c>
      <c r="AE184" s="20" t="s">
        <v>864</v>
      </c>
    </row>
    <row r="185" spans="1:31" ht="21" customHeight="1" x14ac:dyDescent="0.2">
      <c r="A185" s="4">
        <f t="shared" si="10"/>
        <v>183</v>
      </c>
      <c r="B185" s="4" t="str">
        <f t="shared" si="11"/>
        <v>B010-00020405</v>
      </c>
      <c r="C185" s="4" t="str">
        <f>IFERROR(VLOOKUP(F185,Tablas!$A$1:$B$3,2,0),"")</f>
        <v>Boleta</v>
      </c>
      <c r="D185" s="4" t="str">
        <f t="shared" si="12"/>
        <v>Ecom - CONTADO / CASH - PE 4813 TEL: 903453254 ENVÍO Basado en Pedidos de</v>
      </c>
      <c r="E185" s="19">
        <v>45551</v>
      </c>
      <c r="F185" s="20" t="s">
        <v>842</v>
      </c>
      <c r="G185" s="20" t="s">
        <v>1855</v>
      </c>
      <c r="H185" s="20" t="s">
        <v>44</v>
      </c>
      <c r="I185" s="20" t="s">
        <v>45</v>
      </c>
      <c r="J185" s="20" t="s">
        <v>1856</v>
      </c>
      <c r="K185" s="20" t="s">
        <v>1857</v>
      </c>
      <c r="L185" s="20" t="s">
        <v>1858</v>
      </c>
      <c r="M185" s="20"/>
      <c r="N185" s="21">
        <v>8.23</v>
      </c>
      <c r="O185" s="21">
        <v>0</v>
      </c>
      <c r="P185" s="20"/>
      <c r="Q185" s="19">
        <v>45551</v>
      </c>
      <c r="R185" s="20"/>
      <c r="S185" s="19">
        <v>45551</v>
      </c>
      <c r="T185" s="20" t="s">
        <v>49</v>
      </c>
      <c r="U185" s="20">
        <v>1024977</v>
      </c>
      <c r="V185" s="20">
        <v>240002942</v>
      </c>
      <c r="W185" s="20" t="s">
        <v>847</v>
      </c>
      <c r="X185" s="20" t="s">
        <v>274</v>
      </c>
      <c r="Y185" s="20" t="s">
        <v>52</v>
      </c>
      <c r="Z185" s="20" t="s">
        <v>1859</v>
      </c>
      <c r="AA185" s="20" t="s">
        <v>808</v>
      </c>
      <c r="AB185" s="20" t="s">
        <v>863</v>
      </c>
      <c r="AC185" s="20" t="s">
        <v>689</v>
      </c>
      <c r="AD185" s="20" t="s">
        <v>56</v>
      </c>
      <c r="AE185" s="20" t="s">
        <v>864</v>
      </c>
    </row>
    <row r="186" spans="1:31" ht="21" customHeight="1" x14ac:dyDescent="0.2">
      <c r="A186" s="4">
        <f t="shared" si="10"/>
        <v>184</v>
      </c>
      <c r="B186" s="4" t="str">
        <f t="shared" si="11"/>
        <v>B010-00020471</v>
      </c>
      <c r="C186" s="4" t="str">
        <f>IFERROR(VLOOKUP(F186,Tablas!$A$1:$B$3,2,0),"")</f>
        <v>Boleta</v>
      </c>
      <c r="D186" s="4" t="str">
        <f t="shared" si="12"/>
        <v>Ecom - CONTADO / CASH - PE 4951 TEL: 934149006 ENVÍO Basado en Pedidos de</v>
      </c>
      <c r="E186" s="19">
        <v>45558</v>
      </c>
      <c r="F186" s="20" t="s">
        <v>842</v>
      </c>
      <c r="G186" s="20" t="s">
        <v>1860</v>
      </c>
      <c r="H186" s="20" t="s">
        <v>44</v>
      </c>
      <c r="I186" s="20" t="s">
        <v>45</v>
      </c>
      <c r="J186" s="20" t="s">
        <v>1861</v>
      </c>
      <c r="K186" s="20" t="s">
        <v>1862</v>
      </c>
      <c r="L186" s="20" t="s">
        <v>1863</v>
      </c>
      <c r="M186" s="20"/>
      <c r="N186" s="21">
        <v>8.3000000000000007</v>
      </c>
      <c r="O186" s="21">
        <v>0</v>
      </c>
      <c r="P186" s="20"/>
      <c r="Q186" s="19">
        <v>45558</v>
      </c>
      <c r="R186" s="20"/>
      <c r="S186" s="19">
        <v>45558</v>
      </c>
      <c r="T186" s="20" t="s">
        <v>49</v>
      </c>
      <c r="U186" s="20">
        <v>1027244</v>
      </c>
      <c r="V186" s="20">
        <v>240003008</v>
      </c>
      <c r="W186" s="20" t="s">
        <v>847</v>
      </c>
      <c r="X186" s="20" t="s">
        <v>917</v>
      </c>
      <c r="Y186" s="20" t="s">
        <v>52</v>
      </c>
      <c r="Z186" s="20" t="s">
        <v>1864</v>
      </c>
      <c r="AA186" s="20" t="s">
        <v>808</v>
      </c>
      <c r="AB186" s="20" t="s">
        <v>990</v>
      </c>
      <c r="AC186" s="20" t="s">
        <v>167</v>
      </c>
      <c r="AD186" s="20" t="s">
        <v>56</v>
      </c>
      <c r="AE186" s="20" t="s">
        <v>864</v>
      </c>
    </row>
    <row r="187" spans="1:31" ht="21" customHeight="1" x14ac:dyDescent="0.2">
      <c r="A187" s="4">
        <f t="shared" si="10"/>
        <v>185</v>
      </c>
      <c r="B187" s="4" t="str">
        <f t="shared" si="11"/>
        <v>B010-00020280</v>
      </c>
      <c r="C187" s="4" t="str">
        <f>IFERROR(VLOOKUP(F187,Tablas!$A$1:$B$3,2,0),"")</f>
        <v>Boleta</v>
      </c>
      <c r="D187" s="4" t="str">
        <f t="shared" si="12"/>
        <v>Venta Asistida - CONTADO / CASH - PE 4582 TEL: 940983439 ENVÍO Basado en Entregas 09</v>
      </c>
      <c r="E187" s="19">
        <v>45538</v>
      </c>
      <c r="F187" s="20" t="s">
        <v>842</v>
      </c>
      <c r="G187" s="20" t="s">
        <v>1865</v>
      </c>
      <c r="H187" s="20" t="s">
        <v>44</v>
      </c>
      <c r="I187" s="20" t="s">
        <v>45</v>
      </c>
      <c r="J187" s="20" t="s">
        <v>1866</v>
      </c>
      <c r="K187" s="20" t="s">
        <v>1867</v>
      </c>
      <c r="L187" s="20" t="s">
        <v>1868</v>
      </c>
      <c r="M187" s="20"/>
      <c r="N187" s="21">
        <v>8.43</v>
      </c>
      <c r="O187" s="21">
        <v>0</v>
      </c>
      <c r="P187" s="20"/>
      <c r="Q187" s="19">
        <v>45538</v>
      </c>
      <c r="R187" s="20"/>
      <c r="S187" s="19">
        <v>45538</v>
      </c>
      <c r="T187" s="20" t="s">
        <v>49</v>
      </c>
      <c r="U187" s="20">
        <v>1018138</v>
      </c>
      <c r="V187" s="20">
        <v>240002817</v>
      </c>
      <c r="W187" s="20" t="s">
        <v>847</v>
      </c>
      <c r="X187" s="20" t="s">
        <v>305</v>
      </c>
      <c r="Y187" s="20" t="s">
        <v>52</v>
      </c>
      <c r="Z187" s="20" t="s">
        <v>1869</v>
      </c>
      <c r="AA187" s="20" t="s">
        <v>372</v>
      </c>
      <c r="AB187" s="20" t="s">
        <v>54</v>
      </c>
      <c r="AC187" s="20" t="s">
        <v>167</v>
      </c>
      <c r="AD187" s="20" t="s">
        <v>56</v>
      </c>
      <c r="AE187" s="20" t="s">
        <v>983</v>
      </c>
    </row>
    <row r="188" spans="1:31" ht="21" customHeight="1" x14ac:dyDescent="0.2">
      <c r="A188" s="4">
        <f t="shared" si="10"/>
        <v>186</v>
      </c>
      <c r="B188" s="4" t="str">
        <f t="shared" si="11"/>
        <v>B010-00020451</v>
      </c>
      <c r="C188" s="4" t="str">
        <f>IFERROR(VLOOKUP(F188,Tablas!$A$1:$B$3,2,0),"")</f>
        <v>Boleta</v>
      </c>
      <c r="D188" s="4" t="str">
        <f t="shared" si="12"/>
        <v>Ecom - CONTADO / CASH - PE 4910 TEL: 987765562 ENVÍO Basado en Entregas 09</v>
      </c>
      <c r="E188" s="19">
        <v>45554</v>
      </c>
      <c r="F188" s="20" t="s">
        <v>842</v>
      </c>
      <c r="G188" s="20" t="s">
        <v>1870</v>
      </c>
      <c r="H188" s="20" t="s">
        <v>44</v>
      </c>
      <c r="I188" s="20" t="s">
        <v>45</v>
      </c>
      <c r="J188" s="20" t="s">
        <v>1871</v>
      </c>
      <c r="K188" s="20" t="s">
        <v>1872</v>
      </c>
      <c r="L188" s="20" t="s">
        <v>1873</v>
      </c>
      <c r="M188" s="20"/>
      <c r="N188" s="21">
        <v>8.4499999999999993</v>
      </c>
      <c r="O188" s="21">
        <v>0</v>
      </c>
      <c r="P188" s="20"/>
      <c r="Q188" s="19">
        <v>45554</v>
      </c>
      <c r="R188" s="20"/>
      <c r="S188" s="19">
        <v>45554</v>
      </c>
      <c r="T188" s="20" t="s">
        <v>49</v>
      </c>
      <c r="U188" s="20">
        <v>1026303</v>
      </c>
      <c r="V188" s="20">
        <v>240002988</v>
      </c>
      <c r="W188" s="20" t="s">
        <v>847</v>
      </c>
      <c r="X188" s="20" t="s">
        <v>305</v>
      </c>
      <c r="Y188" s="20" t="s">
        <v>52</v>
      </c>
      <c r="Z188" s="20" t="s">
        <v>1874</v>
      </c>
      <c r="AA188" s="20" t="s">
        <v>372</v>
      </c>
      <c r="AB188" s="20" t="s">
        <v>789</v>
      </c>
      <c r="AC188" s="20" t="s">
        <v>167</v>
      </c>
      <c r="AD188" s="20" t="s">
        <v>56</v>
      </c>
      <c r="AE188" s="20" t="s">
        <v>864</v>
      </c>
    </row>
    <row r="189" spans="1:31" ht="21" customHeight="1" x14ac:dyDescent="0.2">
      <c r="A189" s="4">
        <f t="shared" si="10"/>
        <v>187</v>
      </c>
      <c r="B189" s="4" t="str">
        <f t="shared" si="11"/>
        <v>B010-00020418</v>
      </c>
      <c r="C189" s="4" t="str">
        <f>IFERROR(VLOOKUP(F189,Tablas!$A$1:$B$3,2,0),"")</f>
        <v>Boleta</v>
      </c>
      <c r="D189" s="4" t="str">
        <f t="shared" si="12"/>
        <v>Ecom - CONTADO / CASH - PE 4840 TEL: 994633856 ENVÍO Basado en Pedidos de</v>
      </c>
      <c r="E189" s="19">
        <v>45552</v>
      </c>
      <c r="F189" s="20" t="s">
        <v>842</v>
      </c>
      <c r="G189" s="20" t="s">
        <v>1875</v>
      </c>
      <c r="H189" s="20" t="s">
        <v>44</v>
      </c>
      <c r="I189" s="20" t="s">
        <v>45</v>
      </c>
      <c r="J189" s="20" t="s">
        <v>1876</v>
      </c>
      <c r="K189" s="20" t="s">
        <v>1877</v>
      </c>
      <c r="L189" s="20" t="s">
        <v>1878</v>
      </c>
      <c r="M189" s="20"/>
      <c r="N189" s="21">
        <v>8.48</v>
      </c>
      <c r="O189" s="21">
        <v>0</v>
      </c>
      <c r="P189" s="20"/>
      <c r="Q189" s="19">
        <v>45552</v>
      </c>
      <c r="R189" s="20"/>
      <c r="S189" s="19">
        <v>45552</v>
      </c>
      <c r="T189" s="20" t="s">
        <v>49</v>
      </c>
      <c r="U189" s="20">
        <v>1025388</v>
      </c>
      <c r="V189" s="20">
        <v>240002955</v>
      </c>
      <c r="W189" s="20" t="s">
        <v>847</v>
      </c>
      <c r="X189" s="20" t="s">
        <v>274</v>
      </c>
      <c r="Y189" s="20" t="s">
        <v>52</v>
      </c>
      <c r="Z189" s="20" t="s">
        <v>1879</v>
      </c>
      <c r="AA189" s="20" t="s">
        <v>808</v>
      </c>
      <c r="AB189" s="20" t="s">
        <v>863</v>
      </c>
      <c r="AC189" s="20" t="s">
        <v>689</v>
      </c>
      <c r="AD189" s="20" t="s">
        <v>56</v>
      </c>
      <c r="AE189" s="20" t="s">
        <v>864</v>
      </c>
    </row>
    <row r="190" spans="1:31" ht="21" customHeight="1" x14ac:dyDescent="0.2">
      <c r="A190" s="4">
        <f t="shared" si="10"/>
        <v>188</v>
      </c>
      <c r="B190" s="4" t="str">
        <f t="shared" si="11"/>
        <v>B010-00019018</v>
      </c>
      <c r="C190" s="4" t="str">
        <f>IFERROR(VLOOKUP(F190,Tablas!$A$1:$B$3,2,0),"")</f>
        <v>Boleta</v>
      </c>
      <c r="D190" s="4" t="str">
        <f t="shared" si="12"/>
        <v>Ecom - CONTADO / CASH - PE 2579 TEL: 923287431 Basado en Pedidos de client</v>
      </c>
      <c r="E190" s="19">
        <v>45440</v>
      </c>
      <c r="F190" s="20" t="s">
        <v>842</v>
      </c>
      <c r="G190" s="20" t="s">
        <v>1880</v>
      </c>
      <c r="H190" s="20" t="s">
        <v>44</v>
      </c>
      <c r="I190" s="20" t="s">
        <v>45</v>
      </c>
      <c r="J190" s="20" t="s">
        <v>1881</v>
      </c>
      <c r="K190" s="20" t="s">
        <v>1882</v>
      </c>
      <c r="L190" s="20" t="s">
        <v>1883</v>
      </c>
      <c r="M190" s="20"/>
      <c r="N190" s="21">
        <v>8.5</v>
      </c>
      <c r="O190" s="21">
        <v>0</v>
      </c>
      <c r="P190" s="20"/>
      <c r="Q190" s="19">
        <v>45440</v>
      </c>
      <c r="R190" s="20"/>
      <c r="S190" s="19">
        <v>45440</v>
      </c>
      <c r="T190" s="20" t="s">
        <v>49</v>
      </c>
      <c r="U190" s="20">
        <v>971162</v>
      </c>
      <c r="V190" s="20">
        <v>240001550</v>
      </c>
      <c r="W190" s="20" t="s">
        <v>847</v>
      </c>
      <c r="X190" s="20" t="s">
        <v>305</v>
      </c>
      <c r="Y190" s="20" t="s">
        <v>52</v>
      </c>
      <c r="Z190" s="20" t="s">
        <v>1884</v>
      </c>
      <c r="AA190" s="20" t="s">
        <v>353</v>
      </c>
      <c r="AB190" s="20" t="s">
        <v>54</v>
      </c>
      <c r="AC190" s="20" t="s">
        <v>167</v>
      </c>
      <c r="AD190" s="20" t="s">
        <v>56</v>
      </c>
      <c r="AE190" s="20" t="s">
        <v>864</v>
      </c>
    </row>
    <row r="191" spans="1:31" ht="21" customHeight="1" x14ac:dyDescent="0.2">
      <c r="A191" s="4">
        <f t="shared" si="10"/>
        <v>189</v>
      </c>
      <c r="B191" s="4" t="str">
        <f t="shared" si="11"/>
        <v>B010-00019174</v>
      </c>
      <c r="C191" s="4" t="str">
        <f>IFERROR(VLOOKUP(F191,Tablas!$A$1:$B$3,2,0),"")</f>
        <v>Boleta</v>
      </c>
      <c r="D191" s="4" t="str">
        <f t="shared" si="12"/>
        <v>Ecom - CONTADO / CASH - PE 2755 CANITABS TEL: 948067531 Basado en Entregas</v>
      </c>
      <c r="E191" s="19">
        <v>45446</v>
      </c>
      <c r="F191" s="20" t="s">
        <v>842</v>
      </c>
      <c r="G191" s="20" t="s">
        <v>1885</v>
      </c>
      <c r="H191" s="20" t="s">
        <v>44</v>
      </c>
      <c r="I191" s="20" t="s">
        <v>45</v>
      </c>
      <c r="J191" s="20" t="s">
        <v>1886</v>
      </c>
      <c r="K191" s="20" t="s">
        <v>1887</v>
      </c>
      <c r="L191" s="20" t="s">
        <v>1888</v>
      </c>
      <c r="M191" s="20"/>
      <c r="N191" s="21">
        <v>8.56</v>
      </c>
      <c r="O191" s="21">
        <v>0</v>
      </c>
      <c r="P191" s="20"/>
      <c r="Q191" s="19">
        <v>45446</v>
      </c>
      <c r="R191" s="20"/>
      <c r="S191" s="19">
        <v>45446</v>
      </c>
      <c r="T191" s="20" t="s">
        <v>49</v>
      </c>
      <c r="U191" s="20">
        <v>976324</v>
      </c>
      <c r="V191" s="20">
        <v>240001708</v>
      </c>
      <c r="W191" s="20" t="s">
        <v>847</v>
      </c>
      <c r="X191" s="20" t="s">
        <v>274</v>
      </c>
      <c r="Y191" s="20" t="s">
        <v>52</v>
      </c>
      <c r="Z191" s="20" t="s">
        <v>1889</v>
      </c>
      <c r="AA191" s="20" t="s">
        <v>689</v>
      </c>
      <c r="AB191" s="20" t="s">
        <v>167</v>
      </c>
      <c r="AC191" s="20" t="s">
        <v>167</v>
      </c>
      <c r="AD191" s="20" t="s">
        <v>56</v>
      </c>
      <c r="AE191" s="20" t="s">
        <v>864</v>
      </c>
    </row>
    <row r="192" spans="1:31" ht="21" customHeight="1" x14ac:dyDescent="0.2">
      <c r="A192" s="4">
        <f t="shared" si="10"/>
        <v>190</v>
      </c>
      <c r="B192" s="4" t="str">
        <f t="shared" si="11"/>
        <v>B010-00020362</v>
      </c>
      <c r="C192" s="4" t="str">
        <f>IFERROR(VLOOKUP(F192,Tablas!$A$1:$B$3,2,0),"")</f>
        <v>Boleta</v>
      </c>
      <c r="D192" s="4" t="str">
        <f t="shared" si="12"/>
        <v>Ecom - CONTADO / CASH - PE 4741 TEL: 943958271 ENVÍO Basado en Entregas 09</v>
      </c>
      <c r="E192" s="19">
        <v>45545</v>
      </c>
      <c r="F192" s="20" t="s">
        <v>842</v>
      </c>
      <c r="G192" s="20" t="s">
        <v>1890</v>
      </c>
      <c r="H192" s="20" t="s">
        <v>44</v>
      </c>
      <c r="I192" s="20" t="s">
        <v>45</v>
      </c>
      <c r="J192" s="20" t="s">
        <v>872</v>
      </c>
      <c r="K192" s="20" t="s">
        <v>873</v>
      </c>
      <c r="L192" s="20" t="s">
        <v>874</v>
      </c>
      <c r="M192" s="20"/>
      <c r="N192" s="21">
        <v>8.58</v>
      </c>
      <c r="O192" s="21">
        <v>0</v>
      </c>
      <c r="P192" s="20"/>
      <c r="Q192" s="19">
        <v>45545</v>
      </c>
      <c r="R192" s="20"/>
      <c r="S192" s="19">
        <v>45545</v>
      </c>
      <c r="T192" s="20" t="s">
        <v>49</v>
      </c>
      <c r="U192" s="20">
        <v>1021994</v>
      </c>
      <c r="V192" s="20">
        <v>240002899</v>
      </c>
      <c r="W192" s="20" t="s">
        <v>847</v>
      </c>
      <c r="X192" s="20" t="s">
        <v>274</v>
      </c>
      <c r="Y192" s="20" t="s">
        <v>52</v>
      </c>
      <c r="Z192" s="20" t="s">
        <v>1891</v>
      </c>
      <c r="AA192" s="20" t="s">
        <v>808</v>
      </c>
      <c r="AB192" s="20" t="s">
        <v>54</v>
      </c>
      <c r="AC192" s="20" t="s">
        <v>689</v>
      </c>
      <c r="AD192" s="20" t="s">
        <v>56</v>
      </c>
      <c r="AE192" s="20" t="s">
        <v>864</v>
      </c>
    </row>
    <row r="193" spans="1:31" ht="21" customHeight="1" x14ac:dyDescent="0.2">
      <c r="A193" s="4">
        <f t="shared" si="10"/>
        <v>191</v>
      </c>
      <c r="B193" s="4" t="str">
        <f t="shared" si="11"/>
        <v>B010-00020487</v>
      </c>
      <c r="C193" s="4" t="str">
        <f>IFERROR(VLOOKUP(F193,Tablas!$A$1:$B$3,2,0),"")</f>
        <v>Boleta</v>
      </c>
      <c r="D193" s="4" t="str">
        <f t="shared" si="12"/>
        <v>Ecom - CONTADO / CASH - PE 4960 TEL: 996063300 ENVÍO Basado en Pedidos de</v>
      </c>
      <c r="E193" s="19">
        <v>45558</v>
      </c>
      <c r="F193" s="20" t="s">
        <v>842</v>
      </c>
      <c r="G193" s="20" t="s">
        <v>1892</v>
      </c>
      <c r="H193" s="20" t="s">
        <v>44</v>
      </c>
      <c r="I193" s="20" t="s">
        <v>45</v>
      </c>
      <c r="J193" s="20" t="s">
        <v>1893</v>
      </c>
      <c r="K193" s="20" t="s">
        <v>1894</v>
      </c>
      <c r="L193" s="20" t="s">
        <v>1895</v>
      </c>
      <c r="M193" s="20"/>
      <c r="N193" s="21">
        <v>8.68</v>
      </c>
      <c r="O193" s="21">
        <v>0</v>
      </c>
      <c r="P193" s="20"/>
      <c r="Q193" s="19">
        <v>45558</v>
      </c>
      <c r="R193" s="20"/>
      <c r="S193" s="19">
        <v>45558</v>
      </c>
      <c r="T193" s="20" t="s">
        <v>49</v>
      </c>
      <c r="U193" s="20">
        <v>1027663</v>
      </c>
      <c r="V193" s="20">
        <v>240003024</v>
      </c>
      <c r="W193" s="20" t="s">
        <v>847</v>
      </c>
      <c r="X193" s="20" t="s">
        <v>917</v>
      </c>
      <c r="Y193" s="20" t="s">
        <v>52</v>
      </c>
      <c r="Z193" s="20" t="s">
        <v>1896</v>
      </c>
      <c r="AA193" s="20" t="s">
        <v>808</v>
      </c>
      <c r="AB193" s="20" t="s">
        <v>54</v>
      </c>
      <c r="AC193" s="20" t="s">
        <v>689</v>
      </c>
      <c r="AD193" s="20" t="s">
        <v>56</v>
      </c>
      <c r="AE193" s="20" t="s">
        <v>864</v>
      </c>
    </row>
    <row r="194" spans="1:31" ht="21" customHeight="1" x14ac:dyDescent="0.2">
      <c r="A194" s="4">
        <f t="shared" si="10"/>
        <v>192</v>
      </c>
      <c r="B194" s="4" t="str">
        <f t="shared" si="11"/>
        <v>B010-00020342</v>
      </c>
      <c r="C194" s="4" t="str">
        <f>IFERROR(VLOOKUP(F194,Tablas!$A$1:$B$3,2,0),"")</f>
        <v>Boleta</v>
      </c>
      <c r="D194" s="4" t="str">
        <f t="shared" si="12"/>
        <v>Ecom - CONTADO / CASH - PE 4706 TEL: 906323185 RECOJO Basado en Entregas 0</v>
      </c>
      <c r="E194" s="19">
        <v>45544</v>
      </c>
      <c r="F194" s="20" t="s">
        <v>842</v>
      </c>
      <c r="G194" s="20" t="s">
        <v>1897</v>
      </c>
      <c r="H194" s="20" t="s">
        <v>44</v>
      </c>
      <c r="I194" s="20" t="s">
        <v>45</v>
      </c>
      <c r="J194" s="20" t="s">
        <v>1898</v>
      </c>
      <c r="K194" s="20" t="s">
        <v>1899</v>
      </c>
      <c r="L194" s="20" t="s">
        <v>1900</v>
      </c>
      <c r="M194" s="20"/>
      <c r="N194" s="21">
        <v>8.73</v>
      </c>
      <c r="O194" s="21">
        <v>0</v>
      </c>
      <c r="P194" s="20"/>
      <c r="Q194" s="19">
        <v>45544</v>
      </c>
      <c r="R194" s="20"/>
      <c r="S194" s="19">
        <v>45544</v>
      </c>
      <c r="T194" s="20" t="s">
        <v>49</v>
      </c>
      <c r="U194" s="20">
        <v>1021145</v>
      </c>
      <c r="V194" s="20">
        <v>240002879</v>
      </c>
      <c r="W194" s="20" t="s">
        <v>847</v>
      </c>
      <c r="X194" s="20" t="s">
        <v>305</v>
      </c>
      <c r="Y194" s="20" t="s">
        <v>52</v>
      </c>
      <c r="Z194" s="20" t="s">
        <v>1901</v>
      </c>
      <c r="AA194" s="20" t="s">
        <v>808</v>
      </c>
      <c r="AB194" s="20" t="s">
        <v>1073</v>
      </c>
      <c r="AC194" s="20" t="s">
        <v>689</v>
      </c>
      <c r="AD194" s="20" t="s">
        <v>56</v>
      </c>
      <c r="AE194" s="20" t="s">
        <v>864</v>
      </c>
    </row>
    <row r="195" spans="1:31" ht="21" customHeight="1" x14ac:dyDescent="0.2">
      <c r="A195" s="4">
        <f t="shared" si="10"/>
        <v>193</v>
      </c>
      <c r="B195" s="4" t="str">
        <f t="shared" si="11"/>
        <v>B010-00019383</v>
      </c>
      <c r="C195" s="4" t="str">
        <f>IFERROR(VLOOKUP(F195,Tablas!$A$1:$B$3,2,0),"")</f>
        <v>Boleta</v>
      </c>
      <c r="D195" s="4" t="str">
        <f t="shared" si="12"/>
        <v>Ecom - CONTADO / CASH - PE 3152 TEL: 989953210 Basado en Pedidos de client</v>
      </c>
      <c r="E195" s="19">
        <v>45471</v>
      </c>
      <c r="F195" s="20" t="s">
        <v>842</v>
      </c>
      <c r="G195" s="20" t="s">
        <v>1902</v>
      </c>
      <c r="H195" s="20" t="s">
        <v>44</v>
      </c>
      <c r="I195" s="20" t="s">
        <v>45</v>
      </c>
      <c r="J195" s="20" t="s">
        <v>1903</v>
      </c>
      <c r="K195" s="20" t="s">
        <v>1904</v>
      </c>
      <c r="L195" s="20" t="s">
        <v>1905</v>
      </c>
      <c r="M195" s="20"/>
      <c r="N195" s="21">
        <v>8.84</v>
      </c>
      <c r="O195" s="21">
        <v>0</v>
      </c>
      <c r="P195" s="20"/>
      <c r="Q195" s="19">
        <v>45471</v>
      </c>
      <c r="R195" s="20"/>
      <c r="S195" s="19">
        <v>45471</v>
      </c>
      <c r="T195" s="20" t="s">
        <v>49</v>
      </c>
      <c r="U195" s="20">
        <v>987666</v>
      </c>
      <c r="V195" s="20">
        <v>240001918</v>
      </c>
      <c r="W195" s="20" t="s">
        <v>847</v>
      </c>
      <c r="X195" s="20" t="s">
        <v>274</v>
      </c>
      <c r="Y195" s="20" t="s">
        <v>52</v>
      </c>
      <c r="Z195" s="20" t="s">
        <v>1906</v>
      </c>
      <c r="AA195" s="20" t="s">
        <v>1907</v>
      </c>
      <c r="AB195" s="20" t="s">
        <v>956</v>
      </c>
      <c r="AC195" s="20" t="s">
        <v>689</v>
      </c>
      <c r="AD195" s="20" t="s">
        <v>56</v>
      </c>
      <c r="AE195" s="20" t="s">
        <v>864</v>
      </c>
    </row>
    <row r="196" spans="1:31" ht="21" customHeight="1" x14ac:dyDescent="0.2">
      <c r="A196" s="4">
        <f t="shared" si="10"/>
        <v>194</v>
      </c>
      <c r="B196" s="4" t="str">
        <f t="shared" si="11"/>
        <v>B010-00015903</v>
      </c>
      <c r="C196" s="4" t="str">
        <f>IFERROR(VLOOKUP(F196,Tablas!$A$1:$B$3,2,0),"")</f>
        <v>Boleta</v>
      </c>
      <c r="D196" s="4" t="str">
        <f t="shared" si="12"/>
        <v>Falabella - CONTADO / CASH - 230003383 Basado en Entregas 09-0010-00056151.</v>
      </c>
      <c r="E196" s="19">
        <v>45145</v>
      </c>
      <c r="F196" s="20" t="s">
        <v>842</v>
      </c>
      <c r="G196" s="20" t="s">
        <v>1908</v>
      </c>
      <c r="H196" s="20" t="s">
        <v>44</v>
      </c>
      <c r="I196" s="20" t="s">
        <v>45</v>
      </c>
      <c r="J196" s="20" t="s">
        <v>1909</v>
      </c>
      <c r="K196" s="20" t="s">
        <v>1910</v>
      </c>
      <c r="L196" s="20" t="s">
        <v>1911</v>
      </c>
      <c r="M196" s="20"/>
      <c r="N196" s="21">
        <v>8.9600000000000009</v>
      </c>
      <c r="O196" s="21">
        <v>0</v>
      </c>
      <c r="P196" s="20"/>
      <c r="Q196" s="19">
        <v>45145</v>
      </c>
      <c r="R196" s="20"/>
      <c r="S196" s="19">
        <v>45145</v>
      </c>
      <c r="T196" s="20" t="s">
        <v>49</v>
      </c>
      <c r="U196" s="20">
        <v>831126</v>
      </c>
      <c r="V196" s="20">
        <v>230002144</v>
      </c>
      <c r="W196" s="20" t="s">
        <v>847</v>
      </c>
      <c r="X196" s="20" t="s">
        <v>274</v>
      </c>
      <c r="Y196" s="20" t="s">
        <v>52</v>
      </c>
      <c r="Z196" s="20" t="s">
        <v>1912</v>
      </c>
      <c r="AA196" s="20" t="s">
        <v>1913</v>
      </c>
      <c r="AB196" s="20" t="s">
        <v>1914</v>
      </c>
      <c r="AC196" s="20" t="s">
        <v>689</v>
      </c>
      <c r="AD196" s="20" t="s">
        <v>56</v>
      </c>
      <c r="AE196" s="20" t="s">
        <v>1838</v>
      </c>
    </row>
    <row r="197" spans="1:31" ht="21" customHeight="1" x14ac:dyDescent="0.2">
      <c r="A197" s="4">
        <f t="shared" si="10"/>
        <v>195</v>
      </c>
      <c r="B197" s="4" t="str">
        <f t="shared" si="11"/>
        <v>B010-00015906</v>
      </c>
      <c r="C197" s="4" t="str">
        <f>IFERROR(VLOOKUP(F197,Tablas!$A$1:$B$3,2,0),"")</f>
        <v>Boleta</v>
      </c>
      <c r="D197" s="4" t="str">
        <f t="shared" si="12"/>
        <v>Falabella - CONTADO / CASH - 230003382 Basado en Entregas 09-0010-00056153.</v>
      </c>
      <c r="E197" s="19">
        <v>45145</v>
      </c>
      <c r="F197" s="20" t="s">
        <v>842</v>
      </c>
      <c r="G197" s="20" t="s">
        <v>1915</v>
      </c>
      <c r="H197" s="20" t="s">
        <v>44</v>
      </c>
      <c r="I197" s="20" t="s">
        <v>45</v>
      </c>
      <c r="J197" s="20" t="s">
        <v>1916</v>
      </c>
      <c r="K197" s="20" t="s">
        <v>1917</v>
      </c>
      <c r="L197" s="20" t="s">
        <v>1918</v>
      </c>
      <c r="M197" s="20"/>
      <c r="N197" s="21">
        <v>8.9600000000000009</v>
      </c>
      <c r="O197" s="21">
        <v>0</v>
      </c>
      <c r="P197" s="20"/>
      <c r="Q197" s="19">
        <v>45145</v>
      </c>
      <c r="R197" s="20"/>
      <c r="S197" s="19">
        <v>45145</v>
      </c>
      <c r="T197" s="20" t="s">
        <v>49</v>
      </c>
      <c r="U197" s="20">
        <v>831210</v>
      </c>
      <c r="V197" s="20">
        <v>230002147</v>
      </c>
      <c r="W197" s="20" t="s">
        <v>847</v>
      </c>
      <c r="X197" s="20" t="s">
        <v>305</v>
      </c>
      <c r="Y197" s="20" t="s">
        <v>52</v>
      </c>
      <c r="Z197" s="20" t="s">
        <v>1919</v>
      </c>
      <c r="AA197" s="20" t="s">
        <v>1920</v>
      </c>
      <c r="AB197" s="20" t="s">
        <v>428</v>
      </c>
      <c r="AC197" s="20" t="s">
        <v>41</v>
      </c>
      <c r="AD197" s="20" t="s">
        <v>56</v>
      </c>
      <c r="AE197" s="20" t="s">
        <v>1838</v>
      </c>
    </row>
    <row r="198" spans="1:31" ht="21" customHeight="1" x14ac:dyDescent="0.2">
      <c r="A198" s="4">
        <f t="shared" si="10"/>
        <v>196</v>
      </c>
      <c r="B198" s="4" t="str">
        <f t="shared" si="11"/>
        <v>B010-00018703</v>
      </c>
      <c r="C198" s="4" t="str">
        <f>IFERROR(VLOOKUP(F198,Tablas!$A$1:$B$3,2,0),"")</f>
        <v>Boleta</v>
      </c>
      <c r="D198" s="4" t="str">
        <f t="shared" si="12"/>
        <v>Venta Asistida - CONTADO / CASH - PE 2039 TEL: 980491256 Basado en Entregas 09-0007-</v>
      </c>
      <c r="E198" s="19">
        <v>45411</v>
      </c>
      <c r="F198" s="20" t="s">
        <v>842</v>
      </c>
      <c r="G198" s="20" t="s">
        <v>1921</v>
      </c>
      <c r="H198" s="20" t="s">
        <v>44</v>
      </c>
      <c r="I198" s="20" t="s">
        <v>45</v>
      </c>
      <c r="J198" s="20" t="s">
        <v>1922</v>
      </c>
      <c r="K198" s="20" t="s">
        <v>1923</v>
      </c>
      <c r="L198" s="20" t="s">
        <v>1924</v>
      </c>
      <c r="M198" s="20"/>
      <c r="N198" s="21">
        <v>8.99</v>
      </c>
      <c r="O198" s="21">
        <v>0</v>
      </c>
      <c r="P198" s="20"/>
      <c r="Q198" s="19">
        <v>45411</v>
      </c>
      <c r="R198" s="20"/>
      <c r="S198" s="19">
        <v>45411</v>
      </c>
      <c r="T198" s="20" t="s">
        <v>49</v>
      </c>
      <c r="U198" s="20">
        <v>956746</v>
      </c>
      <c r="V198" s="20">
        <v>240001179</v>
      </c>
      <c r="W198" s="20" t="s">
        <v>847</v>
      </c>
      <c r="X198" s="20" t="s">
        <v>305</v>
      </c>
      <c r="Y198" s="20" t="s">
        <v>52</v>
      </c>
      <c r="Z198" s="20" t="s">
        <v>1925</v>
      </c>
      <c r="AA198" s="20" t="s">
        <v>1926</v>
      </c>
      <c r="AB198" s="20" t="s">
        <v>1927</v>
      </c>
      <c r="AC198" s="20" t="s">
        <v>41</v>
      </c>
      <c r="AD198" s="20" t="s">
        <v>56</v>
      </c>
      <c r="AE198" s="20" t="s">
        <v>983</v>
      </c>
    </row>
    <row r="199" spans="1:31" ht="21" customHeight="1" x14ac:dyDescent="0.2">
      <c r="A199" s="4">
        <f t="shared" si="10"/>
        <v>197</v>
      </c>
      <c r="B199" s="4" t="str">
        <f t="shared" si="11"/>
        <v>B010-00020138</v>
      </c>
      <c r="C199" s="4" t="str">
        <f>IFERROR(VLOOKUP(F199,Tablas!$A$1:$B$3,2,0),"")</f>
        <v>Boleta</v>
      </c>
      <c r="D199" s="4" t="str">
        <f t="shared" si="12"/>
        <v>Nacional - CONTADO / CASH - Pedidos de cliente - C00040883932 Basado en Entreg</v>
      </c>
      <c r="E199" s="19">
        <v>45529</v>
      </c>
      <c r="F199" s="20" t="s">
        <v>842</v>
      </c>
      <c r="G199" s="20" t="s">
        <v>1928</v>
      </c>
      <c r="H199" s="20" t="s">
        <v>44</v>
      </c>
      <c r="I199" s="20" t="s">
        <v>45</v>
      </c>
      <c r="J199" s="20" t="s">
        <v>1016</v>
      </c>
      <c r="K199" s="20" t="s">
        <v>1017</v>
      </c>
      <c r="L199" s="20" t="s">
        <v>1018</v>
      </c>
      <c r="M199" s="20"/>
      <c r="N199" s="21">
        <v>9</v>
      </c>
      <c r="O199" s="21">
        <v>0</v>
      </c>
      <c r="P199" s="20"/>
      <c r="Q199" s="19">
        <v>45529</v>
      </c>
      <c r="R199" s="20"/>
      <c r="S199" s="19">
        <v>45529</v>
      </c>
      <c r="T199" s="20" t="s">
        <v>49</v>
      </c>
      <c r="U199" s="20">
        <v>1012734</v>
      </c>
      <c r="V199" s="20">
        <v>240002675</v>
      </c>
      <c r="W199" s="20" t="s">
        <v>847</v>
      </c>
      <c r="X199" s="20" t="s">
        <v>848</v>
      </c>
      <c r="Y199" s="20" t="s">
        <v>52</v>
      </c>
      <c r="Z199" s="20" t="s">
        <v>1019</v>
      </c>
      <c r="AA199" s="20" t="s">
        <v>1013</v>
      </c>
      <c r="AB199" s="20" t="s">
        <v>789</v>
      </c>
      <c r="AC199" s="20" t="s">
        <v>167</v>
      </c>
      <c r="AD199" s="20" t="s">
        <v>56</v>
      </c>
      <c r="AE199" s="20" t="s">
        <v>1014</v>
      </c>
    </row>
    <row r="200" spans="1:31" ht="21" customHeight="1" x14ac:dyDescent="0.2">
      <c r="A200" s="4">
        <f t="shared" si="10"/>
        <v>198</v>
      </c>
      <c r="B200" s="4" t="str">
        <f t="shared" si="11"/>
        <v>B010-00020126</v>
      </c>
      <c r="C200" s="4" t="str">
        <f>IFERROR(VLOOKUP(F200,Tablas!$A$1:$B$3,2,0),"")</f>
        <v>Boleta</v>
      </c>
      <c r="D200" s="4" t="str">
        <f t="shared" si="12"/>
        <v>Nacional - CONTADO ADELANTADO / CASH IN ADVANCE - Pedidos de cliente - C00076227862 Basado en Entreg</v>
      </c>
      <c r="E200" s="19">
        <v>45528</v>
      </c>
      <c r="F200" s="20" t="s">
        <v>842</v>
      </c>
      <c r="G200" s="20" t="s">
        <v>1929</v>
      </c>
      <c r="H200" s="20" t="s">
        <v>44</v>
      </c>
      <c r="I200" s="20" t="s">
        <v>45</v>
      </c>
      <c r="J200" s="20" t="s">
        <v>1930</v>
      </c>
      <c r="K200" s="20" t="s">
        <v>1931</v>
      </c>
      <c r="L200" s="20" t="s">
        <v>1932</v>
      </c>
      <c r="M200" s="20"/>
      <c r="N200" s="21">
        <v>9</v>
      </c>
      <c r="O200" s="21">
        <v>0</v>
      </c>
      <c r="P200" s="20"/>
      <c r="Q200" s="19">
        <v>45528</v>
      </c>
      <c r="R200" s="20"/>
      <c r="S200" s="19">
        <v>45528</v>
      </c>
      <c r="T200" s="20" t="s">
        <v>70</v>
      </c>
      <c r="U200" s="20">
        <v>1012710</v>
      </c>
      <c r="V200" s="20">
        <v>240002663</v>
      </c>
      <c r="W200" s="20" t="s">
        <v>847</v>
      </c>
      <c r="X200" s="20" t="s">
        <v>848</v>
      </c>
      <c r="Y200" s="20" t="s">
        <v>52</v>
      </c>
      <c r="Z200" s="20" t="s">
        <v>1933</v>
      </c>
      <c r="AA200" s="20" t="s">
        <v>1013</v>
      </c>
      <c r="AB200" s="20" t="s">
        <v>789</v>
      </c>
      <c r="AC200" s="20" t="s">
        <v>167</v>
      </c>
      <c r="AD200" s="20" t="s">
        <v>56</v>
      </c>
      <c r="AE200" s="20" t="s">
        <v>1014</v>
      </c>
    </row>
    <row r="201" spans="1:31" ht="21" customHeight="1" x14ac:dyDescent="0.2">
      <c r="A201" s="4">
        <f t="shared" si="10"/>
        <v>199</v>
      </c>
      <c r="B201" s="4" t="str">
        <f t="shared" si="11"/>
        <v>F010-00025871</v>
      </c>
      <c r="C201" s="4" t="str">
        <f>IFERROR(VLOOKUP(F201,Tablas!$A$1:$B$3,2,0),"")</f>
        <v>Factura</v>
      </c>
      <c r="D201" s="4" t="str">
        <f t="shared" si="12"/>
        <v>Ecom - CONTADO / CASH - Facturas clientes - C20521439425</v>
      </c>
      <c r="E201" s="19">
        <v>45546</v>
      </c>
      <c r="F201" s="20" t="s">
        <v>1001</v>
      </c>
      <c r="G201" s="20" t="s">
        <v>1934</v>
      </c>
      <c r="H201" s="20" t="s">
        <v>44</v>
      </c>
      <c r="I201" s="20" t="s">
        <v>45</v>
      </c>
      <c r="J201" s="20" t="s">
        <v>1098</v>
      </c>
      <c r="K201" s="20" t="s">
        <v>1099</v>
      </c>
      <c r="L201" s="20" t="s">
        <v>1100</v>
      </c>
      <c r="M201" s="20"/>
      <c r="N201" s="21">
        <v>9.01</v>
      </c>
      <c r="O201" s="21">
        <v>0</v>
      </c>
      <c r="P201" s="20"/>
      <c r="Q201" s="19">
        <v>45546</v>
      </c>
      <c r="R201" s="20"/>
      <c r="S201" s="19">
        <v>45546</v>
      </c>
      <c r="T201" s="20" t="s">
        <v>49</v>
      </c>
      <c r="U201" s="20">
        <v>1022392</v>
      </c>
      <c r="V201" s="20">
        <v>240002693</v>
      </c>
      <c r="W201" s="20" t="s">
        <v>847</v>
      </c>
      <c r="X201" s="20" t="s">
        <v>305</v>
      </c>
      <c r="Y201" s="20" t="s">
        <v>52</v>
      </c>
      <c r="Z201" s="20" t="s">
        <v>1101</v>
      </c>
      <c r="AA201" s="20" t="s">
        <v>808</v>
      </c>
      <c r="AB201" s="20" t="s">
        <v>54</v>
      </c>
      <c r="AC201" s="20" t="s">
        <v>689</v>
      </c>
      <c r="AD201" s="20" t="s">
        <v>56</v>
      </c>
      <c r="AE201" s="20" t="s">
        <v>864</v>
      </c>
    </row>
    <row r="202" spans="1:31" ht="21" customHeight="1" x14ac:dyDescent="0.2">
      <c r="A202" s="4">
        <f t="shared" si="10"/>
        <v>200</v>
      </c>
      <c r="B202" s="4" t="str">
        <f t="shared" si="11"/>
        <v>F010-00023865</v>
      </c>
      <c r="C202" s="4" t="str">
        <f>IFERROR(VLOOKUP(F202,Tablas!$A$1:$B$3,2,0),"")</f>
        <v>Factura</v>
      </c>
      <c r="D202" s="4" t="str">
        <f t="shared" si="12"/>
        <v>Ecom - CONTADO / CASH - Facturas clientes - C20609371952</v>
      </c>
      <c r="E202" s="19">
        <v>45336</v>
      </c>
      <c r="F202" s="20" t="s">
        <v>1001</v>
      </c>
      <c r="G202" s="20" t="s">
        <v>1935</v>
      </c>
      <c r="H202" s="20" t="s">
        <v>44</v>
      </c>
      <c r="I202" s="20" t="s">
        <v>45</v>
      </c>
      <c r="J202" s="20" t="s">
        <v>1936</v>
      </c>
      <c r="K202" s="20" t="s">
        <v>1937</v>
      </c>
      <c r="L202" s="20" t="s">
        <v>1938</v>
      </c>
      <c r="M202" s="20"/>
      <c r="N202" s="21">
        <v>9.09</v>
      </c>
      <c r="O202" s="21">
        <v>0</v>
      </c>
      <c r="P202" s="20"/>
      <c r="Q202" s="19">
        <v>45336</v>
      </c>
      <c r="R202" s="20"/>
      <c r="S202" s="19">
        <v>45336</v>
      </c>
      <c r="T202" s="20" t="s">
        <v>49</v>
      </c>
      <c r="U202" s="20">
        <v>919798</v>
      </c>
      <c r="V202" s="20">
        <v>240000406</v>
      </c>
      <c r="W202" s="20" t="s">
        <v>847</v>
      </c>
      <c r="X202" s="20" t="s">
        <v>305</v>
      </c>
      <c r="Y202" s="20" t="s">
        <v>52</v>
      </c>
      <c r="Z202" s="20" t="s">
        <v>1939</v>
      </c>
      <c r="AA202" s="20" t="s">
        <v>1940</v>
      </c>
      <c r="AB202" s="20"/>
      <c r="AC202" s="20"/>
      <c r="AD202" s="20" t="s">
        <v>56</v>
      </c>
      <c r="AE202" s="20" t="s">
        <v>864</v>
      </c>
    </row>
    <row r="203" spans="1:31" ht="21" customHeight="1" x14ac:dyDescent="0.2">
      <c r="A203" s="4">
        <f t="shared" si="10"/>
        <v>201</v>
      </c>
      <c r="B203" s="4" t="str">
        <f t="shared" si="11"/>
        <v>F010-00024634</v>
      </c>
      <c r="C203" s="4" t="str">
        <f>IFERROR(VLOOKUP(F203,Tablas!$A$1:$B$3,2,0),"")</f>
        <v>Factura</v>
      </c>
      <c r="D203" s="4" t="str">
        <f t="shared" si="12"/>
        <v>Ecom - CONTADO / CASH - Facturas clientes - C10081749910</v>
      </c>
      <c r="E203" s="19">
        <v>45418</v>
      </c>
      <c r="F203" s="20" t="s">
        <v>1001</v>
      </c>
      <c r="G203" s="20" t="s">
        <v>1941</v>
      </c>
      <c r="H203" s="20" t="s">
        <v>44</v>
      </c>
      <c r="I203" s="20" t="s">
        <v>45</v>
      </c>
      <c r="J203" s="20" t="s">
        <v>1942</v>
      </c>
      <c r="K203" s="20" t="s">
        <v>1943</v>
      </c>
      <c r="L203" s="20" t="s">
        <v>1944</v>
      </c>
      <c r="M203" s="20"/>
      <c r="N203" s="21">
        <v>9.1199999999999992</v>
      </c>
      <c r="O203" s="21">
        <v>0</v>
      </c>
      <c r="P203" s="20"/>
      <c r="Q203" s="19">
        <v>45418</v>
      </c>
      <c r="R203" s="20"/>
      <c r="S203" s="19">
        <v>45418</v>
      </c>
      <c r="T203" s="20" t="s">
        <v>49</v>
      </c>
      <c r="U203" s="20">
        <v>959279</v>
      </c>
      <c r="V203" s="20">
        <v>240001240</v>
      </c>
      <c r="W203" s="20" t="s">
        <v>847</v>
      </c>
      <c r="X203" s="20" t="s">
        <v>917</v>
      </c>
      <c r="Y203" s="20" t="s">
        <v>52</v>
      </c>
      <c r="Z203" s="20" t="s">
        <v>1945</v>
      </c>
      <c r="AA203" s="20" t="s">
        <v>1946</v>
      </c>
      <c r="AB203" s="20"/>
      <c r="AC203" s="20"/>
      <c r="AD203" s="20" t="s">
        <v>56</v>
      </c>
      <c r="AE203" s="20" t="s">
        <v>864</v>
      </c>
    </row>
    <row r="204" spans="1:31" ht="21" customHeight="1" x14ac:dyDescent="0.2">
      <c r="A204" s="4">
        <f t="shared" si="10"/>
        <v>202</v>
      </c>
      <c r="B204" s="4" t="str">
        <f t="shared" si="11"/>
        <v>B010-00020445</v>
      </c>
      <c r="C204" s="4" t="str">
        <f>IFERROR(VLOOKUP(F204,Tablas!$A$1:$B$3,2,0),"")</f>
        <v>Boleta</v>
      </c>
      <c r="D204" s="4" t="str">
        <f t="shared" si="12"/>
        <v>Ecom - CONTADO / CASH - PE 4885 TEL: 979824296 ENVÍO Basado en Pedidos de</v>
      </c>
      <c r="E204" s="19">
        <v>45554</v>
      </c>
      <c r="F204" s="20" t="s">
        <v>842</v>
      </c>
      <c r="G204" s="20" t="s">
        <v>1947</v>
      </c>
      <c r="H204" s="20" t="s">
        <v>44</v>
      </c>
      <c r="I204" s="20" t="s">
        <v>45</v>
      </c>
      <c r="J204" s="20" t="s">
        <v>1948</v>
      </c>
      <c r="K204" s="20" t="s">
        <v>1949</v>
      </c>
      <c r="L204" s="20" t="s">
        <v>1950</v>
      </c>
      <c r="M204" s="20"/>
      <c r="N204" s="21">
        <v>9.17</v>
      </c>
      <c r="O204" s="21">
        <v>0</v>
      </c>
      <c r="P204" s="20"/>
      <c r="Q204" s="19">
        <v>45554</v>
      </c>
      <c r="R204" s="20"/>
      <c r="S204" s="19">
        <v>45554</v>
      </c>
      <c r="T204" s="20" t="s">
        <v>49</v>
      </c>
      <c r="U204" s="20">
        <v>1026276</v>
      </c>
      <c r="V204" s="20">
        <v>240002982</v>
      </c>
      <c r="W204" s="20" t="s">
        <v>847</v>
      </c>
      <c r="X204" s="20" t="s">
        <v>917</v>
      </c>
      <c r="Y204" s="20" t="s">
        <v>52</v>
      </c>
      <c r="Z204" s="20" t="s">
        <v>1951</v>
      </c>
      <c r="AA204" s="20" t="s">
        <v>1952</v>
      </c>
      <c r="AB204" s="20" t="s">
        <v>54</v>
      </c>
      <c r="AC204" s="20" t="s">
        <v>689</v>
      </c>
      <c r="AD204" s="20" t="s">
        <v>56</v>
      </c>
      <c r="AE204" s="20" t="s">
        <v>864</v>
      </c>
    </row>
    <row r="205" spans="1:31" ht="21" customHeight="1" x14ac:dyDescent="0.2">
      <c r="A205" s="4">
        <f t="shared" si="10"/>
        <v>203</v>
      </c>
      <c r="B205" s="4" t="str">
        <f t="shared" si="11"/>
        <v>F010-00025057</v>
      </c>
      <c r="C205" s="4" t="str">
        <f>IFERROR(VLOOKUP(F205,Tablas!$A$1:$B$3,2,0),"")</f>
        <v>Factura</v>
      </c>
      <c r="D205" s="4" t="str">
        <f t="shared" si="12"/>
        <v>Ecom - CONTADO / CASH - Facturas clientes - C20604660786</v>
      </c>
      <c r="E205" s="19">
        <v>45461</v>
      </c>
      <c r="F205" s="20" t="s">
        <v>1001</v>
      </c>
      <c r="G205" s="20" t="s">
        <v>1953</v>
      </c>
      <c r="H205" s="20" t="s">
        <v>44</v>
      </c>
      <c r="I205" s="20" t="s">
        <v>45</v>
      </c>
      <c r="J205" s="20" t="s">
        <v>1954</v>
      </c>
      <c r="K205" s="20" t="s">
        <v>1955</v>
      </c>
      <c r="L205" s="20" t="s">
        <v>1956</v>
      </c>
      <c r="M205" s="20"/>
      <c r="N205" s="21">
        <v>9.24</v>
      </c>
      <c r="O205" s="21">
        <v>0</v>
      </c>
      <c r="P205" s="20"/>
      <c r="Q205" s="19">
        <v>45461</v>
      </c>
      <c r="R205" s="20"/>
      <c r="S205" s="19">
        <v>45461</v>
      </c>
      <c r="T205" s="20" t="s">
        <v>49</v>
      </c>
      <c r="U205" s="20">
        <v>982714</v>
      </c>
      <c r="V205" s="20">
        <v>240001775</v>
      </c>
      <c r="W205" s="20" t="s">
        <v>847</v>
      </c>
      <c r="X205" s="20" t="s">
        <v>305</v>
      </c>
      <c r="Y205" s="20" t="s">
        <v>52</v>
      </c>
      <c r="Z205" s="20" t="s">
        <v>1957</v>
      </c>
      <c r="AA205" s="20" t="s">
        <v>1958</v>
      </c>
      <c r="AB205" s="20" t="s">
        <v>1959</v>
      </c>
      <c r="AC205" s="20" t="s">
        <v>1959</v>
      </c>
      <c r="AD205" s="20" t="s">
        <v>56</v>
      </c>
      <c r="AE205" s="20" t="s">
        <v>864</v>
      </c>
    </row>
    <row r="206" spans="1:31" ht="21" customHeight="1" x14ac:dyDescent="0.2">
      <c r="A206" s="4">
        <f t="shared" si="10"/>
        <v>204</v>
      </c>
      <c r="B206" s="4" t="str">
        <f t="shared" si="11"/>
        <v>B010-00018631</v>
      </c>
      <c r="C206" s="4" t="str">
        <f>IFERROR(VLOOKUP(F206,Tablas!$A$1:$B$3,2,0),"")</f>
        <v>Boleta</v>
      </c>
      <c r="D206" s="4" t="str">
        <f t="shared" si="12"/>
        <v>Ecom - CONTADO / CASH - PE 1999 TEL: 958762785 Basado en Pedidos de client</v>
      </c>
      <c r="E206" s="19">
        <v>45408</v>
      </c>
      <c r="F206" s="20" t="s">
        <v>842</v>
      </c>
      <c r="G206" s="20" t="s">
        <v>1960</v>
      </c>
      <c r="H206" s="20" t="s">
        <v>44</v>
      </c>
      <c r="I206" s="20" t="s">
        <v>45</v>
      </c>
      <c r="J206" s="20" t="s">
        <v>1747</v>
      </c>
      <c r="K206" s="20" t="s">
        <v>1748</v>
      </c>
      <c r="L206" s="20" t="s">
        <v>1749</v>
      </c>
      <c r="M206" s="20"/>
      <c r="N206" s="21">
        <v>9.2899999999999991</v>
      </c>
      <c r="O206" s="21">
        <v>0</v>
      </c>
      <c r="P206" s="20"/>
      <c r="Q206" s="19">
        <v>45408</v>
      </c>
      <c r="R206" s="20"/>
      <c r="S206" s="19">
        <v>45408</v>
      </c>
      <c r="T206" s="20" t="s">
        <v>49</v>
      </c>
      <c r="U206" s="20">
        <v>955731</v>
      </c>
      <c r="V206" s="20">
        <v>240001107</v>
      </c>
      <c r="W206" s="20" t="s">
        <v>847</v>
      </c>
      <c r="X206" s="20" t="s">
        <v>305</v>
      </c>
      <c r="Y206" s="20" t="s">
        <v>52</v>
      </c>
      <c r="Z206" s="20" t="s">
        <v>1961</v>
      </c>
      <c r="AA206" s="20" t="s">
        <v>1751</v>
      </c>
      <c r="AB206" s="20" t="s">
        <v>1752</v>
      </c>
      <c r="AC206" s="20" t="s">
        <v>1752</v>
      </c>
      <c r="AD206" s="20" t="s">
        <v>56</v>
      </c>
      <c r="AE206" s="20" t="s">
        <v>864</v>
      </c>
    </row>
    <row r="207" spans="1:31" ht="21" customHeight="1" x14ac:dyDescent="0.2">
      <c r="A207" s="4">
        <f t="shared" si="10"/>
        <v>205</v>
      </c>
      <c r="B207" s="4" t="str">
        <f t="shared" si="11"/>
        <v>B010-00020382</v>
      </c>
      <c r="C207" s="4" t="str">
        <f>IFERROR(VLOOKUP(F207,Tablas!$A$1:$B$3,2,0),"")</f>
        <v>Boleta</v>
      </c>
      <c r="D207" s="4" t="str">
        <f t="shared" si="12"/>
        <v>Ecom - CONTADO / CASH - PE 4774 TEL: 998731358 ENVÍO Basado en Pedidos de</v>
      </c>
      <c r="E207" s="19">
        <v>45547</v>
      </c>
      <c r="F207" s="20" t="s">
        <v>842</v>
      </c>
      <c r="G207" s="20" t="s">
        <v>1962</v>
      </c>
      <c r="H207" s="20" t="s">
        <v>44</v>
      </c>
      <c r="I207" s="20" t="s">
        <v>45</v>
      </c>
      <c r="J207" s="20" t="s">
        <v>1963</v>
      </c>
      <c r="K207" s="20" t="s">
        <v>1964</v>
      </c>
      <c r="L207" s="20" t="s">
        <v>1965</v>
      </c>
      <c r="M207" s="20"/>
      <c r="N207" s="21">
        <v>9.3000000000000007</v>
      </c>
      <c r="O207" s="21">
        <v>0</v>
      </c>
      <c r="P207" s="20"/>
      <c r="Q207" s="19">
        <v>45547</v>
      </c>
      <c r="R207" s="20"/>
      <c r="S207" s="19">
        <v>45547</v>
      </c>
      <c r="T207" s="20" t="s">
        <v>49</v>
      </c>
      <c r="U207" s="20">
        <v>1022988</v>
      </c>
      <c r="V207" s="20">
        <v>240002919</v>
      </c>
      <c r="W207" s="20" t="s">
        <v>847</v>
      </c>
      <c r="X207" s="20" t="s">
        <v>917</v>
      </c>
      <c r="Y207" s="20" t="s">
        <v>52</v>
      </c>
      <c r="Z207" s="20" t="s">
        <v>1966</v>
      </c>
      <c r="AA207" s="20" t="s">
        <v>1967</v>
      </c>
      <c r="AB207" s="20" t="s">
        <v>54</v>
      </c>
      <c r="AC207" s="20" t="s">
        <v>689</v>
      </c>
      <c r="AD207" s="20" t="s">
        <v>56</v>
      </c>
      <c r="AE207" s="20" t="s">
        <v>864</v>
      </c>
    </row>
    <row r="208" spans="1:31" ht="21" customHeight="1" x14ac:dyDescent="0.2">
      <c r="A208" s="4">
        <f t="shared" si="10"/>
        <v>206</v>
      </c>
      <c r="B208" s="4" t="str">
        <f t="shared" si="11"/>
        <v>B010-00020074</v>
      </c>
      <c r="C208" s="4" t="str">
        <f>IFERROR(VLOOKUP(F208,Tablas!$A$1:$B$3,2,0),"")</f>
        <v>Boleta</v>
      </c>
      <c r="D208" s="4" t="str">
        <f t="shared" si="12"/>
        <v>Ecom - CONTADO / CASH - PE 4259 TEL: 958826349 ENVÍO Basado en Entregas 09</v>
      </c>
      <c r="E208" s="19">
        <v>45525</v>
      </c>
      <c r="F208" s="20" t="s">
        <v>842</v>
      </c>
      <c r="G208" s="20" t="s">
        <v>1968</v>
      </c>
      <c r="H208" s="20" t="s">
        <v>44</v>
      </c>
      <c r="I208" s="20" t="s">
        <v>45</v>
      </c>
      <c r="J208" s="20" t="s">
        <v>1969</v>
      </c>
      <c r="K208" s="20" t="s">
        <v>1970</v>
      </c>
      <c r="L208" s="20" t="s">
        <v>1971</v>
      </c>
      <c r="M208" s="20"/>
      <c r="N208" s="21">
        <v>9.3000000000000007</v>
      </c>
      <c r="O208" s="21">
        <v>0</v>
      </c>
      <c r="P208" s="20"/>
      <c r="Q208" s="19">
        <v>45525</v>
      </c>
      <c r="R208" s="20"/>
      <c r="S208" s="19">
        <v>45525</v>
      </c>
      <c r="T208" s="20" t="s">
        <v>49</v>
      </c>
      <c r="U208" s="20">
        <v>1010890</v>
      </c>
      <c r="V208" s="20">
        <v>240002611</v>
      </c>
      <c r="W208" s="20" t="s">
        <v>847</v>
      </c>
      <c r="X208" s="20" t="s">
        <v>305</v>
      </c>
      <c r="Y208" s="20" t="s">
        <v>52</v>
      </c>
      <c r="Z208" s="20" t="s">
        <v>1972</v>
      </c>
      <c r="AA208" s="20" t="s">
        <v>1973</v>
      </c>
      <c r="AB208" s="20" t="s">
        <v>270</v>
      </c>
      <c r="AC208" s="20" t="s">
        <v>167</v>
      </c>
      <c r="AD208" s="20" t="s">
        <v>56</v>
      </c>
      <c r="AE208" s="20" t="s">
        <v>864</v>
      </c>
    </row>
    <row r="209" spans="1:31" ht="21" customHeight="1" x14ac:dyDescent="0.2">
      <c r="A209" s="4">
        <f t="shared" si="10"/>
        <v>207</v>
      </c>
      <c r="B209" s="4" t="str">
        <f t="shared" si="11"/>
        <v>B010-00018574</v>
      </c>
      <c r="C209" s="4" t="str">
        <f>IFERROR(VLOOKUP(F209,Tablas!$A$1:$B$3,2,0),"")</f>
        <v>Boleta</v>
      </c>
      <c r="D209" s="4" t="str">
        <f t="shared" si="12"/>
        <v>Ecom - CONTADO / CASH - PE 1855 TEL: 946221937 Basado en Pedidos de client</v>
      </c>
      <c r="E209" s="19">
        <v>45404</v>
      </c>
      <c r="F209" s="20" t="s">
        <v>842</v>
      </c>
      <c r="G209" s="20" t="s">
        <v>1974</v>
      </c>
      <c r="H209" s="20" t="s">
        <v>44</v>
      </c>
      <c r="I209" s="20" t="s">
        <v>45</v>
      </c>
      <c r="J209" s="20" t="s">
        <v>1975</v>
      </c>
      <c r="K209" s="20" t="s">
        <v>1976</v>
      </c>
      <c r="L209" s="20" t="s">
        <v>1977</v>
      </c>
      <c r="M209" s="20"/>
      <c r="N209" s="21">
        <v>9.4600000000000009</v>
      </c>
      <c r="O209" s="21">
        <v>0</v>
      </c>
      <c r="P209" s="20"/>
      <c r="Q209" s="19">
        <v>45404</v>
      </c>
      <c r="R209" s="20"/>
      <c r="S209" s="19">
        <v>45404</v>
      </c>
      <c r="T209" s="20" t="s">
        <v>49</v>
      </c>
      <c r="U209" s="20">
        <v>951871</v>
      </c>
      <c r="V209" s="20">
        <v>240001050</v>
      </c>
      <c r="W209" s="20" t="s">
        <v>847</v>
      </c>
      <c r="X209" s="20" t="s">
        <v>274</v>
      </c>
      <c r="Y209" s="20" t="s">
        <v>52</v>
      </c>
      <c r="Z209" s="20" t="s">
        <v>1978</v>
      </c>
      <c r="AA209" s="20" t="s">
        <v>1979</v>
      </c>
      <c r="AB209" s="20" t="s">
        <v>863</v>
      </c>
      <c r="AC209" s="20" t="s">
        <v>689</v>
      </c>
      <c r="AD209" s="20" t="s">
        <v>56</v>
      </c>
      <c r="AE209" s="20" t="s">
        <v>864</v>
      </c>
    </row>
    <row r="210" spans="1:31" ht="21" customHeight="1" x14ac:dyDescent="0.2">
      <c r="A210" s="4">
        <f t="shared" si="10"/>
        <v>208</v>
      </c>
      <c r="B210" s="4" t="str">
        <f t="shared" si="11"/>
        <v>B010-00020134</v>
      </c>
      <c r="C210" s="4" t="str">
        <f>IFERROR(VLOOKUP(F210,Tablas!$A$1:$B$3,2,0),"")</f>
        <v>Boleta</v>
      </c>
      <c r="D210" s="4" t="str">
        <f t="shared" si="12"/>
        <v>Nacional - CONTADO / CASH - Pedidos de cliente - C00071053990 Basado en Entreg</v>
      </c>
      <c r="E210" s="19">
        <v>45528</v>
      </c>
      <c r="F210" s="20" t="s">
        <v>842</v>
      </c>
      <c r="G210" s="20" t="s">
        <v>1980</v>
      </c>
      <c r="H210" s="20" t="s">
        <v>44</v>
      </c>
      <c r="I210" s="20" t="s">
        <v>45</v>
      </c>
      <c r="J210" s="20" t="s">
        <v>1981</v>
      </c>
      <c r="K210" s="20" t="s">
        <v>1982</v>
      </c>
      <c r="L210" s="20" t="s">
        <v>1983</v>
      </c>
      <c r="M210" s="20"/>
      <c r="N210" s="21">
        <v>9.52</v>
      </c>
      <c r="O210" s="21">
        <v>0</v>
      </c>
      <c r="P210" s="20"/>
      <c r="Q210" s="19">
        <v>45528</v>
      </c>
      <c r="R210" s="20"/>
      <c r="S210" s="19">
        <v>45528</v>
      </c>
      <c r="T210" s="20" t="s">
        <v>49</v>
      </c>
      <c r="U210" s="20">
        <v>1012726</v>
      </c>
      <c r="V210" s="20">
        <v>240002671</v>
      </c>
      <c r="W210" s="20" t="s">
        <v>847</v>
      </c>
      <c r="X210" s="20" t="s">
        <v>848</v>
      </c>
      <c r="Y210" s="20" t="s">
        <v>52</v>
      </c>
      <c r="Z210" s="20" t="s">
        <v>1984</v>
      </c>
      <c r="AA210" s="20" t="s">
        <v>1013</v>
      </c>
      <c r="AB210" s="20" t="s">
        <v>789</v>
      </c>
      <c r="AC210" s="20" t="s">
        <v>167</v>
      </c>
      <c r="AD210" s="20" t="s">
        <v>56</v>
      </c>
      <c r="AE210" s="20" t="s">
        <v>1014</v>
      </c>
    </row>
    <row r="211" spans="1:31" ht="21" customHeight="1" x14ac:dyDescent="0.2">
      <c r="A211" s="4">
        <f t="shared" si="10"/>
        <v>209</v>
      </c>
      <c r="B211" s="4" t="str">
        <f t="shared" si="11"/>
        <v>B010-00020131</v>
      </c>
      <c r="C211" s="4" t="str">
        <f>IFERROR(VLOOKUP(F211,Tablas!$A$1:$B$3,2,0),"")</f>
        <v>Boleta</v>
      </c>
      <c r="D211" s="4" t="str">
        <f t="shared" si="12"/>
        <v>Nacional - CONTADO ADELANTADO / CASH IN ADVANCE - Pedidos de cliente - C00041037131 Basado en Entreg</v>
      </c>
      <c r="E211" s="19">
        <v>45528</v>
      </c>
      <c r="F211" s="20" t="s">
        <v>842</v>
      </c>
      <c r="G211" s="20" t="s">
        <v>1985</v>
      </c>
      <c r="H211" s="20" t="s">
        <v>44</v>
      </c>
      <c r="I211" s="20" t="s">
        <v>45</v>
      </c>
      <c r="J211" s="20" t="s">
        <v>1986</v>
      </c>
      <c r="K211" s="20" t="s">
        <v>1987</v>
      </c>
      <c r="L211" s="20" t="s">
        <v>1988</v>
      </c>
      <c r="M211" s="20"/>
      <c r="N211" s="21">
        <v>9.52</v>
      </c>
      <c r="O211" s="21">
        <v>0</v>
      </c>
      <c r="P211" s="20"/>
      <c r="Q211" s="19">
        <v>45528</v>
      </c>
      <c r="R211" s="20"/>
      <c r="S211" s="19">
        <v>45528</v>
      </c>
      <c r="T211" s="20" t="s">
        <v>70</v>
      </c>
      <c r="U211" s="20">
        <v>1012720</v>
      </c>
      <c r="V211" s="20">
        <v>240002668</v>
      </c>
      <c r="W211" s="20" t="s">
        <v>847</v>
      </c>
      <c r="X211" s="20" t="s">
        <v>848</v>
      </c>
      <c r="Y211" s="20" t="s">
        <v>52</v>
      </c>
      <c r="Z211" s="20" t="s">
        <v>1989</v>
      </c>
      <c r="AA211" s="20" t="s">
        <v>1013</v>
      </c>
      <c r="AB211" s="20" t="s">
        <v>789</v>
      </c>
      <c r="AC211" s="20" t="s">
        <v>167</v>
      </c>
      <c r="AD211" s="20" t="s">
        <v>56</v>
      </c>
      <c r="AE211" s="20" t="s">
        <v>1014</v>
      </c>
    </row>
    <row r="212" spans="1:31" ht="21" customHeight="1" x14ac:dyDescent="0.2">
      <c r="A212" s="4">
        <f t="shared" si="10"/>
        <v>210</v>
      </c>
      <c r="B212" s="4" t="str">
        <f t="shared" si="11"/>
        <v>B010-00020125</v>
      </c>
      <c r="C212" s="4" t="str">
        <f>IFERROR(VLOOKUP(F212,Tablas!$A$1:$B$3,2,0),"")</f>
        <v>Boleta</v>
      </c>
      <c r="D212" s="4" t="str">
        <f t="shared" si="12"/>
        <v>Nacional - CONTADO / CASH - Pedidos de cliente - C00007635465 Basado en Entreg</v>
      </c>
      <c r="E212" s="19">
        <v>45528</v>
      </c>
      <c r="F212" s="20" t="s">
        <v>842</v>
      </c>
      <c r="G212" s="20" t="s">
        <v>1990</v>
      </c>
      <c r="H212" s="20" t="s">
        <v>44</v>
      </c>
      <c r="I212" s="20" t="s">
        <v>45</v>
      </c>
      <c r="J212" s="20" t="s">
        <v>1991</v>
      </c>
      <c r="K212" s="20" t="s">
        <v>1992</v>
      </c>
      <c r="L212" s="20" t="s">
        <v>1993</v>
      </c>
      <c r="M212" s="20"/>
      <c r="N212" s="21">
        <v>9.52</v>
      </c>
      <c r="O212" s="21">
        <v>0</v>
      </c>
      <c r="P212" s="20"/>
      <c r="Q212" s="19">
        <v>45528</v>
      </c>
      <c r="R212" s="20"/>
      <c r="S212" s="19">
        <v>45528</v>
      </c>
      <c r="T212" s="20" t="s">
        <v>49</v>
      </c>
      <c r="U212" s="20">
        <v>1012708</v>
      </c>
      <c r="V212" s="20">
        <v>240002662</v>
      </c>
      <c r="W212" s="20" t="s">
        <v>847</v>
      </c>
      <c r="X212" s="20" t="s">
        <v>848</v>
      </c>
      <c r="Y212" s="20" t="s">
        <v>52</v>
      </c>
      <c r="Z212" s="20" t="s">
        <v>1994</v>
      </c>
      <c r="AA212" s="20" t="s">
        <v>1013</v>
      </c>
      <c r="AB212" s="20" t="s">
        <v>789</v>
      </c>
      <c r="AC212" s="20" t="s">
        <v>167</v>
      </c>
      <c r="AD212" s="20" t="s">
        <v>56</v>
      </c>
      <c r="AE212" s="20" t="s">
        <v>1014</v>
      </c>
    </row>
    <row r="213" spans="1:31" ht="21" customHeight="1" x14ac:dyDescent="0.2">
      <c r="A213" s="4">
        <f t="shared" si="10"/>
        <v>211</v>
      </c>
      <c r="B213" s="4" t="str">
        <f t="shared" si="11"/>
        <v>B010-00019419</v>
      </c>
      <c r="C213" s="4" t="str">
        <f>IFERROR(VLOOKUP(F213,Tablas!$A$1:$B$3,2,0),"")</f>
        <v>Boleta</v>
      </c>
      <c r="D213" s="4" t="str">
        <f t="shared" si="12"/>
        <v>Ecom - CONTADO / CASH - PE 3263 TEL: 965965551 Basado en Pedidos de client</v>
      </c>
      <c r="E213" s="19">
        <v>45477</v>
      </c>
      <c r="F213" s="20" t="s">
        <v>842</v>
      </c>
      <c r="G213" s="20" t="s">
        <v>1995</v>
      </c>
      <c r="H213" s="20" t="s">
        <v>44</v>
      </c>
      <c r="I213" s="20" t="s">
        <v>45</v>
      </c>
      <c r="J213" s="20" t="s">
        <v>1996</v>
      </c>
      <c r="K213" s="20" t="s">
        <v>1997</v>
      </c>
      <c r="L213" s="20" t="s">
        <v>1998</v>
      </c>
      <c r="M213" s="20"/>
      <c r="N213" s="21">
        <v>9.56</v>
      </c>
      <c r="O213" s="21">
        <v>0</v>
      </c>
      <c r="P213" s="20"/>
      <c r="Q213" s="19">
        <v>45477</v>
      </c>
      <c r="R213" s="20"/>
      <c r="S213" s="19">
        <v>45477</v>
      </c>
      <c r="T213" s="20" t="s">
        <v>49</v>
      </c>
      <c r="U213" s="20">
        <v>990015</v>
      </c>
      <c r="V213" s="20">
        <v>240001954</v>
      </c>
      <c r="W213" s="20" t="s">
        <v>847</v>
      </c>
      <c r="X213" s="20" t="s">
        <v>917</v>
      </c>
      <c r="Y213" s="20" t="s">
        <v>52</v>
      </c>
      <c r="Z213" s="20" t="s">
        <v>1999</v>
      </c>
      <c r="AA213" s="20" t="s">
        <v>2000</v>
      </c>
      <c r="AB213" s="20" t="s">
        <v>1041</v>
      </c>
      <c r="AC213" s="20" t="s">
        <v>689</v>
      </c>
      <c r="AD213" s="20" t="s">
        <v>56</v>
      </c>
      <c r="AE213" s="20" t="s">
        <v>864</v>
      </c>
    </row>
    <row r="214" spans="1:31" ht="21" customHeight="1" x14ac:dyDescent="0.2">
      <c r="A214" s="4">
        <f t="shared" si="10"/>
        <v>212</v>
      </c>
      <c r="B214" s="4" t="str">
        <f t="shared" si="11"/>
        <v>B010-00018545</v>
      </c>
      <c r="C214" s="4" t="str">
        <f>IFERROR(VLOOKUP(F214,Tablas!$A$1:$B$3,2,0),"")</f>
        <v>Boleta</v>
      </c>
      <c r="D214" s="4" t="str">
        <f t="shared" si="12"/>
        <v>Ecom - CONTADO / CASH - PE 1796 TEL: 998442632 Basado en Pedidos de client</v>
      </c>
      <c r="E214" s="19">
        <v>45400</v>
      </c>
      <c r="F214" s="20" t="s">
        <v>842</v>
      </c>
      <c r="G214" s="20" t="s">
        <v>2001</v>
      </c>
      <c r="H214" s="20" t="s">
        <v>44</v>
      </c>
      <c r="I214" s="20" t="s">
        <v>45</v>
      </c>
      <c r="J214" s="20" t="s">
        <v>2002</v>
      </c>
      <c r="K214" s="20" t="s">
        <v>2003</v>
      </c>
      <c r="L214" s="20" t="s">
        <v>2004</v>
      </c>
      <c r="M214" s="20"/>
      <c r="N214" s="21">
        <v>9.7100000000000009</v>
      </c>
      <c r="O214" s="21">
        <v>0</v>
      </c>
      <c r="P214" s="20"/>
      <c r="Q214" s="19">
        <v>45400</v>
      </c>
      <c r="R214" s="20"/>
      <c r="S214" s="19">
        <v>45400</v>
      </c>
      <c r="T214" s="20" t="s">
        <v>49</v>
      </c>
      <c r="U214" s="20">
        <v>948086</v>
      </c>
      <c r="V214" s="20">
        <v>240001021</v>
      </c>
      <c r="W214" s="20" t="s">
        <v>847</v>
      </c>
      <c r="X214" s="20" t="s">
        <v>305</v>
      </c>
      <c r="Y214" s="20" t="s">
        <v>52</v>
      </c>
      <c r="Z214" s="20" t="s">
        <v>2005</v>
      </c>
      <c r="AA214" s="20" t="s">
        <v>2006</v>
      </c>
      <c r="AB214" s="20" t="s">
        <v>1041</v>
      </c>
      <c r="AC214" s="20" t="s">
        <v>689</v>
      </c>
      <c r="AD214" s="20" t="s">
        <v>56</v>
      </c>
      <c r="AE214" s="20" t="s">
        <v>864</v>
      </c>
    </row>
    <row r="215" spans="1:31" ht="21" customHeight="1" x14ac:dyDescent="0.2">
      <c r="A215" s="4">
        <f t="shared" si="10"/>
        <v>213</v>
      </c>
      <c r="B215" s="4" t="str">
        <f t="shared" si="11"/>
        <v>B010-00020422</v>
      </c>
      <c r="C215" s="4" t="str">
        <f>IFERROR(VLOOKUP(F215,Tablas!$A$1:$B$3,2,0),"")</f>
        <v>Boleta</v>
      </c>
      <c r="D215" s="4" t="str">
        <f t="shared" si="12"/>
        <v>Ecom - CONTADO / CASH - PE 4753 SHALOM PARA: Segundo Felipe Ortiz Huertas</v>
      </c>
      <c r="E215" s="19">
        <v>45552</v>
      </c>
      <c r="F215" s="20" t="s">
        <v>842</v>
      </c>
      <c r="G215" s="20" t="s">
        <v>2007</v>
      </c>
      <c r="H215" s="20" t="s">
        <v>44</v>
      </c>
      <c r="I215" s="20" t="s">
        <v>45</v>
      </c>
      <c r="J215" s="20" t="s">
        <v>2008</v>
      </c>
      <c r="K215" s="20" t="s">
        <v>2009</v>
      </c>
      <c r="L215" s="20" t="s">
        <v>2010</v>
      </c>
      <c r="M215" s="20"/>
      <c r="N215" s="21">
        <v>9.76</v>
      </c>
      <c r="O215" s="21">
        <v>0</v>
      </c>
      <c r="P215" s="20"/>
      <c r="Q215" s="19">
        <v>45552</v>
      </c>
      <c r="R215" s="20"/>
      <c r="S215" s="19">
        <v>45552</v>
      </c>
      <c r="T215" s="20" t="s">
        <v>49</v>
      </c>
      <c r="U215" s="20">
        <v>1025489</v>
      </c>
      <c r="V215" s="20">
        <v>240002959</v>
      </c>
      <c r="W215" s="20" t="s">
        <v>847</v>
      </c>
      <c r="X215" s="20" t="s">
        <v>305</v>
      </c>
      <c r="Y215" s="20" t="s">
        <v>52</v>
      </c>
      <c r="Z215" s="20" t="s">
        <v>2011</v>
      </c>
      <c r="AA215" s="20" t="s">
        <v>2012</v>
      </c>
      <c r="AB215" s="20" t="s">
        <v>2013</v>
      </c>
      <c r="AC215" s="20" t="s">
        <v>2014</v>
      </c>
      <c r="AD215" s="20" t="s">
        <v>56</v>
      </c>
      <c r="AE215" s="20" t="s">
        <v>864</v>
      </c>
    </row>
    <row r="216" spans="1:31" ht="21" customHeight="1" x14ac:dyDescent="0.2">
      <c r="A216" s="4">
        <f t="shared" si="10"/>
        <v>214</v>
      </c>
      <c r="B216" s="4" t="str">
        <f t="shared" si="11"/>
        <v>B010-00018573</v>
      </c>
      <c r="C216" s="4" t="str">
        <f>IFERROR(VLOOKUP(F216,Tablas!$A$1:$B$3,2,0),"")</f>
        <v>Boleta</v>
      </c>
      <c r="D216" s="4" t="str">
        <f t="shared" si="12"/>
        <v>Ecom - CONTADO / CASH - PE 1854 TEL: 999708203 Basado en Entregas 09-0010-</v>
      </c>
      <c r="E216" s="19">
        <v>45404</v>
      </c>
      <c r="F216" s="20" t="s">
        <v>842</v>
      </c>
      <c r="G216" s="20" t="s">
        <v>2015</v>
      </c>
      <c r="H216" s="20" t="s">
        <v>44</v>
      </c>
      <c r="I216" s="20" t="s">
        <v>45</v>
      </c>
      <c r="J216" s="20" t="s">
        <v>1345</v>
      </c>
      <c r="K216" s="20" t="s">
        <v>1346</v>
      </c>
      <c r="L216" s="20" t="s">
        <v>1347</v>
      </c>
      <c r="M216" s="20"/>
      <c r="N216" s="21">
        <v>9.7799999999999994</v>
      </c>
      <c r="O216" s="21">
        <v>0</v>
      </c>
      <c r="P216" s="20"/>
      <c r="Q216" s="19">
        <v>45404</v>
      </c>
      <c r="R216" s="20"/>
      <c r="S216" s="19">
        <v>45404</v>
      </c>
      <c r="T216" s="20" t="s">
        <v>49</v>
      </c>
      <c r="U216" s="20">
        <v>951869</v>
      </c>
      <c r="V216" s="20">
        <v>240001049</v>
      </c>
      <c r="W216" s="20" t="s">
        <v>847</v>
      </c>
      <c r="X216" s="20" t="s">
        <v>274</v>
      </c>
      <c r="Y216" s="20" t="s">
        <v>52</v>
      </c>
      <c r="Z216" s="20" t="s">
        <v>2016</v>
      </c>
      <c r="AA216" s="20" t="s">
        <v>353</v>
      </c>
      <c r="AB216" s="20" t="s">
        <v>54</v>
      </c>
      <c r="AC216" s="20" t="s">
        <v>689</v>
      </c>
      <c r="AD216" s="20" t="s">
        <v>56</v>
      </c>
      <c r="AE216" s="20" t="s">
        <v>864</v>
      </c>
    </row>
    <row r="217" spans="1:31" ht="21" customHeight="1" x14ac:dyDescent="0.2">
      <c r="A217" s="4">
        <f t="shared" si="10"/>
        <v>215</v>
      </c>
      <c r="B217" s="4" t="str">
        <f t="shared" si="11"/>
        <v>B010-00019009</v>
      </c>
      <c r="C217" s="4" t="str">
        <f>IFERROR(VLOOKUP(F217,Tablas!$A$1:$B$3,2,0),"")</f>
        <v>Boleta</v>
      </c>
      <c r="D217" s="4" t="str">
        <f t="shared" si="12"/>
        <v>Ecom - CONTADO / CASH - PE 2587 TEL: 967140980 Basado en Pedidos de client</v>
      </c>
      <c r="E217" s="19">
        <v>45439</v>
      </c>
      <c r="F217" s="20" t="s">
        <v>842</v>
      </c>
      <c r="G217" s="20" t="s">
        <v>2017</v>
      </c>
      <c r="H217" s="20" t="s">
        <v>44</v>
      </c>
      <c r="I217" s="20" t="s">
        <v>45</v>
      </c>
      <c r="J217" s="20" t="s">
        <v>1451</v>
      </c>
      <c r="K217" s="20" t="s">
        <v>1452</v>
      </c>
      <c r="L217" s="20" t="s">
        <v>1453</v>
      </c>
      <c r="M217" s="20"/>
      <c r="N217" s="21">
        <v>9.81</v>
      </c>
      <c r="O217" s="21">
        <v>0</v>
      </c>
      <c r="P217" s="20"/>
      <c r="Q217" s="19">
        <v>45439</v>
      </c>
      <c r="R217" s="20"/>
      <c r="S217" s="19">
        <v>45439</v>
      </c>
      <c r="T217" s="20" t="s">
        <v>49</v>
      </c>
      <c r="U217" s="20">
        <v>971052</v>
      </c>
      <c r="V217" s="20">
        <v>240001541</v>
      </c>
      <c r="W217" s="20" t="s">
        <v>847</v>
      </c>
      <c r="X217" s="20" t="s">
        <v>274</v>
      </c>
      <c r="Y217" s="20" t="s">
        <v>52</v>
      </c>
      <c r="Z217" s="20" t="s">
        <v>2018</v>
      </c>
      <c r="AA217" s="20" t="s">
        <v>1455</v>
      </c>
      <c r="AB217" s="20" t="s">
        <v>912</v>
      </c>
      <c r="AC217" s="20" t="s">
        <v>689</v>
      </c>
      <c r="AD217" s="20" t="s">
        <v>56</v>
      </c>
      <c r="AE217" s="20" t="s">
        <v>864</v>
      </c>
    </row>
    <row r="218" spans="1:31" ht="21" customHeight="1" x14ac:dyDescent="0.2">
      <c r="A218" s="4">
        <f t="shared" si="10"/>
        <v>216</v>
      </c>
      <c r="B218" s="4" t="str">
        <f t="shared" si="11"/>
        <v>B010-00020511</v>
      </c>
      <c r="C218" s="4" t="str">
        <f>IFERROR(VLOOKUP(F218,Tablas!$A$1:$B$3,2,0),"")</f>
        <v>Boleta</v>
      </c>
      <c r="D218" s="4" t="str">
        <f t="shared" si="12"/>
        <v>Ecom - CONTADO / CASH - PE 5048 TEL: 952982203 ENVÍO Basado en Entregas 09</v>
      </c>
      <c r="E218" s="19">
        <v>45560</v>
      </c>
      <c r="F218" s="20" t="s">
        <v>842</v>
      </c>
      <c r="G218" s="20" t="s">
        <v>2019</v>
      </c>
      <c r="H218" s="20" t="s">
        <v>44</v>
      </c>
      <c r="I218" s="20" t="s">
        <v>45</v>
      </c>
      <c r="J218" s="20" t="s">
        <v>2020</v>
      </c>
      <c r="K218" s="20" t="s">
        <v>2021</v>
      </c>
      <c r="L218" s="20" t="s">
        <v>2022</v>
      </c>
      <c r="M218" s="20"/>
      <c r="N218" s="21">
        <v>9.83</v>
      </c>
      <c r="O218" s="21">
        <v>0</v>
      </c>
      <c r="P218" s="20"/>
      <c r="Q218" s="19">
        <v>45560</v>
      </c>
      <c r="R218" s="20"/>
      <c r="S218" s="19">
        <v>45560</v>
      </c>
      <c r="T218" s="20" t="s">
        <v>49</v>
      </c>
      <c r="U218" s="20">
        <v>1030264</v>
      </c>
      <c r="V218" s="20">
        <v>240003048</v>
      </c>
      <c r="W218" s="20" t="s">
        <v>847</v>
      </c>
      <c r="X218" s="20" t="s">
        <v>305</v>
      </c>
      <c r="Y218" s="20" t="s">
        <v>52</v>
      </c>
      <c r="Z218" s="20" t="s">
        <v>2023</v>
      </c>
      <c r="AA218" s="20" t="s">
        <v>808</v>
      </c>
      <c r="AB218" s="20" t="s">
        <v>54</v>
      </c>
      <c r="AC218" s="20" t="s">
        <v>2024</v>
      </c>
      <c r="AD218" s="20" t="s">
        <v>56</v>
      </c>
      <c r="AE218" s="20" t="s">
        <v>864</v>
      </c>
    </row>
    <row r="219" spans="1:31" ht="21" customHeight="1" x14ac:dyDescent="0.2">
      <c r="A219" s="4">
        <f t="shared" si="10"/>
        <v>217</v>
      </c>
      <c r="B219" s="4" t="str">
        <f t="shared" si="11"/>
        <v>B010-00019282</v>
      </c>
      <c r="C219" s="4" t="str">
        <f>IFERROR(VLOOKUP(F219,Tablas!$A$1:$B$3,2,0),"")</f>
        <v>Boleta</v>
      </c>
      <c r="D219" s="4" t="str">
        <f t="shared" si="12"/>
        <v>Ecom - CONTADO / CASH - PE 2956 RECOGE: Cecilia Tupayachi Alvis DNI: 45311</v>
      </c>
      <c r="E219" s="19">
        <v>45460</v>
      </c>
      <c r="F219" s="20" t="s">
        <v>842</v>
      </c>
      <c r="G219" s="20" t="s">
        <v>2025</v>
      </c>
      <c r="H219" s="20" t="s">
        <v>44</v>
      </c>
      <c r="I219" s="20" t="s">
        <v>45</v>
      </c>
      <c r="J219" s="20" t="s">
        <v>2026</v>
      </c>
      <c r="K219" s="20" t="s">
        <v>2027</v>
      </c>
      <c r="L219" s="20" t="s">
        <v>2028</v>
      </c>
      <c r="M219" s="20"/>
      <c r="N219" s="21">
        <v>9.83</v>
      </c>
      <c r="O219" s="21">
        <v>0</v>
      </c>
      <c r="P219" s="20"/>
      <c r="Q219" s="19">
        <v>45460</v>
      </c>
      <c r="R219" s="20"/>
      <c r="S219" s="19">
        <v>45460</v>
      </c>
      <c r="T219" s="20" t="s">
        <v>49</v>
      </c>
      <c r="U219" s="20">
        <v>981994</v>
      </c>
      <c r="V219" s="20">
        <v>240001817</v>
      </c>
      <c r="W219" s="20" t="s">
        <v>847</v>
      </c>
      <c r="X219" s="20" t="s">
        <v>274</v>
      </c>
      <c r="Y219" s="20" t="s">
        <v>52</v>
      </c>
      <c r="Z219" s="20" t="s">
        <v>2029</v>
      </c>
      <c r="AA219" s="20" t="s">
        <v>2030</v>
      </c>
      <c r="AB219" s="20" t="s">
        <v>2031</v>
      </c>
      <c r="AC219" s="20" t="s">
        <v>2032</v>
      </c>
      <c r="AD219" s="20" t="s">
        <v>56</v>
      </c>
      <c r="AE219" s="20" t="s">
        <v>864</v>
      </c>
    </row>
    <row r="220" spans="1:31" ht="21" customHeight="1" x14ac:dyDescent="0.2">
      <c r="A220" s="4">
        <f t="shared" si="10"/>
        <v>218</v>
      </c>
      <c r="B220" s="4" t="str">
        <f t="shared" si="11"/>
        <v>B010-00020387</v>
      </c>
      <c r="C220" s="4" t="str">
        <f>IFERROR(VLOOKUP(F220,Tablas!$A$1:$B$3,2,0),"")</f>
        <v>Boleta</v>
      </c>
      <c r="D220" s="4" t="str">
        <f t="shared" si="12"/>
        <v>Ecom - CONTADO / CASH - PE 4782 TEL: 947028574 ENVÍO Basado en Entregas 09</v>
      </c>
      <c r="E220" s="19">
        <v>45547</v>
      </c>
      <c r="F220" s="20" t="s">
        <v>842</v>
      </c>
      <c r="G220" s="20" t="s">
        <v>2033</v>
      </c>
      <c r="H220" s="20" t="s">
        <v>44</v>
      </c>
      <c r="I220" s="20" t="s">
        <v>45</v>
      </c>
      <c r="J220" s="20" t="s">
        <v>1386</v>
      </c>
      <c r="K220" s="20" t="s">
        <v>1387</v>
      </c>
      <c r="L220" s="20" t="s">
        <v>1388</v>
      </c>
      <c r="M220" s="20"/>
      <c r="N220" s="21">
        <v>9.85</v>
      </c>
      <c r="O220" s="21">
        <v>0</v>
      </c>
      <c r="P220" s="20"/>
      <c r="Q220" s="19">
        <v>45547</v>
      </c>
      <c r="R220" s="20"/>
      <c r="S220" s="19">
        <v>45547</v>
      </c>
      <c r="T220" s="20" t="s">
        <v>49</v>
      </c>
      <c r="U220" s="20">
        <v>1023136</v>
      </c>
      <c r="V220" s="20">
        <v>240002924</v>
      </c>
      <c r="W220" s="20" t="s">
        <v>847</v>
      </c>
      <c r="X220" s="20" t="s">
        <v>274</v>
      </c>
      <c r="Y220" s="20" t="s">
        <v>52</v>
      </c>
      <c r="Z220" s="20" t="s">
        <v>2034</v>
      </c>
      <c r="AA220" s="20" t="s">
        <v>808</v>
      </c>
      <c r="AB220" s="20" t="s">
        <v>54</v>
      </c>
      <c r="AC220" s="20" t="s">
        <v>689</v>
      </c>
      <c r="AD220" s="20" t="s">
        <v>56</v>
      </c>
      <c r="AE220" s="20" t="s">
        <v>864</v>
      </c>
    </row>
    <row r="221" spans="1:31" ht="21" customHeight="1" x14ac:dyDescent="0.2">
      <c r="A221" s="4">
        <f t="shared" si="10"/>
        <v>219</v>
      </c>
      <c r="B221" s="4" t="str">
        <f t="shared" si="11"/>
        <v>B010-00018568</v>
      </c>
      <c r="C221" s="4" t="str">
        <f>IFERROR(VLOOKUP(F221,Tablas!$A$1:$B$3,2,0),"")</f>
        <v>Boleta</v>
      </c>
      <c r="D221" s="4" t="str">
        <f t="shared" si="12"/>
        <v>Venta Asistida - CONTADO / CASH - pe 1840 tel: 924343145 Basado en Entregas 09-0010-</v>
      </c>
      <c r="E221" s="19">
        <v>45404</v>
      </c>
      <c r="F221" s="20" t="s">
        <v>842</v>
      </c>
      <c r="G221" s="20" t="s">
        <v>2035</v>
      </c>
      <c r="H221" s="20" t="s">
        <v>44</v>
      </c>
      <c r="I221" s="20" t="s">
        <v>45</v>
      </c>
      <c r="J221" s="20" t="s">
        <v>2036</v>
      </c>
      <c r="K221" s="20" t="s">
        <v>2037</v>
      </c>
      <c r="L221" s="20" t="s">
        <v>2038</v>
      </c>
      <c r="M221" s="20"/>
      <c r="N221" s="21">
        <v>9.85</v>
      </c>
      <c r="O221" s="21">
        <v>0</v>
      </c>
      <c r="P221" s="20"/>
      <c r="Q221" s="19">
        <v>45404</v>
      </c>
      <c r="R221" s="20"/>
      <c r="S221" s="19">
        <v>45404</v>
      </c>
      <c r="T221" s="20" t="s">
        <v>49</v>
      </c>
      <c r="U221" s="20">
        <v>949373</v>
      </c>
      <c r="V221" s="20">
        <v>240001044</v>
      </c>
      <c r="W221" s="20" t="s">
        <v>847</v>
      </c>
      <c r="X221" s="20" t="s">
        <v>274</v>
      </c>
      <c r="Y221" s="20" t="s">
        <v>52</v>
      </c>
      <c r="Z221" s="20" t="s">
        <v>2039</v>
      </c>
      <c r="AA221" s="20" t="s">
        <v>1449</v>
      </c>
      <c r="AB221" s="20" t="s">
        <v>54</v>
      </c>
      <c r="AC221" s="20" t="s">
        <v>167</v>
      </c>
      <c r="AD221" s="20" t="s">
        <v>56</v>
      </c>
      <c r="AE221" s="20" t="s">
        <v>983</v>
      </c>
    </row>
    <row r="222" spans="1:31" ht="21" customHeight="1" x14ac:dyDescent="0.2">
      <c r="A222" s="4">
        <f t="shared" si="10"/>
        <v>220</v>
      </c>
      <c r="B222" s="4" t="str">
        <f t="shared" si="11"/>
        <v>B010-00020068</v>
      </c>
      <c r="C222" s="4" t="str">
        <f>IFERROR(VLOOKUP(F222,Tablas!$A$1:$B$3,2,0),"")</f>
        <v>Boleta</v>
      </c>
      <c r="D222" s="4" t="str">
        <f t="shared" si="12"/>
        <v>Ecom - CONTADO / CASH - PE 4252 TEL: 997438868 RECOJO Basado en Entregas 0</v>
      </c>
      <c r="E222" s="19">
        <v>45524</v>
      </c>
      <c r="F222" s="20" t="s">
        <v>842</v>
      </c>
      <c r="G222" s="20" t="s">
        <v>2040</v>
      </c>
      <c r="H222" s="20" t="s">
        <v>44</v>
      </c>
      <c r="I222" s="20" t="s">
        <v>45</v>
      </c>
      <c r="J222" s="20" t="s">
        <v>2041</v>
      </c>
      <c r="K222" s="20" t="s">
        <v>2042</v>
      </c>
      <c r="L222" s="20" t="s">
        <v>2043</v>
      </c>
      <c r="M222" s="20"/>
      <c r="N222" s="21">
        <v>10.130000000000001</v>
      </c>
      <c r="O222" s="21">
        <v>0</v>
      </c>
      <c r="P222" s="20"/>
      <c r="Q222" s="19">
        <v>45524</v>
      </c>
      <c r="R222" s="20"/>
      <c r="S222" s="19">
        <v>45524</v>
      </c>
      <c r="T222" s="20" t="s">
        <v>49</v>
      </c>
      <c r="U222" s="20">
        <v>1010788</v>
      </c>
      <c r="V222" s="20">
        <v>240002605</v>
      </c>
      <c r="W222" s="20" t="s">
        <v>847</v>
      </c>
      <c r="X222" s="20" t="s">
        <v>274</v>
      </c>
      <c r="Y222" s="20" t="s">
        <v>52</v>
      </c>
      <c r="Z222" s="20" t="s">
        <v>2044</v>
      </c>
      <c r="AA222" s="20" t="s">
        <v>2045</v>
      </c>
      <c r="AB222" s="20" t="s">
        <v>328</v>
      </c>
      <c r="AC222" s="20" t="s">
        <v>167</v>
      </c>
      <c r="AD222" s="20" t="s">
        <v>56</v>
      </c>
      <c r="AE222" s="20" t="s">
        <v>864</v>
      </c>
    </row>
    <row r="223" spans="1:31" ht="21" customHeight="1" x14ac:dyDescent="0.2">
      <c r="A223" s="4">
        <f t="shared" si="10"/>
        <v>221</v>
      </c>
      <c r="B223" s="4" t="str">
        <f t="shared" si="11"/>
        <v>B010-00020175</v>
      </c>
      <c r="C223" s="4" t="str">
        <f>IFERROR(VLOOKUP(F223,Tablas!$A$1:$B$3,2,0),"")</f>
        <v>Boleta</v>
      </c>
      <c r="D223" s="4" t="str">
        <f t="shared" si="12"/>
        <v>Ecom - CONTADO / CASH - PE 4409 TEL: 943104321 ENVÍO Basado en Pedidos de</v>
      </c>
      <c r="E223" s="19">
        <v>45530</v>
      </c>
      <c r="F223" s="20" t="s">
        <v>842</v>
      </c>
      <c r="G223" s="20" t="s">
        <v>2046</v>
      </c>
      <c r="H223" s="20" t="s">
        <v>44</v>
      </c>
      <c r="I223" s="20" t="s">
        <v>45</v>
      </c>
      <c r="J223" s="20" t="s">
        <v>2047</v>
      </c>
      <c r="K223" s="20" t="s">
        <v>2048</v>
      </c>
      <c r="L223" s="20" t="s">
        <v>2049</v>
      </c>
      <c r="M223" s="20"/>
      <c r="N223" s="21">
        <v>10.130000000000001</v>
      </c>
      <c r="O223" s="21">
        <v>0</v>
      </c>
      <c r="P223" s="20"/>
      <c r="Q223" s="19">
        <v>45530</v>
      </c>
      <c r="R223" s="20"/>
      <c r="S223" s="19">
        <v>45530</v>
      </c>
      <c r="T223" s="20" t="s">
        <v>49</v>
      </c>
      <c r="U223" s="20">
        <v>1013353</v>
      </c>
      <c r="V223" s="20">
        <v>240002712</v>
      </c>
      <c r="W223" s="20" t="s">
        <v>847</v>
      </c>
      <c r="X223" s="20" t="s">
        <v>305</v>
      </c>
      <c r="Y223" s="20" t="s">
        <v>52</v>
      </c>
      <c r="Z223" s="20" t="s">
        <v>2050</v>
      </c>
      <c r="AA223" s="20" t="s">
        <v>2051</v>
      </c>
      <c r="AB223" s="20" t="s">
        <v>1144</v>
      </c>
      <c r="AC223" s="20" t="s">
        <v>991</v>
      </c>
      <c r="AD223" s="20" t="s">
        <v>56</v>
      </c>
      <c r="AE223" s="20" t="s">
        <v>864</v>
      </c>
    </row>
    <row r="224" spans="1:31" ht="21" customHeight="1" x14ac:dyDescent="0.2">
      <c r="A224" s="4">
        <f t="shared" si="10"/>
        <v>222</v>
      </c>
      <c r="B224" s="4" t="str">
        <f t="shared" si="11"/>
        <v>B010-00020331</v>
      </c>
      <c r="C224" s="4" t="str">
        <f>IFERROR(VLOOKUP(F224,Tablas!$A$1:$B$3,2,0),"")</f>
        <v>Boleta</v>
      </c>
      <c r="D224" s="4" t="str">
        <f t="shared" si="12"/>
        <v>Ecom - CONTADO / CASH - PE 4689 TEL: 998114061 ENVÍO Basado en Pedidos de</v>
      </c>
      <c r="E224" s="19">
        <v>45544</v>
      </c>
      <c r="F224" s="20" t="s">
        <v>842</v>
      </c>
      <c r="G224" s="20" t="s">
        <v>2052</v>
      </c>
      <c r="H224" s="20" t="s">
        <v>44</v>
      </c>
      <c r="I224" s="20" t="s">
        <v>45</v>
      </c>
      <c r="J224" s="20" t="s">
        <v>2053</v>
      </c>
      <c r="K224" s="20" t="s">
        <v>2054</v>
      </c>
      <c r="L224" s="20" t="s">
        <v>2055</v>
      </c>
      <c r="M224" s="20"/>
      <c r="N224" s="21">
        <v>10.130000000000001</v>
      </c>
      <c r="O224" s="21">
        <v>0</v>
      </c>
      <c r="P224" s="20"/>
      <c r="Q224" s="19">
        <v>45544</v>
      </c>
      <c r="R224" s="20"/>
      <c r="S224" s="19">
        <v>45544</v>
      </c>
      <c r="T224" s="20" t="s">
        <v>49</v>
      </c>
      <c r="U224" s="20">
        <v>1020509</v>
      </c>
      <c r="V224" s="20">
        <v>240002868</v>
      </c>
      <c r="W224" s="20" t="s">
        <v>847</v>
      </c>
      <c r="X224" s="20" t="s">
        <v>917</v>
      </c>
      <c r="Y224" s="20" t="s">
        <v>52</v>
      </c>
      <c r="Z224" s="20" t="s">
        <v>2056</v>
      </c>
      <c r="AA224" s="20" t="s">
        <v>808</v>
      </c>
      <c r="AB224" s="20" t="s">
        <v>54</v>
      </c>
      <c r="AC224" s="20" t="s">
        <v>689</v>
      </c>
      <c r="AD224" s="20" t="s">
        <v>56</v>
      </c>
      <c r="AE224" s="20" t="s">
        <v>864</v>
      </c>
    </row>
    <row r="225" spans="1:31" ht="21" customHeight="1" x14ac:dyDescent="0.2">
      <c r="A225" s="4">
        <f t="shared" ref="A225:A279" si="13">ROW()-2</f>
        <v>223</v>
      </c>
      <c r="B225" s="4" t="str">
        <f t="shared" si="11"/>
        <v>B010-00020531</v>
      </c>
      <c r="C225" s="4" t="str">
        <f>IFERROR(VLOOKUP(F225,Tablas!$A$1:$B$3,2,0),"")</f>
        <v>Boleta</v>
      </c>
      <c r="D225" s="4" t="str">
        <f t="shared" si="12"/>
        <v>Ecom - CONTADO / CASH - PE 5095 TEL: 951067889 RECOJO PET NUTRISCIENCE Bas</v>
      </c>
      <c r="E225" s="19">
        <v>45562</v>
      </c>
      <c r="F225" s="20" t="s">
        <v>842</v>
      </c>
      <c r="G225" s="20" t="s">
        <v>2057</v>
      </c>
      <c r="H225" s="20" t="s">
        <v>44</v>
      </c>
      <c r="I225" s="20" t="s">
        <v>45</v>
      </c>
      <c r="J225" s="20" t="s">
        <v>2058</v>
      </c>
      <c r="K225" s="20" t="s">
        <v>2059</v>
      </c>
      <c r="L225" s="20" t="s">
        <v>2060</v>
      </c>
      <c r="M225" s="20"/>
      <c r="N225" s="21">
        <v>10.210000000000001</v>
      </c>
      <c r="O225" s="21">
        <v>0</v>
      </c>
      <c r="P225" s="20"/>
      <c r="Q225" s="19">
        <v>45562</v>
      </c>
      <c r="R225" s="20"/>
      <c r="S225" s="19">
        <v>45562</v>
      </c>
      <c r="T225" s="20" t="s">
        <v>49</v>
      </c>
      <c r="U225" s="20">
        <v>1030849</v>
      </c>
      <c r="V225" s="20">
        <v>240003068</v>
      </c>
      <c r="W225" s="20" t="s">
        <v>847</v>
      </c>
      <c r="X225" s="20" t="s">
        <v>848</v>
      </c>
      <c r="Y225" s="20" t="s">
        <v>52</v>
      </c>
      <c r="Z225" s="20" t="s">
        <v>2061</v>
      </c>
      <c r="AA225" s="20" t="s">
        <v>372</v>
      </c>
      <c r="AB225" s="20" t="s">
        <v>54</v>
      </c>
      <c r="AC225" s="20" t="s">
        <v>167</v>
      </c>
      <c r="AD225" s="20" t="s">
        <v>56</v>
      </c>
      <c r="AE225" s="20" t="s">
        <v>864</v>
      </c>
    </row>
    <row r="226" spans="1:31" ht="21" customHeight="1" x14ac:dyDescent="0.2">
      <c r="A226" s="4">
        <f t="shared" si="13"/>
        <v>224</v>
      </c>
      <c r="B226" s="4" t="str">
        <f t="shared" si="11"/>
        <v>B010-00018852</v>
      </c>
      <c r="C226" s="4" t="str">
        <f>IFERROR(VLOOKUP(F226,Tablas!$A$1:$B$3,2,0),"")</f>
        <v>Boleta</v>
      </c>
      <c r="D226" s="4" t="str">
        <f t="shared" si="12"/>
        <v>Ecom - CONTADO / CASH - PE 2336 TEL: 944365887 Basado en Pedidos de client</v>
      </c>
      <c r="E226" s="19">
        <v>45427</v>
      </c>
      <c r="F226" s="20" t="s">
        <v>842</v>
      </c>
      <c r="G226" s="20" t="s">
        <v>2062</v>
      </c>
      <c r="H226" s="20" t="s">
        <v>44</v>
      </c>
      <c r="I226" s="20" t="s">
        <v>45</v>
      </c>
      <c r="J226" s="20" t="s">
        <v>2063</v>
      </c>
      <c r="K226" s="20" t="s">
        <v>2064</v>
      </c>
      <c r="L226" s="20" t="s">
        <v>2065</v>
      </c>
      <c r="M226" s="20"/>
      <c r="N226" s="21">
        <v>10.23</v>
      </c>
      <c r="O226" s="21">
        <v>0</v>
      </c>
      <c r="P226" s="20"/>
      <c r="Q226" s="19">
        <v>45427</v>
      </c>
      <c r="R226" s="20"/>
      <c r="S226" s="19">
        <v>45427</v>
      </c>
      <c r="T226" s="20" t="s">
        <v>49</v>
      </c>
      <c r="U226" s="20">
        <v>963861</v>
      </c>
      <c r="V226" s="20">
        <v>240001330</v>
      </c>
      <c r="W226" s="20" t="s">
        <v>847</v>
      </c>
      <c r="X226" s="20" t="s">
        <v>305</v>
      </c>
      <c r="Y226" s="20" t="s">
        <v>52</v>
      </c>
      <c r="Z226" s="20" t="s">
        <v>2066</v>
      </c>
      <c r="AA226" s="20" t="s">
        <v>2067</v>
      </c>
      <c r="AB226" s="20" t="s">
        <v>912</v>
      </c>
      <c r="AC226" s="20" t="s">
        <v>689</v>
      </c>
      <c r="AD226" s="20" t="s">
        <v>56</v>
      </c>
      <c r="AE226" s="20" t="s">
        <v>864</v>
      </c>
    </row>
    <row r="227" spans="1:31" ht="21" customHeight="1" x14ac:dyDescent="0.2">
      <c r="A227" s="4">
        <f t="shared" si="13"/>
        <v>225</v>
      </c>
      <c r="B227" s="4" t="str">
        <f t="shared" ref="B227:B281" si="14">MID(G227,4,20)</f>
        <v>B010-00019222</v>
      </c>
      <c r="C227" s="4" t="str">
        <f>IFERROR(VLOOKUP(F227,Tablas!$A$1:$B$3,2,0),"")</f>
        <v>Boleta</v>
      </c>
      <c r="D227" s="4" t="str">
        <f t="shared" ref="D227:D281" si="15">CONCATENATE(AE227," - ",T227," - ",Z227)</f>
        <v>Ecom - CONTADO / CASH - PE 2828 TEL: 972167110 Basado en Pedidos de client</v>
      </c>
      <c r="E227" s="19">
        <v>45454</v>
      </c>
      <c r="F227" s="20" t="s">
        <v>842</v>
      </c>
      <c r="G227" s="20" t="s">
        <v>2068</v>
      </c>
      <c r="H227" s="20" t="s">
        <v>44</v>
      </c>
      <c r="I227" s="20" t="s">
        <v>45</v>
      </c>
      <c r="J227" s="20" t="s">
        <v>2069</v>
      </c>
      <c r="K227" s="20" t="s">
        <v>2070</v>
      </c>
      <c r="L227" s="20" t="s">
        <v>2071</v>
      </c>
      <c r="M227" s="20"/>
      <c r="N227" s="21">
        <v>10.28</v>
      </c>
      <c r="O227" s="21">
        <v>0</v>
      </c>
      <c r="P227" s="20"/>
      <c r="Q227" s="19">
        <v>45454</v>
      </c>
      <c r="R227" s="20"/>
      <c r="S227" s="19">
        <v>45454</v>
      </c>
      <c r="T227" s="20" t="s">
        <v>49</v>
      </c>
      <c r="U227" s="20">
        <v>979438</v>
      </c>
      <c r="V227" s="20">
        <v>240001756</v>
      </c>
      <c r="W227" s="20" t="s">
        <v>847</v>
      </c>
      <c r="X227" s="20" t="s">
        <v>305</v>
      </c>
      <c r="Y227" s="20" t="s">
        <v>52</v>
      </c>
      <c r="Z227" s="20" t="s">
        <v>2072</v>
      </c>
      <c r="AA227" s="20" t="s">
        <v>2073</v>
      </c>
      <c r="AB227" s="20" t="s">
        <v>2074</v>
      </c>
      <c r="AC227" s="20" t="s">
        <v>689</v>
      </c>
      <c r="AD227" s="20" t="s">
        <v>56</v>
      </c>
      <c r="AE227" s="20" t="s">
        <v>864</v>
      </c>
    </row>
    <row r="228" spans="1:31" ht="21" customHeight="1" x14ac:dyDescent="0.2">
      <c r="A228" s="4">
        <f t="shared" si="13"/>
        <v>226</v>
      </c>
      <c r="B228" s="4" t="str">
        <f t="shared" si="14"/>
        <v>B010-00019028</v>
      </c>
      <c r="C228" s="4" t="str">
        <f>IFERROR(VLOOKUP(F228,Tablas!$A$1:$B$3,2,0),"")</f>
        <v>Boleta</v>
      </c>
      <c r="D228" s="4" t="str">
        <f t="shared" si="15"/>
        <v>Ecom - CONTADO / CASH - PE 2629 TEL: 994338009 Basado en Entregas 09-0007-</v>
      </c>
      <c r="E228" s="19">
        <v>45440</v>
      </c>
      <c r="F228" s="20" t="s">
        <v>842</v>
      </c>
      <c r="G228" s="20" t="s">
        <v>2075</v>
      </c>
      <c r="H228" s="20" t="s">
        <v>44</v>
      </c>
      <c r="I228" s="20" t="s">
        <v>45</v>
      </c>
      <c r="J228" s="20" t="s">
        <v>2076</v>
      </c>
      <c r="K228" s="20" t="s">
        <v>2077</v>
      </c>
      <c r="L228" s="20" t="s">
        <v>2078</v>
      </c>
      <c r="M228" s="20"/>
      <c r="N228" s="21">
        <v>10.29</v>
      </c>
      <c r="O228" s="21">
        <v>0</v>
      </c>
      <c r="P228" s="20"/>
      <c r="Q228" s="19">
        <v>45440</v>
      </c>
      <c r="R228" s="20"/>
      <c r="S228" s="19">
        <v>45440</v>
      </c>
      <c r="T228" s="20" t="s">
        <v>49</v>
      </c>
      <c r="U228" s="20">
        <v>971597</v>
      </c>
      <c r="V228" s="20">
        <v>240001560</v>
      </c>
      <c r="W228" s="20" t="s">
        <v>847</v>
      </c>
      <c r="X228" s="20" t="s">
        <v>274</v>
      </c>
      <c r="Y228" s="20" t="s">
        <v>52</v>
      </c>
      <c r="Z228" s="20" t="s">
        <v>2079</v>
      </c>
      <c r="AA228" s="20" t="s">
        <v>2080</v>
      </c>
      <c r="AB228" s="20" t="s">
        <v>1041</v>
      </c>
      <c r="AC228" s="20" t="s">
        <v>689</v>
      </c>
      <c r="AD228" s="20" t="s">
        <v>56</v>
      </c>
      <c r="AE228" s="20" t="s">
        <v>864</v>
      </c>
    </row>
    <row r="229" spans="1:31" ht="21" customHeight="1" x14ac:dyDescent="0.2">
      <c r="A229" s="4">
        <f t="shared" si="13"/>
        <v>227</v>
      </c>
      <c r="B229" s="4" t="str">
        <f t="shared" si="14"/>
        <v>B010-00020245</v>
      </c>
      <c r="C229" s="4" t="str">
        <f>IFERROR(VLOOKUP(F229,Tablas!$A$1:$B$3,2,0),"")</f>
        <v>Boleta</v>
      </c>
      <c r="D229" s="4" t="str">
        <f t="shared" si="15"/>
        <v>Ecom - CONTADO / CASH - PE 4543 TEL: 973629670 ENVÍO Basado en Pedidos de</v>
      </c>
      <c r="E229" s="19">
        <v>45537</v>
      </c>
      <c r="F229" s="20" t="s">
        <v>842</v>
      </c>
      <c r="G229" s="20" t="s">
        <v>2081</v>
      </c>
      <c r="H229" s="20" t="s">
        <v>44</v>
      </c>
      <c r="I229" s="20" t="s">
        <v>45</v>
      </c>
      <c r="J229" s="20" t="s">
        <v>2082</v>
      </c>
      <c r="K229" s="20" t="s">
        <v>2083</v>
      </c>
      <c r="L229" s="20" t="s">
        <v>2084</v>
      </c>
      <c r="M229" s="20"/>
      <c r="N229" s="21">
        <v>10.36</v>
      </c>
      <c r="O229" s="21">
        <v>0</v>
      </c>
      <c r="P229" s="20"/>
      <c r="Q229" s="19">
        <v>45537</v>
      </c>
      <c r="R229" s="20"/>
      <c r="S229" s="19">
        <v>45537</v>
      </c>
      <c r="T229" s="20" t="s">
        <v>49</v>
      </c>
      <c r="U229" s="20">
        <v>1017651</v>
      </c>
      <c r="V229" s="20">
        <v>240002782</v>
      </c>
      <c r="W229" s="20" t="s">
        <v>847</v>
      </c>
      <c r="X229" s="20" t="s">
        <v>274</v>
      </c>
      <c r="Y229" s="20" t="s">
        <v>52</v>
      </c>
      <c r="Z229" s="20" t="s">
        <v>2085</v>
      </c>
      <c r="AA229" s="20" t="s">
        <v>2086</v>
      </c>
      <c r="AB229" s="20" t="s">
        <v>956</v>
      </c>
      <c r="AC229" s="20" t="s">
        <v>689</v>
      </c>
      <c r="AD229" s="20" t="s">
        <v>56</v>
      </c>
      <c r="AE229" s="20" t="s">
        <v>864</v>
      </c>
    </row>
    <row r="230" spans="1:31" ht="21" customHeight="1" x14ac:dyDescent="0.2">
      <c r="A230" s="4">
        <f t="shared" si="13"/>
        <v>228</v>
      </c>
      <c r="B230" s="4" t="str">
        <f t="shared" si="14"/>
        <v>B010-00019520</v>
      </c>
      <c r="C230" s="4" t="str">
        <f>IFERROR(VLOOKUP(F230,Tablas!$A$1:$B$3,2,0),"")</f>
        <v>Boleta</v>
      </c>
      <c r="D230" s="4" t="str">
        <f t="shared" si="15"/>
        <v>Ecom - CONTADO / CASH - PE 3429 TEL: 997561614 ENVÍO Basado en Pedidos de</v>
      </c>
      <c r="E230" s="19">
        <v>45488</v>
      </c>
      <c r="F230" s="20" t="s">
        <v>842</v>
      </c>
      <c r="G230" s="20" t="s">
        <v>2087</v>
      </c>
      <c r="H230" s="20" t="s">
        <v>44</v>
      </c>
      <c r="I230" s="20" t="s">
        <v>45</v>
      </c>
      <c r="J230" s="20" t="s">
        <v>2088</v>
      </c>
      <c r="K230" s="20" t="s">
        <v>2089</v>
      </c>
      <c r="L230" s="20" t="s">
        <v>2090</v>
      </c>
      <c r="M230" s="20"/>
      <c r="N230" s="21">
        <v>10.49</v>
      </c>
      <c r="O230" s="21">
        <v>0</v>
      </c>
      <c r="P230" s="20"/>
      <c r="Q230" s="19">
        <v>45488</v>
      </c>
      <c r="R230" s="20"/>
      <c r="S230" s="19">
        <v>45488</v>
      </c>
      <c r="T230" s="20" t="s">
        <v>49</v>
      </c>
      <c r="U230" s="20">
        <v>993696</v>
      </c>
      <c r="V230" s="20">
        <v>240002055</v>
      </c>
      <c r="W230" s="20" t="s">
        <v>847</v>
      </c>
      <c r="X230" s="20" t="s">
        <v>274</v>
      </c>
      <c r="Y230" s="20" t="s">
        <v>52</v>
      </c>
      <c r="Z230" s="20" t="s">
        <v>2091</v>
      </c>
      <c r="AA230" s="20" t="s">
        <v>353</v>
      </c>
      <c r="AB230" s="20" t="s">
        <v>54</v>
      </c>
      <c r="AC230" s="20" t="s">
        <v>689</v>
      </c>
      <c r="AD230" s="20" t="s">
        <v>56</v>
      </c>
      <c r="AE230" s="20" t="s">
        <v>864</v>
      </c>
    </row>
    <row r="231" spans="1:31" ht="21" customHeight="1" x14ac:dyDescent="0.2">
      <c r="A231" s="4">
        <f t="shared" si="13"/>
        <v>229</v>
      </c>
      <c r="B231" s="4" t="str">
        <f t="shared" si="14"/>
        <v>B010-00020444</v>
      </c>
      <c r="C231" s="4" t="str">
        <f>IFERROR(VLOOKUP(F231,Tablas!$A$1:$B$3,2,0),"")</f>
        <v>Boleta</v>
      </c>
      <c r="D231" s="4" t="str">
        <f t="shared" si="15"/>
        <v>Ecom - CONTADO / CASH - PE 4884 TEL: 971090676 ATREVIA RECOJO Basado en En</v>
      </c>
      <c r="E231" s="19">
        <v>45554</v>
      </c>
      <c r="F231" s="20" t="s">
        <v>842</v>
      </c>
      <c r="G231" s="20" t="s">
        <v>2092</v>
      </c>
      <c r="H231" s="20" t="s">
        <v>44</v>
      </c>
      <c r="I231" s="20" t="s">
        <v>45</v>
      </c>
      <c r="J231" s="20" t="s">
        <v>2093</v>
      </c>
      <c r="K231" s="20" t="s">
        <v>2094</v>
      </c>
      <c r="L231" s="20" t="s">
        <v>2095</v>
      </c>
      <c r="M231" s="20"/>
      <c r="N231" s="21">
        <v>10.51</v>
      </c>
      <c r="O231" s="21">
        <v>0</v>
      </c>
      <c r="P231" s="20"/>
      <c r="Q231" s="19">
        <v>45554</v>
      </c>
      <c r="R231" s="20"/>
      <c r="S231" s="19">
        <v>45554</v>
      </c>
      <c r="T231" s="20" t="s">
        <v>49</v>
      </c>
      <c r="U231" s="20">
        <v>1026273</v>
      </c>
      <c r="V231" s="20">
        <v>240002981</v>
      </c>
      <c r="W231" s="20" t="s">
        <v>847</v>
      </c>
      <c r="X231" s="20" t="s">
        <v>305</v>
      </c>
      <c r="Y231" s="20" t="s">
        <v>52</v>
      </c>
      <c r="Z231" s="20" t="s">
        <v>2096</v>
      </c>
      <c r="AA231" s="20" t="s">
        <v>372</v>
      </c>
      <c r="AB231" s="20" t="s">
        <v>54</v>
      </c>
      <c r="AC231" s="20" t="s">
        <v>167</v>
      </c>
      <c r="AD231" s="20" t="s">
        <v>56</v>
      </c>
      <c r="AE231" s="20" t="s">
        <v>864</v>
      </c>
    </row>
    <row r="232" spans="1:31" ht="21" customHeight="1" x14ac:dyDescent="0.2">
      <c r="A232" s="4">
        <f t="shared" si="13"/>
        <v>230</v>
      </c>
      <c r="B232" s="4" t="str">
        <f t="shared" si="14"/>
        <v>F010-00025745</v>
      </c>
      <c r="C232" s="4" t="str">
        <f>IFERROR(VLOOKUP(F232,Tablas!$A$1:$B$3,2,0),"")</f>
        <v>Factura</v>
      </c>
      <c r="D232" s="4" t="str">
        <f t="shared" si="15"/>
        <v>Ecom - CONTADO / CASH - Facturas clientes - C10755954719</v>
      </c>
      <c r="E232" s="19">
        <v>45532</v>
      </c>
      <c r="F232" s="20" t="s">
        <v>1001</v>
      </c>
      <c r="G232" s="20" t="s">
        <v>2097</v>
      </c>
      <c r="H232" s="20" t="s">
        <v>44</v>
      </c>
      <c r="I232" s="20" t="s">
        <v>45</v>
      </c>
      <c r="J232" s="20" t="s">
        <v>2098</v>
      </c>
      <c r="K232" s="20" t="s">
        <v>2099</v>
      </c>
      <c r="L232" s="20" t="s">
        <v>2100</v>
      </c>
      <c r="M232" s="20"/>
      <c r="N232" s="21">
        <v>10.55</v>
      </c>
      <c r="O232" s="21">
        <v>0</v>
      </c>
      <c r="P232" s="20"/>
      <c r="Q232" s="19">
        <v>45532</v>
      </c>
      <c r="R232" s="20"/>
      <c r="S232" s="19">
        <v>45532</v>
      </c>
      <c r="T232" s="20" t="s">
        <v>49</v>
      </c>
      <c r="U232" s="20">
        <v>1014433</v>
      </c>
      <c r="V232" s="20">
        <v>240002551</v>
      </c>
      <c r="W232" s="20" t="s">
        <v>847</v>
      </c>
      <c r="X232" s="20" t="s">
        <v>305</v>
      </c>
      <c r="Y232" s="20" t="s">
        <v>52</v>
      </c>
      <c r="Z232" s="20" t="s">
        <v>2101</v>
      </c>
      <c r="AA232" s="20" t="s">
        <v>2102</v>
      </c>
      <c r="AB232" s="20"/>
      <c r="AC232" s="20"/>
      <c r="AD232" s="20" t="s">
        <v>56</v>
      </c>
      <c r="AE232" s="20" t="s">
        <v>864</v>
      </c>
    </row>
    <row r="233" spans="1:31" ht="21" customHeight="1" x14ac:dyDescent="0.2">
      <c r="A233" s="4">
        <f t="shared" si="13"/>
        <v>231</v>
      </c>
      <c r="B233" s="4" t="str">
        <f t="shared" si="14"/>
        <v>B010-00018898</v>
      </c>
      <c r="C233" s="4" t="str">
        <f>IFERROR(VLOOKUP(F233,Tablas!$A$1:$B$3,2,0),"")</f>
        <v>Boleta</v>
      </c>
      <c r="D233" s="4" t="str">
        <f t="shared" si="15"/>
        <v>Ecom - CONTADO / CASH - PE 2433 TEL: 995895910 Basado en Pedidos de client</v>
      </c>
      <c r="E233" s="19">
        <v>45432</v>
      </c>
      <c r="F233" s="20" t="s">
        <v>842</v>
      </c>
      <c r="G233" s="20" t="s">
        <v>2103</v>
      </c>
      <c r="H233" s="20" t="s">
        <v>44</v>
      </c>
      <c r="I233" s="20" t="s">
        <v>45</v>
      </c>
      <c r="J233" s="20" t="s">
        <v>2104</v>
      </c>
      <c r="K233" s="20" t="s">
        <v>2105</v>
      </c>
      <c r="L233" s="20" t="s">
        <v>2106</v>
      </c>
      <c r="M233" s="20"/>
      <c r="N233" s="21">
        <v>10.56</v>
      </c>
      <c r="O233" s="21">
        <v>0</v>
      </c>
      <c r="P233" s="20"/>
      <c r="Q233" s="19">
        <v>45432</v>
      </c>
      <c r="R233" s="20"/>
      <c r="S233" s="19">
        <v>45432</v>
      </c>
      <c r="T233" s="20" t="s">
        <v>49</v>
      </c>
      <c r="U233" s="20">
        <v>967177</v>
      </c>
      <c r="V233" s="20">
        <v>240001376</v>
      </c>
      <c r="W233" s="20" t="s">
        <v>847</v>
      </c>
      <c r="X233" s="20" t="s">
        <v>305</v>
      </c>
      <c r="Y233" s="20" t="s">
        <v>52</v>
      </c>
      <c r="Z233" s="20" t="s">
        <v>2107</v>
      </c>
      <c r="AA233" s="20" t="s">
        <v>2108</v>
      </c>
      <c r="AB233" s="20" t="s">
        <v>956</v>
      </c>
      <c r="AC233" s="20" t="s">
        <v>689</v>
      </c>
      <c r="AD233" s="20" t="s">
        <v>56</v>
      </c>
      <c r="AE233" s="20" t="s">
        <v>864</v>
      </c>
    </row>
    <row r="234" spans="1:31" ht="21" customHeight="1" x14ac:dyDescent="0.2">
      <c r="A234" s="4">
        <f t="shared" si="13"/>
        <v>232</v>
      </c>
      <c r="B234" s="4" t="str">
        <f t="shared" si="14"/>
        <v>B010-00020162</v>
      </c>
      <c r="C234" s="4" t="str">
        <f>IFERROR(VLOOKUP(F234,Tablas!$A$1:$B$3,2,0),"")</f>
        <v>Boleta</v>
      </c>
      <c r="D234" s="4" t="str">
        <f t="shared" si="15"/>
        <v>Ecom - CONTADO / CASH - PE 4354 TEL: 993023834 ENVÍO Basado en Pedidos de</v>
      </c>
      <c r="E234" s="19">
        <v>45530</v>
      </c>
      <c r="F234" s="20" t="s">
        <v>842</v>
      </c>
      <c r="G234" s="20" t="s">
        <v>2109</v>
      </c>
      <c r="H234" s="20" t="s">
        <v>44</v>
      </c>
      <c r="I234" s="20" t="s">
        <v>45</v>
      </c>
      <c r="J234" s="20" t="s">
        <v>2110</v>
      </c>
      <c r="K234" s="20" t="s">
        <v>2111</v>
      </c>
      <c r="L234" s="20" t="s">
        <v>2112</v>
      </c>
      <c r="M234" s="20"/>
      <c r="N234" s="21">
        <v>10.6</v>
      </c>
      <c r="O234" s="21">
        <v>0</v>
      </c>
      <c r="P234" s="20"/>
      <c r="Q234" s="19">
        <v>45530</v>
      </c>
      <c r="R234" s="20"/>
      <c r="S234" s="19">
        <v>45530</v>
      </c>
      <c r="T234" s="20" t="s">
        <v>49</v>
      </c>
      <c r="U234" s="20">
        <v>1012962</v>
      </c>
      <c r="V234" s="20">
        <v>240002699</v>
      </c>
      <c r="W234" s="20" t="s">
        <v>847</v>
      </c>
      <c r="X234" s="20" t="s">
        <v>274</v>
      </c>
      <c r="Y234" s="20" t="s">
        <v>52</v>
      </c>
      <c r="Z234" s="20" t="s">
        <v>2113</v>
      </c>
      <c r="AA234" s="20" t="s">
        <v>2114</v>
      </c>
      <c r="AB234" s="20" t="s">
        <v>2115</v>
      </c>
      <c r="AC234" s="20" t="s">
        <v>502</v>
      </c>
      <c r="AD234" s="20" t="s">
        <v>56</v>
      </c>
      <c r="AE234" s="20" t="s">
        <v>864</v>
      </c>
    </row>
    <row r="235" spans="1:31" ht="21" customHeight="1" x14ac:dyDescent="0.2">
      <c r="A235" s="4">
        <f t="shared" si="13"/>
        <v>233</v>
      </c>
      <c r="B235" s="4" t="str">
        <f t="shared" si="14"/>
        <v>B010-00018628</v>
      </c>
      <c r="C235" s="4" t="str">
        <f>IFERROR(VLOOKUP(F235,Tablas!$A$1:$B$3,2,0),"")</f>
        <v>Boleta</v>
      </c>
      <c r="D235" s="4" t="str">
        <f t="shared" si="15"/>
        <v>Ecom - CONTADO / CASH - PE 1998 TEL: 967140980 Basado en Pedidos de client</v>
      </c>
      <c r="E235" s="19">
        <v>45408</v>
      </c>
      <c r="F235" s="20" t="s">
        <v>842</v>
      </c>
      <c r="G235" s="20" t="s">
        <v>2116</v>
      </c>
      <c r="H235" s="20" t="s">
        <v>44</v>
      </c>
      <c r="I235" s="20" t="s">
        <v>45</v>
      </c>
      <c r="J235" s="20" t="s">
        <v>1451</v>
      </c>
      <c r="K235" s="20" t="s">
        <v>1452</v>
      </c>
      <c r="L235" s="20" t="s">
        <v>1453</v>
      </c>
      <c r="M235" s="20"/>
      <c r="N235" s="21">
        <v>10.73</v>
      </c>
      <c r="O235" s="21">
        <v>0</v>
      </c>
      <c r="P235" s="20"/>
      <c r="Q235" s="19">
        <v>45408</v>
      </c>
      <c r="R235" s="20"/>
      <c r="S235" s="19">
        <v>45408</v>
      </c>
      <c r="T235" s="20" t="s">
        <v>49</v>
      </c>
      <c r="U235" s="20">
        <v>955708</v>
      </c>
      <c r="V235" s="20">
        <v>240001104</v>
      </c>
      <c r="W235" s="20" t="s">
        <v>847</v>
      </c>
      <c r="X235" s="20" t="s">
        <v>274</v>
      </c>
      <c r="Y235" s="20" t="s">
        <v>52</v>
      </c>
      <c r="Z235" s="20" t="s">
        <v>2117</v>
      </c>
      <c r="AA235" s="20" t="s">
        <v>1455</v>
      </c>
      <c r="AB235" s="20" t="s">
        <v>912</v>
      </c>
      <c r="AC235" s="20" t="s">
        <v>689</v>
      </c>
      <c r="AD235" s="20" t="s">
        <v>56</v>
      </c>
      <c r="AE235" s="20" t="s">
        <v>864</v>
      </c>
    </row>
    <row r="236" spans="1:31" ht="21" customHeight="1" x14ac:dyDescent="0.2">
      <c r="A236" s="4">
        <f t="shared" si="13"/>
        <v>234</v>
      </c>
      <c r="B236" s="4" t="str">
        <f t="shared" si="14"/>
        <v>B010-00018922</v>
      </c>
      <c r="C236" s="4" t="str">
        <f>IFERROR(VLOOKUP(F236,Tablas!$A$1:$B$3,2,0),"")</f>
        <v>Boleta</v>
      </c>
      <c r="D236" s="4" t="str">
        <f t="shared" si="15"/>
        <v>Ecom - CONTADO / CASH - PE 2479 TEL: 997950666 Basado en Pedidos de client</v>
      </c>
      <c r="E236" s="19">
        <v>45433</v>
      </c>
      <c r="F236" s="20" t="s">
        <v>842</v>
      </c>
      <c r="G236" s="20" t="s">
        <v>2118</v>
      </c>
      <c r="H236" s="20" t="s">
        <v>44</v>
      </c>
      <c r="I236" s="20" t="s">
        <v>45</v>
      </c>
      <c r="J236" s="20" t="s">
        <v>1381</v>
      </c>
      <c r="K236" s="20" t="s">
        <v>1382</v>
      </c>
      <c r="L236" s="20" t="s">
        <v>1383</v>
      </c>
      <c r="M236" s="20"/>
      <c r="N236" s="21">
        <v>10.84</v>
      </c>
      <c r="O236" s="21">
        <v>0</v>
      </c>
      <c r="P236" s="20"/>
      <c r="Q236" s="19">
        <v>45433</v>
      </c>
      <c r="R236" s="20"/>
      <c r="S236" s="19">
        <v>45433</v>
      </c>
      <c r="T236" s="20" t="s">
        <v>49</v>
      </c>
      <c r="U236" s="20">
        <v>968095</v>
      </c>
      <c r="V236" s="20">
        <v>240001400</v>
      </c>
      <c r="W236" s="20" t="s">
        <v>847</v>
      </c>
      <c r="X236" s="20" t="s">
        <v>305</v>
      </c>
      <c r="Y236" s="20" t="s">
        <v>52</v>
      </c>
      <c r="Z236" s="20" t="s">
        <v>2119</v>
      </c>
      <c r="AA236" s="20" t="s">
        <v>353</v>
      </c>
      <c r="AB236" s="20" t="s">
        <v>54</v>
      </c>
      <c r="AC236" s="20" t="s">
        <v>689</v>
      </c>
      <c r="AD236" s="20" t="s">
        <v>56</v>
      </c>
      <c r="AE236" s="20" t="s">
        <v>864</v>
      </c>
    </row>
    <row r="237" spans="1:31" ht="21" customHeight="1" x14ac:dyDescent="0.2">
      <c r="A237" s="4">
        <f t="shared" si="13"/>
        <v>235</v>
      </c>
      <c r="B237" s="4" t="str">
        <f t="shared" si="14"/>
        <v>B010-00018759</v>
      </c>
      <c r="C237" s="4" t="str">
        <f>IFERROR(VLOOKUP(F237,Tablas!$A$1:$B$3,2,0),"")</f>
        <v>Boleta</v>
      </c>
      <c r="D237" s="4" t="str">
        <f t="shared" si="15"/>
        <v>Ecom - CONTADO / CASH - PE 2114 TEL: 997924207 (CANI-TABS) Basado en Entre</v>
      </c>
      <c r="E237" s="19">
        <v>45414</v>
      </c>
      <c r="F237" s="20" t="s">
        <v>842</v>
      </c>
      <c r="G237" s="20" t="s">
        <v>2120</v>
      </c>
      <c r="H237" s="20" t="s">
        <v>44</v>
      </c>
      <c r="I237" s="20" t="s">
        <v>45</v>
      </c>
      <c r="J237" s="20" t="s">
        <v>2121</v>
      </c>
      <c r="K237" s="20" t="s">
        <v>2122</v>
      </c>
      <c r="L237" s="20" t="s">
        <v>2123</v>
      </c>
      <c r="M237" s="20"/>
      <c r="N237" s="21">
        <v>10.89</v>
      </c>
      <c r="O237" s="21">
        <v>0</v>
      </c>
      <c r="P237" s="20"/>
      <c r="Q237" s="19">
        <v>45414</v>
      </c>
      <c r="R237" s="20"/>
      <c r="S237" s="19">
        <v>45414</v>
      </c>
      <c r="T237" s="20" t="s">
        <v>49</v>
      </c>
      <c r="U237" s="20">
        <v>958097</v>
      </c>
      <c r="V237" s="20">
        <v>240001237</v>
      </c>
      <c r="W237" s="20" t="s">
        <v>847</v>
      </c>
      <c r="X237" s="20" t="s">
        <v>274</v>
      </c>
      <c r="Y237" s="20" t="s">
        <v>52</v>
      </c>
      <c r="Z237" s="20" t="s">
        <v>2124</v>
      </c>
      <c r="AA237" s="20" t="s">
        <v>2125</v>
      </c>
      <c r="AB237" s="20" t="s">
        <v>863</v>
      </c>
      <c r="AC237" s="20" t="s">
        <v>689</v>
      </c>
      <c r="AD237" s="20" t="s">
        <v>56</v>
      </c>
      <c r="AE237" s="20" t="s">
        <v>864</v>
      </c>
    </row>
    <row r="238" spans="1:31" ht="21" customHeight="1" x14ac:dyDescent="0.2">
      <c r="A238" s="4">
        <f t="shared" si="13"/>
        <v>236</v>
      </c>
      <c r="B238" s="4" t="str">
        <f t="shared" si="14"/>
        <v>B010-00017893</v>
      </c>
      <c r="C238" s="4" t="str">
        <f>IFERROR(VLOOKUP(F238,Tablas!$A$1:$B$3,2,0),"")</f>
        <v>Boleta</v>
      </c>
      <c r="D238" s="4" t="str">
        <f t="shared" si="15"/>
        <v>Ecom - CONTADO / CASH - PE 0645 TEL: 995488207 Basado en Pedidos de client</v>
      </c>
      <c r="E238" s="19">
        <v>45331</v>
      </c>
      <c r="F238" s="20" t="s">
        <v>842</v>
      </c>
      <c r="G238" s="20" t="s">
        <v>2126</v>
      </c>
      <c r="H238" s="20" t="s">
        <v>44</v>
      </c>
      <c r="I238" s="20" t="s">
        <v>45</v>
      </c>
      <c r="J238" s="20" t="s">
        <v>2127</v>
      </c>
      <c r="K238" s="20" t="s">
        <v>2128</v>
      </c>
      <c r="L238" s="20" t="s">
        <v>2129</v>
      </c>
      <c r="M238" s="20"/>
      <c r="N238" s="21">
        <v>10.93</v>
      </c>
      <c r="O238" s="21">
        <v>0</v>
      </c>
      <c r="P238" s="20"/>
      <c r="Q238" s="19">
        <v>45331</v>
      </c>
      <c r="R238" s="20"/>
      <c r="S238" s="19">
        <v>45331</v>
      </c>
      <c r="T238" s="20" t="s">
        <v>49</v>
      </c>
      <c r="U238" s="20">
        <v>917581</v>
      </c>
      <c r="V238" s="20">
        <v>240000365</v>
      </c>
      <c r="W238" s="20" t="s">
        <v>847</v>
      </c>
      <c r="X238" s="20" t="s">
        <v>305</v>
      </c>
      <c r="Y238" s="20" t="s">
        <v>52</v>
      </c>
      <c r="Z238" s="20" t="s">
        <v>2130</v>
      </c>
      <c r="AA238" s="20" t="s">
        <v>2131</v>
      </c>
      <c r="AB238" s="20" t="s">
        <v>55</v>
      </c>
      <c r="AC238" s="20" t="s">
        <v>689</v>
      </c>
      <c r="AD238" s="20" t="s">
        <v>56</v>
      </c>
      <c r="AE238" s="20" t="s">
        <v>864</v>
      </c>
    </row>
    <row r="239" spans="1:31" ht="21" customHeight="1" x14ac:dyDescent="0.2">
      <c r="A239" s="4">
        <f t="shared" si="13"/>
        <v>237</v>
      </c>
      <c r="B239" s="4" t="str">
        <f t="shared" si="14"/>
        <v>B010-00020166</v>
      </c>
      <c r="C239" s="4" t="str">
        <f>IFERROR(VLOOKUP(F239,Tablas!$A$1:$B$3,2,0),"")</f>
        <v>Boleta</v>
      </c>
      <c r="D239" s="4" t="str">
        <f t="shared" si="15"/>
        <v>Nacional - CONTADO / CASH - PE 4407 Basado en Entregas 09-T010-00000995.</v>
      </c>
      <c r="E239" s="19">
        <v>45530</v>
      </c>
      <c r="F239" s="20" t="s">
        <v>842</v>
      </c>
      <c r="G239" s="20" t="s">
        <v>2132</v>
      </c>
      <c r="H239" s="20" t="s">
        <v>44</v>
      </c>
      <c r="I239" s="20" t="s">
        <v>45</v>
      </c>
      <c r="J239" s="20" t="s">
        <v>2133</v>
      </c>
      <c r="K239" s="20" t="s">
        <v>2134</v>
      </c>
      <c r="L239" s="20" t="s">
        <v>2135</v>
      </c>
      <c r="M239" s="20"/>
      <c r="N239" s="21">
        <v>10.99</v>
      </c>
      <c r="O239" s="21">
        <v>0</v>
      </c>
      <c r="P239" s="20"/>
      <c r="Q239" s="19">
        <v>45530</v>
      </c>
      <c r="R239" s="20"/>
      <c r="S239" s="19">
        <v>45530</v>
      </c>
      <c r="T239" s="20" t="s">
        <v>49</v>
      </c>
      <c r="U239" s="20">
        <v>1013080</v>
      </c>
      <c r="V239" s="20">
        <v>240002703</v>
      </c>
      <c r="W239" s="20" t="s">
        <v>847</v>
      </c>
      <c r="X239" s="20" t="s">
        <v>848</v>
      </c>
      <c r="Y239" s="20" t="s">
        <v>52</v>
      </c>
      <c r="Z239" s="20" t="s">
        <v>2136</v>
      </c>
      <c r="AA239" s="20" t="s">
        <v>1013</v>
      </c>
      <c r="AB239" s="20" t="s">
        <v>789</v>
      </c>
      <c r="AC239" s="20" t="s">
        <v>167</v>
      </c>
      <c r="AD239" s="20" t="s">
        <v>56</v>
      </c>
      <c r="AE239" s="20" t="s">
        <v>1014</v>
      </c>
    </row>
    <row r="240" spans="1:31" ht="21" customHeight="1" x14ac:dyDescent="0.2">
      <c r="A240" s="4">
        <f t="shared" si="13"/>
        <v>238</v>
      </c>
      <c r="B240" s="4" t="str">
        <f t="shared" si="14"/>
        <v>B010-00020145</v>
      </c>
      <c r="C240" s="4" t="str">
        <f>IFERROR(VLOOKUP(F240,Tablas!$A$1:$B$3,2,0),"")</f>
        <v>Boleta</v>
      </c>
      <c r="D240" s="4" t="str">
        <f t="shared" si="15"/>
        <v>Nacional - CONTADO / CASH - PE4394 Basado en Entregas 09-T010-00000969.</v>
      </c>
      <c r="E240" s="19">
        <v>45529</v>
      </c>
      <c r="F240" s="20" t="s">
        <v>842</v>
      </c>
      <c r="G240" s="20" t="s">
        <v>2137</v>
      </c>
      <c r="H240" s="20" t="s">
        <v>44</v>
      </c>
      <c r="I240" s="20" t="s">
        <v>45</v>
      </c>
      <c r="J240" s="20" t="s">
        <v>2138</v>
      </c>
      <c r="K240" s="20" t="s">
        <v>2139</v>
      </c>
      <c r="L240" s="20" t="s">
        <v>2140</v>
      </c>
      <c r="M240" s="20"/>
      <c r="N240" s="21">
        <v>11</v>
      </c>
      <c r="O240" s="21">
        <v>0</v>
      </c>
      <c r="P240" s="20"/>
      <c r="Q240" s="19">
        <v>45529</v>
      </c>
      <c r="R240" s="20"/>
      <c r="S240" s="19">
        <v>45529</v>
      </c>
      <c r="T240" s="20" t="s">
        <v>49</v>
      </c>
      <c r="U240" s="20">
        <v>1012777</v>
      </c>
      <c r="V240" s="20">
        <v>240002682</v>
      </c>
      <c r="W240" s="20" t="s">
        <v>847</v>
      </c>
      <c r="X240" s="20" t="s">
        <v>848</v>
      </c>
      <c r="Y240" s="20" t="s">
        <v>52</v>
      </c>
      <c r="Z240" s="20" t="s">
        <v>2141</v>
      </c>
      <c r="AA240" s="20" t="s">
        <v>1013</v>
      </c>
      <c r="AB240" s="20" t="s">
        <v>789</v>
      </c>
      <c r="AC240" s="20" t="s">
        <v>167</v>
      </c>
      <c r="AD240" s="20" t="s">
        <v>56</v>
      </c>
      <c r="AE240" s="20" t="s">
        <v>1014</v>
      </c>
    </row>
    <row r="241" spans="1:31" ht="21" customHeight="1" x14ac:dyDescent="0.2">
      <c r="A241" s="4">
        <f t="shared" si="13"/>
        <v>239</v>
      </c>
      <c r="B241" s="4" t="str">
        <f t="shared" si="14"/>
        <v>B010-00018918</v>
      </c>
      <c r="C241" s="4" t="str">
        <f>IFERROR(VLOOKUP(F241,Tablas!$A$1:$B$3,2,0),"")</f>
        <v>Boleta</v>
      </c>
      <c r="D241" s="4" t="str">
        <f t="shared" si="15"/>
        <v>Venta Asistida - CONTADO / CASH - PE 2469 TEL: 980491256 Basado en Entregas 09-0007-</v>
      </c>
      <c r="E241" s="19">
        <v>45433</v>
      </c>
      <c r="F241" s="20" t="s">
        <v>842</v>
      </c>
      <c r="G241" s="20" t="s">
        <v>2148</v>
      </c>
      <c r="H241" s="20" t="s">
        <v>44</v>
      </c>
      <c r="I241" s="20" t="s">
        <v>45</v>
      </c>
      <c r="J241" s="20" t="s">
        <v>1922</v>
      </c>
      <c r="K241" s="20" t="s">
        <v>1923</v>
      </c>
      <c r="L241" s="20" t="s">
        <v>1924</v>
      </c>
      <c r="M241" s="20"/>
      <c r="N241" s="21">
        <v>11</v>
      </c>
      <c r="O241" s="21">
        <v>0</v>
      </c>
      <c r="P241" s="20"/>
      <c r="Q241" s="19">
        <v>45433</v>
      </c>
      <c r="R241" s="20"/>
      <c r="S241" s="19">
        <v>45433</v>
      </c>
      <c r="T241" s="20" t="s">
        <v>49</v>
      </c>
      <c r="U241" s="20">
        <v>968086</v>
      </c>
      <c r="V241" s="20">
        <v>240001396</v>
      </c>
      <c r="W241" s="20" t="s">
        <v>847</v>
      </c>
      <c r="X241" s="20" t="s">
        <v>305</v>
      </c>
      <c r="Y241" s="20" t="s">
        <v>52</v>
      </c>
      <c r="Z241" s="20" t="s">
        <v>2149</v>
      </c>
      <c r="AA241" s="20" t="s">
        <v>1926</v>
      </c>
      <c r="AB241" s="20" t="s">
        <v>1927</v>
      </c>
      <c r="AC241" s="20" t="s">
        <v>41</v>
      </c>
      <c r="AD241" s="20" t="s">
        <v>56</v>
      </c>
      <c r="AE241" s="20" t="s">
        <v>983</v>
      </c>
    </row>
    <row r="242" spans="1:31" ht="21" customHeight="1" x14ac:dyDescent="0.2">
      <c r="A242" s="4">
        <f t="shared" si="13"/>
        <v>240</v>
      </c>
      <c r="B242" s="4" t="str">
        <f t="shared" si="14"/>
        <v>B010-00020153</v>
      </c>
      <c r="C242" s="4" t="str">
        <f>IFERROR(VLOOKUP(F242,Tablas!$A$1:$B$3,2,0),"")</f>
        <v>Boleta</v>
      </c>
      <c r="D242" s="4" t="str">
        <f t="shared" si="15"/>
        <v>Nacional - CONTADO / CASH - PE 4403 Basado en Entregas 09-T010-00000976.</v>
      </c>
      <c r="E242" s="19">
        <v>45529</v>
      </c>
      <c r="F242" s="20" t="s">
        <v>842</v>
      </c>
      <c r="G242" s="20" t="s">
        <v>2150</v>
      </c>
      <c r="H242" s="20" t="s">
        <v>44</v>
      </c>
      <c r="I242" s="20" t="s">
        <v>45</v>
      </c>
      <c r="J242" s="20" t="s">
        <v>2151</v>
      </c>
      <c r="K242" s="20" t="s">
        <v>2152</v>
      </c>
      <c r="L242" s="20" t="s">
        <v>2153</v>
      </c>
      <c r="M242" s="20"/>
      <c r="N242" s="21">
        <v>11</v>
      </c>
      <c r="O242" s="21">
        <v>0</v>
      </c>
      <c r="P242" s="20"/>
      <c r="Q242" s="19">
        <v>45529</v>
      </c>
      <c r="R242" s="20"/>
      <c r="S242" s="19">
        <v>45529</v>
      </c>
      <c r="T242" s="20" t="s">
        <v>49</v>
      </c>
      <c r="U242" s="20">
        <v>1012807</v>
      </c>
      <c r="V242" s="20">
        <v>240002690</v>
      </c>
      <c r="W242" s="20" t="s">
        <v>847</v>
      </c>
      <c r="X242" s="20" t="s">
        <v>848</v>
      </c>
      <c r="Y242" s="20" t="s">
        <v>52</v>
      </c>
      <c r="Z242" s="20" t="s">
        <v>2154</v>
      </c>
      <c r="AA242" s="20" t="s">
        <v>1013</v>
      </c>
      <c r="AB242" s="20" t="s">
        <v>789</v>
      </c>
      <c r="AC242" s="20" t="s">
        <v>167</v>
      </c>
      <c r="AD242" s="20" t="s">
        <v>56</v>
      </c>
      <c r="AE242" s="20" t="s">
        <v>1014</v>
      </c>
    </row>
    <row r="243" spans="1:31" ht="21" customHeight="1" x14ac:dyDescent="0.2">
      <c r="A243" s="4">
        <f t="shared" si="13"/>
        <v>241</v>
      </c>
      <c r="B243" s="4" t="str">
        <f t="shared" si="14"/>
        <v>B010-00020130</v>
      </c>
      <c r="C243" s="4" t="str">
        <f>IFERROR(VLOOKUP(F243,Tablas!$A$1:$B$3,2,0),"")</f>
        <v>Boleta</v>
      </c>
      <c r="D243" s="4" t="str">
        <f t="shared" si="15"/>
        <v>Nacional - CONTADO / CASH - Pedidos de cliente - C00071756581 Basado en Entreg</v>
      </c>
      <c r="E243" s="19">
        <v>45528</v>
      </c>
      <c r="F243" s="20" t="s">
        <v>842</v>
      </c>
      <c r="G243" s="20" t="s">
        <v>2155</v>
      </c>
      <c r="H243" s="20" t="s">
        <v>44</v>
      </c>
      <c r="I243" s="20" t="s">
        <v>45</v>
      </c>
      <c r="J243" s="20" t="s">
        <v>2156</v>
      </c>
      <c r="K243" s="20" t="s">
        <v>2157</v>
      </c>
      <c r="L243" s="20" t="s">
        <v>2158</v>
      </c>
      <c r="M243" s="20"/>
      <c r="N243" s="21">
        <v>11</v>
      </c>
      <c r="O243" s="21">
        <v>0</v>
      </c>
      <c r="P243" s="20"/>
      <c r="Q243" s="19">
        <v>45528</v>
      </c>
      <c r="R243" s="20"/>
      <c r="S243" s="19">
        <v>45528</v>
      </c>
      <c r="T243" s="20" t="s">
        <v>49</v>
      </c>
      <c r="U243" s="20">
        <v>1012718</v>
      </c>
      <c r="V243" s="20">
        <v>240002667</v>
      </c>
      <c r="W243" s="20" t="s">
        <v>847</v>
      </c>
      <c r="X243" s="20" t="s">
        <v>848</v>
      </c>
      <c r="Y243" s="20" t="s">
        <v>52</v>
      </c>
      <c r="Z243" s="20" t="s">
        <v>2159</v>
      </c>
      <c r="AA243" s="20" t="s">
        <v>1013</v>
      </c>
      <c r="AB243" s="20" t="s">
        <v>789</v>
      </c>
      <c r="AC243" s="20" t="s">
        <v>167</v>
      </c>
      <c r="AD243" s="20" t="s">
        <v>56</v>
      </c>
      <c r="AE243" s="20" t="s">
        <v>1014</v>
      </c>
    </row>
    <row r="244" spans="1:31" ht="21" customHeight="1" x14ac:dyDescent="0.2">
      <c r="A244" s="4">
        <f t="shared" si="13"/>
        <v>242</v>
      </c>
      <c r="B244" s="4" t="str">
        <f t="shared" si="14"/>
        <v>B010-00020113</v>
      </c>
      <c r="C244" s="4" t="str">
        <f>IFERROR(VLOOKUP(F244,Tablas!$A$1:$B$3,2,0),"")</f>
        <v>Boleta</v>
      </c>
      <c r="D244" s="4" t="str">
        <f t="shared" si="15"/>
        <v>Nacional - CONTADO / CASH - Pedidos de cliente - C00075131900 Basado en Entreg</v>
      </c>
      <c r="E244" s="19">
        <v>45528</v>
      </c>
      <c r="F244" s="20" t="s">
        <v>842</v>
      </c>
      <c r="G244" s="20" t="s">
        <v>2160</v>
      </c>
      <c r="H244" s="20" t="s">
        <v>44</v>
      </c>
      <c r="I244" s="20" t="s">
        <v>45</v>
      </c>
      <c r="J244" s="20" t="s">
        <v>1445</v>
      </c>
      <c r="K244" s="20" t="s">
        <v>1446</v>
      </c>
      <c r="L244" s="20" t="s">
        <v>1447</v>
      </c>
      <c r="M244" s="20"/>
      <c r="N244" s="21">
        <v>11</v>
      </c>
      <c r="O244" s="21">
        <v>0</v>
      </c>
      <c r="P244" s="20"/>
      <c r="Q244" s="19">
        <v>45528</v>
      </c>
      <c r="R244" s="20"/>
      <c r="S244" s="19">
        <v>45528</v>
      </c>
      <c r="T244" s="20" t="s">
        <v>49</v>
      </c>
      <c r="U244" s="20">
        <v>1012678</v>
      </c>
      <c r="V244" s="20">
        <v>240002650</v>
      </c>
      <c r="W244" s="20" t="s">
        <v>847</v>
      </c>
      <c r="X244" s="20" t="s">
        <v>848</v>
      </c>
      <c r="Y244" s="20" t="s">
        <v>52</v>
      </c>
      <c r="Z244" s="20" t="s">
        <v>2161</v>
      </c>
      <c r="AA244" s="20" t="s">
        <v>1449</v>
      </c>
      <c r="AB244" s="20" t="s">
        <v>54</v>
      </c>
      <c r="AC244" s="20" t="s">
        <v>167</v>
      </c>
      <c r="AD244" s="20" t="s">
        <v>56</v>
      </c>
      <c r="AE244" s="20" t="s">
        <v>1014</v>
      </c>
    </row>
    <row r="245" spans="1:31" ht="21" customHeight="1" x14ac:dyDescent="0.2">
      <c r="A245" s="4">
        <f t="shared" si="13"/>
        <v>243</v>
      </c>
      <c r="B245" s="4" t="str">
        <f t="shared" si="14"/>
        <v>B010-00020112</v>
      </c>
      <c r="C245" s="4" t="str">
        <f>IFERROR(VLOOKUP(F245,Tablas!$A$1:$B$3,2,0),"")</f>
        <v>Boleta</v>
      </c>
      <c r="D245" s="4" t="str">
        <f t="shared" si="15"/>
        <v>Nacional - CONTADO / CASH - Pedidos de cliente - C00072639731 Basado en Entreg</v>
      </c>
      <c r="E245" s="19">
        <v>45528</v>
      </c>
      <c r="F245" s="20" t="s">
        <v>842</v>
      </c>
      <c r="G245" s="20" t="s">
        <v>2162</v>
      </c>
      <c r="H245" s="20" t="s">
        <v>44</v>
      </c>
      <c r="I245" s="20" t="s">
        <v>45</v>
      </c>
      <c r="J245" s="20" t="s">
        <v>2163</v>
      </c>
      <c r="K245" s="20" t="s">
        <v>2164</v>
      </c>
      <c r="L245" s="20" t="s">
        <v>2165</v>
      </c>
      <c r="M245" s="20"/>
      <c r="N245" s="21">
        <v>11</v>
      </c>
      <c r="O245" s="21">
        <v>0</v>
      </c>
      <c r="P245" s="20"/>
      <c r="Q245" s="19">
        <v>45528</v>
      </c>
      <c r="R245" s="20"/>
      <c r="S245" s="19">
        <v>45528</v>
      </c>
      <c r="T245" s="20" t="s">
        <v>49</v>
      </c>
      <c r="U245" s="20">
        <v>1012672</v>
      </c>
      <c r="V245" s="20">
        <v>240002649</v>
      </c>
      <c r="W245" s="20" t="s">
        <v>847</v>
      </c>
      <c r="X245" s="20" t="s">
        <v>848</v>
      </c>
      <c r="Y245" s="20" t="s">
        <v>52</v>
      </c>
      <c r="Z245" s="20" t="s">
        <v>2166</v>
      </c>
      <c r="AA245" s="20" t="s">
        <v>2167</v>
      </c>
      <c r="AB245" s="20" t="s">
        <v>54</v>
      </c>
      <c r="AC245" s="20" t="s">
        <v>167</v>
      </c>
      <c r="AD245" s="20" t="s">
        <v>56</v>
      </c>
      <c r="AE245" s="20" t="s">
        <v>1014</v>
      </c>
    </row>
    <row r="246" spans="1:31" ht="21" customHeight="1" x14ac:dyDescent="0.2">
      <c r="A246" s="4">
        <f t="shared" si="13"/>
        <v>244</v>
      </c>
      <c r="B246" s="4" t="str">
        <f t="shared" si="14"/>
        <v>B010-00018895</v>
      </c>
      <c r="C246" s="4" t="str">
        <f>IFERROR(VLOOKUP(F246,Tablas!$A$1:$B$3,2,0),"")</f>
        <v>Boleta</v>
      </c>
      <c r="D246" s="4" t="str">
        <f t="shared" si="15"/>
        <v>Venta Asistida - CONTADO / CASH - PE 2422 TEL: 994136951 Basado en Entregas 09-0007-</v>
      </c>
      <c r="E246" s="19">
        <v>45432</v>
      </c>
      <c r="F246" s="20" t="s">
        <v>842</v>
      </c>
      <c r="G246" s="20" t="s">
        <v>2168</v>
      </c>
      <c r="H246" s="20" t="s">
        <v>44</v>
      </c>
      <c r="I246" s="20" t="s">
        <v>45</v>
      </c>
      <c r="J246" s="20" t="s">
        <v>2169</v>
      </c>
      <c r="K246" s="20" t="s">
        <v>2170</v>
      </c>
      <c r="L246" s="20" t="s">
        <v>2171</v>
      </c>
      <c r="M246" s="20"/>
      <c r="N246" s="21">
        <v>11.07</v>
      </c>
      <c r="O246" s="21">
        <v>0</v>
      </c>
      <c r="P246" s="20"/>
      <c r="Q246" s="19">
        <v>45432</v>
      </c>
      <c r="R246" s="20"/>
      <c r="S246" s="19">
        <v>45432</v>
      </c>
      <c r="T246" s="20" t="s">
        <v>49</v>
      </c>
      <c r="U246" s="20">
        <v>967030</v>
      </c>
      <c r="V246" s="20">
        <v>240001373</v>
      </c>
      <c r="W246" s="20" t="s">
        <v>847</v>
      </c>
      <c r="X246" s="20" t="s">
        <v>305</v>
      </c>
      <c r="Y246" s="20" t="s">
        <v>52</v>
      </c>
      <c r="Z246" s="20" t="s">
        <v>2172</v>
      </c>
      <c r="AA246" s="20" t="s">
        <v>2173</v>
      </c>
      <c r="AB246" s="20" t="s">
        <v>576</v>
      </c>
      <c r="AC246" s="20" t="s">
        <v>167</v>
      </c>
      <c r="AD246" s="20" t="s">
        <v>56</v>
      </c>
      <c r="AE246" s="20" t="s">
        <v>983</v>
      </c>
    </row>
    <row r="247" spans="1:31" ht="21" customHeight="1" x14ac:dyDescent="0.2">
      <c r="A247" s="4">
        <f t="shared" si="13"/>
        <v>245</v>
      </c>
      <c r="B247" s="4" t="str">
        <f t="shared" si="14"/>
        <v>B010-00018017</v>
      </c>
      <c r="C247" s="4" t="str">
        <f>IFERROR(VLOOKUP(F247,Tablas!$A$1:$B$3,2,0),"")</f>
        <v>Boleta</v>
      </c>
      <c r="D247" s="4" t="str">
        <f t="shared" si="15"/>
        <v>Juntoz - CONTADO / CASH - PE 0953 JUNTOZ Basado en Entregas 09-0010-00059070</v>
      </c>
      <c r="E247" s="19">
        <v>45349</v>
      </c>
      <c r="F247" s="20" t="s">
        <v>842</v>
      </c>
      <c r="G247" s="20" t="s">
        <v>2174</v>
      </c>
      <c r="H247" s="20" t="s">
        <v>44</v>
      </c>
      <c r="I247" s="20" t="s">
        <v>45</v>
      </c>
      <c r="J247" s="20" t="s">
        <v>2175</v>
      </c>
      <c r="K247" s="20" t="s">
        <v>2176</v>
      </c>
      <c r="L247" s="20" t="s">
        <v>2177</v>
      </c>
      <c r="M247" s="20"/>
      <c r="N247" s="21">
        <v>11.08</v>
      </c>
      <c r="O247" s="21">
        <v>0</v>
      </c>
      <c r="P247" s="20"/>
      <c r="Q247" s="19">
        <v>45349</v>
      </c>
      <c r="R247" s="20"/>
      <c r="S247" s="19">
        <v>45349</v>
      </c>
      <c r="T247" s="20" t="s">
        <v>49</v>
      </c>
      <c r="U247" s="20">
        <v>926029</v>
      </c>
      <c r="V247" s="20">
        <v>240000491</v>
      </c>
      <c r="W247" s="20" t="s">
        <v>847</v>
      </c>
      <c r="X247" s="20" t="s">
        <v>274</v>
      </c>
      <c r="Y247" s="20" t="s">
        <v>52</v>
      </c>
      <c r="Z247" s="20" t="s">
        <v>2178</v>
      </c>
      <c r="AA247" s="20" t="s">
        <v>2179</v>
      </c>
      <c r="AB247" s="20" t="s">
        <v>523</v>
      </c>
      <c r="AC247" s="20" t="s">
        <v>167</v>
      </c>
      <c r="AD247" s="20" t="s">
        <v>56</v>
      </c>
      <c r="AE247" s="20" t="s">
        <v>851</v>
      </c>
    </row>
    <row r="248" spans="1:31" ht="21" customHeight="1" x14ac:dyDescent="0.2">
      <c r="A248" s="4">
        <f t="shared" si="13"/>
        <v>246</v>
      </c>
      <c r="B248" s="4" t="str">
        <f t="shared" si="14"/>
        <v>F010-00024656</v>
      </c>
      <c r="C248" s="4" t="str">
        <f>IFERROR(VLOOKUP(F248,Tablas!$A$1:$B$3,2,0),"")</f>
        <v>Factura</v>
      </c>
      <c r="D248" s="4" t="str">
        <f t="shared" si="15"/>
        <v>Ecom - CONTADO / CASH - Facturas clientes - C20609703955</v>
      </c>
      <c r="E248" s="19">
        <v>45420</v>
      </c>
      <c r="F248" s="20" t="s">
        <v>1001</v>
      </c>
      <c r="G248" s="20" t="s">
        <v>2180</v>
      </c>
      <c r="H248" s="20" t="s">
        <v>44</v>
      </c>
      <c r="I248" s="20" t="s">
        <v>45</v>
      </c>
      <c r="J248" s="20" t="s">
        <v>2181</v>
      </c>
      <c r="K248" s="20" t="s">
        <v>2182</v>
      </c>
      <c r="L248" s="20" t="s">
        <v>2183</v>
      </c>
      <c r="M248" s="20"/>
      <c r="N248" s="21">
        <v>11.26</v>
      </c>
      <c r="O248" s="21">
        <v>0</v>
      </c>
      <c r="P248" s="20"/>
      <c r="Q248" s="19">
        <v>45420</v>
      </c>
      <c r="R248" s="20"/>
      <c r="S248" s="19">
        <v>45420</v>
      </c>
      <c r="T248" s="20" t="s">
        <v>49</v>
      </c>
      <c r="U248" s="20">
        <v>960297</v>
      </c>
      <c r="V248" s="20">
        <v>240001263</v>
      </c>
      <c r="W248" s="20" t="s">
        <v>847</v>
      </c>
      <c r="X248" s="20" t="s">
        <v>917</v>
      </c>
      <c r="Y248" s="20" t="s">
        <v>52</v>
      </c>
      <c r="Z248" s="20" t="s">
        <v>2184</v>
      </c>
      <c r="AA248" s="20" t="s">
        <v>2183</v>
      </c>
      <c r="AB248" s="20"/>
      <c r="AC248" s="20"/>
      <c r="AD248" s="20" t="s">
        <v>56</v>
      </c>
      <c r="AE248" s="20" t="s">
        <v>864</v>
      </c>
    </row>
    <row r="249" spans="1:31" ht="21" customHeight="1" x14ac:dyDescent="0.2">
      <c r="A249" s="4">
        <f t="shared" si="13"/>
        <v>247</v>
      </c>
      <c r="B249" s="4" t="str">
        <f t="shared" si="14"/>
        <v>F010-00024521</v>
      </c>
      <c r="C249" s="4" t="str">
        <f>IFERROR(VLOOKUP(F249,Tablas!$A$1:$B$3,2,0),"")</f>
        <v>Factura</v>
      </c>
      <c r="D249" s="4" t="str">
        <f t="shared" si="15"/>
        <v>Ecom - CONTADO / CASH - Facturas clientes - C10224987621</v>
      </c>
      <c r="E249" s="19">
        <v>45406</v>
      </c>
      <c r="F249" s="20" t="s">
        <v>1001</v>
      </c>
      <c r="G249" s="20" t="s">
        <v>2185</v>
      </c>
      <c r="H249" s="20" t="s">
        <v>44</v>
      </c>
      <c r="I249" s="20" t="s">
        <v>45</v>
      </c>
      <c r="J249" s="20" t="s">
        <v>2186</v>
      </c>
      <c r="K249" s="20" t="s">
        <v>2187</v>
      </c>
      <c r="L249" s="20" t="s">
        <v>2188</v>
      </c>
      <c r="M249" s="20"/>
      <c r="N249" s="21">
        <v>11.29</v>
      </c>
      <c r="O249" s="21">
        <v>0</v>
      </c>
      <c r="P249" s="20"/>
      <c r="Q249" s="19">
        <v>45406</v>
      </c>
      <c r="R249" s="20"/>
      <c r="S249" s="19">
        <v>45406</v>
      </c>
      <c r="T249" s="20" t="s">
        <v>49</v>
      </c>
      <c r="U249" s="20">
        <v>954396</v>
      </c>
      <c r="V249" s="20">
        <v>240001118</v>
      </c>
      <c r="W249" s="20" t="s">
        <v>847</v>
      </c>
      <c r="X249" s="20" t="s">
        <v>274</v>
      </c>
      <c r="Y249" s="20" t="s">
        <v>52</v>
      </c>
      <c r="Z249" s="20" t="s">
        <v>2189</v>
      </c>
      <c r="AA249" s="20" t="s">
        <v>2190</v>
      </c>
      <c r="AB249" s="20"/>
      <c r="AC249" s="20"/>
      <c r="AD249" s="20" t="s">
        <v>56</v>
      </c>
      <c r="AE249" s="20" t="s">
        <v>864</v>
      </c>
    </row>
    <row r="250" spans="1:31" ht="21" customHeight="1" x14ac:dyDescent="0.2">
      <c r="A250" s="4">
        <f t="shared" si="13"/>
        <v>248</v>
      </c>
      <c r="B250" s="4" t="str">
        <f t="shared" si="14"/>
        <v>B010-00018582</v>
      </c>
      <c r="C250" s="4" t="str">
        <f>IFERROR(VLOOKUP(F250,Tablas!$A$1:$B$3,2,0),"")</f>
        <v>Boleta</v>
      </c>
      <c r="D250" s="4" t="str">
        <f t="shared" si="15"/>
        <v>Ecom - CONTADO / CASH - PE 1886 TEL: 927869705 Basado en Pedidos de client</v>
      </c>
      <c r="E250" s="19">
        <v>45404</v>
      </c>
      <c r="F250" s="20" t="s">
        <v>842</v>
      </c>
      <c r="G250" s="20" t="s">
        <v>2191</v>
      </c>
      <c r="H250" s="20" t="s">
        <v>44</v>
      </c>
      <c r="I250" s="20" t="s">
        <v>45</v>
      </c>
      <c r="J250" s="20" t="s">
        <v>2192</v>
      </c>
      <c r="K250" s="20" t="s">
        <v>2193</v>
      </c>
      <c r="L250" s="20" t="s">
        <v>2194</v>
      </c>
      <c r="M250" s="20"/>
      <c r="N250" s="21">
        <v>11.42</v>
      </c>
      <c r="O250" s="21">
        <v>0</v>
      </c>
      <c r="P250" s="20"/>
      <c r="Q250" s="19">
        <v>45404</v>
      </c>
      <c r="R250" s="20"/>
      <c r="S250" s="19">
        <v>45404</v>
      </c>
      <c r="T250" s="20" t="s">
        <v>49</v>
      </c>
      <c r="U250" s="20">
        <v>952014</v>
      </c>
      <c r="V250" s="20">
        <v>240001058</v>
      </c>
      <c r="W250" s="20" t="s">
        <v>847</v>
      </c>
      <c r="X250" s="20" t="s">
        <v>274</v>
      </c>
      <c r="Y250" s="20" t="s">
        <v>52</v>
      </c>
      <c r="Z250" s="20" t="s">
        <v>2195</v>
      </c>
      <c r="AA250" s="20" t="s">
        <v>2196</v>
      </c>
      <c r="AB250" s="20"/>
      <c r="AC250" s="20"/>
      <c r="AD250" s="20" t="s">
        <v>56</v>
      </c>
      <c r="AE250" s="20" t="s">
        <v>864</v>
      </c>
    </row>
    <row r="251" spans="1:31" ht="21" customHeight="1" x14ac:dyDescent="0.2">
      <c r="A251" s="4">
        <f t="shared" si="13"/>
        <v>249</v>
      </c>
      <c r="B251" s="4" t="str">
        <f t="shared" si="14"/>
        <v>B010-00020372</v>
      </c>
      <c r="C251" s="4" t="str">
        <f>IFERROR(VLOOKUP(F251,Tablas!$A$1:$B$3,2,0),"")</f>
        <v>Boleta</v>
      </c>
      <c r="D251" s="4" t="str">
        <f t="shared" si="15"/>
        <v>Ecom - CONTADO / CASH - PE 4758 TEL: 907305093 RECOJO Basado en Entregas 0</v>
      </c>
      <c r="E251" s="19">
        <v>45546</v>
      </c>
      <c r="F251" s="20" t="s">
        <v>842</v>
      </c>
      <c r="G251" s="20" t="s">
        <v>2197</v>
      </c>
      <c r="H251" s="20" t="s">
        <v>44</v>
      </c>
      <c r="I251" s="20" t="s">
        <v>45</v>
      </c>
      <c r="J251" s="20" t="s">
        <v>2198</v>
      </c>
      <c r="K251" s="20" t="s">
        <v>2199</v>
      </c>
      <c r="L251" s="20" t="s">
        <v>2200</v>
      </c>
      <c r="M251" s="20"/>
      <c r="N251" s="21">
        <v>11.48</v>
      </c>
      <c r="O251" s="21">
        <v>0</v>
      </c>
      <c r="P251" s="20"/>
      <c r="Q251" s="19">
        <v>45546</v>
      </c>
      <c r="R251" s="20"/>
      <c r="S251" s="19">
        <v>45546</v>
      </c>
      <c r="T251" s="20" t="s">
        <v>49</v>
      </c>
      <c r="U251" s="20">
        <v>1022395</v>
      </c>
      <c r="V251" s="20">
        <v>240002909</v>
      </c>
      <c r="W251" s="20" t="s">
        <v>847</v>
      </c>
      <c r="X251" s="20" t="s">
        <v>305</v>
      </c>
      <c r="Y251" s="20" t="s">
        <v>52</v>
      </c>
      <c r="Z251" s="20" t="s">
        <v>2201</v>
      </c>
      <c r="AA251" s="20" t="s">
        <v>808</v>
      </c>
      <c r="AB251" s="20" t="s">
        <v>54</v>
      </c>
      <c r="AC251" s="20" t="s">
        <v>689</v>
      </c>
      <c r="AD251" s="20" t="s">
        <v>56</v>
      </c>
      <c r="AE251" s="20" t="s">
        <v>864</v>
      </c>
    </row>
    <row r="252" spans="1:31" ht="21" customHeight="1" x14ac:dyDescent="0.2">
      <c r="A252" s="4">
        <f t="shared" si="13"/>
        <v>250</v>
      </c>
      <c r="B252" s="4" t="str">
        <f t="shared" si="14"/>
        <v>B010-00017999</v>
      </c>
      <c r="C252" s="4" t="str">
        <f>IFERROR(VLOOKUP(F252,Tablas!$A$1:$B$3,2,0),"")</f>
        <v>Boleta</v>
      </c>
      <c r="D252" s="4" t="str">
        <f t="shared" si="15"/>
        <v>Ecom - CONTADO / CASH - PE 0921 TEL: 992767677 Basado en Pedidos de client</v>
      </c>
      <c r="E252" s="19">
        <v>45348</v>
      </c>
      <c r="F252" s="20" t="s">
        <v>842</v>
      </c>
      <c r="G252" s="20" t="s">
        <v>2202</v>
      </c>
      <c r="H252" s="20" t="s">
        <v>44</v>
      </c>
      <c r="I252" s="20" t="s">
        <v>45</v>
      </c>
      <c r="J252" s="20" t="s">
        <v>2203</v>
      </c>
      <c r="K252" s="20" t="s">
        <v>2204</v>
      </c>
      <c r="L252" s="20" t="s">
        <v>2205</v>
      </c>
      <c r="M252" s="20"/>
      <c r="N252" s="21">
        <v>11.5</v>
      </c>
      <c r="O252" s="21">
        <v>0</v>
      </c>
      <c r="P252" s="20"/>
      <c r="Q252" s="19">
        <v>45348</v>
      </c>
      <c r="R252" s="20"/>
      <c r="S252" s="19">
        <v>45348</v>
      </c>
      <c r="T252" s="20" t="s">
        <v>49</v>
      </c>
      <c r="U252" s="20">
        <v>925138</v>
      </c>
      <c r="V252" s="20">
        <v>240000473</v>
      </c>
      <c r="W252" s="20" t="s">
        <v>847</v>
      </c>
      <c r="X252" s="20" t="s">
        <v>274</v>
      </c>
      <c r="Y252" s="20" t="s">
        <v>52</v>
      </c>
      <c r="Z252" s="20" t="s">
        <v>2206</v>
      </c>
      <c r="AA252" s="20" t="s">
        <v>2207</v>
      </c>
      <c r="AB252" s="20" t="s">
        <v>544</v>
      </c>
      <c r="AC252" s="20" t="s">
        <v>167</v>
      </c>
      <c r="AD252" s="20" t="s">
        <v>56</v>
      </c>
      <c r="AE252" s="20" t="s">
        <v>864</v>
      </c>
    </row>
    <row r="253" spans="1:31" ht="21" customHeight="1" x14ac:dyDescent="0.2">
      <c r="A253" s="4">
        <f t="shared" si="13"/>
        <v>251</v>
      </c>
      <c r="B253" s="4" t="str">
        <f t="shared" si="14"/>
        <v>B010-00020409</v>
      </c>
      <c r="C253" s="4" t="str">
        <f>IFERROR(VLOOKUP(F253,Tablas!$A$1:$B$3,2,0),"")</f>
        <v>Boleta</v>
      </c>
      <c r="D253" s="4" t="str">
        <f t="shared" si="15"/>
        <v>Ecom - CONTADO / CASH - PE 4827 TEL: 927003123 ENVÍO Basado en Pedidos de</v>
      </c>
      <c r="E253" s="19">
        <v>45551</v>
      </c>
      <c r="F253" s="20" t="s">
        <v>842</v>
      </c>
      <c r="G253" s="20" t="s">
        <v>2208</v>
      </c>
      <c r="H253" s="20" t="s">
        <v>44</v>
      </c>
      <c r="I253" s="20" t="s">
        <v>45</v>
      </c>
      <c r="J253" s="20" t="s">
        <v>2209</v>
      </c>
      <c r="K253" s="20" t="s">
        <v>2210</v>
      </c>
      <c r="L253" s="20" t="s">
        <v>2211</v>
      </c>
      <c r="M253" s="20"/>
      <c r="N253" s="21">
        <v>11.56</v>
      </c>
      <c r="O253" s="21">
        <v>0</v>
      </c>
      <c r="P253" s="20"/>
      <c r="Q253" s="19">
        <v>45551</v>
      </c>
      <c r="R253" s="20"/>
      <c r="S253" s="19">
        <v>45551</v>
      </c>
      <c r="T253" s="20" t="s">
        <v>49</v>
      </c>
      <c r="U253" s="20">
        <v>1024987</v>
      </c>
      <c r="V253" s="20">
        <v>240002946</v>
      </c>
      <c r="W253" s="20" t="s">
        <v>847</v>
      </c>
      <c r="X253" s="20" t="s">
        <v>274</v>
      </c>
      <c r="Y253" s="20" t="s">
        <v>52</v>
      </c>
      <c r="Z253" s="20" t="s">
        <v>2212</v>
      </c>
      <c r="AA253" s="20" t="s">
        <v>808</v>
      </c>
      <c r="AB253" s="20" t="s">
        <v>54</v>
      </c>
      <c r="AC253" s="20" t="s">
        <v>167</v>
      </c>
      <c r="AD253" s="20" t="s">
        <v>56</v>
      </c>
      <c r="AE253" s="20" t="s">
        <v>864</v>
      </c>
    </row>
    <row r="254" spans="1:31" ht="21" customHeight="1" x14ac:dyDescent="0.2">
      <c r="A254" s="4">
        <f t="shared" si="13"/>
        <v>252</v>
      </c>
      <c r="B254" s="4" t="str">
        <f t="shared" si="14"/>
        <v>B010-00018782</v>
      </c>
      <c r="C254" s="4" t="str">
        <f>IFERROR(VLOOKUP(F254,Tablas!$A$1:$B$3,2,0),"")</f>
        <v>Boleta</v>
      </c>
      <c r="D254" s="4" t="str">
        <f t="shared" si="15"/>
        <v>Ecom - CONTADO / CASH - PE 2169 TEL: 979707684 Basado en Pedidos de client</v>
      </c>
      <c r="E254" s="19">
        <v>45419</v>
      </c>
      <c r="F254" s="20" t="s">
        <v>842</v>
      </c>
      <c r="G254" s="20" t="s">
        <v>2213</v>
      </c>
      <c r="H254" s="20" t="s">
        <v>44</v>
      </c>
      <c r="I254" s="20" t="s">
        <v>45</v>
      </c>
      <c r="J254" s="20" t="s">
        <v>2110</v>
      </c>
      <c r="K254" s="20" t="s">
        <v>2111</v>
      </c>
      <c r="L254" s="20" t="s">
        <v>2112</v>
      </c>
      <c r="M254" s="20"/>
      <c r="N254" s="21">
        <v>11.67</v>
      </c>
      <c r="O254" s="21">
        <v>0</v>
      </c>
      <c r="P254" s="20"/>
      <c r="Q254" s="19">
        <v>45419</v>
      </c>
      <c r="R254" s="20"/>
      <c r="S254" s="19">
        <v>45419</v>
      </c>
      <c r="T254" s="20" t="s">
        <v>49</v>
      </c>
      <c r="U254" s="20">
        <v>959709</v>
      </c>
      <c r="V254" s="20">
        <v>240001260</v>
      </c>
      <c r="W254" s="20" t="s">
        <v>847</v>
      </c>
      <c r="X254" s="20" t="s">
        <v>274</v>
      </c>
      <c r="Y254" s="20" t="s">
        <v>52</v>
      </c>
      <c r="Z254" s="20" t="s">
        <v>2214</v>
      </c>
      <c r="AA254" s="20" t="s">
        <v>2114</v>
      </c>
      <c r="AB254" s="20" t="s">
        <v>2115</v>
      </c>
      <c r="AC254" s="20" t="s">
        <v>502</v>
      </c>
      <c r="AD254" s="20" t="s">
        <v>56</v>
      </c>
      <c r="AE254" s="20" t="s">
        <v>864</v>
      </c>
    </row>
    <row r="255" spans="1:31" ht="21" customHeight="1" x14ac:dyDescent="0.2">
      <c r="A255" s="4">
        <f t="shared" si="13"/>
        <v>253</v>
      </c>
      <c r="B255" s="4" t="str">
        <f t="shared" si="14"/>
        <v>B010-00020201</v>
      </c>
      <c r="C255" s="4" t="str">
        <f>IFERROR(VLOOKUP(F255,Tablas!$A$1:$B$3,2,0),"")</f>
        <v>Boleta</v>
      </c>
      <c r="D255" s="4" t="str">
        <f t="shared" si="15"/>
        <v>Ecom - CONTADO / CASH - PE 4454 TEL: 989867913 ENVÍO Basado en Entregas 09</v>
      </c>
      <c r="E255" s="19">
        <v>45531</v>
      </c>
      <c r="F255" s="20" t="s">
        <v>842</v>
      </c>
      <c r="G255" s="20" t="s">
        <v>2215</v>
      </c>
      <c r="H255" s="20" t="s">
        <v>44</v>
      </c>
      <c r="I255" s="20" t="s">
        <v>45</v>
      </c>
      <c r="J255" s="20" t="s">
        <v>2216</v>
      </c>
      <c r="K255" s="20" t="s">
        <v>2217</v>
      </c>
      <c r="L255" s="20" t="s">
        <v>2218</v>
      </c>
      <c r="M255" s="20"/>
      <c r="N255" s="21">
        <v>11.68</v>
      </c>
      <c r="O255" s="21">
        <v>0</v>
      </c>
      <c r="P255" s="20"/>
      <c r="Q255" s="19">
        <v>45531</v>
      </c>
      <c r="R255" s="20"/>
      <c r="S255" s="19">
        <v>45531</v>
      </c>
      <c r="T255" s="20" t="s">
        <v>49</v>
      </c>
      <c r="U255" s="20">
        <v>1014161</v>
      </c>
      <c r="V255" s="20">
        <v>240002738</v>
      </c>
      <c r="W255" s="20" t="s">
        <v>847</v>
      </c>
      <c r="X255" s="20" t="s">
        <v>305</v>
      </c>
      <c r="Y255" s="20" t="s">
        <v>52</v>
      </c>
      <c r="Z255" s="20" t="s">
        <v>2219</v>
      </c>
      <c r="AA255" s="20" t="s">
        <v>2220</v>
      </c>
      <c r="AB255" s="20" t="s">
        <v>1028</v>
      </c>
      <c r="AC255" s="20" t="s">
        <v>689</v>
      </c>
      <c r="AD255" s="20" t="s">
        <v>56</v>
      </c>
      <c r="AE255" s="20" t="s">
        <v>864</v>
      </c>
    </row>
    <row r="256" spans="1:31" ht="21" customHeight="1" x14ac:dyDescent="0.2">
      <c r="A256" s="4">
        <f t="shared" si="13"/>
        <v>254</v>
      </c>
      <c r="B256" s="4" t="str">
        <f t="shared" si="14"/>
        <v>B010-00017961</v>
      </c>
      <c r="C256" s="4" t="str">
        <f>IFERROR(VLOOKUP(F256,Tablas!$A$1:$B$3,2,0),"")</f>
        <v>Boleta</v>
      </c>
      <c r="D256" s="4" t="str">
        <f t="shared" si="15"/>
        <v>Juntoz - CONTADO / CASH - PE 0792 JUNTOZ Basado en Entregas 09-0010-00058951</v>
      </c>
      <c r="E256" s="19">
        <v>45342</v>
      </c>
      <c r="F256" s="20" t="s">
        <v>842</v>
      </c>
      <c r="G256" s="20" t="s">
        <v>2221</v>
      </c>
      <c r="H256" s="20" t="s">
        <v>44</v>
      </c>
      <c r="I256" s="20" t="s">
        <v>45</v>
      </c>
      <c r="J256" s="20" t="s">
        <v>2222</v>
      </c>
      <c r="K256" s="20" t="s">
        <v>2223</v>
      </c>
      <c r="L256" s="20" t="s">
        <v>2224</v>
      </c>
      <c r="M256" s="20"/>
      <c r="N256" s="21">
        <v>11.71</v>
      </c>
      <c r="O256" s="21">
        <v>0</v>
      </c>
      <c r="P256" s="20"/>
      <c r="Q256" s="19">
        <v>45342</v>
      </c>
      <c r="R256" s="20"/>
      <c r="S256" s="19">
        <v>45342</v>
      </c>
      <c r="T256" s="20" t="s">
        <v>49</v>
      </c>
      <c r="U256" s="20">
        <v>921673</v>
      </c>
      <c r="V256" s="20">
        <v>240000435</v>
      </c>
      <c r="W256" s="20" t="s">
        <v>847</v>
      </c>
      <c r="X256" s="20" t="s">
        <v>274</v>
      </c>
      <c r="Y256" s="20" t="s">
        <v>52</v>
      </c>
      <c r="Z256" s="20" t="s">
        <v>2225</v>
      </c>
      <c r="AA256" s="20" t="s">
        <v>2226</v>
      </c>
      <c r="AB256" s="20" t="s">
        <v>2227</v>
      </c>
      <c r="AC256" s="20" t="s">
        <v>167</v>
      </c>
      <c r="AD256" s="20" t="s">
        <v>56</v>
      </c>
      <c r="AE256" s="20" t="s">
        <v>851</v>
      </c>
    </row>
    <row r="257" spans="1:31" ht="21" customHeight="1" x14ac:dyDescent="0.2">
      <c r="A257" s="4">
        <f t="shared" si="13"/>
        <v>255</v>
      </c>
      <c r="B257" s="4" t="str">
        <f t="shared" si="14"/>
        <v>B010-00018508</v>
      </c>
      <c r="C257" s="4" t="str">
        <f>IFERROR(VLOOKUP(F257,Tablas!$A$1:$B$3,2,0),"")</f>
        <v>Boleta</v>
      </c>
      <c r="D257" s="4" t="str">
        <f t="shared" si="15"/>
        <v>Juntoz - CONTADO / CASH - PE 1725 JUNTOZ Basado en Entregas 09-0010-00059802</v>
      </c>
      <c r="E257" s="19">
        <v>45398</v>
      </c>
      <c r="F257" s="20" t="s">
        <v>842</v>
      </c>
      <c r="G257" s="20" t="s">
        <v>2228</v>
      </c>
      <c r="H257" s="20" t="s">
        <v>44</v>
      </c>
      <c r="I257" s="20" t="s">
        <v>45</v>
      </c>
      <c r="J257" s="20" t="s">
        <v>2229</v>
      </c>
      <c r="K257" s="20" t="s">
        <v>2230</v>
      </c>
      <c r="L257" s="20" t="s">
        <v>2231</v>
      </c>
      <c r="M257" s="20"/>
      <c r="N257" s="21">
        <v>11.8</v>
      </c>
      <c r="O257" s="21">
        <v>0</v>
      </c>
      <c r="P257" s="20"/>
      <c r="Q257" s="19">
        <v>45398</v>
      </c>
      <c r="R257" s="20"/>
      <c r="S257" s="19">
        <v>45398</v>
      </c>
      <c r="T257" s="20" t="s">
        <v>49</v>
      </c>
      <c r="U257" s="20">
        <v>946842</v>
      </c>
      <c r="V257" s="20">
        <v>240000984</v>
      </c>
      <c r="W257" s="20" t="s">
        <v>847</v>
      </c>
      <c r="X257" s="20" t="s">
        <v>305</v>
      </c>
      <c r="Y257" s="20" t="s">
        <v>52</v>
      </c>
      <c r="Z257" s="20" t="s">
        <v>2232</v>
      </c>
      <c r="AA257" s="20" t="s">
        <v>2233</v>
      </c>
      <c r="AB257" s="20" t="s">
        <v>789</v>
      </c>
      <c r="AC257" s="20" t="s">
        <v>167</v>
      </c>
      <c r="AD257" s="20" t="s">
        <v>56</v>
      </c>
      <c r="AE257" s="20" t="s">
        <v>851</v>
      </c>
    </row>
    <row r="258" spans="1:31" ht="21" customHeight="1" x14ac:dyDescent="0.2">
      <c r="A258" s="4">
        <f t="shared" si="13"/>
        <v>256</v>
      </c>
      <c r="B258" s="4" t="str">
        <f t="shared" si="14"/>
        <v>B010-00018598</v>
      </c>
      <c r="C258" s="4" t="str">
        <f>IFERROR(VLOOKUP(F258,Tablas!$A$1:$B$3,2,0),"")</f>
        <v>Boleta</v>
      </c>
      <c r="D258" s="4" t="str">
        <f t="shared" si="15"/>
        <v>Ecom - CONTADO / CASH - PE 1912 TEL: 945182137 Basado en Entregas 09-0010-</v>
      </c>
      <c r="E258" s="19">
        <v>45405</v>
      </c>
      <c r="F258" s="20" t="s">
        <v>842</v>
      </c>
      <c r="G258" s="20" t="s">
        <v>2234</v>
      </c>
      <c r="H258" s="20" t="s">
        <v>44</v>
      </c>
      <c r="I258" s="20" t="s">
        <v>45</v>
      </c>
      <c r="J258" s="20" t="s">
        <v>2235</v>
      </c>
      <c r="K258" s="20" t="s">
        <v>2236</v>
      </c>
      <c r="L258" s="20" t="s">
        <v>2237</v>
      </c>
      <c r="M258" s="20"/>
      <c r="N258" s="21">
        <v>11.83</v>
      </c>
      <c r="O258" s="21">
        <v>0</v>
      </c>
      <c r="P258" s="20"/>
      <c r="Q258" s="19">
        <v>45405</v>
      </c>
      <c r="R258" s="20"/>
      <c r="S258" s="19">
        <v>45405</v>
      </c>
      <c r="T258" s="20" t="s">
        <v>49</v>
      </c>
      <c r="U258" s="20">
        <v>953582</v>
      </c>
      <c r="V258" s="20">
        <v>240001074</v>
      </c>
      <c r="W258" s="20" t="s">
        <v>847</v>
      </c>
      <c r="X258" s="20" t="s">
        <v>274</v>
      </c>
      <c r="Y258" s="20" t="s">
        <v>52</v>
      </c>
      <c r="Z258" s="20" t="s">
        <v>2238</v>
      </c>
      <c r="AA258" s="20" t="s">
        <v>2239</v>
      </c>
      <c r="AB258" s="20" t="s">
        <v>1554</v>
      </c>
      <c r="AC258" s="20" t="s">
        <v>689</v>
      </c>
      <c r="AD258" s="20" t="s">
        <v>56</v>
      </c>
      <c r="AE258" s="20" t="s">
        <v>864</v>
      </c>
    </row>
    <row r="259" spans="1:31" ht="21" customHeight="1" x14ac:dyDescent="0.2">
      <c r="A259" s="4">
        <f t="shared" si="13"/>
        <v>257</v>
      </c>
      <c r="B259" s="4" t="str">
        <f t="shared" si="14"/>
        <v>F010-00025004</v>
      </c>
      <c r="C259" s="4" t="str">
        <f>IFERROR(VLOOKUP(F259,Tablas!$A$1:$B$3,2,0),"")</f>
        <v>Factura</v>
      </c>
      <c r="D259" s="4" t="str">
        <f t="shared" si="15"/>
        <v>Ecom - CONTADO / CASH - Facturas clientes - C20607796620</v>
      </c>
      <c r="E259" s="19">
        <v>45454</v>
      </c>
      <c r="F259" s="20" t="s">
        <v>1001</v>
      </c>
      <c r="G259" s="20" t="s">
        <v>2240</v>
      </c>
      <c r="H259" s="20" t="s">
        <v>44</v>
      </c>
      <c r="I259" s="20" t="s">
        <v>45</v>
      </c>
      <c r="J259" s="20" t="s">
        <v>2192</v>
      </c>
      <c r="K259" s="20" t="s">
        <v>2193</v>
      </c>
      <c r="L259" s="20" t="s">
        <v>2194</v>
      </c>
      <c r="M259" s="20"/>
      <c r="N259" s="21">
        <v>12.02</v>
      </c>
      <c r="O259" s="21">
        <v>0</v>
      </c>
      <c r="P259" s="20"/>
      <c r="Q259" s="19">
        <v>45454</v>
      </c>
      <c r="R259" s="20"/>
      <c r="S259" s="19">
        <v>45454</v>
      </c>
      <c r="T259" s="20" t="s">
        <v>49</v>
      </c>
      <c r="U259" s="20">
        <v>979568</v>
      </c>
      <c r="V259" s="20">
        <v>240001711</v>
      </c>
      <c r="W259" s="20" t="s">
        <v>847</v>
      </c>
      <c r="X259" s="20" t="s">
        <v>274</v>
      </c>
      <c r="Y259" s="20" t="s">
        <v>52</v>
      </c>
      <c r="Z259" s="20" t="s">
        <v>2241</v>
      </c>
      <c r="AA259" s="20" t="s">
        <v>2196</v>
      </c>
      <c r="AB259" s="20"/>
      <c r="AC259" s="20"/>
      <c r="AD259" s="20" t="s">
        <v>56</v>
      </c>
      <c r="AE259" s="20" t="s">
        <v>864</v>
      </c>
    </row>
    <row r="260" spans="1:31" ht="21" customHeight="1" x14ac:dyDescent="0.2">
      <c r="A260" s="4">
        <f t="shared" si="13"/>
        <v>258</v>
      </c>
      <c r="B260" s="4" t="str">
        <f t="shared" si="14"/>
        <v>B010-00017946</v>
      </c>
      <c r="C260" s="4" t="str">
        <f>IFERROR(VLOOKUP(F260,Tablas!$A$1:$B$3,2,0),"")</f>
        <v>Boleta</v>
      </c>
      <c r="D260" s="4" t="str">
        <f t="shared" si="15"/>
        <v>Ecom - CONTADO / CASH - PE 0773 TEL: 939819888 Basado en Pedidos de client</v>
      </c>
      <c r="E260" s="19">
        <v>45341</v>
      </c>
      <c r="F260" s="20" t="s">
        <v>842</v>
      </c>
      <c r="G260" s="20" t="s">
        <v>2242</v>
      </c>
      <c r="H260" s="20" t="s">
        <v>44</v>
      </c>
      <c r="I260" s="20" t="s">
        <v>45</v>
      </c>
      <c r="J260" s="20" t="s">
        <v>2243</v>
      </c>
      <c r="K260" s="20" t="s">
        <v>2244</v>
      </c>
      <c r="L260" s="20" t="s">
        <v>2245</v>
      </c>
      <c r="M260" s="20"/>
      <c r="N260" s="21">
        <v>12.02</v>
      </c>
      <c r="O260" s="21">
        <v>0</v>
      </c>
      <c r="P260" s="20"/>
      <c r="Q260" s="19">
        <v>45341</v>
      </c>
      <c r="R260" s="20"/>
      <c r="S260" s="19">
        <v>45341</v>
      </c>
      <c r="T260" s="20" t="s">
        <v>49</v>
      </c>
      <c r="U260" s="20">
        <v>921239</v>
      </c>
      <c r="V260" s="20">
        <v>240000420</v>
      </c>
      <c r="W260" s="20" t="s">
        <v>847</v>
      </c>
      <c r="X260" s="20" t="s">
        <v>917</v>
      </c>
      <c r="Y260" s="20" t="s">
        <v>52</v>
      </c>
      <c r="Z260" s="20" t="s">
        <v>2246</v>
      </c>
      <c r="AA260" s="20" t="s">
        <v>2247</v>
      </c>
      <c r="AB260" s="20" t="s">
        <v>863</v>
      </c>
      <c r="AC260" s="20" t="s">
        <v>689</v>
      </c>
      <c r="AD260" s="20" t="s">
        <v>56</v>
      </c>
      <c r="AE260" s="20" t="s">
        <v>864</v>
      </c>
    </row>
    <row r="261" spans="1:31" ht="21" customHeight="1" x14ac:dyDescent="0.2">
      <c r="A261" s="4">
        <f t="shared" si="13"/>
        <v>259</v>
      </c>
      <c r="B261" s="4" t="str">
        <f t="shared" si="14"/>
        <v>B010-00020244</v>
      </c>
      <c r="C261" s="4" t="str">
        <f>IFERROR(VLOOKUP(F261,Tablas!$A$1:$B$3,2,0),"")</f>
        <v>Boleta</v>
      </c>
      <c r="D261" s="4" t="str">
        <f t="shared" si="15"/>
        <v>Ecom - CONTADO / CASH - PE 4540 TEL: 965965551 ENVÍO Basado en Pedidos de</v>
      </c>
      <c r="E261" s="19">
        <v>45537</v>
      </c>
      <c r="F261" s="20" t="s">
        <v>842</v>
      </c>
      <c r="G261" s="20" t="s">
        <v>2248</v>
      </c>
      <c r="H261" s="20" t="s">
        <v>44</v>
      </c>
      <c r="I261" s="20" t="s">
        <v>45</v>
      </c>
      <c r="J261" s="20" t="s">
        <v>1996</v>
      </c>
      <c r="K261" s="20" t="s">
        <v>1997</v>
      </c>
      <c r="L261" s="20" t="s">
        <v>1998</v>
      </c>
      <c r="M261" s="20"/>
      <c r="N261" s="21">
        <v>12.29</v>
      </c>
      <c r="O261" s="21">
        <v>0</v>
      </c>
      <c r="P261" s="20"/>
      <c r="Q261" s="19">
        <v>45537</v>
      </c>
      <c r="R261" s="20"/>
      <c r="S261" s="19">
        <v>45537</v>
      </c>
      <c r="T261" s="20" t="s">
        <v>49</v>
      </c>
      <c r="U261" s="20">
        <v>1017648</v>
      </c>
      <c r="V261" s="20">
        <v>240002781</v>
      </c>
      <c r="W261" s="20" t="s">
        <v>847</v>
      </c>
      <c r="X261" s="20" t="s">
        <v>917</v>
      </c>
      <c r="Y261" s="20" t="s">
        <v>52</v>
      </c>
      <c r="Z261" s="20" t="s">
        <v>2249</v>
      </c>
      <c r="AA261" s="20" t="s">
        <v>2000</v>
      </c>
      <c r="AB261" s="20" t="s">
        <v>1041</v>
      </c>
      <c r="AC261" s="20" t="s">
        <v>689</v>
      </c>
      <c r="AD261" s="20" t="s">
        <v>56</v>
      </c>
      <c r="AE261" s="20" t="s">
        <v>864</v>
      </c>
    </row>
    <row r="262" spans="1:31" ht="21" customHeight="1" x14ac:dyDescent="0.2">
      <c r="A262" s="4">
        <f t="shared" si="13"/>
        <v>260</v>
      </c>
      <c r="B262" s="4" t="str">
        <f t="shared" si="14"/>
        <v>B010-00020069</v>
      </c>
      <c r="C262" s="4" t="str">
        <f>IFERROR(VLOOKUP(F262,Tablas!$A$1:$B$3,2,0),"")</f>
        <v>Boleta</v>
      </c>
      <c r="D262" s="4" t="str">
        <f t="shared" si="15"/>
        <v>Ecom - CONTADO / CASH - PE 4253 TEL: 970976548 ENVÍO Basado en Entregas 09</v>
      </c>
      <c r="E262" s="19">
        <v>45524</v>
      </c>
      <c r="F262" s="20" t="s">
        <v>842</v>
      </c>
      <c r="G262" s="20" t="s">
        <v>2250</v>
      </c>
      <c r="H262" s="20" t="s">
        <v>44</v>
      </c>
      <c r="I262" s="20" t="s">
        <v>45</v>
      </c>
      <c r="J262" s="20" t="s">
        <v>2251</v>
      </c>
      <c r="K262" s="20" t="s">
        <v>2252</v>
      </c>
      <c r="L262" s="20" t="s">
        <v>2253</v>
      </c>
      <c r="M262" s="20"/>
      <c r="N262" s="21">
        <v>12.44</v>
      </c>
      <c r="O262" s="21">
        <v>0</v>
      </c>
      <c r="P262" s="20"/>
      <c r="Q262" s="19">
        <v>45524</v>
      </c>
      <c r="R262" s="20"/>
      <c r="S262" s="19">
        <v>45524</v>
      </c>
      <c r="T262" s="20" t="s">
        <v>49</v>
      </c>
      <c r="U262" s="20">
        <v>1010798</v>
      </c>
      <c r="V262" s="20">
        <v>240002606</v>
      </c>
      <c r="W262" s="20" t="s">
        <v>847</v>
      </c>
      <c r="X262" s="20" t="s">
        <v>305</v>
      </c>
      <c r="Y262" s="20" t="s">
        <v>52</v>
      </c>
      <c r="Z262" s="20" t="s">
        <v>2254</v>
      </c>
      <c r="AA262" s="20" t="s">
        <v>2255</v>
      </c>
      <c r="AB262" s="20" t="s">
        <v>2256</v>
      </c>
      <c r="AC262" s="20" t="s">
        <v>2256</v>
      </c>
      <c r="AD262" s="20" t="s">
        <v>56</v>
      </c>
      <c r="AE262" s="20" t="s">
        <v>864</v>
      </c>
    </row>
    <row r="263" spans="1:31" ht="21" customHeight="1" x14ac:dyDescent="0.2">
      <c r="A263" s="4">
        <f t="shared" si="13"/>
        <v>261</v>
      </c>
      <c r="B263" s="4" t="str">
        <f t="shared" si="14"/>
        <v>B010-00017944</v>
      </c>
      <c r="C263" s="4" t="str">
        <f>IFERROR(VLOOKUP(F263,Tablas!$A$1:$B$3,2,0),"")</f>
        <v>Boleta</v>
      </c>
      <c r="D263" s="4" t="str">
        <f t="shared" si="15"/>
        <v>Ecom - CONTADO / CASH - PE 0787 TEL: 955753555 Basado en Entregas 09-0010-</v>
      </c>
      <c r="E263" s="19">
        <v>45341</v>
      </c>
      <c r="F263" s="20" t="s">
        <v>842</v>
      </c>
      <c r="G263" s="20" t="s">
        <v>2257</v>
      </c>
      <c r="H263" s="20" t="s">
        <v>44</v>
      </c>
      <c r="I263" s="20" t="s">
        <v>45</v>
      </c>
      <c r="J263" s="20" t="s">
        <v>1618</v>
      </c>
      <c r="K263" s="20" t="s">
        <v>1619</v>
      </c>
      <c r="L263" s="20" t="s">
        <v>1620</v>
      </c>
      <c r="M263" s="20"/>
      <c r="N263" s="21">
        <v>12.52</v>
      </c>
      <c r="O263" s="21">
        <v>0</v>
      </c>
      <c r="P263" s="20"/>
      <c r="Q263" s="19">
        <v>45341</v>
      </c>
      <c r="R263" s="20"/>
      <c r="S263" s="19">
        <v>45341</v>
      </c>
      <c r="T263" s="20" t="s">
        <v>49</v>
      </c>
      <c r="U263" s="20">
        <v>921196</v>
      </c>
      <c r="V263" s="20">
        <v>240000418</v>
      </c>
      <c r="W263" s="20" t="s">
        <v>847</v>
      </c>
      <c r="X263" s="20" t="s">
        <v>274</v>
      </c>
      <c r="Y263" s="20" t="s">
        <v>52</v>
      </c>
      <c r="Z263" s="20" t="s">
        <v>2258</v>
      </c>
      <c r="AA263" s="20" t="s">
        <v>1622</v>
      </c>
      <c r="AB263" s="20" t="s">
        <v>963</v>
      </c>
      <c r="AC263" s="20" t="s">
        <v>689</v>
      </c>
      <c r="AD263" s="20" t="s">
        <v>56</v>
      </c>
      <c r="AE263" s="20" t="s">
        <v>864</v>
      </c>
    </row>
    <row r="264" spans="1:31" ht="21" customHeight="1" x14ac:dyDescent="0.2">
      <c r="A264" s="4">
        <f t="shared" si="13"/>
        <v>262</v>
      </c>
      <c r="B264" s="4" t="str">
        <f t="shared" si="14"/>
        <v>B010-00019041</v>
      </c>
      <c r="C264" s="4" t="str">
        <f>IFERROR(VLOOKUP(F264,Tablas!$A$1:$B$3,2,0),"")</f>
        <v>Boleta</v>
      </c>
      <c r="D264" s="4" t="str">
        <f t="shared" si="15"/>
        <v>Ecom - CONTADO / CASH - PE 2665 TEL: 959965544 Basado en Pedidos de client</v>
      </c>
      <c r="E264" s="19">
        <v>45441</v>
      </c>
      <c r="F264" s="20" t="s">
        <v>842</v>
      </c>
      <c r="G264" s="20" t="s">
        <v>2259</v>
      </c>
      <c r="H264" s="20" t="s">
        <v>44</v>
      </c>
      <c r="I264" s="20" t="s">
        <v>45</v>
      </c>
      <c r="J264" s="20" t="s">
        <v>2260</v>
      </c>
      <c r="K264" s="20" t="s">
        <v>2261</v>
      </c>
      <c r="L264" s="20" t="s">
        <v>2262</v>
      </c>
      <c r="M264" s="20"/>
      <c r="N264" s="21">
        <v>12.69</v>
      </c>
      <c r="O264" s="21">
        <v>0</v>
      </c>
      <c r="P264" s="20"/>
      <c r="Q264" s="19">
        <v>45441</v>
      </c>
      <c r="R264" s="20"/>
      <c r="S264" s="19">
        <v>45441</v>
      </c>
      <c r="T264" s="20" t="s">
        <v>49</v>
      </c>
      <c r="U264" s="20">
        <v>972315</v>
      </c>
      <c r="V264" s="20">
        <v>240001573</v>
      </c>
      <c r="W264" s="20" t="s">
        <v>847</v>
      </c>
      <c r="X264" s="20" t="s">
        <v>274</v>
      </c>
      <c r="Y264" s="20" t="s">
        <v>52</v>
      </c>
      <c r="Z264" s="20" t="s">
        <v>2263</v>
      </c>
      <c r="AA264" s="20" t="s">
        <v>2264</v>
      </c>
      <c r="AB264" s="20" t="s">
        <v>1554</v>
      </c>
      <c r="AC264" s="20" t="s">
        <v>689</v>
      </c>
      <c r="AD264" s="20" t="s">
        <v>56</v>
      </c>
      <c r="AE264" s="20" t="s">
        <v>864</v>
      </c>
    </row>
    <row r="265" spans="1:31" ht="21" customHeight="1" x14ac:dyDescent="0.2">
      <c r="A265" s="4">
        <f t="shared" si="13"/>
        <v>263</v>
      </c>
      <c r="B265" s="4" t="str">
        <f t="shared" si="14"/>
        <v>B010-00018707</v>
      </c>
      <c r="C265" s="4" t="str">
        <f>IFERROR(VLOOKUP(F265,Tablas!$A$1:$B$3,2,0),"")</f>
        <v>Boleta</v>
      </c>
      <c r="D265" s="4" t="str">
        <f t="shared" si="15"/>
        <v>Ecom - CONTADO / CASH - PE 2036 TEL: 925787141 Basado en Pedidos de client</v>
      </c>
      <c r="E265" s="19">
        <v>45412</v>
      </c>
      <c r="F265" s="20" t="s">
        <v>842</v>
      </c>
      <c r="G265" s="20" t="s">
        <v>2265</v>
      </c>
      <c r="H265" s="20" t="s">
        <v>44</v>
      </c>
      <c r="I265" s="20" t="s">
        <v>45</v>
      </c>
      <c r="J265" s="20" t="s">
        <v>2266</v>
      </c>
      <c r="K265" s="20" t="s">
        <v>2267</v>
      </c>
      <c r="L265" s="20" t="s">
        <v>2268</v>
      </c>
      <c r="M265" s="20"/>
      <c r="N265" s="21">
        <v>12.79</v>
      </c>
      <c r="O265" s="21">
        <v>0</v>
      </c>
      <c r="P265" s="20"/>
      <c r="Q265" s="19">
        <v>45412</v>
      </c>
      <c r="R265" s="20"/>
      <c r="S265" s="19">
        <v>45412</v>
      </c>
      <c r="T265" s="20" t="s">
        <v>49</v>
      </c>
      <c r="U265" s="20">
        <v>956816</v>
      </c>
      <c r="V265" s="20">
        <v>240001183</v>
      </c>
      <c r="W265" s="20" t="s">
        <v>847</v>
      </c>
      <c r="X265" s="20" t="s">
        <v>274</v>
      </c>
      <c r="Y265" s="20" t="s">
        <v>52</v>
      </c>
      <c r="Z265" s="20" t="s">
        <v>2269</v>
      </c>
      <c r="AA265" s="20" t="s">
        <v>2270</v>
      </c>
      <c r="AB265" s="20" t="s">
        <v>2271</v>
      </c>
      <c r="AC265" s="20" t="s">
        <v>2272</v>
      </c>
      <c r="AD265" s="20" t="s">
        <v>56</v>
      </c>
      <c r="AE265" s="20" t="s">
        <v>864</v>
      </c>
    </row>
    <row r="266" spans="1:31" ht="21" customHeight="1" x14ac:dyDescent="0.2">
      <c r="A266" s="4">
        <f t="shared" si="13"/>
        <v>264</v>
      </c>
      <c r="B266" s="4" t="str">
        <f t="shared" si="14"/>
        <v>B010-00019159</v>
      </c>
      <c r="C266" s="4" t="str">
        <f>IFERROR(VLOOKUP(F266,Tablas!$A$1:$B$3,2,0),"")</f>
        <v>Boleta</v>
      </c>
      <c r="D266" s="4" t="str">
        <f t="shared" si="15"/>
        <v>Ecom - CONTADO / CASH - PE 2739 TEL: 986858196 Basado en Pedidos de client</v>
      </c>
      <c r="E266" s="19">
        <v>45446</v>
      </c>
      <c r="F266" s="20" t="s">
        <v>842</v>
      </c>
      <c r="G266" s="20" t="s">
        <v>2273</v>
      </c>
      <c r="H266" s="20" t="s">
        <v>44</v>
      </c>
      <c r="I266" s="20" t="s">
        <v>45</v>
      </c>
      <c r="J266" s="20" t="s">
        <v>2274</v>
      </c>
      <c r="K266" s="20" t="s">
        <v>2275</v>
      </c>
      <c r="L266" s="20" t="s">
        <v>2276</v>
      </c>
      <c r="M266" s="20"/>
      <c r="N266" s="21">
        <v>12.82</v>
      </c>
      <c r="O266" s="21">
        <v>0</v>
      </c>
      <c r="P266" s="20"/>
      <c r="Q266" s="19">
        <v>45446</v>
      </c>
      <c r="R266" s="20"/>
      <c r="S266" s="19">
        <v>45446</v>
      </c>
      <c r="T266" s="20" t="s">
        <v>49</v>
      </c>
      <c r="U266" s="20">
        <v>976169</v>
      </c>
      <c r="V266" s="20">
        <v>240001693</v>
      </c>
      <c r="W266" s="20" t="s">
        <v>847</v>
      </c>
      <c r="X266" s="20" t="s">
        <v>274</v>
      </c>
      <c r="Y266" s="20" t="s">
        <v>52</v>
      </c>
      <c r="Z266" s="20" t="s">
        <v>2277</v>
      </c>
      <c r="AA266" s="20" t="s">
        <v>2278</v>
      </c>
      <c r="AB266" s="20" t="s">
        <v>956</v>
      </c>
      <c r="AC266" s="20" t="s">
        <v>689</v>
      </c>
      <c r="AD266" s="20" t="s">
        <v>56</v>
      </c>
      <c r="AE266" s="20" t="s">
        <v>864</v>
      </c>
    </row>
    <row r="267" spans="1:31" ht="21" customHeight="1" x14ac:dyDescent="0.2">
      <c r="A267" s="4">
        <f t="shared" si="13"/>
        <v>265</v>
      </c>
      <c r="B267" s="4" t="str">
        <f t="shared" si="14"/>
        <v>B010-00020486</v>
      </c>
      <c r="C267" s="4" t="str">
        <f>IFERROR(VLOOKUP(F267,Tablas!$A$1:$B$3,2,0),"")</f>
        <v>Boleta</v>
      </c>
      <c r="D267" s="4" t="str">
        <f t="shared" si="15"/>
        <v>Ecom - CONTADO / CASH - PE 4975 TEL: 999488704 ENVÍO Basado en Entregas 09</v>
      </c>
      <c r="E267" s="19">
        <v>45558</v>
      </c>
      <c r="F267" s="20" t="s">
        <v>842</v>
      </c>
      <c r="G267" s="20" t="s">
        <v>2279</v>
      </c>
      <c r="H267" s="20" t="s">
        <v>44</v>
      </c>
      <c r="I267" s="20" t="s">
        <v>45</v>
      </c>
      <c r="J267" s="20" t="s">
        <v>2280</v>
      </c>
      <c r="K267" s="20" t="s">
        <v>2281</v>
      </c>
      <c r="L267" s="20" t="s">
        <v>2282</v>
      </c>
      <c r="M267" s="20"/>
      <c r="N267" s="21">
        <v>12.85</v>
      </c>
      <c r="O267" s="21">
        <v>0</v>
      </c>
      <c r="P267" s="20"/>
      <c r="Q267" s="19">
        <v>45558</v>
      </c>
      <c r="R267" s="20"/>
      <c r="S267" s="19">
        <v>45558</v>
      </c>
      <c r="T267" s="20" t="s">
        <v>49</v>
      </c>
      <c r="U267" s="20">
        <v>1027657</v>
      </c>
      <c r="V267" s="20">
        <v>240003023</v>
      </c>
      <c r="W267" s="20" t="s">
        <v>847</v>
      </c>
      <c r="X267" s="20" t="s">
        <v>274</v>
      </c>
      <c r="Y267" s="20" t="s">
        <v>52</v>
      </c>
      <c r="Z267" s="20" t="s">
        <v>2283</v>
      </c>
      <c r="AA267" s="20" t="s">
        <v>372</v>
      </c>
      <c r="AB267" s="20" t="s">
        <v>54</v>
      </c>
      <c r="AC267" s="20" t="s">
        <v>167</v>
      </c>
      <c r="AD267" s="20" t="s">
        <v>56</v>
      </c>
      <c r="AE267" s="20" t="s">
        <v>864</v>
      </c>
    </row>
    <row r="268" spans="1:31" ht="21" customHeight="1" x14ac:dyDescent="0.2">
      <c r="A268" s="4">
        <f t="shared" si="13"/>
        <v>266</v>
      </c>
      <c r="B268" s="4" t="str">
        <f t="shared" si="14"/>
        <v>B010-00020141</v>
      </c>
      <c r="C268" s="4" t="str">
        <f>IFERROR(VLOOKUP(F268,Tablas!$A$1:$B$3,2,0),"")</f>
        <v>Boleta</v>
      </c>
      <c r="D268" s="4" t="str">
        <f t="shared" si="15"/>
        <v>Nacional - CONTADO / CASH - PE4390 Basado en Entregas 09-T010-00000965.</v>
      </c>
      <c r="E268" s="19">
        <v>45529</v>
      </c>
      <c r="F268" s="20" t="s">
        <v>842</v>
      </c>
      <c r="G268" s="20" t="s">
        <v>2284</v>
      </c>
      <c r="H268" s="20" t="s">
        <v>44</v>
      </c>
      <c r="I268" s="20" t="s">
        <v>45</v>
      </c>
      <c r="J268" s="20" t="s">
        <v>2285</v>
      </c>
      <c r="K268" s="20" t="s">
        <v>2286</v>
      </c>
      <c r="L268" s="20" t="s">
        <v>2287</v>
      </c>
      <c r="M268" s="20"/>
      <c r="N268" s="21">
        <v>13</v>
      </c>
      <c r="O268" s="21">
        <v>0</v>
      </c>
      <c r="P268" s="20"/>
      <c r="Q268" s="19">
        <v>45529</v>
      </c>
      <c r="R268" s="20"/>
      <c r="S268" s="19">
        <v>45529</v>
      </c>
      <c r="T268" s="20" t="s">
        <v>49</v>
      </c>
      <c r="U268" s="20">
        <v>1012751</v>
      </c>
      <c r="V268" s="20">
        <v>240002678</v>
      </c>
      <c r="W268" s="20" t="s">
        <v>847</v>
      </c>
      <c r="X268" s="20" t="s">
        <v>848</v>
      </c>
      <c r="Y268" s="20" t="s">
        <v>52</v>
      </c>
      <c r="Z268" s="20" t="s">
        <v>2288</v>
      </c>
      <c r="AA268" s="20" t="s">
        <v>1013</v>
      </c>
      <c r="AB268" s="20" t="s">
        <v>789</v>
      </c>
      <c r="AC268" s="20" t="s">
        <v>167</v>
      </c>
      <c r="AD268" s="20" t="s">
        <v>56</v>
      </c>
      <c r="AE268" s="20" t="s">
        <v>1014</v>
      </c>
    </row>
    <row r="269" spans="1:31" ht="21" customHeight="1" x14ac:dyDescent="0.2">
      <c r="A269" s="4">
        <f t="shared" si="13"/>
        <v>267</v>
      </c>
      <c r="B269" s="4" t="str">
        <f t="shared" si="14"/>
        <v>B010-00020258</v>
      </c>
      <c r="C269" s="4" t="str">
        <f>IFERROR(VLOOKUP(F269,Tablas!$A$1:$B$3,2,0),"")</f>
        <v>Boleta</v>
      </c>
      <c r="D269" s="4" t="str">
        <f t="shared" si="15"/>
        <v>Venta Asistida - CONTADO / CASH - PE 4566 TEL: 970465265 RECOJO Basado en Entregas 0</v>
      </c>
      <c r="E269" s="19">
        <v>45538</v>
      </c>
      <c r="F269" s="20" t="s">
        <v>842</v>
      </c>
      <c r="G269" s="20" t="s">
        <v>2289</v>
      </c>
      <c r="H269" s="20" t="s">
        <v>44</v>
      </c>
      <c r="I269" s="20" t="s">
        <v>45</v>
      </c>
      <c r="J269" s="20" t="s">
        <v>2290</v>
      </c>
      <c r="K269" s="20" t="s">
        <v>2291</v>
      </c>
      <c r="L269" s="20" t="s">
        <v>2292</v>
      </c>
      <c r="M269" s="20"/>
      <c r="N269" s="21">
        <v>13.31</v>
      </c>
      <c r="O269" s="21">
        <v>0</v>
      </c>
      <c r="P269" s="20"/>
      <c r="Q269" s="19">
        <v>45538</v>
      </c>
      <c r="R269" s="20"/>
      <c r="S269" s="19">
        <v>45538</v>
      </c>
      <c r="T269" s="20" t="s">
        <v>49</v>
      </c>
      <c r="U269" s="20">
        <v>1017893</v>
      </c>
      <c r="V269" s="20">
        <v>240002795</v>
      </c>
      <c r="W269" s="20" t="s">
        <v>847</v>
      </c>
      <c r="X269" s="20" t="s">
        <v>848</v>
      </c>
      <c r="Y269" s="20" t="s">
        <v>52</v>
      </c>
      <c r="Z269" s="20" t="s">
        <v>2293</v>
      </c>
      <c r="AA269" s="20" t="s">
        <v>2294</v>
      </c>
      <c r="AB269" s="20" t="s">
        <v>956</v>
      </c>
      <c r="AC269" s="20" t="s">
        <v>689</v>
      </c>
      <c r="AD269" s="20" t="s">
        <v>56</v>
      </c>
      <c r="AE269" s="20" t="s">
        <v>983</v>
      </c>
    </row>
    <row r="270" spans="1:31" ht="21" customHeight="1" x14ac:dyDescent="0.2">
      <c r="A270" s="4">
        <f t="shared" si="13"/>
        <v>268</v>
      </c>
      <c r="B270" s="4" t="str">
        <f t="shared" si="14"/>
        <v>B010-00019207</v>
      </c>
      <c r="C270" s="4" t="str">
        <f>IFERROR(VLOOKUP(F270,Tablas!$A$1:$B$3,2,0),"")</f>
        <v>Boleta</v>
      </c>
      <c r="D270" s="4" t="str">
        <f t="shared" si="15"/>
        <v>Venta Asistida - CONTADO / CASH - PE 2799 TEL: 949209257 Basado en Entregas 09-0007-</v>
      </c>
      <c r="E270" s="19">
        <v>45449</v>
      </c>
      <c r="F270" s="20" t="s">
        <v>842</v>
      </c>
      <c r="G270" s="20" t="s">
        <v>2295</v>
      </c>
      <c r="H270" s="20" t="s">
        <v>44</v>
      </c>
      <c r="I270" s="20" t="s">
        <v>45</v>
      </c>
      <c r="J270" s="20" t="s">
        <v>2296</v>
      </c>
      <c r="K270" s="20" t="s">
        <v>2297</v>
      </c>
      <c r="L270" s="20" t="s">
        <v>2298</v>
      </c>
      <c r="M270" s="20"/>
      <c r="N270" s="21">
        <v>13.33</v>
      </c>
      <c r="O270" s="21">
        <v>0</v>
      </c>
      <c r="P270" s="20"/>
      <c r="Q270" s="19">
        <v>45449</v>
      </c>
      <c r="R270" s="20"/>
      <c r="S270" s="19">
        <v>45449</v>
      </c>
      <c r="T270" s="20" t="s">
        <v>49</v>
      </c>
      <c r="U270" s="20">
        <v>978630</v>
      </c>
      <c r="V270" s="20">
        <v>240001741</v>
      </c>
      <c r="W270" s="20" t="s">
        <v>847</v>
      </c>
      <c r="X270" s="20" t="s">
        <v>274</v>
      </c>
      <c r="Y270" s="20" t="s">
        <v>52</v>
      </c>
      <c r="Z270" s="20" t="s">
        <v>2299</v>
      </c>
      <c r="AA270" s="20" t="s">
        <v>2300</v>
      </c>
      <c r="AB270" s="20" t="s">
        <v>789</v>
      </c>
      <c r="AC270" s="20" t="s">
        <v>167</v>
      </c>
      <c r="AD270" s="20" t="s">
        <v>56</v>
      </c>
      <c r="AE270" s="20" t="s">
        <v>983</v>
      </c>
    </row>
    <row r="271" spans="1:31" ht="21" customHeight="1" x14ac:dyDescent="0.2">
      <c r="A271" s="4">
        <f t="shared" si="13"/>
        <v>269</v>
      </c>
      <c r="B271" s="4" t="str">
        <f t="shared" si="14"/>
        <v>B010-00019169</v>
      </c>
      <c r="C271" s="4" t="str">
        <f>IFERROR(VLOOKUP(F271,Tablas!$A$1:$B$3,2,0),"")</f>
        <v>Boleta</v>
      </c>
      <c r="D271" s="4" t="str">
        <f t="shared" si="15"/>
        <v>Venta Asistida - CONTADO / CASH - PE 2745 RECOGE: SÁNCHEZ GONZALES DAVID DNI: 709121</v>
      </c>
      <c r="E271" s="19">
        <v>45446</v>
      </c>
      <c r="F271" s="20" t="s">
        <v>842</v>
      </c>
      <c r="G271" s="20" t="s">
        <v>2301</v>
      </c>
      <c r="H271" s="20" t="s">
        <v>44</v>
      </c>
      <c r="I271" s="20" t="s">
        <v>45</v>
      </c>
      <c r="J271" s="20" t="s">
        <v>2302</v>
      </c>
      <c r="K271" s="20" t="s">
        <v>2303</v>
      </c>
      <c r="L271" s="20" t="s">
        <v>2304</v>
      </c>
      <c r="M271" s="20"/>
      <c r="N271" s="21">
        <v>13.43</v>
      </c>
      <c r="O271" s="21">
        <v>0</v>
      </c>
      <c r="P271" s="20"/>
      <c r="Q271" s="19">
        <v>45446</v>
      </c>
      <c r="R271" s="20"/>
      <c r="S271" s="19">
        <v>45446</v>
      </c>
      <c r="T271" s="20" t="s">
        <v>49</v>
      </c>
      <c r="U271" s="20">
        <v>976224</v>
      </c>
      <c r="V271" s="20">
        <v>240001703</v>
      </c>
      <c r="W271" s="20" t="s">
        <v>847</v>
      </c>
      <c r="X271" s="20" t="s">
        <v>274</v>
      </c>
      <c r="Y271" s="20" t="s">
        <v>52</v>
      </c>
      <c r="Z271" s="20" t="s">
        <v>2305</v>
      </c>
      <c r="AA271" s="20" t="s">
        <v>2306</v>
      </c>
      <c r="AB271" s="20" t="s">
        <v>2307</v>
      </c>
      <c r="AC271" s="20" t="s">
        <v>2308</v>
      </c>
      <c r="AD271" s="20" t="s">
        <v>56</v>
      </c>
      <c r="AE271" s="20" t="s">
        <v>983</v>
      </c>
    </row>
    <row r="272" spans="1:31" ht="21" customHeight="1" x14ac:dyDescent="0.2">
      <c r="A272" s="4">
        <f t="shared" si="13"/>
        <v>270</v>
      </c>
      <c r="B272" s="4" t="str">
        <f t="shared" si="14"/>
        <v>B010-00019356</v>
      </c>
      <c r="C272" s="4" t="str">
        <f>IFERROR(VLOOKUP(F272,Tablas!$A$1:$B$3,2,0),"")</f>
        <v>Boleta</v>
      </c>
      <c r="D272" s="4" t="str">
        <f t="shared" si="15"/>
        <v>Ecom - CONTADO / CASH - PE 3090 TEL: 967140980 Basado en Pedidos de client</v>
      </c>
      <c r="E272" s="19">
        <v>45469</v>
      </c>
      <c r="F272" s="20" t="s">
        <v>842</v>
      </c>
      <c r="G272" s="20" t="s">
        <v>2309</v>
      </c>
      <c r="H272" s="20" t="s">
        <v>44</v>
      </c>
      <c r="I272" s="20" t="s">
        <v>45</v>
      </c>
      <c r="J272" s="20" t="s">
        <v>1451</v>
      </c>
      <c r="K272" s="20" t="s">
        <v>1452</v>
      </c>
      <c r="L272" s="20" t="s">
        <v>1453</v>
      </c>
      <c r="M272" s="20"/>
      <c r="N272" s="21">
        <v>13.46</v>
      </c>
      <c r="O272" s="21">
        <v>0</v>
      </c>
      <c r="P272" s="20"/>
      <c r="Q272" s="19">
        <v>45469</v>
      </c>
      <c r="R272" s="20"/>
      <c r="S272" s="19">
        <v>45469</v>
      </c>
      <c r="T272" s="20" t="s">
        <v>49</v>
      </c>
      <c r="U272" s="20">
        <v>986383</v>
      </c>
      <c r="V272" s="20">
        <v>240001891</v>
      </c>
      <c r="W272" s="20" t="s">
        <v>847</v>
      </c>
      <c r="X272" s="20" t="s">
        <v>274</v>
      </c>
      <c r="Y272" s="20" t="s">
        <v>52</v>
      </c>
      <c r="Z272" s="20" t="s">
        <v>2310</v>
      </c>
      <c r="AA272" s="20" t="s">
        <v>1455</v>
      </c>
      <c r="AB272" s="20" t="s">
        <v>912</v>
      </c>
      <c r="AC272" s="20" t="s">
        <v>689</v>
      </c>
      <c r="AD272" s="20" t="s">
        <v>56</v>
      </c>
      <c r="AE272" s="20" t="s">
        <v>864</v>
      </c>
    </row>
    <row r="273" spans="1:31" ht="21" customHeight="1" x14ac:dyDescent="0.2">
      <c r="A273" s="4">
        <f t="shared" si="13"/>
        <v>271</v>
      </c>
      <c r="B273" s="4" t="str">
        <f t="shared" si="14"/>
        <v>B010-00020468</v>
      </c>
      <c r="C273" s="4" t="str">
        <f>IFERROR(VLOOKUP(F273,Tablas!$A$1:$B$3,2,0),"")</f>
        <v>Boleta</v>
      </c>
      <c r="D273" s="4" t="str">
        <f t="shared" si="15"/>
        <v>Ecom - CONTADO / CASH - PE 4950 TEL: 940148538 CANI-TABS ENVÍO Basado en E</v>
      </c>
      <c r="E273" s="19">
        <v>45555</v>
      </c>
      <c r="F273" s="20" t="s">
        <v>842</v>
      </c>
      <c r="G273" s="20" t="s">
        <v>2311</v>
      </c>
      <c r="H273" s="20" t="s">
        <v>44</v>
      </c>
      <c r="I273" s="20" t="s">
        <v>45</v>
      </c>
      <c r="J273" s="20" t="s">
        <v>2312</v>
      </c>
      <c r="K273" s="20" t="s">
        <v>2313</v>
      </c>
      <c r="L273" s="20" t="s">
        <v>2314</v>
      </c>
      <c r="M273" s="20"/>
      <c r="N273" s="21">
        <v>13.47</v>
      </c>
      <c r="O273" s="21">
        <v>0</v>
      </c>
      <c r="P273" s="20"/>
      <c r="Q273" s="19">
        <v>45555</v>
      </c>
      <c r="R273" s="20"/>
      <c r="S273" s="19">
        <v>45555</v>
      </c>
      <c r="T273" s="20" t="s">
        <v>49</v>
      </c>
      <c r="U273" s="20">
        <v>1026995</v>
      </c>
      <c r="V273" s="20">
        <v>240003005</v>
      </c>
      <c r="W273" s="20" t="s">
        <v>847</v>
      </c>
      <c r="X273" s="20" t="s">
        <v>274</v>
      </c>
      <c r="Y273" s="20" t="s">
        <v>52</v>
      </c>
      <c r="Z273" s="20" t="s">
        <v>2315</v>
      </c>
      <c r="AA273" s="20" t="s">
        <v>808</v>
      </c>
      <c r="AB273" s="20" t="s">
        <v>54</v>
      </c>
      <c r="AC273" s="20" t="s">
        <v>689</v>
      </c>
      <c r="AD273" s="20" t="s">
        <v>56</v>
      </c>
      <c r="AE273" s="20" t="s">
        <v>864</v>
      </c>
    </row>
    <row r="274" spans="1:31" ht="21" customHeight="1" x14ac:dyDescent="0.2">
      <c r="A274" s="4">
        <f t="shared" si="13"/>
        <v>272</v>
      </c>
      <c r="B274" s="4" t="str">
        <f t="shared" si="14"/>
        <v>F010-00025661</v>
      </c>
      <c r="C274" s="4" t="str">
        <f>IFERROR(VLOOKUP(F274,Tablas!$A$1:$B$3,2,0),"")</f>
        <v>Factura</v>
      </c>
      <c r="D274" s="4" t="str">
        <f t="shared" si="15"/>
        <v>Ecom - CONTADO / CASH - Facturas clientes - C10449272680</v>
      </c>
      <c r="E274" s="19">
        <v>45523</v>
      </c>
      <c r="F274" s="20" t="s">
        <v>1001</v>
      </c>
      <c r="G274" s="20" t="s">
        <v>2316</v>
      </c>
      <c r="H274" s="20" t="s">
        <v>44</v>
      </c>
      <c r="I274" s="20" t="s">
        <v>45</v>
      </c>
      <c r="J274" s="20" t="s">
        <v>2317</v>
      </c>
      <c r="K274" s="20" t="s">
        <v>2318</v>
      </c>
      <c r="L274" s="20" t="s">
        <v>2319</v>
      </c>
      <c r="M274" s="20"/>
      <c r="N274" s="21">
        <v>13.8</v>
      </c>
      <c r="O274" s="21">
        <v>0</v>
      </c>
      <c r="P274" s="20"/>
      <c r="Q274" s="19">
        <v>45523</v>
      </c>
      <c r="R274" s="20"/>
      <c r="S274" s="19">
        <v>45523</v>
      </c>
      <c r="T274" s="20" t="s">
        <v>49</v>
      </c>
      <c r="U274" s="20">
        <v>1010133</v>
      </c>
      <c r="V274" s="20">
        <v>240002460</v>
      </c>
      <c r="W274" s="20" t="s">
        <v>847</v>
      </c>
      <c r="X274" s="20" t="s">
        <v>305</v>
      </c>
      <c r="Y274" s="20" t="s">
        <v>52</v>
      </c>
      <c r="Z274" s="20" t="s">
        <v>2320</v>
      </c>
      <c r="AA274" s="20" t="s">
        <v>2321</v>
      </c>
      <c r="AB274" s="20" t="s">
        <v>789</v>
      </c>
      <c r="AC274" s="20" t="s">
        <v>167</v>
      </c>
      <c r="AD274" s="20" t="s">
        <v>56</v>
      </c>
      <c r="AE274" s="20" t="s">
        <v>864</v>
      </c>
    </row>
    <row r="275" spans="1:31" ht="21" customHeight="1" x14ac:dyDescent="0.2">
      <c r="A275" s="4">
        <f t="shared" si="13"/>
        <v>273</v>
      </c>
      <c r="B275" s="4" t="str">
        <f t="shared" si="14"/>
        <v>B010-00020021</v>
      </c>
      <c r="C275" s="4" t="str">
        <f>IFERROR(VLOOKUP(F275,Tablas!$A$1:$B$3,2,0),"")</f>
        <v>Boleta</v>
      </c>
      <c r="D275" s="4" t="str">
        <f t="shared" si="15"/>
        <v>Venta Asistida - CONTADO / CASH - PE 4171 TEL: 970465265 ENVÍO Basado en Entregas 09</v>
      </c>
      <c r="E275" s="19">
        <v>45519</v>
      </c>
      <c r="F275" s="20" t="s">
        <v>842</v>
      </c>
      <c r="G275" s="20" t="s">
        <v>2322</v>
      </c>
      <c r="H275" s="20" t="s">
        <v>44</v>
      </c>
      <c r="I275" s="20" t="s">
        <v>45</v>
      </c>
      <c r="J275" s="20" t="s">
        <v>2290</v>
      </c>
      <c r="K275" s="20" t="s">
        <v>2291</v>
      </c>
      <c r="L275" s="20" t="s">
        <v>2292</v>
      </c>
      <c r="M275" s="20"/>
      <c r="N275" s="21">
        <v>14.02</v>
      </c>
      <c r="O275" s="21">
        <v>0</v>
      </c>
      <c r="P275" s="20"/>
      <c r="Q275" s="19">
        <v>45519</v>
      </c>
      <c r="R275" s="20"/>
      <c r="S275" s="19">
        <v>45519</v>
      </c>
      <c r="T275" s="20" t="s">
        <v>49</v>
      </c>
      <c r="U275" s="20">
        <v>1008952</v>
      </c>
      <c r="V275" s="20">
        <v>240002557</v>
      </c>
      <c r="W275" s="20" t="s">
        <v>847</v>
      </c>
      <c r="X275" s="20" t="s">
        <v>848</v>
      </c>
      <c r="Y275" s="20" t="s">
        <v>52</v>
      </c>
      <c r="Z275" s="20" t="s">
        <v>2323</v>
      </c>
      <c r="AA275" s="20" t="s">
        <v>2294</v>
      </c>
      <c r="AB275" s="20" t="s">
        <v>956</v>
      </c>
      <c r="AC275" s="20" t="s">
        <v>689</v>
      </c>
      <c r="AD275" s="20" t="s">
        <v>56</v>
      </c>
      <c r="AE275" s="20" t="s">
        <v>983</v>
      </c>
    </row>
    <row r="276" spans="1:31" ht="21" customHeight="1" x14ac:dyDescent="0.2">
      <c r="A276" s="4">
        <f t="shared" si="13"/>
        <v>274</v>
      </c>
      <c r="B276" s="4" t="str">
        <f t="shared" si="14"/>
        <v>B010-00020443</v>
      </c>
      <c r="C276" s="4" t="str">
        <f>IFERROR(VLOOKUP(F276,Tablas!$A$1:$B$3,2,0),"")</f>
        <v>Boleta</v>
      </c>
      <c r="D276" s="4" t="str">
        <f t="shared" si="15"/>
        <v>Ecom - CONTADO / CASH - PE 4916 TEL: 974410676 RECOJO Basado en Entregas 0</v>
      </c>
      <c r="E276" s="19">
        <v>45554</v>
      </c>
      <c r="F276" s="20" t="s">
        <v>842</v>
      </c>
      <c r="G276" s="20" t="s">
        <v>2324</v>
      </c>
      <c r="H276" s="20" t="s">
        <v>44</v>
      </c>
      <c r="I276" s="20" t="s">
        <v>45</v>
      </c>
      <c r="J276" s="20" t="s">
        <v>2325</v>
      </c>
      <c r="K276" s="20" t="s">
        <v>2326</v>
      </c>
      <c r="L276" s="20" t="s">
        <v>2327</v>
      </c>
      <c r="M276" s="20"/>
      <c r="N276" s="21">
        <v>14.19</v>
      </c>
      <c r="O276" s="21">
        <v>0</v>
      </c>
      <c r="P276" s="20"/>
      <c r="Q276" s="19">
        <v>45554</v>
      </c>
      <c r="R276" s="20"/>
      <c r="S276" s="19">
        <v>45554</v>
      </c>
      <c r="T276" s="20" t="s">
        <v>49</v>
      </c>
      <c r="U276" s="20">
        <v>1026270</v>
      </c>
      <c r="V276" s="20">
        <v>240002980</v>
      </c>
      <c r="W276" s="20" t="s">
        <v>847</v>
      </c>
      <c r="X276" s="20" t="s">
        <v>305</v>
      </c>
      <c r="Y276" s="20" t="s">
        <v>52</v>
      </c>
      <c r="Z276" s="20" t="s">
        <v>2328</v>
      </c>
      <c r="AA276" s="20" t="s">
        <v>808</v>
      </c>
      <c r="AB276" s="20" t="s">
        <v>54</v>
      </c>
      <c r="AC276" s="20" t="s">
        <v>689</v>
      </c>
      <c r="AD276" s="20" t="s">
        <v>56</v>
      </c>
      <c r="AE276" s="20" t="s">
        <v>864</v>
      </c>
    </row>
    <row r="277" spans="1:31" ht="21" customHeight="1" x14ac:dyDescent="0.2">
      <c r="A277" s="4">
        <f t="shared" si="13"/>
        <v>275</v>
      </c>
      <c r="B277" s="4" t="str">
        <f t="shared" si="14"/>
        <v>B010-00017619</v>
      </c>
      <c r="C277" s="4" t="str">
        <f>IFERROR(VLOOKUP(F277,Tablas!$A$1:$B$3,2,0),"")</f>
        <v>Boleta</v>
      </c>
      <c r="D277" s="4" t="str">
        <f t="shared" si="15"/>
        <v>Juntoz - CONTADO / CASH - PE 0120 JUNTOZ Basado en Entregas 09-0010-00058341</v>
      </c>
      <c r="E277" s="19">
        <v>45302</v>
      </c>
      <c r="F277" s="20" t="s">
        <v>842</v>
      </c>
      <c r="G277" s="20" t="s">
        <v>2329</v>
      </c>
      <c r="H277" s="20" t="s">
        <v>44</v>
      </c>
      <c r="I277" s="20" t="s">
        <v>45</v>
      </c>
      <c r="J277" s="20" t="s">
        <v>2330</v>
      </c>
      <c r="K277" s="20" t="s">
        <v>2331</v>
      </c>
      <c r="L277" s="20" t="s">
        <v>2332</v>
      </c>
      <c r="M277" s="20"/>
      <c r="N277" s="21">
        <v>14.27</v>
      </c>
      <c r="O277" s="21">
        <v>0</v>
      </c>
      <c r="P277" s="20"/>
      <c r="Q277" s="19">
        <v>45302</v>
      </c>
      <c r="R277" s="20"/>
      <c r="S277" s="19">
        <v>45302</v>
      </c>
      <c r="T277" s="20" t="s">
        <v>49</v>
      </c>
      <c r="U277" s="20">
        <v>903707</v>
      </c>
      <c r="V277" s="20">
        <v>240000090</v>
      </c>
      <c r="W277" s="20" t="s">
        <v>847</v>
      </c>
      <c r="X277" s="20" t="s">
        <v>274</v>
      </c>
      <c r="Y277" s="20" t="s">
        <v>52</v>
      </c>
      <c r="Z277" s="20" t="s">
        <v>2333</v>
      </c>
      <c r="AA277" s="20" t="s">
        <v>2334</v>
      </c>
      <c r="AB277" s="20" t="s">
        <v>2335</v>
      </c>
      <c r="AC277" s="20" t="s">
        <v>167</v>
      </c>
      <c r="AD277" s="20" t="s">
        <v>56</v>
      </c>
      <c r="AE277" s="20" t="s">
        <v>851</v>
      </c>
    </row>
    <row r="278" spans="1:31" ht="21" customHeight="1" x14ac:dyDescent="0.2">
      <c r="A278" s="4">
        <f t="shared" si="13"/>
        <v>276</v>
      </c>
      <c r="B278" s="4" t="str">
        <f t="shared" si="14"/>
        <v>F010-00024535</v>
      </c>
      <c r="C278" s="4" t="str">
        <f>IFERROR(VLOOKUP(F278,Tablas!$A$1:$B$3,2,0),"")</f>
        <v>Factura</v>
      </c>
      <c r="D278" s="4" t="str">
        <f t="shared" si="15"/>
        <v>Juntoz - CONTADO / CASH - Facturas clientes - C20609487861</v>
      </c>
      <c r="E278" s="19">
        <v>45407</v>
      </c>
      <c r="F278" s="20" t="s">
        <v>1001</v>
      </c>
      <c r="G278" s="20" t="s">
        <v>2336</v>
      </c>
      <c r="H278" s="20" t="s">
        <v>44</v>
      </c>
      <c r="I278" s="20" t="s">
        <v>45</v>
      </c>
      <c r="J278" s="20" t="s">
        <v>2337</v>
      </c>
      <c r="K278" s="20" t="s">
        <v>2338</v>
      </c>
      <c r="L278" s="20" t="s">
        <v>2339</v>
      </c>
      <c r="M278" s="20"/>
      <c r="N278" s="21">
        <v>14.42</v>
      </c>
      <c r="O278" s="21">
        <v>0</v>
      </c>
      <c r="P278" s="20"/>
      <c r="Q278" s="19">
        <v>45407</v>
      </c>
      <c r="R278" s="20"/>
      <c r="S278" s="19">
        <v>45407</v>
      </c>
      <c r="T278" s="20" t="s">
        <v>49</v>
      </c>
      <c r="U278" s="20">
        <v>954802</v>
      </c>
      <c r="V278" s="20">
        <v>240001132</v>
      </c>
      <c r="W278" s="20" t="s">
        <v>847</v>
      </c>
      <c r="X278" s="20" t="s">
        <v>305</v>
      </c>
      <c r="Y278" s="20" t="s">
        <v>52</v>
      </c>
      <c r="Z278" s="20" t="s">
        <v>2340</v>
      </c>
      <c r="AA278" s="20" t="s">
        <v>2341</v>
      </c>
      <c r="AB278" s="20" t="s">
        <v>167</v>
      </c>
      <c r="AC278" s="20" t="s">
        <v>167</v>
      </c>
      <c r="AD278" s="20" t="s">
        <v>56</v>
      </c>
      <c r="AE278" s="20" t="s">
        <v>851</v>
      </c>
    </row>
    <row r="279" spans="1:31" ht="21" customHeight="1" x14ac:dyDescent="0.2">
      <c r="A279" s="4">
        <f t="shared" si="13"/>
        <v>277</v>
      </c>
      <c r="B279" s="4" t="str">
        <f t="shared" si="14"/>
        <v>B010-00015872</v>
      </c>
      <c r="C279" s="4" t="str">
        <f>IFERROR(VLOOKUP(F279,Tablas!$A$1:$B$3,2,0),"")</f>
        <v>Boleta</v>
      </c>
      <c r="D279" s="4" t="str">
        <f t="shared" si="15"/>
        <v>Falabella - CONTADO / CASH - 230003341 Pedidos de cliente - CMK076182170 Basado</v>
      </c>
      <c r="E279" s="19">
        <v>45140</v>
      </c>
      <c r="F279" s="20" t="s">
        <v>842</v>
      </c>
      <c r="G279" s="20" t="s">
        <v>2342</v>
      </c>
      <c r="H279" s="20" t="s">
        <v>44</v>
      </c>
      <c r="I279" s="20" t="s">
        <v>45</v>
      </c>
      <c r="J279" s="20" t="s">
        <v>2343</v>
      </c>
      <c r="K279" s="20" t="s">
        <v>2344</v>
      </c>
      <c r="L279" s="20" t="s">
        <v>2345</v>
      </c>
      <c r="M279" s="20"/>
      <c r="N279" s="21">
        <v>14.46</v>
      </c>
      <c r="O279" s="21">
        <v>0</v>
      </c>
      <c r="P279" s="20"/>
      <c r="Q279" s="19">
        <v>45140</v>
      </c>
      <c r="R279" s="20"/>
      <c r="S279" s="19">
        <v>45140</v>
      </c>
      <c r="T279" s="20" t="s">
        <v>49</v>
      </c>
      <c r="U279" s="20">
        <v>829816</v>
      </c>
      <c r="V279" s="20">
        <v>230002113</v>
      </c>
      <c r="W279" s="20" t="s">
        <v>847</v>
      </c>
      <c r="X279" s="20" t="s">
        <v>305</v>
      </c>
      <c r="Y279" s="20" t="s">
        <v>52</v>
      </c>
      <c r="Z279" s="20" t="s">
        <v>2346</v>
      </c>
      <c r="AA279" s="20" t="s">
        <v>2347</v>
      </c>
      <c r="AB279" s="20" t="s">
        <v>576</v>
      </c>
      <c r="AC279" s="20" t="s">
        <v>167</v>
      </c>
      <c r="AD279" s="20" t="s">
        <v>56</v>
      </c>
      <c r="AE279" s="20" t="s">
        <v>1838</v>
      </c>
    </row>
    <row r="280" spans="1:31" ht="21" customHeight="1" x14ac:dyDescent="0.2">
      <c r="A280" s="4">
        <f t="shared" ref="A280:A335" si="16">ROW()-2</f>
        <v>278</v>
      </c>
      <c r="B280" s="4" t="str">
        <f t="shared" si="14"/>
        <v>B010-00020151</v>
      </c>
      <c r="C280" s="4" t="str">
        <f>IFERROR(VLOOKUP(F280,Tablas!$A$1:$B$3,2,0),"")</f>
        <v>Boleta</v>
      </c>
      <c r="D280" s="4" t="str">
        <f t="shared" si="15"/>
        <v>Nacional - CONTADO / CASH - PE 4401 Basado en Entregas 09-T010-00000974.</v>
      </c>
      <c r="E280" s="19">
        <v>45529</v>
      </c>
      <c r="F280" s="20" t="s">
        <v>842</v>
      </c>
      <c r="G280" s="20" t="s">
        <v>2348</v>
      </c>
      <c r="H280" s="20" t="s">
        <v>44</v>
      </c>
      <c r="I280" s="20" t="s">
        <v>45</v>
      </c>
      <c r="J280" s="20" t="s">
        <v>2349</v>
      </c>
      <c r="K280" s="20" t="s">
        <v>2350</v>
      </c>
      <c r="L280" s="20" t="s">
        <v>2351</v>
      </c>
      <c r="M280" s="20"/>
      <c r="N280" s="21">
        <v>14.52</v>
      </c>
      <c r="O280" s="21">
        <v>0</v>
      </c>
      <c r="P280" s="20"/>
      <c r="Q280" s="19">
        <v>45529</v>
      </c>
      <c r="R280" s="20"/>
      <c r="S280" s="19">
        <v>45529</v>
      </c>
      <c r="T280" s="20" t="s">
        <v>49</v>
      </c>
      <c r="U280" s="20">
        <v>1012803</v>
      </c>
      <c r="V280" s="20">
        <v>240002688</v>
      </c>
      <c r="W280" s="20" t="s">
        <v>847</v>
      </c>
      <c r="X280" s="20" t="s">
        <v>848</v>
      </c>
      <c r="Y280" s="20" t="s">
        <v>52</v>
      </c>
      <c r="Z280" s="20" t="s">
        <v>2352</v>
      </c>
      <c r="AA280" s="20" t="s">
        <v>1013</v>
      </c>
      <c r="AB280" s="20" t="s">
        <v>789</v>
      </c>
      <c r="AC280" s="20" t="s">
        <v>167</v>
      </c>
      <c r="AD280" s="20" t="s">
        <v>56</v>
      </c>
      <c r="AE280" s="20" t="s">
        <v>1014</v>
      </c>
    </row>
    <row r="281" spans="1:31" ht="21" customHeight="1" x14ac:dyDescent="0.2">
      <c r="A281" s="4">
        <f t="shared" si="16"/>
        <v>279</v>
      </c>
      <c r="B281" s="4" t="str">
        <f t="shared" si="14"/>
        <v>B010-00018118</v>
      </c>
      <c r="C281" s="4" t="str">
        <f>IFERROR(VLOOKUP(F281,Tablas!$A$1:$B$3,2,0),"")</f>
        <v>Boleta</v>
      </c>
      <c r="D281" s="4" t="str">
        <f t="shared" si="15"/>
        <v>Ecom - CONTADO / CASH - PE 1036 TEL: 992748412 Basado en Entregas 09-0010-</v>
      </c>
      <c r="E281" s="19">
        <v>45357</v>
      </c>
      <c r="F281" s="20" t="s">
        <v>842</v>
      </c>
      <c r="G281" s="20" t="s">
        <v>2353</v>
      </c>
      <c r="H281" s="20" t="s">
        <v>44</v>
      </c>
      <c r="I281" s="20" t="s">
        <v>45</v>
      </c>
      <c r="J281" s="20" t="s">
        <v>2354</v>
      </c>
      <c r="K281" s="20" t="s">
        <v>2355</v>
      </c>
      <c r="L281" s="20" t="s">
        <v>2356</v>
      </c>
      <c r="M281" s="20"/>
      <c r="N281" s="21">
        <v>14.58</v>
      </c>
      <c r="O281" s="21">
        <v>0</v>
      </c>
      <c r="P281" s="20"/>
      <c r="Q281" s="19">
        <v>45357</v>
      </c>
      <c r="R281" s="20"/>
      <c r="S281" s="19">
        <v>45357</v>
      </c>
      <c r="T281" s="20" t="s">
        <v>49</v>
      </c>
      <c r="U281" s="20">
        <v>929226</v>
      </c>
      <c r="V281" s="20">
        <v>240000592</v>
      </c>
      <c r="W281" s="20" t="s">
        <v>847</v>
      </c>
      <c r="X281" s="20" t="s">
        <v>305</v>
      </c>
      <c r="Y281" s="20" t="s">
        <v>52</v>
      </c>
      <c r="Z281" s="20" t="s">
        <v>2357</v>
      </c>
      <c r="AA281" s="20" t="s">
        <v>2358</v>
      </c>
      <c r="AB281" s="20" t="s">
        <v>1554</v>
      </c>
      <c r="AC281" s="20" t="s">
        <v>689</v>
      </c>
      <c r="AD281" s="20" t="s">
        <v>56</v>
      </c>
      <c r="AE281" s="20" t="s">
        <v>864</v>
      </c>
    </row>
    <row r="282" spans="1:31" ht="21" customHeight="1" x14ac:dyDescent="0.2">
      <c r="A282" s="4">
        <f t="shared" si="16"/>
        <v>280</v>
      </c>
      <c r="B282" s="4" t="str">
        <f t="shared" ref="B282:B336" si="17">MID(G282,4,20)</f>
        <v>B010-00018565</v>
      </c>
      <c r="C282" s="4" t="str">
        <f>IFERROR(VLOOKUP(F282,Tablas!$A$1:$B$3,2,0),"")</f>
        <v>Boleta</v>
      </c>
      <c r="D282" s="4" t="str">
        <f t="shared" ref="D282:D336" si="18">CONCATENATE(AE282," - ",T282," - ",Z282)</f>
        <v>Juntoz - CONTADO / CASH - NO DESPACHAR Basado en Entregas 09-0013-00003805.</v>
      </c>
      <c r="E282" s="19">
        <v>45401</v>
      </c>
      <c r="F282" s="20" t="s">
        <v>842</v>
      </c>
      <c r="G282" s="20" t="s">
        <v>2359</v>
      </c>
      <c r="H282" s="20" t="s">
        <v>44</v>
      </c>
      <c r="I282" s="20" t="s">
        <v>45</v>
      </c>
      <c r="J282" s="20" t="s">
        <v>844</v>
      </c>
      <c r="K282" s="20" t="s">
        <v>845</v>
      </c>
      <c r="L282" s="20" t="s">
        <v>846</v>
      </c>
      <c r="M282" s="20"/>
      <c r="N282" s="21">
        <v>14.66</v>
      </c>
      <c r="O282" s="21">
        <v>0</v>
      </c>
      <c r="P282" s="20"/>
      <c r="Q282" s="19">
        <v>45401</v>
      </c>
      <c r="R282" s="20"/>
      <c r="S282" s="19">
        <v>45401</v>
      </c>
      <c r="T282" s="20" t="s">
        <v>49</v>
      </c>
      <c r="U282" s="20">
        <v>948839</v>
      </c>
      <c r="V282" s="20">
        <v>240001041</v>
      </c>
      <c r="W282" s="20" t="s">
        <v>847</v>
      </c>
      <c r="X282" s="20" t="s">
        <v>274</v>
      </c>
      <c r="Y282" s="20" t="s">
        <v>52</v>
      </c>
      <c r="Z282" s="20" t="s">
        <v>2360</v>
      </c>
      <c r="AA282" s="20" t="s">
        <v>850</v>
      </c>
      <c r="AB282" s="20" t="s">
        <v>54</v>
      </c>
      <c r="AC282" s="20" t="s">
        <v>167</v>
      </c>
      <c r="AD282" s="20" t="s">
        <v>56</v>
      </c>
      <c r="AE282" s="20" t="s">
        <v>851</v>
      </c>
    </row>
    <row r="283" spans="1:31" ht="21" customHeight="1" x14ac:dyDescent="0.2">
      <c r="A283" s="4">
        <f t="shared" si="16"/>
        <v>281</v>
      </c>
      <c r="B283" s="4" t="str">
        <f t="shared" si="17"/>
        <v>B010-00020147</v>
      </c>
      <c r="C283" s="4" t="str">
        <f>IFERROR(VLOOKUP(F283,Tablas!$A$1:$B$3,2,0),"")</f>
        <v>Boleta</v>
      </c>
      <c r="D283" s="4" t="str">
        <f t="shared" si="18"/>
        <v>Nacional - CONTADO / CASH - PE 4396 Basado en Entregas 09-T010-00000971.</v>
      </c>
      <c r="E283" s="19">
        <v>45529</v>
      </c>
      <c r="F283" s="20" t="s">
        <v>842</v>
      </c>
      <c r="G283" s="20" t="s">
        <v>2361</v>
      </c>
      <c r="H283" s="20" t="s">
        <v>44</v>
      </c>
      <c r="I283" s="20" t="s">
        <v>45</v>
      </c>
      <c r="J283" s="20" t="s">
        <v>2362</v>
      </c>
      <c r="K283" s="20" t="s">
        <v>2363</v>
      </c>
      <c r="L283" s="20" t="s">
        <v>2364</v>
      </c>
      <c r="M283" s="20"/>
      <c r="N283" s="21">
        <v>14.71</v>
      </c>
      <c r="O283" s="21">
        <v>0</v>
      </c>
      <c r="P283" s="20"/>
      <c r="Q283" s="19">
        <v>45529</v>
      </c>
      <c r="R283" s="20"/>
      <c r="S283" s="19">
        <v>45529</v>
      </c>
      <c r="T283" s="20" t="s">
        <v>49</v>
      </c>
      <c r="U283" s="20">
        <v>1012785</v>
      </c>
      <c r="V283" s="20">
        <v>240002684</v>
      </c>
      <c r="W283" s="20" t="s">
        <v>847</v>
      </c>
      <c r="X283" s="20" t="s">
        <v>848</v>
      </c>
      <c r="Y283" s="20" t="s">
        <v>52</v>
      </c>
      <c r="Z283" s="20" t="s">
        <v>2365</v>
      </c>
      <c r="AA283" s="20" t="s">
        <v>1013</v>
      </c>
      <c r="AB283" s="20" t="s">
        <v>789</v>
      </c>
      <c r="AC283" s="20" t="s">
        <v>167</v>
      </c>
      <c r="AD283" s="20" t="s">
        <v>56</v>
      </c>
      <c r="AE283" s="20" t="s">
        <v>1014</v>
      </c>
    </row>
    <row r="284" spans="1:31" ht="21" customHeight="1" x14ac:dyDescent="0.2">
      <c r="A284" s="4">
        <f t="shared" si="16"/>
        <v>282</v>
      </c>
      <c r="B284" s="4" t="str">
        <f t="shared" si="17"/>
        <v>B010-00020080</v>
      </c>
      <c r="C284" s="4" t="str">
        <f>IFERROR(VLOOKUP(F284,Tablas!$A$1:$B$3,2,0),"")</f>
        <v>Boleta</v>
      </c>
      <c r="D284" s="4" t="str">
        <f t="shared" si="18"/>
        <v>Ecom - CONTADO / CASH - PE 4246 COMITE 4 RECOGE:MONTOYA JARA,EDISON FRANCH</v>
      </c>
      <c r="E284" s="19">
        <v>45525</v>
      </c>
      <c r="F284" s="20" t="s">
        <v>842</v>
      </c>
      <c r="G284" s="20" t="s">
        <v>2366</v>
      </c>
      <c r="H284" s="20" t="s">
        <v>44</v>
      </c>
      <c r="I284" s="20" t="s">
        <v>45</v>
      </c>
      <c r="J284" s="20" t="s">
        <v>2367</v>
      </c>
      <c r="K284" s="20" t="s">
        <v>2368</v>
      </c>
      <c r="L284" s="20" t="s">
        <v>2369</v>
      </c>
      <c r="M284" s="20"/>
      <c r="N284" s="21">
        <v>15</v>
      </c>
      <c r="O284" s="21">
        <v>0</v>
      </c>
      <c r="P284" s="20"/>
      <c r="Q284" s="19">
        <v>45525</v>
      </c>
      <c r="R284" s="20"/>
      <c r="S284" s="19">
        <v>45525</v>
      </c>
      <c r="T284" s="20" t="s">
        <v>49</v>
      </c>
      <c r="U284" s="20">
        <v>1010903</v>
      </c>
      <c r="V284" s="20">
        <v>240002617</v>
      </c>
      <c r="W284" s="20" t="s">
        <v>847</v>
      </c>
      <c r="X284" s="20" t="s">
        <v>305</v>
      </c>
      <c r="Y284" s="20" t="s">
        <v>52</v>
      </c>
      <c r="Z284" s="20" t="s">
        <v>2370</v>
      </c>
      <c r="AA284" s="20" t="s">
        <v>2371</v>
      </c>
      <c r="AB284" s="20" t="s">
        <v>2372</v>
      </c>
      <c r="AC284" s="20" t="s">
        <v>2373</v>
      </c>
      <c r="AD284" s="20" t="s">
        <v>56</v>
      </c>
      <c r="AE284" s="20" t="s">
        <v>864</v>
      </c>
    </row>
    <row r="285" spans="1:31" ht="21" customHeight="1" x14ac:dyDescent="0.2">
      <c r="A285" s="4">
        <f t="shared" si="16"/>
        <v>283</v>
      </c>
      <c r="B285" s="4" t="str">
        <f t="shared" si="17"/>
        <v>F010-00025920</v>
      </c>
      <c r="C285" s="4" t="str">
        <f>IFERROR(VLOOKUP(F285,Tablas!$A$1:$B$3,2,0),"")</f>
        <v>Factura</v>
      </c>
      <c r="D285" s="4" t="str">
        <f t="shared" si="18"/>
        <v>Ecom - CONTADO / CASH - Facturas clientes - C20523044231</v>
      </c>
      <c r="E285" s="19">
        <v>45552</v>
      </c>
      <c r="F285" s="20" t="s">
        <v>1001</v>
      </c>
      <c r="G285" s="20" t="s">
        <v>2374</v>
      </c>
      <c r="H285" s="20" t="s">
        <v>44</v>
      </c>
      <c r="I285" s="20" t="s">
        <v>45</v>
      </c>
      <c r="J285" s="20" t="s">
        <v>2375</v>
      </c>
      <c r="K285" s="20" t="s">
        <v>2376</v>
      </c>
      <c r="L285" s="20" t="s">
        <v>2377</v>
      </c>
      <c r="M285" s="20"/>
      <c r="N285" s="21">
        <v>15.37</v>
      </c>
      <c r="O285" s="21">
        <v>0</v>
      </c>
      <c r="P285" s="20"/>
      <c r="Q285" s="19">
        <v>45552</v>
      </c>
      <c r="R285" s="20"/>
      <c r="S285" s="19">
        <v>45552</v>
      </c>
      <c r="T285" s="20" t="s">
        <v>49</v>
      </c>
      <c r="U285" s="20">
        <v>1025383</v>
      </c>
      <c r="V285" s="20">
        <v>240002746</v>
      </c>
      <c r="W285" s="20" t="s">
        <v>847</v>
      </c>
      <c r="X285" s="20" t="s">
        <v>305</v>
      </c>
      <c r="Y285" s="20" t="s">
        <v>52</v>
      </c>
      <c r="Z285" s="20" t="s">
        <v>2378</v>
      </c>
      <c r="AA285" s="20" t="s">
        <v>2379</v>
      </c>
      <c r="AB285" s="20" t="s">
        <v>54</v>
      </c>
      <c r="AC285" s="20" t="s">
        <v>167</v>
      </c>
      <c r="AD285" s="20" t="s">
        <v>56</v>
      </c>
      <c r="AE285" s="20" t="s">
        <v>864</v>
      </c>
    </row>
    <row r="286" spans="1:31" ht="21" customHeight="1" x14ac:dyDescent="0.2">
      <c r="A286" s="4">
        <f t="shared" si="16"/>
        <v>284</v>
      </c>
      <c r="B286" s="4" t="str">
        <f t="shared" si="17"/>
        <v>B010-00020499</v>
      </c>
      <c r="C286" s="4" t="str">
        <f>IFERROR(VLOOKUP(F286,Tablas!$A$1:$B$3,2,0),"")</f>
        <v>Boleta</v>
      </c>
      <c r="D286" s="4" t="str">
        <f t="shared" si="18"/>
        <v>Venta Asistida - CONTADO / CASH - PE 5019 TEL: 945308392 RECOJO Basado en Entregas 0</v>
      </c>
      <c r="E286" s="19">
        <v>45559</v>
      </c>
      <c r="F286" s="20" t="s">
        <v>842</v>
      </c>
      <c r="G286" s="20" t="s">
        <v>2380</v>
      </c>
      <c r="H286" s="20" t="s">
        <v>44</v>
      </c>
      <c r="I286" s="20" t="s">
        <v>45</v>
      </c>
      <c r="J286" s="20" t="s">
        <v>2381</v>
      </c>
      <c r="K286" s="20" t="s">
        <v>2382</v>
      </c>
      <c r="L286" s="20" t="s">
        <v>2383</v>
      </c>
      <c r="M286" s="20"/>
      <c r="N286" s="21">
        <v>15.62</v>
      </c>
      <c r="O286" s="21">
        <v>0</v>
      </c>
      <c r="P286" s="20"/>
      <c r="Q286" s="19">
        <v>45559</v>
      </c>
      <c r="R286" s="20"/>
      <c r="S286" s="19">
        <v>45559</v>
      </c>
      <c r="T286" s="20" t="s">
        <v>49</v>
      </c>
      <c r="U286" s="20">
        <v>1028222</v>
      </c>
      <c r="V286" s="20">
        <v>240003036</v>
      </c>
      <c r="W286" s="20" t="s">
        <v>847</v>
      </c>
      <c r="X286" s="20" t="s">
        <v>274</v>
      </c>
      <c r="Y286" s="20" t="s">
        <v>52</v>
      </c>
      <c r="Z286" s="20" t="s">
        <v>2384</v>
      </c>
      <c r="AA286" s="20" t="s">
        <v>372</v>
      </c>
      <c r="AB286" s="20" t="s">
        <v>54</v>
      </c>
      <c r="AC286" s="20" t="s">
        <v>167</v>
      </c>
      <c r="AD286" s="20" t="s">
        <v>56</v>
      </c>
      <c r="AE286" s="20" t="s">
        <v>983</v>
      </c>
    </row>
    <row r="287" spans="1:31" ht="21" customHeight="1" x14ac:dyDescent="0.2">
      <c r="A287" s="4">
        <f t="shared" si="16"/>
        <v>285</v>
      </c>
      <c r="B287" s="4" t="str">
        <f t="shared" si="17"/>
        <v>B010-00019381</v>
      </c>
      <c r="C287" s="4" t="str">
        <f>IFERROR(VLOOKUP(F287,Tablas!$A$1:$B$3,2,0),"")</f>
        <v>Boleta</v>
      </c>
      <c r="D287" s="4" t="str">
        <f t="shared" si="18"/>
        <v>Ecom - CONTADO / CASH - PE 3177 TEL: 998868057 Basado en Pedidos de client</v>
      </c>
      <c r="E287" s="19">
        <v>45471</v>
      </c>
      <c r="F287" s="20" t="s">
        <v>842</v>
      </c>
      <c r="G287" s="20" t="s">
        <v>2385</v>
      </c>
      <c r="H287" s="20" t="s">
        <v>44</v>
      </c>
      <c r="I287" s="20" t="s">
        <v>45</v>
      </c>
      <c r="J287" s="20" t="s">
        <v>2386</v>
      </c>
      <c r="K287" s="20" t="s">
        <v>2387</v>
      </c>
      <c r="L287" s="20" t="s">
        <v>2388</v>
      </c>
      <c r="M287" s="20"/>
      <c r="N287" s="21">
        <v>15.74</v>
      </c>
      <c r="O287" s="21">
        <v>0</v>
      </c>
      <c r="P287" s="20"/>
      <c r="Q287" s="19">
        <v>45471</v>
      </c>
      <c r="R287" s="20"/>
      <c r="S287" s="19">
        <v>45471</v>
      </c>
      <c r="T287" s="20" t="s">
        <v>49</v>
      </c>
      <c r="U287" s="20">
        <v>987662</v>
      </c>
      <c r="V287" s="20">
        <v>240001916</v>
      </c>
      <c r="W287" s="20" t="s">
        <v>847</v>
      </c>
      <c r="X287" s="20" t="s">
        <v>305</v>
      </c>
      <c r="Y287" s="20" t="s">
        <v>52</v>
      </c>
      <c r="Z287" s="20" t="s">
        <v>2389</v>
      </c>
      <c r="AA287" s="20" t="s">
        <v>2390</v>
      </c>
      <c r="AB287" s="20" t="s">
        <v>1054</v>
      </c>
      <c r="AC287" s="20" t="s">
        <v>689</v>
      </c>
      <c r="AD287" s="20" t="s">
        <v>56</v>
      </c>
      <c r="AE287" s="20" t="s">
        <v>864</v>
      </c>
    </row>
    <row r="288" spans="1:31" ht="21" customHeight="1" x14ac:dyDescent="0.2">
      <c r="A288" s="4">
        <f t="shared" si="16"/>
        <v>286</v>
      </c>
      <c r="B288" s="4" t="str">
        <f t="shared" si="17"/>
        <v>B010-00020484</v>
      </c>
      <c r="C288" s="4" t="str">
        <f>IFERROR(VLOOKUP(F288,Tablas!$A$1:$B$3,2,0),"")</f>
        <v>Boleta</v>
      </c>
      <c r="D288" s="4" t="str">
        <f t="shared" si="18"/>
        <v>Venta Asistida - CONTADO / CASH - PE 4974 TEL: 985775330 ENVÍO Basado en Entregas 09</v>
      </c>
      <c r="E288" s="19">
        <v>45558</v>
      </c>
      <c r="F288" s="20" t="s">
        <v>842</v>
      </c>
      <c r="G288" s="20" t="s">
        <v>2391</v>
      </c>
      <c r="H288" s="20" t="s">
        <v>44</v>
      </c>
      <c r="I288" s="20" t="s">
        <v>45</v>
      </c>
      <c r="J288" s="20" t="s">
        <v>2392</v>
      </c>
      <c r="K288" s="20" t="s">
        <v>2393</v>
      </c>
      <c r="L288" s="20" t="s">
        <v>2394</v>
      </c>
      <c r="M288" s="20"/>
      <c r="N288" s="21">
        <v>16.03</v>
      </c>
      <c r="O288" s="21">
        <v>0</v>
      </c>
      <c r="P288" s="20"/>
      <c r="Q288" s="19">
        <v>45558</v>
      </c>
      <c r="R288" s="20"/>
      <c r="S288" s="19">
        <v>45558</v>
      </c>
      <c r="T288" s="20" t="s">
        <v>49</v>
      </c>
      <c r="U288" s="20">
        <v>1027650</v>
      </c>
      <c r="V288" s="20">
        <v>240003021</v>
      </c>
      <c r="W288" s="20" t="s">
        <v>847</v>
      </c>
      <c r="X288" s="20" t="s">
        <v>305</v>
      </c>
      <c r="Y288" s="20" t="s">
        <v>52</v>
      </c>
      <c r="Z288" s="20" t="s">
        <v>2395</v>
      </c>
      <c r="AA288" s="20" t="s">
        <v>372</v>
      </c>
      <c r="AB288" s="20" t="s">
        <v>54</v>
      </c>
      <c r="AC288" s="20" t="s">
        <v>167</v>
      </c>
      <c r="AD288" s="20" t="s">
        <v>56</v>
      </c>
      <c r="AE288" s="20" t="s">
        <v>983</v>
      </c>
    </row>
    <row r="289" spans="1:31" ht="21" customHeight="1" x14ac:dyDescent="0.2">
      <c r="A289" s="4">
        <f t="shared" si="16"/>
        <v>287</v>
      </c>
      <c r="B289" s="4" t="str">
        <f t="shared" si="17"/>
        <v>B010-00018556</v>
      </c>
      <c r="C289" s="4" t="str">
        <f>IFERROR(VLOOKUP(F289,Tablas!$A$1:$B$3,2,0),"")</f>
        <v>Boleta</v>
      </c>
      <c r="D289" s="4" t="str">
        <f t="shared" si="18"/>
        <v>Juntoz - CONTADO / CASH - PE 1829 JUNTOZ Basado en Entregas 09-0010-00059889</v>
      </c>
      <c r="E289" s="19">
        <v>45401</v>
      </c>
      <c r="F289" s="20" t="s">
        <v>842</v>
      </c>
      <c r="G289" s="20" t="s">
        <v>2396</v>
      </c>
      <c r="H289" s="20" t="s">
        <v>44</v>
      </c>
      <c r="I289" s="20" t="s">
        <v>45</v>
      </c>
      <c r="J289" s="20" t="s">
        <v>1186</v>
      </c>
      <c r="K289" s="20" t="s">
        <v>1187</v>
      </c>
      <c r="L289" s="20" t="s">
        <v>1188</v>
      </c>
      <c r="M289" s="20"/>
      <c r="N289" s="21">
        <v>16.03</v>
      </c>
      <c r="O289" s="21">
        <v>0</v>
      </c>
      <c r="P289" s="20"/>
      <c r="Q289" s="19">
        <v>45401</v>
      </c>
      <c r="R289" s="20"/>
      <c r="S289" s="19">
        <v>45401</v>
      </c>
      <c r="T289" s="20" t="s">
        <v>49</v>
      </c>
      <c r="U289" s="20">
        <v>948697</v>
      </c>
      <c r="V289" s="20">
        <v>240001032</v>
      </c>
      <c r="W289" s="20" t="s">
        <v>847</v>
      </c>
      <c r="X289" s="20" t="s">
        <v>274</v>
      </c>
      <c r="Y289" s="20" t="s">
        <v>52</v>
      </c>
      <c r="Z289" s="20" t="s">
        <v>2397</v>
      </c>
      <c r="AA289" s="20" t="s">
        <v>353</v>
      </c>
      <c r="AB289" s="20" t="s">
        <v>54</v>
      </c>
      <c r="AC289" s="20" t="s">
        <v>167</v>
      </c>
      <c r="AD289" s="20" t="s">
        <v>56</v>
      </c>
      <c r="AE289" s="20" t="s">
        <v>851</v>
      </c>
    </row>
    <row r="290" spans="1:31" ht="21" customHeight="1" x14ac:dyDescent="0.2">
      <c r="A290" s="4">
        <f t="shared" si="16"/>
        <v>288</v>
      </c>
      <c r="B290" s="4" t="str">
        <f t="shared" si="17"/>
        <v>B010-00018600</v>
      </c>
      <c r="C290" s="4" t="str">
        <f>IFERROR(VLOOKUP(F290,Tablas!$A$1:$B$3,2,0),"")</f>
        <v>Boleta</v>
      </c>
      <c r="D290" s="4" t="str">
        <f t="shared" si="18"/>
        <v>Juntoz - CONTADO / CASH - PE 1903 JUNTOZ Basado en Entregas 09-0010-00059946</v>
      </c>
      <c r="E290" s="19">
        <v>45405</v>
      </c>
      <c r="F290" s="20" t="s">
        <v>842</v>
      </c>
      <c r="G290" s="20" t="s">
        <v>2398</v>
      </c>
      <c r="H290" s="20" t="s">
        <v>44</v>
      </c>
      <c r="I290" s="20" t="s">
        <v>45</v>
      </c>
      <c r="J290" s="20" t="s">
        <v>2399</v>
      </c>
      <c r="K290" s="20" t="s">
        <v>2400</v>
      </c>
      <c r="L290" s="20" t="s">
        <v>2401</v>
      </c>
      <c r="M290" s="20"/>
      <c r="N290" s="21">
        <v>16.03</v>
      </c>
      <c r="O290" s="21">
        <v>0</v>
      </c>
      <c r="P290" s="20"/>
      <c r="Q290" s="19">
        <v>45405</v>
      </c>
      <c r="R290" s="20"/>
      <c r="S290" s="19">
        <v>45405</v>
      </c>
      <c r="T290" s="20" t="s">
        <v>49</v>
      </c>
      <c r="U290" s="20">
        <v>953597</v>
      </c>
      <c r="V290" s="20">
        <v>240001076</v>
      </c>
      <c r="W290" s="20" t="s">
        <v>847</v>
      </c>
      <c r="X290" s="20" t="s">
        <v>274</v>
      </c>
      <c r="Y290" s="20" t="s">
        <v>52</v>
      </c>
      <c r="Z290" s="20" t="s">
        <v>2402</v>
      </c>
      <c r="AA290" s="20" t="s">
        <v>2403</v>
      </c>
      <c r="AB290" s="20" t="s">
        <v>682</v>
      </c>
      <c r="AC290" s="20" t="s">
        <v>167</v>
      </c>
      <c r="AD290" s="20" t="s">
        <v>56</v>
      </c>
      <c r="AE290" s="20" t="s">
        <v>851</v>
      </c>
    </row>
    <row r="291" spans="1:31" ht="21" customHeight="1" x14ac:dyDescent="0.2">
      <c r="A291" s="4">
        <f t="shared" si="16"/>
        <v>289</v>
      </c>
      <c r="B291" s="4" t="str">
        <f t="shared" si="17"/>
        <v>B010-00018570</v>
      </c>
      <c r="C291" s="4" t="str">
        <f>IFERROR(VLOOKUP(F291,Tablas!$A$1:$B$3,2,0),"")</f>
        <v>Boleta</v>
      </c>
      <c r="D291" s="4" t="str">
        <f t="shared" si="18"/>
        <v>Juntoz - CONTADO / CASH - PE 1859 JUNTOZ Basado en Entregas 09-0010-00059907</v>
      </c>
      <c r="E291" s="19">
        <v>45404</v>
      </c>
      <c r="F291" s="20" t="s">
        <v>842</v>
      </c>
      <c r="G291" s="20" t="s">
        <v>2404</v>
      </c>
      <c r="H291" s="20" t="s">
        <v>44</v>
      </c>
      <c r="I291" s="20" t="s">
        <v>45</v>
      </c>
      <c r="J291" s="20" t="s">
        <v>2405</v>
      </c>
      <c r="K291" s="20" t="s">
        <v>2406</v>
      </c>
      <c r="L291" s="20" t="s">
        <v>2407</v>
      </c>
      <c r="M291" s="20"/>
      <c r="N291" s="21">
        <v>16.03</v>
      </c>
      <c r="O291" s="21">
        <v>0</v>
      </c>
      <c r="P291" s="20"/>
      <c r="Q291" s="19">
        <v>45404</v>
      </c>
      <c r="R291" s="20"/>
      <c r="S291" s="19">
        <v>45404</v>
      </c>
      <c r="T291" s="20" t="s">
        <v>49</v>
      </c>
      <c r="U291" s="20">
        <v>951849</v>
      </c>
      <c r="V291" s="20">
        <v>240001046</v>
      </c>
      <c r="W291" s="20" t="s">
        <v>847</v>
      </c>
      <c r="X291" s="20" t="s">
        <v>274</v>
      </c>
      <c r="Y291" s="20" t="s">
        <v>52</v>
      </c>
      <c r="Z291" s="20" t="s">
        <v>2408</v>
      </c>
      <c r="AA291" s="20" t="s">
        <v>2409</v>
      </c>
      <c r="AB291" s="20" t="s">
        <v>523</v>
      </c>
      <c r="AC291" s="20" t="s">
        <v>167</v>
      </c>
      <c r="AD291" s="20" t="s">
        <v>56</v>
      </c>
      <c r="AE291" s="20" t="s">
        <v>851</v>
      </c>
    </row>
    <row r="292" spans="1:31" ht="21" customHeight="1" x14ac:dyDescent="0.2">
      <c r="A292" s="4">
        <f t="shared" si="16"/>
        <v>290</v>
      </c>
      <c r="B292" s="4" t="str">
        <f t="shared" si="17"/>
        <v>B010-00018829</v>
      </c>
      <c r="C292" s="4" t="str">
        <f>IFERROR(VLOOKUP(F292,Tablas!$A$1:$B$3,2,0),"")</f>
        <v>Boleta</v>
      </c>
      <c r="D292" s="4" t="str">
        <f t="shared" si="18"/>
        <v>Venta Asistida - CONTADO / CASH - PE 2263 RECOGE: José Esmildor Obando Plasencia DNI</v>
      </c>
      <c r="E292" s="19">
        <v>45422</v>
      </c>
      <c r="F292" s="20" t="s">
        <v>842</v>
      </c>
      <c r="G292" s="20" t="s">
        <v>2410</v>
      </c>
      <c r="H292" s="20" t="s">
        <v>44</v>
      </c>
      <c r="I292" s="20" t="s">
        <v>45</v>
      </c>
      <c r="J292" s="20" t="s">
        <v>2411</v>
      </c>
      <c r="K292" s="20" t="s">
        <v>2412</v>
      </c>
      <c r="L292" s="20" t="s">
        <v>2413</v>
      </c>
      <c r="M292" s="20"/>
      <c r="N292" s="21">
        <v>16.2</v>
      </c>
      <c r="O292" s="21">
        <v>0</v>
      </c>
      <c r="P292" s="20"/>
      <c r="Q292" s="19">
        <v>45422</v>
      </c>
      <c r="R292" s="20"/>
      <c r="S292" s="19">
        <v>45422</v>
      </c>
      <c r="T292" s="20" t="s">
        <v>49</v>
      </c>
      <c r="U292" s="20">
        <v>962068</v>
      </c>
      <c r="V292" s="20">
        <v>240001307</v>
      </c>
      <c r="W292" s="20" t="s">
        <v>847</v>
      </c>
      <c r="X292" s="20" t="s">
        <v>305</v>
      </c>
      <c r="Y292" s="20" t="s">
        <v>52</v>
      </c>
      <c r="Z292" s="20" t="s">
        <v>2414</v>
      </c>
      <c r="AA292" s="20" t="s">
        <v>2415</v>
      </c>
      <c r="AB292" s="20" t="s">
        <v>309</v>
      </c>
      <c r="AC292" s="20" t="s">
        <v>309</v>
      </c>
      <c r="AD292" s="20" t="s">
        <v>56</v>
      </c>
      <c r="AE292" s="20" t="s">
        <v>983</v>
      </c>
    </row>
    <row r="293" spans="1:31" ht="21" customHeight="1" x14ac:dyDescent="0.2">
      <c r="A293" s="4">
        <f t="shared" si="16"/>
        <v>291</v>
      </c>
      <c r="B293" s="4" t="str">
        <f t="shared" si="17"/>
        <v>B010-00020345</v>
      </c>
      <c r="C293" s="4" t="str">
        <f>IFERROR(VLOOKUP(F293,Tablas!$A$1:$B$3,2,0),"")</f>
        <v>Boleta</v>
      </c>
      <c r="D293" s="4" t="str">
        <f t="shared" si="18"/>
        <v>Ecom - CONTADO / CASH - PE 4712 TEL: 958210990 ENVÍO Basado en Entregas 09</v>
      </c>
      <c r="E293" s="19">
        <v>45544</v>
      </c>
      <c r="F293" s="20" t="s">
        <v>842</v>
      </c>
      <c r="G293" s="20" t="s">
        <v>2416</v>
      </c>
      <c r="H293" s="20" t="s">
        <v>44</v>
      </c>
      <c r="I293" s="20" t="s">
        <v>45</v>
      </c>
      <c r="J293" s="20" t="s">
        <v>2417</v>
      </c>
      <c r="K293" s="20" t="s">
        <v>2418</v>
      </c>
      <c r="L293" s="20" t="s">
        <v>2419</v>
      </c>
      <c r="M293" s="20"/>
      <c r="N293" s="21">
        <v>16.23</v>
      </c>
      <c r="O293" s="21">
        <v>0</v>
      </c>
      <c r="P293" s="20"/>
      <c r="Q293" s="19">
        <v>45544</v>
      </c>
      <c r="R293" s="20"/>
      <c r="S293" s="19">
        <v>45544</v>
      </c>
      <c r="T293" s="20" t="s">
        <v>49</v>
      </c>
      <c r="U293" s="20">
        <v>1021306</v>
      </c>
      <c r="V293" s="20">
        <v>240002882</v>
      </c>
      <c r="W293" s="20" t="s">
        <v>847</v>
      </c>
      <c r="X293" s="20" t="s">
        <v>274</v>
      </c>
      <c r="Y293" s="20" t="s">
        <v>52</v>
      </c>
      <c r="Z293" s="20" t="s">
        <v>2420</v>
      </c>
      <c r="AA293" s="20" t="s">
        <v>808</v>
      </c>
      <c r="AB293" s="20" t="s">
        <v>54</v>
      </c>
      <c r="AC293" s="20" t="s">
        <v>2421</v>
      </c>
      <c r="AD293" s="20" t="s">
        <v>56</v>
      </c>
      <c r="AE293" s="20" t="s">
        <v>864</v>
      </c>
    </row>
    <row r="294" spans="1:31" ht="21" customHeight="1" x14ac:dyDescent="0.2">
      <c r="A294" s="4">
        <f t="shared" si="16"/>
        <v>292</v>
      </c>
      <c r="B294" s="4" t="str">
        <f t="shared" si="17"/>
        <v>B010-00019247</v>
      </c>
      <c r="C294" s="4" t="str">
        <f>IFERROR(VLOOKUP(F294,Tablas!$A$1:$B$3,2,0),"")</f>
        <v>Boleta</v>
      </c>
      <c r="D294" s="4" t="str">
        <f t="shared" si="18"/>
        <v>Ecom - CONTADO / CASH - PE 2876 TEL: 931837252 Basado en Pedidos de client</v>
      </c>
      <c r="E294" s="19">
        <v>45455</v>
      </c>
      <c r="F294" s="20" t="s">
        <v>842</v>
      </c>
      <c r="G294" s="20" t="s">
        <v>2422</v>
      </c>
      <c r="H294" s="20" t="s">
        <v>44</v>
      </c>
      <c r="I294" s="20" t="s">
        <v>45</v>
      </c>
      <c r="J294" s="20" t="s">
        <v>2423</v>
      </c>
      <c r="K294" s="20" t="s">
        <v>2424</v>
      </c>
      <c r="L294" s="20" t="s">
        <v>2425</v>
      </c>
      <c r="M294" s="20"/>
      <c r="N294" s="21">
        <v>16.420000000000002</v>
      </c>
      <c r="O294" s="21">
        <v>0</v>
      </c>
      <c r="P294" s="20"/>
      <c r="Q294" s="19">
        <v>45455</v>
      </c>
      <c r="R294" s="20"/>
      <c r="S294" s="19">
        <v>45455</v>
      </c>
      <c r="T294" s="20" t="s">
        <v>49</v>
      </c>
      <c r="U294" s="20">
        <v>980409</v>
      </c>
      <c r="V294" s="20">
        <v>240001782</v>
      </c>
      <c r="W294" s="20" t="s">
        <v>847</v>
      </c>
      <c r="X294" s="20" t="s">
        <v>305</v>
      </c>
      <c r="Y294" s="20" t="s">
        <v>52</v>
      </c>
      <c r="Z294" s="20" t="s">
        <v>2426</v>
      </c>
      <c r="AA294" s="20" t="s">
        <v>2427</v>
      </c>
      <c r="AB294" s="20" t="s">
        <v>2074</v>
      </c>
      <c r="AC294" s="20" t="s">
        <v>689</v>
      </c>
      <c r="AD294" s="20" t="s">
        <v>56</v>
      </c>
      <c r="AE294" s="20" t="s">
        <v>864</v>
      </c>
    </row>
    <row r="295" spans="1:31" ht="21" customHeight="1" x14ac:dyDescent="0.2">
      <c r="A295" s="4">
        <f t="shared" si="16"/>
        <v>293</v>
      </c>
      <c r="B295" s="4" t="str">
        <f t="shared" si="17"/>
        <v>B010-00017897</v>
      </c>
      <c r="C295" s="4" t="str">
        <f>IFERROR(VLOOKUP(F295,Tablas!$A$1:$B$3,2,0),"")</f>
        <v>Boleta</v>
      </c>
      <c r="D295" s="4" t="str">
        <f t="shared" si="18"/>
        <v>Ecom - CONTADO / CASH - PE 0651 TEL: 998806654 Basado en Pedidos de client</v>
      </c>
      <c r="E295" s="19">
        <v>45334</v>
      </c>
      <c r="F295" s="20" t="s">
        <v>842</v>
      </c>
      <c r="G295" s="20" t="s">
        <v>2428</v>
      </c>
      <c r="H295" s="20" t="s">
        <v>44</v>
      </c>
      <c r="I295" s="20" t="s">
        <v>45</v>
      </c>
      <c r="J295" s="20" t="s">
        <v>2429</v>
      </c>
      <c r="K295" s="20" t="s">
        <v>2430</v>
      </c>
      <c r="L295" s="20" t="s">
        <v>2431</v>
      </c>
      <c r="M295" s="20"/>
      <c r="N295" s="21">
        <v>16.420000000000002</v>
      </c>
      <c r="O295" s="21">
        <v>0</v>
      </c>
      <c r="P295" s="20"/>
      <c r="Q295" s="19">
        <v>45334</v>
      </c>
      <c r="R295" s="20"/>
      <c r="S295" s="19">
        <v>45334</v>
      </c>
      <c r="T295" s="20" t="s">
        <v>49</v>
      </c>
      <c r="U295" s="20">
        <v>918257</v>
      </c>
      <c r="V295" s="20">
        <v>240000369</v>
      </c>
      <c r="W295" s="20" t="s">
        <v>847</v>
      </c>
      <c r="X295" s="20" t="s">
        <v>917</v>
      </c>
      <c r="Y295" s="20" t="s">
        <v>52</v>
      </c>
      <c r="Z295" s="20" t="s">
        <v>2432</v>
      </c>
      <c r="AA295" s="20" t="s">
        <v>2433</v>
      </c>
      <c r="AB295" s="20" t="s">
        <v>1054</v>
      </c>
      <c r="AC295" s="20" t="s">
        <v>689</v>
      </c>
      <c r="AD295" s="20" t="s">
        <v>56</v>
      </c>
      <c r="AE295" s="20" t="s">
        <v>864</v>
      </c>
    </row>
    <row r="296" spans="1:31" ht="21" customHeight="1" x14ac:dyDescent="0.2">
      <c r="A296" s="4">
        <f t="shared" si="16"/>
        <v>294</v>
      </c>
      <c r="B296" s="4" t="str">
        <f t="shared" si="17"/>
        <v>F010-00024690</v>
      </c>
      <c r="C296" s="4" t="str">
        <f>IFERROR(VLOOKUP(F296,Tablas!$A$1:$B$3,2,0),"")</f>
        <v>Factura</v>
      </c>
      <c r="D296" s="4" t="str">
        <f t="shared" si="18"/>
        <v>Ecom - CONTADO / CASH - Facturas clientes - C20536155032</v>
      </c>
      <c r="E296" s="19">
        <v>45425</v>
      </c>
      <c r="F296" s="20" t="s">
        <v>1001</v>
      </c>
      <c r="G296" s="20" t="s">
        <v>2434</v>
      </c>
      <c r="H296" s="20" t="s">
        <v>44</v>
      </c>
      <c r="I296" s="20" t="s">
        <v>45</v>
      </c>
      <c r="J296" s="20" t="s">
        <v>2435</v>
      </c>
      <c r="K296" s="20" t="s">
        <v>2436</v>
      </c>
      <c r="L296" s="20" t="s">
        <v>2437</v>
      </c>
      <c r="M296" s="20"/>
      <c r="N296" s="21">
        <v>16.809999999999999</v>
      </c>
      <c r="O296" s="21">
        <v>0</v>
      </c>
      <c r="P296" s="20"/>
      <c r="Q296" s="19">
        <v>45425</v>
      </c>
      <c r="R296" s="20"/>
      <c r="S296" s="19">
        <v>45425</v>
      </c>
      <c r="T296" s="20" t="s">
        <v>49</v>
      </c>
      <c r="U296" s="20">
        <v>962283</v>
      </c>
      <c r="V296" s="20">
        <v>240001301</v>
      </c>
      <c r="W296" s="20" t="s">
        <v>847</v>
      </c>
      <c r="X296" s="20" t="s">
        <v>305</v>
      </c>
      <c r="Y296" s="20" t="s">
        <v>52</v>
      </c>
      <c r="Z296" s="20" t="s">
        <v>2438</v>
      </c>
      <c r="AA296" s="20" t="s">
        <v>2439</v>
      </c>
      <c r="AB296" s="20"/>
      <c r="AC296" s="20"/>
      <c r="AD296" s="20" t="s">
        <v>56</v>
      </c>
      <c r="AE296" s="20" t="s">
        <v>864</v>
      </c>
    </row>
    <row r="297" spans="1:31" ht="21" customHeight="1" x14ac:dyDescent="0.2">
      <c r="A297" s="4">
        <f t="shared" si="16"/>
        <v>295</v>
      </c>
      <c r="B297" s="4" t="str">
        <f t="shared" si="17"/>
        <v>B010-00017106</v>
      </c>
      <c r="C297" s="4" t="str">
        <f>IFERROR(VLOOKUP(F297,Tablas!$A$1:$B$3,2,0),"")</f>
        <v>Boleta</v>
      </c>
      <c r="D297" s="4" t="str">
        <f t="shared" si="18"/>
        <v>Juntoz - CONTADO / CASH - 230005477 JUNTOZ Basado en Entregas 09-0010-000580</v>
      </c>
      <c r="E297" s="19">
        <v>45286</v>
      </c>
      <c r="F297" s="20" t="s">
        <v>842</v>
      </c>
      <c r="G297" s="20" t="s">
        <v>2440</v>
      </c>
      <c r="H297" s="20" t="s">
        <v>44</v>
      </c>
      <c r="I297" s="20" t="s">
        <v>45</v>
      </c>
      <c r="J297" s="20" t="s">
        <v>2441</v>
      </c>
      <c r="K297" s="20" t="s">
        <v>2442</v>
      </c>
      <c r="L297" s="20" t="s">
        <v>2443</v>
      </c>
      <c r="M297" s="20"/>
      <c r="N297" s="21">
        <v>16.82</v>
      </c>
      <c r="O297" s="21">
        <v>0</v>
      </c>
      <c r="P297" s="20"/>
      <c r="Q297" s="19">
        <v>45286</v>
      </c>
      <c r="R297" s="20"/>
      <c r="S297" s="19">
        <v>45286</v>
      </c>
      <c r="T297" s="20" t="s">
        <v>49</v>
      </c>
      <c r="U297" s="20">
        <v>892833</v>
      </c>
      <c r="V297" s="20">
        <v>230003429</v>
      </c>
      <c r="W297" s="20" t="s">
        <v>847</v>
      </c>
      <c r="X297" s="20" t="s">
        <v>274</v>
      </c>
      <c r="Y297" s="20" t="s">
        <v>52</v>
      </c>
      <c r="Z297" s="20" t="s">
        <v>2444</v>
      </c>
      <c r="AA297" s="20" t="s">
        <v>2445</v>
      </c>
      <c r="AB297" s="20" t="s">
        <v>2446</v>
      </c>
      <c r="AC297" s="20" t="s">
        <v>167</v>
      </c>
      <c r="AD297" s="20" t="s">
        <v>56</v>
      </c>
      <c r="AE297" s="20" t="s">
        <v>851</v>
      </c>
    </row>
    <row r="298" spans="1:31" ht="21" customHeight="1" x14ac:dyDescent="0.2">
      <c r="A298" s="4">
        <f t="shared" si="16"/>
        <v>296</v>
      </c>
      <c r="B298" s="4" t="str">
        <f t="shared" si="17"/>
        <v>B010-00018236</v>
      </c>
      <c r="C298" s="4" t="str">
        <f>IFERROR(VLOOKUP(F298,Tablas!$A$1:$B$3,2,0),"")</f>
        <v>Boleta</v>
      </c>
      <c r="D298" s="4" t="str">
        <f t="shared" si="18"/>
        <v>Juntoz - CONTADO / CASH - PE 1290 JUNTOZ Basado en Entregas 09-0010-00059380</v>
      </c>
      <c r="E298" s="19">
        <v>45370</v>
      </c>
      <c r="F298" s="20" t="s">
        <v>842</v>
      </c>
      <c r="G298" s="20" t="s">
        <v>2447</v>
      </c>
      <c r="H298" s="20" t="s">
        <v>44</v>
      </c>
      <c r="I298" s="20" t="s">
        <v>45</v>
      </c>
      <c r="J298" s="20" t="s">
        <v>2448</v>
      </c>
      <c r="K298" s="20" t="s">
        <v>2449</v>
      </c>
      <c r="L298" s="20" t="s">
        <v>2450</v>
      </c>
      <c r="M298" s="20"/>
      <c r="N298" s="21">
        <v>16.95</v>
      </c>
      <c r="O298" s="21">
        <v>0</v>
      </c>
      <c r="P298" s="20"/>
      <c r="Q298" s="19">
        <v>45370</v>
      </c>
      <c r="R298" s="20"/>
      <c r="S298" s="19">
        <v>45370</v>
      </c>
      <c r="T298" s="20" t="s">
        <v>49</v>
      </c>
      <c r="U298" s="20">
        <v>935237</v>
      </c>
      <c r="V298" s="20">
        <v>240000711</v>
      </c>
      <c r="W298" s="20" t="s">
        <v>847</v>
      </c>
      <c r="X298" s="20" t="s">
        <v>305</v>
      </c>
      <c r="Y298" s="20" t="s">
        <v>52</v>
      </c>
      <c r="Z298" s="20" t="s">
        <v>2451</v>
      </c>
      <c r="AA298" s="20" t="s">
        <v>2452</v>
      </c>
      <c r="AB298" s="20" t="s">
        <v>428</v>
      </c>
      <c r="AC298" s="20" t="s">
        <v>41</v>
      </c>
      <c r="AD298" s="20" t="s">
        <v>56</v>
      </c>
      <c r="AE298" s="20" t="s">
        <v>851</v>
      </c>
    </row>
    <row r="299" spans="1:31" ht="21" customHeight="1" x14ac:dyDescent="0.2">
      <c r="A299" s="4">
        <f t="shared" si="16"/>
        <v>297</v>
      </c>
      <c r="B299" s="4" t="str">
        <f t="shared" si="17"/>
        <v>B010-00017924</v>
      </c>
      <c r="C299" s="4" t="str">
        <f>IFERROR(VLOOKUP(F299,Tablas!$A$1:$B$3,2,0),"")</f>
        <v>Boleta</v>
      </c>
      <c r="D299" s="4" t="str">
        <f t="shared" si="18"/>
        <v>Juntoz - CONTADO / CASH - PE 0723 JUNTOZ Basado en Entregas 09-0010-00058856</v>
      </c>
      <c r="E299" s="19">
        <v>45336</v>
      </c>
      <c r="F299" s="20" t="s">
        <v>842</v>
      </c>
      <c r="G299" s="20" t="s">
        <v>2453</v>
      </c>
      <c r="H299" s="20" t="s">
        <v>44</v>
      </c>
      <c r="I299" s="20" t="s">
        <v>45</v>
      </c>
      <c r="J299" s="20" t="s">
        <v>2454</v>
      </c>
      <c r="K299" s="20" t="s">
        <v>2455</v>
      </c>
      <c r="L299" s="20" t="s">
        <v>2456</v>
      </c>
      <c r="M299" s="20"/>
      <c r="N299" s="21">
        <v>16.95</v>
      </c>
      <c r="O299" s="21">
        <v>0</v>
      </c>
      <c r="P299" s="20"/>
      <c r="Q299" s="19">
        <v>45336</v>
      </c>
      <c r="R299" s="20"/>
      <c r="S299" s="19">
        <v>45336</v>
      </c>
      <c r="T299" s="20" t="s">
        <v>49</v>
      </c>
      <c r="U299" s="20">
        <v>919683</v>
      </c>
      <c r="V299" s="20">
        <v>240000398</v>
      </c>
      <c r="W299" s="20" t="s">
        <v>847</v>
      </c>
      <c r="X299" s="20" t="s">
        <v>305</v>
      </c>
      <c r="Y299" s="20" t="s">
        <v>52</v>
      </c>
      <c r="Z299" s="20" t="s">
        <v>2457</v>
      </c>
      <c r="AA299" s="20" t="s">
        <v>2458</v>
      </c>
      <c r="AB299" s="20" t="s">
        <v>1413</v>
      </c>
      <c r="AC299" s="20" t="s">
        <v>167</v>
      </c>
      <c r="AD299" s="20" t="s">
        <v>56</v>
      </c>
      <c r="AE299" s="20" t="s">
        <v>851</v>
      </c>
    </row>
    <row r="300" spans="1:31" ht="21" customHeight="1" x14ac:dyDescent="0.2">
      <c r="A300" s="4">
        <f t="shared" si="16"/>
        <v>298</v>
      </c>
      <c r="B300" s="4" t="str">
        <f t="shared" si="17"/>
        <v>B010-00018294</v>
      </c>
      <c r="C300" s="4" t="str">
        <f>IFERROR(VLOOKUP(F300,Tablas!$A$1:$B$3,2,0),"")</f>
        <v>Boleta</v>
      </c>
      <c r="D300" s="4" t="str">
        <f t="shared" si="18"/>
        <v>Juntoz - CONTADO / CASH - PE 1441 JUNTOZ Basado en Entregas 09-0010-00059525</v>
      </c>
      <c r="E300" s="19">
        <v>45378</v>
      </c>
      <c r="F300" s="20" t="s">
        <v>842</v>
      </c>
      <c r="G300" s="20" t="s">
        <v>2459</v>
      </c>
      <c r="H300" s="20" t="s">
        <v>44</v>
      </c>
      <c r="I300" s="20" t="s">
        <v>45</v>
      </c>
      <c r="J300" s="20" t="s">
        <v>2460</v>
      </c>
      <c r="K300" s="20" t="s">
        <v>2461</v>
      </c>
      <c r="L300" s="20" t="s">
        <v>2462</v>
      </c>
      <c r="M300" s="20"/>
      <c r="N300" s="21">
        <v>16.95</v>
      </c>
      <c r="O300" s="21">
        <v>0</v>
      </c>
      <c r="P300" s="20"/>
      <c r="Q300" s="19">
        <v>45378</v>
      </c>
      <c r="R300" s="20"/>
      <c r="S300" s="19">
        <v>45378</v>
      </c>
      <c r="T300" s="20" t="s">
        <v>49</v>
      </c>
      <c r="U300" s="20">
        <v>938795</v>
      </c>
      <c r="V300" s="20">
        <v>240000769</v>
      </c>
      <c r="W300" s="20" t="s">
        <v>847</v>
      </c>
      <c r="X300" s="20" t="s">
        <v>305</v>
      </c>
      <c r="Y300" s="20" t="s">
        <v>52</v>
      </c>
      <c r="Z300" s="20" t="s">
        <v>2463</v>
      </c>
      <c r="AA300" s="20" t="s">
        <v>2464</v>
      </c>
      <c r="AB300" s="20" t="s">
        <v>544</v>
      </c>
      <c r="AC300" s="20" t="s">
        <v>167</v>
      </c>
      <c r="AD300" s="20" t="s">
        <v>56</v>
      </c>
      <c r="AE300" s="20" t="s">
        <v>851</v>
      </c>
    </row>
    <row r="301" spans="1:31" ht="21" customHeight="1" x14ac:dyDescent="0.2">
      <c r="A301" s="4">
        <f t="shared" si="16"/>
        <v>299</v>
      </c>
      <c r="B301" s="4" t="str">
        <f t="shared" si="17"/>
        <v>F010-00025749</v>
      </c>
      <c r="C301" s="4" t="str">
        <f>IFERROR(VLOOKUP(F301,Tablas!$A$1:$B$3,2,0),"")</f>
        <v>Factura</v>
      </c>
      <c r="D301" s="4" t="str">
        <f t="shared" si="18"/>
        <v>Ecom - CONTADO / CASH - Facturas clientes - C10469782056</v>
      </c>
      <c r="E301" s="19">
        <v>45532</v>
      </c>
      <c r="F301" s="20" t="s">
        <v>1001</v>
      </c>
      <c r="G301" s="20" t="s">
        <v>2465</v>
      </c>
      <c r="H301" s="20" t="s">
        <v>44</v>
      </c>
      <c r="I301" s="20" t="s">
        <v>45</v>
      </c>
      <c r="J301" s="20" t="s">
        <v>2466</v>
      </c>
      <c r="K301" s="20" t="s">
        <v>2467</v>
      </c>
      <c r="L301" s="20" t="s">
        <v>2468</v>
      </c>
      <c r="M301" s="20"/>
      <c r="N301" s="21">
        <v>17.09</v>
      </c>
      <c r="O301" s="21">
        <v>0</v>
      </c>
      <c r="P301" s="20"/>
      <c r="Q301" s="19">
        <v>45532</v>
      </c>
      <c r="R301" s="20"/>
      <c r="S301" s="19">
        <v>45532</v>
      </c>
      <c r="T301" s="20" t="s">
        <v>49</v>
      </c>
      <c r="U301" s="20">
        <v>1014456</v>
      </c>
      <c r="V301" s="20">
        <v>240002556</v>
      </c>
      <c r="W301" s="20" t="s">
        <v>847</v>
      </c>
      <c r="X301" s="20" t="s">
        <v>274</v>
      </c>
      <c r="Y301" s="20" t="s">
        <v>52</v>
      </c>
      <c r="Z301" s="20" t="s">
        <v>2469</v>
      </c>
      <c r="AA301" s="20" t="s">
        <v>2470</v>
      </c>
      <c r="AB301" s="20"/>
      <c r="AC301" s="20"/>
      <c r="AD301" s="20" t="s">
        <v>56</v>
      </c>
      <c r="AE301" s="20" t="s">
        <v>864</v>
      </c>
    </row>
    <row r="302" spans="1:31" ht="21" customHeight="1" x14ac:dyDescent="0.2">
      <c r="A302" s="4">
        <f t="shared" si="16"/>
        <v>300</v>
      </c>
      <c r="B302" s="4" t="str">
        <f t="shared" si="17"/>
        <v>B010-00016993</v>
      </c>
      <c r="C302" s="4" t="str">
        <f>IFERROR(VLOOKUP(F302,Tablas!$A$1:$B$3,2,0),"")</f>
        <v>Boleta</v>
      </c>
      <c r="D302" s="4" t="str">
        <f t="shared" si="18"/>
        <v>Juntoz - CONTADO / CASH - PE 5212 JUNTOZ Basado en Entregas 09-0010-00057810</v>
      </c>
      <c r="E302" s="19">
        <v>45271</v>
      </c>
      <c r="F302" s="20" t="s">
        <v>842</v>
      </c>
      <c r="G302" s="20" t="s">
        <v>2471</v>
      </c>
      <c r="H302" s="20" t="s">
        <v>44</v>
      </c>
      <c r="I302" s="20" t="s">
        <v>45</v>
      </c>
      <c r="J302" s="20" t="s">
        <v>2472</v>
      </c>
      <c r="K302" s="20" t="s">
        <v>2473</v>
      </c>
      <c r="L302" s="20" t="s">
        <v>2474</v>
      </c>
      <c r="M302" s="20"/>
      <c r="N302" s="21">
        <v>17.11</v>
      </c>
      <c r="O302" s="21">
        <v>0</v>
      </c>
      <c r="P302" s="20"/>
      <c r="Q302" s="19">
        <v>45271</v>
      </c>
      <c r="R302" s="20"/>
      <c r="S302" s="19">
        <v>45271</v>
      </c>
      <c r="T302" s="20" t="s">
        <v>49</v>
      </c>
      <c r="U302" s="20">
        <v>886718</v>
      </c>
      <c r="V302" s="20">
        <v>230003307</v>
      </c>
      <c r="W302" s="20" t="s">
        <v>847</v>
      </c>
      <c r="X302" s="20" t="s">
        <v>274</v>
      </c>
      <c r="Y302" s="20" t="s">
        <v>52</v>
      </c>
      <c r="Z302" s="20" t="s">
        <v>2475</v>
      </c>
      <c r="AA302" s="20" t="s">
        <v>2476</v>
      </c>
      <c r="AB302" s="20" t="s">
        <v>167</v>
      </c>
      <c r="AC302" s="20" t="s">
        <v>167</v>
      </c>
      <c r="AD302" s="20" t="s">
        <v>56</v>
      </c>
      <c r="AE302" s="20" t="s">
        <v>851</v>
      </c>
    </row>
    <row r="303" spans="1:31" ht="21" customHeight="1" x14ac:dyDescent="0.2">
      <c r="A303" s="4">
        <f t="shared" si="16"/>
        <v>301</v>
      </c>
      <c r="B303" s="4" t="str">
        <f t="shared" si="17"/>
        <v>B010-00018563</v>
      </c>
      <c r="C303" s="4" t="str">
        <f>IFERROR(VLOOKUP(F303,Tablas!$A$1:$B$3,2,0),"")</f>
        <v>Boleta</v>
      </c>
      <c r="D303" s="4" t="str">
        <f t="shared" si="18"/>
        <v>Juntoz - CONTADO / CASH - NO DESPACHAR Basado en Entregas 09-0013-00003807.</v>
      </c>
      <c r="E303" s="19">
        <v>45401</v>
      </c>
      <c r="F303" s="20" t="s">
        <v>842</v>
      </c>
      <c r="G303" s="20" t="s">
        <v>2477</v>
      </c>
      <c r="H303" s="20" t="s">
        <v>44</v>
      </c>
      <c r="I303" s="20" t="s">
        <v>45</v>
      </c>
      <c r="J303" s="20" t="s">
        <v>2478</v>
      </c>
      <c r="K303" s="20" t="s">
        <v>2479</v>
      </c>
      <c r="L303" s="20" t="s">
        <v>2480</v>
      </c>
      <c r="M303" s="20"/>
      <c r="N303" s="21">
        <v>17.350000000000001</v>
      </c>
      <c r="O303" s="21">
        <v>0</v>
      </c>
      <c r="P303" s="20"/>
      <c r="Q303" s="19">
        <v>45401</v>
      </c>
      <c r="R303" s="20"/>
      <c r="S303" s="19">
        <v>45401</v>
      </c>
      <c r="T303" s="20" t="s">
        <v>49</v>
      </c>
      <c r="U303" s="20">
        <v>948825</v>
      </c>
      <c r="V303" s="20">
        <v>240001039</v>
      </c>
      <c r="W303" s="20" t="s">
        <v>847</v>
      </c>
      <c r="X303" s="20" t="s">
        <v>305</v>
      </c>
      <c r="Y303" s="20" t="s">
        <v>52</v>
      </c>
      <c r="Z303" s="20" t="s">
        <v>2481</v>
      </c>
      <c r="AA303" s="20" t="s">
        <v>2482</v>
      </c>
      <c r="AB303" s="20" t="s">
        <v>789</v>
      </c>
      <c r="AC303" s="20" t="s">
        <v>167</v>
      </c>
      <c r="AD303" s="20" t="s">
        <v>56</v>
      </c>
      <c r="AE303" s="20" t="s">
        <v>851</v>
      </c>
    </row>
    <row r="304" spans="1:31" ht="21" customHeight="1" x14ac:dyDescent="0.2">
      <c r="A304" s="4">
        <f t="shared" si="16"/>
        <v>302</v>
      </c>
      <c r="B304" s="4" t="str">
        <f t="shared" si="17"/>
        <v>B010-00018552</v>
      </c>
      <c r="C304" s="4" t="str">
        <f>IFERROR(VLOOKUP(F304,Tablas!$A$1:$B$3,2,0),"")</f>
        <v>Boleta</v>
      </c>
      <c r="D304" s="4" t="str">
        <f t="shared" si="18"/>
        <v>Juntoz - CONTADO / CASH - NO DESPACHAR Basado en Entregas 09-0013-00003812.</v>
      </c>
      <c r="E304" s="19">
        <v>45401</v>
      </c>
      <c r="F304" s="20" t="s">
        <v>842</v>
      </c>
      <c r="G304" s="20" t="s">
        <v>2483</v>
      </c>
      <c r="H304" s="20" t="s">
        <v>44</v>
      </c>
      <c r="I304" s="20" t="s">
        <v>45</v>
      </c>
      <c r="J304" s="20" t="s">
        <v>2484</v>
      </c>
      <c r="K304" s="20" t="s">
        <v>2485</v>
      </c>
      <c r="L304" s="20" t="s">
        <v>2486</v>
      </c>
      <c r="M304" s="20"/>
      <c r="N304" s="21">
        <v>17.350000000000001</v>
      </c>
      <c r="O304" s="21">
        <v>0</v>
      </c>
      <c r="P304" s="20"/>
      <c r="Q304" s="19">
        <v>45401</v>
      </c>
      <c r="R304" s="20"/>
      <c r="S304" s="19">
        <v>45401</v>
      </c>
      <c r="T304" s="20" t="s">
        <v>49</v>
      </c>
      <c r="U304" s="20">
        <v>948556</v>
      </c>
      <c r="V304" s="20">
        <v>240001028</v>
      </c>
      <c r="W304" s="20" t="s">
        <v>847</v>
      </c>
      <c r="X304" s="20" t="s">
        <v>305</v>
      </c>
      <c r="Y304" s="20" t="s">
        <v>52</v>
      </c>
      <c r="Z304" s="20" t="s">
        <v>2487</v>
      </c>
      <c r="AA304" s="20" t="s">
        <v>2488</v>
      </c>
      <c r="AB304" s="20" t="s">
        <v>789</v>
      </c>
      <c r="AC304" s="20" t="s">
        <v>167</v>
      </c>
      <c r="AD304" s="20" t="s">
        <v>56</v>
      </c>
      <c r="AE304" s="20" t="s">
        <v>851</v>
      </c>
    </row>
    <row r="305" spans="1:31" ht="21" customHeight="1" x14ac:dyDescent="0.2">
      <c r="A305" s="4">
        <f t="shared" si="16"/>
        <v>303</v>
      </c>
      <c r="B305" s="4" t="str">
        <f t="shared" si="17"/>
        <v>B010-00016991</v>
      </c>
      <c r="C305" s="4" t="str">
        <f>IFERROR(VLOOKUP(F305,Tablas!$A$1:$B$3,2,0),"")</f>
        <v>Boleta</v>
      </c>
      <c r="D305" s="4" t="str">
        <f t="shared" si="18"/>
        <v>Plaza Vea - Intercorp - CONTADO / CASH - PE 5210 PLAZA VEA Basado en Entregas 09-0010-00057</v>
      </c>
      <c r="E305" s="19">
        <v>45271</v>
      </c>
      <c r="F305" s="20" t="s">
        <v>842</v>
      </c>
      <c r="G305" s="20" t="s">
        <v>2489</v>
      </c>
      <c r="H305" s="20" t="s">
        <v>44</v>
      </c>
      <c r="I305" s="20" t="s">
        <v>45</v>
      </c>
      <c r="J305" s="20" t="s">
        <v>2490</v>
      </c>
      <c r="K305" s="20" t="s">
        <v>2491</v>
      </c>
      <c r="L305" s="20" t="s">
        <v>2492</v>
      </c>
      <c r="M305" s="20"/>
      <c r="N305" s="21">
        <v>17.440000000000001</v>
      </c>
      <c r="O305" s="21">
        <v>0</v>
      </c>
      <c r="P305" s="20"/>
      <c r="Q305" s="19">
        <v>45271</v>
      </c>
      <c r="R305" s="20"/>
      <c r="S305" s="19">
        <v>45271</v>
      </c>
      <c r="T305" s="20" t="s">
        <v>49</v>
      </c>
      <c r="U305" s="20">
        <v>886664</v>
      </c>
      <c r="V305" s="20">
        <v>230003305</v>
      </c>
      <c r="W305" s="20" t="s">
        <v>847</v>
      </c>
      <c r="X305" s="20" t="s">
        <v>917</v>
      </c>
      <c r="Y305" s="20" t="s">
        <v>52</v>
      </c>
      <c r="Z305" s="20" t="s">
        <v>2493</v>
      </c>
      <c r="AA305" s="20" t="s">
        <v>167</v>
      </c>
      <c r="AB305" s="20" t="s">
        <v>167</v>
      </c>
      <c r="AC305" s="20" t="s">
        <v>167</v>
      </c>
      <c r="AD305" s="20" t="s">
        <v>56</v>
      </c>
      <c r="AE305" s="20" t="s">
        <v>2494</v>
      </c>
    </row>
    <row r="306" spans="1:31" ht="21" customHeight="1" x14ac:dyDescent="0.2">
      <c r="A306" s="4">
        <f t="shared" si="16"/>
        <v>304</v>
      </c>
      <c r="B306" s="4" t="str">
        <f t="shared" si="17"/>
        <v>B010-00016955</v>
      </c>
      <c r="C306" s="4" t="str">
        <f>IFERROR(VLOOKUP(F306,Tablas!$A$1:$B$3,2,0),"")</f>
        <v>Boleta</v>
      </c>
      <c r="D306" s="4" t="str">
        <f t="shared" si="18"/>
        <v>Juntoz - CONTADO / CASH - PE 5102 JUNTOZ Basado en Entregas 09-0010-00057718</v>
      </c>
      <c r="E306" s="19">
        <v>45264</v>
      </c>
      <c r="F306" s="20" t="s">
        <v>842</v>
      </c>
      <c r="G306" s="20" t="s">
        <v>2495</v>
      </c>
      <c r="H306" s="20" t="s">
        <v>44</v>
      </c>
      <c r="I306" s="20" t="s">
        <v>45</v>
      </c>
      <c r="J306" s="20" t="s">
        <v>2496</v>
      </c>
      <c r="K306" s="20" t="s">
        <v>2497</v>
      </c>
      <c r="L306" s="20" t="s">
        <v>2498</v>
      </c>
      <c r="M306" s="20"/>
      <c r="N306" s="21">
        <v>17.62</v>
      </c>
      <c r="O306" s="21">
        <v>0</v>
      </c>
      <c r="P306" s="20"/>
      <c r="Q306" s="19">
        <v>45264</v>
      </c>
      <c r="R306" s="20"/>
      <c r="S306" s="19">
        <v>45264</v>
      </c>
      <c r="T306" s="20" t="s">
        <v>49</v>
      </c>
      <c r="U306" s="20">
        <v>884390</v>
      </c>
      <c r="V306" s="20">
        <v>230003269</v>
      </c>
      <c r="W306" s="20" t="s">
        <v>847</v>
      </c>
      <c r="X306" s="20" t="s">
        <v>274</v>
      </c>
      <c r="Y306" s="20" t="s">
        <v>52</v>
      </c>
      <c r="Z306" s="20" t="s">
        <v>2499</v>
      </c>
      <c r="AA306" s="20" t="s">
        <v>2500</v>
      </c>
      <c r="AB306" s="20" t="s">
        <v>2501</v>
      </c>
      <c r="AC306" s="20" t="s">
        <v>167</v>
      </c>
      <c r="AD306" s="20" t="s">
        <v>56</v>
      </c>
      <c r="AE306" s="20" t="s">
        <v>851</v>
      </c>
    </row>
    <row r="307" spans="1:31" ht="21" customHeight="1" x14ac:dyDescent="0.2">
      <c r="A307" s="4">
        <f t="shared" si="16"/>
        <v>305</v>
      </c>
      <c r="B307" s="4" t="str">
        <f t="shared" si="17"/>
        <v>B010-00016771</v>
      </c>
      <c r="C307" s="4" t="str">
        <f>IFERROR(VLOOKUP(F307,Tablas!$A$1:$B$3,2,0),"")</f>
        <v>Boleta</v>
      </c>
      <c r="D307" s="4" t="str">
        <f t="shared" si="18"/>
        <v>Juntoz - CONTADO / CASH - PE 4840 JUNTOZ Basado en Entregas 09-0010-00057462</v>
      </c>
      <c r="E307" s="19">
        <v>45250</v>
      </c>
      <c r="F307" s="20" t="s">
        <v>842</v>
      </c>
      <c r="G307" s="20" t="s">
        <v>2502</v>
      </c>
      <c r="H307" s="20" t="s">
        <v>44</v>
      </c>
      <c r="I307" s="20" t="s">
        <v>45</v>
      </c>
      <c r="J307" s="20" t="s">
        <v>2503</v>
      </c>
      <c r="K307" s="20" t="s">
        <v>2504</v>
      </c>
      <c r="L307" s="20" t="s">
        <v>2505</v>
      </c>
      <c r="M307" s="20"/>
      <c r="N307" s="21">
        <v>17.62</v>
      </c>
      <c r="O307" s="21">
        <v>0</v>
      </c>
      <c r="P307" s="20"/>
      <c r="Q307" s="19">
        <v>45250</v>
      </c>
      <c r="R307" s="20"/>
      <c r="S307" s="19">
        <v>45250</v>
      </c>
      <c r="T307" s="20" t="s">
        <v>49</v>
      </c>
      <c r="U307" s="20">
        <v>876625</v>
      </c>
      <c r="V307" s="20">
        <v>230003085</v>
      </c>
      <c r="W307" s="20" t="s">
        <v>847</v>
      </c>
      <c r="X307" s="20" t="s">
        <v>274</v>
      </c>
      <c r="Y307" s="20" t="s">
        <v>52</v>
      </c>
      <c r="Z307" s="20" t="s">
        <v>2506</v>
      </c>
      <c r="AA307" s="20" t="s">
        <v>2507</v>
      </c>
      <c r="AB307" s="20" t="s">
        <v>2508</v>
      </c>
      <c r="AC307" s="20" t="s">
        <v>167</v>
      </c>
      <c r="AD307" s="20" t="s">
        <v>56</v>
      </c>
      <c r="AE307" s="20" t="s">
        <v>851</v>
      </c>
    </row>
    <row r="308" spans="1:31" ht="21" customHeight="1" x14ac:dyDescent="0.2">
      <c r="A308" s="4">
        <f t="shared" si="16"/>
        <v>306</v>
      </c>
      <c r="B308" s="4" t="str">
        <f t="shared" si="17"/>
        <v>B010-00018814</v>
      </c>
      <c r="C308" s="4" t="str">
        <f>IFERROR(VLOOKUP(F308,Tablas!$A$1:$B$3,2,0),"")</f>
        <v>Boleta</v>
      </c>
      <c r="D308" s="4" t="str">
        <f t="shared" si="18"/>
        <v>Ecom - CONTADO / CASH - PE 2238 TEL: 999960386 Basado en Pedidos de client</v>
      </c>
      <c r="E308" s="19">
        <v>45421</v>
      </c>
      <c r="F308" s="20" t="s">
        <v>842</v>
      </c>
      <c r="G308" s="20" t="s">
        <v>2509</v>
      </c>
      <c r="H308" s="20" t="s">
        <v>44</v>
      </c>
      <c r="I308" s="20" t="s">
        <v>45</v>
      </c>
      <c r="J308" s="20" t="s">
        <v>2510</v>
      </c>
      <c r="K308" s="20" t="s">
        <v>2511</v>
      </c>
      <c r="L308" s="20" t="s">
        <v>2512</v>
      </c>
      <c r="M308" s="20"/>
      <c r="N308" s="21">
        <v>17.690000000000001</v>
      </c>
      <c r="O308" s="21">
        <v>0</v>
      </c>
      <c r="P308" s="20"/>
      <c r="Q308" s="19">
        <v>45421</v>
      </c>
      <c r="R308" s="20"/>
      <c r="S308" s="19">
        <v>45421</v>
      </c>
      <c r="T308" s="20" t="s">
        <v>49</v>
      </c>
      <c r="U308" s="20">
        <v>961571</v>
      </c>
      <c r="V308" s="20">
        <v>240001292</v>
      </c>
      <c r="W308" s="20" t="s">
        <v>847</v>
      </c>
      <c r="X308" s="20" t="s">
        <v>305</v>
      </c>
      <c r="Y308" s="20" t="s">
        <v>52</v>
      </c>
      <c r="Z308" s="20" t="s">
        <v>2513</v>
      </c>
      <c r="AA308" s="20" t="s">
        <v>2514</v>
      </c>
      <c r="AB308" s="20" t="s">
        <v>991</v>
      </c>
      <c r="AC308" s="20" t="s">
        <v>991</v>
      </c>
      <c r="AD308" s="20" t="s">
        <v>56</v>
      </c>
      <c r="AE308" s="20" t="s">
        <v>864</v>
      </c>
    </row>
    <row r="309" spans="1:31" ht="21" customHeight="1" x14ac:dyDescent="0.2">
      <c r="A309" s="4">
        <f t="shared" si="16"/>
        <v>307</v>
      </c>
      <c r="B309" s="4" t="str">
        <f t="shared" si="17"/>
        <v>B010-00015054</v>
      </c>
      <c r="C309" s="4" t="str">
        <f>IFERROR(VLOOKUP(F309,Tablas!$A$1:$B$3,2,0),"")</f>
        <v>Boleta</v>
      </c>
      <c r="D309" s="4" t="str">
        <f t="shared" si="18"/>
        <v>Plaza Vea - Intercorp - CONTADO / CASH - 230001891 Basado en Entregas 09-0010-00054800.</v>
      </c>
      <c r="E309" s="19">
        <v>45056</v>
      </c>
      <c r="F309" s="20" t="s">
        <v>842</v>
      </c>
      <c r="G309" s="20" t="s">
        <v>2515</v>
      </c>
      <c r="H309" s="20" t="s">
        <v>44</v>
      </c>
      <c r="I309" s="20" t="s">
        <v>45</v>
      </c>
      <c r="J309" s="20" t="s">
        <v>677</v>
      </c>
      <c r="K309" s="20" t="s">
        <v>678</v>
      </c>
      <c r="L309" s="20" t="s">
        <v>679</v>
      </c>
      <c r="M309" s="20"/>
      <c r="N309" s="21">
        <v>17.8</v>
      </c>
      <c r="O309" s="21">
        <v>0</v>
      </c>
      <c r="P309" s="20"/>
      <c r="Q309" s="19">
        <v>45056</v>
      </c>
      <c r="R309" s="20"/>
      <c r="S309" s="19">
        <v>45056</v>
      </c>
      <c r="T309" s="20" t="s">
        <v>49</v>
      </c>
      <c r="U309" s="20">
        <v>789636</v>
      </c>
      <c r="V309" s="20">
        <v>230001263</v>
      </c>
      <c r="W309" s="20" t="s">
        <v>847</v>
      </c>
      <c r="X309" s="20" t="s">
        <v>274</v>
      </c>
      <c r="Y309" s="20" t="s">
        <v>52</v>
      </c>
      <c r="Z309" s="20" t="s">
        <v>2516</v>
      </c>
      <c r="AA309" s="20" t="s">
        <v>681</v>
      </c>
      <c r="AB309" s="20" t="s">
        <v>682</v>
      </c>
      <c r="AC309" s="20" t="s">
        <v>167</v>
      </c>
      <c r="AD309" s="20" t="s">
        <v>56</v>
      </c>
      <c r="AE309" s="20" t="s">
        <v>2494</v>
      </c>
    </row>
    <row r="310" spans="1:31" ht="21" customHeight="1" x14ac:dyDescent="0.2">
      <c r="A310" s="4">
        <f t="shared" si="16"/>
        <v>308</v>
      </c>
      <c r="B310" s="4" t="str">
        <f t="shared" si="17"/>
        <v>F010-00025680</v>
      </c>
      <c r="C310" s="4" t="str">
        <f>IFERROR(VLOOKUP(F310,Tablas!$A$1:$B$3,2,0),"")</f>
        <v>Factura</v>
      </c>
      <c r="D310" s="4" t="str">
        <f t="shared" si="18"/>
        <v>Nacional - CONTADO ADELANTADO / CASH IN ADVANCE - Facturas clientes - C20602470882</v>
      </c>
      <c r="E310" s="19">
        <v>45525</v>
      </c>
      <c r="F310" s="20" t="s">
        <v>1001</v>
      </c>
      <c r="G310" s="20" t="s">
        <v>2517</v>
      </c>
      <c r="H310" s="20" t="s">
        <v>44</v>
      </c>
      <c r="I310" s="20" t="s">
        <v>45</v>
      </c>
      <c r="J310" s="20" t="s">
        <v>263</v>
      </c>
      <c r="K310" s="20" t="s">
        <v>264</v>
      </c>
      <c r="L310" s="20" t="s">
        <v>265</v>
      </c>
      <c r="M310" s="20" t="s">
        <v>125</v>
      </c>
      <c r="N310" s="21">
        <v>18.02</v>
      </c>
      <c r="O310" s="21">
        <v>0</v>
      </c>
      <c r="P310" s="20"/>
      <c r="Q310" s="19">
        <v>45525</v>
      </c>
      <c r="R310" s="20"/>
      <c r="S310" s="19">
        <v>45525</v>
      </c>
      <c r="T310" s="20" t="s">
        <v>70</v>
      </c>
      <c r="U310" s="20">
        <v>1011273</v>
      </c>
      <c r="V310" s="20">
        <v>240002480</v>
      </c>
      <c r="W310" s="20" t="s">
        <v>847</v>
      </c>
      <c r="X310" s="20" t="s">
        <v>274</v>
      </c>
      <c r="Y310" s="20" t="s">
        <v>267</v>
      </c>
      <c r="Z310" s="20" t="s">
        <v>2518</v>
      </c>
      <c r="AA310" s="20" t="s">
        <v>269</v>
      </c>
      <c r="AB310" s="20" t="s">
        <v>270</v>
      </c>
      <c r="AC310" s="20" t="s">
        <v>167</v>
      </c>
      <c r="AD310" s="20" t="s">
        <v>56</v>
      </c>
      <c r="AE310" s="20" t="s">
        <v>1014</v>
      </c>
    </row>
    <row r="311" spans="1:31" ht="21" customHeight="1" x14ac:dyDescent="0.2">
      <c r="A311" s="4">
        <f t="shared" si="16"/>
        <v>309</v>
      </c>
      <c r="B311" s="4" t="str">
        <f t="shared" si="17"/>
        <v>B010-00016718</v>
      </c>
      <c r="C311" s="4" t="str">
        <f>IFERROR(VLOOKUP(F311,Tablas!$A$1:$B$3,2,0),"")</f>
        <v>Boleta</v>
      </c>
      <c r="D311" s="4" t="str">
        <f t="shared" si="18"/>
        <v>Juntoz - CONTADO / CASH - PE 4737 JUNTOZ Basado en Entregas 09-0010-00057362</v>
      </c>
      <c r="E311" s="19">
        <v>45243</v>
      </c>
      <c r="F311" s="20" t="s">
        <v>842</v>
      </c>
      <c r="G311" s="20" t="s">
        <v>2519</v>
      </c>
      <c r="H311" s="20" t="s">
        <v>44</v>
      </c>
      <c r="I311" s="20" t="s">
        <v>45</v>
      </c>
      <c r="J311" s="20" t="s">
        <v>2520</v>
      </c>
      <c r="K311" s="20" t="s">
        <v>2521</v>
      </c>
      <c r="L311" s="20" t="s">
        <v>2522</v>
      </c>
      <c r="M311" s="20"/>
      <c r="N311" s="21">
        <v>18.77</v>
      </c>
      <c r="O311" s="21">
        <v>0</v>
      </c>
      <c r="P311" s="20"/>
      <c r="Q311" s="19">
        <v>45243</v>
      </c>
      <c r="R311" s="20"/>
      <c r="S311" s="19">
        <v>45243</v>
      </c>
      <c r="T311" s="20" t="s">
        <v>49</v>
      </c>
      <c r="U311" s="20">
        <v>873091</v>
      </c>
      <c r="V311" s="20">
        <v>230003031</v>
      </c>
      <c r="W311" s="20" t="s">
        <v>847</v>
      </c>
      <c r="X311" s="20" t="s">
        <v>274</v>
      </c>
      <c r="Y311" s="20" t="s">
        <v>52</v>
      </c>
      <c r="Z311" s="20" t="s">
        <v>2523</v>
      </c>
      <c r="AA311" s="20" t="s">
        <v>2524</v>
      </c>
      <c r="AB311" s="20" t="s">
        <v>789</v>
      </c>
      <c r="AC311" s="20" t="s">
        <v>167</v>
      </c>
      <c r="AD311" s="20" t="s">
        <v>56</v>
      </c>
      <c r="AE311" s="20" t="s">
        <v>851</v>
      </c>
    </row>
    <row r="312" spans="1:31" ht="21" customHeight="1" x14ac:dyDescent="0.2">
      <c r="A312" s="4">
        <f t="shared" si="16"/>
        <v>310</v>
      </c>
      <c r="B312" s="4" t="str">
        <f t="shared" si="17"/>
        <v>B010-00017085</v>
      </c>
      <c r="C312" s="4" t="str">
        <f>IFERROR(VLOOKUP(F312,Tablas!$A$1:$B$3,2,0),"")</f>
        <v>Boleta</v>
      </c>
      <c r="D312" s="4" t="str">
        <f t="shared" si="18"/>
        <v>Juntoz - CONTADO / CASH - PE 5421 JUNTOZ Basado en Entregas 09-0010-00057987</v>
      </c>
      <c r="E312" s="19">
        <v>45280</v>
      </c>
      <c r="F312" s="20" t="s">
        <v>842</v>
      </c>
      <c r="G312" s="20" t="s">
        <v>2525</v>
      </c>
      <c r="H312" s="20" t="s">
        <v>44</v>
      </c>
      <c r="I312" s="20" t="s">
        <v>45</v>
      </c>
      <c r="J312" s="20" t="s">
        <v>2526</v>
      </c>
      <c r="K312" s="20" t="s">
        <v>2527</v>
      </c>
      <c r="L312" s="20" t="s">
        <v>2528</v>
      </c>
      <c r="M312" s="20"/>
      <c r="N312" s="21">
        <v>18.77</v>
      </c>
      <c r="O312" s="21">
        <v>0</v>
      </c>
      <c r="P312" s="20"/>
      <c r="Q312" s="19">
        <v>45280</v>
      </c>
      <c r="R312" s="20"/>
      <c r="S312" s="19">
        <v>45280</v>
      </c>
      <c r="T312" s="20" t="s">
        <v>49</v>
      </c>
      <c r="U312" s="20">
        <v>891129</v>
      </c>
      <c r="V312" s="20">
        <v>230003400</v>
      </c>
      <c r="W312" s="20" t="s">
        <v>847</v>
      </c>
      <c r="X312" s="20" t="s">
        <v>274</v>
      </c>
      <c r="Y312" s="20" t="s">
        <v>52</v>
      </c>
      <c r="Z312" s="20" t="s">
        <v>2529</v>
      </c>
      <c r="AA312" s="20" t="s">
        <v>2530</v>
      </c>
      <c r="AB312" s="20" t="s">
        <v>756</v>
      </c>
      <c r="AC312" s="20" t="s">
        <v>167</v>
      </c>
      <c r="AD312" s="20" t="s">
        <v>56</v>
      </c>
      <c r="AE312" s="20" t="s">
        <v>851</v>
      </c>
    </row>
    <row r="313" spans="1:31" ht="21" customHeight="1" x14ac:dyDescent="0.2">
      <c r="A313" s="4">
        <f t="shared" si="16"/>
        <v>311</v>
      </c>
      <c r="B313" s="4" t="str">
        <f t="shared" si="17"/>
        <v>B010-00016763</v>
      </c>
      <c r="C313" s="4" t="str">
        <f>IFERROR(VLOOKUP(F313,Tablas!$A$1:$B$3,2,0),"")</f>
        <v>Boleta</v>
      </c>
      <c r="D313" s="4" t="str">
        <f t="shared" si="18"/>
        <v>Juntoz - CONTADO / CASH - PE 4825 JUNTOZ Basado en Entregas 09-0010-00057452</v>
      </c>
      <c r="E313" s="19">
        <v>45250</v>
      </c>
      <c r="F313" s="20" t="s">
        <v>842</v>
      </c>
      <c r="G313" s="20" t="s">
        <v>2531</v>
      </c>
      <c r="H313" s="20" t="s">
        <v>44</v>
      </c>
      <c r="I313" s="20" t="s">
        <v>45</v>
      </c>
      <c r="J313" s="20" t="s">
        <v>2532</v>
      </c>
      <c r="K313" s="20" t="s">
        <v>2533</v>
      </c>
      <c r="L313" s="20" t="s">
        <v>2534</v>
      </c>
      <c r="M313" s="20"/>
      <c r="N313" s="21">
        <v>18.77</v>
      </c>
      <c r="O313" s="21">
        <v>0</v>
      </c>
      <c r="P313" s="20"/>
      <c r="Q313" s="19">
        <v>45250</v>
      </c>
      <c r="R313" s="20"/>
      <c r="S313" s="19">
        <v>45250</v>
      </c>
      <c r="T313" s="20" t="s">
        <v>49</v>
      </c>
      <c r="U313" s="20">
        <v>876357</v>
      </c>
      <c r="V313" s="20">
        <v>230003077</v>
      </c>
      <c r="W313" s="20" t="s">
        <v>847</v>
      </c>
      <c r="X313" s="20" t="s">
        <v>274</v>
      </c>
      <c r="Y313" s="20" t="s">
        <v>52</v>
      </c>
      <c r="Z313" s="20" t="s">
        <v>2535</v>
      </c>
      <c r="AA313" s="20" t="s">
        <v>2536</v>
      </c>
      <c r="AB313" s="20" t="s">
        <v>544</v>
      </c>
      <c r="AC313" s="20" t="s">
        <v>167</v>
      </c>
      <c r="AD313" s="20" t="s">
        <v>56</v>
      </c>
      <c r="AE313" s="20" t="s">
        <v>851</v>
      </c>
    </row>
    <row r="314" spans="1:31" ht="21" customHeight="1" x14ac:dyDescent="0.2">
      <c r="A314" s="4">
        <f t="shared" si="16"/>
        <v>312</v>
      </c>
      <c r="B314" s="4" t="str">
        <f t="shared" si="17"/>
        <v>B010-00017029</v>
      </c>
      <c r="C314" s="4" t="str">
        <f>IFERROR(VLOOKUP(F314,Tablas!$A$1:$B$3,2,0),"")</f>
        <v>Boleta</v>
      </c>
      <c r="D314" s="4" t="str">
        <f t="shared" si="18"/>
        <v>Juntoz - CONTADO / CASH - PE 5308 JUNTOZ Basado en Entregas 09-0010-00057884</v>
      </c>
      <c r="E314" s="19">
        <v>45274</v>
      </c>
      <c r="F314" s="20" t="s">
        <v>842</v>
      </c>
      <c r="G314" s="20" t="s">
        <v>2537</v>
      </c>
      <c r="H314" s="20" t="s">
        <v>44</v>
      </c>
      <c r="I314" s="20" t="s">
        <v>45</v>
      </c>
      <c r="J314" s="20" t="s">
        <v>2538</v>
      </c>
      <c r="K314" s="20" t="s">
        <v>2539</v>
      </c>
      <c r="L314" s="20" t="s">
        <v>2540</v>
      </c>
      <c r="M314" s="20"/>
      <c r="N314" s="21">
        <v>18.77</v>
      </c>
      <c r="O314" s="21">
        <v>0</v>
      </c>
      <c r="P314" s="20"/>
      <c r="Q314" s="19">
        <v>45274</v>
      </c>
      <c r="R314" s="20"/>
      <c r="S314" s="19">
        <v>45274</v>
      </c>
      <c r="T314" s="20" t="s">
        <v>49</v>
      </c>
      <c r="U314" s="20">
        <v>888623</v>
      </c>
      <c r="V314" s="20">
        <v>230003343</v>
      </c>
      <c r="W314" s="20" t="s">
        <v>847</v>
      </c>
      <c r="X314" s="20" t="s">
        <v>274</v>
      </c>
      <c r="Y314" s="20" t="s">
        <v>52</v>
      </c>
      <c r="Z314" s="20" t="s">
        <v>2541</v>
      </c>
      <c r="AA314" s="20" t="s">
        <v>2542</v>
      </c>
      <c r="AB314" s="20" t="s">
        <v>682</v>
      </c>
      <c r="AC314" s="20" t="s">
        <v>167</v>
      </c>
      <c r="AD314" s="20" t="s">
        <v>56</v>
      </c>
      <c r="AE314" s="20" t="s">
        <v>851</v>
      </c>
    </row>
    <row r="315" spans="1:31" ht="21" customHeight="1" x14ac:dyDescent="0.2">
      <c r="A315" s="4">
        <f t="shared" si="16"/>
        <v>313</v>
      </c>
      <c r="B315" s="4" t="str">
        <f t="shared" si="17"/>
        <v>B010-00018735</v>
      </c>
      <c r="C315" s="4" t="str">
        <f>IFERROR(VLOOKUP(F315,Tablas!$A$1:$B$3,2,0),"")</f>
        <v>Boleta</v>
      </c>
      <c r="D315" s="4" t="str">
        <f t="shared" si="18"/>
        <v>Juntoz - CONTADO / CASH - PE 2096 JUNTOZ Basado en Entregas 09-0007-00000132</v>
      </c>
      <c r="E315" s="19">
        <v>45412</v>
      </c>
      <c r="F315" s="20" t="s">
        <v>842</v>
      </c>
      <c r="G315" s="20" t="s">
        <v>2543</v>
      </c>
      <c r="H315" s="20" t="s">
        <v>44</v>
      </c>
      <c r="I315" s="20" t="s">
        <v>45</v>
      </c>
      <c r="J315" s="20" t="s">
        <v>2448</v>
      </c>
      <c r="K315" s="20" t="s">
        <v>2449</v>
      </c>
      <c r="L315" s="20" t="s">
        <v>2450</v>
      </c>
      <c r="M315" s="20"/>
      <c r="N315" s="21">
        <v>18.78</v>
      </c>
      <c r="O315" s="21">
        <v>0</v>
      </c>
      <c r="P315" s="20"/>
      <c r="Q315" s="19">
        <v>45412</v>
      </c>
      <c r="R315" s="20"/>
      <c r="S315" s="19">
        <v>45412</v>
      </c>
      <c r="T315" s="20" t="s">
        <v>49</v>
      </c>
      <c r="U315" s="20">
        <v>957266</v>
      </c>
      <c r="V315" s="20">
        <v>240001211</v>
      </c>
      <c r="W315" s="20" t="s">
        <v>847</v>
      </c>
      <c r="X315" s="20" t="s">
        <v>305</v>
      </c>
      <c r="Y315" s="20" t="s">
        <v>52</v>
      </c>
      <c r="Z315" s="20" t="s">
        <v>2544</v>
      </c>
      <c r="AA315" s="20" t="s">
        <v>2452</v>
      </c>
      <c r="AB315" s="20" t="s">
        <v>428</v>
      </c>
      <c r="AC315" s="20" t="s">
        <v>41</v>
      </c>
      <c r="AD315" s="20" t="s">
        <v>56</v>
      </c>
      <c r="AE315" s="20" t="s">
        <v>851</v>
      </c>
    </row>
    <row r="316" spans="1:31" ht="21" customHeight="1" x14ac:dyDescent="0.2">
      <c r="A316" s="4">
        <f t="shared" si="16"/>
        <v>314</v>
      </c>
      <c r="B316" s="4" t="str">
        <f t="shared" si="17"/>
        <v>B010-00018870</v>
      </c>
      <c r="C316" s="4" t="str">
        <f>IFERROR(VLOOKUP(F316,Tablas!$A$1:$B$3,2,0),"")</f>
        <v>Boleta</v>
      </c>
      <c r="D316" s="4" t="str">
        <f t="shared" si="18"/>
        <v>Ecom - CONTADO / CASH - PE 2357 TEL: 994855828 Basado en Pedidos de client</v>
      </c>
      <c r="E316" s="19">
        <v>45428</v>
      </c>
      <c r="F316" s="20" t="s">
        <v>842</v>
      </c>
      <c r="G316" s="20" t="s">
        <v>2545</v>
      </c>
      <c r="H316" s="20" t="s">
        <v>44</v>
      </c>
      <c r="I316" s="20" t="s">
        <v>45</v>
      </c>
      <c r="J316" s="20" t="s">
        <v>2546</v>
      </c>
      <c r="K316" s="20" t="s">
        <v>2547</v>
      </c>
      <c r="L316" s="20" t="s">
        <v>2548</v>
      </c>
      <c r="M316" s="20"/>
      <c r="N316" s="21">
        <v>18.97</v>
      </c>
      <c r="O316" s="21">
        <v>0</v>
      </c>
      <c r="P316" s="20"/>
      <c r="Q316" s="19">
        <v>45428</v>
      </c>
      <c r="R316" s="20"/>
      <c r="S316" s="19">
        <v>45428</v>
      </c>
      <c r="T316" s="20" t="s">
        <v>49</v>
      </c>
      <c r="U316" s="20">
        <v>964462</v>
      </c>
      <c r="V316" s="20">
        <v>240001348</v>
      </c>
      <c r="W316" s="20" t="s">
        <v>847</v>
      </c>
      <c r="X316" s="20" t="s">
        <v>305</v>
      </c>
      <c r="Y316" s="20" t="s">
        <v>52</v>
      </c>
      <c r="Z316" s="20" t="s">
        <v>2549</v>
      </c>
      <c r="AA316" s="20" t="s">
        <v>2550</v>
      </c>
      <c r="AB316" s="20" t="s">
        <v>1054</v>
      </c>
      <c r="AC316" s="20" t="s">
        <v>689</v>
      </c>
      <c r="AD316" s="20" t="s">
        <v>56</v>
      </c>
      <c r="AE316" s="20" t="s">
        <v>864</v>
      </c>
    </row>
    <row r="317" spans="1:31" ht="21" customHeight="1" x14ac:dyDescent="0.2">
      <c r="A317" s="4">
        <f t="shared" si="16"/>
        <v>315</v>
      </c>
      <c r="B317" s="4" t="str">
        <f t="shared" si="17"/>
        <v>F010-00024613</v>
      </c>
      <c r="C317" s="4" t="str">
        <f>IFERROR(VLOOKUP(F317,Tablas!$A$1:$B$3,2,0),"")</f>
        <v>Factura</v>
      </c>
      <c r="D317" s="4" t="str">
        <f t="shared" si="18"/>
        <v>Venta Asistida - CONTADO / CASH - Facturas clientes - C20606602031</v>
      </c>
      <c r="E317" s="19">
        <v>45414</v>
      </c>
      <c r="F317" s="20" t="s">
        <v>1001</v>
      </c>
      <c r="G317" s="20" t="s">
        <v>2551</v>
      </c>
      <c r="H317" s="20" t="s">
        <v>44</v>
      </c>
      <c r="I317" s="20" t="s">
        <v>45</v>
      </c>
      <c r="J317" s="20" t="s">
        <v>2552</v>
      </c>
      <c r="K317" s="20" t="s">
        <v>2553</v>
      </c>
      <c r="L317" s="20" t="s">
        <v>2554</v>
      </c>
      <c r="M317" s="20"/>
      <c r="N317" s="21">
        <v>19.36</v>
      </c>
      <c r="O317" s="21">
        <v>0</v>
      </c>
      <c r="P317" s="20"/>
      <c r="Q317" s="19">
        <v>45414</v>
      </c>
      <c r="R317" s="20"/>
      <c r="S317" s="19">
        <v>45414</v>
      </c>
      <c r="T317" s="20" t="s">
        <v>49</v>
      </c>
      <c r="U317" s="20">
        <v>958068</v>
      </c>
      <c r="V317" s="20">
        <v>240001215</v>
      </c>
      <c r="W317" s="20" t="s">
        <v>847</v>
      </c>
      <c r="X317" s="20" t="s">
        <v>305</v>
      </c>
      <c r="Y317" s="20" t="s">
        <v>52</v>
      </c>
      <c r="Z317" s="20" t="s">
        <v>2555</v>
      </c>
      <c r="AA317" s="20" t="s">
        <v>2556</v>
      </c>
      <c r="AB317" s="20" t="s">
        <v>2557</v>
      </c>
      <c r="AC317" s="20" t="s">
        <v>167</v>
      </c>
      <c r="AD317" s="20" t="s">
        <v>56</v>
      </c>
      <c r="AE317" s="20" t="s">
        <v>983</v>
      </c>
    </row>
    <row r="318" spans="1:31" ht="21" customHeight="1" x14ac:dyDescent="0.2">
      <c r="A318" s="4">
        <f t="shared" si="16"/>
        <v>316</v>
      </c>
      <c r="B318" s="4" t="str">
        <f t="shared" si="17"/>
        <v>B010-00019639</v>
      </c>
      <c r="C318" s="4" t="str">
        <f>IFERROR(VLOOKUP(F318,Tablas!$A$1:$B$3,2,0),"")</f>
        <v>Boleta</v>
      </c>
      <c r="D318" s="4" t="str">
        <f t="shared" si="18"/>
        <v>Ecom - CONTADO / CASH - PE 3642 TEL: 971948114 RECOJO Basado en Pedidos de</v>
      </c>
      <c r="E318" s="19">
        <v>45495</v>
      </c>
      <c r="F318" s="20" t="s">
        <v>842</v>
      </c>
      <c r="G318" s="20" t="s">
        <v>2558</v>
      </c>
      <c r="H318" s="20" t="s">
        <v>44</v>
      </c>
      <c r="I318" s="20" t="s">
        <v>45</v>
      </c>
      <c r="J318" s="20" t="s">
        <v>2559</v>
      </c>
      <c r="K318" s="20" t="s">
        <v>2560</v>
      </c>
      <c r="L318" s="20" t="s">
        <v>2561</v>
      </c>
      <c r="M318" s="20"/>
      <c r="N318" s="21">
        <v>19.43</v>
      </c>
      <c r="O318" s="21">
        <v>0</v>
      </c>
      <c r="P318" s="20"/>
      <c r="Q318" s="19">
        <v>45495</v>
      </c>
      <c r="R318" s="20"/>
      <c r="S318" s="19">
        <v>45495</v>
      </c>
      <c r="T318" s="20" t="s">
        <v>49</v>
      </c>
      <c r="U318" s="20">
        <v>997390</v>
      </c>
      <c r="V318" s="20">
        <v>240002174</v>
      </c>
      <c r="W318" s="20" t="s">
        <v>847</v>
      </c>
      <c r="X318" s="20" t="s">
        <v>305</v>
      </c>
      <c r="Y318" s="20" t="s">
        <v>52</v>
      </c>
      <c r="Z318" s="20" t="s">
        <v>2562</v>
      </c>
      <c r="AA318" s="20" t="s">
        <v>353</v>
      </c>
      <c r="AB318" s="20" t="s">
        <v>54</v>
      </c>
      <c r="AC318" s="20" t="s">
        <v>991</v>
      </c>
      <c r="AD318" s="20" t="s">
        <v>56</v>
      </c>
      <c r="AE318" s="20" t="s">
        <v>864</v>
      </c>
    </row>
    <row r="319" spans="1:31" ht="21" customHeight="1" x14ac:dyDescent="0.2">
      <c r="A319" s="4">
        <f t="shared" si="16"/>
        <v>317</v>
      </c>
      <c r="B319" s="4" t="str">
        <f t="shared" si="17"/>
        <v>B010-00018096</v>
      </c>
      <c r="C319" s="4" t="str">
        <f>IFERROR(VLOOKUP(F319,Tablas!$A$1:$B$3,2,0),"")</f>
        <v>Boleta</v>
      </c>
      <c r="D319" s="4" t="str">
        <f t="shared" si="18"/>
        <v>Juntoz - CONTADO / CASH - PE 1011 JUNTOZ Basado en Entregas 09-0010-00059129</v>
      </c>
      <c r="E319" s="19">
        <v>45351</v>
      </c>
      <c r="F319" s="20" t="s">
        <v>842</v>
      </c>
      <c r="G319" s="20" t="s">
        <v>2563</v>
      </c>
      <c r="H319" s="20" t="s">
        <v>44</v>
      </c>
      <c r="I319" s="20" t="s">
        <v>45</v>
      </c>
      <c r="J319" s="20" t="s">
        <v>2564</v>
      </c>
      <c r="K319" s="20" t="s">
        <v>2565</v>
      </c>
      <c r="L319" s="20" t="s">
        <v>2566</v>
      </c>
      <c r="M319" s="20"/>
      <c r="N319" s="21">
        <v>19.61</v>
      </c>
      <c r="O319" s="21">
        <v>0</v>
      </c>
      <c r="P319" s="20"/>
      <c r="Q319" s="19">
        <v>45351</v>
      </c>
      <c r="R319" s="20"/>
      <c r="S319" s="19">
        <v>45351</v>
      </c>
      <c r="T319" s="20" t="s">
        <v>49</v>
      </c>
      <c r="U319" s="20">
        <v>927838</v>
      </c>
      <c r="V319" s="20">
        <v>240000570</v>
      </c>
      <c r="W319" s="20" t="s">
        <v>847</v>
      </c>
      <c r="X319" s="20" t="s">
        <v>274</v>
      </c>
      <c r="Y319" s="20" t="s">
        <v>52</v>
      </c>
      <c r="Z319" s="20" t="s">
        <v>2567</v>
      </c>
      <c r="AA319" s="20" t="s">
        <v>2568</v>
      </c>
      <c r="AB319" s="20" t="s">
        <v>1413</v>
      </c>
      <c r="AC319" s="20" t="s">
        <v>167</v>
      </c>
      <c r="AD319" s="20" t="s">
        <v>56</v>
      </c>
      <c r="AE319" s="20" t="s">
        <v>851</v>
      </c>
    </row>
    <row r="320" spans="1:31" ht="21" customHeight="1" x14ac:dyDescent="0.2">
      <c r="A320" s="4">
        <f t="shared" si="16"/>
        <v>318</v>
      </c>
      <c r="B320" s="4" t="str">
        <f t="shared" si="17"/>
        <v>B010-00018435</v>
      </c>
      <c r="C320" s="4" t="str">
        <f>IFERROR(VLOOKUP(F320,Tablas!$A$1:$B$3,2,0),"")</f>
        <v>Boleta</v>
      </c>
      <c r="D320" s="4" t="str">
        <f t="shared" si="18"/>
        <v>Ripley - CONTADO / CASH - PE 1591 RIPLEY Basado en Entregas 09-0010-00059670</v>
      </c>
      <c r="E320" s="19">
        <v>45390</v>
      </c>
      <c r="F320" s="20" t="s">
        <v>842</v>
      </c>
      <c r="G320" s="20" t="s">
        <v>2569</v>
      </c>
      <c r="H320" s="20" t="s">
        <v>44</v>
      </c>
      <c r="I320" s="20" t="s">
        <v>45</v>
      </c>
      <c r="J320" s="20" t="s">
        <v>2570</v>
      </c>
      <c r="K320" s="20" t="s">
        <v>2571</v>
      </c>
      <c r="L320" s="20" t="s">
        <v>2572</v>
      </c>
      <c r="M320" s="20"/>
      <c r="N320" s="21">
        <v>19.84</v>
      </c>
      <c r="O320" s="21">
        <v>0</v>
      </c>
      <c r="P320" s="20"/>
      <c r="Q320" s="19">
        <v>45390</v>
      </c>
      <c r="R320" s="20"/>
      <c r="S320" s="19">
        <v>45390</v>
      </c>
      <c r="T320" s="20" t="s">
        <v>49</v>
      </c>
      <c r="U320" s="20">
        <v>943442</v>
      </c>
      <c r="V320" s="20">
        <v>240000911</v>
      </c>
      <c r="W320" s="20" t="s">
        <v>847</v>
      </c>
      <c r="X320" s="20" t="s">
        <v>305</v>
      </c>
      <c r="Y320" s="20" t="s">
        <v>52</v>
      </c>
      <c r="Z320" s="20" t="s">
        <v>2573</v>
      </c>
      <c r="AA320" s="20" t="s">
        <v>808</v>
      </c>
      <c r="AB320" s="20" t="s">
        <v>54</v>
      </c>
      <c r="AC320" s="20" t="s">
        <v>167</v>
      </c>
      <c r="AD320" s="20" t="s">
        <v>56</v>
      </c>
      <c r="AE320" s="20" t="s">
        <v>2574</v>
      </c>
    </row>
    <row r="321" spans="1:31" ht="21" customHeight="1" x14ac:dyDescent="0.2">
      <c r="A321" s="4">
        <f t="shared" si="16"/>
        <v>319</v>
      </c>
      <c r="B321" s="4" t="str">
        <f t="shared" si="17"/>
        <v>B010-00020091</v>
      </c>
      <c r="C321" s="4" t="str">
        <f>IFERROR(VLOOKUP(F321,Tablas!$A$1:$B$3,2,0),"")</f>
        <v>Boleta</v>
      </c>
      <c r="D321" s="4" t="str">
        <f t="shared" si="18"/>
        <v>Ecom - CONTADO / CASH - PE 4294 TEL: 961775149 ENVÍO Basado en Pedidos de</v>
      </c>
      <c r="E321" s="19">
        <v>45526</v>
      </c>
      <c r="F321" s="20" t="s">
        <v>842</v>
      </c>
      <c r="G321" s="20" t="s">
        <v>2575</v>
      </c>
      <c r="H321" s="20" t="s">
        <v>44</v>
      </c>
      <c r="I321" s="20" t="s">
        <v>45</v>
      </c>
      <c r="J321" s="20" t="s">
        <v>2576</v>
      </c>
      <c r="K321" s="20" t="s">
        <v>2577</v>
      </c>
      <c r="L321" s="20" t="s">
        <v>2578</v>
      </c>
      <c r="M321" s="20"/>
      <c r="N321" s="21">
        <v>20.67</v>
      </c>
      <c r="O321" s="21">
        <v>0</v>
      </c>
      <c r="P321" s="20"/>
      <c r="Q321" s="19">
        <v>45526</v>
      </c>
      <c r="R321" s="20"/>
      <c r="S321" s="19">
        <v>45526</v>
      </c>
      <c r="T321" s="20" t="s">
        <v>49</v>
      </c>
      <c r="U321" s="20">
        <v>1011939</v>
      </c>
      <c r="V321" s="20">
        <v>240002628</v>
      </c>
      <c r="W321" s="20" t="s">
        <v>847</v>
      </c>
      <c r="X321" s="20" t="s">
        <v>305</v>
      </c>
      <c r="Y321" s="20" t="s">
        <v>52</v>
      </c>
      <c r="Z321" s="20" t="s">
        <v>2579</v>
      </c>
      <c r="AA321" s="20" t="s">
        <v>2580</v>
      </c>
      <c r="AB321" s="20" t="s">
        <v>1786</v>
      </c>
      <c r="AC321" s="20" t="s">
        <v>689</v>
      </c>
      <c r="AD321" s="20" t="s">
        <v>56</v>
      </c>
      <c r="AE321" s="20" t="s">
        <v>864</v>
      </c>
    </row>
    <row r="322" spans="1:31" ht="21" customHeight="1" x14ac:dyDescent="0.2">
      <c r="A322" s="4">
        <f t="shared" si="16"/>
        <v>320</v>
      </c>
      <c r="B322" s="4" t="str">
        <f t="shared" si="17"/>
        <v>F010-00025011</v>
      </c>
      <c r="C322" s="4" t="str">
        <f>IFERROR(VLOOKUP(F322,Tablas!$A$1:$B$3,2,0),"")</f>
        <v>Factura</v>
      </c>
      <c r="D322" s="4" t="str">
        <f t="shared" si="18"/>
        <v>Venta Asistida - CONTADO / CASH - Facturas clientes - C10463866533</v>
      </c>
      <c r="E322" s="19">
        <v>45454</v>
      </c>
      <c r="F322" s="20" t="s">
        <v>1001</v>
      </c>
      <c r="G322" s="20" t="s">
        <v>2581</v>
      </c>
      <c r="H322" s="20" t="s">
        <v>44</v>
      </c>
      <c r="I322" s="20" t="s">
        <v>45</v>
      </c>
      <c r="J322" s="20" t="s">
        <v>2582</v>
      </c>
      <c r="K322" s="20" t="s">
        <v>2583</v>
      </c>
      <c r="L322" s="20" t="s">
        <v>2584</v>
      </c>
      <c r="M322" s="20"/>
      <c r="N322" s="21">
        <v>20.68</v>
      </c>
      <c r="O322" s="21">
        <v>0</v>
      </c>
      <c r="P322" s="20"/>
      <c r="Q322" s="19">
        <v>45454</v>
      </c>
      <c r="R322" s="20"/>
      <c r="S322" s="19">
        <v>45454</v>
      </c>
      <c r="T322" s="20" t="s">
        <v>49</v>
      </c>
      <c r="U322" s="20">
        <v>979787</v>
      </c>
      <c r="V322" s="20">
        <v>240001719</v>
      </c>
      <c r="W322" s="20" t="s">
        <v>847</v>
      </c>
      <c r="X322" s="20" t="s">
        <v>305</v>
      </c>
      <c r="Y322" s="20" t="s">
        <v>52</v>
      </c>
      <c r="Z322" s="20" t="s">
        <v>2585</v>
      </c>
      <c r="AA322" s="20" t="s">
        <v>2586</v>
      </c>
      <c r="AB322" s="20" t="s">
        <v>2587</v>
      </c>
      <c r="AC322" s="20" t="s">
        <v>2588</v>
      </c>
      <c r="AD322" s="20" t="s">
        <v>56</v>
      </c>
      <c r="AE322" s="20" t="s">
        <v>983</v>
      </c>
    </row>
    <row r="323" spans="1:31" ht="21" customHeight="1" x14ac:dyDescent="0.2">
      <c r="A323" s="4">
        <f t="shared" si="16"/>
        <v>321</v>
      </c>
      <c r="B323" s="4" t="str">
        <f t="shared" si="17"/>
        <v>B010-00018205</v>
      </c>
      <c r="C323" s="4" t="str">
        <f>IFERROR(VLOOKUP(F323,Tablas!$A$1:$B$3,2,0),"")</f>
        <v>Boleta</v>
      </c>
      <c r="D323" s="4" t="str">
        <f t="shared" si="18"/>
        <v>Juntoz - CONTADO / CASH - PE 1231 JUNTOZ Basado en Entregas 09-0010-00059333</v>
      </c>
      <c r="E323" s="19">
        <v>45366</v>
      </c>
      <c r="F323" s="20" t="s">
        <v>842</v>
      </c>
      <c r="G323" s="20" t="s">
        <v>2589</v>
      </c>
      <c r="H323" s="20" t="s">
        <v>44</v>
      </c>
      <c r="I323" s="20" t="s">
        <v>45</v>
      </c>
      <c r="J323" s="20" t="s">
        <v>2503</v>
      </c>
      <c r="K323" s="20" t="s">
        <v>2504</v>
      </c>
      <c r="L323" s="20" t="s">
        <v>2505</v>
      </c>
      <c r="M323" s="20"/>
      <c r="N323" s="21">
        <v>20.7</v>
      </c>
      <c r="O323" s="21">
        <v>0</v>
      </c>
      <c r="P323" s="20"/>
      <c r="Q323" s="19">
        <v>45366</v>
      </c>
      <c r="R323" s="20"/>
      <c r="S323" s="19">
        <v>45366</v>
      </c>
      <c r="T323" s="20" t="s">
        <v>49</v>
      </c>
      <c r="U323" s="20">
        <v>933971</v>
      </c>
      <c r="V323" s="20">
        <v>240000680</v>
      </c>
      <c r="W323" s="20" t="s">
        <v>847</v>
      </c>
      <c r="X323" s="20" t="s">
        <v>274</v>
      </c>
      <c r="Y323" s="20" t="s">
        <v>52</v>
      </c>
      <c r="Z323" s="20" t="s">
        <v>2590</v>
      </c>
      <c r="AA323" s="20" t="s">
        <v>2507</v>
      </c>
      <c r="AB323" s="20" t="s">
        <v>2508</v>
      </c>
      <c r="AC323" s="20" t="s">
        <v>167</v>
      </c>
      <c r="AD323" s="20" t="s">
        <v>56</v>
      </c>
      <c r="AE323" s="20" t="s">
        <v>851</v>
      </c>
    </row>
    <row r="324" spans="1:31" ht="21" customHeight="1" x14ac:dyDescent="0.2">
      <c r="A324" s="4">
        <f t="shared" si="16"/>
        <v>322</v>
      </c>
      <c r="B324" s="4" t="str">
        <f t="shared" si="17"/>
        <v>B010-00017700</v>
      </c>
      <c r="C324" s="4" t="str">
        <f>IFERROR(VLOOKUP(F324,Tablas!$A$1:$B$3,2,0),"")</f>
        <v>Boleta</v>
      </c>
      <c r="D324" s="4" t="str">
        <f t="shared" si="18"/>
        <v>Promart - Intercorp - CONTADO / CASH - PE 0302 PROMART Basado en Entregas 09-0010-0005851</v>
      </c>
      <c r="E324" s="19">
        <v>45313</v>
      </c>
      <c r="F324" s="20" t="s">
        <v>842</v>
      </c>
      <c r="G324" s="20" t="s">
        <v>2591</v>
      </c>
      <c r="H324" s="20" t="s">
        <v>44</v>
      </c>
      <c r="I324" s="20" t="s">
        <v>45</v>
      </c>
      <c r="J324" s="20" t="s">
        <v>2592</v>
      </c>
      <c r="K324" s="20" t="s">
        <v>2593</v>
      </c>
      <c r="L324" s="20" t="s">
        <v>2594</v>
      </c>
      <c r="M324" s="20"/>
      <c r="N324" s="21">
        <v>20.71</v>
      </c>
      <c r="O324" s="21">
        <v>0</v>
      </c>
      <c r="P324" s="20"/>
      <c r="Q324" s="19">
        <v>45313</v>
      </c>
      <c r="R324" s="20"/>
      <c r="S324" s="19">
        <v>45313</v>
      </c>
      <c r="T324" s="20" t="s">
        <v>49</v>
      </c>
      <c r="U324" s="20">
        <v>908462</v>
      </c>
      <c r="V324" s="20">
        <v>240000171</v>
      </c>
      <c r="W324" s="20" t="s">
        <v>847</v>
      </c>
      <c r="X324" s="20" t="s">
        <v>274</v>
      </c>
      <c r="Y324" s="20" t="s">
        <v>52</v>
      </c>
      <c r="Z324" s="20" t="s">
        <v>2595</v>
      </c>
      <c r="AA324" s="20" t="s">
        <v>689</v>
      </c>
      <c r="AB324" s="20" t="s">
        <v>167</v>
      </c>
      <c r="AC324" s="20" t="s">
        <v>167</v>
      </c>
      <c r="AD324" s="20" t="s">
        <v>56</v>
      </c>
      <c r="AE324" s="20" t="s">
        <v>2596</v>
      </c>
    </row>
    <row r="325" spans="1:31" ht="21" customHeight="1" x14ac:dyDescent="0.2">
      <c r="A325" s="4">
        <f t="shared" si="16"/>
        <v>323</v>
      </c>
      <c r="B325" s="4" t="str">
        <f t="shared" si="17"/>
        <v>B010-00017884</v>
      </c>
      <c r="C325" s="4" t="str">
        <f>IFERROR(VLOOKUP(F325,Tablas!$A$1:$B$3,2,0),"")</f>
        <v>Boleta</v>
      </c>
      <c r="D325" s="4" t="str">
        <f t="shared" si="18"/>
        <v>Juntoz - CONTADO / CASH - PE 0608 JUNTOZ Basado en Entregas 09-0010-00058752</v>
      </c>
      <c r="E325" s="19">
        <v>45330</v>
      </c>
      <c r="F325" s="20" t="s">
        <v>842</v>
      </c>
      <c r="G325" s="20" t="s">
        <v>2597</v>
      </c>
      <c r="H325" s="20" t="s">
        <v>44</v>
      </c>
      <c r="I325" s="20" t="s">
        <v>45</v>
      </c>
      <c r="J325" s="20" t="s">
        <v>2598</v>
      </c>
      <c r="K325" s="20" t="s">
        <v>2599</v>
      </c>
      <c r="L325" s="20" t="s">
        <v>2600</v>
      </c>
      <c r="M325" s="20"/>
      <c r="N325" s="21">
        <v>20.77</v>
      </c>
      <c r="O325" s="21">
        <v>0</v>
      </c>
      <c r="P325" s="20"/>
      <c r="Q325" s="19">
        <v>45330</v>
      </c>
      <c r="R325" s="20"/>
      <c r="S325" s="19">
        <v>45330</v>
      </c>
      <c r="T325" s="20" t="s">
        <v>49</v>
      </c>
      <c r="U325" s="20">
        <v>917015</v>
      </c>
      <c r="V325" s="20">
        <v>240000356</v>
      </c>
      <c r="W325" s="20" t="s">
        <v>847</v>
      </c>
      <c r="X325" s="20" t="s">
        <v>274</v>
      </c>
      <c r="Y325" s="20" t="s">
        <v>52</v>
      </c>
      <c r="Z325" s="20" t="s">
        <v>2601</v>
      </c>
      <c r="AA325" s="20" t="s">
        <v>2602</v>
      </c>
      <c r="AB325" s="20" t="s">
        <v>2603</v>
      </c>
      <c r="AC325" s="20" t="s">
        <v>167</v>
      </c>
      <c r="AD325" s="20" t="s">
        <v>56</v>
      </c>
      <c r="AE325" s="20" t="s">
        <v>851</v>
      </c>
    </row>
    <row r="326" spans="1:31" ht="21" customHeight="1" x14ac:dyDescent="0.2">
      <c r="A326" s="4">
        <f t="shared" si="16"/>
        <v>324</v>
      </c>
      <c r="B326" s="4" t="str">
        <f t="shared" si="17"/>
        <v>B010-00018091</v>
      </c>
      <c r="C326" s="4" t="str">
        <f>IFERROR(VLOOKUP(F326,Tablas!$A$1:$B$3,2,0),"")</f>
        <v>Boleta</v>
      </c>
      <c r="D326" s="4" t="str">
        <f t="shared" si="18"/>
        <v>Juntoz - CONTADO / CASH - PE 0908 JUTOZ Basado en Entregas 09-0010-00059045.</v>
      </c>
      <c r="E326" s="19">
        <v>45351</v>
      </c>
      <c r="F326" s="20" t="s">
        <v>842</v>
      </c>
      <c r="G326" s="20" t="s">
        <v>2604</v>
      </c>
      <c r="H326" s="20" t="s">
        <v>44</v>
      </c>
      <c r="I326" s="20" t="s">
        <v>45</v>
      </c>
      <c r="J326" s="20" t="s">
        <v>2605</v>
      </c>
      <c r="K326" s="20" t="s">
        <v>2606</v>
      </c>
      <c r="L326" s="20" t="s">
        <v>2607</v>
      </c>
      <c r="M326" s="20"/>
      <c r="N326" s="21">
        <v>20.77</v>
      </c>
      <c r="O326" s="21">
        <v>0</v>
      </c>
      <c r="P326" s="20"/>
      <c r="Q326" s="19">
        <v>45351</v>
      </c>
      <c r="R326" s="20"/>
      <c r="S326" s="19">
        <v>45351</v>
      </c>
      <c r="T326" s="20" t="s">
        <v>49</v>
      </c>
      <c r="U326" s="20">
        <v>927434</v>
      </c>
      <c r="V326" s="20">
        <v>240000565</v>
      </c>
      <c r="W326" s="20" t="s">
        <v>847</v>
      </c>
      <c r="X326" s="20" t="s">
        <v>274</v>
      </c>
      <c r="Y326" s="20" t="s">
        <v>52</v>
      </c>
      <c r="Z326" s="20" t="s">
        <v>2608</v>
      </c>
      <c r="AA326" s="20" t="s">
        <v>2609</v>
      </c>
      <c r="AB326" s="20" t="s">
        <v>544</v>
      </c>
      <c r="AC326" s="20" t="s">
        <v>167</v>
      </c>
      <c r="AD326" s="20" t="s">
        <v>56</v>
      </c>
      <c r="AE326" s="20" t="s">
        <v>851</v>
      </c>
    </row>
    <row r="327" spans="1:31" ht="21" customHeight="1" x14ac:dyDescent="0.2">
      <c r="A327" s="4">
        <f t="shared" si="16"/>
        <v>325</v>
      </c>
      <c r="B327" s="4" t="str">
        <f t="shared" si="17"/>
        <v>B010-00018580</v>
      </c>
      <c r="C327" s="4" t="str">
        <f>IFERROR(VLOOKUP(F327,Tablas!$A$1:$B$3,2,0),"")</f>
        <v>Boleta</v>
      </c>
      <c r="D327" s="4" t="str">
        <f t="shared" si="18"/>
        <v>Ecom - CONTADO / CASH - PE 1846 TEL:944821977 Basado en Pedidos de cliente</v>
      </c>
      <c r="E327" s="19">
        <v>45404</v>
      </c>
      <c r="F327" s="20" t="s">
        <v>842</v>
      </c>
      <c r="G327" s="20" t="s">
        <v>2610</v>
      </c>
      <c r="H327" s="20" t="s">
        <v>44</v>
      </c>
      <c r="I327" s="20" t="s">
        <v>45</v>
      </c>
      <c r="J327" s="20" t="s">
        <v>2611</v>
      </c>
      <c r="K327" s="20" t="s">
        <v>2612</v>
      </c>
      <c r="L327" s="20" t="s">
        <v>2613</v>
      </c>
      <c r="M327" s="20"/>
      <c r="N327" s="21">
        <v>20.84</v>
      </c>
      <c r="O327" s="21">
        <v>0</v>
      </c>
      <c r="P327" s="20"/>
      <c r="Q327" s="19">
        <v>45404</v>
      </c>
      <c r="R327" s="20"/>
      <c r="S327" s="19">
        <v>45404</v>
      </c>
      <c r="T327" s="20" t="s">
        <v>49</v>
      </c>
      <c r="U327" s="20">
        <v>951964</v>
      </c>
      <c r="V327" s="20">
        <v>240001056</v>
      </c>
      <c r="W327" s="20" t="s">
        <v>847</v>
      </c>
      <c r="X327" s="20" t="s">
        <v>305</v>
      </c>
      <c r="Y327" s="20" t="s">
        <v>52</v>
      </c>
      <c r="Z327" s="20" t="s">
        <v>2614</v>
      </c>
      <c r="AA327" s="20" t="s">
        <v>2615</v>
      </c>
      <c r="AB327" s="20" t="s">
        <v>2024</v>
      </c>
      <c r="AC327" s="20" t="s">
        <v>2024</v>
      </c>
      <c r="AD327" s="20" t="s">
        <v>56</v>
      </c>
      <c r="AE327" s="20" t="s">
        <v>864</v>
      </c>
    </row>
    <row r="328" spans="1:31" ht="21" customHeight="1" x14ac:dyDescent="0.2">
      <c r="A328" s="4">
        <f t="shared" si="16"/>
        <v>326</v>
      </c>
      <c r="B328" s="4" t="str">
        <f t="shared" si="17"/>
        <v>B010-00020057</v>
      </c>
      <c r="C328" s="4" t="str">
        <f>IFERROR(VLOOKUP(F328,Tablas!$A$1:$B$3,2,0),"")</f>
        <v>Boleta</v>
      </c>
      <c r="D328" s="4" t="str">
        <f t="shared" si="18"/>
        <v>Venta Asistida - CONTADO / CASH - PE 4231 MARVISUR ENVÍO DOMICILIO PARA:CHACMANI MAR</v>
      </c>
      <c r="E328" s="19">
        <v>45523</v>
      </c>
      <c r="F328" s="20" t="s">
        <v>842</v>
      </c>
      <c r="G328" s="20" t="s">
        <v>2616</v>
      </c>
      <c r="H328" s="20" t="s">
        <v>44</v>
      </c>
      <c r="I328" s="20" t="s">
        <v>45</v>
      </c>
      <c r="J328" s="20" t="s">
        <v>2617</v>
      </c>
      <c r="K328" s="20" t="s">
        <v>2618</v>
      </c>
      <c r="L328" s="20" t="s">
        <v>2619</v>
      </c>
      <c r="M328" s="20"/>
      <c r="N328" s="21">
        <v>20.85</v>
      </c>
      <c r="O328" s="21">
        <v>0</v>
      </c>
      <c r="P328" s="20"/>
      <c r="Q328" s="19">
        <v>45523</v>
      </c>
      <c r="R328" s="20"/>
      <c r="S328" s="19">
        <v>45523</v>
      </c>
      <c r="T328" s="20" t="s">
        <v>49</v>
      </c>
      <c r="U328" s="20">
        <v>1010140</v>
      </c>
      <c r="V328" s="20">
        <v>240002593</v>
      </c>
      <c r="W328" s="20" t="s">
        <v>847</v>
      </c>
      <c r="X328" s="20" t="s">
        <v>305</v>
      </c>
      <c r="Y328" s="20" t="s">
        <v>52</v>
      </c>
      <c r="Z328" s="20" t="s">
        <v>2620</v>
      </c>
      <c r="AA328" s="20" t="s">
        <v>2621</v>
      </c>
      <c r="AB328" s="20" t="s">
        <v>2622</v>
      </c>
      <c r="AC328" s="20" t="s">
        <v>741</v>
      </c>
      <c r="AD328" s="20" t="s">
        <v>56</v>
      </c>
      <c r="AE328" s="20" t="s">
        <v>983</v>
      </c>
    </row>
    <row r="329" spans="1:31" ht="21" customHeight="1" x14ac:dyDescent="0.2">
      <c r="A329" s="4">
        <f t="shared" si="16"/>
        <v>327</v>
      </c>
      <c r="B329" s="4" t="str">
        <f t="shared" si="17"/>
        <v>B010-00016745</v>
      </c>
      <c r="C329" s="4" t="str">
        <f>IFERROR(VLOOKUP(F329,Tablas!$A$1:$B$3,2,0),"")</f>
        <v>Boleta</v>
      </c>
      <c r="D329" s="4" t="str">
        <f t="shared" si="18"/>
        <v>Juntoz - CONTADO / CASH - PE 4783 JUNTOZ Basado en Entregas 09-0010-00057416</v>
      </c>
      <c r="E329" s="19">
        <v>45245</v>
      </c>
      <c r="F329" s="20" t="s">
        <v>842</v>
      </c>
      <c r="G329" s="20" t="s">
        <v>2623</v>
      </c>
      <c r="H329" s="20" t="s">
        <v>44</v>
      </c>
      <c r="I329" s="20" t="s">
        <v>45</v>
      </c>
      <c r="J329" s="20" t="s">
        <v>1205</v>
      </c>
      <c r="K329" s="20" t="s">
        <v>1206</v>
      </c>
      <c r="L329" s="20" t="s">
        <v>1207</v>
      </c>
      <c r="M329" s="20"/>
      <c r="N329" s="21">
        <v>20.94</v>
      </c>
      <c r="O329" s="21">
        <v>0</v>
      </c>
      <c r="P329" s="20"/>
      <c r="Q329" s="19">
        <v>45245</v>
      </c>
      <c r="R329" s="20"/>
      <c r="S329" s="19">
        <v>45245</v>
      </c>
      <c r="T329" s="20" t="s">
        <v>49</v>
      </c>
      <c r="U329" s="20">
        <v>874416</v>
      </c>
      <c r="V329" s="20">
        <v>230003059</v>
      </c>
      <c r="W329" s="20" t="s">
        <v>847</v>
      </c>
      <c r="X329" s="20" t="s">
        <v>274</v>
      </c>
      <c r="Y329" s="20" t="s">
        <v>52</v>
      </c>
      <c r="Z329" s="20" t="s">
        <v>2624</v>
      </c>
      <c r="AA329" s="20" t="s">
        <v>1209</v>
      </c>
      <c r="AB329" s="20" t="s">
        <v>1210</v>
      </c>
      <c r="AC329" s="20" t="s">
        <v>337</v>
      </c>
      <c r="AD329" s="20" t="s">
        <v>56</v>
      </c>
      <c r="AE329" s="20" t="s">
        <v>851</v>
      </c>
    </row>
    <row r="330" spans="1:31" ht="21" customHeight="1" x14ac:dyDescent="0.2">
      <c r="A330" s="4">
        <f t="shared" si="16"/>
        <v>328</v>
      </c>
      <c r="B330" s="4" t="str">
        <f t="shared" si="17"/>
        <v>B010-00020168</v>
      </c>
      <c r="C330" s="4" t="str">
        <f>IFERROR(VLOOKUP(F330,Tablas!$A$1:$B$3,2,0),"")</f>
        <v>Boleta</v>
      </c>
      <c r="D330" s="4" t="str">
        <f t="shared" si="18"/>
        <v>Nacional - CONTADO / CASH - PE 4399 Basado en Entregas 09-T010-00000997.</v>
      </c>
      <c r="E330" s="19">
        <v>45530</v>
      </c>
      <c r="F330" s="20" t="s">
        <v>842</v>
      </c>
      <c r="G330" s="20" t="s">
        <v>2625</v>
      </c>
      <c r="H330" s="20" t="s">
        <v>44</v>
      </c>
      <c r="I330" s="20" t="s">
        <v>45</v>
      </c>
      <c r="J330" s="20" t="s">
        <v>2626</v>
      </c>
      <c r="K330" s="20" t="s">
        <v>2627</v>
      </c>
      <c r="L330" s="20" t="s">
        <v>2628</v>
      </c>
      <c r="M330" s="20"/>
      <c r="N330" s="21">
        <v>21</v>
      </c>
      <c r="O330" s="21">
        <v>0</v>
      </c>
      <c r="P330" s="20"/>
      <c r="Q330" s="19">
        <v>45530</v>
      </c>
      <c r="R330" s="20"/>
      <c r="S330" s="19">
        <v>45530</v>
      </c>
      <c r="T330" s="20" t="s">
        <v>49</v>
      </c>
      <c r="U330" s="20">
        <v>1013144</v>
      </c>
      <c r="V330" s="20">
        <v>240002705</v>
      </c>
      <c r="W330" s="20" t="s">
        <v>847</v>
      </c>
      <c r="X330" s="20" t="s">
        <v>848</v>
      </c>
      <c r="Y330" s="20" t="s">
        <v>52</v>
      </c>
      <c r="Z330" s="20" t="s">
        <v>2629</v>
      </c>
      <c r="AA330" s="20" t="s">
        <v>1013</v>
      </c>
      <c r="AB330" s="20" t="s">
        <v>789</v>
      </c>
      <c r="AC330" s="20" t="s">
        <v>167</v>
      </c>
      <c r="AD330" s="20" t="s">
        <v>56</v>
      </c>
      <c r="AE330" s="20" t="s">
        <v>1014</v>
      </c>
    </row>
    <row r="331" spans="1:31" ht="21" customHeight="1" x14ac:dyDescent="0.2">
      <c r="A331" s="4">
        <f t="shared" si="16"/>
        <v>329</v>
      </c>
      <c r="B331" s="4" t="str">
        <f t="shared" si="17"/>
        <v>B010-00019060</v>
      </c>
      <c r="C331" s="4" t="str">
        <f>IFERROR(VLOOKUP(F331,Tablas!$A$1:$B$3,2,0),"")</f>
        <v>Boleta</v>
      </c>
      <c r="D331" s="4" t="str">
        <f t="shared" si="18"/>
        <v>Venta Asistida - CONTADO / CASH - PE 2701 TEL: 939891135 Basado en Entregas 09-0007-</v>
      </c>
      <c r="E331" s="19">
        <v>45442</v>
      </c>
      <c r="F331" s="20" t="s">
        <v>842</v>
      </c>
      <c r="G331" s="20" t="s">
        <v>2630</v>
      </c>
      <c r="H331" s="20" t="s">
        <v>44</v>
      </c>
      <c r="I331" s="20" t="s">
        <v>45</v>
      </c>
      <c r="J331" s="20" t="s">
        <v>2631</v>
      </c>
      <c r="K331" s="20" t="s">
        <v>2632</v>
      </c>
      <c r="L331" s="20" t="s">
        <v>2633</v>
      </c>
      <c r="M331" s="20"/>
      <c r="N331" s="21">
        <v>21</v>
      </c>
      <c r="O331" s="21">
        <v>0</v>
      </c>
      <c r="P331" s="20"/>
      <c r="Q331" s="19">
        <v>45442</v>
      </c>
      <c r="R331" s="20"/>
      <c r="S331" s="19">
        <v>45442</v>
      </c>
      <c r="T331" s="20" t="s">
        <v>49</v>
      </c>
      <c r="U331" s="20">
        <v>973269</v>
      </c>
      <c r="V331" s="20">
        <v>240001592</v>
      </c>
      <c r="W331" s="20" t="s">
        <v>847</v>
      </c>
      <c r="X331" s="20" t="s">
        <v>305</v>
      </c>
      <c r="Y331" s="20" t="s">
        <v>52</v>
      </c>
      <c r="Z331" s="20" t="s">
        <v>2634</v>
      </c>
      <c r="AA331" s="20" t="s">
        <v>689</v>
      </c>
      <c r="AB331" s="20" t="s">
        <v>167</v>
      </c>
      <c r="AC331" s="20" t="s">
        <v>167</v>
      </c>
      <c r="AD331" s="20" t="s">
        <v>56</v>
      </c>
      <c r="AE331" s="20" t="s">
        <v>983</v>
      </c>
    </row>
    <row r="332" spans="1:31" ht="21" customHeight="1" x14ac:dyDescent="0.2">
      <c r="A332" s="4">
        <f t="shared" si="16"/>
        <v>330</v>
      </c>
      <c r="B332" s="4" t="str">
        <f t="shared" si="17"/>
        <v>B010-00020128</v>
      </c>
      <c r="C332" s="4" t="str">
        <f>IFERROR(VLOOKUP(F332,Tablas!$A$1:$B$3,2,0),"")</f>
        <v>Boleta</v>
      </c>
      <c r="D332" s="4" t="str">
        <f t="shared" si="18"/>
        <v>Nacional - CONTADO / CASH - Pedidos de cliente - C00009487804 Basado en Entreg</v>
      </c>
      <c r="E332" s="19">
        <v>45528</v>
      </c>
      <c r="F332" s="20" t="s">
        <v>842</v>
      </c>
      <c r="G332" s="20" t="s">
        <v>2635</v>
      </c>
      <c r="H332" s="20" t="s">
        <v>44</v>
      </c>
      <c r="I332" s="20" t="s">
        <v>45</v>
      </c>
      <c r="J332" s="20" t="s">
        <v>2636</v>
      </c>
      <c r="K332" s="20" t="s">
        <v>2637</v>
      </c>
      <c r="L332" s="20" t="s">
        <v>2638</v>
      </c>
      <c r="M332" s="20"/>
      <c r="N332" s="21">
        <v>21</v>
      </c>
      <c r="O332" s="21">
        <v>0</v>
      </c>
      <c r="P332" s="20"/>
      <c r="Q332" s="19">
        <v>45528</v>
      </c>
      <c r="R332" s="20"/>
      <c r="S332" s="19">
        <v>45528</v>
      </c>
      <c r="T332" s="20" t="s">
        <v>49</v>
      </c>
      <c r="U332" s="20">
        <v>1012714</v>
      </c>
      <c r="V332" s="20">
        <v>240002665</v>
      </c>
      <c r="W332" s="20" t="s">
        <v>847</v>
      </c>
      <c r="X332" s="20" t="s">
        <v>848</v>
      </c>
      <c r="Y332" s="20" t="s">
        <v>52</v>
      </c>
      <c r="Z332" s="20" t="s">
        <v>2639</v>
      </c>
      <c r="AA332" s="20" t="s">
        <v>1013</v>
      </c>
      <c r="AB332" s="20" t="s">
        <v>789</v>
      </c>
      <c r="AC332" s="20" t="s">
        <v>167</v>
      </c>
      <c r="AD332" s="20" t="s">
        <v>56</v>
      </c>
      <c r="AE332" s="20" t="s">
        <v>1014</v>
      </c>
    </row>
    <row r="333" spans="1:31" ht="21" customHeight="1" x14ac:dyDescent="0.2">
      <c r="A333" s="4">
        <f t="shared" si="16"/>
        <v>331</v>
      </c>
      <c r="B333" s="4" t="str">
        <f t="shared" si="17"/>
        <v>B010-00020116</v>
      </c>
      <c r="C333" s="4" t="str">
        <f>IFERROR(VLOOKUP(F333,Tablas!$A$1:$B$3,2,0),"")</f>
        <v>Boleta</v>
      </c>
      <c r="D333" s="4" t="str">
        <f t="shared" si="18"/>
        <v>Nacional - CONTADO / CASH - Pedidos de cliente - C00071458272 Basado en Entreg</v>
      </c>
      <c r="E333" s="19">
        <v>45528</v>
      </c>
      <c r="F333" s="20" t="s">
        <v>842</v>
      </c>
      <c r="G333" s="20" t="s">
        <v>2640</v>
      </c>
      <c r="H333" s="20" t="s">
        <v>44</v>
      </c>
      <c r="I333" s="20" t="s">
        <v>45</v>
      </c>
      <c r="J333" s="20" t="s">
        <v>2641</v>
      </c>
      <c r="K333" s="20" t="s">
        <v>2642</v>
      </c>
      <c r="L333" s="20" t="s">
        <v>2643</v>
      </c>
      <c r="M333" s="20"/>
      <c r="N333" s="21">
        <v>21</v>
      </c>
      <c r="O333" s="21">
        <v>0</v>
      </c>
      <c r="P333" s="20"/>
      <c r="Q333" s="19">
        <v>45528</v>
      </c>
      <c r="R333" s="20"/>
      <c r="S333" s="19">
        <v>45528</v>
      </c>
      <c r="T333" s="20" t="s">
        <v>49</v>
      </c>
      <c r="U333" s="20">
        <v>1012684</v>
      </c>
      <c r="V333" s="20">
        <v>240002653</v>
      </c>
      <c r="W333" s="20" t="s">
        <v>847</v>
      </c>
      <c r="X333" s="20" t="s">
        <v>848</v>
      </c>
      <c r="Y333" s="20" t="s">
        <v>52</v>
      </c>
      <c r="Z333" s="20" t="s">
        <v>2644</v>
      </c>
      <c r="AA333" s="20" t="s">
        <v>1013</v>
      </c>
      <c r="AB333" s="20" t="s">
        <v>789</v>
      </c>
      <c r="AC333" s="20" t="s">
        <v>167</v>
      </c>
      <c r="AD333" s="20" t="s">
        <v>56</v>
      </c>
      <c r="AE333" s="20" t="s">
        <v>1014</v>
      </c>
    </row>
    <row r="334" spans="1:31" ht="21" customHeight="1" x14ac:dyDescent="0.2">
      <c r="A334" s="4">
        <f t="shared" si="16"/>
        <v>332</v>
      </c>
      <c r="B334" s="4" t="str">
        <f t="shared" si="17"/>
        <v>B010-00020111</v>
      </c>
      <c r="C334" s="4" t="str">
        <f>IFERROR(VLOOKUP(F334,Tablas!$A$1:$B$3,2,0),"")</f>
        <v>Boleta</v>
      </c>
      <c r="D334" s="4" t="str">
        <f t="shared" si="18"/>
        <v>Nacional - CONTADO / CASH - Pedidos de cliente - C00075131900 Basado en Entreg</v>
      </c>
      <c r="E334" s="19">
        <v>45528</v>
      </c>
      <c r="F334" s="20" t="s">
        <v>842</v>
      </c>
      <c r="G334" s="20" t="s">
        <v>2645</v>
      </c>
      <c r="H334" s="20" t="s">
        <v>44</v>
      </c>
      <c r="I334" s="20" t="s">
        <v>45</v>
      </c>
      <c r="J334" s="20" t="s">
        <v>1445</v>
      </c>
      <c r="K334" s="20" t="s">
        <v>1446</v>
      </c>
      <c r="L334" s="20" t="s">
        <v>1447</v>
      </c>
      <c r="M334" s="20"/>
      <c r="N334" s="21">
        <v>21</v>
      </c>
      <c r="O334" s="21">
        <v>0</v>
      </c>
      <c r="P334" s="20"/>
      <c r="Q334" s="19">
        <v>45528</v>
      </c>
      <c r="R334" s="20"/>
      <c r="S334" s="19">
        <v>45528</v>
      </c>
      <c r="T334" s="20" t="s">
        <v>49</v>
      </c>
      <c r="U334" s="20">
        <v>1012670</v>
      </c>
      <c r="V334" s="20">
        <v>240002648</v>
      </c>
      <c r="W334" s="20" t="s">
        <v>847</v>
      </c>
      <c r="X334" s="20" t="s">
        <v>848</v>
      </c>
      <c r="Y334" s="20" t="s">
        <v>52</v>
      </c>
      <c r="Z334" s="20" t="s">
        <v>2161</v>
      </c>
      <c r="AA334" s="20" t="s">
        <v>1449</v>
      </c>
      <c r="AB334" s="20" t="s">
        <v>54</v>
      </c>
      <c r="AC334" s="20" t="s">
        <v>167</v>
      </c>
      <c r="AD334" s="20" t="s">
        <v>56</v>
      </c>
      <c r="AE334" s="20" t="s">
        <v>1014</v>
      </c>
    </row>
    <row r="335" spans="1:31" ht="21" customHeight="1" x14ac:dyDescent="0.2">
      <c r="A335" s="4">
        <f t="shared" si="16"/>
        <v>333</v>
      </c>
      <c r="B335" s="4" t="str">
        <f t="shared" si="17"/>
        <v>B010-00019385</v>
      </c>
      <c r="C335" s="4" t="str">
        <f>IFERROR(VLOOKUP(F335,Tablas!$A$1:$B$3,2,0),"")</f>
        <v>Boleta</v>
      </c>
      <c r="D335" s="4" t="str">
        <f t="shared" si="18"/>
        <v>Ecom - CONTADO / CASH - PE 3174 TEL: 976742692 Basado en Pedidos de client</v>
      </c>
      <c r="E335" s="19">
        <v>45471</v>
      </c>
      <c r="F335" s="20" t="s">
        <v>842</v>
      </c>
      <c r="G335" s="20" t="s">
        <v>2646</v>
      </c>
      <c r="H335" s="20" t="s">
        <v>44</v>
      </c>
      <c r="I335" s="20" t="s">
        <v>45</v>
      </c>
      <c r="J335" s="20" t="s">
        <v>2647</v>
      </c>
      <c r="K335" s="20" t="s">
        <v>2648</v>
      </c>
      <c r="L335" s="20" t="s">
        <v>2649</v>
      </c>
      <c r="M335" s="20"/>
      <c r="N335" s="21">
        <v>21.56</v>
      </c>
      <c r="O335" s="21">
        <v>0</v>
      </c>
      <c r="P335" s="20"/>
      <c r="Q335" s="19">
        <v>45471</v>
      </c>
      <c r="R335" s="20"/>
      <c r="S335" s="19">
        <v>45471</v>
      </c>
      <c r="T335" s="20" t="s">
        <v>49</v>
      </c>
      <c r="U335" s="20">
        <v>987671</v>
      </c>
      <c r="V335" s="20">
        <v>240001920</v>
      </c>
      <c r="W335" s="20" t="s">
        <v>847</v>
      </c>
      <c r="X335" s="20" t="s">
        <v>305</v>
      </c>
      <c r="Y335" s="20" t="s">
        <v>52</v>
      </c>
      <c r="Z335" s="20" t="s">
        <v>2650</v>
      </c>
      <c r="AA335" s="20" t="s">
        <v>2651</v>
      </c>
      <c r="AB335" s="20" t="s">
        <v>2074</v>
      </c>
      <c r="AC335" s="20" t="s">
        <v>689</v>
      </c>
      <c r="AD335" s="20" t="s">
        <v>56</v>
      </c>
      <c r="AE335" s="20" t="s">
        <v>864</v>
      </c>
    </row>
    <row r="336" spans="1:31" ht="21" customHeight="1" x14ac:dyDescent="0.2">
      <c r="A336" s="4">
        <f t="shared" ref="A336:A390" si="19">ROW()-2</f>
        <v>334</v>
      </c>
      <c r="B336" s="4" t="str">
        <f t="shared" si="17"/>
        <v>B010-00019272</v>
      </c>
      <c r="C336" s="4" t="str">
        <f>IFERROR(VLOOKUP(F336,Tablas!$A$1:$B$3,2,0),"")</f>
        <v>Boleta</v>
      </c>
      <c r="D336" s="4" t="str">
        <f t="shared" si="18"/>
        <v>Juntoz - CONTADO / CASH - PE 2927 JUNTOZ Basado en Entregas 09-0007-00000915</v>
      </c>
      <c r="E336" s="19">
        <v>45457</v>
      </c>
      <c r="F336" s="20" t="s">
        <v>842</v>
      </c>
      <c r="G336" s="20" t="s">
        <v>2652</v>
      </c>
      <c r="H336" s="20" t="s">
        <v>44</v>
      </c>
      <c r="I336" s="20" t="s">
        <v>45</v>
      </c>
      <c r="J336" s="20" t="s">
        <v>2653</v>
      </c>
      <c r="K336" s="20" t="s">
        <v>2654</v>
      </c>
      <c r="L336" s="20" t="s">
        <v>2655</v>
      </c>
      <c r="M336" s="20"/>
      <c r="N336" s="21">
        <v>21.77</v>
      </c>
      <c r="O336" s="21">
        <v>0</v>
      </c>
      <c r="P336" s="20"/>
      <c r="Q336" s="19">
        <v>45457</v>
      </c>
      <c r="R336" s="20"/>
      <c r="S336" s="19">
        <v>45457</v>
      </c>
      <c r="T336" s="20" t="s">
        <v>49</v>
      </c>
      <c r="U336" s="20">
        <v>981600</v>
      </c>
      <c r="V336" s="20">
        <v>240001807</v>
      </c>
      <c r="W336" s="20" t="s">
        <v>847</v>
      </c>
      <c r="X336" s="20" t="s">
        <v>274</v>
      </c>
      <c r="Y336" s="20" t="s">
        <v>52</v>
      </c>
      <c r="Z336" s="20" t="s">
        <v>2656</v>
      </c>
      <c r="AA336" s="20" t="s">
        <v>2657</v>
      </c>
      <c r="AB336" s="20" t="s">
        <v>544</v>
      </c>
      <c r="AC336" s="20" t="s">
        <v>167</v>
      </c>
      <c r="AD336" s="20" t="s">
        <v>56</v>
      </c>
      <c r="AE336" s="20" t="s">
        <v>851</v>
      </c>
    </row>
    <row r="337" spans="1:31" ht="21" customHeight="1" x14ac:dyDescent="0.2">
      <c r="A337" s="4">
        <f t="shared" si="19"/>
        <v>335</v>
      </c>
      <c r="B337" s="4" t="str">
        <f t="shared" ref="B337:B392" si="20">MID(G337,4,20)</f>
        <v>B010-00016736</v>
      </c>
      <c r="C337" s="4" t="str">
        <f>IFERROR(VLOOKUP(F337,Tablas!$A$1:$B$3,2,0),"")</f>
        <v>Boleta</v>
      </c>
      <c r="D337" s="4" t="str">
        <f t="shared" ref="D337:D392" si="21">CONCATENATE(AE337," - ",T337," - ",Z337)</f>
        <v>Juntoz - CONTADO / CASH - PE 4765 JUNTOZ Basado en Entregas 09-0010-00057400</v>
      </c>
      <c r="E337" s="19">
        <v>45244</v>
      </c>
      <c r="F337" s="20" t="s">
        <v>842</v>
      </c>
      <c r="G337" s="20" t="s">
        <v>2658</v>
      </c>
      <c r="H337" s="20" t="s">
        <v>44</v>
      </c>
      <c r="I337" s="20" t="s">
        <v>45</v>
      </c>
      <c r="J337" s="20" t="s">
        <v>2203</v>
      </c>
      <c r="K337" s="20" t="s">
        <v>2204</v>
      </c>
      <c r="L337" s="20" t="s">
        <v>2205</v>
      </c>
      <c r="M337" s="20"/>
      <c r="N337" s="21">
        <v>21.94</v>
      </c>
      <c r="O337" s="21">
        <v>0</v>
      </c>
      <c r="P337" s="20"/>
      <c r="Q337" s="19">
        <v>45244</v>
      </c>
      <c r="R337" s="20"/>
      <c r="S337" s="19">
        <v>45244</v>
      </c>
      <c r="T337" s="20" t="s">
        <v>49</v>
      </c>
      <c r="U337" s="20">
        <v>873789</v>
      </c>
      <c r="V337" s="20">
        <v>230003050</v>
      </c>
      <c r="W337" s="20" t="s">
        <v>847</v>
      </c>
      <c r="X337" s="20" t="s">
        <v>274</v>
      </c>
      <c r="Y337" s="20" t="s">
        <v>52</v>
      </c>
      <c r="Z337" s="20" t="s">
        <v>2659</v>
      </c>
      <c r="AA337" s="20" t="s">
        <v>2207</v>
      </c>
      <c r="AB337" s="20" t="s">
        <v>544</v>
      </c>
      <c r="AC337" s="20" t="s">
        <v>167</v>
      </c>
      <c r="AD337" s="20" t="s">
        <v>56</v>
      </c>
      <c r="AE337" s="20" t="s">
        <v>851</v>
      </c>
    </row>
    <row r="338" spans="1:31" ht="21" customHeight="1" x14ac:dyDescent="0.2">
      <c r="A338" s="4">
        <f t="shared" si="19"/>
        <v>336</v>
      </c>
      <c r="B338" s="4" t="str">
        <f t="shared" si="20"/>
        <v>B010-00019168</v>
      </c>
      <c r="C338" s="4" t="str">
        <f>IFERROR(VLOOKUP(F338,Tablas!$A$1:$B$3,2,0),"")</f>
        <v>Boleta</v>
      </c>
      <c r="D338" s="4" t="str">
        <f t="shared" si="21"/>
        <v>Ripley - CONTADO / CASH - PE 2747 RIPLEY Basado en Entregas 09-0007-00000748</v>
      </c>
      <c r="E338" s="19">
        <v>45446</v>
      </c>
      <c r="F338" s="20" t="s">
        <v>842</v>
      </c>
      <c r="G338" s="20" t="s">
        <v>2660</v>
      </c>
      <c r="H338" s="20" t="s">
        <v>44</v>
      </c>
      <c r="I338" s="20" t="s">
        <v>45</v>
      </c>
      <c r="J338" s="20" t="s">
        <v>2661</v>
      </c>
      <c r="K338" s="20" t="s">
        <v>2662</v>
      </c>
      <c r="L338" s="20" t="s">
        <v>2663</v>
      </c>
      <c r="M338" s="20"/>
      <c r="N338" s="21">
        <v>21.94</v>
      </c>
      <c r="O338" s="21">
        <v>0</v>
      </c>
      <c r="P338" s="20"/>
      <c r="Q338" s="19">
        <v>45446</v>
      </c>
      <c r="R338" s="20"/>
      <c r="S338" s="19">
        <v>45446</v>
      </c>
      <c r="T338" s="20" t="s">
        <v>49</v>
      </c>
      <c r="U338" s="20">
        <v>976217</v>
      </c>
      <c r="V338" s="20">
        <v>240001702</v>
      </c>
      <c r="W338" s="20" t="s">
        <v>847</v>
      </c>
      <c r="X338" s="20" t="s">
        <v>274</v>
      </c>
      <c r="Y338" s="20" t="s">
        <v>52</v>
      </c>
      <c r="Z338" s="20" t="s">
        <v>2664</v>
      </c>
      <c r="AA338" s="20" t="s">
        <v>2665</v>
      </c>
      <c r="AB338" s="20" t="s">
        <v>478</v>
      </c>
      <c r="AC338" s="20" t="s">
        <v>167</v>
      </c>
      <c r="AD338" s="20" t="s">
        <v>56</v>
      </c>
      <c r="AE338" s="20" t="s">
        <v>2574</v>
      </c>
    </row>
    <row r="339" spans="1:31" ht="21" customHeight="1" x14ac:dyDescent="0.2">
      <c r="A339" s="4">
        <f t="shared" si="19"/>
        <v>337</v>
      </c>
      <c r="B339" s="4" t="str">
        <f t="shared" si="20"/>
        <v>B010-00015820</v>
      </c>
      <c r="C339" s="4" t="str">
        <f>IFERROR(VLOOKUP(F339,Tablas!$A$1:$B$3,2,0),"")</f>
        <v>Boleta</v>
      </c>
      <c r="D339" s="4" t="str">
        <f t="shared" si="21"/>
        <v>Falabella - CONTADO / CASH - 230003205 Basado en Entregas 09-0010-00055998.</v>
      </c>
      <c r="E339" s="19">
        <v>45132</v>
      </c>
      <c r="F339" s="20" t="s">
        <v>842</v>
      </c>
      <c r="G339" s="20" t="s">
        <v>2666</v>
      </c>
      <c r="H339" s="20" t="s">
        <v>44</v>
      </c>
      <c r="I339" s="20" t="s">
        <v>45</v>
      </c>
      <c r="J339" s="20" t="s">
        <v>2667</v>
      </c>
      <c r="K339" s="20" t="s">
        <v>2668</v>
      </c>
      <c r="L339" s="20" t="s">
        <v>2669</v>
      </c>
      <c r="M339" s="20"/>
      <c r="N339" s="21">
        <v>22.08</v>
      </c>
      <c r="O339" s="21">
        <v>0</v>
      </c>
      <c r="P339" s="20"/>
      <c r="Q339" s="19">
        <v>45132</v>
      </c>
      <c r="R339" s="20"/>
      <c r="S339" s="19">
        <v>45132</v>
      </c>
      <c r="T339" s="20" t="s">
        <v>49</v>
      </c>
      <c r="U339" s="20">
        <v>825105</v>
      </c>
      <c r="V339" s="20">
        <v>230002061</v>
      </c>
      <c r="W339" s="20" t="s">
        <v>847</v>
      </c>
      <c r="X339" s="20" t="s">
        <v>274</v>
      </c>
      <c r="Y339" s="20" t="s">
        <v>52</v>
      </c>
      <c r="Z339" s="20" t="s">
        <v>2670</v>
      </c>
      <c r="AA339" s="20" t="s">
        <v>808</v>
      </c>
      <c r="AB339" s="20" t="s">
        <v>54</v>
      </c>
      <c r="AC339" s="20" t="s">
        <v>2671</v>
      </c>
      <c r="AD339" s="20" t="s">
        <v>56</v>
      </c>
      <c r="AE339" s="20" t="s">
        <v>1838</v>
      </c>
    </row>
    <row r="340" spans="1:31" ht="21" customHeight="1" x14ac:dyDescent="0.2">
      <c r="A340" s="4">
        <f t="shared" si="19"/>
        <v>338</v>
      </c>
      <c r="B340" s="4" t="str">
        <f t="shared" si="20"/>
        <v>B010-00016834</v>
      </c>
      <c r="C340" s="4" t="str">
        <f>IFERROR(VLOOKUP(F340,Tablas!$A$1:$B$3,2,0),"")</f>
        <v>Boleta</v>
      </c>
      <c r="D340" s="4" t="str">
        <f t="shared" si="21"/>
        <v>Juntoz - CONTADO / CASH - PE 4963 JUNTOZ Basado en Entregas 09-0010-00057583</v>
      </c>
      <c r="E340" s="19">
        <v>45257</v>
      </c>
      <c r="F340" s="20" t="s">
        <v>842</v>
      </c>
      <c r="G340" s="20" t="s">
        <v>2672</v>
      </c>
      <c r="H340" s="20" t="s">
        <v>44</v>
      </c>
      <c r="I340" s="20" t="s">
        <v>45</v>
      </c>
      <c r="J340" s="20" t="s">
        <v>2673</v>
      </c>
      <c r="K340" s="20" t="s">
        <v>2674</v>
      </c>
      <c r="L340" s="20" t="s">
        <v>2675</v>
      </c>
      <c r="M340" s="20"/>
      <c r="N340" s="21">
        <v>22.34</v>
      </c>
      <c r="O340" s="21">
        <v>0</v>
      </c>
      <c r="P340" s="20"/>
      <c r="Q340" s="19">
        <v>45257</v>
      </c>
      <c r="R340" s="20"/>
      <c r="S340" s="19">
        <v>45257</v>
      </c>
      <c r="T340" s="20" t="s">
        <v>49</v>
      </c>
      <c r="U340" s="20">
        <v>880879</v>
      </c>
      <c r="V340" s="20">
        <v>230003148</v>
      </c>
      <c r="W340" s="20" t="s">
        <v>847</v>
      </c>
      <c r="X340" s="20" t="s">
        <v>274</v>
      </c>
      <c r="Y340" s="20" t="s">
        <v>52</v>
      </c>
      <c r="Z340" s="20" t="s">
        <v>2676</v>
      </c>
      <c r="AA340" s="20" t="s">
        <v>2677</v>
      </c>
      <c r="AB340" s="20" t="s">
        <v>2446</v>
      </c>
      <c r="AC340" s="20" t="s">
        <v>167</v>
      </c>
      <c r="AD340" s="20" t="s">
        <v>56</v>
      </c>
      <c r="AE340" s="20" t="s">
        <v>851</v>
      </c>
    </row>
    <row r="341" spans="1:31" ht="21" customHeight="1" x14ac:dyDescent="0.2">
      <c r="A341" s="4">
        <f t="shared" si="19"/>
        <v>339</v>
      </c>
      <c r="B341" s="4" t="str">
        <f t="shared" si="20"/>
        <v>B010-00016755</v>
      </c>
      <c r="C341" s="4" t="str">
        <f>IFERROR(VLOOKUP(F341,Tablas!$A$1:$B$3,2,0),"")</f>
        <v>Boleta</v>
      </c>
      <c r="D341" s="4" t="str">
        <f t="shared" si="21"/>
        <v>Juntoz - CONTADO / CASH - PE 4804 JUNTOZ Basado en Entregas 09-0010-00057435</v>
      </c>
      <c r="E341" s="19">
        <v>45247</v>
      </c>
      <c r="F341" s="20" t="s">
        <v>842</v>
      </c>
      <c r="G341" s="20" t="s">
        <v>2678</v>
      </c>
      <c r="H341" s="20" t="s">
        <v>44</v>
      </c>
      <c r="I341" s="20" t="s">
        <v>45</v>
      </c>
      <c r="J341" s="20" t="s">
        <v>2679</v>
      </c>
      <c r="K341" s="20" t="s">
        <v>2680</v>
      </c>
      <c r="L341" s="20" t="s">
        <v>2681</v>
      </c>
      <c r="M341" s="20"/>
      <c r="N341" s="21">
        <v>22.47</v>
      </c>
      <c r="O341" s="21">
        <v>0</v>
      </c>
      <c r="P341" s="20"/>
      <c r="Q341" s="19">
        <v>45247</v>
      </c>
      <c r="R341" s="20"/>
      <c r="S341" s="19">
        <v>45247</v>
      </c>
      <c r="T341" s="20" t="s">
        <v>49</v>
      </c>
      <c r="U341" s="20">
        <v>875860</v>
      </c>
      <c r="V341" s="20">
        <v>230003069</v>
      </c>
      <c r="W341" s="20" t="s">
        <v>847</v>
      </c>
      <c r="X341" s="20" t="s">
        <v>305</v>
      </c>
      <c r="Y341" s="20" t="s">
        <v>52</v>
      </c>
      <c r="Z341" s="20" t="s">
        <v>2682</v>
      </c>
      <c r="AA341" s="20" t="s">
        <v>2683</v>
      </c>
      <c r="AB341" s="20" t="s">
        <v>1041</v>
      </c>
      <c r="AC341" s="20" t="s">
        <v>689</v>
      </c>
      <c r="AD341" s="20" t="s">
        <v>56</v>
      </c>
      <c r="AE341" s="20" t="s">
        <v>851</v>
      </c>
    </row>
    <row r="342" spans="1:31" ht="21" customHeight="1" x14ac:dyDescent="0.2">
      <c r="A342" s="4">
        <f t="shared" si="19"/>
        <v>340</v>
      </c>
      <c r="B342" s="4" t="str">
        <f t="shared" si="20"/>
        <v>B010-00016808</v>
      </c>
      <c r="C342" s="4" t="str">
        <f>IFERROR(VLOOKUP(F342,Tablas!$A$1:$B$3,2,0),"")</f>
        <v>Boleta</v>
      </c>
      <c r="D342" s="4" t="str">
        <f t="shared" si="21"/>
        <v>Juntoz - CONTADO / CASH - PE 4920 JUNTOZ Basado en Entregas 09-0010-00057539</v>
      </c>
      <c r="E342" s="19">
        <v>45254</v>
      </c>
      <c r="F342" s="20" t="s">
        <v>842</v>
      </c>
      <c r="G342" s="20" t="s">
        <v>2684</v>
      </c>
      <c r="H342" s="20" t="s">
        <v>44</v>
      </c>
      <c r="I342" s="20" t="s">
        <v>45</v>
      </c>
      <c r="J342" s="20" t="s">
        <v>2685</v>
      </c>
      <c r="K342" s="20" t="s">
        <v>2686</v>
      </c>
      <c r="L342" s="20" t="s">
        <v>2687</v>
      </c>
      <c r="M342" s="20"/>
      <c r="N342" s="21">
        <v>22.47</v>
      </c>
      <c r="O342" s="21">
        <v>0</v>
      </c>
      <c r="P342" s="20"/>
      <c r="Q342" s="19">
        <v>45254</v>
      </c>
      <c r="R342" s="20"/>
      <c r="S342" s="19">
        <v>45254</v>
      </c>
      <c r="T342" s="20" t="s">
        <v>49</v>
      </c>
      <c r="U342" s="20">
        <v>880221</v>
      </c>
      <c r="V342" s="20">
        <v>230003122</v>
      </c>
      <c r="W342" s="20" t="s">
        <v>847</v>
      </c>
      <c r="X342" s="20" t="s">
        <v>305</v>
      </c>
      <c r="Y342" s="20" t="s">
        <v>52</v>
      </c>
      <c r="Z342" s="20" t="s">
        <v>2688</v>
      </c>
      <c r="AA342" s="20" t="s">
        <v>2689</v>
      </c>
      <c r="AB342" s="20" t="s">
        <v>167</v>
      </c>
      <c r="AC342" s="20" t="s">
        <v>167</v>
      </c>
      <c r="AD342" s="20" t="s">
        <v>56</v>
      </c>
      <c r="AE342" s="20" t="s">
        <v>851</v>
      </c>
    </row>
    <row r="343" spans="1:31" ht="21" customHeight="1" x14ac:dyDescent="0.2">
      <c r="A343" s="4">
        <f t="shared" si="19"/>
        <v>341</v>
      </c>
      <c r="B343" s="4" t="str">
        <f t="shared" si="20"/>
        <v>B010-00015832</v>
      </c>
      <c r="C343" s="4" t="str">
        <f>IFERROR(VLOOKUP(F343,Tablas!$A$1:$B$3,2,0),"")</f>
        <v>Boleta</v>
      </c>
      <c r="D343" s="4" t="str">
        <f t="shared" si="21"/>
        <v>Falabella - CONTADO / CASH - 230003240 Basado en Entregas 09-0010-00056026.</v>
      </c>
      <c r="E343" s="19">
        <v>45133</v>
      </c>
      <c r="F343" s="20" t="s">
        <v>842</v>
      </c>
      <c r="G343" s="20" t="s">
        <v>2690</v>
      </c>
      <c r="H343" s="20" t="s">
        <v>44</v>
      </c>
      <c r="I343" s="20" t="s">
        <v>45</v>
      </c>
      <c r="J343" s="20" t="s">
        <v>2691</v>
      </c>
      <c r="K343" s="20" t="s">
        <v>2692</v>
      </c>
      <c r="L343" s="20" t="s">
        <v>2693</v>
      </c>
      <c r="M343" s="20"/>
      <c r="N343" s="21">
        <v>22.49</v>
      </c>
      <c r="O343" s="21">
        <v>0</v>
      </c>
      <c r="P343" s="20"/>
      <c r="Q343" s="19">
        <v>45133</v>
      </c>
      <c r="R343" s="20"/>
      <c r="S343" s="19">
        <v>45133</v>
      </c>
      <c r="T343" s="20" t="s">
        <v>49</v>
      </c>
      <c r="U343" s="20">
        <v>827122</v>
      </c>
      <c r="V343" s="20">
        <v>230002073</v>
      </c>
      <c r="W343" s="20" t="s">
        <v>847</v>
      </c>
      <c r="X343" s="20" t="s">
        <v>274</v>
      </c>
      <c r="Y343" s="20" t="s">
        <v>52</v>
      </c>
      <c r="Z343" s="20" t="s">
        <v>2694</v>
      </c>
      <c r="AA343" s="20" t="s">
        <v>2695</v>
      </c>
      <c r="AB343" s="20" t="s">
        <v>2696</v>
      </c>
      <c r="AC343" s="20" t="s">
        <v>415</v>
      </c>
      <c r="AD343" s="20" t="s">
        <v>56</v>
      </c>
      <c r="AE343" s="20" t="s">
        <v>1838</v>
      </c>
    </row>
    <row r="344" spans="1:31" ht="21" customHeight="1" x14ac:dyDescent="0.2">
      <c r="A344" s="4">
        <f t="shared" si="19"/>
        <v>342</v>
      </c>
      <c r="B344" s="4" t="str">
        <f t="shared" si="20"/>
        <v>B010-00019656</v>
      </c>
      <c r="C344" s="4" t="str">
        <f>IFERROR(VLOOKUP(F344,Tablas!$A$1:$B$3,2,0),"")</f>
        <v>Boleta</v>
      </c>
      <c r="D344" s="4" t="str">
        <f t="shared" si="21"/>
        <v>Ecom - CONTADO / CASH - PE 3680 TEL: 955027532 RECOJO Basado en Entregas 0</v>
      </c>
      <c r="E344" s="19">
        <v>45497</v>
      </c>
      <c r="F344" s="20" t="s">
        <v>842</v>
      </c>
      <c r="G344" s="20" t="s">
        <v>2697</v>
      </c>
      <c r="H344" s="20" t="s">
        <v>44</v>
      </c>
      <c r="I344" s="20" t="s">
        <v>45</v>
      </c>
      <c r="J344" s="20" t="s">
        <v>2698</v>
      </c>
      <c r="K344" s="20" t="s">
        <v>2699</v>
      </c>
      <c r="L344" s="20" t="s">
        <v>2700</v>
      </c>
      <c r="M344" s="20"/>
      <c r="N344" s="21">
        <v>22.5</v>
      </c>
      <c r="O344" s="21">
        <v>0</v>
      </c>
      <c r="P344" s="20"/>
      <c r="Q344" s="19">
        <v>45497</v>
      </c>
      <c r="R344" s="20"/>
      <c r="S344" s="19">
        <v>45497</v>
      </c>
      <c r="T344" s="20" t="s">
        <v>49</v>
      </c>
      <c r="U344" s="20">
        <v>998058</v>
      </c>
      <c r="V344" s="20">
        <v>240002191</v>
      </c>
      <c r="W344" s="20" t="s">
        <v>847</v>
      </c>
      <c r="X344" s="20" t="s">
        <v>274</v>
      </c>
      <c r="Y344" s="20" t="s">
        <v>52</v>
      </c>
      <c r="Z344" s="20" t="s">
        <v>2701</v>
      </c>
      <c r="AA344" s="20" t="s">
        <v>353</v>
      </c>
      <c r="AB344" s="20" t="s">
        <v>54</v>
      </c>
      <c r="AC344" s="20" t="s">
        <v>689</v>
      </c>
      <c r="AD344" s="20" t="s">
        <v>56</v>
      </c>
      <c r="AE344" s="20" t="s">
        <v>864</v>
      </c>
    </row>
    <row r="345" spans="1:31" ht="21" customHeight="1" x14ac:dyDescent="0.2">
      <c r="A345" s="4">
        <f t="shared" si="19"/>
        <v>343</v>
      </c>
      <c r="B345" s="4" t="str">
        <f t="shared" si="20"/>
        <v>B010-00018012</v>
      </c>
      <c r="C345" s="4" t="str">
        <f>IFERROR(VLOOKUP(F345,Tablas!$A$1:$B$3,2,0),"")</f>
        <v>Boleta</v>
      </c>
      <c r="D345" s="4" t="str">
        <f t="shared" si="21"/>
        <v>Juntoz - CONTADO / CASH - PE 0938 JUNTOZ Basado en Entregas 09-0010-00059058</v>
      </c>
      <c r="E345" s="19">
        <v>45348</v>
      </c>
      <c r="F345" s="20" t="s">
        <v>842</v>
      </c>
      <c r="G345" s="20" t="s">
        <v>2702</v>
      </c>
      <c r="H345" s="20" t="s">
        <v>44</v>
      </c>
      <c r="I345" s="20" t="s">
        <v>45</v>
      </c>
      <c r="J345" s="20" t="s">
        <v>2703</v>
      </c>
      <c r="K345" s="20" t="s">
        <v>2704</v>
      </c>
      <c r="L345" s="20" t="s">
        <v>2705</v>
      </c>
      <c r="M345" s="20"/>
      <c r="N345" s="21">
        <v>22.6</v>
      </c>
      <c r="O345" s="21">
        <v>0</v>
      </c>
      <c r="P345" s="20"/>
      <c r="Q345" s="19">
        <v>45348</v>
      </c>
      <c r="R345" s="20"/>
      <c r="S345" s="19">
        <v>45348</v>
      </c>
      <c r="T345" s="20" t="s">
        <v>49</v>
      </c>
      <c r="U345" s="20">
        <v>925692</v>
      </c>
      <c r="V345" s="20">
        <v>240000486</v>
      </c>
      <c r="W345" s="20" t="s">
        <v>847</v>
      </c>
      <c r="X345" s="20" t="s">
        <v>274</v>
      </c>
      <c r="Y345" s="20" t="s">
        <v>52</v>
      </c>
      <c r="Z345" s="20" t="s">
        <v>2706</v>
      </c>
      <c r="AA345" s="20" t="s">
        <v>2707</v>
      </c>
      <c r="AB345" s="20" t="s">
        <v>415</v>
      </c>
      <c r="AC345" s="20" t="s">
        <v>415</v>
      </c>
      <c r="AD345" s="20" t="s">
        <v>56</v>
      </c>
      <c r="AE345" s="20" t="s">
        <v>851</v>
      </c>
    </row>
    <row r="346" spans="1:31" ht="21" customHeight="1" x14ac:dyDescent="0.2">
      <c r="A346" s="4">
        <f t="shared" si="19"/>
        <v>344</v>
      </c>
      <c r="B346" s="4" t="str">
        <f t="shared" si="20"/>
        <v>B010-00019510</v>
      </c>
      <c r="C346" s="4" t="str">
        <f>IFERROR(VLOOKUP(F346,Tablas!$A$1:$B$3,2,0),"")</f>
        <v>Boleta</v>
      </c>
      <c r="D346" s="4" t="str">
        <f t="shared" si="21"/>
        <v>Ecom - CONTADO / CASH - PE 3409 TEL: 998131644 ENVÍO Basado en Entregas 09</v>
      </c>
      <c r="E346" s="19">
        <v>45485</v>
      </c>
      <c r="F346" s="20" t="s">
        <v>842</v>
      </c>
      <c r="G346" s="20" t="s">
        <v>2708</v>
      </c>
      <c r="H346" s="20" t="s">
        <v>44</v>
      </c>
      <c r="I346" s="20" t="s">
        <v>45</v>
      </c>
      <c r="J346" s="20" t="s">
        <v>2709</v>
      </c>
      <c r="K346" s="20" t="s">
        <v>2710</v>
      </c>
      <c r="L346" s="20" t="s">
        <v>2711</v>
      </c>
      <c r="M346" s="20"/>
      <c r="N346" s="21">
        <v>22.68</v>
      </c>
      <c r="O346" s="21">
        <v>0</v>
      </c>
      <c r="P346" s="20"/>
      <c r="Q346" s="19">
        <v>45485</v>
      </c>
      <c r="R346" s="20"/>
      <c r="S346" s="19">
        <v>45485</v>
      </c>
      <c r="T346" s="20" t="s">
        <v>49</v>
      </c>
      <c r="U346" s="20">
        <v>993107</v>
      </c>
      <c r="V346" s="20">
        <v>240002045</v>
      </c>
      <c r="W346" s="20" t="s">
        <v>847</v>
      </c>
      <c r="X346" s="20" t="s">
        <v>848</v>
      </c>
      <c r="Y346" s="20" t="s">
        <v>52</v>
      </c>
      <c r="Z346" s="20" t="s">
        <v>2712</v>
      </c>
      <c r="AA346" s="20" t="s">
        <v>353</v>
      </c>
      <c r="AB346" s="20" t="s">
        <v>54</v>
      </c>
      <c r="AC346" s="20" t="s">
        <v>689</v>
      </c>
      <c r="AD346" s="20" t="s">
        <v>56</v>
      </c>
      <c r="AE346" s="20" t="s">
        <v>864</v>
      </c>
    </row>
    <row r="347" spans="1:31" ht="21" customHeight="1" x14ac:dyDescent="0.2">
      <c r="A347" s="4">
        <f t="shared" si="19"/>
        <v>345</v>
      </c>
      <c r="B347" s="4" t="str">
        <f t="shared" si="20"/>
        <v>B010-00019378</v>
      </c>
      <c r="C347" s="4" t="str">
        <f>IFERROR(VLOOKUP(F347,Tablas!$A$1:$B$3,2,0),"")</f>
        <v>Boleta</v>
      </c>
      <c r="D347" s="4" t="str">
        <f t="shared" si="21"/>
        <v>Ripley - CONTADO / CASH - PE 3159 RIPLEY n.º 6684300301-A Basado en Entregas</v>
      </c>
      <c r="E347" s="19">
        <v>45471</v>
      </c>
      <c r="F347" s="20" t="s">
        <v>842</v>
      </c>
      <c r="G347" s="20" t="s">
        <v>2713</v>
      </c>
      <c r="H347" s="20" t="s">
        <v>44</v>
      </c>
      <c r="I347" s="20" t="s">
        <v>45</v>
      </c>
      <c r="J347" s="20" t="s">
        <v>2714</v>
      </c>
      <c r="K347" s="20" t="s">
        <v>2715</v>
      </c>
      <c r="L347" s="20" t="s">
        <v>2716</v>
      </c>
      <c r="M347" s="20"/>
      <c r="N347" s="21">
        <v>22.83</v>
      </c>
      <c r="O347" s="21">
        <v>0</v>
      </c>
      <c r="P347" s="20"/>
      <c r="Q347" s="19">
        <v>45471</v>
      </c>
      <c r="R347" s="20"/>
      <c r="S347" s="19">
        <v>45471</v>
      </c>
      <c r="T347" s="20" t="s">
        <v>49</v>
      </c>
      <c r="U347" s="20">
        <v>987652</v>
      </c>
      <c r="V347" s="20">
        <v>240001913</v>
      </c>
      <c r="W347" s="20" t="s">
        <v>847</v>
      </c>
      <c r="X347" s="20" t="s">
        <v>274</v>
      </c>
      <c r="Y347" s="20" t="s">
        <v>52</v>
      </c>
      <c r="Z347" s="20" t="s">
        <v>2717</v>
      </c>
      <c r="AA347" s="20" t="s">
        <v>2147</v>
      </c>
      <c r="AB347" s="20" t="s">
        <v>54</v>
      </c>
      <c r="AC347" s="20" t="s">
        <v>167</v>
      </c>
      <c r="AD347" s="20" t="s">
        <v>56</v>
      </c>
      <c r="AE347" s="20" t="s">
        <v>2574</v>
      </c>
    </row>
    <row r="348" spans="1:31" ht="21" customHeight="1" x14ac:dyDescent="0.2">
      <c r="A348" s="4">
        <f t="shared" si="19"/>
        <v>346</v>
      </c>
      <c r="B348" s="4" t="str">
        <f t="shared" si="20"/>
        <v>B010-00019393</v>
      </c>
      <c r="C348" s="4" t="str">
        <f>IFERROR(VLOOKUP(F348,Tablas!$A$1:$B$3,2,0),"")</f>
        <v>Boleta</v>
      </c>
      <c r="D348" s="4" t="str">
        <f t="shared" si="21"/>
        <v>Ripley - CONTADO / CASH - PE 3214 RIPLEY n.º 6685956601-A Basado en Entregas</v>
      </c>
      <c r="E348" s="19">
        <v>45471</v>
      </c>
      <c r="F348" s="20" t="s">
        <v>842</v>
      </c>
      <c r="G348" s="20" t="s">
        <v>2718</v>
      </c>
      <c r="H348" s="20" t="s">
        <v>44</v>
      </c>
      <c r="I348" s="20" t="s">
        <v>45</v>
      </c>
      <c r="J348" s="20" t="s">
        <v>2719</v>
      </c>
      <c r="K348" s="20" t="s">
        <v>2720</v>
      </c>
      <c r="L348" s="20" t="s">
        <v>2721</v>
      </c>
      <c r="M348" s="20"/>
      <c r="N348" s="21">
        <v>22.83</v>
      </c>
      <c r="O348" s="21">
        <v>0</v>
      </c>
      <c r="P348" s="20"/>
      <c r="Q348" s="19">
        <v>45471</v>
      </c>
      <c r="R348" s="20"/>
      <c r="S348" s="19">
        <v>45471</v>
      </c>
      <c r="T348" s="20" t="s">
        <v>49</v>
      </c>
      <c r="U348" s="20">
        <v>988153</v>
      </c>
      <c r="V348" s="20">
        <v>240001928</v>
      </c>
      <c r="W348" s="20" t="s">
        <v>847</v>
      </c>
      <c r="X348" s="20" t="s">
        <v>274</v>
      </c>
      <c r="Y348" s="20" t="s">
        <v>52</v>
      </c>
      <c r="Z348" s="20" t="s">
        <v>2722</v>
      </c>
      <c r="AA348" s="20" t="s">
        <v>1449</v>
      </c>
      <c r="AB348" s="20" t="s">
        <v>54</v>
      </c>
      <c r="AC348" s="20" t="s">
        <v>167</v>
      </c>
      <c r="AD348" s="20" t="s">
        <v>56</v>
      </c>
      <c r="AE348" s="20" t="s">
        <v>2574</v>
      </c>
    </row>
    <row r="349" spans="1:31" ht="21" customHeight="1" x14ac:dyDescent="0.2">
      <c r="A349" s="4">
        <f t="shared" si="19"/>
        <v>347</v>
      </c>
      <c r="B349" s="4" t="str">
        <f t="shared" si="20"/>
        <v>B010-00019160</v>
      </c>
      <c r="C349" s="4" t="str">
        <f>IFERROR(VLOOKUP(F349,Tablas!$A$1:$B$3,2,0),"")</f>
        <v>Boleta</v>
      </c>
      <c r="D349" s="4" t="str">
        <f t="shared" si="21"/>
        <v>Ripley - CONTADO / CASH - PE 2741 RIPLEY Basado en Entregas 09-0007-00000739</v>
      </c>
      <c r="E349" s="19">
        <v>45446</v>
      </c>
      <c r="F349" s="20" t="s">
        <v>842</v>
      </c>
      <c r="G349" s="20" t="s">
        <v>2723</v>
      </c>
      <c r="H349" s="20" t="s">
        <v>44</v>
      </c>
      <c r="I349" s="20" t="s">
        <v>45</v>
      </c>
      <c r="J349" s="20" t="s">
        <v>2724</v>
      </c>
      <c r="K349" s="20" t="s">
        <v>2725</v>
      </c>
      <c r="L349" s="20" t="s">
        <v>2726</v>
      </c>
      <c r="M349" s="20"/>
      <c r="N349" s="21">
        <v>22.83</v>
      </c>
      <c r="O349" s="21">
        <v>0</v>
      </c>
      <c r="P349" s="20"/>
      <c r="Q349" s="19">
        <v>45446</v>
      </c>
      <c r="R349" s="20"/>
      <c r="S349" s="19">
        <v>45446</v>
      </c>
      <c r="T349" s="20" t="s">
        <v>49</v>
      </c>
      <c r="U349" s="20">
        <v>976180</v>
      </c>
      <c r="V349" s="20">
        <v>240001694</v>
      </c>
      <c r="W349" s="20" t="s">
        <v>847</v>
      </c>
      <c r="X349" s="20" t="s">
        <v>274</v>
      </c>
      <c r="Y349" s="20" t="s">
        <v>52</v>
      </c>
      <c r="Z349" s="20" t="s">
        <v>2727</v>
      </c>
      <c r="AA349" s="20" t="s">
        <v>2728</v>
      </c>
      <c r="AB349" s="20" t="s">
        <v>428</v>
      </c>
      <c r="AC349" s="20" t="s">
        <v>41</v>
      </c>
      <c r="AD349" s="20" t="s">
        <v>56</v>
      </c>
      <c r="AE349" s="20" t="s">
        <v>2574</v>
      </c>
    </row>
    <row r="350" spans="1:31" ht="21" customHeight="1" x14ac:dyDescent="0.2">
      <c r="A350" s="4">
        <f t="shared" si="19"/>
        <v>348</v>
      </c>
      <c r="B350" s="4" t="str">
        <f t="shared" si="20"/>
        <v>B010-00019328</v>
      </c>
      <c r="C350" s="4" t="str">
        <f>IFERROR(VLOOKUP(F350,Tablas!$A$1:$B$3,2,0),"")</f>
        <v>Boleta</v>
      </c>
      <c r="D350" s="4" t="str">
        <f t="shared" si="21"/>
        <v>Ripley - CONTADO / CASH - PE 3022 RIPLEY Basado en Entregas 09-0007-00000994</v>
      </c>
      <c r="E350" s="19">
        <v>45463</v>
      </c>
      <c r="F350" s="20" t="s">
        <v>842</v>
      </c>
      <c r="G350" s="20" t="s">
        <v>2729</v>
      </c>
      <c r="H350" s="20" t="s">
        <v>44</v>
      </c>
      <c r="I350" s="20" t="s">
        <v>45</v>
      </c>
      <c r="J350" s="20" t="s">
        <v>2730</v>
      </c>
      <c r="K350" s="20" t="s">
        <v>2731</v>
      </c>
      <c r="L350" s="20" t="s">
        <v>2732</v>
      </c>
      <c r="M350" s="20"/>
      <c r="N350" s="21">
        <v>22.83</v>
      </c>
      <c r="O350" s="21">
        <v>0</v>
      </c>
      <c r="P350" s="20"/>
      <c r="Q350" s="19">
        <v>45463</v>
      </c>
      <c r="R350" s="20"/>
      <c r="S350" s="19">
        <v>45463</v>
      </c>
      <c r="T350" s="20" t="s">
        <v>49</v>
      </c>
      <c r="U350" s="20">
        <v>984320</v>
      </c>
      <c r="V350" s="20">
        <v>240001863</v>
      </c>
      <c r="W350" s="20" t="s">
        <v>847</v>
      </c>
      <c r="X350" s="20" t="s">
        <v>274</v>
      </c>
      <c r="Y350" s="20" t="s">
        <v>52</v>
      </c>
      <c r="Z350" s="20" t="s">
        <v>2733</v>
      </c>
      <c r="AA350" s="20" t="s">
        <v>2734</v>
      </c>
      <c r="AB350" s="20" t="s">
        <v>1413</v>
      </c>
      <c r="AC350" s="20" t="s">
        <v>167</v>
      </c>
      <c r="AD350" s="20" t="s">
        <v>56</v>
      </c>
      <c r="AE350" s="20" t="s">
        <v>2574</v>
      </c>
    </row>
    <row r="351" spans="1:31" ht="21" customHeight="1" x14ac:dyDescent="0.2">
      <c r="A351" s="4">
        <f t="shared" si="19"/>
        <v>349</v>
      </c>
      <c r="B351" s="4" t="str">
        <f t="shared" si="20"/>
        <v>B010-00019179</v>
      </c>
      <c r="C351" s="4" t="str">
        <f>IFERROR(VLOOKUP(F351,Tablas!$A$1:$B$3,2,0),"")</f>
        <v>Boleta</v>
      </c>
      <c r="D351" s="4" t="str">
        <f t="shared" si="21"/>
        <v>Ripley - CONTADO / CASH - PE 2763 RIPLEY Basado en Entregas 09-0007-00000762</v>
      </c>
      <c r="E351" s="19">
        <v>45447</v>
      </c>
      <c r="F351" s="20" t="s">
        <v>842</v>
      </c>
      <c r="G351" s="20" t="s">
        <v>2735</v>
      </c>
      <c r="H351" s="20" t="s">
        <v>44</v>
      </c>
      <c r="I351" s="20" t="s">
        <v>45</v>
      </c>
      <c r="J351" s="20" t="s">
        <v>2736</v>
      </c>
      <c r="K351" s="20" t="s">
        <v>2737</v>
      </c>
      <c r="L351" s="20" t="s">
        <v>2738</v>
      </c>
      <c r="M351" s="20"/>
      <c r="N351" s="21">
        <v>22.83</v>
      </c>
      <c r="O351" s="21">
        <v>0</v>
      </c>
      <c r="P351" s="20"/>
      <c r="Q351" s="19">
        <v>45447</v>
      </c>
      <c r="R351" s="20"/>
      <c r="S351" s="19">
        <v>45447</v>
      </c>
      <c r="T351" s="20" t="s">
        <v>49</v>
      </c>
      <c r="U351" s="20">
        <v>976500</v>
      </c>
      <c r="V351" s="20">
        <v>240001713</v>
      </c>
      <c r="W351" s="20" t="s">
        <v>847</v>
      </c>
      <c r="X351" s="20" t="s">
        <v>274</v>
      </c>
      <c r="Y351" s="20" t="s">
        <v>52</v>
      </c>
      <c r="Z351" s="20" t="s">
        <v>2739</v>
      </c>
      <c r="AA351" s="20" t="s">
        <v>2740</v>
      </c>
      <c r="AB351" s="20" t="s">
        <v>436</v>
      </c>
      <c r="AC351" s="20" t="s">
        <v>167</v>
      </c>
      <c r="AD351" s="20" t="s">
        <v>56</v>
      </c>
      <c r="AE351" s="20" t="s">
        <v>2574</v>
      </c>
    </row>
    <row r="352" spans="1:31" ht="21" customHeight="1" x14ac:dyDescent="0.2">
      <c r="A352" s="4">
        <f t="shared" si="19"/>
        <v>350</v>
      </c>
      <c r="B352" s="4" t="str">
        <f t="shared" si="20"/>
        <v>B010-00020211</v>
      </c>
      <c r="C352" s="4" t="str">
        <f>IFERROR(VLOOKUP(F352,Tablas!$A$1:$B$3,2,0),"")</f>
        <v>Boleta</v>
      </c>
      <c r="D352" s="4" t="str">
        <f t="shared" si="21"/>
        <v>Nacional - CONTADO / CASH - Pedidos de cliente - C00042258796 Basado en Entreg</v>
      </c>
      <c r="E352" s="19">
        <v>45532</v>
      </c>
      <c r="F352" s="20" t="s">
        <v>842</v>
      </c>
      <c r="G352" s="20" t="s">
        <v>2741</v>
      </c>
      <c r="H352" s="20" t="s">
        <v>44</v>
      </c>
      <c r="I352" s="20" t="s">
        <v>45</v>
      </c>
      <c r="J352" s="20" t="s">
        <v>2742</v>
      </c>
      <c r="K352" s="20" t="s">
        <v>2743</v>
      </c>
      <c r="L352" s="20" t="s">
        <v>2744</v>
      </c>
      <c r="M352" s="20"/>
      <c r="N352" s="21">
        <v>22.91</v>
      </c>
      <c r="O352" s="21">
        <v>0</v>
      </c>
      <c r="P352" s="20"/>
      <c r="Q352" s="19">
        <v>45532</v>
      </c>
      <c r="R352" s="20"/>
      <c r="S352" s="19">
        <v>45532</v>
      </c>
      <c r="T352" s="20" t="s">
        <v>49</v>
      </c>
      <c r="U352" s="20">
        <v>1014470</v>
      </c>
      <c r="V352" s="20">
        <v>240002748</v>
      </c>
      <c r="W352" s="20" t="s">
        <v>847</v>
      </c>
      <c r="X352" s="20" t="s">
        <v>848</v>
      </c>
      <c r="Y352" s="20" t="s">
        <v>52</v>
      </c>
      <c r="Z352" s="20" t="s">
        <v>2745</v>
      </c>
      <c r="AA352" s="20" t="s">
        <v>1013</v>
      </c>
      <c r="AB352" s="20" t="s">
        <v>789</v>
      </c>
      <c r="AC352" s="20" t="s">
        <v>167</v>
      </c>
      <c r="AD352" s="20" t="s">
        <v>56</v>
      </c>
      <c r="AE352" s="20" t="s">
        <v>1014</v>
      </c>
    </row>
    <row r="353" spans="1:31" ht="21" customHeight="1" x14ac:dyDescent="0.2">
      <c r="A353" s="4">
        <f t="shared" si="19"/>
        <v>351</v>
      </c>
      <c r="B353" s="4" t="str">
        <f t="shared" si="20"/>
        <v>B010-00019343</v>
      </c>
      <c r="C353" s="4" t="str">
        <f>IFERROR(VLOOKUP(F353,Tablas!$A$1:$B$3,2,0),"")</f>
        <v>Boleta</v>
      </c>
      <c r="D353" s="4" t="str">
        <f t="shared" si="21"/>
        <v>Ripley - CONTADO / CASH - Pedidos de cliente - C00007903395 Basado en Entreg</v>
      </c>
      <c r="E353" s="19">
        <v>45468</v>
      </c>
      <c r="F353" s="20" t="s">
        <v>842</v>
      </c>
      <c r="G353" s="20" t="s">
        <v>2746</v>
      </c>
      <c r="H353" s="20" t="s">
        <v>44</v>
      </c>
      <c r="I353" s="20" t="s">
        <v>45</v>
      </c>
      <c r="J353" s="20" t="s">
        <v>2747</v>
      </c>
      <c r="K353" s="20" t="s">
        <v>2748</v>
      </c>
      <c r="L353" s="20" t="s">
        <v>2749</v>
      </c>
      <c r="M353" s="20"/>
      <c r="N353" s="21">
        <v>22.92</v>
      </c>
      <c r="O353" s="21">
        <v>0</v>
      </c>
      <c r="P353" s="20"/>
      <c r="Q353" s="19">
        <v>45468</v>
      </c>
      <c r="R353" s="20"/>
      <c r="S353" s="19">
        <v>45468</v>
      </c>
      <c r="T353" s="20" t="s">
        <v>49</v>
      </c>
      <c r="U353" s="20">
        <v>985711</v>
      </c>
      <c r="V353" s="20">
        <v>240001878</v>
      </c>
      <c r="W353" s="20" t="s">
        <v>847</v>
      </c>
      <c r="X353" s="20" t="s">
        <v>274</v>
      </c>
      <c r="Y353" s="20" t="s">
        <v>52</v>
      </c>
      <c r="Z353" s="20" t="s">
        <v>2750</v>
      </c>
      <c r="AA353" s="20" t="s">
        <v>2751</v>
      </c>
      <c r="AB353" s="20" t="s">
        <v>54</v>
      </c>
      <c r="AC353" s="20" t="s">
        <v>167</v>
      </c>
      <c r="AD353" s="20" t="s">
        <v>56</v>
      </c>
      <c r="AE353" s="20" t="s">
        <v>2574</v>
      </c>
    </row>
    <row r="354" spans="1:31" ht="21" customHeight="1" x14ac:dyDescent="0.2">
      <c r="A354" s="4">
        <f t="shared" si="19"/>
        <v>352</v>
      </c>
      <c r="B354" s="4" t="str">
        <f t="shared" si="20"/>
        <v>B010-00019942</v>
      </c>
      <c r="C354" s="4" t="str">
        <f>IFERROR(VLOOKUP(F354,Tablas!$A$1:$B$3,2,0),"")</f>
        <v>Boleta</v>
      </c>
      <c r="D354" s="4" t="str">
        <f t="shared" si="21"/>
        <v>Venta Asistida - CONTADO / CASH - PE 4015 TRANS. SULLANA EXPRESS RECOGE: HUAMAN CHAN</v>
      </c>
      <c r="E354" s="19">
        <v>45513</v>
      </c>
      <c r="F354" s="20" t="s">
        <v>842</v>
      </c>
      <c r="G354" s="20" t="s">
        <v>2752</v>
      </c>
      <c r="H354" s="20" t="s">
        <v>44</v>
      </c>
      <c r="I354" s="20" t="s">
        <v>45</v>
      </c>
      <c r="J354" s="20" t="s">
        <v>2753</v>
      </c>
      <c r="K354" s="20" t="s">
        <v>2754</v>
      </c>
      <c r="L354" s="20" t="s">
        <v>2755</v>
      </c>
      <c r="M354" s="20"/>
      <c r="N354" s="21">
        <v>23</v>
      </c>
      <c r="O354" s="21">
        <v>0</v>
      </c>
      <c r="P354" s="20"/>
      <c r="Q354" s="19">
        <v>45513</v>
      </c>
      <c r="R354" s="20"/>
      <c r="S354" s="19">
        <v>45513</v>
      </c>
      <c r="T354" s="20" t="s">
        <v>49</v>
      </c>
      <c r="U354" s="20">
        <v>1006186</v>
      </c>
      <c r="V354" s="20">
        <v>240002478</v>
      </c>
      <c r="W354" s="20" t="s">
        <v>847</v>
      </c>
      <c r="X354" s="20" t="s">
        <v>305</v>
      </c>
      <c r="Y354" s="20" t="s">
        <v>52</v>
      </c>
      <c r="Z354" s="20" t="s">
        <v>2756</v>
      </c>
      <c r="AA354" s="20" t="s">
        <v>2757</v>
      </c>
      <c r="AB354" s="20" t="s">
        <v>2758</v>
      </c>
      <c r="AC354" s="20" t="s">
        <v>2671</v>
      </c>
      <c r="AD354" s="20" t="s">
        <v>56</v>
      </c>
      <c r="AE354" s="20" t="s">
        <v>983</v>
      </c>
    </row>
    <row r="355" spans="1:31" ht="21" customHeight="1" x14ac:dyDescent="0.2">
      <c r="A355" s="4">
        <f t="shared" si="19"/>
        <v>353</v>
      </c>
      <c r="B355" s="4" t="str">
        <f t="shared" si="20"/>
        <v>B010-00016979</v>
      </c>
      <c r="C355" s="4" t="str">
        <f>IFERROR(VLOOKUP(F355,Tablas!$A$1:$B$3,2,0),"")</f>
        <v>Boleta</v>
      </c>
      <c r="D355" s="4" t="str">
        <f t="shared" si="21"/>
        <v>Plaza Vea - Intercorp - CONTADO / CASH - PE 5190 PLAZA VEA Basado en Entregas 09-0010-00057</v>
      </c>
      <c r="E355" s="19">
        <v>45267</v>
      </c>
      <c r="F355" s="20" t="s">
        <v>842</v>
      </c>
      <c r="G355" s="20" t="s">
        <v>2759</v>
      </c>
      <c r="H355" s="20" t="s">
        <v>44</v>
      </c>
      <c r="I355" s="20" t="s">
        <v>45</v>
      </c>
      <c r="J355" s="20" t="s">
        <v>2760</v>
      </c>
      <c r="K355" s="20" t="s">
        <v>2761</v>
      </c>
      <c r="L355" s="20" t="s">
        <v>2762</v>
      </c>
      <c r="M355" s="20"/>
      <c r="N355" s="21">
        <v>23.09</v>
      </c>
      <c r="O355" s="21">
        <v>0</v>
      </c>
      <c r="P355" s="20"/>
      <c r="Q355" s="19">
        <v>45267</v>
      </c>
      <c r="R355" s="20"/>
      <c r="S355" s="19">
        <v>45267</v>
      </c>
      <c r="T355" s="20" t="s">
        <v>49</v>
      </c>
      <c r="U355" s="20">
        <v>886361</v>
      </c>
      <c r="V355" s="20">
        <v>230003293</v>
      </c>
      <c r="W355" s="20" t="s">
        <v>847</v>
      </c>
      <c r="X355" s="20" t="s">
        <v>274</v>
      </c>
      <c r="Y355" s="20" t="s">
        <v>52</v>
      </c>
      <c r="Z355" s="20" t="s">
        <v>2763</v>
      </c>
      <c r="AA355" s="20" t="s">
        <v>689</v>
      </c>
      <c r="AB355" s="20" t="s">
        <v>167</v>
      </c>
      <c r="AC355" s="20" t="s">
        <v>167</v>
      </c>
      <c r="AD355" s="20" t="s">
        <v>56</v>
      </c>
      <c r="AE355" s="20" t="s">
        <v>2494</v>
      </c>
    </row>
    <row r="356" spans="1:31" ht="21" customHeight="1" x14ac:dyDescent="0.2">
      <c r="A356" s="4">
        <f t="shared" si="19"/>
        <v>354</v>
      </c>
      <c r="B356" s="4" t="str">
        <f t="shared" si="20"/>
        <v>B010-00019259</v>
      </c>
      <c r="C356" s="4" t="str">
        <f>IFERROR(VLOOKUP(F356,Tablas!$A$1:$B$3,2,0),"")</f>
        <v>Boleta</v>
      </c>
      <c r="D356" s="4" t="str">
        <f t="shared" si="21"/>
        <v>Juntoz - CONTADO / CASH - PE 2904 JUNTOZ Basado en Entregas 09-0007-00000888</v>
      </c>
      <c r="E356" s="19">
        <v>45456</v>
      </c>
      <c r="F356" s="20" t="s">
        <v>842</v>
      </c>
      <c r="G356" s="20" t="s">
        <v>2764</v>
      </c>
      <c r="H356" s="20" t="s">
        <v>44</v>
      </c>
      <c r="I356" s="20" t="s">
        <v>45</v>
      </c>
      <c r="J356" s="20" t="s">
        <v>2765</v>
      </c>
      <c r="K356" s="20" t="s">
        <v>2766</v>
      </c>
      <c r="L356" s="20" t="s">
        <v>2767</v>
      </c>
      <c r="M356" s="20"/>
      <c r="N356" s="21">
        <v>23.19</v>
      </c>
      <c r="O356" s="21">
        <v>0</v>
      </c>
      <c r="P356" s="20"/>
      <c r="Q356" s="19">
        <v>45456</v>
      </c>
      <c r="R356" s="20"/>
      <c r="S356" s="19">
        <v>45456</v>
      </c>
      <c r="T356" s="20" t="s">
        <v>49</v>
      </c>
      <c r="U356" s="20">
        <v>981000</v>
      </c>
      <c r="V356" s="20">
        <v>240001794</v>
      </c>
      <c r="W356" s="20" t="s">
        <v>847</v>
      </c>
      <c r="X356" s="20" t="s">
        <v>305</v>
      </c>
      <c r="Y356" s="20" t="s">
        <v>52</v>
      </c>
      <c r="Z356" s="20" t="s">
        <v>2768</v>
      </c>
      <c r="AA356" s="20" t="s">
        <v>2769</v>
      </c>
      <c r="AB356" s="20" t="s">
        <v>2770</v>
      </c>
      <c r="AC356" s="20" t="s">
        <v>344</v>
      </c>
      <c r="AD356" s="20" t="s">
        <v>56</v>
      </c>
      <c r="AE356" s="20" t="s">
        <v>851</v>
      </c>
    </row>
    <row r="357" spans="1:31" ht="21" customHeight="1" x14ac:dyDescent="0.2">
      <c r="A357" s="4">
        <f t="shared" si="19"/>
        <v>355</v>
      </c>
      <c r="B357" s="4" t="str">
        <f t="shared" si="20"/>
        <v>B010-00018861</v>
      </c>
      <c r="C357" s="4" t="str">
        <f>IFERROR(VLOOKUP(F357,Tablas!$A$1:$B$3,2,0),"")</f>
        <v>Boleta</v>
      </c>
      <c r="D357" s="4" t="str">
        <f t="shared" si="21"/>
        <v>Juntoz - CONTADO / CASH - PE 2319 JUNTOZ Basado en Entregas 09-0007-00000379</v>
      </c>
      <c r="E357" s="19">
        <v>45427</v>
      </c>
      <c r="F357" s="20" t="s">
        <v>842</v>
      </c>
      <c r="G357" s="20" t="s">
        <v>2771</v>
      </c>
      <c r="H357" s="20" t="s">
        <v>44</v>
      </c>
      <c r="I357" s="20" t="s">
        <v>45</v>
      </c>
      <c r="J357" s="20" t="s">
        <v>2772</v>
      </c>
      <c r="K357" s="20" t="s">
        <v>2773</v>
      </c>
      <c r="L357" s="20" t="s">
        <v>2774</v>
      </c>
      <c r="M357" s="20"/>
      <c r="N357" s="21">
        <v>23.19</v>
      </c>
      <c r="O357" s="21">
        <v>0</v>
      </c>
      <c r="P357" s="20"/>
      <c r="Q357" s="19">
        <v>45427</v>
      </c>
      <c r="R357" s="20"/>
      <c r="S357" s="19">
        <v>45427</v>
      </c>
      <c r="T357" s="20" t="s">
        <v>49</v>
      </c>
      <c r="U357" s="20">
        <v>963894</v>
      </c>
      <c r="V357" s="20">
        <v>240001339</v>
      </c>
      <c r="W357" s="20" t="s">
        <v>847</v>
      </c>
      <c r="X357" s="20" t="s">
        <v>305</v>
      </c>
      <c r="Y357" s="20" t="s">
        <v>52</v>
      </c>
      <c r="Z357" s="20" t="s">
        <v>2775</v>
      </c>
      <c r="AA357" s="20" t="s">
        <v>2776</v>
      </c>
      <c r="AB357" s="20" t="s">
        <v>2777</v>
      </c>
      <c r="AC357" s="20" t="s">
        <v>2778</v>
      </c>
      <c r="AD357" s="20" t="s">
        <v>56</v>
      </c>
      <c r="AE357" s="20" t="s">
        <v>851</v>
      </c>
    </row>
    <row r="358" spans="1:31" ht="21" customHeight="1" x14ac:dyDescent="0.2">
      <c r="A358" s="4">
        <f t="shared" si="19"/>
        <v>356</v>
      </c>
      <c r="B358" s="4" t="str">
        <f t="shared" si="20"/>
        <v>B010-00020038</v>
      </c>
      <c r="C358" s="4" t="str">
        <f>IFERROR(VLOOKUP(F358,Tablas!$A$1:$B$3,2,0),"")</f>
        <v>Boleta</v>
      </c>
      <c r="D358" s="4" t="str">
        <f t="shared" si="21"/>
        <v>Plaza Vea - Intercorp - CONTADO / CASH - PE 4209 PLAZA VEA  v13257911plzv-02 Basado en Entr</v>
      </c>
      <c r="E358" s="19">
        <v>45523</v>
      </c>
      <c r="F358" s="20" t="s">
        <v>842</v>
      </c>
      <c r="G358" s="20" t="s">
        <v>2779</v>
      </c>
      <c r="H358" s="20" t="s">
        <v>44</v>
      </c>
      <c r="I358" s="20" t="s">
        <v>45</v>
      </c>
      <c r="J358" s="20" t="s">
        <v>2780</v>
      </c>
      <c r="K358" s="20" t="s">
        <v>2781</v>
      </c>
      <c r="L358" s="20" t="s">
        <v>2782</v>
      </c>
      <c r="M358" s="20"/>
      <c r="N358" s="21">
        <v>23.85</v>
      </c>
      <c r="O358" s="21">
        <v>0</v>
      </c>
      <c r="P358" s="20"/>
      <c r="Q358" s="19">
        <v>45523</v>
      </c>
      <c r="R358" s="20"/>
      <c r="S358" s="19">
        <v>45523</v>
      </c>
      <c r="T358" s="20" t="s">
        <v>49</v>
      </c>
      <c r="U358" s="20">
        <v>1009995</v>
      </c>
      <c r="V358" s="20">
        <v>240002574</v>
      </c>
      <c r="W358" s="20" t="s">
        <v>847</v>
      </c>
      <c r="X358" s="20" t="s">
        <v>305</v>
      </c>
      <c r="Y358" s="20" t="s">
        <v>52</v>
      </c>
      <c r="Z358" s="20" t="s">
        <v>2783</v>
      </c>
      <c r="AA358" s="20" t="s">
        <v>1449</v>
      </c>
      <c r="AB358" s="20" t="s">
        <v>54</v>
      </c>
      <c r="AC358" s="20" t="s">
        <v>167</v>
      </c>
      <c r="AD358" s="20" t="s">
        <v>56</v>
      </c>
      <c r="AE358" s="20" t="s">
        <v>2494</v>
      </c>
    </row>
    <row r="359" spans="1:31" ht="21" customHeight="1" x14ac:dyDescent="0.2">
      <c r="A359" s="4">
        <f t="shared" si="19"/>
        <v>357</v>
      </c>
      <c r="B359" s="4" t="str">
        <f t="shared" si="20"/>
        <v>B010-00020188</v>
      </c>
      <c r="C359" s="4" t="str">
        <f>IFERROR(VLOOKUP(F359,Tablas!$A$1:$B$3,2,0),"")</f>
        <v>Boleta</v>
      </c>
      <c r="D359" s="4" t="str">
        <f t="shared" si="21"/>
        <v>Ecom - CONTADO / CASH - PE 4429 TEL: 932132808 ENVÍO Basado en Pedidos de</v>
      </c>
      <c r="E359" s="19">
        <v>45530</v>
      </c>
      <c r="F359" s="20" t="s">
        <v>842</v>
      </c>
      <c r="G359" s="20" t="s">
        <v>2784</v>
      </c>
      <c r="H359" s="20" t="s">
        <v>44</v>
      </c>
      <c r="I359" s="20" t="s">
        <v>45</v>
      </c>
      <c r="J359" s="20" t="s">
        <v>2785</v>
      </c>
      <c r="K359" s="20" t="s">
        <v>2786</v>
      </c>
      <c r="L359" s="20" t="s">
        <v>2787</v>
      </c>
      <c r="M359" s="20"/>
      <c r="N359" s="21">
        <v>23.92</v>
      </c>
      <c r="O359" s="21">
        <v>0</v>
      </c>
      <c r="P359" s="20"/>
      <c r="Q359" s="19">
        <v>45530</v>
      </c>
      <c r="R359" s="20"/>
      <c r="S359" s="19">
        <v>45530</v>
      </c>
      <c r="T359" s="20" t="s">
        <v>49</v>
      </c>
      <c r="U359" s="20">
        <v>1013473</v>
      </c>
      <c r="V359" s="20">
        <v>240002725</v>
      </c>
      <c r="W359" s="20" t="s">
        <v>847</v>
      </c>
      <c r="X359" s="20" t="s">
        <v>274</v>
      </c>
      <c r="Y359" s="20" t="s">
        <v>52</v>
      </c>
      <c r="Z359" s="20" t="s">
        <v>2788</v>
      </c>
      <c r="AA359" s="20" t="s">
        <v>2789</v>
      </c>
      <c r="AB359" s="20" t="s">
        <v>2790</v>
      </c>
      <c r="AC359" s="20" t="s">
        <v>689</v>
      </c>
      <c r="AD359" s="20" t="s">
        <v>56</v>
      </c>
      <c r="AE359" s="20" t="s">
        <v>864</v>
      </c>
    </row>
    <row r="360" spans="1:31" ht="21" customHeight="1" x14ac:dyDescent="0.2">
      <c r="A360" s="4">
        <f t="shared" si="19"/>
        <v>358</v>
      </c>
      <c r="B360" s="4" t="str">
        <f t="shared" si="20"/>
        <v>B010-00020221</v>
      </c>
      <c r="C360" s="4" t="str">
        <f>IFERROR(VLOOKUP(F360,Tablas!$A$1:$B$3,2,0),"")</f>
        <v>Boleta</v>
      </c>
      <c r="D360" s="4" t="str">
        <f t="shared" si="21"/>
        <v xml:space="preserve"> - CONTADO / CASH - ENTEL AGOSTO 2024</v>
      </c>
      <c r="E360" s="19">
        <v>45533</v>
      </c>
      <c r="F360" s="20" t="s">
        <v>842</v>
      </c>
      <c r="G360" s="20" t="s">
        <v>2791</v>
      </c>
      <c r="H360" s="20" t="s">
        <v>44</v>
      </c>
      <c r="I360" s="20" t="s">
        <v>45</v>
      </c>
      <c r="J360" s="20" t="s">
        <v>2792</v>
      </c>
      <c r="K360" s="20" t="s">
        <v>2793</v>
      </c>
      <c r="L360" s="20" t="s">
        <v>2794</v>
      </c>
      <c r="M360" s="20"/>
      <c r="N360" s="21">
        <v>24</v>
      </c>
      <c r="O360" s="21">
        <v>0</v>
      </c>
      <c r="P360" s="20"/>
      <c r="Q360" s="19">
        <v>45533</v>
      </c>
      <c r="R360" s="20"/>
      <c r="S360" s="19">
        <v>45533</v>
      </c>
      <c r="T360" s="20" t="s">
        <v>49</v>
      </c>
      <c r="U360" s="20">
        <v>1016700</v>
      </c>
      <c r="V360" s="20">
        <v>240002758</v>
      </c>
      <c r="W360" s="20" t="s">
        <v>847</v>
      </c>
      <c r="X360" s="20" t="s">
        <v>2795</v>
      </c>
      <c r="Y360" s="20" t="s">
        <v>52</v>
      </c>
      <c r="Z360" s="20" t="s">
        <v>2796</v>
      </c>
      <c r="AA360" s="20" t="s">
        <v>457</v>
      </c>
      <c r="AB360" s="20" t="s">
        <v>54</v>
      </c>
      <c r="AC360" s="20" t="s">
        <v>167</v>
      </c>
      <c r="AD360" s="20" t="s">
        <v>56</v>
      </c>
      <c r="AE360" s="20"/>
    </row>
    <row r="361" spans="1:31" ht="21" customHeight="1" x14ac:dyDescent="0.2">
      <c r="A361" s="4">
        <f t="shared" si="19"/>
        <v>359</v>
      </c>
      <c r="B361" s="4" t="str">
        <f t="shared" si="20"/>
        <v>B010-00015853</v>
      </c>
      <c r="C361" s="4" t="str">
        <f>IFERROR(VLOOKUP(F361,Tablas!$A$1:$B$3,2,0),"")</f>
        <v>Boleta</v>
      </c>
      <c r="D361" s="4" t="str">
        <f t="shared" si="21"/>
        <v>Falabella - CONTADO / CASH - 230003306 Basado en Entregas 09-0010-00056085.</v>
      </c>
      <c r="E361" s="19">
        <v>45138</v>
      </c>
      <c r="F361" s="20" t="s">
        <v>842</v>
      </c>
      <c r="G361" s="20" t="s">
        <v>2797</v>
      </c>
      <c r="H361" s="20" t="s">
        <v>44</v>
      </c>
      <c r="I361" s="20" t="s">
        <v>45</v>
      </c>
      <c r="J361" s="20" t="s">
        <v>2798</v>
      </c>
      <c r="K361" s="20" t="s">
        <v>2799</v>
      </c>
      <c r="L361" s="20" t="s">
        <v>2800</v>
      </c>
      <c r="M361" s="20"/>
      <c r="N361" s="21">
        <v>24.25</v>
      </c>
      <c r="O361" s="21">
        <v>0</v>
      </c>
      <c r="P361" s="20"/>
      <c r="Q361" s="19">
        <v>45138</v>
      </c>
      <c r="R361" s="20"/>
      <c r="S361" s="19">
        <v>45138</v>
      </c>
      <c r="T361" s="20" t="s">
        <v>49</v>
      </c>
      <c r="U361" s="20">
        <v>828602</v>
      </c>
      <c r="V361" s="20">
        <v>230002094</v>
      </c>
      <c r="W361" s="20" t="s">
        <v>847</v>
      </c>
      <c r="X361" s="20" t="s">
        <v>274</v>
      </c>
      <c r="Y361" s="20" t="s">
        <v>52</v>
      </c>
      <c r="Z361" s="20" t="s">
        <v>2801</v>
      </c>
      <c r="AA361" s="20" t="s">
        <v>2802</v>
      </c>
      <c r="AB361" s="20" t="s">
        <v>544</v>
      </c>
      <c r="AC361" s="20" t="s">
        <v>167</v>
      </c>
      <c r="AD361" s="20" t="s">
        <v>56</v>
      </c>
      <c r="AE361" s="20" t="s">
        <v>1838</v>
      </c>
    </row>
    <row r="362" spans="1:31" ht="21" customHeight="1" x14ac:dyDescent="0.2">
      <c r="A362" s="4">
        <f t="shared" si="19"/>
        <v>360</v>
      </c>
      <c r="B362" s="4" t="str">
        <f t="shared" si="20"/>
        <v>B010-00020441</v>
      </c>
      <c r="C362" s="4" t="str">
        <f>IFERROR(VLOOKUP(F362,Tablas!$A$1:$B$3,2,0),"")</f>
        <v>Boleta</v>
      </c>
      <c r="D362" s="4" t="str">
        <f t="shared" si="21"/>
        <v>Venta Asistida - CONTADO / CASH - PE 4915 TEL: 959123270 ENVÍO Basado en Entregas 09</v>
      </c>
      <c r="E362" s="19">
        <v>45554</v>
      </c>
      <c r="F362" s="20" t="s">
        <v>842</v>
      </c>
      <c r="G362" s="20" t="s">
        <v>2803</v>
      </c>
      <c r="H362" s="20" t="s">
        <v>44</v>
      </c>
      <c r="I362" s="20" t="s">
        <v>45</v>
      </c>
      <c r="J362" s="20" t="s">
        <v>2804</v>
      </c>
      <c r="K362" s="20" t="s">
        <v>2805</v>
      </c>
      <c r="L362" s="20" t="s">
        <v>2806</v>
      </c>
      <c r="M362" s="20"/>
      <c r="N362" s="21">
        <v>24.42</v>
      </c>
      <c r="O362" s="21">
        <v>0</v>
      </c>
      <c r="P362" s="20"/>
      <c r="Q362" s="19">
        <v>45554</v>
      </c>
      <c r="R362" s="20"/>
      <c r="S362" s="19">
        <v>45554</v>
      </c>
      <c r="T362" s="20" t="s">
        <v>49</v>
      </c>
      <c r="U362" s="20">
        <v>1026244</v>
      </c>
      <c r="V362" s="20">
        <v>240002978</v>
      </c>
      <c r="W362" s="20" t="s">
        <v>847</v>
      </c>
      <c r="X362" s="20" t="s">
        <v>274</v>
      </c>
      <c r="Y362" s="20" t="s">
        <v>52</v>
      </c>
      <c r="Z362" s="20" t="s">
        <v>2807</v>
      </c>
      <c r="AA362" s="20" t="s">
        <v>808</v>
      </c>
      <c r="AB362" s="20" t="s">
        <v>54</v>
      </c>
      <c r="AC362" s="20" t="s">
        <v>689</v>
      </c>
      <c r="AD362" s="20" t="s">
        <v>56</v>
      </c>
      <c r="AE362" s="20" t="s">
        <v>983</v>
      </c>
    </row>
    <row r="363" spans="1:31" ht="21" customHeight="1" x14ac:dyDescent="0.2">
      <c r="A363" s="4">
        <f t="shared" si="19"/>
        <v>361</v>
      </c>
      <c r="B363" s="4" t="str">
        <f t="shared" si="20"/>
        <v>B010-00018011</v>
      </c>
      <c r="C363" s="4" t="str">
        <f>IFERROR(VLOOKUP(F363,Tablas!$A$1:$B$3,2,0),"")</f>
        <v>Boleta</v>
      </c>
      <c r="D363" s="4" t="str">
        <f t="shared" si="21"/>
        <v>Juntoz - CONTADO / CASH - PE 0929 JUNTOZ Basado en Entregas 09-0010-00059056</v>
      </c>
      <c r="E363" s="19">
        <v>45348</v>
      </c>
      <c r="F363" s="20" t="s">
        <v>842</v>
      </c>
      <c r="G363" s="20" t="s">
        <v>2808</v>
      </c>
      <c r="H363" s="20" t="s">
        <v>44</v>
      </c>
      <c r="I363" s="20" t="s">
        <v>45</v>
      </c>
      <c r="J363" s="20" t="s">
        <v>2809</v>
      </c>
      <c r="K363" s="20" t="s">
        <v>2810</v>
      </c>
      <c r="L363" s="20" t="s">
        <v>2811</v>
      </c>
      <c r="M363" s="20"/>
      <c r="N363" s="21">
        <v>24.47</v>
      </c>
      <c r="O363" s="21">
        <v>0</v>
      </c>
      <c r="P363" s="20"/>
      <c r="Q363" s="19">
        <v>45348</v>
      </c>
      <c r="R363" s="20"/>
      <c r="S363" s="19">
        <v>45348</v>
      </c>
      <c r="T363" s="20" t="s">
        <v>49</v>
      </c>
      <c r="U363" s="20">
        <v>925628</v>
      </c>
      <c r="V363" s="20">
        <v>240000485</v>
      </c>
      <c r="W363" s="20" t="s">
        <v>847</v>
      </c>
      <c r="X363" s="20" t="s">
        <v>305</v>
      </c>
      <c r="Y363" s="20" t="s">
        <v>52</v>
      </c>
      <c r="Z363" s="20" t="s">
        <v>2812</v>
      </c>
      <c r="AA363" s="20" t="s">
        <v>2813</v>
      </c>
      <c r="AB363" s="20" t="s">
        <v>270</v>
      </c>
      <c r="AC363" s="20" t="s">
        <v>167</v>
      </c>
      <c r="AD363" s="20" t="s">
        <v>56</v>
      </c>
      <c r="AE363" s="20" t="s">
        <v>851</v>
      </c>
    </row>
    <row r="364" spans="1:31" ht="21" customHeight="1" x14ac:dyDescent="0.2">
      <c r="A364" s="4">
        <f t="shared" si="19"/>
        <v>362</v>
      </c>
      <c r="B364" s="4" t="str">
        <f t="shared" si="20"/>
        <v>B010-00018998</v>
      </c>
      <c r="C364" s="4" t="str">
        <f>IFERROR(VLOOKUP(F364,Tablas!$A$1:$B$3,2,0),"")</f>
        <v>Boleta</v>
      </c>
      <c r="D364" s="4" t="str">
        <f t="shared" si="21"/>
        <v>Ripley - CONTADO / CASH - PE 2553 RIPLEY Basado en Entregas 09-0007-00000560</v>
      </c>
      <c r="E364" s="19">
        <v>45436</v>
      </c>
      <c r="F364" s="20" t="s">
        <v>842</v>
      </c>
      <c r="G364" s="20" t="s">
        <v>2814</v>
      </c>
      <c r="H364" s="20" t="s">
        <v>44</v>
      </c>
      <c r="I364" s="20" t="s">
        <v>45</v>
      </c>
      <c r="J364" s="20" t="s">
        <v>2815</v>
      </c>
      <c r="K364" s="20" t="s">
        <v>2816</v>
      </c>
      <c r="L364" s="20" t="s">
        <v>2817</v>
      </c>
      <c r="M364" s="20"/>
      <c r="N364" s="21">
        <v>24.48</v>
      </c>
      <c r="O364" s="21">
        <v>0</v>
      </c>
      <c r="P364" s="20"/>
      <c r="Q364" s="19">
        <v>45436</v>
      </c>
      <c r="R364" s="20"/>
      <c r="S364" s="19">
        <v>45436</v>
      </c>
      <c r="T364" s="20" t="s">
        <v>49</v>
      </c>
      <c r="U364" s="20">
        <v>970070</v>
      </c>
      <c r="V364" s="20">
        <v>240001530</v>
      </c>
      <c r="W364" s="20" t="s">
        <v>847</v>
      </c>
      <c r="X364" s="20" t="s">
        <v>274</v>
      </c>
      <c r="Y364" s="20" t="s">
        <v>52</v>
      </c>
      <c r="Z364" s="20" t="s">
        <v>2818</v>
      </c>
      <c r="AA364" s="20" t="s">
        <v>808</v>
      </c>
      <c r="AB364" s="20" t="s">
        <v>54</v>
      </c>
      <c r="AC364" s="20" t="s">
        <v>167</v>
      </c>
      <c r="AD364" s="20" t="s">
        <v>56</v>
      </c>
      <c r="AE364" s="20" t="s">
        <v>2574</v>
      </c>
    </row>
    <row r="365" spans="1:31" ht="21" customHeight="1" x14ac:dyDescent="0.2">
      <c r="A365" s="4">
        <f t="shared" si="19"/>
        <v>363</v>
      </c>
      <c r="B365" s="4" t="str">
        <f t="shared" si="20"/>
        <v>B010-00019426</v>
      </c>
      <c r="C365" s="4" t="str">
        <f>IFERROR(VLOOKUP(F365,Tablas!$A$1:$B$3,2,0),"")</f>
        <v>Boleta</v>
      </c>
      <c r="D365" s="4" t="str">
        <f t="shared" si="21"/>
        <v>Ripley - CONTADO / CASH - PE 3282 RIPLEY  n.º 6694336901-A Basado en Entrega</v>
      </c>
      <c r="E365" s="19">
        <v>45477</v>
      </c>
      <c r="F365" s="20" t="s">
        <v>842</v>
      </c>
      <c r="G365" s="20" t="s">
        <v>2819</v>
      </c>
      <c r="H365" s="20" t="s">
        <v>44</v>
      </c>
      <c r="I365" s="20" t="s">
        <v>45</v>
      </c>
      <c r="J365" s="20" t="s">
        <v>2820</v>
      </c>
      <c r="K365" s="20" t="s">
        <v>2821</v>
      </c>
      <c r="L365" s="20" t="s">
        <v>2822</v>
      </c>
      <c r="M365" s="20"/>
      <c r="N365" s="21">
        <v>24.48</v>
      </c>
      <c r="O365" s="21">
        <v>0</v>
      </c>
      <c r="P365" s="20"/>
      <c r="Q365" s="19">
        <v>45477</v>
      </c>
      <c r="R365" s="20"/>
      <c r="S365" s="19">
        <v>45477</v>
      </c>
      <c r="T365" s="20" t="s">
        <v>49</v>
      </c>
      <c r="U365" s="20">
        <v>990323</v>
      </c>
      <c r="V365" s="20">
        <v>240001961</v>
      </c>
      <c r="W365" s="20" t="s">
        <v>847</v>
      </c>
      <c r="X365" s="20" t="s">
        <v>274</v>
      </c>
      <c r="Y365" s="20" t="s">
        <v>52</v>
      </c>
      <c r="Z365" s="20" t="s">
        <v>2823</v>
      </c>
      <c r="AA365" s="20" t="s">
        <v>1449</v>
      </c>
      <c r="AB365" s="20" t="s">
        <v>54</v>
      </c>
      <c r="AC365" s="20" t="s">
        <v>167</v>
      </c>
      <c r="AD365" s="20" t="s">
        <v>56</v>
      </c>
      <c r="AE365" s="20" t="s">
        <v>2574</v>
      </c>
    </row>
    <row r="366" spans="1:31" ht="21" customHeight="1" x14ac:dyDescent="0.2">
      <c r="A366" s="4">
        <f t="shared" si="19"/>
        <v>364</v>
      </c>
      <c r="B366" s="4" t="str">
        <f t="shared" si="20"/>
        <v>B010-00020464</v>
      </c>
      <c r="C366" s="4" t="str">
        <f>IFERROR(VLOOKUP(F366,Tablas!$A$1:$B$3,2,0),"")</f>
        <v>Boleta</v>
      </c>
      <c r="D366" s="4" t="str">
        <f t="shared" si="21"/>
        <v>Ecom - CONTADO / CASH - PE 4917 TEL: 989714890 ENVÍO Basado en Pedidos de</v>
      </c>
      <c r="E366" s="19">
        <v>45554</v>
      </c>
      <c r="F366" s="20" t="s">
        <v>842</v>
      </c>
      <c r="G366" s="20" t="s">
        <v>2824</v>
      </c>
      <c r="H366" s="20" t="s">
        <v>44</v>
      </c>
      <c r="I366" s="20" t="s">
        <v>45</v>
      </c>
      <c r="J366" s="20" t="s">
        <v>2825</v>
      </c>
      <c r="K366" s="20" t="s">
        <v>2826</v>
      </c>
      <c r="L366" s="20" t="s">
        <v>2827</v>
      </c>
      <c r="M366" s="20"/>
      <c r="N366" s="21">
        <v>24.51</v>
      </c>
      <c r="O366" s="21">
        <v>0</v>
      </c>
      <c r="P366" s="20"/>
      <c r="Q366" s="19">
        <v>45554</v>
      </c>
      <c r="R366" s="20"/>
      <c r="S366" s="19">
        <v>45554</v>
      </c>
      <c r="T366" s="20" t="s">
        <v>49</v>
      </c>
      <c r="U366" s="20">
        <v>1026646</v>
      </c>
      <c r="V366" s="20">
        <v>240003001</v>
      </c>
      <c r="W366" s="20" t="s">
        <v>847</v>
      </c>
      <c r="X366" s="20" t="s">
        <v>305</v>
      </c>
      <c r="Y366" s="20" t="s">
        <v>52</v>
      </c>
      <c r="Z366" s="20" t="s">
        <v>2828</v>
      </c>
      <c r="AA366" s="20" t="s">
        <v>808</v>
      </c>
      <c r="AB366" s="20" t="s">
        <v>863</v>
      </c>
      <c r="AC366" s="20" t="s">
        <v>689</v>
      </c>
      <c r="AD366" s="20" t="s">
        <v>56</v>
      </c>
      <c r="AE366" s="20" t="s">
        <v>864</v>
      </c>
    </row>
    <row r="367" spans="1:31" ht="21" customHeight="1" x14ac:dyDescent="0.2">
      <c r="A367" s="4">
        <f t="shared" si="19"/>
        <v>365</v>
      </c>
      <c r="B367" s="4" t="str">
        <f t="shared" si="20"/>
        <v>B010-00020300</v>
      </c>
      <c r="C367" s="4" t="str">
        <f>IFERROR(VLOOKUP(F367,Tablas!$A$1:$B$3,2,0),"")</f>
        <v>Boleta</v>
      </c>
      <c r="D367" s="4" t="str">
        <f t="shared" si="21"/>
        <v>Nacional - CREDITO 30 DIAS / CREDIT 30 DAYS - Ofertas de ventas - ERCAGV000801. PE: 4617 Basado</v>
      </c>
      <c r="E367" s="19">
        <v>45540</v>
      </c>
      <c r="F367" s="20" t="s">
        <v>842</v>
      </c>
      <c r="G367" s="20" t="s">
        <v>2829</v>
      </c>
      <c r="H367" s="20" t="s">
        <v>44</v>
      </c>
      <c r="I367" s="20" t="s">
        <v>45</v>
      </c>
      <c r="J367" s="20" t="s">
        <v>2830</v>
      </c>
      <c r="K367" s="20" t="s">
        <v>2831</v>
      </c>
      <c r="L367" s="20" t="s">
        <v>2832</v>
      </c>
      <c r="M367" s="20"/>
      <c r="N367" s="21">
        <v>25.03</v>
      </c>
      <c r="O367" s="21">
        <v>0</v>
      </c>
      <c r="P367" s="20"/>
      <c r="Q367" s="19">
        <v>45540</v>
      </c>
      <c r="R367" s="20"/>
      <c r="S367" s="19">
        <v>45570</v>
      </c>
      <c r="T367" s="20" t="s">
        <v>643</v>
      </c>
      <c r="U367" s="20">
        <v>1019146</v>
      </c>
      <c r="V367" s="20">
        <v>240002837</v>
      </c>
      <c r="W367" s="20" t="s">
        <v>847</v>
      </c>
      <c r="X367" s="20" t="s">
        <v>274</v>
      </c>
      <c r="Y367" s="20" t="s">
        <v>52</v>
      </c>
      <c r="Z367" s="20" t="s">
        <v>2833</v>
      </c>
      <c r="AA367" s="20" t="s">
        <v>353</v>
      </c>
      <c r="AB367" s="20" t="s">
        <v>54</v>
      </c>
      <c r="AC367" s="20" t="s">
        <v>167</v>
      </c>
      <c r="AD367" s="20" t="s">
        <v>56</v>
      </c>
      <c r="AE367" s="20" t="s">
        <v>1014</v>
      </c>
    </row>
    <row r="368" spans="1:31" ht="21" customHeight="1" x14ac:dyDescent="0.2">
      <c r="A368" s="4">
        <f t="shared" si="19"/>
        <v>366</v>
      </c>
      <c r="B368" s="4" t="str">
        <f t="shared" si="20"/>
        <v>B010-00016992</v>
      </c>
      <c r="C368" s="4" t="str">
        <f>IFERROR(VLOOKUP(F368,Tablas!$A$1:$B$3,2,0),"")</f>
        <v>Boleta</v>
      </c>
      <c r="D368" s="4" t="str">
        <f t="shared" si="21"/>
        <v>Juntoz - CONTADO / CASH - PE 5211 JUNTOZ Basado en Entregas 09-0010-00057809</v>
      </c>
      <c r="E368" s="19">
        <v>45271</v>
      </c>
      <c r="F368" s="20" t="s">
        <v>842</v>
      </c>
      <c r="G368" s="20" t="s">
        <v>2834</v>
      </c>
      <c r="H368" s="20" t="s">
        <v>44</v>
      </c>
      <c r="I368" s="20" t="s">
        <v>45</v>
      </c>
      <c r="J368" s="20" t="s">
        <v>2835</v>
      </c>
      <c r="K368" s="20" t="s">
        <v>2836</v>
      </c>
      <c r="L368" s="20" t="s">
        <v>2837</v>
      </c>
      <c r="M368" s="20"/>
      <c r="N368" s="21">
        <v>25.14</v>
      </c>
      <c r="O368" s="21">
        <v>0</v>
      </c>
      <c r="P368" s="20"/>
      <c r="Q368" s="19">
        <v>45271</v>
      </c>
      <c r="R368" s="20"/>
      <c r="S368" s="19">
        <v>45271</v>
      </c>
      <c r="T368" s="20" t="s">
        <v>49</v>
      </c>
      <c r="U368" s="20">
        <v>886712</v>
      </c>
      <c r="V368" s="20">
        <v>230003306</v>
      </c>
      <c r="W368" s="20" t="s">
        <v>847</v>
      </c>
      <c r="X368" s="20" t="s">
        <v>305</v>
      </c>
      <c r="Y368" s="20" t="s">
        <v>52</v>
      </c>
      <c r="Z368" s="20" t="s">
        <v>2838</v>
      </c>
      <c r="AA368" s="20" t="s">
        <v>2839</v>
      </c>
      <c r="AB368" s="20" t="s">
        <v>789</v>
      </c>
      <c r="AC368" s="20" t="s">
        <v>167</v>
      </c>
      <c r="AD368" s="20" t="s">
        <v>56</v>
      </c>
      <c r="AE368" s="20" t="s">
        <v>851</v>
      </c>
    </row>
    <row r="369" spans="1:31" ht="21" customHeight="1" x14ac:dyDescent="0.2">
      <c r="A369" s="4">
        <f t="shared" si="19"/>
        <v>367</v>
      </c>
      <c r="B369" s="4" t="str">
        <f t="shared" si="20"/>
        <v>B010-00019355</v>
      </c>
      <c r="C369" s="4" t="str">
        <f>IFERROR(VLOOKUP(F369,Tablas!$A$1:$B$3,2,0),"")</f>
        <v>Boleta</v>
      </c>
      <c r="D369" s="4" t="str">
        <f t="shared" si="21"/>
        <v>Juntoz - CONTADO / CASH - PE 3089 JUNTOZ Basado en Entregas 09-0007-00001079</v>
      </c>
      <c r="E369" s="19">
        <v>45469</v>
      </c>
      <c r="F369" s="20" t="s">
        <v>842</v>
      </c>
      <c r="G369" s="20" t="s">
        <v>2840</v>
      </c>
      <c r="H369" s="20" t="s">
        <v>44</v>
      </c>
      <c r="I369" s="20" t="s">
        <v>45</v>
      </c>
      <c r="J369" s="20" t="s">
        <v>2841</v>
      </c>
      <c r="K369" s="20" t="s">
        <v>2842</v>
      </c>
      <c r="L369" s="20" t="s">
        <v>2843</v>
      </c>
      <c r="M369" s="20"/>
      <c r="N369" s="21">
        <v>25.47</v>
      </c>
      <c r="O369" s="21">
        <v>0</v>
      </c>
      <c r="P369" s="20"/>
      <c r="Q369" s="19">
        <v>45469</v>
      </c>
      <c r="R369" s="20"/>
      <c r="S369" s="19">
        <v>45469</v>
      </c>
      <c r="T369" s="20" t="s">
        <v>49</v>
      </c>
      <c r="U369" s="20">
        <v>986379</v>
      </c>
      <c r="V369" s="20">
        <v>240001890</v>
      </c>
      <c r="W369" s="20" t="s">
        <v>847</v>
      </c>
      <c r="X369" s="20" t="s">
        <v>305</v>
      </c>
      <c r="Y369" s="20" t="s">
        <v>52</v>
      </c>
      <c r="Z369" s="20" t="s">
        <v>2844</v>
      </c>
      <c r="AA369" s="20" t="s">
        <v>353</v>
      </c>
      <c r="AB369" s="20" t="s">
        <v>54</v>
      </c>
      <c r="AC369" s="20" t="s">
        <v>167</v>
      </c>
      <c r="AD369" s="20" t="s">
        <v>56</v>
      </c>
      <c r="AE369" s="20" t="s">
        <v>851</v>
      </c>
    </row>
    <row r="370" spans="1:31" ht="21" customHeight="1" x14ac:dyDescent="0.2">
      <c r="A370" s="4">
        <f t="shared" si="19"/>
        <v>368</v>
      </c>
      <c r="B370" s="4" t="str">
        <f t="shared" si="20"/>
        <v>B010-00020058</v>
      </c>
      <c r="C370" s="4" t="str">
        <f>IFERROR(VLOOKUP(F370,Tablas!$A$1:$B$3,2,0),"")</f>
        <v>Boleta</v>
      </c>
      <c r="D370" s="4" t="str">
        <f t="shared" si="21"/>
        <v>Ecom - CONTADO / CASH - PE 4222 SHALOM RECOGE:SMITH CHARLY RAMIREZ MALCA D</v>
      </c>
      <c r="E370" s="19">
        <v>45523</v>
      </c>
      <c r="F370" s="20" t="s">
        <v>842</v>
      </c>
      <c r="G370" s="20" t="s">
        <v>2845</v>
      </c>
      <c r="H370" s="20" t="s">
        <v>44</v>
      </c>
      <c r="I370" s="20" t="s">
        <v>45</v>
      </c>
      <c r="J370" s="20" t="s">
        <v>2846</v>
      </c>
      <c r="K370" s="20" t="s">
        <v>2847</v>
      </c>
      <c r="L370" s="20" t="s">
        <v>2848</v>
      </c>
      <c r="M370" s="20"/>
      <c r="N370" s="21">
        <v>25.78</v>
      </c>
      <c r="O370" s="21">
        <v>0</v>
      </c>
      <c r="P370" s="20"/>
      <c r="Q370" s="19">
        <v>45523</v>
      </c>
      <c r="R370" s="20"/>
      <c r="S370" s="19">
        <v>45523</v>
      </c>
      <c r="T370" s="20" t="s">
        <v>49</v>
      </c>
      <c r="U370" s="20">
        <v>1010149</v>
      </c>
      <c r="V370" s="20">
        <v>240002594</v>
      </c>
      <c r="W370" s="20" t="s">
        <v>847</v>
      </c>
      <c r="X370" s="20" t="s">
        <v>305</v>
      </c>
      <c r="Y370" s="20" t="s">
        <v>52</v>
      </c>
      <c r="Z370" s="20" t="s">
        <v>2849</v>
      </c>
      <c r="AA370" s="20" t="s">
        <v>2850</v>
      </c>
      <c r="AB370" s="20" t="s">
        <v>309</v>
      </c>
      <c r="AC370" s="20" t="s">
        <v>309</v>
      </c>
      <c r="AD370" s="20" t="s">
        <v>56</v>
      </c>
      <c r="AE370" s="20" t="s">
        <v>864</v>
      </c>
    </row>
    <row r="371" spans="1:31" ht="21" customHeight="1" x14ac:dyDescent="0.2">
      <c r="A371" s="4">
        <f t="shared" si="19"/>
        <v>369</v>
      </c>
      <c r="B371" s="4" t="str">
        <f t="shared" si="20"/>
        <v>B010-00015973</v>
      </c>
      <c r="C371" s="4" t="str">
        <f>IFERROR(VLOOKUP(F371,Tablas!$A$1:$B$3,2,0),"")</f>
        <v>Boleta</v>
      </c>
      <c r="D371" s="4" t="str">
        <f t="shared" si="21"/>
        <v>Falabella - CONTADO / CASH - 230003457 Basado en Entregas 09-0010-00056218.</v>
      </c>
      <c r="E371" s="19">
        <v>45149</v>
      </c>
      <c r="F371" s="20" t="s">
        <v>842</v>
      </c>
      <c r="G371" s="20" t="s">
        <v>2851</v>
      </c>
      <c r="H371" s="20" t="s">
        <v>44</v>
      </c>
      <c r="I371" s="20" t="s">
        <v>45</v>
      </c>
      <c r="J371" s="20" t="s">
        <v>2852</v>
      </c>
      <c r="K371" s="20" t="s">
        <v>2853</v>
      </c>
      <c r="L371" s="20" t="s">
        <v>2854</v>
      </c>
      <c r="M371" s="20"/>
      <c r="N371" s="21">
        <v>25.95</v>
      </c>
      <c r="O371" s="21">
        <v>0</v>
      </c>
      <c r="P371" s="20"/>
      <c r="Q371" s="19">
        <v>45149</v>
      </c>
      <c r="R371" s="20"/>
      <c r="S371" s="19">
        <v>45149</v>
      </c>
      <c r="T371" s="20" t="s">
        <v>49</v>
      </c>
      <c r="U371" s="20">
        <v>833291</v>
      </c>
      <c r="V371" s="20">
        <v>230002240</v>
      </c>
      <c r="W371" s="20" t="s">
        <v>847</v>
      </c>
      <c r="X371" s="20" t="s">
        <v>274</v>
      </c>
      <c r="Y371" s="20" t="s">
        <v>52</v>
      </c>
      <c r="Z371" s="20" t="s">
        <v>2855</v>
      </c>
      <c r="AA371" s="20" t="s">
        <v>2856</v>
      </c>
      <c r="AB371" s="20" t="s">
        <v>2671</v>
      </c>
      <c r="AC371" s="20" t="s">
        <v>2671</v>
      </c>
      <c r="AD371" s="20" t="s">
        <v>56</v>
      </c>
      <c r="AE371" s="20" t="s">
        <v>1838</v>
      </c>
    </row>
    <row r="372" spans="1:31" ht="21" customHeight="1" x14ac:dyDescent="0.2">
      <c r="A372" s="4">
        <f t="shared" si="19"/>
        <v>370</v>
      </c>
      <c r="B372" s="4" t="str">
        <f t="shared" si="20"/>
        <v>B010-00015870</v>
      </c>
      <c r="C372" s="4" t="str">
        <f>IFERROR(VLOOKUP(F372,Tablas!$A$1:$B$3,2,0),"")</f>
        <v>Boleta</v>
      </c>
      <c r="D372" s="4" t="str">
        <f t="shared" si="21"/>
        <v>Falabella - CONTADO / CASH - 230003334 Pedidos de cliente - CMK046766472 Basado</v>
      </c>
      <c r="E372" s="19">
        <v>45140</v>
      </c>
      <c r="F372" s="20" t="s">
        <v>842</v>
      </c>
      <c r="G372" s="20" t="s">
        <v>2857</v>
      </c>
      <c r="H372" s="20" t="s">
        <v>44</v>
      </c>
      <c r="I372" s="20" t="s">
        <v>45</v>
      </c>
      <c r="J372" s="20" t="s">
        <v>2858</v>
      </c>
      <c r="K372" s="20" t="s">
        <v>2859</v>
      </c>
      <c r="L372" s="20" t="s">
        <v>2860</v>
      </c>
      <c r="M372" s="20"/>
      <c r="N372" s="21">
        <v>26.08</v>
      </c>
      <c r="O372" s="21">
        <v>0</v>
      </c>
      <c r="P372" s="20"/>
      <c r="Q372" s="19">
        <v>45140</v>
      </c>
      <c r="R372" s="20"/>
      <c r="S372" s="19">
        <v>45140</v>
      </c>
      <c r="T372" s="20" t="s">
        <v>49</v>
      </c>
      <c r="U372" s="20">
        <v>829660</v>
      </c>
      <c r="V372" s="20">
        <v>230002111</v>
      </c>
      <c r="W372" s="20" t="s">
        <v>847</v>
      </c>
      <c r="X372" s="20" t="s">
        <v>305</v>
      </c>
      <c r="Y372" s="20" t="s">
        <v>52</v>
      </c>
      <c r="Z372" s="20" t="s">
        <v>2861</v>
      </c>
      <c r="AA372" s="20" t="s">
        <v>2862</v>
      </c>
      <c r="AB372" s="20" t="s">
        <v>576</v>
      </c>
      <c r="AC372" s="20" t="s">
        <v>167</v>
      </c>
      <c r="AD372" s="20" t="s">
        <v>56</v>
      </c>
      <c r="AE372" s="20" t="s">
        <v>1838</v>
      </c>
    </row>
    <row r="373" spans="1:31" ht="21" customHeight="1" x14ac:dyDescent="0.2">
      <c r="A373" s="4">
        <f t="shared" si="19"/>
        <v>371</v>
      </c>
      <c r="B373" s="4" t="str">
        <f t="shared" si="20"/>
        <v>B010-00015977</v>
      </c>
      <c r="C373" s="4" t="str">
        <f>IFERROR(VLOOKUP(F373,Tablas!$A$1:$B$3,2,0),"")</f>
        <v>Boleta</v>
      </c>
      <c r="D373" s="4" t="str">
        <f t="shared" si="21"/>
        <v>Falabella - CONTADO / CASH - 230003464 Basado en Entregas 09-0010-00056224.</v>
      </c>
      <c r="E373" s="19">
        <v>45149</v>
      </c>
      <c r="F373" s="20" t="s">
        <v>842</v>
      </c>
      <c r="G373" s="20" t="s">
        <v>2863</v>
      </c>
      <c r="H373" s="20" t="s">
        <v>44</v>
      </c>
      <c r="I373" s="20" t="s">
        <v>45</v>
      </c>
      <c r="J373" s="20" t="s">
        <v>2864</v>
      </c>
      <c r="K373" s="20" t="s">
        <v>2865</v>
      </c>
      <c r="L373" s="20" t="s">
        <v>2866</v>
      </c>
      <c r="M373" s="20"/>
      <c r="N373" s="21">
        <v>26.08</v>
      </c>
      <c r="O373" s="21">
        <v>0</v>
      </c>
      <c r="P373" s="20"/>
      <c r="Q373" s="19">
        <v>45149</v>
      </c>
      <c r="R373" s="20"/>
      <c r="S373" s="19">
        <v>45149</v>
      </c>
      <c r="T373" s="20" t="s">
        <v>49</v>
      </c>
      <c r="U373" s="20">
        <v>833550</v>
      </c>
      <c r="V373" s="20">
        <v>230002244</v>
      </c>
      <c r="W373" s="20" t="s">
        <v>847</v>
      </c>
      <c r="X373" s="20" t="s">
        <v>305</v>
      </c>
      <c r="Y373" s="20" t="s">
        <v>52</v>
      </c>
      <c r="Z373" s="20" t="s">
        <v>2867</v>
      </c>
      <c r="AA373" s="20" t="s">
        <v>2868</v>
      </c>
      <c r="AB373" s="20" t="s">
        <v>1413</v>
      </c>
      <c r="AC373" s="20" t="s">
        <v>167</v>
      </c>
      <c r="AD373" s="20" t="s">
        <v>56</v>
      </c>
      <c r="AE373" s="20" t="s">
        <v>1838</v>
      </c>
    </row>
    <row r="374" spans="1:31" ht="21" customHeight="1" x14ac:dyDescent="0.2">
      <c r="A374" s="4">
        <f t="shared" si="19"/>
        <v>372</v>
      </c>
      <c r="B374" s="4" t="str">
        <f t="shared" si="20"/>
        <v>B010-00015893</v>
      </c>
      <c r="C374" s="4" t="str">
        <f>IFERROR(VLOOKUP(F374,Tablas!$A$1:$B$3,2,0),"")</f>
        <v>Boleta</v>
      </c>
      <c r="D374" s="4" t="str">
        <f t="shared" si="21"/>
        <v>Falabella - CONTADO / CASH - 230003362 Basado en Entregas 09-0010-00056135.</v>
      </c>
      <c r="E374" s="19">
        <v>45145</v>
      </c>
      <c r="F374" s="20" t="s">
        <v>842</v>
      </c>
      <c r="G374" s="20" t="s">
        <v>2869</v>
      </c>
      <c r="H374" s="20" t="s">
        <v>44</v>
      </c>
      <c r="I374" s="20" t="s">
        <v>45</v>
      </c>
      <c r="J374" s="20" t="s">
        <v>2870</v>
      </c>
      <c r="K374" s="20" t="s">
        <v>2871</v>
      </c>
      <c r="L374" s="20" t="s">
        <v>2872</v>
      </c>
      <c r="M374" s="20"/>
      <c r="N374" s="21">
        <v>26.08</v>
      </c>
      <c r="O374" s="21">
        <v>0</v>
      </c>
      <c r="P374" s="20"/>
      <c r="Q374" s="19">
        <v>45145</v>
      </c>
      <c r="R374" s="20"/>
      <c r="S374" s="19">
        <v>45145</v>
      </c>
      <c r="T374" s="20" t="s">
        <v>49</v>
      </c>
      <c r="U374" s="20">
        <v>830831</v>
      </c>
      <c r="V374" s="20">
        <v>230002134</v>
      </c>
      <c r="W374" s="20" t="s">
        <v>847</v>
      </c>
      <c r="X374" s="20" t="s">
        <v>305</v>
      </c>
      <c r="Y374" s="20" t="s">
        <v>52</v>
      </c>
      <c r="Z374" s="20" t="s">
        <v>2873</v>
      </c>
      <c r="AA374" s="20" t="s">
        <v>2874</v>
      </c>
      <c r="AB374" s="20" t="s">
        <v>1413</v>
      </c>
      <c r="AC374" s="20" t="s">
        <v>167</v>
      </c>
      <c r="AD374" s="20" t="s">
        <v>56</v>
      </c>
      <c r="AE374" s="20" t="s">
        <v>1838</v>
      </c>
    </row>
    <row r="375" spans="1:31" ht="21" customHeight="1" x14ac:dyDescent="0.2">
      <c r="A375" s="4">
        <f t="shared" si="19"/>
        <v>373</v>
      </c>
      <c r="B375" s="4" t="str">
        <f t="shared" si="20"/>
        <v>B010-00020234</v>
      </c>
      <c r="C375" s="4" t="str">
        <f>IFERROR(VLOOKUP(F375,Tablas!$A$1:$B$3,2,0),"")</f>
        <v>Boleta</v>
      </c>
      <c r="D375" s="4" t="str">
        <f t="shared" si="21"/>
        <v>Ecom - CONTADO / CASH - PE 4523 TEL: 958029294 RECOJO Basado en Entregas 0</v>
      </c>
      <c r="E375" s="19">
        <v>45533</v>
      </c>
      <c r="F375" s="20" t="s">
        <v>842</v>
      </c>
      <c r="G375" s="20" t="s">
        <v>2875</v>
      </c>
      <c r="H375" s="20" t="s">
        <v>44</v>
      </c>
      <c r="I375" s="20" t="s">
        <v>45</v>
      </c>
      <c r="J375" s="20" t="s">
        <v>2876</v>
      </c>
      <c r="K375" s="20" t="s">
        <v>2877</v>
      </c>
      <c r="L375" s="20" t="s">
        <v>2878</v>
      </c>
      <c r="M375" s="20"/>
      <c r="N375" s="21">
        <v>26.1</v>
      </c>
      <c r="O375" s="21">
        <v>0</v>
      </c>
      <c r="P375" s="20"/>
      <c r="Q375" s="19">
        <v>45533</v>
      </c>
      <c r="R375" s="20"/>
      <c r="S375" s="19">
        <v>45533</v>
      </c>
      <c r="T375" s="20" t="s">
        <v>49</v>
      </c>
      <c r="U375" s="20">
        <v>1017004</v>
      </c>
      <c r="V375" s="20">
        <v>240002771</v>
      </c>
      <c r="W375" s="20" t="s">
        <v>847</v>
      </c>
      <c r="X375" s="20" t="s">
        <v>305</v>
      </c>
      <c r="Y375" s="20" t="s">
        <v>52</v>
      </c>
      <c r="Z375" s="20" t="s">
        <v>2879</v>
      </c>
      <c r="AA375" s="20" t="s">
        <v>2880</v>
      </c>
      <c r="AB375" s="20" t="s">
        <v>2227</v>
      </c>
      <c r="AC375" s="20" t="s">
        <v>167</v>
      </c>
      <c r="AD375" s="20" t="s">
        <v>56</v>
      </c>
      <c r="AE375" s="20" t="s">
        <v>864</v>
      </c>
    </row>
    <row r="376" spans="1:31" ht="21" customHeight="1" x14ac:dyDescent="0.2">
      <c r="A376" s="4">
        <f t="shared" si="19"/>
        <v>374</v>
      </c>
      <c r="B376" s="4" t="str">
        <f t="shared" si="20"/>
        <v>B010-00020236</v>
      </c>
      <c r="C376" s="4" t="str">
        <f>IFERROR(VLOOKUP(F376,Tablas!$A$1:$B$3,2,0),"")</f>
        <v>Boleta</v>
      </c>
      <c r="D376" s="4" t="str">
        <f t="shared" si="21"/>
        <v>Ripley - CONTADO / CASH - PE 4525 RIPLEY n.º 6788305001-A Basado en Entregas</v>
      </c>
      <c r="E376" s="19">
        <v>45533</v>
      </c>
      <c r="F376" s="20" t="s">
        <v>842</v>
      </c>
      <c r="G376" s="20" t="s">
        <v>2881</v>
      </c>
      <c r="H376" s="20" t="s">
        <v>44</v>
      </c>
      <c r="I376" s="20" t="s">
        <v>45</v>
      </c>
      <c r="J376" s="20" t="s">
        <v>2882</v>
      </c>
      <c r="K376" s="20" t="s">
        <v>2883</v>
      </c>
      <c r="L376" s="20" t="s">
        <v>2884</v>
      </c>
      <c r="M376" s="20"/>
      <c r="N376" s="21">
        <v>26.44</v>
      </c>
      <c r="O376" s="21">
        <v>0</v>
      </c>
      <c r="P376" s="20"/>
      <c r="Q376" s="19">
        <v>45533</v>
      </c>
      <c r="R376" s="20"/>
      <c r="S376" s="19">
        <v>45533</v>
      </c>
      <c r="T376" s="20" t="s">
        <v>49</v>
      </c>
      <c r="U376" s="20">
        <v>1017016</v>
      </c>
      <c r="V376" s="20">
        <v>240002773</v>
      </c>
      <c r="W376" s="20" t="s">
        <v>847</v>
      </c>
      <c r="X376" s="20" t="s">
        <v>274</v>
      </c>
      <c r="Y376" s="20" t="s">
        <v>52</v>
      </c>
      <c r="Z376" s="20" t="s">
        <v>2885</v>
      </c>
      <c r="AA376" s="20" t="s">
        <v>372</v>
      </c>
      <c r="AB376" s="20" t="s">
        <v>54</v>
      </c>
      <c r="AC376" s="20" t="s">
        <v>167</v>
      </c>
      <c r="AD376" s="20" t="s">
        <v>56</v>
      </c>
      <c r="AE376" s="20" t="s">
        <v>2574</v>
      </c>
    </row>
    <row r="377" spans="1:31" ht="21" customHeight="1" x14ac:dyDescent="0.2">
      <c r="A377" s="4">
        <f t="shared" si="19"/>
        <v>375</v>
      </c>
      <c r="B377" s="4" t="str">
        <f t="shared" si="20"/>
        <v>F010-00025262</v>
      </c>
      <c r="C377" s="4" t="str">
        <f>IFERROR(VLOOKUP(F377,Tablas!$A$1:$B$3,2,0),"")</f>
        <v>Factura</v>
      </c>
      <c r="D377" s="4" t="str">
        <f t="shared" si="21"/>
        <v>Venta Asistida - CONTADO / CASH - Facturas clientes - C10103014471</v>
      </c>
      <c r="E377" s="19">
        <v>45482</v>
      </c>
      <c r="F377" s="20" t="s">
        <v>1001</v>
      </c>
      <c r="G377" s="20" t="s">
        <v>2886</v>
      </c>
      <c r="H377" s="20" t="s">
        <v>44</v>
      </c>
      <c r="I377" s="20" t="s">
        <v>45</v>
      </c>
      <c r="J377" s="20" t="s">
        <v>2887</v>
      </c>
      <c r="K377" s="20" t="s">
        <v>2888</v>
      </c>
      <c r="L377" s="20" t="s">
        <v>2889</v>
      </c>
      <c r="M377" s="20"/>
      <c r="N377" s="21">
        <v>26.66</v>
      </c>
      <c r="O377" s="21">
        <v>0</v>
      </c>
      <c r="P377" s="20"/>
      <c r="Q377" s="19">
        <v>45482</v>
      </c>
      <c r="R377" s="20"/>
      <c r="S377" s="19">
        <v>45482</v>
      </c>
      <c r="T377" s="20" t="s">
        <v>49</v>
      </c>
      <c r="U377" s="20">
        <v>992233</v>
      </c>
      <c r="V377" s="20">
        <v>240001996</v>
      </c>
      <c r="W377" s="20" t="s">
        <v>847</v>
      </c>
      <c r="X377" s="20" t="s">
        <v>274</v>
      </c>
      <c r="Y377" s="20" t="s">
        <v>52</v>
      </c>
      <c r="Z377" s="20" t="s">
        <v>2890</v>
      </c>
      <c r="AA377" s="20" t="s">
        <v>2891</v>
      </c>
      <c r="AB377" s="20" t="s">
        <v>789</v>
      </c>
      <c r="AC377" s="20" t="s">
        <v>167</v>
      </c>
      <c r="AD377" s="20" t="s">
        <v>56</v>
      </c>
      <c r="AE377" s="20" t="s">
        <v>983</v>
      </c>
    </row>
    <row r="378" spans="1:31" ht="21" customHeight="1" x14ac:dyDescent="0.2">
      <c r="A378" s="4">
        <f t="shared" si="19"/>
        <v>376</v>
      </c>
      <c r="B378" s="4" t="str">
        <f t="shared" si="20"/>
        <v>B010-00019335</v>
      </c>
      <c r="C378" s="4" t="str">
        <f>IFERROR(VLOOKUP(F378,Tablas!$A$1:$B$3,2,0),"")</f>
        <v>Boleta</v>
      </c>
      <c r="D378" s="4" t="str">
        <f t="shared" si="21"/>
        <v>Ecom - CONTADO / CASH - PE 3050 TEL: 993018514 Basado en Entregas 09-0007-</v>
      </c>
      <c r="E378" s="19">
        <v>45467</v>
      </c>
      <c r="F378" s="20" t="s">
        <v>842</v>
      </c>
      <c r="G378" s="20" t="s">
        <v>2892</v>
      </c>
      <c r="H378" s="20" t="s">
        <v>44</v>
      </c>
      <c r="I378" s="20" t="s">
        <v>45</v>
      </c>
      <c r="J378" s="20" t="s">
        <v>2893</v>
      </c>
      <c r="K378" s="20" t="s">
        <v>2894</v>
      </c>
      <c r="L378" s="20" t="s">
        <v>2895</v>
      </c>
      <c r="M378" s="20"/>
      <c r="N378" s="21">
        <v>26.76</v>
      </c>
      <c r="O378" s="21">
        <v>0</v>
      </c>
      <c r="P378" s="20"/>
      <c r="Q378" s="19">
        <v>45467</v>
      </c>
      <c r="R378" s="20"/>
      <c r="S378" s="19">
        <v>45467</v>
      </c>
      <c r="T378" s="20" t="s">
        <v>49</v>
      </c>
      <c r="U378" s="20">
        <v>985158</v>
      </c>
      <c r="V378" s="20">
        <v>240001870</v>
      </c>
      <c r="W378" s="20" t="s">
        <v>847</v>
      </c>
      <c r="X378" s="20" t="s">
        <v>305</v>
      </c>
      <c r="Y378" s="20" t="s">
        <v>52</v>
      </c>
      <c r="Z378" s="20" t="s">
        <v>2896</v>
      </c>
      <c r="AA378" s="20" t="s">
        <v>2897</v>
      </c>
      <c r="AB378" s="20" t="s">
        <v>2898</v>
      </c>
      <c r="AC378" s="20" t="s">
        <v>2899</v>
      </c>
      <c r="AD378" s="20" t="s">
        <v>56</v>
      </c>
      <c r="AE378" s="20" t="s">
        <v>864</v>
      </c>
    </row>
    <row r="379" spans="1:31" ht="21" customHeight="1" x14ac:dyDescent="0.2">
      <c r="A379" s="4">
        <f t="shared" si="19"/>
        <v>377</v>
      </c>
      <c r="B379" s="4" t="str">
        <f t="shared" si="20"/>
        <v>B010-00020248</v>
      </c>
      <c r="C379" s="4" t="str">
        <f>IFERROR(VLOOKUP(F379,Tablas!$A$1:$B$3,2,0),"")</f>
        <v>Boleta</v>
      </c>
      <c r="D379" s="4" t="str">
        <f t="shared" si="21"/>
        <v>Ecom - CONTADO / CASH - PE 4545 TEL: 938889632 RECOJO Basado en Pedidos de</v>
      </c>
      <c r="E379" s="19">
        <v>45537</v>
      </c>
      <c r="F379" s="20" t="s">
        <v>842</v>
      </c>
      <c r="G379" s="20" t="s">
        <v>2900</v>
      </c>
      <c r="H379" s="20" t="s">
        <v>44</v>
      </c>
      <c r="I379" s="20" t="s">
        <v>45</v>
      </c>
      <c r="J379" s="20" t="s">
        <v>2901</v>
      </c>
      <c r="K379" s="20" t="s">
        <v>2902</v>
      </c>
      <c r="L379" s="20" t="s">
        <v>2903</v>
      </c>
      <c r="M379" s="20"/>
      <c r="N379" s="21">
        <v>27</v>
      </c>
      <c r="O379" s="21">
        <v>0</v>
      </c>
      <c r="P379" s="20"/>
      <c r="Q379" s="19">
        <v>45537</v>
      </c>
      <c r="R379" s="20"/>
      <c r="S379" s="19">
        <v>45537</v>
      </c>
      <c r="T379" s="20" t="s">
        <v>49</v>
      </c>
      <c r="U379" s="20">
        <v>1017663</v>
      </c>
      <c r="V379" s="20">
        <v>240002785</v>
      </c>
      <c r="W379" s="20" t="s">
        <v>847</v>
      </c>
      <c r="X379" s="20" t="s">
        <v>305</v>
      </c>
      <c r="Y379" s="20" t="s">
        <v>52</v>
      </c>
      <c r="Z379" s="20" t="s">
        <v>2904</v>
      </c>
      <c r="AA379" s="20" t="s">
        <v>2905</v>
      </c>
      <c r="AB379" s="20" t="s">
        <v>689</v>
      </c>
      <c r="AC379" s="20" t="s">
        <v>689</v>
      </c>
      <c r="AD379" s="20" t="s">
        <v>56</v>
      </c>
      <c r="AE379" s="20" t="s">
        <v>864</v>
      </c>
    </row>
    <row r="380" spans="1:31" ht="21" customHeight="1" x14ac:dyDescent="0.2">
      <c r="A380" s="4">
        <f t="shared" si="19"/>
        <v>378</v>
      </c>
      <c r="B380" s="4" t="str">
        <f t="shared" si="20"/>
        <v>B010-00020119</v>
      </c>
      <c r="C380" s="4" t="str">
        <f>IFERROR(VLOOKUP(F380,Tablas!$A$1:$B$3,2,0),"")</f>
        <v>Boleta</v>
      </c>
      <c r="D380" s="4" t="str">
        <f t="shared" si="21"/>
        <v>Venta Asistida - CONTADO / CASH - Pedidos de cliente - C00072030782 Basado en Entreg</v>
      </c>
      <c r="E380" s="19">
        <v>45528</v>
      </c>
      <c r="F380" s="20" t="s">
        <v>842</v>
      </c>
      <c r="G380" s="20" t="s">
        <v>2906</v>
      </c>
      <c r="H380" s="20" t="s">
        <v>44</v>
      </c>
      <c r="I380" s="20" t="s">
        <v>45</v>
      </c>
      <c r="J380" s="20" t="s">
        <v>2907</v>
      </c>
      <c r="K380" s="20" t="s">
        <v>2908</v>
      </c>
      <c r="L380" s="20" t="s">
        <v>2909</v>
      </c>
      <c r="M380" s="20"/>
      <c r="N380" s="21">
        <v>27</v>
      </c>
      <c r="O380" s="21">
        <v>0</v>
      </c>
      <c r="P380" s="20"/>
      <c r="Q380" s="19">
        <v>45528</v>
      </c>
      <c r="R380" s="20"/>
      <c r="S380" s="19">
        <v>45528</v>
      </c>
      <c r="T380" s="20" t="s">
        <v>49</v>
      </c>
      <c r="U380" s="20">
        <v>1012691</v>
      </c>
      <c r="V380" s="20">
        <v>240002656</v>
      </c>
      <c r="W380" s="20" t="s">
        <v>847</v>
      </c>
      <c r="X380" s="20" t="s">
        <v>848</v>
      </c>
      <c r="Y380" s="20" t="s">
        <v>52</v>
      </c>
      <c r="Z380" s="20" t="s">
        <v>2910</v>
      </c>
      <c r="AA380" s="20" t="s">
        <v>1013</v>
      </c>
      <c r="AB380" s="20" t="s">
        <v>789</v>
      </c>
      <c r="AC380" s="20" t="s">
        <v>167</v>
      </c>
      <c r="AD380" s="20" t="s">
        <v>56</v>
      </c>
      <c r="AE380" s="20" t="s">
        <v>983</v>
      </c>
    </row>
    <row r="381" spans="1:31" ht="21" customHeight="1" x14ac:dyDescent="0.2">
      <c r="A381" s="4">
        <f t="shared" si="19"/>
        <v>379</v>
      </c>
      <c r="B381" s="4" t="str">
        <f t="shared" si="20"/>
        <v>B010-00020118</v>
      </c>
      <c r="C381" s="4" t="str">
        <f>IFERROR(VLOOKUP(F381,Tablas!$A$1:$B$3,2,0),"")</f>
        <v>Boleta</v>
      </c>
      <c r="D381" s="4" t="str">
        <f t="shared" si="21"/>
        <v>Nacional - CONTADO / CASH - Pedidos de cliente - C00073687228 Basado en Entreg</v>
      </c>
      <c r="E381" s="19">
        <v>45528</v>
      </c>
      <c r="F381" s="20" t="s">
        <v>842</v>
      </c>
      <c r="G381" s="20" t="s">
        <v>2911</v>
      </c>
      <c r="H381" s="20" t="s">
        <v>44</v>
      </c>
      <c r="I381" s="20" t="s">
        <v>45</v>
      </c>
      <c r="J381" s="20" t="s">
        <v>2912</v>
      </c>
      <c r="K381" s="20" t="s">
        <v>2913</v>
      </c>
      <c r="L381" s="20" t="s">
        <v>2914</v>
      </c>
      <c r="M381" s="20"/>
      <c r="N381" s="21">
        <v>27</v>
      </c>
      <c r="O381" s="21">
        <v>0</v>
      </c>
      <c r="P381" s="20"/>
      <c r="Q381" s="19">
        <v>45528</v>
      </c>
      <c r="R381" s="20"/>
      <c r="S381" s="19">
        <v>45528</v>
      </c>
      <c r="T381" s="20" t="s">
        <v>49</v>
      </c>
      <c r="U381" s="20">
        <v>1012689</v>
      </c>
      <c r="V381" s="20">
        <v>240002655</v>
      </c>
      <c r="W381" s="20" t="s">
        <v>847</v>
      </c>
      <c r="X381" s="20" t="s">
        <v>848</v>
      </c>
      <c r="Y381" s="20" t="s">
        <v>52</v>
      </c>
      <c r="Z381" s="20" t="s">
        <v>2915</v>
      </c>
      <c r="AA381" s="20" t="s">
        <v>1013</v>
      </c>
      <c r="AB381" s="20" t="s">
        <v>789</v>
      </c>
      <c r="AC381" s="20" t="s">
        <v>167</v>
      </c>
      <c r="AD381" s="20" t="s">
        <v>56</v>
      </c>
      <c r="AE381" s="20" t="s">
        <v>1014</v>
      </c>
    </row>
    <row r="382" spans="1:31" ht="21" customHeight="1" x14ac:dyDescent="0.2">
      <c r="A382" s="4">
        <f t="shared" si="19"/>
        <v>380</v>
      </c>
      <c r="B382" s="4" t="str">
        <f t="shared" si="20"/>
        <v>B010-00020114</v>
      </c>
      <c r="C382" s="4" t="str">
        <f>IFERROR(VLOOKUP(F382,Tablas!$A$1:$B$3,2,0),"")</f>
        <v>Boleta</v>
      </c>
      <c r="D382" s="4" t="str">
        <f t="shared" si="21"/>
        <v>Nacional - CONTADO / CASH - Pedidos de cliente - C00073013557 Basado en Entreg</v>
      </c>
      <c r="E382" s="19">
        <v>45528</v>
      </c>
      <c r="F382" s="20" t="s">
        <v>842</v>
      </c>
      <c r="G382" s="20" t="s">
        <v>2916</v>
      </c>
      <c r="H382" s="20" t="s">
        <v>44</v>
      </c>
      <c r="I382" s="20" t="s">
        <v>45</v>
      </c>
      <c r="J382" s="20" t="s">
        <v>2917</v>
      </c>
      <c r="K382" s="20" t="s">
        <v>2918</v>
      </c>
      <c r="L382" s="20" t="s">
        <v>2919</v>
      </c>
      <c r="M382" s="20"/>
      <c r="N382" s="21">
        <v>27</v>
      </c>
      <c r="O382" s="21">
        <v>0</v>
      </c>
      <c r="P382" s="20"/>
      <c r="Q382" s="19">
        <v>45528</v>
      </c>
      <c r="R382" s="20"/>
      <c r="S382" s="19">
        <v>45528</v>
      </c>
      <c r="T382" s="20" t="s">
        <v>49</v>
      </c>
      <c r="U382" s="20">
        <v>1012680</v>
      </c>
      <c r="V382" s="20">
        <v>240002651</v>
      </c>
      <c r="W382" s="20" t="s">
        <v>847</v>
      </c>
      <c r="X382" s="20" t="s">
        <v>848</v>
      </c>
      <c r="Y382" s="20" t="s">
        <v>52</v>
      </c>
      <c r="Z382" s="20" t="s">
        <v>2920</v>
      </c>
      <c r="AA382" s="20" t="s">
        <v>1013</v>
      </c>
      <c r="AB382" s="20" t="s">
        <v>789</v>
      </c>
      <c r="AC382" s="20" t="s">
        <v>167</v>
      </c>
      <c r="AD382" s="20" t="s">
        <v>56</v>
      </c>
      <c r="AE382" s="20" t="s">
        <v>1014</v>
      </c>
    </row>
    <row r="383" spans="1:31" ht="21" customHeight="1" x14ac:dyDescent="0.2">
      <c r="A383" s="4">
        <f t="shared" si="19"/>
        <v>381</v>
      </c>
      <c r="B383" s="4" t="str">
        <f t="shared" si="20"/>
        <v>B010-00020127</v>
      </c>
      <c r="C383" s="4" t="str">
        <f>IFERROR(VLOOKUP(F383,Tablas!$A$1:$B$3,2,0),"")</f>
        <v>Boleta</v>
      </c>
      <c r="D383" s="4" t="str">
        <f t="shared" si="21"/>
        <v>Nacional - CONTADO / CASH - Pedidos de cliente - C00007760667 Basado en Entreg</v>
      </c>
      <c r="E383" s="19">
        <v>45528</v>
      </c>
      <c r="F383" s="20" t="s">
        <v>842</v>
      </c>
      <c r="G383" s="20" t="s">
        <v>2921</v>
      </c>
      <c r="H383" s="20" t="s">
        <v>44</v>
      </c>
      <c r="I383" s="20" t="s">
        <v>45</v>
      </c>
      <c r="J383" s="20" t="s">
        <v>2922</v>
      </c>
      <c r="K383" s="20" t="s">
        <v>2923</v>
      </c>
      <c r="L383" s="20" t="s">
        <v>2924</v>
      </c>
      <c r="M383" s="20"/>
      <c r="N383" s="21">
        <v>27</v>
      </c>
      <c r="O383" s="21">
        <v>0</v>
      </c>
      <c r="P383" s="20"/>
      <c r="Q383" s="19">
        <v>45528</v>
      </c>
      <c r="R383" s="20"/>
      <c r="S383" s="19">
        <v>45528</v>
      </c>
      <c r="T383" s="20" t="s">
        <v>49</v>
      </c>
      <c r="U383" s="20">
        <v>1012712</v>
      </c>
      <c r="V383" s="20">
        <v>240002664</v>
      </c>
      <c r="W383" s="20" t="s">
        <v>847</v>
      </c>
      <c r="X383" s="20" t="s">
        <v>848</v>
      </c>
      <c r="Y383" s="20" t="s">
        <v>52</v>
      </c>
      <c r="Z383" s="20" t="s">
        <v>2925</v>
      </c>
      <c r="AA383" s="20" t="s">
        <v>1013</v>
      </c>
      <c r="AB383" s="20" t="s">
        <v>789</v>
      </c>
      <c r="AC383" s="20" t="s">
        <v>167</v>
      </c>
      <c r="AD383" s="20" t="s">
        <v>56</v>
      </c>
      <c r="AE383" s="20" t="s">
        <v>1014</v>
      </c>
    </row>
    <row r="384" spans="1:31" ht="21" customHeight="1" x14ac:dyDescent="0.2">
      <c r="A384" s="4">
        <f t="shared" si="19"/>
        <v>382</v>
      </c>
      <c r="B384" s="4" t="str">
        <f t="shared" si="20"/>
        <v>B010-00020115</v>
      </c>
      <c r="C384" s="4" t="str">
        <f>IFERROR(VLOOKUP(F384,Tablas!$A$1:$B$3,2,0),"")</f>
        <v>Boleta</v>
      </c>
      <c r="D384" s="4" t="str">
        <f t="shared" si="21"/>
        <v>Nacional - CONTADO / CASH - Pedidos de cliente - C00043916659 Basado en Entreg</v>
      </c>
      <c r="E384" s="19">
        <v>45528</v>
      </c>
      <c r="F384" s="20" t="s">
        <v>842</v>
      </c>
      <c r="G384" s="20" t="s">
        <v>2926</v>
      </c>
      <c r="H384" s="20" t="s">
        <v>44</v>
      </c>
      <c r="I384" s="20" t="s">
        <v>45</v>
      </c>
      <c r="J384" s="20" t="s">
        <v>2927</v>
      </c>
      <c r="K384" s="20" t="s">
        <v>2928</v>
      </c>
      <c r="L384" s="20" t="s">
        <v>2929</v>
      </c>
      <c r="M384" s="20"/>
      <c r="N384" s="21">
        <v>27.01</v>
      </c>
      <c r="O384" s="21">
        <v>0</v>
      </c>
      <c r="P384" s="20"/>
      <c r="Q384" s="19">
        <v>45528</v>
      </c>
      <c r="R384" s="20"/>
      <c r="S384" s="19">
        <v>45528</v>
      </c>
      <c r="T384" s="20" t="s">
        <v>49</v>
      </c>
      <c r="U384" s="20">
        <v>1012682</v>
      </c>
      <c r="V384" s="20">
        <v>240002652</v>
      </c>
      <c r="W384" s="20" t="s">
        <v>847</v>
      </c>
      <c r="X384" s="20" t="s">
        <v>848</v>
      </c>
      <c r="Y384" s="20" t="s">
        <v>52</v>
      </c>
      <c r="Z384" s="20" t="s">
        <v>2930</v>
      </c>
      <c r="AA384" s="20" t="s">
        <v>1013</v>
      </c>
      <c r="AB384" s="20" t="s">
        <v>789</v>
      </c>
      <c r="AC384" s="20" t="s">
        <v>167</v>
      </c>
      <c r="AD384" s="20" t="s">
        <v>56</v>
      </c>
      <c r="AE384" s="20" t="s">
        <v>1014</v>
      </c>
    </row>
    <row r="385" spans="1:31" ht="21" customHeight="1" x14ac:dyDescent="0.2">
      <c r="A385" s="4">
        <f t="shared" si="19"/>
        <v>383</v>
      </c>
      <c r="B385" s="4" t="str">
        <f t="shared" si="20"/>
        <v>B010-00020150</v>
      </c>
      <c r="C385" s="4" t="str">
        <f>IFERROR(VLOOKUP(F385,Tablas!$A$1:$B$3,2,0),"")</f>
        <v>Boleta</v>
      </c>
      <c r="D385" s="4" t="str">
        <f t="shared" si="21"/>
        <v>Nacional - CONTADO / CASH - PE 400 Basado en Entregas 09-T010-00000973.</v>
      </c>
      <c r="E385" s="19">
        <v>45529</v>
      </c>
      <c r="F385" s="20" t="s">
        <v>842</v>
      </c>
      <c r="G385" s="20" t="s">
        <v>2931</v>
      </c>
      <c r="H385" s="20" t="s">
        <v>44</v>
      </c>
      <c r="I385" s="20" t="s">
        <v>45</v>
      </c>
      <c r="J385" s="20" t="s">
        <v>2932</v>
      </c>
      <c r="K385" s="20" t="s">
        <v>2933</v>
      </c>
      <c r="L385" s="20" t="s">
        <v>2934</v>
      </c>
      <c r="M385" s="20"/>
      <c r="N385" s="21">
        <v>27.01</v>
      </c>
      <c r="O385" s="21">
        <v>0</v>
      </c>
      <c r="P385" s="20"/>
      <c r="Q385" s="19">
        <v>45529</v>
      </c>
      <c r="R385" s="20"/>
      <c r="S385" s="19">
        <v>45529</v>
      </c>
      <c r="T385" s="20" t="s">
        <v>49</v>
      </c>
      <c r="U385" s="20">
        <v>1012799</v>
      </c>
      <c r="V385" s="20">
        <v>240002687</v>
      </c>
      <c r="W385" s="20" t="s">
        <v>847</v>
      </c>
      <c r="X385" s="20" t="s">
        <v>848</v>
      </c>
      <c r="Y385" s="20" t="s">
        <v>52</v>
      </c>
      <c r="Z385" s="20" t="s">
        <v>2935</v>
      </c>
      <c r="AA385" s="20" t="s">
        <v>1013</v>
      </c>
      <c r="AB385" s="20" t="s">
        <v>789</v>
      </c>
      <c r="AC385" s="20" t="s">
        <v>167</v>
      </c>
      <c r="AD385" s="20" t="s">
        <v>56</v>
      </c>
      <c r="AE385" s="20" t="s">
        <v>1014</v>
      </c>
    </row>
    <row r="386" spans="1:31" ht="21" customHeight="1" x14ac:dyDescent="0.2">
      <c r="A386" s="4">
        <f t="shared" si="19"/>
        <v>384</v>
      </c>
      <c r="B386" s="4" t="str">
        <f t="shared" si="20"/>
        <v>F010-00024543</v>
      </c>
      <c r="C386" s="4" t="str">
        <f>IFERROR(VLOOKUP(F386,Tablas!$A$1:$B$3,2,0),"")</f>
        <v>Factura</v>
      </c>
      <c r="D386" s="4" t="str">
        <f t="shared" si="21"/>
        <v>Juntoz - CONTADO / CASH - Facturas clientes - C10472826366</v>
      </c>
      <c r="E386" s="19">
        <v>45408</v>
      </c>
      <c r="F386" s="20" t="s">
        <v>1001</v>
      </c>
      <c r="G386" s="20" t="s">
        <v>2936</v>
      </c>
      <c r="H386" s="20" t="s">
        <v>44</v>
      </c>
      <c r="I386" s="20" t="s">
        <v>45</v>
      </c>
      <c r="J386" s="20" t="s">
        <v>2937</v>
      </c>
      <c r="K386" s="20" t="s">
        <v>2938</v>
      </c>
      <c r="L386" s="20" t="s">
        <v>2939</v>
      </c>
      <c r="M386" s="20"/>
      <c r="N386" s="21">
        <v>27.15</v>
      </c>
      <c r="O386" s="21">
        <v>0</v>
      </c>
      <c r="P386" s="20"/>
      <c r="Q386" s="19">
        <v>45408</v>
      </c>
      <c r="R386" s="20"/>
      <c r="S386" s="19">
        <v>45408</v>
      </c>
      <c r="T386" s="20" t="s">
        <v>49</v>
      </c>
      <c r="U386" s="20">
        <v>955006</v>
      </c>
      <c r="V386" s="20">
        <v>240001140</v>
      </c>
      <c r="W386" s="20" t="s">
        <v>847</v>
      </c>
      <c r="X386" s="20" t="s">
        <v>274</v>
      </c>
      <c r="Y386" s="20" t="s">
        <v>52</v>
      </c>
      <c r="Z386" s="20" t="s">
        <v>2940</v>
      </c>
      <c r="AA386" s="20" t="s">
        <v>2941</v>
      </c>
      <c r="AB386" s="20" t="s">
        <v>2942</v>
      </c>
      <c r="AC386" s="20" t="s">
        <v>2943</v>
      </c>
      <c r="AD386" s="20" t="s">
        <v>56</v>
      </c>
      <c r="AE386" s="20" t="s">
        <v>851</v>
      </c>
    </row>
    <row r="387" spans="1:31" ht="21" customHeight="1" x14ac:dyDescent="0.2">
      <c r="A387" s="4">
        <f t="shared" si="19"/>
        <v>385</v>
      </c>
      <c r="B387" s="4" t="str">
        <f t="shared" si="20"/>
        <v>B010-00018706</v>
      </c>
      <c r="C387" s="4" t="str">
        <f>IFERROR(VLOOKUP(F387,Tablas!$A$1:$B$3,2,0),"")</f>
        <v>Boleta</v>
      </c>
      <c r="D387" s="4" t="str">
        <f t="shared" si="21"/>
        <v>Juntoz - CONTADO / CASH - PE 2049 JUNTOZ Basado en Entregas 09-0007-00000105</v>
      </c>
      <c r="E387" s="19">
        <v>45412</v>
      </c>
      <c r="F387" s="20" t="s">
        <v>842</v>
      </c>
      <c r="G387" s="20" t="s">
        <v>2944</v>
      </c>
      <c r="H387" s="20" t="s">
        <v>44</v>
      </c>
      <c r="I387" s="20" t="s">
        <v>45</v>
      </c>
      <c r="J387" s="20" t="s">
        <v>2945</v>
      </c>
      <c r="K387" s="20" t="s">
        <v>2946</v>
      </c>
      <c r="L387" s="20" t="s">
        <v>2947</v>
      </c>
      <c r="M387" s="20"/>
      <c r="N387" s="21">
        <v>27.17</v>
      </c>
      <c r="O387" s="21">
        <v>0</v>
      </c>
      <c r="P387" s="20"/>
      <c r="Q387" s="19">
        <v>45412</v>
      </c>
      <c r="R387" s="20"/>
      <c r="S387" s="19">
        <v>45412</v>
      </c>
      <c r="T387" s="20" t="s">
        <v>49</v>
      </c>
      <c r="U387" s="20">
        <v>956813</v>
      </c>
      <c r="V387" s="20">
        <v>240001182</v>
      </c>
      <c r="W387" s="20" t="s">
        <v>847</v>
      </c>
      <c r="X387" s="20" t="s">
        <v>274</v>
      </c>
      <c r="Y387" s="20" t="s">
        <v>52</v>
      </c>
      <c r="Z387" s="20" t="s">
        <v>2948</v>
      </c>
      <c r="AA387" s="20" t="s">
        <v>2949</v>
      </c>
      <c r="AB387" s="20" t="s">
        <v>523</v>
      </c>
      <c r="AC387" s="20" t="s">
        <v>248</v>
      </c>
      <c r="AD387" s="20" t="s">
        <v>56</v>
      </c>
      <c r="AE387" s="20" t="s">
        <v>851</v>
      </c>
    </row>
    <row r="388" spans="1:31" ht="21" customHeight="1" x14ac:dyDescent="0.2">
      <c r="A388" s="4">
        <f t="shared" si="19"/>
        <v>386</v>
      </c>
      <c r="B388" s="4" t="str">
        <f t="shared" si="20"/>
        <v>B010-00018699</v>
      </c>
      <c r="C388" s="4" t="str">
        <f>IFERROR(VLOOKUP(F388,Tablas!$A$1:$B$3,2,0),"")</f>
        <v>Boleta</v>
      </c>
      <c r="D388" s="4" t="str">
        <f t="shared" si="21"/>
        <v>Juntoz - CONTADO / CASH - PE 2050 JUNTOZ Basado en Entregas 09-0007-00000097</v>
      </c>
      <c r="E388" s="19">
        <v>45411</v>
      </c>
      <c r="F388" s="20" t="s">
        <v>842</v>
      </c>
      <c r="G388" s="20" t="s">
        <v>2950</v>
      </c>
      <c r="H388" s="20" t="s">
        <v>44</v>
      </c>
      <c r="I388" s="20" t="s">
        <v>45</v>
      </c>
      <c r="J388" s="20" t="s">
        <v>2945</v>
      </c>
      <c r="K388" s="20" t="s">
        <v>2946</v>
      </c>
      <c r="L388" s="20" t="s">
        <v>2947</v>
      </c>
      <c r="M388" s="20"/>
      <c r="N388" s="21">
        <v>27.17</v>
      </c>
      <c r="O388" s="21">
        <v>0</v>
      </c>
      <c r="P388" s="20"/>
      <c r="Q388" s="19">
        <v>45411</v>
      </c>
      <c r="R388" s="20"/>
      <c r="S388" s="19">
        <v>45411</v>
      </c>
      <c r="T388" s="20" t="s">
        <v>49</v>
      </c>
      <c r="U388" s="20">
        <v>956736</v>
      </c>
      <c r="V388" s="20">
        <v>240001175</v>
      </c>
      <c r="W388" s="20" t="s">
        <v>847</v>
      </c>
      <c r="X388" s="20" t="s">
        <v>274</v>
      </c>
      <c r="Y388" s="20" t="s">
        <v>52</v>
      </c>
      <c r="Z388" s="20" t="s">
        <v>2951</v>
      </c>
      <c r="AA388" s="20" t="s">
        <v>2949</v>
      </c>
      <c r="AB388" s="20" t="s">
        <v>523</v>
      </c>
      <c r="AC388" s="20" t="s">
        <v>248</v>
      </c>
      <c r="AD388" s="20" t="s">
        <v>56</v>
      </c>
      <c r="AE388" s="20" t="s">
        <v>851</v>
      </c>
    </row>
    <row r="389" spans="1:31" ht="21" customHeight="1" x14ac:dyDescent="0.2">
      <c r="A389" s="4">
        <f t="shared" si="19"/>
        <v>387</v>
      </c>
      <c r="B389" s="4" t="str">
        <f t="shared" si="20"/>
        <v>B010-00018838</v>
      </c>
      <c r="C389" s="4" t="str">
        <f>IFERROR(VLOOKUP(F389,Tablas!$A$1:$B$3,2,0),"")</f>
        <v>Boleta</v>
      </c>
      <c r="D389" s="4" t="str">
        <f t="shared" si="21"/>
        <v>Juntoz - CONTADO / CASH - PE 2282 JUNTOZ Basado en Entregas 09-0007-00000311</v>
      </c>
      <c r="E389" s="19">
        <v>45425</v>
      </c>
      <c r="F389" s="20" t="s">
        <v>842</v>
      </c>
      <c r="G389" s="20" t="s">
        <v>2952</v>
      </c>
      <c r="H389" s="20" t="s">
        <v>44</v>
      </c>
      <c r="I389" s="20" t="s">
        <v>45</v>
      </c>
      <c r="J389" s="20" t="s">
        <v>2953</v>
      </c>
      <c r="K389" s="20" t="s">
        <v>2954</v>
      </c>
      <c r="L389" s="20" t="s">
        <v>2955</v>
      </c>
      <c r="M389" s="20"/>
      <c r="N389" s="21">
        <v>27.4</v>
      </c>
      <c r="O389" s="21">
        <v>0</v>
      </c>
      <c r="P389" s="20"/>
      <c r="Q389" s="19">
        <v>45425</v>
      </c>
      <c r="R389" s="20"/>
      <c r="S389" s="19">
        <v>45425</v>
      </c>
      <c r="T389" s="20" t="s">
        <v>49</v>
      </c>
      <c r="U389" s="20">
        <v>962460</v>
      </c>
      <c r="V389" s="20">
        <v>240001316</v>
      </c>
      <c r="W389" s="20" t="s">
        <v>847</v>
      </c>
      <c r="X389" s="20" t="s">
        <v>274</v>
      </c>
      <c r="Y389" s="20" t="s">
        <v>52</v>
      </c>
      <c r="Z389" s="20" t="s">
        <v>2956</v>
      </c>
      <c r="AA389" s="20" t="s">
        <v>2482</v>
      </c>
      <c r="AB389" s="20" t="s">
        <v>789</v>
      </c>
      <c r="AC389" s="20" t="s">
        <v>167</v>
      </c>
      <c r="AD389" s="20" t="s">
        <v>56</v>
      </c>
      <c r="AE389" s="20" t="s">
        <v>851</v>
      </c>
    </row>
    <row r="390" spans="1:31" ht="21" customHeight="1" x14ac:dyDescent="0.2">
      <c r="A390" s="4">
        <f t="shared" si="19"/>
        <v>388</v>
      </c>
      <c r="B390" s="4" t="str">
        <f t="shared" si="20"/>
        <v>B010-00017100</v>
      </c>
      <c r="C390" s="4" t="str">
        <f>IFERROR(VLOOKUP(F390,Tablas!$A$1:$B$3,2,0),"")</f>
        <v>Boleta</v>
      </c>
      <c r="D390" s="4" t="str">
        <f t="shared" si="21"/>
        <v>Juntoz - CONTADO / CASH - PE 5390 JUNTOZ Basado en Entregas 09-0010-00057959</v>
      </c>
      <c r="E390" s="19">
        <v>45282</v>
      </c>
      <c r="F390" s="20" t="s">
        <v>842</v>
      </c>
      <c r="G390" s="20" t="s">
        <v>2957</v>
      </c>
      <c r="H390" s="20" t="s">
        <v>44</v>
      </c>
      <c r="I390" s="20" t="s">
        <v>45</v>
      </c>
      <c r="J390" s="20" t="s">
        <v>2958</v>
      </c>
      <c r="K390" s="20" t="s">
        <v>2959</v>
      </c>
      <c r="L390" s="20" t="s">
        <v>2960</v>
      </c>
      <c r="M390" s="20"/>
      <c r="N390" s="21">
        <v>27.44</v>
      </c>
      <c r="O390" s="21">
        <v>0</v>
      </c>
      <c r="P390" s="20"/>
      <c r="Q390" s="19">
        <v>45282</v>
      </c>
      <c r="R390" s="20"/>
      <c r="S390" s="19">
        <v>45282</v>
      </c>
      <c r="T390" s="20" t="s">
        <v>49</v>
      </c>
      <c r="U390" s="20">
        <v>892435</v>
      </c>
      <c r="V390" s="20">
        <v>230003423</v>
      </c>
      <c r="W390" s="20" t="s">
        <v>847</v>
      </c>
      <c r="X390" s="20" t="s">
        <v>305</v>
      </c>
      <c r="Y390" s="20" t="s">
        <v>52</v>
      </c>
      <c r="Z390" s="20" t="s">
        <v>2961</v>
      </c>
      <c r="AA390" s="20" t="s">
        <v>2962</v>
      </c>
      <c r="AB390" s="20" t="s">
        <v>166</v>
      </c>
      <c r="AC390" s="20" t="s">
        <v>167</v>
      </c>
      <c r="AD390" s="20" t="s">
        <v>56</v>
      </c>
      <c r="AE390" s="20" t="s">
        <v>851</v>
      </c>
    </row>
    <row r="391" spans="1:31" ht="21" customHeight="1" x14ac:dyDescent="0.2">
      <c r="A391" s="4">
        <f t="shared" ref="A391:A446" si="22">ROW()-2</f>
        <v>389</v>
      </c>
      <c r="B391" s="4" t="str">
        <f t="shared" si="20"/>
        <v>B010-00019960</v>
      </c>
      <c r="C391" s="4" t="str">
        <f>IFERROR(VLOOKUP(F391,Tablas!$A$1:$B$3,2,0),"")</f>
        <v>Boleta</v>
      </c>
      <c r="D391" s="4" t="str">
        <f t="shared" si="21"/>
        <v>Ripley - CONTADO / CASH - PE 4057 RIPLEY n.º 6769214201-A Basado en Entregas</v>
      </c>
      <c r="E391" s="19">
        <v>45517</v>
      </c>
      <c r="F391" s="20" t="s">
        <v>842</v>
      </c>
      <c r="G391" s="20" t="s">
        <v>2963</v>
      </c>
      <c r="H391" s="20" t="s">
        <v>44</v>
      </c>
      <c r="I391" s="20" t="s">
        <v>45</v>
      </c>
      <c r="J391" s="20" t="s">
        <v>2964</v>
      </c>
      <c r="K391" s="20" t="s">
        <v>2965</v>
      </c>
      <c r="L391" s="20" t="s">
        <v>2966</v>
      </c>
      <c r="M391" s="20"/>
      <c r="N391" s="21">
        <v>27.51</v>
      </c>
      <c r="O391" s="21">
        <v>0</v>
      </c>
      <c r="P391" s="20"/>
      <c r="Q391" s="19">
        <v>45517</v>
      </c>
      <c r="R391" s="20"/>
      <c r="S391" s="19">
        <v>45517</v>
      </c>
      <c r="T391" s="20" t="s">
        <v>49</v>
      </c>
      <c r="U391" s="20">
        <v>1007096</v>
      </c>
      <c r="V391" s="20">
        <v>240002496</v>
      </c>
      <c r="W391" s="20" t="s">
        <v>847</v>
      </c>
      <c r="X391" s="20" t="s">
        <v>274</v>
      </c>
      <c r="Y391" s="20" t="s">
        <v>52</v>
      </c>
      <c r="Z391" s="20" t="s">
        <v>2967</v>
      </c>
      <c r="AA391" s="20" t="s">
        <v>372</v>
      </c>
      <c r="AB391" s="20" t="s">
        <v>54</v>
      </c>
      <c r="AC391" s="20" t="s">
        <v>167</v>
      </c>
      <c r="AD391" s="20" t="s">
        <v>56</v>
      </c>
      <c r="AE391" s="20" t="s">
        <v>2574</v>
      </c>
    </row>
    <row r="392" spans="1:31" ht="21" customHeight="1" x14ac:dyDescent="0.2">
      <c r="A392" s="4">
        <f t="shared" si="22"/>
        <v>390</v>
      </c>
      <c r="B392" s="4" t="str">
        <f t="shared" si="20"/>
        <v>B010-00020090</v>
      </c>
      <c r="C392" s="4" t="str">
        <f>IFERROR(VLOOKUP(F392,Tablas!$A$1:$B$3,2,0),"")</f>
        <v>Boleta</v>
      </c>
      <c r="D392" s="4" t="str">
        <f t="shared" si="21"/>
        <v>Ripley - CONTADO / CASH - PE 4289 RIPLEY n.º 6780171601-A Basado en Entregas</v>
      </c>
      <c r="E392" s="19">
        <v>45526</v>
      </c>
      <c r="F392" s="20" t="s">
        <v>842</v>
      </c>
      <c r="G392" s="20" t="s">
        <v>2968</v>
      </c>
      <c r="H392" s="20" t="s">
        <v>44</v>
      </c>
      <c r="I392" s="20" t="s">
        <v>45</v>
      </c>
      <c r="J392" s="20" t="s">
        <v>2969</v>
      </c>
      <c r="K392" s="20" t="s">
        <v>2970</v>
      </c>
      <c r="L392" s="20" t="s">
        <v>2971</v>
      </c>
      <c r="M392" s="20"/>
      <c r="N392" s="21">
        <v>27.51</v>
      </c>
      <c r="O392" s="21">
        <v>0</v>
      </c>
      <c r="P392" s="20"/>
      <c r="Q392" s="19">
        <v>45526</v>
      </c>
      <c r="R392" s="20"/>
      <c r="S392" s="19">
        <v>45526</v>
      </c>
      <c r="T392" s="20" t="s">
        <v>49</v>
      </c>
      <c r="U392" s="20">
        <v>1011542</v>
      </c>
      <c r="V392" s="20">
        <v>240002627</v>
      </c>
      <c r="W392" s="20" t="s">
        <v>847</v>
      </c>
      <c r="X392" s="20" t="s">
        <v>274</v>
      </c>
      <c r="Y392" s="20" t="s">
        <v>52</v>
      </c>
      <c r="Z392" s="20" t="s">
        <v>2972</v>
      </c>
      <c r="AA392" s="20" t="s">
        <v>372</v>
      </c>
      <c r="AB392" s="20" t="s">
        <v>54</v>
      </c>
      <c r="AC392" s="20" t="s">
        <v>167</v>
      </c>
      <c r="AD392" s="20" t="s">
        <v>56</v>
      </c>
      <c r="AE392" s="20" t="s">
        <v>2574</v>
      </c>
    </row>
    <row r="393" spans="1:31" ht="21" customHeight="1" x14ac:dyDescent="0.2">
      <c r="A393" s="4">
        <f t="shared" si="22"/>
        <v>391</v>
      </c>
      <c r="B393" s="4" t="str">
        <f t="shared" ref="B393:B446" si="23">MID(G393,4,20)</f>
        <v>B010-00018719</v>
      </c>
      <c r="C393" s="4" t="str">
        <f>IFERROR(VLOOKUP(F393,Tablas!$A$1:$B$3,2,0),"")</f>
        <v>Boleta</v>
      </c>
      <c r="D393" s="4" t="str">
        <f t="shared" ref="D393:D446" si="24">CONCATENATE(AE393," - ",T393," - ",Z393)</f>
        <v>Ripley - CONTADO / CASH - PE 2047 RIPLEY Basado en Entregas 09-0007-00000120</v>
      </c>
      <c r="E393" s="19">
        <v>45412</v>
      </c>
      <c r="F393" s="20" t="s">
        <v>842</v>
      </c>
      <c r="G393" s="20" t="s">
        <v>2973</v>
      </c>
      <c r="H393" s="20" t="s">
        <v>44</v>
      </c>
      <c r="I393" s="20" t="s">
        <v>45</v>
      </c>
      <c r="J393" s="20" t="s">
        <v>2974</v>
      </c>
      <c r="K393" s="20" t="s">
        <v>2975</v>
      </c>
      <c r="L393" s="20" t="s">
        <v>2976</v>
      </c>
      <c r="M393" s="20"/>
      <c r="N393" s="21">
        <v>27.51</v>
      </c>
      <c r="O393" s="21">
        <v>0</v>
      </c>
      <c r="P393" s="20"/>
      <c r="Q393" s="19">
        <v>45412</v>
      </c>
      <c r="R393" s="20"/>
      <c r="S393" s="19">
        <v>45412</v>
      </c>
      <c r="T393" s="20" t="s">
        <v>49</v>
      </c>
      <c r="U393" s="20">
        <v>957023</v>
      </c>
      <c r="V393" s="20">
        <v>240001195</v>
      </c>
      <c r="W393" s="20" t="s">
        <v>847</v>
      </c>
      <c r="X393" s="20" t="s">
        <v>305</v>
      </c>
      <c r="Y393" s="20" t="s">
        <v>52</v>
      </c>
      <c r="Z393" s="20" t="s">
        <v>2977</v>
      </c>
      <c r="AA393" s="20" t="s">
        <v>2978</v>
      </c>
      <c r="AB393" s="20" t="s">
        <v>54</v>
      </c>
      <c r="AC393" s="20" t="s">
        <v>167</v>
      </c>
      <c r="AD393" s="20" t="s">
        <v>56</v>
      </c>
      <c r="AE393" s="20" t="s">
        <v>2574</v>
      </c>
    </row>
    <row r="394" spans="1:31" ht="21" customHeight="1" x14ac:dyDescent="0.2">
      <c r="A394" s="4">
        <f t="shared" si="22"/>
        <v>392</v>
      </c>
      <c r="B394" s="4" t="str">
        <f t="shared" si="23"/>
        <v>B010-00019084</v>
      </c>
      <c r="C394" s="4" t="str">
        <f>IFERROR(VLOOKUP(F394,Tablas!$A$1:$B$3,2,0),"")</f>
        <v>Boleta</v>
      </c>
      <c r="D394" s="4" t="str">
        <f t="shared" si="24"/>
        <v>Ripley - CONTADO / CASH - PE 2721 RIPLEY Basado en Entregas 09-0007-00000729</v>
      </c>
      <c r="E394" s="19">
        <v>45443</v>
      </c>
      <c r="F394" s="20" t="s">
        <v>842</v>
      </c>
      <c r="G394" s="20" t="s">
        <v>2979</v>
      </c>
      <c r="H394" s="20" t="s">
        <v>44</v>
      </c>
      <c r="I394" s="20" t="s">
        <v>45</v>
      </c>
      <c r="J394" s="20" t="s">
        <v>2724</v>
      </c>
      <c r="K394" s="20" t="s">
        <v>2725</v>
      </c>
      <c r="L394" s="20" t="s">
        <v>2726</v>
      </c>
      <c r="M394" s="20"/>
      <c r="N394" s="21">
        <v>27.51</v>
      </c>
      <c r="O394" s="21">
        <v>0</v>
      </c>
      <c r="P394" s="20"/>
      <c r="Q394" s="19">
        <v>45443</v>
      </c>
      <c r="R394" s="20"/>
      <c r="S394" s="19">
        <v>45443</v>
      </c>
      <c r="T394" s="20" t="s">
        <v>49</v>
      </c>
      <c r="U394" s="20">
        <v>975699</v>
      </c>
      <c r="V394" s="20">
        <v>240001616</v>
      </c>
      <c r="W394" s="20" t="s">
        <v>847</v>
      </c>
      <c r="X394" s="20" t="s">
        <v>305</v>
      </c>
      <c r="Y394" s="20" t="s">
        <v>52</v>
      </c>
      <c r="Z394" s="20" t="s">
        <v>2980</v>
      </c>
      <c r="AA394" s="20" t="s">
        <v>2728</v>
      </c>
      <c r="AB394" s="20" t="s">
        <v>428</v>
      </c>
      <c r="AC394" s="20" t="s">
        <v>41</v>
      </c>
      <c r="AD394" s="20" t="s">
        <v>56</v>
      </c>
      <c r="AE394" s="20" t="s">
        <v>2574</v>
      </c>
    </row>
    <row r="395" spans="1:31" ht="21" customHeight="1" x14ac:dyDescent="0.2">
      <c r="A395" s="4">
        <f t="shared" si="22"/>
        <v>393</v>
      </c>
      <c r="B395" s="4" t="str">
        <f t="shared" si="23"/>
        <v>B010-00017004</v>
      </c>
      <c r="C395" s="4" t="str">
        <f>IFERROR(VLOOKUP(F395,Tablas!$A$1:$B$3,2,0),"")</f>
        <v>Boleta</v>
      </c>
      <c r="D395" s="4" t="str">
        <f t="shared" si="24"/>
        <v>Plaza Vea - Intercorp - CONTADO / CASH - PE 5228 PLAZA VEA Basado en Entregas 09-0010-00057</v>
      </c>
      <c r="E395" s="19">
        <v>45272</v>
      </c>
      <c r="F395" s="20" t="s">
        <v>842</v>
      </c>
      <c r="G395" s="20" t="s">
        <v>2981</v>
      </c>
      <c r="H395" s="20" t="s">
        <v>44</v>
      </c>
      <c r="I395" s="20" t="s">
        <v>45</v>
      </c>
      <c r="J395" s="20" t="s">
        <v>2982</v>
      </c>
      <c r="K395" s="20" t="s">
        <v>2983</v>
      </c>
      <c r="L395" s="20" t="s">
        <v>2984</v>
      </c>
      <c r="M395" s="20"/>
      <c r="N395" s="21">
        <v>28.05</v>
      </c>
      <c r="O395" s="21">
        <v>0</v>
      </c>
      <c r="P395" s="20"/>
      <c r="Q395" s="19">
        <v>45272</v>
      </c>
      <c r="R395" s="20"/>
      <c r="S395" s="19">
        <v>45272</v>
      </c>
      <c r="T395" s="20" t="s">
        <v>49</v>
      </c>
      <c r="U395" s="20">
        <v>887086</v>
      </c>
      <c r="V395" s="20">
        <v>230003318</v>
      </c>
      <c r="W395" s="20" t="s">
        <v>847</v>
      </c>
      <c r="X395" s="20" t="s">
        <v>274</v>
      </c>
      <c r="Y395" s="20" t="s">
        <v>52</v>
      </c>
      <c r="Z395" s="20" t="s">
        <v>2985</v>
      </c>
      <c r="AA395" s="20" t="s">
        <v>2986</v>
      </c>
      <c r="AB395" s="20" t="s">
        <v>789</v>
      </c>
      <c r="AC395" s="20" t="s">
        <v>167</v>
      </c>
      <c r="AD395" s="20" t="s">
        <v>56</v>
      </c>
      <c r="AE395" s="20" t="s">
        <v>2494</v>
      </c>
    </row>
    <row r="396" spans="1:31" ht="21" customHeight="1" x14ac:dyDescent="0.2">
      <c r="A396" s="4">
        <f t="shared" si="22"/>
        <v>394</v>
      </c>
      <c r="B396" s="4" t="str">
        <f t="shared" si="23"/>
        <v>B010-00020056</v>
      </c>
      <c r="C396" s="4" t="str">
        <f>IFERROR(VLOOKUP(F396,Tablas!$A$1:$B$3,2,0),"")</f>
        <v>Boleta</v>
      </c>
      <c r="D396" s="4" t="str">
        <f t="shared" si="24"/>
        <v>Ecom - CONTADO / CASH - PE 4230 TEL: 958029294 RECOJO Basado en Entregas 0</v>
      </c>
      <c r="E396" s="19">
        <v>45523</v>
      </c>
      <c r="F396" s="20" t="s">
        <v>842</v>
      </c>
      <c r="G396" s="20" t="s">
        <v>2987</v>
      </c>
      <c r="H396" s="20" t="s">
        <v>44</v>
      </c>
      <c r="I396" s="20" t="s">
        <v>45</v>
      </c>
      <c r="J396" s="20" t="s">
        <v>2876</v>
      </c>
      <c r="K396" s="20" t="s">
        <v>2877</v>
      </c>
      <c r="L396" s="20" t="s">
        <v>2878</v>
      </c>
      <c r="M396" s="20"/>
      <c r="N396" s="21">
        <v>29</v>
      </c>
      <c r="O396" s="21">
        <v>0</v>
      </c>
      <c r="P396" s="20"/>
      <c r="Q396" s="19">
        <v>45523</v>
      </c>
      <c r="R396" s="20"/>
      <c r="S396" s="19">
        <v>45523</v>
      </c>
      <c r="T396" s="20" t="s">
        <v>49</v>
      </c>
      <c r="U396" s="20">
        <v>1010137</v>
      </c>
      <c r="V396" s="20">
        <v>240002592</v>
      </c>
      <c r="W396" s="20" t="s">
        <v>847</v>
      </c>
      <c r="X396" s="20" t="s">
        <v>305</v>
      </c>
      <c r="Y396" s="20" t="s">
        <v>52</v>
      </c>
      <c r="Z396" s="20" t="s">
        <v>2988</v>
      </c>
      <c r="AA396" s="20" t="s">
        <v>2880</v>
      </c>
      <c r="AB396" s="20" t="s">
        <v>2227</v>
      </c>
      <c r="AC396" s="20" t="s">
        <v>167</v>
      </c>
      <c r="AD396" s="20" t="s">
        <v>56</v>
      </c>
      <c r="AE396" s="20" t="s">
        <v>864</v>
      </c>
    </row>
    <row r="397" spans="1:31" ht="21" customHeight="1" x14ac:dyDescent="0.2">
      <c r="A397" s="4">
        <f t="shared" si="22"/>
        <v>395</v>
      </c>
      <c r="B397" s="4" t="str">
        <f t="shared" si="23"/>
        <v>B010-00019991</v>
      </c>
      <c r="C397" s="4" t="str">
        <f>IFERROR(VLOOKUP(F397,Tablas!$A$1:$B$3,2,0),"")</f>
        <v>Boleta</v>
      </c>
      <c r="D397" s="4" t="str">
        <f t="shared" si="24"/>
        <v>Nacional - CREDITO 30 DIAS / CREDIT 30 DAYS - PE 4114 Basado en Entregas 09-T010-00000750.</v>
      </c>
      <c r="E397" s="19">
        <v>45518</v>
      </c>
      <c r="F397" s="20" t="s">
        <v>842</v>
      </c>
      <c r="G397" s="20" t="s">
        <v>2989</v>
      </c>
      <c r="H397" s="20" t="s">
        <v>44</v>
      </c>
      <c r="I397" s="20" t="s">
        <v>45</v>
      </c>
      <c r="J397" s="20" t="s">
        <v>2990</v>
      </c>
      <c r="K397" s="20" t="s">
        <v>2991</v>
      </c>
      <c r="L397" s="20" t="s">
        <v>2992</v>
      </c>
      <c r="M397" s="20"/>
      <c r="N397" s="21">
        <v>29.09</v>
      </c>
      <c r="O397" s="21">
        <v>0</v>
      </c>
      <c r="P397" s="20"/>
      <c r="Q397" s="19">
        <v>45518</v>
      </c>
      <c r="R397" s="20"/>
      <c r="S397" s="19">
        <v>45548</v>
      </c>
      <c r="T397" s="20" t="s">
        <v>643</v>
      </c>
      <c r="U397" s="20">
        <v>1007868</v>
      </c>
      <c r="V397" s="20">
        <v>240002527</v>
      </c>
      <c r="W397" s="20" t="s">
        <v>847</v>
      </c>
      <c r="X397" s="20" t="s">
        <v>848</v>
      </c>
      <c r="Y397" s="20" t="s">
        <v>52</v>
      </c>
      <c r="Z397" s="20" t="s">
        <v>2993</v>
      </c>
      <c r="AA397" s="20" t="s">
        <v>2994</v>
      </c>
      <c r="AB397" s="20" t="s">
        <v>54</v>
      </c>
      <c r="AC397" s="20" t="s">
        <v>167</v>
      </c>
      <c r="AD397" s="20" t="s">
        <v>56</v>
      </c>
      <c r="AE397" s="20" t="s">
        <v>1014</v>
      </c>
    </row>
    <row r="398" spans="1:31" ht="21" customHeight="1" x14ac:dyDescent="0.2">
      <c r="A398" s="4">
        <f t="shared" si="22"/>
        <v>396</v>
      </c>
      <c r="B398" s="4" t="str">
        <f t="shared" si="23"/>
        <v>B010-00019551</v>
      </c>
      <c r="C398" s="4" t="str">
        <f>IFERROR(VLOOKUP(F398,Tablas!$A$1:$B$3,2,0),"")</f>
        <v>Boleta</v>
      </c>
      <c r="D398" s="4" t="str">
        <f t="shared" si="24"/>
        <v>Nacional - CREDITO 30 DIAS / CREDIT 30 DAYS - PE 3481 Basado en Entregas 09-T010-00000191.</v>
      </c>
      <c r="E398" s="19">
        <v>45489</v>
      </c>
      <c r="F398" s="20" t="s">
        <v>842</v>
      </c>
      <c r="G398" s="20" t="s">
        <v>2995</v>
      </c>
      <c r="H398" s="20" t="s">
        <v>44</v>
      </c>
      <c r="I398" s="20" t="s">
        <v>45</v>
      </c>
      <c r="J398" s="20" t="s">
        <v>2990</v>
      </c>
      <c r="K398" s="20" t="s">
        <v>2991</v>
      </c>
      <c r="L398" s="20" t="s">
        <v>2992</v>
      </c>
      <c r="M398" s="20"/>
      <c r="N398" s="21">
        <v>29.09</v>
      </c>
      <c r="O398" s="21">
        <v>0</v>
      </c>
      <c r="P398" s="20"/>
      <c r="Q398" s="19">
        <v>45489</v>
      </c>
      <c r="R398" s="20"/>
      <c r="S398" s="19">
        <v>45519</v>
      </c>
      <c r="T398" s="20" t="s">
        <v>643</v>
      </c>
      <c r="U398" s="20">
        <v>994334</v>
      </c>
      <c r="V398" s="20">
        <v>240002086</v>
      </c>
      <c r="W398" s="20" t="s">
        <v>847</v>
      </c>
      <c r="X398" s="20" t="s">
        <v>848</v>
      </c>
      <c r="Y398" s="20" t="s">
        <v>52</v>
      </c>
      <c r="Z398" s="20" t="s">
        <v>2996</v>
      </c>
      <c r="AA398" s="20" t="s">
        <v>2994</v>
      </c>
      <c r="AB398" s="20" t="s">
        <v>54</v>
      </c>
      <c r="AC398" s="20" t="s">
        <v>167</v>
      </c>
      <c r="AD398" s="20" t="s">
        <v>56</v>
      </c>
      <c r="AE398" s="20" t="s">
        <v>1014</v>
      </c>
    </row>
    <row r="399" spans="1:31" ht="21" customHeight="1" x14ac:dyDescent="0.2">
      <c r="A399" s="4">
        <f t="shared" si="22"/>
        <v>397</v>
      </c>
      <c r="B399" s="4" t="str">
        <f t="shared" si="23"/>
        <v>B010-00020398</v>
      </c>
      <c r="C399" s="4" t="str">
        <f>IFERROR(VLOOKUP(F399,Tablas!$A$1:$B$3,2,0),"")</f>
        <v>Boleta</v>
      </c>
      <c r="D399" s="4" t="str">
        <f t="shared" si="24"/>
        <v>Nacional - CREDITO 30 DIAS / CREDIT 30 DAYS - PE 4794 Basado en Entregas 09-T010-00001360.</v>
      </c>
      <c r="E399" s="19">
        <v>45548</v>
      </c>
      <c r="F399" s="20" t="s">
        <v>842</v>
      </c>
      <c r="G399" s="20" t="s">
        <v>2997</v>
      </c>
      <c r="H399" s="20" t="s">
        <v>44</v>
      </c>
      <c r="I399" s="20" t="s">
        <v>45</v>
      </c>
      <c r="J399" s="20" t="s">
        <v>2990</v>
      </c>
      <c r="K399" s="20" t="s">
        <v>2991</v>
      </c>
      <c r="L399" s="20" t="s">
        <v>2992</v>
      </c>
      <c r="M399" s="20"/>
      <c r="N399" s="21">
        <v>29.09</v>
      </c>
      <c r="O399" s="21">
        <v>0</v>
      </c>
      <c r="P399" s="20"/>
      <c r="Q399" s="19">
        <v>45548</v>
      </c>
      <c r="R399" s="20"/>
      <c r="S399" s="19">
        <v>45578</v>
      </c>
      <c r="T399" s="20" t="s">
        <v>643</v>
      </c>
      <c r="U399" s="20">
        <v>1023645</v>
      </c>
      <c r="V399" s="20">
        <v>240002935</v>
      </c>
      <c r="W399" s="20" t="s">
        <v>847</v>
      </c>
      <c r="X399" s="20" t="s">
        <v>848</v>
      </c>
      <c r="Y399" s="20" t="s">
        <v>52</v>
      </c>
      <c r="Z399" s="20" t="s">
        <v>2998</v>
      </c>
      <c r="AA399" s="20" t="s">
        <v>2994</v>
      </c>
      <c r="AB399" s="20" t="s">
        <v>54</v>
      </c>
      <c r="AC399" s="20" t="s">
        <v>167</v>
      </c>
      <c r="AD399" s="20" t="s">
        <v>56</v>
      </c>
      <c r="AE399" s="20" t="s">
        <v>1014</v>
      </c>
    </row>
    <row r="400" spans="1:31" ht="21" customHeight="1" x14ac:dyDescent="0.2">
      <c r="A400" s="4">
        <f t="shared" si="22"/>
        <v>398</v>
      </c>
      <c r="B400" s="4" t="str">
        <f t="shared" si="23"/>
        <v>B010-00015882</v>
      </c>
      <c r="C400" s="4" t="str">
        <f>IFERROR(VLOOKUP(F400,Tablas!$A$1:$B$3,2,0),"")</f>
        <v>Boleta</v>
      </c>
      <c r="D400" s="4" t="str">
        <f t="shared" si="24"/>
        <v>Falabella - CONTADO / CASH - 230003350 Pedidos de cliente - CMK042138537 Basado</v>
      </c>
      <c r="E400" s="19">
        <v>45141</v>
      </c>
      <c r="F400" s="20" t="s">
        <v>842</v>
      </c>
      <c r="G400" s="20" t="s">
        <v>2999</v>
      </c>
      <c r="H400" s="20" t="s">
        <v>44</v>
      </c>
      <c r="I400" s="20" t="s">
        <v>45</v>
      </c>
      <c r="J400" s="20" t="s">
        <v>3000</v>
      </c>
      <c r="K400" s="20" t="s">
        <v>3001</v>
      </c>
      <c r="L400" s="20" t="s">
        <v>3002</v>
      </c>
      <c r="M400" s="20"/>
      <c r="N400" s="21">
        <v>29.16</v>
      </c>
      <c r="O400" s="21">
        <v>0</v>
      </c>
      <c r="P400" s="20"/>
      <c r="Q400" s="19">
        <v>45141</v>
      </c>
      <c r="R400" s="20"/>
      <c r="S400" s="19">
        <v>45141</v>
      </c>
      <c r="T400" s="20" t="s">
        <v>49</v>
      </c>
      <c r="U400" s="20">
        <v>830192</v>
      </c>
      <c r="V400" s="20">
        <v>230002123</v>
      </c>
      <c r="W400" s="20" t="s">
        <v>847</v>
      </c>
      <c r="X400" s="20" t="s">
        <v>274</v>
      </c>
      <c r="Y400" s="20" t="s">
        <v>52</v>
      </c>
      <c r="Z400" s="20" t="s">
        <v>3003</v>
      </c>
      <c r="AA400" s="20" t="s">
        <v>3004</v>
      </c>
      <c r="AB400" s="20" t="s">
        <v>3005</v>
      </c>
      <c r="AC400" s="20" t="s">
        <v>3005</v>
      </c>
      <c r="AD400" s="20" t="s">
        <v>56</v>
      </c>
      <c r="AE400" s="20" t="s">
        <v>1838</v>
      </c>
    </row>
    <row r="401" spans="1:31" ht="21" customHeight="1" x14ac:dyDescent="0.2">
      <c r="A401" s="4">
        <f t="shared" si="22"/>
        <v>399</v>
      </c>
      <c r="B401" s="4" t="str">
        <f t="shared" si="23"/>
        <v>B010-00018578</v>
      </c>
      <c r="C401" s="4" t="str">
        <f>IFERROR(VLOOKUP(F401,Tablas!$A$1:$B$3,2,0),"")</f>
        <v>Boleta</v>
      </c>
      <c r="D401" s="4" t="str">
        <f t="shared" si="24"/>
        <v>Juntoz - CONTADO / CASH - PE 1860 JUNTOZ Basado en Entregas 09-0010-00059917</v>
      </c>
      <c r="E401" s="19">
        <v>45404</v>
      </c>
      <c r="F401" s="20" t="s">
        <v>842</v>
      </c>
      <c r="G401" s="20" t="s">
        <v>3006</v>
      </c>
      <c r="H401" s="20" t="s">
        <v>44</v>
      </c>
      <c r="I401" s="20" t="s">
        <v>45</v>
      </c>
      <c r="J401" s="20" t="s">
        <v>3007</v>
      </c>
      <c r="K401" s="20" t="s">
        <v>3008</v>
      </c>
      <c r="L401" s="20" t="s">
        <v>3009</v>
      </c>
      <c r="M401" s="20"/>
      <c r="N401" s="21">
        <v>29.16</v>
      </c>
      <c r="O401" s="21">
        <v>0</v>
      </c>
      <c r="P401" s="20"/>
      <c r="Q401" s="19">
        <v>45404</v>
      </c>
      <c r="R401" s="20"/>
      <c r="S401" s="19">
        <v>45404</v>
      </c>
      <c r="T401" s="20" t="s">
        <v>49</v>
      </c>
      <c r="U401" s="20">
        <v>951938</v>
      </c>
      <c r="V401" s="20">
        <v>240001054</v>
      </c>
      <c r="W401" s="20" t="s">
        <v>847</v>
      </c>
      <c r="X401" s="20" t="s">
        <v>305</v>
      </c>
      <c r="Y401" s="20" t="s">
        <v>52</v>
      </c>
      <c r="Z401" s="20" t="s">
        <v>3010</v>
      </c>
      <c r="AA401" s="20" t="s">
        <v>3011</v>
      </c>
      <c r="AB401" s="20" t="s">
        <v>337</v>
      </c>
      <c r="AC401" s="20" t="s">
        <v>337</v>
      </c>
      <c r="AD401" s="20" t="s">
        <v>56</v>
      </c>
      <c r="AE401" s="20" t="s">
        <v>851</v>
      </c>
    </row>
    <row r="402" spans="1:31" ht="21" customHeight="1" x14ac:dyDescent="0.2">
      <c r="A402" s="4">
        <f t="shared" si="22"/>
        <v>400</v>
      </c>
      <c r="B402" s="4" t="str">
        <f t="shared" si="23"/>
        <v>B010-00019943</v>
      </c>
      <c r="C402" s="4" t="str">
        <f>IFERROR(VLOOKUP(F402,Tablas!$A$1:$B$3,2,0),"")</f>
        <v>Boleta</v>
      </c>
      <c r="D402" s="4" t="str">
        <f t="shared" si="24"/>
        <v>Venta Asistida - CONTADO / CASH - PE 4019 TEL: 980491256 ENVÍO Basado en Entregas 09</v>
      </c>
      <c r="E402" s="19">
        <v>45513</v>
      </c>
      <c r="F402" s="20" t="s">
        <v>842</v>
      </c>
      <c r="G402" s="20" t="s">
        <v>3012</v>
      </c>
      <c r="H402" s="20" t="s">
        <v>44</v>
      </c>
      <c r="I402" s="20" t="s">
        <v>45</v>
      </c>
      <c r="J402" s="20" t="s">
        <v>1922</v>
      </c>
      <c r="K402" s="20" t="s">
        <v>1923</v>
      </c>
      <c r="L402" s="20" t="s">
        <v>1924</v>
      </c>
      <c r="M402" s="20"/>
      <c r="N402" s="21">
        <v>29.5</v>
      </c>
      <c r="O402" s="21">
        <v>0</v>
      </c>
      <c r="P402" s="20"/>
      <c r="Q402" s="19">
        <v>45513</v>
      </c>
      <c r="R402" s="20"/>
      <c r="S402" s="19">
        <v>45513</v>
      </c>
      <c r="T402" s="20" t="s">
        <v>49</v>
      </c>
      <c r="U402" s="20">
        <v>1006202</v>
      </c>
      <c r="V402" s="20">
        <v>240002479</v>
      </c>
      <c r="W402" s="20" t="s">
        <v>847</v>
      </c>
      <c r="X402" s="20" t="s">
        <v>274</v>
      </c>
      <c r="Y402" s="20" t="s">
        <v>52</v>
      </c>
      <c r="Z402" s="20" t="s">
        <v>3013</v>
      </c>
      <c r="AA402" s="20" t="s">
        <v>1926</v>
      </c>
      <c r="AB402" s="20" t="s">
        <v>1927</v>
      </c>
      <c r="AC402" s="20" t="s">
        <v>41</v>
      </c>
      <c r="AD402" s="20" t="s">
        <v>56</v>
      </c>
      <c r="AE402" s="20" t="s">
        <v>983</v>
      </c>
    </row>
    <row r="403" spans="1:31" ht="21" customHeight="1" x14ac:dyDescent="0.2">
      <c r="A403" s="4">
        <f t="shared" si="22"/>
        <v>401</v>
      </c>
      <c r="B403" s="4" t="str">
        <f t="shared" si="23"/>
        <v>B010-00019642</v>
      </c>
      <c r="C403" s="4" t="str">
        <f>IFERROR(VLOOKUP(F403,Tablas!$A$1:$B$3,2,0),"")</f>
        <v>Boleta</v>
      </c>
      <c r="D403" s="4" t="str">
        <f t="shared" si="24"/>
        <v>Ripley - CONTADO / CASH - PE 3655 RIPLEY n.º 6747534801-A Basado en Entregas</v>
      </c>
      <c r="E403" s="19">
        <v>45495</v>
      </c>
      <c r="F403" s="20" t="s">
        <v>842</v>
      </c>
      <c r="G403" s="20" t="s">
        <v>3014</v>
      </c>
      <c r="H403" s="20" t="s">
        <v>44</v>
      </c>
      <c r="I403" s="20" t="s">
        <v>45</v>
      </c>
      <c r="J403" s="20" t="s">
        <v>2815</v>
      </c>
      <c r="K403" s="20" t="s">
        <v>2816</v>
      </c>
      <c r="L403" s="20" t="s">
        <v>2817</v>
      </c>
      <c r="M403" s="20"/>
      <c r="N403" s="21">
        <v>29.5</v>
      </c>
      <c r="O403" s="21">
        <v>0</v>
      </c>
      <c r="P403" s="20"/>
      <c r="Q403" s="19">
        <v>45495</v>
      </c>
      <c r="R403" s="20"/>
      <c r="S403" s="19">
        <v>45495</v>
      </c>
      <c r="T403" s="20" t="s">
        <v>49</v>
      </c>
      <c r="U403" s="20">
        <v>997400</v>
      </c>
      <c r="V403" s="20">
        <v>240002177</v>
      </c>
      <c r="W403" s="20" t="s">
        <v>847</v>
      </c>
      <c r="X403" s="20" t="s">
        <v>274</v>
      </c>
      <c r="Y403" s="20" t="s">
        <v>52</v>
      </c>
      <c r="Z403" s="20" t="s">
        <v>3015</v>
      </c>
      <c r="AA403" s="20" t="s">
        <v>808</v>
      </c>
      <c r="AB403" s="20" t="s">
        <v>54</v>
      </c>
      <c r="AC403" s="20" t="s">
        <v>167</v>
      </c>
      <c r="AD403" s="20" t="s">
        <v>56</v>
      </c>
      <c r="AE403" s="20" t="s">
        <v>2574</v>
      </c>
    </row>
    <row r="404" spans="1:31" ht="21" customHeight="1" x14ac:dyDescent="0.2">
      <c r="A404" s="4">
        <f t="shared" si="22"/>
        <v>402</v>
      </c>
      <c r="B404" s="4" t="str">
        <f t="shared" si="23"/>
        <v>B010-00016917</v>
      </c>
      <c r="C404" s="4" t="str">
        <f>IFERROR(VLOOKUP(F404,Tablas!$A$1:$B$3,2,0),"")</f>
        <v>Boleta</v>
      </c>
      <c r="D404" s="4" t="str">
        <f t="shared" si="24"/>
        <v>Juntoz - CONTADO / CASH - PE 5031 JUNTOZ Basado en Entregas 09-0010-00057643</v>
      </c>
      <c r="E404" s="19">
        <v>45259</v>
      </c>
      <c r="F404" s="20" t="s">
        <v>842</v>
      </c>
      <c r="G404" s="20" t="s">
        <v>3016</v>
      </c>
      <c r="H404" s="20" t="s">
        <v>44</v>
      </c>
      <c r="I404" s="20" t="s">
        <v>45</v>
      </c>
      <c r="J404" s="20" t="s">
        <v>3017</v>
      </c>
      <c r="K404" s="20" t="s">
        <v>3018</v>
      </c>
      <c r="L404" s="20" t="s">
        <v>3019</v>
      </c>
      <c r="M404" s="20"/>
      <c r="N404" s="21">
        <v>29.61</v>
      </c>
      <c r="O404" s="21">
        <v>0</v>
      </c>
      <c r="P404" s="20"/>
      <c r="Q404" s="19">
        <v>45259</v>
      </c>
      <c r="R404" s="20"/>
      <c r="S404" s="19">
        <v>45259</v>
      </c>
      <c r="T404" s="20" t="s">
        <v>49</v>
      </c>
      <c r="U404" s="20">
        <v>882433</v>
      </c>
      <c r="V404" s="20">
        <v>230003231</v>
      </c>
      <c r="W404" s="20" t="s">
        <v>847</v>
      </c>
      <c r="X404" s="20" t="s">
        <v>274</v>
      </c>
      <c r="Y404" s="20" t="s">
        <v>52</v>
      </c>
      <c r="Z404" s="20" t="s">
        <v>3020</v>
      </c>
      <c r="AA404" s="20" t="s">
        <v>3021</v>
      </c>
      <c r="AB404" s="20" t="s">
        <v>3022</v>
      </c>
      <c r="AC404" s="20" t="s">
        <v>41</v>
      </c>
      <c r="AD404" s="20" t="s">
        <v>56</v>
      </c>
      <c r="AE404" s="20" t="s">
        <v>851</v>
      </c>
    </row>
    <row r="405" spans="1:31" ht="21" customHeight="1" x14ac:dyDescent="0.2">
      <c r="A405" s="4">
        <f t="shared" si="22"/>
        <v>403</v>
      </c>
      <c r="B405" s="4" t="str">
        <f t="shared" si="23"/>
        <v>F010-00025228</v>
      </c>
      <c r="C405" s="4" t="str">
        <f>IFERROR(VLOOKUP(F405,Tablas!$A$1:$B$3,2,0),"")</f>
        <v>Factura</v>
      </c>
      <c r="D405" s="4" t="str">
        <f t="shared" si="24"/>
        <v>Venta Asistida - CONTADO / CASH - Facturas clientes - C20610364943</v>
      </c>
      <c r="E405" s="19">
        <v>45476</v>
      </c>
      <c r="F405" s="20" t="s">
        <v>1001</v>
      </c>
      <c r="G405" s="20" t="s">
        <v>3023</v>
      </c>
      <c r="H405" s="20" t="s">
        <v>44</v>
      </c>
      <c r="I405" s="20" t="s">
        <v>45</v>
      </c>
      <c r="J405" s="20" t="s">
        <v>3024</v>
      </c>
      <c r="K405" s="20" t="s">
        <v>3025</v>
      </c>
      <c r="L405" s="20" t="s">
        <v>3026</v>
      </c>
      <c r="M405" s="20"/>
      <c r="N405" s="21">
        <v>29.64</v>
      </c>
      <c r="O405" s="21">
        <v>0</v>
      </c>
      <c r="P405" s="20"/>
      <c r="Q405" s="19">
        <v>45476</v>
      </c>
      <c r="R405" s="20"/>
      <c r="S405" s="19">
        <v>45476</v>
      </c>
      <c r="T405" s="20" t="s">
        <v>49</v>
      </c>
      <c r="U405" s="20">
        <v>989526</v>
      </c>
      <c r="V405" s="20">
        <v>240001955</v>
      </c>
      <c r="W405" s="20" t="s">
        <v>847</v>
      </c>
      <c r="X405" s="20" t="s">
        <v>305</v>
      </c>
      <c r="Y405" s="20" t="s">
        <v>52</v>
      </c>
      <c r="Z405" s="20" t="s">
        <v>3027</v>
      </c>
      <c r="AA405" s="20" t="s">
        <v>3028</v>
      </c>
      <c r="AB405" s="20" t="s">
        <v>309</v>
      </c>
      <c r="AC405" s="20" t="s">
        <v>309</v>
      </c>
      <c r="AD405" s="20" t="s">
        <v>56</v>
      </c>
      <c r="AE405" s="20" t="s">
        <v>983</v>
      </c>
    </row>
    <row r="406" spans="1:31" ht="21" customHeight="1" x14ac:dyDescent="0.2">
      <c r="A406" s="4">
        <f t="shared" si="22"/>
        <v>404</v>
      </c>
      <c r="B406" s="4" t="str">
        <f t="shared" si="23"/>
        <v>B010-00018204</v>
      </c>
      <c r="C406" s="4" t="str">
        <f>IFERROR(VLOOKUP(F406,Tablas!$A$1:$B$3,2,0),"")</f>
        <v>Boleta</v>
      </c>
      <c r="D406" s="4" t="str">
        <f t="shared" si="24"/>
        <v>Venta Asistida - CONTADO / CASH - PE 1225 TEL: 980491256 Basado en Entregas 09-0010-</v>
      </c>
      <c r="E406" s="19">
        <v>45366</v>
      </c>
      <c r="F406" s="20" t="s">
        <v>842</v>
      </c>
      <c r="G406" s="20" t="s">
        <v>3029</v>
      </c>
      <c r="H406" s="20" t="s">
        <v>44</v>
      </c>
      <c r="I406" s="20" t="s">
        <v>45</v>
      </c>
      <c r="J406" s="20" t="s">
        <v>1922</v>
      </c>
      <c r="K406" s="20" t="s">
        <v>1923</v>
      </c>
      <c r="L406" s="20" t="s">
        <v>1924</v>
      </c>
      <c r="M406" s="20"/>
      <c r="N406" s="21">
        <v>29.7</v>
      </c>
      <c r="O406" s="21">
        <v>0</v>
      </c>
      <c r="P406" s="20"/>
      <c r="Q406" s="19">
        <v>45366</v>
      </c>
      <c r="R406" s="20"/>
      <c r="S406" s="19">
        <v>45366</v>
      </c>
      <c r="T406" s="20" t="s">
        <v>49</v>
      </c>
      <c r="U406" s="20">
        <v>933968</v>
      </c>
      <c r="V406" s="20">
        <v>240000679</v>
      </c>
      <c r="W406" s="20" t="s">
        <v>847</v>
      </c>
      <c r="X406" s="20" t="s">
        <v>274</v>
      </c>
      <c r="Y406" s="20" t="s">
        <v>52</v>
      </c>
      <c r="Z406" s="20" t="s">
        <v>3030</v>
      </c>
      <c r="AA406" s="20" t="s">
        <v>1926</v>
      </c>
      <c r="AB406" s="20" t="s">
        <v>1927</v>
      </c>
      <c r="AC406" s="20" t="s">
        <v>41</v>
      </c>
      <c r="AD406" s="20" t="s">
        <v>56</v>
      </c>
      <c r="AE406" s="20" t="s">
        <v>983</v>
      </c>
    </row>
    <row r="407" spans="1:31" ht="21" customHeight="1" x14ac:dyDescent="0.2">
      <c r="A407" s="4">
        <f t="shared" si="22"/>
        <v>405</v>
      </c>
      <c r="B407" s="4" t="str">
        <f t="shared" si="23"/>
        <v>B010-00015851</v>
      </c>
      <c r="C407" s="4" t="str">
        <f>IFERROR(VLOOKUP(F407,Tablas!$A$1:$B$3,2,0),"")</f>
        <v>Boleta</v>
      </c>
      <c r="D407" s="4" t="str">
        <f t="shared" si="24"/>
        <v>Falabella - CONTADO / CASH - 230003304 Basado en Entregas 09-0010-00056083.</v>
      </c>
      <c r="E407" s="19">
        <v>45138</v>
      </c>
      <c r="F407" s="20" t="s">
        <v>842</v>
      </c>
      <c r="G407" s="20" t="s">
        <v>3031</v>
      </c>
      <c r="H407" s="20" t="s">
        <v>44</v>
      </c>
      <c r="I407" s="20" t="s">
        <v>45</v>
      </c>
      <c r="J407" s="20" t="s">
        <v>3032</v>
      </c>
      <c r="K407" s="20" t="s">
        <v>3033</v>
      </c>
      <c r="L407" s="20" t="s">
        <v>3034</v>
      </c>
      <c r="M407" s="20"/>
      <c r="N407" s="21">
        <v>29.88</v>
      </c>
      <c r="O407" s="21">
        <v>0</v>
      </c>
      <c r="P407" s="20"/>
      <c r="Q407" s="19">
        <v>45138</v>
      </c>
      <c r="R407" s="20"/>
      <c r="S407" s="19">
        <v>45138</v>
      </c>
      <c r="T407" s="20" t="s">
        <v>49</v>
      </c>
      <c r="U407" s="20">
        <v>828593</v>
      </c>
      <c r="V407" s="20">
        <v>230002092</v>
      </c>
      <c r="W407" s="20" t="s">
        <v>847</v>
      </c>
      <c r="X407" s="20" t="s">
        <v>274</v>
      </c>
      <c r="Y407" s="20" t="s">
        <v>52</v>
      </c>
      <c r="Z407" s="20" t="s">
        <v>3035</v>
      </c>
      <c r="AA407" s="20" t="s">
        <v>3036</v>
      </c>
      <c r="AB407" s="20" t="s">
        <v>789</v>
      </c>
      <c r="AC407" s="20" t="s">
        <v>167</v>
      </c>
      <c r="AD407" s="20" t="s">
        <v>56</v>
      </c>
      <c r="AE407" s="20" t="s">
        <v>1838</v>
      </c>
    </row>
    <row r="408" spans="1:31" ht="21" customHeight="1" x14ac:dyDescent="0.2">
      <c r="A408" s="4">
        <f t="shared" si="22"/>
        <v>406</v>
      </c>
      <c r="B408" s="4" t="str">
        <f t="shared" si="23"/>
        <v>B010-00019164</v>
      </c>
      <c r="C408" s="4" t="str">
        <f>IFERROR(VLOOKUP(F408,Tablas!$A$1:$B$3,2,0),"")</f>
        <v>Boleta</v>
      </c>
      <c r="D408" s="4" t="str">
        <f t="shared" si="24"/>
        <v>Ecom - CONTADO / CASH - PE 2737 TEL: 949563430 Basado en Pedidos de client</v>
      </c>
      <c r="E408" s="19">
        <v>45446</v>
      </c>
      <c r="F408" s="20" t="s">
        <v>842</v>
      </c>
      <c r="G408" s="20" t="s">
        <v>3037</v>
      </c>
      <c r="H408" s="20" t="s">
        <v>44</v>
      </c>
      <c r="I408" s="20" t="s">
        <v>45</v>
      </c>
      <c r="J408" s="20" t="s">
        <v>3038</v>
      </c>
      <c r="K408" s="20" t="s">
        <v>3039</v>
      </c>
      <c r="L408" s="20" t="s">
        <v>3040</v>
      </c>
      <c r="M408" s="20"/>
      <c r="N408" s="21">
        <v>30.08</v>
      </c>
      <c r="O408" s="21">
        <v>0</v>
      </c>
      <c r="P408" s="20"/>
      <c r="Q408" s="19">
        <v>45446</v>
      </c>
      <c r="R408" s="20"/>
      <c r="S408" s="19">
        <v>45446</v>
      </c>
      <c r="T408" s="20" t="s">
        <v>49</v>
      </c>
      <c r="U408" s="20">
        <v>976194</v>
      </c>
      <c r="V408" s="20">
        <v>240001698</v>
      </c>
      <c r="W408" s="20" t="s">
        <v>847</v>
      </c>
      <c r="X408" s="20" t="s">
        <v>274</v>
      </c>
      <c r="Y408" s="20" t="s">
        <v>52</v>
      </c>
      <c r="Z408" s="20" t="s">
        <v>3041</v>
      </c>
      <c r="AA408" s="20" t="s">
        <v>3042</v>
      </c>
      <c r="AB408" s="20" t="s">
        <v>1629</v>
      </c>
      <c r="AC408" s="20" t="s">
        <v>1629</v>
      </c>
      <c r="AD408" s="20" t="s">
        <v>56</v>
      </c>
      <c r="AE408" s="20" t="s">
        <v>864</v>
      </c>
    </row>
    <row r="409" spans="1:31" ht="21" customHeight="1" x14ac:dyDescent="0.2">
      <c r="A409" s="4">
        <f t="shared" si="22"/>
        <v>407</v>
      </c>
      <c r="B409" s="4" t="str">
        <f t="shared" si="23"/>
        <v>B010-00019652</v>
      </c>
      <c r="C409" s="4" t="str">
        <f>IFERROR(VLOOKUP(F409,Tablas!$A$1:$B$3,2,0),"")</f>
        <v>Boleta</v>
      </c>
      <c r="D409" s="4" t="str">
        <f t="shared" si="24"/>
        <v>Nacional - CREDITO 30 DIAS / CREDIT 30 DAYS - PE 3684 Basado en Entregas 09-T010-00000365.</v>
      </c>
      <c r="E409" s="19">
        <v>45497</v>
      </c>
      <c r="F409" s="20" t="s">
        <v>842</v>
      </c>
      <c r="G409" s="20" t="s">
        <v>3043</v>
      </c>
      <c r="H409" s="20" t="s">
        <v>44</v>
      </c>
      <c r="I409" s="20" t="s">
        <v>45</v>
      </c>
      <c r="J409" s="20" t="s">
        <v>3044</v>
      </c>
      <c r="K409" s="20" t="s">
        <v>3045</v>
      </c>
      <c r="L409" s="20" t="s">
        <v>1447</v>
      </c>
      <c r="M409" s="20"/>
      <c r="N409" s="21">
        <v>30.09</v>
      </c>
      <c r="O409" s="21">
        <v>0</v>
      </c>
      <c r="P409" s="20"/>
      <c r="Q409" s="19">
        <v>45497</v>
      </c>
      <c r="R409" s="20"/>
      <c r="S409" s="19">
        <v>45527</v>
      </c>
      <c r="T409" s="20" t="s">
        <v>643</v>
      </c>
      <c r="U409" s="20">
        <v>998034</v>
      </c>
      <c r="V409" s="20">
        <v>240002187</v>
      </c>
      <c r="W409" s="20" t="s">
        <v>847</v>
      </c>
      <c r="X409" s="20" t="s">
        <v>848</v>
      </c>
      <c r="Y409" s="20" t="s">
        <v>52</v>
      </c>
      <c r="Z409" s="20" t="s">
        <v>3046</v>
      </c>
      <c r="AA409" s="20" t="s">
        <v>353</v>
      </c>
      <c r="AB409" s="20" t="s">
        <v>54</v>
      </c>
      <c r="AC409" s="20" t="s">
        <v>167</v>
      </c>
      <c r="AD409" s="20" t="s">
        <v>56</v>
      </c>
      <c r="AE409" s="20" t="s">
        <v>1014</v>
      </c>
    </row>
    <row r="410" spans="1:31" ht="21" customHeight="1" x14ac:dyDescent="0.2">
      <c r="A410" s="4">
        <f t="shared" si="22"/>
        <v>408</v>
      </c>
      <c r="B410" s="4" t="str">
        <f t="shared" si="23"/>
        <v>B010-00017187</v>
      </c>
      <c r="C410" s="4" t="str">
        <f>IFERROR(VLOOKUP(F410,Tablas!$A$1:$B$3,2,0),"")</f>
        <v>Boleta</v>
      </c>
      <c r="D410" s="4" t="str">
        <f t="shared" si="24"/>
        <v>Juntoz - CONTADO / CASH - PE 5550 JUNTOZ Basado en Entregas 09-0010-00058093</v>
      </c>
      <c r="E410" s="19">
        <v>45288</v>
      </c>
      <c r="F410" s="20" t="s">
        <v>842</v>
      </c>
      <c r="G410" s="20" t="s">
        <v>3047</v>
      </c>
      <c r="H410" s="20" t="s">
        <v>44</v>
      </c>
      <c r="I410" s="20" t="s">
        <v>45</v>
      </c>
      <c r="J410" s="20" t="s">
        <v>3048</v>
      </c>
      <c r="K410" s="20" t="s">
        <v>3049</v>
      </c>
      <c r="L410" s="20" t="s">
        <v>3050</v>
      </c>
      <c r="M410" s="20"/>
      <c r="N410" s="21">
        <v>30.12</v>
      </c>
      <c r="O410" s="21">
        <v>0</v>
      </c>
      <c r="P410" s="20"/>
      <c r="Q410" s="19">
        <v>45288</v>
      </c>
      <c r="R410" s="20"/>
      <c r="S410" s="19">
        <v>45288</v>
      </c>
      <c r="T410" s="20" t="s">
        <v>49</v>
      </c>
      <c r="U410" s="20">
        <v>894984</v>
      </c>
      <c r="V410" s="20">
        <v>230003510</v>
      </c>
      <c r="W410" s="20" t="s">
        <v>847</v>
      </c>
      <c r="X410" s="20" t="s">
        <v>305</v>
      </c>
      <c r="Y410" s="20" t="s">
        <v>52</v>
      </c>
      <c r="Z410" s="20" t="s">
        <v>3051</v>
      </c>
      <c r="AA410" s="20" t="s">
        <v>1449</v>
      </c>
      <c r="AB410" s="20" t="s">
        <v>54</v>
      </c>
      <c r="AC410" s="20" t="s">
        <v>167</v>
      </c>
      <c r="AD410" s="20" t="s">
        <v>56</v>
      </c>
      <c r="AE410" s="20" t="s">
        <v>851</v>
      </c>
    </row>
    <row r="411" spans="1:31" ht="21" customHeight="1" x14ac:dyDescent="0.2">
      <c r="A411" s="4">
        <f t="shared" si="22"/>
        <v>409</v>
      </c>
      <c r="B411" s="4" t="str">
        <f t="shared" si="23"/>
        <v>B010-00017095</v>
      </c>
      <c r="C411" s="4" t="str">
        <f>IFERROR(VLOOKUP(F411,Tablas!$A$1:$B$3,2,0),"")</f>
        <v>Boleta</v>
      </c>
      <c r="D411" s="4" t="str">
        <f t="shared" si="24"/>
        <v>Oechsle - Intercorp - CONTADO / CASH - PE 5451 OESCHLE Basado en Entregas 09-0010-0005802</v>
      </c>
      <c r="E411" s="19">
        <v>45281</v>
      </c>
      <c r="F411" s="20" t="s">
        <v>842</v>
      </c>
      <c r="G411" s="20" t="s">
        <v>3052</v>
      </c>
      <c r="H411" s="20" t="s">
        <v>44</v>
      </c>
      <c r="I411" s="20" t="s">
        <v>45</v>
      </c>
      <c r="J411" s="20" t="s">
        <v>3053</v>
      </c>
      <c r="K411" s="20" t="s">
        <v>3054</v>
      </c>
      <c r="L411" s="20" t="s">
        <v>3055</v>
      </c>
      <c r="M411" s="20"/>
      <c r="N411" s="21">
        <v>30.42</v>
      </c>
      <c r="O411" s="21">
        <v>0</v>
      </c>
      <c r="P411" s="20"/>
      <c r="Q411" s="19">
        <v>45281</v>
      </c>
      <c r="R411" s="20"/>
      <c r="S411" s="19">
        <v>45281</v>
      </c>
      <c r="T411" s="20" t="s">
        <v>49</v>
      </c>
      <c r="U411" s="20">
        <v>892056</v>
      </c>
      <c r="V411" s="20">
        <v>230003410</v>
      </c>
      <c r="W411" s="20" t="s">
        <v>847</v>
      </c>
      <c r="X411" s="20" t="s">
        <v>274</v>
      </c>
      <c r="Y411" s="20" t="s">
        <v>52</v>
      </c>
      <c r="Z411" s="20" t="s">
        <v>3056</v>
      </c>
      <c r="AA411" s="20" t="s">
        <v>689</v>
      </c>
      <c r="AB411" s="20" t="s">
        <v>167</v>
      </c>
      <c r="AC411" s="20" t="s">
        <v>167</v>
      </c>
      <c r="AD411" s="20" t="s">
        <v>56</v>
      </c>
      <c r="AE411" s="20" t="s">
        <v>3057</v>
      </c>
    </row>
    <row r="412" spans="1:31" ht="21" customHeight="1" x14ac:dyDescent="0.2">
      <c r="A412" s="4">
        <f t="shared" si="22"/>
        <v>410</v>
      </c>
      <c r="B412" s="4" t="str">
        <f t="shared" si="23"/>
        <v>B010-00019461</v>
      </c>
      <c r="C412" s="4" t="str">
        <f>IFERROR(VLOOKUP(F412,Tablas!$A$1:$B$3,2,0),"")</f>
        <v>Boleta</v>
      </c>
      <c r="D412" s="4" t="str">
        <f t="shared" si="24"/>
        <v>Juntoz - CONTADO / CASH - PE 3318 JUNTOZ 240707000113-001 Basado en Entregas</v>
      </c>
      <c r="E412" s="19">
        <v>45482</v>
      </c>
      <c r="F412" s="20" t="s">
        <v>842</v>
      </c>
      <c r="G412" s="20" t="s">
        <v>3058</v>
      </c>
      <c r="H412" s="20" t="s">
        <v>44</v>
      </c>
      <c r="I412" s="20" t="s">
        <v>45</v>
      </c>
      <c r="J412" s="20" t="s">
        <v>3059</v>
      </c>
      <c r="K412" s="20" t="s">
        <v>3060</v>
      </c>
      <c r="L412" s="20" t="s">
        <v>3061</v>
      </c>
      <c r="M412" s="20"/>
      <c r="N412" s="21">
        <v>30.44</v>
      </c>
      <c r="O412" s="21">
        <v>0</v>
      </c>
      <c r="P412" s="20"/>
      <c r="Q412" s="19">
        <v>45482</v>
      </c>
      <c r="R412" s="20"/>
      <c r="S412" s="19">
        <v>45482</v>
      </c>
      <c r="T412" s="20" t="s">
        <v>49</v>
      </c>
      <c r="U412" s="20">
        <v>991951</v>
      </c>
      <c r="V412" s="20">
        <v>240001996</v>
      </c>
      <c r="W412" s="20" t="s">
        <v>847</v>
      </c>
      <c r="X412" s="20" t="s">
        <v>305</v>
      </c>
      <c r="Y412" s="20" t="s">
        <v>52</v>
      </c>
      <c r="Z412" s="20" t="s">
        <v>3062</v>
      </c>
      <c r="AA412" s="20" t="s">
        <v>3063</v>
      </c>
      <c r="AB412" s="20" t="s">
        <v>3064</v>
      </c>
      <c r="AC412" s="20" t="s">
        <v>167</v>
      </c>
      <c r="AD412" s="20" t="s">
        <v>56</v>
      </c>
      <c r="AE412" s="20" t="s">
        <v>851</v>
      </c>
    </row>
    <row r="413" spans="1:31" ht="21" customHeight="1" x14ac:dyDescent="0.2">
      <c r="A413" s="4">
        <f t="shared" si="22"/>
        <v>411</v>
      </c>
      <c r="B413" s="4" t="str">
        <f t="shared" si="23"/>
        <v>B010-00018445</v>
      </c>
      <c r="C413" s="4" t="str">
        <f>IFERROR(VLOOKUP(F413,Tablas!$A$1:$B$3,2,0),"")</f>
        <v>Boleta</v>
      </c>
      <c r="D413" s="4" t="str">
        <f t="shared" si="24"/>
        <v>Ecom - CONTADO / CASH - PE 1621 TEL: 989859054 Basado en Entregas 09-0010-</v>
      </c>
      <c r="E413" s="19">
        <v>45391</v>
      </c>
      <c r="F413" s="20" t="s">
        <v>842</v>
      </c>
      <c r="G413" s="20" t="s">
        <v>3065</v>
      </c>
      <c r="H413" s="20" t="s">
        <v>44</v>
      </c>
      <c r="I413" s="20" t="s">
        <v>45</v>
      </c>
      <c r="J413" s="20" t="s">
        <v>3066</v>
      </c>
      <c r="K413" s="20" t="s">
        <v>3067</v>
      </c>
      <c r="L413" s="20" t="s">
        <v>3068</v>
      </c>
      <c r="M413" s="20"/>
      <c r="N413" s="21">
        <v>30.6</v>
      </c>
      <c r="O413" s="21">
        <v>0</v>
      </c>
      <c r="P413" s="20"/>
      <c r="Q413" s="19">
        <v>45391</v>
      </c>
      <c r="R413" s="20"/>
      <c r="S413" s="19">
        <v>45391</v>
      </c>
      <c r="T413" s="20" t="s">
        <v>49</v>
      </c>
      <c r="U413" s="20">
        <v>944197</v>
      </c>
      <c r="V413" s="20">
        <v>240000921</v>
      </c>
      <c r="W413" s="20" t="s">
        <v>847</v>
      </c>
      <c r="X413" s="20" t="s">
        <v>274</v>
      </c>
      <c r="Y413" s="20" t="s">
        <v>52</v>
      </c>
      <c r="Z413" s="20" t="s">
        <v>3069</v>
      </c>
      <c r="AA413" s="20" t="s">
        <v>3070</v>
      </c>
      <c r="AB413" s="20" t="s">
        <v>1474</v>
      </c>
      <c r="AC413" s="20" t="s">
        <v>689</v>
      </c>
      <c r="AD413" s="20" t="s">
        <v>56</v>
      </c>
      <c r="AE413" s="20" t="s">
        <v>864</v>
      </c>
    </row>
    <row r="414" spans="1:31" ht="21" customHeight="1" x14ac:dyDescent="0.2">
      <c r="A414" s="4">
        <f t="shared" si="22"/>
        <v>412</v>
      </c>
      <c r="B414" s="4" t="str">
        <f t="shared" si="23"/>
        <v>B010-00019701</v>
      </c>
      <c r="C414" s="4" t="str">
        <f>IFERROR(VLOOKUP(F414,Tablas!$A$1:$B$3,2,0),"")</f>
        <v>Boleta</v>
      </c>
      <c r="D414" s="4" t="str">
        <f t="shared" si="24"/>
        <v>Ripley - CONTADO / CASH - PE 3777 RIPLEY n.º 6758705902-A Basado en Entregas</v>
      </c>
      <c r="E414" s="19">
        <v>45504</v>
      </c>
      <c r="F414" s="20" t="s">
        <v>842</v>
      </c>
      <c r="G414" s="20" t="s">
        <v>3071</v>
      </c>
      <c r="H414" s="20" t="s">
        <v>44</v>
      </c>
      <c r="I414" s="20" t="s">
        <v>45</v>
      </c>
      <c r="J414" s="20" t="s">
        <v>745</v>
      </c>
      <c r="K414" s="20" t="s">
        <v>746</v>
      </c>
      <c r="L414" s="20" t="s">
        <v>747</v>
      </c>
      <c r="M414" s="20"/>
      <c r="N414" s="21">
        <v>31</v>
      </c>
      <c r="O414" s="21">
        <v>0</v>
      </c>
      <c r="P414" s="20"/>
      <c r="Q414" s="19">
        <v>45504</v>
      </c>
      <c r="R414" s="20"/>
      <c r="S414" s="19">
        <v>45504</v>
      </c>
      <c r="T414" s="20" t="s">
        <v>49</v>
      </c>
      <c r="U414" s="20">
        <v>1000159</v>
      </c>
      <c r="V414" s="20">
        <v>240002236</v>
      </c>
      <c r="W414" s="20" t="s">
        <v>847</v>
      </c>
      <c r="X414" s="20" t="s">
        <v>274</v>
      </c>
      <c r="Y414" s="20" t="s">
        <v>52</v>
      </c>
      <c r="Z414" s="20" t="s">
        <v>3072</v>
      </c>
      <c r="AA414" s="20" t="s">
        <v>372</v>
      </c>
      <c r="AB414" s="20" t="s">
        <v>54</v>
      </c>
      <c r="AC414" s="20" t="s">
        <v>167</v>
      </c>
      <c r="AD414" s="20" t="s">
        <v>56</v>
      </c>
      <c r="AE414" s="20" t="s">
        <v>2574</v>
      </c>
    </row>
    <row r="415" spans="1:31" ht="21" customHeight="1" x14ac:dyDescent="0.2">
      <c r="A415" s="4">
        <f t="shared" si="22"/>
        <v>413</v>
      </c>
      <c r="B415" s="4" t="str">
        <f t="shared" si="23"/>
        <v>B010-00019924</v>
      </c>
      <c r="C415" s="4" t="str">
        <f>IFERROR(VLOOKUP(F415,Tablas!$A$1:$B$3,2,0),"")</f>
        <v>Boleta</v>
      </c>
      <c r="D415" s="4" t="str">
        <f t="shared" si="24"/>
        <v>Ripley - CONTADO / CASH - PE 3989 RIPLEY n.º 6766945701-A Basado en Entregas</v>
      </c>
      <c r="E415" s="19">
        <v>45512</v>
      </c>
      <c r="F415" s="20" t="s">
        <v>842</v>
      </c>
      <c r="G415" s="20" t="s">
        <v>3073</v>
      </c>
      <c r="H415" s="20" t="s">
        <v>44</v>
      </c>
      <c r="I415" s="20" t="s">
        <v>45</v>
      </c>
      <c r="J415" s="20" t="s">
        <v>3074</v>
      </c>
      <c r="K415" s="20" t="s">
        <v>3075</v>
      </c>
      <c r="L415" s="20" t="s">
        <v>3076</v>
      </c>
      <c r="M415" s="20"/>
      <c r="N415" s="21">
        <v>31</v>
      </c>
      <c r="O415" s="21">
        <v>0</v>
      </c>
      <c r="P415" s="20"/>
      <c r="Q415" s="19">
        <v>45512</v>
      </c>
      <c r="R415" s="20"/>
      <c r="S415" s="19">
        <v>45512</v>
      </c>
      <c r="T415" s="20" t="s">
        <v>49</v>
      </c>
      <c r="U415" s="20">
        <v>1005289</v>
      </c>
      <c r="V415" s="20">
        <v>240002460</v>
      </c>
      <c r="W415" s="20" t="s">
        <v>847</v>
      </c>
      <c r="X415" s="20" t="s">
        <v>274</v>
      </c>
      <c r="Y415" s="20" t="s">
        <v>52</v>
      </c>
      <c r="Z415" s="20" t="s">
        <v>3077</v>
      </c>
      <c r="AA415" s="20" t="s">
        <v>372</v>
      </c>
      <c r="AB415" s="20" t="s">
        <v>54</v>
      </c>
      <c r="AC415" s="20" t="s">
        <v>167</v>
      </c>
      <c r="AD415" s="20" t="s">
        <v>56</v>
      </c>
      <c r="AE415" s="20" t="s">
        <v>2574</v>
      </c>
    </row>
    <row r="416" spans="1:31" ht="21" customHeight="1" x14ac:dyDescent="0.2">
      <c r="A416" s="4">
        <f t="shared" si="22"/>
        <v>414</v>
      </c>
      <c r="B416" s="4" t="str">
        <f t="shared" si="23"/>
        <v>B010-00015868</v>
      </c>
      <c r="C416" s="4" t="str">
        <f>IFERROR(VLOOKUP(F416,Tablas!$A$1:$B$3,2,0),"")</f>
        <v>Boleta</v>
      </c>
      <c r="D416" s="4" t="str">
        <f t="shared" si="24"/>
        <v>Falabella - CONTADO / CASH - 230003331 Pedidos de cliente - CMK076086473 Basado</v>
      </c>
      <c r="E416" s="19">
        <v>45140</v>
      </c>
      <c r="F416" s="20" t="s">
        <v>842</v>
      </c>
      <c r="G416" s="20" t="s">
        <v>3078</v>
      </c>
      <c r="H416" s="20" t="s">
        <v>44</v>
      </c>
      <c r="I416" s="20" t="s">
        <v>45</v>
      </c>
      <c r="J416" s="20" t="s">
        <v>3079</v>
      </c>
      <c r="K416" s="20" t="s">
        <v>3080</v>
      </c>
      <c r="L416" s="20" t="s">
        <v>3081</v>
      </c>
      <c r="M416" s="20"/>
      <c r="N416" s="21">
        <v>31.5</v>
      </c>
      <c r="O416" s="21">
        <v>0</v>
      </c>
      <c r="P416" s="20"/>
      <c r="Q416" s="19">
        <v>45140</v>
      </c>
      <c r="R416" s="20"/>
      <c r="S416" s="19">
        <v>45140</v>
      </c>
      <c r="T416" s="20" t="s">
        <v>49</v>
      </c>
      <c r="U416" s="20">
        <v>829628</v>
      </c>
      <c r="V416" s="20">
        <v>230002109</v>
      </c>
      <c r="W416" s="20" t="s">
        <v>847</v>
      </c>
      <c r="X416" s="20" t="s">
        <v>305</v>
      </c>
      <c r="Y416" s="20" t="s">
        <v>52</v>
      </c>
      <c r="Z416" s="20" t="s">
        <v>3082</v>
      </c>
      <c r="AA416" s="20" t="s">
        <v>808</v>
      </c>
      <c r="AB416" s="20" t="s">
        <v>54</v>
      </c>
      <c r="AC416" s="20" t="s">
        <v>689</v>
      </c>
      <c r="AD416" s="20" t="s">
        <v>56</v>
      </c>
      <c r="AE416" s="20" t="s">
        <v>1838</v>
      </c>
    </row>
    <row r="417" spans="1:31" ht="21" customHeight="1" x14ac:dyDescent="0.2">
      <c r="A417" s="4">
        <f t="shared" si="22"/>
        <v>415</v>
      </c>
      <c r="B417" s="4" t="str">
        <f t="shared" si="23"/>
        <v>B010-00016761</v>
      </c>
      <c r="C417" s="4" t="str">
        <f>IFERROR(VLOOKUP(F417,Tablas!$A$1:$B$3,2,0),"")</f>
        <v>Boleta</v>
      </c>
      <c r="D417" s="4" t="str">
        <f t="shared" si="24"/>
        <v>Juntoz - CONTADO / CASH - PE 4816 JUNTOZ Basado en Entregas 09-0010-00057449</v>
      </c>
      <c r="E417" s="19">
        <v>45247</v>
      </c>
      <c r="F417" s="20" t="s">
        <v>842</v>
      </c>
      <c r="G417" s="20" t="s">
        <v>3083</v>
      </c>
      <c r="H417" s="20" t="s">
        <v>44</v>
      </c>
      <c r="I417" s="20" t="s">
        <v>45</v>
      </c>
      <c r="J417" s="20" t="s">
        <v>3048</v>
      </c>
      <c r="K417" s="20" t="s">
        <v>3049</v>
      </c>
      <c r="L417" s="20" t="s">
        <v>3050</v>
      </c>
      <c r="M417" s="20"/>
      <c r="N417" s="21">
        <v>31.53</v>
      </c>
      <c r="O417" s="21">
        <v>0</v>
      </c>
      <c r="P417" s="20"/>
      <c r="Q417" s="19">
        <v>45247</v>
      </c>
      <c r="R417" s="20"/>
      <c r="S417" s="19">
        <v>45247</v>
      </c>
      <c r="T417" s="20" t="s">
        <v>49</v>
      </c>
      <c r="U417" s="20">
        <v>876055</v>
      </c>
      <c r="V417" s="20">
        <v>230003075</v>
      </c>
      <c r="W417" s="20" t="s">
        <v>847</v>
      </c>
      <c r="X417" s="20" t="s">
        <v>305</v>
      </c>
      <c r="Y417" s="20" t="s">
        <v>52</v>
      </c>
      <c r="Z417" s="20" t="s">
        <v>3084</v>
      </c>
      <c r="AA417" s="20" t="s">
        <v>1449</v>
      </c>
      <c r="AB417" s="20" t="s">
        <v>54</v>
      </c>
      <c r="AC417" s="20" t="s">
        <v>167</v>
      </c>
      <c r="AD417" s="20" t="s">
        <v>56</v>
      </c>
      <c r="AE417" s="20" t="s">
        <v>851</v>
      </c>
    </row>
    <row r="418" spans="1:31" ht="21" customHeight="1" x14ac:dyDescent="0.2">
      <c r="A418" s="4">
        <f t="shared" si="22"/>
        <v>416</v>
      </c>
      <c r="B418" s="4" t="str">
        <f t="shared" si="23"/>
        <v>B010-00015833</v>
      </c>
      <c r="C418" s="4" t="str">
        <f>IFERROR(VLOOKUP(F418,Tablas!$A$1:$B$3,2,0),"")</f>
        <v>Boleta</v>
      </c>
      <c r="D418" s="4" t="str">
        <f t="shared" si="24"/>
        <v>Falabella - CONTADO / CASH - 230003242 Basado en Entregas 09-0010-00056027.</v>
      </c>
      <c r="E418" s="19">
        <v>45133</v>
      </c>
      <c r="F418" s="20" t="s">
        <v>842</v>
      </c>
      <c r="G418" s="20" t="s">
        <v>3085</v>
      </c>
      <c r="H418" s="20" t="s">
        <v>44</v>
      </c>
      <c r="I418" s="20" t="s">
        <v>45</v>
      </c>
      <c r="J418" s="20" t="s">
        <v>3086</v>
      </c>
      <c r="K418" s="20" t="s">
        <v>3087</v>
      </c>
      <c r="L418" s="20" t="s">
        <v>3088</v>
      </c>
      <c r="M418" s="20"/>
      <c r="N418" s="21">
        <v>31.56</v>
      </c>
      <c r="O418" s="21">
        <v>0</v>
      </c>
      <c r="P418" s="20"/>
      <c r="Q418" s="19">
        <v>45133</v>
      </c>
      <c r="R418" s="20"/>
      <c r="S418" s="19">
        <v>45133</v>
      </c>
      <c r="T418" s="20" t="s">
        <v>49</v>
      </c>
      <c r="U418" s="20">
        <v>827124</v>
      </c>
      <c r="V418" s="20">
        <v>230002074</v>
      </c>
      <c r="W418" s="20" t="s">
        <v>847</v>
      </c>
      <c r="X418" s="20" t="s">
        <v>305</v>
      </c>
      <c r="Y418" s="20" t="s">
        <v>52</v>
      </c>
      <c r="Z418" s="20" t="s">
        <v>3089</v>
      </c>
      <c r="AA418" s="20" t="s">
        <v>3090</v>
      </c>
      <c r="AB418" s="20" t="s">
        <v>2671</v>
      </c>
      <c r="AC418" s="20" t="s">
        <v>2671</v>
      </c>
      <c r="AD418" s="20" t="s">
        <v>56</v>
      </c>
      <c r="AE418" s="20" t="s">
        <v>1838</v>
      </c>
    </row>
    <row r="419" spans="1:31" ht="21" customHeight="1" x14ac:dyDescent="0.2">
      <c r="A419" s="4">
        <f t="shared" si="22"/>
        <v>417</v>
      </c>
      <c r="B419" s="4" t="str">
        <f t="shared" si="23"/>
        <v>B010-00019515</v>
      </c>
      <c r="C419" s="4" t="str">
        <f>IFERROR(VLOOKUP(F419,Tablas!$A$1:$B$3,2,0),"")</f>
        <v>Boleta</v>
      </c>
      <c r="D419" s="4" t="str">
        <f t="shared" si="24"/>
        <v>Ripley - CONTADO / CASH - PE 3421 RIPLEY n.º 6708729701-A Basado en Entregas</v>
      </c>
      <c r="E419" s="19">
        <v>45485</v>
      </c>
      <c r="F419" s="20" t="s">
        <v>842</v>
      </c>
      <c r="G419" s="20" t="s">
        <v>3091</v>
      </c>
      <c r="H419" s="20" t="s">
        <v>44</v>
      </c>
      <c r="I419" s="20" t="s">
        <v>45</v>
      </c>
      <c r="J419" s="20" t="s">
        <v>3092</v>
      </c>
      <c r="K419" s="20" t="s">
        <v>3093</v>
      </c>
      <c r="L419" s="20" t="s">
        <v>3094</v>
      </c>
      <c r="M419" s="20"/>
      <c r="N419" s="21">
        <v>31.76</v>
      </c>
      <c r="O419" s="21">
        <v>0</v>
      </c>
      <c r="P419" s="20"/>
      <c r="Q419" s="19">
        <v>45485</v>
      </c>
      <c r="R419" s="20"/>
      <c r="S419" s="19">
        <v>45485</v>
      </c>
      <c r="T419" s="20" t="s">
        <v>49</v>
      </c>
      <c r="U419" s="20">
        <v>993396</v>
      </c>
      <c r="V419" s="20">
        <v>240002050</v>
      </c>
      <c r="W419" s="20" t="s">
        <v>847</v>
      </c>
      <c r="X419" s="20" t="s">
        <v>274</v>
      </c>
      <c r="Y419" s="20" t="s">
        <v>52</v>
      </c>
      <c r="Z419" s="20" t="s">
        <v>3095</v>
      </c>
      <c r="AA419" s="20" t="s">
        <v>372</v>
      </c>
      <c r="AB419" s="20" t="s">
        <v>54</v>
      </c>
      <c r="AC419" s="20" t="s">
        <v>167</v>
      </c>
      <c r="AD419" s="20" t="s">
        <v>56</v>
      </c>
      <c r="AE419" s="20" t="s">
        <v>2574</v>
      </c>
    </row>
    <row r="420" spans="1:31" ht="21" customHeight="1" x14ac:dyDescent="0.2">
      <c r="A420" s="4">
        <f t="shared" si="22"/>
        <v>418</v>
      </c>
      <c r="B420" s="4" t="str">
        <f t="shared" si="23"/>
        <v>B010-00019613</v>
      </c>
      <c r="C420" s="4" t="str">
        <f>IFERROR(VLOOKUP(F420,Tablas!$A$1:$B$3,2,0),"")</f>
        <v>Boleta</v>
      </c>
      <c r="D420" s="4" t="str">
        <f t="shared" si="24"/>
        <v>Ripley - CONTADO / CASH - PE 3608 RIPLEY n.º 6739898001-A Basado en Entregas</v>
      </c>
      <c r="E420" s="19">
        <v>45492</v>
      </c>
      <c r="F420" s="20" t="s">
        <v>842</v>
      </c>
      <c r="G420" s="20" t="s">
        <v>3096</v>
      </c>
      <c r="H420" s="20" t="s">
        <v>44</v>
      </c>
      <c r="I420" s="20" t="s">
        <v>45</v>
      </c>
      <c r="J420" s="20" t="s">
        <v>3097</v>
      </c>
      <c r="K420" s="20" t="s">
        <v>3098</v>
      </c>
      <c r="L420" s="20" t="s">
        <v>3099</v>
      </c>
      <c r="M420" s="20"/>
      <c r="N420" s="21">
        <v>32.200000000000003</v>
      </c>
      <c r="O420" s="21">
        <v>0</v>
      </c>
      <c r="P420" s="20"/>
      <c r="Q420" s="19">
        <v>45492</v>
      </c>
      <c r="R420" s="20"/>
      <c r="S420" s="19">
        <v>45492</v>
      </c>
      <c r="T420" s="20" t="s">
        <v>49</v>
      </c>
      <c r="U420" s="20">
        <v>996598</v>
      </c>
      <c r="V420" s="20">
        <v>240002148</v>
      </c>
      <c r="W420" s="20" t="s">
        <v>847</v>
      </c>
      <c r="X420" s="20" t="s">
        <v>274</v>
      </c>
      <c r="Y420" s="20" t="s">
        <v>52</v>
      </c>
      <c r="Z420" s="20" t="s">
        <v>3100</v>
      </c>
      <c r="AA420" s="20" t="s">
        <v>372</v>
      </c>
      <c r="AB420" s="20" t="s">
        <v>54</v>
      </c>
      <c r="AC420" s="20" t="s">
        <v>167</v>
      </c>
      <c r="AD420" s="20" t="s">
        <v>56</v>
      </c>
      <c r="AE420" s="20" t="s">
        <v>2574</v>
      </c>
    </row>
    <row r="421" spans="1:31" ht="21" customHeight="1" x14ac:dyDescent="0.2">
      <c r="A421" s="4">
        <f t="shared" si="22"/>
        <v>419</v>
      </c>
      <c r="B421" s="4" t="str">
        <f t="shared" si="23"/>
        <v>B010-00018572</v>
      </c>
      <c r="C421" s="4" t="str">
        <f>IFERROR(VLOOKUP(F421,Tablas!$A$1:$B$3,2,0),"")</f>
        <v>Boleta</v>
      </c>
      <c r="D421" s="4" t="str">
        <f t="shared" si="24"/>
        <v>Oechsle - Intercorp - CONTADO / CASH - PE 1856 OESCHLE Basado en Entregas 09-0010-0005991</v>
      </c>
      <c r="E421" s="19">
        <v>45404</v>
      </c>
      <c r="F421" s="20" t="s">
        <v>842</v>
      </c>
      <c r="G421" s="20" t="s">
        <v>3101</v>
      </c>
      <c r="H421" s="20" t="s">
        <v>44</v>
      </c>
      <c r="I421" s="20" t="s">
        <v>45</v>
      </c>
      <c r="J421" s="20" t="s">
        <v>3102</v>
      </c>
      <c r="K421" s="20" t="s">
        <v>3103</v>
      </c>
      <c r="L421" s="20" t="s">
        <v>3104</v>
      </c>
      <c r="M421" s="20"/>
      <c r="N421" s="21">
        <v>32.71</v>
      </c>
      <c r="O421" s="21">
        <v>0</v>
      </c>
      <c r="P421" s="20"/>
      <c r="Q421" s="19">
        <v>45404</v>
      </c>
      <c r="R421" s="20"/>
      <c r="S421" s="19">
        <v>45404</v>
      </c>
      <c r="T421" s="20" t="s">
        <v>49</v>
      </c>
      <c r="U421" s="20">
        <v>951866</v>
      </c>
      <c r="V421" s="20">
        <v>240001048</v>
      </c>
      <c r="W421" s="20" t="s">
        <v>847</v>
      </c>
      <c r="X421" s="20" t="s">
        <v>274</v>
      </c>
      <c r="Y421" s="20" t="s">
        <v>52</v>
      </c>
      <c r="Z421" s="20" t="s">
        <v>3105</v>
      </c>
      <c r="AA421" s="20" t="s">
        <v>689</v>
      </c>
      <c r="AB421" s="20" t="s">
        <v>167</v>
      </c>
      <c r="AC421" s="20" t="s">
        <v>167</v>
      </c>
      <c r="AD421" s="20" t="s">
        <v>56</v>
      </c>
      <c r="AE421" s="20" t="s">
        <v>3057</v>
      </c>
    </row>
    <row r="422" spans="1:31" ht="21" customHeight="1" x14ac:dyDescent="0.2">
      <c r="A422" s="4">
        <f t="shared" si="22"/>
        <v>420</v>
      </c>
      <c r="B422" s="4" t="str">
        <f t="shared" si="23"/>
        <v>B010-00015834</v>
      </c>
      <c r="C422" s="4" t="str">
        <f>IFERROR(VLOOKUP(F422,Tablas!$A$1:$B$3,2,0),"")</f>
        <v>Boleta</v>
      </c>
      <c r="D422" s="4" t="str">
        <f t="shared" si="24"/>
        <v>Falabella - CONTADO / CASH - 230003241 Basado en Entregas 09-0010-00056028.</v>
      </c>
      <c r="E422" s="19">
        <v>45133</v>
      </c>
      <c r="F422" s="20" t="s">
        <v>842</v>
      </c>
      <c r="G422" s="20" t="s">
        <v>3106</v>
      </c>
      <c r="H422" s="20" t="s">
        <v>44</v>
      </c>
      <c r="I422" s="20" t="s">
        <v>45</v>
      </c>
      <c r="J422" s="20" t="s">
        <v>3107</v>
      </c>
      <c r="K422" s="20" t="s">
        <v>3108</v>
      </c>
      <c r="L422" s="20" t="s">
        <v>3109</v>
      </c>
      <c r="M422" s="20"/>
      <c r="N422" s="21">
        <v>32.76</v>
      </c>
      <c r="O422" s="21">
        <v>0</v>
      </c>
      <c r="P422" s="20"/>
      <c r="Q422" s="19">
        <v>45133</v>
      </c>
      <c r="R422" s="20"/>
      <c r="S422" s="19">
        <v>45133</v>
      </c>
      <c r="T422" s="20" t="s">
        <v>49</v>
      </c>
      <c r="U422" s="20">
        <v>827126</v>
      </c>
      <c r="V422" s="20">
        <v>230002075</v>
      </c>
      <c r="W422" s="20" t="s">
        <v>847</v>
      </c>
      <c r="X422" s="20" t="s">
        <v>305</v>
      </c>
      <c r="Y422" s="20" t="s">
        <v>52</v>
      </c>
      <c r="Z422" s="20" t="s">
        <v>3110</v>
      </c>
      <c r="AA422" s="20" t="s">
        <v>3111</v>
      </c>
      <c r="AB422" s="20" t="s">
        <v>270</v>
      </c>
      <c r="AC422" s="20" t="s">
        <v>167</v>
      </c>
      <c r="AD422" s="20" t="s">
        <v>56</v>
      </c>
      <c r="AE422" s="20" t="s">
        <v>1838</v>
      </c>
    </row>
    <row r="423" spans="1:31" ht="21" customHeight="1" x14ac:dyDescent="0.2">
      <c r="A423" s="4">
        <f t="shared" si="22"/>
        <v>421</v>
      </c>
      <c r="B423" s="4" t="str">
        <f t="shared" si="23"/>
        <v>B010-00020152</v>
      </c>
      <c r="C423" s="4" t="str">
        <f>IFERROR(VLOOKUP(F423,Tablas!$A$1:$B$3,2,0),"")</f>
        <v>Boleta</v>
      </c>
      <c r="D423" s="4" t="str">
        <f t="shared" si="24"/>
        <v>Nacional - CONTADO / CASH - PE4402 Basado en Entregas 09-T010-00000975.</v>
      </c>
      <c r="E423" s="19">
        <v>45529</v>
      </c>
      <c r="F423" s="20" t="s">
        <v>842</v>
      </c>
      <c r="G423" s="20" t="s">
        <v>3112</v>
      </c>
      <c r="H423" s="20" t="s">
        <v>44</v>
      </c>
      <c r="I423" s="20" t="s">
        <v>45</v>
      </c>
      <c r="J423" s="20" t="s">
        <v>3113</v>
      </c>
      <c r="K423" s="20" t="s">
        <v>3114</v>
      </c>
      <c r="L423" s="20" t="s">
        <v>3115</v>
      </c>
      <c r="M423" s="20"/>
      <c r="N423" s="21">
        <v>32.99</v>
      </c>
      <c r="O423" s="21">
        <v>0</v>
      </c>
      <c r="P423" s="20"/>
      <c r="Q423" s="19">
        <v>45529</v>
      </c>
      <c r="R423" s="20"/>
      <c r="S423" s="19">
        <v>45529</v>
      </c>
      <c r="T423" s="20" t="s">
        <v>49</v>
      </c>
      <c r="U423" s="20">
        <v>1012805</v>
      </c>
      <c r="V423" s="20">
        <v>240002689</v>
      </c>
      <c r="W423" s="20" t="s">
        <v>847</v>
      </c>
      <c r="X423" s="20" t="s">
        <v>848</v>
      </c>
      <c r="Y423" s="20" t="s">
        <v>52</v>
      </c>
      <c r="Z423" s="20" t="s">
        <v>3116</v>
      </c>
      <c r="AA423" s="20" t="s">
        <v>1013</v>
      </c>
      <c r="AB423" s="20" t="s">
        <v>789</v>
      </c>
      <c r="AC423" s="20" t="s">
        <v>167</v>
      </c>
      <c r="AD423" s="20" t="s">
        <v>56</v>
      </c>
      <c r="AE423" s="20" t="s">
        <v>1014</v>
      </c>
    </row>
    <row r="424" spans="1:31" ht="21" customHeight="1" x14ac:dyDescent="0.2">
      <c r="A424" s="4">
        <f t="shared" si="22"/>
        <v>422</v>
      </c>
      <c r="B424" s="4" t="str">
        <f t="shared" si="23"/>
        <v>B010-00020121</v>
      </c>
      <c r="C424" s="4" t="str">
        <f>IFERROR(VLOOKUP(F424,Tablas!$A$1:$B$3,2,0),"")</f>
        <v>Boleta</v>
      </c>
      <c r="D424" s="4" t="str">
        <f t="shared" si="24"/>
        <v>Nacional - CONTADO / CASH - Pedidos de cliente - C00041783986 Basado en Entreg</v>
      </c>
      <c r="E424" s="19">
        <v>45528</v>
      </c>
      <c r="F424" s="20" t="s">
        <v>842</v>
      </c>
      <c r="G424" s="20" t="s">
        <v>3117</v>
      </c>
      <c r="H424" s="20" t="s">
        <v>44</v>
      </c>
      <c r="I424" s="20" t="s">
        <v>45</v>
      </c>
      <c r="J424" s="20" t="s">
        <v>3118</v>
      </c>
      <c r="K424" s="20" t="s">
        <v>3119</v>
      </c>
      <c r="L424" s="20" t="s">
        <v>3120</v>
      </c>
      <c r="M424" s="20"/>
      <c r="N424" s="21">
        <v>32.99</v>
      </c>
      <c r="O424" s="21">
        <v>0</v>
      </c>
      <c r="P424" s="20"/>
      <c r="Q424" s="19">
        <v>45528</v>
      </c>
      <c r="R424" s="20"/>
      <c r="S424" s="19">
        <v>45528</v>
      </c>
      <c r="T424" s="20" t="s">
        <v>49</v>
      </c>
      <c r="U424" s="20">
        <v>1012696</v>
      </c>
      <c r="V424" s="20">
        <v>240002658</v>
      </c>
      <c r="W424" s="20" t="s">
        <v>847</v>
      </c>
      <c r="X424" s="20" t="s">
        <v>848</v>
      </c>
      <c r="Y424" s="20" t="s">
        <v>52</v>
      </c>
      <c r="Z424" s="20" t="s">
        <v>3121</v>
      </c>
      <c r="AA424" s="20" t="s">
        <v>3122</v>
      </c>
      <c r="AB424" s="20" t="s">
        <v>789</v>
      </c>
      <c r="AC424" s="20" t="s">
        <v>167</v>
      </c>
      <c r="AD424" s="20" t="s">
        <v>56</v>
      </c>
      <c r="AE424" s="20" t="s">
        <v>1014</v>
      </c>
    </row>
    <row r="425" spans="1:31" ht="21" customHeight="1" x14ac:dyDescent="0.2">
      <c r="A425" s="4">
        <f t="shared" si="22"/>
        <v>423</v>
      </c>
      <c r="B425" s="4" t="str">
        <f t="shared" si="23"/>
        <v>B010-00020135</v>
      </c>
      <c r="C425" s="4" t="str">
        <f>IFERROR(VLOOKUP(F425,Tablas!$A$1:$B$3,2,0),"")</f>
        <v>Boleta</v>
      </c>
      <c r="D425" s="4" t="str">
        <f t="shared" si="24"/>
        <v>Nacional - CONTADO / CASH - Pedidos de cliente - C00077337253 Basado en Entreg</v>
      </c>
      <c r="E425" s="19">
        <v>45529</v>
      </c>
      <c r="F425" s="20" t="s">
        <v>842</v>
      </c>
      <c r="G425" s="20" t="s">
        <v>3123</v>
      </c>
      <c r="H425" s="20" t="s">
        <v>44</v>
      </c>
      <c r="I425" s="20" t="s">
        <v>45</v>
      </c>
      <c r="J425" s="20" t="s">
        <v>3124</v>
      </c>
      <c r="K425" s="20" t="s">
        <v>3125</v>
      </c>
      <c r="L425" s="20" t="s">
        <v>3126</v>
      </c>
      <c r="M425" s="20"/>
      <c r="N425" s="21">
        <v>32.99</v>
      </c>
      <c r="O425" s="21">
        <v>0</v>
      </c>
      <c r="P425" s="20"/>
      <c r="Q425" s="19">
        <v>45529</v>
      </c>
      <c r="R425" s="20"/>
      <c r="S425" s="19">
        <v>45529</v>
      </c>
      <c r="T425" s="20" t="s">
        <v>49</v>
      </c>
      <c r="U425" s="20">
        <v>1012728</v>
      </c>
      <c r="V425" s="20">
        <v>240002672</v>
      </c>
      <c r="W425" s="20" t="s">
        <v>847</v>
      </c>
      <c r="X425" s="20" t="s">
        <v>848</v>
      </c>
      <c r="Y425" s="20" t="s">
        <v>52</v>
      </c>
      <c r="Z425" s="20" t="s">
        <v>3127</v>
      </c>
      <c r="AA425" s="20" t="s">
        <v>1013</v>
      </c>
      <c r="AB425" s="20" t="s">
        <v>789</v>
      </c>
      <c r="AC425" s="20" t="s">
        <v>167</v>
      </c>
      <c r="AD425" s="20" t="s">
        <v>56</v>
      </c>
      <c r="AE425" s="20" t="s">
        <v>1014</v>
      </c>
    </row>
    <row r="426" spans="1:31" ht="21" customHeight="1" x14ac:dyDescent="0.2">
      <c r="A426" s="4">
        <f t="shared" si="22"/>
        <v>424</v>
      </c>
      <c r="B426" s="4" t="str">
        <f t="shared" si="23"/>
        <v>B010-00019589</v>
      </c>
      <c r="C426" s="4" t="str">
        <f>IFERROR(VLOOKUP(F426,Tablas!$A$1:$B$3,2,0),"")</f>
        <v>Boleta</v>
      </c>
      <c r="D426" s="4" t="str">
        <f t="shared" si="24"/>
        <v>Ecom - CONTADO / CASH - PE 3566 TEL: 987652885 ENVÍO Basado en Entregas 09</v>
      </c>
      <c r="E426" s="19">
        <v>45491</v>
      </c>
      <c r="F426" s="20" t="s">
        <v>842</v>
      </c>
      <c r="G426" s="20" t="s">
        <v>3128</v>
      </c>
      <c r="H426" s="20" t="s">
        <v>44</v>
      </c>
      <c r="I426" s="20" t="s">
        <v>45</v>
      </c>
      <c r="J426" s="20" t="s">
        <v>3129</v>
      </c>
      <c r="K426" s="20" t="s">
        <v>3130</v>
      </c>
      <c r="L426" s="20" t="s">
        <v>3131</v>
      </c>
      <c r="M426" s="20"/>
      <c r="N426" s="21">
        <v>33</v>
      </c>
      <c r="O426" s="21">
        <v>0</v>
      </c>
      <c r="P426" s="20"/>
      <c r="Q426" s="19">
        <v>45491</v>
      </c>
      <c r="R426" s="20"/>
      <c r="S426" s="19">
        <v>45491</v>
      </c>
      <c r="T426" s="20" t="s">
        <v>49</v>
      </c>
      <c r="U426" s="20">
        <v>995706</v>
      </c>
      <c r="V426" s="20">
        <v>240002124</v>
      </c>
      <c r="W426" s="20" t="s">
        <v>847</v>
      </c>
      <c r="X426" s="20" t="s">
        <v>305</v>
      </c>
      <c r="Y426" s="20" t="s">
        <v>52</v>
      </c>
      <c r="Z426" s="20" t="s">
        <v>3132</v>
      </c>
      <c r="AA426" s="20" t="s">
        <v>353</v>
      </c>
      <c r="AB426" s="20" t="s">
        <v>54</v>
      </c>
      <c r="AC426" s="20" t="s">
        <v>689</v>
      </c>
      <c r="AD426" s="20" t="s">
        <v>56</v>
      </c>
      <c r="AE426" s="20" t="s">
        <v>864</v>
      </c>
    </row>
    <row r="427" spans="1:31" ht="21" customHeight="1" x14ac:dyDescent="0.2">
      <c r="A427" s="4">
        <f t="shared" si="22"/>
        <v>425</v>
      </c>
      <c r="B427" s="4" t="str">
        <f t="shared" si="23"/>
        <v>B010-00020139</v>
      </c>
      <c r="C427" s="4" t="str">
        <f>IFERROR(VLOOKUP(F427,Tablas!$A$1:$B$3,2,0),"")</f>
        <v>Boleta</v>
      </c>
      <c r="D427" s="4" t="str">
        <f t="shared" si="24"/>
        <v>Nacional - CONTADO / CASH - PE4386 Basado en Entregas 09-T010-00000962.</v>
      </c>
      <c r="E427" s="19">
        <v>45529</v>
      </c>
      <c r="F427" s="20" t="s">
        <v>842</v>
      </c>
      <c r="G427" s="20" t="s">
        <v>3133</v>
      </c>
      <c r="H427" s="20" t="s">
        <v>44</v>
      </c>
      <c r="I427" s="20" t="s">
        <v>45</v>
      </c>
      <c r="J427" s="20" t="s">
        <v>3134</v>
      </c>
      <c r="K427" s="20" t="s">
        <v>3135</v>
      </c>
      <c r="L427" s="20" t="s">
        <v>3136</v>
      </c>
      <c r="M427" s="20"/>
      <c r="N427" s="21">
        <v>33</v>
      </c>
      <c r="O427" s="21">
        <v>0</v>
      </c>
      <c r="P427" s="20"/>
      <c r="Q427" s="19">
        <v>45529</v>
      </c>
      <c r="R427" s="20"/>
      <c r="S427" s="19">
        <v>45529</v>
      </c>
      <c r="T427" s="20" t="s">
        <v>49</v>
      </c>
      <c r="U427" s="20">
        <v>1012746</v>
      </c>
      <c r="V427" s="20">
        <v>240002676</v>
      </c>
      <c r="W427" s="20" t="s">
        <v>847</v>
      </c>
      <c r="X427" s="20" t="s">
        <v>848</v>
      </c>
      <c r="Y427" s="20" t="s">
        <v>52</v>
      </c>
      <c r="Z427" s="20" t="s">
        <v>3137</v>
      </c>
      <c r="AA427" s="20" t="s">
        <v>1013</v>
      </c>
      <c r="AB427" s="20" t="s">
        <v>789</v>
      </c>
      <c r="AC427" s="20" t="s">
        <v>167</v>
      </c>
      <c r="AD427" s="20" t="s">
        <v>56</v>
      </c>
      <c r="AE427" s="20" t="s">
        <v>1014</v>
      </c>
    </row>
    <row r="428" spans="1:31" ht="21" customHeight="1" x14ac:dyDescent="0.2">
      <c r="A428" s="4">
        <f t="shared" si="22"/>
        <v>426</v>
      </c>
      <c r="B428" s="4" t="str">
        <f t="shared" si="23"/>
        <v>B010-00020129</v>
      </c>
      <c r="C428" s="4" t="str">
        <f>IFERROR(VLOOKUP(F428,Tablas!$A$1:$B$3,2,0),"")</f>
        <v>Boleta</v>
      </c>
      <c r="D428" s="4" t="str">
        <f t="shared" si="24"/>
        <v>Nacional - CONTADO / CASH - Pedidos de cliente - C00042888647 Basado en Entreg</v>
      </c>
      <c r="E428" s="19">
        <v>45528</v>
      </c>
      <c r="F428" s="20" t="s">
        <v>842</v>
      </c>
      <c r="G428" s="20" t="s">
        <v>3138</v>
      </c>
      <c r="H428" s="20" t="s">
        <v>44</v>
      </c>
      <c r="I428" s="20" t="s">
        <v>45</v>
      </c>
      <c r="J428" s="20" t="s">
        <v>3139</v>
      </c>
      <c r="K428" s="20" t="s">
        <v>3140</v>
      </c>
      <c r="L428" s="20" t="s">
        <v>3141</v>
      </c>
      <c r="M428" s="20"/>
      <c r="N428" s="21">
        <v>33</v>
      </c>
      <c r="O428" s="21">
        <v>0</v>
      </c>
      <c r="P428" s="20"/>
      <c r="Q428" s="19">
        <v>45528</v>
      </c>
      <c r="R428" s="20"/>
      <c r="S428" s="19">
        <v>45528</v>
      </c>
      <c r="T428" s="20" t="s">
        <v>49</v>
      </c>
      <c r="U428" s="20">
        <v>1012716</v>
      </c>
      <c r="V428" s="20">
        <v>240002666</v>
      </c>
      <c r="W428" s="20" t="s">
        <v>847</v>
      </c>
      <c r="X428" s="20" t="s">
        <v>848</v>
      </c>
      <c r="Y428" s="20" t="s">
        <v>52</v>
      </c>
      <c r="Z428" s="20" t="s">
        <v>3142</v>
      </c>
      <c r="AA428" s="20" t="s">
        <v>1013</v>
      </c>
      <c r="AB428" s="20" t="s">
        <v>789</v>
      </c>
      <c r="AC428" s="20" t="s">
        <v>167</v>
      </c>
      <c r="AD428" s="20" t="s">
        <v>56</v>
      </c>
      <c r="AE428" s="20" t="s">
        <v>1014</v>
      </c>
    </row>
    <row r="429" spans="1:31" ht="21" customHeight="1" x14ac:dyDescent="0.2">
      <c r="A429" s="4">
        <f t="shared" si="22"/>
        <v>427</v>
      </c>
      <c r="B429" s="4" t="str">
        <f t="shared" si="23"/>
        <v>B010-00020571</v>
      </c>
      <c r="C429" s="4" t="str">
        <f>IFERROR(VLOOKUP(F429,Tablas!$A$1:$B$3,2,0),"")</f>
        <v>Boleta</v>
      </c>
      <c r="D429" s="4" t="str">
        <f t="shared" si="24"/>
        <v>Ecom - CONTADO / CASH - PE 5179 TEL: 964539170 RECOJO Basado en Entregas 0</v>
      </c>
      <c r="E429" s="19">
        <v>45565</v>
      </c>
      <c r="F429" s="20" t="s">
        <v>842</v>
      </c>
      <c r="G429" s="20" t="s">
        <v>3143</v>
      </c>
      <c r="H429" s="20" t="s">
        <v>44</v>
      </c>
      <c r="I429" s="20" t="s">
        <v>45</v>
      </c>
      <c r="J429" s="20" t="s">
        <v>3144</v>
      </c>
      <c r="K429" s="20" t="s">
        <v>3145</v>
      </c>
      <c r="L429" s="20" t="s">
        <v>3146</v>
      </c>
      <c r="M429" s="20"/>
      <c r="N429" s="21">
        <v>33.21</v>
      </c>
      <c r="O429" s="21">
        <v>0</v>
      </c>
      <c r="P429" s="20"/>
      <c r="Q429" s="19">
        <v>45565</v>
      </c>
      <c r="R429" s="20"/>
      <c r="S429" s="19">
        <v>45565</v>
      </c>
      <c r="T429" s="20" t="s">
        <v>49</v>
      </c>
      <c r="U429" s="20">
        <v>1032560</v>
      </c>
      <c r="V429" s="20">
        <v>240003108</v>
      </c>
      <c r="W429" s="20" t="s">
        <v>847</v>
      </c>
      <c r="X429" s="20" t="s">
        <v>305</v>
      </c>
      <c r="Y429" s="20" t="s">
        <v>52</v>
      </c>
      <c r="Z429" s="20" t="s">
        <v>3147</v>
      </c>
      <c r="AA429" s="20" t="s">
        <v>3148</v>
      </c>
      <c r="AB429" s="20" t="s">
        <v>54</v>
      </c>
      <c r="AC429" s="20" t="s">
        <v>167</v>
      </c>
      <c r="AD429" s="20" t="s">
        <v>56</v>
      </c>
      <c r="AE429" s="20" t="s">
        <v>864</v>
      </c>
    </row>
    <row r="430" spans="1:31" ht="21" customHeight="1" x14ac:dyDescent="0.2">
      <c r="A430" s="4">
        <f t="shared" si="22"/>
        <v>428</v>
      </c>
      <c r="B430" s="4" t="str">
        <f t="shared" si="23"/>
        <v>B010-00017987</v>
      </c>
      <c r="C430" s="4" t="str">
        <f>IFERROR(VLOOKUP(F430,Tablas!$A$1:$B$3,2,0),"")</f>
        <v>Boleta</v>
      </c>
      <c r="D430" s="4" t="str">
        <f t="shared" si="24"/>
        <v>Juntoz - CONTADO / CASH - PE 0885 JUNTOZ Basado en Entregas 09-0010-00059017</v>
      </c>
      <c r="E430" s="19">
        <v>45345</v>
      </c>
      <c r="F430" s="20" t="s">
        <v>842</v>
      </c>
      <c r="G430" s="20" t="s">
        <v>3149</v>
      </c>
      <c r="H430" s="20" t="s">
        <v>44</v>
      </c>
      <c r="I430" s="20" t="s">
        <v>45</v>
      </c>
      <c r="J430" s="20" t="s">
        <v>3150</v>
      </c>
      <c r="K430" s="20" t="s">
        <v>3151</v>
      </c>
      <c r="L430" s="20" t="s">
        <v>3152</v>
      </c>
      <c r="M430" s="20"/>
      <c r="N430" s="21">
        <v>33.950000000000003</v>
      </c>
      <c r="O430" s="21">
        <v>0</v>
      </c>
      <c r="P430" s="20"/>
      <c r="Q430" s="19">
        <v>45345</v>
      </c>
      <c r="R430" s="20"/>
      <c r="S430" s="19">
        <v>45345</v>
      </c>
      <c r="T430" s="20" t="s">
        <v>49</v>
      </c>
      <c r="U430" s="20">
        <v>924522</v>
      </c>
      <c r="V430" s="20">
        <v>240000461</v>
      </c>
      <c r="W430" s="20" t="s">
        <v>847</v>
      </c>
      <c r="X430" s="20" t="s">
        <v>305</v>
      </c>
      <c r="Y430" s="20" t="s">
        <v>52</v>
      </c>
      <c r="Z430" s="20" t="s">
        <v>3153</v>
      </c>
      <c r="AA430" s="20" t="s">
        <v>3154</v>
      </c>
      <c r="AB430" s="20" t="s">
        <v>270</v>
      </c>
      <c r="AC430" s="20" t="s">
        <v>167</v>
      </c>
      <c r="AD430" s="20" t="s">
        <v>56</v>
      </c>
      <c r="AE430" s="20" t="s">
        <v>851</v>
      </c>
    </row>
    <row r="431" spans="1:31" ht="21" customHeight="1" x14ac:dyDescent="0.2">
      <c r="A431" s="4">
        <f t="shared" si="22"/>
        <v>429</v>
      </c>
      <c r="B431" s="4" t="str">
        <f t="shared" si="23"/>
        <v>F010-00024491</v>
      </c>
      <c r="C431" s="4" t="str">
        <f>IFERROR(VLOOKUP(F431,Tablas!$A$1:$B$3,2,0),"")</f>
        <v>Factura</v>
      </c>
      <c r="D431" s="4" t="str">
        <f t="shared" si="24"/>
        <v>Venta Asistida - CONTADO / CASH - Facturas clientes - C20606602031</v>
      </c>
      <c r="E431" s="19">
        <v>45405</v>
      </c>
      <c r="F431" s="20" t="s">
        <v>1001</v>
      </c>
      <c r="G431" s="20" t="s">
        <v>3155</v>
      </c>
      <c r="H431" s="20" t="s">
        <v>44</v>
      </c>
      <c r="I431" s="20" t="s">
        <v>45</v>
      </c>
      <c r="J431" s="20" t="s">
        <v>2552</v>
      </c>
      <c r="K431" s="20" t="s">
        <v>2553</v>
      </c>
      <c r="L431" s="20" t="s">
        <v>2554</v>
      </c>
      <c r="M431" s="20"/>
      <c r="N431" s="21">
        <v>33.97</v>
      </c>
      <c r="O431" s="21">
        <v>0</v>
      </c>
      <c r="P431" s="20"/>
      <c r="Q431" s="19">
        <v>45405</v>
      </c>
      <c r="R431" s="20"/>
      <c r="S431" s="19">
        <v>45405</v>
      </c>
      <c r="T431" s="20" t="s">
        <v>49</v>
      </c>
      <c r="U431" s="20">
        <v>952107</v>
      </c>
      <c r="V431" s="20">
        <v>240001086</v>
      </c>
      <c r="W431" s="20" t="s">
        <v>847</v>
      </c>
      <c r="X431" s="20" t="s">
        <v>305</v>
      </c>
      <c r="Y431" s="20" t="s">
        <v>52</v>
      </c>
      <c r="Z431" s="20" t="s">
        <v>2555</v>
      </c>
      <c r="AA431" s="20" t="s">
        <v>2556</v>
      </c>
      <c r="AB431" s="20" t="s">
        <v>2557</v>
      </c>
      <c r="AC431" s="20" t="s">
        <v>167</v>
      </c>
      <c r="AD431" s="20" t="s">
        <v>56</v>
      </c>
      <c r="AE431" s="20" t="s">
        <v>983</v>
      </c>
    </row>
    <row r="432" spans="1:31" ht="21" customHeight="1" x14ac:dyDescent="0.2">
      <c r="A432" s="4">
        <f t="shared" si="22"/>
        <v>430</v>
      </c>
      <c r="B432" s="4" t="str">
        <f t="shared" si="23"/>
        <v>B010-00016890</v>
      </c>
      <c r="C432" s="4" t="str">
        <f>IFERROR(VLOOKUP(F432,Tablas!$A$1:$B$3,2,0),"")</f>
        <v>Boleta</v>
      </c>
      <c r="D432" s="4" t="str">
        <f t="shared" si="24"/>
        <v>Juntoz - CONTADO / CASH - PE 4970 JUNTOZ Basado en Entregas 09-0010-00057599</v>
      </c>
      <c r="E432" s="19">
        <v>45258</v>
      </c>
      <c r="F432" s="20" t="s">
        <v>842</v>
      </c>
      <c r="G432" s="20" t="s">
        <v>3156</v>
      </c>
      <c r="H432" s="20" t="s">
        <v>44</v>
      </c>
      <c r="I432" s="20" t="s">
        <v>45</v>
      </c>
      <c r="J432" s="20" t="s">
        <v>3157</v>
      </c>
      <c r="K432" s="20" t="s">
        <v>3158</v>
      </c>
      <c r="L432" s="20" t="s">
        <v>3159</v>
      </c>
      <c r="M432" s="20"/>
      <c r="N432" s="21">
        <v>34.31</v>
      </c>
      <c r="O432" s="21">
        <v>0</v>
      </c>
      <c r="P432" s="20"/>
      <c r="Q432" s="19">
        <v>45258</v>
      </c>
      <c r="R432" s="20"/>
      <c r="S432" s="19">
        <v>45258</v>
      </c>
      <c r="T432" s="20" t="s">
        <v>49</v>
      </c>
      <c r="U432" s="20">
        <v>881706</v>
      </c>
      <c r="V432" s="20">
        <v>230003204</v>
      </c>
      <c r="W432" s="20" t="s">
        <v>847</v>
      </c>
      <c r="X432" s="20" t="s">
        <v>305</v>
      </c>
      <c r="Y432" s="20" t="s">
        <v>52</v>
      </c>
      <c r="Z432" s="20" t="s">
        <v>3160</v>
      </c>
      <c r="AA432" s="20" t="s">
        <v>3161</v>
      </c>
      <c r="AB432" s="20" t="s">
        <v>328</v>
      </c>
      <c r="AC432" s="20" t="s">
        <v>167</v>
      </c>
      <c r="AD432" s="20" t="s">
        <v>56</v>
      </c>
      <c r="AE432" s="20" t="s">
        <v>851</v>
      </c>
    </row>
    <row r="433" spans="1:31" ht="21" customHeight="1" x14ac:dyDescent="0.2">
      <c r="A433" s="4">
        <f t="shared" si="22"/>
        <v>431</v>
      </c>
      <c r="B433" s="4" t="str">
        <f t="shared" si="23"/>
        <v>B010-00019672</v>
      </c>
      <c r="C433" s="4" t="str">
        <f>IFERROR(VLOOKUP(F433,Tablas!$A$1:$B$3,2,0),"")</f>
        <v>Boleta</v>
      </c>
      <c r="D433" s="4" t="str">
        <f t="shared" si="24"/>
        <v>Promart - Intercorp - CONTADO / CASH - PE 3714 PROMART 1449587750277-01 Basado en Entrega</v>
      </c>
      <c r="E433" s="19">
        <v>45498</v>
      </c>
      <c r="F433" s="20" t="s">
        <v>842</v>
      </c>
      <c r="G433" s="20" t="s">
        <v>3162</v>
      </c>
      <c r="H433" s="20" t="s">
        <v>44</v>
      </c>
      <c r="I433" s="20" t="s">
        <v>45</v>
      </c>
      <c r="J433" s="20" t="s">
        <v>3163</v>
      </c>
      <c r="K433" s="20" t="s">
        <v>3164</v>
      </c>
      <c r="L433" s="20" t="s">
        <v>3165</v>
      </c>
      <c r="M433" s="20"/>
      <c r="N433" s="21">
        <v>34.43</v>
      </c>
      <c r="O433" s="21">
        <v>0</v>
      </c>
      <c r="P433" s="20"/>
      <c r="Q433" s="19">
        <v>45498</v>
      </c>
      <c r="R433" s="20"/>
      <c r="S433" s="19">
        <v>45498</v>
      </c>
      <c r="T433" s="20" t="s">
        <v>49</v>
      </c>
      <c r="U433" s="20">
        <v>998469</v>
      </c>
      <c r="V433" s="20">
        <v>240002207</v>
      </c>
      <c r="W433" s="20" t="s">
        <v>847</v>
      </c>
      <c r="X433" s="20" t="s">
        <v>274</v>
      </c>
      <c r="Y433" s="20" t="s">
        <v>52</v>
      </c>
      <c r="Z433" s="20" t="s">
        <v>3166</v>
      </c>
      <c r="AA433" s="20" t="s">
        <v>1449</v>
      </c>
      <c r="AB433" s="20" t="s">
        <v>54</v>
      </c>
      <c r="AC433" s="20" t="s">
        <v>167</v>
      </c>
      <c r="AD433" s="20" t="s">
        <v>56</v>
      </c>
      <c r="AE433" s="20" t="s">
        <v>2596</v>
      </c>
    </row>
    <row r="434" spans="1:31" ht="21" customHeight="1" x14ac:dyDescent="0.2">
      <c r="A434" s="4">
        <f t="shared" si="22"/>
        <v>432</v>
      </c>
      <c r="B434" s="4" t="str">
        <f t="shared" si="23"/>
        <v>B010-00018828</v>
      </c>
      <c r="C434" s="4" t="str">
        <f>IFERROR(VLOOKUP(F434,Tablas!$A$1:$B$3,2,0),"")</f>
        <v>Boleta</v>
      </c>
      <c r="D434" s="4" t="str">
        <f t="shared" si="24"/>
        <v>Juntoz - CONTADO / CASH - PE 2262 JUNTOZ Basado en Entregas 09-0007-00000300</v>
      </c>
      <c r="E434" s="19">
        <v>45422</v>
      </c>
      <c r="F434" s="20" t="s">
        <v>842</v>
      </c>
      <c r="G434" s="20" t="s">
        <v>3167</v>
      </c>
      <c r="H434" s="20" t="s">
        <v>44</v>
      </c>
      <c r="I434" s="20" t="s">
        <v>45</v>
      </c>
      <c r="J434" s="20" t="s">
        <v>3048</v>
      </c>
      <c r="K434" s="20" t="s">
        <v>3049</v>
      </c>
      <c r="L434" s="20" t="s">
        <v>3050</v>
      </c>
      <c r="M434" s="20"/>
      <c r="N434" s="21">
        <v>34.51</v>
      </c>
      <c r="O434" s="21">
        <v>0</v>
      </c>
      <c r="P434" s="20"/>
      <c r="Q434" s="19">
        <v>45422</v>
      </c>
      <c r="R434" s="20"/>
      <c r="S434" s="19">
        <v>45422</v>
      </c>
      <c r="T434" s="20" t="s">
        <v>49</v>
      </c>
      <c r="U434" s="20">
        <v>962064</v>
      </c>
      <c r="V434" s="20">
        <v>240001306</v>
      </c>
      <c r="W434" s="20" t="s">
        <v>847</v>
      </c>
      <c r="X434" s="20" t="s">
        <v>305</v>
      </c>
      <c r="Y434" s="20" t="s">
        <v>52</v>
      </c>
      <c r="Z434" s="20" t="s">
        <v>3168</v>
      </c>
      <c r="AA434" s="20" t="s">
        <v>1449</v>
      </c>
      <c r="AB434" s="20" t="s">
        <v>54</v>
      </c>
      <c r="AC434" s="20" t="s">
        <v>167</v>
      </c>
      <c r="AD434" s="20" t="s">
        <v>56</v>
      </c>
      <c r="AE434" s="20" t="s">
        <v>851</v>
      </c>
    </row>
    <row r="435" spans="1:31" ht="21" customHeight="1" x14ac:dyDescent="0.2">
      <c r="A435" s="4">
        <f t="shared" si="22"/>
        <v>433</v>
      </c>
      <c r="B435" s="4" t="str">
        <f t="shared" si="23"/>
        <v>B010-00018434</v>
      </c>
      <c r="C435" s="4" t="str">
        <f>IFERROR(VLOOKUP(F435,Tablas!$A$1:$B$3,2,0),"")</f>
        <v>Boleta</v>
      </c>
      <c r="D435" s="4" t="str">
        <f t="shared" si="24"/>
        <v>Juntoz - CONTADO / CASH - pe 1587 juntoz Basado en Entregas 09-0010-00059669</v>
      </c>
      <c r="E435" s="19">
        <v>45390</v>
      </c>
      <c r="F435" s="20" t="s">
        <v>842</v>
      </c>
      <c r="G435" s="20" t="s">
        <v>3169</v>
      </c>
      <c r="H435" s="20" t="s">
        <v>44</v>
      </c>
      <c r="I435" s="20" t="s">
        <v>45</v>
      </c>
      <c r="J435" s="20" t="s">
        <v>3048</v>
      </c>
      <c r="K435" s="20" t="s">
        <v>3049</v>
      </c>
      <c r="L435" s="20" t="s">
        <v>3050</v>
      </c>
      <c r="M435" s="20"/>
      <c r="N435" s="21">
        <v>34.53</v>
      </c>
      <c r="O435" s="21">
        <v>0</v>
      </c>
      <c r="P435" s="20"/>
      <c r="Q435" s="19">
        <v>45390</v>
      </c>
      <c r="R435" s="20"/>
      <c r="S435" s="19">
        <v>45390</v>
      </c>
      <c r="T435" s="20" t="s">
        <v>49</v>
      </c>
      <c r="U435" s="20">
        <v>943438</v>
      </c>
      <c r="V435" s="20">
        <v>240000910</v>
      </c>
      <c r="W435" s="20" t="s">
        <v>847</v>
      </c>
      <c r="X435" s="20" t="s">
        <v>305</v>
      </c>
      <c r="Y435" s="20" t="s">
        <v>52</v>
      </c>
      <c r="Z435" s="20" t="s">
        <v>3170</v>
      </c>
      <c r="AA435" s="20" t="s">
        <v>1449</v>
      </c>
      <c r="AB435" s="20" t="s">
        <v>54</v>
      </c>
      <c r="AC435" s="20" t="s">
        <v>167</v>
      </c>
      <c r="AD435" s="20" t="s">
        <v>56</v>
      </c>
      <c r="AE435" s="20" t="s">
        <v>851</v>
      </c>
    </row>
    <row r="436" spans="1:31" ht="21" customHeight="1" x14ac:dyDescent="0.2">
      <c r="A436" s="4">
        <f t="shared" si="22"/>
        <v>434</v>
      </c>
      <c r="B436" s="4" t="str">
        <f t="shared" si="23"/>
        <v>B010-00020014</v>
      </c>
      <c r="C436" s="4" t="str">
        <f>IFERROR(VLOOKUP(F436,Tablas!$A$1:$B$3,2,0),"")</f>
        <v>Boleta</v>
      </c>
      <c r="D436" s="4" t="str">
        <f t="shared" si="24"/>
        <v>Ecom - CONTADO / CASH - PE 4153 TEL: 990968982 ENVÍO Basado en Entregas 09</v>
      </c>
      <c r="E436" s="19">
        <v>45519</v>
      </c>
      <c r="F436" s="20" t="s">
        <v>842</v>
      </c>
      <c r="G436" s="20" t="s">
        <v>3171</v>
      </c>
      <c r="H436" s="20" t="s">
        <v>44</v>
      </c>
      <c r="I436" s="20" t="s">
        <v>45</v>
      </c>
      <c r="J436" s="20" t="s">
        <v>3172</v>
      </c>
      <c r="K436" s="20" t="s">
        <v>3173</v>
      </c>
      <c r="L436" s="20" t="s">
        <v>3174</v>
      </c>
      <c r="M436" s="20"/>
      <c r="N436" s="21">
        <v>34.74</v>
      </c>
      <c r="O436" s="21">
        <v>0</v>
      </c>
      <c r="P436" s="20"/>
      <c r="Q436" s="19">
        <v>45519</v>
      </c>
      <c r="R436" s="20"/>
      <c r="S436" s="19">
        <v>45519</v>
      </c>
      <c r="T436" s="20" t="s">
        <v>49</v>
      </c>
      <c r="U436" s="20">
        <v>1008415</v>
      </c>
      <c r="V436" s="20">
        <v>240002550</v>
      </c>
      <c r="W436" s="20" t="s">
        <v>847</v>
      </c>
      <c r="X436" s="20" t="s">
        <v>305</v>
      </c>
      <c r="Y436" s="20" t="s">
        <v>52</v>
      </c>
      <c r="Z436" s="20" t="s">
        <v>3175</v>
      </c>
      <c r="AA436" s="20" t="s">
        <v>3176</v>
      </c>
      <c r="AB436" s="20" t="s">
        <v>270</v>
      </c>
      <c r="AC436" s="20" t="s">
        <v>167</v>
      </c>
      <c r="AD436" s="20" t="s">
        <v>56</v>
      </c>
      <c r="AE436" s="20" t="s">
        <v>864</v>
      </c>
    </row>
    <row r="437" spans="1:31" ht="21" customHeight="1" x14ac:dyDescent="0.2">
      <c r="A437" s="4">
        <f t="shared" si="22"/>
        <v>435</v>
      </c>
      <c r="B437" s="4" t="str">
        <f t="shared" si="23"/>
        <v>B010-00020140</v>
      </c>
      <c r="C437" s="4" t="str">
        <f>IFERROR(VLOOKUP(F437,Tablas!$A$1:$B$3,2,0),"")</f>
        <v>Boleta</v>
      </c>
      <c r="D437" s="4" t="str">
        <f t="shared" si="24"/>
        <v>Nacional - CONTADO / CASH - PE 4388 Basado en Entregas 09-T010-00000963.</v>
      </c>
      <c r="E437" s="19">
        <v>45529</v>
      </c>
      <c r="F437" s="20" t="s">
        <v>842</v>
      </c>
      <c r="G437" s="20" t="s">
        <v>3177</v>
      </c>
      <c r="H437" s="20" t="s">
        <v>44</v>
      </c>
      <c r="I437" s="20" t="s">
        <v>45</v>
      </c>
      <c r="J437" s="20" t="s">
        <v>3178</v>
      </c>
      <c r="K437" s="20" t="s">
        <v>3179</v>
      </c>
      <c r="L437" s="20" t="s">
        <v>3180</v>
      </c>
      <c r="M437" s="20"/>
      <c r="N437" s="21">
        <v>35</v>
      </c>
      <c r="O437" s="21">
        <v>0</v>
      </c>
      <c r="P437" s="20"/>
      <c r="Q437" s="19">
        <v>45529</v>
      </c>
      <c r="R437" s="20"/>
      <c r="S437" s="19">
        <v>45529</v>
      </c>
      <c r="T437" s="20" t="s">
        <v>49</v>
      </c>
      <c r="U437" s="20">
        <v>1012748</v>
      </c>
      <c r="V437" s="20">
        <v>240002677</v>
      </c>
      <c r="W437" s="20" t="s">
        <v>847</v>
      </c>
      <c r="X437" s="20" t="s">
        <v>848</v>
      </c>
      <c r="Y437" s="20" t="s">
        <v>52</v>
      </c>
      <c r="Z437" s="20" t="s">
        <v>3181</v>
      </c>
      <c r="AA437" s="20" t="s">
        <v>1013</v>
      </c>
      <c r="AB437" s="20" t="s">
        <v>789</v>
      </c>
      <c r="AC437" s="20" t="s">
        <v>167</v>
      </c>
      <c r="AD437" s="20" t="s">
        <v>56</v>
      </c>
      <c r="AE437" s="20" t="s">
        <v>1014</v>
      </c>
    </row>
    <row r="438" spans="1:31" ht="21" customHeight="1" x14ac:dyDescent="0.2">
      <c r="A438" s="4">
        <f t="shared" si="22"/>
        <v>436</v>
      </c>
      <c r="B438" s="4" t="str">
        <f t="shared" si="23"/>
        <v>B010-00020027</v>
      </c>
      <c r="C438" s="4" t="str">
        <f>IFERROR(VLOOKUP(F438,Tablas!$A$1:$B$3,2,0),"")</f>
        <v>Boleta</v>
      </c>
      <c r="D438" s="4" t="str">
        <f t="shared" si="24"/>
        <v>Falabella - CONTADO / CASH - PE 4185 FALABELLA No 2552750289 Basado en Entregas</v>
      </c>
      <c r="E438" s="19">
        <v>45520</v>
      </c>
      <c r="F438" s="20" t="s">
        <v>842</v>
      </c>
      <c r="G438" s="20" t="s">
        <v>3182</v>
      </c>
      <c r="H438" s="20" t="s">
        <v>44</v>
      </c>
      <c r="I438" s="20" t="s">
        <v>45</v>
      </c>
      <c r="J438" s="20" t="s">
        <v>3183</v>
      </c>
      <c r="K438" s="20" t="s">
        <v>3184</v>
      </c>
      <c r="L438" s="20" t="s">
        <v>3185</v>
      </c>
      <c r="M438" s="20"/>
      <c r="N438" s="21">
        <v>35.11</v>
      </c>
      <c r="O438" s="21">
        <v>0</v>
      </c>
      <c r="P438" s="20"/>
      <c r="Q438" s="19">
        <v>45520</v>
      </c>
      <c r="R438" s="20"/>
      <c r="S438" s="19">
        <v>45520</v>
      </c>
      <c r="T438" s="20" t="s">
        <v>49</v>
      </c>
      <c r="U438" s="20">
        <v>1009424</v>
      </c>
      <c r="V438" s="20">
        <v>240002563</v>
      </c>
      <c r="W438" s="20" t="s">
        <v>847</v>
      </c>
      <c r="X438" s="20" t="s">
        <v>305</v>
      </c>
      <c r="Y438" s="20" t="s">
        <v>52</v>
      </c>
      <c r="Z438" s="20" t="s">
        <v>3186</v>
      </c>
      <c r="AA438" s="20" t="s">
        <v>372</v>
      </c>
      <c r="AB438" s="20" t="s">
        <v>54</v>
      </c>
      <c r="AC438" s="20" t="s">
        <v>167</v>
      </c>
      <c r="AD438" s="20" t="s">
        <v>56</v>
      </c>
      <c r="AE438" s="20" t="s">
        <v>1838</v>
      </c>
    </row>
    <row r="439" spans="1:31" ht="21" customHeight="1" x14ac:dyDescent="0.2">
      <c r="A439" s="4">
        <f t="shared" si="22"/>
        <v>437</v>
      </c>
      <c r="B439" s="4" t="str">
        <f t="shared" si="23"/>
        <v>B010-00019907</v>
      </c>
      <c r="C439" s="4" t="str">
        <f>IFERROR(VLOOKUP(F439,Tablas!$A$1:$B$3,2,0),"")</f>
        <v>Boleta</v>
      </c>
      <c r="D439" s="4" t="str">
        <f t="shared" si="24"/>
        <v>Ecom - CONTADO / CASH - PE 3962 TEL: 999907624 RECOJO Basado en Entregas 0</v>
      </c>
      <c r="E439" s="19">
        <v>45511</v>
      </c>
      <c r="F439" s="20" t="s">
        <v>842</v>
      </c>
      <c r="G439" s="20" t="s">
        <v>3187</v>
      </c>
      <c r="H439" s="20" t="s">
        <v>44</v>
      </c>
      <c r="I439" s="20" t="s">
        <v>45</v>
      </c>
      <c r="J439" s="20" t="s">
        <v>3188</v>
      </c>
      <c r="K439" s="20" t="s">
        <v>3189</v>
      </c>
      <c r="L439" s="20" t="s">
        <v>3190</v>
      </c>
      <c r="M439" s="20"/>
      <c r="N439" s="21">
        <v>35.11</v>
      </c>
      <c r="O439" s="21">
        <v>0</v>
      </c>
      <c r="P439" s="20"/>
      <c r="Q439" s="19">
        <v>45511</v>
      </c>
      <c r="R439" s="20"/>
      <c r="S439" s="19">
        <v>45511</v>
      </c>
      <c r="T439" s="20" t="s">
        <v>49</v>
      </c>
      <c r="U439" s="20">
        <v>1004689</v>
      </c>
      <c r="V439" s="20">
        <v>240002443</v>
      </c>
      <c r="W439" s="20" t="s">
        <v>847</v>
      </c>
      <c r="X439" s="20" t="s">
        <v>305</v>
      </c>
      <c r="Y439" s="20" t="s">
        <v>52</v>
      </c>
      <c r="Z439" s="20" t="s">
        <v>3191</v>
      </c>
      <c r="AA439" s="20" t="s">
        <v>3192</v>
      </c>
      <c r="AB439" s="20" t="s">
        <v>544</v>
      </c>
      <c r="AC439" s="20" t="s">
        <v>167</v>
      </c>
      <c r="AD439" s="20" t="s">
        <v>56</v>
      </c>
      <c r="AE439" s="20" t="s">
        <v>864</v>
      </c>
    </row>
    <row r="440" spans="1:31" ht="21" customHeight="1" x14ac:dyDescent="0.2">
      <c r="A440" s="4">
        <f t="shared" si="22"/>
        <v>438</v>
      </c>
      <c r="B440" s="4" t="str">
        <f t="shared" si="23"/>
        <v>B010-00020503</v>
      </c>
      <c r="C440" s="4" t="str">
        <f>IFERROR(VLOOKUP(F440,Tablas!$A$1:$B$3,2,0),"")</f>
        <v>Boleta</v>
      </c>
      <c r="D440" s="4" t="str">
        <f t="shared" si="24"/>
        <v>Falabella - CONTADO / CASH - PE 5022 FALABELLA No 2582131374 Basado en Entregas</v>
      </c>
      <c r="E440" s="19">
        <v>45560</v>
      </c>
      <c r="F440" s="20" t="s">
        <v>842</v>
      </c>
      <c r="G440" s="20" t="s">
        <v>3193</v>
      </c>
      <c r="H440" s="20" t="s">
        <v>44</v>
      </c>
      <c r="I440" s="20" t="s">
        <v>45</v>
      </c>
      <c r="J440" s="20" t="s">
        <v>3194</v>
      </c>
      <c r="K440" s="20" t="s">
        <v>3195</v>
      </c>
      <c r="L440" s="20" t="s">
        <v>3196</v>
      </c>
      <c r="M440" s="20"/>
      <c r="N440" s="21">
        <v>36</v>
      </c>
      <c r="O440" s="21">
        <v>0</v>
      </c>
      <c r="P440" s="20"/>
      <c r="Q440" s="19">
        <v>45560</v>
      </c>
      <c r="R440" s="20"/>
      <c r="S440" s="19">
        <v>45560</v>
      </c>
      <c r="T440" s="20" t="s">
        <v>49</v>
      </c>
      <c r="U440" s="20">
        <v>1028425</v>
      </c>
      <c r="V440" s="20">
        <v>240003040</v>
      </c>
      <c r="W440" s="20" t="s">
        <v>847</v>
      </c>
      <c r="X440" s="20" t="s">
        <v>305</v>
      </c>
      <c r="Y440" s="20" t="s">
        <v>52</v>
      </c>
      <c r="Z440" s="20" t="s">
        <v>3197</v>
      </c>
      <c r="AA440" s="20" t="s">
        <v>372</v>
      </c>
      <c r="AB440" s="20" t="s">
        <v>54</v>
      </c>
      <c r="AC440" s="20" t="s">
        <v>167</v>
      </c>
      <c r="AD440" s="20" t="s">
        <v>56</v>
      </c>
      <c r="AE440" s="20" t="s">
        <v>1838</v>
      </c>
    </row>
    <row r="441" spans="1:31" ht="21" customHeight="1" x14ac:dyDescent="0.2">
      <c r="A441" s="4">
        <f t="shared" si="22"/>
        <v>439</v>
      </c>
      <c r="B441" s="4" t="str">
        <f t="shared" si="23"/>
        <v>B010-00015985</v>
      </c>
      <c r="C441" s="4" t="str">
        <f>IFERROR(VLOOKUP(F441,Tablas!$A$1:$B$3,2,0),"")</f>
        <v>Boleta</v>
      </c>
      <c r="D441" s="4" t="str">
        <f t="shared" si="24"/>
        <v>Falabella - CONTADO / CASH - 230003496 Basado en Entregas 09-0010-00056245.</v>
      </c>
      <c r="E441" s="19">
        <v>45152</v>
      </c>
      <c r="F441" s="20" t="s">
        <v>842</v>
      </c>
      <c r="G441" s="20" t="s">
        <v>3198</v>
      </c>
      <c r="H441" s="20" t="s">
        <v>44</v>
      </c>
      <c r="I441" s="20" t="s">
        <v>45</v>
      </c>
      <c r="J441" s="20" t="s">
        <v>3199</v>
      </c>
      <c r="K441" s="20" t="s">
        <v>3200</v>
      </c>
      <c r="L441" s="20" t="s">
        <v>3201</v>
      </c>
      <c r="M441" s="20"/>
      <c r="N441" s="21">
        <v>36</v>
      </c>
      <c r="O441" s="21">
        <v>0</v>
      </c>
      <c r="P441" s="20"/>
      <c r="Q441" s="19">
        <v>45152</v>
      </c>
      <c r="R441" s="20"/>
      <c r="S441" s="19">
        <v>45152</v>
      </c>
      <c r="T441" s="20" t="s">
        <v>49</v>
      </c>
      <c r="U441" s="20">
        <v>834172</v>
      </c>
      <c r="V441" s="20">
        <v>230002252</v>
      </c>
      <c r="W441" s="20" t="s">
        <v>847</v>
      </c>
      <c r="X441" s="20" t="s">
        <v>305</v>
      </c>
      <c r="Y441" s="20" t="s">
        <v>52</v>
      </c>
      <c r="Z441" s="20" t="s">
        <v>3202</v>
      </c>
      <c r="AA441" s="20" t="s">
        <v>3203</v>
      </c>
      <c r="AB441" s="20" t="s">
        <v>682</v>
      </c>
      <c r="AC441" s="20" t="s">
        <v>167</v>
      </c>
      <c r="AD441" s="20" t="s">
        <v>56</v>
      </c>
      <c r="AE441" s="20" t="s">
        <v>1838</v>
      </c>
    </row>
    <row r="442" spans="1:31" ht="21" customHeight="1" x14ac:dyDescent="0.2">
      <c r="A442" s="4">
        <f t="shared" si="22"/>
        <v>440</v>
      </c>
      <c r="B442" s="4" t="str">
        <f t="shared" si="23"/>
        <v>B010-00017060</v>
      </c>
      <c r="C442" s="4" t="str">
        <f>IFERROR(VLOOKUP(F442,Tablas!$A$1:$B$3,2,0),"")</f>
        <v>Boleta</v>
      </c>
      <c r="D442" s="4" t="str">
        <f t="shared" si="24"/>
        <v>Falabella - CONTADO / CASH - PE 5357 FALABELLA Basado en Entregas 09-0010-00057</v>
      </c>
      <c r="E442" s="19">
        <v>45278</v>
      </c>
      <c r="F442" s="20" t="s">
        <v>842</v>
      </c>
      <c r="G442" s="20" t="s">
        <v>3204</v>
      </c>
      <c r="H442" s="20" t="s">
        <v>44</v>
      </c>
      <c r="I442" s="20" t="s">
        <v>45</v>
      </c>
      <c r="J442" s="20" t="s">
        <v>3205</v>
      </c>
      <c r="K442" s="20" t="s">
        <v>3206</v>
      </c>
      <c r="L442" s="20" t="s">
        <v>3207</v>
      </c>
      <c r="M442" s="20"/>
      <c r="N442" s="21">
        <v>36</v>
      </c>
      <c r="O442" s="21">
        <v>0</v>
      </c>
      <c r="P442" s="20"/>
      <c r="Q442" s="19">
        <v>45278</v>
      </c>
      <c r="R442" s="20"/>
      <c r="S442" s="19">
        <v>45278</v>
      </c>
      <c r="T442" s="20" t="s">
        <v>49</v>
      </c>
      <c r="U442" s="20">
        <v>889806</v>
      </c>
      <c r="V442" s="20">
        <v>230003374</v>
      </c>
      <c r="W442" s="20" t="s">
        <v>847</v>
      </c>
      <c r="X442" s="20" t="s">
        <v>305</v>
      </c>
      <c r="Y442" s="20" t="s">
        <v>52</v>
      </c>
      <c r="Z442" s="20" t="s">
        <v>3208</v>
      </c>
      <c r="AA442" s="20" t="s">
        <v>3209</v>
      </c>
      <c r="AB442" s="20" t="s">
        <v>328</v>
      </c>
      <c r="AC442" s="20" t="s">
        <v>167</v>
      </c>
      <c r="AD442" s="20" t="s">
        <v>56</v>
      </c>
      <c r="AE442" s="20" t="s">
        <v>1838</v>
      </c>
    </row>
    <row r="443" spans="1:31" ht="21" customHeight="1" x14ac:dyDescent="0.2">
      <c r="A443" s="4">
        <f t="shared" si="22"/>
        <v>441</v>
      </c>
      <c r="B443" s="4" t="str">
        <f t="shared" si="23"/>
        <v>B010-00018559</v>
      </c>
      <c r="C443" s="4" t="str">
        <f>IFERROR(VLOOKUP(F443,Tablas!$A$1:$B$3,2,0),"")</f>
        <v>Boleta</v>
      </c>
      <c r="D443" s="4" t="str">
        <f t="shared" si="24"/>
        <v>Juntoz - CONTADO / CASH - PE 1827 JUNTOZ Basado en Entregas 09-0010-00059893</v>
      </c>
      <c r="E443" s="19">
        <v>45401</v>
      </c>
      <c r="F443" s="20" t="s">
        <v>842</v>
      </c>
      <c r="G443" s="20" t="s">
        <v>3210</v>
      </c>
      <c r="H443" s="20" t="s">
        <v>44</v>
      </c>
      <c r="I443" s="20" t="s">
        <v>45</v>
      </c>
      <c r="J443" s="20" t="s">
        <v>3211</v>
      </c>
      <c r="K443" s="20" t="s">
        <v>3212</v>
      </c>
      <c r="L443" s="20" t="s">
        <v>3213</v>
      </c>
      <c r="M443" s="20"/>
      <c r="N443" s="21">
        <v>36.299999999999997</v>
      </c>
      <c r="O443" s="21">
        <v>0</v>
      </c>
      <c r="P443" s="20"/>
      <c r="Q443" s="19">
        <v>45401</v>
      </c>
      <c r="R443" s="20"/>
      <c r="S443" s="19">
        <v>45401</v>
      </c>
      <c r="T443" s="20" t="s">
        <v>49</v>
      </c>
      <c r="U443" s="20">
        <v>948721</v>
      </c>
      <c r="V443" s="20">
        <v>240001035</v>
      </c>
      <c r="W443" s="20" t="s">
        <v>847</v>
      </c>
      <c r="X443" s="20" t="s">
        <v>274</v>
      </c>
      <c r="Y443" s="20" t="s">
        <v>52</v>
      </c>
      <c r="Z443" s="20" t="s">
        <v>3214</v>
      </c>
      <c r="AA443" s="20" t="s">
        <v>3215</v>
      </c>
      <c r="AB443" s="20" t="s">
        <v>1114</v>
      </c>
      <c r="AC443" s="20" t="s">
        <v>167</v>
      </c>
      <c r="AD443" s="20" t="s">
        <v>56</v>
      </c>
      <c r="AE443" s="20" t="s">
        <v>851</v>
      </c>
    </row>
    <row r="444" spans="1:31" ht="21" customHeight="1" x14ac:dyDescent="0.2">
      <c r="A444" s="4">
        <f t="shared" si="22"/>
        <v>442</v>
      </c>
      <c r="B444" s="4" t="str">
        <f t="shared" si="23"/>
        <v>B010-00019525</v>
      </c>
      <c r="C444" s="4" t="str">
        <f>IFERROR(VLOOKUP(F444,Tablas!$A$1:$B$3,2,0),"")</f>
        <v>Boleta</v>
      </c>
      <c r="D444" s="4" t="str">
        <f t="shared" si="24"/>
        <v>Nacional - CREDITO 30 DIAS / CREDIT 30 DAYS - PE 3455 Basado en Entregas 09-T010-00000155.</v>
      </c>
      <c r="E444" s="19">
        <v>45488</v>
      </c>
      <c r="F444" s="20" t="s">
        <v>842</v>
      </c>
      <c r="G444" s="20" t="s">
        <v>3216</v>
      </c>
      <c r="H444" s="20" t="s">
        <v>44</v>
      </c>
      <c r="I444" s="20" t="s">
        <v>45</v>
      </c>
      <c r="J444" s="20" t="s">
        <v>3217</v>
      </c>
      <c r="K444" s="20" t="s">
        <v>3218</v>
      </c>
      <c r="L444" s="20" t="s">
        <v>3219</v>
      </c>
      <c r="M444" s="20"/>
      <c r="N444" s="21">
        <v>36.33</v>
      </c>
      <c r="O444" s="21">
        <v>0</v>
      </c>
      <c r="P444" s="20"/>
      <c r="Q444" s="19">
        <v>45488</v>
      </c>
      <c r="R444" s="20"/>
      <c r="S444" s="19">
        <v>45518</v>
      </c>
      <c r="T444" s="20" t="s">
        <v>643</v>
      </c>
      <c r="U444" s="20">
        <v>993823</v>
      </c>
      <c r="V444" s="20">
        <v>240002060</v>
      </c>
      <c r="W444" s="20" t="s">
        <v>847</v>
      </c>
      <c r="X444" s="20" t="s">
        <v>305</v>
      </c>
      <c r="Y444" s="20" t="s">
        <v>52</v>
      </c>
      <c r="Z444" s="20" t="s">
        <v>3220</v>
      </c>
      <c r="AA444" s="20" t="s">
        <v>3221</v>
      </c>
      <c r="AB444" s="20" t="s">
        <v>54</v>
      </c>
      <c r="AC444" s="20" t="s">
        <v>167</v>
      </c>
      <c r="AD444" s="20" t="s">
        <v>56</v>
      </c>
      <c r="AE444" s="20" t="s">
        <v>1014</v>
      </c>
    </row>
    <row r="445" spans="1:31" ht="21" customHeight="1" x14ac:dyDescent="0.2">
      <c r="A445" s="4">
        <f t="shared" si="22"/>
        <v>443</v>
      </c>
      <c r="B445" s="4" t="str">
        <f t="shared" si="23"/>
        <v>B010-00020408</v>
      </c>
      <c r="C445" s="4" t="str">
        <f>IFERROR(VLOOKUP(F445,Tablas!$A$1:$B$3,2,0),"")</f>
        <v>Boleta</v>
      </c>
      <c r="D445" s="4" t="str">
        <f t="shared" si="24"/>
        <v>Ecom - CONTADO / CASH - PE 4826 TEL: 966629280 RECOJO Basado en Pedidos de</v>
      </c>
      <c r="E445" s="19">
        <v>45551</v>
      </c>
      <c r="F445" s="20" t="s">
        <v>842</v>
      </c>
      <c r="G445" s="20" t="s">
        <v>3222</v>
      </c>
      <c r="H445" s="20" t="s">
        <v>44</v>
      </c>
      <c r="I445" s="20" t="s">
        <v>45</v>
      </c>
      <c r="J445" s="20" t="s">
        <v>3223</v>
      </c>
      <c r="K445" s="20" t="s">
        <v>3224</v>
      </c>
      <c r="L445" s="20" t="s">
        <v>3225</v>
      </c>
      <c r="M445" s="20"/>
      <c r="N445" s="21">
        <v>36.9</v>
      </c>
      <c r="O445" s="21">
        <v>0</v>
      </c>
      <c r="P445" s="20"/>
      <c r="Q445" s="19">
        <v>45551</v>
      </c>
      <c r="R445" s="20"/>
      <c r="S445" s="19">
        <v>45551</v>
      </c>
      <c r="T445" s="20" t="s">
        <v>49</v>
      </c>
      <c r="U445" s="20">
        <v>1024983</v>
      </c>
      <c r="V445" s="20">
        <v>240002945</v>
      </c>
      <c r="W445" s="20" t="s">
        <v>847</v>
      </c>
      <c r="X445" s="20" t="s">
        <v>305</v>
      </c>
      <c r="Y445" s="20" t="s">
        <v>52</v>
      </c>
      <c r="Z445" s="20" t="s">
        <v>3226</v>
      </c>
      <c r="AA445" s="20" t="s">
        <v>3227</v>
      </c>
      <c r="AB445" s="20" t="s">
        <v>3228</v>
      </c>
      <c r="AC445" s="20" t="s">
        <v>689</v>
      </c>
      <c r="AD445" s="20" t="s">
        <v>56</v>
      </c>
      <c r="AE445" s="20" t="s">
        <v>864</v>
      </c>
    </row>
    <row r="446" spans="1:31" ht="21" customHeight="1" x14ac:dyDescent="0.2">
      <c r="A446" s="4">
        <f t="shared" si="22"/>
        <v>444</v>
      </c>
      <c r="B446" s="4" t="str">
        <f t="shared" si="23"/>
        <v>F010-00025788</v>
      </c>
      <c r="C446" s="4" t="str">
        <f>IFERROR(VLOOKUP(F446,Tablas!$A$1:$B$3,2,0),"")</f>
        <v>Factura</v>
      </c>
      <c r="D446" s="4" t="str">
        <f t="shared" si="24"/>
        <v>Ecom - CONTADO / CASH - Facturas clientes - C20514340995</v>
      </c>
      <c r="E446" s="19">
        <v>45537</v>
      </c>
      <c r="F446" s="20" t="s">
        <v>1001</v>
      </c>
      <c r="G446" s="20" t="s">
        <v>3229</v>
      </c>
      <c r="H446" s="20" t="s">
        <v>44</v>
      </c>
      <c r="I446" s="20" t="s">
        <v>45</v>
      </c>
      <c r="J446" s="20" t="s">
        <v>3230</v>
      </c>
      <c r="K446" s="20" t="s">
        <v>3231</v>
      </c>
      <c r="L446" s="20" t="s">
        <v>3232</v>
      </c>
      <c r="M446" s="20"/>
      <c r="N446" s="21">
        <v>36.9</v>
      </c>
      <c r="O446" s="21">
        <v>0</v>
      </c>
      <c r="P446" s="20"/>
      <c r="Q446" s="19">
        <v>45537</v>
      </c>
      <c r="R446" s="20"/>
      <c r="S446" s="19">
        <v>45537</v>
      </c>
      <c r="T446" s="20" t="s">
        <v>49</v>
      </c>
      <c r="U446" s="20">
        <v>1017333</v>
      </c>
      <c r="V446" s="20">
        <v>240002598</v>
      </c>
      <c r="W446" s="20" t="s">
        <v>847</v>
      </c>
      <c r="X446" s="20" t="s">
        <v>305</v>
      </c>
      <c r="Y446" s="20" t="s">
        <v>52</v>
      </c>
      <c r="Z446" s="20" t="s">
        <v>3233</v>
      </c>
      <c r="AA446" s="20" t="s">
        <v>3234</v>
      </c>
      <c r="AB446" s="20"/>
      <c r="AC446" s="20"/>
      <c r="AD446" s="20" t="s">
        <v>56</v>
      </c>
      <c r="AE446" s="20" t="s">
        <v>864</v>
      </c>
    </row>
    <row r="447" spans="1:31" ht="21" customHeight="1" x14ac:dyDescent="0.2">
      <c r="A447" s="4">
        <f t="shared" ref="A447:A510" si="25">ROW()-2</f>
        <v>445</v>
      </c>
      <c r="B447" s="4" t="str">
        <f t="shared" ref="B447:B510" si="26">MID(G447,4,20)</f>
        <v>B010-00019305</v>
      </c>
      <c r="C447" s="4" t="str">
        <f>IFERROR(VLOOKUP(F447,Tablas!$A$1:$B$3,2,0),"")</f>
        <v>Boleta</v>
      </c>
      <c r="D447" s="4" t="str">
        <f t="shared" ref="D447:D510" si="27">CONCATENATE(AE447," - ",T447," - ",Z447)</f>
        <v>Falabella - CONTADO / CASH - PE 2973 FALABELLA Basado en Entregas 09-0007-00000</v>
      </c>
      <c r="E447" s="19">
        <v>45461</v>
      </c>
      <c r="F447" s="20" t="s">
        <v>842</v>
      </c>
      <c r="G447" s="20" t="s">
        <v>3797</v>
      </c>
      <c r="H447" s="20" t="s">
        <v>44</v>
      </c>
      <c r="I447" s="20" t="s">
        <v>45</v>
      </c>
      <c r="J447" s="20" t="s">
        <v>3798</v>
      </c>
      <c r="K447" s="20" t="s">
        <v>3799</v>
      </c>
      <c r="L447" s="20" t="s">
        <v>3800</v>
      </c>
      <c r="M447" s="20"/>
      <c r="N447" s="21">
        <v>55.8</v>
      </c>
      <c r="O447" s="21">
        <v>0</v>
      </c>
      <c r="P447" s="20"/>
      <c r="Q447" s="19">
        <v>45461</v>
      </c>
      <c r="R447" s="20"/>
      <c r="S447" s="19">
        <v>45461</v>
      </c>
      <c r="T447" s="20" t="s">
        <v>49</v>
      </c>
      <c r="U447" s="20">
        <v>982247</v>
      </c>
      <c r="V447" s="20">
        <v>240001840</v>
      </c>
      <c r="W447" s="20" t="s">
        <v>847</v>
      </c>
      <c r="X447" s="20" t="s">
        <v>274</v>
      </c>
      <c r="Y447" s="20" t="s">
        <v>52</v>
      </c>
      <c r="Z447" s="20" t="s">
        <v>3801</v>
      </c>
      <c r="AA447" s="20" t="s">
        <v>3802</v>
      </c>
      <c r="AB447" s="20" t="s">
        <v>523</v>
      </c>
      <c r="AC447" s="20" t="s">
        <v>167</v>
      </c>
      <c r="AD447" s="20" t="s">
        <v>56</v>
      </c>
      <c r="AE447" s="20" t="s">
        <v>1838</v>
      </c>
    </row>
    <row r="448" spans="1:31" ht="21" customHeight="1" x14ac:dyDescent="0.2">
      <c r="A448" s="4">
        <f t="shared" si="25"/>
        <v>446</v>
      </c>
      <c r="B448" s="4" t="str">
        <f t="shared" si="26"/>
        <v>B010-00019831</v>
      </c>
      <c r="C448" s="4" t="str">
        <f>IFERROR(VLOOKUP(F448,Tablas!$A$1:$B$3,2,0),"")</f>
        <v>Boleta</v>
      </c>
      <c r="D448" s="4" t="str">
        <f t="shared" si="27"/>
        <v>Nacional - CREDITO 30 DIAS / CREDIT 30 DAYS - PE 3825 Basado en Entregas 09-T010-00000497.</v>
      </c>
      <c r="E448" s="19">
        <v>45504</v>
      </c>
      <c r="F448" s="20" t="s">
        <v>842</v>
      </c>
      <c r="G448" s="20" t="s">
        <v>3238</v>
      </c>
      <c r="H448" s="20" t="s">
        <v>44</v>
      </c>
      <c r="I448" s="20" t="s">
        <v>45</v>
      </c>
      <c r="J448" s="20" t="s">
        <v>3239</v>
      </c>
      <c r="K448" s="20" t="s">
        <v>3240</v>
      </c>
      <c r="L448" s="20" t="s">
        <v>3241</v>
      </c>
      <c r="M448" s="20"/>
      <c r="N448" s="21">
        <v>37.17</v>
      </c>
      <c r="O448" s="21">
        <v>0</v>
      </c>
      <c r="P448" s="20"/>
      <c r="Q448" s="19">
        <v>45504</v>
      </c>
      <c r="R448" s="20"/>
      <c r="S448" s="19">
        <v>45534</v>
      </c>
      <c r="T448" s="20" t="s">
        <v>643</v>
      </c>
      <c r="U448" s="20">
        <v>1000927</v>
      </c>
      <c r="V448" s="20">
        <v>240002367</v>
      </c>
      <c r="W448" s="20" t="s">
        <v>847</v>
      </c>
      <c r="X448" s="20" t="s">
        <v>274</v>
      </c>
      <c r="Y448" s="20" t="s">
        <v>52</v>
      </c>
      <c r="Z448" s="20" t="s">
        <v>3242</v>
      </c>
      <c r="AA448" s="20" t="s">
        <v>3221</v>
      </c>
      <c r="AB448" s="20" t="s">
        <v>54</v>
      </c>
      <c r="AC448" s="20" t="s">
        <v>167</v>
      </c>
      <c r="AD448" s="20" t="s">
        <v>56</v>
      </c>
      <c r="AE448" s="20" t="s">
        <v>1014</v>
      </c>
    </row>
    <row r="449" spans="1:31" ht="21" customHeight="1" x14ac:dyDescent="0.2">
      <c r="A449" s="4">
        <f t="shared" si="25"/>
        <v>447</v>
      </c>
      <c r="B449" s="4" t="str">
        <f t="shared" si="26"/>
        <v>B010-00018186</v>
      </c>
      <c r="C449" s="4" t="str">
        <f>IFERROR(VLOOKUP(F449,Tablas!$A$1:$B$3,2,0),"")</f>
        <v>Boleta</v>
      </c>
      <c r="D449" s="4" t="str">
        <f t="shared" si="27"/>
        <v>Ecom - CONTADO / CASH - PE 1185 TEL: 999020545 Basado en Entregas 09-0010-</v>
      </c>
      <c r="E449" s="19">
        <v>45364</v>
      </c>
      <c r="F449" s="20" t="s">
        <v>842</v>
      </c>
      <c r="G449" s="20" t="s">
        <v>3243</v>
      </c>
      <c r="H449" s="20" t="s">
        <v>44</v>
      </c>
      <c r="I449" s="20" t="s">
        <v>45</v>
      </c>
      <c r="J449" s="20" t="s">
        <v>3244</v>
      </c>
      <c r="K449" s="20" t="s">
        <v>3245</v>
      </c>
      <c r="L449" s="20" t="s">
        <v>3246</v>
      </c>
      <c r="M449" s="20"/>
      <c r="N449" s="21">
        <v>37.44</v>
      </c>
      <c r="O449" s="21">
        <v>0</v>
      </c>
      <c r="P449" s="20"/>
      <c r="Q449" s="19">
        <v>45364</v>
      </c>
      <c r="R449" s="20"/>
      <c r="S449" s="19">
        <v>45364</v>
      </c>
      <c r="T449" s="20" t="s">
        <v>49</v>
      </c>
      <c r="U449" s="20">
        <v>932654</v>
      </c>
      <c r="V449" s="20">
        <v>240000661</v>
      </c>
      <c r="W449" s="20" t="s">
        <v>847</v>
      </c>
      <c r="X449" s="20" t="s">
        <v>305</v>
      </c>
      <c r="Y449" s="20" t="s">
        <v>52</v>
      </c>
      <c r="Z449" s="20" t="s">
        <v>3247</v>
      </c>
      <c r="AA449" s="20" t="s">
        <v>3248</v>
      </c>
      <c r="AB449" s="20" t="s">
        <v>544</v>
      </c>
      <c r="AC449" s="20" t="s">
        <v>167</v>
      </c>
      <c r="AD449" s="20" t="s">
        <v>56</v>
      </c>
      <c r="AE449" s="20" t="s">
        <v>864</v>
      </c>
    </row>
    <row r="450" spans="1:31" ht="21" customHeight="1" x14ac:dyDescent="0.2">
      <c r="A450" s="4">
        <f t="shared" si="25"/>
        <v>448</v>
      </c>
      <c r="B450" s="4" t="str">
        <f t="shared" si="26"/>
        <v>B010-00018458</v>
      </c>
      <c r="C450" s="4" t="str">
        <f>IFERROR(VLOOKUP(F450,Tablas!$A$1:$B$3,2,0),"")</f>
        <v>Boleta</v>
      </c>
      <c r="D450" s="4" t="str">
        <f t="shared" si="27"/>
        <v>Ecom - CONTADO / CASH - PE 1632 TEL: 950096398 Basado en Entregas 09-0010-</v>
      </c>
      <c r="E450" s="19">
        <v>45393</v>
      </c>
      <c r="F450" s="20" t="s">
        <v>842</v>
      </c>
      <c r="G450" s="20" t="s">
        <v>3249</v>
      </c>
      <c r="H450" s="20" t="s">
        <v>44</v>
      </c>
      <c r="I450" s="20" t="s">
        <v>45</v>
      </c>
      <c r="J450" s="20" t="s">
        <v>3250</v>
      </c>
      <c r="K450" s="20" t="s">
        <v>3251</v>
      </c>
      <c r="L450" s="20" t="s">
        <v>3252</v>
      </c>
      <c r="M450" s="20"/>
      <c r="N450" s="21">
        <v>37.5</v>
      </c>
      <c r="O450" s="21">
        <v>0</v>
      </c>
      <c r="P450" s="20"/>
      <c r="Q450" s="19">
        <v>45393</v>
      </c>
      <c r="R450" s="20"/>
      <c r="S450" s="19">
        <v>45393</v>
      </c>
      <c r="T450" s="20" t="s">
        <v>49</v>
      </c>
      <c r="U450" s="20">
        <v>944931</v>
      </c>
      <c r="V450" s="20">
        <v>240000934</v>
      </c>
      <c r="W450" s="20" t="s">
        <v>847</v>
      </c>
      <c r="X450" s="20" t="s">
        <v>274</v>
      </c>
      <c r="Y450" s="20" t="s">
        <v>52</v>
      </c>
      <c r="Z450" s="20" t="s">
        <v>3253</v>
      </c>
      <c r="AA450" s="20" t="s">
        <v>3254</v>
      </c>
      <c r="AB450" s="20" t="s">
        <v>949</v>
      </c>
      <c r="AC450" s="20" t="s">
        <v>689</v>
      </c>
      <c r="AD450" s="20" t="s">
        <v>56</v>
      </c>
      <c r="AE450" s="20" t="s">
        <v>864</v>
      </c>
    </row>
    <row r="451" spans="1:31" ht="21" customHeight="1" x14ac:dyDescent="0.2">
      <c r="A451" s="4">
        <f t="shared" si="25"/>
        <v>449</v>
      </c>
      <c r="B451" s="4" t="str">
        <f t="shared" si="26"/>
        <v>B010-00020132</v>
      </c>
      <c r="C451" s="4" t="str">
        <f>IFERROR(VLOOKUP(F451,Tablas!$A$1:$B$3,2,0),"")</f>
        <v>Boleta</v>
      </c>
      <c r="D451" s="4" t="str">
        <f t="shared" si="27"/>
        <v>Nacional - CONTADO / CASH - Pedidos de cliente - C00074543359 Basado en Entreg</v>
      </c>
      <c r="E451" s="19">
        <v>45528</v>
      </c>
      <c r="F451" s="20" t="s">
        <v>842</v>
      </c>
      <c r="G451" s="20" t="s">
        <v>3255</v>
      </c>
      <c r="H451" s="20" t="s">
        <v>44</v>
      </c>
      <c r="I451" s="20" t="s">
        <v>45</v>
      </c>
      <c r="J451" s="20" t="s">
        <v>3256</v>
      </c>
      <c r="K451" s="20" t="s">
        <v>3257</v>
      </c>
      <c r="L451" s="20" t="s">
        <v>3258</v>
      </c>
      <c r="M451" s="20"/>
      <c r="N451" s="21">
        <v>38.01</v>
      </c>
      <c r="O451" s="21">
        <v>0</v>
      </c>
      <c r="P451" s="20"/>
      <c r="Q451" s="19">
        <v>45528</v>
      </c>
      <c r="R451" s="20"/>
      <c r="S451" s="19">
        <v>45528</v>
      </c>
      <c r="T451" s="20" t="s">
        <v>49</v>
      </c>
      <c r="U451" s="20">
        <v>1012722</v>
      </c>
      <c r="V451" s="20">
        <v>240002669</v>
      </c>
      <c r="W451" s="20" t="s">
        <v>847</v>
      </c>
      <c r="X451" s="20" t="s">
        <v>848</v>
      </c>
      <c r="Y451" s="20" t="s">
        <v>52</v>
      </c>
      <c r="Z451" s="20" t="s">
        <v>3259</v>
      </c>
      <c r="AA451" s="20" t="s">
        <v>1013</v>
      </c>
      <c r="AB451" s="20" t="s">
        <v>789</v>
      </c>
      <c r="AC451" s="20" t="s">
        <v>167</v>
      </c>
      <c r="AD451" s="20" t="s">
        <v>56</v>
      </c>
      <c r="AE451" s="20" t="s">
        <v>1014</v>
      </c>
    </row>
    <row r="452" spans="1:31" ht="21" customHeight="1" x14ac:dyDescent="0.2">
      <c r="A452" s="4">
        <f t="shared" si="25"/>
        <v>450</v>
      </c>
      <c r="B452" s="4" t="str">
        <f t="shared" si="26"/>
        <v>B010-00019285</v>
      </c>
      <c r="C452" s="4" t="str">
        <f>IFERROR(VLOOKUP(F452,Tablas!$A$1:$B$3,2,0),"")</f>
        <v>Boleta</v>
      </c>
      <c r="D452" s="4" t="str">
        <f t="shared" si="27"/>
        <v>Ripley - CONTADO / CASH - PE 2951 RIPLEY Basado en Entregas 09-0007-00000929</v>
      </c>
      <c r="E452" s="19">
        <v>45460</v>
      </c>
      <c r="F452" s="20" t="s">
        <v>842</v>
      </c>
      <c r="G452" s="20" t="s">
        <v>3260</v>
      </c>
      <c r="H452" s="20" t="s">
        <v>44</v>
      </c>
      <c r="I452" s="20" t="s">
        <v>45</v>
      </c>
      <c r="J452" s="20" t="s">
        <v>3261</v>
      </c>
      <c r="K452" s="20" t="s">
        <v>3262</v>
      </c>
      <c r="L452" s="20" t="s">
        <v>3263</v>
      </c>
      <c r="M452" s="20"/>
      <c r="N452" s="21">
        <v>38.21</v>
      </c>
      <c r="O452" s="21">
        <v>0</v>
      </c>
      <c r="P452" s="20"/>
      <c r="Q452" s="19">
        <v>45460</v>
      </c>
      <c r="R452" s="20"/>
      <c r="S452" s="19">
        <v>45460</v>
      </c>
      <c r="T452" s="20" t="s">
        <v>49</v>
      </c>
      <c r="U452" s="20">
        <v>982002</v>
      </c>
      <c r="V452" s="20">
        <v>240001820</v>
      </c>
      <c r="W452" s="20" t="s">
        <v>847</v>
      </c>
      <c r="X452" s="20" t="s">
        <v>305</v>
      </c>
      <c r="Y452" s="20" t="s">
        <v>52</v>
      </c>
      <c r="Z452" s="20" t="s">
        <v>3264</v>
      </c>
      <c r="AA452" s="20" t="s">
        <v>3265</v>
      </c>
      <c r="AB452" s="20" t="s">
        <v>2671</v>
      </c>
      <c r="AC452" s="20" t="s">
        <v>2671</v>
      </c>
      <c r="AD452" s="20" t="s">
        <v>56</v>
      </c>
      <c r="AE452" s="20" t="s">
        <v>2574</v>
      </c>
    </row>
    <row r="453" spans="1:31" ht="21" customHeight="1" x14ac:dyDescent="0.2">
      <c r="A453" s="4">
        <f t="shared" si="25"/>
        <v>451</v>
      </c>
      <c r="B453" s="4" t="str">
        <f t="shared" si="26"/>
        <v>B010-00020002</v>
      </c>
      <c r="C453" s="4" t="str">
        <f>IFERROR(VLOOKUP(F453,Tablas!$A$1:$B$3,2,0),"")</f>
        <v>Boleta</v>
      </c>
      <c r="D453" s="4" t="str">
        <f t="shared" si="27"/>
        <v>Plaza Vea - Intercorp - CONTADO / CASH - PE 4141 PLAZA VEA v13229730plzv-01 Basado en Entre</v>
      </c>
      <c r="E453" s="19">
        <v>45519</v>
      </c>
      <c r="F453" s="20" t="s">
        <v>842</v>
      </c>
      <c r="G453" s="20" t="s">
        <v>3266</v>
      </c>
      <c r="H453" s="20" t="s">
        <v>44</v>
      </c>
      <c r="I453" s="20" t="s">
        <v>45</v>
      </c>
      <c r="J453" s="20" t="s">
        <v>3267</v>
      </c>
      <c r="K453" s="20" t="s">
        <v>3268</v>
      </c>
      <c r="L453" s="20" t="s">
        <v>3269</v>
      </c>
      <c r="M453" s="20"/>
      <c r="N453" s="21">
        <v>38.35</v>
      </c>
      <c r="O453" s="21">
        <v>0</v>
      </c>
      <c r="P453" s="20"/>
      <c r="Q453" s="19">
        <v>45519</v>
      </c>
      <c r="R453" s="20"/>
      <c r="S453" s="19">
        <v>45519</v>
      </c>
      <c r="T453" s="20" t="s">
        <v>49</v>
      </c>
      <c r="U453" s="20">
        <v>1008357</v>
      </c>
      <c r="V453" s="20">
        <v>240002538</v>
      </c>
      <c r="W453" s="20" t="s">
        <v>847</v>
      </c>
      <c r="X453" s="20" t="s">
        <v>305</v>
      </c>
      <c r="Y453" s="20" t="s">
        <v>52</v>
      </c>
      <c r="Z453" s="20" t="s">
        <v>3270</v>
      </c>
      <c r="AA453" s="20" t="s">
        <v>1449</v>
      </c>
      <c r="AB453" s="20" t="s">
        <v>54</v>
      </c>
      <c r="AC453" s="20" t="s">
        <v>167</v>
      </c>
      <c r="AD453" s="20" t="s">
        <v>56</v>
      </c>
      <c r="AE453" s="20" t="s">
        <v>2494</v>
      </c>
    </row>
    <row r="454" spans="1:31" ht="21" customHeight="1" x14ac:dyDescent="0.2">
      <c r="A454" s="4">
        <f t="shared" si="25"/>
        <v>452</v>
      </c>
      <c r="B454" s="4" t="str">
        <f t="shared" si="26"/>
        <v>B010-00018175</v>
      </c>
      <c r="C454" s="4" t="str">
        <f>IFERROR(VLOOKUP(F454,Tablas!$A$1:$B$3,2,0),"")</f>
        <v>Boleta</v>
      </c>
      <c r="D454" s="4" t="str">
        <f t="shared" si="27"/>
        <v>Ecom - CONTADO / CASH - PE 1174 TEL: 924172574 Basado en Pedidos de client</v>
      </c>
      <c r="E454" s="19">
        <v>45364</v>
      </c>
      <c r="F454" s="20" t="s">
        <v>842</v>
      </c>
      <c r="G454" s="20" t="s">
        <v>3271</v>
      </c>
      <c r="H454" s="20" t="s">
        <v>44</v>
      </c>
      <c r="I454" s="20" t="s">
        <v>45</v>
      </c>
      <c r="J454" s="20" t="s">
        <v>3272</v>
      </c>
      <c r="K454" s="20" t="s">
        <v>3273</v>
      </c>
      <c r="L454" s="20" t="s">
        <v>3274</v>
      </c>
      <c r="M454" s="20"/>
      <c r="N454" s="21">
        <v>38.75</v>
      </c>
      <c r="O454" s="21">
        <v>0</v>
      </c>
      <c r="P454" s="20"/>
      <c r="Q454" s="19">
        <v>45364</v>
      </c>
      <c r="R454" s="20"/>
      <c r="S454" s="19">
        <v>45364</v>
      </c>
      <c r="T454" s="20" t="s">
        <v>49</v>
      </c>
      <c r="U454" s="20">
        <v>932428</v>
      </c>
      <c r="V454" s="20">
        <v>240000650</v>
      </c>
      <c r="W454" s="20" t="s">
        <v>847</v>
      </c>
      <c r="X454" s="20" t="s">
        <v>917</v>
      </c>
      <c r="Y454" s="20" t="s">
        <v>52</v>
      </c>
      <c r="Z454" s="20" t="s">
        <v>3275</v>
      </c>
      <c r="AA454" s="20" t="s">
        <v>3276</v>
      </c>
      <c r="AB454" s="20" t="s">
        <v>3277</v>
      </c>
      <c r="AC454" s="20" t="s">
        <v>3278</v>
      </c>
      <c r="AD454" s="20" t="s">
        <v>56</v>
      </c>
      <c r="AE454" s="20" t="s">
        <v>864</v>
      </c>
    </row>
    <row r="455" spans="1:31" ht="21" customHeight="1" x14ac:dyDescent="0.2">
      <c r="A455" s="4">
        <f t="shared" si="25"/>
        <v>453</v>
      </c>
      <c r="B455" s="4" t="str">
        <f t="shared" si="26"/>
        <v>B010-00020488</v>
      </c>
      <c r="C455" s="4" t="str">
        <f>IFERROR(VLOOKUP(F455,Tablas!$A$1:$B$3,2,0),"")</f>
        <v>Boleta</v>
      </c>
      <c r="D455" s="4" t="str">
        <f t="shared" si="27"/>
        <v>Ecom - CONTADO / CASH - PE 4977 TEL: 949563430 ENVÍO Basado en Entregas 09</v>
      </c>
      <c r="E455" s="19">
        <v>45558</v>
      </c>
      <c r="F455" s="20" t="s">
        <v>842</v>
      </c>
      <c r="G455" s="20" t="s">
        <v>3279</v>
      </c>
      <c r="H455" s="20" t="s">
        <v>44</v>
      </c>
      <c r="I455" s="20" t="s">
        <v>45</v>
      </c>
      <c r="J455" s="20" t="s">
        <v>3038</v>
      </c>
      <c r="K455" s="20" t="s">
        <v>3039</v>
      </c>
      <c r="L455" s="20" t="s">
        <v>3040</v>
      </c>
      <c r="M455" s="20"/>
      <c r="N455" s="21">
        <v>38.770000000000003</v>
      </c>
      <c r="O455" s="21">
        <v>0</v>
      </c>
      <c r="P455" s="20"/>
      <c r="Q455" s="19">
        <v>45558</v>
      </c>
      <c r="R455" s="20"/>
      <c r="S455" s="19">
        <v>45558</v>
      </c>
      <c r="T455" s="20" t="s">
        <v>49</v>
      </c>
      <c r="U455" s="20">
        <v>1027671</v>
      </c>
      <c r="V455" s="20">
        <v>240003025</v>
      </c>
      <c r="W455" s="20" t="s">
        <v>847</v>
      </c>
      <c r="X455" s="20" t="s">
        <v>274</v>
      </c>
      <c r="Y455" s="20" t="s">
        <v>52</v>
      </c>
      <c r="Z455" s="20" t="s">
        <v>3280</v>
      </c>
      <c r="AA455" s="20" t="s">
        <v>3042</v>
      </c>
      <c r="AB455" s="20" t="s">
        <v>54</v>
      </c>
      <c r="AC455" s="20" t="s">
        <v>167</v>
      </c>
      <c r="AD455" s="20" t="s">
        <v>56</v>
      </c>
      <c r="AE455" s="20" t="s">
        <v>864</v>
      </c>
    </row>
    <row r="456" spans="1:31" ht="21" customHeight="1" x14ac:dyDescent="0.2">
      <c r="A456" s="4">
        <f t="shared" si="25"/>
        <v>454</v>
      </c>
      <c r="B456" s="4" t="str">
        <f t="shared" si="26"/>
        <v>F010-00025063</v>
      </c>
      <c r="C456" s="4" t="str">
        <f>IFERROR(VLOOKUP(F456,Tablas!$A$1:$B$3,2,0),"")</f>
        <v>Factura</v>
      </c>
      <c r="D456" s="4" t="str">
        <f t="shared" si="27"/>
        <v>Ecom - CONTADO / CASH - Facturas clientes - C10452666231</v>
      </c>
      <c r="E456" s="19">
        <v>45461</v>
      </c>
      <c r="F456" s="20" t="s">
        <v>1001</v>
      </c>
      <c r="G456" s="20" t="s">
        <v>3281</v>
      </c>
      <c r="H456" s="20" t="s">
        <v>44</v>
      </c>
      <c r="I456" s="20" t="s">
        <v>45</v>
      </c>
      <c r="J456" s="20" t="s">
        <v>3282</v>
      </c>
      <c r="K456" s="20" t="s">
        <v>3283</v>
      </c>
      <c r="L456" s="20" t="s">
        <v>3284</v>
      </c>
      <c r="M456" s="20"/>
      <c r="N456" s="21">
        <v>38.770000000000003</v>
      </c>
      <c r="O456" s="21">
        <v>0</v>
      </c>
      <c r="P456" s="20"/>
      <c r="Q456" s="19">
        <v>45461</v>
      </c>
      <c r="R456" s="20"/>
      <c r="S456" s="19">
        <v>45461</v>
      </c>
      <c r="T456" s="20" t="s">
        <v>49</v>
      </c>
      <c r="U456" s="20">
        <v>982777</v>
      </c>
      <c r="V456" s="20">
        <v>240001781</v>
      </c>
      <c r="W456" s="20" t="s">
        <v>847</v>
      </c>
      <c r="X456" s="20" t="s">
        <v>305</v>
      </c>
      <c r="Y456" s="20" t="s">
        <v>52</v>
      </c>
      <c r="Z456" s="20" t="s">
        <v>3285</v>
      </c>
      <c r="AA456" s="20" t="s">
        <v>3286</v>
      </c>
      <c r="AB456" s="20"/>
      <c r="AC456" s="20"/>
      <c r="AD456" s="20" t="s">
        <v>56</v>
      </c>
      <c r="AE456" s="20" t="s">
        <v>864</v>
      </c>
    </row>
    <row r="457" spans="1:31" ht="21" customHeight="1" x14ac:dyDescent="0.2">
      <c r="A457" s="4">
        <f t="shared" si="25"/>
        <v>455</v>
      </c>
      <c r="B457" s="4" t="str">
        <f t="shared" si="26"/>
        <v>B010-00018889</v>
      </c>
      <c r="C457" s="4" t="str">
        <f>IFERROR(VLOOKUP(F457,Tablas!$A$1:$B$3,2,0),"")</f>
        <v>Boleta</v>
      </c>
      <c r="D457" s="4" t="str">
        <f t="shared" si="27"/>
        <v>Ripley - CONTADO / CASH - PE 2420 RIPLEY Basado en Entregas 09-0007-00000444</v>
      </c>
      <c r="E457" s="19">
        <v>45429</v>
      </c>
      <c r="F457" s="20" t="s">
        <v>842</v>
      </c>
      <c r="G457" s="20" t="s">
        <v>3287</v>
      </c>
      <c r="H457" s="20" t="s">
        <v>44</v>
      </c>
      <c r="I457" s="20" t="s">
        <v>45</v>
      </c>
      <c r="J457" s="20" t="s">
        <v>3288</v>
      </c>
      <c r="K457" s="20" t="s">
        <v>3289</v>
      </c>
      <c r="L457" s="20" t="s">
        <v>3290</v>
      </c>
      <c r="M457" s="20"/>
      <c r="N457" s="21">
        <v>38.799999999999997</v>
      </c>
      <c r="O457" s="21">
        <v>0</v>
      </c>
      <c r="P457" s="20"/>
      <c r="Q457" s="19">
        <v>45429</v>
      </c>
      <c r="R457" s="20"/>
      <c r="S457" s="19">
        <v>45429</v>
      </c>
      <c r="T457" s="20" t="s">
        <v>49</v>
      </c>
      <c r="U457" s="20">
        <v>966875</v>
      </c>
      <c r="V457" s="20">
        <v>240001367</v>
      </c>
      <c r="W457" s="20" t="s">
        <v>847</v>
      </c>
      <c r="X457" s="20" t="s">
        <v>274</v>
      </c>
      <c r="Y457" s="20" t="s">
        <v>52</v>
      </c>
      <c r="Z457" s="20" t="s">
        <v>3291</v>
      </c>
      <c r="AA457" s="20" t="s">
        <v>3292</v>
      </c>
      <c r="AB457" s="20" t="s">
        <v>436</v>
      </c>
      <c r="AC457" s="20" t="s">
        <v>167</v>
      </c>
      <c r="AD457" s="20" t="s">
        <v>56</v>
      </c>
      <c r="AE457" s="20" t="s">
        <v>2574</v>
      </c>
    </row>
    <row r="458" spans="1:31" ht="21" customHeight="1" x14ac:dyDescent="0.2">
      <c r="A458" s="4">
        <f t="shared" si="25"/>
        <v>456</v>
      </c>
      <c r="B458" s="4" t="str">
        <f t="shared" si="26"/>
        <v>B010-00018901</v>
      </c>
      <c r="C458" s="4" t="str">
        <f>IFERROR(VLOOKUP(F458,Tablas!$A$1:$B$3,2,0),"")</f>
        <v>Boleta</v>
      </c>
      <c r="D458" s="4" t="str">
        <f t="shared" si="27"/>
        <v>Ripley - CONTADO / CASH - PE 2436 RIPLEY Basado en Entregas 09-0007-00000461</v>
      </c>
      <c r="E458" s="19">
        <v>45432</v>
      </c>
      <c r="F458" s="20" t="s">
        <v>842</v>
      </c>
      <c r="G458" s="20" t="s">
        <v>3293</v>
      </c>
      <c r="H458" s="20" t="s">
        <v>44</v>
      </c>
      <c r="I458" s="20" t="s">
        <v>45</v>
      </c>
      <c r="J458" s="20" t="s">
        <v>3294</v>
      </c>
      <c r="K458" s="20" t="s">
        <v>3295</v>
      </c>
      <c r="L458" s="20" t="s">
        <v>3296</v>
      </c>
      <c r="M458" s="20"/>
      <c r="N458" s="21">
        <v>38.799999999999997</v>
      </c>
      <c r="O458" s="21">
        <v>0</v>
      </c>
      <c r="P458" s="20"/>
      <c r="Q458" s="19">
        <v>45432</v>
      </c>
      <c r="R458" s="20"/>
      <c r="S458" s="19">
        <v>45432</v>
      </c>
      <c r="T458" s="20" t="s">
        <v>49</v>
      </c>
      <c r="U458" s="20">
        <v>967195</v>
      </c>
      <c r="V458" s="20">
        <v>240001379</v>
      </c>
      <c r="W458" s="20" t="s">
        <v>847</v>
      </c>
      <c r="X458" s="20" t="s">
        <v>274</v>
      </c>
      <c r="Y458" s="20" t="s">
        <v>52</v>
      </c>
      <c r="Z458" s="20" t="s">
        <v>3297</v>
      </c>
      <c r="AA458" s="20" t="s">
        <v>3298</v>
      </c>
      <c r="AB458" s="20" t="s">
        <v>789</v>
      </c>
      <c r="AC458" s="20" t="s">
        <v>167</v>
      </c>
      <c r="AD458" s="20" t="s">
        <v>56</v>
      </c>
      <c r="AE458" s="20" t="s">
        <v>2574</v>
      </c>
    </row>
    <row r="459" spans="1:31" ht="21" customHeight="1" x14ac:dyDescent="0.2">
      <c r="A459" s="4">
        <f t="shared" si="25"/>
        <v>457</v>
      </c>
      <c r="B459" s="4" t="str">
        <f t="shared" si="26"/>
        <v>B010-00020144</v>
      </c>
      <c r="C459" s="4" t="str">
        <f>IFERROR(VLOOKUP(F459,Tablas!$A$1:$B$3,2,0),"")</f>
        <v>Boleta</v>
      </c>
      <c r="D459" s="4" t="str">
        <f t="shared" si="27"/>
        <v>Nacional - CONTADO / CASH - PE 4393 Basado en Entregas 09-T010-00000968.</v>
      </c>
      <c r="E459" s="19">
        <v>45529</v>
      </c>
      <c r="F459" s="20" t="s">
        <v>842</v>
      </c>
      <c r="G459" s="20" t="s">
        <v>3299</v>
      </c>
      <c r="H459" s="20" t="s">
        <v>44</v>
      </c>
      <c r="I459" s="20" t="s">
        <v>45</v>
      </c>
      <c r="J459" s="20" t="s">
        <v>2133</v>
      </c>
      <c r="K459" s="20" t="s">
        <v>2134</v>
      </c>
      <c r="L459" s="20" t="s">
        <v>2135</v>
      </c>
      <c r="M459" s="20"/>
      <c r="N459" s="21">
        <v>39</v>
      </c>
      <c r="O459" s="21">
        <v>0</v>
      </c>
      <c r="P459" s="20"/>
      <c r="Q459" s="19">
        <v>45529</v>
      </c>
      <c r="R459" s="20"/>
      <c r="S459" s="19">
        <v>45529</v>
      </c>
      <c r="T459" s="20" t="s">
        <v>49</v>
      </c>
      <c r="U459" s="20">
        <v>1012762</v>
      </c>
      <c r="V459" s="20">
        <v>240002681</v>
      </c>
      <c r="W459" s="20" t="s">
        <v>847</v>
      </c>
      <c r="X459" s="20" t="s">
        <v>848</v>
      </c>
      <c r="Y459" s="20" t="s">
        <v>52</v>
      </c>
      <c r="Z459" s="20" t="s">
        <v>3300</v>
      </c>
      <c r="AA459" s="20" t="s">
        <v>1013</v>
      </c>
      <c r="AB459" s="20" t="s">
        <v>789</v>
      </c>
      <c r="AC459" s="20" t="s">
        <v>167</v>
      </c>
      <c r="AD459" s="20" t="s">
        <v>56</v>
      </c>
      <c r="AE459" s="20" t="s">
        <v>1014</v>
      </c>
    </row>
    <row r="460" spans="1:31" ht="21" customHeight="1" x14ac:dyDescent="0.2">
      <c r="A460" s="4">
        <f t="shared" si="25"/>
        <v>458</v>
      </c>
      <c r="B460" s="4" t="str">
        <f t="shared" si="26"/>
        <v>B010-00020174</v>
      </c>
      <c r="C460" s="4" t="str">
        <f>IFERROR(VLOOKUP(F460,Tablas!$A$1:$B$3,2,0),"")</f>
        <v>Boleta</v>
      </c>
      <c r="D460" s="4" t="str">
        <f t="shared" si="27"/>
        <v>Ecom - CONTADO / CASH - PE 4387 TEL: 906155475 ENVÍO Basado en Pedidos de</v>
      </c>
      <c r="E460" s="19">
        <v>45530</v>
      </c>
      <c r="F460" s="20" t="s">
        <v>842</v>
      </c>
      <c r="G460" s="20" t="s">
        <v>3301</v>
      </c>
      <c r="H460" s="20" t="s">
        <v>44</v>
      </c>
      <c r="I460" s="20" t="s">
        <v>45</v>
      </c>
      <c r="J460" s="20" t="s">
        <v>3302</v>
      </c>
      <c r="K460" s="20" t="s">
        <v>3303</v>
      </c>
      <c r="L460" s="20" t="s">
        <v>3304</v>
      </c>
      <c r="M460" s="20"/>
      <c r="N460" s="21">
        <v>39.79</v>
      </c>
      <c r="O460" s="21">
        <v>0</v>
      </c>
      <c r="P460" s="20"/>
      <c r="Q460" s="19">
        <v>45530</v>
      </c>
      <c r="R460" s="20"/>
      <c r="S460" s="19">
        <v>45530</v>
      </c>
      <c r="T460" s="20" t="s">
        <v>49</v>
      </c>
      <c r="U460" s="20">
        <v>1013350</v>
      </c>
      <c r="V460" s="20">
        <v>240002711</v>
      </c>
      <c r="W460" s="20" t="s">
        <v>847</v>
      </c>
      <c r="X460" s="20" t="s">
        <v>274</v>
      </c>
      <c r="Y460" s="20" t="s">
        <v>52</v>
      </c>
      <c r="Z460" s="20" t="s">
        <v>3305</v>
      </c>
      <c r="AA460" s="20" t="s">
        <v>3306</v>
      </c>
      <c r="AB460" s="20" t="s">
        <v>863</v>
      </c>
      <c r="AC460" s="20" t="s">
        <v>689</v>
      </c>
      <c r="AD460" s="20" t="s">
        <v>56</v>
      </c>
      <c r="AE460" s="20" t="s">
        <v>864</v>
      </c>
    </row>
    <row r="461" spans="1:31" ht="21" customHeight="1" x14ac:dyDescent="0.2">
      <c r="A461" s="4">
        <f t="shared" si="25"/>
        <v>459</v>
      </c>
      <c r="B461" s="4" t="str">
        <f t="shared" si="26"/>
        <v>B010-00020421</v>
      </c>
      <c r="C461" s="4" t="str">
        <f>IFERROR(VLOOKUP(F461,Tablas!$A$1:$B$3,2,0),"")</f>
        <v>Boleta</v>
      </c>
      <c r="D461" s="4" t="str">
        <f t="shared" si="27"/>
        <v>Ecom - CONTADO / CASH - PE 4841 TEL: 945762643 ENVÍO Basado en Pedidos de</v>
      </c>
      <c r="E461" s="19">
        <v>45552</v>
      </c>
      <c r="F461" s="20" t="s">
        <v>842</v>
      </c>
      <c r="G461" s="20" t="s">
        <v>3307</v>
      </c>
      <c r="H461" s="20" t="s">
        <v>44</v>
      </c>
      <c r="I461" s="20" t="s">
        <v>45</v>
      </c>
      <c r="J461" s="20" t="s">
        <v>3308</v>
      </c>
      <c r="K461" s="20" t="s">
        <v>3309</v>
      </c>
      <c r="L461" s="20" t="s">
        <v>3310</v>
      </c>
      <c r="M461" s="20"/>
      <c r="N461" s="21">
        <v>40.03</v>
      </c>
      <c r="O461" s="21">
        <v>0</v>
      </c>
      <c r="P461" s="20"/>
      <c r="Q461" s="19">
        <v>45552</v>
      </c>
      <c r="R461" s="20"/>
      <c r="S461" s="19">
        <v>45552</v>
      </c>
      <c r="T461" s="20" t="s">
        <v>49</v>
      </c>
      <c r="U461" s="20">
        <v>1025399</v>
      </c>
      <c r="V461" s="20">
        <v>240002958</v>
      </c>
      <c r="W461" s="20" t="s">
        <v>847</v>
      </c>
      <c r="X461" s="20" t="s">
        <v>274</v>
      </c>
      <c r="Y461" s="20" t="s">
        <v>52</v>
      </c>
      <c r="Z461" s="20" t="s">
        <v>3311</v>
      </c>
      <c r="AA461" s="20" t="s">
        <v>3312</v>
      </c>
      <c r="AB461" s="20" t="s">
        <v>3313</v>
      </c>
      <c r="AC461" s="20" t="s">
        <v>689</v>
      </c>
      <c r="AD461" s="20" t="s">
        <v>56</v>
      </c>
      <c r="AE461" s="20" t="s">
        <v>864</v>
      </c>
    </row>
    <row r="462" spans="1:31" ht="21" customHeight="1" x14ac:dyDescent="0.2">
      <c r="A462" s="4">
        <f t="shared" si="25"/>
        <v>460</v>
      </c>
      <c r="B462" s="4" t="str">
        <f t="shared" si="26"/>
        <v>F010-00024006</v>
      </c>
      <c r="C462" s="4" t="str">
        <f>IFERROR(VLOOKUP(F462,Tablas!$A$1:$B$3,2,0),"")</f>
        <v>Factura</v>
      </c>
      <c r="D462" s="4" t="str">
        <f t="shared" si="27"/>
        <v>Ecom - CONTADO / CASH - Facturas clientes - C20564178005</v>
      </c>
      <c r="E462" s="19">
        <v>45350</v>
      </c>
      <c r="F462" s="20" t="s">
        <v>1001</v>
      </c>
      <c r="G462" s="20" t="s">
        <v>3314</v>
      </c>
      <c r="H462" s="20" t="s">
        <v>44</v>
      </c>
      <c r="I462" s="20" t="s">
        <v>45</v>
      </c>
      <c r="J462" s="20" t="s">
        <v>3315</v>
      </c>
      <c r="K462" s="20" t="s">
        <v>3316</v>
      </c>
      <c r="L462" s="20" t="s">
        <v>3317</v>
      </c>
      <c r="M462" s="20"/>
      <c r="N462" s="21">
        <v>40.06</v>
      </c>
      <c r="O462" s="21">
        <v>0</v>
      </c>
      <c r="P462" s="20"/>
      <c r="Q462" s="19">
        <v>45350</v>
      </c>
      <c r="R462" s="20"/>
      <c r="S462" s="19">
        <v>45350</v>
      </c>
      <c r="T462" s="20" t="s">
        <v>49</v>
      </c>
      <c r="U462" s="20">
        <v>926987</v>
      </c>
      <c r="V462" s="20">
        <v>240000555</v>
      </c>
      <c r="W462" s="20" t="s">
        <v>847</v>
      </c>
      <c r="X462" s="20" t="s">
        <v>305</v>
      </c>
      <c r="Y462" s="20" t="s">
        <v>52</v>
      </c>
      <c r="Z462" s="20" t="s">
        <v>3318</v>
      </c>
      <c r="AA462" s="20" t="s">
        <v>3319</v>
      </c>
      <c r="AB462" s="20"/>
      <c r="AC462" s="20"/>
      <c r="AD462" s="20" t="s">
        <v>56</v>
      </c>
      <c r="AE462" s="20" t="s">
        <v>864</v>
      </c>
    </row>
    <row r="463" spans="1:31" ht="21" customHeight="1" x14ac:dyDescent="0.2">
      <c r="A463" s="4">
        <f t="shared" si="25"/>
        <v>461</v>
      </c>
      <c r="B463" s="4" t="str">
        <f t="shared" si="26"/>
        <v>B010-00019980</v>
      </c>
      <c r="C463" s="4" t="str">
        <f>IFERROR(VLOOKUP(F463,Tablas!$A$1:$B$3,2,0),"")</f>
        <v>Boleta</v>
      </c>
      <c r="D463" s="4" t="str">
        <f t="shared" si="27"/>
        <v>Ecom - CONTADO / CASH - PE 4100 TEL: 934891558 RECOJO Basado en Entregas 0</v>
      </c>
      <c r="E463" s="19">
        <v>45518</v>
      </c>
      <c r="F463" s="20" t="s">
        <v>842</v>
      </c>
      <c r="G463" s="20" t="s">
        <v>3320</v>
      </c>
      <c r="H463" s="20" t="s">
        <v>44</v>
      </c>
      <c r="I463" s="20" t="s">
        <v>45</v>
      </c>
      <c r="J463" s="20" t="s">
        <v>3321</v>
      </c>
      <c r="K463" s="20" t="s">
        <v>3322</v>
      </c>
      <c r="L463" s="20" t="s">
        <v>3323</v>
      </c>
      <c r="M463" s="20"/>
      <c r="N463" s="21">
        <v>40.5</v>
      </c>
      <c r="O463" s="21">
        <v>0</v>
      </c>
      <c r="P463" s="20"/>
      <c r="Q463" s="19">
        <v>45518</v>
      </c>
      <c r="R463" s="20"/>
      <c r="S463" s="19">
        <v>45518</v>
      </c>
      <c r="T463" s="20" t="s">
        <v>49</v>
      </c>
      <c r="U463" s="20">
        <v>1007842</v>
      </c>
      <c r="V463" s="20">
        <v>240002516</v>
      </c>
      <c r="W463" s="20" t="s">
        <v>847</v>
      </c>
      <c r="X463" s="20" t="s">
        <v>274</v>
      </c>
      <c r="Y463" s="20" t="s">
        <v>52</v>
      </c>
      <c r="Z463" s="20" t="s">
        <v>3324</v>
      </c>
      <c r="AA463" s="20" t="s">
        <v>3325</v>
      </c>
      <c r="AB463" s="20" t="s">
        <v>756</v>
      </c>
      <c r="AC463" s="20" t="s">
        <v>167</v>
      </c>
      <c r="AD463" s="20" t="s">
        <v>56</v>
      </c>
      <c r="AE463" s="20" t="s">
        <v>864</v>
      </c>
    </row>
    <row r="464" spans="1:31" ht="21" customHeight="1" x14ac:dyDescent="0.2">
      <c r="A464" s="4">
        <f t="shared" si="25"/>
        <v>462</v>
      </c>
      <c r="B464" s="4" t="str">
        <f t="shared" si="26"/>
        <v>B010-00019517</v>
      </c>
      <c r="C464" s="4" t="str">
        <f>IFERROR(VLOOKUP(F464,Tablas!$A$1:$B$3,2,0),"")</f>
        <v>Boleta</v>
      </c>
      <c r="D464" s="4" t="str">
        <f t="shared" si="27"/>
        <v>Ecom - CONTADO / CASH - PE 3418 TEL: 946992190 ENVÍO Basado en Pedidos de</v>
      </c>
      <c r="E464" s="19">
        <v>45485</v>
      </c>
      <c r="F464" s="20" t="s">
        <v>842</v>
      </c>
      <c r="G464" s="20" t="s">
        <v>3326</v>
      </c>
      <c r="H464" s="20" t="s">
        <v>44</v>
      </c>
      <c r="I464" s="20" t="s">
        <v>45</v>
      </c>
      <c r="J464" s="20" t="s">
        <v>3327</v>
      </c>
      <c r="K464" s="20" t="s">
        <v>3328</v>
      </c>
      <c r="L464" s="20" t="s">
        <v>3329</v>
      </c>
      <c r="M464" s="20"/>
      <c r="N464" s="21">
        <v>40.5</v>
      </c>
      <c r="O464" s="21">
        <v>0</v>
      </c>
      <c r="P464" s="20"/>
      <c r="Q464" s="19">
        <v>45485</v>
      </c>
      <c r="R464" s="20"/>
      <c r="S464" s="19">
        <v>45485</v>
      </c>
      <c r="T464" s="20" t="s">
        <v>49</v>
      </c>
      <c r="U464" s="20">
        <v>993401</v>
      </c>
      <c r="V464" s="20">
        <v>240002052</v>
      </c>
      <c r="W464" s="20" t="s">
        <v>847</v>
      </c>
      <c r="X464" s="20" t="s">
        <v>305</v>
      </c>
      <c r="Y464" s="20" t="s">
        <v>52</v>
      </c>
      <c r="Z464" s="20" t="s">
        <v>3330</v>
      </c>
      <c r="AA464" s="20" t="s">
        <v>353</v>
      </c>
      <c r="AB464" s="20" t="s">
        <v>54</v>
      </c>
      <c r="AC464" s="20" t="s">
        <v>167</v>
      </c>
      <c r="AD464" s="20" t="s">
        <v>56</v>
      </c>
      <c r="AE464" s="20" t="s">
        <v>864</v>
      </c>
    </row>
    <row r="465" spans="1:31" ht="21" customHeight="1" x14ac:dyDescent="0.2">
      <c r="A465" s="4">
        <f t="shared" si="25"/>
        <v>463</v>
      </c>
      <c r="B465" s="4" t="str">
        <f t="shared" si="26"/>
        <v>B010-00020018</v>
      </c>
      <c r="C465" s="4" t="str">
        <f>IFERROR(VLOOKUP(F465,Tablas!$A$1:$B$3,2,0),"")</f>
        <v>Boleta</v>
      </c>
      <c r="D465" s="4" t="str">
        <f t="shared" si="27"/>
        <v>Ecom - CONTADO / CASH - PE 4160 TEL: 933516301 RECOJO Basado en Entregas 0</v>
      </c>
      <c r="E465" s="19">
        <v>45519</v>
      </c>
      <c r="F465" s="20" t="s">
        <v>842</v>
      </c>
      <c r="G465" s="20" t="s">
        <v>3331</v>
      </c>
      <c r="H465" s="20" t="s">
        <v>44</v>
      </c>
      <c r="I465" s="20" t="s">
        <v>45</v>
      </c>
      <c r="J465" s="20" t="s">
        <v>3332</v>
      </c>
      <c r="K465" s="20" t="s">
        <v>3333</v>
      </c>
      <c r="L465" s="20" t="s">
        <v>3334</v>
      </c>
      <c r="M465" s="20"/>
      <c r="N465" s="21">
        <v>40.5</v>
      </c>
      <c r="O465" s="21">
        <v>0</v>
      </c>
      <c r="P465" s="20"/>
      <c r="Q465" s="19">
        <v>45519</v>
      </c>
      <c r="R465" s="20"/>
      <c r="S465" s="19">
        <v>45519</v>
      </c>
      <c r="T465" s="20" t="s">
        <v>49</v>
      </c>
      <c r="U465" s="20">
        <v>1008924</v>
      </c>
      <c r="V465" s="20">
        <v>240002554</v>
      </c>
      <c r="W465" s="20" t="s">
        <v>847</v>
      </c>
      <c r="X465" s="20" t="s">
        <v>274</v>
      </c>
      <c r="Y465" s="20" t="s">
        <v>52</v>
      </c>
      <c r="Z465" s="20" t="s">
        <v>3335</v>
      </c>
      <c r="AA465" s="20" t="s">
        <v>3336</v>
      </c>
      <c r="AB465" s="20" t="s">
        <v>523</v>
      </c>
      <c r="AC465" s="20" t="s">
        <v>167</v>
      </c>
      <c r="AD465" s="20" t="s">
        <v>56</v>
      </c>
      <c r="AE465" s="20" t="s">
        <v>864</v>
      </c>
    </row>
    <row r="466" spans="1:31" ht="21" customHeight="1" x14ac:dyDescent="0.2">
      <c r="A466" s="4">
        <f t="shared" si="25"/>
        <v>464</v>
      </c>
      <c r="B466" s="4" t="str">
        <f t="shared" si="26"/>
        <v>B010-00018777</v>
      </c>
      <c r="C466" s="4" t="str">
        <f>IFERROR(VLOOKUP(F466,Tablas!$A$1:$B$3,2,0),"")</f>
        <v>Boleta</v>
      </c>
      <c r="D466" s="4" t="str">
        <f t="shared" si="27"/>
        <v>Juntoz - CONTADO / CASH - PE 2161 JUNTOZ Basado en Entregas 09-0007-00000191</v>
      </c>
      <c r="E466" s="19">
        <v>45418</v>
      </c>
      <c r="F466" s="20" t="s">
        <v>842</v>
      </c>
      <c r="G466" s="20" t="s">
        <v>3337</v>
      </c>
      <c r="H466" s="20" t="s">
        <v>44</v>
      </c>
      <c r="I466" s="20" t="s">
        <v>45</v>
      </c>
      <c r="J466" s="20" t="s">
        <v>3338</v>
      </c>
      <c r="K466" s="20" t="s">
        <v>3339</v>
      </c>
      <c r="L466" s="20" t="s">
        <v>3340</v>
      </c>
      <c r="M466" s="20"/>
      <c r="N466" s="21">
        <v>40.54</v>
      </c>
      <c r="O466" s="21">
        <v>0</v>
      </c>
      <c r="P466" s="20"/>
      <c r="Q466" s="19">
        <v>45418</v>
      </c>
      <c r="R466" s="20"/>
      <c r="S466" s="19">
        <v>45418</v>
      </c>
      <c r="T466" s="20" t="s">
        <v>49</v>
      </c>
      <c r="U466" s="20">
        <v>959330</v>
      </c>
      <c r="V466" s="20">
        <v>240001255</v>
      </c>
      <c r="W466" s="20" t="s">
        <v>847</v>
      </c>
      <c r="X466" s="20" t="s">
        <v>305</v>
      </c>
      <c r="Y466" s="20" t="s">
        <v>52</v>
      </c>
      <c r="Z466" s="20" t="s">
        <v>3341</v>
      </c>
      <c r="AA466" s="20" t="s">
        <v>3342</v>
      </c>
      <c r="AB466" s="20" t="s">
        <v>270</v>
      </c>
      <c r="AC466" s="20" t="s">
        <v>167</v>
      </c>
      <c r="AD466" s="20" t="s">
        <v>56</v>
      </c>
      <c r="AE466" s="20" t="s">
        <v>851</v>
      </c>
    </row>
    <row r="467" spans="1:31" ht="21" customHeight="1" x14ac:dyDescent="0.2">
      <c r="A467" s="4">
        <f t="shared" si="25"/>
        <v>465</v>
      </c>
      <c r="B467" s="4" t="str">
        <f t="shared" si="26"/>
        <v>B010-00020229</v>
      </c>
      <c r="C467" s="4" t="str">
        <f>IFERROR(VLOOKUP(F467,Tablas!$A$1:$B$3,2,0),"")</f>
        <v>Boleta</v>
      </c>
      <c r="D467" s="4" t="str">
        <f t="shared" si="27"/>
        <v>Ripley - CONTADO / CASH - PE 4511 RIPLEY n.º 6787639701-A Basado en Entregas</v>
      </c>
      <c r="E467" s="19">
        <v>45533</v>
      </c>
      <c r="F467" s="20" t="s">
        <v>842</v>
      </c>
      <c r="G467" s="20" t="s">
        <v>3343</v>
      </c>
      <c r="H467" s="20" t="s">
        <v>44</v>
      </c>
      <c r="I467" s="20" t="s">
        <v>45</v>
      </c>
      <c r="J467" s="20" t="s">
        <v>3344</v>
      </c>
      <c r="K467" s="20" t="s">
        <v>3345</v>
      </c>
      <c r="L467" s="20" t="s">
        <v>3346</v>
      </c>
      <c r="M467" s="20"/>
      <c r="N467" s="21">
        <v>40.799999999999997</v>
      </c>
      <c r="O467" s="21">
        <v>0</v>
      </c>
      <c r="P467" s="20"/>
      <c r="Q467" s="19">
        <v>45533</v>
      </c>
      <c r="R467" s="20"/>
      <c r="S467" s="19">
        <v>45533</v>
      </c>
      <c r="T467" s="20" t="s">
        <v>49</v>
      </c>
      <c r="U467" s="20">
        <v>1016968</v>
      </c>
      <c r="V467" s="20">
        <v>240002766</v>
      </c>
      <c r="W467" s="20" t="s">
        <v>847</v>
      </c>
      <c r="X467" s="20" t="s">
        <v>274</v>
      </c>
      <c r="Y467" s="20" t="s">
        <v>52</v>
      </c>
      <c r="Z467" s="20" t="s">
        <v>3347</v>
      </c>
      <c r="AA467" s="20" t="s">
        <v>372</v>
      </c>
      <c r="AB467" s="20" t="s">
        <v>54</v>
      </c>
      <c r="AC467" s="20" t="s">
        <v>167</v>
      </c>
      <c r="AD467" s="20" t="s">
        <v>56</v>
      </c>
      <c r="AE467" s="20" t="s">
        <v>2574</v>
      </c>
    </row>
    <row r="468" spans="1:31" ht="21" customHeight="1" x14ac:dyDescent="0.2">
      <c r="A468" s="4">
        <f t="shared" si="25"/>
        <v>466</v>
      </c>
      <c r="B468" s="4" t="str">
        <f t="shared" si="26"/>
        <v>B010-00020051</v>
      </c>
      <c r="C468" s="4" t="str">
        <f>IFERROR(VLOOKUP(F468,Tablas!$A$1:$B$3,2,0),"")</f>
        <v>Boleta</v>
      </c>
      <c r="D468" s="4" t="str">
        <f t="shared" si="27"/>
        <v>Ripley - CONTADO / CASH - PE 4219 RIPLEY n.º 6776853701-A Basado en Entregas</v>
      </c>
      <c r="E468" s="19">
        <v>45523</v>
      </c>
      <c r="F468" s="20" t="s">
        <v>842</v>
      </c>
      <c r="G468" s="20" t="s">
        <v>3348</v>
      </c>
      <c r="H468" s="20" t="s">
        <v>44</v>
      </c>
      <c r="I468" s="20" t="s">
        <v>45</v>
      </c>
      <c r="J468" s="20" t="s">
        <v>3349</v>
      </c>
      <c r="K468" s="20" t="s">
        <v>3350</v>
      </c>
      <c r="L468" s="20" t="s">
        <v>3351</v>
      </c>
      <c r="M468" s="20"/>
      <c r="N468" s="21">
        <v>40.799999999999997</v>
      </c>
      <c r="O468" s="21">
        <v>0</v>
      </c>
      <c r="P468" s="20"/>
      <c r="Q468" s="19">
        <v>45523</v>
      </c>
      <c r="R468" s="20"/>
      <c r="S468" s="19">
        <v>45523</v>
      </c>
      <c r="T468" s="20" t="s">
        <v>49</v>
      </c>
      <c r="U468" s="20">
        <v>1010088</v>
      </c>
      <c r="V468" s="20">
        <v>240002587</v>
      </c>
      <c r="W468" s="20" t="s">
        <v>847</v>
      </c>
      <c r="X468" s="20" t="s">
        <v>274</v>
      </c>
      <c r="Y468" s="20" t="s">
        <v>52</v>
      </c>
      <c r="Z468" s="20" t="s">
        <v>3352</v>
      </c>
      <c r="AA468" s="20" t="s">
        <v>808</v>
      </c>
      <c r="AB468" s="20" t="s">
        <v>54</v>
      </c>
      <c r="AC468" s="20" t="s">
        <v>689</v>
      </c>
      <c r="AD468" s="20" t="s">
        <v>56</v>
      </c>
      <c r="AE468" s="20" t="s">
        <v>2574</v>
      </c>
    </row>
    <row r="469" spans="1:31" ht="21" customHeight="1" x14ac:dyDescent="0.2">
      <c r="A469" s="4">
        <f t="shared" si="25"/>
        <v>467</v>
      </c>
      <c r="B469" s="4" t="str">
        <f t="shared" si="26"/>
        <v>B010-00015909</v>
      </c>
      <c r="C469" s="4" t="str">
        <f>IFERROR(VLOOKUP(F469,Tablas!$A$1:$B$3,2,0),"")</f>
        <v>Boleta</v>
      </c>
      <c r="D469" s="4" t="str">
        <f t="shared" si="27"/>
        <v>Juntoz - CONTADO / CASH - 230003386 Basado en Entregas 09-0010-00056156.</v>
      </c>
      <c r="E469" s="19">
        <v>45145</v>
      </c>
      <c r="F469" s="20" t="s">
        <v>842</v>
      </c>
      <c r="G469" s="20" t="s">
        <v>3353</v>
      </c>
      <c r="H469" s="20" t="s">
        <v>44</v>
      </c>
      <c r="I469" s="20" t="s">
        <v>45</v>
      </c>
      <c r="J469" s="20" t="s">
        <v>3354</v>
      </c>
      <c r="K469" s="20" t="s">
        <v>3355</v>
      </c>
      <c r="L469" s="20" t="s">
        <v>3356</v>
      </c>
      <c r="M469" s="20"/>
      <c r="N469" s="21">
        <v>41.2</v>
      </c>
      <c r="O469" s="21">
        <v>0</v>
      </c>
      <c r="P469" s="20"/>
      <c r="Q469" s="19">
        <v>45145</v>
      </c>
      <c r="R469" s="20"/>
      <c r="S469" s="19">
        <v>45145</v>
      </c>
      <c r="T469" s="20" t="s">
        <v>49</v>
      </c>
      <c r="U469" s="20">
        <v>831220</v>
      </c>
      <c r="V469" s="20">
        <v>230002150</v>
      </c>
      <c r="W469" s="20" t="s">
        <v>847</v>
      </c>
      <c r="X469" s="20" t="s">
        <v>274</v>
      </c>
      <c r="Y469" s="20" t="s">
        <v>52</v>
      </c>
      <c r="Z469" s="20" t="s">
        <v>3357</v>
      </c>
      <c r="AA469" s="20" t="s">
        <v>3358</v>
      </c>
      <c r="AB469" s="20" t="s">
        <v>166</v>
      </c>
      <c r="AC469" s="20" t="s">
        <v>167</v>
      </c>
      <c r="AD469" s="20" t="s">
        <v>56</v>
      </c>
      <c r="AE469" s="20" t="s">
        <v>851</v>
      </c>
    </row>
    <row r="470" spans="1:31" ht="21" customHeight="1" x14ac:dyDescent="0.2">
      <c r="A470" s="4">
        <f t="shared" si="25"/>
        <v>468</v>
      </c>
      <c r="B470" s="4" t="str">
        <f t="shared" si="26"/>
        <v>B010-00020534</v>
      </c>
      <c r="C470" s="4" t="str">
        <f>IFERROR(VLOOKUP(F470,Tablas!$A$1:$B$3,2,0),"")</f>
        <v>Boleta</v>
      </c>
      <c r="D470" s="4" t="str">
        <f t="shared" si="27"/>
        <v>Falabella - CONTADO / CASH - PE 5102 FALABELLA No 2583099981 Basado en Entregas</v>
      </c>
      <c r="E470" s="19">
        <v>45562</v>
      </c>
      <c r="F470" s="20" t="s">
        <v>842</v>
      </c>
      <c r="G470" s="20" t="s">
        <v>3359</v>
      </c>
      <c r="H470" s="20" t="s">
        <v>44</v>
      </c>
      <c r="I470" s="20" t="s">
        <v>45</v>
      </c>
      <c r="J470" s="20" t="s">
        <v>3360</v>
      </c>
      <c r="K470" s="20" t="s">
        <v>3361</v>
      </c>
      <c r="L470" s="20" t="s">
        <v>3362</v>
      </c>
      <c r="M470" s="20"/>
      <c r="N470" s="21">
        <v>41.39</v>
      </c>
      <c r="O470" s="21">
        <v>0</v>
      </c>
      <c r="P470" s="20"/>
      <c r="Q470" s="19">
        <v>45562</v>
      </c>
      <c r="R470" s="20"/>
      <c r="S470" s="19">
        <v>45562</v>
      </c>
      <c r="T470" s="20" t="s">
        <v>49</v>
      </c>
      <c r="U470" s="20">
        <v>1031528</v>
      </c>
      <c r="V470" s="20">
        <v>240003071</v>
      </c>
      <c r="W470" s="20" t="s">
        <v>847</v>
      </c>
      <c r="X470" s="20" t="s">
        <v>274</v>
      </c>
      <c r="Y470" s="20" t="s">
        <v>52</v>
      </c>
      <c r="Z470" s="20" t="s">
        <v>3363</v>
      </c>
      <c r="AA470" s="20" t="s">
        <v>372</v>
      </c>
      <c r="AB470" s="20" t="s">
        <v>54</v>
      </c>
      <c r="AC470" s="20" t="s">
        <v>167</v>
      </c>
      <c r="AD470" s="20" t="s">
        <v>56</v>
      </c>
      <c r="AE470" s="20" t="s">
        <v>1838</v>
      </c>
    </row>
    <row r="471" spans="1:31" ht="21" customHeight="1" x14ac:dyDescent="0.2">
      <c r="A471" s="4">
        <f t="shared" si="25"/>
        <v>469</v>
      </c>
      <c r="B471" s="4" t="str">
        <f t="shared" si="26"/>
        <v>B010-00020261</v>
      </c>
      <c r="C471" s="4" t="str">
        <f>IFERROR(VLOOKUP(F471,Tablas!$A$1:$B$3,2,0),"")</f>
        <v>Boleta</v>
      </c>
      <c r="D471" s="4" t="str">
        <f t="shared" si="27"/>
        <v>Falabella - CONTADO / CASH - PE 4552 FALABELLA No 2565765001 Basado en Entregas</v>
      </c>
      <c r="E471" s="19">
        <v>45538</v>
      </c>
      <c r="F471" s="20" t="s">
        <v>842</v>
      </c>
      <c r="G471" s="20" t="s">
        <v>3364</v>
      </c>
      <c r="H471" s="20" t="s">
        <v>44</v>
      </c>
      <c r="I471" s="20" t="s">
        <v>45</v>
      </c>
      <c r="J471" s="20" t="s">
        <v>3365</v>
      </c>
      <c r="K471" s="20" t="s">
        <v>3366</v>
      </c>
      <c r="L471" s="20" t="s">
        <v>3367</v>
      </c>
      <c r="M471" s="20"/>
      <c r="N471" s="21">
        <v>41.39</v>
      </c>
      <c r="O471" s="21">
        <v>0</v>
      </c>
      <c r="P471" s="20"/>
      <c r="Q471" s="19">
        <v>45538</v>
      </c>
      <c r="R471" s="20"/>
      <c r="S471" s="19">
        <v>45538</v>
      </c>
      <c r="T471" s="20" t="s">
        <v>49</v>
      </c>
      <c r="U471" s="20">
        <v>1017908</v>
      </c>
      <c r="V471" s="20">
        <v>240002798</v>
      </c>
      <c r="W471" s="20" t="s">
        <v>847</v>
      </c>
      <c r="X471" s="20" t="s">
        <v>274</v>
      </c>
      <c r="Y471" s="20" t="s">
        <v>52</v>
      </c>
      <c r="Z471" s="20" t="s">
        <v>3368</v>
      </c>
      <c r="AA471" s="20" t="s">
        <v>372</v>
      </c>
      <c r="AB471" s="20" t="s">
        <v>54</v>
      </c>
      <c r="AC471" s="20" t="s">
        <v>167</v>
      </c>
      <c r="AD471" s="20" t="s">
        <v>56</v>
      </c>
      <c r="AE471" s="20" t="s">
        <v>1838</v>
      </c>
    </row>
    <row r="472" spans="1:31" ht="21" customHeight="1" x14ac:dyDescent="0.2">
      <c r="A472" s="4">
        <f t="shared" si="25"/>
        <v>470</v>
      </c>
      <c r="B472" s="4" t="str">
        <f t="shared" si="26"/>
        <v>B010-00019615</v>
      </c>
      <c r="C472" s="4" t="str">
        <f>IFERROR(VLOOKUP(F472,Tablas!$A$1:$B$3,2,0),"")</f>
        <v>Boleta</v>
      </c>
      <c r="D472" s="4" t="str">
        <f t="shared" si="27"/>
        <v>Falabella - CONTADO / CASH - PE 3610 FLABELLA  No 2526840889 Basado en Entregas</v>
      </c>
      <c r="E472" s="19">
        <v>45492</v>
      </c>
      <c r="F472" s="20" t="s">
        <v>842</v>
      </c>
      <c r="G472" s="20" t="s">
        <v>3369</v>
      </c>
      <c r="H472" s="20" t="s">
        <v>44</v>
      </c>
      <c r="I472" s="20" t="s">
        <v>45</v>
      </c>
      <c r="J472" s="20" t="s">
        <v>3370</v>
      </c>
      <c r="K472" s="20" t="s">
        <v>3371</v>
      </c>
      <c r="L472" s="20" t="s">
        <v>3372</v>
      </c>
      <c r="M472" s="20"/>
      <c r="N472" s="21">
        <v>41.39</v>
      </c>
      <c r="O472" s="21">
        <v>0</v>
      </c>
      <c r="P472" s="20"/>
      <c r="Q472" s="19">
        <v>45492</v>
      </c>
      <c r="R472" s="20"/>
      <c r="S472" s="19">
        <v>45492</v>
      </c>
      <c r="T472" s="20" t="s">
        <v>49</v>
      </c>
      <c r="U472" s="20">
        <v>996606</v>
      </c>
      <c r="V472" s="20">
        <v>240002150</v>
      </c>
      <c r="W472" s="20" t="s">
        <v>847</v>
      </c>
      <c r="X472" s="20" t="s">
        <v>274</v>
      </c>
      <c r="Y472" s="20" t="s">
        <v>52</v>
      </c>
      <c r="Z472" s="20" t="s">
        <v>3373</v>
      </c>
      <c r="AA472" s="20" t="s">
        <v>372</v>
      </c>
      <c r="AB472" s="20" t="s">
        <v>54</v>
      </c>
      <c r="AC472" s="20" t="s">
        <v>167</v>
      </c>
      <c r="AD472" s="20" t="s">
        <v>56</v>
      </c>
      <c r="AE472" s="20" t="s">
        <v>1838</v>
      </c>
    </row>
    <row r="473" spans="1:31" ht="21" customHeight="1" x14ac:dyDescent="0.2">
      <c r="A473" s="4">
        <f t="shared" si="25"/>
        <v>471</v>
      </c>
      <c r="B473" s="4" t="str">
        <f t="shared" si="26"/>
        <v>B010-00016960</v>
      </c>
      <c r="C473" s="4" t="str">
        <f>IFERROR(VLOOKUP(F473,Tablas!$A$1:$B$3,2,0),"")</f>
        <v>Boleta</v>
      </c>
      <c r="D473" s="4" t="str">
        <f t="shared" si="27"/>
        <v>Falabella - CONTADO / CASH - PE 5125 FALABELLA Basado en Entregas 09-0010-00057</v>
      </c>
      <c r="E473" s="19">
        <v>45265</v>
      </c>
      <c r="F473" s="20" t="s">
        <v>842</v>
      </c>
      <c r="G473" s="20" t="s">
        <v>3374</v>
      </c>
      <c r="H473" s="20" t="s">
        <v>44</v>
      </c>
      <c r="I473" s="20" t="s">
        <v>45</v>
      </c>
      <c r="J473" s="20" t="s">
        <v>3375</v>
      </c>
      <c r="K473" s="20" t="s">
        <v>3376</v>
      </c>
      <c r="L473" s="20" t="s">
        <v>3377</v>
      </c>
      <c r="M473" s="20"/>
      <c r="N473" s="21">
        <v>41.39</v>
      </c>
      <c r="O473" s="21">
        <v>0</v>
      </c>
      <c r="P473" s="20"/>
      <c r="Q473" s="19">
        <v>45265</v>
      </c>
      <c r="R473" s="20"/>
      <c r="S473" s="19">
        <v>45265</v>
      </c>
      <c r="T473" s="20" t="s">
        <v>49</v>
      </c>
      <c r="U473" s="20">
        <v>884772</v>
      </c>
      <c r="V473" s="20">
        <v>230003274</v>
      </c>
      <c r="W473" s="20" t="s">
        <v>847</v>
      </c>
      <c r="X473" s="20" t="s">
        <v>274</v>
      </c>
      <c r="Y473" s="20" t="s">
        <v>52</v>
      </c>
      <c r="Z473" s="20" t="s">
        <v>3378</v>
      </c>
      <c r="AA473" s="20" t="s">
        <v>3379</v>
      </c>
      <c r="AB473" s="20" t="s">
        <v>789</v>
      </c>
      <c r="AC473" s="20" t="s">
        <v>167</v>
      </c>
      <c r="AD473" s="20" t="s">
        <v>56</v>
      </c>
      <c r="AE473" s="20" t="s">
        <v>1838</v>
      </c>
    </row>
    <row r="474" spans="1:31" ht="21" customHeight="1" x14ac:dyDescent="0.2">
      <c r="A474" s="4">
        <f t="shared" si="25"/>
        <v>472</v>
      </c>
      <c r="B474" s="4" t="str">
        <f t="shared" si="26"/>
        <v>B010-00017087</v>
      </c>
      <c r="C474" s="4" t="str">
        <f>IFERROR(VLOOKUP(F474,Tablas!$A$1:$B$3,2,0),"")</f>
        <v>Boleta</v>
      </c>
      <c r="D474" s="4" t="str">
        <f t="shared" si="27"/>
        <v>Falabella - CONTADO / CASH - PE 5431 FALABELLA Basado en Entregas 09-0010-00058</v>
      </c>
      <c r="E474" s="19">
        <v>45281</v>
      </c>
      <c r="F474" s="20" t="s">
        <v>842</v>
      </c>
      <c r="G474" s="20" t="s">
        <v>3380</v>
      </c>
      <c r="H474" s="20" t="s">
        <v>44</v>
      </c>
      <c r="I474" s="20" t="s">
        <v>45</v>
      </c>
      <c r="J474" s="20" t="s">
        <v>3381</v>
      </c>
      <c r="K474" s="20" t="s">
        <v>3382</v>
      </c>
      <c r="L474" s="20" t="s">
        <v>3383</v>
      </c>
      <c r="M474" s="20"/>
      <c r="N474" s="21">
        <v>41.39</v>
      </c>
      <c r="O474" s="21">
        <v>0</v>
      </c>
      <c r="P474" s="20"/>
      <c r="Q474" s="19">
        <v>45281</v>
      </c>
      <c r="R474" s="20"/>
      <c r="S474" s="19">
        <v>45281</v>
      </c>
      <c r="T474" s="20" t="s">
        <v>49</v>
      </c>
      <c r="U474" s="20">
        <v>891508</v>
      </c>
      <c r="V474" s="20">
        <v>230003402</v>
      </c>
      <c r="W474" s="20" t="s">
        <v>847</v>
      </c>
      <c r="X474" s="20" t="s">
        <v>274</v>
      </c>
      <c r="Y474" s="20" t="s">
        <v>52</v>
      </c>
      <c r="Z474" s="20" t="s">
        <v>3384</v>
      </c>
      <c r="AA474" s="20" t="s">
        <v>3385</v>
      </c>
      <c r="AB474" s="20" t="s">
        <v>789</v>
      </c>
      <c r="AC474" s="20" t="s">
        <v>167</v>
      </c>
      <c r="AD474" s="20" t="s">
        <v>56</v>
      </c>
      <c r="AE474" s="20" t="s">
        <v>1838</v>
      </c>
    </row>
    <row r="475" spans="1:31" ht="21" customHeight="1" x14ac:dyDescent="0.2">
      <c r="A475" s="4">
        <f t="shared" si="25"/>
        <v>473</v>
      </c>
      <c r="B475" s="4" t="str">
        <f t="shared" si="26"/>
        <v>B010-00020017</v>
      </c>
      <c r="C475" s="4" t="str">
        <f>IFERROR(VLOOKUP(F475,Tablas!$A$1:$B$3,2,0),"")</f>
        <v>Boleta</v>
      </c>
      <c r="D475" s="4" t="str">
        <f t="shared" si="27"/>
        <v>Falabella - CONTADO / CASH - PE 4156 FALABELLA No 2551576855 Basado en Entregas</v>
      </c>
      <c r="E475" s="19">
        <v>45519</v>
      </c>
      <c r="F475" s="20" t="s">
        <v>842</v>
      </c>
      <c r="G475" s="20" t="s">
        <v>3386</v>
      </c>
      <c r="H475" s="20" t="s">
        <v>44</v>
      </c>
      <c r="I475" s="20" t="s">
        <v>45</v>
      </c>
      <c r="J475" s="20" t="s">
        <v>3375</v>
      </c>
      <c r="K475" s="20" t="s">
        <v>3376</v>
      </c>
      <c r="L475" s="20" t="s">
        <v>3377</v>
      </c>
      <c r="M475" s="20"/>
      <c r="N475" s="21">
        <v>41.41</v>
      </c>
      <c r="O475" s="21">
        <v>0</v>
      </c>
      <c r="P475" s="20"/>
      <c r="Q475" s="19">
        <v>45519</v>
      </c>
      <c r="R475" s="20"/>
      <c r="S475" s="19">
        <v>45519</v>
      </c>
      <c r="T475" s="20" t="s">
        <v>49</v>
      </c>
      <c r="U475" s="20">
        <v>1008919</v>
      </c>
      <c r="V475" s="20">
        <v>240002553</v>
      </c>
      <c r="W475" s="20" t="s">
        <v>847</v>
      </c>
      <c r="X475" s="20" t="s">
        <v>274</v>
      </c>
      <c r="Y475" s="20" t="s">
        <v>52</v>
      </c>
      <c r="Z475" s="20" t="s">
        <v>3387</v>
      </c>
      <c r="AA475" s="20" t="s">
        <v>808</v>
      </c>
      <c r="AB475" s="20" t="s">
        <v>789</v>
      </c>
      <c r="AC475" s="20" t="s">
        <v>167</v>
      </c>
      <c r="AD475" s="20" t="s">
        <v>56</v>
      </c>
      <c r="AE475" s="20" t="s">
        <v>1838</v>
      </c>
    </row>
    <row r="476" spans="1:31" ht="21" customHeight="1" x14ac:dyDescent="0.2">
      <c r="A476" s="4">
        <f t="shared" si="25"/>
        <v>474</v>
      </c>
      <c r="B476" s="4" t="str">
        <f t="shared" si="26"/>
        <v>B010-00016170</v>
      </c>
      <c r="C476" s="4" t="str">
        <f>IFERROR(VLOOKUP(F476,Tablas!$A$1:$B$3,2,0),"")</f>
        <v>Boleta</v>
      </c>
      <c r="D476" s="4" t="str">
        <f t="shared" si="27"/>
        <v>Falabella - CONTADO / CASH - 230003756 Basado en Entregas 09-0010-00056523.</v>
      </c>
      <c r="E476" s="19">
        <v>45167</v>
      </c>
      <c r="F476" s="20" t="s">
        <v>842</v>
      </c>
      <c r="G476" s="20" t="s">
        <v>3388</v>
      </c>
      <c r="H476" s="20" t="s">
        <v>44</v>
      </c>
      <c r="I476" s="20" t="s">
        <v>45</v>
      </c>
      <c r="J476" s="20" t="s">
        <v>3389</v>
      </c>
      <c r="K476" s="20" t="s">
        <v>3390</v>
      </c>
      <c r="L476" s="20" t="s">
        <v>3391</v>
      </c>
      <c r="M476" s="20"/>
      <c r="N476" s="21">
        <v>41.41</v>
      </c>
      <c r="O476" s="21">
        <v>0</v>
      </c>
      <c r="P476" s="20"/>
      <c r="Q476" s="19">
        <v>45167</v>
      </c>
      <c r="R476" s="20"/>
      <c r="S476" s="19">
        <v>45167</v>
      </c>
      <c r="T476" s="20" t="s">
        <v>49</v>
      </c>
      <c r="U476" s="20">
        <v>842328</v>
      </c>
      <c r="V476" s="20">
        <v>230002437</v>
      </c>
      <c r="W476" s="20" t="s">
        <v>847</v>
      </c>
      <c r="X476" s="20" t="s">
        <v>274</v>
      </c>
      <c r="Y476" s="20" t="s">
        <v>52</v>
      </c>
      <c r="Z476" s="20" t="s">
        <v>3392</v>
      </c>
      <c r="AA476" s="20" t="s">
        <v>3393</v>
      </c>
      <c r="AB476" s="20" t="s">
        <v>3022</v>
      </c>
      <c r="AC476" s="20" t="s">
        <v>41</v>
      </c>
      <c r="AD476" s="20" t="s">
        <v>56</v>
      </c>
      <c r="AE476" s="20" t="s">
        <v>1838</v>
      </c>
    </row>
    <row r="477" spans="1:31" ht="21" customHeight="1" x14ac:dyDescent="0.2">
      <c r="A477" s="4">
        <f t="shared" si="25"/>
        <v>475</v>
      </c>
      <c r="B477" s="4" t="str">
        <f t="shared" si="26"/>
        <v>B010-00017635</v>
      </c>
      <c r="C477" s="4" t="str">
        <f>IFERROR(VLOOKUP(F477,Tablas!$A$1:$B$3,2,0),"")</f>
        <v>Boleta</v>
      </c>
      <c r="D477" s="4" t="str">
        <f t="shared" si="27"/>
        <v>Falabella - CONTADO / CASH - PE 0146 FALABELLA Basado en Entregas 09-0010-00058</v>
      </c>
      <c r="E477" s="19">
        <v>45306</v>
      </c>
      <c r="F477" s="20" t="s">
        <v>842</v>
      </c>
      <c r="G477" s="20" t="s">
        <v>3394</v>
      </c>
      <c r="H477" s="20" t="s">
        <v>44</v>
      </c>
      <c r="I477" s="20" t="s">
        <v>45</v>
      </c>
      <c r="J477" s="20" t="s">
        <v>3395</v>
      </c>
      <c r="K477" s="20" t="s">
        <v>3396</v>
      </c>
      <c r="L477" s="20" t="s">
        <v>3397</v>
      </c>
      <c r="M477" s="20"/>
      <c r="N477" s="21">
        <v>42</v>
      </c>
      <c r="O477" s="21">
        <v>0</v>
      </c>
      <c r="P477" s="20"/>
      <c r="Q477" s="19">
        <v>45306</v>
      </c>
      <c r="R477" s="20"/>
      <c r="S477" s="19">
        <v>45306</v>
      </c>
      <c r="T477" s="20" t="s">
        <v>49</v>
      </c>
      <c r="U477" s="20">
        <v>904618</v>
      </c>
      <c r="V477" s="20">
        <v>240000106</v>
      </c>
      <c r="W477" s="20" t="s">
        <v>847</v>
      </c>
      <c r="X477" s="20" t="s">
        <v>305</v>
      </c>
      <c r="Y477" s="20" t="s">
        <v>52</v>
      </c>
      <c r="Z477" s="20" t="s">
        <v>3398</v>
      </c>
      <c r="AA477" s="20" t="s">
        <v>3399</v>
      </c>
      <c r="AB477" s="20" t="s">
        <v>741</v>
      </c>
      <c r="AC477" s="20" t="s">
        <v>741</v>
      </c>
      <c r="AD477" s="20" t="s">
        <v>56</v>
      </c>
      <c r="AE477" s="20" t="s">
        <v>1838</v>
      </c>
    </row>
    <row r="478" spans="1:31" ht="21" customHeight="1" x14ac:dyDescent="0.2">
      <c r="A478" s="4">
        <f t="shared" si="25"/>
        <v>476</v>
      </c>
      <c r="B478" s="4" t="str">
        <f t="shared" si="26"/>
        <v>B010-00020149</v>
      </c>
      <c r="C478" s="4" t="str">
        <f>IFERROR(VLOOKUP(F478,Tablas!$A$1:$B$3,2,0),"")</f>
        <v>Boleta</v>
      </c>
      <c r="D478" s="4" t="str">
        <f t="shared" si="27"/>
        <v>Nacional - CONTADO / CASH - PE 4397 Basado en Entregas 09-T010-00000972.</v>
      </c>
      <c r="E478" s="19">
        <v>45529</v>
      </c>
      <c r="F478" s="20" t="s">
        <v>842</v>
      </c>
      <c r="G478" s="20" t="s">
        <v>3400</v>
      </c>
      <c r="H478" s="20" t="s">
        <v>44</v>
      </c>
      <c r="I478" s="20" t="s">
        <v>45</v>
      </c>
      <c r="J478" s="20" t="s">
        <v>3401</v>
      </c>
      <c r="K478" s="20" t="s">
        <v>3402</v>
      </c>
      <c r="L478" s="20" t="s">
        <v>3403</v>
      </c>
      <c r="M478" s="20"/>
      <c r="N478" s="21">
        <v>42.01</v>
      </c>
      <c r="O478" s="21">
        <v>0</v>
      </c>
      <c r="P478" s="20"/>
      <c r="Q478" s="19">
        <v>45529</v>
      </c>
      <c r="R478" s="20"/>
      <c r="S478" s="19">
        <v>45529</v>
      </c>
      <c r="T478" s="20" t="s">
        <v>49</v>
      </c>
      <c r="U478" s="20">
        <v>1012797</v>
      </c>
      <c r="V478" s="20">
        <v>240002686</v>
      </c>
      <c r="W478" s="20" t="s">
        <v>847</v>
      </c>
      <c r="X478" s="20" t="s">
        <v>848</v>
      </c>
      <c r="Y478" s="20" t="s">
        <v>52</v>
      </c>
      <c r="Z478" s="20" t="s">
        <v>3404</v>
      </c>
      <c r="AA478" s="20" t="s">
        <v>1013</v>
      </c>
      <c r="AB478" s="20" t="s">
        <v>789</v>
      </c>
      <c r="AC478" s="20" t="s">
        <v>167</v>
      </c>
      <c r="AD478" s="20" t="s">
        <v>56</v>
      </c>
      <c r="AE478" s="20" t="s">
        <v>1014</v>
      </c>
    </row>
    <row r="479" spans="1:31" ht="21" customHeight="1" x14ac:dyDescent="0.2">
      <c r="A479" s="4">
        <f t="shared" si="25"/>
        <v>477</v>
      </c>
      <c r="B479" s="4" t="str">
        <f t="shared" si="26"/>
        <v>B010-00018232</v>
      </c>
      <c r="C479" s="4" t="str">
        <f>IFERROR(VLOOKUP(F479,Tablas!$A$1:$B$3,2,0),"")</f>
        <v>Boleta</v>
      </c>
      <c r="D479" s="4" t="str">
        <f t="shared" si="27"/>
        <v>Plaza Vea - Intercorp - CONTADO / CASH - PE 1287 PLAZA VEA Basado en Entregas 09-0010-00059</v>
      </c>
      <c r="E479" s="19">
        <v>45370</v>
      </c>
      <c r="F479" s="20" t="s">
        <v>842</v>
      </c>
      <c r="G479" s="20" t="s">
        <v>3405</v>
      </c>
      <c r="H479" s="20" t="s">
        <v>44</v>
      </c>
      <c r="I479" s="20" t="s">
        <v>45</v>
      </c>
      <c r="J479" s="20" t="s">
        <v>3406</v>
      </c>
      <c r="K479" s="20" t="s">
        <v>3407</v>
      </c>
      <c r="L479" s="20" t="s">
        <v>3408</v>
      </c>
      <c r="M479" s="20"/>
      <c r="N479" s="21">
        <v>42.07</v>
      </c>
      <c r="O479" s="21">
        <v>0</v>
      </c>
      <c r="P479" s="20"/>
      <c r="Q479" s="19">
        <v>45370</v>
      </c>
      <c r="R479" s="20"/>
      <c r="S479" s="19">
        <v>45370</v>
      </c>
      <c r="T479" s="20" t="s">
        <v>49</v>
      </c>
      <c r="U479" s="20">
        <v>935044</v>
      </c>
      <c r="V479" s="20">
        <v>240000707</v>
      </c>
      <c r="W479" s="20" t="s">
        <v>847</v>
      </c>
      <c r="X479" s="20" t="s">
        <v>274</v>
      </c>
      <c r="Y479" s="20" t="s">
        <v>52</v>
      </c>
      <c r="Z479" s="20" t="s">
        <v>3409</v>
      </c>
      <c r="AA479" s="20" t="s">
        <v>689</v>
      </c>
      <c r="AB479" s="20" t="s">
        <v>167</v>
      </c>
      <c r="AC479" s="20" t="s">
        <v>167</v>
      </c>
      <c r="AD479" s="20" t="s">
        <v>56</v>
      </c>
      <c r="AE479" s="20" t="s">
        <v>2494</v>
      </c>
    </row>
    <row r="480" spans="1:31" ht="21" customHeight="1" x14ac:dyDescent="0.2">
      <c r="A480" s="4">
        <f t="shared" si="25"/>
        <v>478</v>
      </c>
      <c r="B480" s="4" t="str">
        <f t="shared" si="26"/>
        <v>B010-00020205</v>
      </c>
      <c r="C480" s="4" t="str">
        <f>IFERROR(VLOOKUP(F480,Tablas!$A$1:$B$3,2,0),"")</f>
        <v>Boleta</v>
      </c>
      <c r="D480" s="4" t="str">
        <f t="shared" si="27"/>
        <v>Ripley - CONTADO / CASH - PE 4461 RIPLEY n.º 6709827701-A Basado en Entregas</v>
      </c>
      <c r="E480" s="19">
        <v>45531</v>
      </c>
      <c r="F480" s="20" t="s">
        <v>842</v>
      </c>
      <c r="G480" s="20" t="s">
        <v>3410</v>
      </c>
      <c r="H480" s="20" t="s">
        <v>44</v>
      </c>
      <c r="I480" s="20" t="s">
        <v>45</v>
      </c>
      <c r="J480" s="20" t="s">
        <v>3411</v>
      </c>
      <c r="K480" s="20" t="s">
        <v>3412</v>
      </c>
      <c r="L480" s="20" t="s">
        <v>3413</v>
      </c>
      <c r="M480" s="20"/>
      <c r="N480" s="21">
        <v>42.5</v>
      </c>
      <c r="O480" s="21">
        <v>0</v>
      </c>
      <c r="P480" s="20"/>
      <c r="Q480" s="19">
        <v>45531</v>
      </c>
      <c r="R480" s="20"/>
      <c r="S480" s="19">
        <v>45531</v>
      </c>
      <c r="T480" s="20" t="s">
        <v>49</v>
      </c>
      <c r="U480" s="20">
        <v>1014208</v>
      </c>
      <c r="V480" s="20">
        <v>240002742</v>
      </c>
      <c r="W480" s="20" t="s">
        <v>847</v>
      </c>
      <c r="X480" s="20" t="s">
        <v>274</v>
      </c>
      <c r="Y480" s="20" t="s">
        <v>52</v>
      </c>
      <c r="Z480" s="20" t="s">
        <v>3414</v>
      </c>
      <c r="AA480" s="20" t="s">
        <v>372</v>
      </c>
      <c r="AB480" s="20" t="s">
        <v>54</v>
      </c>
      <c r="AC480" s="20" t="s">
        <v>167</v>
      </c>
      <c r="AD480" s="20" t="s">
        <v>56</v>
      </c>
      <c r="AE480" s="20" t="s">
        <v>2574</v>
      </c>
    </row>
    <row r="481" spans="1:31" ht="21" customHeight="1" x14ac:dyDescent="0.2">
      <c r="A481" s="4">
        <f t="shared" si="25"/>
        <v>479</v>
      </c>
      <c r="B481" s="4" t="str">
        <f t="shared" si="26"/>
        <v>B010-00020124</v>
      </c>
      <c r="C481" s="4" t="str">
        <f>IFERROR(VLOOKUP(F481,Tablas!$A$1:$B$3,2,0),"")</f>
        <v>Boleta</v>
      </c>
      <c r="D481" s="4" t="str">
        <f t="shared" si="27"/>
        <v>Nacional - CONTADO / CASH - Pedidos de cliente - C00075336737 Basado en Entreg</v>
      </c>
      <c r="E481" s="19">
        <v>45528</v>
      </c>
      <c r="F481" s="20" t="s">
        <v>842</v>
      </c>
      <c r="G481" s="20" t="s">
        <v>3415</v>
      </c>
      <c r="H481" s="20" t="s">
        <v>44</v>
      </c>
      <c r="I481" s="20" t="s">
        <v>45</v>
      </c>
      <c r="J481" s="20" t="s">
        <v>3416</v>
      </c>
      <c r="K481" s="20" t="s">
        <v>3417</v>
      </c>
      <c r="L481" s="20" t="s">
        <v>3418</v>
      </c>
      <c r="M481" s="20"/>
      <c r="N481" s="21">
        <v>43</v>
      </c>
      <c r="O481" s="21">
        <v>0</v>
      </c>
      <c r="P481" s="20"/>
      <c r="Q481" s="19">
        <v>45528</v>
      </c>
      <c r="R481" s="20"/>
      <c r="S481" s="19">
        <v>45528</v>
      </c>
      <c r="T481" s="20" t="s">
        <v>49</v>
      </c>
      <c r="U481" s="20">
        <v>1012706</v>
      </c>
      <c r="V481" s="20">
        <v>240002661</v>
      </c>
      <c r="W481" s="20" t="s">
        <v>847</v>
      </c>
      <c r="X481" s="20" t="s">
        <v>848</v>
      </c>
      <c r="Y481" s="20" t="s">
        <v>52</v>
      </c>
      <c r="Z481" s="20" t="s">
        <v>3419</v>
      </c>
      <c r="AA481" s="20" t="s">
        <v>1013</v>
      </c>
      <c r="AB481" s="20" t="s">
        <v>789</v>
      </c>
      <c r="AC481" s="20" t="s">
        <v>167</v>
      </c>
      <c r="AD481" s="20" t="s">
        <v>56</v>
      </c>
      <c r="AE481" s="20" t="s">
        <v>1014</v>
      </c>
    </row>
    <row r="482" spans="1:31" ht="21" customHeight="1" x14ac:dyDescent="0.2">
      <c r="A482" s="4">
        <f t="shared" si="25"/>
        <v>480</v>
      </c>
      <c r="B482" s="4" t="str">
        <f t="shared" si="26"/>
        <v>B010-00020339</v>
      </c>
      <c r="C482" s="4" t="str">
        <f>IFERROR(VLOOKUP(F482,Tablas!$A$1:$B$3,2,0),"")</f>
        <v>Boleta</v>
      </c>
      <c r="D482" s="4" t="str">
        <f t="shared" si="27"/>
        <v>Ripley - CONTADO / CASH - PE 4703 RIPLEY n.º 6797918801-A Basado en Entregas</v>
      </c>
      <c r="E482" s="19">
        <v>45544</v>
      </c>
      <c r="F482" s="20" t="s">
        <v>842</v>
      </c>
      <c r="G482" s="20" t="s">
        <v>3420</v>
      </c>
      <c r="H482" s="20" t="s">
        <v>44</v>
      </c>
      <c r="I482" s="20" t="s">
        <v>45</v>
      </c>
      <c r="J482" s="20" t="s">
        <v>3421</v>
      </c>
      <c r="K482" s="20" t="s">
        <v>3422</v>
      </c>
      <c r="L482" s="20" t="s">
        <v>3423</v>
      </c>
      <c r="M482" s="20"/>
      <c r="N482" s="21">
        <v>43.2</v>
      </c>
      <c r="O482" s="21">
        <v>0</v>
      </c>
      <c r="P482" s="20"/>
      <c r="Q482" s="19">
        <v>45544</v>
      </c>
      <c r="R482" s="20"/>
      <c r="S482" s="19">
        <v>45544</v>
      </c>
      <c r="T482" s="20" t="s">
        <v>49</v>
      </c>
      <c r="U482" s="20">
        <v>1021138</v>
      </c>
      <c r="V482" s="20">
        <v>240002876</v>
      </c>
      <c r="W482" s="20" t="s">
        <v>847</v>
      </c>
      <c r="X482" s="20" t="s">
        <v>305</v>
      </c>
      <c r="Y482" s="20" t="s">
        <v>52</v>
      </c>
      <c r="Z482" s="20" t="s">
        <v>3424</v>
      </c>
      <c r="AA482" s="20" t="s">
        <v>372</v>
      </c>
      <c r="AB482" s="20" t="s">
        <v>54</v>
      </c>
      <c r="AC482" s="20" t="s">
        <v>167</v>
      </c>
      <c r="AD482" s="20" t="s">
        <v>56</v>
      </c>
      <c r="AE482" s="20" t="s">
        <v>2574</v>
      </c>
    </row>
    <row r="483" spans="1:31" ht="21" customHeight="1" x14ac:dyDescent="0.2">
      <c r="A483" s="4">
        <f t="shared" si="25"/>
        <v>481</v>
      </c>
      <c r="B483" s="4" t="str">
        <f t="shared" si="26"/>
        <v>B010-00020423</v>
      </c>
      <c r="C483" s="4" t="str">
        <f>IFERROR(VLOOKUP(F483,Tablas!$A$1:$B$3,2,0),"")</f>
        <v>Boleta</v>
      </c>
      <c r="D483" s="4" t="str">
        <f t="shared" si="27"/>
        <v>Ripley - CONTADO / CASH - PE 4862 RIPLEY n.º 6806967601-A Basado en Entregas</v>
      </c>
      <c r="E483" s="19">
        <v>45552</v>
      </c>
      <c r="F483" s="20" t="s">
        <v>842</v>
      </c>
      <c r="G483" s="20" t="s">
        <v>3425</v>
      </c>
      <c r="H483" s="20" t="s">
        <v>44</v>
      </c>
      <c r="I483" s="20" t="s">
        <v>45</v>
      </c>
      <c r="J483" s="20" t="s">
        <v>3426</v>
      </c>
      <c r="K483" s="20" t="s">
        <v>3427</v>
      </c>
      <c r="L483" s="20" t="s">
        <v>3428</v>
      </c>
      <c r="M483" s="20"/>
      <c r="N483" s="21">
        <v>43.2</v>
      </c>
      <c r="O483" s="21">
        <v>0</v>
      </c>
      <c r="P483" s="20"/>
      <c r="Q483" s="19">
        <v>45552</v>
      </c>
      <c r="R483" s="20"/>
      <c r="S483" s="19">
        <v>45552</v>
      </c>
      <c r="T483" s="20" t="s">
        <v>49</v>
      </c>
      <c r="U483" s="20">
        <v>1025557</v>
      </c>
      <c r="V483" s="20">
        <v>240002960</v>
      </c>
      <c r="W483" s="20" t="s">
        <v>847</v>
      </c>
      <c r="X483" s="20" t="s">
        <v>305</v>
      </c>
      <c r="Y483" s="20" t="s">
        <v>52</v>
      </c>
      <c r="Z483" s="20" t="s">
        <v>3429</v>
      </c>
      <c r="AA483" s="20" t="s">
        <v>372</v>
      </c>
      <c r="AB483" s="20" t="s">
        <v>54</v>
      </c>
      <c r="AC483" s="20" t="s">
        <v>167</v>
      </c>
      <c r="AD483" s="20" t="s">
        <v>56</v>
      </c>
      <c r="AE483" s="20" t="s">
        <v>2574</v>
      </c>
    </row>
    <row r="484" spans="1:31" ht="21" customHeight="1" x14ac:dyDescent="0.2">
      <c r="A484" s="4">
        <f t="shared" si="25"/>
        <v>482</v>
      </c>
      <c r="B484" s="4" t="str">
        <f t="shared" si="26"/>
        <v>B010-00019400</v>
      </c>
      <c r="C484" s="4" t="str">
        <f>IFERROR(VLOOKUP(F484,Tablas!$A$1:$B$3,2,0),"")</f>
        <v>Boleta</v>
      </c>
      <c r="D484" s="4" t="str">
        <f t="shared" si="27"/>
        <v>Falabella - CONTADO / CASH - PE 3224 FALABELLA No 2501743649 Basado en Entregas</v>
      </c>
      <c r="E484" s="19">
        <v>45474</v>
      </c>
      <c r="F484" s="20" t="s">
        <v>842</v>
      </c>
      <c r="G484" s="20" t="s">
        <v>3430</v>
      </c>
      <c r="H484" s="20" t="s">
        <v>44</v>
      </c>
      <c r="I484" s="20" t="s">
        <v>45</v>
      </c>
      <c r="J484" s="20" t="s">
        <v>3431</v>
      </c>
      <c r="K484" s="20" t="s">
        <v>3432</v>
      </c>
      <c r="L484" s="20" t="s">
        <v>3433</v>
      </c>
      <c r="M484" s="20"/>
      <c r="N484" s="21">
        <v>43.2</v>
      </c>
      <c r="O484" s="21">
        <v>0</v>
      </c>
      <c r="P484" s="20"/>
      <c r="Q484" s="19">
        <v>45474</v>
      </c>
      <c r="R484" s="20"/>
      <c r="S484" s="19">
        <v>45474</v>
      </c>
      <c r="T484" s="20" t="s">
        <v>49</v>
      </c>
      <c r="U484" s="20">
        <v>988609</v>
      </c>
      <c r="V484" s="20">
        <v>240001935</v>
      </c>
      <c r="W484" s="20" t="s">
        <v>847</v>
      </c>
      <c r="X484" s="20" t="s">
        <v>274</v>
      </c>
      <c r="Y484" s="20" t="s">
        <v>52</v>
      </c>
      <c r="Z484" s="20" t="s">
        <v>3434</v>
      </c>
      <c r="AA484" s="20" t="s">
        <v>1449</v>
      </c>
      <c r="AB484" s="20" t="s">
        <v>54</v>
      </c>
      <c r="AC484" s="20" t="s">
        <v>167</v>
      </c>
      <c r="AD484" s="20" t="s">
        <v>56</v>
      </c>
      <c r="AE484" s="20" t="s">
        <v>1838</v>
      </c>
    </row>
    <row r="485" spans="1:31" ht="21" customHeight="1" x14ac:dyDescent="0.2">
      <c r="A485" s="4">
        <f t="shared" si="25"/>
        <v>483</v>
      </c>
      <c r="B485" s="4" t="str">
        <f t="shared" si="26"/>
        <v>B010-00020185</v>
      </c>
      <c r="C485" s="4" t="str">
        <f>IFERROR(VLOOKUP(F485,Tablas!$A$1:$B$3,2,0),"")</f>
        <v>Boleta</v>
      </c>
      <c r="D485" s="4" t="str">
        <f t="shared" si="27"/>
        <v>Ripley - CONTADO / CASH - PE 4433 RIPLEY n.º 6785561701-A Basado en Entregas</v>
      </c>
      <c r="E485" s="19">
        <v>45530</v>
      </c>
      <c r="F485" s="20" t="s">
        <v>842</v>
      </c>
      <c r="G485" s="20" t="s">
        <v>3435</v>
      </c>
      <c r="H485" s="20" t="s">
        <v>44</v>
      </c>
      <c r="I485" s="20" t="s">
        <v>45</v>
      </c>
      <c r="J485" s="20" t="s">
        <v>3436</v>
      </c>
      <c r="K485" s="20" t="s">
        <v>3437</v>
      </c>
      <c r="L485" s="20" t="s">
        <v>3438</v>
      </c>
      <c r="M485" s="20"/>
      <c r="N485" s="21">
        <v>43.2</v>
      </c>
      <c r="O485" s="21">
        <v>0</v>
      </c>
      <c r="P485" s="20"/>
      <c r="Q485" s="19">
        <v>45530</v>
      </c>
      <c r="R485" s="20"/>
      <c r="S485" s="19">
        <v>45530</v>
      </c>
      <c r="T485" s="20" t="s">
        <v>49</v>
      </c>
      <c r="U485" s="20">
        <v>1013440</v>
      </c>
      <c r="V485" s="20">
        <v>240002722</v>
      </c>
      <c r="W485" s="20" t="s">
        <v>847</v>
      </c>
      <c r="X485" s="20" t="s">
        <v>305</v>
      </c>
      <c r="Y485" s="20" t="s">
        <v>52</v>
      </c>
      <c r="Z485" s="20" t="s">
        <v>3439</v>
      </c>
      <c r="AA485" s="20" t="s">
        <v>372</v>
      </c>
      <c r="AB485" s="20" t="s">
        <v>54</v>
      </c>
      <c r="AC485" s="20" t="s">
        <v>167</v>
      </c>
      <c r="AD485" s="20" t="s">
        <v>56</v>
      </c>
      <c r="AE485" s="20" t="s">
        <v>2574</v>
      </c>
    </row>
    <row r="486" spans="1:31" ht="21" customHeight="1" x14ac:dyDescent="0.2">
      <c r="A486" s="4">
        <f t="shared" si="25"/>
        <v>484</v>
      </c>
      <c r="B486" s="4" t="str">
        <f t="shared" si="26"/>
        <v>B010-00019511</v>
      </c>
      <c r="C486" s="4" t="str">
        <f>IFERROR(VLOOKUP(F486,Tablas!$A$1:$B$3,2,0),"")</f>
        <v>Boleta</v>
      </c>
      <c r="D486" s="4" t="str">
        <f t="shared" si="27"/>
        <v>Falabella - CONTADO / CASH - PE 3415 FALABELLA No 2516760310 Basado en Entregas</v>
      </c>
      <c r="E486" s="19">
        <v>45485</v>
      </c>
      <c r="F486" s="20" t="s">
        <v>842</v>
      </c>
      <c r="G486" s="20" t="s">
        <v>3440</v>
      </c>
      <c r="H486" s="20" t="s">
        <v>44</v>
      </c>
      <c r="I486" s="20" t="s">
        <v>45</v>
      </c>
      <c r="J486" s="20" t="s">
        <v>3441</v>
      </c>
      <c r="K486" s="20" t="s">
        <v>3442</v>
      </c>
      <c r="L486" s="20" t="s">
        <v>3443</v>
      </c>
      <c r="M486" s="20"/>
      <c r="N486" s="21">
        <v>43.2</v>
      </c>
      <c r="O486" s="21">
        <v>0</v>
      </c>
      <c r="P486" s="20"/>
      <c r="Q486" s="19">
        <v>45485</v>
      </c>
      <c r="R486" s="20"/>
      <c r="S486" s="19">
        <v>45485</v>
      </c>
      <c r="T486" s="20" t="s">
        <v>49</v>
      </c>
      <c r="U486" s="20">
        <v>993370</v>
      </c>
      <c r="V486" s="20">
        <v>240002046</v>
      </c>
      <c r="W486" s="20" t="s">
        <v>847</v>
      </c>
      <c r="X486" s="20" t="s">
        <v>274</v>
      </c>
      <c r="Y486" s="20" t="s">
        <v>52</v>
      </c>
      <c r="Z486" s="20" t="s">
        <v>3444</v>
      </c>
      <c r="AA486" s="20" t="s">
        <v>372</v>
      </c>
      <c r="AB486" s="20" t="s">
        <v>54</v>
      </c>
      <c r="AC486" s="20" t="s">
        <v>167</v>
      </c>
      <c r="AD486" s="20" t="s">
        <v>56</v>
      </c>
      <c r="AE486" s="20" t="s">
        <v>1838</v>
      </c>
    </row>
    <row r="487" spans="1:31" ht="21" customHeight="1" x14ac:dyDescent="0.2">
      <c r="A487" s="4">
        <f t="shared" si="25"/>
        <v>485</v>
      </c>
      <c r="B487" s="4" t="str">
        <f t="shared" si="26"/>
        <v>B010-00019553</v>
      </c>
      <c r="C487" s="4" t="str">
        <f>IFERROR(VLOOKUP(F487,Tablas!$A$1:$B$3,2,0),"")</f>
        <v>Boleta</v>
      </c>
      <c r="D487" s="4" t="str">
        <f t="shared" si="27"/>
        <v>Ripley - CONTADO / CASH - PE 3488 RIPLEY n.º 6714536901-A Basado en Entregas</v>
      </c>
      <c r="E487" s="19">
        <v>45489</v>
      </c>
      <c r="F487" s="20" t="s">
        <v>842</v>
      </c>
      <c r="G487" s="20" t="s">
        <v>3445</v>
      </c>
      <c r="H487" s="20" t="s">
        <v>44</v>
      </c>
      <c r="I487" s="20" t="s">
        <v>45</v>
      </c>
      <c r="J487" s="20" t="s">
        <v>3446</v>
      </c>
      <c r="K487" s="20" t="s">
        <v>3447</v>
      </c>
      <c r="L487" s="20" t="s">
        <v>3448</v>
      </c>
      <c r="M487" s="20"/>
      <c r="N487" s="21">
        <v>43.74</v>
      </c>
      <c r="O487" s="21">
        <v>0</v>
      </c>
      <c r="P487" s="20"/>
      <c r="Q487" s="19">
        <v>45489</v>
      </c>
      <c r="R487" s="20"/>
      <c r="S487" s="19">
        <v>45489</v>
      </c>
      <c r="T487" s="20" t="s">
        <v>49</v>
      </c>
      <c r="U487" s="20">
        <v>994378</v>
      </c>
      <c r="V487" s="20">
        <v>240002088</v>
      </c>
      <c r="W487" s="20" t="s">
        <v>847</v>
      </c>
      <c r="X487" s="20" t="s">
        <v>274</v>
      </c>
      <c r="Y487" s="20" t="s">
        <v>52</v>
      </c>
      <c r="Z487" s="20" t="s">
        <v>3449</v>
      </c>
      <c r="AA487" s="20" t="s">
        <v>372</v>
      </c>
      <c r="AB487" s="20" t="s">
        <v>54</v>
      </c>
      <c r="AC487" s="20" t="s">
        <v>167</v>
      </c>
      <c r="AD487" s="20" t="s">
        <v>56</v>
      </c>
      <c r="AE487" s="20" t="s">
        <v>2574</v>
      </c>
    </row>
    <row r="488" spans="1:31" ht="21" customHeight="1" x14ac:dyDescent="0.2">
      <c r="A488" s="4">
        <f t="shared" si="25"/>
        <v>486</v>
      </c>
      <c r="B488" s="4" t="str">
        <f t="shared" si="26"/>
        <v>B010-00018776</v>
      </c>
      <c r="C488" s="4" t="str">
        <f>IFERROR(VLOOKUP(F488,Tablas!$A$1:$B$3,2,0),"")</f>
        <v>Boleta</v>
      </c>
      <c r="D488" s="4" t="str">
        <f t="shared" si="27"/>
        <v>Ripley - CONTADO / CASH - PE 2158 RIPLEY Basado en Entregas 09-0007-00000190</v>
      </c>
      <c r="E488" s="19">
        <v>45418</v>
      </c>
      <c r="F488" s="20" t="s">
        <v>842</v>
      </c>
      <c r="G488" s="20" t="s">
        <v>3450</v>
      </c>
      <c r="H488" s="20" t="s">
        <v>44</v>
      </c>
      <c r="I488" s="20" t="s">
        <v>45</v>
      </c>
      <c r="J488" s="20" t="s">
        <v>3451</v>
      </c>
      <c r="K488" s="20" t="s">
        <v>3452</v>
      </c>
      <c r="L488" s="20" t="s">
        <v>3453</v>
      </c>
      <c r="M488" s="20"/>
      <c r="N488" s="21">
        <v>43.74</v>
      </c>
      <c r="O488" s="21">
        <v>0</v>
      </c>
      <c r="P488" s="20"/>
      <c r="Q488" s="19">
        <v>45418</v>
      </c>
      <c r="R488" s="20"/>
      <c r="S488" s="19">
        <v>45418</v>
      </c>
      <c r="T488" s="20" t="s">
        <v>49</v>
      </c>
      <c r="U488" s="20">
        <v>959326</v>
      </c>
      <c r="V488" s="20">
        <v>240001254</v>
      </c>
      <c r="W488" s="20" t="s">
        <v>847</v>
      </c>
      <c r="X488" s="20" t="s">
        <v>274</v>
      </c>
      <c r="Y488" s="20" t="s">
        <v>52</v>
      </c>
      <c r="Z488" s="20" t="s">
        <v>3454</v>
      </c>
      <c r="AA488" s="20" t="s">
        <v>3455</v>
      </c>
      <c r="AB488" s="20" t="s">
        <v>3456</v>
      </c>
      <c r="AC488" s="20" t="s">
        <v>167</v>
      </c>
      <c r="AD488" s="20" t="s">
        <v>56</v>
      </c>
      <c r="AE488" s="20" t="s">
        <v>2574</v>
      </c>
    </row>
    <row r="489" spans="1:31" ht="21" customHeight="1" x14ac:dyDescent="0.2">
      <c r="A489" s="4">
        <f t="shared" si="25"/>
        <v>487</v>
      </c>
      <c r="B489" s="4" t="str">
        <f t="shared" si="26"/>
        <v>B010-00019562</v>
      </c>
      <c r="C489" s="4" t="str">
        <f>IFERROR(VLOOKUP(F489,Tablas!$A$1:$B$3,2,0),"")</f>
        <v>Boleta</v>
      </c>
      <c r="D489" s="4" t="str">
        <f t="shared" si="27"/>
        <v>Ripley - CONTADO / CASH - PE 3518 RIPLEY n.º 6721564001-A Basado en Entregas</v>
      </c>
      <c r="E489" s="19">
        <v>45490</v>
      </c>
      <c r="F489" s="20" t="s">
        <v>842</v>
      </c>
      <c r="G489" s="20" t="s">
        <v>3457</v>
      </c>
      <c r="H489" s="20" t="s">
        <v>44</v>
      </c>
      <c r="I489" s="20" t="s">
        <v>45</v>
      </c>
      <c r="J489" s="20" t="s">
        <v>3458</v>
      </c>
      <c r="K489" s="20" t="s">
        <v>3459</v>
      </c>
      <c r="L489" s="20" t="s">
        <v>3460</v>
      </c>
      <c r="M489" s="20"/>
      <c r="N489" s="21">
        <v>43.74</v>
      </c>
      <c r="O489" s="21">
        <v>0</v>
      </c>
      <c r="P489" s="20"/>
      <c r="Q489" s="19">
        <v>45490</v>
      </c>
      <c r="R489" s="20"/>
      <c r="S489" s="19">
        <v>45490</v>
      </c>
      <c r="T489" s="20" t="s">
        <v>49</v>
      </c>
      <c r="U489" s="20">
        <v>995222</v>
      </c>
      <c r="V489" s="20">
        <v>240002097</v>
      </c>
      <c r="W489" s="20" t="s">
        <v>847</v>
      </c>
      <c r="X489" s="20" t="s">
        <v>274</v>
      </c>
      <c r="Y489" s="20" t="s">
        <v>52</v>
      </c>
      <c r="Z489" s="20" t="s">
        <v>3461</v>
      </c>
      <c r="AA489" s="20" t="s">
        <v>372</v>
      </c>
      <c r="AB489" s="20" t="s">
        <v>54</v>
      </c>
      <c r="AC489" s="20" t="s">
        <v>167</v>
      </c>
      <c r="AD489" s="20" t="s">
        <v>56</v>
      </c>
      <c r="AE489" s="20" t="s">
        <v>2574</v>
      </c>
    </row>
    <row r="490" spans="1:31" ht="21" customHeight="1" x14ac:dyDescent="0.2">
      <c r="A490" s="4">
        <f t="shared" si="25"/>
        <v>488</v>
      </c>
      <c r="B490" s="4" t="str">
        <f t="shared" si="26"/>
        <v>B010-00019238</v>
      </c>
      <c r="C490" s="4" t="str">
        <f>IFERROR(VLOOKUP(F490,Tablas!$A$1:$B$3,2,0),"")</f>
        <v>Boleta</v>
      </c>
      <c r="D490" s="4" t="str">
        <f t="shared" si="27"/>
        <v>Ripley - CONTADO / CASH - PE 2857 RIPLEY Basado en Entregas 09-0007-00000851</v>
      </c>
      <c r="E490" s="19">
        <v>45454</v>
      </c>
      <c r="F490" s="20" t="s">
        <v>842</v>
      </c>
      <c r="G490" s="20" t="s">
        <v>3462</v>
      </c>
      <c r="H490" s="20" t="s">
        <v>44</v>
      </c>
      <c r="I490" s="20" t="s">
        <v>45</v>
      </c>
      <c r="J490" s="20" t="s">
        <v>3463</v>
      </c>
      <c r="K490" s="20" t="s">
        <v>3464</v>
      </c>
      <c r="L490" s="20" t="s">
        <v>3465</v>
      </c>
      <c r="M490" s="20"/>
      <c r="N490" s="21">
        <v>43.74</v>
      </c>
      <c r="O490" s="21">
        <v>0</v>
      </c>
      <c r="P490" s="20"/>
      <c r="Q490" s="19">
        <v>45454</v>
      </c>
      <c r="R490" s="20"/>
      <c r="S490" s="19">
        <v>45454</v>
      </c>
      <c r="T490" s="20" t="s">
        <v>49</v>
      </c>
      <c r="U490" s="20">
        <v>979806</v>
      </c>
      <c r="V490" s="20">
        <v>240001773</v>
      </c>
      <c r="W490" s="20" t="s">
        <v>847</v>
      </c>
      <c r="X490" s="20" t="s">
        <v>274</v>
      </c>
      <c r="Y490" s="20" t="s">
        <v>52</v>
      </c>
      <c r="Z490" s="20" t="s">
        <v>3466</v>
      </c>
      <c r="AA490" s="20" t="s">
        <v>808</v>
      </c>
      <c r="AB490" s="20" t="s">
        <v>54</v>
      </c>
      <c r="AC490" s="20" t="s">
        <v>167</v>
      </c>
      <c r="AD490" s="20" t="s">
        <v>56</v>
      </c>
      <c r="AE490" s="20" t="s">
        <v>2574</v>
      </c>
    </row>
    <row r="491" spans="1:31" ht="21" customHeight="1" x14ac:dyDescent="0.2">
      <c r="A491" s="4">
        <f t="shared" si="25"/>
        <v>489</v>
      </c>
      <c r="B491" s="4" t="str">
        <f t="shared" si="26"/>
        <v>B010-00020505</v>
      </c>
      <c r="C491" s="4" t="str">
        <f>IFERROR(VLOOKUP(F491,Tablas!$A$1:$B$3,2,0),"")</f>
        <v>Boleta</v>
      </c>
      <c r="D491" s="4" t="str">
        <f t="shared" si="27"/>
        <v>Falabella - CONTADO / CASH - PE 5013 FALABELLA No 2581879077 Basado en Entregas</v>
      </c>
      <c r="E491" s="19">
        <v>45560</v>
      </c>
      <c r="F491" s="20" t="s">
        <v>842</v>
      </c>
      <c r="G491" s="20" t="s">
        <v>3467</v>
      </c>
      <c r="H491" s="20" t="s">
        <v>44</v>
      </c>
      <c r="I491" s="20" t="s">
        <v>45</v>
      </c>
      <c r="J491" s="20" t="s">
        <v>3468</v>
      </c>
      <c r="K491" s="20" t="s">
        <v>3469</v>
      </c>
      <c r="L491" s="20" t="s">
        <v>3470</v>
      </c>
      <c r="M491" s="20"/>
      <c r="N491" s="21">
        <v>44</v>
      </c>
      <c r="O491" s="21">
        <v>0</v>
      </c>
      <c r="P491" s="20"/>
      <c r="Q491" s="19">
        <v>45560</v>
      </c>
      <c r="R491" s="20"/>
      <c r="S491" s="19">
        <v>45560</v>
      </c>
      <c r="T491" s="20" t="s">
        <v>49</v>
      </c>
      <c r="U491" s="20">
        <v>1028429</v>
      </c>
      <c r="V491" s="20">
        <v>240003042</v>
      </c>
      <c r="W491" s="20" t="s">
        <v>847</v>
      </c>
      <c r="X491" s="20" t="s">
        <v>305</v>
      </c>
      <c r="Y491" s="20" t="s">
        <v>52</v>
      </c>
      <c r="Z491" s="20" t="s">
        <v>3471</v>
      </c>
      <c r="AA491" s="20" t="s">
        <v>372</v>
      </c>
      <c r="AB491" s="20" t="s">
        <v>54</v>
      </c>
      <c r="AC491" s="20" t="s">
        <v>167</v>
      </c>
      <c r="AD491" s="20" t="s">
        <v>56</v>
      </c>
      <c r="AE491" s="20" t="s">
        <v>1838</v>
      </c>
    </row>
    <row r="492" spans="1:31" ht="21" customHeight="1" x14ac:dyDescent="0.2">
      <c r="A492" s="4">
        <f t="shared" si="25"/>
        <v>490</v>
      </c>
      <c r="B492" s="4" t="str">
        <f t="shared" si="26"/>
        <v>B010-00020000</v>
      </c>
      <c r="C492" s="4" t="str">
        <f>IFERROR(VLOOKUP(F492,Tablas!$A$1:$B$3,2,0),"")</f>
        <v>Boleta</v>
      </c>
      <c r="D492" s="4" t="str">
        <f t="shared" si="27"/>
        <v>Falabella - CONTADO / CASH - PE 4131 FALABELLA No 2551063886 Basado en Entregas</v>
      </c>
      <c r="E492" s="19">
        <v>45519</v>
      </c>
      <c r="F492" s="20" t="s">
        <v>842</v>
      </c>
      <c r="G492" s="20" t="s">
        <v>3472</v>
      </c>
      <c r="H492" s="20" t="s">
        <v>44</v>
      </c>
      <c r="I492" s="20" t="s">
        <v>45</v>
      </c>
      <c r="J492" s="20" t="s">
        <v>3473</v>
      </c>
      <c r="K492" s="20" t="s">
        <v>3474</v>
      </c>
      <c r="L492" s="20" t="s">
        <v>3475</v>
      </c>
      <c r="M492" s="20"/>
      <c r="N492" s="21">
        <v>44</v>
      </c>
      <c r="O492" s="21">
        <v>0</v>
      </c>
      <c r="P492" s="20"/>
      <c r="Q492" s="19">
        <v>45519</v>
      </c>
      <c r="R492" s="20"/>
      <c r="S492" s="19">
        <v>45519</v>
      </c>
      <c r="T492" s="20" t="s">
        <v>49</v>
      </c>
      <c r="U492" s="20">
        <v>1008353</v>
      </c>
      <c r="V492" s="20">
        <v>240002536</v>
      </c>
      <c r="W492" s="20" t="s">
        <v>847</v>
      </c>
      <c r="X492" s="20" t="s">
        <v>305</v>
      </c>
      <c r="Y492" s="20" t="s">
        <v>52</v>
      </c>
      <c r="Z492" s="20" t="s">
        <v>3476</v>
      </c>
      <c r="AA492" s="20" t="s">
        <v>372</v>
      </c>
      <c r="AB492" s="20" t="s">
        <v>54</v>
      </c>
      <c r="AC492" s="20" t="s">
        <v>167</v>
      </c>
      <c r="AD492" s="20" t="s">
        <v>56</v>
      </c>
      <c r="AE492" s="20" t="s">
        <v>1838</v>
      </c>
    </row>
    <row r="493" spans="1:31" ht="21" customHeight="1" x14ac:dyDescent="0.2">
      <c r="A493" s="4">
        <f t="shared" si="25"/>
        <v>491</v>
      </c>
      <c r="B493" s="4" t="str">
        <f t="shared" si="26"/>
        <v>B010-00020060</v>
      </c>
      <c r="C493" s="4" t="str">
        <f>IFERROR(VLOOKUP(F493,Tablas!$A$1:$B$3,2,0),"")</f>
        <v>Boleta</v>
      </c>
      <c r="D493" s="4" t="str">
        <f t="shared" si="27"/>
        <v>Nacional - CREDITO 30 DIAS / CREDIT 30 DAYS - PE 4242 Basado en Entregas 09-T010-00000848.</v>
      </c>
      <c r="E493" s="19">
        <v>45523</v>
      </c>
      <c r="F493" s="20" t="s">
        <v>842</v>
      </c>
      <c r="G493" s="20" t="s">
        <v>3477</v>
      </c>
      <c r="H493" s="20" t="s">
        <v>44</v>
      </c>
      <c r="I493" s="20" t="s">
        <v>45</v>
      </c>
      <c r="J493" s="20" t="s">
        <v>3478</v>
      </c>
      <c r="K493" s="20" t="s">
        <v>3479</v>
      </c>
      <c r="L493" s="20" t="s">
        <v>3480</v>
      </c>
      <c r="M493" s="20"/>
      <c r="N493" s="21">
        <v>44.25</v>
      </c>
      <c r="O493" s="21">
        <v>0</v>
      </c>
      <c r="P493" s="20"/>
      <c r="Q493" s="19">
        <v>45523</v>
      </c>
      <c r="R493" s="20"/>
      <c r="S493" s="19">
        <v>45553</v>
      </c>
      <c r="T493" s="20" t="s">
        <v>643</v>
      </c>
      <c r="U493" s="20">
        <v>1010156</v>
      </c>
      <c r="V493" s="20">
        <v>240002596</v>
      </c>
      <c r="W493" s="20" t="s">
        <v>847</v>
      </c>
      <c r="X493" s="20" t="s">
        <v>274</v>
      </c>
      <c r="Y493" s="20" t="s">
        <v>52</v>
      </c>
      <c r="Z493" s="20" t="s">
        <v>3481</v>
      </c>
      <c r="AA493" s="20" t="s">
        <v>1597</v>
      </c>
      <c r="AB493" s="20" t="s">
        <v>336</v>
      </c>
      <c r="AC493" s="20" t="s">
        <v>167</v>
      </c>
      <c r="AD493" s="20" t="s">
        <v>56</v>
      </c>
      <c r="AE493" s="20" t="s">
        <v>1014</v>
      </c>
    </row>
    <row r="494" spans="1:31" ht="21" customHeight="1" x14ac:dyDescent="0.2">
      <c r="A494" s="4">
        <f t="shared" si="25"/>
        <v>492</v>
      </c>
      <c r="B494" s="4" t="str">
        <f t="shared" si="26"/>
        <v>B010-00017932</v>
      </c>
      <c r="C494" s="4" t="str">
        <f>IFERROR(VLOOKUP(F494,Tablas!$A$1:$B$3,2,0),"")</f>
        <v>Boleta</v>
      </c>
      <c r="D494" s="4" t="str">
        <f t="shared" si="27"/>
        <v>Juntoz - CONTADO / CASH - PE 0740 JUNTOZ Basado en Entregas 09-0010-00058872</v>
      </c>
      <c r="E494" s="19">
        <v>45337</v>
      </c>
      <c r="F494" s="20" t="s">
        <v>842</v>
      </c>
      <c r="G494" s="20" t="s">
        <v>3482</v>
      </c>
      <c r="H494" s="20" t="s">
        <v>44</v>
      </c>
      <c r="I494" s="20" t="s">
        <v>45</v>
      </c>
      <c r="J494" s="20" t="s">
        <v>3483</v>
      </c>
      <c r="K494" s="20" t="s">
        <v>3484</v>
      </c>
      <c r="L494" s="20" t="s">
        <v>3485</v>
      </c>
      <c r="M494" s="20"/>
      <c r="N494" s="21">
        <v>44.46</v>
      </c>
      <c r="O494" s="21">
        <v>0</v>
      </c>
      <c r="P494" s="20"/>
      <c r="Q494" s="19">
        <v>45337</v>
      </c>
      <c r="R494" s="20"/>
      <c r="S494" s="19">
        <v>45337</v>
      </c>
      <c r="T494" s="20" t="s">
        <v>49</v>
      </c>
      <c r="U494" s="20">
        <v>920153</v>
      </c>
      <c r="V494" s="20">
        <v>240000406</v>
      </c>
      <c r="W494" s="20" t="s">
        <v>847</v>
      </c>
      <c r="X494" s="20" t="s">
        <v>274</v>
      </c>
      <c r="Y494" s="20" t="s">
        <v>52</v>
      </c>
      <c r="Z494" s="20" t="s">
        <v>3486</v>
      </c>
      <c r="AA494" s="20" t="s">
        <v>3487</v>
      </c>
      <c r="AB494" s="20" t="s">
        <v>2446</v>
      </c>
      <c r="AC494" s="20" t="s">
        <v>167</v>
      </c>
      <c r="AD494" s="20" t="s">
        <v>56</v>
      </c>
      <c r="AE494" s="20" t="s">
        <v>851</v>
      </c>
    </row>
    <row r="495" spans="1:31" ht="21" customHeight="1" x14ac:dyDescent="0.2">
      <c r="A495" s="4">
        <f t="shared" si="25"/>
        <v>493</v>
      </c>
      <c r="B495" s="4" t="str">
        <f t="shared" si="26"/>
        <v>B010-00020294</v>
      </c>
      <c r="C495" s="4" t="str">
        <f>IFERROR(VLOOKUP(F495,Tablas!$A$1:$B$3,2,0),"")</f>
        <v>Boleta</v>
      </c>
      <c r="D495" s="4" t="str">
        <f t="shared" si="27"/>
        <v>Falabella - CONTADO / CASH - PE 4601 FALABELLA No 2567403410 Basado en Entregas</v>
      </c>
      <c r="E495" s="19">
        <v>45539</v>
      </c>
      <c r="F495" s="20" t="s">
        <v>842</v>
      </c>
      <c r="G495" s="20" t="s">
        <v>3488</v>
      </c>
      <c r="H495" s="20" t="s">
        <v>44</v>
      </c>
      <c r="I495" s="20" t="s">
        <v>45</v>
      </c>
      <c r="J495" s="20" t="s">
        <v>3489</v>
      </c>
      <c r="K495" s="20" t="s">
        <v>3490</v>
      </c>
      <c r="L495" s="20" t="s">
        <v>3491</v>
      </c>
      <c r="M495" s="20"/>
      <c r="N495" s="21">
        <v>45.01</v>
      </c>
      <c r="O495" s="21">
        <v>0</v>
      </c>
      <c r="P495" s="20"/>
      <c r="Q495" s="19">
        <v>45539</v>
      </c>
      <c r="R495" s="20"/>
      <c r="S495" s="19">
        <v>45539</v>
      </c>
      <c r="T495" s="20" t="s">
        <v>49</v>
      </c>
      <c r="U495" s="20">
        <v>1018663</v>
      </c>
      <c r="V495" s="20">
        <v>240002831</v>
      </c>
      <c r="W495" s="20" t="s">
        <v>847</v>
      </c>
      <c r="X495" s="20" t="s">
        <v>305</v>
      </c>
      <c r="Y495" s="20" t="s">
        <v>52</v>
      </c>
      <c r="Z495" s="20" t="s">
        <v>3492</v>
      </c>
      <c r="AA495" s="20" t="s">
        <v>372</v>
      </c>
      <c r="AB495" s="20" t="s">
        <v>54</v>
      </c>
      <c r="AC495" s="20" t="s">
        <v>167</v>
      </c>
      <c r="AD495" s="20" t="s">
        <v>56</v>
      </c>
      <c r="AE495" s="20" t="s">
        <v>1838</v>
      </c>
    </row>
    <row r="496" spans="1:31" ht="21" customHeight="1" x14ac:dyDescent="0.2">
      <c r="A496" s="4">
        <f t="shared" si="25"/>
        <v>494</v>
      </c>
      <c r="B496" s="4" t="str">
        <f t="shared" si="26"/>
        <v>B010-00020369</v>
      </c>
      <c r="C496" s="4" t="str">
        <f>IFERROR(VLOOKUP(F496,Tablas!$A$1:$B$3,2,0),"")</f>
        <v>Boleta</v>
      </c>
      <c r="D496" s="4" t="str">
        <f t="shared" si="27"/>
        <v>Falabella - CONTADO / CASH - PE 4751 FALABELLA No 2573382531 Basado en Entregas</v>
      </c>
      <c r="E496" s="19">
        <v>45546</v>
      </c>
      <c r="F496" s="20" t="s">
        <v>842</v>
      </c>
      <c r="G496" s="20" t="s">
        <v>3493</v>
      </c>
      <c r="H496" s="20" t="s">
        <v>44</v>
      </c>
      <c r="I496" s="20" t="s">
        <v>45</v>
      </c>
      <c r="J496" s="20" t="s">
        <v>3494</v>
      </c>
      <c r="K496" s="20" t="s">
        <v>3495</v>
      </c>
      <c r="L496" s="20" t="s">
        <v>3496</v>
      </c>
      <c r="M496" s="20"/>
      <c r="N496" s="21">
        <v>45.01</v>
      </c>
      <c r="O496" s="21">
        <v>0</v>
      </c>
      <c r="P496" s="20"/>
      <c r="Q496" s="19">
        <v>45546</v>
      </c>
      <c r="R496" s="20"/>
      <c r="S496" s="19">
        <v>45546</v>
      </c>
      <c r="T496" s="20" t="s">
        <v>49</v>
      </c>
      <c r="U496" s="20">
        <v>1022339</v>
      </c>
      <c r="V496" s="20">
        <v>240002906</v>
      </c>
      <c r="W496" s="20" t="s">
        <v>847</v>
      </c>
      <c r="X496" s="20" t="s">
        <v>305</v>
      </c>
      <c r="Y496" s="20" t="s">
        <v>52</v>
      </c>
      <c r="Z496" s="20" t="s">
        <v>3497</v>
      </c>
      <c r="AA496" s="20" t="s">
        <v>372</v>
      </c>
      <c r="AB496" s="20" t="s">
        <v>54</v>
      </c>
      <c r="AC496" s="20" t="s">
        <v>167</v>
      </c>
      <c r="AD496" s="20" t="s">
        <v>56</v>
      </c>
      <c r="AE496" s="20" t="s">
        <v>1838</v>
      </c>
    </row>
    <row r="497" spans="1:31" ht="21" customHeight="1" x14ac:dyDescent="0.2">
      <c r="A497" s="4">
        <f t="shared" si="25"/>
        <v>495</v>
      </c>
      <c r="B497" s="4" t="str">
        <f t="shared" si="26"/>
        <v>B010-00018826</v>
      </c>
      <c r="C497" s="4" t="str">
        <f>IFERROR(VLOOKUP(F497,Tablas!$A$1:$B$3,2,0),"")</f>
        <v>Boleta</v>
      </c>
      <c r="D497" s="4" t="str">
        <f t="shared" si="27"/>
        <v>Falabella - CONTADO / CASH - PE 2261 FALABELLA Basado en Entregas 09-0007-00000</v>
      </c>
      <c r="E497" s="19">
        <v>45422</v>
      </c>
      <c r="F497" s="20" t="s">
        <v>842</v>
      </c>
      <c r="G497" s="20" t="s">
        <v>3498</v>
      </c>
      <c r="H497" s="20" t="s">
        <v>44</v>
      </c>
      <c r="I497" s="20" t="s">
        <v>45</v>
      </c>
      <c r="J497" s="20" t="s">
        <v>3499</v>
      </c>
      <c r="K497" s="20" t="s">
        <v>3500</v>
      </c>
      <c r="L497" s="20" t="s">
        <v>3501</v>
      </c>
      <c r="M497" s="20"/>
      <c r="N497" s="21">
        <v>45.01</v>
      </c>
      <c r="O497" s="21">
        <v>0</v>
      </c>
      <c r="P497" s="20"/>
      <c r="Q497" s="19">
        <v>45422</v>
      </c>
      <c r="R497" s="20"/>
      <c r="S497" s="19">
        <v>45422</v>
      </c>
      <c r="T497" s="20" t="s">
        <v>49</v>
      </c>
      <c r="U497" s="20">
        <v>962058</v>
      </c>
      <c r="V497" s="20">
        <v>240001304</v>
      </c>
      <c r="W497" s="20" t="s">
        <v>847</v>
      </c>
      <c r="X497" s="20" t="s">
        <v>305</v>
      </c>
      <c r="Y497" s="20" t="s">
        <v>52</v>
      </c>
      <c r="Z497" s="20" t="s">
        <v>3502</v>
      </c>
      <c r="AA497" s="20" t="s">
        <v>3503</v>
      </c>
      <c r="AB497" s="20" t="s">
        <v>1413</v>
      </c>
      <c r="AC497" s="20" t="s">
        <v>167</v>
      </c>
      <c r="AD497" s="20" t="s">
        <v>56</v>
      </c>
      <c r="AE497" s="20" t="s">
        <v>1838</v>
      </c>
    </row>
    <row r="498" spans="1:31" ht="21" customHeight="1" x14ac:dyDescent="0.2">
      <c r="A498" s="4">
        <f t="shared" si="25"/>
        <v>496</v>
      </c>
      <c r="B498" s="4" t="str">
        <f t="shared" si="26"/>
        <v>B010-00019619</v>
      </c>
      <c r="C498" s="4" t="str">
        <f>IFERROR(VLOOKUP(F498,Tablas!$A$1:$B$3,2,0),"")</f>
        <v>Boleta</v>
      </c>
      <c r="D498" s="4" t="str">
        <f t="shared" si="27"/>
        <v>Ecom - CONTADO / CASH - PE 3631 TEL: 999369889 ENVÍO Basado en Entregas 09</v>
      </c>
      <c r="E498" s="19">
        <v>45495</v>
      </c>
      <c r="F498" s="20" t="s">
        <v>842</v>
      </c>
      <c r="G498" s="20" t="s">
        <v>3504</v>
      </c>
      <c r="H498" s="20" t="s">
        <v>44</v>
      </c>
      <c r="I498" s="20" t="s">
        <v>45</v>
      </c>
      <c r="J498" s="20" t="s">
        <v>1218</v>
      </c>
      <c r="K498" s="20" t="s">
        <v>1219</v>
      </c>
      <c r="L498" s="20" t="s">
        <v>1220</v>
      </c>
      <c r="M498" s="20"/>
      <c r="N498" s="21">
        <v>45.01</v>
      </c>
      <c r="O498" s="21">
        <v>0</v>
      </c>
      <c r="P498" s="20"/>
      <c r="Q498" s="19">
        <v>45495</v>
      </c>
      <c r="R498" s="20"/>
      <c r="S498" s="19">
        <v>45495</v>
      </c>
      <c r="T498" s="20" t="s">
        <v>49</v>
      </c>
      <c r="U498" s="20">
        <v>996862</v>
      </c>
      <c r="V498" s="20">
        <v>240002154</v>
      </c>
      <c r="W498" s="20" t="s">
        <v>847</v>
      </c>
      <c r="X498" s="20" t="s">
        <v>274</v>
      </c>
      <c r="Y498" s="20" t="s">
        <v>52</v>
      </c>
      <c r="Z498" s="20" t="s">
        <v>3505</v>
      </c>
      <c r="AA498" s="20" t="s">
        <v>353</v>
      </c>
      <c r="AB498" s="20" t="s">
        <v>54</v>
      </c>
      <c r="AC498" s="20" t="s">
        <v>689</v>
      </c>
      <c r="AD498" s="20" t="s">
        <v>56</v>
      </c>
      <c r="AE498" s="20" t="s">
        <v>864</v>
      </c>
    </row>
    <row r="499" spans="1:31" ht="21" customHeight="1" x14ac:dyDescent="0.2">
      <c r="A499" s="4">
        <f t="shared" si="25"/>
        <v>497</v>
      </c>
      <c r="B499" s="4" t="str">
        <f t="shared" si="26"/>
        <v>B010-00019308</v>
      </c>
      <c r="C499" s="4" t="str">
        <f>IFERROR(VLOOKUP(F499,Tablas!$A$1:$B$3,2,0),"")</f>
        <v>Boleta</v>
      </c>
      <c r="D499" s="4" t="str">
        <f t="shared" si="27"/>
        <v>Falabella - CONTADO / CASH - PE 2981 FALABELLA Basado en Entregas 09-0007-00000</v>
      </c>
      <c r="E499" s="19">
        <v>45461</v>
      </c>
      <c r="F499" s="20" t="s">
        <v>842</v>
      </c>
      <c r="G499" s="20" t="s">
        <v>3506</v>
      </c>
      <c r="H499" s="20" t="s">
        <v>44</v>
      </c>
      <c r="I499" s="20" t="s">
        <v>45</v>
      </c>
      <c r="J499" s="20" t="s">
        <v>3507</v>
      </c>
      <c r="K499" s="20" t="s">
        <v>3508</v>
      </c>
      <c r="L499" s="20" t="s">
        <v>3509</v>
      </c>
      <c r="M499" s="20"/>
      <c r="N499" s="21">
        <v>45.01</v>
      </c>
      <c r="O499" s="21">
        <v>0</v>
      </c>
      <c r="P499" s="20"/>
      <c r="Q499" s="19">
        <v>45461</v>
      </c>
      <c r="R499" s="20"/>
      <c r="S499" s="19">
        <v>45461</v>
      </c>
      <c r="T499" s="20" t="s">
        <v>49</v>
      </c>
      <c r="U499" s="20">
        <v>982788</v>
      </c>
      <c r="V499" s="20">
        <v>240001843</v>
      </c>
      <c r="W499" s="20" t="s">
        <v>847</v>
      </c>
      <c r="X499" s="20" t="s">
        <v>305</v>
      </c>
      <c r="Y499" s="20" t="s">
        <v>52</v>
      </c>
      <c r="Z499" s="20" t="s">
        <v>3510</v>
      </c>
      <c r="AA499" s="20" t="s">
        <v>3511</v>
      </c>
      <c r="AB499" s="20" t="s">
        <v>328</v>
      </c>
      <c r="AC499" s="20" t="s">
        <v>167</v>
      </c>
      <c r="AD499" s="20" t="s">
        <v>56</v>
      </c>
      <c r="AE499" s="20" t="s">
        <v>1838</v>
      </c>
    </row>
    <row r="500" spans="1:31" ht="21" customHeight="1" x14ac:dyDescent="0.2">
      <c r="A500" s="4">
        <f t="shared" si="25"/>
        <v>498</v>
      </c>
      <c r="B500" s="4" t="str">
        <f t="shared" si="26"/>
        <v>B010-00020142</v>
      </c>
      <c r="C500" s="4" t="str">
        <f>IFERROR(VLOOKUP(F500,Tablas!$A$1:$B$3,2,0),"")</f>
        <v>Boleta</v>
      </c>
      <c r="D500" s="4" t="str">
        <f t="shared" si="27"/>
        <v>Nacional - CONTADO / CASH - PE 4391 Basado en Entregas 09-T010-00000966.</v>
      </c>
      <c r="E500" s="19">
        <v>45529</v>
      </c>
      <c r="F500" s="20" t="s">
        <v>842</v>
      </c>
      <c r="G500" s="20" t="s">
        <v>3512</v>
      </c>
      <c r="H500" s="20" t="s">
        <v>44</v>
      </c>
      <c r="I500" s="20" t="s">
        <v>45</v>
      </c>
      <c r="J500" s="20" t="s">
        <v>3513</v>
      </c>
      <c r="K500" s="20" t="s">
        <v>3514</v>
      </c>
      <c r="L500" s="20" t="s">
        <v>3515</v>
      </c>
      <c r="M500" s="20"/>
      <c r="N500" s="21">
        <v>45.01</v>
      </c>
      <c r="O500" s="21">
        <v>0</v>
      </c>
      <c r="P500" s="20"/>
      <c r="Q500" s="19">
        <v>45529</v>
      </c>
      <c r="R500" s="20"/>
      <c r="S500" s="19">
        <v>45529</v>
      </c>
      <c r="T500" s="20" t="s">
        <v>49</v>
      </c>
      <c r="U500" s="20">
        <v>1012755</v>
      </c>
      <c r="V500" s="20">
        <v>240002679</v>
      </c>
      <c r="W500" s="20" t="s">
        <v>847</v>
      </c>
      <c r="X500" s="20" t="s">
        <v>848</v>
      </c>
      <c r="Y500" s="20" t="s">
        <v>52</v>
      </c>
      <c r="Z500" s="20" t="s">
        <v>3516</v>
      </c>
      <c r="AA500" s="20" t="s">
        <v>1013</v>
      </c>
      <c r="AB500" s="20" t="s">
        <v>789</v>
      </c>
      <c r="AC500" s="20" t="s">
        <v>167</v>
      </c>
      <c r="AD500" s="20" t="s">
        <v>56</v>
      </c>
      <c r="AE500" s="20" t="s">
        <v>1014</v>
      </c>
    </row>
    <row r="501" spans="1:31" ht="21" customHeight="1" x14ac:dyDescent="0.2">
      <c r="A501" s="4">
        <f t="shared" si="25"/>
        <v>499</v>
      </c>
      <c r="B501" s="4" t="str">
        <f t="shared" si="26"/>
        <v>B010-00016939</v>
      </c>
      <c r="C501" s="4" t="str">
        <f>IFERROR(VLOOKUP(F501,Tablas!$A$1:$B$3,2,0),"")</f>
        <v>Boleta</v>
      </c>
      <c r="D501" s="4" t="str">
        <f t="shared" si="27"/>
        <v>Venta Asistida - CONTADO / CASH - PE 5085 TEL: 960991673 Basado en Entregas 09-0010-</v>
      </c>
      <c r="E501" s="19">
        <v>45261</v>
      </c>
      <c r="F501" s="20" t="s">
        <v>842</v>
      </c>
      <c r="G501" s="20" t="s">
        <v>3517</v>
      </c>
      <c r="H501" s="20" t="s">
        <v>44</v>
      </c>
      <c r="I501" s="20" t="s">
        <v>45</v>
      </c>
      <c r="J501" s="20" t="s">
        <v>684</v>
      </c>
      <c r="K501" s="20" t="s">
        <v>685</v>
      </c>
      <c r="L501" s="20" t="s">
        <v>686</v>
      </c>
      <c r="M501" s="20"/>
      <c r="N501" s="21">
        <v>45.01</v>
      </c>
      <c r="O501" s="21">
        <v>0</v>
      </c>
      <c r="P501" s="20"/>
      <c r="Q501" s="19">
        <v>45261</v>
      </c>
      <c r="R501" s="20"/>
      <c r="S501" s="19">
        <v>45261</v>
      </c>
      <c r="T501" s="20" t="s">
        <v>49</v>
      </c>
      <c r="U501" s="20">
        <v>883854</v>
      </c>
      <c r="V501" s="20">
        <v>230003253</v>
      </c>
      <c r="W501" s="20" t="s">
        <v>847</v>
      </c>
      <c r="X501" s="20" t="s">
        <v>274</v>
      </c>
      <c r="Y501" s="20" t="s">
        <v>52</v>
      </c>
      <c r="Z501" s="20" t="s">
        <v>3518</v>
      </c>
      <c r="AA501" s="20" t="s">
        <v>688</v>
      </c>
      <c r="AB501" s="20" t="s">
        <v>689</v>
      </c>
      <c r="AC501" s="20" t="s">
        <v>689</v>
      </c>
      <c r="AD501" s="20" t="s">
        <v>56</v>
      </c>
      <c r="AE501" s="20" t="s">
        <v>983</v>
      </c>
    </row>
    <row r="502" spans="1:31" ht="21" customHeight="1" x14ac:dyDescent="0.2">
      <c r="A502" s="4">
        <f t="shared" si="25"/>
        <v>500</v>
      </c>
      <c r="B502" s="4" t="str">
        <f t="shared" si="26"/>
        <v>B010-00019900</v>
      </c>
      <c r="C502" s="4" t="str">
        <f>IFERROR(VLOOKUP(F502,Tablas!$A$1:$B$3,2,0),"")</f>
        <v>Boleta</v>
      </c>
      <c r="D502" s="4" t="str">
        <f t="shared" si="27"/>
        <v>Ecom - CONTADO / CASH - PE 3956 TEL: 954639595 ENVÍO Basado en Entregas 09</v>
      </c>
      <c r="E502" s="19">
        <v>45511</v>
      </c>
      <c r="F502" s="20" t="s">
        <v>842</v>
      </c>
      <c r="G502" s="20" t="s">
        <v>3519</v>
      </c>
      <c r="H502" s="20" t="s">
        <v>44</v>
      </c>
      <c r="I502" s="20" t="s">
        <v>45</v>
      </c>
      <c r="J502" s="20" t="s">
        <v>3520</v>
      </c>
      <c r="K502" s="20" t="s">
        <v>3521</v>
      </c>
      <c r="L502" s="20" t="s">
        <v>3522</v>
      </c>
      <c r="M502" s="20"/>
      <c r="N502" s="21">
        <v>45.25</v>
      </c>
      <c r="O502" s="21">
        <v>0</v>
      </c>
      <c r="P502" s="20"/>
      <c r="Q502" s="19">
        <v>45511</v>
      </c>
      <c r="R502" s="20"/>
      <c r="S502" s="19">
        <v>45511</v>
      </c>
      <c r="T502" s="20" t="s">
        <v>49</v>
      </c>
      <c r="U502" s="20">
        <v>1004657</v>
      </c>
      <c r="V502" s="20">
        <v>240002436</v>
      </c>
      <c r="W502" s="20" t="s">
        <v>847</v>
      </c>
      <c r="X502" s="20" t="s">
        <v>305</v>
      </c>
      <c r="Y502" s="20" t="s">
        <v>52</v>
      </c>
      <c r="Z502" s="20" t="s">
        <v>3523</v>
      </c>
      <c r="AA502" s="20" t="s">
        <v>3524</v>
      </c>
      <c r="AB502" s="20" t="s">
        <v>789</v>
      </c>
      <c r="AC502" s="20" t="s">
        <v>167</v>
      </c>
      <c r="AD502" s="20" t="s">
        <v>56</v>
      </c>
      <c r="AE502" s="20" t="s">
        <v>864</v>
      </c>
    </row>
    <row r="503" spans="1:31" ht="21" customHeight="1" x14ac:dyDescent="0.2">
      <c r="A503" s="4">
        <f t="shared" si="25"/>
        <v>501</v>
      </c>
      <c r="B503" s="4" t="str">
        <f t="shared" si="26"/>
        <v>B010-00019325</v>
      </c>
      <c r="C503" s="4" t="str">
        <f>IFERROR(VLOOKUP(F503,Tablas!$A$1:$B$3,2,0),"")</f>
        <v>Boleta</v>
      </c>
      <c r="D503" s="4" t="str">
        <f t="shared" si="27"/>
        <v>Falabella - CONTADO / CASH - PE 3018 FALABELLA Basado en Entregas 09-0007-00000</v>
      </c>
      <c r="E503" s="19">
        <v>45463</v>
      </c>
      <c r="F503" s="20" t="s">
        <v>842</v>
      </c>
      <c r="G503" s="20" t="s">
        <v>3525</v>
      </c>
      <c r="H503" s="20" t="s">
        <v>44</v>
      </c>
      <c r="I503" s="20" t="s">
        <v>45</v>
      </c>
      <c r="J503" s="20" t="s">
        <v>3526</v>
      </c>
      <c r="K503" s="20" t="s">
        <v>3527</v>
      </c>
      <c r="L503" s="20" t="s">
        <v>3528</v>
      </c>
      <c r="M503" s="20"/>
      <c r="N503" s="21">
        <v>45.9</v>
      </c>
      <c r="O503" s="21">
        <v>0</v>
      </c>
      <c r="P503" s="20"/>
      <c r="Q503" s="19">
        <v>45463</v>
      </c>
      <c r="R503" s="20"/>
      <c r="S503" s="19">
        <v>45463</v>
      </c>
      <c r="T503" s="20" t="s">
        <v>49</v>
      </c>
      <c r="U503" s="20">
        <v>984271</v>
      </c>
      <c r="V503" s="20">
        <v>240001860</v>
      </c>
      <c r="W503" s="20" t="s">
        <v>847</v>
      </c>
      <c r="X503" s="20" t="s">
        <v>305</v>
      </c>
      <c r="Y503" s="20" t="s">
        <v>52</v>
      </c>
      <c r="Z503" s="20" t="s">
        <v>3529</v>
      </c>
      <c r="AA503" s="20" t="s">
        <v>3530</v>
      </c>
      <c r="AB503" s="20" t="s">
        <v>682</v>
      </c>
      <c r="AC503" s="20" t="s">
        <v>167</v>
      </c>
      <c r="AD503" s="20" t="s">
        <v>56</v>
      </c>
      <c r="AE503" s="20" t="s">
        <v>1838</v>
      </c>
    </row>
    <row r="504" spans="1:31" ht="21" customHeight="1" x14ac:dyDescent="0.2">
      <c r="A504" s="4">
        <f t="shared" si="25"/>
        <v>502</v>
      </c>
      <c r="B504" s="4" t="str">
        <f t="shared" si="26"/>
        <v>F010-00023926</v>
      </c>
      <c r="C504" s="4" t="str">
        <f>IFERROR(VLOOKUP(F504,Tablas!$A$1:$B$3,2,0),"")</f>
        <v>Factura</v>
      </c>
      <c r="D504" s="4" t="str">
        <f t="shared" si="27"/>
        <v xml:space="preserve"> - CREDITO 30 DIAS / CREDIT 30 DAYS - Regularización de precio por la venta de bienes –</v>
      </c>
      <c r="E504" s="19">
        <v>45342</v>
      </c>
      <c r="F504" s="20" t="s">
        <v>1001</v>
      </c>
      <c r="G504" s="20" t="s">
        <v>3531</v>
      </c>
      <c r="H504" s="20" t="s">
        <v>44</v>
      </c>
      <c r="I504" s="20" t="s">
        <v>45</v>
      </c>
      <c r="J504" s="20" t="s">
        <v>3532</v>
      </c>
      <c r="K504" s="20" t="s">
        <v>3533</v>
      </c>
      <c r="L504" s="20" t="s">
        <v>3534</v>
      </c>
      <c r="M504" s="20"/>
      <c r="N504" s="21">
        <v>45.93</v>
      </c>
      <c r="O504" s="21">
        <v>0</v>
      </c>
      <c r="P504" s="20"/>
      <c r="Q504" s="19">
        <v>45342</v>
      </c>
      <c r="R504" s="20"/>
      <c r="S504" s="19">
        <v>45372</v>
      </c>
      <c r="T504" s="20" t="s">
        <v>643</v>
      </c>
      <c r="U504" s="20">
        <v>923176</v>
      </c>
      <c r="V504" s="20">
        <v>240000469</v>
      </c>
      <c r="W504" s="20" t="s">
        <v>847</v>
      </c>
      <c r="X504" s="20" t="s">
        <v>2795</v>
      </c>
      <c r="Y504" s="20" t="s">
        <v>52</v>
      </c>
      <c r="Z504" s="20" t="s">
        <v>3535</v>
      </c>
      <c r="AA504" s="20" t="s">
        <v>3536</v>
      </c>
      <c r="AB504" s="20" t="s">
        <v>1413</v>
      </c>
      <c r="AC504" s="20" t="s">
        <v>167</v>
      </c>
      <c r="AD504" s="20" t="s">
        <v>56</v>
      </c>
      <c r="AE504" s="20"/>
    </row>
    <row r="505" spans="1:31" ht="21" customHeight="1" x14ac:dyDescent="0.2">
      <c r="A505" s="4">
        <f t="shared" si="25"/>
        <v>503</v>
      </c>
      <c r="B505" s="4" t="str">
        <f t="shared" si="26"/>
        <v>B010-00020299</v>
      </c>
      <c r="C505" s="4" t="str">
        <f>IFERROR(VLOOKUP(F505,Tablas!$A$1:$B$3,2,0),"")</f>
        <v>Boleta</v>
      </c>
      <c r="D505" s="4" t="str">
        <f t="shared" si="27"/>
        <v>Nacional - CREDITO 30 DIAS / CREDIT 30 DAYS - PE 4608 Basado en Entregas 09-T010-00001188.</v>
      </c>
      <c r="E505" s="19">
        <v>45539</v>
      </c>
      <c r="F505" s="20" t="s">
        <v>842</v>
      </c>
      <c r="G505" s="20" t="s">
        <v>3537</v>
      </c>
      <c r="H505" s="20" t="s">
        <v>44</v>
      </c>
      <c r="I505" s="20" t="s">
        <v>45</v>
      </c>
      <c r="J505" s="20" t="s">
        <v>3044</v>
      </c>
      <c r="K505" s="20" t="s">
        <v>3045</v>
      </c>
      <c r="L505" s="20" t="s">
        <v>1447</v>
      </c>
      <c r="M505" s="20"/>
      <c r="N505" s="21">
        <v>47.08</v>
      </c>
      <c r="O505" s="21">
        <v>0</v>
      </c>
      <c r="P505" s="20"/>
      <c r="Q505" s="19">
        <v>45539</v>
      </c>
      <c r="R505" s="20"/>
      <c r="S505" s="19">
        <v>45569</v>
      </c>
      <c r="T505" s="20" t="s">
        <v>643</v>
      </c>
      <c r="U505" s="20">
        <v>1018853</v>
      </c>
      <c r="V505" s="20">
        <v>240002836</v>
      </c>
      <c r="W505" s="20" t="s">
        <v>847</v>
      </c>
      <c r="X505" s="20" t="s">
        <v>848</v>
      </c>
      <c r="Y505" s="20" t="s">
        <v>52</v>
      </c>
      <c r="Z505" s="20" t="s">
        <v>3538</v>
      </c>
      <c r="AA505" s="20" t="s">
        <v>353</v>
      </c>
      <c r="AB505" s="20" t="s">
        <v>54</v>
      </c>
      <c r="AC505" s="20" t="s">
        <v>167</v>
      </c>
      <c r="AD505" s="20" t="s">
        <v>56</v>
      </c>
      <c r="AE505" s="20" t="s">
        <v>1014</v>
      </c>
    </row>
    <row r="506" spans="1:31" ht="21" customHeight="1" x14ac:dyDescent="0.2">
      <c r="A506" s="4">
        <f t="shared" si="25"/>
        <v>504</v>
      </c>
      <c r="B506" s="4" t="str">
        <f t="shared" si="26"/>
        <v>B010-00018601</v>
      </c>
      <c r="C506" s="4" t="str">
        <f>IFERROR(VLOOKUP(F506,Tablas!$A$1:$B$3,2,0),"")</f>
        <v>Boleta</v>
      </c>
      <c r="D506" s="4" t="str">
        <f t="shared" si="27"/>
        <v>Plaza Vea - Intercorp - CONTADO / CASH - PE 1904 PLAZA VEA Basado en Entregas 09-0010-00059</v>
      </c>
      <c r="E506" s="19">
        <v>45405</v>
      </c>
      <c r="F506" s="20" t="s">
        <v>842</v>
      </c>
      <c r="G506" s="20" t="s">
        <v>3539</v>
      </c>
      <c r="H506" s="20" t="s">
        <v>44</v>
      </c>
      <c r="I506" s="20" t="s">
        <v>45</v>
      </c>
      <c r="J506" s="20" t="s">
        <v>3540</v>
      </c>
      <c r="K506" s="20" t="s">
        <v>3541</v>
      </c>
      <c r="L506" s="20" t="s">
        <v>3542</v>
      </c>
      <c r="M506" s="20"/>
      <c r="N506" s="21">
        <v>47.43</v>
      </c>
      <c r="O506" s="21">
        <v>0</v>
      </c>
      <c r="P506" s="20"/>
      <c r="Q506" s="19">
        <v>45405</v>
      </c>
      <c r="R506" s="20"/>
      <c r="S506" s="19">
        <v>45405</v>
      </c>
      <c r="T506" s="20" t="s">
        <v>49</v>
      </c>
      <c r="U506" s="20">
        <v>953601</v>
      </c>
      <c r="V506" s="20">
        <v>240001077</v>
      </c>
      <c r="W506" s="20" t="s">
        <v>847</v>
      </c>
      <c r="X506" s="20" t="s">
        <v>274</v>
      </c>
      <c r="Y506" s="20" t="s">
        <v>52</v>
      </c>
      <c r="Z506" s="20" t="s">
        <v>3543</v>
      </c>
      <c r="AA506" s="20" t="s">
        <v>689</v>
      </c>
      <c r="AB506" s="20" t="s">
        <v>167</v>
      </c>
      <c r="AC506" s="20" t="s">
        <v>167</v>
      </c>
      <c r="AD506" s="20" t="s">
        <v>56</v>
      </c>
      <c r="AE506" s="20" t="s">
        <v>2494</v>
      </c>
    </row>
    <row r="507" spans="1:31" ht="21" customHeight="1" x14ac:dyDescent="0.2">
      <c r="A507" s="4">
        <f t="shared" si="25"/>
        <v>505</v>
      </c>
      <c r="B507" s="4" t="str">
        <f t="shared" si="26"/>
        <v>B010-00017873</v>
      </c>
      <c r="C507" s="4" t="str">
        <f>IFERROR(VLOOKUP(F507,Tablas!$A$1:$B$3,2,0),"")</f>
        <v>Boleta</v>
      </c>
      <c r="D507" s="4" t="str">
        <f t="shared" si="27"/>
        <v>Falabella - CONTADO / CASH - FALABELLA Basado en Entregas 09-0010-00058723.</v>
      </c>
      <c r="E507" s="19">
        <v>45328</v>
      </c>
      <c r="F507" s="20" t="s">
        <v>842</v>
      </c>
      <c r="G507" s="20" t="s">
        <v>3544</v>
      </c>
      <c r="H507" s="20" t="s">
        <v>44</v>
      </c>
      <c r="I507" s="20" t="s">
        <v>45</v>
      </c>
      <c r="J507" s="20" t="s">
        <v>3545</v>
      </c>
      <c r="K507" s="20" t="s">
        <v>3546</v>
      </c>
      <c r="L507" s="20" t="s">
        <v>3547</v>
      </c>
      <c r="M507" s="20"/>
      <c r="N507" s="21">
        <v>47.7</v>
      </c>
      <c r="O507" s="21">
        <v>0</v>
      </c>
      <c r="P507" s="20"/>
      <c r="Q507" s="19">
        <v>45328</v>
      </c>
      <c r="R507" s="20"/>
      <c r="S507" s="19">
        <v>45328</v>
      </c>
      <c r="T507" s="20" t="s">
        <v>49</v>
      </c>
      <c r="U507" s="20">
        <v>915886</v>
      </c>
      <c r="V507" s="20">
        <v>240000345</v>
      </c>
      <c r="W507" s="20" t="s">
        <v>847</v>
      </c>
      <c r="X507" s="20" t="s">
        <v>274</v>
      </c>
      <c r="Y507" s="20" t="s">
        <v>52</v>
      </c>
      <c r="Z507" s="20" t="s">
        <v>3548</v>
      </c>
      <c r="AA507" s="20" t="s">
        <v>689</v>
      </c>
      <c r="AB507" s="20" t="s">
        <v>689</v>
      </c>
      <c r="AC507" s="20" t="s">
        <v>689</v>
      </c>
      <c r="AD507" s="20" t="s">
        <v>56</v>
      </c>
      <c r="AE507" s="20" t="s">
        <v>1838</v>
      </c>
    </row>
    <row r="508" spans="1:31" ht="21" customHeight="1" x14ac:dyDescent="0.2">
      <c r="A508" s="4">
        <f t="shared" si="25"/>
        <v>506</v>
      </c>
      <c r="B508" s="4" t="str">
        <f t="shared" si="26"/>
        <v>B010-00019622</v>
      </c>
      <c r="C508" s="4" t="str">
        <f>IFERROR(VLOOKUP(F508,Tablas!$A$1:$B$3,2,0),"")</f>
        <v>Boleta</v>
      </c>
      <c r="D508" s="4" t="str">
        <f t="shared" si="27"/>
        <v>Juntoz - CONTADO / CASH - PE 3624 JUNTOZ 240719000413-001 Basado en Entregas</v>
      </c>
      <c r="E508" s="19">
        <v>45495</v>
      </c>
      <c r="F508" s="20" t="s">
        <v>842</v>
      </c>
      <c r="G508" s="20" t="s">
        <v>3549</v>
      </c>
      <c r="H508" s="20" t="s">
        <v>44</v>
      </c>
      <c r="I508" s="20" t="s">
        <v>45</v>
      </c>
      <c r="J508" s="20" t="s">
        <v>1659</v>
      </c>
      <c r="K508" s="20" t="s">
        <v>1660</v>
      </c>
      <c r="L508" s="20" t="s">
        <v>1661</v>
      </c>
      <c r="M508" s="20"/>
      <c r="N508" s="21">
        <v>48.5</v>
      </c>
      <c r="O508" s="21">
        <v>0</v>
      </c>
      <c r="P508" s="20"/>
      <c r="Q508" s="19">
        <v>45495</v>
      </c>
      <c r="R508" s="20"/>
      <c r="S508" s="19">
        <v>45495</v>
      </c>
      <c r="T508" s="20" t="s">
        <v>49</v>
      </c>
      <c r="U508" s="20">
        <v>996871</v>
      </c>
      <c r="V508" s="20">
        <v>240002157</v>
      </c>
      <c r="W508" s="20" t="s">
        <v>847</v>
      </c>
      <c r="X508" s="20" t="s">
        <v>274</v>
      </c>
      <c r="Y508" s="20" t="s">
        <v>52</v>
      </c>
      <c r="Z508" s="20" t="s">
        <v>3550</v>
      </c>
      <c r="AA508" s="20" t="s">
        <v>353</v>
      </c>
      <c r="AB508" s="20" t="s">
        <v>54</v>
      </c>
      <c r="AC508" s="20" t="s">
        <v>1663</v>
      </c>
      <c r="AD508" s="20" t="s">
        <v>56</v>
      </c>
      <c r="AE508" s="20" t="s">
        <v>851</v>
      </c>
    </row>
    <row r="509" spans="1:31" ht="21" customHeight="1" x14ac:dyDescent="0.2">
      <c r="A509" s="4">
        <f t="shared" si="25"/>
        <v>507</v>
      </c>
      <c r="B509" s="4" t="str">
        <f t="shared" si="26"/>
        <v>B010-00020322</v>
      </c>
      <c r="C509" s="4" t="str">
        <f>IFERROR(VLOOKUP(F509,Tablas!$A$1:$B$3,2,0),"")</f>
        <v>Boleta</v>
      </c>
      <c r="D509" s="4" t="str">
        <f t="shared" si="27"/>
        <v>Falabella - CONTADO / CASH - PE 4675 FALABELLA No 2570048614 Basado en Entregas</v>
      </c>
      <c r="E509" s="19">
        <v>45541</v>
      </c>
      <c r="F509" s="20" t="s">
        <v>842</v>
      </c>
      <c r="G509" s="20" t="s">
        <v>3551</v>
      </c>
      <c r="H509" s="20" t="s">
        <v>44</v>
      </c>
      <c r="I509" s="20" t="s">
        <v>45</v>
      </c>
      <c r="J509" s="20" t="s">
        <v>3552</v>
      </c>
      <c r="K509" s="20" t="s">
        <v>3553</v>
      </c>
      <c r="L509" s="20" t="s">
        <v>3554</v>
      </c>
      <c r="M509" s="20"/>
      <c r="N509" s="21">
        <v>48.6</v>
      </c>
      <c r="O509" s="21">
        <v>0</v>
      </c>
      <c r="P509" s="20"/>
      <c r="Q509" s="19">
        <v>45541</v>
      </c>
      <c r="R509" s="20"/>
      <c r="S509" s="19">
        <v>45541</v>
      </c>
      <c r="T509" s="20" t="s">
        <v>49</v>
      </c>
      <c r="U509" s="20">
        <v>1020191</v>
      </c>
      <c r="V509" s="20">
        <v>240002859</v>
      </c>
      <c r="W509" s="20" t="s">
        <v>847</v>
      </c>
      <c r="X509" s="20" t="s">
        <v>305</v>
      </c>
      <c r="Y509" s="20" t="s">
        <v>52</v>
      </c>
      <c r="Z509" s="20" t="s">
        <v>3555</v>
      </c>
      <c r="AA509" s="20" t="s">
        <v>372</v>
      </c>
      <c r="AB509" s="20" t="s">
        <v>54</v>
      </c>
      <c r="AC509" s="20" t="s">
        <v>167</v>
      </c>
      <c r="AD509" s="20" t="s">
        <v>56</v>
      </c>
      <c r="AE509" s="20" t="s">
        <v>1838</v>
      </c>
    </row>
    <row r="510" spans="1:31" ht="21" customHeight="1" x14ac:dyDescent="0.2">
      <c r="A510" s="4">
        <f t="shared" si="25"/>
        <v>508</v>
      </c>
      <c r="B510" s="4" t="str">
        <f t="shared" si="26"/>
        <v>B010-00017699</v>
      </c>
      <c r="C510" s="4" t="str">
        <f>IFERROR(VLOOKUP(F510,Tablas!$A$1:$B$3,2,0),"")</f>
        <v>Boleta</v>
      </c>
      <c r="D510" s="4" t="str">
        <f t="shared" si="27"/>
        <v>Juntoz - CONTADO / CASH - PE 0301 JUNTOZ Basado en Entregas 09-0010-00058513</v>
      </c>
      <c r="E510" s="19">
        <v>45313</v>
      </c>
      <c r="F510" s="20" t="s">
        <v>842</v>
      </c>
      <c r="G510" s="20" t="s">
        <v>3556</v>
      </c>
      <c r="H510" s="20" t="s">
        <v>44</v>
      </c>
      <c r="I510" s="20" t="s">
        <v>45</v>
      </c>
      <c r="J510" s="20" t="s">
        <v>3557</v>
      </c>
      <c r="K510" s="20" t="s">
        <v>3558</v>
      </c>
      <c r="L510" s="20" t="s">
        <v>3559</v>
      </c>
      <c r="M510" s="20"/>
      <c r="N510" s="21">
        <v>48.6</v>
      </c>
      <c r="O510" s="21">
        <v>0</v>
      </c>
      <c r="P510" s="20"/>
      <c r="Q510" s="19">
        <v>45313</v>
      </c>
      <c r="R510" s="20"/>
      <c r="S510" s="19">
        <v>45313</v>
      </c>
      <c r="T510" s="20" t="s">
        <v>49</v>
      </c>
      <c r="U510" s="20">
        <v>908456</v>
      </c>
      <c r="V510" s="20">
        <v>240000170</v>
      </c>
      <c r="W510" s="20" t="s">
        <v>847</v>
      </c>
      <c r="X510" s="20" t="s">
        <v>305</v>
      </c>
      <c r="Y510" s="20" t="s">
        <v>52</v>
      </c>
      <c r="Z510" s="20" t="s">
        <v>3560</v>
      </c>
      <c r="AA510" s="20" t="s">
        <v>3561</v>
      </c>
      <c r="AB510" s="20" t="s">
        <v>3064</v>
      </c>
      <c r="AC510" s="20" t="s">
        <v>167</v>
      </c>
      <c r="AD510" s="20" t="s">
        <v>56</v>
      </c>
      <c r="AE510" s="20" t="s">
        <v>851</v>
      </c>
    </row>
    <row r="511" spans="1:31" ht="21" customHeight="1" x14ac:dyDescent="0.2">
      <c r="A511" s="4">
        <f t="shared" ref="A511:A574" si="28">ROW()-2</f>
        <v>509</v>
      </c>
      <c r="B511" s="4" t="str">
        <f t="shared" ref="B511:B574" si="29">MID(G511,4,20)</f>
        <v>B010-00020178</v>
      </c>
      <c r="C511" s="4" t="str">
        <f>IFERROR(VLOOKUP(F511,Tablas!$A$1:$B$3,2,0),"")</f>
        <v>Boleta</v>
      </c>
      <c r="D511" s="4" t="str">
        <f t="shared" ref="D511:D574" si="30">CONCATENATE(AE511," - ",T511," - ",Z511)</f>
        <v>Falabella - CONTADO / CASH - PE 4414 FALABELLA No 2558700814 Basado en Entregas</v>
      </c>
      <c r="E511" s="19">
        <v>45530</v>
      </c>
      <c r="F511" s="20" t="s">
        <v>842</v>
      </c>
      <c r="G511" s="20" t="s">
        <v>3562</v>
      </c>
      <c r="H511" s="20" t="s">
        <v>44</v>
      </c>
      <c r="I511" s="20" t="s">
        <v>45</v>
      </c>
      <c r="J511" s="20" t="s">
        <v>3563</v>
      </c>
      <c r="K511" s="20" t="s">
        <v>3564</v>
      </c>
      <c r="L511" s="20" t="s">
        <v>3565</v>
      </c>
      <c r="M511" s="20"/>
      <c r="N511" s="21">
        <v>48.6</v>
      </c>
      <c r="O511" s="21">
        <v>0</v>
      </c>
      <c r="P511" s="20"/>
      <c r="Q511" s="19">
        <v>45530</v>
      </c>
      <c r="R511" s="20"/>
      <c r="S511" s="19">
        <v>45530</v>
      </c>
      <c r="T511" s="20" t="s">
        <v>49</v>
      </c>
      <c r="U511" s="20">
        <v>1013383</v>
      </c>
      <c r="V511" s="20">
        <v>240002715</v>
      </c>
      <c r="W511" s="20" t="s">
        <v>847</v>
      </c>
      <c r="X511" s="20" t="s">
        <v>305</v>
      </c>
      <c r="Y511" s="20" t="s">
        <v>52</v>
      </c>
      <c r="Z511" s="20" t="s">
        <v>3566</v>
      </c>
      <c r="AA511" s="20" t="s">
        <v>372</v>
      </c>
      <c r="AB511" s="20" t="s">
        <v>54</v>
      </c>
      <c r="AC511" s="20" t="s">
        <v>167</v>
      </c>
      <c r="AD511" s="20" t="s">
        <v>56</v>
      </c>
      <c r="AE511" s="20" t="s">
        <v>1838</v>
      </c>
    </row>
    <row r="512" spans="1:31" ht="21" customHeight="1" x14ac:dyDescent="0.2">
      <c r="A512" s="4">
        <f t="shared" si="28"/>
        <v>510</v>
      </c>
      <c r="B512" s="4" t="str">
        <f t="shared" si="29"/>
        <v>B010-00017565</v>
      </c>
      <c r="C512" s="4" t="str">
        <f>IFERROR(VLOOKUP(F512,Tablas!$A$1:$B$3,2,0),"")</f>
        <v>Boleta</v>
      </c>
      <c r="D512" s="4" t="str">
        <f t="shared" si="30"/>
        <v>Falabella - CONTADO / CASH - PE 0045 FALABELLA Basado en Entregas 09-0010-00058</v>
      </c>
      <c r="E512" s="19">
        <v>45299</v>
      </c>
      <c r="F512" s="20" t="s">
        <v>842</v>
      </c>
      <c r="G512" s="20" t="s">
        <v>3567</v>
      </c>
      <c r="H512" s="20" t="s">
        <v>44</v>
      </c>
      <c r="I512" s="20" t="s">
        <v>45</v>
      </c>
      <c r="J512" s="20" t="s">
        <v>3568</v>
      </c>
      <c r="K512" s="20" t="s">
        <v>3569</v>
      </c>
      <c r="L512" s="20" t="s">
        <v>3570</v>
      </c>
      <c r="M512" s="20"/>
      <c r="N512" s="21">
        <v>49.5</v>
      </c>
      <c r="O512" s="21">
        <v>0</v>
      </c>
      <c r="P512" s="20"/>
      <c r="Q512" s="19">
        <v>45299</v>
      </c>
      <c r="R512" s="20"/>
      <c r="S512" s="19">
        <v>45299</v>
      </c>
      <c r="T512" s="20" t="s">
        <v>49</v>
      </c>
      <c r="U512" s="20">
        <v>901119</v>
      </c>
      <c r="V512" s="20">
        <v>240000036</v>
      </c>
      <c r="W512" s="20" t="s">
        <v>847</v>
      </c>
      <c r="X512" s="20" t="s">
        <v>274</v>
      </c>
      <c r="Y512" s="20" t="s">
        <v>52</v>
      </c>
      <c r="Z512" s="20" t="s">
        <v>3571</v>
      </c>
      <c r="AA512" s="20" t="s">
        <v>3572</v>
      </c>
      <c r="AB512" s="20" t="s">
        <v>3573</v>
      </c>
      <c r="AC512" s="20" t="s">
        <v>3573</v>
      </c>
      <c r="AD512" s="20" t="s">
        <v>56</v>
      </c>
      <c r="AE512" s="20" t="s">
        <v>1838</v>
      </c>
    </row>
    <row r="513" spans="1:31" ht="21" customHeight="1" x14ac:dyDescent="0.2">
      <c r="A513" s="4">
        <f t="shared" si="28"/>
        <v>511</v>
      </c>
      <c r="B513" s="4" t="str">
        <f t="shared" si="29"/>
        <v>B010-00019680</v>
      </c>
      <c r="C513" s="4" t="str">
        <f>IFERROR(VLOOKUP(F513,Tablas!$A$1:$B$3,2,0),"")</f>
        <v>Boleta</v>
      </c>
      <c r="D513" s="4" t="str">
        <f t="shared" si="30"/>
        <v>Falabella - CONTADO / CASH - PE 3738 FALABELLA No 2533353799 Basado en Entregas</v>
      </c>
      <c r="E513" s="19">
        <v>45499</v>
      </c>
      <c r="F513" s="20" t="s">
        <v>842</v>
      </c>
      <c r="G513" s="20" t="s">
        <v>3574</v>
      </c>
      <c r="H513" s="20" t="s">
        <v>44</v>
      </c>
      <c r="I513" s="20" t="s">
        <v>45</v>
      </c>
      <c r="J513" s="20" t="s">
        <v>3575</v>
      </c>
      <c r="K513" s="20" t="s">
        <v>3576</v>
      </c>
      <c r="L513" s="20" t="s">
        <v>3577</v>
      </c>
      <c r="M513" s="20"/>
      <c r="N513" s="21">
        <v>49.5</v>
      </c>
      <c r="O513" s="21">
        <v>0</v>
      </c>
      <c r="P513" s="20"/>
      <c r="Q513" s="19">
        <v>45499</v>
      </c>
      <c r="R513" s="20"/>
      <c r="S513" s="19">
        <v>45499</v>
      </c>
      <c r="T513" s="20" t="s">
        <v>49</v>
      </c>
      <c r="U513" s="20">
        <v>999077</v>
      </c>
      <c r="V513" s="20">
        <v>240002215</v>
      </c>
      <c r="W513" s="20" t="s">
        <v>847</v>
      </c>
      <c r="X513" s="20" t="s">
        <v>274</v>
      </c>
      <c r="Y513" s="20" t="s">
        <v>52</v>
      </c>
      <c r="Z513" s="20" t="s">
        <v>3578</v>
      </c>
      <c r="AA513" s="20" t="s">
        <v>808</v>
      </c>
      <c r="AB513" s="20" t="s">
        <v>54</v>
      </c>
      <c r="AC513" s="20" t="s">
        <v>167</v>
      </c>
      <c r="AD513" s="20" t="s">
        <v>56</v>
      </c>
      <c r="AE513" s="20" t="s">
        <v>1838</v>
      </c>
    </row>
    <row r="514" spans="1:31" ht="21" customHeight="1" x14ac:dyDescent="0.2">
      <c r="A514" s="4">
        <f t="shared" si="28"/>
        <v>512</v>
      </c>
      <c r="B514" s="4" t="str">
        <f t="shared" si="29"/>
        <v>B010-00020108</v>
      </c>
      <c r="C514" s="4" t="str">
        <f>IFERROR(VLOOKUP(F514,Tablas!$A$1:$B$3,2,0),"")</f>
        <v>Boleta</v>
      </c>
      <c r="D514" s="4" t="str">
        <f t="shared" si="30"/>
        <v>Falabella - CONTADO / CASH - PE 4331 FALABELLA No 2557752816 Basado en Entregas</v>
      </c>
      <c r="E514" s="19">
        <v>45527</v>
      </c>
      <c r="F514" s="20" t="s">
        <v>842</v>
      </c>
      <c r="G514" s="20" t="s">
        <v>3579</v>
      </c>
      <c r="H514" s="20" t="s">
        <v>44</v>
      </c>
      <c r="I514" s="20" t="s">
        <v>45</v>
      </c>
      <c r="J514" s="20" t="s">
        <v>3580</v>
      </c>
      <c r="K514" s="20" t="s">
        <v>3581</v>
      </c>
      <c r="L514" s="20" t="s">
        <v>3582</v>
      </c>
      <c r="M514" s="20"/>
      <c r="N514" s="21">
        <v>49.5</v>
      </c>
      <c r="O514" s="21">
        <v>0</v>
      </c>
      <c r="P514" s="20"/>
      <c r="Q514" s="19">
        <v>45527</v>
      </c>
      <c r="R514" s="20"/>
      <c r="S514" s="19">
        <v>45527</v>
      </c>
      <c r="T514" s="20" t="s">
        <v>49</v>
      </c>
      <c r="U514" s="20">
        <v>1012377</v>
      </c>
      <c r="V514" s="20">
        <v>240002645</v>
      </c>
      <c r="W514" s="20" t="s">
        <v>847</v>
      </c>
      <c r="X514" s="20" t="s">
        <v>274</v>
      </c>
      <c r="Y514" s="20" t="s">
        <v>52</v>
      </c>
      <c r="Z514" s="20" t="s">
        <v>3583</v>
      </c>
      <c r="AA514" s="20" t="s">
        <v>3584</v>
      </c>
      <c r="AB514" s="20" t="s">
        <v>54</v>
      </c>
      <c r="AC514" s="20" t="s">
        <v>167</v>
      </c>
      <c r="AD514" s="20" t="s">
        <v>56</v>
      </c>
      <c r="AE514" s="20" t="s">
        <v>1838</v>
      </c>
    </row>
    <row r="515" spans="1:31" ht="21" customHeight="1" x14ac:dyDescent="0.2">
      <c r="A515" s="4">
        <f t="shared" si="28"/>
        <v>513</v>
      </c>
      <c r="B515" s="4" t="str">
        <f t="shared" si="29"/>
        <v>B010-00020179</v>
      </c>
      <c r="C515" s="4" t="str">
        <f>IFERROR(VLOOKUP(F515,Tablas!$A$1:$B$3,2,0),"")</f>
        <v>Boleta</v>
      </c>
      <c r="D515" s="4" t="str">
        <f t="shared" si="30"/>
        <v>Ripley - CONTADO / CASH - PE 4415 RIPLEY n.º 6784807402-A Basado en Entregas</v>
      </c>
      <c r="E515" s="19">
        <v>45530</v>
      </c>
      <c r="F515" s="20" t="s">
        <v>842</v>
      </c>
      <c r="G515" s="20" t="s">
        <v>3585</v>
      </c>
      <c r="H515" s="20" t="s">
        <v>44</v>
      </c>
      <c r="I515" s="20" t="s">
        <v>45</v>
      </c>
      <c r="J515" s="20" t="s">
        <v>3586</v>
      </c>
      <c r="K515" s="20" t="s">
        <v>3587</v>
      </c>
      <c r="L515" s="20" t="s">
        <v>3588</v>
      </c>
      <c r="M515" s="20"/>
      <c r="N515" s="21">
        <v>49.5</v>
      </c>
      <c r="O515" s="21">
        <v>0</v>
      </c>
      <c r="P515" s="20"/>
      <c r="Q515" s="19">
        <v>45530</v>
      </c>
      <c r="R515" s="20"/>
      <c r="S515" s="19">
        <v>45530</v>
      </c>
      <c r="T515" s="20" t="s">
        <v>49</v>
      </c>
      <c r="U515" s="20">
        <v>1013398</v>
      </c>
      <c r="V515" s="20">
        <v>240002716</v>
      </c>
      <c r="W515" s="20" t="s">
        <v>847</v>
      </c>
      <c r="X515" s="20" t="s">
        <v>274</v>
      </c>
      <c r="Y515" s="20" t="s">
        <v>52</v>
      </c>
      <c r="Z515" s="20" t="s">
        <v>3589</v>
      </c>
      <c r="AA515" s="20" t="s">
        <v>372</v>
      </c>
      <c r="AB515" s="20" t="s">
        <v>54</v>
      </c>
      <c r="AC515" s="20" t="s">
        <v>167</v>
      </c>
      <c r="AD515" s="20" t="s">
        <v>56</v>
      </c>
      <c r="AE515" s="20" t="s">
        <v>2574</v>
      </c>
    </row>
    <row r="516" spans="1:31" ht="21" customHeight="1" x14ac:dyDescent="0.2">
      <c r="A516" s="4">
        <f t="shared" si="28"/>
        <v>514</v>
      </c>
      <c r="B516" s="4" t="str">
        <f t="shared" si="29"/>
        <v>B010-00020265</v>
      </c>
      <c r="C516" s="4" t="str">
        <f>IFERROR(VLOOKUP(F516,Tablas!$A$1:$B$3,2,0),"")</f>
        <v>Boleta</v>
      </c>
      <c r="D516" s="4" t="str">
        <f t="shared" si="30"/>
        <v>Falabella - CONTADO / CASH - PE 4556 FALABELLA No 2565211524 Basado en Entregas</v>
      </c>
      <c r="E516" s="19">
        <v>45538</v>
      </c>
      <c r="F516" s="20" t="s">
        <v>842</v>
      </c>
      <c r="G516" s="20" t="s">
        <v>3590</v>
      </c>
      <c r="H516" s="20" t="s">
        <v>44</v>
      </c>
      <c r="I516" s="20" t="s">
        <v>45</v>
      </c>
      <c r="J516" s="20" t="s">
        <v>3591</v>
      </c>
      <c r="K516" s="20" t="s">
        <v>3592</v>
      </c>
      <c r="L516" s="20" t="s">
        <v>3593</v>
      </c>
      <c r="M516" s="20"/>
      <c r="N516" s="21">
        <v>49.5</v>
      </c>
      <c r="O516" s="21">
        <v>0</v>
      </c>
      <c r="P516" s="20"/>
      <c r="Q516" s="19">
        <v>45538</v>
      </c>
      <c r="R516" s="20"/>
      <c r="S516" s="19">
        <v>45538</v>
      </c>
      <c r="T516" s="20" t="s">
        <v>49</v>
      </c>
      <c r="U516" s="20">
        <v>1017920</v>
      </c>
      <c r="V516" s="20">
        <v>240002802</v>
      </c>
      <c r="W516" s="20" t="s">
        <v>847</v>
      </c>
      <c r="X516" s="20" t="s">
        <v>274</v>
      </c>
      <c r="Y516" s="20" t="s">
        <v>52</v>
      </c>
      <c r="Z516" s="20" t="s">
        <v>3594</v>
      </c>
      <c r="AA516" s="20" t="s">
        <v>372</v>
      </c>
      <c r="AB516" s="20" t="s">
        <v>54</v>
      </c>
      <c r="AC516" s="20" t="s">
        <v>167</v>
      </c>
      <c r="AD516" s="20" t="s">
        <v>56</v>
      </c>
      <c r="AE516" s="20" t="s">
        <v>1838</v>
      </c>
    </row>
    <row r="517" spans="1:31" ht="21" customHeight="1" x14ac:dyDescent="0.2">
      <c r="A517" s="4">
        <f t="shared" si="28"/>
        <v>515</v>
      </c>
      <c r="B517" s="4" t="str">
        <f t="shared" si="29"/>
        <v>B010-00020470</v>
      </c>
      <c r="C517" s="4" t="str">
        <f>IFERROR(VLOOKUP(F517,Tablas!$A$1:$B$3,2,0),"")</f>
        <v>Boleta</v>
      </c>
      <c r="D517" s="4" t="str">
        <f t="shared" si="30"/>
        <v>Falabella - CONTADO / CASH - PE 4944 FALABELLA No 2579665755 Basado en Entregas</v>
      </c>
      <c r="E517" s="19">
        <v>45555</v>
      </c>
      <c r="F517" s="20" t="s">
        <v>842</v>
      </c>
      <c r="G517" s="20" t="s">
        <v>3595</v>
      </c>
      <c r="H517" s="20" t="s">
        <v>44</v>
      </c>
      <c r="I517" s="20" t="s">
        <v>45</v>
      </c>
      <c r="J517" s="20" t="s">
        <v>3596</v>
      </c>
      <c r="K517" s="20" t="s">
        <v>3597</v>
      </c>
      <c r="L517" s="20" t="s">
        <v>3598</v>
      </c>
      <c r="M517" s="20"/>
      <c r="N517" s="21">
        <v>49.5</v>
      </c>
      <c r="O517" s="21">
        <v>0</v>
      </c>
      <c r="P517" s="20"/>
      <c r="Q517" s="19">
        <v>45555</v>
      </c>
      <c r="R517" s="20"/>
      <c r="S517" s="19">
        <v>45555</v>
      </c>
      <c r="T517" s="20" t="s">
        <v>49</v>
      </c>
      <c r="U517" s="20">
        <v>1027031</v>
      </c>
      <c r="V517" s="20">
        <v>240003007</v>
      </c>
      <c r="W517" s="20" t="s">
        <v>847</v>
      </c>
      <c r="X517" s="20" t="s">
        <v>274</v>
      </c>
      <c r="Y517" s="20" t="s">
        <v>52</v>
      </c>
      <c r="Z517" s="20" t="s">
        <v>3599</v>
      </c>
      <c r="AA517" s="20" t="s">
        <v>372</v>
      </c>
      <c r="AB517" s="20" t="s">
        <v>54</v>
      </c>
      <c r="AC517" s="20" t="s">
        <v>167</v>
      </c>
      <c r="AD517" s="20" t="s">
        <v>56</v>
      </c>
      <c r="AE517" s="20" t="s">
        <v>1838</v>
      </c>
    </row>
    <row r="518" spans="1:31" ht="21" customHeight="1" x14ac:dyDescent="0.2">
      <c r="A518" s="4">
        <f t="shared" si="28"/>
        <v>516</v>
      </c>
      <c r="B518" s="4" t="str">
        <f t="shared" si="29"/>
        <v>B010-00019196</v>
      </c>
      <c r="C518" s="4" t="str">
        <f>IFERROR(VLOOKUP(F518,Tablas!$A$1:$B$3,2,0),"")</f>
        <v>Boleta</v>
      </c>
      <c r="D518" s="4" t="str">
        <f t="shared" si="30"/>
        <v>Falabella - CONTADO / CASH - PE 2783 FALABELLA Basado en Entregas 09-0007-00000</v>
      </c>
      <c r="E518" s="19">
        <v>45448</v>
      </c>
      <c r="F518" s="20" t="s">
        <v>842</v>
      </c>
      <c r="G518" s="20" t="s">
        <v>3600</v>
      </c>
      <c r="H518" s="20" t="s">
        <v>44</v>
      </c>
      <c r="I518" s="20" t="s">
        <v>45</v>
      </c>
      <c r="J518" s="20" t="s">
        <v>3601</v>
      </c>
      <c r="K518" s="20" t="s">
        <v>3602</v>
      </c>
      <c r="L518" s="20" t="s">
        <v>3603</v>
      </c>
      <c r="M518" s="20"/>
      <c r="N518" s="21">
        <v>49.5</v>
      </c>
      <c r="O518" s="21">
        <v>0</v>
      </c>
      <c r="P518" s="20"/>
      <c r="Q518" s="19">
        <v>45448</v>
      </c>
      <c r="R518" s="20"/>
      <c r="S518" s="19">
        <v>45448</v>
      </c>
      <c r="T518" s="20" t="s">
        <v>49</v>
      </c>
      <c r="U518" s="20">
        <v>977933</v>
      </c>
      <c r="V518" s="20">
        <v>240001730</v>
      </c>
      <c r="W518" s="20" t="s">
        <v>847</v>
      </c>
      <c r="X518" s="20" t="s">
        <v>274</v>
      </c>
      <c r="Y518" s="20" t="s">
        <v>52</v>
      </c>
      <c r="Z518" s="20" t="s">
        <v>3604</v>
      </c>
      <c r="AA518" s="20" t="s">
        <v>3605</v>
      </c>
      <c r="AB518" s="20" t="s">
        <v>2671</v>
      </c>
      <c r="AC518" s="20" t="s">
        <v>2671</v>
      </c>
      <c r="AD518" s="20" t="s">
        <v>56</v>
      </c>
      <c r="AE518" s="20" t="s">
        <v>1838</v>
      </c>
    </row>
    <row r="519" spans="1:31" ht="21" customHeight="1" x14ac:dyDescent="0.2">
      <c r="A519" s="4">
        <f t="shared" si="28"/>
        <v>517</v>
      </c>
      <c r="B519" s="4" t="str">
        <f t="shared" si="29"/>
        <v>B010-00016461</v>
      </c>
      <c r="C519" s="4" t="str">
        <f>IFERROR(VLOOKUP(F519,Tablas!$A$1:$B$3,2,0),"")</f>
        <v>Boleta</v>
      </c>
      <c r="D519" s="4" t="str">
        <f t="shared" si="30"/>
        <v>Falabella - CONTADO / CASH - 230004234 Basado en Entregas 09-0010-00056944.</v>
      </c>
      <c r="E519" s="19">
        <v>45196</v>
      </c>
      <c r="F519" s="20" t="s">
        <v>842</v>
      </c>
      <c r="G519" s="20" t="s">
        <v>3606</v>
      </c>
      <c r="H519" s="20" t="s">
        <v>44</v>
      </c>
      <c r="I519" s="20" t="s">
        <v>45</v>
      </c>
      <c r="J519" s="20" t="s">
        <v>3607</v>
      </c>
      <c r="K519" s="20" t="s">
        <v>3608</v>
      </c>
      <c r="L519" s="20" t="s">
        <v>3609</v>
      </c>
      <c r="M519" s="20"/>
      <c r="N519" s="21">
        <v>49.5</v>
      </c>
      <c r="O519" s="21">
        <v>0</v>
      </c>
      <c r="P519" s="20"/>
      <c r="Q519" s="19">
        <v>45196</v>
      </c>
      <c r="R519" s="20"/>
      <c r="S519" s="19">
        <v>45196</v>
      </c>
      <c r="T519" s="20" t="s">
        <v>49</v>
      </c>
      <c r="U519" s="20">
        <v>856391</v>
      </c>
      <c r="V519" s="20">
        <v>230002774</v>
      </c>
      <c r="W519" s="20" t="s">
        <v>847</v>
      </c>
      <c r="X519" s="20" t="s">
        <v>274</v>
      </c>
      <c r="Y519" s="20" t="s">
        <v>52</v>
      </c>
      <c r="Z519" s="20" t="s">
        <v>3610</v>
      </c>
      <c r="AA519" s="20" t="s">
        <v>3611</v>
      </c>
      <c r="AB519" s="20" t="s">
        <v>2508</v>
      </c>
      <c r="AC519" s="20" t="s">
        <v>167</v>
      </c>
      <c r="AD519" s="20" t="s">
        <v>56</v>
      </c>
      <c r="AE519" s="20" t="s">
        <v>1838</v>
      </c>
    </row>
    <row r="520" spans="1:31" ht="21" customHeight="1" x14ac:dyDescent="0.2">
      <c r="A520" s="4">
        <f t="shared" si="28"/>
        <v>518</v>
      </c>
      <c r="B520" s="4" t="str">
        <f t="shared" si="29"/>
        <v>B010-00015446</v>
      </c>
      <c r="C520" s="4" t="str">
        <f>IFERROR(VLOOKUP(F520,Tablas!$A$1:$B$3,2,0),"")</f>
        <v>Boleta</v>
      </c>
      <c r="D520" s="4" t="str">
        <f t="shared" si="30"/>
        <v>Falabella - CONTADO / CASH - 230002541 Basado en Entregas 09-0010-00055410.</v>
      </c>
      <c r="E520" s="19">
        <v>45096</v>
      </c>
      <c r="F520" s="20" t="s">
        <v>842</v>
      </c>
      <c r="G520" s="20" t="s">
        <v>3612</v>
      </c>
      <c r="H520" s="20" t="s">
        <v>44</v>
      </c>
      <c r="I520" s="20" t="s">
        <v>45</v>
      </c>
      <c r="J520" s="20" t="s">
        <v>3613</v>
      </c>
      <c r="K520" s="20" t="s">
        <v>3614</v>
      </c>
      <c r="L520" s="20" t="s">
        <v>3615</v>
      </c>
      <c r="M520" s="20"/>
      <c r="N520" s="21">
        <v>49.5</v>
      </c>
      <c r="O520" s="21">
        <v>0</v>
      </c>
      <c r="P520" s="20"/>
      <c r="Q520" s="19">
        <v>45096</v>
      </c>
      <c r="R520" s="20"/>
      <c r="S520" s="19">
        <v>45096</v>
      </c>
      <c r="T520" s="20" t="s">
        <v>49</v>
      </c>
      <c r="U520" s="20">
        <v>807765</v>
      </c>
      <c r="V520" s="20">
        <v>230001668</v>
      </c>
      <c r="W520" s="20" t="s">
        <v>847</v>
      </c>
      <c r="X520" s="20" t="s">
        <v>274</v>
      </c>
      <c r="Y520" s="20" t="s">
        <v>52</v>
      </c>
      <c r="Z520" s="20" t="s">
        <v>3616</v>
      </c>
      <c r="AA520" s="20" t="s">
        <v>3617</v>
      </c>
      <c r="AB520" s="20" t="s">
        <v>3618</v>
      </c>
      <c r="AC520" s="20" t="s">
        <v>3619</v>
      </c>
      <c r="AD520" s="20" t="s">
        <v>56</v>
      </c>
      <c r="AE520" s="20" t="s">
        <v>1838</v>
      </c>
    </row>
    <row r="521" spans="1:31" ht="21" customHeight="1" x14ac:dyDescent="0.2">
      <c r="A521" s="4">
        <f t="shared" si="28"/>
        <v>519</v>
      </c>
      <c r="B521" s="4" t="str">
        <f t="shared" si="29"/>
        <v>B010-00017680</v>
      </c>
      <c r="C521" s="4" t="str">
        <f>IFERROR(VLOOKUP(F521,Tablas!$A$1:$B$3,2,0),"")</f>
        <v>Boleta</v>
      </c>
      <c r="D521" s="4" t="str">
        <f t="shared" si="30"/>
        <v>Falabella - CONTADO / CASH - PE 0268 FALABELLA Basado en Entregas 09-0010-00058</v>
      </c>
      <c r="E521" s="19">
        <v>45313</v>
      </c>
      <c r="F521" s="20" t="s">
        <v>842</v>
      </c>
      <c r="G521" s="20" t="s">
        <v>3620</v>
      </c>
      <c r="H521" s="20" t="s">
        <v>44</v>
      </c>
      <c r="I521" s="20" t="s">
        <v>45</v>
      </c>
      <c r="J521" s="20" t="s">
        <v>3621</v>
      </c>
      <c r="K521" s="20" t="s">
        <v>3622</v>
      </c>
      <c r="L521" s="20" t="s">
        <v>3623</v>
      </c>
      <c r="M521" s="20"/>
      <c r="N521" s="21">
        <v>49.5</v>
      </c>
      <c r="O521" s="21">
        <v>0</v>
      </c>
      <c r="P521" s="20"/>
      <c r="Q521" s="19">
        <v>45313</v>
      </c>
      <c r="R521" s="20"/>
      <c r="S521" s="19">
        <v>45313</v>
      </c>
      <c r="T521" s="20" t="s">
        <v>49</v>
      </c>
      <c r="U521" s="20">
        <v>908059</v>
      </c>
      <c r="V521" s="20">
        <v>240000151</v>
      </c>
      <c r="W521" s="20" t="s">
        <v>847</v>
      </c>
      <c r="X521" s="20" t="s">
        <v>274</v>
      </c>
      <c r="Y521" s="20" t="s">
        <v>52</v>
      </c>
      <c r="Z521" s="20" t="s">
        <v>3624</v>
      </c>
      <c r="AA521" s="20" t="s">
        <v>3625</v>
      </c>
      <c r="AB521" s="20" t="s">
        <v>248</v>
      </c>
      <c r="AC521" s="20" t="s">
        <v>248</v>
      </c>
      <c r="AD521" s="20" t="s">
        <v>56</v>
      </c>
      <c r="AE521" s="20" t="s">
        <v>1838</v>
      </c>
    </row>
    <row r="522" spans="1:31" ht="21" customHeight="1" x14ac:dyDescent="0.2">
      <c r="A522" s="4">
        <f t="shared" si="28"/>
        <v>520</v>
      </c>
      <c r="B522" s="4" t="str">
        <f t="shared" si="29"/>
        <v>B010-00018142</v>
      </c>
      <c r="C522" s="4" t="str">
        <f>IFERROR(VLOOKUP(F522,Tablas!$A$1:$B$3,2,0),"")</f>
        <v>Boleta</v>
      </c>
      <c r="D522" s="4" t="str">
        <f t="shared" si="30"/>
        <v>Falabella - CONTADO / CASH - Entregas - CMK073060400 Basado en Entregas 09-0010</v>
      </c>
      <c r="E522" s="19">
        <v>45362</v>
      </c>
      <c r="F522" s="20" t="s">
        <v>842</v>
      </c>
      <c r="G522" s="20" t="s">
        <v>3626</v>
      </c>
      <c r="H522" s="20" t="s">
        <v>44</v>
      </c>
      <c r="I522" s="20" t="s">
        <v>45</v>
      </c>
      <c r="J522" s="20" t="s">
        <v>3627</v>
      </c>
      <c r="K522" s="20" t="s">
        <v>3628</v>
      </c>
      <c r="L522" s="20" t="s">
        <v>3629</v>
      </c>
      <c r="M522" s="20"/>
      <c r="N522" s="21">
        <v>49.5</v>
      </c>
      <c r="O522" s="21">
        <v>0</v>
      </c>
      <c r="P522" s="20"/>
      <c r="Q522" s="19">
        <v>45362</v>
      </c>
      <c r="R522" s="20"/>
      <c r="S522" s="19">
        <v>45362</v>
      </c>
      <c r="T522" s="20" t="s">
        <v>49</v>
      </c>
      <c r="U522" s="20">
        <v>931448</v>
      </c>
      <c r="V522" s="20">
        <v>240000617</v>
      </c>
      <c r="W522" s="20" t="s">
        <v>847</v>
      </c>
      <c r="X522" s="20" t="s">
        <v>274</v>
      </c>
      <c r="Y522" s="20" t="s">
        <v>52</v>
      </c>
      <c r="Z522" s="20" t="s">
        <v>3630</v>
      </c>
      <c r="AA522" s="20" t="s">
        <v>3631</v>
      </c>
      <c r="AB522" s="20" t="s">
        <v>337</v>
      </c>
      <c r="AC522" s="20" t="s">
        <v>337</v>
      </c>
      <c r="AD522" s="20" t="s">
        <v>56</v>
      </c>
      <c r="AE522" s="20" t="s">
        <v>1838</v>
      </c>
    </row>
    <row r="523" spans="1:31" ht="21" customHeight="1" x14ac:dyDescent="0.2">
      <c r="A523" s="4">
        <f t="shared" si="28"/>
        <v>521</v>
      </c>
      <c r="B523" s="4" t="str">
        <f t="shared" si="29"/>
        <v>B010-00019929</v>
      </c>
      <c r="C523" s="4" t="str">
        <f>IFERROR(VLOOKUP(F523,Tablas!$A$1:$B$3,2,0),"")</f>
        <v>Boleta</v>
      </c>
      <c r="D523" s="4" t="str">
        <f t="shared" si="30"/>
        <v>Falabella - CONTADO / CASH - PE 3998 FALABELLA No 2546611572 Basado en Entregas</v>
      </c>
      <c r="E523" s="19">
        <v>45512</v>
      </c>
      <c r="F523" s="20" t="s">
        <v>842</v>
      </c>
      <c r="G523" s="20" t="s">
        <v>3632</v>
      </c>
      <c r="H523" s="20" t="s">
        <v>44</v>
      </c>
      <c r="I523" s="20" t="s">
        <v>45</v>
      </c>
      <c r="J523" s="20" t="s">
        <v>3633</v>
      </c>
      <c r="K523" s="20" t="s">
        <v>3634</v>
      </c>
      <c r="L523" s="20" t="s">
        <v>3635</v>
      </c>
      <c r="M523" s="20"/>
      <c r="N523" s="21">
        <v>49.5</v>
      </c>
      <c r="O523" s="21">
        <v>0</v>
      </c>
      <c r="P523" s="20"/>
      <c r="Q523" s="19">
        <v>45512</v>
      </c>
      <c r="R523" s="20"/>
      <c r="S523" s="19">
        <v>45512</v>
      </c>
      <c r="T523" s="20" t="s">
        <v>49</v>
      </c>
      <c r="U523" s="20">
        <v>1005309</v>
      </c>
      <c r="V523" s="20">
        <v>240002465</v>
      </c>
      <c r="W523" s="20" t="s">
        <v>847</v>
      </c>
      <c r="X523" s="20" t="s">
        <v>274</v>
      </c>
      <c r="Y523" s="20" t="s">
        <v>52</v>
      </c>
      <c r="Z523" s="20" t="s">
        <v>3636</v>
      </c>
      <c r="AA523" s="20" t="s">
        <v>372</v>
      </c>
      <c r="AB523" s="20" t="s">
        <v>54</v>
      </c>
      <c r="AC523" s="20" t="s">
        <v>167</v>
      </c>
      <c r="AD523" s="20" t="s">
        <v>56</v>
      </c>
      <c r="AE523" s="20" t="s">
        <v>1838</v>
      </c>
    </row>
    <row r="524" spans="1:31" ht="21" customHeight="1" x14ac:dyDescent="0.2">
      <c r="A524" s="4">
        <f t="shared" si="28"/>
        <v>522</v>
      </c>
      <c r="B524" s="4" t="str">
        <f t="shared" si="29"/>
        <v>B010-00019630</v>
      </c>
      <c r="C524" s="4" t="str">
        <f>IFERROR(VLOOKUP(F524,Tablas!$A$1:$B$3,2,0),"")</f>
        <v>Boleta</v>
      </c>
      <c r="D524" s="4" t="str">
        <f t="shared" si="30"/>
        <v>Falabella - CONTADO / CASH - PE 3644 FALABELLA No 2528395430 Basado en Entregas</v>
      </c>
      <c r="E524" s="19">
        <v>45495</v>
      </c>
      <c r="F524" s="20" t="s">
        <v>842</v>
      </c>
      <c r="G524" s="20" t="s">
        <v>3637</v>
      </c>
      <c r="H524" s="20" t="s">
        <v>44</v>
      </c>
      <c r="I524" s="20" t="s">
        <v>45</v>
      </c>
      <c r="J524" s="20" t="s">
        <v>3638</v>
      </c>
      <c r="K524" s="20" t="s">
        <v>3639</v>
      </c>
      <c r="L524" s="20" t="s">
        <v>3640</v>
      </c>
      <c r="M524" s="20"/>
      <c r="N524" s="21">
        <v>49.5</v>
      </c>
      <c r="O524" s="21">
        <v>0</v>
      </c>
      <c r="P524" s="20"/>
      <c r="Q524" s="19">
        <v>45495</v>
      </c>
      <c r="R524" s="20"/>
      <c r="S524" s="19">
        <v>45495</v>
      </c>
      <c r="T524" s="20" t="s">
        <v>49</v>
      </c>
      <c r="U524" s="20">
        <v>997359</v>
      </c>
      <c r="V524" s="20">
        <v>240002165</v>
      </c>
      <c r="W524" s="20" t="s">
        <v>847</v>
      </c>
      <c r="X524" s="20" t="s">
        <v>274</v>
      </c>
      <c r="Y524" s="20" t="s">
        <v>52</v>
      </c>
      <c r="Z524" s="20" t="s">
        <v>3641</v>
      </c>
      <c r="AA524" s="20" t="s">
        <v>372</v>
      </c>
      <c r="AB524" s="20" t="s">
        <v>54</v>
      </c>
      <c r="AC524" s="20" t="s">
        <v>167</v>
      </c>
      <c r="AD524" s="20" t="s">
        <v>56</v>
      </c>
      <c r="AE524" s="20" t="s">
        <v>1838</v>
      </c>
    </row>
    <row r="525" spans="1:31" ht="21" customHeight="1" x14ac:dyDescent="0.2">
      <c r="A525" s="4">
        <f t="shared" si="28"/>
        <v>523</v>
      </c>
      <c r="B525" s="4" t="str">
        <f t="shared" si="29"/>
        <v>B010-00019073</v>
      </c>
      <c r="C525" s="4" t="str">
        <f>IFERROR(VLOOKUP(F525,Tablas!$A$1:$B$3,2,0),"")</f>
        <v>Boleta</v>
      </c>
      <c r="D525" s="4" t="str">
        <f t="shared" si="30"/>
        <v xml:space="preserve"> - CONTADO / CASH - Facturas clientes - ERCAGV000691</v>
      </c>
      <c r="E525" s="19">
        <v>45443</v>
      </c>
      <c r="F525" s="20" t="s">
        <v>842</v>
      </c>
      <c r="G525" s="20" t="s">
        <v>3642</v>
      </c>
      <c r="H525" s="20" t="s">
        <v>44</v>
      </c>
      <c r="I525" s="20" t="s">
        <v>45</v>
      </c>
      <c r="J525" s="20" t="s">
        <v>3643</v>
      </c>
      <c r="K525" s="20" t="s">
        <v>3644</v>
      </c>
      <c r="L525" s="20" t="s">
        <v>3645</v>
      </c>
      <c r="M525" s="20"/>
      <c r="N525" s="21">
        <v>50</v>
      </c>
      <c r="O525" s="21">
        <v>0</v>
      </c>
      <c r="P525" s="20"/>
      <c r="Q525" s="19">
        <v>45443</v>
      </c>
      <c r="R525" s="20"/>
      <c r="S525" s="19">
        <v>45443</v>
      </c>
      <c r="T525" s="20" t="s">
        <v>49</v>
      </c>
      <c r="U525" s="20">
        <v>973721</v>
      </c>
      <c r="V525" s="20">
        <v>240001605</v>
      </c>
      <c r="W525" s="20" t="s">
        <v>847</v>
      </c>
      <c r="X525" s="20" t="s">
        <v>2795</v>
      </c>
      <c r="Y525" s="20" t="s">
        <v>52</v>
      </c>
      <c r="Z525" s="20" t="s">
        <v>3646</v>
      </c>
      <c r="AA525" s="20" t="s">
        <v>457</v>
      </c>
      <c r="AB525" s="20" t="s">
        <v>54</v>
      </c>
      <c r="AC525" s="20" t="s">
        <v>167</v>
      </c>
      <c r="AD525" s="20" t="s">
        <v>56</v>
      </c>
      <c r="AE525" s="20"/>
    </row>
    <row r="526" spans="1:31" ht="21" customHeight="1" x14ac:dyDescent="0.2">
      <c r="A526" s="4">
        <f t="shared" si="28"/>
        <v>524</v>
      </c>
      <c r="B526" s="4" t="str">
        <f t="shared" si="29"/>
        <v>B010-00019858</v>
      </c>
      <c r="C526" s="4" t="str">
        <f>IFERROR(VLOOKUP(F526,Tablas!$A$1:$B$3,2,0),"")</f>
        <v>Boleta</v>
      </c>
      <c r="D526" s="4" t="str">
        <f t="shared" si="30"/>
        <v>Ecom - CONTADO / CASH - PE 3883 TEL: 966687146 RECOJO Basado en Pedidos de</v>
      </c>
      <c r="E526" s="19">
        <v>45506</v>
      </c>
      <c r="F526" s="20" t="s">
        <v>842</v>
      </c>
      <c r="G526" s="20" t="s">
        <v>3647</v>
      </c>
      <c r="H526" s="20" t="s">
        <v>44</v>
      </c>
      <c r="I526" s="20" t="s">
        <v>45</v>
      </c>
      <c r="J526" s="20" t="s">
        <v>3648</v>
      </c>
      <c r="K526" s="20" t="s">
        <v>3649</v>
      </c>
      <c r="L526" s="20" t="s">
        <v>3650</v>
      </c>
      <c r="M526" s="20"/>
      <c r="N526" s="21">
        <v>50.4</v>
      </c>
      <c r="O526" s="21">
        <v>0</v>
      </c>
      <c r="P526" s="20"/>
      <c r="Q526" s="19">
        <v>45506</v>
      </c>
      <c r="R526" s="20"/>
      <c r="S526" s="19">
        <v>45506</v>
      </c>
      <c r="T526" s="20" t="s">
        <v>49</v>
      </c>
      <c r="U526" s="20">
        <v>1003427</v>
      </c>
      <c r="V526" s="20">
        <v>240002394</v>
      </c>
      <c r="W526" s="20" t="s">
        <v>847</v>
      </c>
      <c r="X526" s="20" t="s">
        <v>274</v>
      </c>
      <c r="Y526" s="20" t="s">
        <v>52</v>
      </c>
      <c r="Z526" s="20" t="s">
        <v>3651</v>
      </c>
      <c r="AA526" s="20" t="s">
        <v>3652</v>
      </c>
      <c r="AB526" s="20" t="s">
        <v>3653</v>
      </c>
      <c r="AC526" s="20" t="s">
        <v>689</v>
      </c>
      <c r="AD526" s="20" t="s">
        <v>56</v>
      </c>
      <c r="AE526" s="20" t="s">
        <v>864</v>
      </c>
    </row>
    <row r="527" spans="1:31" ht="21" customHeight="1" x14ac:dyDescent="0.2">
      <c r="A527" s="4">
        <f t="shared" si="28"/>
        <v>525</v>
      </c>
      <c r="B527" s="4" t="str">
        <f t="shared" si="29"/>
        <v>B010-00019380</v>
      </c>
      <c r="C527" s="4" t="str">
        <f>IFERROR(VLOOKUP(F527,Tablas!$A$1:$B$3,2,0),"")</f>
        <v>Boleta</v>
      </c>
      <c r="D527" s="4" t="str">
        <f t="shared" si="30"/>
        <v>Venta Asistida - CONTADO / CASH - PE 3171 TEL: 959521795 Basado en Entregas 09-0007-</v>
      </c>
      <c r="E527" s="19">
        <v>45471</v>
      </c>
      <c r="F527" s="20" t="s">
        <v>842</v>
      </c>
      <c r="G527" s="20" t="s">
        <v>3654</v>
      </c>
      <c r="H527" s="20" t="s">
        <v>44</v>
      </c>
      <c r="I527" s="20" t="s">
        <v>45</v>
      </c>
      <c r="J527" s="20" t="s">
        <v>3655</v>
      </c>
      <c r="K527" s="20" t="s">
        <v>3656</v>
      </c>
      <c r="L527" s="20" t="s">
        <v>3657</v>
      </c>
      <c r="M527" s="20"/>
      <c r="N527" s="21">
        <v>51.06</v>
      </c>
      <c r="O527" s="21">
        <v>0</v>
      </c>
      <c r="P527" s="20"/>
      <c r="Q527" s="19">
        <v>45471</v>
      </c>
      <c r="R527" s="20"/>
      <c r="S527" s="19">
        <v>45471</v>
      </c>
      <c r="T527" s="20" t="s">
        <v>49</v>
      </c>
      <c r="U527" s="20">
        <v>987656</v>
      </c>
      <c r="V527" s="20">
        <v>240001915</v>
      </c>
      <c r="W527" s="20" t="s">
        <v>847</v>
      </c>
      <c r="X527" s="20" t="s">
        <v>305</v>
      </c>
      <c r="Y527" s="20" t="s">
        <v>52</v>
      </c>
      <c r="Z527" s="20" t="s">
        <v>3658</v>
      </c>
      <c r="AA527" s="20" t="s">
        <v>3659</v>
      </c>
      <c r="AB527" s="20" t="s">
        <v>2446</v>
      </c>
      <c r="AC527" s="20" t="s">
        <v>167</v>
      </c>
      <c r="AD527" s="20" t="s">
        <v>56</v>
      </c>
      <c r="AE527" s="20" t="s">
        <v>983</v>
      </c>
    </row>
    <row r="528" spans="1:31" ht="21" customHeight="1" x14ac:dyDescent="0.2">
      <c r="A528" s="4">
        <f t="shared" si="28"/>
        <v>526</v>
      </c>
      <c r="B528" s="4" t="str">
        <f t="shared" si="29"/>
        <v>B010-00020412</v>
      </c>
      <c r="C528" s="4" t="str">
        <f>IFERROR(VLOOKUP(F528,Tablas!$A$1:$B$3,2,0),"")</f>
        <v>Boleta</v>
      </c>
      <c r="D528" s="4" t="str">
        <f t="shared" si="30"/>
        <v>Ripley - CONTADO / CASH - PE 4830 RIPLEYn.º 6806503001-A Basado en Entregas</v>
      </c>
      <c r="E528" s="19">
        <v>45551</v>
      </c>
      <c r="F528" s="20" t="s">
        <v>842</v>
      </c>
      <c r="G528" s="20" t="s">
        <v>3660</v>
      </c>
      <c r="H528" s="20" t="s">
        <v>44</v>
      </c>
      <c r="I528" s="20" t="s">
        <v>45</v>
      </c>
      <c r="J528" s="20" t="s">
        <v>3661</v>
      </c>
      <c r="K528" s="20" t="s">
        <v>3662</v>
      </c>
      <c r="L528" s="20" t="s">
        <v>3663</v>
      </c>
      <c r="M528" s="20"/>
      <c r="N528" s="21">
        <v>51.29</v>
      </c>
      <c r="O528" s="21">
        <v>0</v>
      </c>
      <c r="P528" s="20"/>
      <c r="Q528" s="19">
        <v>45551</v>
      </c>
      <c r="R528" s="20"/>
      <c r="S528" s="19">
        <v>45551</v>
      </c>
      <c r="T528" s="20" t="s">
        <v>49</v>
      </c>
      <c r="U528" s="20">
        <v>1024996</v>
      </c>
      <c r="V528" s="20">
        <v>240002949</v>
      </c>
      <c r="W528" s="20" t="s">
        <v>847</v>
      </c>
      <c r="X528" s="20" t="s">
        <v>305</v>
      </c>
      <c r="Y528" s="20" t="s">
        <v>52</v>
      </c>
      <c r="Z528" s="20" t="s">
        <v>3664</v>
      </c>
      <c r="AA528" s="20" t="s">
        <v>372</v>
      </c>
      <c r="AB528" s="20" t="s">
        <v>54</v>
      </c>
      <c r="AC528" s="20" t="s">
        <v>167</v>
      </c>
      <c r="AD528" s="20" t="s">
        <v>56</v>
      </c>
      <c r="AE528" s="20" t="s">
        <v>2574</v>
      </c>
    </row>
    <row r="529" spans="1:31" ht="21" customHeight="1" x14ac:dyDescent="0.2">
      <c r="A529" s="4">
        <f t="shared" si="28"/>
        <v>527</v>
      </c>
      <c r="B529" s="4" t="str">
        <f t="shared" si="29"/>
        <v>B010-00020465</v>
      </c>
      <c r="C529" s="4" t="str">
        <f>IFERROR(VLOOKUP(F529,Tablas!$A$1:$B$3,2,0),"")</f>
        <v>Boleta</v>
      </c>
      <c r="D529" s="4" t="str">
        <f t="shared" si="30"/>
        <v>Ripley - CONTADO / CASH - PE 4928 RIPLEY n.º 6809279001-A Basado en Entregas</v>
      </c>
      <c r="E529" s="19">
        <v>45554</v>
      </c>
      <c r="F529" s="20" t="s">
        <v>842</v>
      </c>
      <c r="G529" s="20" t="s">
        <v>3665</v>
      </c>
      <c r="H529" s="20" t="s">
        <v>44</v>
      </c>
      <c r="I529" s="20" t="s">
        <v>45</v>
      </c>
      <c r="J529" s="20" t="s">
        <v>3666</v>
      </c>
      <c r="K529" s="20" t="s">
        <v>3667</v>
      </c>
      <c r="L529" s="20" t="s">
        <v>3668</v>
      </c>
      <c r="M529" s="20"/>
      <c r="N529" s="21">
        <v>51.29</v>
      </c>
      <c r="O529" s="21">
        <v>0</v>
      </c>
      <c r="P529" s="20"/>
      <c r="Q529" s="19">
        <v>45554</v>
      </c>
      <c r="R529" s="20"/>
      <c r="S529" s="19">
        <v>45554</v>
      </c>
      <c r="T529" s="20" t="s">
        <v>49</v>
      </c>
      <c r="U529" s="20">
        <v>1026649</v>
      </c>
      <c r="V529" s="20">
        <v>240003002</v>
      </c>
      <c r="W529" s="20" t="s">
        <v>847</v>
      </c>
      <c r="X529" s="20" t="s">
        <v>305</v>
      </c>
      <c r="Y529" s="20" t="s">
        <v>52</v>
      </c>
      <c r="Z529" s="20" t="s">
        <v>3669</v>
      </c>
      <c r="AA529" s="20" t="s">
        <v>372</v>
      </c>
      <c r="AB529" s="20" t="s">
        <v>54</v>
      </c>
      <c r="AC529" s="20" t="s">
        <v>167</v>
      </c>
      <c r="AD529" s="20" t="s">
        <v>56</v>
      </c>
      <c r="AE529" s="20" t="s">
        <v>2574</v>
      </c>
    </row>
    <row r="530" spans="1:31" ht="21" customHeight="1" x14ac:dyDescent="0.2">
      <c r="A530" s="4">
        <f t="shared" si="28"/>
        <v>528</v>
      </c>
      <c r="B530" s="4" t="str">
        <f t="shared" si="29"/>
        <v>B010-00020442</v>
      </c>
      <c r="C530" s="4" t="str">
        <f>IFERROR(VLOOKUP(F530,Tablas!$A$1:$B$3,2,0),"")</f>
        <v>Boleta</v>
      </c>
      <c r="D530" s="4" t="str">
        <f t="shared" si="30"/>
        <v>Nacional - CREDITO 30 DIAS / CREDIT 30 DAYS - Ofertas de ventas - ERCAGV000359PEDIDO 4886 Basad</v>
      </c>
      <c r="E530" s="19">
        <v>45554</v>
      </c>
      <c r="F530" s="20" t="s">
        <v>842</v>
      </c>
      <c r="G530" s="20" t="s">
        <v>3670</v>
      </c>
      <c r="H530" s="20" t="s">
        <v>44</v>
      </c>
      <c r="I530" s="20" t="s">
        <v>45</v>
      </c>
      <c r="J530" s="20" t="s">
        <v>1181</v>
      </c>
      <c r="K530" s="20" t="s">
        <v>1182</v>
      </c>
      <c r="L530" s="20" t="s">
        <v>1183</v>
      </c>
      <c r="M530" s="20"/>
      <c r="N530" s="21">
        <v>52.16</v>
      </c>
      <c r="O530" s="21">
        <v>0</v>
      </c>
      <c r="P530" s="20"/>
      <c r="Q530" s="19">
        <v>45554</v>
      </c>
      <c r="R530" s="20"/>
      <c r="S530" s="19">
        <v>45584</v>
      </c>
      <c r="T530" s="20" t="s">
        <v>643</v>
      </c>
      <c r="U530" s="20">
        <v>1026265</v>
      </c>
      <c r="V530" s="20">
        <v>240002979</v>
      </c>
      <c r="W530" s="20" t="s">
        <v>847</v>
      </c>
      <c r="X530" s="20" t="s">
        <v>848</v>
      </c>
      <c r="Y530" s="20" t="s">
        <v>52</v>
      </c>
      <c r="Z530" s="20" t="s">
        <v>3671</v>
      </c>
      <c r="AA530" s="20" t="s">
        <v>457</v>
      </c>
      <c r="AB530" s="20" t="s">
        <v>54</v>
      </c>
      <c r="AC530" s="20" t="s">
        <v>167</v>
      </c>
      <c r="AD530" s="20" t="s">
        <v>56</v>
      </c>
      <c r="AE530" s="20" t="s">
        <v>1014</v>
      </c>
    </row>
    <row r="531" spans="1:31" ht="21" customHeight="1" x14ac:dyDescent="0.2">
      <c r="A531" s="4">
        <f t="shared" si="28"/>
        <v>529</v>
      </c>
      <c r="B531" s="4" t="str">
        <f t="shared" si="29"/>
        <v>B010-00020555</v>
      </c>
      <c r="C531" s="4" t="str">
        <f>IFERROR(VLOOKUP(F531,Tablas!$A$1:$B$3,2,0),"")</f>
        <v>Boleta</v>
      </c>
      <c r="D531" s="4" t="str">
        <f t="shared" si="30"/>
        <v>Promart - Intercorp - CONTADO / CASH - PE 5165 PROMART 1465587990692-01 Basado en Entrega</v>
      </c>
      <c r="E531" s="19">
        <v>45565</v>
      </c>
      <c r="F531" s="20" t="s">
        <v>842</v>
      </c>
      <c r="G531" s="20" t="s">
        <v>3672</v>
      </c>
      <c r="H531" s="20" t="s">
        <v>44</v>
      </c>
      <c r="I531" s="20" t="s">
        <v>45</v>
      </c>
      <c r="J531" s="20" t="s">
        <v>3673</v>
      </c>
      <c r="K531" s="20" t="s">
        <v>3674</v>
      </c>
      <c r="L531" s="20" t="s">
        <v>3675</v>
      </c>
      <c r="M531" s="20"/>
      <c r="N531" s="21">
        <v>52.5</v>
      </c>
      <c r="O531" s="21">
        <v>0</v>
      </c>
      <c r="P531" s="20"/>
      <c r="Q531" s="19">
        <v>45565</v>
      </c>
      <c r="R531" s="20"/>
      <c r="S531" s="19">
        <v>45565</v>
      </c>
      <c r="T531" s="20" t="s">
        <v>49</v>
      </c>
      <c r="U531" s="20">
        <v>1032339</v>
      </c>
      <c r="V531" s="20">
        <v>240003092</v>
      </c>
      <c r="W531" s="20" t="s">
        <v>847</v>
      </c>
      <c r="X531" s="20" t="s">
        <v>305</v>
      </c>
      <c r="Y531" s="20" t="s">
        <v>52</v>
      </c>
      <c r="Z531" s="20" t="s">
        <v>3676</v>
      </c>
      <c r="AA531" s="20" t="s">
        <v>1449</v>
      </c>
      <c r="AB531" s="20" t="s">
        <v>54</v>
      </c>
      <c r="AC531" s="20" t="s">
        <v>167</v>
      </c>
      <c r="AD531" s="20" t="s">
        <v>56</v>
      </c>
      <c r="AE531" s="20" t="s">
        <v>2596</v>
      </c>
    </row>
    <row r="532" spans="1:31" ht="21" customHeight="1" x14ac:dyDescent="0.2">
      <c r="A532" s="4">
        <f t="shared" si="28"/>
        <v>530</v>
      </c>
      <c r="B532" s="4" t="str">
        <f t="shared" si="29"/>
        <v>B010-00018924</v>
      </c>
      <c r="C532" s="4" t="str">
        <f>IFERROR(VLOOKUP(F532,Tablas!$A$1:$B$3,2,0),"")</f>
        <v>Boleta</v>
      </c>
      <c r="D532" s="4" t="str">
        <f t="shared" si="30"/>
        <v>Venta Asistida - CONTADO / CASH - PE 2480 RECOGE: José Esmildor Obando Plasencia DNI</v>
      </c>
      <c r="E532" s="19">
        <v>45433</v>
      </c>
      <c r="F532" s="20" t="s">
        <v>842</v>
      </c>
      <c r="G532" s="20" t="s">
        <v>3677</v>
      </c>
      <c r="H532" s="20" t="s">
        <v>44</v>
      </c>
      <c r="I532" s="20" t="s">
        <v>45</v>
      </c>
      <c r="J532" s="20" t="s">
        <v>2411</v>
      </c>
      <c r="K532" s="20" t="s">
        <v>2412</v>
      </c>
      <c r="L532" s="20" t="s">
        <v>2413</v>
      </c>
      <c r="M532" s="20"/>
      <c r="N532" s="21">
        <v>52.57</v>
      </c>
      <c r="O532" s="21">
        <v>0</v>
      </c>
      <c r="P532" s="20"/>
      <c r="Q532" s="19">
        <v>45433</v>
      </c>
      <c r="R532" s="20"/>
      <c r="S532" s="19">
        <v>45433</v>
      </c>
      <c r="T532" s="20" t="s">
        <v>49</v>
      </c>
      <c r="U532" s="20">
        <v>968131</v>
      </c>
      <c r="V532" s="20">
        <v>240001402</v>
      </c>
      <c r="W532" s="20" t="s">
        <v>847</v>
      </c>
      <c r="X532" s="20" t="s">
        <v>305</v>
      </c>
      <c r="Y532" s="20" t="s">
        <v>52</v>
      </c>
      <c r="Z532" s="20" t="s">
        <v>3678</v>
      </c>
      <c r="AA532" s="20" t="s">
        <v>2415</v>
      </c>
      <c r="AB532" s="20" t="s">
        <v>309</v>
      </c>
      <c r="AC532" s="20" t="s">
        <v>309</v>
      </c>
      <c r="AD532" s="20" t="s">
        <v>56</v>
      </c>
      <c r="AE532" s="20" t="s">
        <v>983</v>
      </c>
    </row>
    <row r="533" spans="1:31" ht="21" customHeight="1" x14ac:dyDescent="0.2">
      <c r="A533" s="4">
        <f t="shared" si="28"/>
        <v>531</v>
      </c>
      <c r="B533" s="4" t="str">
        <f t="shared" si="29"/>
        <v>B010-00020198</v>
      </c>
      <c r="C533" s="4" t="str">
        <f>IFERROR(VLOOKUP(F533,Tablas!$A$1:$B$3,2,0),"")</f>
        <v>Boleta</v>
      </c>
      <c r="D533" s="4" t="str">
        <f t="shared" si="30"/>
        <v>Ripley - CONTADO / CASH - PE 4450 RIPLEY n.º 6786104901-A Basado en Entregas</v>
      </c>
      <c r="E533" s="19">
        <v>45531</v>
      </c>
      <c r="F533" s="20" t="s">
        <v>842</v>
      </c>
      <c r="G533" s="20" t="s">
        <v>3679</v>
      </c>
      <c r="H533" s="20" t="s">
        <v>44</v>
      </c>
      <c r="I533" s="20" t="s">
        <v>45</v>
      </c>
      <c r="J533" s="20" t="s">
        <v>3680</v>
      </c>
      <c r="K533" s="20" t="s">
        <v>3681</v>
      </c>
      <c r="L533" s="20" t="s">
        <v>3682</v>
      </c>
      <c r="M533" s="20"/>
      <c r="N533" s="21">
        <v>52.7</v>
      </c>
      <c r="O533" s="21">
        <v>0</v>
      </c>
      <c r="P533" s="20"/>
      <c r="Q533" s="19">
        <v>45531</v>
      </c>
      <c r="R533" s="20"/>
      <c r="S533" s="19">
        <v>45531</v>
      </c>
      <c r="T533" s="20" t="s">
        <v>49</v>
      </c>
      <c r="U533" s="20">
        <v>1014142</v>
      </c>
      <c r="V533" s="20">
        <v>240002735</v>
      </c>
      <c r="W533" s="20" t="s">
        <v>847</v>
      </c>
      <c r="X533" s="20" t="s">
        <v>305</v>
      </c>
      <c r="Y533" s="20" t="s">
        <v>52</v>
      </c>
      <c r="Z533" s="20" t="s">
        <v>3683</v>
      </c>
      <c r="AA533" s="20" t="s">
        <v>372</v>
      </c>
      <c r="AB533" s="20" t="s">
        <v>54</v>
      </c>
      <c r="AC533" s="20" t="s">
        <v>167</v>
      </c>
      <c r="AD533" s="20" t="s">
        <v>56</v>
      </c>
      <c r="AE533" s="20" t="s">
        <v>2574</v>
      </c>
    </row>
    <row r="534" spans="1:31" ht="21" customHeight="1" x14ac:dyDescent="0.2">
      <c r="A534" s="4">
        <f t="shared" si="28"/>
        <v>532</v>
      </c>
      <c r="B534" s="4" t="str">
        <f t="shared" si="29"/>
        <v>B010-00019698</v>
      </c>
      <c r="C534" s="4" t="str">
        <f>IFERROR(VLOOKUP(F534,Tablas!$A$1:$B$3,2,0),"")</f>
        <v>Boleta</v>
      </c>
      <c r="D534" s="4" t="str">
        <f t="shared" si="30"/>
        <v>Ripley - CONTADO / CASH - PE 3776 RIPLEY n.º 6756742001-A Basado en Entregas</v>
      </c>
      <c r="E534" s="19">
        <v>45504</v>
      </c>
      <c r="F534" s="20" t="s">
        <v>842</v>
      </c>
      <c r="G534" s="20" t="s">
        <v>3684</v>
      </c>
      <c r="H534" s="20" t="s">
        <v>44</v>
      </c>
      <c r="I534" s="20" t="s">
        <v>45</v>
      </c>
      <c r="J534" s="20" t="s">
        <v>3685</v>
      </c>
      <c r="K534" s="20" t="s">
        <v>3686</v>
      </c>
      <c r="L534" s="20" t="s">
        <v>3687</v>
      </c>
      <c r="M534" s="20"/>
      <c r="N534" s="21">
        <v>52.7</v>
      </c>
      <c r="O534" s="21">
        <v>0</v>
      </c>
      <c r="P534" s="20"/>
      <c r="Q534" s="19">
        <v>45504</v>
      </c>
      <c r="R534" s="20"/>
      <c r="S534" s="19">
        <v>45504</v>
      </c>
      <c r="T534" s="20" t="s">
        <v>49</v>
      </c>
      <c r="U534" s="20">
        <v>1000151</v>
      </c>
      <c r="V534" s="20">
        <v>240002233</v>
      </c>
      <c r="W534" s="20" t="s">
        <v>847</v>
      </c>
      <c r="X534" s="20" t="s">
        <v>305</v>
      </c>
      <c r="Y534" s="20" t="s">
        <v>52</v>
      </c>
      <c r="Z534" s="20" t="s">
        <v>3688</v>
      </c>
      <c r="AA534" s="20" t="s">
        <v>372</v>
      </c>
      <c r="AB534" s="20" t="s">
        <v>54</v>
      </c>
      <c r="AC534" s="20" t="s">
        <v>167</v>
      </c>
      <c r="AD534" s="20" t="s">
        <v>56</v>
      </c>
      <c r="AE534" s="20" t="s">
        <v>2574</v>
      </c>
    </row>
    <row r="535" spans="1:31" ht="21" customHeight="1" x14ac:dyDescent="0.2">
      <c r="A535" s="4">
        <f t="shared" si="28"/>
        <v>533</v>
      </c>
      <c r="B535" s="4" t="str">
        <f t="shared" si="29"/>
        <v>B010-00018241</v>
      </c>
      <c r="C535" s="4" t="str">
        <f>IFERROR(VLOOKUP(F535,Tablas!$A$1:$B$3,2,0),"")</f>
        <v>Boleta</v>
      </c>
      <c r="D535" s="4" t="str">
        <f t="shared" si="30"/>
        <v>Ecom - CONTADO / CASH - PE 1299 TEL: 987831324 Basado en Pedidos de client</v>
      </c>
      <c r="E535" s="19">
        <v>45371</v>
      </c>
      <c r="F535" s="20" t="s">
        <v>842</v>
      </c>
      <c r="G535" s="20" t="s">
        <v>3689</v>
      </c>
      <c r="H535" s="20" t="s">
        <v>44</v>
      </c>
      <c r="I535" s="20" t="s">
        <v>45</v>
      </c>
      <c r="J535" s="20" t="s">
        <v>805</v>
      </c>
      <c r="K535" s="20" t="s">
        <v>806</v>
      </c>
      <c r="L535" s="20" t="s">
        <v>807</v>
      </c>
      <c r="M535" s="20"/>
      <c r="N535" s="21">
        <v>52.75</v>
      </c>
      <c r="O535" s="21">
        <v>0</v>
      </c>
      <c r="P535" s="20"/>
      <c r="Q535" s="19">
        <v>45371</v>
      </c>
      <c r="R535" s="20"/>
      <c r="S535" s="19">
        <v>45371</v>
      </c>
      <c r="T535" s="20" t="s">
        <v>49</v>
      </c>
      <c r="U535" s="20">
        <v>935745</v>
      </c>
      <c r="V535" s="20">
        <v>240000716</v>
      </c>
      <c r="W535" s="20" t="s">
        <v>847</v>
      </c>
      <c r="X535" s="20" t="s">
        <v>274</v>
      </c>
      <c r="Y535" s="20" t="s">
        <v>52</v>
      </c>
      <c r="Z535" s="20" t="s">
        <v>3690</v>
      </c>
      <c r="AA535" s="20" t="s">
        <v>3691</v>
      </c>
      <c r="AB535" s="20" t="s">
        <v>436</v>
      </c>
      <c r="AC535" s="20" t="s">
        <v>167</v>
      </c>
      <c r="AD535" s="20" t="s">
        <v>56</v>
      </c>
      <c r="AE535" s="20" t="s">
        <v>864</v>
      </c>
    </row>
    <row r="536" spans="1:31" ht="21" customHeight="1" x14ac:dyDescent="0.2">
      <c r="A536" s="4">
        <f t="shared" si="28"/>
        <v>534</v>
      </c>
      <c r="B536" s="4" t="str">
        <f t="shared" si="29"/>
        <v>B010-00019236</v>
      </c>
      <c r="C536" s="4" t="str">
        <f>IFERROR(VLOOKUP(F536,Tablas!$A$1:$B$3,2,0),"")</f>
        <v>Boleta</v>
      </c>
      <c r="D536" s="4" t="str">
        <f t="shared" si="30"/>
        <v>Ripley - CONTADO / CASH - PE 2862 RIPLEY Basado en Entregas 09-0007-00000849</v>
      </c>
      <c r="E536" s="19">
        <v>45454</v>
      </c>
      <c r="F536" s="20" t="s">
        <v>842</v>
      </c>
      <c r="G536" s="20" t="s">
        <v>3692</v>
      </c>
      <c r="H536" s="20" t="s">
        <v>44</v>
      </c>
      <c r="I536" s="20" t="s">
        <v>45</v>
      </c>
      <c r="J536" s="20" t="s">
        <v>3693</v>
      </c>
      <c r="K536" s="20" t="s">
        <v>3694</v>
      </c>
      <c r="L536" s="20" t="s">
        <v>3695</v>
      </c>
      <c r="M536" s="20"/>
      <c r="N536" s="21">
        <v>52.92</v>
      </c>
      <c r="O536" s="21">
        <v>0</v>
      </c>
      <c r="P536" s="20"/>
      <c r="Q536" s="19">
        <v>45454</v>
      </c>
      <c r="R536" s="20"/>
      <c r="S536" s="19">
        <v>45454</v>
      </c>
      <c r="T536" s="20" t="s">
        <v>49</v>
      </c>
      <c r="U536" s="20">
        <v>979802</v>
      </c>
      <c r="V536" s="20">
        <v>240001771</v>
      </c>
      <c r="W536" s="20" t="s">
        <v>847</v>
      </c>
      <c r="X536" s="20" t="s">
        <v>274</v>
      </c>
      <c r="Y536" s="20" t="s">
        <v>52</v>
      </c>
      <c r="Z536" s="20" t="s">
        <v>3696</v>
      </c>
      <c r="AA536" s="20" t="s">
        <v>808</v>
      </c>
      <c r="AB536" s="20" t="s">
        <v>54</v>
      </c>
      <c r="AC536" s="20" t="s">
        <v>167</v>
      </c>
      <c r="AD536" s="20" t="s">
        <v>56</v>
      </c>
      <c r="AE536" s="20" t="s">
        <v>2574</v>
      </c>
    </row>
    <row r="537" spans="1:31" ht="21" customHeight="1" x14ac:dyDescent="0.2">
      <c r="A537" s="4">
        <f t="shared" si="28"/>
        <v>535</v>
      </c>
      <c r="B537" s="4" t="str">
        <f t="shared" si="29"/>
        <v>B010-00018592</v>
      </c>
      <c r="C537" s="4" t="str">
        <f>IFERROR(VLOOKUP(F537,Tablas!$A$1:$B$3,2,0),"")</f>
        <v>Boleta</v>
      </c>
      <c r="D537" s="4" t="str">
        <f t="shared" si="30"/>
        <v>Falabella - CONTADO / CASH - PE 1853 FALABELLA Basado en Entregas 09-0010-00059</v>
      </c>
      <c r="E537" s="19">
        <v>45405</v>
      </c>
      <c r="F537" s="20" t="s">
        <v>842</v>
      </c>
      <c r="G537" s="20" t="s">
        <v>3697</v>
      </c>
      <c r="H537" s="20" t="s">
        <v>44</v>
      </c>
      <c r="I537" s="20" t="s">
        <v>45</v>
      </c>
      <c r="J537" s="20" t="s">
        <v>3698</v>
      </c>
      <c r="K537" s="20" t="s">
        <v>3699</v>
      </c>
      <c r="L537" s="20" t="s">
        <v>3700</v>
      </c>
      <c r="M537" s="20"/>
      <c r="N537" s="21">
        <v>53.1</v>
      </c>
      <c r="O537" s="21">
        <v>0</v>
      </c>
      <c r="P537" s="20"/>
      <c r="Q537" s="19">
        <v>45405</v>
      </c>
      <c r="R537" s="20"/>
      <c r="S537" s="19">
        <v>45405</v>
      </c>
      <c r="T537" s="20" t="s">
        <v>49</v>
      </c>
      <c r="U537" s="20">
        <v>952123</v>
      </c>
      <c r="V537" s="20">
        <v>240001068</v>
      </c>
      <c r="W537" s="20" t="s">
        <v>847</v>
      </c>
      <c r="X537" s="20" t="s">
        <v>274</v>
      </c>
      <c r="Y537" s="20" t="s">
        <v>52</v>
      </c>
      <c r="Z537" s="20" t="s">
        <v>3701</v>
      </c>
      <c r="AA537" s="20" t="s">
        <v>3702</v>
      </c>
      <c r="AB537" s="20" t="s">
        <v>3456</v>
      </c>
      <c r="AC537" s="20" t="s">
        <v>167</v>
      </c>
      <c r="AD537" s="20" t="s">
        <v>56</v>
      </c>
      <c r="AE537" s="20" t="s">
        <v>1838</v>
      </c>
    </row>
    <row r="538" spans="1:31" ht="21" customHeight="1" x14ac:dyDescent="0.2">
      <c r="A538" s="4">
        <f t="shared" si="28"/>
        <v>536</v>
      </c>
      <c r="B538" s="4" t="str">
        <f t="shared" si="29"/>
        <v>B010-00019284</v>
      </c>
      <c r="C538" s="4" t="str">
        <f>IFERROR(VLOOKUP(F538,Tablas!$A$1:$B$3,2,0),"")</f>
        <v>Boleta</v>
      </c>
      <c r="D538" s="4" t="str">
        <f t="shared" si="30"/>
        <v>Ripley - CONTADO / CASH - PE 2952 RIPLEY Basado en Entregas 09-0007-00000928</v>
      </c>
      <c r="E538" s="19">
        <v>45460</v>
      </c>
      <c r="F538" s="20" t="s">
        <v>842</v>
      </c>
      <c r="G538" s="20" t="s">
        <v>3703</v>
      </c>
      <c r="H538" s="20" t="s">
        <v>44</v>
      </c>
      <c r="I538" s="20" t="s">
        <v>45</v>
      </c>
      <c r="J538" s="20" t="s">
        <v>3704</v>
      </c>
      <c r="K538" s="20" t="s">
        <v>3705</v>
      </c>
      <c r="L538" s="20" t="s">
        <v>3706</v>
      </c>
      <c r="M538" s="20"/>
      <c r="N538" s="21">
        <v>53.53</v>
      </c>
      <c r="O538" s="21">
        <v>0</v>
      </c>
      <c r="P538" s="20"/>
      <c r="Q538" s="19">
        <v>45460</v>
      </c>
      <c r="R538" s="20"/>
      <c r="S538" s="19">
        <v>45460</v>
      </c>
      <c r="T538" s="20" t="s">
        <v>49</v>
      </c>
      <c r="U538" s="20">
        <v>982000</v>
      </c>
      <c r="V538" s="20">
        <v>240001819</v>
      </c>
      <c r="W538" s="20" t="s">
        <v>847</v>
      </c>
      <c r="X538" s="20" t="s">
        <v>274</v>
      </c>
      <c r="Y538" s="20" t="s">
        <v>52</v>
      </c>
      <c r="Z538" s="20" t="s">
        <v>3707</v>
      </c>
      <c r="AA538" s="20" t="s">
        <v>3708</v>
      </c>
      <c r="AB538" s="20" t="s">
        <v>336</v>
      </c>
      <c r="AC538" s="20" t="s">
        <v>167</v>
      </c>
      <c r="AD538" s="20" t="s">
        <v>56</v>
      </c>
      <c r="AE538" s="20" t="s">
        <v>2574</v>
      </c>
    </row>
    <row r="539" spans="1:31" ht="21" customHeight="1" x14ac:dyDescent="0.2">
      <c r="A539" s="4">
        <f t="shared" si="28"/>
        <v>537</v>
      </c>
      <c r="B539" s="4" t="str">
        <f t="shared" si="29"/>
        <v>F010-00021960</v>
      </c>
      <c r="C539" s="4" t="str">
        <f>IFERROR(VLOOKUP(F539,Tablas!$A$1:$B$3,2,0),"")</f>
        <v>Factura</v>
      </c>
      <c r="D539" s="4" t="str">
        <f t="shared" si="30"/>
        <v>Falabella - CONTADO / CASH - Facturas clientes - C20547836473</v>
      </c>
      <c r="E539" s="19">
        <v>45105</v>
      </c>
      <c r="F539" s="20" t="s">
        <v>1001</v>
      </c>
      <c r="G539" s="20" t="s">
        <v>3709</v>
      </c>
      <c r="H539" s="20" t="s">
        <v>44</v>
      </c>
      <c r="I539" s="20" t="s">
        <v>45</v>
      </c>
      <c r="J539" s="20" t="s">
        <v>3710</v>
      </c>
      <c r="K539" s="20" t="s">
        <v>3711</v>
      </c>
      <c r="L539" s="20" t="s">
        <v>3712</v>
      </c>
      <c r="M539" s="20"/>
      <c r="N539" s="21">
        <v>54.09</v>
      </c>
      <c r="O539" s="21">
        <v>0</v>
      </c>
      <c r="P539" s="20"/>
      <c r="Q539" s="19">
        <v>45105</v>
      </c>
      <c r="R539" s="20"/>
      <c r="S539" s="19">
        <v>45105</v>
      </c>
      <c r="T539" s="20" t="s">
        <v>49</v>
      </c>
      <c r="U539" s="20">
        <v>812476</v>
      </c>
      <c r="V539" s="20">
        <v>230001999</v>
      </c>
      <c r="W539" s="20" t="s">
        <v>847</v>
      </c>
      <c r="X539" s="20" t="s">
        <v>274</v>
      </c>
      <c r="Y539" s="20" t="s">
        <v>52</v>
      </c>
      <c r="Z539" s="20" t="s">
        <v>3713</v>
      </c>
      <c r="AA539" s="20" t="s">
        <v>3714</v>
      </c>
      <c r="AB539" s="20" t="s">
        <v>1413</v>
      </c>
      <c r="AC539" s="20" t="s">
        <v>167</v>
      </c>
      <c r="AD539" s="20" t="s">
        <v>56</v>
      </c>
      <c r="AE539" s="20" t="s">
        <v>1838</v>
      </c>
    </row>
    <row r="540" spans="1:31" ht="21" customHeight="1" x14ac:dyDescent="0.2">
      <c r="A540" s="4">
        <f t="shared" si="28"/>
        <v>538</v>
      </c>
      <c r="B540" s="4" t="str">
        <f t="shared" si="29"/>
        <v>B010-00019213</v>
      </c>
      <c r="C540" s="4" t="str">
        <f>IFERROR(VLOOKUP(F540,Tablas!$A$1:$B$3,2,0),"")</f>
        <v>Boleta</v>
      </c>
      <c r="D540" s="4" t="str">
        <f t="shared" si="30"/>
        <v>Falabella - CONTADO / CASH - PE 2826 FALABELLA Basado en Entregas 09-0007-00000</v>
      </c>
      <c r="E540" s="19">
        <v>45453</v>
      </c>
      <c r="F540" s="20" t="s">
        <v>842</v>
      </c>
      <c r="G540" s="20" t="s">
        <v>3715</v>
      </c>
      <c r="H540" s="20" t="s">
        <v>44</v>
      </c>
      <c r="I540" s="20" t="s">
        <v>45</v>
      </c>
      <c r="J540" s="20" t="s">
        <v>3716</v>
      </c>
      <c r="K540" s="20" t="s">
        <v>3717</v>
      </c>
      <c r="L540" s="20" t="s">
        <v>3718</v>
      </c>
      <c r="M540" s="20"/>
      <c r="N540" s="21">
        <v>54.1</v>
      </c>
      <c r="O540" s="21">
        <v>0</v>
      </c>
      <c r="P540" s="20"/>
      <c r="Q540" s="19">
        <v>45453</v>
      </c>
      <c r="R540" s="20"/>
      <c r="S540" s="19">
        <v>45453</v>
      </c>
      <c r="T540" s="20" t="s">
        <v>49</v>
      </c>
      <c r="U540" s="20">
        <v>978926</v>
      </c>
      <c r="V540" s="20">
        <v>240001747</v>
      </c>
      <c r="W540" s="20" t="s">
        <v>847</v>
      </c>
      <c r="X540" s="20" t="s">
        <v>305</v>
      </c>
      <c r="Y540" s="20" t="s">
        <v>52</v>
      </c>
      <c r="Z540" s="20" t="s">
        <v>3719</v>
      </c>
      <c r="AA540" s="20" t="s">
        <v>3720</v>
      </c>
      <c r="AB540" s="20" t="s">
        <v>3721</v>
      </c>
      <c r="AC540" s="20" t="s">
        <v>3722</v>
      </c>
      <c r="AD540" s="20" t="s">
        <v>56</v>
      </c>
      <c r="AE540" s="20" t="s">
        <v>1838</v>
      </c>
    </row>
    <row r="541" spans="1:31" ht="21" customHeight="1" x14ac:dyDescent="0.2">
      <c r="A541" s="4">
        <f t="shared" si="28"/>
        <v>539</v>
      </c>
      <c r="B541" s="4" t="str">
        <f t="shared" si="29"/>
        <v>B010-00018521</v>
      </c>
      <c r="C541" s="4" t="str">
        <f>IFERROR(VLOOKUP(F541,Tablas!$A$1:$B$3,2,0),"")</f>
        <v>Boleta</v>
      </c>
      <c r="D541" s="4" t="str">
        <f t="shared" si="30"/>
        <v>Ecom - CONTADO / CASH - PE 1746 TEL: 994553491 Basado en Pedidos de client</v>
      </c>
      <c r="E541" s="19">
        <v>45399</v>
      </c>
      <c r="F541" s="20" t="s">
        <v>842</v>
      </c>
      <c r="G541" s="20" t="s">
        <v>3723</v>
      </c>
      <c r="H541" s="20" t="s">
        <v>44</v>
      </c>
      <c r="I541" s="20" t="s">
        <v>45</v>
      </c>
      <c r="J541" s="20" t="s">
        <v>3724</v>
      </c>
      <c r="K541" s="20" t="s">
        <v>3725</v>
      </c>
      <c r="L541" s="20" t="s">
        <v>3726</v>
      </c>
      <c r="M541" s="20"/>
      <c r="N541" s="21">
        <v>54.37</v>
      </c>
      <c r="O541" s="21">
        <v>0</v>
      </c>
      <c r="P541" s="20"/>
      <c r="Q541" s="19">
        <v>45399</v>
      </c>
      <c r="R541" s="20"/>
      <c r="S541" s="19">
        <v>45399</v>
      </c>
      <c r="T541" s="20" t="s">
        <v>49</v>
      </c>
      <c r="U541" s="20">
        <v>947509</v>
      </c>
      <c r="V541" s="20">
        <v>240000997</v>
      </c>
      <c r="W541" s="20" t="s">
        <v>847</v>
      </c>
      <c r="X541" s="20" t="s">
        <v>305</v>
      </c>
      <c r="Y541" s="20" t="s">
        <v>52</v>
      </c>
      <c r="Z541" s="20" t="s">
        <v>3727</v>
      </c>
      <c r="AA541" s="20" t="s">
        <v>3728</v>
      </c>
      <c r="AB541" s="20" t="s">
        <v>956</v>
      </c>
      <c r="AC541" s="20" t="s">
        <v>689</v>
      </c>
      <c r="AD541" s="20" t="s">
        <v>56</v>
      </c>
      <c r="AE541" s="20" t="s">
        <v>864</v>
      </c>
    </row>
    <row r="542" spans="1:31" ht="21" customHeight="1" x14ac:dyDescent="0.2">
      <c r="A542" s="4">
        <f t="shared" si="28"/>
        <v>540</v>
      </c>
      <c r="B542" s="4" t="str">
        <f t="shared" si="29"/>
        <v>B010-00019536</v>
      </c>
      <c r="C542" s="4" t="str">
        <f>IFERROR(VLOOKUP(F542,Tablas!$A$1:$B$3,2,0),"")</f>
        <v>Boleta</v>
      </c>
      <c r="D542" s="4" t="str">
        <f t="shared" si="30"/>
        <v>Ripley - CONTADO / CASH - PE 3462 RIPLEY n.º 6710099001-A Basado en Entregas</v>
      </c>
      <c r="E542" s="19">
        <v>45488</v>
      </c>
      <c r="F542" s="20" t="s">
        <v>842</v>
      </c>
      <c r="G542" s="20" t="s">
        <v>3729</v>
      </c>
      <c r="H542" s="20" t="s">
        <v>44</v>
      </c>
      <c r="I542" s="20" t="s">
        <v>45</v>
      </c>
      <c r="J542" s="20" t="s">
        <v>3730</v>
      </c>
      <c r="K542" s="20" t="s">
        <v>3731</v>
      </c>
      <c r="L542" s="20" t="s">
        <v>3732</v>
      </c>
      <c r="M542" s="20"/>
      <c r="N542" s="21">
        <v>54.54</v>
      </c>
      <c r="O542" s="21">
        <v>0</v>
      </c>
      <c r="P542" s="20"/>
      <c r="Q542" s="19">
        <v>45488</v>
      </c>
      <c r="R542" s="20"/>
      <c r="S542" s="19">
        <v>45488</v>
      </c>
      <c r="T542" s="20" t="s">
        <v>49</v>
      </c>
      <c r="U542" s="20">
        <v>994243</v>
      </c>
      <c r="V542" s="20">
        <v>240002071</v>
      </c>
      <c r="W542" s="20" t="s">
        <v>847</v>
      </c>
      <c r="X542" s="20" t="s">
        <v>305</v>
      </c>
      <c r="Y542" s="20" t="s">
        <v>52</v>
      </c>
      <c r="Z542" s="20" t="s">
        <v>3733</v>
      </c>
      <c r="AA542" s="20" t="s">
        <v>372</v>
      </c>
      <c r="AB542" s="20" t="s">
        <v>54</v>
      </c>
      <c r="AC542" s="20" t="s">
        <v>167</v>
      </c>
      <c r="AD542" s="20" t="s">
        <v>56</v>
      </c>
      <c r="AE542" s="20" t="s">
        <v>2574</v>
      </c>
    </row>
    <row r="543" spans="1:31" ht="21" customHeight="1" x14ac:dyDescent="0.2">
      <c r="A543" s="4">
        <f t="shared" si="28"/>
        <v>541</v>
      </c>
      <c r="B543" s="4" t="str">
        <f t="shared" si="29"/>
        <v>B010-00019697</v>
      </c>
      <c r="C543" s="4" t="str">
        <f>IFERROR(VLOOKUP(F543,Tablas!$A$1:$B$3,2,0),"")</f>
        <v>Boleta</v>
      </c>
      <c r="D543" s="4" t="str">
        <f t="shared" si="30"/>
        <v>Ripley - CONTADO / CASH - PE 3775 RIPLEY n.º 6756380801-A Basado en Entregas</v>
      </c>
      <c r="E543" s="19">
        <v>45504</v>
      </c>
      <c r="F543" s="20" t="s">
        <v>842</v>
      </c>
      <c r="G543" s="20" t="s">
        <v>3734</v>
      </c>
      <c r="H543" s="20" t="s">
        <v>44</v>
      </c>
      <c r="I543" s="20" t="s">
        <v>45</v>
      </c>
      <c r="J543" s="20" t="s">
        <v>3735</v>
      </c>
      <c r="K543" s="20" t="s">
        <v>3736</v>
      </c>
      <c r="L543" s="20" t="s">
        <v>3737</v>
      </c>
      <c r="M543" s="20"/>
      <c r="N543" s="21">
        <v>55.01</v>
      </c>
      <c r="O543" s="21">
        <v>0</v>
      </c>
      <c r="P543" s="20"/>
      <c r="Q543" s="19">
        <v>45504</v>
      </c>
      <c r="R543" s="20"/>
      <c r="S543" s="19">
        <v>45504</v>
      </c>
      <c r="T543" s="20" t="s">
        <v>49</v>
      </c>
      <c r="U543" s="20">
        <v>1000149</v>
      </c>
      <c r="V543" s="20">
        <v>240002232</v>
      </c>
      <c r="W543" s="20" t="s">
        <v>847</v>
      </c>
      <c r="X543" s="20" t="s">
        <v>274</v>
      </c>
      <c r="Y543" s="20" t="s">
        <v>52</v>
      </c>
      <c r="Z543" s="20" t="s">
        <v>3738</v>
      </c>
      <c r="AA543" s="20" t="s">
        <v>372</v>
      </c>
      <c r="AB543" s="20" t="s">
        <v>54</v>
      </c>
      <c r="AC543" s="20" t="s">
        <v>167</v>
      </c>
      <c r="AD543" s="20" t="s">
        <v>56</v>
      </c>
      <c r="AE543" s="20" t="s">
        <v>2574</v>
      </c>
    </row>
    <row r="544" spans="1:31" ht="21" customHeight="1" x14ac:dyDescent="0.2">
      <c r="A544" s="4">
        <f t="shared" si="28"/>
        <v>542</v>
      </c>
      <c r="B544" s="4" t="str">
        <f t="shared" si="29"/>
        <v>B010-00018993</v>
      </c>
      <c r="C544" s="4" t="str">
        <f>IFERROR(VLOOKUP(F544,Tablas!$A$1:$B$3,2,0),"")</f>
        <v>Boleta</v>
      </c>
      <c r="D544" s="4" t="str">
        <f t="shared" si="30"/>
        <v>Ripley - CONTADO / CASH - PE 2544 RIPLEY Basado en Entregas 09-0007-00000551</v>
      </c>
      <c r="E544" s="19">
        <v>45436</v>
      </c>
      <c r="F544" s="20" t="s">
        <v>842</v>
      </c>
      <c r="G544" s="20" t="s">
        <v>3739</v>
      </c>
      <c r="H544" s="20" t="s">
        <v>44</v>
      </c>
      <c r="I544" s="20" t="s">
        <v>45</v>
      </c>
      <c r="J544" s="20" t="s">
        <v>1316</v>
      </c>
      <c r="K544" s="20" t="s">
        <v>1317</v>
      </c>
      <c r="L544" s="20" t="s">
        <v>1318</v>
      </c>
      <c r="M544" s="20"/>
      <c r="N544" s="21">
        <v>55.03</v>
      </c>
      <c r="O544" s="21">
        <v>0</v>
      </c>
      <c r="P544" s="20"/>
      <c r="Q544" s="19">
        <v>45436</v>
      </c>
      <c r="R544" s="20"/>
      <c r="S544" s="19">
        <v>45436</v>
      </c>
      <c r="T544" s="20" t="s">
        <v>49</v>
      </c>
      <c r="U544" s="20">
        <v>969869</v>
      </c>
      <c r="V544" s="20">
        <v>240001525</v>
      </c>
      <c r="W544" s="20" t="s">
        <v>847</v>
      </c>
      <c r="X544" s="20" t="s">
        <v>305</v>
      </c>
      <c r="Y544" s="20" t="s">
        <v>52</v>
      </c>
      <c r="Z544" s="20" t="s">
        <v>3740</v>
      </c>
      <c r="AA544" s="20" t="s">
        <v>808</v>
      </c>
      <c r="AB544" s="20" t="s">
        <v>54</v>
      </c>
      <c r="AC544" s="20" t="s">
        <v>167</v>
      </c>
      <c r="AD544" s="20" t="s">
        <v>56</v>
      </c>
      <c r="AE544" s="20" t="s">
        <v>2574</v>
      </c>
    </row>
    <row r="545" spans="1:31" ht="21" customHeight="1" x14ac:dyDescent="0.2">
      <c r="A545" s="4">
        <f t="shared" si="28"/>
        <v>543</v>
      </c>
      <c r="B545" s="4" t="str">
        <f t="shared" si="29"/>
        <v>B010-00019857</v>
      </c>
      <c r="C545" s="4" t="str">
        <f>IFERROR(VLOOKUP(F545,Tablas!$A$1:$B$3,2,0),"")</f>
        <v>Boleta</v>
      </c>
      <c r="D545" s="4" t="str">
        <f t="shared" si="30"/>
        <v>Ecom - CONTADO / CASH - PE 3880 TEL: 986883633 ENVÍO Basado en Pedidos de</v>
      </c>
      <c r="E545" s="19">
        <v>45506</v>
      </c>
      <c r="F545" s="20" t="s">
        <v>842</v>
      </c>
      <c r="G545" s="20" t="s">
        <v>3741</v>
      </c>
      <c r="H545" s="20" t="s">
        <v>44</v>
      </c>
      <c r="I545" s="20" t="s">
        <v>45</v>
      </c>
      <c r="J545" s="20" t="s">
        <v>3742</v>
      </c>
      <c r="K545" s="20" t="s">
        <v>3743</v>
      </c>
      <c r="L545" s="20" t="s">
        <v>3744</v>
      </c>
      <c r="M545" s="20"/>
      <c r="N545" s="21">
        <v>55.08</v>
      </c>
      <c r="O545" s="21">
        <v>0</v>
      </c>
      <c r="P545" s="20"/>
      <c r="Q545" s="19">
        <v>45506</v>
      </c>
      <c r="R545" s="20"/>
      <c r="S545" s="19">
        <v>45506</v>
      </c>
      <c r="T545" s="20" t="s">
        <v>49</v>
      </c>
      <c r="U545" s="20">
        <v>1003421</v>
      </c>
      <c r="V545" s="20">
        <v>240002393</v>
      </c>
      <c r="W545" s="20" t="s">
        <v>847</v>
      </c>
      <c r="X545" s="20" t="s">
        <v>274</v>
      </c>
      <c r="Y545" s="20" t="s">
        <v>52</v>
      </c>
      <c r="Z545" s="20" t="s">
        <v>3745</v>
      </c>
      <c r="AA545" s="20" t="s">
        <v>3746</v>
      </c>
      <c r="AB545" s="20" t="s">
        <v>949</v>
      </c>
      <c r="AC545" s="20" t="s">
        <v>689</v>
      </c>
      <c r="AD545" s="20" t="s">
        <v>56</v>
      </c>
      <c r="AE545" s="20" t="s">
        <v>864</v>
      </c>
    </row>
    <row r="546" spans="1:31" ht="21" customHeight="1" x14ac:dyDescent="0.2">
      <c r="A546" s="4">
        <f t="shared" si="28"/>
        <v>544</v>
      </c>
      <c r="B546" s="4" t="str">
        <f t="shared" si="29"/>
        <v>B010-00019408</v>
      </c>
      <c r="C546" s="4" t="str">
        <f>IFERROR(VLOOKUP(F546,Tablas!$A$1:$B$3,2,0),"")</f>
        <v>Boleta</v>
      </c>
      <c r="D546" s="4" t="str">
        <f t="shared" si="30"/>
        <v>Nacional - CREDITO 30 DIAS / CREDIT 30 DAYS - PE 3250 Basado en Entregas 09-0007-00001208.</v>
      </c>
      <c r="E546" s="19">
        <v>45475</v>
      </c>
      <c r="F546" s="20" t="s">
        <v>842</v>
      </c>
      <c r="G546" s="20" t="s">
        <v>3747</v>
      </c>
      <c r="H546" s="20" t="s">
        <v>44</v>
      </c>
      <c r="I546" s="20" t="s">
        <v>45</v>
      </c>
      <c r="J546" s="20" t="s">
        <v>1593</v>
      </c>
      <c r="K546" s="20" t="s">
        <v>1594</v>
      </c>
      <c r="L546" s="20" t="s">
        <v>1595</v>
      </c>
      <c r="M546" s="20"/>
      <c r="N546" s="21">
        <v>55.76</v>
      </c>
      <c r="O546" s="21">
        <v>0</v>
      </c>
      <c r="P546" s="20"/>
      <c r="Q546" s="19">
        <v>45475</v>
      </c>
      <c r="R546" s="20"/>
      <c r="S546" s="19">
        <v>45505</v>
      </c>
      <c r="T546" s="20" t="s">
        <v>643</v>
      </c>
      <c r="U546" s="20">
        <v>989279</v>
      </c>
      <c r="V546" s="20">
        <v>240001943</v>
      </c>
      <c r="W546" s="20" t="s">
        <v>847</v>
      </c>
      <c r="X546" s="20" t="s">
        <v>274</v>
      </c>
      <c r="Y546" s="20" t="s">
        <v>52</v>
      </c>
      <c r="Z546" s="20" t="s">
        <v>3748</v>
      </c>
      <c r="AA546" s="20" t="s">
        <v>1597</v>
      </c>
      <c r="AB546" s="20" t="s">
        <v>336</v>
      </c>
      <c r="AC546" s="20" t="s">
        <v>167</v>
      </c>
      <c r="AD546" s="20" t="s">
        <v>56</v>
      </c>
      <c r="AE546" s="20" t="s">
        <v>1014</v>
      </c>
    </row>
    <row r="547" spans="1:31" ht="21" customHeight="1" x14ac:dyDescent="0.2">
      <c r="A547" s="4">
        <f t="shared" si="28"/>
        <v>545</v>
      </c>
      <c r="B547" s="4" t="str">
        <f t="shared" si="29"/>
        <v>B010-00019681</v>
      </c>
      <c r="C547" s="4" t="str">
        <f>IFERROR(VLOOKUP(F547,Tablas!$A$1:$B$3,2,0),"")</f>
        <v>Boleta</v>
      </c>
      <c r="D547" s="4" t="str">
        <f t="shared" si="30"/>
        <v>Falabella - CONTADO / CASH - PE 3741 FALABELLA No 2533406760 Basado en Entregas</v>
      </c>
      <c r="E547" s="19">
        <v>45499</v>
      </c>
      <c r="F547" s="20" t="s">
        <v>842</v>
      </c>
      <c r="G547" s="20" t="s">
        <v>3749</v>
      </c>
      <c r="H547" s="20" t="s">
        <v>44</v>
      </c>
      <c r="I547" s="20" t="s">
        <v>45</v>
      </c>
      <c r="J547" s="20" t="s">
        <v>3750</v>
      </c>
      <c r="K547" s="20" t="s">
        <v>3751</v>
      </c>
      <c r="L547" s="20" t="s">
        <v>3752</v>
      </c>
      <c r="M547" s="20"/>
      <c r="N547" s="21">
        <v>55.8</v>
      </c>
      <c r="O547" s="21">
        <v>0</v>
      </c>
      <c r="P547" s="20"/>
      <c r="Q547" s="19">
        <v>45499</v>
      </c>
      <c r="R547" s="20"/>
      <c r="S547" s="19">
        <v>45499</v>
      </c>
      <c r="T547" s="20" t="s">
        <v>49</v>
      </c>
      <c r="U547" s="20">
        <v>999088</v>
      </c>
      <c r="V547" s="20">
        <v>240002216</v>
      </c>
      <c r="W547" s="20" t="s">
        <v>847</v>
      </c>
      <c r="X547" s="20" t="s">
        <v>305</v>
      </c>
      <c r="Y547" s="20" t="s">
        <v>52</v>
      </c>
      <c r="Z547" s="20" t="s">
        <v>3753</v>
      </c>
      <c r="AA547" s="20" t="s">
        <v>372</v>
      </c>
      <c r="AB547" s="20" t="s">
        <v>54</v>
      </c>
      <c r="AC547" s="20" t="s">
        <v>167</v>
      </c>
      <c r="AD547" s="20" t="s">
        <v>56</v>
      </c>
      <c r="AE547" s="20" t="s">
        <v>1838</v>
      </c>
    </row>
    <row r="548" spans="1:31" ht="21" customHeight="1" x14ac:dyDescent="0.2">
      <c r="A548" s="4">
        <f t="shared" si="28"/>
        <v>546</v>
      </c>
      <c r="B548" s="4" t="str">
        <f t="shared" si="29"/>
        <v>B010-00020049</v>
      </c>
      <c r="C548" s="4" t="str">
        <f>IFERROR(VLOOKUP(F548,Tablas!$A$1:$B$3,2,0),"")</f>
        <v>Boleta</v>
      </c>
      <c r="D548" s="4" t="str">
        <f t="shared" si="30"/>
        <v>Falabella - CONTADO / CASH - PE 4228 FALABELLA No 2555006914 Basado en Entregas</v>
      </c>
      <c r="E548" s="19">
        <v>45523</v>
      </c>
      <c r="F548" s="20" t="s">
        <v>842</v>
      </c>
      <c r="G548" s="20" t="s">
        <v>3754</v>
      </c>
      <c r="H548" s="20" t="s">
        <v>44</v>
      </c>
      <c r="I548" s="20" t="s">
        <v>45</v>
      </c>
      <c r="J548" s="20" t="s">
        <v>3755</v>
      </c>
      <c r="K548" s="20" t="s">
        <v>3756</v>
      </c>
      <c r="L548" s="20" t="s">
        <v>3757</v>
      </c>
      <c r="M548" s="20"/>
      <c r="N548" s="21">
        <v>55.8</v>
      </c>
      <c r="O548" s="21">
        <v>0</v>
      </c>
      <c r="P548" s="20"/>
      <c r="Q548" s="19">
        <v>45523</v>
      </c>
      <c r="R548" s="20"/>
      <c r="S548" s="19">
        <v>45523</v>
      </c>
      <c r="T548" s="20" t="s">
        <v>49</v>
      </c>
      <c r="U548" s="20">
        <v>1010070</v>
      </c>
      <c r="V548" s="20">
        <v>240002585</v>
      </c>
      <c r="W548" s="20" t="s">
        <v>847</v>
      </c>
      <c r="X548" s="20" t="s">
        <v>274</v>
      </c>
      <c r="Y548" s="20" t="s">
        <v>52</v>
      </c>
      <c r="Z548" s="20" t="s">
        <v>3758</v>
      </c>
      <c r="AA548" s="20" t="s">
        <v>372</v>
      </c>
      <c r="AB548" s="20" t="s">
        <v>54</v>
      </c>
      <c r="AC548" s="20" t="s">
        <v>167</v>
      </c>
      <c r="AD548" s="20" t="s">
        <v>56</v>
      </c>
      <c r="AE548" s="20" t="s">
        <v>1838</v>
      </c>
    </row>
    <row r="549" spans="1:31" ht="21" customHeight="1" x14ac:dyDescent="0.2">
      <c r="A549" s="4">
        <f t="shared" si="28"/>
        <v>547</v>
      </c>
      <c r="B549" s="4" t="str">
        <f t="shared" si="29"/>
        <v>B010-00020298</v>
      </c>
      <c r="C549" s="4" t="str">
        <f>IFERROR(VLOOKUP(F549,Tablas!$A$1:$B$3,2,0),"")</f>
        <v>Boleta</v>
      </c>
      <c r="D549" s="4" t="str">
        <f t="shared" si="30"/>
        <v>Falabella - CONTADO / CASH - PE 4606 FALABELLA No 2567984168 Basado en Entregas</v>
      </c>
      <c r="E549" s="19">
        <v>45539</v>
      </c>
      <c r="F549" s="20" t="s">
        <v>842</v>
      </c>
      <c r="G549" s="20" t="s">
        <v>3759</v>
      </c>
      <c r="H549" s="20" t="s">
        <v>44</v>
      </c>
      <c r="I549" s="20" t="s">
        <v>45</v>
      </c>
      <c r="J549" s="20" t="s">
        <v>3760</v>
      </c>
      <c r="K549" s="20" t="s">
        <v>3761</v>
      </c>
      <c r="L549" s="20" t="s">
        <v>3762</v>
      </c>
      <c r="M549" s="20"/>
      <c r="N549" s="21">
        <v>55.8</v>
      </c>
      <c r="O549" s="21">
        <v>0</v>
      </c>
      <c r="P549" s="20"/>
      <c r="Q549" s="19">
        <v>45539</v>
      </c>
      <c r="R549" s="20"/>
      <c r="S549" s="19">
        <v>45539</v>
      </c>
      <c r="T549" s="20" t="s">
        <v>49</v>
      </c>
      <c r="U549" s="20">
        <v>1018849</v>
      </c>
      <c r="V549" s="20">
        <v>240002835</v>
      </c>
      <c r="W549" s="20" t="s">
        <v>847</v>
      </c>
      <c r="X549" s="20" t="s">
        <v>274</v>
      </c>
      <c r="Y549" s="20" t="s">
        <v>52</v>
      </c>
      <c r="Z549" s="20" t="s">
        <v>3763</v>
      </c>
      <c r="AA549" s="20" t="s">
        <v>372</v>
      </c>
      <c r="AB549" s="20" t="s">
        <v>54</v>
      </c>
      <c r="AC549" s="20" t="s">
        <v>167</v>
      </c>
      <c r="AD549" s="20" t="s">
        <v>56</v>
      </c>
      <c r="AE549" s="20" t="s">
        <v>1838</v>
      </c>
    </row>
    <row r="550" spans="1:31" ht="21" customHeight="1" x14ac:dyDescent="0.2">
      <c r="A550" s="4">
        <f t="shared" si="28"/>
        <v>548</v>
      </c>
      <c r="B550" s="4" t="str">
        <f t="shared" si="29"/>
        <v>B010-00019331</v>
      </c>
      <c r="C550" s="4" t="str">
        <f>IFERROR(VLOOKUP(F550,Tablas!$A$1:$B$3,2,0),"")</f>
        <v>Boleta</v>
      </c>
      <c r="D550" s="4" t="str">
        <f t="shared" si="30"/>
        <v>Falabella - CONTADO / CASH - PE 3028 FALABELLA Basado en Entregas 09-0007-00001</v>
      </c>
      <c r="E550" s="19">
        <v>45464</v>
      </c>
      <c r="F550" s="20" t="s">
        <v>842</v>
      </c>
      <c r="G550" s="20" t="s">
        <v>3764</v>
      </c>
      <c r="H550" s="20" t="s">
        <v>44</v>
      </c>
      <c r="I550" s="20" t="s">
        <v>45</v>
      </c>
      <c r="J550" s="20" t="s">
        <v>3765</v>
      </c>
      <c r="K550" s="20" t="s">
        <v>3766</v>
      </c>
      <c r="L550" s="20" t="s">
        <v>3767</v>
      </c>
      <c r="M550" s="20"/>
      <c r="N550" s="21">
        <v>55.8</v>
      </c>
      <c r="O550" s="21">
        <v>0</v>
      </c>
      <c r="P550" s="20"/>
      <c r="Q550" s="19">
        <v>45464</v>
      </c>
      <c r="R550" s="20"/>
      <c r="S550" s="19">
        <v>45464</v>
      </c>
      <c r="T550" s="20" t="s">
        <v>49</v>
      </c>
      <c r="U550" s="20">
        <v>984520</v>
      </c>
      <c r="V550" s="20">
        <v>240001866</v>
      </c>
      <c r="W550" s="20" t="s">
        <v>847</v>
      </c>
      <c r="X550" s="20" t="s">
        <v>274</v>
      </c>
      <c r="Y550" s="20" t="s">
        <v>52</v>
      </c>
      <c r="Z550" s="20" t="s">
        <v>3768</v>
      </c>
      <c r="AA550" s="20" t="s">
        <v>3769</v>
      </c>
      <c r="AB550" s="20" t="s">
        <v>2446</v>
      </c>
      <c r="AC550" s="20" t="s">
        <v>167</v>
      </c>
      <c r="AD550" s="20" t="s">
        <v>56</v>
      </c>
      <c r="AE550" s="20" t="s">
        <v>1838</v>
      </c>
    </row>
    <row r="551" spans="1:31" ht="21" customHeight="1" x14ac:dyDescent="0.2">
      <c r="A551" s="4">
        <f t="shared" si="28"/>
        <v>549</v>
      </c>
      <c r="B551" s="4" t="str">
        <f t="shared" si="29"/>
        <v>B010-00018511</v>
      </c>
      <c r="C551" s="4" t="str">
        <f>IFERROR(VLOOKUP(F551,Tablas!$A$1:$B$3,2,0),"")</f>
        <v>Boleta</v>
      </c>
      <c r="D551" s="4" t="str">
        <f t="shared" si="30"/>
        <v>Falabella - CONTADO / CASH - PE 1736 FALABELLA Basado en Entregas 09-0010-00059</v>
      </c>
      <c r="E551" s="19">
        <v>45398</v>
      </c>
      <c r="F551" s="20" t="s">
        <v>842</v>
      </c>
      <c r="G551" s="20" t="s">
        <v>3770</v>
      </c>
      <c r="H551" s="20" t="s">
        <v>44</v>
      </c>
      <c r="I551" s="20" t="s">
        <v>45</v>
      </c>
      <c r="J551" s="20" t="s">
        <v>3771</v>
      </c>
      <c r="K551" s="20" t="s">
        <v>3772</v>
      </c>
      <c r="L551" s="20" t="s">
        <v>3773</v>
      </c>
      <c r="M551" s="20"/>
      <c r="N551" s="21">
        <v>55.8</v>
      </c>
      <c r="O551" s="21">
        <v>0</v>
      </c>
      <c r="P551" s="20"/>
      <c r="Q551" s="19">
        <v>45398</v>
      </c>
      <c r="R551" s="20"/>
      <c r="S551" s="19">
        <v>45398</v>
      </c>
      <c r="T551" s="20" t="s">
        <v>49</v>
      </c>
      <c r="U551" s="20">
        <v>946953</v>
      </c>
      <c r="V551" s="20">
        <v>240000987</v>
      </c>
      <c r="W551" s="20" t="s">
        <v>847</v>
      </c>
      <c r="X551" s="20" t="s">
        <v>274</v>
      </c>
      <c r="Y551" s="20" t="s">
        <v>52</v>
      </c>
      <c r="Z551" s="20" t="s">
        <v>3774</v>
      </c>
      <c r="AA551" s="20" t="s">
        <v>3775</v>
      </c>
      <c r="AB551" s="20" t="s">
        <v>863</v>
      </c>
      <c r="AC551" s="20" t="s">
        <v>689</v>
      </c>
      <c r="AD551" s="20" t="s">
        <v>56</v>
      </c>
      <c r="AE551" s="20" t="s">
        <v>1838</v>
      </c>
    </row>
    <row r="552" spans="1:31" ht="21" customHeight="1" x14ac:dyDescent="0.2">
      <c r="A552" s="4">
        <f t="shared" si="28"/>
        <v>550</v>
      </c>
      <c r="B552" s="4" t="str">
        <f t="shared" si="29"/>
        <v>B010-00016259</v>
      </c>
      <c r="C552" s="4" t="str">
        <f>IFERROR(VLOOKUP(F552,Tablas!$A$1:$B$3,2,0),"")</f>
        <v>Boleta</v>
      </c>
      <c r="D552" s="4" t="str">
        <f t="shared" si="30"/>
        <v>Falabella - CONTADO / CASH - 230003961 Basado en Entregas 09-0010-00056708.</v>
      </c>
      <c r="E552" s="19">
        <v>45181</v>
      </c>
      <c r="F552" s="20" t="s">
        <v>842</v>
      </c>
      <c r="G552" s="20" t="s">
        <v>3776</v>
      </c>
      <c r="H552" s="20" t="s">
        <v>44</v>
      </c>
      <c r="I552" s="20" t="s">
        <v>45</v>
      </c>
      <c r="J552" s="20" t="s">
        <v>3777</v>
      </c>
      <c r="K552" s="20" t="s">
        <v>3778</v>
      </c>
      <c r="L552" s="20" t="s">
        <v>3779</v>
      </c>
      <c r="M552" s="20"/>
      <c r="N552" s="21">
        <v>55.8</v>
      </c>
      <c r="O552" s="21">
        <v>0</v>
      </c>
      <c r="P552" s="20"/>
      <c r="Q552" s="19">
        <v>45181</v>
      </c>
      <c r="R552" s="20"/>
      <c r="S552" s="19">
        <v>45181</v>
      </c>
      <c r="T552" s="20" t="s">
        <v>49</v>
      </c>
      <c r="U552" s="20">
        <v>847442</v>
      </c>
      <c r="V552" s="20">
        <v>230002526</v>
      </c>
      <c r="W552" s="20" t="s">
        <v>847</v>
      </c>
      <c r="X552" s="20" t="s">
        <v>305</v>
      </c>
      <c r="Y552" s="20" t="s">
        <v>52</v>
      </c>
      <c r="Z552" s="20" t="s">
        <v>3780</v>
      </c>
      <c r="AA552" s="20" t="s">
        <v>3781</v>
      </c>
      <c r="AB552" s="20" t="s">
        <v>428</v>
      </c>
      <c r="AC552" s="20" t="s">
        <v>41</v>
      </c>
      <c r="AD552" s="20" t="s">
        <v>56</v>
      </c>
      <c r="AE552" s="20" t="s">
        <v>1838</v>
      </c>
    </row>
    <row r="553" spans="1:31" ht="21" customHeight="1" x14ac:dyDescent="0.2">
      <c r="A553" s="4">
        <f t="shared" si="28"/>
        <v>551</v>
      </c>
      <c r="B553" s="4" t="str">
        <f t="shared" si="29"/>
        <v>B010-00016015</v>
      </c>
      <c r="C553" s="4" t="str">
        <f>IFERROR(VLOOKUP(F553,Tablas!$A$1:$B$3,2,0),"")</f>
        <v>Boleta</v>
      </c>
      <c r="D553" s="4" t="str">
        <f t="shared" si="30"/>
        <v>Falabella - CONTADO / CASH - 230003528 Basado en Entregas 09-0010-00056297.</v>
      </c>
      <c r="E553" s="19">
        <v>45154</v>
      </c>
      <c r="F553" s="20" t="s">
        <v>842</v>
      </c>
      <c r="G553" s="20" t="s">
        <v>3782</v>
      </c>
      <c r="H553" s="20" t="s">
        <v>44</v>
      </c>
      <c r="I553" s="20" t="s">
        <v>45</v>
      </c>
      <c r="J553" s="20" t="s">
        <v>3783</v>
      </c>
      <c r="K553" s="20" t="s">
        <v>3784</v>
      </c>
      <c r="L553" s="20" t="s">
        <v>3785</v>
      </c>
      <c r="M553" s="20"/>
      <c r="N553" s="21">
        <v>55.8</v>
      </c>
      <c r="O553" s="21">
        <v>0</v>
      </c>
      <c r="P553" s="20"/>
      <c r="Q553" s="19">
        <v>45154</v>
      </c>
      <c r="R553" s="20"/>
      <c r="S553" s="19">
        <v>45154</v>
      </c>
      <c r="T553" s="20" t="s">
        <v>49</v>
      </c>
      <c r="U553" s="20">
        <v>835266</v>
      </c>
      <c r="V553" s="20">
        <v>230002282</v>
      </c>
      <c r="W553" s="20" t="s">
        <v>847</v>
      </c>
      <c r="X553" s="20" t="s">
        <v>305</v>
      </c>
      <c r="Y553" s="20" t="s">
        <v>52</v>
      </c>
      <c r="Z553" s="20" t="s">
        <v>3786</v>
      </c>
      <c r="AA553" s="20" t="s">
        <v>3787</v>
      </c>
      <c r="AB553" s="20" t="s">
        <v>3788</v>
      </c>
      <c r="AC553" s="20" t="s">
        <v>167</v>
      </c>
      <c r="AD553" s="20" t="s">
        <v>56</v>
      </c>
      <c r="AE553" s="20" t="s">
        <v>1838</v>
      </c>
    </row>
    <row r="554" spans="1:31" ht="21" customHeight="1" x14ac:dyDescent="0.2">
      <c r="A554" s="4">
        <f t="shared" si="28"/>
        <v>552</v>
      </c>
      <c r="B554" s="4" t="str">
        <f t="shared" si="29"/>
        <v>B010-00016222</v>
      </c>
      <c r="C554" s="4" t="str">
        <f>IFERROR(VLOOKUP(F554,Tablas!$A$1:$B$3,2,0),"")</f>
        <v>Boleta</v>
      </c>
      <c r="D554" s="4" t="str">
        <f t="shared" si="30"/>
        <v>Falabella - CONTADO / CASH - 230003879 Basado en Entregas 09-0010-00056637.</v>
      </c>
      <c r="E554" s="19">
        <v>45174</v>
      </c>
      <c r="F554" s="20" t="s">
        <v>842</v>
      </c>
      <c r="G554" s="20" t="s">
        <v>3789</v>
      </c>
      <c r="H554" s="20" t="s">
        <v>44</v>
      </c>
      <c r="I554" s="20" t="s">
        <v>45</v>
      </c>
      <c r="J554" s="20" t="s">
        <v>1909</v>
      </c>
      <c r="K554" s="20" t="s">
        <v>1910</v>
      </c>
      <c r="L554" s="20" t="s">
        <v>1911</v>
      </c>
      <c r="M554" s="20"/>
      <c r="N554" s="21">
        <v>55.8</v>
      </c>
      <c r="O554" s="21">
        <v>0</v>
      </c>
      <c r="P554" s="20"/>
      <c r="Q554" s="19">
        <v>45174</v>
      </c>
      <c r="R554" s="20"/>
      <c r="S554" s="19">
        <v>45174</v>
      </c>
      <c r="T554" s="20" t="s">
        <v>49</v>
      </c>
      <c r="U554" s="20">
        <v>844871</v>
      </c>
      <c r="V554" s="20">
        <v>230002489</v>
      </c>
      <c r="W554" s="20" t="s">
        <v>847</v>
      </c>
      <c r="X554" s="20" t="s">
        <v>274</v>
      </c>
      <c r="Y554" s="20" t="s">
        <v>52</v>
      </c>
      <c r="Z554" s="20" t="s">
        <v>3790</v>
      </c>
      <c r="AA554" s="20" t="s">
        <v>1913</v>
      </c>
      <c r="AB554" s="20" t="s">
        <v>1914</v>
      </c>
      <c r="AC554" s="20" t="s">
        <v>689</v>
      </c>
      <c r="AD554" s="20" t="s">
        <v>56</v>
      </c>
      <c r="AE554" s="20" t="s">
        <v>1838</v>
      </c>
    </row>
    <row r="555" spans="1:31" ht="21" customHeight="1" x14ac:dyDescent="0.2">
      <c r="A555" s="4">
        <f t="shared" si="28"/>
        <v>553</v>
      </c>
      <c r="B555" s="4" t="str">
        <f t="shared" si="29"/>
        <v>B010-00019239</v>
      </c>
      <c r="C555" s="4" t="str">
        <f>IFERROR(VLOOKUP(F555,Tablas!$A$1:$B$3,2,0),"")</f>
        <v>Boleta</v>
      </c>
      <c r="D555" s="4" t="str">
        <f t="shared" si="30"/>
        <v>Falabella - CONTADO / CASH - PE 2854 FALABELLA Basado en Entregas 09-0007-00000</v>
      </c>
      <c r="E555" s="19">
        <v>45454</v>
      </c>
      <c r="F555" s="20" t="s">
        <v>842</v>
      </c>
      <c r="G555" s="20" t="s">
        <v>3791</v>
      </c>
      <c r="H555" s="20" t="s">
        <v>44</v>
      </c>
      <c r="I555" s="20" t="s">
        <v>45</v>
      </c>
      <c r="J555" s="20" t="s">
        <v>3792</v>
      </c>
      <c r="K555" s="20" t="s">
        <v>3793</v>
      </c>
      <c r="L555" s="20" t="s">
        <v>3794</v>
      </c>
      <c r="M555" s="20"/>
      <c r="N555" s="21">
        <v>55.8</v>
      </c>
      <c r="O555" s="21">
        <v>0</v>
      </c>
      <c r="P555" s="20"/>
      <c r="Q555" s="19">
        <v>45454</v>
      </c>
      <c r="R555" s="20"/>
      <c r="S555" s="19">
        <v>45454</v>
      </c>
      <c r="T555" s="20" t="s">
        <v>49</v>
      </c>
      <c r="U555" s="20">
        <v>979808</v>
      </c>
      <c r="V555" s="20">
        <v>240001774</v>
      </c>
      <c r="W555" s="20" t="s">
        <v>847</v>
      </c>
      <c r="X555" s="20" t="s">
        <v>274</v>
      </c>
      <c r="Y555" s="20" t="s">
        <v>52</v>
      </c>
      <c r="Z555" s="20" t="s">
        <v>3795</v>
      </c>
      <c r="AA555" s="20" t="s">
        <v>3796</v>
      </c>
      <c r="AB555" s="20" t="s">
        <v>309</v>
      </c>
      <c r="AC555" s="20" t="s">
        <v>309</v>
      </c>
      <c r="AD555" s="20" t="s">
        <v>56</v>
      </c>
      <c r="AE555" s="20" t="s">
        <v>1838</v>
      </c>
    </row>
    <row r="556" spans="1:31" ht="21" customHeight="1" x14ac:dyDescent="0.2">
      <c r="A556" s="4">
        <f t="shared" si="28"/>
        <v>554</v>
      </c>
      <c r="B556" s="4" t="str">
        <f t="shared" si="29"/>
        <v>B010-00018873</v>
      </c>
      <c r="C556" s="4" t="str">
        <f>IFERROR(VLOOKUP(F556,Tablas!$A$1:$B$3,2,0),"")</f>
        <v>Boleta</v>
      </c>
      <c r="D556" s="4" t="str">
        <f t="shared" si="30"/>
        <v>Venta Asistida - CONTADO / CASH - PE 2351 RECOGE: ELMER OSCCO QUISPE DNI: 47760094 T</v>
      </c>
      <c r="E556" s="19">
        <v>45428</v>
      </c>
      <c r="F556" s="20" t="s">
        <v>842</v>
      </c>
      <c r="G556" s="20" t="s">
        <v>7129</v>
      </c>
      <c r="H556" s="20" t="s">
        <v>44</v>
      </c>
      <c r="I556" s="20" t="s">
        <v>45</v>
      </c>
      <c r="J556" s="20" t="s">
        <v>539</v>
      </c>
      <c r="K556" s="20" t="s">
        <v>540</v>
      </c>
      <c r="L556" s="20" t="s">
        <v>541</v>
      </c>
      <c r="M556" s="20"/>
      <c r="N556" s="21">
        <v>417</v>
      </c>
      <c r="O556" s="21">
        <v>0</v>
      </c>
      <c r="P556" s="20"/>
      <c r="Q556" s="19">
        <v>45428</v>
      </c>
      <c r="R556" s="20"/>
      <c r="S556" s="19">
        <v>45428</v>
      </c>
      <c r="T556" s="20" t="s">
        <v>49</v>
      </c>
      <c r="U556" s="20">
        <v>964501</v>
      </c>
      <c r="V556" s="20">
        <v>240001351</v>
      </c>
      <c r="W556" s="20" t="s">
        <v>847</v>
      </c>
      <c r="X556" s="20" t="s">
        <v>305</v>
      </c>
      <c r="Y556" s="20" t="s">
        <v>52</v>
      </c>
      <c r="Z556" s="20" t="s">
        <v>7130</v>
      </c>
      <c r="AA556" s="20" t="s">
        <v>543</v>
      </c>
      <c r="AB556" s="20" t="s">
        <v>544</v>
      </c>
      <c r="AC556" s="20" t="s">
        <v>167</v>
      </c>
      <c r="AD556" s="20" t="s">
        <v>56</v>
      </c>
      <c r="AE556" s="20" t="s">
        <v>983</v>
      </c>
    </row>
    <row r="557" spans="1:31" ht="21" customHeight="1" x14ac:dyDescent="0.2">
      <c r="A557" s="4">
        <f t="shared" si="28"/>
        <v>555</v>
      </c>
      <c r="B557" s="4" t="str">
        <f t="shared" si="29"/>
        <v>B010-00018629</v>
      </c>
      <c r="C557" s="4" t="str">
        <f>IFERROR(VLOOKUP(F557,Tablas!$A$1:$B$3,2,0),"")</f>
        <v>Boleta</v>
      </c>
      <c r="D557" s="4" t="str">
        <f t="shared" si="30"/>
        <v>Plaza Vea - Intercorp - CONTADO / CASH - PE 2006 PLAZA VEA Basado en Entregas 09-0007-00000</v>
      </c>
      <c r="E557" s="19">
        <v>45408</v>
      </c>
      <c r="F557" s="20" t="s">
        <v>842</v>
      </c>
      <c r="G557" s="20" t="s">
        <v>3803</v>
      </c>
      <c r="H557" s="20" t="s">
        <v>44</v>
      </c>
      <c r="I557" s="20" t="s">
        <v>45</v>
      </c>
      <c r="J557" s="20" t="s">
        <v>3804</v>
      </c>
      <c r="K557" s="20" t="s">
        <v>3805</v>
      </c>
      <c r="L557" s="20" t="s">
        <v>3806</v>
      </c>
      <c r="M557" s="20"/>
      <c r="N557" s="21">
        <v>55.8</v>
      </c>
      <c r="O557" s="21">
        <v>0</v>
      </c>
      <c r="P557" s="20"/>
      <c r="Q557" s="19">
        <v>45408</v>
      </c>
      <c r="R557" s="20"/>
      <c r="S557" s="19">
        <v>45408</v>
      </c>
      <c r="T557" s="20" t="s">
        <v>49</v>
      </c>
      <c r="U557" s="20">
        <v>955716</v>
      </c>
      <c r="V557" s="20">
        <v>240001105</v>
      </c>
      <c r="W557" s="20" t="s">
        <v>847</v>
      </c>
      <c r="X557" s="20" t="s">
        <v>274</v>
      </c>
      <c r="Y557" s="20" t="s">
        <v>52</v>
      </c>
      <c r="Z557" s="20" t="s">
        <v>3807</v>
      </c>
      <c r="AA557" s="20" t="s">
        <v>689</v>
      </c>
      <c r="AB557" s="20" t="s">
        <v>167</v>
      </c>
      <c r="AC557" s="20" t="s">
        <v>167</v>
      </c>
      <c r="AD557" s="20" t="s">
        <v>56</v>
      </c>
      <c r="AE557" s="20" t="s">
        <v>2494</v>
      </c>
    </row>
    <row r="558" spans="1:31" ht="21" customHeight="1" x14ac:dyDescent="0.2">
      <c r="A558" s="4">
        <f t="shared" si="28"/>
        <v>556</v>
      </c>
      <c r="B558" s="4" t="str">
        <f t="shared" si="29"/>
        <v>B010-00019906</v>
      </c>
      <c r="C558" s="4" t="str">
        <f>IFERROR(VLOOKUP(F558,Tablas!$A$1:$B$3,2,0),"")</f>
        <v>Boleta</v>
      </c>
      <c r="D558" s="4" t="str">
        <f t="shared" si="30"/>
        <v>Falabella - CONTADO / CASH - PE 3942 FALABELLA No 2544290584 Basado en Entregas</v>
      </c>
      <c r="E558" s="19">
        <v>45511</v>
      </c>
      <c r="F558" s="20" t="s">
        <v>842</v>
      </c>
      <c r="G558" s="20" t="s">
        <v>3808</v>
      </c>
      <c r="H558" s="20" t="s">
        <v>44</v>
      </c>
      <c r="I558" s="20" t="s">
        <v>45</v>
      </c>
      <c r="J558" s="20" t="s">
        <v>3809</v>
      </c>
      <c r="K558" s="20" t="s">
        <v>3810</v>
      </c>
      <c r="L558" s="20" t="s">
        <v>3811</v>
      </c>
      <c r="M558" s="20"/>
      <c r="N558" s="21">
        <v>55.8</v>
      </c>
      <c r="O558" s="21">
        <v>0</v>
      </c>
      <c r="P558" s="20"/>
      <c r="Q558" s="19">
        <v>45511</v>
      </c>
      <c r="R558" s="20"/>
      <c r="S558" s="19">
        <v>45511</v>
      </c>
      <c r="T558" s="20" t="s">
        <v>49</v>
      </c>
      <c r="U558" s="20">
        <v>1004686</v>
      </c>
      <c r="V558" s="20">
        <v>240002442</v>
      </c>
      <c r="W558" s="20" t="s">
        <v>847</v>
      </c>
      <c r="X558" s="20" t="s">
        <v>274</v>
      </c>
      <c r="Y558" s="20" t="s">
        <v>52</v>
      </c>
      <c r="Z558" s="20" t="s">
        <v>3812</v>
      </c>
      <c r="AA558" s="20" t="s">
        <v>372</v>
      </c>
      <c r="AB558" s="20" t="s">
        <v>54</v>
      </c>
      <c r="AC558" s="20" t="s">
        <v>167</v>
      </c>
      <c r="AD558" s="20" t="s">
        <v>56</v>
      </c>
      <c r="AE558" s="20" t="s">
        <v>1838</v>
      </c>
    </row>
    <row r="559" spans="1:31" ht="21" customHeight="1" x14ac:dyDescent="0.2">
      <c r="A559" s="4">
        <f t="shared" si="28"/>
        <v>557</v>
      </c>
      <c r="B559" s="4" t="str">
        <f t="shared" si="29"/>
        <v>B010-00019908</v>
      </c>
      <c r="C559" s="4" t="str">
        <f>IFERROR(VLOOKUP(F559,Tablas!$A$1:$B$3,2,0),"")</f>
        <v>Boleta</v>
      </c>
      <c r="D559" s="4" t="str">
        <f t="shared" si="30"/>
        <v>Falabella - CONTADO / CASH - PE 3961 FALABELLA No 2545724678 Basado en Entregas</v>
      </c>
      <c r="E559" s="19">
        <v>45511</v>
      </c>
      <c r="F559" s="20" t="s">
        <v>842</v>
      </c>
      <c r="G559" s="20" t="s">
        <v>3813</v>
      </c>
      <c r="H559" s="20" t="s">
        <v>44</v>
      </c>
      <c r="I559" s="20" t="s">
        <v>45</v>
      </c>
      <c r="J559" s="20" t="s">
        <v>3814</v>
      </c>
      <c r="K559" s="20" t="s">
        <v>3815</v>
      </c>
      <c r="L559" s="20" t="s">
        <v>3816</v>
      </c>
      <c r="M559" s="20"/>
      <c r="N559" s="21">
        <v>55.8</v>
      </c>
      <c r="O559" s="21">
        <v>0</v>
      </c>
      <c r="P559" s="20"/>
      <c r="Q559" s="19">
        <v>45511</v>
      </c>
      <c r="R559" s="20"/>
      <c r="S559" s="19">
        <v>45511</v>
      </c>
      <c r="T559" s="20" t="s">
        <v>49</v>
      </c>
      <c r="U559" s="20">
        <v>1004696</v>
      </c>
      <c r="V559" s="20">
        <v>240002444</v>
      </c>
      <c r="W559" s="20" t="s">
        <v>847</v>
      </c>
      <c r="X559" s="20" t="s">
        <v>274</v>
      </c>
      <c r="Y559" s="20" t="s">
        <v>52</v>
      </c>
      <c r="Z559" s="20" t="s">
        <v>3817</v>
      </c>
      <c r="AA559" s="20" t="s">
        <v>808</v>
      </c>
      <c r="AB559" s="20" t="s">
        <v>54</v>
      </c>
      <c r="AC559" s="20" t="s">
        <v>167</v>
      </c>
      <c r="AD559" s="20" t="s">
        <v>56</v>
      </c>
      <c r="AE559" s="20" t="s">
        <v>1838</v>
      </c>
    </row>
    <row r="560" spans="1:31" ht="21" customHeight="1" x14ac:dyDescent="0.2">
      <c r="A560" s="4">
        <f t="shared" si="28"/>
        <v>558</v>
      </c>
      <c r="B560" s="4" t="str">
        <f t="shared" si="29"/>
        <v>B010-00020050</v>
      </c>
      <c r="C560" s="4" t="str">
        <f>IFERROR(VLOOKUP(F560,Tablas!$A$1:$B$3,2,0),"")</f>
        <v>Boleta</v>
      </c>
      <c r="D560" s="4" t="str">
        <f t="shared" si="30"/>
        <v>Falabella - CONTADO / CASH - PE 4215 FALABELLA No 2554828349 Basado en Entregas</v>
      </c>
      <c r="E560" s="19">
        <v>45523</v>
      </c>
      <c r="F560" s="20" t="s">
        <v>842</v>
      </c>
      <c r="G560" s="20" t="s">
        <v>3818</v>
      </c>
      <c r="H560" s="20" t="s">
        <v>44</v>
      </c>
      <c r="I560" s="20" t="s">
        <v>45</v>
      </c>
      <c r="J560" s="20" t="s">
        <v>3819</v>
      </c>
      <c r="K560" s="20" t="s">
        <v>3820</v>
      </c>
      <c r="L560" s="20" t="s">
        <v>3821</v>
      </c>
      <c r="M560" s="20"/>
      <c r="N560" s="21">
        <v>55.8</v>
      </c>
      <c r="O560" s="21">
        <v>0</v>
      </c>
      <c r="P560" s="20"/>
      <c r="Q560" s="19">
        <v>45523</v>
      </c>
      <c r="R560" s="20"/>
      <c r="S560" s="19">
        <v>45523</v>
      </c>
      <c r="T560" s="20" t="s">
        <v>49</v>
      </c>
      <c r="U560" s="20">
        <v>1010080</v>
      </c>
      <c r="V560" s="20">
        <v>240002586</v>
      </c>
      <c r="W560" s="20" t="s">
        <v>847</v>
      </c>
      <c r="X560" s="20" t="s">
        <v>305</v>
      </c>
      <c r="Y560" s="20" t="s">
        <v>52</v>
      </c>
      <c r="Z560" s="20" t="s">
        <v>3822</v>
      </c>
      <c r="AA560" s="20" t="s">
        <v>372</v>
      </c>
      <c r="AB560" s="20" t="s">
        <v>54</v>
      </c>
      <c r="AC560" s="20" t="s">
        <v>167</v>
      </c>
      <c r="AD560" s="20" t="s">
        <v>56</v>
      </c>
      <c r="AE560" s="20" t="s">
        <v>1838</v>
      </c>
    </row>
    <row r="561" spans="1:31" ht="21" customHeight="1" x14ac:dyDescent="0.2">
      <c r="A561" s="4">
        <f t="shared" si="28"/>
        <v>559</v>
      </c>
      <c r="B561" s="4" t="str">
        <f t="shared" si="29"/>
        <v>B010-00019173</v>
      </c>
      <c r="C561" s="4" t="str">
        <f>IFERROR(VLOOKUP(F561,Tablas!$A$1:$B$3,2,0),"")</f>
        <v>Boleta</v>
      </c>
      <c r="D561" s="4" t="str">
        <f t="shared" si="30"/>
        <v>Promart - Intercorp - CONTADO / CASH - PE 2746 PROMART Basado en Entregas 09-0007-0000074</v>
      </c>
      <c r="E561" s="19">
        <v>45446</v>
      </c>
      <c r="F561" s="20" t="s">
        <v>842</v>
      </c>
      <c r="G561" s="20" t="s">
        <v>3823</v>
      </c>
      <c r="H561" s="20" t="s">
        <v>44</v>
      </c>
      <c r="I561" s="20" t="s">
        <v>45</v>
      </c>
      <c r="J561" s="20" t="s">
        <v>3824</v>
      </c>
      <c r="K561" s="20" t="s">
        <v>3825</v>
      </c>
      <c r="L561" s="20" t="s">
        <v>3826</v>
      </c>
      <c r="M561" s="20"/>
      <c r="N561" s="21">
        <v>55.83</v>
      </c>
      <c r="O561" s="21">
        <v>0</v>
      </c>
      <c r="P561" s="20"/>
      <c r="Q561" s="19">
        <v>45446</v>
      </c>
      <c r="R561" s="20"/>
      <c r="S561" s="19">
        <v>45446</v>
      </c>
      <c r="T561" s="20" t="s">
        <v>49</v>
      </c>
      <c r="U561" s="20">
        <v>976285</v>
      </c>
      <c r="V561" s="20">
        <v>240001707</v>
      </c>
      <c r="W561" s="20" t="s">
        <v>847</v>
      </c>
      <c r="X561" s="20" t="s">
        <v>274</v>
      </c>
      <c r="Y561" s="20" t="s">
        <v>52</v>
      </c>
      <c r="Z561" s="20" t="s">
        <v>3827</v>
      </c>
      <c r="AA561" s="20" t="s">
        <v>689</v>
      </c>
      <c r="AB561" s="20" t="s">
        <v>167</v>
      </c>
      <c r="AC561" s="20" t="s">
        <v>167</v>
      </c>
      <c r="AD561" s="20" t="s">
        <v>56</v>
      </c>
      <c r="AE561" s="20" t="s">
        <v>2596</v>
      </c>
    </row>
    <row r="562" spans="1:31" ht="21" customHeight="1" x14ac:dyDescent="0.2">
      <c r="A562" s="4">
        <f t="shared" si="28"/>
        <v>560</v>
      </c>
      <c r="B562" s="4" t="str">
        <f t="shared" si="29"/>
        <v>B010-00019882</v>
      </c>
      <c r="C562" s="4" t="str">
        <f>IFERROR(VLOOKUP(F562,Tablas!$A$1:$B$3,2,0),"")</f>
        <v>Boleta</v>
      </c>
      <c r="D562" s="4" t="str">
        <f t="shared" si="30"/>
        <v>Ecom - CONTADO / CASH - PE 3911 TEL: 927699361 ENVÍO Basado en Pedidos de</v>
      </c>
      <c r="E562" s="19">
        <v>45509</v>
      </c>
      <c r="F562" s="20" t="s">
        <v>842</v>
      </c>
      <c r="G562" s="20" t="s">
        <v>3828</v>
      </c>
      <c r="H562" s="20" t="s">
        <v>44</v>
      </c>
      <c r="I562" s="20" t="s">
        <v>45</v>
      </c>
      <c r="J562" s="20" t="s">
        <v>3829</v>
      </c>
      <c r="K562" s="20" t="s">
        <v>3830</v>
      </c>
      <c r="L562" s="20" t="s">
        <v>3831</v>
      </c>
      <c r="M562" s="20"/>
      <c r="N562" s="21">
        <v>55.99</v>
      </c>
      <c r="O562" s="21">
        <v>0</v>
      </c>
      <c r="P562" s="20"/>
      <c r="Q562" s="19">
        <v>45509</v>
      </c>
      <c r="R562" s="20"/>
      <c r="S562" s="19">
        <v>45509</v>
      </c>
      <c r="T562" s="20" t="s">
        <v>49</v>
      </c>
      <c r="U562" s="20">
        <v>1004069</v>
      </c>
      <c r="V562" s="20">
        <v>240002418</v>
      </c>
      <c r="W562" s="20" t="s">
        <v>847</v>
      </c>
      <c r="X562" s="20" t="s">
        <v>305</v>
      </c>
      <c r="Y562" s="20" t="s">
        <v>52</v>
      </c>
      <c r="Z562" s="20" t="s">
        <v>3832</v>
      </c>
      <c r="AA562" s="20" t="s">
        <v>3833</v>
      </c>
      <c r="AB562" s="20" t="s">
        <v>1554</v>
      </c>
      <c r="AC562" s="20" t="s">
        <v>689</v>
      </c>
      <c r="AD562" s="20" t="s">
        <v>56</v>
      </c>
      <c r="AE562" s="20" t="s">
        <v>864</v>
      </c>
    </row>
    <row r="563" spans="1:31" ht="21" customHeight="1" x14ac:dyDescent="0.2">
      <c r="A563" s="4">
        <f t="shared" si="28"/>
        <v>561</v>
      </c>
      <c r="B563" s="4" t="str">
        <f t="shared" si="29"/>
        <v>B010-00019941</v>
      </c>
      <c r="C563" s="4" t="str">
        <f>IFERROR(VLOOKUP(F563,Tablas!$A$1:$B$3,2,0),"")</f>
        <v>Boleta</v>
      </c>
      <c r="D563" s="4" t="str">
        <f t="shared" si="30"/>
        <v>Venta Asistida - CONTADO / CASH - PE 4033 SHALOM RECOGE: PEREZ PEREZ,ANTONIO CONFESO</v>
      </c>
      <c r="E563" s="19">
        <v>45513</v>
      </c>
      <c r="F563" s="20" t="s">
        <v>842</v>
      </c>
      <c r="G563" s="20" t="s">
        <v>3834</v>
      </c>
      <c r="H563" s="20" t="s">
        <v>44</v>
      </c>
      <c r="I563" s="20" t="s">
        <v>45</v>
      </c>
      <c r="J563" s="20" t="s">
        <v>3835</v>
      </c>
      <c r="K563" s="20" t="s">
        <v>3836</v>
      </c>
      <c r="L563" s="20" t="s">
        <v>3837</v>
      </c>
      <c r="M563" s="20"/>
      <c r="N563" s="21">
        <v>56</v>
      </c>
      <c r="O563" s="21">
        <v>0</v>
      </c>
      <c r="P563" s="20"/>
      <c r="Q563" s="19">
        <v>45513</v>
      </c>
      <c r="R563" s="20"/>
      <c r="S563" s="19">
        <v>45513</v>
      </c>
      <c r="T563" s="20" t="s">
        <v>49</v>
      </c>
      <c r="U563" s="20">
        <v>1006178</v>
      </c>
      <c r="V563" s="20">
        <v>240002477</v>
      </c>
      <c r="W563" s="20" t="s">
        <v>847</v>
      </c>
      <c r="X563" s="20" t="s">
        <v>305</v>
      </c>
      <c r="Y563" s="20" t="s">
        <v>52</v>
      </c>
      <c r="Z563" s="20" t="s">
        <v>3838</v>
      </c>
      <c r="AA563" s="20" t="s">
        <v>3839</v>
      </c>
      <c r="AB563" s="20" t="s">
        <v>3840</v>
      </c>
      <c r="AC563" s="20" t="s">
        <v>727</v>
      </c>
      <c r="AD563" s="20" t="s">
        <v>56</v>
      </c>
      <c r="AE563" s="20" t="s">
        <v>983</v>
      </c>
    </row>
    <row r="564" spans="1:31" ht="21" customHeight="1" x14ac:dyDescent="0.2">
      <c r="A564" s="4">
        <f t="shared" si="28"/>
        <v>562</v>
      </c>
      <c r="B564" s="4" t="str">
        <f t="shared" si="29"/>
        <v>B010-00019967</v>
      </c>
      <c r="C564" s="4" t="str">
        <f>IFERROR(VLOOKUP(F564,Tablas!$A$1:$B$3,2,0),"")</f>
        <v>Boleta</v>
      </c>
      <c r="D564" s="4" t="str">
        <f t="shared" si="30"/>
        <v>Ecom - CONTADO / CASH - PE 4063 TEL: 949350854 ENVÍO Basado en Entregas 09</v>
      </c>
      <c r="E564" s="19">
        <v>45517</v>
      </c>
      <c r="F564" s="20" t="s">
        <v>842</v>
      </c>
      <c r="G564" s="20" t="s">
        <v>3841</v>
      </c>
      <c r="H564" s="20" t="s">
        <v>44</v>
      </c>
      <c r="I564" s="20" t="s">
        <v>45</v>
      </c>
      <c r="J564" s="20" t="s">
        <v>3842</v>
      </c>
      <c r="K564" s="20" t="s">
        <v>3843</v>
      </c>
      <c r="L564" s="20" t="s">
        <v>3844</v>
      </c>
      <c r="M564" s="20"/>
      <c r="N564" s="21">
        <v>56.25</v>
      </c>
      <c r="O564" s="21">
        <v>0</v>
      </c>
      <c r="P564" s="20"/>
      <c r="Q564" s="19">
        <v>45517</v>
      </c>
      <c r="R564" s="20"/>
      <c r="S564" s="19">
        <v>45517</v>
      </c>
      <c r="T564" s="20" t="s">
        <v>49</v>
      </c>
      <c r="U564" s="20">
        <v>1007116</v>
      </c>
      <c r="V564" s="20">
        <v>240002503</v>
      </c>
      <c r="W564" s="20" t="s">
        <v>847</v>
      </c>
      <c r="X564" s="20" t="s">
        <v>274</v>
      </c>
      <c r="Y564" s="20" t="s">
        <v>52</v>
      </c>
      <c r="Z564" s="20" t="s">
        <v>3845</v>
      </c>
      <c r="AA564" s="20" t="s">
        <v>3846</v>
      </c>
      <c r="AB564" s="20" t="s">
        <v>1554</v>
      </c>
      <c r="AC564" s="20" t="s">
        <v>689</v>
      </c>
      <c r="AD564" s="20" t="s">
        <v>56</v>
      </c>
      <c r="AE564" s="20" t="s">
        <v>864</v>
      </c>
    </row>
    <row r="565" spans="1:31" ht="21" customHeight="1" x14ac:dyDescent="0.2">
      <c r="A565" s="4">
        <f t="shared" si="28"/>
        <v>563</v>
      </c>
      <c r="B565" s="4" t="str">
        <f t="shared" si="29"/>
        <v>B010-00019530</v>
      </c>
      <c r="C565" s="4" t="str">
        <f>IFERROR(VLOOKUP(F565,Tablas!$A$1:$B$3,2,0),"")</f>
        <v>Boleta</v>
      </c>
      <c r="D565" s="4" t="str">
        <f t="shared" si="30"/>
        <v>Ecom - CONTADO / CASH - PE 3457 TEL: 989595772 ENVÍO Basado en Pedidos de</v>
      </c>
      <c r="E565" s="19">
        <v>45488</v>
      </c>
      <c r="F565" s="20" t="s">
        <v>842</v>
      </c>
      <c r="G565" s="20" t="s">
        <v>3847</v>
      </c>
      <c r="H565" s="20" t="s">
        <v>44</v>
      </c>
      <c r="I565" s="20" t="s">
        <v>45</v>
      </c>
      <c r="J565" s="20" t="s">
        <v>3848</v>
      </c>
      <c r="K565" s="20" t="s">
        <v>3849</v>
      </c>
      <c r="L565" s="20" t="s">
        <v>3850</v>
      </c>
      <c r="M565" s="20"/>
      <c r="N565" s="21">
        <v>56.35</v>
      </c>
      <c r="O565" s="21">
        <v>0</v>
      </c>
      <c r="P565" s="20"/>
      <c r="Q565" s="19">
        <v>45488</v>
      </c>
      <c r="R565" s="20"/>
      <c r="S565" s="19">
        <v>45488</v>
      </c>
      <c r="T565" s="20" t="s">
        <v>49</v>
      </c>
      <c r="U565" s="20">
        <v>994223</v>
      </c>
      <c r="V565" s="20">
        <v>240002065</v>
      </c>
      <c r="W565" s="20" t="s">
        <v>847</v>
      </c>
      <c r="X565" s="20" t="s">
        <v>305</v>
      </c>
      <c r="Y565" s="20" t="s">
        <v>52</v>
      </c>
      <c r="Z565" s="20" t="s">
        <v>3851</v>
      </c>
      <c r="AA565" s="20" t="s">
        <v>353</v>
      </c>
      <c r="AB565" s="20" t="s">
        <v>54</v>
      </c>
      <c r="AC565" s="20" t="s">
        <v>2032</v>
      </c>
      <c r="AD565" s="20" t="s">
        <v>56</v>
      </c>
      <c r="AE565" s="20" t="s">
        <v>864</v>
      </c>
    </row>
    <row r="566" spans="1:31" ht="21" customHeight="1" x14ac:dyDescent="0.2">
      <c r="A566" s="4">
        <f t="shared" si="28"/>
        <v>564</v>
      </c>
      <c r="B566" s="4" t="str">
        <f t="shared" si="29"/>
        <v>B010-00019582</v>
      </c>
      <c r="C566" s="4" t="str">
        <f>IFERROR(VLOOKUP(F566,Tablas!$A$1:$B$3,2,0),"")</f>
        <v>Boleta</v>
      </c>
      <c r="D566" s="4" t="str">
        <f t="shared" si="30"/>
        <v>Falabella - CONTADO / CASH - PE 3552 FALABELLA No 2522592177 Basado en Entregas</v>
      </c>
      <c r="E566" s="19">
        <v>45491</v>
      </c>
      <c r="F566" s="20" t="s">
        <v>842</v>
      </c>
      <c r="G566" s="20" t="s">
        <v>3852</v>
      </c>
      <c r="H566" s="20" t="s">
        <v>44</v>
      </c>
      <c r="I566" s="20" t="s">
        <v>45</v>
      </c>
      <c r="J566" s="20" t="s">
        <v>3853</v>
      </c>
      <c r="K566" s="20" t="s">
        <v>3854</v>
      </c>
      <c r="L566" s="20" t="s">
        <v>3855</v>
      </c>
      <c r="M566" s="20"/>
      <c r="N566" s="21">
        <v>56.7</v>
      </c>
      <c r="O566" s="21">
        <v>0</v>
      </c>
      <c r="P566" s="20"/>
      <c r="Q566" s="19">
        <v>45491</v>
      </c>
      <c r="R566" s="20"/>
      <c r="S566" s="19">
        <v>45491</v>
      </c>
      <c r="T566" s="20" t="s">
        <v>49</v>
      </c>
      <c r="U566" s="20">
        <v>995669</v>
      </c>
      <c r="V566" s="20">
        <v>240002117</v>
      </c>
      <c r="W566" s="20" t="s">
        <v>847</v>
      </c>
      <c r="X566" s="20" t="s">
        <v>274</v>
      </c>
      <c r="Y566" s="20" t="s">
        <v>52</v>
      </c>
      <c r="Z566" s="20" t="s">
        <v>3856</v>
      </c>
      <c r="AA566" s="20" t="s">
        <v>372</v>
      </c>
      <c r="AB566" s="20" t="s">
        <v>54</v>
      </c>
      <c r="AC566" s="20" t="s">
        <v>167</v>
      </c>
      <c r="AD566" s="20" t="s">
        <v>56</v>
      </c>
      <c r="AE566" s="20" t="s">
        <v>1838</v>
      </c>
    </row>
    <row r="567" spans="1:31" ht="21" customHeight="1" x14ac:dyDescent="0.2">
      <c r="A567" s="4">
        <f t="shared" si="28"/>
        <v>565</v>
      </c>
      <c r="B567" s="4" t="str">
        <f t="shared" si="29"/>
        <v>B010-00019257</v>
      </c>
      <c r="C567" s="4" t="str">
        <f>IFERROR(VLOOKUP(F567,Tablas!$A$1:$B$3,2,0),"")</f>
        <v>Boleta</v>
      </c>
      <c r="D567" s="4" t="str">
        <f t="shared" si="30"/>
        <v>Falabella - CONTADO / CASH - PE 2902 FALABELLA Basado en Entregas 09-0007-00000</v>
      </c>
      <c r="E567" s="19">
        <v>45456</v>
      </c>
      <c r="F567" s="20" t="s">
        <v>842</v>
      </c>
      <c r="G567" s="20" t="s">
        <v>3857</v>
      </c>
      <c r="H567" s="20" t="s">
        <v>44</v>
      </c>
      <c r="I567" s="20" t="s">
        <v>45</v>
      </c>
      <c r="J567" s="20" t="s">
        <v>3858</v>
      </c>
      <c r="K567" s="20" t="s">
        <v>3859</v>
      </c>
      <c r="L567" s="20" t="s">
        <v>3860</v>
      </c>
      <c r="M567" s="20"/>
      <c r="N567" s="21">
        <v>56.7</v>
      </c>
      <c r="O567" s="21">
        <v>0</v>
      </c>
      <c r="P567" s="20"/>
      <c r="Q567" s="19">
        <v>45456</v>
      </c>
      <c r="R567" s="20"/>
      <c r="S567" s="19">
        <v>45456</v>
      </c>
      <c r="T567" s="20" t="s">
        <v>49</v>
      </c>
      <c r="U567" s="20">
        <v>980985</v>
      </c>
      <c r="V567" s="20">
        <v>240001792</v>
      </c>
      <c r="W567" s="20" t="s">
        <v>847</v>
      </c>
      <c r="X567" s="20" t="s">
        <v>274</v>
      </c>
      <c r="Y567" s="20" t="s">
        <v>52</v>
      </c>
      <c r="Z567" s="20" t="s">
        <v>3861</v>
      </c>
      <c r="AA567" s="20" t="s">
        <v>3862</v>
      </c>
      <c r="AB567" s="20" t="s">
        <v>789</v>
      </c>
      <c r="AC567" s="20" t="s">
        <v>167</v>
      </c>
      <c r="AD567" s="20" t="s">
        <v>56</v>
      </c>
      <c r="AE567" s="20" t="s">
        <v>1838</v>
      </c>
    </row>
    <row r="568" spans="1:31" ht="21" customHeight="1" x14ac:dyDescent="0.2">
      <c r="A568" s="4">
        <f t="shared" si="28"/>
        <v>566</v>
      </c>
      <c r="B568" s="4" t="str">
        <f t="shared" si="29"/>
        <v>B010-00018994</v>
      </c>
      <c r="C568" s="4" t="str">
        <f>IFERROR(VLOOKUP(F568,Tablas!$A$1:$B$3,2,0),"")</f>
        <v>Boleta</v>
      </c>
      <c r="D568" s="4" t="str">
        <f t="shared" si="30"/>
        <v>Falabella - CONTADO / CASH - PE 2540 FALABELLA Basado en Entregas 09-0007-00000</v>
      </c>
      <c r="E568" s="19">
        <v>45436</v>
      </c>
      <c r="F568" s="20" t="s">
        <v>842</v>
      </c>
      <c r="G568" s="20" t="s">
        <v>3863</v>
      </c>
      <c r="H568" s="20" t="s">
        <v>44</v>
      </c>
      <c r="I568" s="20" t="s">
        <v>45</v>
      </c>
      <c r="J568" s="20" t="s">
        <v>3864</v>
      </c>
      <c r="K568" s="20" t="s">
        <v>3865</v>
      </c>
      <c r="L568" s="20" t="s">
        <v>3866</v>
      </c>
      <c r="M568" s="20"/>
      <c r="N568" s="21">
        <v>56.7</v>
      </c>
      <c r="O568" s="21">
        <v>0</v>
      </c>
      <c r="P568" s="20"/>
      <c r="Q568" s="19">
        <v>45436</v>
      </c>
      <c r="R568" s="20"/>
      <c r="S568" s="19">
        <v>45436</v>
      </c>
      <c r="T568" s="20" t="s">
        <v>49</v>
      </c>
      <c r="U568" s="20">
        <v>969871</v>
      </c>
      <c r="V568" s="20">
        <v>240001526</v>
      </c>
      <c r="W568" s="20" t="s">
        <v>847</v>
      </c>
      <c r="X568" s="20" t="s">
        <v>274</v>
      </c>
      <c r="Y568" s="20" t="s">
        <v>52</v>
      </c>
      <c r="Z568" s="20" t="s">
        <v>3867</v>
      </c>
      <c r="AA568" s="20" t="s">
        <v>3868</v>
      </c>
      <c r="AB568" s="20" t="s">
        <v>248</v>
      </c>
      <c r="AC568" s="20" t="s">
        <v>248</v>
      </c>
      <c r="AD568" s="20" t="s">
        <v>56</v>
      </c>
      <c r="AE568" s="20" t="s">
        <v>1838</v>
      </c>
    </row>
    <row r="569" spans="1:31" ht="21" customHeight="1" x14ac:dyDescent="0.2">
      <c r="A569" s="4">
        <f t="shared" si="28"/>
        <v>567</v>
      </c>
      <c r="B569" s="4" t="str">
        <f t="shared" si="29"/>
        <v>B010-00018272</v>
      </c>
      <c r="C569" s="4" t="str">
        <f>IFERROR(VLOOKUP(F569,Tablas!$A$1:$B$3,2,0),"")</f>
        <v>Boleta</v>
      </c>
      <c r="D569" s="4" t="str">
        <f t="shared" si="30"/>
        <v>Falabella - CONTADO / CASH - PE 1373 FALABELLA Basado en Entregas 09-0010-00059</v>
      </c>
      <c r="E569" s="19">
        <v>45376</v>
      </c>
      <c r="F569" s="20" t="s">
        <v>842</v>
      </c>
      <c r="G569" s="20" t="s">
        <v>3869</v>
      </c>
      <c r="H569" s="20" t="s">
        <v>44</v>
      </c>
      <c r="I569" s="20" t="s">
        <v>45</v>
      </c>
      <c r="J569" s="20" t="s">
        <v>3870</v>
      </c>
      <c r="K569" s="20" t="s">
        <v>3871</v>
      </c>
      <c r="L569" s="20" t="s">
        <v>3872</v>
      </c>
      <c r="M569" s="20"/>
      <c r="N569" s="21">
        <v>56.7</v>
      </c>
      <c r="O569" s="21">
        <v>0</v>
      </c>
      <c r="P569" s="20"/>
      <c r="Q569" s="19">
        <v>45376</v>
      </c>
      <c r="R569" s="20"/>
      <c r="S569" s="19">
        <v>45376</v>
      </c>
      <c r="T569" s="20" t="s">
        <v>49</v>
      </c>
      <c r="U569" s="20">
        <v>937553</v>
      </c>
      <c r="V569" s="20">
        <v>240000747</v>
      </c>
      <c r="W569" s="20" t="s">
        <v>847</v>
      </c>
      <c r="X569" s="20" t="s">
        <v>274</v>
      </c>
      <c r="Y569" s="20" t="s">
        <v>52</v>
      </c>
      <c r="Z569" s="20" t="s">
        <v>3873</v>
      </c>
      <c r="AA569" s="20" t="s">
        <v>3874</v>
      </c>
      <c r="AB569" s="20" t="s">
        <v>576</v>
      </c>
      <c r="AC569" s="20" t="s">
        <v>167</v>
      </c>
      <c r="AD569" s="20" t="s">
        <v>56</v>
      </c>
      <c r="AE569" s="20" t="s">
        <v>1838</v>
      </c>
    </row>
    <row r="570" spans="1:31" ht="21" customHeight="1" x14ac:dyDescent="0.2">
      <c r="A570" s="4">
        <f t="shared" si="28"/>
        <v>568</v>
      </c>
      <c r="B570" s="4" t="str">
        <f t="shared" si="29"/>
        <v>B010-00018533</v>
      </c>
      <c r="C570" s="4" t="str">
        <f>IFERROR(VLOOKUP(F570,Tablas!$A$1:$B$3,2,0),"")</f>
        <v>Boleta</v>
      </c>
      <c r="D570" s="4" t="str">
        <f t="shared" si="30"/>
        <v>Falabella - CONTADO / CASH - PE 1775 FALABELLA Basado en Entregas 09-0010-00059</v>
      </c>
      <c r="E570" s="19">
        <v>45400</v>
      </c>
      <c r="F570" s="20" t="s">
        <v>842</v>
      </c>
      <c r="G570" s="20" t="s">
        <v>3875</v>
      </c>
      <c r="H570" s="20" t="s">
        <v>44</v>
      </c>
      <c r="I570" s="20" t="s">
        <v>45</v>
      </c>
      <c r="J570" s="20" t="s">
        <v>3876</v>
      </c>
      <c r="K570" s="20" t="s">
        <v>3877</v>
      </c>
      <c r="L570" s="20" t="s">
        <v>3878</v>
      </c>
      <c r="M570" s="20"/>
      <c r="N570" s="21">
        <v>56.7</v>
      </c>
      <c r="O570" s="21">
        <v>0</v>
      </c>
      <c r="P570" s="20"/>
      <c r="Q570" s="19">
        <v>45400</v>
      </c>
      <c r="R570" s="20"/>
      <c r="S570" s="19">
        <v>45400</v>
      </c>
      <c r="T570" s="20" t="s">
        <v>49</v>
      </c>
      <c r="U570" s="20">
        <v>947775</v>
      </c>
      <c r="V570" s="20">
        <v>240001009</v>
      </c>
      <c r="W570" s="20" t="s">
        <v>847</v>
      </c>
      <c r="X570" s="20" t="s">
        <v>274</v>
      </c>
      <c r="Y570" s="20" t="s">
        <v>52</v>
      </c>
      <c r="Z570" s="20" t="s">
        <v>3879</v>
      </c>
      <c r="AA570" s="20" t="s">
        <v>3880</v>
      </c>
      <c r="AB570" s="20" t="s">
        <v>2227</v>
      </c>
      <c r="AC570" s="20" t="s">
        <v>167</v>
      </c>
      <c r="AD570" s="20" t="s">
        <v>56</v>
      </c>
      <c r="AE570" s="20" t="s">
        <v>1838</v>
      </c>
    </row>
    <row r="571" spans="1:31" ht="21" customHeight="1" x14ac:dyDescent="0.2">
      <c r="A571" s="4">
        <f t="shared" si="28"/>
        <v>569</v>
      </c>
      <c r="B571" s="4" t="str">
        <f t="shared" si="29"/>
        <v>B010-00019366</v>
      </c>
      <c r="C571" s="4" t="str">
        <f>IFERROR(VLOOKUP(F571,Tablas!$A$1:$B$3,2,0),"")</f>
        <v>Boleta</v>
      </c>
      <c r="D571" s="4" t="str">
        <f t="shared" si="30"/>
        <v>Falabella - CONTADO / CASH - PE 3128 FALABELLA Basado en Entregas 09-0007-00001</v>
      </c>
      <c r="E571" s="19">
        <v>45469</v>
      </c>
      <c r="F571" s="20" t="s">
        <v>842</v>
      </c>
      <c r="G571" s="20" t="s">
        <v>3881</v>
      </c>
      <c r="H571" s="20" t="s">
        <v>44</v>
      </c>
      <c r="I571" s="20" t="s">
        <v>45</v>
      </c>
      <c r="J571" s="20" t="s">
        <v>3882</v>
      </c>
      <c r="K571" s="20" t="s">
        <v>3883</v>
      </c>
      <c r="L571" s="20" t="s">
        <v>3884</v>
      </c>
      <c r="M571" s="20"/>
      <c r="N571" s="21">
        <v>56.7</v>
      </c>
      <c r="O571" s="21">
        <v>0</v>
      </c>
      <c r="P571" s="20"/>
      <c r="Q571" s="19">
        <v>45469</v>
      </c>
      <c r="R571" s="20"/>
      <c r="S571" s="19">
        <v>45469</v>
      </c>
      <c r="T571" s="20" t="s">
        <v>49</v>
      </c>
      <c r="U571" s="20">
        <v>986512</v>
      </c>
      <c r="V571" s="20">
        <v>240001901</v>
      </c>
      <c r="W571" s="20" t="s">
        <v>847</v>
      </c>
      <c r="X571" s="20" t="s">
        <v>274</v>
      </c>
      <c r="Y571" s="20" t="s">
        <v>52</v>
      </c>
      <c r="Z571" s="20" t="s">
        <v>3885</v>
      </c>
      <c r="AA571" s="20" t="s">
        <v>3886</v>
      </c>
      <c r="AB571" s="20" t="s">
        <v>54</v>
      </c>
      <c r="AC571" s="20" t="s">
        <v>167</v>
      </c>
      <c r="AD571" s="20" t="s">
        <v>56</v>
      </c>
      <c r="AE571" s="20" t="s">
        <v>1838</v>
      </c>
    </row>
    <row r="572" spans="1:31" ht="21" customHeight="1" x14ac:dyDescent="0.2">
      <c r="A572" s="4">
        <f t="shared" si="28"/>
        <v>570</v>
      </c>
      <c r="B572" s="4" t="str">
        <f t="shared" si="29"/>
        <v>B010-00019559</v>
      </c>
      <c r="C572" s="4" t="str">
        <f>IFERROR(VLOOKUP(F572,Tablas!$A$1:$B$3,2,0),"")</f>
        <v>Boleta</v>
      </c>
      <c r="D572" s="4" t="str">
        <f t="shared" si="30"/>
        <v>Falabella - CONTADO / CASH - PE 3515 FALABELLA No 2520694454 Basado en Entregas</v>
      </c>
      <c r="E572" s="19">
        <v>45490</v>
      </c>
      <c r="F572" s="20" t="s">
        <v>842</v>
      </c>
      <c r="G572" s="20" t="s">
        <v>3887</v>
      </c>
      <c r="H572" s="20" t="s">
        <v>44</v>
      </c>
      <c r="I572" s="20" t="s">
        <v>45</v>
      </c>
      <c r="J572" s="20" t="s">
        <v>3888</v>
      </c>
      <c r="K572" s="20" t="s">
        <v>3889</v>
      </c>
      <c r="L572" s="20" t="s">
        <v>3890</v>
      </c>
      <c r="M572" s="20"/>
      <c r="N572" s="21">
        <v>56.7</v>
      </c>
      <c r="O572" s="21">
        <v>0</v>
      </c>
      <c r="P572" s="20"/>
      <c r="Q572" s="19">
        <v>45490</v>
      </c>
      <c r="R572" s="20"/>
      <c r="S572" s="19">
        <v>45490</v>
      </c>
      <c r="T572" s="20" t="s">
        <v>49</v>
      </c>
      <c r="U572" s="20">
        <v>995211</v>
      </c>
      <c r="V572" s="20">
        <v>240002094</v>
      </c>
      <c r="W572" s="20" t="s">
        <v>847</v>
      </c>
      <c r="X572" s="20" t="s">
        <v>274</v>
      </c>
      <c r="Y572" s="20" t="s">
        <v>52</v>
      </c>
      <c r="Z572" s="20" t="s">
        <v>3891</v>
      </c>
      <c r="AA572" s="20" t="s">
        <v>372</v>
      </c>
      <c r="AB572" s="20" t="s">
        <v>54</v>
      </c>
      <c r="AC572" s="20" t="s">
        <v>167</v>
      </c>
      <c r="AD572" s="20" t="s">
        <v>56</v>
      </c>
      <c r="AE572" s="20" t="s">
        <v>1838</v>
      </c>
    </row>
    <row r="573" spans="1:31" ht="21" customHeight="1" x14ac:dyDescent="0.2">
      <c r="A573" s="4">
        <f t="shared" si="28"/>
        <v>571</v>
      </c>
      <c r="B573" s="4" t="str">
        <f t="shared" si="29"/>
        <v>B010-00019884</v>
      </c>
      <c r="C573" s="4" t="str">
        <f>IFERROR(VLOOKUP(F573,Tablas!$A$1:$B$3,2,0),"")</f>
        <v>Boleta</v>
      </c>
      <c r="D573" s="4" t="str">
        <f t="shared" si="30"/>
        <v>Ecom - CONTADO / CASH - PE 3918 TEL: 920674097 ENVÍO Basado en Pedidos de</v>
      </c>
      <c r="E573" s="19">
        <v>45509</v>
      </c>
      <c r="F573" s="20" t="s">
        <v>842</v>
      </c>
      <c r="G573" s="20" t="s">
        <v>3892</v>
      </c>
      <c r="H573" s="20" t="s">
        <v>44</v>
      </c>
      <c r="I573" s="20" t="s">
        <v>45</v>
      </c>
      <c r="J573" s="20" t="s">
        <v>3893</v>
      </c>
      <c r="K573" s="20" t="s">
        <v>3894</v>
      </c>
      <c r="L573" s="20" t="s">
        <v>3895</v>
      </c>
      <c r="M573" s="20"/>
      <c r="N573" s="21">
        <v>56.79</v>
      </c>
      <c r="O573" s="21">
        <v>0</v>
      </c>
      <c r="P573" s="20"/>
      <c r="Q573" s="19">
        <v>45509</v>
      </c>
      <c r="R573" s="20"/>
      <c r="S573" s="19">
        <v>45509</v>
      </c>
      <c r="T573" s="20" t="s">
        <v>49</v>
      </c>
      <c r="U573" s="20">
        <v>1004078</v>
      </c>
      <c r="V573" s="20">
        <v>240002420</v>
      </c>
      <c r="W573" s="20" t="s">
        <v>847</v>
      </c>
      <c r="X573" s="20" t="s">
        <v>274</v>
      </c>
      <c r="Y573" s="20" t="s">
        <v>52</v>
      </c>
      <c r="Z573" s="20" t="s">
        <v>3896</v>
      </c>
      <c r="AA573" s="20" t="s">
        <v>3897</v>
      </c>
      <c r="AB573" s="20" t="s">
        <v>3898</v>
      </c>
      <c r="AC573" s="20" t="s">
        <v>689</v>
      </c>
      <c r="AD573" s="20" t="s">
        <v>56</v>
      </c>
      <c r="AE573" s="20" t="s">
        <v>864</v>
      </c>
    </row>
    <row r="574" spans="1:31" ht="21" customHeight="1" x14ac:dyDescent="0.2">
      <c r="A574" s="4">
        <f t="shared" si="28"/>
        <v>572</v>
      </c>
      <c r="B574" s="4" t="str">
        <f t="shared" si="29"/>
        <v>B010-00016893</v>
      </c>
      <c r="C574" s="4" t="str">
        <f>IFERROR(VLOOKUP(F574,Tablas!$A$1:$B$3,2,0),"")</f>
        <v>Boleta</v>
      </c>
      <c r="D574" s="4" t="str">
        <f t="shared" si="30"/>
        <v>Falabella - CONTADO / CASH - PE 4989 FALABELLA Basado en Entregas 09-0010-00057</v>
      </c>
      <c r="E574" s="19">
        <v>45258</v>
      </c>
      <c r="F574" s="20" t="s">
        <v>842</v>
      </c>
      <c r="G574" s="20" t="s">
        <v>3899</v>
      </c>
      <c r="H574" s="20" t="s">
        <v>44</v>
      </c>
      <c r="I574" s="20" t="s">
        <v>45</v>
      </c>
      <c r="J574" s="20" t="s">
        <v>3900</v>
      </c>
      <c r="K574" s="20" t="s">
        <v>3901</v>
      </c>
      <c r="L574" s="20" t="s">
        <v>3902</v>
      </c>
      <c r="M574" s="20"/>
      <c r="N574" s="21">
        <v>57.1</v>
      </c>
      <c r="O574" s="21">
        <v>0</v>
      </c>
      <c r="P574" s="20"/>
      <c r="Q574" s="19">
        <v>45258</v>
      </c>
      <c r="R574" s="20"/>
      <c r="S574" s="19">
        <v>45258</v>
      </c>
      <c r="T574" s="20" t="s">
        <v>49</v>
      </c>
      <c r="U574" s="20">
        <v>881733</v>
      </c>
      <c r="V574" s="20">
        <v>230003207</v>
      </c>
      <c r="W574" s="20" t="s">
        <v>847</v>
      </c>
      <c r="X574" s="20" t="s">
        <v>274</v>
      </c>
      <c r="Y574" s="20" t="s">
        <v>52</v>
      </c>
      <c r="Z574" s="20" t="s">
        <v>3903</v>
      </c>
      <c r="AA574" s="20" t="s">
        <v>3904</v>
      </c>
      <c r="AB574" s="20" t="s">
        <v>682</v>
      </c>
      <c r="AC574" s="20" t="s">
        <v>167</v>
      </c>
      <c r="AD574" s="20" t="s">
        <v>56</v>
      </c>
      <c r="AE574" s="20" t="s">
        <v>1838</v>
      </c>
    </row>
    <row r="575" spans="1:31" ht="21" customHeight="1" x14ac:dyDescent="0.2">
      <c r="A575" s="4">
        <f t="shared" ref="A575:A638" si="31">ROW()-2</f>
        <v>573</v>
      </c>
      <c r="B575" s="4" t="str">
        <f t="shared" ref="B575:B638" si="32">MID(G575,4,20)</f>
        <v>B010-00017605</v>
      </c>
      <c r="C575" s="4" t="str">
        <f>IFERROR(VLOOKUP(F575,Tablas!$A$1:$B$3,2,0),"")</f>
        <v>Boleta</v>
      </c>
      <c r="D575" s="4" t="str">
        <f t="shared" ref="D575:D638" si="33">CONCATENATE(AE575," - ",T575," - ",Z575)</f>
        <v>Promart - Intercorp - CONTADO / CASH - PE 0093 PROMART Basado en Entregas 09-0010-0005831</v>
      </c>
      <c r="E575" s="19">
        <v>45301</v>
      </c>
      <c r="F575" s="20" t="s">
        <v>842</v>
      </c>
      <c r="G575" s="20" t="s">
        <v>3905</v>
      </c>
      <c r="H575" s="20" t="s">
        <v>44</v>
      </c>
      <c r="I575" s="20" t="s">
        <v>45</v>
      </c>
      <c r="J575" s="20" t="s">
        <v>3906</v>
      </c>
      <c r="K575" s="20" t="s">
        <v>3907</v>
      </c>
      <c r="L575" s="20" t="s">
        <v>3908</v>
      </c>
      <c r="M575" s="20"/>
      <c r="N575" s="21">
        <v>57.37</v>
      </c>
      <c r="O575" s="21">
        <v>0</v>
      </c>
      <c r="P575" s="20"/>
      <c r="Q575" s="19">
        <v>45301</v>
      </c>
      <c r="R575" s="20"/>
      <c r="S575" s="19">
        <v>45301</v>
      </c>
      <c r="T575" s="20" t="s">
        <v>49</v>
      </c>
      <c r="U575" s="20">
        <v>902936</v>
      </c>
      <c r="V575" s="20">
        <v>240000076</v>
      </c>
      <c r="W575" s="20" t="s">
        <v>847</v>
      </c>
      <c r="X575" s="20" t="s">
        <v>274</v>
      </c>
      <c r="Y575" s="20" t="s">
        <v>52</v>
      </c>
      <c r="Z575" s="20" t="s">
        <v>3909</v>
      </c>
      <c r="AA575" s="20" t="s">
        <v>689</v>
      </c>
      <c r="AB575" s="20" t="s">
        <v>167</v>
      </c>
      <c r="AC575" s="20" t="s">
        <v>167</v>
      </c>
      <c r="AD575" s="20" t="s">
        <v>56</v>
      </c>
      <c r="AE575" s="20" t="s">
        <v>2596</v>
      </c>
    </row>
    <row r="576" spans="1:31" ht="21" customHeight="1" x14ac:dyDescent="0.2">
      <c r="A576" s="4">
        <f t="shared" si="31"/>
        <v>574</v>
      </c>
      <c r="B576" s="4" t="str">
        <f t="shared" si="32"/>
        <v>B010-00020538</v>
      </c>
      <c r="C576" s="4" t="str">
        <f>IFERROR(VLOOKUP(F576,Tablas!$A$1:$B$3,2,0),"")</f>
        <v>Boleta</v>
      </c>
      <c r="D576" s="4" t="str">
        <f t="shared" si="33"/>
        <v>Ripley - CONTADO / CASH - PE 5124 RIPLEY n.º 6817566701-A Basado en Entregas</v>
      </c>
      <c r="E576" s="19">
        <v>45565</v>
      </c>
      <c r="F576" s="20" t="s">
        <v>842</v>
      </c>
      <c r="G576" s="20" t="s">
        <v>3910</v>
      </c>
      <c r="H576" s="20" t="s">
        <v>44</v>
      </c>
      <c r="I576" s="20" t="s">
        <v>45</v>
      </c>
      <c r="J576" s="20" t="s">
        <v>3911</v>
      </c>
      <c r="K576" s="20" t="s">
        <v>3912</v>
      </c>
      <c r="L576" s="20" t="s">
        <v>3913</v>
      </c>
      <c r="M576" s="20"/>
      <c r="N576" s="21">
        <v>57.7</v>
      </c>
      <c r="O576" s="21">
        <v>0</v>
      </c>
      <c r="P576" s="20"/>
      <c r="Q576" s="19">
        <v>45565</v>
      </c>
      <c r="R576" s="20"/>
      <c r="S576" s="19">
        <v>45565</v>
      </c>
      <c r="T576" s="20" t="s">
        <v>49</v>
      </c>
      <c r="U576" s="20">
        <v>1031926</v>
      </c>
      <c r="V576" s="20">
        <v>240003075</v>
      </c>
      <c r="W576" s="20" t="s">
        <v>847</v>
      </c>
      <c r="X576" s="20" t="s">
        <v>305</v>
      </c>
      <c r="Y576" s="20" t="s">
        <v>52</v>
      </c>
      <c r="Z576" s="20" t="s">
        <v>3914</v>
      </c>
      <c r="AA576" s="20" t="s">
        <v>1449</v>
      </c>
      <c r="AB576" s="20" t="s">
        <v>54</v>
      </c>
      <c r="AC576" s="20" t="s">
        <v>167</v>
      </c>
      <c r="AD576" s="20" t="s">
        <v>56</v>
      </c>
      <c r="AE576" s="20" t="s">
        <v>2574</v>
      </c>
    </row>
    <row r="577" spans="1:31" ht="21" customHeight="1" x14ac:dyDescent="0.2">
      <c r="A577" s="4">
        <f t="shared" si="31"/>
        <v>575</v>
      </c>
      <c r="B577" s="4" t="str">
        <f t="shared" si="32"/>
        <v>B010-00018784</v>
      </c>
      <c r="C577" s="4" t="str">
        <f>IFERROR(VLOOKUP(F577,Tablas!$A$1:$B$3,2,0),"")</f>
        <v>Boleta</v>
      </c>
      <c r="D577" s="4" t="str">
        <f t="shared" si="33"/>
        <v>Ecom - CONTADO / CASH - PE 2154 RECOGE: Milton Villoslada Salazar DNI: 727</v>
      </c>
      <c r="E577" s="19">
        <v>45419</v>
      </c>
      <c r="F577" s="20" t="s">
        <v>842</v>
      </c>
      <c r="G577" s="20" t="s">
        <v>3915</v>
      </c>
      <c r="H577" s="20" t="s">
        <v>44</v>
      </c>
      <c r="I577" s="20" t="s">
        <v>45</v>
      </c>
      <c r="J577" s="20" t="s">
        <v>1415</v>
      </c>
      <c r="K577" s="20" t="s">
        <v>1416</v>
      </c>
      <c r="L577" s="20" t="s">
        <v>1417</v>
      </c>
      <c r="M577" s="20"/>
      <c r="N577" s="21">
        <v>57.8</v>
      </c>
      <c r="O577" s="21">
        <v>0</v>
      </c>
      <c r="P577" s="20"/>
      <c r="Q577" s="19">
        <v>45419</v>
      </c>
      <c r="R577" s="20"/>
      <c r="S577" s="19">
        <v>45419</v>
      </c>
      <c r="T577" s="20" t="s">
        <v>49</v>
      </c>
      <c r="U577" s="20">
        <v>959722</v>
      </c>
      <c r="V577" s="20">
        <v>240001262</v>
      </c>
      <c r="W577" s="20" t="s">
        <v>847</v>
      </c>
      <c r="X577" s="20" t="s">
        <v>305</v>
      </c>
      <c r="Y577" s="20" t="s">
        <v>52</v>
      </c>
      <c r="Z577" s="20" t="s">
        <v>3916</v>
      </c>
      <c r="AA577" s="20" t="s">
        <v>1419</v>
      </c>
      <c r="AB577" s="20" t="s">
        <v>1420</v>
      </c>
      <c r="AC577" s="20" t="s">
        <v>1421</v>
      </c>
      <c r="AD577" s="20" t="s">
        <v>56</v>
      </c>
      <c r="AE577" s="20" t="s">
        <v>864</v>
      </c>
    </row>
    <row r="578" spans="1:31" ht="21" customHeight="1" x14ac:dyDescent="0.2">
      <c r="A578" s="4">
        <f t="shared" si="31"/>
        <v>576</v>
      </c>
      <c r="B578" s="4" t="str">
        <f t="shared" si="32"/>
        <v>B010-00019945</v>
      </c>
      <c r="C578" s="4" t="str">
        <f>IFERROR(VLOOKUP(F578,Tablas!$A$1:$B$3,2,0),"")</f>
        <v>Boleta</v>
      </c>
      <c r="D578" s="4" t="str">
        <f t="shared" si="33"/>
        <v>Ripley - CONTADO / CASH - PE 4026 RIPLEY n.º 6768023302-A Basado en Entregas</v>
      </c>
      <c r="E578" s="19">
        <v>45513</v>
      </c>
      <c r="F578" s="20" t="s">
        <v>842</v>
      </c>
      <c r="G578" s="20" t="s">
        <v>3917</v>
      </c>
      <c r="H578" s="20" t="s">
        <v>44</v>
      </c>
      <c r="I578" s="20" t="s">
        <v>45</v>
      </c>
      <c r="J578" s="20" t="s">
        <v>3918</v>
      </c>
      <c r="K578" s="20" t="s">
        <v>3919</v>
      </c>
      <c r="L578" s="20" t="s">
        <v>3920</v>
      </c>
      <c r="M578" s="20"/>
      <c r="N578" s="21">
        <v>57.8</v>
      </c>
      <c r="O578" s="21">
        <v>0</v>
      </c>
      <c r="P578" s="20"/>
      <c r="Q578" s="19">
        <v>45513</v>
      </c>
      <c r="R578" s="20"/>
      <c r="S578" s="19">
        <v>45513</v>
      </c>
      <c r="T578" s="20" t="s">
        <v>49</v>
      </c>
      <c r="U578" s="20">
        <v>1006210</v>
      </c>
      <c r="V578" s="20">
        <v>240002481</v>
      </c>
      <c r="W578" s="20" t="s">
        <v>847</v>
      </c>
      <c r="X578" s="20" t="s">
        <v>274</v>
      </c>
      <c r="Y578" s="20" t="s">
        <v>52</v>
      </c>
      <c r="Z578" s="20" t="s">
        <v>3921</v>
      </c>
      <c r="AA578" s="20" t="s">
        <v>372</v>
      </c>
      <c r="AB578" s="20" t="s">
        <v>54</v>
      </c>
      <c r="AC578" s="20" t="s">
        <v>167</v>
      </c>
      <c r="AD578" s="20" t="s">
        <v>56</v>
      </c>
      <c r="AE578" s="20" t="s">
        <v>2574</v>
      </c>
    </row>
    <row r="579" spans="1:31" ht="21" customHeight="1" x14ac:dyDescent="0.2">
      <c r="A579" s="4">
        <f t="shared" si="31"/>
        <v>577</v>
      </c>
      <c r="B579" s="4" t="str">
        <f t="shared" si="32"/>
        <v>B010-00019409</v>
      </c>
      <c r="C579" s="4" t="str">
        <f>IFERROR(VLOOKUP(F579,Tablas!$A$1:$B$3,2,0),"")</f>
        <v>Boleta</v>
      </c>
      <c r="D579" s="4" t="str">
        <f t="shared" si="33"/>
        <v>Ripley - CONTADO / CASH - PE 3252 RIPLEY n.º 6690959801-A Basado en Entregas</v>
      </c>
      <c r="E579" s="19">
        <v>45475</v>
      </c>
      <c r="F579" s="20" t="s">
        <v>842</v>
      </c>
      <c r="G579" s="20" t="s">
        <v>3922</v>
      </c>
      <c r="H579" s="20" t="s">
        <v>44</v>
      </c>
      <c r="I579" s="20" t="s">
        <v>45</v>
      </c>
      <c r="J579" s="20" t="s">
        <v>3923</v>
      </c>
      <c r="K579" s="20" t="s">
        <v>3924</v>
      </c>
      <c r="L579" s="20" t="s">
        <v>3925</v>
      </c>
      <c r="M579" s="20"/>
      <c r="N579" s="21">
        <v>57.85</v>
      </c>
      <c r="O579" s="21">
        <v>0</v>
      </c>
      <c r="P579" s="20"/>
      <c r="Q579" s="19">
        <v>45475</v>
      </c>
      <c r="R579" s="20"/>
      <c r="S579" s="19">
        <v>45475</v>
      </c>
      <c r="T579" s="20" t="s">
        <v>49</v>
      </c>
      <c r="U579" s="20">
        <v>989288</v>
      </c>
      <c r="V579" s="20">
        <v>240001944</v>
      </c>
      <c r="W579" s="20" t="s">
        <v>847</v>
      </c>
      <c r="X579" s="20" t="s">
        <v>274</v>
      </c>
      <c r="Y579" s="20" t="s">
        <v>52</v>
      </c>
      <c r="Z579" s="20" t="s">
        <v>3926</v>
      </c>
      <c r="AA579" s="20" t="s">
        <v>1449</v>
      </c>
      <c r="AB579" s="20" t="s">
        <v>54</v>
      </c>
      <c r="AC579" s="20" t="s">
        <v>167</v>
      </c>
      <c r="AD579" s="20" t="s">
        <v>56</v>
      </c>
      <c r="AE579" s="20" t="s">
        <v>2574</v>
      </c>
    </row>
    <row r="580" spans="1:31" ht="21" customHeight="1" x14ac:dyDescent="0.2">
      <c r="A580" s="4">
        <f t="shared" si="31"/>
        <v>578</v>
      </c>
      <c r="B580" s="4" t="str">
        <f t="shared" si="32"/>
        <v>B010-00016942</v>
      </c>
      <c r="C580" s="4" t="str">
        <f>IFERROR(VLOOKUP(F580,Tablas!$A$1:$B$3,2,0),"")</f>
        <v>Boleta</v>
      </c>
      <c r="D580" s="4" t="str">
        <f t="shared" si="33"/>
        <v>Ripley - CONTADO / CASH - PE 5087 RIPLEY Basado en Entregas 09-0010-00057703</v>
      </c>
      <c r="E580" s="19">
        <v>45261</v>
      </c>
      <c r="F580" s="20" t="s">
        <v>842</v>
      </c>
      <c r="G580" s="20" t="s">
        <v>3927</v>
      </c>
      <c r="H580" s="20" t="s">
        <v>44</v>
      </c>
      <c r="I580" s="20" t="s">
        <v>45</v>
      </c>
      <c r="J580" s="20" t="s">
        <v>3928</v>
      </c>
      <c r="K580" s="20" t="s">
        <v>3929</v>
      </c>
      <c r="L580" s="20" t="s">
        <v>3930</v>
      </c>
      <c r="M580" s="20"/>
      <c r="N580" s="21">
        <v>57.97</v>
      </c>
      <c r="O580" s="21">
        <v>0</v>
      </c>
      <c r="P580" s="20"/>
      <c r="Q580" s="19">
        <v>45261</v>
      </c>
      <c r="R580" s="20"/>
      <c r="S580" s="19">
        <v>45261</v>
      </c>
      <c r="T580" s="20" t="s">
        <v>49</v>
      </c>
      <c r="U580" s="20">
        <v>883863</v>
      </c>
      <c r="V580" s="20">
        <v>230003256</v>
      </c>
      <c r="W580" s="20" t="s">
        <v>847</v>
      </c>
      <c r="X580" s="20" t="s">
        <v>274</v>
      </c>
      <c r="Y580" s="20" t="s">
        <v>52</v>
      </c>
      <c r="Z580" s="20" t="s">
        <v>3931</v>
      </c>
      <c r="AA580" s="20" t="s">
        <v>3932</v>
      </c>
      <c r="AB580" s="20" t="s">
        <v>3456</v>
      </c>
      <c r="AC580" s="20" t="s">
        <v>167</v>
      </c>
      <c r="AD580" s="20" t="s">
        <v>56</v>
      </c>
      <c r="AE580" s="20" t="s">
        <v>2574</v>
      </c>
    </row>
    <row r="581" spans="1:31" ht="21" customHeight="1" x14ac:dyDescent="0.2">
      <c r="A581" s="4">
        <f t="shared" si="31"/>
        <v>579</v>
      </c>
      <c r="B581" s="4" t="str">
        <f t="shared" si="32"/>
        <v>B010-00018224</v>
      </c>
      <c r="C581" s="4" t="str">
        <f>IFERROR(VLOOKUP(F581,Tablas!$A$1:$B$3,2,0),"")</f>
        <v>Boleta</v>
      </c>
      <c r="D581" s="4" t="str">
        <f t="shared" si="33"/>
        <v>Ecom - CONTADO / CASH - PE 1267 TEL: 996882426 Basado en Pedidos de client</v>
      </c>
      <c r="E581" s="19">
        <v>45370</v>
      </c>
      <c r="F581" s="20" t="s">
        <v>842</v>
      </c>
      <c r="G581" s="20" t="s">
        <v>3933</v>
      </c>
      <c r="H581" s="20" t="s">
        <v>44</v>
      </c>
      <c r="I581" s="20" t="s">
        <v>45</v>
      </c>
      <c r="J581" s="20" t="s">
        <v>3934</v>
      </c>
      <c r="K581" s="20" t="s">
        <v>3935</v>
      </c>
      <c r="L581" s="20" t="s">
        <v>3936</v>
      </c>
      <c r="M581" s="20"/>
      <c r="N581" s="21">
        <v>59.05</v>
      </c>
      <c r="O581" s="21">
        <v>0</v>
      </c>
      <c r="P581" s="20"/>
      <c r="Q581" s="19">
        <v>45370</v>
      </c>
      <c r="R581" s="20"/>
      <c r="S581" s="19">
        <v>45370</v>
      </c>
      <c r="T581" s="20" t="s">
        <v>49</v>
      </c>
      <c r="U581" s="20">
        <v>934853</v>
      </c>
      <c r="V581" s="20">
        <v>240000699</v>
      </c>
      <c r="W581" s="20" t="s">
        <v>847</v>
      </c>
      <c r="X581" s="20" t="s">
        <v>305</v>
      </c>
      <c r="Y581" s="20" t="s">
        <v>52</v>
      </c>
      <c r="Z581" s="20" t="s">
        <v>3937</v>
      </c>
      <c r="AA581" s="20" t="s">
        <v>3938</v>
      </c>
      <c r="AB581" s="20" t="s">
        <v>912</v>
      </c>
      <c r="AC581" s="20" t="s">
        <v>689</v>
      </c>
      <c r="AD581" s="20" t="s">
        <v>56</v>
      </c>
      <c r="AE581" s="20" t="s">
        <v>864</v>
      </c>
    </row>
    <row r="582" spans="1:31" ht="21" customHeight="1" x14ac:dyDescent="0.2">
      <c r="A582" s="4">
        <f t="shared" si="31"/>
        <v>580</v>
      </c>
      <c r="B582" s="4" t="str">
        <f t="shared" si="32"/>
        <v>B010-00019922</v>
      </c>
      <c r="C582" s="4" t="str">
        <f>IFERROR(VLOOKUP(F582,Tablas!$A$1:$B$3,2,0),"")</f>
        <v>Boleta</v>
      </c>
      <c r="D582" s="4" t="str">
        <f t="shared" si="33"/>
        <v>Ecom - CONTADO / CASH - PE 3983 TEL: 965268290 RECOJO Basado en Entregas 0</v>
      </c>
      <c r="E582" s="19">
        <v>45512</v>
      </c>
      <c r="F582" s="20" t="s">
        <v>842</v>
      </c>
      <c r="G582" s="20" t="s">
        <v>3939</v>
      </c>
      <c r="H582" s="20" t="s">
        <v>44</v>
      </c>
      <c r="I582" s="20" t="s">
        <v>45</v>
      </c>
      <c r="J582" s="20" t="s">
        <v>3940</v>
      </c>
      <c r="K582" s="20" t="s">
        <v>3941</v>
      </c>
      <c r="L582" s="20" t="s">
        <v>3942</v>
      </c>
      <c r="M582" s="20"/>
      <c r="N582" s="21">
        <v>59.13</v>
      </c>
      <c r="O582" s="21">
        <v>0</v>
      </c>
      <c r="P582" s="20"/>
      <c r="Q582" s="19">
        <v>45512</v>
      </c>
      <c r="R582" s="20"/>
      <c r="S582" s="19">
        <v>45512</v>
      </c>
      <c r="T582" s="20" t="s">
        <v>49</v>
      </c>
      <c r="U582" s="20">
        <v>1005277</v>
      </c>
      <c r="V582" s="20">
        <v>240002458</v>
      </c>
      <c r="W582" s="20" t="s">
        <v>847</v>
      </c>
      <c r="X582" s="20" t="s">
        <v>305</v>
      </c>
      <c r="Y582" s="20" t="s">
        <v>52</v>
      </c>
      <c r="Z582" s="20" t="s">
        <v>3943</v>
      </c>
      <c r="AA582" s="20" t="s">
        <v>3944</v>
      </c>
      <c r="AB582" s="20" t="s">
        <v>544</v>
      </c>
      <c r="AC582" s="20" t="s">
        <v>167</v>
      </c>
      <c r="AD582" s="20" t="s">
        <v>56</v>
      </c>
      <c r="AE582" s="20" t="s">
        <v>864</v>
      </c>
    </row>
    <row r="583" spans="1:31" ht="21" customHeight="1" x14ac:dyDescent="0.2">
      <c r="A583" s="4">
        <f t="shared" si="31"/>
        <v>581</v>
      </c>
      <c r="B583" s="4" t="str">
        <f t="shared" si="32"/>
        <v>B010-00019828</v>
      </c>
      <c r="C583" s="4" t="str">
        <f>IFERROR(VLOOKUP(F583,Tablas!$A$1:$B$3,2,0),"")</f>
        <v>Boleta</v>
      </c>
      <c r="D583" s="4" t="str">
        <f t="shared" si="33"/>
        <v>Ecom - CONTADO / CASH - PE 3821 TEL: 991833214 ENVÍO Basado en Pedidos de</v>
      </c>
      <c r="E583" s="19">
        <v>45504</v>
      </c>
      <c r="F583" s="20" t="s">
        <v>842</v>
      </c>
      <c r="G583" s="20" t="s">
        <v>3945</v>
      </c>
      <c r="H583" s="20" t="s">
        <v>44</v>
      </c>
      <c r="I583" s="20" t="s">
        <v>45</v>
      </c>
      <c r="J583" s="20" t="s">
        <v>3946</v>
      </c>
      <c r="K583" s="20" t="s">
        <v>3947</v>
      </c>
      <c r="L583" s="20" t="s">
        <v>3948</v>
      </c>
      <c r="M583" s="20"/>
      <c r="N583" s="21">
        <v>59.13</v>
      </c>
      <c r="O583" s="21">
        <v>0</v>
      </c>
      <c r="P583" s="20"/>
      <c r="Q583" s="19">
        <v>45504</v>
      </c>
      <c r="R583" s="20"/>
      <c r="S583" s="19">
        <v>45504</v>
      </c>
      <c r="T583" s="20" t="s">
        <v>49</v>
      </c>
      <c r="U583" s="20">
        <v>1000909</v>
      </c>
      <c r="V583" s="20">
        <v>240002364</v>
      </c>
      <c r="W583" s="20" t="s">
        <v>847</v>
      </c>
      <c r="X583" s="20" t="s">
        <v>274</v>
      </c>
      <c r="Y583" s="20" t="s">
        <v>52</v>
      </c>
      <c r="Z583" s="20" t="s">
        <v>3949</v>
      </c>
      <c r="AA583" s="20" t="s">
        <v>3950</v>
      </c>
      <c r="AB583" s="20" t="s">
        <v>1670</v>
      </c>
      <c r="AC583" s="20" t="s">
        <v>689</v>
      </c>
      <c r="AD583" s="20" t="s">
        <v>56</v>
      </c>
      <c r="AE583" s="20" t="s">
        <v>864</v>
      </c>
    </row>
    <row r="584" spans="1:31" ht="21" customHeight="1" x14ac:dyDescent="0.2">
      <c r="A584" s="4">
        <f t="shared" si="31"/>
        <v>582</v>
      </c>
      <c r="B584" s="4" t="str">
        <f t="shared" si="32"/>
        <v>B010-00017547</v>
      </c>
      <c r="C584" s="4" t="str">
        <f>IFERROR(VLOOKUP(F584,Tablas!$A$1:$B$3,2,0),"")</f>
        <v>Boleta</v>
      </c>
      <c r="D584" s="4" t="str">
        <f t="shared" si="33"/>
        <v>Promart - Intercorp - CONTADO / CASH - PE 0021 PROMART Basado en Entregas 09-0010-0005825</v>
      </c>
      <c r="E584" s="19">
        <v>45294</v>
      </c>
      <c r="F584" s="20" t="s">
        <v>842</v>
      </c>
      <c r="G584" s="20" t="s">
        <v>3951</v>
      </c>
      <c r="H584" s="20" t="s">
        <v>44</v>
      </c>
      <c r="I584" s="20" t="s">
        <v>45</v>
      </c>
      <c r="J584" s="20" t="s">
        <v>3952</v>
      </c>
      <c r="K584" s="20" t="s">
        <v>3953</v>
      </c>
      <c r="L584" s="20" t="s">
        <v>3954</v>
      </c>
      <c r="M584" s="20"/>
      <c r="N584" s="21">
        <v>59.75</v>
      </c>
      <c r="O584" s="21">
        <v>0</v>
      </c>
      <c r="P584" s="20"/>
      <c r="Q584" s="19">
        <v>45294</v>
      </c>
      <c r="R584" s="20"/>
      <c r="S584" s="19">
        <v>45294</v>
      </c>
      <c r="T584" s="20" t="s">
        <v>49</v>
      </c>
      <c r="U584" s="20">
        <v>898702</v>
      </c>
      <c r="V584" s="20">
        <v>240000018</v>
      </c>
      <c r="W584" s="20" t="s">
        <v>847</v>
      </c>
      <c r="X584" s="20" t="s">
        <v>274</v>
      </c>
      <c r="Y584" s="20" t="s">
        <v>52</v>
      </c>
      <c r="Z584" s="20" t="s">
        <v>3955</v>
      </c>
      <c r="AA584" s="20" t="s">
        <v>689</v>
      </c>
      <c r="AB584" s="20" t="s">
        <v>167</v>
      </c>
      <c r="AC584" s="20" t="s">
        <v>167</v>
      </c>
      <c r="AD584" s="20" t="s">
        <v>56</v>
      </c>
      <c r="AE584" s="20" t="s">
        <v>2596</v>
      </c>
    </row>
    <row r="585" spans="1:31" ht="21" customHeight="1" x14ac:dyDescent="0.2">
      <c r="A585" s="4">
        <f t="shared" si="31"/>
        <v>583</v>
      </c>
      <c r="B585" s="4" t="str">
        <f t="shared" si="32"/>
        <v>B010-00020508</v>
      </c>
      <c r="C585" s="4" t="str">
        <f>IFERROR(VLOOKUP(F585,Tablas!$A$1:$B$3,2,0),"")</f>
        <v>Boleta</v>
      </c>
      <c r="D585" s="4" t="str">
        <f t="shared" si="33"/>
        <v>Nacional - CREDITO 30 DIAS / CREDIT 30 DAYS - Ofertas de ventas - ERCAGV000999  PE:  5029 Basado</v>
      </c>
      <c r="E585" s="19">
        <v>45560</v>
      </c>
      <c r="F585" s="20" t="s">
        <v>842</v>
      </c>
      <c r="G585" s="20" t="s">
        <v>3956</v>
      </c>
      <c r="H585" s="20" t="s">
        <v>44</v>
      </c>
      <c r="I585" s="20" t="s">
        <v>45</v>
      </c>
      <c r="J585" s="20" t="s">
        <v>3957</v>
      </c>
      <c r="K585" s="20" t="s">
        <v>3958</v>
      </c>
      <c r="L585" s="20" t="s">
        <v>3959</v>
      </c>
      <c r="M585" s="20"/>
      <c r="N585" s="21">
        <v>60.48</v>
      </c>
      <c r="O585" s="21">
        <v>0</v>
      </c>
      <c r="P585" s="20"/>
      <c r="Q585" s="19">
        <v>45560</v>
      </c>
      <c r="R585" s="20"/>
      <c r="S585" s="19">
        <v>45590</v>
      </c>
      <c r="T585" s="20" t="s">
        <v>643</v>
      </c>
      <c r="U585" s="20">
        <v>1028441</v>
      </c>
      <c r="V585" s="20">
        <v>240003045</v>
      </c>
      <c r="W585" s="20" t="s">
        <v>847</v>
      </c>
      <c r="X585" s="20" t="s">
        <v>305</v>
      </c>
      <c r="Y585" s="20" t="s">
        <v>52</v>
      </c>
      <c r="Z585" s="20" t="s">
        <v>3960</v>
      </c>
      <c r="AA585" s="20" t="s">
        <v>3961</v>
      </c>
      <c r="AB585" s="20" t="s">
        <v>54</v>
      </c>
      <c r="AC585" s="20" t="s">
        <v>167</v>
      </c>
      <c r="AD585" s="20" t="s">
        <v>56</v>
      </c>
      <c r="AE585" s="20" t="s">
        <v>1014</v>
      </c>
    </row>
    <row r="586" spans="1:31" ht="21" customHeight="1" x14ac:dyDescent="0.2">
      <c r="A586" s="4">
        <f t="shared" si="31"/>
        <v>584</v>
      </c>
      <c r="B586" s="4" t="str">
        <f t="shared" si="32"/>
        <v>B010-00018287</v>
      </c>
      <c r="C586" s="4" t="str">
        <f>IFERROR(VLOOKUP(F586,Tablas!$A$1:$B$3,2,0),"")</f>
        <v>Boleta</v>
      </c>
      <c r="D586" s="4" t="str">
        <f t="shared" si="33"/>
        <v>Ecom - CONTADO / CASH - PE 1370 TEL: 998581769 Basado en Pedidos de client</v>
      </c>
      <c r="E586" s="19">
        <v>45376</v>
      </c>
      <c r="F586" s="20" t="s">
        <v>842</v>
      </c>
      <c r="G586" s="20" t="s">
        <v>3962</v>
      </c>
      <c r="H586" s="20" t="s">
        <v>44</v>
      </c>
      <c r="I586" s="20" t="s">
        <v>45</v>
      </c>
      <c r="J586" s="20" t="s">
        <v>3963</v>
      </c>
      <c r="K586" s="20" t="s">
        <v>3964</v>
      </c>
      <c r="L586" s="20" t="s">
        <v>3965</v>
      </c>
      <c r="M586" s="20"/>
      <c r="N586" s="21">
        <v>60.85</v>
      </c>
      <c r="O586" s="21">
        <v>0</v>
      </c>
      <c r="P586" s="20"/>
      <c r="Q586" s="19">
        <v>45376</v>
      </c>
      <c r="R586" s="20"/>
      <c r="S586" s="19">
        <v>45376</v>
      </c>
      <c r="T586" s="20" t="s">
        <v>49</v>
      </c>
      <c r="U586" s="20">
        <v>937690</v>
      </c>
      <c r="V586" s="20">
        <v>240000762</v>
      </c>
      <c r="W586" s="20" t="s">
        <v>847</v>
      </c>
      <c r="X586" s="20" t="s">
        <v>305</v>
      </c>
      <c r="Y586" s="20" t="s">
        <v>52</v>
      </c>
      <c r="Z586" s="20" t="s">
        <v>3966</v>
      </c>
      <c r="AA586" s="20" t="s">
        <v>3967</v>
      </c>
      <c r="AB586" s="20" t="s">
        <v>912</v>
      </c>
      <c r="AC586" s="20" t="s">
        <v>689</v>
      </c>
      <c r="AD586" s="20" t="s">
        <v>56</v>
      </c>
      <c r="AE586" s="20" t="s">
        <v>864</v>
      </c>
    </row>
    <row r="587" spans="1:31" ht="21" customHeight="1" x14ac:dyDescent="0.2">
      <c r="A587" s="4">
        <f t="shared" si="31"/>
        <v>585</v>
      </c>
      <c r="B587" s="4" t="str">
        <f t="shared" si="32"/>
        <v>B010-00017653</v>
      </c>
      <c r="C587" s="4" t="str">
        <f>IFERROR(VLOOKUP(F587,Tablas!$A$1:$B$3,2,0),"")</f>
        <v>Boleta</v>
      </c>
      <c r="D587" s="4" t="str">
        <f t="shared" si="33"/>
        <v>Falabella - CONTADO / CASH - PE 0185 FALABELLA Basado en Entregas 09-0010-00058</v>
      </c>
      <c r="E587" s="19">
        <v>45308</v>
      </c>
      <c r="F587" s="20" t="s">
        <v>842</v>
      </c>
      <c r="G587" s="20" t="s">
        <v>3968</v>
      </c>
      <c r="H587" s="20" t="s">
        <v>44</v>
      </c>
      <c r="I587" s="20" t="s">
        <v>45</v>
      </c>
      <c r="J587" s="20" t="s">
        <v>3698</v>
      </c>
      <c r="K587" s="20" t="s">
        <v>3699</v>
      </c>
      <c r="L587" s="20" t="s">
        <v>3700</v>
      </c>
      <c r="M587" s="20"/>
      <c r="N587" s="21">
        <v>61.19</v>
      </c>
      <c r="O587" s="21">
        <v>0</v>
      </c>
      <c r="P587" s="20"/>
      <c r="Q587" s="19">
        <v>45308</v>
      </c>
      <c r="R587" s="20"/>
      <c r="S587" s="19">
        <v>45308</v>
      </c>
      <c r="T587" s="20" t="s">
        <v>49</v>
      </c>
      <c r="U587" s="20">
        <v>905758</v>
      </c>
      <c r="V587" s="20">
        <v>240000124</v>
      </c>
      <c r="W587" s="20" t="s">
        <v>847</v>
      </c>
      <c r="X587" s="20" t="s">
        <v>274</v>
      </c>
      <c r="Y587" s="20" t="s">
        <v>52</v>
      </c>
      <c r="Z587" s="20" t="s">
        <v>3969</v>
      </c>
      <c r="AA587" s="20" t="s">
        <v>3702</v>
      </c>
      <c r="AB587" s="20" t="s">
        <v>3456</v>
      </c>
      <c r="AC587" s="20" t="s">
        <v>167</v>
      </c>
      <c r="AD587" s="20" t="s">
        <v>56</v>
      </c>
      <c r="AE587" s="20" t="s">
        <v>1838</v>
      </c>
    </row>
    <row r="588" spans="1:31" ht="21" customHeight="1" x14ac:dyDescent="0.2">
      <c r="A588" s="4">
        <f t="shared" si="31"/>
        <v>586</v>
      </c>
      <c r="B588" s="4" t="str">
        <f t="shared" si="32"/>
        <v>B010-00016910</v>
      </c>
      <c r="C588" s="4" t="str">
        <f>IFERROR(VLOOKUP(F588,Tablas!$A$1:$B$3,2,0),"")</f>
        <v>Boleta</v>
      </c>
      <c r="D588" s="4" t="str">
        <f t="shared" si="33"/>
        <v>Falabella - CONTADO / CASH - PE 5018 FALABELLA Basado en Entregas 09-0010-00057</v>
      </c>
      <c r="E588" s="19">
        <v>45259</v>
      </c>
      <c r="F588" s="20" t="s">
        <v>842</v>
      </c>
      <c r="G588" s="20" t="s">
        <v>3970</v>
      </c>
      <c r="H588" s="20" t="s">
        <v>44</v>
      </c>
      <c r="I588" s="20" t="s">
        <v>45</v>
      </c>
      <c r="J588" s="20" t="s">
        <v>3971</v>
      </c>
      <c r="K588" s="20" t="s">
        <v>3972</v>
      </c>
      <c r="L588" s="20" t="s">
        <v>3973</v>
      </c>
      <c r="M588" s="20"/>
      <c r="N588" s="21">
        <v>61.19</v>
      </c>
      <c r="O588" s="21">
        <v>0</v>
      </c>
      <c r="P588" s="20"/>
      <c r="Q588" s="19">
        <v>45259</v>
      </c>
      <c r="R588" s="20"/>
      <c r="S588" s="19">
        <v>45259</v>
      </c>
      <c r="T588" s="20" t="s">
        <v>49</v>
      </c>
      <c r="U588" s="20">
        <v>882193</v>
      </c>
      <c r="V588" s="20">
        <v>230003224</v>
      </c>
      <c r="W588" s="20" t="s">
        <v>847</v>
      </c>
      <c r="X588" s="20" t="s">
        <v>274</v>
      </c>
      <c r="Y588" s="20" t="s">
        <v>52</v>
      </c>
      <c r="Z588" s="20" t="s">
        <v>3974</v>
      </c>
      <c r="AA588" s="20" t="s">
        <v>3975</v>
      </c>
      <c r="AB588" s="20" t="s">
        <v>756</v>
      </c>
      <c r="AC588" s="20" t="s">
        <v>167</v>
      </c>
      <c r="AD588" s="20" t="s">
        <v>56</v>
      </c>
      <c r="AE588" s="20" t="s">
        <v>1838</v>
      </c>
    </row>
    <row r="589" spans="1:31" ht="21" customHeight="1" x14ac:dyDescent="0.2">
      <c r="A589" s="4">
        <f t="shared" si="31"/>
        <v>587</v>
      </c>
      <c r="B589" s="4" t="str">
        <f t="shared" si="32"/>
        <v>B010-00018485</v>
      </c>
      <c r="C589" s="4" t="str">
        <f>IFERROR(VLOOKUP(F589,Tablas!$A$1:$B$3,2,0),"")</f>
        <v>Boleta</v>
      </c>
      <c r="D589" s="4" t="str">
        <f t="shared" si="33"/>
        <v>Falabella - CONTADO / CASH - PE 1697 FALABELLA Basado en Entregas 09-0010-00059</v>
      </c>
      <c r="E589" s="19">
        <v>45397</v>
      </c>
      <c r="F589" s="20" t="s">
        <v>842</v>
      </c>
      <c r="G589" s="20" t="s">
        <v>3976</v>
      </c>
      <c r="H589" s="20" t="s">
        <v>44</v>
      </c>
      <c r="I589" s="20" t="s">
        <v>45</v>
      </c>
      <c r="J589" s="20" t="s">
        <v>3698</v>
      </c>
      <c r="K589" s="20" t="s">
        <v>3699</v>
      </c>
      <c r="L589" s="20" t="s">
        <v>3700</v>
      </c>
      <c r="M589" s="20"/>
      <c r="N589" s="21">
        <v>61.19</v>
      </c>
      <c r="O589" s="21">
        <v>0</v>
      </c>
      <c r="P589" s="20"/>
      <c r="Q589" s="19">
        <v>45397</v>
      </c>
      <c r="R589" s="20"/>
      <c r="S589" s="19">
        <v>45397</v>
      </c>
      <c r="T589" s="20" t="s">
        <v>49</v>
      </c>
      <c r="U589" s="20">
        <v>946329</v>
      </c>
      <c r="V589" s="20">
        <v>240000961</v>
      </c>
      <c r="W589" s="20" t="s">
        <v>847</v>
      </c>
      <c r="X589" s="20" t="s">
        <v>274</v>
      </c>
      <c r="Y589" s="20" t="s">
        <v>52</v>
      </c>
      <c r="Z589" s="20" t="s">
        <v>3977</v>
      </c>
      <c r="AA589" s="20" t="s">
        <v>3702</v>
      </c>
      <c r="AB589" s="20" t="s">
        <v>3456</v>
      </c>
      <c r="AC589" s="20" t="s">
        <v>167</v>
      </c>
      <c r="AD589" s="20" t="s">
        <v>56</v>
      </c>
      <c r="AE589" s="20" t="s">
        <v>1838</v>
      </c>
    </row>
    <row r="590" spans="1:31" ht="21" customHeight="1" x14ac:dyDescent="0.2">
      <c r="A590" s="4">
        <f t="shared" si="31"/>
        <v>588</v>
      </c>
      <c r="B590" s="4" t="str">
        <f t="shared" si="32"/>
        <v>B010-00017101</v>
      </c>
      <c r="C590" s="4" t="str">
        <f>IFERROR(VLOOKUP(F590,Tablas!$A$1:$B$3,2,0),"")</f>
        <v>Boleta</v>
      </c>
      <c r="D590" s="4" t="str">
        <f t="shared" si="33"/>
        <v>Falabella - CONTADO / CASH - PE 5459 FALABELLA Basado en Entregas 09-0010-00058</v>
      </c>
      <c r="E590" s="19">
        <v>45286</v>
      </c>
      <c r="F590" s="20" t="s">
        <v>842</v>
      </c>
      <c r="G590" s="20" t="s">
        <v>3978</v>
      </c>
      <c r="H590" s="20" t="s">
        <v>44</v>
      </c>
      <c r="I590" s="20" t="s">
        <v>45</v>
      </c>
      <c r="J590" s="20" t="s">
        <v>3979</v>
      </c>
      <c r="K590" s="20" t="s">
        <v>3980</v>
      </c>
      <c r="L590" s="20" t="s">
        <v>3981</v>
      </c>
      <c r="M590" s="20"/>
      <c r="N590" s="21">
        <v>61.19</v>
      </c>
      <c r="O590" s="21">
        <v>0</v>
      </c>
      <c r="P590" s="20"/>
      <c r="Q590" s="19">
        <v>45286</v>
      </c>
      <c r="R590" s="20"/>
      <c r="S590" s="19">
        <v>45286</v>
      </c>
      <c r="T590" s="20" t="s">
        <v>49</v>
      </c>
      <c r="U590" s="20">
        <v>892814</v>
      </c>
      <c r="V590" s="20">
        <v>230003424</v>
      </c>
      <c r="W590" s="20" t="s">
        <v>847</v>
      </c>
      <c r="X590" s="20" t="s">
        <v>274</v>
      </c>
      <c r="Y590" s="20" t="s">
        <v>52</v>
      </c>
      <c r="Z590" s="20" t="s">
        <v>3982</v>
      </c>
      <c r="AA590" s="20" t="s">
        <v>3983</v>
      </c>
      <c r="AB590" s="20" t="s">
        <v>2501</v>
      </c>
      <c r="AC590" s="20" t="s">
        <v>167</v>
      </c>
      <c r="AD590" s="20" t="s">
        <v>56</v>
      </c>
      <c r="AE590" s="20" t="s">
        <v>1838</v>
      </c>
    </row>
    <row r="591" spans="1:31" ht="21" customHeight="1" x14ac:dyDescent="0.2">
      <c r="A591" s="4">
        <f t="shared" si="31"/>
        <v>589</v>
      </c>
      <c r="B591" s="4" t="str">
        <f t="shared" si="32"/>
        <v>B010-00020088</v>
      </c>
      <c r="C591" s="4" t="str">
        <f>IFERROR(VLOOKUP(F591,Tablas!$A$1:$B$3,2,0),"")</f>
        <v>Boleta</v>
      </c>
      <c r="D591" s="4" t="str">
        <f t="shared" si="33"/>
        <v>Falabella - CONTADO / CASH - PE 4282 FALABELLA No 2556484538 Basado en Entregas</v>
      </c>
      <c r="E591" s="19">
        <v>45525</v>
      </c>
      <c r="F591" s="20" t="s">
        <v>842</v>
      </c>
      <c r="G591" s="20" t="s">
        <v>3984</v>
      </c>
      <c r="H591" s="20" t="s">
        <v>44</v>
      </c>
      <c r="I591" s="20" t="s">
        <v>45</v>
      </c>
      <c r="J591" s="20" t="s">
        <v>3985</v>
      </c>
      <c r="K591" s="20" t="s">
        <v>3986</v>
      </c>
      <c r="L591" s="20" t="s">
        <v>3987</v>
      </c>
      <c r="M591" s="20"/>
      <c r="N591" s="21">
        <v>61.21</v>
      </c>
      <c r="O591" s="21">
        <v>0</v>
      </c>
      <c r="P591" s="20"/>
      <c r="Q591" s="19">
        <v>45525</v>
      </c>
      <c r="R591" s="20"/>
      <c r="S591" s="19">
        <v>45525</v>
      </c>
      <c r="T591" s="20" t="s">
        <v>49</v>
      </c>
      <c r="U591" s="20">
        <v>1011297</v>
      </c>
      <c r="V591" s="20">
        <v>240002625</v>
      </c>
      <c r="W591" s="20" t="s">
        <v>847</v>
      </c>
      <c r="X591" s="20" t="s">
        <v>274</v>
      </c>
      <c r="Y591" s="20" t="s">
        <v>52</v>
      </c>
      <c r="Z591" s="20" t="s">
        <v>3988</v>
      </c>
      <c r="AA591" s="20" t="s">
        <v>372</v>
      </c>
      <c r="AB591" s="20" t="s">
        <v>54</v>
      </c>
      <c r="AC591" s="20" t="s">
        <v>167</v>
      </c>
      <c r="AD591" s="20" t="s">
        <v>56</v>
      </c>
      <c r="AE591" s="20" t="s">
        <v>1838</v>
      </c>
    </row>
    <row r="592" spans="1:31" ht="21" customHeight="1" x14ac:dyDescent="0.2">
      <c r="A592" s="4">
        <f t="shared" si="31"/>
        <v>590</v>
      </c>
      <c r="B592" s="4" t="str">
        <f t="shared" si="32"/>
        <v>B010-00016077</v>
      </c>
      <c r="C592" s="4" t="str">
        <f>IFERROR(VLOOKUP(F592,Tablas!$A$1:$B$3,2,0),"")</f>
        <v>Boleta</v>
      </c>
      <c r="D592" s="4" t="str">
        <f t="shared" si="33"/>
        <v>Falabella - CONTADO / CASH - 230003653 Basado en Entregas 09-0010-00056411.</v>
      </c>
      <c r="E592" s="19">
        <v>45161</v>
      </c>
      <c r="F592" s="20" t="s">
        <v>842</v>
      </c>
      <c r="G592" s="20" t="s">
        <v>3989</v>
      </c>
      <c r="H592" s="20" t="s">
        <v>44</v>
      </c>
      <c r="I592" s="20" t="s">
        <v>45</v>
      </c>
      <c r="J592" s="20" t="s">
        <v>3990</v>
      </c>
      <c r="K592" s="20" t="s">
        <v>3991</v>
      </c>
      <c r="L592" s="20" t="s">
        <v>3992</v>
      </c>
      <c r="M592" s="20"/>
      <c r="N592" s="21">
        <v>61.21</v>
      </c>
      <c r="O592" s="21">
        <v>0</v>
      </c>
      <c r="P592" s="20"/>
      <c r="Q592" s="19">
        <v>45161</v>
      </c>
      <c r="R592" s="20"/>
      <c r="S592" s="19">
        <v>45161</v>
      </c>
      <c r="T592" s="20" t="s">
        <v>49</v>
      </c>
      <c r="U592" s="20">
        <v>838428</v>
      </c>
      <c r="V592" s="20">
        <v>230002344</v>
      </c>
      <c r="W592" s="20" t="s">
        <v>847</v>
      </c>
      <c r="X592" s="20" t="s">
        <v>274</v>
      </c>
      <c r="Y592" s="20" t="s">
        <v>52</v>
      </c>
      <c r="Z592" s="20" t="s">
        <v>3993</v>
      </c>
      <c r="AA592" s="20" t="s">
        <v>3994</v>
      </c>
      <c r="AB592" s="20" t="s">
        <v>523</v>
      </c>
      <c r="AC592" s="20" t="s">
        <v>167</v>
      </c>
      <c r="AD592" s="20" t="s">
        <v>56</v>
      </c>
      <c r="AE592" s="20" t="s">
        <v>1838</v>
      </c>
    </row>
    <row r="593" spans="1:31" ht="21" customHeight="1" x14ac:dyDescent="0.2">
      <c r="A593" s="4">
        <f t="shared" si="31"/>
        <v>591</v>
      </c>
      <c r="B593" s="4" t="str">
        <f t="shared" si="32"/>
        <v>F010-00024187</v>
      </c>
      <c r="C593" s="4" t="str">
        <f>IFERROR(VLOOKUP(F593,Tablas!$A$1:$B$3,2,0),"")</f>
        <v>Factura</v>
      </c>
      <c r="D593" s="4" t="str">
        <f t="shared" si="33"/>
        <v xml:space="preserve"> - CONTADO ADELANTADO / CASH IN ADVANCE - 41000PER00286 PRECINTO DE ALUMINIO FLIP OFF N32 CA</v>
      </c>
      <c r="E593" s="19">
        <v>45371</v>
      </c>
      <c r="F593" s="20" t="s">
        <v>1001</v>
      </c>
      <c r="G593" s="20" t="s">
        <v>3995</v>
      </c>
      <c r="H593" s="20" t="s">
        <v>322</v>
      </c>
      <c r="I593" s="20" t="s">
        <v>323</v>
      </c>
      <c r="J593" s="20" t="s">
        <v>324</v>
      </c>
      <c r="K593" s="20" t="s">
        <v>325</v>
      </c>
      <c r="L593" s="20" t="s">
        <v>326</v>
      </c>
      <c r="M593" s="20" t="s">
        <v>125</v>
      </c>
      <c r="N593" s="21">
        <v>61.81</v>
      </c>
      <c r="O593" s="21">
        <v>0</v>
      </c>
      <c r="P593" s="20"/>
      <c r="Q593" s="19">
        <v>45371</v>
      </c>
      <c r="R593" s="20"/>
      <c r="S593" s="19">
        <v>45371</v>
      </c>
      <c r="T593" s="20" t="s">
        <v>70</v>
      </c>
      <c r="U593" s="20">
        <v>935787</v>
      </c>
      <c r="V593" s="20">
        <v>240000747</v>
      </c>
      <c r="W593" s="20" t="s">
        <v>847</v>
      </c>
      <c r="X593" s="20" t="s">
        <v>2795</v>
      </c>
      <c r="Y593" s="20" t="s">
        <v>52</v>
      </c>
      <c r="Z593" s="20" t="s">
        <v>3996</v>
      </c>
      <c r="AA593" s="20" t="s">
        <v>327</v>
      </c>
      <c r="AB593" s="20" t="s">
        <v>328</v>
      </c>
      <c r="AC593" s="20" t="s">
        <v>167</v>
      </c>
      <c r="AD593" s="20" t="s">
        <v>56</v>
      </c>
      <c r="AE593" s="20"/>
    </row>
    <row r="594" spans="1:31" ht="21" customHeight="1" x14ac:dyDescent="0.2">
      <c r="A594" s="4">
        <f t="shared" si="31"/>
        <v>592</v>
      </c>
      <c r="B594" s="4" t="str">
        <f t="shared" si="32"/>
        <v>B010-00019616</v>
      </c>
      <c r="C594" s="4" t="str">
        <f>IFERROR(VLOOKUP(F594,Tablas!$A$1:$B$3,2,0),"")</f>
        <v>Boleta</v>
      </c>
      <c r="D594" s="4" t="str">
        <f t="shared" si="33"/>
        <v>Ripley - CONTADO / CASH - PE 3617 RIPLEY n.º 6744451601-A Basado en Entregas</v>
      </c>
      <c r="E594" s="19">
        <v>45492</v>
      </c>
      <c r="F594" s="20" t="s">
        <v>842</v>
      </c>
      <c r="G594" s="20" t="s">
        <v>3997</v>
      </c>
      <c r="H594" s="20" t="s">
        <v>44</v>
      </c>
      <c r="I594" s="20" t="s">
        <v>45</v>
      </c>
      <c r="J594" s="20" t="s">
        <v>3998</v>
      </c>
      <c r="K594" s="20" t="s">
        <v>3999</v>
      </c>
      <c r="L594" s="20" t="s">
        <v>4000</v>
      </c>
      <c r="M594" s="20"/>
      <c r="N594" s="21">
        <v>62</v>
      </c>
      <c r="O594" s="21">
        <v>0</v>
      </c>
      <c r="P594" s="20"/>
      <c r="Q594" s="19">
        <v>45492</v>
      </c>
      <c r="R594" s="20"/>
      <c r="S594" s="19">
        <v>45492</v>
      </c>
      <c r="T594" s="20" t="s">
        <v>49</v>
      </c>
      <c r="U594" s="20">
        <v>996621</v>
      </c>
      <c r="V594" s="20">
        <v>240002151</v>
      </c>
      <c r="W594" s="20" t="s">
        <v>847</v>
      </c>
      <c r="X594" s="20" t="s">
        <v>274</v>
      </c>
      <c r="Y594" s="20" t="s">
        <v>52</v>
      </c>
      <c r="Z594" s="20" t="s">
        <v>4001</v>
      </c>
      <c r="AA594" s="20" t="s">
        <v>372</v>
      </c>
      <c r="AB594" s="20" t="s">
        <v>54</v>
      </c>
      <c r="AC594" s="20" t="s">
        <v>167</v>
      </c>
      <c r="AD594" s="20" t="s">
        <v>56</v>
      </c>
      <c r="AE594" s="20" t="s">
        <v>2574</v>
      </c>
    </row>
    <row r="595" spans="1:31" ht="21" customHeight="1" x14ac:dyDescent="0.2">
      <c r="A595" s="4">
        <f t="shared" si="31"/>
        <v>593</v>
      </c>
      <c r="B595" s="4" t="str">
        <f t="shared" si="32"/>
        <v>B010-00019975</v>
      </c>
      <c r="C595" s="4" t="str">
        <f>IFERROR(VLOOKUP(F595,Tablas!$A$1:$B$3,2,0),"")</f>
        <v>Boleta</v>
      </c>
      <c r="D595" s="4" t="str">
        <f t="shared" si="33"/>
        <v>Ripley - CONTADO / CASH - PE 4077 RIPLEY n.º 6771285701-A Basado en Entregas</v>
      </c>
      <c r="E595" s="19">
        <v>45517</v>
      </c>
      <c r="F595" s="20" t="s">
        <v>842</v>
      </c>
      <c r="G595" s="20" t="s">
        <v>4002</v>
      </c>
      <c r="H595" s="20" t="s">
        <v>44</v>
      </c>
      <c r="I595" s="20" t="s">
        <v>45</v>
      </c>
      <c r="J595" s="20" t="s">
        <v>3451</v>
      </c>
      <c r="K595" s="20" t="s">
        <v>3452</v>
      </c>
      <c r="L595" s="20" t="s">
        <v>3453</v>
      </c>
      <c r="M595" s="20"/>
      <c r="N595" s="21">
        <v>62</v>
      </c>
      <c r="O595" s="21">
        <v>0</v>
      </c>
      <c r="P595" s="20"/>
      <c r="Q595" s="19">
        <v>45517</v>
      </c>
      <c r="R595" s="20"/>
      <c r="S595" s="19">
        <v>45517</v>
      </c>
      <c r="T595" s="20" t="s">
        <v>49</v>
      </c>
      <c r="U595" s="20">
        <v>1007140</v>
      </c>
      <c r="V595" s="20">
        <v>240002511</v>
      </c>
      <c r="W595" s="20" t="s">
        <v>847</v>
      </c>
      <c r="X595" s="20" t="s">
        <v>274</v>
      </c>
      <c r="Y595" s="20" t="s">
        <v>52</v>
      </c>
      <c r="Z595" s="20" t="s">
        <v>4003</v>
      </c>
      <c r="AA595" s="20" t="s">
        <v>808</v>
      </c>
      <c r="AB595" s="20" t="s">
        <v>54</v>
      </c>
      <c r="AC595" s="20" t="s">
        <v>167</v>
      </c>
      <c r="AD595" s="20" t="s">
        <v>56</v>
      </c>
      <c r="AE595" s="20" t="s">
        <v>2574</v>
      </c>
    </row>
    <row r="596" spans="1:31" ht="21" customHeight="1" x14ac:dyDescent="0.2">
      <c r="A596" s="4">
        <f t="shared" si="31"/>
        <v>594</v>
      </c>
      <c r="B596" s="4" t="str">
        <f t="shared" si="32"/>
        <v>B010-00019660</v>
      </c>
      <c r="C596" s="4" t="str">
        <f>IFERROR(VLOOKUP(F596,Tablas!$A$1:$B$3,2,0),"")</f>
        <v>Boleta</v>
      </c>
      <c r="D596" s="4" t="str">
        <f t="shared" si="33"/>
        <v>Venta Asistida - CONTADO / CASH - PE 3693 TEL: 959391415 RECOJO Basado en Entregas 0</v>
      </c>
      <c r="E596" s="19">
        <v>45498</v>
      </c>
      <c r="F596" s="20" t="s">
        <v>842</v>
      </c>
      <c r="G596" s="20" t="s">
        <v>4004</v>
      </c>
      <c r="H596" s="20" t="s">
        <v>44</v>
      </c>
      <c r="I596" s="20" t="s">
        <v>45</v>
      </c>
      <c r="J596" s="20" t="s">
        <v>1159</v>
      </c>
      <c r="K596" s="20" t="s">
        <v>1160</v>
      </c>
      <c r="L596" s="20" t="s">
        <v>1161</v>
      </c>
      <c r="M596" s="20"/>
      <c r="N596" s="21">
        <v>62.1</v>
      </c>
      <c r="O596" s="21">
        <v>0</v>
      </c>
      <c r="P596" s="20"/>
      <c r="Q596" s="19">
        <v>45498</v>
      </c>
      <c r="R596" s="20"/>
      <c r="S596" s="19">
        <v>45498</v>
      </c>
      <c r="T596" s="20" t="s">
        <v>49</v>
      </c>
      <c r="U596" s="20">
        <v>998205</v>
      </c>
      <c r="V596" s="20">
        <v>240002195</v>
      </c>
      <c r="W596" s="20" t="s">
        <v>847</v>
      </c>
      <c r="X596" s="20" t="s">
        <v>305</v>
      </c>
      <c r="Y596" s="20" t="s">
        <v>52</v>
      </c>
      <c r="Z596" s="20" t="s">
        <v>4005</v>
      </c>
      <c r="AA596" s="20" t="s">
        <v>353</v>
      </c>
      <c r="AB596" s="20" t="s">
        <v>54</v>
      </c>
      <c r="AC596" s="20" t="s">
        <v>167</v>
      </c>
      <c r="AD596" s="20" t="s">
        <v>56</v>
      </c>
      <c r="AE596" s="20" t="s">
        <v>983</v>
      </c>
    </row>
    <row r="597" spans="1:31" ht="21" customHeight="1" x14ac:dyDescent="0.2">
      <c r="A597" s="4">
        <f t="shared" si="31"/>
        <v>595</v>
      </c>
      <c r="B597" s="4" t="str">
        <f t="shared" si="32"/>
        <v>B010-00018484</v>
      </c>
      <c r="C597" s="4" t="str">
        <f>IFERROR(VLOOKUP(F597,Tablas!$A$1:$B$3,2,0),"")</f>
        <v>Boleta</v>
      </c>
      <c r="D597" s="4" t="str">
        <f t="shared" si="33"/>
        <v>Ecom - CONTADO / CASH - PE 1696 TEL: 954046954 Basado en Pedidos de client</v>
      </c>
      <c r="E597" s="19">
        <v>45397</v>
      </c>
      <c r="F597" s="20" t="s">
        <v>842</v>
      </c>
      <c r="G597" s="20" t="s">
        <v>4006</v>
      </c>
      <c r="H597" s="20" t="s">
        <v>44</v>
      </c>
      <c r="I597" s="20" t="s">
        <v>45</v>
      </c>
      <c r="J597" s="20" t="s">
        <v>4007</v>
      </c>
      <c r="K597" s="20" t="s">
        <v>4008</v>
      </c>
      <c r="L597" s="20" t="s">
        <v>4009</v>
      </c>
      <c r="M597" s="20"/>
      <c r="N597" s="21">
        <v>62.1</v>
      </c>
      <c r="O597" s="21">
        <v>0</v>
      </c>
      <c r="P597" s="20"/>
      <c r="Q597" s="19">
        <v>45397</v>
      </c>
      <c r="R597" s="20"/>
      <c r="S597" s="19">
        <v>45397</v>
      </c>
      <c r="T597" s="20" t="s">
        <v>49</v>
      </c>
      <c r="U597" s="20">
        <v>946327</v>
      </c>
      <c r="V597" s="20">
        <v>240000960</v>
      </c>
      <c r="W597" s="20" t="s">
        <v>847</v>
      </c>
      <c r="X597" s="20" t="s">
        <v>274</v>
      </c>
      <c r="Y597" s="20" t="s">
        <v>52</v>
      </c>
      <c r="Z597" s="20" t="s">
        <v>4010</v>
      </c>
      <c r="AA597" s="20" t="s">
        <v>4011</v>
      </c>
      <c r="AB597" s="20" t="s">
        <v>949</v>
      </c>
      <c r="AC597" s="20" t="s">
        <v>689</v>
      </c>
      <c r="AD597" s="20" t="s">
        <v>56</v>
      </c>
      <c r="AE597" s="20" t="s">
        <v>864</v>
      </c>
    </row>
    <row r="598" spans="1:31" ht="21" customHeight="1" x14ac:dyDescent="0.2">
      <c r="A598" s="4">
        <f t="shared" si="31"/>
        <v>596</v>
      </c>
      <c r="B598" s="4" t="str">
        <f t="shared" si="32"/>
        <v>B010-00019190</v>
      </c>
      <c r="C598" s="4" t="str">
        <f>IFERROR(VLOOKUP(F598,Tablas!$A$1:$B$3,2,0),"")</f>
        <v>Boleta</v>
      </c>
      <c r="D598" s="4" t="str">
        <f t="shared" si="33"/>
        <v>Ripley - CONTADO / CASH - PE 2777 RIPLEY Basado en Entregas 09-0007-00000770</v>
      </c>
      <c r="E598" s="19">
        <v>45447</v>
      </c>
      <c r="F598" s="20" t="s">
        <v>842</v>
      </c>
      <c r="G598" s="20" t="s">
        <v>4012</v>
      </c>
      <c r="H598" s="20" t="s">
        <v>44</v>
      </c>
      <c r="I598" s="20" t="s">
        <v>45</v>
      </c>
      <c r="J598" s="20" t="s">
        <v>4013</v>
      </c>
      <c r="K598" s="20" t="s">
        <v>4014</v>
      </c>
      <c r="L598" s="20" t="s">
        <v>4015</v>
      </c>
      <c r="M598" s="20"/>
      <c r="N598" s="21">
        <v>62.27</v>
      </c>
      <c r="O598" s="21">
        <v>0</v>
      </c>
      <c r="P598" s="20"/>
      <c r="Q598" s="19">
        <v>45447</v>
      </c>
      <c r="R598" s="20"/>
      <c r="S598" s="19">
        <v>45447</v>
      </c>
      <c r="T598" s="20" t="s">
        <v>49</v>
      </c>
      <c r="U598" s="20">
        <v>977247</v>
      </c>
      <c r="V598" s="20">
        <v>240001724</v>
      </c>
      <c r="W598" s="20" t="s">
        <v>847</v>
      </c>
      <c r="X598" s="20" t="s">
        <v>274</v>
      </c>
      <c r="Y598" s="20" t="s">
        <v>52</v>
      </c>
      <c r="Z598" s="20" t="s">
        <v>4016</v>
      </c>
      <c r="AA598" s="20" t="s">
        <v>4017</v>
      </c>
      <c r="AB598" s="20" t="s">
        <v>544</v>
      </c>
      <c r="AC598" s="20" t="s">
        <v>167</v>
      </c>
      <c r="AD598" s="20" t="s">
        <v>56</v>
      </c>
      <c r="AE598" s="20" t="s">
        <v>2574</v>
      </c>
    </row>
    <row r="599" spans="1:31" ht="21" customHeight="1" x14ac:dyDescent="0.2">
      <c r="A599" s="4">
        <f t="shared" si="31"/>
        <v>597</v>
      </c>
      <c r="B599" s="4" t="str">
        <f t="shared" si="32"/>
        <v>B010-00018874</v>
      </c>
      <c r="C599" s="4" t="str">
        <f>IFERROR(VLOOKUP(F599,Tablas!$A$1:$B$3,2,0),"")</f>
        <v>Boleta</v>
      </c>
      <c r="D599" s="4" t="str">
        <f t="shared" si="33"/>
        <v>Ripley - CONTADO / CASH - PE 2377 RIPLEY Basado en Entregas 09-0007-00000411</v>
      </c>
      <c r="E599" s="19">
        <v>45428</v>
      </c>
      <c r="F599" s="20" t="s">
        <v>842</v>
      </c>
      <c r="G599" s="20" t="s">
        <v>4018</v>
      </c>
      <c r="H599" s="20" t="s">
        <v>44</v>
      </c>
      <c r="I599" s="20" t="s">
        <v>45</v>
      </c>
      <c r="J599" s="20" t="s">
        <v>4019</v>
      </c>
      <c r="K599" s="20" t="s">
        <v>4020</v>
      </c>
      <c r="L599" s="20" t="s">
        <v>4021</v>
      </c>
      <c r="M599" s="20"/>
      <c r="N599" s="21">
        <v>62.27</v>
      </c>
      <c r="O599" s="21">
        <v>0</v>
      </c>
      <c r="P599" s="20"/>
      <c r="Q599" s="19">
        <v>45428</v>
      </c>
      <c r="R599" s="20"/>
      <c r="S599" s="19">
        <v>45428</v>
      </c>
      <c r="T599" s="20" t="s">
        <v>49</v>
      </c>
      <c r="U599" s="20">
        <v>964512</v>
      </c>
      <c r="V599" s="20">
        <v>240001352</v>
      </c>
      <c r="W599" s="20" t="s">
        <v>847</v>
      </c>
      <c r="X599" s="20" t="s">
        <v>274</v>
      </c>
      <c r="Y599" s="20" t="s">
        <v>52</v>
      </c>
      <c r="Z599" s="20" t="s">
        <v>4022</v>
      </c>
      <c r="AA599" s="20" t="s">
        <v>4023</v>
      </c>
      <c r="AB599" s="20" t="s">
        <v>789</v>
      </c>
      <c r="AC599" s="20" t="s">
        <v>167</v>
      </c>
      <c r="AD599" s="20" t="s">
        <v>56</v>
      </c>
      <c r="AE599" s="20" t="s">
        <v>2574</v>
      </c>
    </row>
    <row r="600" spans="1:31" ht="21" customHeight="1" x14ac:dyDescent="0.2">
      <c r="A600" s="4">
        <f t="shared" si="31"/>
        <v>598</v>
      </c>
      <c r="B600" s="4" t="str">
        <f t="shared" si="32"/>
        <v>B010-00019512</v>
      </c>
      <c r="C600" s="4" t="str">
        <f>IFERROR(VLOOKUP(F600,Tablas!$A$1:$B$3,2,0),"")</f>
        <v>Boleta</v>
      </c>
      <c r="D600" s="4" t="str">
        <f t="shared" si="33"/>
        <v>Ripley - CONTADO / CASH - PE 3414 RIPLEY n.º 6708316501-A Basado en Entregas</v>
      </c>
      <c r="E600" s="19">
        <v>45485</v>
      </c>
      <c r="F600" s="20" t="s">
        <v>842</v>
      </c>
      <c r="G600" s="20" t="s">
        <v>4024</v>
      </c>
      <c r="H600" s="20" t="s">
        <v>44</v>
      </c>
      <c r="I600" s="20" t="s">
        <v>45</v>
      </c>
      <c r="J600" s="20" t="s">
        <v>4025</v>
      </c>
      <c r="K600" s="20" t="s">
        <v>4026</v>
      </c>
      <c r="L600" s="20" t="s">
        <v>4027</v>
      </c>
      <c r="M600" s="20"/>
      <c r="N600" s="21">
        <v>63.26</v>
      </c>
      <c r="O600" s="21">
        <v>0</v>
      </c>
      <c r="P600" s="20"/>
      <c r="Q600" s="19">
        <v>45485</v>
      </c>
      <c r="R600" s="20"/>
      <c r="S600" s="19">
        <v>45485</v>
      </c>
      <c r="T600" s="20" t="s">
        <v>49</v>
      </c>
      <c r="U600" s="20">
        <v>993376</v>
      </c>
      <c r="V600" s="20">
        <v>240002047</v>
      </c>
      <c r="W600" s="20" t="s">
        <v>847</v>
      </c>
      <c r="X600" s="20" t="s">
        <v>274</v>
      </c>
      <c r="Y600" s="20" t="s">
        <v>52</v>
      </c>
      <c r="Z600" s="20" t="s">
        <v>4028</v>
      </c>
      <c r="AA600" s="20" t="s">
        <v>372</v>
      </c>
      <c r="AB600" s="20" t="s">
        <v>54</v>
      </c>
      <c r="AC600" s="20" t="s">
        <v>167</v>
      </c>
      <c r="AD600" s="20" t="s">
        <v>56</v>
      </c>
      <c r="AE600" s="20" t="s">
        <v>2574</v>
      </c>
    </row>
    <row r="601" spans="1:31" ht="21" customHeight="1" x14ac:dyDescent="0.2">
      <c r="A601" s="4">
        <f t="shared" si="31"/>
        <v>599</v>
      </c>
      <c r="B601" s="4" t="str">
        <f t="shared" si="32"/>
        <v>B010-00019623</v>
      </c>
      <c r="C601" s="4" t="str">
        <f>IFERROR(VLOOKUP(F601,Tablas!$A$1:$B$3,2,0),"")</f>
        <v>Boleta</v>
      </c>
      <c r="D601" s="4" t="str">
        <f t="shared" si="33"/>
        <v>Juntoz - CONTADO / CASH - PE 3623 JUNTOZ 240719000409-001 Basado en Entregas</v>
      </c>
      <c r="E601" s="19">
        <v>45495</v>
      </c>
      <c r="F601" s="20" t="s">
        <v>842</v>
      </c>
      <c r="G601" s="20" t="s">
        <v>4029</v>
      </c>
      <c r="H601" s="20" t="s">
        <v>44</v>
      </c>
      <c r="I601" s="20" t="s">
        <v>45</v>
      </c>
      <c r="J601" s="20" t="s">
        <v>1659</v>
      </c>
      <c r="K601" s="20" t="s">
        <v>1660</v>
      </c>
      <c r="L601" s="20" t="s">
        <v>1661</v>
      </c>
      <c r="M601" s="20"/>
      <c r="N601" s="21">
        <v>63.5</v>
      </c>
      <c r="O601" s="21">
        <v>0</v>
      </c>
      <c r="P601" s="20"/>
      <c r="Q601" s="19">
        <v>45495</v>
      </c>
      <c r="R601" s="20"/>
      <c r="S601" s="19">
        <v>45495</v>
      </c>
      <c r="T601" s="20" t="s">
        <v>49</v>
      </c>
      <c r="U601" s="20">
        <v>996875</v>
      </c>
      <c r="V601" s="20">
        <v>240002158</v>
      </c>
      <c r="W601" s="20" t="s">
        <v>847</v>
      </c>
      <c r="X601" s="20" t="s">
        <v>274</v>
      </c>
      <c r="Y601" s="20" t="s">
        <v>52</v>
      </c>
      <c r="Z601" s="20" t="s">
        <v>4030</v>
      </c>
      <c r="AA601" s="20" t="s">
        <v>353</v>
      </c>
      <c r="AB601" s="20" t="s">
        <v>54</v>
      </c>
      <c r="AC601" s="20" t="s">
        <v>1663</v>
      </c>
      <c r="AD601" s="20" t="s">
        <v>56</v>
      </c>
      <c r="AE601" s="20" t="s">
        <v>851</v>
      </c>
    </row>
    <row r="602" spans="1:31" ht="21" customHeight="1" x14ac:dyDescent="0.2">
      <c r="A602" s="4">
        <f t="shared" si="31"/>
        <v>600</v>
      </c>
      <c r="B602" s="4" t="str">
        <f t="shared" si="32"/>
        <v>B010-00018279</v>
      </c>
      <c r="C602" s="4" t="str">
        <f>IFERROR(VLOOKUP(F602,Tablas!$A$1:$B$3,2,0),"")</f>
        <v>Boleta</v>
      </c>
      <c r="D602" s="4" t="str">
        <f t="shared" si="33"/>
        <v>Falabella - CONTADO / CASH - PE 1385 FALABELLA Basado en Entregas 09-0010-00059</v>
      </c>
      <c r="E602" s="19">
        <v>45376</v>
      </c>
      <c r="F602" s="20" t="s">
        <v>842</v>
      </c>
      <c r="G602" s="20" t="s">
        <v>4031</v>
      </c>
      <c r="H602" s="20" t="s">
        <v>44</v>
      </c>
      <c r="I602" s="20" t="s">
        <v>45</v>
      </c>
      <c r="J602" s="20" t="s">
        <v>4032</v>
      </c>
      <c r="K602" s="20" t="s">
        <v>4033</v>
      </c>
      <c r="L602" s="20" t="s">
        <v>4034</v>
      </c>
      <c r="M602" s="20"/>
      <c r="N602" s="21">
        <v>63.6</v>
      </c>
      <c r="O602" s="21">
        <v>0</v>
      </c>
      <c r="P602" s="20"/>
      <c r="Q602" s="19">
        <v>45376</v>
      </c>
      <c r="R602" s="20"/>
      <c r="S602" s="19">
        <v>45376</v>
      </c>
      <c r="T602" s="20" t="s">
        <v>49</v>
      </c>
      <c r="U602" s="20">
        <v>937598</v>
      </c>
      <c r="V602" s="20">
        <v>240000754</v>
      </c>
      <c r="W602" s="20" t="s">
        <v>847</v>
      </c>
      <c r="X602" s="20" t="s">
        <v>274</v>
      </c>
      <c r="Y602" s="20" t="s">
        <v>52</v>
      </c>
      <c r="Z602" s="20" t="s">
        <v>4035</v>
      </c>
      <c r="AA602" s="20" t="s">
        <v>4036</v>
      </c>
      <c r="AB602" s="20" t="s">
        <v>544</v>
      </c>
      <c r="AC602" s="20" t="s">
        <v>167</v>
      </c>
      <c r="AD602" s="20" t="s">
        <v>56</v>
      </c>
      <c r="AE602" s="20" t="s">
        <v>1838</v>
      </c>
    </row>
    <row r="603" spans="1:31" ht="21" customHeight="1" x14ac:dyDescent="0.2">
      <c r="A603" s="4">
        <f t="shared" si="31"/>
        <v>601</v>
      </c>
      <c r="B603" s="4" t="str">
        <f t="shared" si="32"/>
        <v>B010-00017954</v>
      </c>
      <c r="C603" s="4" t="str">
        <f>IFERROR(VLOOKUP(F603,Tablas!$A$1:$B$3,2,0),"")</f>
        <v>Boleta</v>
      </c>
      <c r="D603" s="4" t="str">
        <f t="shared" si="33"/>
        <v>Falabella - CONTADO / CASH - PE 0793 FALABELLA Basado en Entregas 09-0010-00058</v>
      </c>
      <c r="E603" s="19">
        <v>45341</v>
      </c>
      <c r="F603" s="20" t="s">
        <v>842</v>
      </c>
      <c r="G603" s="20" t="s">
        <v>4037</v>
      </c>
      <c r="H603" s="20" t="s">
        <v>44</v>
      </c>
      <c r="I603" s="20" t="s">
        <v>45</v>
      </c>
      <c r="J603" s="20" t="s">
        <v>4038</v>
      </c>
      <c r="K603" s="20" t="s">
        <v>4039</v>
      </c>
      <c r="L603" s="20" t="s">
        <v>4040</v>
      </c>
      <c r="M603" s="20"/>
      <c r="N603" s="21">
        <v>63.7</v>
      </c>
      <c r="O603" s="21">
        <v>0</v>
      </c>
      <c r="P603" s="20"/>
      <c r="Q603" s="19">
        <v>45341</v>
      </c>
      <c r="R603" s="20"/>
      <c r="S603" s="19">
        <v>45341</v>
      </c>
      <c r="T603" s="20" t="s">
        <v>49</v>
      </c>
      <c r="U603" s="20">
        <v>921323</v>
      </c>
      <c r="V603" s="20">
        <v>240000428</v>
      </c>
      <c r="W603" s="20" t="s">
        <v>847</v>
      </c>
      <c r="X603" s="20" t="s">
        <v>274</v>
      </c>
      <c r="Y603" s="20" t="s">
        <v>52</v>
      </c>
      <c r="Z603" s="20" t="s">
        <v>4041</v>
      </c>
      <c r="AA603" s="20" t="s">
        <v>4042</v>
      </c>
      <c r="AB603" s="20" t="s">
        <v>576</v>
      </c>
      <c r="AC603" s="20" t="s">
        <v>167</v>
      </c>
      <c r="AD603" s="20" t="s">
        <v>56</v>
      </c>
      <c r="AE603" s="20" t="s">
        <v>1838</v>
      </c>
    </row>
    <row r="604" spans="1:31" ht="21" customHeight="1" x14ac:dyDescent="0.2">
      <c r="A604" s="4">
        <f t="shared" si="31"/>
        <v>602</v>
      </c>
      <c r="B604" s="4" t="str">
        <f t="shared" si="32"/>
        <v>B010-00016202</v>
      </c>
      <c r="C604" s="4" t="str">
        <f>IFERROR(VLOOKUP(F604,Tablas!$A$1:$B$3,2,0),"")</f>
        <v>Boleta</v>
      </c>
      <c r="D604" s="4" t="str">
        <f t="shared" si="33"/>
        <v>Falabella - CONTADO / CASH - 230003860 Basado en Entregas 09-0010-00056616.</v>
      </c>
      <c r="E604" s="19">
        <v>45173</v>
      </c>
      <c r="F604" s="20" t="s">
        <v>842</v>
      </c>
      <c r="G604" s="20" t="s">
        <v>4043</v>
      </c>
      <c r="H604" s="20" t="s">
        <v>44</v>
      </c>
      <c r="I604" s="20" t="s">
        <v>45</v>
      </c>
      <c r="J604" s="20" t="s">
        <v>4044</v>
      </c>
      <c r="K604" s="20" t="s">
        <v>4045</v>
      </c>
      <c r="L604" s="20" t="s">
        <v>4046</v>
      </c>
      <c r="M604" s="20"/>
      <c r="N604" s="21">
        <v>63.7</v>
      </c>
      <c r="O604" s="21">
        <v>0</v>
      </c>
      <c r="P604" s="20"/>
      <c r="Q604" s="19">
        <v>45173</v>
      </c>
      <c r="R604" s="20"/>
      <c r="S604" s="19">
        <v>45173</v>
      </c>
      <c r="T604" s="20" t="s">
        <v>49</v>
      </c>
      <c r="U604" s="20">
        <v>844366</v>
      </c>
      <c r="V604" s="20">
        <v>230002469</v>
      </c>
      <c r="W604" s="20" t="s">
        <v>847</v>
      </c>
      <c r="X604" s="20" t="s">
        <v>274</v>
      </c>
      <c r="Y604" s="20" t="s">
        <v>52</v>
      </c>
      <c r="Z604" s="20" t="s">
        <v>4047</v>
      </c>
      <c r="AA604" s="20" t="s">
        <v>4048</v>
      </c>
      <c r="AB604" s="20" t="s">
        <v>789</v>
      </c>
      <c r="AC604" s="20" t="s">
        <v>167</v>
      </c>
      <c r="AD604" s="20" t="s">
        <v>56</v>
      </c>
      <c r="AE604" s="20" t="s">
        <v>1838</v>
      </c>
    </row>
    <row r="605" spans="1:31" ht="21" customHeight="1" x14ac:dyDescent="0.2">
      <c r="A605" s="4">
        <f t="shared" si="31"/>
        <v>603</v>
      </c>
      <c r="B605" s="4" t="str">
        <f t="shared" si="32"/>
        <v>B010-00019844</v>
      </c>
      <c r="C605" s="4" t="str">
        <f>IFERROR(VLOOKUP(F605,Tablas!$A$1:$B$3,2,0),"")</f>
        <v>Boleta</v>
      </c>
      <c r="D605" s="4" t="str">
        <f t="shared" si="33"/>
        <v>Ecom - CONTADO / CASH - PE 3859 TEL: 951837566 ENVÍO Basado en Entregas 09</v>
      </c>
      <c r="E605" s="19">
        <v>45506</v>
      </c>
      <c r="F605" s="20" t="s">
        <v>842</v>
      </c>
      <c r="G605" s="20" t="s">
        <v>4049</v>
      </c>
      <c r="H605" s="20" t="s">
        <v>44</v>
      </c>
      <c r="I605" s="20" t="s">
        <v>45</v>
      </c>
      <c r="J605" s="20" t="s">
        <v>4050</v>
      </c>
      <c r="K605" s="20" t="s">
        <v>4051</v>
      </c>
      <c r="L605" s="20" t="s">
        <v>4052</v>
      </c>
      <c r="M605" s="20"/>
      <c r="N605" s="21">
        <v>63.9</v>
      </c>
      <c r="O605" s="21">
        <v>0</v>
      </c>
      <c r="P605" s="20"/>
      <c r="Q605" s="19">
        <v>45506</v>
      </c>
      <c r="R605" s="20"/>
      <c r="S605" s="19">
        <v>45506</v>
      </c>
      <c r="T605" s="20" t="s">
        <v>49</v>
      </c>
      <c r="U605" s="20">
        <v>1003224</v>
      </c>
      <c r="V605" s="20">
        <v>240002380</v>
      </c>
      <c r="W605" s="20" t="s">
        <v>847</v>
      </c>
      <c r="X605" s="20" t="s">
        <v>305</v>
      </c>
      <c r="Y605" s="20" t="s">
        <v>52</v>
      </c>
      <c r="Z605" s="20" t="s">
        <v>4053</v>
      </c>
      <c r="AA605" s="20" t="s">
        <v>4054</v>
      </c>
      <c r="AB605" s="20" t="s">
        <v>1786</v>
      </c>
      <c r="AC605" s="20" t="s">
        <v>689</v>
      </c>
      <c r="AD605" s="20" t="s">
        <v>56</v>
      </c>
      <c r="AE605" s="20" t="s">
        <v>864</v>
      </c>
    </row>
    <row r="606" spans="1:31" ht="21" customHeight="1" x14ac:dyDescent="0.2">
      <c r="A606" s="4">
        <f t="shared" si="31"/>
        <v>604</v>
      </c>
      <c r="B606" s="4" t="str">
        <f t="shared" si="32"/>
        <v>B010-00019827</v>
      </c>
      <c r="C606" s="4" t="str">
        <f>IFERROR(VLOOKUP(F606,Tablas!$A$1:$B$3,2,0),"")</f>
        <v>Boleta</v>
      </c>
      <c r="D606" s="4" t="str">
        <f t="shared" si="33"/>
        <v>Ecom - CONTADO / CASH - PE 3848 TEL: 985372392 RECOJO Basado en Pedidos de</v>
      </c>
      <c r="E606" s="19">
        <v>45504</v>
      </c>
      <c r="F606" s="20" t="s">
        <v>842</v>
      </c>
      <c r="G606" s="20" t="s">
        <v>4055</v>
      </c>
      <c r="H606" s="20" t="s">
        <v>44</v>
      </c>
      <c r="I606" s="20" t="s">
        <v>45</v>
      </c>
      <c r="J606" s="20" t="s">
        <v>1282</v>
      </c>
      <c r="K606" s="20" t="s">
        <v>1283</v>
      </c>
      <c r="L606" s="20" t="s">
        <v>1284</v>
      </c>
      <c r="M606" s="20"/>
      <c r="N606" s="21">
        <v>63.99</v>
      </c>
      <c r="O606" s="21">
        <v>0</v>
      </c>
      <c r="P606" s="20"/>
      <c r="Q606" s="19">
        <v>45504</v>
      </c>
      <c r="R606" s="20"/>
      <c r="S606" s="19">
        <v>45504</v>
      </c>
      <c r="T606" s="20" t="s">
        <v>49</v>
      </c>
      <c r="U606" s="20">
        <v>1000904</v>
      </c>
      <c r="V606" s="20">
        <v>240002363</v>
      </c>
      <c r="W606" s="20" t="s">
        <v>847</v>
      </c>
      <c r="X606" s="20" t="s">
        <v>305</v>
      </c>
      <c r="Y606" s="20" t="s">
        <v>52</v>
      </c>
      <c r="Z606" s="20" t="s">
        <v>4056</v>
      </c>
      <c r="AA606" s="20" t="s">
        <v>4057</v>
      </c>
      <c r="AB606" s="20" t="s">
        <v>1554</v>
      </c>
      <c r="AC606" s="20" t="s">
        <v>689</v>
      </c>
      <c r="AD606" s="20" t="s">
        <v>56</v>
      </c>
      <c r="AE606" s="20" t="s">
        <v>864</v>
      </c>
    </row>
    <row r="607" spans="1:31" ht="21" customHeight="1" x14ac:dyDescent="0.2">
      <c r="A607" s="4">
        <f t="shared" si="31"/>
        <v>605</v>
      </c>
      <c r="B607" s="4" t="str">
        <f t="shared" si="32"/>
        <v>B010-00019319</v>
      </c>
      <c r="C607" s="4" t="str">
        <f>IFERROR(VLOOKUP(F607,Tablas!$A$1:$B$3,2,0),"")</f>
        <v>Boleta</v>
      </c>
      <c r="D607" s="4" t="str">
        <f t="shared" si="33"/>
        <v>Ripley - CONTADO / CASH - PE 3002 RIPLEY Basado en Entregas 09-0007-00000976</v>
      </c>
      <c r="E607" s="19">
        <v>45462</v>
      </c>
      <c r="F607" s="20" t="s">
        <v>842</v>
      </c>
      <c r="G607" s="20" t="s">
        <v>4058</v>
      </c>
      <c r="H607" s="20" t="s">
        <v>44</v>
      </c>
      <c r="I607" s="20" t="s">
        <v>45</v>
      </c>
      <c r="J607" s="20" t="s">
        <v>4059</v>
      </c>
      <c r="K607" s="20" t="s">
        <v>4060</v>
      </c>
      <c r="L607" s="20" t="s">
        <v>4061</v>
      </c>
      <c r="M607" s="20"/>
      <c r="N607" s="21">
        <v>64.099999999999994</v>
      </c>
      <c r="O607" s="21">
        <v>0</v>
      </c>
      <c r="P607" s="20"/>
      <c r="Q607" s="19">
        <v>45462</v>
      </c>
      <c r="R607" s="20"/>
      <c r="S607" s="19">
        <v>45462</v>
      </c>
      <c r="T607" s="20" t="s">
        <v>49</v>
      </c>
      <c r="U607" s="20">
        <v>983612</v>
      </c>
      <c r="V607" s="20">
        <v>240001854</v>
      </c>
      <c r="W607" s="20" t="s">
        <v>847</v>
      </c>
      <c r="X607" s="20" t="s">
        <v>305</v>
      </c>
      <c r="Y607" s="20" t="s">
        <v>52</v>
      </c>
      <c r="Z607" s="20" t="s">
        <v>4062</v>
      </c>
      <c r="AA607" s="20" t="s">
        <v>4063</v>
      </c>
      <c r="AB607" s="20" t="s">
        <v>54</v>
      </c>
      <c r="AC607" s="20" t="s">
        <v>727</v>
      </c>
      <c r="AD607" s="20" t="s">
        <v>56</v>
      </c>
      <c r="AE607" s="20" t="s">
        <v>2574</v>
      </c>
    </row>
    <row r="608" spans="1:31" ht="21" customHeight="1" x14ac:dyDescent="0.2">
      <c r="A608" s="4">
        <f t="shared" si="31"/>
        <v>606</v>
      </c>
      <c r="B608" s="4" t="str">
        <f t="shared" si="32"/>
        <v>B010-00018773</v>
      </c>
      <c r="C608" s="4" t="str">
        <f>IFERROR(VLOOKUP(F608,Tablas!$A$1:$B$3,2,0),"")</f>
        <v>Boleta</v>
      </c>
      <c r="D608" s="4" t="str">
        <f t="shared" si="33"/>
        <v>Ripley - CONTADO / CASH - PE 2146 RIPLEY Basado en Entregas 09-0007-00000184</v>
      </c>
      <c r="E608" s="19">
        <v>45418</v>
      </c>
      <c r="F608" s="20" t="s">
        <v>842</v>
      </c>
      <c r="G608" s="20" t="s">
        <v>4064</v>
      </c>
      <c r="H608" s="20" t="s">
        <v>44</v>
      </c>
      <c r="I608" s="20" t="s">
        <v>45</v>
      </c>
      <c r="J608" s="20" t="s">
        <v>4065</v>
      </c>
      <c r="K608" s="20" t="s">
        <v>4066</v>
      </c>
      <c r="L608" s="20" t="s">
        <v>4067</v>
      </c>
      <c r="M608" s="20"/>
      <c r="N608" s="21">
        <v>64.099999999999994</v>
      </c>
      <c r="O608" s="21">
        <v>0</v>
      </c>
      <c r="P608" s="20"/>
      <c r="Q608" s="19">
        <v>45418</v>
      </c>
      <c r="R608" s="20"/>
      <c r="S608" s="19">
        <v>45418</v>
      </c>
      <c r="T608" s="20" t="s">
        <v>49</v>
      </c>
      <c r="U608" s="20">
        <v>959038</v>
      </c>
      <c r="V608" s="20">
        <v>240001251</v>
      </c>
      <c r="W608" s="20" t="s">
        <v>847</v>
      </c>
      <c r="X608" s="20" t="s">
        <v>305</v>
      </c>
      <c r="Y608" s="20" t="s">
        <v>52</v>
      </c>
      <c r="Z608" s="20" t="s">
        <v>4068</v>
      </c>
      <c r="AA608" s="20" t="s">
        <v>689</v>
      </c>
      <c r="AB608" s="20" t="s">
        <v>682</v>
      </c>
      <c r="AC608" s="20" t="s">
        <v>167</v>
      </c>
      <c r="AD608" s="20" t="s">
        <v>56</v>
      </c>
      <c r="AE608" s="20" t="s">
        <v>2574</v>
      </c>
    </row>
    <row r="609" spans="1:31" ht="21" customHeight="1" x14ac:dyDescent="0.2">
      <c r="A609" s="4">
        <f t="shared" si="31"/>
        <v>607</v>
      </c>
      <c r="B609" s="4" t="str">
        <f t="shared" si="32"/>
        <v>B010-00018129</v>
      </c>
      <c r="C609" s="4" t="str">
        <f>IFERROR(VLOOKUP(F609,Tablas!$A$1:$B$3,2,0),"")</f>
        <v>Boleta</v>
      </c>
      <c r="D609" s="4" t="str">
        <f t="shared" si="33"/>
        <v>Venta Asistida - CONTADO / CASH - PE 1076 TEL: 992126800 Basado en Entregas 09-0010-</v>
      </c>
      <c r="E609" s="19">
        <v>45358</v>
      </c>
      <c r="F609" s="20" t="s">
        <v>842</v>
      </c>
      <c r="G609" s="20" t="s">
        <v>4069</v>
      </c>
      <c r="H609" s="20" t="s">
        <v>44</v>
      </c>
      <c r="I609" s="20" t="s">
        <v>45</v>
      </c>
      <c r="J609" s="20" t="s">
        <v>1840</v>
      </c>
      <c r="K609" s="20" t="s">
        <v>1841</v>
      </c>
      <c r="L609" s="20" t="s">
        <v>1842</v>
      </c>
      <c r="M609" s="20"/>
      <c r="N609" s="21">
        <v>64.5</v>
      </c>
      <c r="O609" s="21">
        <v>0</v>
      </c>
      <c r="P609" s="20"/>
      <c r="Q609" s="19">
        <v>45358</v>
      </c>
      <c r="R609" s="20"/>
      <c r="S609" s="19">
        <v>45358</v>
      </c>
      <c r="T609" s="20" t="s">
        <v>49</v>
      </c>
      <c r="U609" s="20">
        <v>929944</v>
      </c>
      <c r="V609" s="20">
        <v>240000603</v>
      </c>
      <c r="W609" s="20" t="s">
        <v>847</v>
      </c>
      <c r="X609" s="20" t="s">
        <v>274</v>
      </c>
      <c r="Y609" s="20" t="s">
        <v>52</v>
      </c>
      <c r="Z609" s="20" t="s">
        <v>4070</v>
      </c>
      <c r="AA609" s="20" t="s">
        <v>4071</v>
      </c>
      <c r="AB609" s="20" t="s">
        <v>863</v>
      </c>
      <c r="AC609" s="20" t="s">
        <v>689</v>
      </c>
      <c r="AD609" s="20" t="s">
        <v>56</v>
      </c>
      <c r="AE609" s="20" t="s">
        <v>983</v>
      </c>
    </row>
    <row r="610" spans="1:31" ht="21" customHeight="1" x14ac:dyDescent="0.2">
      <c r="A610" s="4">
        <f t="shared" si="31"/>
        <v>608</v>
      </c>
      <c r="B610" s="4" t="str">
        <f t="shared" si="32"/>
        <v>B010-00020338</v>
      </c>
      <c r="C610" s="4" t="str">
        <f>IFERROR(VLOOKUP(F610,Tablas!$A$1:$B$3,2,0),"")</f>
        <v>Boleta</v>
      </c>
      <c r="D610" s="4" t="str">
        <f t="shared" si="33"/>
        <v>Falabella - CONTADO / CASH - PE 4701 FALABELLA No 2571872877 Basado en Entregas</v>
      </c>
      <c r="E610" s="19">
        <v>45544</v>
      </c>
      <c r="F610" s="20" t="s">
        <v>842</v>
      </c>
      <c r="G610" s="20" t="s">
        <v>4072</v>
      </c>
      <c r="H610" s="20" t="s">
        <v>44</v>
      </c>
      <c r="I610" s="20" t="s">
        <v>45</v>
      </c>
      <c r="J610" s="20" t="s">
        <v>4073</v>
      </c>
      <c r="K610" s="20" t="s">
        <v>4074</v>
      </c>
      <c r="L610" s="20" t="s">
        <v>4075</v>
      </c>
      <c r="M610" s="20"/>
      <c r="N610" s="21">
        <v>64.7</v>
      </c>
      <c r="O610" s="21">
        <v>0</v>
      </c>
      <c r="P610" s="20"/>
      <c r="Q610" s="19">
        <v>45544</v>
      </c>
      <c r="R610" s="20"/>
      <c r="S610" s="19">
        <v>45544</v>
      </c>
      <c r="T610" s="20" t="s">
        <v>49</v>
      </c>
      <c r="U610" s="20">
        <v>1021135</v>
      </c>
      <c r="V610" s="20">
        <v>240002875</v>
      </c>
      <c r="W610" s="20" t="s">
        <v>847</v>
      </c>
      <c r="X610" s="20" t="s">
        <v>274</v>
      </c>
      <c r="Y610" s="20" t="s">
        <v>4076</v>
      </c>
      <c r="Z610" s="20" t="s">
        <v>4077</v>
      </c>
      <c r="AA610" s="20" t="s">
        <v>372</v>
      </c>
      <c r="AB610" s="20" t="s">
        <v>54</v>
      </c>
      <c r="AC610" s="20" t="s">
        <v>167</v>
      </c>
      <c r="AD610" s="20" t="s">
        <v>56</v>
      </c>
      <c r="AE610" s="20" t="s">
        <v>1838</v>
      </c>
    </row>
    <row r="611" spans="1:31" ht="21" customHeight="1" x14ac:dyDescent="0.2">
      <c r="A611" s="4">
        <f t="shared" si="31"/>
        <v>609</v>
      </c>
      <c r="B611" s="4" t="str">
        <f t="shared" si="32"/>
        <v>B010-00019412</v>
      </c>
      <c r="C611" s="4" t="str">
        <f>IFERROR(VLOOKUP(F611,Tablas!$A$1:$B$3,2,0),"")</f>
        <v>Boleta</v>
      </c>
      <c r="D611" s="4" t="str">
        <f t="shared" si="33"/>
        <v>Falabella - CONTADO / CASH - PE 3256 FALABELLA No 2505993325 Basado en Entregas</v>
      </c>
      <c r="E611" s="19">
        <v>45476</v>
      </c>
      <c r="F611" s="20" t="s">
        <v>842</v>
      </c>
      <c r="G611" s="20" t="s">
        <v>4078</v>
      </c>
      <c r="H611" s="20" t="s">
        <v>44</v>
      </c>
      <c r="I611" s="20" t="s">
        <v>45</v>
      </c>
      <c r="J611" s="20" t="s">
        <v>4079</v>
      </c>
      <c r="K611" s="20" t="s">
        <v>4080</v>
      </c>
      <c r="L611" s="20" t="s">
        <v>4081</v>
      </c>
      <c r="M611" s="20"/>
      <c r="N611" s="21">
        <v>64.7</v>
      </c>
      <c r="O611" s="21">
        <v>0</v>
      </c>
      <c r="P611" s="20"/>
      <c r="Q611" s="19">
        <v>45476</v>
      </c>
      <c r="R611" s="20"/>
      <c r="S611" s="19">
        <v>45476</v>
      </c>
      <c r="T611" s="20" t="s">
        <v>49</v>
      </c>
      <c r="U611" s="20">
        <v>989519</v>
      </c>
      <c r="V611" s="20">
        <v>240001947</v>
      </c>
      <c r="W611" s="20" t="s">
        <v>847</v>
      </c>
      <c r="X611" s="20" t="s">
        <v>274</v>
      </c>
      <c r="Y611" s="20" t="s">
        <v>52</v>
      </c>
      <c r="Z611" s="20" t="s">
        <v>4082</v>
      </c>
      <c r="AA611" s="20" t="s">
        <v>1449</v>
      </c>
      <c r="AB611" s="20" t="s">
        <v>54</v>
      </c>
      <c r="AC611" s="20" t="s">
        <v>167</v>
      </c>
      <c r="AD611" s="20" t="s">
        <v>56</v>
      </c>
      <c r="AE611" s="20" t="s">
        <v>1838</v>
      </c>
    </row>
    <row r="612" spans="1:31" ht="21" customHeight="1" x14ac:dyDescent="0.2">
      <c r="A612" s="4">
        <f t="shared" si="31"/>
        <v>610</v>
      </c>
      <c r="B612" s="4" t="str">
        <f t="shared" si="32"/>
        <v>B010-00018421</v>
      </c>
      <c r="C612" s="4" t="str">
        <f>IFERROR(VLOOKUP(F612,Tablas!$A$1:$B$3,2,0),"")</f>
        <v>Boleta</v>
      </c>
      <c r="D612" s="4" t="str">
        <f t="shared" si="33"/>
        <v>Venta Asistida - CONTADO / CASH - RECOGE: GARCIA OLAYA DIANA DIANIRA DNI: 71930045 T</v>
      </c>
      <c r="E612" s="19">
        <v>45387</v>
      </c>
      <c r="F612" s="20" t="s">
        <v>842</v>
      </c>
      <c r="G612" s="20" t="s">
        <v>4083</v>
      </c>
      <c r="H612" s="20" t="s">
        <v>44</v>
      </c>
      <c r="I612" s="20" t="s">
        <v>45</v>
      </c>
      <c r="J612" s="20" t="s">
        <v>4084</v>
      </c>
      <c r="K612" s="20" t="s">
        <v>4085</v>
      </c>
      <c r="L612" s="20" t="s">
        <v>4086</v>
      </c>
      <c r="M612" s="20"/>
      <c r="N612" s="21">
        <v>64.81</v>
      </c>
      <c r="O612" s="21">
        <v>0</v>
      </c>
      <c r="P612" s="20"/>
      <c r="Q612" s="19">
        <v>45387</v>
      </c>
      <c r="R612" s="20"/>
      <c r="S612" s="19">
        <v>45387</v>
      </c>
      <c r="T612" s="20" t="s">
        <v>49</v>
      </c>
      <c r="U612" s="20">
        <v>942949</v>
      </c>
      <c r="V612" s="20">
        <v>240000897</v>
      </c>
      <c r="W612" s="20" t="s">
        <v>847</v>
      </c>
      <c r="X612" s="20" t="s">
        <v>274</v>
      </c>
      <c r="Y612" s="20" t="s">
        <v>52</v>
      </c>
      <c r="Z612" s="20" t="s">
        <v>4087</v>
      </c>
      <c r="AA612" s="20" t="s">
        <v>4088</v>
      </c>
      <c r="AB612" s="20" t="s">
        <v>2671</v>
      </c>
      <c r="AC612" s="20" t="s">
        <v>2671</v>
      </c>
      <c r="AD612" s="20" t="s">
        <v>56</v>
      </c>
      <c r="AE612" s="20" t="s">
        <v>983</v>
      </c>
    </row>
    <row r="613" spans="1:31" ht="21" customHeight="1" x14ac:dyDescent="0.2">
      <c r="A613" s="4">
        <f t="shared" si="31"/>
        <v>611</v>
      </c>
      <c r="B613" s="4" t="str">
        <f t="shared" si="32"/>
        <v>B010-00018617</v>
      </c>
      <c r="C613" s="4" t="str">
        <f>IFERROR(VLOOKUP(F613,Tablas!$A$1:$B$3,2,0),"")</f>
        <v>Boleta</v>
      </c>
      <c r="D613" s="4" t="str">
        <f t="shared" si="33"/>
        <v>Ripley - CONTADO / CASH - PE 1965 RIPLEY Basado en Entregas 09-0007-00000024</v>
      </c>
      <c r="E613" s="19">
        <v>45408</v>
      </c>
      <c r="F613" s="20" t="s">
        <v>842</v>
      </c>
      <c r="G613" s="20" t="s">
        <v>4089</v>
      </c>
      <c r="H613" s="20" t="s">
        <v>44</v>
      </c>
      <c r="I613" s="20" t="s">
        <v>45</v>
      </c>
      <c r="J613" s="20" t="s">
        <v>4090</v>
      </c>
      <c r="K613" s="20" t="s">
        <v>4091</v>
      </c>
      <c r="L613" s="20" t="s">
        <v>4092</v>
      </c>
      <c r="M613" s="20"/>
      <c r="N613" s="21">
        <v>64.91</v>
      </c>
      <c r="O613" s="21">
        <v>0</v>
      </c>
      <c r="P613" s="20"/>
      <c r="Q613" s="19">
        <v>45408</v>
      </c>
      <c r="R613" s="20"/>
      <c r="S613" s="19">
        <v>45408</v>
      </c>
      <c r="T613" s="20" t="s">
        <v>49</v>
      </c>
      <c r="U613" s="20">
        <v>955011</v>
      </c>
      <c r="V613" s="20">
        <v>240001093</v>
      </c>
      <c r="W613" s="20" t="s">
        <v>847</v>
      </c>
      <c r="X613" s="20" t="s">
        <v>274</v>
      </c>
      <c r="Y613" s="20" t="s">
        <v>52</v>
      </c>
      <c r="Z613" s="20" t="s">
        <v>4093</v>
      </c>
      <c r="AA613" s="20" t="s">
        <v>4094</v>
      </c>
      <c r="AB613" s="20" t="s">
        <v>428</v>
      </c>
      <c r="AC613" s="20" t="s">
        <v>41</v>
      </c>
      <c r="AD613" s="20" t="s">
        <v>56</v>
      </c>
      <c r="AE613" s="20" t="s">
        <v>2574</v>
      </c>
    </row>
    <row r="614" spans="1:31" ht="21" customHeight="1" x14ac:dyDescent="0.2">
      <c r="A614" s="4">
        <f t="shared" si="31"/>
        <v>612</v>
      </c>
      <c r="B614" s="4" t="str">
        <f t="shared" si="32"/>
        <v>B010-00020541</v>
      </c>
      <c r="C614" s="4" t="str">
        <f>IFERROR(VLOOKUP(F614,Tablas!$A$1:$B$3,2,0),"")</f>
        <v>Boleta</v>
      </c>
      <c r="D614" s="4" t="str">
        <f t="shared" si="33"/>
        <v>Ecom - CONTADO / CASH - PE 5135 TEL: 993762374 ENVÍO Basado en Pedidos de</v>
      </c>
      <c r="E614" s="19">
        <v>45565</v>
      </c>
      <c r="F614" s="20" t="s">
        <v>842</v>
      </c>
      <c r="G614" s="20" t="s">
        <v>4095</v>
      </c>
      <c r="H614" s="20" t="s">
        <v>44</v>
      </c>
      <c r="I614" s="20" t="s">
        <v>45</v>
      </c>
      <c r="J614" s="20" t="s">
        <v>4096</v>
      </c>
      <c r="K614" s="20" t="s">
        <v>4097</v>
      </c>
      <c r="L614" s="20" t="s">
        <v>4098</v>
      </c>
      <c r="M614" s="20"/>
      <c r="N614" s="21">
        <v>64.91</v>
      </c>
      <c r="O614" s="21">
        <v>0</v>
      </c>
      <c r="P614" s="20"/>
      <c r="Q614" s="19">
        <v>45565</v>
      </c>
      <c r="R614" s="20"/>
      <c r="S614" s="19">
        <v>45565</v>
      </c>
      <c r="T614" s="20" t="s">
        <v>49</v>
      </c>
      <c r="U614" s="20">
        <v>1031944</v>
      </c>
      <c r="V614" s="20">
        <v>240003078</v>
      </c>
      <c r="W614" s="20" t="s">
        <v>847</v>
      </c>
      <c r="X614" s="20" t="s">
        <v>305</v>
      </c>
      <c r="Y614" s="20" t="s">
        <v>52</v>
      </c>
      <c r="Z614" s="20" t="s">
        <v>4099</v>
      </c>
      <c r="AA614" s="20" t="s">
        <v>4100</v>
      </c>
      <c r="AB614" s="20" t="s">
        <v>4101</v>
      </c>
      <c r="AC614" s="20" t="s">
        <v>991</v>
      </c>
      <c r="AD614" s="20" t="s">
        <v>56</v>
      </c>
      <c r="AE614" s="20" t="s">
        <v>864</v>
      </c>
    </row>
    <row r="615" spans="1:31" ht="21" customHeight="1" x14ac:dyDescent="0.2">
      <c r="A615" s="4">
        <f t="shared" si="31"/>
        <v>613</v>
      </c>
      <c r="B615" s="4" t="str">
        <f t="shared" si="32"/>
        <v>B010-00019251</v>
      </c>
      <c r="C615" s="4" t="str">
        <f>IFERROR(VLOOKUP(F615,Tablas!$A$1:$B$3,2,0),"")</f>
        <v>Boleta</v>
      </c>
      <c r="D615" s="4" t="str">
        <f t="shared" si="33"/>
        <v>Ecom - CONTADO / CASH - PE 2881 RECOGE: Marco Antonio Salas Cueva DNI: 417</v>
      </c>
      <c r="E615" s="19">
        <v>45455</v>
      </c>
      <c r="F615" s="20" t="s">
        <v>842</v>
      </c>
      <c r="G615" s="20" t="s">
        <v>4102</v>
      </c>
      <c r="H615" s="20" t="s">
        <v>44</v>
      </c>
      <c r="I615" s="20" t="s">
        <v>45</v>
      </c>
      <c r="J615" s="20" t="s">
        <v>4103</v>
      </c>
      <c r="K615" s="20" t="s">
        <v>4104</v>
      </c>
      <c r="L615" s="20" t="s">
        <v>4105</v>
      </c>
      <c r="M615" s="20"/>
      <c r="N615" s="21">
        <v>65.06</v>
      </c>
      <c r="O615" s="21">
        <v>0</v>
      </c>
      <c r="P615" s="20"/>
      <c r="Q615" s="19">
        <v>45455</v>
      </c>
      <c r="R615" s="20"/>
      <c r="S615" s="19">
        <v>45455</v>
      </c>
      <c r="T615" s="20" t="s">
        <v>49</v>
      </c>
      <c r="U615" s="20">
        <v>980446</v>
      </c>
      <c r="V615" s="20">
        <v>240001786</v>
      </c>
      <c r="W615" s="20" t="s">
        <v>847</v>
      </c>
      <c r="X615" s="20" t="s">
        <v>305</v>
      </c>
      <c r="Y615" s="20" t="s">
        <v>52</v>
      </c>
      <c r="Z615" s="20" t="s">
        <v>4106</v>
      </c>
      <c r="AA615" s="20" t="s">
        <v>4107</v>
      </c>
      <c r="AB615" s="20" t="s">
        <v>4108</v>
      </c>
      <c r="AC615" s="20" t="s">
        <v>4108</v>
      </c>
      <c r="AD615" s="20" t="s">
        <v>56</v>
      </c>
      <c r="AE615" s="20" t="s">
        <v>864</v>
      </c>
    </row>
    <row r="616" spans="1:31" ht="21" customHeight="1" x14ac:dyDescent="0.2">
      <c r="A616" s="4">
        <f t="shared" si="31"/>
        <v>614</v>
      </c>
      <c r="B616" s="4" t="str">
        <f t="shared" si="32"/>
        <v>B010-00020288</v>
      </c>
      <c r="C616" s="4" t="str">
        <f>IFERROR(VLOOKUP(F616,Tablas!$A$1:$B$3,2,0),"")</f>
        <v>Boleta</v>
      </c>
      <c r="D616" s="4" t="str">
        <f t="shared" si="33"/>
        <v>Falabella - CONTADO / CASH - PE 4597 FALABELLA No 2567282698 Basado en Entregas</v>
      </c>
      <c r="E616" s="19">
        <v>45538</v>
      </c>
      <c r="F616" s="20" t="s">
        <v>842</v>
      </c>
      <c r="G616" s="20" t="s">
        <v>4109</v>
      </c>
      <c r="H616" s="20" t="s">
        <v>44</v>
      </c>
      <c r="I616" s="20" t="s">
        <v>45</v>
      </c>
      <c r="J616" s="20" t="s">
        <v>4110</v>
      </c>
      <c r="K616" s="20" t="s">
        <v>4111</v>
      </c>
      <c r="L616" s="20" t="s">
        <v>4112</v>
      </c>
      <c r="M616" s="20"/>
      <c r="N616" s="21">
        <v>65.599999999999994</v>
      </c>
      <c r="O616" s="21">
        <v>0</v>
      </c>
      <c r="P616" s="20"/>
      <c r="Q616" s="19">
        <v>45538</v>
      </c>
      <c r="R616" s="20"/>
      <c r="S616" s="19">
        <v>45538</v>
      </c>
      <c r="T616" s="20" t="s">
        <v>49</v>
      </c>
      <c r="U616" s="20">
        <v>1018197</v>
      </c>
      <c r="V616" s="20">
        <v>240002825</v>
      </c>
      <c r="W616" s="20" t="s">
        <v>847</v>
      </c>
      <c r="X616" s="20" t="s">
        <v>274</v>
      </c>
      <c r="Y616" s="20" t="s">
        <v>52</v>
      </c>
      <c r="Z616" s="20" t="s">
        <v>4113</v>
      </c>
      <c r="AA616" s="20" t="s">
        <v>372</v>
      </c>
      <c r="AB616" s="20" t="s">
        <v>54</v>
      </c>
      <c r="AC616" s="20" t="s">
        <v>167</v>
      </c>
      <c r="AD616" s="20" t="s">
        <v>56</v>
      </c>
      <c r="AE616" s="20" t="s">
        <v>1838</v>
      </c>
    </row>
    <row r="617" spans="1:31" ht="21" customHeight="1" x14ac:dyDescent="0.2">
      <c r="A617" s="4">
        <f t="shared" si="31"/>
        <v>615</v>
      </c>
      <c r="B617" s="4" t="str">
        <f t="shared" si="32"/>
        <v>B010-00019614</v>
      </c>
      <c r="C617" s="4" t="str">
        <f>IFERROR(VLOOKUP(F617,Tablas!$A$1:$B$3,2,0),"")</f>
        <v>Boleta</v>
      </c>
      <c r="D617" s="4" t="str">
        <f t="shared" si="33"/>
        <v>Falabella - CONTADO / CASH - PE 3609 FALABELLA No 2527032067 Basado en Entregas</v>
      </c>
      <c r="E617" s="19">
        <v>45492</v>
      </c>
      <c r="F617" s="20" t="s">
        <v>842</v>
      </c>
      <c r="G617" s="20" t="s">
        <v>4114</v>
      </c>
      <c r="H617" s="20" t="s">
        <v>44</v>
      </c>
      <c r="I617" s="20" t="s">
        <v>45</v>
      </c>
      <c r="J617" s="20" t="s">
        <v>4115</v>
      </c>
      <c r="K617" s="20" t="s">
        <v>4116</v>
      </c>
      <c r="L617" s="20" t="s">
        <v>4117</v>
      </c>
      <c r="M617" s="20"/>
      <c r="N617" s="21">
        <v>65.599999999999994</v>
      </c>
      <c r="O617" s="21">
        <v>0</v>
      </c>
      <c r="P617" s="20"/>
      <c r="Q617" s="19">
        <v>45492</v>
      </c>
      <c r="R617" s="20"/>
      <c r="S617" s="19">
        <v>45492</v>
      </c>
      <c r="T617" s="20" t="s">
        <v>49</v>
      </c>
      <c r="U617" s="20">
        <v>996603</v>
      </c>
      <c r="V617" s="20">
        <v>240002149</v>
      </c>
      <c r="W617" s="20" t="s">
        <v>847</v>
      </c>
      <c r="X617" s="20" t="s">
        <v>274</v>
      </c>
      <c r="Y617" s="20" t="s">
        <v>52</v>
      </c>
      <c r="Z617" s="20" t="s">
        <v>4118</v>
      </c>
      <c r="AA617" s="20" t="s">
        <v>4119</v>
      </c>
      <c r="AB617" s="20" t="s">
        <v>54</v>
      </c>
      <c r="AC617" s="20" t="s">
        <v>167</v>
      </c>
      <c r="AD617" s="20" t="s">
        <v>56</v>
      </c>
      <c r="AE617" s="20" t="s">
        <v>1838</v>
      </c>
    </row>
    <row r="618" spans="1:31" ht="21" customHeight="1" x14ac:dyDescent="0.2">
      <c r="A618" s="4">
        <f t="shared" si="31"/>
        <v>616</v>
      </c>
      <c r="B618" s="4" t="str">
        <f t="shared" si="32"/>
        <v>B010-00020297</v>
      </c>
      <c r="C618" s="4" t="str">
        <f>IFERROR(VLOOKUP(F618,Tablas!$A$1:$B$3,2,0),"")</f>
        <v>Boleta</v>
      </c>
      <c r="D618" s="4" t="str">
        <f t="shared" si="33"/>
        <v>Ripley - CONTADO / CASH - PE 4605 RIPLEY n.º 6793967301-A Basado en Entregas</v>
      </c>
      <c r="E618" s="19">
        <v>45539</v>
      </c>
      <c r="F618" s="20" t="s">
        <v>842</v>
      </c>
      <c r="G618" s="20" t="s">
        <v>4120</v>
      </c>
      <c r="H618" s="20" t="s">
        <v>44</v>
      </c>
      <c r="I618" s="20" t="s">
        <v>45</v>
      </c>
      <c r="J618" s="20" t="s">
        <v>4121</v>
      </c>
      <c r="K618" s="20" t="s">
        <v>4122</v>
      </c>
      <c r="L618" s="20" t="s">
        <v>4123</v>
      </c>
      <c r="M618" s="20"/>
      <c r="N618" s="21">
        <v>65.7</v>
      </c>
      <c r="O618" s="21">
        <v>0</v>
      </c>
      <c r="P618" s="20"/>
      <c r="Q618" s="19">
        <v>45539</v>
      </c>
      <c r="R618" s="20"/>
      <c r="S618" s="19">
        <v>45539</v>
      </c>
      <c r="T618" s="20" t="s">
        <v>49</v>
      </c>
      <c r="U618" s="20">
        <v>1018845</v>
      </c>
      <c r="V618" s="20">
        <v>240002834</v>
      </c>
      <c r="W618" s="20" t="s">
        <v>847</v>
      </c>
      <c r="X618" s="20" t="s">
        <v>305</v>
      </c>
      <c r="Y618" s="20" t="s">
        <v>52</v>
      </c>
      <c r="Z618" s="20" t="s">
        <v>4124</v>
      </c>
      <c r="AA618" s="20" t="s">
        <v>372</v>
      </c>
      <c r="AB618" s="20" t="s">
        <v>54</v>
      </c>
      <c r="AC618" s="20" t="s">
        <v>167</v>
      </c>
      <c r="AD618" s="20" t="s">
        <v>56</v>
      </c>
      <c r="AE618" s="20" t="s">
        <v>2574</v>
      </c>
    </row>
    <row r="619" spans="1:31" ht="21" customHeight="1" x14ac:dyDescent="0.2">
      <c r="A619" s="4">
        <f t="shared" si="31"/>
        <v>617</v>
      </c>
      <c r="B619" s="4" t="str">
        <f t="shared" si="32"/>
        <v>B010-00019012</v>
      </c>
      <c r="C619" s="4" t="str">
        <f>IFERROR(VLOOKUP(F619,Tablas!$A$1:$B$3,2,0),"")</f>
        <v>Boleta</v>
      </c>
      <c r="D619" s="4" t="str">
        <f t="shared" si="33"/>
        <v>Falabella - CONTADO / CASH - PE 2583 FALABELLA Basado en Entregas 09-0007-00000</v>
      </c>
      <c r="E619" s="19">
        <v>45439</v>
      </c>
      <c r="F619" s="20" t="s">
        <v>842</v>
      </c>
      <c r="G619" s="20" t="s">
        <v>4125</v>
      </c>
      <c r="H619" s="20" t="s">
        <v>44</v>
      </c>
      <c r="I619" s="20" t="s">
        <v>45</v>
      </c>
      <c r="J619" s="20" t="s">
        <v>4126</v>
      </c>
      <c r="K619" s="20" t="s">
        <v>4127</v>
      </c>
      <c r="L619" s="20" t="s">
        <v>4128</v>
      </c>
      <c r="M619" s="20"/>
      <c r="N619" s="21">
        <v>65.7</v>
      </c>
      <c r="O619" s="21">
        <v>0</v>
      </c>
      <c r="P619" s="20"/>
      <c r="Q619" s="19">
        <v>45439</v>
      </c>
      <c r="R619" s="20"/>
      <c r="S619" s="19">
        <v>45439</v>
      </c>
      <c r="T619" s="20" t="s">
        <v>49</v>
      </c>
      <c r="U619" s="20">
        <v>971067</v>
      </c>
      <c r="V619" s="20">
        <v>240001544</v>
      </c>
      <c r="W619" s="20" t="s">
        <v>847</v>
      </c>
      <c r="X619" s="20" t="s">
        <v>274</v>
      </c>
      <c r="Y619" s="20" t="s">
        <v>52</v>
      </c>
      <c r="Z619" s="20" t="s">
        <v>4129</v>
      </c>
      <c r="AA619" s="20" t="s">
        <v>4130</v>
      </c>
      <c r="AB619" s="20" t="s">
        <v>2508</v>
      </c>
      <c r="AC619" s="20" t="s">
        <v>167</v>
      </c>
      <c r="AD619" s="20" t="s">
        <v>56</v>
      </c>
      <c r="AE619" s="20" t="s">
        <v>1838</v>
      </c>
    </row>
    <row r="620" spans="1:31" ht="21" customHeight="1" x14ac:dyDescent="0.2">
      <c r="A620" s="4">
        <f t="shared" si="31"/>
        <v>618</v>
      </c>
      <c r="B620" s="4" t="str">
        <f t="shared" si="32"/>
        <v>B010-00018705</v>
      </c>
      <c r="C620" s="4" t="str">
        <f>IFERROR(VLOOKUP(F620,Tablas!$A$1:$B$3,2,0),"")</f>
        <v>Boleta</v>
      </c>
      <c r="D620" s="4" t="str">
        <f t="shared" si="33"/>
        <v>Falabella - CONTADO / CASH - PE 2044 FALABELLA Basado en Entregas 09-0007-00000</v>
      </c>
      <c r="E620" s="19">
        <v>45411</v>
      </c>
      <c r="F620" s="20" t="s">
        <v>842</v>
      </c>
      <c r="G620" s="20" t="s">
        <v>4131</v>
      </c>
      <c r="H620" s="20" t="s">
        <v>44</v>
      </c>
      <c r="I620" s="20" t="s">
        <v>45</v>
      </c>
      <c r="J620" s="20" t="s">
        <v>4132</v>
      </c>
      <c r="K620" s="20" t="s">
        <v>4133</v>
      </c>
      <c r="L620" s="20" t="s">
        <v>4134</v>
      </c>
      <c r="M620" s="20"/>
      <c r="N620" s="21">
        <v>65.7</v>
      </c>
      <c r="O620" s="21">
        <v>0</v>
      </c>
      <c r="P620" s="20"/>
      <c r="Q620" s="19">
        <v>45411</v>
      </c>
      <c r="R620" s="20"/>
      <c r="S620" s="19">
        <v>45411</v>
      </c>
      <c r="T620" s="20" t="s">
        <v>49</v>
      </c>
      <c r="U620" s="20">
        <v>956753</v>
      </c>
      <c r="V620" s="20">
        <v>240001181</v>
      </c>
      <c r="W620" s="20" t="s">
        <v>847</v>
      </c>
      <c r="X620" s="20" t="s">
        <v>274</v>
      </c>
      <c r="Y620" s="20" t="s">
        <v>52</v>
      </c>
      <c r="Z620" s="20" t="s">
        <v>4135</v>
      </c>
      <c r="AA620" s="20" t="s">
        <v>4136</v>
      </c>
      <c r="AB620" s="20" t="s">
        <v>1413</v>
      </c>
      <c r="AC620" s="20" t="s">
        <v>167</v>
      </c>
      <c r="AD620" s="20" t="s">
        <v>56</v>
      </c>
      <c r="AE620" s="20" t="s">
        <v>1838</v>
      </c>
    </row>
    <row r="621" spans="1:31" ht="21" customHeight="1" x14ac:dyDescent="0.2">
      <c r="A621" s="4">
        <f t="shared" si="31"/>
        <v>619</v>
      </c>
      <c r="B621" s="4" t="str">
        <f t="shared" si="32"/>
        <v>B010-00019011</v>
      </c>
      <c r="C621" s="4" t="str">
        <f>IFERROR(VLOOKUP(F621,Tablas!$A$1:$B$3,2,0),"")</f>
        <v>Boleta</v>
      </c>
      <c r="D621" s="4" t="str">
        <f t="shared" si="33"/>
        <v>Falabella - CONTADO / CASH - PE 2582 FALABELLA Basado en Entregas 09-0007-00000</v>
      </c>
      <c r="E621" s="19">
        <v>45439</v>
      </c>
      <c r="F621" s="20" t="s">
        <v>842</v>
      </c>
      <c r="G621" s="20" t="s">
        <v>4137</v>
      </c>
      <c r="H621" s="20" t="s">
        <v>44</v>
      </c>
      <c r="I621" s="20" t="s">
        <v>45</v>
      </c>
      <c r="J621" s="20" t="s">
        <v>4138</v>
      </c>
      <c r="K621" s="20" t="s">
        <v>4139</v>
      </c>
      <c r="L621" s="20" t="s">
        <v>4140</v>
      </c>
      <c r="M621" s="20"/>
      <c r="N621" s="21">
        <v>65.7</v>
      </c>
      <c r="O621" s="21">
        <v>0</v>
      </c>
      <c r="P621" s="20"/>
      <c r="Q621" s="19">
        <v>45439</v>
      </c>
      <c r="R621" s="20"/>
      <c r="S621" s="19">
        <v>45439</v>
      </c>
      <c r="T621" s="20" t="s">
        <v>49</v>
      </c>
      <c r="U621" s="20">
        <v>971061</v>
      </c>
      <c r="V621" s="20">
        <v>240001543</v>
      </c>
      <c r="W621" s="20" t="s">
        <v>847</v>
      </c>
      <c r="X621" s="20" t="s">
        <v>274</v>
      </c>
      <c r="Y621" s="20" t="s">
        <v>52</v>
      </c>
      <c r="Z621" s="20" t="s">
        <v>4141</v>
      </c>
      <c r="AA621" s="20" t="s">
        <v>4142</v>
      </c>
      <c r="AB621" s="20" t="s">
        <v>390</v>
      </c>
      <c r="AC621" s="20" t="s">
        <v>167</v>
      </c>
      <c r="AD621" s="20" t="s">
        <v>56</v>
      </c>
      <c r="AE621" s="20" t="s">
        <v>1838</v>
      </c>
    </row>
    <row r="622" spans="1:31" ht="21" customHeight="1" x14ac:dyDescent="0.2">
      <c r="A622" s="4">
        <f t="shared" si="31"/>
        <v>620</v>
      </c>
      <c r="B622" s="4" t="str">
        <f t="shared" si="32"/>
        <v>B010-00016034</v>
      </c>
      <c r="C622" s="4" t="str">
        <f>IFERROR(VLOOKUP(F622,Tablas!$A$1:$B$3,2,0),"")</f>
        <v>Boleta</v>
      </c>
      <c r="D622" s="4" t="str">
        <f t="shared" si="33"/>
        <v>Falabella - CONTADO / CASH - 230003565 Basado en Entregas 09-0010-00056331.</v>
      </c>
      <c r="E622" s="19">
        <v>45156</v>
      </c>
      <c r="F622" s="20" t="s">
        <v>842</v>
      </c>
      <c r="G622" s="20" t="s">
        <v>4143</v>
      </c>
      <c r="H622" s="20" t="s">
        <v>44</v>
      </c>
      <c r="I622" s="20" t="s">
        <v>45</v>
      </c>
      <c r="J622" s="20" t="s">
        <v>4144</v>
      </c>
      <c r="K622" s="20" t="s">
        <v>4145</v>
      </c>
      <c r="L622" s="20" t="s">
        <v>4146</v>
      </c>
      <c r="M622" s="20"/>
      <c r="N622" s="21">
        <v>65.7</v>
      </c>
      <c r="O622" s="21">
        <v>0</v>
      </c>
      <c r="P622" s="20"/>
      <c r="Q622" s="19">
        <v>45156</v>
      </c>
      <c r="R622" s="20"/>
      <c r="S622" s="19">
        <v>45156</v>
      </c>
      <c r="T622" s="20" t="s">
        <v>49</v>
      </c>
      <c r="U622" s="20">
        <v>836113</v>
      </c>
      <c r="V622" s="20">
        <v>230002301</v>
      </c>
      <c r="W622" s="20" t="s">
        <v>847</v>
      </c>
      <c r="X622" s="20" t="s">
        <v>274</v>
      </c>
      <c r="Y622" s="20" t="s">
        <v>52</v>
      </c>
      <c r="Z622" s="20" t="s">
        <v>4147</v>
      </c>
      <c r="AA622" s="20" t="s">
        <v>4148</v>
      </c>
      <c r="AB622" s="20" t="s">
        <v>576</v>
      </c>
      <c r="AC622" s="20" t="s">
        <v>167</v>
      </c>
      <c r="AD622" s="20" t="s">
        <v>56</v>
      </c>
      <c r="AE622" s="20" t="s">
        <v>1838</v>
      </c>
    </row>
    <row r="623" spans="1:31" ht="21" customHeight="1" x14ac:dyDescent="0.2">
      <c r="A623" s="4">
        <f t="shared" si="31"/>
        <v>621</v>
      </c>
      <c r="B623" s="4" t="str">
        <f t="shared" si="32"/>
        <v>B010-00016775</v>
      </c>
      <c r="C623" s="4" t="str">
        <f>IFERROR(VLOOKUP(F623,Tablas!$A$1:$B$3,2,0),"")</f>
        <v>Boleta</v>
      </c>
      <c r="D623" s="4" t="str">
        <f t="shared" si="33"/>
        <v>Falabella - CONTADO / CASH - PE 4837 FALABELLA Basado en Entregas 09-0010-00057</v>
      </c>
      <c r="E623" s="19">
        <v>45250</v>
      </c>
      <c r="F623" s="20" t="s">
        <v>842</v>
      </c>
      <c r="G623" s="20" t="s">
        <v>4149</v>
      </c>
      <c r="H623" s="20" t="s">
        <v>44</v>
      </c>
      <c r="I623" s="20" t="s">
        <v>45</v>
      </c>
      <c r="J623" s="20" t="s">
        <v>4150</v>
      </c>
      <c r="K623" s="20" t="s">
        <v>4151</v>
      </c>
      <c r="L623" s="20" t="s">
        <v>4152</v>
      </c>
      <c r="M623" s="20"/>
      <c r="N623" s="21">
        <v>65.7</v>
      </c>
      <c r="O623" s="21">
        <v>0</v>
      </c>
      <c r="P623" s="20"/>
      <c r="Q623" s="19">
        <v>45250</v>
      </c>
      <c r="R623" s="20"/>
      <c r="S623" s="19">
        <v>45250</v>
      </c>
      <c r="T623" s="20" t="s">
        <v>49</v>
      </c>
      <c r="U623" s="20">
        <v>876654</v>
      </c>
      <c r="V623" s="20">
        <v>230003089</v>
      </c>
      <c r="W623" s="20" t="s">
        <v>847</v>
      </c>
      <c r="X623" s="20" t="s">
        <v>274</v>
      </c>
      <c r="Y623" s="20" t="s">
        <v>52</v>
      </c>
      <c r="Z623" s="20" t="s">
        <v>4153</v>
      </c>
      <c r="AA623" s="20" t="s">
        <v>4154</v>
      </c>
      <c r="AB623" s="20" t="s">
        <v>4155</v>
      </c>
      <c r="AC623" s="20" t="s">
        <v>4156</v>
      </c>
      <c r="AD623" s="20" t="s">
        <v>56</v>
      </c>
      <c r="AE623" s="20" t="s">
        <v>1838</v>
      </c>
    </row>
    <row r="624" spans="1:31" ht="21" customHeight="1" x14ac:dyDescent="0.2">
      <c r="A624" s="4">
        <f t="shared" si="31"/>
        <v>622</v>
      </c>
      <c r="B624" s="4" t="str">
        <f t="shared" si="32"/>
        <v>B010-00016199</v>
      </c>
      <c r="C624" s="4" t="str">
        <f>IFERROR(VLOOKUP(F624,Tablas!$A$1:$B$3,2,0),"")</f>
        <v>Boleta</v>
      </c>
      <c r="D624" s="4" t="str">
        <f t="shared" si="33"/>
        <v>Falabella - CONTADO / CASH - 230003846 Basado en Entregas 09-0010-00056613.</v>
      </c>
      <c r="E624" s="19">
        <v>45173</v>
      </c>
      <c r="F624" s="20" t="s">
        <v>842</v>
      </c>
      <c r="G624" s="20" t="s">
        <v>4157</v>
      </c>
      <c r="H624" s="20" t="s">
        <v>44</v>
      </c>
      <c r="I624" s="20" t="s">
        <v>45</v>
      </c>
      <c r="J624" s="20" t="s">
        <v>4158</v>
      </c>
      <c r="K624" s="20" t="s">
        <v>4159</v>
      </c>
      <c r="L624" s="20" t="s">
        <v>4160</v>
      </c>
      <c r="M624" s="20"/>
      <c r="N624" s="21">
        <v>65.7</v>
      </c>
      <c r="O624" s="21">
        <v>0</v>
      </c>
      <c r="P624" s="20"/>
      <c r="Q624" s="19">
        <v>45173</v>
      </c>
      <c r="R624" s="20"/>
      <c r="S624" s="19">
        <v>45173</v>
      </c>
      <c r="T624" s="20" t="s">
        <v>49</v>
      </c>
      <c r="U624" s="20">
        <v>844275</v>
      </c>
      <c r="V624" s="20">
        <v>230002466</v>
      </c>
      <c r="W624" s="20" t="s">
        <v>847</v>
      </c>
      <c r="X624" s="20" t="s">
        <v>274</v>
      </c>
      <c r="Y624" s="20" t="s">
        <v>52</v>
      </c>
      <c r="Z624" s="20" t="s">
        <v>4161</v>
      </c>
      <c r="AA624" s="20" t="s">
        <v>4162</v>
      </c>
      <c r="AB624" s="20" t="s">
        <v>4163</v>
      </c>
      <c r="AC624" s="20" t="s">
        <v>167</v>
      </c>
      <c r="AD624" s="20" t="s">
        <v>56</v>
      </c>
      <c r="AE624" s="20" t="s">
        <v>1838</v>
      </c>
    </row>
    <row r="625" spans="1:31" ht="21" customHeight="1" x14ac:dyDescent="0.2">
      <c r="A625" s="4">
        <f t="shared" si="31"/>
        <v>623</v>
      </c>
      <c r="B625" s="4" t="str">
        <f t="shared" si="32"/>
        <v>B010-00019249</v>
      </c>
      <c r="C625" s="4" t="str">
        <f>IFERROR(VLOOKUP(F625,Tablas!$A$1:$B$3,2,0),"")</f>
        <v>Boleta</v>
      </c>
      <c r="D625" s="4" t="str">
        <f t="shared" si="33"/>
        <v>Falabella - CONTADO / CASH - PE 2878 FALABELLA Basado en Entregas 09-0007-00000</v>
      </c>
      <c r="E625" s="19">
        <v>45455</v>
      </c>
      <c r="F625" s="20" t="s">
        <v>842</v>
      </c>
      <c r="G625" s="20" t="s">
        <v>4164</v>
      </c>
      <c r="H625" s="20" t="s">
        <v>44</v>
      </c>
      <c r="I625" s="20" t="s">
        <v>45</v>
      </c>
      <c r="J625" s="20" t="s">
        <v>4165</v>
      </c>
      <c r="K625" s="20" t="s">
        <v>4166</v>
      </c>
      <c r="L625" s="20" t="s">
        <v>4167</v>
      </c>
      <c r="M625" s="20"/>
      <c r="N625" s="21">
        <v>65.7</v>
      </c>
      <c r="O625" s="21">
        <v>0</v>
      </c>
      <c r="P625" s="20"/>
      <c r="Q625" s="19">
        <v>45455</v>
      </c>
      <c r="R625" s="20"/>
      <c r="S625" s="19">
        <v>45455</v>
      </c>
      <c r="T625" s="20" t="s">
        <v>49</v>
      </c>
      <c r="U625" s="20">
        <v>980429</v>
      </c>
      <c r="V625" s="20">
        <v>240001784</v>
      </c>
      <c r="W625" s="20" t="s">
        <v>847</v>
      </c>
      <c r="X625" s="20" t="s">
        <v>274</v>
      </c>
      <c r="Y625" s="20" t="s">
        <v>52</v>
      </c>
      <c r="Z625" s="20" t="s">
        <v>4168</v>
      </c>
      <c r="AA625" s="20" t="s">
        <v>2032</v>
      </c>
      <c r="AB625" s="20" t="s">
        <v>741</v>
      </c>
      <c r="AC625" s="20" t="s">
        <v>741</v>
      </c>
      <c r="AD625" s="20" t="s">
        <v>56</v>
      </c>
      <c r="AE625" s="20" t="s">
        <v>1838</v>
      </c>
    </row>
    <row r="626" spans="1:31" ht="21" customHeight="1" x14ac:dyDescent="0.2">
      <c r="A626" s="4">
        <f t="shared" si="31"/>
        <v>624</v>
      </c>
      <c r="B626" s="4" t="str">
        <f t="shared" si="32"/>
        <v>B010-00018088</v>
      </c>
      <c r="C626" s="4" t="str">
        <f>IFERROR(VLOOKUP(F626,Tablas!$A$1:$B$3,2,0),"")</f>
        <v>Boleta</v>
      </c>
      <c r="D626" s="4" t="str">
        <f t="shared" si="33"/>
        <v>Falabella - CONTADO / CASH - PE 0979 FALABELLA Basado en Entregas 09-0010-00059</v>
      </c>
      <c r="E626" s="19">
        <v>45350</v>
      </c>
      <c r="F626" s="20" t="s">
        <v>842</v>
      </c>
      <c r="G626" s="20" t="s">
        <v>4169</v>
      </c>
      <c r="H626" s="20" t="s">
        <v>44</v>
      </c>
      <c r="I626" s="20" t="s">
        <v>45</v>
      </c>
      <c r="J626" s="20" t="s">
        <v>4170</v>
      </c>
      <c r="K626" s="20" t="s">
        <v>4171</v>
      </c>
      <c r="L626" s="20" t="s">
        <v>4172</v>
      </c>
      <c r="M626" s="20"/>
      <c r="N626" s="21">
        <v>65.7</v>
      </c>
      <c r="O626" s="21">
        <v>0</v>
      </c>
      <c r="P626" s="20"/>
      <c r="Q626" s="19">
        <v>45350</v>
      </c>
      <c r="R626" s="20"/>
      <c r="S626" s="19">
        <v>45350</v>
      </c>
      <c r="T626" s="20" t="s">
        <v>49</v>
      </c>
      <c r="U626" s="20">
        <v>926803</v>
      </c>
      <c r="V626" s="20">
        <v>240000562</v>
      </c>
      <c r="W626" s="20" t="s">
        <v>847</v>
      </c>
      <c r="X626" s="20" t="s">
        <v>274</v>
      </c>
      <c r="Y626" s="20" t="s">
        <v>52</v>
      </c>
      <c r="Z626" s="20" t="s">
        <v>4173</v>
      </c>
      <c r="AA626" s="20" t="s">
        <v>4174</v>
      </c>
      <c r="AB626" s="20" t="s">
        <v>270</v>
      </c>
      <c r="AC626" s="20" t="s">
        <v>167</v>
      </c>
      <c r="AD626" s="20" t="s">
        <v>56</v>
      </c>
      <c r="AE626" s="20" t="s">
        <v>1838</v>
      </c>
    </row>
    <row r="627" spans="1:31" ht="21" customHeight="1" x14ac:dyDescent="0.2">
      <c r="A627" s="4">
        <f t="shared" si="31"/>
        <v>625</v>
      </c>
      <c r="B627" s="4" t="str">
        <f t="shared" si="32"/>
        <v>B010-00017951</v>
      </c>
      <c r="C627" s="4" t="str">
        <f>IFERROR(VLOOKUP(F627,Tablas!$A$1:$B$3,2,0),"")</f>
        <v>Boleta</v>
      </c>
      <c r="D627" s="4" t="str">
        <f t="shared" si="33"/>
        <v>Ecom - CONTADO / CASH - PE 0804 TEL: 987715874 Basado en Pedidos de client</v>
      </c>
      <c r="E627" s="19">
        <v>45341</v>
      </c>
      <c r="F627" s="20" t="s">
        <v>842</v>
      </c>
      <c r="G627" s="20" t="s">
        <v>4175</v>
      </c>
      <c r="H627" s="20" t="s">
        <v>44</v>
      </c>
      <c r="I627" s="20" t="s">
        <v>45</v>
      </c>
      <c r="J627" s="20" t="s">
        <v>4176</v>
      </c>
      <c r="K627" s="20" t="s">
        <v>4177</v>
      </c>
      <c r="L627" s="20" t="s">
        <v>4178</v>
      </c>
      <c r="M627" s="20"/>
      <c r="N627" s="21">
        <v>65.7</v>
      </c>
      <c r="O627" s="21">
        <v>0</v>
      </c>
      <c r="P627" s="20"/>
      <c r="Q627" s="19">
        <v>45341</v>
      </c>
      <c r="R627" s="20"/>
      <c r="S627" s="19">
        <v>45341</v>
      </c>
      <c r="T627" s="20" t="s">
        <v>49</v>
      </c>
      <c r="U627" s="20">
        <v>921297</v>
      </c>
      <c r="V627" s="20">
        <v>240000425</v>
      </c>
      <c r="W627" s="20" t="s">
        <v>847</v>
      </c>
      <c r="X627" s="20" t="s">
        <v>274</v>
      </c>
      <c r="Y627" s="20" t="s">
        <v>52</v>
      </c>
      <c r="Z627" s="20" t="s">
        <v>4179</v>
      </c>
      <c r="AA627" s="20" t="s">
        <v>4180</v>
      </c>
      <c r="AB627" s="20" t="s">
        <v>1041</v>
      </c>
      <c r="AC627" s="20" t="s">
        <v>689</v>
      </c>
      <c r="AD627" s="20" t="s">
        <v>56</v>
      </c>
      <c r="AE627" s="20" t="s">
        <v>864</v>
      </c>
    </row>
    <row r="628" spans="1:31" ht="21" customHeight="1" x14ac:dyDescent="0.2">
      <c r="A628" s="4">
        <f t="shared" si="31"/>
        <v>626</v>
      </c>
      <c r="B628" s="4" t="str">
        <f t="shared" si="32"/>
        <v>B010-00019932</v>
      </c>
      <c r="C628" s="4" t="str">
        <f>IFERROR(VLOOKUP(F628,Tablas!$A$1:$B$3,2,0),"")</f>
        <v>Boleta</v>
      </c>
      <c r="D628" s="4" t="str">
        <f t="shared" si="33"/>
        <v>Ecom - CONTADO / CASH - PE 4001 TEL: 987715874 RECOJO Basado en Entregas 0</v>
      </c>
      <c r="E628" s="19">
        <v>45512</v>
      </c>
      <c r="F628" s="20" t="s">
        <v>842</v>
      </c>
      <c r="G628" s="20" t="s">
        <v>4181</v>
      </c>
      <c r="H628" s="20" t="s">
        <v>44</v>
      </c>
      <c r="I628" s="20" t="s">
        <v>45</v>
      </c>
      <c r="J628" s="20" t="s">
        <v>4176</v>
      </c>
      <c r="K628" s="20" t="s">
        <v>4177</v>
      </c>
      <c r="L628" s="20" t="s">
        <v>4178</v>
      </c>
      <c r="M628" s="20"/>
      <c r="N628" s="21">
        <v>65.7</v>
      </c>
      <c r="O628" s="21">
        <v>0</v>
      </c>
      <c r="P628" s="20"/>
      <c r="Q628" s="19">
        <v>45512</v>
      </c>
      <c r="R628" s="20"/>
      <c r="S628" s="19">
        <v>45512</v>
      </c>
      <c r="T628" s="20" t="s">
        <v>49</v>
      </c>
      <c r="U628" s="20">
        <v>1005366</v>
      </c>
      <c r="V628" s="20">
        <v>240002468</v>
      </c>
      <c r="W628" s="20" t="s">
        <v>847</v>
      </c>
      <c r="X628" s="20" t="s">
        <v>274</v>
      </c>
      <c r="Y628" s="20" t="s">
        <v>52</v>
      </c>
      <c r="Z628" s="20" t="s">
        <v>4182</v>
      </c>
      <c r="AA628" s="20" t="s">
        <v>4180</v>
      </c>
      <c r="AB628" s="20" t="s">
        <v>1041</v>
      </c>
      <c r="AC628" s="20" t="s">
        <v>689</v>
      </c>
      <c r="AD628" s="20" t="s">
        <v>56</v>
      </c>
      <c r="AE628" s="20" t="s">
        <v>864</v>
      </c>
    </row>
    <row r="629" spans="1:31" ht="21" customHeight="1" x14ac:dyDescent="0.2">
      <c r="A629" s="4">
        <f t="shared" si="31"/>
        <v>627</v>
      </c>
      <c r="B629" s="4" t="str">
        <f t="shared" si="32"/>
        <v>B010-00018557</v>
      </c>
      <c r="C629" s="4" t="str">
        <f>IFERROR(VLOOKUP(F629,Tablas!$A$1:$B$3,2,0),"")</f>
        <v>Boleta</v>
      </c>
      <c r="D629" s="4" t="str">
        <f t="shared" si="33"/>
        <v>Falabella - CONTADO / CASH - PE 1830 FALABELLA Basado en Entregas 09-0010-00059</v>
      </c>
      <c r="E629" s="19">
        <v>45401</v>
      </c>
      <c r="F629" s="20" t="s">
        <v>842</v>
      </c>
      <c r="G629" s="20" t="s">
        <v>4183</v>
      </c>
      <c r="H629" s="20" t="s">
        <v>44</v>
      </c>
      <c r="I629" s="20" t="s">
        <v>45</v>
      </c>
      <c r="J629" s="20" t="s">
        <v>4184</v>
      </c>
      <c r="K629" s="20" t="s">
        <v>4185</v>
      </c>
      <c r="L629" s="20" t="s">
        <v>4186</v>
      </c>
      <c r="M629" s="20"/>
      <c r="N629" s="21">
        <v>65.7</v>
      </c>
      <c r="O629" s="21">
        <v>0</v>
      </c>
      <c r="P629" s="20"/>
      <c r="Q629" s="19">
        <v>45401</v>
      </c>
      <c r="R629" s="20"/>
      <c r="S629" s="19">
        <v>45401</v>
      </c>
      <c r="T629" s="20" t="s">
        <v>49</v>
      </c>
      <c r="U629" s="20">
        <v>948700</v>
      </c>
      <c r="V629" s="20">
        <v>240001033</v>
      </c>
      <c r="W629" s="20" t="s">
        <v>847</v>
      </c>
      <c r="X629" s="20" t="s">
        <v>274</v>
      </c>
      <c r="Y629" s="20" t="s">
        <v>52</v>
      </c>
      <c r="Z629" s="20" t="s">
        <v>4187</v>
      </c>
      <c r="AA629" s="20" t="s">
        <v>4188</v>
      </c>
      <c r="AB629" s="20" t="s">
        <v>167</v>
      </c>
      <c r="AC629" s="20" t="s">
        <v>167</v>
      </c>
      <c r="AD629" s="20" t="s">
        <v>56</v>
      </c>
      <c r="AE629" s="20" t="s">
        <v>1838</v>
      </c>
    </row>
    <row r="630" spans="1:31" ht="21" customHeight="1" x14ac:dyDescent="0.2">
      <c r="A630" s="4">
        <f t="shared" si="31"/>
        <v>628</v>
      </c>
      <c r="B630" s="4" t="str">
        <f t="shared" si="32"/>
        <v>B010-00019226</v>
      </c>
      <c r="C630" s="4" t="str">
        <f>IFERROR(VLOOKUP(F630,Tablas!$A$1:$B$3,2,0),"")</f>
        <v>Boleta</v>
      </c>
      <c r="D630" s="4" t="str">
        <f t="shared" si="33"/>
        <v>Ripley - CONTADO / CASH - PE 2833 RIPLEY Basado en Entregas 09-0007-00000825</v>
      </c>
      <c r="E630" s="19">
        <v>45454</v>
      </c>
      <c r="F630" s="20" t="s">
        <v>842</v>
      </c>
      <c r="G630" s="20" t="s">
        <v>4189</v>
      </c>
      <c r="H630" s="20" t="s">
        <v>44</v>
      </c>
      <c r="I630" s="20" t="s">
        <v>45</v>
      </c>
      <c r="J630" s="20" t="s">
        <v>4190</v>
      </c>
      <c r="K630" s="20" t="s">
        <v>4191</v>
      </c>
      <c r="L630" s="20" t="s">
        <v>4192</v>
      </c>
      <c r="M630" s="20"/>
      <c r="N630" s="21">
        <v>65.73</v>
      </c>
      <c r="O630" s="21">
        <v>0</v>
      </c>
      <c r="P630" s="20"/>
      <c r="Q630" s="19">
        <v>45454</v>
      </c>
      <c r="R630" s="20"/>
      <c r="S630" s="19">
        <v>45454</v>
      </c>
      <c r="T630" s="20" t="s">
        <v>49</v>
      </c>
      <c r="U630" s="20">
        <v>979460</v>
      </c>
      <c r="V630" s="20">
        <v>240001760</v>
      </c>
      <c r="W630" s="20" t="s">
        <v>847</v>
      </c>
      <c r="X630" s="20" t="s">
        <v>305</v>
      </c>
      <c r="Y630" s="20" t="s">
        <v>52</v>
      </c>
      <c r="Z630" s="20" t="s">
        <v>4193</v>
      </c>
      <c r="AA630" s="20" t="s">
        <v>4194</v>
      </c>
      <c r="AB630" s="20" t="s">
        <v>337</v>
      </c>
      <c r="AC630" s="20" t="s">
        <v>337</v>
      </c>
      <c r="AD630" s="20" t="s">
        <v>56</v>
      </c>
      <c r="AE630" s="20" t="s">
        <v>2574</v>
      </c>
    </row>
    <row r="631" spans="1:31" ht="21" customHeight="1" x14ac:dyDescent="0.2">
      <c r="A631" s="4">
        <f t="shared" si="31"/>
        <v>629</v>
      </c>
      <c r="B631" s="4" t="str">
        <f t="shared" si="32"/>
        <v>B010-00019598</v>
      </c>
      <c r="C631" s="4" t="str">
        <f>IFERROR(VLOOKUP(F631,Tablas!$A$1:$B$3,2,0),"")</f>
        <v>Boleta</v>
      </c>
      <c r="D631" s="4" t="str">
        <f t="shared" si="33"/>
        <v>Ripley - CONTADO / CASH - PE 3577 RIPLEY n.º 6733608001-A Basado en Entregas</v>
      </c>
      <c r="E631" s="19">
        <v>45492</v>
      </c>
      <c r="F631" s="20" t="s">
        <v>842</v>
      </c>
      <c r="G631" s="20" t="s">
        <v>4195</v>
      </c>
      <c r="H631" s="20" t="s">
        <v>44</v>
      </c>
      <c r="I631" s="20" t="s">
        <v>45</v>
      </c>
      <c r="J631" s="20" t="s">
        <v>4196</v>
      </c>
      <c r="K631" s="20" t="s">
        <v>4197</v>
      </c>
      <c r="L631" s="20" t="s">
        <v>4198</v>
      </c>
      <c r="M631" s="20"/>
      <c r="N631" s="21">
        <v>66.3</v>
      </c>
      <c r="O631" s="21">
        <v>0</v>
      </c>
      <c r="P631" s="20"/>
      <c r="Q631" s="19">
        <v>45492</v>
      </c>
      <c r="R631" s="20"/>
      <c r="S631" s="19">
        <v>45492</v>
      </c>
      <c r="T631" s="20" t="s">
        <v>49</v>
      </c>
      <c r="U631" s="20">
        <v>996237</v>
      </c>
      <c r="V631" s="20">
        <v>240002133</v>
      </c>
      <c r="W631" s="20" t="s">
        <v>847</v>
      </c>
      <c r="X631" s="20" t="s">
        <v>305</v>
      </c>
      <c r="Y631" s="20" t="s">
        <v>52</v>
      </c>
      <c r="Z631" s="20" t="s">
        <v>4199</v>
      </c>
      <c r="AA631" s="20" t="s">
        <v>372</v>
      </c>
      <c r="AB631" s="20" t="s">
        <v>54</v>
      </c>
      <c r="AC631" s="20" t="s">
        <v>167</v>
      </c>
      <c r="AD631" s="20" t="s">
        <v>56</v>
      </c>
      <c r="AE631" s="20" t="s">
        <v>2574</v>
      </c>
    </row>
    <row r="632" spans="1:31" ht="21" customHeight="1" x14ac:dyDescent="0.2">
      <c r="A632" s="4">
        <f t="shared" si="31"/>
        <v>630</v>
      </c>
      <c r="B632" s="4" t="str">
        <f t="shared" si="32"/>
        <v>B010-00019851</v>
      </c>
      <c r="C632" s="4" t="str">
        <f>IFERROR(VLOOKUP(F632,Tablas!$A$1:$B$3,2,0),"")</f>
        <v>Boleta</v>
      </c>
      <c r="D632" s="4" t="str">
        <f t="shared" si="33"/>
        <v>Venta Asistida - CONTADO / CASH - PE 3878 TEL: 945308392 RECOJO Basado en Entregas 0</v>
      </c>
      <c r="E632" s="19">
        <v>45506</v>
      </c>
      <c r="F632" s="20" t="s">
        <v>842</v>
      </c>
      <c r="G632" s="20" t="s">
        <v>4200</v>
      </c>
      <c r="H632" s="20" t="s">
        <v>44</v>
      </c>
      <c r="I632" s="20" t="s">
        <v>45</v>
      </c>
      <c r="J632" s="20" t="s">
        <v>2381</v>
      </c>
      <c r="K632" s="20" t="s">
        <v>2382</v>
      </c>
      <c r="L632" s="20" t="s">
        <v>2383</v>
      </c>
      <c r="M632" s="20"/>
      <c r="N632" s="21">
        <v>66.599999999999994</v>
      </c>
      <c r="O632" s="21">
        <v>0</v>
      </c>
      <c r="P632" s="20"/>
      <c r="Q632" s="19">
        <v>45506</v>
      </c>
      <c r="R632" s="20"/>
      <c r="S632" s="19">
        <v>45506</v>
      </c>
      <c r="T632" s="20" t="s">
        <v>49</v>
      </c>
      <c r="U632" s="20">
        <v>1003241</v>
      </c>
      <c r="V632" s="20">
        <v>240002387</v>
      </c>
      <c r="W632" s="20" t="s">
        <v>847</v>
      </c>
      <c r="X632" s="20" t="s">
        <v>274</v>
      </c>
      <c r="Y632" s="20" t="s">
        <v>52</v>
      </c>
      <c r="Z632" s="20" t="s">
        <v>4201</v>
      </c>
      <c r="AA632" s="20" t="s">
        <v>4202</v>
      </c>
      <c r="AB632" s="20" t="s">
        <v>166</v>
      </c>
      <c r="AC632" s="20" t="s">
        <v>167</v>
      </c>
      <c r="AD632" s="20" t="s">
        <v>56</v>
      </c>
      <c r="AE632" s="20" t="s">
        <v>983</v>
      </c>
    </row>
    <row r="633" spans="1:31" ht="21" customHeight="1" x14ac:dyDescent="0.2">
      <c r="A633" s="4">
        <f t="shared" si="31"/>
        <v>631</v>
      </c>
      <c r="B633" s="4" t="str">
        <f t="shared" si="32"/>
        <v>B010-00015992</v>
      </c>
      <c r="C633" s="4" t="str">
        <f>IFERROR(VLOOKUP(F633,Tablas!$A$1:$B$3,2,0),"")</f>
        <v>Boleta</v>
      </c>
      <c r="D633" s="4" t="str">
        <f t="shared" si="33"/>
        <v>Falabella - CONTADO / CASH - 230003494 Basado en Entregas 09-0010-00056252.</v>
      </c>
      <c r="E633" s="19">
        <v>45152</v>
      </c>
      <c r="F633" s="20" t="s">
        <v>842</v>
      </c>
      <c r="G633" s="20" t="s">
        <v>4203</v>
      </c>
      <c r="H633" s="20" t="s">
        <v>44</v>
      </c>
      <c r="I633" s="20" t="s">
        <v>45</v>
      </c>
      <c r="J633" s="20" t="s">
        <v>4204</v>
      </c>
      <c r="K633" s="20" t="s">
        <v>4205</v>
      </c>
      <c r="L633" s="20" t="s">
        <v>4206</v>
      </c>
      <c r="M633" s="20"/>
      <c r="N633" s="21">
        <v>66.8</v>
      </c>
      <c r="O633" s="21">
        <v>0</v>
      </c>
      <c r="P633" s="20"/>
      <c r="Q633" s="19">
        <v>45152</v>
      </c>
      <c r="R633" s="20"/>
      <c r="S633" s="19">
        <v>45152</v>
      </c>
      <c r="T633" s="20" t="s">
        <v>49</v>
      </c>
      <c r="U633" s="20">
        <v>834200</v>
      </c>
      <c r="V633" s="20">
        <v>230002259</v>
      </c>
      <c r="W633" s="20" t="s">
        <v>847</v>
      </c>
      <c r="X633" s="20" t="s">
        <v>274</v>
      </c>
      <c r="Y633" s="20" t="s">
        <v>52</v>
      </c>
      <c r="Z633" s="20" t="s">
        <v>4207</v>
      </c>
      <c r="AA633" s="20" t="s">
        <v>4208</v>
      </c>
      <c r="AB633" s="20" t="s">
        <v>337</v>
      </c>
      <c r="AC633" s="20" t="s">
        <v>337</v>
      </c>
      <c r="AD633" s="20" t="s">
        <v>56</v>
      </c>
      <c r="AE633" s="20" t="s">
        <v>1838</v>
      </c>
    </row>
    <row r="634" spans="1:31" ht="21" customHeight="1" x14ac:dyDescent="0.2">
      <c r="A634" s="4">
        <f t="shared" si="31"/>
        <v>632</v>
      </c>
      <c r="B634" s="4" t="str">
        <f t="shared" si="32"/>
        <v>B010-00018227</v>
      </c>
      <c r="C634" s="4" t="str">
        <f>IFERROR(VLOOKUP(F634,Tablas!$A$1:$B$3,2,0),"")</f>
        <v>Boleta</v>
      </c>
      <c r="D634" s="4" t="str">
        <f t="shared" si="33"/>
        <v>Ecom - CONTADO / CASH - PE 1275 TEL: 947850312 Basado en Pedidos de client</v>
      </c>
      <c r="E634" s="19">
        <v>45370</v>
      </c>
      <c r="F634" s="20" t="s">
        <v>842</v>
      </c>
      <c r="G634" s="20" t="s">
        <v>4209</v>
      </c>
      <c r="H634" s="20" t="s">
        <v>44</v>
      </c>
      <c r="I634" s="20" t="s">
        <v>45</v>
      </c>
      <c r="J634" s="20" t="s">
        <v>1205</v>
      </c>
      <c r="K634" s="20" t="s">
        <v>1206</v>
      </c>
      <c r="L634" s="20" t="s">
        <v>1207</v>
      </c>
      <c r="M634" s="20"/>
      <c r="N634" s="21">
        <v>66.97</v>
      </c>
      <c r="O634" s="21">
        <v>0</v>
      </c>
      <c r="P634" s="20"/>
      <c r="Q634" s="19">
        <v>45370</v>
      </c>
      <c r="R634" s="20"/>
      <c r="S634" s="19">
        <v>45370</v>
      </c>
      <c r="T634" s="20" t="s">
        <v>49</v>
      </c>
      <c r="U634" s="20">
        <v>935014</v>
      </c>
      <c r="V634" s="20">
        <v>240000702</v>
      </c>
      <c r="W634" s="20" t="s">
        <v>847</v>
      </c>
      <c r="X634" s="20" t="s">
        <v>305</v>
      </c>
      <c r="Y634" s="20" t="s">
        <v>52</v>
      </c>
      <c r="Z634" s="20" t="s">
        <v>4210</v>
      </c>
      <c r="AA634" s="20" t="s">
        <v>1209</v>
      </c>
      <c r="AB634" s="20" t="s">
        <v>1210</v>
      </c>
      <c r="AC634" s="20" t="s">
        <v>337</v>
      </c>
      <c r="AD634" s="20" t="s">
        <v>56</v>
      </c>
      <c r="AE634" s="20" t="s">
        <v>864</v>
      </c>
    </row>
    <row r="635" spans="1:31" ht="21" customHeight="1" x14ac:dyDescent="0.2">
      <c r="A635" s="4">
        <f t="shared" si="31"/>
        <v>633</v>
      </c>
      <c r="B635" s="4" t="str">
        <f t="shared" si="32"/>
        <v>B010-00018089</v>
      </c>
      <c r="C635" s="4" t="str">
        <f>IFERROR(VLOOKUP(F635,Tablas!$A$1:$B$3,2,0),"")</f>
        <v>Boleta</v>
      </c>
      <c r="D635" s="4" t="str">
        <f t="shared" si="33"/>
        <v>Venta Asistida - CONTADO / CASH - PE 0981 TEL: 930754015 Basado en Entregas 09-0010-</v>
      </c>
      <c r="E635" s="19">
        <v>45351</v>
      </c>
      <c r="F635" s="20" t="s">
        <v>842</v>
      </c>
      <c r="G635" s="20" t="s">
        <v>4211</v>
      </c>
      <c r="H635" s="20" t="s">
        <v>44</v>
      </c>
      <c r="I635" s="20" t="s">
        <v>45</v>
      </c>
      <c r="J635" s="20" t="s">
        <v>4212</v>
      </c>
      <c r="K635" s="20" t="s">
        <v>4213</v>
      </c>
      <c r="L635" s="20" t="s">
        <v>4214</v>
      </c>
      <c r="M635" s="20"/>
      <c r="N635" s="21">
        <v>67</v>
      </c>
      <c r="O635" s="21">
        <v>0</v>
      </c>
      <c r="P635" s="20"/>
      <c r="Q635" s="19">
        <v>45351</v>
      </c>
      <c r="R635" s="20"/>
      <c r="S635" s="19">
        <v>45351</v>
      </c>
      <c r="T635" s="20" t="s">
        <v>49</v>
      </c>
      <c r="U635" s="20">
        <v>927388</v>
      </c>
      <c r="V635" s="20">
        <v>240000563</v>
      </c>
      <c r="W635" s="20" t="s">
        <v>847</v>
      </c>
      <c r="X635" s="20" t="s">
        <v>274</v>
      </c>
      <c r="Y635" s="20" t="s">
        <v>52</v>
      </c>
      <c r="Z635" s="20" t="s">
        <v>4215</v>
      </c>
      <c r="AA635" s="20" t="s">
        <v>4216</v>
      </c>
      <c r="AB635" s="20" t="s">
        <v>863</v>
      </c>
      <c r="AC635" s="20" t="s">
        <v>689</v>
      </c>
      <c r="AD635" s="20" t="s">
        <v>56</v>
      </c>
      <c r="AE635" s="20" t="s">
        <v>983</v>
      </c>
    </row>
    <row r="636" spans="1:31" ht="21" customHeight="1" x14ac:dyDescent="0.2">
      <c r="A636" s="4">
        <f t="shared" si="31"/>
        <v>634</v>
      </c>
      <c r="B636" s="4" t="str">
        <f t="shared" si="32"/>
        <v>B010-00018537</v>
      </c>
      <c r="C636" s="4" t="str">
        <f>IFERROR(VLOOKUP(F636,Tablas!$A$1:$B$3,2,0),"")</f>
        <v>Boleta</v>
      </c>
      <c r="D636" s="4" t="str">
        <f t="shared" si="33"/>
        <v>Plaza Vea - Intercorp - CONTADO / CASH - PE 1778 PLAZA VEA Basado en Entregas 09-0010-00059</v>
      </c>
      <c r="E636" s="19">
        <v>45400</v>
      </c>
      <c r="F636" s="20" t="s">
        <v>842</v>
      </c>
      <c r="G636" s="20" t="s">
        <v>4217</v>
      </c>
      <c r="H636" s="20" t="s">
        <v>44</v>
      </c>
      <c r="I636" s="20" t="s">
        <v>45</v>
      </c>
      <c r="J636" s="20" t="s">
        <v>2490</v>
      </c>
      <c r="K636" s="20" t="s">
        <v>2491</v>
      </c>
      <c r="L636" s="20" t="s">
        <v>2492</v>
      </c>
      <c r="M636" s="20"/>
      <c r="N636" s="21">
        <v>67.150000000000006</v>
      </c>
      <c r="O636" s="21">
        <v>0</v>
      </c>
      <c r="P636" s="20"/>
      <c r="Q636" s="19">
        <v>45400</v>
      </c>
      <c r="R636" s="20"/>
      <c r="S636" s="19">
        <v>45400</v>
      </c>
      <c r="T636" s="20" t="s">
        <v>49</v>
      </c>
      <c r="U636" s="20">
        <v>947847</v>
      </c>
      <c r="V636" s="20">
        <v>240001013</v>
      </c>
      <c r="W636" s="20" t="s">
        <v>847</v>
      </c>
      <c r="X636" s="20" t="s">
        <v>305</v>
      </c>
      <c r="Y636" s="20" t="s">
        <v>52</v>
      </c>
      <c r="Z636" s="20" t="s">
        <v>4218</v>
      </c>
      <c r="AA636" s="20" t="s">
        <v>167</v>
      </c>
      <c r="AB636" s="20" t="s">
        <v>167</v>
      </c>
      <c r="AC636" s="20" t="s">
        <v>167</v>
      </c>
      <c r="AD636" s="20" t="s">
        <v>56</v>
      </c>
      <c r="AE636" s="20" t="s">
        <v>2494</v>
      </c>
    </row>
    <row r="637" spans="1:31" ht="21" customHeight="1" x14ac:dyDescent="0.2">
      <c r="A637" s="4">
        <f t="shared" si="31"/>
        <v>635</v>
      </c>
      <c r="B637" s="4" t="str">
        <f t="shared" si="32"/>
        <v>B010-00019358</v>
      </c>
      <c r="C637" s="4" t="str">
        <f>IFERROR(VLOOKUP(F637,Tablas!$A$1:$B$3,2,0),"")</f>
        <v>Boleta</v>
      </c>
      <c r="D637" s="4" t="str">
        <f t="shared" si="33"/>
        <v>Juntoz - CONTADO / CASH - PE 3097 JUNTOZ Basado en Entregas 09-0007-00001082</v>
      </c>
      <c r="E637" s="19">
        <v>45469</v>
      </c>
      <c r="F637" s="20" t="s">
        <v>842</v>
      </c>
      <c r="G637" s="20" t="s">
        <v>4219</v>
      </c>
      <c r="H637" s="20" t="s">
        <v>44</v>
      </c>
      <c r="I637" s="20" t="s">
        <v>45</v>
      </c>
      <c r="J637" s="20" t="s">
        <v>4220</v>
      </c>
      <c r="K637" s="20" t="s">
        <v>4221</v>
      </c>
      <c r="L637" s="20" t="s">
        <v>4222</v>
      </c>
      <c r="M637" s="20"/>
      <c r="N637" s="21">
        <v>67.260000000000005</v>
      </c>
      <c r="O637" s="21">
        <v>0</v>
      </c>
      <c r="P637" s="20"/>
      <c r="Q637" s="19">
        <v>45469</v>
      </c>
      <c r="R637" s="20"/>
      <c r="S637" s="19">
        <v>45469</v>
      </c>
      <c r="T637" s="20" t="s">
        <v>49</v>
      </c>
      <c r="U637" s="20">
        <v>986390</v>
      </c>
      <c r="V637" s="20">
        <v>240001893</v>
      </c>
      <c r="W637" s="20" t="s">
        <v>847</v>
      </c>
      <c r="X637" s="20" t="s">
        <v>305</v>
      </c>
      <c r="Y637" s="20" t="s">
        <v>52</v>
      </c>
      <c r="Z637" s="20" t="s">
        <v>4223</v>
      </c>
      <c r="AA637" s="20" t="s">
        <v>4224</v>
      </c>
      <c r="AB637" s="20" t="s">
        <v>4225</v>
      </c>
      <c r="AC637" s="20" t="s">
        <v>4225</v>
      </c>
      <c r="AD637" s="20" t="s">
        <v>56</v>
      </c>
      <c r="AE637" s="20" t="s">
        <v>851</v>
      </c>
    </row>
    <row r="638" spans="1:31" ht="21" customHeight="1" x14ac:dyDescent="0.2">
      <c r="A638" s="4">
        <f t="shared" si="31"/>
        <v>636</v>
      </c>
      <c r="B638" s="4" t="str">
        <f t="shared" si="32"/>
        <v>B010-00020239</v>
      </c>
      <c r="C638" s="4" t="str">
        <f>IFERROR(VLOOKUP(F638,Tablas!$A$1:$B$3,2,0),"")</f>
        <v>Boleta</v>
      </c>
      <c r="D638" s="4" t="str">
        <f t="shared" si="33"/>
        <v>Falabella - CONTADO / CASH - PE 4526 FALABELLA No 2563292112 Basado en Entregas</v>
      </c>
      <c r="E638" s="19">
        <v>45533</v>
      </c>
      <c r="F638" s="20" t="s">
        <v>842</v>
      </c>
      <c r="G638" s="20" t="s">
        <v>4226</v>
      </c>
      <c r="H638" s="20" t="s">
        <v>44</v>
      </c>
      <c r="I638" s="20" t="s">
        <v>45</v>
      </c>
      <c r="J638" s="20" t="s">
        <v>4227</v>
      </c>
      <c r="K638" s="20" t="s">
        <v>4228</v>
      </c>
      <c r="L638" s="20" t="s">
        <v>4229</v>
      </c>
      <c r="M638" s="20"/>
      <c r="N638" s="21">
        <v>67.5</v>
      </c>
      <c r="O638" s="21">
        <v>0</v>
      </c>
      <c r="P638" s="20"/>
      <c r="Q638" s="19">
        <v>45533</v>
      </c>
      <c r="R638" s="20"/>
      <c r="S638" s="19">
        <v>45533</v>
      </c>
      <c r="T638" s="20" t="s">
        <v>49</v>
      </c>
      <c r="U638" s="20">
        <v>1017033</v>
      </c>
      <c r="V638" s="20">
        <v>240002776</v>
      </c>
      <c r="W638" s="20" t="s">
        <v>847</v>
      </c>
      <c r="X638" s="20" t="s">
        <v>274</v>
      </c>
      <c r="Y638" s="20" t="s">
        <v>52</v>
      </c>
      <c r="Z638" s="20" t="s">
        <v>4230</v>
      </c>
      <c r="AA638" s="20" t="s">
        <v>372</v>
      </c>
      <c r="AB638" s="20" t="s">
        <v>54</v>
      </c>
      <c r="AC638" s="20" t="s">
        <v>167</v>
      </c>
      <c r="AD638" s="20" t="s">
        <v>56</v>
      </c>
      <c r="AE638" s="20" t="s">
        <v>1838</v>
      </c>
    </row>
    <row r="639" spans="1:31" ht="21" customHeight="1" x14ac:dyDescent="0.2">
      <c r="A639" s="4">
        <f t="shared" ref="A639:A702" si="34">ROW()-2</f>
        <v>637</v>
      </c>
      <c r="B639" s="4" t="str">
        <f t="shared" ref="B639:B702" si="35">MID(G639,4,20)</f>
        <v>B010-00017016</v>
      </c>
      <c r="C639" s="4" t="str">
        <f>IFERROR(VLOOKUP(F639,Tablas!$A$1:$B$3,2,0),"")</f>
        <v>Boleta</v>
      </c>
      <c r="D639" s="4" t="str">
        <f t="shared" ref="D639:D702" si="36">CONCATENATE(AE639," - ",T639," - ",Z639)</f>
        <v>Falabella - CONTADO / CASH - PE 5264 FALABELLA Basado en Entregas 09-0010-00057</v>
      </c>
      <c r="E639" s="19">
        <v>45273</v>
      </c>
      <c r="F639" s="20" t="s">
        <v>842</v>
      </c>
      <c r="G639" s="20" t="s">
        <v>4231</v>
      </c>
      <c r="H639" s="20" t="s">
        <v>44</v>
      </c>
      <c r="I639" s="20" t="s">
        <v>45</v>
      </c>
      <c r="J639" s="20" t="s">
        <v>4232</v>
      </c>
      <c r="K639" s="20" t="s">
        <v>4233</v>
      </c>
      <c r="L639" s="20" t="s">
        <v>4234</v>
      </c>
      <c r="M639" s="20"/>
      <c r="N639" s="21">
        <v>67.5</v>
      </c>
      <c r="O639" s="21">
        <v>0</v>
      </c>
      <c r="P639" s="20"/>
      <c r="Q639" s="19">
        <v>45273</v>
      </c>
      <c r="R639" s="20"/>
      <c r="S639" s="19">
        <v>45273</v>
      </c>
      <c r="T639" s="20" t="s">
        <v>49</v>
      </c>
      <c r="U639" s="20">
        <v>887816</v>
      </c>
      <c r="V639" s="20">
        <v>230003330</v>
      </c>
      <c r="W639" s="20" t="s">
        <v>847</v>
      </c>
      <c r="X639" s="20" t="s">
        <v>274</v>
      </c>
      <c r="Y639" s="20" t="s">
        <v>52</v>
      </c>
      <c r="Z639" s="20" t="s">
        <v>4235</v>
      </c>
      <c r="AA639" s="20" t="s">
        <v>4236</v>
      </c>
      <c r="AB639" s="20" t="s">
        <v>270</v>
      </c>
      <c r="AC639" s="20" t="s">
        <v>167</v>
      </c>
      <c r="AD639" s="20" t="s">
        <v>56</v>
      </c>
      <c r="AE639" s="20" t="s">
        <v>1838</v>
      </c>
    </row>
    <row r="640" spans="1:31" ht="21" customHeight="1" x14ac:dyDescent="0.2">
      <c r="A640" s="4">
        <f t="shared" si="34"/>
        <v>638</v>
      </c>
      <c r="B640" s="4" t="str">
        <f t="shared" si="35"/>
        <v>B010-00018254</v>
      </c>
      <c r="C640" s="4" t="str">
        <f>IFERROR(VLOOKUP(F640,Tablas!$A$1:$B$3,2,0),"")</f>
        <v>Boleta</v>
      </c>
      <c r="D640" s="4" t="str">
        <f t="shared" si="36"/>
        <v>Falabella - CONTADO / CASH - PE 1336 FALABELLA Basado en Entregas 09-0010-00059</v>
      </c>
      <c r="E640" s="19">
        <v>45373</v>
      </c>
      <c r="F640" s="20" t="s">
        <v>842</v>
      </c>
      <c r="G640" s="20" t="s">
        <v>4237</v>
      </c>
      <c r="H640" s="20" t="s">
        <v>44</v>
      </c>
      <c r="I640" s="20" t="s">
        <v>45</v>
      </c>
      <c r="J640" s="20" t="s">
        <v>4238</v>
      </c>
      <c r="K640" s="20" t="s">
        <v>4239</v>
      </c>
      <c r="L640" s="20" t="s">
        <v>4240</v>
      </c>
      <c r="M640" s="20"/>
      <c r="N640" s="21">
        <v>67.5</v>
      </c>
      <c r="O640" s="21">
        <v>0</v>
      </c>
      <c r="P640" s="20"/>
      <c r="Q640" s="19">
        <v>45373</v>
      </c>
      <c r="R640" s="20"/>
      <c r="S640" s="19">
        <v>45373</v>
      </c>
      <c r="T640" s="20" t="s">
        <v>49</v>
      </c>
      <c r="U640" s="20">
        <v>936739</v>
      </c>
      <c r="V640" s="20">
        <v>240000729</v>
      </c>
      <c r="W640" s="20" t="s">
        <v>847</v>
      </c>
      <c r="X640" s="20" t="s">
        <v>274</v>
      </c>
      <c r="Y640" s="20" t="s">
        <v>52</v>
      </c>
      <c r="Z640" s="20" t="s">
        <v>4241</v>
      </c>
      <c r="AA640" s="20" t="s">
        <v>4242</v>
      </c>
      <c r="AB640" s="20" t="s">
        <v>756</v>
      </c>
      <c r="AC640" s="20" t="s">
        <v>167</v>
      </c>
      <c r="AD640" s="20" t="s">
        <v>56</v>
      </c>
      <c r="AE640" s="20" t="s">
        <v>1838</v>
      </c>
    </row>
    <row r="641" spans="1:31" ht="21" customHeight="1" x14ac:dyDescent="0.2">
      <c r="A641" s="4">
        <f t="shared" si="34"/>
        <v>639</v>
      </c>
      <c r="B641" s="4" t="str">
        <f t="shared" si="35"/>
        <v>B010-00016104</v>
      </c>
      <c r="C641" s="4" t="str">
        <f>IFERROR(VLOOKUP(F641,Tablas!$A$1:$B$3,2,0),"")</f>
        <v>Boleta</v>
      </c>
      <c r="D641" s="4" t="str">
        <f t="shared" si="36"/>
        <v>Falabella - CONTADO / CASH - 230003737 Basado en Entregas 09-0010-00056489.</v>
      </c>
      <c r="E641" s="19">
        <v>45166</v>
      </c>
      <c r="F641" s="20" t="s">
        <v>842</v>
      </c>
      <c r="G641" s="20" t="s">
        <v>4243</v>
      </c>
      <c r="H641" s="20" t="s">
        <v>44</v>
      </c>
      <c r="I641" s="20" t="s">
        <v>45</v>
      </c>
      <c r="J641" s="20" t="s">
        <v>4244</v>
      </c>
      <c r="K641" s="20" t="s">
        <v>4245</v>
      </c>
      <c r="L641" s="20" t="s">
        <v>4246</v>
      </c>
      <c r="M641" s="20"/>
      <c r="N641" s="21">
        <v>67.5</v>
      </c>
      <c r="O641" s="21">
        <v>0</v>
      </c>
      <c r="P641" s="20"/>
      <c r="Q641" s="19">
        <v>45166</v>
      </c>
      <c r="R641" s="20"/>
      <c r="S641" s="19">
        <v>45166</v>
      </c>
      <c r="T641" s="20" t="s">
        <v>49</v>
      </c>
      <c r="U641" s="20">
        <v>841525</v>
      </c>
      <c r="V641" s="20">
        <v>230002371</v>
      </c>
      <c r="W641" s="20" t="s">
        <v>847</v>
      </c>
      <c r="X641" s="20" t="s">
        <v>274</v>
      </c>
      <c r="Y641" s="20" t="s">
        <v>52</v>
      </c>
      <c r="Z641" s="20" t="s">
        <v>4247</v>
      </c>
      <c r="AA641" s="20" t="s">
        <v>4248</v>
      </c>
      <c r="AB641" s="20" t="s">
        <v>2446</v>
      </c>
      <c r="AC641" s="20" t="s">
        <v>167</v>
      </c>
      <c r="AD641" s="20" t="s">
        <v>56</v>
      </c>
      <c r="AE641" s="20" t="s">
        <v>1838</v>
      </c>
    </row>
    <row r="642" spans="1:31" ht="21" customHeight="1" x14ac:dyDescent="0.2">
      <c r="A642" s="4">
        <f t="shared" si="34"/>
        <v>640</v>
      </c>
      <c r="B642" s="4" t="str">
        <f t="shared" si="35"/>
        <v>B010-00016964</v>
      </c>
      <c r="C642" s="4" t="str">
        <f>IFERROR(VLOOKUP(F642,Tablas!$A$1:$B$3,2,0),"")</f>
        <v>Boleta</v>
      </c>
      <c r="D642" s="4" t="str">
        <f t="shared" si="36"/>
        <v>Falabella - CONTADO / CASH - PE 5153 FALABELLA Basado en Entregas 09-0010-00057</v>
      </c>
      <c r="E642" s="19">
        <v>45266</v>
      </c>
      <c r="F642" s="20" t="s">
        <v>842</v>
      </c>
      <c r="G642" s="20" t="s">
        <v>4249</v>
      </c>
      <c r="H642" s="20" t="s">
        <v>44</v>
      </c>
      <c r="I642" s="20" t="s">
        <v>45</v>
      </c>
      <c r="J642" s="20" t="s">
        <v>4244</v>
      </c>
      <c r="K642" s="20" t="s">
        <v>4245</v>
      </c>
      <c r="L642" s="20" t="s">
        <v>4246</v>
      </c>
      <c r="M642" s="20"/>
      <c r="N642" s="21">
        <v>67.5</v>
      </c>
      <c r="O642" s="21">
        <v>0</v>
      </c>
      <c r="P642" s="20"/>
      <c r="Q642" s="19">
        <v>45266</v>
      </c>
      <c r="R642" s="20"/>
      <c r="S642" s="19">
        <v>45266</v>
      </c>
      <c r="T642" s="20" t="s">
        <v>49</v>
      </c>
      <c r="U642" s="20">
        <v>885754</v>
      </c>
      <c r="V642" s="20">
        <v>230003278</v>
      </c>
      <c r="W642" s="20" t="s">
        <v>847</v>
      </c>
      <c r="X642" s="20" t="s">
        <v>274</v>
      </c>
      <c r="Y642" s="20" t="s">
        <v>52</v>
      </c>
      <c r="Z642" s="20" t="s">
        <v>4250</v>
      </c>
      <c r="AA642" s="20" t="s">
        <v>4248</v>
      </c>
      <c r="AB642" s="20" t="s">
        <v>2446</v>
      </c>
      <c r="AC642" s="20" t="s">
        <v>167</v>
      </c>
      <c r="AD642" s="20" t="s">
        <v>56</v>
      </c>
      <c r="AE642" s="20" t="s">
        <v>1838</v>
      </c>
    </row>
    <row r="643" spans="1:31" ht="21" customHeight="1" x14ac:dyDescent="0.2">
      <c r="A643" s="4">
        <f t="shared" si="34"/>
        <v>641</v>
      </c>
      <c r="B643" s="4" t="str">
        <f t="shared" si="35"/>
        <v>B010-00019014</v>
      </c>
      <c r="C643" s="4" t="str">
        <f>IFERROR(VLOOKUP(F643,Tablas!$A$1:$B$3,2,0),"")</f>
        <v>Boleta</v>
      </c>
      <c r="D643" s="4" t="str">
        <f t="shared" si="36"/>
        <v>Ecom - CONTADO / CASH - PE 2572 TEL: 971800616 Basado en Pedidos de client</v>
      </c>
      <c r="E643" s="19">
        <v>45439</v>
      </c>
      <c r="F643" s="20" t="s">
        <v>842</v>
      </c>
      <c r="G643" s="20" t="s">
        <v>4251</v>
      </c>
      <c r="H643" s="20" t="s">
        <v>44</v>
      </c>
      <c r="I643" s="20" t="s">
        <v>45</v>
      </c>
      <c r="J643" s="20" t="s">
        <v>1321</v>
      </c>
      <c r="K643" s="20" t="s">
        <v>1322</v>
      </c>
      <c r="L643" s="20" t="s">
        <v>1323</v>
      </c>
      <c r="M643" s="20"/>
      <c r="N643" s="21">
        <v>67.989999999999995</v>
      </c>
      <c r="O643" s="21">
        <v>0</v>
      </c>
      <c r="P643" s="20"/>
      <c r="Q643" s="19">
        <v>45439</v>
      </c>
      <c r="R643" s="20"/>
      <c r="S643" s="19">
        <v>45439</v>
      </c>
      <c r="T643" s="20" t="s">
        <v>49</v>
      </c>
      <c r="U643" s="20">
        <v>971075</v>
      </c>
      <c r="V643" s="20">
        <v>240001546</v>
      </c>
      <c r="W643" s="20" t="s">
        <v>847</v>
      </c>
      <c r="X643" s="20" t="s">
        <v>305</v>
      </c>
      <c r="Y643" s="20" t="s">
        <v>52</v>
      </c>
      <c r="Z643" s="20" t="s">
        <v>4252</v>
      </c>
      <c r="AA643" s="20" t="s">
        <v>1325</v>
      </c>
      <c r="AB643" s="20" t="s">
        <v>942</v>
      </c>
      <c r="AC643" s="20" t="s">
        <v>689</v>
      </c>
      <c r="AD643" s="20" t="s">
        <v>56</v>
      </c>
      <c r="AE643" s="20" t="s">
        <v>864</v>
      </c>
    </row>
    <row r="644" spans="1:31" ht="21" customHeight="1" x14ac:dyDescent="0.2">
      <c r="A644" s="4">
        <f t="shared" si="34"/>
        <v>642</v>
      </c>
      <c r="B644" s="4" t="str">
        <f t="shared" si="35"/>
        <v>F010-00025265</v>
      </c>
      <c r="C644" s="4" t="str">
        <f>IFERROR(VLOOKUP(F644,Tablas!$A$1:$B$3,2,0),"")</f>
        <v>Factura</v>
      </c>
      <c r="D644" s="4" t="str">
        <f t="shared" si="36"/>
        <v xml:space="preserve"> - CREDITO 30 DIAS / CREDIT 30 DAYS - O.C: 4510319687 - N.R.: 5002392325</v>
      </c>
      <c r="E644" s="19">
        <v>45483</v>
      </c>
      <c r="F644" s="20" t="s">
        <v>1001</v>
      </c>
      <c r="G644" s="20" t="s">
        <v>4253</v>
      </c>
      <c r="H644" s="20" t="s">
        <v>44</v>
      </c>
      <c r="I644" s="20" t="s">
        <v>45</v>
      </c>
      <c r="J644" s="20" t="s">
        <v>3532</v>
      </c>
      <c r="K644" s="20" t="s">
        <v>3533</v>
      </c>
      <c r="L644" s="20" t="s">
        <v>3534</v>
      </c>
      <c r="M644" s="20"/>
      <c r="N644" s="21">
        <v>67.989999999999995</v>
      </c>
      <c r="O644" s="21">
        <v>0</v>
      </c>
      <c r="P644" s="20"/>
      <c r="Q644" s="19">
        <v>45483</v>
      </c>
      <c r="R644" s="20"/>
      <c r="S644" s="19">
        <v>45512</v>
      </c>
      <c r="T644" s="20" t="s">
        <v>643</v>
      </c>
      <c r="U644" s="20">
        <v>992327</v>
      </c>
      <c r="V644" s="20">
        <v>240001999</v>
      </c>
      <c r="W644" s="20" t="s">
        <v>847</v>
      </c>
      <c r="X644" s="20" t="s">
        <v>2795</v>
      </c>
      <c r="Y644" s="20" t="s">
        <v>52</v>
      </c>
      <c r="Z644" s="20" t="s">
        <v>4254</v>
      </c>
      <c r="AA644" s="20" t="s">
        <v>3536</v>
      </c>
      <c r="AB644" s="20" t="s">
        <v>1413</v>
      </c>
      <c r="AC644" s="20" t="s">
        <v>167</v>
      </c>
      <c r="AD644" s="20" t="s">
        <v>56</v>
      </c>
      <c r="AE644" s="20"/>
    </row>
    <row r="645" spans="1:31" ht="21" customHeight="1" x14ac:dyDescent="0.2">
      <c r="A645" s="4">
        <f t="shared" si="34"/>
        <v>643</v>
      </c>
      <c r="B645" s="4" t="str">
        <f t="shared" si="35"/>
        <v>B010-00016933</v>
      </c>
      <c r="C645" s="4" t="str">
        <f>IFERROR(VLOOKUP(F645,Tablas!$A$1:$B$3,2,0),"")</f>
        <v>Boleta</v>
      </c>
      <c r="D645" s="4" t="str">
        <f t="shared" si="36"/>
        <v>Falabella - CONTADO / CASH - PE 5071 FALABELLA Basado en Entregas 09-0010-00057</v>
      </c>
      <c r="E645" s="19">
        <v>45260</v>
      </c>
      <c r="F645" s="20" t="s">
        <v>842</v>
      </c>
      <c r="G645" s="20" t="s">
        <v>4255</v>
      </c>
      <c r="H645" s="20" t="s">
        <v>44</v>
      </c>
      <c r="I645" s="20" t="s">
        <v>45</v>
      </c>
      <c r="J645" s="20" t="s">
        <v>4256</v>
      </c>
      <c r="K645" s="20" t="s">
        <v>4257</v>
      </c>
      <c r="L645" s="20" t="s">
        <v>4258</v>
      </c>
      <c r="M645" s="20"/>
      <c r="N645" s="21">
        <v>68</v>
      </c>
      <c r="O645" s="21">
        <v>0</v>
      </c>
      <c r="P645" s="20"/>
      <c r="Q645" s="19">
        <v>45260</v>
      </c>
      <c r="R645" s="20"/>
      <c r="S645" s="19">
        <v>45260</v>
      </c>
      <c r="T645" s="20" t="s">
        <v>49</v>
      </c>
      <c r="U645" s="20">
        <v>883359</v>
      </c>
      <c r="V645" s="20">
        <v>230003247</v>
      </c>
      <c r="W645" s="20" t="s">
        <v>847</v>
      </c>
      <c r="X645" s="20" t="s">
        <v>305</v>
      </c>
      <c r="Y645" s="20" t="s">
        <v>52</v>
      </c>
      <c r="Z645" s="20" t="s">
        <v>4259</v>
      </c>
      <c r="AA645" s="20" t="s">
        <v>4260</v>
      </c>
      <c r="AB645" s="20" t="s">
        <v>436</v>
      </c>
      <c r="AC645" s="20" t="s">
        <v>167</v>
      </c>
      <c r="AD645" s="20" t="s">
        <v>56</v>
      </c>
      <c r="AE645" s="20" t="s">
        <v>1838</v>
      </c>
    </row>
    <row r="646" spans="1:31" ht="21" customHeight="1" x14ac:dyDescent="0.2">
      <c r="A646" s="4">
        <f t="shared" si="34"/>
        <v>644</v>
      </c>
      <c r="B646" s="4" t="str">
        <f t="shared" si="35"/>
        <v>B010-00018468</v>
      </c>
      <c r="C646" s="4" t="str">
        <f>IFERROR(VLOOKUP(F646,Tablas!$A$1:$B$3,2,0),"")</f>
        <v>Boleta</v>
      </c>
      <c r="D646" s="4" t="str">
        <f t="shared" si="36"/>
        <v>Ecom - CONTADO / CASH - PE 1659 TEL: 955730987 Basado en Entregas 09-0010-</v>
      </c>
      <c r="E646" s="19">
        <v>45394</v>
      </c>
      <c r="F646" s="20" t="s">
        <v>842</v>
      </c>
      <c r="G646" s="20" t="s">
        <v>4261</v>
      </c>
      <c r="H646" s="20" t="s">
        <v>44</v>
      </c>
      <c r="I646" s="20" t="s">
        <v>45</v>
      </c>
      <c r="J646" s="20" t="s">
        <v>4262</v>
      </c>
      <c r="K646" s="20" t="s">
        <v>4263</v>
      </c>
      <c r="L646" s="20" t="s">
        <v>4264</v>
      </c>
      <c r="M646" s="20"/>
      <c r="N646" s="21">
        <v>68</v>
      </c>
      <c r="O646" s="21">
        <v>0</v>
      </c>
      <c r="P646" s="20"/>
      <c r="Q646" s="19">
        <v>45394</v>
      </c>
      <c r="R646" s="20"/>
      <c r="S646" s="19">
        <v>45394</v>
      </c>
      <c r="T646" s="20" t="s">
        <v>49</v>
      </c>
      <c r="U646" s="20">
        <v>945443</v>
      </c>
      <c r="V646" s="20">
        <v>240000944</v>
      </c>
      <c r="W646" s="20" t="s">
        <v>847</v>
      </c>
      <c r="X646" s="20" t="s">
        <v>274</v>
      </c>
      <c r="Y646" s="20" t="s">
        <v>52</v>
      </c>
      <c r="Z646" s="20" t="s">
        <v>4265</v>
      </c>
      <c r="AA646" s="20" t="s">
        <v>4266</v>
      </c>
      <c r="AB646" s="20" t="s">
        <v>912</v>
      </c>
      <c r="AC646" s="20" t="s">
        <v>689</v>
      </c>
      <c r="AD646" s="20" t="s">
        <v>56</v>
      </c>
      <c r="AE646" s="20" t="s">
        <v>864</v>
      </c>
    </row>
    <row r="647" spans="1:31" ht="21" customHeight="1" x14ac:dyDescent="0.2">
      <c r="A647" s="4">
        <f t="shared" si="34"/>
        <v>645</v>
      </c>
      <c r="B647" s="4" t="str">
        <f t="shared" si="35"/>
        <v>B010-00018368</v>
      </c>
      <c r="C647" s="4" t="str">
        <f>IFERROR(VLOOKUP(F647,Tablas!$A$1:$B$3,2,0),"")</f>
        <v>Boleta</v>
      </c>
      <c r="D647" s="4" t="str">
        <f t="shared" si="36"/>
        <v>Ecom - CONTADO / CASH - PE 1477 TEL: 974997128 Basado en Pedidos de client</v>
      </c>
      <c r="E647" s="19">
        <v>45384</v>
      </c>
      <c r="F647" s="20" t="s">
        <v>842</v>
      </c>
      <c r="G647" s="20" t="s">
        <v>4267</v>
      </c>
      <c r="H647" s="20" t="s">
        <v>44</v>
      </c>
      <c r="I647" s="20" t="s">
        <v>45</v>
      </c>
      <c r="J647" s="20" t="s">
        <v>4268</v>
      </c>
      <c r="K647" s="20" t="s">
        <v>4269</v>
      </c>
      <c r="L647" s="20" t="s">
        <v>4270</v>
      </c>
      <c r="M647" s="20"/>
      <c r="N647" s="21">
        <v>68.05</v>
      </c>
      <c r="O647" s="21">
        <v>0</v>
      </c>
      <c r="P647" s="20"/>
      <c r="Q647" s="19">
        <v>45384</v>
      </c>
      <c r="R647" s="20"/>
      <c r="S647" s="19">
        <v>45384</v>
      </c>
      <c r="T647" s="20" t="s">
        <v>49</v>
      </c>
      <c r="U647" s="20">
        <v>940172</v>
      </c>
      <c r="V647" s="20">
        <v>240000844</v>
      </c>
      <c r="W647" s="20" t="s">
        <v>847</v>
      </c>
      <c r="X647" s="20" t="s">
        <v>274</v>
      </c>
      <c r="Y647" s="20" t="s">
        <v>52</v>
      </c>
      <c r="Z647" s="20" t="s">
        <v>4271</v>
      </c>
      <c r="AA647" s="20" t="s">
        <v>4272</v>
      </c>
      <c r="AB647" s="20" t="s">
        <v>1670</v>
      </c>
      <c r="AC647" s="20" t="s">
        <v>689</v>
      </c>
      <c r="AD647" s="20" t="s">
        <v>56</v>
      </c>
      <c r="AE647" s="20" t="s">
        <v>864</v>
      </c>
    </row>
    <row r="648" spans="1:31" ht="21" customHeight="1" x14ac:dyDescent="0.2">
      <c r="A648" s="4">
        <f t="shared" si="34"/>
        <v>646</v>
      </c>
      <c r="B648" s="4" t="str">
        <f t="shared" si="35"/>
        <v>B010-00019640</v>
      </c>
      <c r="C648" s="4" t="str">
        <f>IFERROR(VLOOKUP(F648,Tablas!$A$1:$B$3,2,0),"")</f>
        <v>Boleta</v>
      </c>
      <c r="D648" s="4" t="str">
        <f t="shared" si="36"/>
        <v>Juntoz - CONTADO / CASH - PE 3653 JUNTOZ 240722000104-001 Basado en Entregas</v>
      </c>
      <c r="E648" s="19">
        <v>45495</v>
      </c>
      <c r="F648" s="20" t="s">
        <v>842</v>
      </c>
      <c r="G648" s="20" t="s">
        <v>4273</v>
      </c>
      <c r="H648" s="20" t="s">
        <v>44</v>
      </c>
      <c r="I648" s="20" t="s">
        <v>45</v>
      </c>
      <c r="J648" s="20" t="s">
        <v>4274</v>
      </c>
      <c r="K648" s="20" t="s">
        <v>4275</v>
      </c>
      <c r="L648" s="20" t="s">
        <v>4276</v>
      </c>
      <c r="M648" s="20"/>
      <c r="N648" s="21">
        <v>68.13</v>
      </c>
      <c r="O648" s="21">
        <v>0</v>
      </c>
      <c r="P648" s="20"/>
      <c r="Q648" s="19">
        <v>45495</v>
      </c>
      <c r="R648" s="20"/>
      <c r="S648" s="19">
        <v>45495</v>
      </c>
      <c r="T648" s="20" t="s">
        <v>49</v>
      </c>
      <c r="U648" s="20">
        <v>997395</v>
      </c>
      <c r="V648" s="20">
        <v>240002175</v>
      </c>
      <c r="W648" s="20" t="s">
        <v>847</v>
      </c>
      <c r="X648" s="20" t="s">
        <v>305</v>
      </c>
      <c r="Y648" s="20" t="s">
        <v>52</v>
      </c>
      <c r="Z648" s="20" t="s">
        <v>4277</v>
      </c>
      <c r="AA648" s="20" t="s">
        <v>4278</v>
      </c>
      <c r="AB648" s="20" t="s">
        <v>54</v>
      </c>
      <c r="AC648" s="20" t="s">
        <v>167</v>
      </c>
      <c r="AD648" s="20" t="s">
        <v>56</v>
      </c>
      <c r="AE648" s="20" t="s">
        <v>851</v>
      </c>
    </row>
    <row r="649" spans="1:31" ht="21" customHeight="1" x14ac:dyDescent="0.2">
      <c r="A649" s="4">
        <f t="shared" si="34"/>
        <v>647</v>
      </c>
      <c r="B649" s="4" t="str">
        <f t="shared" si="35"/>
        <v>B010-00019346</v>
      </c>
      <c r="C649" s="4" t="str">
        <f>IFERROR(VLOOKUP(F649,Tablas!$A$1:$B$3,2,0),"")</f>
        <v>Boleta</v>
      </c>
      <c r="D649" s="4" t="str">
        <f t="shared" si="36"/>
        <v>Ripley - CONTADO / CASH - PE 3067 RIPLEY Basado en Entregas 09-0007-00001033</v>
      </c>
      <c r="E649" s="19">
        <v>45468</v>
      </c>
      <c r="F649" s="20" t="s">
        <v>842</v>
      </c>
      <c r="G649" s="20" t="s">
        <v>4279</v>
      </c>
      <c r="H649" s="20" t="s">
        <v>44</v>
      </c>
      <c r="I649" s="20" t="s">
        <v>45</v>
      </c>
      <c r="J649" s="20" t="s">
        <v>4280</v>
      </c>
      <c r="K649" s="20" t="s">
        <v>4281</v>
      </c>
      <c r="L649" s="20" t="s">
        <v>4282</v>
      </c>
      <c r="M649" s="20"/>
      <c r="N649" s="21">
        <v>68.14</v>
      </c>
      <c r="O649" s="21">
        <v>0</v>
      </c>
      <c r="P649" s="20"/>
      <c r="Q649" s="19">
        <v>45468</v>
      </c>
      <c r="R649" s="20"/>
      <c r="S649" s="19">
        <v>45468</v>
      </c>
      <c r="T649" s="20" t="s">
        <v>49</v>
      </c>
      <c r="U649" s="20">
        <v>985722</v>
      </c>
      <c r="V649" s="20">
        <v>240001881</v>
      </c>
      <c r="W649" s="20" t="s">
        <v>847</v>
      </c>
      <c r="X649" s="20" t="s">
        <v>274</v>
      </c>
      <c r="Y649" s="20" t="s">
        <v>52</v>
      </c>
      <c r="Z649" s="20" t="s">
        <v>4283</v>
      </c>
      <c r="AA649" s="20" t="s">
        <v>4284</v>
      </c>
      <c r="AB649" s="20" t="s">
        <v>54</v>
      </c>
      <c r="AC649" s="20" t="s">
        <v>167</v>
      </c>
      <c r="AD649" s="20" t="s">
        <v>56</v>
      </c>
      <c r="AE649" s="20" t="s">
        <v>2574</v>
      </c>
    </row>
    <row r="650" spans="1:31" ht="21" customHeight="1" x14ac:dyDescent="0.2">
      <c r="A650" s="4">
        <f t="shared" si="34"/>
        <v>648</v>
      </c>
      <c r="B650" s="4" t="str">
        <f t="shared" si="35"/>
        <v>B010-00019436</v>
      </c>
      <c r="C650" s="4" t="str">
        <f>IFERROR(VLOOKUP(F650,Tablas!$A$1:$B$3,2,0),"")</f>
        <v>Boleta</v>
      </c>
      <c r="D650" s="4" t="str">
        <f t="shared" si="36"/>
        <v>Ripley - CONTADO / CASH - PE 3297 RIPLEY n.º 6697056301-A Basado en Entregas</v>
      </c>
      <c r="E650" s="19">
        <v>45478</v>
      </c>
      <c r="F650" s="20" t="s">
        <v>842</v>
      </c>
      <c r="G650" s="20" t="s">
        <v>4285</v>
      </c>
      <c r="H650" s="20" t="s">
        <v>44</v>
      </c>
      <c r="I650" s="20" t="s">
        <v>45</v>
      </c>
      <c r="J650" s="20" t="s">
        <v>4286</v>
      </c>
      <c r="K650" s="20" t="s">
        <v>4287</v>
      </c>
      <c r="L650" s="20" t="s">
        <v>4288</v>
      </c>
      <c r="M650" s="20"/>
      <c r="N650" s="21">
        <v>68.430000000000007</v>
      </c>
      <c r="O650" s="21">
        <v>0</v>
      </c>
      <c r="P650" s="20"/>
      <c r="Q650" s="19">
        <v>45478</v>
      </c>
      <c r="R650" s="20"/>
      <c r="S650" s="19">
        <v>45478</v>
      </c>
      <c r="T650" s="20" t="s">
        <v>49</v>
      </c>
      <c r="U650" s="20">
        <v>990868</v>
      </c>
      <c r="V650" s="20">
        <v>240001971</v>
      </c>
      <c r="W650" s="20" t="s">
        <v>847</v>
      </c>
      <c r="X650" s="20" t="s">
        <v>274</v>
      </c>
      <c r="Y650" s="20" t="s">
        <v>52</v>
      </c>
      <c r="Z650" s="20" t="s">
        <v>4289</v>
      </c>
      <c r="AA650" s="20" t="s">
        <v>4290</v>
      </c>
      <c r="AB650" s="20" t="s">
        <v>54</v>
      </c>
      <c r="AC650" s="20" t="s">
        <v>167</v>
      </c>
      <c r="AD650" s="20" t="s">
        <v>56</v>
      </c>
      <c r="AE650" s="20" t="s">
        <v>2574</v>
      </c>
    </row>
    <row r="651" spans="1:31" ht="21" customHeight="1" x14ac:dyDescent="0.2">
      <c r="A651" s="4">
        <f t="shared" si="34"/>
        <v>649</v>
      </c>
      <c r="B651" s="4" t="str">
        <f t="shared" si="35"/>
        <v>B010-00019219</v>
      </c>
      <c r="C651" s="4" t="str">
        <f>IFERROR(VLOOKUP(F651,Tablas!$A$1:$B$3,2,0),"")</f>
        <v>Boleta</v>
      </c>
      <c r="D651" s="4" t="str">
        <f t="shared" si="36"/>
        <v>Ripley - CONTADO / CASH - PE 2835 RIPLEY Basado en Entregas 09-0007-00000817</v>
      </c>
      <c r="E651" s="19">
        <v>45453</v>
      </c>
      <c r="F651" s="20" t="s">
        <v>842</v>
      </c>
      <c r="G651" s="20" t="s">
        <v>4291</v>
      </c>
      <c r="H651" s="20" t="s">
        <v>44</v>
      </c>
      <c r="I651" s="20" t="s">
        <v>45</v>
      </c>
      <c r="J651" s="20" t="s">
        <v>4286</v>
      </c>
      <c r="K651" s="20" t="s">
        <v>4287</v>
      </c>
      <c r="L651" s="20" t="s">
        <v>4288</v>
      </c>
      <c r="M651" s="20"/>
      <c r="N651" s="21">
        <v>68.430000000000007</v>
      </c>
      <c r="O651" s="21">
        <v>0</v>
      </c>
      <c r="P651" s="20"/>
      <c r="Q651" s="19">
        <v>45453</v>
      </c>
      <c r="R651" s="20"/>
      <c r="S651" s="19">
        <v>45453</v>
      </c>
      <c r="T651" s="20" t="s">
        <v>49</v>
      </c>
      <c r="U651" s="20">
        <v>979170</v>
      </c>
      <c r="V651" s="20">
        <v>240001753</v>
      </c>
      <c r="W651" s="20" t="s">
        <v>847</v>
      </c>
      <c r="X651" s="20" t="s">
        <v>274</v>
      </c>
      <c r="Y651" s="20" t="s">
        <v>52</v>
      </c>
      <c r="Z651" s="20" t="s">
        <v>4292</v>
      </c>
      <c r="AA651" s="20" t="s">
        <v>4290</v>
      </c>
      <c r="AB651" s="20" t="s">
        <v>54</v>
      </c>
      <c r="AC651" s="20" t="s">
        <v>167</v>
      </c>
      <c r="AD651" s="20" t="s">
        <v>56</v>
      </c>
      <c r="AE651" s="20" t="s">
        <v>2574</v>
      </c>
    </row>
    <row r="652" spans="1:31" ht="21" customHeight="1" x14ac:dyDescent="0.2">
      <c r="A652" s="4">
        <f t="shared" si="34"/>
        <v>650</v>
      </c>
      <c r="B652" s="4" t="str">
        <f t="shared" si="35"/>
        <v>B010-00020009</v>
      </c>
      <c r="C652" s="4" t="str">
        <f>IFERROR(VLOOKUP(F652,Tablas!$A$1:$B$3,2,0),"")</f>
        <v>Boleta</v>
      </c>
      <c r="D652" s="4" t="str">
        <f t="shared" si="36"/>
        <v>Ecom - CONTADO / CASH - PE 4149 TEL: 998518056 ENVÍO Basado en Entregas 09</v>
      </c>
      <c r="E652" s="19">
        <v>45519</v>
      </c>
      <c r="F652" s="20" t="s">
        <v>842</v>
      </c>
      <c r="G652" s="20" t="s">
        <v>4293</v>
      </c>
      <c r="H652" s="20" t="s">
        <v>44</v>
      </c>
      <c r="I652" s="20" t="s">
        <v>45</v>
      </c>
      <c r="J652" s="20" t="s">
        <v>4294</v>
      </c>
      <c r="K652" s="20" t="s">
        <v>4295</v>
      </c>
      <c r="L652" s="20" t="s">
        <v>4296</v>
      </c>
      <c r="M652" s="20"/>
      <c r="N652" s="21">
        <v>68.95</v>
      </c>
      <c r="O652" s="21">
        <v>0</v>
      </c>
      <c r="P652" s="20"/>
      <c r="Q652" s="19">
        <v>45519</v>
      </c>
      <c r="R652" s="20"/>
      <c r="S652" s="19">
        <v>45519</v>
      </c>
      <c r="T652" s="20" t="s">
        <v>49</v>
      </c>
      <c r="U652" s="20">
        <v>1008392</v>
      </c>
      <c r="V652" s="20">
        <v>240002545</v>
      </c>
      <c r="W652" s="20" t="s">
        <v>847</v>
      </c>
      <c r="X652" s="20" t="s">
        <v>274</v>
      </c>
      <c r="Y652" s="20" t="s">
        <v>52</v>
      </c>
      <c r="Z652" s="20" t="s">
        <v>4297</v>
      </c>
      <c r="AA652" s="20" t="s">
        <v>4298</v>
      </c>
      <c r="AB652" s="20" t="s">
        <v>912</v>
      </c>
      <c r="AC652" s="20" t="s">
        <v>689</v>
      </c>
      <c r="AD652" s="20" t="s">
        <v>56</v>
      </c>
      <c r="AE652" s="20" t="s">
        <v>864</v>
      </c>
    </row>
    <row r="653" spans="1:31" ht="21" customHeight="1" x14ac:dyDescent="0.2">
      <c r="A653" s="4">
        <f t="shared" si="34"/>
        <v>651</v>
      </c>
      <c r="B653" s="4" t="str">
        <f t="shared" si="35"/>
        <v>B010-00018193</v>
      </c>
      <c r="C653" s="4" t="str">
        <f>IFERROR(VLOOKUP(F653,Tablas!$A$1:$B$3,2,0),"")</f>
        <v>Boleta</v>
      </c>
      <c r="D653" s="4" t="str">
        <f t="shared" si="36"/>
        <v>Venta Asistida - CONTADO / CASH - PE 1218 TEL: 980491256 Basado en Entregas 09-0010-</v>
      </c>
      <c r="E653" s="19">
        <v>45365</v>
      </c>
      <c r="F653" s="20" t="s">
        <v>842</v>
      </c>
      <c r="G653" s="20" t="s">
        <v>4299</v>
      </c>
      <c r="H653" s="20" t="s">
        <v>44</v>
      </c>
      <c r="I653" s="20" t="s">
        <v>45</v>
      </c>
      <c r="J653" s="20" t="s">
        <v>1922</v>
      </c>
      <c r="K653" s="20" t="s">
        <v>1923</v>
      </c>
      <c r="L653" s="20" t="s">
        <v>1924</v>
      </c>
      <c r="M653" s="20"/>
      <c r="N653" s="21">
        <v>69.5</v>
      </c>
      <c r="O653" s="21">
        <v>0</v>
      </c>
      <c r="P653" s="20"/>
      <c r="Q653" s="19">
        <v>45365</v>
      </c>
      <c r="R653" s="20"/>
      <c r="S653" s="19">
        <v>45365</v>
      </c>
      <c r="T653" s="20" t="s">
        <v>49</v>
      </c>
      <c r="U653" s="20">
        <v>933501</v>
      </c>
      <c r="V653" s="20">
        <v>240000668</v>
      </c>
      <c r="W653" s="20" t="s">
        <v>847</v>
      </c>
      <c r="X653" s="20" t="s">
        <v>274</v>
      </c>
      <c r="Y653" s="20" t="s">
        <v>52</v>
      </c>
      <c r="Z653" s="20" t="s">
        <v>4300</v>
      </c>
      <c r="AA653" s="20" t="s">
        <v>1926</v>
      </c>
      <c r="AB653" s="20" t="s">
        <v>1927</v>
      </c>
      <c r="AC653" s="20" t="s">
        <v>41</v>
      </c>
      <c r="AD653" s="20" t="s">
        <v>56</v>
      </c>
      <c r="AE653" s="20" t="s">
        <v>983</v>
      </c>
    </row>
    <row r="654" spans="1:31" ht="21" customHeight="1" x14ac:dyDescent="0.2">
      <c r="A654" s="4">
        <f t="shared" si="34"/>
        <v>652</v>
      </c>
      <c r="B654" s="4" t="str">
        <f t="shared" si="35"/>
        <v>B010-00018767</v>
      </c>
      <c r="C654" s="4" t="str">
        <f>IFERROR(VLOOKUP(F654,Tablas!$A$1:$B$3,2,0),"")</f>
        <v>Boleta</v>
      </c>
      <c r="D654" s="4" t="str">
        <f t="shared" si="36"/>
        <v>Falabella - CONTADO / CASH - PE 2125 FALABELLA Basado en Entregas 09-0007-00000</v>
      </c>
      <c r="E654" s="19">
        <v>45415</v>
      </c>
      <c r="F654" s="20" t="s">
        <v>842</v>
      </c>
      <c r="G654" s="20" t="s">
        <v>4301</v>
      </c>
      <c r="H654" s="20" t="s">
        <v>44</v>
      </c>
      <c r="I654" s="20" t="s">
        <v>45</v>
      </c>
      <c r="J654" s="20" t="s">
        <v>4302</v>
      </c>
      <c r="K654" s="20" t="s">
        <v>4303</v>
      </c>
      <c r="L654" s="20" t="s">
        <v>4304</v>
      </c>
      <c r="M654" s="20"/>
      <c r="N654" s="21">
        <v>70.2</v>
      </c>
      <c r="O654" s="21">
        <v>0</v>
      </c>
      <c r="P654" s="20"/>
      <c r="Q654" s="19">
        <v>45415</v>
      </c>
      <c r="R654" s="20"/>
      <c r="S654" s="19">
        <v>45415</v>
      </c>
      <c r="T654" s="20" t="s">
        <v>49</v>
      </c>
      <c r="U654" s="20">
        <v>958769</v>
      </c>
      <c r="V654" s="20">
        <v>240001245</v>
      </c>
      <c r="W654" s="20" t="s">
        <v>847</v>
      </c>
      <c r="X654" s="20" t="s">
        <v>274</v>
      </c>
      <c r="Y654" s="20" t="s">
        <v>52</v>
      </c>
      <c r="Z654" s="20" t="s">
        <v>4305</v>
      </c>
      <c r="AA654" s="20" t="s">
        <v>4306</v>
      </c>
      <c r="AB654" s="20" t="s">
        <v>2508</v>
      </c>
      <c r="AC654" s="20" t="s">
        <v>167</v>
      </c>
      <c r="AD654" s="20" t="s">
        <v>56</v>
      </c>
      <c r="AE654" s="20" t="s">
        <v>1838</v>
      </c>
    </row>
    <row r="655" spans="1:31" ht="21" customHeight="1" x14ac:dyDescent="0.2">
      <c r="A655" s="4">
        <f t="shared" si="34"/>
        <v>653</v>
      </c>
      <c r="B655" s="4" t="str">
        <f t="shared" si="35"/>
        <v>B010-00018378</v>
      </c>
      <c r="C655" s="4" t="str">
        <f>IFERROR(VLOOKUP(F655,Tablas!$A$1:$B$3,2,0),"")</f>
        <v>Boleta</v>
      </c>
      <c r="D655" s="4" t="str">
        <f t="shared" si="36"/>
        <v>Falabella - CONTADO / CASH - PE 1494 FALABELLA Basado en Entregas 09-0010-00059</v>
      </c>
      <c r="E655" s="19">
        <v>45384</v>
      </c>
      <c r="F655" s="20" t="s">
        <v>842</v>
      </c>
      <c r="G655" s="20" t="s">
        <v>4307</v>
      </c>
      <c r="H655" s="20" t="s">
        <v>44</v>
      </c>
      <c r="I655" s="20" t="s">
        <v>45</v>
      </c>
      <c r="J655" s="20" t="s">
        <v>4308</v>
      </c>
      <c r="K655" s="20" t="s">
        <v>4309</v>
      </c>
      <c r="L655" s="20" t="s">
        <v>4310</v>
      </c>
      <c r="M655" s="20"/>
      <c r="N655" s="21">
        <v>70.2</v>
      </c>
      <c r="O655" s="21">
        <v>0</v>
      </c>
      <c r="P655" s="20"/>
      <c r="Q655" s="19">
        <v>45384</v>
      </c>
      <c r="R655" s="20"/>
      <c r="S655" s="19">
        <v>45384</v>
      </c>
      <c r="T655" s="20" t="s">
        <v>49</v>
      </c>
      <c r="U655" s="20">
        <v>940204</v>
      </c>
      <c r="V655" s="20">
        <v>240000854</v>
      </c>
      <c r="W655" s="20" t="s">
        <v>847</v>
      </c>
      <c r="X655" s="20" t="s">
        <v>274</v>
      </c>
      <c r="Y655" s="20" t="s">
        <v>52</v>
      </c>
      <c r="Z655" s="20" t="s">
        <v>4311</v>
      </c>
      <c r="AA655" s="20" t="s">
        <v>4312</v>
      </c>
      <c r="AB655" s="20" t="s">
        <v>544</v>
      </c>
      <c r="AC655" s="20" t="s">
        <v>167</v>
      </c>
      <c r="AD655" s="20" t="s">
        <v>56</v>
      </c>
      <c r="AE655" s="20" t="s">
        <v>1838</v>
      </c>
    </row>
    <row r="656" spans="1:31" ht="21" customHeight="1" x14ac:dyDescent="0.2">
      <c r="A656" s="4">
        <f t="shared" si="34"/>
        <v>654</v>
      </c>
      <c r="B656" s="4" t="str">
        <f t="shared" si="35"/>
        <v>B010-00019457</v>
      </c>
      <c r="C656" s="4" t="str">
        <f>IFERROR(VLOOKUP(F656,Tablas!$A$1:$B$3,2,0),"")</f>
        <v>Boleta</v>
      </c>
      <c r="D656" s="4" t="str">
        <f t="shared" si="36"/>
        <v>Falabella - CONTADO / CASH - PE 3325 FALABELLA No 2510162660 Basado en Entregas</v>
      </c>
      <c r="E656" s="19">
        <v>45482</v>
      </c>
      <c r="F656" s="20" t="s">
        <v>842</v>
      </c>
      <c r="G656" s="20" t="s">
        <v>4313</v>
      </c>
      <c r="H656" s="20" t="s">
        <v>44</v>
      </c>
      <c r="I656" s="20" t="s">
        <v>45</v>
      </c>
      <c r="J656" s="20" t="s">
        <v>3327</v>
      </c>
      <c r="K656" s="20" t="s">
        <v>3328</v>
      </c>
      <c r="L656" s="20" t="s">
        <v>3329</v>
      </c>
      <c r="M656" s="20"/>
      <c r="N656" s="21">
        <v>70.2</v>
      </c>
      <c r="O656" s="21">
        <v>0</v>
      </c>
      <c r="P656" s="20"/>
      <c r="Q656" s="19">
        <v>45482</v>
      </c>
      <c r="R656" s="20"/>
      <c r="S656" s="19">
        <v>45482</v>
      </c>
      <c r="T656" s="20" t="s">
        <v>49</v>
      </c>
      <c r="U656" s="20">
        <v>991931</v>
      </c>
      <c r="V656" s="20">
        <v>240001992</v>
      </c>
      <c r="W656" s="20" t="s">
        <v>847</v>
      </c>
      <c r="X656" s="20" t="s">
        <v>305</v>
      </c>
      <c r="Y656" s="20" t="s">
        <v>52</v>
      </c>
      <c r="Z656" s="20" t="s">
        <v>4314</v>
      </c>
      <c r="AA656" s="20" t="s">
        <v>353</v>
      </c>
      <c r="AB656" s="20" t="s">
        <v>54</v>
      </c>
      <c r="AC656" s="20" t="s">
        <v>167</v>
      </c>
      <c r="AD656" s="20" t="s">
        <v>56</v>
      </c>
      <c r="AE656" s="20" t="s">
        <v>1838</v>
      </c>
    </row>
    <row r="657" spans="1:31" ht="21" customHeight="1" x14ac:dyDescent="0.2">
      <c r="A657" s="4">
        <f t="shared" si="34"/>
        <v>655</v>
      </c>
      <c r="B657" s="4" t="str">
        <f t="shared" si="35"/>
        <v>B010-00017590</v>
      </c>
      <c r="C657" s="4" t="str">
        <f>IFERROR(VLOOKUP(F657,Tablas!$A$1:$B$3,2,0),"")</f>
        <v>Boleta</v>
      </c>
      <c r="D657" s="4" t="str">
        <f t="shared" si="36"/>
        <v>Promart - Intercorp - CONTADO / CASH - PE 0068 PROMART Basado en Entregas 09-0010-0005829</v>
      </c>
      <c r="E657" s="19">
        <v>45300</v>
      </c>
      <c r="F657" s="20" t="s">
        <v>842</v>
      </c>
      <c r="G657" s="20" t="s">
        <v>4315</v>
      </c>
      <c r="H657" s="20" t="s">
        <v>44</v>
      </c>
      <c r="I657" s="20" t="s">
        <v>45</v>
      </c>
      <c r="J657" s="20" t="s">
        <v>4316</v>
      </c>
      <c r="K657" s="20" t="s">
        <v>4317</v>
      </c>
      <c r="L657" s="20" t="s">
        <v>4318</v>
      </c>
      <c r="M657" s="20"/>
      <c r="N657" s="21">
        <v>70.38</v>
      </c>
      <c r="O657" s="21">
        <v>0</v>
      </c>
      <c r="P657" s="20"/>
      <c r="Q657" s="19">
        <v>45300</v>
      </c>
      <c r="R657" s="20"/>
      <c r="S657" s="19">
        <v>45300</v>
      </c>
      <c r="T657" s="20" t="s">
        <v>49</v>
      </c>
      <c r="U657" s="20">
        <v>902131</v>
      </c>
      <c r="V657" s="20">
        <v>240000061</v>
      </c>
      <c r="W657" s="20" t="s">
        <v>847</v>
      </c>
      <c r="X657" s="20" t="s">
        <v>274</v>
      </c>
      <c r="Y657" s="20" t="s">
        <v>52</v>
      </c>
      <c r="Z657" s="20" t="s">
        <v>4319</v>
      </c>
      <c r="AA657" s="20" t="s">
        <v>689</v>
      </c>
      <c r="AB657" s="20" t="s">
        <v>167</v>
      </c>
      <c r="AC657" s="20" t="s">
        <v>167</v>
      </c>
      <c r="AD657" s="20" t="s">
        <v>56</v>
      </c>
      <c r="AE657" s="20" t="s">
        <v>2596</v>
      </c>
    </row>
    <row r="658" spans="1:31" ht="21" customHeight="1" x14ac:dyDescent="0.2">
      <c r="A658" s="4">
        <f t="shared" si="34"/>
        <v>656</v>
      </c>
      <c r="B658" s="4" t="str">
        <f t="shared" si="35"/>
        <v>B010-00019954</v>
      </c>
      <c r="C658" s="4" t="str">
        <f>IFERROR(VLOOKUP(F658,Tablas!$A$1:$B$3,2,0),"")</f>
        <v>Boleta</v>
      </c>
      <c r="D658" s="4" t="str">
        <f t="shared" si="36"/>
        <v>Ripley - CONTADO / CASH - PE 4045 RIPLEY n.º 6768740501-A Basado en Entregas</v>
      </c>
      <c r="E658" s="19">
        <v>45516</v>
      </c>
      <c r="F658" s="20" t="s">
        <v>842</v>
      </c>
      <c r="G658" s="20" t="s">
        <v>4320</v>
      </c>
      <c r="H658" s="20" t="s">
        <v>44</v>
      </c>
      <c r="I658" s="20" t="s">
        <v>45</v>
      </c>
      <c r="J658" s="20" t="s">
        <v>4321</v>
      </c>
      <c r="K658" s="20" t="s">
        <v>4322</v>
      </c>
      <c r="L658" s="20" t="s">
        <v>4323</v>
      </c>
      <c r="M658" s="20"/>
      <c r="N658" s="21">
        <v>70.709999999999994</v>
      </c>
      <c r="O658" s="21">
        <v>0</v>
      </c>
      <c r="P658" s="20"/>
      <c r="Q658" s="19">
        <v>45516</v>
      </c>
      <c r="R658" s="20"/>
      <c r="S658" s="19">
        <v>45516</v>
      </c>
      <c r="T658" s="20" t="s">
        <v>49</v>
      </c>
      <c r="U658" s="20">
        <v>1006452</v>
      </c>
      <c r="V658" s="20">
        <v>240002490</v>
      </c>
      <c r="W658" s="20" t="s">
        <v>847</v>
      </c>
      <c r="X658" s="20" t="s">
        <v>305</v>
      </c>
      <c r="Y658" s="20" t="s">
        <v>52</v>
      </c>
      <c r="Z658" s="20" t="s">
        <v>4324</v>
      </c>
      <c r="AA658" s="20" t="s">
        <v>372</v>
      </c>
      <c r="AB658" s="20" t="s">
        <v>54</v>
      </c>
      <c r="AC658" s="20" t="s">
        <v>167</v>
      </c>
      <c r="AD658" s="20" t="s">
        <v>56</v>
      </c>
      <c r="AE658" s="20" t="s">
        <v>2574</v>
      </c>
    </row>
    <row r="659" spans="1:31" ht="21" customHeight="1" x14ac:dyDescent="0.2">
      <c r="A659" s="4">
        <f t="shared" si="34"/>
        <v>657</v>
      </c>
      <c r="B659" s="4" t="str">
        <f t="shared" si="35"/>
        <v>B010-00020552</v>
      </c>
      <c r="C659" s="4" t="str">
        <f>IFERROR(VLOOKUP(F659,Tablas!$A$1:$B$3,2,0),"")</f>
        <v>Boleta</v>
      </c>
      <c r="D659" s="4" t="str">
        <f t="shared" si="36"/>
        <v>Juntoz - CONTADO / CASH - PE 5161 JUNTOZ 240928000051-001 Basado en Entregas</v>
      </c>
      <c r="E659" s="19">
        <v>45565</v>
      </c>
      <c r="F659" s="20" t="s">
        <v>842</v>
      </c>
      <c r="G659" s="20" t="s">
        <v>4325</v>
      </c>
      <c r="H659" s="20" t="s">
        <v>44</v>
      </c>
      <c r="I659" s="20" t="s">
        <v>45</v>
      </c>
      <c r="J659" s="20" t="s">
        <v>4326</v>
      </c>
      <c r="K659" s="20" t="s">
        <v>4327</v>
      </c>
      <c r="L659" s="20" t="s">
        <v>4328</v>
      </c>
      <c r="M659" s="20"/>
      <c r="N659" s="21">
        <v>71</v>
      </c>
      <c r="O659" s="21">
        <v>0</v>
      </c>
      <c r="P659" s="20"/>
      <c r="Q659" s="19">
        <v>45565</v>
      </c>
      <c r="R659" s="20"/>
      <c r="S659" s="19">
        <v>45565</v>
      </c>
      <c r="T659" s="20" t="s">
        <v>49</v>
      </c>
      <c r="U659" s="20">
        <v>1032328</v>
      </c>
      <c r="V659" s="20">
        <v>240003089</v>
      </c>
      <c r="W659" s="20" t="s">
        <v>847</v>
      </c>
      <c r="X659" s="20" t="s">
        <v>305</v>
      </c>
      <c r="Y659" s="20" t="s">
        <v>52</v>
      </c>
      <c r="Z659" s="20" t="s">
        <v>4329</v>
      </c>
      <c r="AA659" s="20" t="s">
        <v>4278</v>
      </c>
      <c r="AB659" s="20" t="s">
        <v>54</v>
      </c>
      <c r="AC659" s="20" t="s">
        <v>167</v>
      </c>
      <c r="AD659" s="20" t="s">
        <v>56</v>
      </c>
      <c r="AE659" s="20" t="s">
        <v>851</v>
      </c>
    </row>
    <row r="660" spans="1:31" ht="21" customHeight="1" x14ac:dyDescent="0.2">
      <c r="A660" s="4">
        <f t="shared" si="34"/>
        <v>658</v>
      </c>
      <c r="B660" s="4" t="str">
        <f t="shared" si="35"/>
        <v>B010-00018737</v>
      </c>
      <c r="C660" s="4" t="str">
        <f>IFERROR(VLOOKUP(F660,Tablas!$A$1:$B$3,2,0),"")</f>
        <v>Boleta</v>
      </c>
      <c r="D660" s="4" t="str">
        <f t="shared" si="36"/>
        <v>Ecom - CONTADO / CASH - PE 2098 TEL: 998257145 Basado en Pedidos de client</v>
      </c>
      <c r="E660" s="19">
        <v>45412</v>
      </c>
      <c r="F660" s="20" t="s">
        <v>842</v>
      </c>
      <c r="G660" s="20" t="s">
        <v>4330</v>
      </c>
      <c r="H660" s="20" t="s">
        <v>44</v>
      </c>
      <c r="I660" s="20" t="s">
        <v>45</v>
      </c>
      <c r="J660" s="20" t="s">
        <v>1259</v>
      </c>
      <c r="K660" s="20" t="s">
        <v>1260</v>
      </c>
      <c r="L660" s="20" t="s">
        <v>1261</v>
      </c>
      <c r="M660" s="20"/>
      <c r="N660" s="21">
        <v>71.099999999999994</v>
      </c>
      <c r="O660" s="21">
        <v>0</v>
      </c>
      <c r="P660" s="20"/>
      <c r="Q660" s="19">
        <v>45412</v>
      </c>
      <c r="R660" s="20"/>
      <c r="S660" s="19">
        <v>45412</v>
      </c>
      <c r="T660" s="20" t="s">
        <v>49</v>
      </c>
      <c r="U660" s="20">
        <v>957305</v>
      </c>
      <c r="V660" s="20">
        <v>240001213</v>
      </c>
      <c r="W660" s="20" t="s">
        <v>847</v>
      </c>
      <c r="X660" s="20" t="s">
        <v>305</v>
      </c>
      <c r="Y660" s="20" t="s">
        <v>52</v>
      </c>
      <c r="Z660" s="20" t="s">
        <v>4331</v>
      </c>
      <c r="AA660" s="20" t="s">
        <v>1263</v>
      </c>
      <c r="AB660" s="20" t="s">
        <v>863</v>
      </c>
      <c r="AC660" s="20" t="s">
        <v>689</v>
      </c>
      <c r="AD660" s="20" t="s">
        <v>56</v>
      </c>
      <c r="AE660" s="20" t="s">
        <v>864</v>
      </c>
    </row>
    <row r="661" spans="1:31" ht="21" customHeight="1" x14ac:dyDescent="0.2">
      <c r="A661" s="4">
        <f t="shared" si="34"/>
        <v>659</v>
      </c>
      <c r="B661" s="4" t="str">
        <f t="shared" si="35"/>
        <v>B010-00018704</v>
      </c>
      <c r="C661" s="4" t="str">
        <f>IFERROR(VLOOKUP(F661,Tablas!$A$1:$B$3,2,0),"")</f>
        <v>Boleta</v>
      </c>
      <c r="D661" s="4" t="str">
        <f t="shared" si="36"/>
        <v>Ripley - CONTADO / CASH - PE 2041 RIPLEY Basado en Entregas 09-0007-00000102</v>
      </c>
      <c r="E661" s="19">
        <v>45411</v>
      </c>
      <c r="F661" s="20" t="s">
        <v>842</v>
      </c>
      <c r="G661" s="20" t="s">
        <v>4332</v>
      </c>
      <c r="H661" s="20" t="s">
        <v>44</v>
      </c>
      <c r="I661" s="20" t="s">
        <v>45</v>
      </c>
      <c r="J661" s="20" t="s">
        <v>4333</v>
      </c>
      <c r="K661" s="20" t="s">
        <v>4334</v>
      </c>
      <c r="L661" s="20" t="s">
        <v>4335</v>
      </c>
      <c r="M661" s="20"/>
      <c r="N661" s="21">
        <v>71.260000000000005</v>
      </c>
      <c r="O661" s="21">
        <v>0</v>
      </c>
      <c r="P661" s="20"/>
      <c r="Q661" s="19">
        <v>45411</v>
      </c>
      <c r="R661" s="20"/>
      <c r="S661" s="19">
        <v>45411</v>
      </c>
      <c r="T661" s="20" t="s">
        <v>49</v>
      </c>
      <c r="U661" s="20">
        <v>956749</v>
      </c>
      <c r="V661" s="20">
        <v>240001180</v>
      </c>
      <c r="W661" s="20" t="s">
        <v>847</v>
      </c>
      <c r="X661" s="20" t="s">
        <v>274</v>
      </c>
      <c r="Y661" s="20" t="s">
        <v>52</v>
      </c>
      <c r="Z661" s="20" t="s">
        <v>4336</v>
      </c>
      <c r="AA661" s="20" t="s">
        <v>4337</v>
      </c>
      <c r="AB661" s="20" t="s">
        <v>54</v>
      </c>
      <c r="AC661" s="20" t="s">
        <v>167</v>
      </c>
      <c r="AD661" s="20" t="s">
        <v>56</v>
      </c>
      <c r="AE661" s="20" t="s">
        <v>2574</v>
      </c>
    </row>
    <row r="662" spans="1:31" ht="21" customHeight="1" x14ac:dyDescent="0.2">
      <c r="A662" s="4">
        <f t="shared" si="34"/>
        <v>660</v>
      </c>
      <c r="B662" s="4" t="str">
        <f t="shared" si="35"/>
        <v>B010-00018909</v>
      </c>
      <c r="C662" s="4" t="str">
        <f>IFERROR(VLOOKUP(F662,Tablas!$A$1:$B$3,2,0),"")</f>
        <v>Boleta</v>
      </c>
      <c r="D662" s="4" t="str">
        <f t="shared" si="36"/>
        <v>Ripley - CONTADO / CASH - PE 2446 RIPLEY Basado en Entregas 09-0007-00000469</v>
      </c>
      <c r="E662" s="19">
        <v>45433</v>
      </c>
      <c r="F662" s="20" t="s">
        <v>842</v>
      </c>
      <c r="G662" s="20" t="s">
        <v>4338</v>
      </c>
      <c r="H662" s="20" t="s">
        <v>44</v>
      </c>
      <c r="I662" s="20" t="s">
        <v>45</v>
      </c>
      <c r="J662" s="20" t="s">
        <v>4339</v>
      </c>
      <c r="K662" s="20" t="s">
        <v>4340</v>
      </c>
      <c r="L662" s="20" t="s">
        <v>4341</v>
      </c>
      <c r="M662" s="20"/>
      <c r="N662" s="21">
        <v>71.260000000000005</v>
      </c>
      <c r="O662" s="21">
        <v>0</v>
      </c>
      <c r="P662" s="20"/>
      <c r="Q662" s="19">
        <v>45433</v>
      </c>
      <c r="R662" s="20"/>
      <c r="S662" s="19">
        <v>45433</v>
      </c>
      <c r="T662" s="20" t="s">
        <v>49</v>
      </c>
      <c r="U662" s="20">
        <v>967692</v>
      </c>
      <c r="V662" s="20">
        <v>240001387</v>
      </c>
      <c r="W662" s="20" t="s">
        <v>847</v>
      </c>
      <c r="X662" s="20" t="s">
        <v>274</v>
      </c>
      <c r="Y662" s="20" t="s">
        <v>52</v>
      </c>
      <c r="Z662" s="20" t="s">
        <v>4342</v>
      </c>
      <c r="AA662" s="20" t="s">
        <v>4343</v>
      </c>
      <c r="AB662" s="20" t="s">
        <v>167</v>
      </c>
      <c r="AC662" s="20" t="s">
        <v>167</v>
      </c>
      <c r="AD662" s="20" t="s">
        <v>56</v>
      </c>
      <c r="AE662" s="20" t="s">
        <v>2574</v>
      </c>
    </row>
    <row r="663" spans="1:31" ht="21" customHeight="1" x14ac:dyDescent="0.2">
      <c r="A663" s="4">
        <f t="shared" si="34"/>
        <v>661</v>
      </c>
      <c r="B663" s="4" t="str">
        <f t="shared" si="35"/>
        <v>B010-00018881</v>
      </c>
      <c r="C663" s="4" t="str">
        <f>IFERROR(VLOOKUP(F663,Tablas!$A$1:$B$3,2,0),"")</f>
        <v>Boleta</v>
      </c>
      <c r="D663" s="4" t="str">
        <f t="shared" si="36"/>
        <v>Ripley - CONTADO / CASH - PE 2401 RIPLEY Basado en Entregas 09-0007-00000425</v>
      </c>
      <c r="E663" s="19">
        <v>45428</v>
      </c>
      <c r="F663" s="20" t="s">
        <v>842</v>
      </c>
      <c r="G663" s="20" t="s">
        <v>4344</v>
      </c>
      <c r="H663" s="20" t="s">
        <v>44</v>
      </c>
      <c r="I663" s="20" t="s">
        <v>45</v>
      </c>
      <c r="J663" s="20" t="s">
        <v>4345</v>
      </c>
      <c r="K663" s="20" t="s">
        <v>4346</v>
      </c>
      <c r="L663" s="20" t="s">
        <v>4347</v>
      </c>
      <c r="M663" s="20"/>
      <c r="N663" s="21">
        <v>71.260000000000005</v>
      </c>
      <c r="O663" s="21">
        <v>0</v>
      </c>
      <c r="P663" s="20"/>
      <c r="Q663" s="19">
        <v>45428</v>
      </c>
      <c r="R663" s="20"/>
      <c r="S663" s="19">
        <v>45428</v>
      </c>
      <c r="T663" s="20" t="s">
        <v>49</v>
      </c>
      <c r="U663" s="20">
        <v>964956</v>
      </c>
      <c r="V663" s="20">
        <v>240001359</v>
      </c>
      <c r="W663" s="20" t="s">
        <v>847</v>
      </c>
      <c r="X663" s="20" t="s">
        <v>274</v>
      </c>
      <c r="Y663" s="20" t="s">
        <v>52</v>
      </c>
      <c r="Z663" s="20" t="s">
        <v>4348</v>
      </c>
      <c r="AA663" s="20" t="s">
        <v>4349</v>
      </c>
      <c r="AB663" s="20" t="s">
        <v>2446</v>
      </c>
      <c r="AC663" s="20" t="s">
        <v>167</v>
      </c>
      <c r="AD663" s="20" t="s">
        <v>56</v>
      </c>
      <c r="AE663" s="20" t="s">
        <v>2574</v>
      </c>
    </row>
    <row r="664" spans="1:31" ht="21" customHeight="1" x14ac:dyDescent="0.2">
      <c r="A664" s="4">
        <f t="shared" si="34"/>
        <v>662</v>
      </c>
      <c r="B664" s="4" t="str">
        <f t="shared" si="35"/>
        <v>B010-00018214</v>
      </c>
      <c r="C664" s="4" t="str">
        <f>IFERROR(VLOOKUP(F664,Tablas!$A$1:$B$3,2,0),"")</f>
        <v>Boleta</v>
      </c>
      <c r="D664" s="4" t="str">
        <f t="shared" si="36"/>
        <v>Ecom - CONTADO / CASH - PE 1254 TEL: 942794152 Basado en Pedidos de client</v>
      </c>
      <c r="E664" s="19">
        <v>45369</v>
      </c>
      <c r="F664" s="20" t="s">
        <v>842</v>
      </c>
      <c r="G664" s="20" t="s">
        <v>4350</v>
      </c>
      <c r="H664" s="20" t="s">
        <v>44</v>
      </c>
      <c r="I664" s="20" t="s">
        <v>45</v>
      </c>
      <c r="J664" s="20" t="s">
        <v>4351</v>
      </c>
      <c r="K664" s="20" t="s">
        <v>4352</v>
      </c>
      <c r="L664" s="20" t="s">
        <v>4353</v>
      </c>
      <c r="M664" s="20"/>
      <c r="N664" s="21">
        <v>71.650000000000006</v>
      </c>
      <c r="O664" s="21">
        <v>0</v>
      </c>
      <c r="P664" s="20"/>
      <c r="Q664" s="19">
        <v>45369</v>
      </c>
      <c r="R664" s="20"/>
      <c r="S664" s="19">
        <v>45369</v>
      </c>
      <c r="T664" s="20" t="s">
        <v>49</v>
      </c>
      <c r="U664" s="20">
        <v>934303</v>
      </c>
      <c r="V664" s="20">
        <v>240000689</v>
      </c>
      <c r="W664" s="20" t="s">
        <v>847</v>
      </c>
      <c r="X664" s="20" t="s">
        <v>274</v>
      </c>
      <c r="Y664" s="20" t="s">
        <v>52</v>
      </c>
      <c r="Z664" s="20" t="s">
        <v>4354</v>
      </c>
      <c r="AA664" s="20" t="s">
        <v>4355</v>
      </c>
      <c r="AB664" s="20" t="s">
        <v>963</v>
      </c>
      <c r="AC664" s="20" t="s">
        <v>689</v>
      </c>
      <c r="AD664" s="20" t="s">
        <v>56</v>
      </c>
      <c r="AE664" s="20" t="s">
        <v>864</v>
      </c>
    </row>
    <row r="665" spans="1:31" ht="21" customHeight="1" x14ac:dyDescent="0.2">
      <c r="A665" s="4">
        <f t="shared" si="34"/>
        <v>663</v>
      </c>
      <c r="B665" s="4" t="str">
        <f t="shared" si="35"/>
        <v>B010-00019965</v>
      </c>
      <c r="C665" s="4" t="str">
        <f>IFERROR(VLOOKUP(F665,Tablas!$A$1:$B$3,2,0),"")</f>
        <v>Boleta</v>
      </c>
      <c r="D665" s="4" t="str">
        <f t="shared" si="36"/>
        <v>Ecom - CONTADO / CASH - PE 4061 TEL: 948624563 ENVÍO Basado en Entregas 09</v>
      </c>
      <c r="E665" s="19">
        <v>45517</v>
      </c>
      <c r="F665" s="20" t="s">
        <v>842</v>
      </c>
      <c r="G665" s="20" t="s">
        <v>4356</v>
      </c>
      <c r="H665" s="20" t="s">
        <v>44</v>
      </c>
      <c r="I665" s="20" t="s">
        <v>45</v>
      </c>
      <c r="J665" s="20" t="s">
        <v>4357</v>
      </c>
      <c r="K665" s="20" t="s">
        <v>4358</v>
      </c>
      <c r="L665" s="20" t="s">
        <v>4359</v>
      </c>
      <c r="M665" s="20"/>
      <c r="N665" s="21">
        <v>71.66</v>
      </c>
      <c r="O665" s="21">
        <v>0</v>
      </c>
      <c r="P665" s="20"/>
      <c r="Q665" s="19">
        <v>45517</v>
      </c>
      <c r="R665" s="20"/>
      <c r="S665" s="19">
        <v>45517</v>
      </c>
      <c r="T665" s="20" t="s">
        <v>49</v>
      </c>
      <c r="U665" s="20">
        <v>1007111</v>
      </c>
      <c r="V665" s="20">
        <v>240002501</v>
      </c>
      <c r="W665" s="20" t="s">
        <v>847</v>
      </c>
      <c r="X665" s="20" t="s">
        <v>305</v>
      </c>
      <c r="Y665" s="20" t="s">
        <v>52</v>
      </c>
      <c r="Z665" s="20" t="s">
        <v>4360</v>
      </c>
      <c r="AA665" s="20" t="s">
        <v>4361</v>
      </c>
      <c r="AB665" s="20" t="s">
        <v>4362</v>
      </c>
      <c r="AC665" s="20" t="s">
        <v>167</v>
      </c>
      <c r="AD665" s="20" t="s">
        <v>56</v>
      </c>
      <c r="AE665" s="20" t="s">
        <v>864</v>
      </c>
    </row>
    <row r="666" spans="1:31" ht="21" customHeight="1" x14ac:dyDescent="0.2">
      <c r="A666" s="4">
        <f t="shared" si="34"/>
        <v>664</v>
      </c>
      <c r="B666" s="4" t="str">
        <f t="shared" si="35"/>
        <v>B010-00017096</v>
      </c>
      <c r="C666" s="4" t="str">
        <f>IFERROR(VLOOKUP(F666,Tablas!$A$1:$B$3,2,0),"")</f>
        <v>Boleta</v>
      </c>
      <c r="D666" s="4" t="str">
        <f t="shared" si="36"/>
        <v>Falabella - CONTADO / CASH - PE 5452 FALABELLA Basado en Entregas 09-0010-00058</v>
      </c>
      <c r="E666" s="19">
        <v>45281</v>
      </c>
      <c r="F666" s="20" t="s">
        <v>842</v>
      </c>
      <c r="G666" s="20" t="s">
        <v>4363</v>
      </c>
      <c r="H666" s="20" t="s">
        <v>44</v>
      </c>
      <c r="I666" s="20" t="s">
        <v>45</v>
      </c>
      <c r="J666" s="20" t="s">
        <v>4364</v>
      </c>
      <c r="K666" s="20" t="s">
        <v>4365</v>
      </c>
      <c r="L666" s="20" t="s">
        <v>4366</v>
      </c>
      <c r="M666" s="20"/>
      <c r="N666" s="21">
        <v>72.19</v>
      </c>
      <c r="O666" s="21">
        <v>0</v>
      </c>
      <c r="P666" s="20"/>
      <c r="Q666" s="19">
        <v>45281</v>
      </c>
      <c r="R666" s="20"/>
      <c r="S666" s="19">
        <v>45281</v>
      </c>
      <c r="T666" s="20" t="s">
        <v>49</v>
      </c>
      <c r="U666" s="20">
        <v>892061</v>
      </c>
      <c r="V666" s="20">
        <v>230003411</v>
      </c>
      <c r="W666" s="20" t="s">
        <v>847</v>
      </c>
      <c r="X666" s="20" t="s">
        <v>274</v>
      </c>
      <c r="Y666" s="20" t="s">
        <v>52</v>
      </c>
      <c r="Z666" s="20" t="s">
        <v>4367</v>
      </c>
      <c r="AA666" s="20" t="s">
        <v>4368</v>
      </c>
      <c r="AB666" s="20" t="s">
        <v>4369</v>
      </c>
      <c r="AC666" s="20" t="s">
        <v>2671</v>
      </c>
      <c r="AD666" s="20" t="s">
        <v>56</v>
      </c>
      <c r="AE666" s="20" t="s">
        <v>1838</v>
      </c>
    </row>
    <row r="667" spans="1:31" ht="21" customHeight="1" x14ac:dyDescent="0.2">
      <c r="A667" s="4">
        <f t="shared" si="34"/>
        <v>665</v>
      </c>
      <c r="B667" s="4" t="str">
        <f t="shared" si="35"/>
        <v>B010-00019634</v>
      </c>
      <c r="C667" s="4" t="str">
        <f>IFERROR(VLOOKUP(F667,Tablas!$A$1:$B$3,2,0),"")</f>
        <v>Boleta</v>
      </c>
      <c r="D667" s="4" t="str">
        <f t="shared" si="36"/>
        <v>Ecom - CONTADO / CASH - PE 3639 TEL: 997525619 RECOJO Basado en Pedidos de</v>
      </c>
      <c r="E667" s="19">
        <v>45495</v>
      </c>
      <c r="F667" s="20" t="s">
        <v>842</v>
      </c>
      <c r="G667" s="20" t="s">
        <v>4370</v>
      </c>
      <c r="H667" s="20" t="s">
        <v>44</v>
      </c>
      <c r="I667" s="20" t="s">
        <v>45</v>
      </c>
      <c r="J667" s="20" t="s">
        <v>884</v>
      </c>
      <c r="K667" s="20" t="s">
        <v>885</v>
      </c>
      <c r="L667" s="20" t="s">
        <v>886</v>
      </c>
      <c r="M667" s="20"/>
      <c r="N667" s="21">
        <v>72.72</v>
      </c>
      <c r="O667" s="21">
        <v>0</v>
      </c>
      <c r="P667" s="20"/>
      <c r="Q667" s="19">
        <v>45495</v>
      </c>
      <c r="R667" s="20"/>
      <c r="S667" s="19">
        <v>45495</v>
      </c>
      <c r="T667" s="20" t="s">
        <v>49</v>
      </c>
      <c r="U667" s="20">
        <v>997376</v>
      </c>
      <c r="V667" s="20">
        <v>240002169</v>
      </c>
      <c r="W667" s="20" t="s">
        <v>847</v>
      </c>
      <c r="X667" s="20" t="s">
        <v>274</v>
      </c>
      <c r="Y667" s="20" t="s">
        <v>52</v>
      </c>
      <c r="Z667" s="20" t="s">
        <v>4371</v>
      </c>
      <c r="AA667" s="20" t="s">
        <v>353</v>
      </c>
      <c r="AB667" s="20" t="s">
        <v>54</v>
      </c>
      <c r="AC667" s="20" t="s">
        <v>167</v>
      </c>
      <c r="AD667" s="20" t="s">
        <v>56</v>
      </c>
      <c r="AE667" s="20" t="s">
        <v>864</v>
      </c>
    </row>
    <row r="668" spans="1:31" ht="21" customHeight="1" x14ac:dyDescent="0.2">
      <c r="A668" s="4">
        <f t="shared" si="34"/>
        <v>666</v>
      </c>
      <c r="B668" s="4" t="str">
        <f t="shared" si="35"/>
        <v>B010-00018920</v>
      </c>
      <c r="C668" s="4" t="str">
        <f>IFERROR(VLOOKUP(F668,Tablas!$A$1:$B$3,2,0),"")</f>
        <v>Boleta</v>
      </c>
      <c r="D668" s="4" t="str">
        <f t="shared" si="36"/>
        <v>Falabella - CONTADO / CASH - PE 2478 FALABELLA Basado en Entregas 09-0007-00000</v>
      </c>
      <c r="E668" s="19">
        <v>45433</v>
      </c>
      <c r="F668" s="20" t="s">
        <v>842</v>
      </c>
      <c r="G668" s="20" t="s">
        <v>4372</v>
      </c>
      <c r="H668" s="20" t="s">
        <v>44</v>
      </c>
      <c r="I668" s="20" t="s">
        <v>45</v>
      </c>
      <c r="J668" s="20" t="s">
        <v>4373</v>
      </c>
      <c r="K668" s="20" t="s">
        <v>4374</v>
      </c>
      <c r="L668" s="20" t="s">
        <v>4375</v>
      </c>
      <c r="M668" s="20"/>
      <c r="N668" s="21">
        <v>72.900000000000006</v>
      </c>
      <c r="O668" s="21">
        <v>0</v>
      </c>
      <c r="P668" s="20"/>
      <c r="Q668" s="19">
        <v>45433</v>
      </c>
      <c r="R668" s="20"/>
      <c r="S668" s="19">
        <v>45433</v>
      </c>
      <c r="T668" s="20" t="s">
        <v>49</v>
      </c>
      <c r="U668" s="20">
        <v>968091</v>
      </c>
      <c r="V668" s="20">
        <v>240001398</v>
      </c>
      <c r="W668" s="20" t="s">
        <v>847</v>
      </c>
      <c r="X668" s="20" t="s">
        <v>274</v>
      </c>
      <c r="Y668" s="20" t="s">
        <v>52</v>
      </c>
      <c r="Z668" s="20" t="s">
        <v>4376</v>
      </c>
      <c r="AA668" s="20" t="s">
        <v>4377</v>
      </c>
      <c r="AB668" s="20" t="s">
        <v>756</v>
      </c>
      <c r="AC668" s="20" t="s">
        <v>167</v>
      </c>
      <c r="AD668" s="20" t="s">
        <v>56</v>
      </c>
      <c r="AE668" s="20" t="s">
        <v>1838</v>
      </c>
    </row>
    <row r="669" spans="1:31" ht="21" customHeight="1" x14ac:dyDescent="0.2">
      <c r="A669" s="4">
        <f t="shared" si="34"/>
        <v>667</v>
      </c>
      <c r="B669" s="4" t="str">
        <f t="shared" si="35"/>
        <v>B010-00018837</v>
      </c>
      <c r="C669" s="4" t="str">
        <f>IFERROR(VLOOKUP(F669,Tablas!$A$1:$B$3,2,0),"")</f>
        <v>Boleta</v>
      </c>
      <c r="D669" s="4" t="str">
        <f t="shared" si="36"/>
        <v>Falabella - CONTADO / CASH - PE 2280 FALABELLA Basado en Entregas 09-0007-00000</v>
      </c>
      <c r="E669" s="19">
        <v>45425</v>
      </c>
      <c r="F669" s="20" t="s">
        <v>842</v>
      </c>
      <c r="G669" s="20" t="s">
        <v>4378</v>
      </c>
      <c r="H669" s="20" t="s">
        <v>44</v>
      </c>
      <c r="I669" s="20" t="s">
        <v>45</v>
      </c>
      <c r="J669" s="20" t="s">
        <v>4379</v>
      </c>
      <c r="K669" s="20" t="s">
        <v>4380</v>
      </c>
      <c r="L669" s="20" t="s">
        <v>4381</v>
      </c>
      <c r="M669" s="20"/>
      <c r="N669" s="21">
        <v>72.900000000000006</v>
      </c>
      <c r="O669" s="21">
        <v>0</v>
      </c>
      <c r="P669" s="20"/>
      <c r="Q669" s="19">
        <v>45425</v>
      </c>
      <c r="R669" s="20"/>
      <c r="S669" s="19">
        <v>45425</v>
      </c>
      <c r="T669" s="20" t="s">
        <v>49</v>
      </c>
      <c r="U669" s="20">
        <v>962451</v>
      </c>
      <c r="V669" s="20">
        <v>240001315</v>
      </c>
      <c r="W669" s="20" t="s">
        <v>847</v>
      </c>
      <c r="X669" s="20" t="s">
        <v>274</v>
      </c>
      <c r="Y669" s="20" t="s">
        <v>52</v>
      </c>
      <c r="Z669" s="20" t="s">
        <v>4382</v>
      </c>
      <c r="AA669" s="20" t="s">
        <v>4383</v>
      </c>
      <c r="AB669" s="20" t="s">
        <v>3456</v>
      </c>
      <c r="AC669" s="20" t="s">
        <v>167</v>
      </c>
      <c r="AD669" s="20" t="s">
        <v>56</v>
      </c>
      <c r="AE669" s="20" t="s">
        <v>1838</v>
      </c>
    </row>
    <row r="670" spans="1:31" ht="21" customHeight="1" x14ac:dyDescent="0.2">
      <c r="A670" s="4">
        <f t="shared" si="34"/>
        <v>668</v>
      </c>
      <c r="B670" s="4" t="str">
        <f t="shared" si="35"/>
        <v>B010-00016998</v>
      </c>
      <c r="C670" s="4" t="str">
        <f>IFERROR(VLOOKUP(F670,Tablas!$A$1:$B$3,2,0),"")</f>
        <v>Boleta</v>
      </c>
      <c r="D670" s="4" t="str">
        <f t="shared" si="36"/>
        <v>Falabella - CONTADO / CASH - PE 5216 FALABELLA Basado en Entregas 09-0010-00057</v>
      </c>
      <c r="E670" s="19">
        <v>45271</v>
      </c>
      <c r="F670" s="20" t="s">
        <v>842</v>
      </c>
      <c r="G670" s="20" t="s">
        <v>4384</v>
      </c>
      <c r="H670" s="20" t="s">
        <v>44</v>
      </c>
      <c r="I670" s="20" t="s">
        <v>45</v>
      </c>
      <c r="J670" s="20" t="s">
        <v>4385</v>
      </c>
      <c r="K670" s="20" t="s">
        <v>4386</v>
      </c>
      <c r="L670" s="20" t="s">
        <v>4387</v>
      </c>
      <c r="M670" s="20"/>
      <c r="N670" s="21">
        <v>72.900000000000006</v>
      </c>
      <c r="O670" s="21">
        <v>0</v>
      </c>
      <c r="P670" s="20"/>
      <c r="Q670" s="19">
        <v>45271</v>
      </c>
      <c r="R670" s="20"/>
      <c r="S670" s="19">
        <v>45271</v>
      </c>
      <c r="T670" s="20" t="s">
        <v>49</v>
      </c>
      <c r="U670" s="20">
        <v>886739</v>
      </c>
      <c r="V670" s="20">
        <v>230003312</v>
      </c>
      <c r="W670" s="20" t="s">
        <v>847</v>
      </c>
      <c r="X670" s="20" t="s">
        <v>274</v>
      </c>
      <c r="Y670" s="20" t="s">
        <v>52</v>
      </c>
      <c r="Z670" s="20" t="s">
        <v>4388</v>
      </c>
      <c r="AA670" s="20" t="s">
        <v>4389</v>
      </c>
      <c r="AB670" s="20" t="s">
        <v>309</v>
      </c>
      <c r="AC670" s="20" t="s">
        <v>309</v>
      </c>
      <c r="AD670" s="20" t="s">
        <v>56</v>
      </c>
      <c r="AE670" s="20" t="s">
        <v>1838</v>
      </c>
    </row>
    <row r="671" spans="1:31" ht="21" customHeight="1" x14ac:dyDescent="0.2">
      <c r="A671" s="4">
        <f t="shared" si="34"/>
        <v>669</v>
      </c>
      <c r="B671" s="4" t="str">
        <f t="shared" si="35"/>
        <v>B010-00019279</v>
      </c>
      <c r="C671" s="4" t="str">
        <f>IFERROR(VLOOKUP(F671,Tablas!$A$1:$B$3,2,0),"")</f>
        <v>Boleta</v>
      </c>
      <c r="D671" s="4" t="str">
        <f t="shared" si="36"/>
        <v>Falabella - CONTADO / CASH - PE 2953 FALABELLA Basado en Entregas 09-0007-00000</v>
      </c>
      <c r="E671" s="19">
        <v>45460</v>
      </c>
      <c r="F671" s="20" t="s">
        <v>842</v>
      </c>
      <c r="G671" s="20" t="s">
        <v>4390</v>
      </c>
      <c r="H671" s="20" t="s">
        <v>44</v>
      </c>
      <c r="I671" s="20" t="s">
        <v>45</v>
      </c>
      <c r="J671" s="20" t="s">
        <v>4391</v>
      </c>
      <c r="K671" s="20" t="s">
        <v>4392</v>
      </c>
      <c r="L671" s="20" t="s">
        <v>4393</v>
      </c>
      <c r="M671" s="20"/>
      <c r="N671" s="21">
        <v>72.900000000000006</v>
      </c>
      <c r="O671" s="21">
        <v>0</v>
      </c>
      <c r="P671" s="20"/>
      <c r="Q671" s="19">
        <v>45460</v>
      </c>
      <c r="R671" s="20"/>
      <c r="S671" s="19">
        <v>45460</v>
      </c>
      <c r="T671" s="20" t="s">
        <v>49</v>
      </c>
      <c r="U671" s="20">
        <v>981982</v>
      </c>
      <c r="V671" s="20">
        <v>240001814</v>
      </c>
      <c r="W671" s="20" t="s">
        <v>847</v>
      </c>
      <c r="X671" s="20" t="s">
        <v>274</v>
      </c>
      <c r="Y671" s="20" t="s">
        <v>52</v>
      </c>
      <c r="Z671" s="20" t="s">
        <v>4394</v>
      </c>
      <c r="AA671" s="20" t="s">
        <v>4395</v>
      </c>
      <c r="AB671" s="20" t="s">
        <v>4396</v>
      </c>
      <c r="AC671" s="20" t="s">
        <v>741</v>
      </c>
      <c r="AD671" s="20" t="s">
        <v>56</v>
      </c>
      <c r="AE671" s="20" t="s">
        <v>1838</v>
      </c>
    </row>
    <row r="672" spans="1:31" ht="21" customHeight="1" x14ac:dyDescent="0.2">
      <c r="A672" s="4">
        <f t="shared" si="34"/>
        <v>670</v>
      </c>
      <c r="B672" s="4" t="str">
        <f t="shared" si="35"/>
        <v>B010-00019365</v>
      </c>
      <c r="C672" s="4" t="str">
        <f>IFERROR(VLOOKUP(F672,Tablas!$A$1:$B$3,2,0),"")</f>
        <v>Boleta</v>
      </c>
      <c r="D672" s="4" t="str">
        <f t="shared" si="36"/>
        <v>Falabella - CONTADO / CASH - PE 3129 FALABELLA Basado en Entregas 09-0007-00001</v>
      </c>
      <c r="E672" s="19">
        <v>45469</v>
      </c>
      <c r="F672" s="20" t="s">
        <v>842</v>
      </c>
      <c r="G672" s="20" t="s">
        <v>4397</v>
      </c>
      <c r="H672" s="20" t="s">
        <v>44</v>
      </c>
      <c r="I672" s="20" t="s">
        <v>45</v>
      </c>
      <c r="J672" s="20" t="s">
        <v>4398</v>
      </c>
      <c r="K672" s="20" t="s">
        <v>4399</v>
      </c>
      <c r="L672" s="20" t="s">
        <v>4400</v>
      </c>
      <c r="M672" s="20"/>
      <c r="N672" s="21">
        <v>72.900000000000006</v>
      </c>
      <c r="O672" s="21">
        <v>0</v>
      </c>
      <c r="P672" s="20"/>
      <c r="Q672" s="19">
        <v>45469</v>
      </c>
      <c r="R672" s="20"/>
      <c r="S672" s="19">
        <v>45469</v>
      </c>
      <c r="T672" s="20" t="s">
        <v>49</v>
      </c>
      <c r="U672" s="20">
        <v>986507</v>
      </c>
      <c r="V672" s="20">
        <v>240001900</v>
      </c>
      <c r="W672" s="20" t="s">
        <v>847</v>
      </c>
      <c r="X672" s="20" t="s">
        <v>274</v>
      </c>
      <c r="Y672" s="20" t="s">
        <v>52</v>
      </c>
      <c r="Z672" s="20" t="s">
        <v>4401</v>
      </c>
      <c r="AA672" s="20" t="s">
        <v>4402</v>
      </c>
      <c r="AB672" s="20" t="s">
        <v>789</v>
      </c>
      <c r="AC672" s="20" t="s">
        <v>167</v>
      </c>
      <c r="AD672" s="20" t="s">
        <v>56</v>
      </c>
      <c r="AE672" s="20" t="s">
        <v>1838</v>
      </c>
    </row>
    <row r="673" spans="1:31" ht="21" customHeight="1" x14ac:dyDescent="0.2">
      <c r="A673" s="4">
        <f t="shared" si="34"/>
        <v>671</v>
      </c>
      <c r="B673" s="4" t="str">
        <f t="shared" si="35"/>
        <v>B010-00019872</v>
      </c>
      <c r="C673" s="4" t="str">
        <f>IFERROR(VLOOKUP(F673,Tablas!$A$1:$B$3,2,0),"")</f>
        <v>Boleta</v>
      </c>
      <c r="D673" s="4" t="str">
        <f t="shared" si="36"/>
        <v>Falabella - CONTADO / CASH - PE 3916 FALABELLA No 2543917078 Basado en Entregas</v>
      </c>
      <c r="E673" s="19">
        <v>45509</v>
      </c>
      <c r="F673" s="20" t="s">
        <v>842</v>
      </c>
      <c r="G673" s="20" t="s">
        <v>4403</v>
      </c>
      <c r="H673" s="20" t="s">
        <v>44</v>
      </c>
      <c r="I673" s="20" t="s">
        <v>45</v>
      </c>
      <c r="J673" s="20" t="s">
        <v>4404</v>
      </c>
      <c r="K673" s="20" t="s">
        <v>4405</v>
      </c>
      <c r="L673" s="20" t="s">
        <v>4406</v>
      </c>
      <c r="M673" s="20"/>
      <c r="N673" s="21">
        <v>72.900000000000006</v>
      </c>
      <c r="O673" s="21">
        <v>0</v>
      </c>
      <c r="P673" s="20"/>
      <c r="Q673" s="19">
        <v>45509</v>
      </c>
      <c r="R673" s="20"/>
      <c r="S673" s="19">
        <v>45509</v>
      </c>
      <c r="T673" s="20" t="s">
        <v>49</v>
      </c>
      <c r="U673" s="20">
        <v>1004042</v>
      </c>
      <c r="V673" s="20">
        <v>240002408</v>
      </c>
      <c r="W673" s="20" t="s">
        <v>847</v>
      </c>
      <c r="X673" s="20" t="s">
        <v>274</v>
      </c>
      <c r="Y673" s="20" t="s">
        <v>4407</v>
      </c>
      <c r="Z673" s="20" t="s">
        <v>4408</v>
      </c>
      <c r="AA673" s="20" t="s">
        <v>372</v>
      </c>
      <c r="AB673" s="20" t="s">
        <v>54</v>
      </c>
      <c r="AC673" s="20" t="s">
        <v>167</v>
      </c>
      <c r="AD673" s="20" t="s">
        <v>56</v>
      </c>
      <c r="AE673" s="20" t="s">
        <v>1838</v>
      </c>
    </row>
    <row r="674" spans="1:31" ht="21" customHeight="1" x14ac:dyDescent="0.2">
      <c r="A674" s="4">
        <f t="shared" si="34"/>
        <v>672</v>
      </c>
      <c r="B674" s="4" t="str">
        <f t="shared" si="35"/>
        <v>B010-00017965</v>
      </c>
      <c r="C674" s="4" t="str">
        <f>IFERROR(VLOOKUP(F674,Tablas!$A$1:$B$3,2,0),"")</f>
        <v>Boleta</v>
      </c>
      <c r="D674" s="4" t="str">
        <f t="shared" si="36"/>
        <v>Ecom - CONTADO / CASH - PE 0820 TEL: 935388244 Basado en Pedidos de client</v>
      </c>
      <c r="E674" s="19">
        <v>45343</v>
      </c>
      <c r="F674" s="20" t="s">
        <v>842</v>
      </c>
      <c r="G674" s="20" t="s">
        <v>4409</v>
      </c>
      <c r="H674" s="20" t="s">
        <v>44</v>
      </c>
      <c r="I674" s="20" t="s">
        <v>45</v>
      </c>
      <c r="J674" s="20" t="s">
        <v>4410</v>
      </c>
      <c r="K674" s="20" t="s">
        <v>4411</v>
      </c>
      <c r="L674" s="20" t="s">
        <v>4412</v>
      </c>
      <c r="M674" s="20"/>
      <c r="N674" s="21">
        <v>72.92</v>
      </c>
      <c r="O674" s="21">
        <v>0</v>
      </c>
      <c r="P674" s="20"/>
      <c r="Q674" s="19">
        <v>45343</v>
      </c>
      <c r="R674" s="20"/>
      <c r="S674" s="19">
        <v>45343</v>
      </c>
      <c r="T674" s="20" t="s">
        <v>49</v>
      </c>
      <c r="U674" s="20">
        <v>923054</v>
      </c>
      <c r="V674" s="20">
        <v>240000439</v>
      </c>
      <c r="W674" s="20" t="s">
        <v>847</v>
      </c>
      <c r="X674" s="20" t="s">
        <v>305</v>
      </c>
      <c r="Y674" s="20" t="s">
        <v>52</v>
      </c>
      <c r="Z674" s="20" t="s">
        <v>4413</v>
      </c>
      <c r="AA674" s="20" t="s">
        <v>4414</v>
      </c>
      <c r="AB674" s="20" t="s">
        <v>4415</v>
      </c>
      <c r="AC674" s="20" t="s">
        <v>4416</v>
      </c>
      <c r="AD674" s="20" t="s">
        <v>56</v>
      </c>
      <c r="AE674" s="20" t="s">
        <v>864</v>
      </c>
    </row>
    <row r="675" spans="1:31" ht="21" customHeight="1" x14ac:dyDescent="0.2">
      <c r="A675" s="4">
        <f t="shared" si="34"/>
        <v>673</v>
      </c>
      <c r="B675" s="4" t="str">
        <f t="shared" si="35"/>
        <v>F010-00024406</v>
      </c>
      <c r="C675" s="4" t="str">
        <f>IFERROR(VLOOKUP(F675,Tablas!$A$1:$B$3,2,0),"")</f>
        <v>Factura</v>
      </c>
      <c r="D675" s="4" t="str">
        <f t="shared" si="36"/>
        <v>Ecom - CONTADO / CASH - Facturas clientes - C10086928197</v>
      </c>
      <c r="E675" s="19">
        <v>45393</v>
      </c>
      <c r="F675" s="20" t="s">
        <v>1001</v>
      </c>
      <c r="G675" s="20" t="s">
        <v>4417</v>
      </c>
      <c r="H675" s="20" t="s">
        <v>44</v>
      </c>
      <c r="I675" s="20" t="s">
        <v>45</v>
      </c>
      <c r="J675" s="20" t="s">
        <v>4418</v>
      </c>
      <c r="K675" s="20" t="s">
        <v>4419</v>
      </c>
      <c r="L675" s="20" t="s">
        <v>4420</v>
      </c>
      <c r="M675" s="20"/>
      <c r="N675" s="21">
        <v>73.069999999999993</v>
      </c>
      <c r="O675" s="21">
        <v>0</v>
      </c>
      <c r="P675" s="20"/>
      <c r="Q675" s="19">
        <v>45393</v>
      </c>
      <c r="R675" s="20"/>
      <c r="S675" s="19">
        <v>45393</v>
      </c>
      <c r="T675" s="20" t="s">
        <v>49</v>
      </c>
      <c r="U675" s="20">
        <v>944881</v>
      </c>
      <c r="V675" s="20">
        <v>240000982</v>
      </c>
      <c r="W675" s="20" t="s">
        <v>847</v>
      </c>
      <c r="X675" s="20" t="s">
        <v>305</v>
      </c>
      <c r="Y675" s="20" t="s">
        <v>52</v>
      </c>
      <c r="Z675" s="20" t="s">
        <v>4421</v>
      </c>
      <c r="AA675" s="20" t="s">
        <v>4422</v>
      </c>
      <c r="AB675" s="20"/>
      <c r="AC675" s="20"/>
      <c r="AD675" s="20" t="s">
        <v>56</v>
      </c>
      <c r="AE675" s="20" t="s">
        <v>864</v>
      </c>
    </row>
    <row r="676" spans="1:31" ht="21" customHeight="1" x14ac:dyDescent="0.2">
      <c r="A676" s="4">
        <f t="shared" si="34"/>
        <v>674</v>
      </c>
      <c r="B676" s="4" t="str">
        <f t="shared" si="35"/>
        <v>B010-00019342</v>
      </c>
      <c r="C676" s="4" t="str">
        <f>IFERROR(VLOOKUP(F676,Tablas!$A$1:$B$3,2,0),"")</f>
        <v>Boleta</v>
      </c>
      <c r="D676" s="4" t="str">
        <f t="shared" si="36"/>
        <v>Ripley - CONTADO / CASH - PE 3063 RIPLEY Basado en Entregas 09-0007-00001029</v>
      </c>
      <c r="E676" s="19">
        <v>45468</v>
      </c>
      <c r="F676" s="20" t="s">
        <v>842</v>
      </c>
      <c r="G676" s="20" t="s">
        <v>4423</v>
      </c>
      <c r="H676" s="20" t="s">
        <v>44</v>
      </c>
      <c r="I676" s="20" t="s">
        <v>45</v>
      </c>
      <c r="J676" s="20" t="s">
        <v>4424</v>
      </c>
      <c r="K676" s="20" t="s">
        <v>4425</v>
      </c>
      <c r="L676" s="20" t="s">
        <v>4426</v>
      </c>
      <c r="M676" s="20"/>
      <c r="N676" s="21">
        <v>73.38</v>
      </c>
      <c r="O676" s="21">
        <v>0</v>
      </c>
      <c r="P676" s="20"/>
      <c r="Q676" s="19">
        <v>45468</v>
      </c>
      <c r="R676" s="20"/>
      <c r="S676" s="19">
        <v>45468</v>
      </c>
      <c r="T676" s="20" t="s">
        <v>49</v>
      </c>
      <c r="U676" s="20">
        <v>985709</v>
      </c>
      <c r="V676" s="20">
        <v>240001877</v>
      </c>
      <c r="W676" s="20" t="s">
        <v>847</v>
      </c>
      <c r="X676" s="20" t="s">
        <v>274</v>
      </c>
      <c r="Y676" s="20" t="s">
        <v>52</v>
      </c>
      <c r="Z676" s="20" t="s">
        <v>4427</v>
      </c>
      <c r="AA676" s="20" t="s">
        <v>4428</v>
      </c>
      <c r="AB676" s="20" t="s">
        <v>54</v>
      </c>
      <c r="AC676" s="20" t="s">
        <v>167</v>
      </c>
      <c r="AD676" s="20" t="s">
        <v>56</v>
      </c>
      <c r="AE676" s="20" t="s">
        <v>2574</v>
      </c>
    </row>
    <row r="677" spans="1:31" ht="21" customHeight="1" x14ac:dyDescent="0.2">
      <c r="A677" s="4">
        <f t="shared" si="34"/>
        <v>675</v>
      </c>
      <c r="B677" s="4" t="str">
        <f t="shared" si="35"/>
        <v>B010-00018257</v>
      </c>
      <c r="C677" s="4" t="str">
        <f>IFERROR(VLOOKUP(F677,Tablas!$A$1:$B$3,2,0),"")</f>
        <v>Boleta</v>
      </c>
      <c r="D677" s="4" t="str">
        <f t="shared" si="36"/>
        <v>Ecom - CONTADO / CASH - PE 1328 TEL: 954688805 Basado en Pedidos de client</v>
      </c>
      <c r="E677" s="19">
        <v>45373</v>
      </c>
      <c r="F677" s="20" t="s">
        <v>842</v>
      </c>
      <c r="G677" s="20" t="s">
        <v>4429</v>
      </c>
      <c r="H677" s="20" t="s">
        <v>44</v>
      </c>
      <c r="I677" s="20" t="s">
        <v>45</v>
      </c>
      <c r="J677" s="20" t="s">
        <v>4430</v>
      </c>
      <c r="K677" s="20" t="s">
        <v>4431</v>
      </c>
      <c r="L677" s="20" t="s">
        <v>4432</v>
      </c>
      <c r="M677" s="20"/>
      <c r="N677" s="21">
        <v>73.44</v>
      </c>
      <c r="O677" s="21">
        <v>0</v>
      </c>
      <c r="P677" s="20"/>
      <c r="Q677" s="19">
        <v>45373</v>
      </c>
      <c r="R677" s="20"/>
      <c r="S677" s="19">
        <v>45373</v>
      </c>
      <c r="T677" s="20" t="s">
        <v>49</v>
      </c>
      <c r="U677" s="20">
        <v>936749</v>
      </c>
      <c r="V677" s="20">
        <v>240000732</v>
      </c>
      <c r="W677" s="20" t="s">
        <v>847</v>
      </c>
      <c r="X677" s="20" t="s">
        <v>274</v>
      </c>
      <c r="Y677" s="20" t="s">
        <v>52</v>
      </c>
      <c r="Z677" s="20" t="s">
        <v>4433</v>
      </c>
      <c r="AA677" s="20" t="s">
        <v>4434</v>
      </c>
      <c r="AB677" s="20" t="s">
        <v>863</v>
      </c>
      <c r="AC677" s="20" t="s">
        <v>689</v>
      </c>
      <c r="AD677" s="20" t="s">
        <v>56</v>
      </c>
      <c r="AE677" s="20" t="s">
        <v>864</v>
      </c>
    </row>
    <row r="678" spans="1:31" ht="21" customHeight="1" x14ac:dyDescent="0.2">
      <c r="A678" s="4">
        <f t="shared" si="34"/>
        <v>676</v>
      </c>
      <c r="B678" s="4" t="str">
        <f t="shared" si="35"/>
        <v>B010-00020262</v>
      </c>
      <c r="C678" s="4" t="str">
        <f>IFERROR(VLOOKUP(F678,Tablas!$A$1:$B$3,2,0),"")</f>
        <v>Boleta</v>
      </c>
      <c r="D678" s="4" t="str">
        <f t="shared" si="36"/>
        <v>Falabella - CONTADO / CASH - PE 4553 FALABELLA No 2565675674 Basado en Entregas</v>
      </c>
      <c r="E678" s="19">
        <v>45538</v>
      </c>
      <c r="F678" s="20" t="s">
        <v>842</v>
      </c>
      <c r="G678" s="20" t="s">
        <v>4435</v>
      </c>
      <c r="H678" s="20" t="s">
        <v>44</v>
      </c>
      <c r="I678" s="20" t="s">
        <v>45</v>
      </c>
      <c r="J678" s="20" t="s">
        <v>4436</v>
      </c>
      <c r="K678" s="20" t="s">
        <v>4437</v>
      </c>
      <c r="L678" s="20" t="s">
        <v>4438</v>
      </c>
      <c r="M678" s="20"/>
      <c r="N678" s="21">
        <v>73.8</v>
      </c>
      <c r="O678" s="21">
        <v>0</v>
      </c>
      <c r="P678" s="20"/>
      <c r="Q678" s="19">
        <v>45538</v>
      </c>
      <c r="R678" s="20"/>
      <c r="S678" s="19">
        <v>45538</v>
      </c>
      <c r="T678" s="20" t="s">
        <v>49</v>
      </c>
      <c r="U678" s="20">
        <v>1017910</v>
      </c>
      <c r="V678" s="20">
        <v>240002799</v>
      </c>
      <c r="W678" s="20" t="s">
        <v>847</v>
      </c>
      <c r="X678" s="20" t="s">
        <v>274</v>
      </c>
      <c r="Y678" s="20" t="s">
        <v>52</v>
      </c>
      <c r="Z678" s="20" t="s">
        <v>4439</v>
      </c>
      <c r="AA678" s="20" t="s">
        <v>372</v>
      </c>
      <c r="AB678" s="20" t="s">
        <v>54</v>
      </c>
      <c r="AC678" s="20" t="s">
        <v>167</v>
      </c>
      <c r="AD678" s="20" t="s">
        <v>56</v>
      </c>
      <c r="AE678" s="20" t="s">
        <v>1838</v>
      </c>
    </row>
    <row r="679" spans="1:31" ht="21" customHeight="1" x14ac:dyDescent="0.2">
      <c r="A679" s="4">
        <f t="shared" si="34"/>
        <v>677</v>
      </c>
      <c r="B679" s="4" t="str">
        <f t="shared" si="35"/>
        <v>B010-00018618</v>
      </c>
      <c r="C679" s="4" t="str">
        <f>IFERROR(VLOOKUP(F679,Tablas!$A$1:$B$3,2,0),"")</f>
        <v>Boleta</v>
      </c>
      <c r="D679" s="4" t="str">
        <f t="shared" si="36"/>
        <v>Falabella - CONTADO / CASH - PE 1968 FALABELLA Basado en Entregas 09-0007-00000</v>
      </c>
      <c r="E679" s="19">
        <v>45408</v>
      </c>
      <c r="F679" s="20" t="s">
        <v>842</v>
      </c>
      <c r="G679" s="20" t="s">
        <v>4440</v>
      </c>
      <c r="H679" s="20" t="s">
        <v>44</v>
      </c>
      <c r="I679" s="20" t="s">
        <v>45</v>
      </c>
      <c r="J679" s="20" t="s">
        <v>4441</v>
      </c>
      <c r="K679" s="20" t="s">
        <v>4442</v>
      </c>
      <c r="L679" s="20" t="s">
        <v>4443</v>
      </c>
      <c r="M679" s="20"/>
      <c r="N679" s="21">
        <v>73.8</v>
      </c>
      <c r="O679" s="21">
        <v>0</v>
      </c>
      <c r="P679" s="20"/>
      <c r="Q679" s="19">
        <v>45408</v>
      </c>
      <c r="R679" s="20"/>
      <c r="S679" s="19">
        <v>45408</v>
      </c>
      <c r="T679" s="20" t="s">
        <v>49</v>
      </c>
      <c r="U679" s="20">
        <v>955014</v>
      </c>
      <c r="V679" s="20">
        <v>240001094</v>
      </c>
      <c r="W679" s="20" t="s">
        <v>847</v>
      </c>
      <c r="X679" s="20" t="s">
        <v>274</v>
      </c>
      <c r="Y679" s="20" t="s">
        <v>52</v>
      </c>
      <c r="Z679" s="20" t="s">
        <v>4444</v>
      </c>
      <c r="AA679" s="20" t="s">
        <v>4445</v>
      </c>
      <c r="AB679" s="20" t="s">
        <v>502</v>
      </c>
      <c r="AC679" s="20" t="s">
        <v>502</v>
      </c>
      <c r="AD679" s="20" t="s">
        <v>56</v>
      </c>
      <c r="AE679" s="20" t="s">
        <v>1838</v>
      </c>
    </row>
    <row r="680" spans="1:31" ht="21" customHeight="1" x14ac:dyDescent="0.2">
      <c r="A680" s="4">
        <f t="shared" si="34"/>
        <v>678</v>
      </c>
      <c r="B680" s="4" t="str">
        <f t="shared" si="35"/>
        <v>B010-00018571</v>
      </c>
      <c r="C680" s="4" t="str">
        <f>IFERROR(VLOOKUP(F680,Tablas!$A$1:$B$3,2,0),"")</f>
        <v>Boleta</v>
      </c>
      <c r="D680" s="4" t="str">
        <f t="shared" si="36"/>
        <v>Falabella - CONTADO / CASH - PE 1858 FALABELLA Basado en Entregas 09-0010-00059</v>
      </c>
      <c r="E680" s="19">
        <v>45404</v>
      </c>
      <c r="F680" s="20" t="s">
        <v>842</v>
      </c>
      <c r="G680" s="20" t="s">
        <v>4446</v>
      </c>
      <c r="H680" s="20" t="s">
        <v>44</v>
      </c>
      <c r="I680" s="20" t="s">
        <v>45</v>
      </c>
      <c r="J680" s="20" t="s">
        <v>4447</v>
      </c>
      <c r="K680" s="20" t="s">
        <v>4448</v>
      </c>
      <c r="L680" s="20" t="s">
        <v>4449</v>
      </c>
      <c r="M680" s="20"/>
      <c r="N680" s="21">
        <v>73.8</v>
      </c>
      <c r="O680" s="21">
        <v>0</v>
      </c>
      <c r="P680" s="20"/>
      <c r="Q680" s="19">
        <v>45404</v>
      </c>
      <c r="R680" s="20"/>
      <c r="S680" s="19">
        <v>45404</v>
      </c>
      <c r="T680" s="20" t="s">
        <v>49</v>
      </c>
      <c r="U680" s="20">
        <v>951862</v>
      </c>
      <c r="V680" s="20">
        <v>240001047</v>
      </c>
      <c r="W680" s="20" t="s">
        <v>847</v>
      </c>
      <c r="X680" s="20" t="s">
        <v>274</v>
      </c>
      <c r="Y680" s="20" t="s">
        <v>52</v>
      </c>
      <c r="Z680" s="20" t="s">
        <v>4450</v>
      </c>
      <c r="AA680" s="20" t="s">
        <v>4451</v>
      </c>
      <c r="AB680" s="20" t="s">
        <v>2501</v>
      </c>
      <c r="AC680" s="20" t="s">
        <v>167</v>
      </c>
      <c r="AD680" s="20" t="s">
        <v>56</v>
      </c>
      <c r="AE680" s="20" t="s">
        <v>1838</v>
      </c>
    </row>
    <row r="681" spans="1:31" ht="21" customHeight="1" x14ac:dyDescent="0.2">
      <c r="A681" s="4">
        <f t="shared" si="34"/>
        <v>679</v>
      </c>
      <c r="B681" s="4" t="str">
        <f t="shared" si="35"/>
        <v>F010-00017979</v>
      </c>
      <c r="C681" s="4" t="str">
        <f>IFERROR(VLOOKUP(F681,Tablas!$A$1:$B$3,2,0),"")</f>
        <v>Factura</v>
      </c>
      <c r="D681" s="4" t="str">
        <f t="shared" si="36"/>
        <v xml:space="preserve"> - CONTADO / CASH - INTERESES L2022-0242 REF F010-0017346 F 27.01.2022</v>
      </c>
      <c r="E681" s="19">
        <v>44672</v>
      </c>
      <c r="F681" s="20" t="s">
        <v>1001</v>
      </c>
      <c r="G681" s="20" t="s">
        <v>4452</v>
      </c>
      <c r="H681" s="20" t="s">
        <v>44</v>
      </c>
      <c r="I681" s="20" t="s">
        <v>45</v>
      </c>
      <c r="J681" s="20" t="s">
        <v>1293</v>
      </c>
      <c r="K681" s="20" t="s">
        <v>1294</v>
      </c>
      <c r="L681" s="20" t="s">
        <v>1295</v>
      </c>
      <c r="M681" s="20" t="s">
        <v>125</v>
      </c>
      <c r="N681" s="21">
        <v>74.27</v>
      </c>
      <c r="O681" s="21">
        <v>0</v>
      </c>
      <c r="P681" s="20"/>
      <c r="Q681" s="19">
        <v>44672</v>
      </c>
      <c r="R681" s="20"/>
      <c r="S681" s="19">
        <v>44672</v>
      </c>
      <c r="T681" s="20" t="s">
        <v>49</v>
      </c>
      <c r="U681" s="20">
        <v>621826</v>
      </c>
      <c r="V681" s="20">
        <v>220000856</v>
      </c>
      <c r="W681" s="20" t="s">
        <v>847</v>
      </c>
      <c r="X681" s="20" t="s">
        <v>1296</v>
      </c>
      <c r="Y681" s="20" t="s">
        <v>267</v>
      </c>
      <c r="Z681" s="20" t="s">
        <v>4453</v>
      </c>
      <c r="AA681" s="20" t="s">
        <v>1298</v>
      </c>
      <c r="AB681" s="20" t="s">
        <v>942</v>
      </c>
      <c r="AC681" s="20" t="s">
        <v>167</v>
      </c>
      <c r="AD681" s="20" t="s">
        <v>56</v>
      </c>
      <c r="AE681" s="20"/>
    </row>
    <row r="682" spans="1:31" ht="21" customHeight="1" x14ac:dyDescent="0.2">
      <c r="A682" s="4">
        <f t="shared" si="34"/>
        <v>680</v>
      </c>
      <c r="B682" s="4" t="str">
        <f t="shared" si="35"/>
        <v>F010-00018139</v>
      </c>
      <c r="C682" s="4" t="str">
        <f>IFERROR(VLOOKUP(F682,Tablas!$A$1:$B$3,2,0),"")</f>
        <v>Factura</v>
      </c>
      <c r="D682" s="4" t="str">
        <f t="shared" si="36"/>
        <v xml:space="preserve"> - CONTADO / CASH - INTERESES L 2022-00243  FE 27/01/2022</v>
      </c>
      <c r="E682" s="19">
        <v>44690</v>
      </c>
      <c r="F682" s="20" t="s">
        <v>1001</v>
      </c>
      <c r="G682" s="20" t="s">
        <v>4454</v>
      </c>
      <c r="H682" s="20" t="s">
        <v>44</v>
      </c>
      <c r="I682" s="20" t="s">
        <v>45</v>
      </c>
      <c r="J682" s="20" t="s">
        <v>1293</v>
      </c>
      <c r="K682" s="20" t="s">
        <v>1294</v>
      </c>
      <c r="L682" s="20" t="s">
        <v>1295</v>
      </c>
      <c r="M682" s="20" t="s">
        <v>125</v>
      </c>
      <c r="N682" s="21">
        <v>74.27</v>
      </c>
      <c r="O682" s="21">
        <v>0</v>
      </c>
      <c r="P682" s="20"/>
      <c r="Q682" s="19">
        <v>44690</v>
      </c>
      <c r="R682" s="20"/>
      <c r="S682" s="19">
        <v>44690</v>
      </c>
      <c r="T682" s="20" t="s">
        <v>49</v>
      </c>
      <c r="U682" s="20">
        <v>629361</v>
      </c>
      <c r="V682" s="20">
        <v>220001029</v>
      </c>
      <c r="W682" s="20" t="s">
        <v>847</v>
      </c>
      <c r="X682" s="20" t="s">
        <v>1296</v>
      </c>
      <c r="Y682" s="20" t="s">
        <v>267</v>
      </c>
      <c r="Z682" s="20" t="s">
        <v>4455</v>
      </c>
      <c r="AA682" s="20" t="s">
        <v>1298</v>
      </c>
      <c r="AB682" s="20" t="s">
        <v>942</v>
      </c>
      <c r="AC682" s="20" t="s">
        <v>167</v>
      </c>
      <c r="AD682" s="20" t="s">
        <v>56</v>
      </c>
      <c r="AE682" s="20"/>
    </row>
    <row r="683" spans="1:31" ht="21" customHeight="1" x14ac:dyDescent="0.2">
      <c r="A683" s="4">
        <f t="shared" si="34"/>
        <v>681</v>
      </c>
      <c r="B683" s="4" t="str">
        <f t="shared" si="35"/>
        <v>B010-00019391</v>
      </c>
      <c r="C683" s="4" t="str">
        <f>IFERROR(VLOOKUP(F683,Tablas!$A$1:$B$3,2,0),"")</f>
        <v>Boleta</v>
      </c>
      <c r="D683" s="4" t="str">
        <f t="shared" si="36"/>
        <v>Ecom - CONTADO / CASH - PE 3220 TEL: 957235207 Basado en Pedidos de client</v>
      </c>
      <c r="E683" s="19">
        <v>45471</v>
      </c>
      <c r="F683" s="20" t="s">
        <v>842</v>
      </c>
      <c r="G683" s="20" t="s">
        <v>4456</v>
      </c>
      <c r="H683" s="20" t="s">
        <v>44</v>
      </c>
      <c r="I683" s="20" t="s">
        <v>45</v>
      </c>
      <c r="J683" s="20" t="s">
        <v>4457</v>
      </c>
      <c r="K683" s="20" t="s">
        <v>4458</v>
      </c>
      <c r="L683" s="20" t="s">
        <v>4459</v>
      </c>
      <c r="M683" s="20"/>
      <c r="N683" s="21">
        <v>74.349999999999994</v>
      </c>
      <c r="O683" s="21">
        <v>0</v>
      </c>
      <c r="P683" s="20"/>
      <c r="Q683" s="19">
        <v>45471</v>
      </c>
      <c r="R683" s="20"/>
      <c r="S683" s="19">
        <v>45471</v>
      </c>
      <c r="T683" s="20" t="s">
        <v>49</v>
      </c>
      <c r="U683" s="20">
        <v>988081</v>
      </c>
      <c r="V683" s="20">
        <v>240001926</v>
      </c>
      <c r="W683" s="20" t="s">
        <v>847</v>
      </c>
      <c r="X683" s="20" t="s">
        <v>274</v>
      </c>
      <c r="Y683" s="20" t="s">
        <v>52</v>
      </c>
      <c r="Z683" s="20" t="s">
        <v>4460</v>
      </c>
      <c r="AA683" s="20" t="s">
        <v>4461</v>
      </c>
      <c r="AB683" s="20" t="s">
        <v>1041</v>
      </c>
      <c r="AC683" s="20" t="s">
        <v>689</v>
      </c>
      <c r="AD683" s="20" t="s">
        <v>56</v>
      </c>
      <c r="AE683" s="20" t="s">
        <v>864</v>
      </c>
    </row>
    <row r="684" spans="1:31" ht="21" customHeight="1" x14ac:dyDescent="0.2">
      <c r="A684" s="4">
        <f t="shared" si="34"/>
        <v>682</v>
      </c>
      <c r="B684" s="4" t="str">
        <f t="shared" si="35"/>
        <v>B010-00019568</v>
      </c>
      <c r="C684" s="4" t="str">
        <f>IFERROR(VLOOKUP(F684,Tablas!$A$1:$B$3,2,0),"")</f>
        <v>Boleta</v>
      </c>
      <c r="D684" s="4" t="str">
        <f t="shared" si="36"/>
        <v>Venta Asistida - CONTADO / CASH - PE 3507 TEL: 957078992 Basado en Entregas 09-T010-</v>
      </c>
      <c r="E684" s="19">
        <v>45490</v>
      </c>
      <c r="F684" s="20" t="s">
        <v>842</v>
      </c>
      <c r="G684" s="20" t="s">
        <v>4462</v>
      </c>
      <c r="H684" s="20" t="s">
        <v>44</v>
      </c>
      <c r="I684" s="20" t="s">
        <v>45</v>
      </c>
      <c r="J684" s="20" t="s">
        <v>4463</v>
      </c>
      <c r="K684" s="20" t="s">
        <v>4464</v>
      </c>
      <c r="L684" s="20" t="s">
        <v>4465</v>
      </c>
      <c r="M684" s="20"/>
      <c r="N684" s="21">
        <v>75</v>
      </c>
      <c r="O684" s="21">
        <v>0</v>
      </c>
      <c r="P684" s="20"/>
      <c r="Q684" s="19">
        <v>45490</v>
      </c>
      <c r="R684" s="20"/>
      <c r="S684" s="19">
        <v>45490</v>
      </c>
      <c r="T684" s="20" t="s">
        <v>49</v>
      </c>
      <c r="U684" s="20">
        <v>995234</v>
      </c>
      <c r="V684" s="20">
        <v>240002103</v>
      </c>
      <c r="W684" s="20" t="s">
        <v>847</v>
      </c>
      <c r="X684" s="20" t="s">
        <v>305</v>
      </c>
      <c r="Y684" s="20" t="s">
        <v>52</v>
      </c>
      <c r="Z684" s="20" t="s">
        <v>4466</v>
      </c>
      <c r="AA684" s="20" t="s">
        <v>353</v>
      </c>
      <c r="AB684" s="20" t="s">
        <v>54</v>
      </c>
      <c r="AC684" s="20" t="s">
        <v>167</v>
      </c>
      <c r="AD684" s="20" t="s">
        <v>56</v>
      </c>
      <c r="AE684" s="20" t="s">
        <v>983</v>
      </c>
    </row>
    <row r="685" spans="1:31" ht="21" customHeight="1" x14ac:dyDescent="0.2">
      <c r="A685" s="4">
        <f t="shared" si="34"/>
        <v>683</v>
      </c>
      <c r="B685" s="4" t="str">
        <f t="shared" si="35"/>
        <v>B010-00019233</v>
      </c>
      <c r="C685" s="4" t="str">
        <f>IFERROR(VLOOKUP(F685,Tablas!$A$1:$B$3,2,0),"")</f>
        <v>Boleta</v>
      </c>
      <c r="D685" s="4" t="str">
        <f t="shared" si="36"/>
        <v>Ecom - CONTADO / CASH - PE 2867 TEL: 995732132 Basado en Entregas 09-0007-</v>
      </c>
      <c r="E685" s="19">
        <v>45454</v>
      </c>
      <c r="F685" s="20" t="s">
        <v>842</v>
      </c>
      <c r="G685" s="20" t="s">
        <v>4467</v>
      </c>
      <c r="H685" s="20" t="s">
        <v>44</v>
      </c>
      <c r="I685" s="20" t="s">
        <v>45</v>
      </c>
      <c r="J685" s="20" t="s">
        <v>4468</v>
      </c>
      <c r="K685" s="20" t="s">
        <v>4469</v>
      </c>
      <c r="L685" s="20" t="s">
        <v>4470</v>
      </c>
      <c r="M685" s="20"/>
      <c r="N685" s="21">
        <v>75.010000000000005</v>
      </c>
      <c r="O685" s="21">
        <v>0</v>
      </c>
      <c r="P685" s="20"/>
      <c r="Q685" s="19">
        <v>45454</v>
      </c>
      <c r="R685" s="20"/>
      <c r="S685" s="19">
        <v>45454</v>
      </c>
      <c r="T685" s="20" t="s">
        <v>49</v>
      </c>
      <c r="U685" s="20">
        <v>979794</v>
      </c>
      <c r="V685" s="20">
        <v>240001768</v>
      </c>
      <c r="W685" s="20" t="s">
        <v>847</v>
      </c>
      <c r="X685" s="20" t="s">
        <v>305</v>
      </c>
      <c r="Y685" s="20" t="s">
        <v>52</v>
      </c>
      <c r="Z685" s="20" t="s">
        <v>4471</v>
      </c>
      <c r="AA685" s="20" t="s">
        <v>4472</v>
      </c>
      <c r="AB685" s="20" t="s">
        <v>664</v>
      </c>
      <c r="AC685" s="20" t="s">
        <v>167</v>
      </c>
      <c r="AD685" s="20" t="s">
        <v>56</v>
      </c>
      <c r="AE685" s="20" t="s">
        <v>864</v>
      </c>
    </row>
    <row r="686" spans="1:31" ht="21" customHeight="1" x14ac:dyDescent="0.2">
      <c r="A686" s="4">
        <f t="shared" si="34"/>
        <v>684</v>
      </c>
      <c r="B686" s="4" t="str">
        <f t="shared" si="35"/>
        <v>B010-00016790</v>
      </c>
      <c r="C686" s="4" t="str">
        <f>IFERROR(VLOOKUP(F686,Tablas!$A$1:$B$3,2,0),"")</f>
        <v>Boleta</v>
      </c>
      <c r="D686" s="4" t="str">
        <f t="shared" si="36"/>
        <v>Falabella - CONTADO / CASH - PE 4881 FALABELLA Basado en Entregas 09-0010-00057</v>
      </c>
      <c r="E686" s="19">
        <v>45252</v>
      </c>
      <c r="F686" s="20" t="s">
        <v>842</v>
      </c>
      <c r="G686" s="20" t="s">
        <v>4473</v>
      </c>
      <c r="H686" s="20" t="s">
        <v>44</v>
      </c>
      <c r="I686" s="20" t="s">
        <v>45</v>
      </c>
      <c r="J686" s="20" t="s">
        <v>4474</v>
      </c>
      <c r="K686" s="20" t="s">
        <v>4475</v>
      </c>
      <c r="L686" s="20" t="s">
        <v>4476</v>
      </c>
      <c r="M686" s="20"/>
      <c r="N686" s="21">
        <v>75.099999999999994</v>
      </c>
      <c r="O686" s="21">
        <v>0</v>
      </c>
      <c r="P686" s="20"/>
      <c r="Q686" s="19">
        <v>45252</v>
      </c>
      <c r="R686" s="20"/>
      <c r="S686" s="19">
        <v>45252</v>
      </c>
      <c r="T686" s="20" t="s">
        <v>49</v>
      </c>
      <c r="U686" s="20">
        <v>878083</v>
      </c>
      <c r="V686" s="20">
        <v>230003104</v>
      </c>
      <c r="W686" s="20" t="s">
        <v>847</v>
      </c>
      <c r="X686" s="20" t="s">
        <v>274</v>
      </c>
      <c r="Y686" s="20" t="s">
        <v>52</v>
      </c>
      <c r="Z686" s="20" t="s">
        <v>4477</v>
      </c>
      <c r="AA686" s="20" t="s">
        <v>4478</v>
      </c>
      <c r="AB686" s="20" t="s">
        <v>2603</v>
      </c>
      <c r="AC686" s="20" t="s">
        <v>167</v>
      </c>
      <c r="AD686" s="20" t="s">
        <v>56</v>
      </c>
      <c r="AE686" s="20" t="s">
        <v>1838</v>
      </c>
    </row>
    <row r="687" spans="1:31" ht="21" customHeight="1" x14ac:dyDescent="0.2">
      <c r="A687" s="4">
        <f t="shared" si="34"/>
        <v>685</v>
      </c>
      <c r="B687" s="4" t="str">
        <f t="shared" si="35"/>
        <v>B010-00016050</v>
      </c>
      <c r="C687" s="4" t="str">
        <f>IFERROR(VLOOKUP(F687,Tablas!$A$1:$B$3,2,0),"")</f>
        <v>Boleta</v>
      </c>
      <c r="D687" s="4" t="str">
        <f t="shared" si="36"/>
        <v>Falabella - CONTADO / CASH - 230003597 Basado en Entregas 09-0010-00056363.</v>
      </c>
      <c r="E687" s="19">
        <v>45159</v>
      </c>
      <c r="F687" s="20" t="s">
        <v>842</v>
      </c>
      <c r="G687" s="20" t="s">
        <v>4479</v>
      </c>
      <c r="H687" s="20" t="s">
        <v>44</v>
      </c>
      <c r="I687" s="20" t="s">
        <v>45</v>
      </c>
      <c r="J687" s="20" t="s">
        <v>4480</v>
      </c>
      <c r="K687" s="20" t="s">
        <v>4481</v>
      </c>
      <c r="L687" s="20" t="s">
        <v>4482</v>
      </c>
      <c r="M687" s="20"/>
      <c r="N687" s="21">
        <v>75.400000000000006</v>
      </c>
      <c r="O687" s="21">
        <v>0</v>
      </c>
      <c r="P687" s="20"/>
      <c r="Q687" s="19">
        <v>45159</v>
      </c>
      <c r="R687" s="20"/>
      <c r="S687" s="19">
        <v>45159</v>
      </c>
      <c r="T687" s="20" t="s">
        <v>49</v>
      </c>
      <c r="U687" s="20">
        <v>837091</v>
      </c>
      <c r="V687" s="20">
        <v>230002317</v>
      </c>
      <c r="W687" s="20" t="s">
        <v>847</v>
      </c>
      <c r="X687" s="20" t="s">
        <v>274</v>
      </c>
      <c r="Y687" s="20" t="s">
        <v>52</v>
      </c>
      <c r="Z687" s="20" t="s">
        <v>4483</v>
      </c>
      <c r="AA687" s="20" t="s">
        <v>4484</v>
      </c>
      <c r="AB687" s="20" t="s">
        <v>270</v>
      </c>
      <c r="AC687" s="20" t="s">
        <v>167</v>
      </c>
      <c r="AD687" s="20" t="s">
        <v>56</v>
      </c>
      <c r="AE687" s="20" t="s">
        <v>1838</v>
      </c>
    </row>
    <row r="688" spans="1:31" ht="21" customHeight="1" x14ac:dyDescent="0.2">
      <c r="A688" s="4">
        <f t="shared" si="34"/>
        <v>686</v>
      </c>
      <c r="B688" s="4" t="str">
        <f t="shared" si="35"/>
        <v>B010-00015993</v>
      </c>
      <c r="C688" s="4" t="str">
        <f>IFERROR(VLOOKUP(F688,Tablas!$A$1:$B$3,2,0),"")</f>
        <v>Boleta</v>
      </c>
      <c r="D688" s="4" t="str">
        <f t="shared" si="36"/>
        <v>Falabella - CONTADO / CASH - 230003495 Basado en Entregas 09-0010-00056253.</v>
      </c>
      <c r="E688" s="19">
        <v>45152</v>
      </c>
      <c r="F688" s="20" t="s">
        <v>842</v>
      </c>
      <c r="G688" s="20" t="s">
        <v>4485</v>
      </c>
      <c r="H688" s="20" t="s">
        <v>44</v>
      </c>
      <c r="I688" s="20" t="s">
        <v>45</v>
      </c>
      <c r="J688" s="20" t="s">
        <v>4486</v>
      </c>
      <c r="K688" s="20" t="s">
        <v>4487</v>
      </c>
      <c r="L688" s="20" t="s">
        <v>4488</v>
      </c>
      <c r="M688" s="20"/>
      <c r="N688" s="21">
        <v>75.400000000000006</v>
      </c>
      <c r="O688" s="21">
        <v>0</v>
      </c>
      <c r="P688" s="20"/>
      <c r="Q688" s="19">
        <v>45152</v>
      </c>
      <c r="R688" s="20"/>
      <c r="S688" s="19">
        <v>45152</v>
      </c>
      <c r="T688" s="20" t="s">
        <v>49</v>
      </c>
      <c r="U688" s="20">
        <v>834202</v>
      </c>
      <c r="V688" s="20">
        <v>230002260</v>
      </c>
      <c r="W688" s="20" t="s">
        <v>847</v>
      </c>
      <c r="X688" s="20" t="s">
        <v>274</v>
      </c>
      <c r="Y688" s="20" t="s">
        <v>52</v>
      </c>
      <c r="Z688" s="20" t="s">
        <v>4489</v>
      </c>
      <c r="AA688" s="20" t="s">
        <v>4490</v>
      </c>
      <c r="AB688" s="20" t="s">
        <v>756</v>
      </c>
      <c r="AC688" s="20" t="s">
        <v>167</v>
      </c>
      <c r="AD688" s="20" t="s">
        <v>56</v>
      </c>
      <c r="AE688" s="20" t="s">
        <v>1838</v>
      </c>
    </row>
    <row r="689" spans="1:31" ht="21" customHeight="1" x14ac:dyDescent="0.2">
      <c r="A689" s="4">
        <f t="shared" si="34"/>
        <v>687</v>
      </c>
      <c r="B689" s="4" t="str">
        <f t="shared" si="35"/>
        <v>B010-00016018</v>
      </c>
      <c r="C689" s="4" t="str">
        <f>IFERROR(VLOOKUP(F689,Tablas!$A$1:$B$3,2,0),"")</f>
        <v>Boleta</v>
      </c>
      <c r="D689" s="4" t="str">
        <f t="shared" si="36"/>
        <v>Falabella - CONTADO / CASH - 230003539 Basado en Entregas 09-0010-00056300.</v>
      </c>
      <c r="E689" s="19">
        <v>45154</v>
      </c>
      <c r="F689" s="20" t="s">
        <v>842</v>
      </c>
      <c r="G689" s="20" t="s">
        <v>4491</v>
      </c>
      <c r="H689" s="20" t="s">
        <v>44</v>
      </c>
      <c r="I689" s="20" t="s">
        <v>45</v>
      </c>
      <c r="J689" s="20" t="s">
        <v>4492</v>
      </c>
      <c r="K689" s="20" t="s">
        <v>4493</v>
      </c>
      <c r="L689" s="20" t="s">
        <v>4494</v>
      </c>
      <c r="M689" s="20"/>
      <c r="N689" s="21">
        <v>75.400000000000006</v>
      </c>
      <c r="O689" s="21">
        <v>0</v>
      </c>
      <c r="P689" s="20"/>
      <c r="Q689" s="19">
        <v>45154</v>
      </c>
      <c r="R689" s="20"/>
      <c r="S689" s="19">
        <v>45154</v>
      </c>
      <c r="T689" s="20" t="s">
        <v>49</v>
      </c>
      <c r="U689" s="20">
        <v>835280</v>
      </c>
      <c r="V689" s="20">
        <v>230002285</v>
      </c>
      <c r="W689" s="20" t="s">
        <v>847</v>
      </c>
      <c r="X689" s="20" t="s">
        <v>274</v>
      </c>
      <c r="Y689" s="20" t="s">
        <v>52</v>
      </c>
      <c r="Z689" s="20" t="s">
        <v>4495</v>
      </c>
      <c r="AA689" s="20" t="s">
        <v>4496</v>
      </c>
      <c r="AB689" s="20" t="s">
        <v>1114</v>
      </c>
      <c r="AC689" s="20" t="s">
        <v>167</v>
      </c>
      <c r="AD689" s="20" t="s">
        <v>56</v>
      </c>
      <c r="AE689" s="20" t="s">
        <v>1838</v>
      </c>
    </row>
    <row r="690" spans="1:31" ht="21" customHeight="1" x14ac:dyDescent="0.2">
      <c r="A690" s="4">
        <f t="shared" si="34"/>
        <v>688</v>
      </c>
      <c r="B690" s="4" t="str">
        <f t="shared" si="35"/>
        <v>B010-00018550</v>
      </c>
      <c r="C690" s="4" t="str">
        <f>IFERROR(VLOOKUP(F690,Tablas!$A$1:$B$3,2,0),"")</f>
        <v>Boleta</v>
      </c>
      <c r="D690" s="4" t="str">
        <f t="shared" si="36"/>
        <v>Ecom - CONTADO / CASH - NO DESPACHAR Basado en Pedidos de cliente DEHNZNFJ</v>
      </c>
      <c r="E690" s="19">
        <v>45401</v>
      </c>
      <c r="F690" s="20" t="s">
        <v>842</v>
      </c>
      <c r="G690" s="20" t="s">
        <v>4497</v>
      </c>
      <c r="H690" s="20" t="s">
        <v>44</v>
      </c>
      <c r="I690" s="20" t="s">
        <v>45</v>
      </c>
      <c r="J690" s="20" t="s">
        <v>4498</v>
      </c>
      <c r="K690" s="20" t="s">
        <v>4499</v>
      </c>
      <c r="L690" s="20" t="s">
        <v>4500</v>
      </c>
      <c r="M690" s="20"/>
      <c r="N690" s="21">
        <v>75.63</v>
      </c>
      <c r="O690" s="21">
        <v>0</v>
      </c>
      <c r="P690" s="20"/>
      <c r="Q690" s="19">
        <v>45401</v>
      </c>
      <c r="R690" s="20"/>
      <c r="S690" s="19">
        <v>45401</v>
      </c>
      <c r="T690" s="20" t="s">
        <v>49</v>
      </c>
      <c r="U690" s="20">
        <v>948533</v>
      </c>
      <c r="V690" s="20">
        <v>240001026</v>
      </c>
      <c r="W690" s="20" t="s">
        <v>847</v>
      </c>
      <c r="X690" s="20" t="s">
        <v>274</v>
      </c>
      <c r="Y690" s="20" t="s">
        <v>52</v>
      </c>
      <c r="Z690" s="20" t="s">
        <v>4501</v>
      </c>
      <c r="AA690" s="20" t="s">
        <v>4502</v>
      </c>
      <c r="AB690" s="20" t="s">
        <v>963</v>
      </c>
      <c r="AC690" s="20" t="s">
        <v>689</v>
      </c>
      <c r="AD690" s="20" t="s">
        <v>56</v>
      </c>
      <c r="AE690" s="20" t="s">
        <v>864</v>
      </c>
    </row>
    <row r="691" spans="1:31" ht="21" customHeight="1" x14ac:dyDescent="0.2">
      <c r="A691" s="4">
        <f t="shared" si="34"/>
        <v>689</v>
      </c>
      <c r="B691" s="4" t="str">
        <f t="shared" si="35"/>
        <v>B010-00019470</v>
      </c>
      <c r="C691" s="4" t="str">
        <f>IFERROR(VLOOKUP(F691,Tablas!$A$1:$B$3,2,0),"")</f>
        <v>Boleta</v>
      </c>
      <c r="D691" s="4" t="str">
        <f t="shared" si="36"/>
        <v>Nacional - CREDITO 30 DIAS / CREDIT 30 DAYS - PE 3358 Basado en Entregas 09-T010-00000070.</v>
      </c>
      <c r="E691" s="19">
        <v>45482</v>
      </c>
      <c r="F691" s="20" t="s">
        <v>842</v>
      </c>
      <c r="G691" s="20" t="s">
        <v>4503</v>
      </c>
      <c r="H691" s="20" t="s">
        <v>44</v>
      </c>
      <c r="I691" s="20" t="s">
        <v>45</v>
      </c>
      <c r="J691" s="20" t="s">
        <v>3478</v>
      </c>
      <c r="K691" s="20" t="s">
        <v>3479</v>
      </c>
      <c r="L691" s="20" t="s">
        <v>3480</v>
      </c>
      <c r="M691" s="20"/>
      <c r="N691" s="21">
        <v>76.069999999999993</v>
      </c>
      <c r="O691" s="21">
        <v>0</v>
      </c>
      <c r="P691" s="20"/>
      <c r="Q691" s="19">
        <v>45482</v>
      </c>
      <c r="R691" s="20"/>
      <c r="S691" s="19">
        <v>45512</v>
      </c>
      <c r="T691" s="20" t="s">
        <v>643</v>
      </c>
      <c r="U691" s="20">
        <v>992087</v>
      </c>
      <c r="V691" s="20">
        <v>240002005</v>
      </c>
      <c r="W691" s="20" t="s">
        <v>847</v>
      </c>
      <c r="X691" s="20" t="s">
        <v>274</v>
      </c>
      <c r="Y691" s="20" t="s">
        <v>52</v>
      </c>
      <c r="Z691" s="20" t="s">
        <v>4504</v>
      </c>
      <c r="AA691" s="20" t="s">
        <v>1597</v>
      </c>
      <c r="AB691" s="20" t="s">
        <v>336</v>
      </c>
      <c r="AC691" s="20" t="s">
        <v>167</v>
      </c>
      <c r="AD691" s="20" t="s">
        <v>56</v>
      </c>
      <c r="AE691" s="20" t="s">
        <v>1014</v>
      </c>
    </row>
    <row r="692" spans="1:31" ht="21" customHeight="1" x14ac:dyDescent="0.2">
      <c r="A692" s="4">
        <f t="shared" si="34"/>
        <v>690</v>
      </c>
      <c r="B692" s="4" t="str">
        <f t="shared" si="35"/>
        <v>B010-00019927</v>
      </c>
      <c r="C692" s="4" t="str">
        <f>IFERROR(VLOOKUP(F692,Tablas!$A$1:$B$3,2,0),"")</f>
        <v>Boleta</v>
      </c>
      <c r="D692" s="4" t="str">
        <f t="shared" si="36"/>
        <v>Ecom - CONTADO / CASH - PE 3993 CANI-TABS TEL: 941944692 ENVÍO Basado en E</v>
      </c>
      <c r="E692" s="19">
        <v>45512</v>
      </c>
      <c r="F692" s="20" t="s">
        <v>842</v>
      </c>
      <c r="G692" s="20" t="s">
        <v>4505</v>
      </c>
      <c r="H692" s="20" t="s">
        <v>44</v>
      </c>
      <c r="I692" s="20" t="s">
        <v>45</v>
      </c>
      <c r="J692" s="20" t="s">
        <v>1316</v>
      </c>
      <c r="K692" s="20" t="s">
        <v>1317</v>
      </c>
      <c r="L692" s="20" t="s">
        <v>1318</v>
      </c>
      <c r="M692" s="20"/>
      <c r="N692" s="21">
        <v>76.5</v>
      </c>
      <c r="O692" s="21">
        <v>0</v>
      </c>
      <c r="P692" s="20"/>
      <c r="Q692" s="19">
        <v>45512</v>
      </c>
      <c r="R692" s="20"/>
      <c r="S692" s="19">
        <v>45512</v>
      </c>
      <c r="T692" s="20" t="s">
        <v>49</v>
      </c>
      <c r="U692" s="20">
        <v>1005303</v>
      </c>
      <c r="V692" s="20">
        <v>240002463</v>
      </c>
      <c r="W692" s="20" t="s">
        <v>847</v>
      </c>
      <c r="X692" s="20" t="s">
        <v>274</v>
      </c>
      <c r="Y692" s="20" t="s">
        <v>52</v>
      </c>
      <c r="Z692" s="20" t="s">
        <v>4506</v>
      </c>
      <c r="AA692" s="20" t="s">
        <v>4507</v>
      </c>
      <c r="AB692" s="20" t="s">
        <v>544</v>
      </c>
      <c r="AC692" s="20" t="s">
        <v>167</v>
      </c>
      <c r="AD692" s="20" t="s">
        <v>56</v>
      </c>
      <c r="AE692" s="20" t="s">
        <v>864</v>
      </c>
    </row>
    <row r="693" spans="1:31" ht="21" customHeight="1" x14ac:dyDescent="0.2">
      <c r="A693" s="4">
        <f t="shared" si="34"/>
        <v>691</v>
      </c>
      <c r="B693" s="4" t="str">
        <f t="shared" si="35"/>
        <v>B010-00019995</v>
      </c>
      <c r="C693" s="4" t="str">
        <f>IFERROR(VLOOKUP(F693,Tablas!$A$1:$B$3,2,0),"")</f>
        <v>Boleta</v>
      </c>
      <c r="D693" s="4" t="str">
        <f t="shared" si="36"/>
        <v>Ecom - CONTADO / CASH - PE 4135 TEL: 989810050 ENVÍO Basado en Entregas 09</v>
      </c>
      <c r="E693" s="19">
        <v>45518</v>
      </c>
      <c r="F693" s="20" t="s">
        <v>842</v>
      </c>
      <c r="G693" s="20" t="s">
        <v>4516</v>
      </c>
      <c r="H693" s="20" t="s">
        <v>44</v>
      </c>
      <c r="I693" s="20" t="s">
        <v>45</v>
      </c>
      <c r="J693" s="20" t="s">
        <v>4517</v>
      </c>
      <c r="K693" s="20" t="s">
        <v>4518</v>
      </c>
      <c r="L693" s="20" t="s">
        <v>4519</v>
      </c>
      <c r="M693" s="20"/>
      <c r="N693" s="21">
        <v>76.98</v>
      </c>
      <c r="O693" s="21">
        <v>0</v>
      </c>
      <c r="P693" s="20"/>
      <c r="Q693" s="19">
        <v>45518</v>
      </c>
      <c r="R693" s="20"/>
      <c r="S693" s="19">
        <v>45518</v>
      </c>
      <c r="T693" s="20" t="s">
        <v>49</v>
      </c>
      <c r="U693" s="20">
        <v>1008125</v>
      </c>
      <c r="V693" s="20">
        <v>240002531</v>
      </c>
      <c r="W693" s="20" t="s">
        <v>847</v>
      </c>
      <c r="X693" s="20" t="s">
        <v>305</v>
      </c>
      <c r="Y693" s="20" t="s">
        <v>52</v>
      </c>
      <c r="Z693" s="20" t="s">
        <v>4520</v>
      </c>
      <c r="AA693" s="20" t="s">
        <v>4521</v>
      </c>
      <c r="AB693" s="20" t="s">
        <v>1413</v>
      </c>
      <c r="AC693" s="20" t="s">
        <v>167</v>
      </c>
      <c r="AD693" s="20" t="s">
        <v>56</v>
      </c>
      <c r="AE693" s="20" t="s">
        <v>864</v>
      </c>
    </row>
    <row r="694" spans="1:31" ht="21" customHeight="1" x14ac:dyDescent="0.2">
      <c r="A694" s="4">
        <f t="shared" si="34"/>
        <v>692</v>
      </c>
      <c r="B694" s="4" t="str">
        <f t="shared" si="35"/>
        <v>B010-00019695</v>
      </c>
      <c r="C694" s="4" t="str">
        <f>IFERROR(VLOOKUP(F694,Tablas!$A$1:$B$3,2,0),"")</f>
        <v>Boleta</v>
      </c>
      <c r="D694" s="4" t="str">
        <f t="shared" si="36"/>
        <v>Ripley - CONTADO / CASH - PE 3773 RIPLEY n.º 6755730401-A Basado en Entregas</v>
      </c>
      <c r="E694" s="19">
        <v>45504</v>
      </c>
      <c r="F694" s="20" t="s">
        <v>842</v>
      </c>
      <c r="G694" s="20" t="s">
        <v>4522</v>
      </c>
      <c r="H694" s="20" t="s">
        <v>44</v>
      </c>
      <c r="I694" s="20" t="s">
        <v>45</v>
      </c>
      <c r="J694" s="20" t="s">
        <v>4059</v>
      </c>
      <c r="K694" s="20" t="s">
        <v>4060</v>
      </c>
      <c r="L694" s="20" t="s">
        <v>4061</v>
      </c>
      <c r="M694" s="20"/>
      <c r="N694" s="21">
        <v>77.23</v>
      </c>
      <c r="O694" s="21">
        <v>0</v>
      </c>
      <c r="P694" s="20"/>
      <c r="Q694" s="19">
        <v>45504</v>
      </c>
      <c r="R694" s="20"/>
      <c r="S694" s="19">
        <v>45504</v>
      </c>
      <c r="T694" s="20" t="s">
        <v>49</v>
      </c>
      <c r="U694" s="20">
        <v>1000145</v>
      </c>
      <c r="V694" s="20">
        <v>240002230</v>
      </c>
      <c r="W694" s="20" t="s">
        <v>847</v>
      </c>
      <c r="X694" s="20" t="s">
        <v>305</v>
      </c>
      <c r="Y694" s="20" t="s">
        <v>52</v>
      </c>
      <c r="Z694" s="20" t="s">
        <v>4523</v>
      </c>
      <c r="AA694" s="20" t="s">
        <v>4063</v>
      </c>
      <c r="AB694" s="20" t="s">
        <v>54</v>
      </c>
      <c r="AC694" s="20" t="s">
        <v>727</v>
      </c>
      <c r="AD694" s="20" t="s">
        <v>56</v>
      </c>
      <c r="AE694" s="20" t="s">
        <v>2574</v>
      </c>
    </row>
    <row r="695" spans="1:31" ht="21" customHeight="1" x14ac:dyDescent="0.2">
      <c r="A695" s="4">
        <f t="shared" si="34"/>
        <v>693</v>
      </c>
      <c r="B695" s="4" t="str">
        <f t="shared" si="35"/>
        <v>B010-00019610</v>
      </c>
      <c r="C695" s="4" t="str">
        <f>IFERROR(VLOOKUP(F695,Tablas!$A$1:$B$3,2,0),"")</f>
        <v>Boleta</v>
      </c>
      <c r="D695" s="4" t="str">
        <f t="shared" si="36"/>
        <v>Ripley - CONTADO / CASH - PE 3394 RIPLEY n.º 6706908801-A Basado en Entregas</v>
      </c>
      <c r="E695" s="19">
        <v>45492</v>
      </c>
      <c r="F695" s="20" t="s">
        <v>842</v>
      </c>
      <c r="G695" s="20" t="s">
        <v>4524</v>
      </c>
      <c r="H695" s="20" t="s">
        <v>44</v>
      </c>
      <c r="I695" s="20" t="s">
        <v>45</v>
      </c>
      <c r="J695" s="20" t="s">
        <v>4525</v>
      </c>
      <c r="K695" s="20" t="s">
        <v>4526</v>
      </c>
      <c r="L695" s="20" t="s">
        <v>4527</v>
      </c>
      <c r="M695" s="20"/>
      <c r="N695" s="21">
        <v>77.599999999999994</v>
      </c>
      <c r="O695" s="21">
        <v>0</v>
      </c>
      <c r="P695" s="20"/>
      <c r="Q695" s="19">
        <v>45492</v>
      </c>
      <c r="R695" s="20"/>
      <c r="S695" s="19">
        <v>45492</v>
      </c>
      <c r="T695" s="20" t="s">
        <v>49</v>
      </c>
      <c r="U695" s="20">
        <v>996540</v>
      </c>
      <c r="V695" s="20">
        <v>240002145</v>
      </c>
      <c r="W695" s="20" t="s">
        <v>847</v>
      </c>
      <c r="X695" s="20" t="s">
        <v>274</v>
      </c>
      <c r="Y695" s="20" t="s">
        <v>52</v>
      </c>
      <c r="Z695" s="20" t="s">
        <v>4528</v>
      </c>
      <c r="AA695" s="20" t="s">
        <v>808</v>
      </c>
      <c r="AB695" s="20" t="s">
        <v>54</v>
      </c>
      <c r="AC695" s="20" t="s">
        <v>167</v>
      </c>
      <c r="AD695" s="20" t="s">
        <v>56</v>
      </c>
      <c r="AE695" s="20" t="s">
        <v>2574</v>
      </c>
    </row>
    <row r="696" spans="1:31" ht="21" customHeight="1" x14ac:dyDescent="0.2">
      <c r="A696" s="4">
        <f t="shared" si="34"/>
        <v>694</v>
      </c>
      <c r="B696" s="4" t="str">
        <f t="shared" si="35"/>
        <v>B010-00017864</v>
      </c>
      <c r="C696" s="4" t="str">
        <f>IFERROR(VLOOKUP(F696,Tablas!$A$1:$B$3,2,0),"")</f>
        <v>Boleta</v>
      </c>
      <c r="D696" s="4" t="str">
        <f t="shared" si="36"/>
        <v>Juntoz - CONTADO / CASH - JUNTOZ Basado en Entregas 09-0010-00058704.</v>
      </c>
      <c r="E696" s="19">
        <v>45327</v>
      </c>
      <c r="F696" s="20" t="s">
        <v>842</v>
      </c>
      <c r="G696" s="20" t="s">
        <v>4529</v>
      </c>
      <c r="H696" s="20" t="s">
        <v>44</v>
      </c>
      <c r="I696" s="20" t="s">
        <v>45</v>
      </c>
      <c r="J696" s="20" t="s">
        <v>4530</v>
      </c>
      <c r="K696" s="20" t="s">
        <v>4531</v>
      </c>
      <c r="L696" s="20" t="s">
        <v>4532</v>
      </c>
      <c r="M696" s="20"/>
      <c r="N696" s="21">
        <v>77.900000000000006</v>
      </c>
      <c r="O696" s="21">
        <v>0</v>
      </c>
      <c r="P696" s="20"/>
      <c r="Q696" s="19">
        <v>45327</v>
      </c>
      <c r="R696" s="20"/>
      <c r="S696" s="19">
        <v>45327</v>
      </c>
      <c r="T696" s="20" t="s">
        <v>49</v>
      </c>
      <c r="U696" s="20">
        <v>915504</v>
      </c>
      <c r="V696" s="20">
        <v>240000336</v>
      </c>
      <c r="W696" s="20" t="s">
        <v>847</v>
      </c>
      <c r="X696" s="20" t="s">
        <v>305</v>
      </c>
      <c r="Y696" s="20" t="s">
        <v>52</v>
      </c>
      <c r="Z696" s="20" t="s">
        <v>4533</v>
      </c>
      <c r="AA696" s="20" t="s">
        <v>4534</v>
      </c>
      <c r="AB696" s="20" t="s">
        <v>1413</v>
      </c>
      <c r="AC696" s="20" t="s">
        <v>167</v>
      </c>
      <c r="AD696" s="20" t="s">
        <v>56</v>
      </c>
      <c r="AE696" s="20" t="s">
        <v>851</v>
      </c>
    </row>
    <row r="697" spans="1:31" ht="21" customHeight="1" x14ac:dyDescent="0.2">
      <c r="A697" s="4">
        <f t="shared" si="34"/>
        <v>695</v>
      </c>
      <c r="B697" s="4" t="str">
        <f t="shared" si="35"/>
        <v>B010-00018388</v>
      </c>
      <c r="C697" s="4" t="str">
        <f>IFERROR(VLOOKUP(F697,Tablas!$A$1:$B$3,2,0),"")</f>
        <v>Boleta</v>
      </c>
      <c r="D697" s="4" t="str">
        <f t="shared" si="36"/>
        <v>Ecom - CONTADO / CASH - PE 1512 TEL: 997924207 Basado en Pedidos de client</v>
      </c>
      <c r="E697" s="19">
        <v>45384</v>
      </c>
      <c r="F697" s="20" t="s">
        <v>842</v>
      </c>
      <c r="G697" s="20" t="s">
        <v>4535</v>
      </c>
      <c r="H697" s="20" t="s">
        <v>44</v>
      </c>
      <c r="I697" s="20" t="s">
        <v>45</v>
      </c>
      <c r="J697" s="20" t="s">
        <v>2121</v>
      </c>
      <c r="K697" s="20" t="s">
        <v>2122</v>
      </c>
      <c r="L697" s="20" t="s">
        <v>2123</v>
      </c>
      <c r="M697" s="20"/>
      <c r="N697" s="21">
        <v>77.95</v>
      </c>
      <c r="O697" s="21">
        <v>0</v>
      </c>
      <c r="P697" s="20"/>
      <c r="Q697" s="19">
        <v>45384</v>
      </c>
      <c r="R697" s="20"/>
      <c r="S697" s="19">
        <v>45384</v>
      </c>
      <c r="T697" s="20" t="s">
        <v>49</v>
      </c>
      <c r="U697" s="20">
        <v>940273</v>
      </c>
      <c r="V697" s="20">
        <v>240000864</v>
      </c>
      <c r="W697" s="20" t="s">
        <v>847</v>
      </c>
      <c r="X697" s="20" t="s">
        <v>274</v>
      </c>
      <c r="Y697" s="20" t="s">
        <v>52</v>
      </c>
      <c r="Z697" s="20" t="s">
        <v>4536</v>
      </c>
      <c r="AA697" s="20" t="s">
        <v>2125</v>
      </c>
      <c r="AB697" s="20" t="s">
        <v>863</v>
      </c>
      <c r="AC697" s="20" t="s">
        <v>689</v>
      </c>
      <c r="AD697" s="20" t="s">
        <v>56</v>
      </c>
      <c r="AE697" s="20" t="s">
        <v>864</v>
      </c>
    </row>
    <row r="698" spans="1:31" ht="21" customHeight="1" x14ac:dyDescent="0.2">
      <c r="A698" s="4">
        <f t="shared" si="34"/>
        <v>696</v>
      </c>
      <c r="B698" s="4" t="str">
        <f t="shared" si="35"/>
        <v>B010-00020033</v>
      </c>
      <c r="C698" s="4" t="str">
        <f>IFERROR(VLOOKUP(F698,Tablas!$A$1:$B$3,2,0),"")</f>
        <v>Boleta</v>
      </c>
      <c r="D698" s="4" t="str">
        <f t="shared" si="36"/>
        <v>Ripley - CONTADO / CASH - PE 4204 RIPLEY n.º 6775600001-A Basado en Entregas</v>
      </c>
      <c r="E698" s="19">
        <v>45523</v>
      </c>
      <c r="F698" s="20" t="s">
        <v>842</v>
      </c>
      <c r="G698" s="20" t="s">
        <v>4537</v>
      </c>
      <c r="H698" s="20" t="s">
        <v>44</v>
      </c>
      <c r="I698" s="20" t="s">
        <v>45</v>
      </c>
      <c r="J698" s="20" t="s">
        <v>4538</v>
      </c>
      <c r="K698" s="20" t="s">
        <v>4539</v>
      </c>
      <c r="L698" s="20" t="s">
        <v>4540</v>
      </c>
      <c r="M698" s="20"/>
      <c r="N698" s="21">
        <v>78.2</v>
      </c>
      <c r="O698" s="21">
        <v>0</v>
      </c>
      <c r="P698" s="20"/>
      <c r="Q698" s="19">
        <v>45523</v>
      </c>
      <c r="R698" s="20"/>
      <c r="S698" s="19">
        <v>45523</v>
      </c>
      <c r="T698" s="20" t="s">
        <v>49</v>
      </c>
      <c r="U698" s="20">
        <v>1009634</v>
      </c>
      <c r="V698" s="20">
        <v>240002569</v>
      </c>
      <c r="W698" s="20" t="s">
        <v>847</v>
      </c>
      <c r="X698" s="20" t="s">
        <v>274</v>
      </c>
      <c r="Y698" s="20" t="s">
        <v>52</v>
      </c>
      <c r="Z698" s="20" t="s">
        <v>4541</v>
      </c>
      <c r="AA698" s="20" t="s">
        <v>372</v>
      </c>
      <c r="AB698" s="20" t="s">
        <v>54</v>
      </c>
      <c r="AC698" s="20" t="s">
        <v>167</v>
      </c>
      <c r="AD698" s="20" t="s">
        <v>56</v>
      </c>
      <c r="AE698" s="20" t="s">
        <v>2574</v>
      </c>
    </row>
    <row r="699" spans="1:31" ht="21" customHeight="1" x14ac:dyDescent="0.2">
      <c r="A699" s="4">
        <f t="shared" si="34"/>
        <v>697</v>
      </c>
      <c r="B699" s="4" t="str">
        <f t="shared" si="35"/>
        <v>B010-00020269</v>
      </c>
      <c r="C699" s="4" t="str">
        <f>IFERROR(VLOOKUP(F699,Tablas!$A$1:$B$3,2,0),"")</f>
        <v>Boleta</v>
      </c>
      <c r="D699" s="4" t="str">
        <f t="shared" si="36"/>
        <v>Ripley - CONTADO / CASH - PE 4561 RIPLEY n.º 6789834401-A Basado en Entregas</v>
      </c>
      <c r="E699" s="19">
        <v>45538</v>
      </c>
      <c r="F699" s="20" t="s">
        <v>842</v>
      </c>
      <c r="G699" s="20" t="s">
        <v>4542</v>
      </c>
      <c r="H699" s="20" t="s">
        <v>44</v>
      </c>
      <c r="I699" s="20" t="s">
        <v>45</v>
      </c>
      <c r="J699" s="20" t="s">
        <v>4543</v>
      </c>
      <c r="K699" s="20" t="s">
        <v>4544</v>
      </c>
      <c r="L699" s="20" t="s">
        <v>4545</v>
      </c>
      <c r="M699" s="20"/>
      <c r="N699" s="21">
        <v>78.2</v>
      </c>
      <c r="O699" s="21">
        <v>0</v>
      </c>
      <c r="P699" s="20"/>
      <c r="Q699" s="19">
        <v>45538</v>
      </c>
      <c r="R699" s="20"/>
      <c r="S699" s="19">
        <v>45538</v>
      </c>
      <c r="T699" s="20" t="s">
        <v>49</v>
      </c>
      <c r="U699" s="20">
        <v>1017932</v>
      </c>
      <c r="V699" s="20">
        <v>240002806</v>
      </c>
      <c r="W699" s="20" t="s">
        <v>847</v>
      </c>
      <c r="X699" s="20" t="s">
        <v>274</v>
      </c>
      <c r="Y699" s="20" t="s">
        <v>52</v>
      </c>
      <c r="Z699" s="20" t="s">
        <v>4546</v>
      </c>
      <c r="AA699" s="20" t="s">
        <v>372</v>
      </c>
      <c r="AB699" s="20" t="s">
        <v>54</v>
      </c>
      <c r="AC699" s="20" t="s">
        <v>167</v>
      </c>
      <c r="AD699" s="20" t="s">
        <v>56</v>
      </c>
      <c r="AE699" s="20" t="s">
        <v>2574</v>
      </c>
    </row>
    <row r="700" spans="1:31" ht="21" customHeight="1" x14ac:dyDescent="0.2">
      <c r="A700" s="4">
        <f t="shared" si="34"/>
        <v>698</v>
      </c>
      <c r="B700" s="4" t="str">
        <f t="shared" si="35"/>
        <v>B010-00019986</v>
      </c>
      <c r="C700" s="4" t="str">
        <f>IFERROR(VLOOKUP(F700,Tablas!$A$1:$B$3,2,0),"")</f>
        <v>Boleta</v>
      </c>
      <c r="D700" s="4" t="str">
        <f t="shared" si="36"/>
        <v>Ecom - CONTADO / CASH - PE 4106 TEL: 999535946 ENVÍO Basado en Entregas 09</v>
      </c>
      <c r="E700" s="19">
        <v>45518</v>
      </c>
      <c r="F700" s="20" t="s">
        <v>842</v>
      </c>
      <c r="G700" s="20" t="s">
        <v>4547</v>
      </c>
      <c r="H700" s="20" t="s">
        <v>44</v>
      </c>
      <c r="I700" s="20" t="s">
        <v>45</v>
      </c>
      <c r="J700" s="20" t="s">
        <v>4548</v>
      </c>
      <c r="K700" s="20" t="s">
        <v>4549</v>
      </c>
      <c r="L700" s="20" t="s">
        <v>4550</v>
      </c>
      <c r="M700" s="20"/>
      <c r="N700" s="21">
        <v>78.260000000000005</v>
      </c>
      <c r="O700" s="21">
        <v>0</v>
      </c>
      <c r="P700" s="20"/>
      <c r="Q700" s="19">
        <v>45518</v>
      </c>
      <c r="R700" s="20"/>
      <c r="S700" s="19">
        <v>45518</v>
      </c>
      <c r="T700" s="20" t="s">
        <v>49</v>
      </c>
      <c r="U700" s="20">
        <v>1007857</v>
      </c>
      <c r="V700" s="20">
        <v>240002522</v>
      </c>
      <c r="W700" s="20" t="s">
        <v>847</v>
      </c>
      <c r="X700" s="20" t="s">
        <v>305</v>
      </c>
      <c r="Y700" s="20" t="s">
        <v>52</v>
      </c>
      <c r="Z700" s="20" t="s">
        <v>4551</v>
      </c>
      <c r="AA700" s="20" t="s">
        <v>4552</v>
      </c>
      <c r="AB700" s="20" t="s">
        <v>2446</v>
      </c>
      <c r="AC700" s="20" t="s">
        <v>167</v>
      </c>
      <c r="AD700" s="20" t="s">
        <v>56</v>
      </c>
      <c r="AE700" s="20" t="s">
        <v>864</v>
      </c>
    </row>
    <row r="701" spans="1:31" ht="21" customHeight="1" x14ac:dyDescent="0.2">
      <c r="A701" s="4">
        <f t="shared" si="34"/>
        <v>699</v>
      </c>
      <c r="B701" s="4" t="str">
        <f t="shared" si="35"/>
        <v>B010-00020380</v>
      </c>
      <c r="C701" s="4" t="str">
        <f>IFERROR(VLOOKUP(F701,Tablas!$A$1:$B$3,2,0),"")</f>
        <v>Boleta</v>
      </c>
      <c r="D701" s="4" t="str">
        <f t="shared" si="36"/>
        <v>Juntoz - CONTADO / CASH - PE 4772 JUNTOZ 240912000026-001 Basado en Entregas</v>
      </c>
      <c r="E701" s="19">
        <v>45547</v>
      </c>
      <c r="F701" s="20" t="s">
        <v>842</v>
      </c>
      <c r="G701" s="20" t="s">
        <v>4553</v>
      </c>
      <c r="H701" s="20" t="s">
        <v>44</v>
      </c>
      <c r="I701" s="20" t="s">
        <v>45</v>
      </c>
      <c r="J701" s="20" t="s">
        <v>4554</v>
      </c>
      <c r="K701" s="20" t="s">
        <v>1171</v>
      </c>
      <c r="L701" s="20" t="s">
        <v>4555</v>
      </c>
      <c r="M701" s="20"/>
      <c r="N701" s="21">
        <v>78.91</v>
      </c>
      <c r="O701" s="21">
        <v>0</v>
      </c>
      <c r="P701" s="20"/>
      <c r="Q701" s="19">
        <v>45547</v>
      </c>
      <c r="R701" s="20"/>
      <c r="S701" s="19">
        <v>45547</v>
      </c>
      <c r="T701" s="20" t="s">
        <v>49</v>
      </c>
      <c r="U701" s="20">
        <v>1022963</v>
      </c>
      <c r="V701" s="20">
        <v>240002917</v>
      </c>
      <c r="W701" s="20" t="s">
        <v>847</v>
      </c>
      <c r="X701" s="20" t="s">
        <v>305</v>
      </c>
      <c r="Y701" s="20" t="s">
        <v>52</v>
      </c>
      <c r="Z701" s="20" t="s">
        <v>4556</v>
      </c>
      <c r="AA701" s="20" t="s">
        <v>4278</v>
      </c>
      <c r="AB701" s="20" t="s">
        <v>54</v>
      </c>
      <c r="AC701" s="20" t="s">
        <v>167</v>
      </c>
      <c r="AD701" s="20" t="s">
        <v>56</v>
      </c>
      <c r="AE701" s="20" t="s">
        <v>851</v>
      </c>
    </row>
    <row r="702" spans="1:31" ht="21" customHeight="1" x14ac:dyDescent="0.2">
      <c r="A702" s="4">
        <f t="shared" si="34"/>
        <v>700</v>
      </c>
      <c r="B702" s="4" t="str">
        <f t="shared" si="35"/>
        <v>B010-00019228</v>
      </c>
      <c r="C702" s="4" t="str">
        <f>IFERROR(VLOOKUP(F702,Tablas!$A$1:$B$3,2,0),"")</f>
        <v>Boleta</v>
      </c>
      <c r="D702" s="4" t="str">
        <f t="shared" si="36"/>
        <v>Falabella - CONTADO / CASH - PE 2849 FALABELLA Basado en Entregas 09-0007-00000</v>
      </c>
      <c r="E702" s="19">
        <v>45454</v>
      </c>
      <c r="F702" s="20" t="s">
        <v>842</v>
      </c>
      <c r="G702" s="20" t="s">
        <v>4557</v>
      </c>
      <c r="H702" s="20" t="s">
        <v>44</v>
      </c>
      <c r="I702" s="20" t="s">
        <v>45</v>
      </c>
      <c r="J702" s="20" t="s">
        <v>4558</v>
      </c>
      <c r="K702" s="20" t="s">
        <v>4559</v>
      </c>
      <c r="L702" s="20" t="s">
        <v>4560</v>
      </c>
      <c r="M702" s="20"/>
      <c r="N702" s="21">
        <v>79.2</v>
      </c>
      <c r="O702" s="21">
        <v>0</v>
      </c>
      <c r="P702" s="20"/>
      <c r="Q702" s="19">
        <v>45454</v>
      </c>
      <c r="R702" s="20"/>
      <c r="S702" s="19">
        <v>45454</v>
      </c>
      <c r="T702" s="20" t="s">
        <v>49</v>
      </c>
      <c r="U702" s="20">
        <v>979582</v>
      </c>
      <c r="V702" s="20">
        <v>240001765</v>
      </c>
      <c r="W702" s="20" t="s">
        <v>847</v>
      </c>
      <c r="X702" s="20" t="s">
        <v>274</v>
      </c>
      <c r="Y702" s="20" t="s">
        <v>52</v>
      </c>
      <c r="Z702" s="20" t="s">
        <v>4561</v>
      </c>
      <c r="AA702" s="20" t="s">
        <v>4562</v>
      </c>
      <c r="AB702" s="20" t="s">
        <v>1927</v>
      </c>
      <c r="AC702" s="20" t="s">
        <v>41</v>
      </c>
      <c r="AD702" s="20" t="s">
        <v>56</v>
      </c>
      <c r="AE702" s="20" t="s">
        <v>1838</v>
      </c>
    </row>
    <row r="703" spans="1:31" ht="21" customHeight="1" x14ac:dyDescent="0.2">
      <c r="A703" s="4">
        <f t="shared" ref="A703:A766" si="37">ROW()-2</f>
        <v>701</v>
      </c>
      <c r="B703" s="4" t="str">
        <f t="shared" ref="B703:B766" si="38">MID(G703,4,20)</f>
        <v>B010-00016773</v>
      </c>
      <c r="C703" s="4" t="str">
        <f>IFERROR(VLOOKUP(F703,Tablas!$A$1:$B$3,2,0),"")</f>
        <v>Boleta</v>
      </c>
      <c r="D703" s="4" t="str">
        <f t="shared" ref="D703:D766" si="39">CONCATENATE(AE703," - ",T703," - ",Z703)</f>
        <v>Falabella - CONTADO / CASH - PE 4839 FALABELLA Basado en Entregas 09-0010-00057</v>
      </c>
      <c r="E703" s="19">
        <v>45250</v>
      </c>
      <c r="F703" s="20" t="s">
        <v>842</v>
      </c>
      <c r="G703" s="20" t="s">
        <v>4563</v>
      </c>
      <c r="H703" s="20" t="s">
        <v>44</v>
      </c>
      <c r="I703" s="20" t="s">
        <v>45</v>
      </c>
      <c r="J703" s="20" t="s">
        <v>4564</v>
      </c>
      <c r="K703" s="20" t="s">
        <v>4565</v>
      </c>
      <c r="L703" s="20" t="s">
        <v>4566</v>
      </c>
      <c r="M703" s="20"/>
      <c r="N703" s="21">
        <v>79.2</v>
      </c>
      <c r="O703" s="21">
        <v>0</v>
      </c>
      <c r="P703" s="20"/>
      <c r="Q703" s="19">
        <v>45250</v>
      </c>
      <c r="R703" s="20"/>
      <c r="S703" s="19">
        <v>45250</v>
      </c>
      <c r="T703" s="20" t="s">
        <v>49</v>
      </c>
      <c r="U703" s="20">
        <v>876636</v>
      </c>
      <c r="V703" s="20">
        <v>230003087</v>
      </c>
      <c r="W703" s="20" t="s">
        <v>847</v>
      </c>
      <c r="X703" s="20" t="s">
        <v>274</v>
      </c>
      <c r="Y703" s="20" t="s">
        <v>52</v>
      </c>
      <c r="Z703" s="20" t="s">
        <v>4567</v>
      </c>
      <c r="AA703" s="20" t="s">
        <v>4568</v>
      </c>
      <c r="AB703" s="20" t="s">
        <v>428</v>
      </c>
      <c r="AC703" s="20" t="s">
        <v>41</v>
      </c>
      <c r="AD703" s="20" t="s">
        <v>56</v>
      </c>
      <c r="AE703" s="20" t="s">
        <v>1838</v>
      </c>
    </row>
    <row r="704" spans="1:31" ht="21" customHeight="1" x14ac:dyDescent="0.2">
      <c r="A704" s="4">
        <f t="shared" si="37"/>
        <v>702</v>
      </c>
      <c r="B704" s="4" t="str">
        <f t="shared" si="38"/>
        <v>B010-00017681</v>
      </c>
      <c r="C704" s="4" t="str">
        <f>IFERROR(VLOOKUP(F704,Tablas!$A$1:$B$3,2,0),"")</f>
        <v>Boleta</v>
      </c>
      <c r="D704" s="4" t="str">
        <f t="shared" si="39"/>
        <v>Juntoz - CONTADO / CASH - PE 0269 JUNTOZ Basado en Entregas 09-0010-00058488</v>
      </c>
      <c r="E704" s="19">
        <v>45313</v>
      </c>
      <c r="F704" s="20" t="s">
        <v>842</v>
      </c>
      <c r="G704" s="20" t="s">
        <v>4569</v>
      </c>
      <c r="H704" s="20" t="s">
        <v>44</v>
      </c>
      <c r="I704" s="20" t="s">
        <v>45</v>
      </c>
      <c r="J704" s="20" t="s">
        <v>4570</v>
      </c>
      <c r="K704" s="20" t="s">
        <v>4571</v>
      </c>
      <c r="L704" s="20" t="s">
        <v>4572</v>
      </c>
      <c r="M704" s="20"/>
      <c r="N704" s="21">
        <v>79.5</v>
      </c>
      <c r="O704" s="21">
        <v>0</v>
      </c>
      <c r="P704" s="20"/>
      <c r="Q704" s="19">
        <v>45313</v>
      </c>
      <c r="R704" s="20"/>
      <c r="S704" s="19">
        <v>45313</v>
      </c>
      <c r="T704" s="20" t="s">
        <v>49</v>
      </c>
      <c r="U704" s="20">
        <v>908062</v>
      </c>
      <c r="V704" s="20">
        <v>240000152</v>
      </c>
      <c r="W704" s="20" t="s">
        <v>847</v>
      </c>
      <c r="X704" s="20" t="s">
        <v>274</v>
      </c>
      <c r="Y704" s="20" t="s">
        <v>52</v>
      </c>
      <c r="Z704" s="20" t="s">
        <v>4573</v>
      </c>
      <c r="AA704" s="20" t="s">
        <v>4574</v>
      </c>
      <c r="AB704" s="20" t="s">
        <v>3840</v>
      </c>
      <c r="AC704" s="20" t="s">
        <v>727</v>
      </c>
      <c r="AD704" s="20" t="s">
        <v>56</v>
      </c>
      <c r="AE704" s="20" t="s">
        <v>851</v>
      </c>
    </row>
    <row r="705" spans="1:31" ht="21" customHeight="1" x14ac:dyDescent="0.2">
      <c r="A705" s="4">
        <f t="shared" si="37"/>
        <v>703</v>
      </c>
      <c r="B705" s="4" t="str">
        <f t="shared" si="38"/>
        <v>B010-00019888</v>
      </c>
      <c r="C705" s="4" t="str">
        <f>IFERROR(VLOOKUP(F705,Tablas!$A$1:$B$3,2,0),"")</f>
        <v>Boleta</v>
      </c>
      <c r="D705" s="4" t="str">
        <f t="shared" si="39"/>
        <v>Ecom - CONTADO / CASH - PE 3931 TEL: 962583474 ENVÍO Basado en Entregas 09</v>
      </c>
      <c r="E705" s="19">
        <v>45509</v>
      </c>
      <c r="F705" s="20" t="s">
        <v>842</v>
      </c>
      <c r="G705" s="20" t="s">
        <v>4575</v>
      </c>
      <c r="H705" s="20" t="s">
        <v>44</v>
      </c>
      <c r="I705" s="20" t="s">
        <v>45</v>
      </c>
      <c r="J705" s="20" t="s">
        <v>4576</v>
      </c>
      <c r="K705" s="20" t="s">
        <v>4577</v>
      </c>
      <c r="L705" s="20" t="s">
        <v>4578</v>
      </c>
      <c r="M705" s="20"/>
      <c r="N705" s="21">
        <v>79.739999999999995</v>
      </c>
      <c r="O705" s="21">
        <v>0</v>
      </c>
      <c r="P705" s="20"/>
      <c r="Q705" s="19">
        <v>45509</v>
      </c>
      <c r="R705" s="20"/>
      <c r="S705" s="19">
        <v>45509</v>
      </c>
      <c r="T705" s="20" t="s">
        <v>49</v>
      </c>
      <c r="U705" s="20">
        <v>1004100</v>
      </c>
      <c r="V705" s="20">
        <v>240002424</v>
      </c>
      <c r="W705" s="20" t="s">
        <v>847</v>
      </c>
      <c r="X705" s="20" t="s">
        <v>305</v>
      </c>
      <c r="Y705" s="20" t="s">
        <v>4407</v>
      </c>
      <c r="Z705" s="20" t="s">
        <v>4579</v>
      </c>
      <c r="AA705" s="20" t="s">
        <v>4580</v>
      </c>
      <c r="AB705" s="20" t="s">
        <v>1114</v>
      </c>
      <c r="AC705" s="20" t="s">
        <v>167</v>
      </c>
      <c r="AD705" s="20" t="s">
        <v>56</v>
      </c>
      <c r="AE705" s="20" t="s">
        <v>864</v>
      </c>
    </row>
    <row r="706" spans="1:31" ht="21" customHeight="1" x14ac:dyDescent="0.2">
      <c r="A706" s="4">
        <f t="shared" si="37"/>
        <v>704</v>
      </c>
      <c r="B706" s="4" t="str">
        <f t="shared" si="38"/>
        <v>B010-00020328</v>
      </c>
      <c r="C706" s="4" t="str">
        <f>IFERROR(VLOOKUP(F706,Tablas!$A$1:$B$3,2,0),"")</f>
        <v>Boleta</v>
      </c>
      <c r="D706" s="4" t="str">
        <f t="shared" si="39"/>
        <v>Nacional - CREDITO 30 DIAS / CREDIT 30 DAYS - Ofertas de ventas - ERCAGV000946. PE:  4681 Basado</v>
      </c>
      <c r="E706" s="19">
        <v>45541</v>
      </c>
      <c r="F706" s="20" t="s">
        <v>842</v>
      </c>
      <c r="G706" s="20" t="s">
        <v>4581</v>
      </c>
      <c r="H706" s="20" t="s">
        <v>44</v>
      </c>
      <c r="I706" s="20" t="s">
        <v>45</v>
      </c>
      <c r="J706" s="20" t="s">
        <v>4582</v>
      </c>
      <c r="K706" s="20" t="s">
        <v>4583</v>
      </c>
      <c r="L706" s="20" t="s">
        <v>4584</v>
      </c>
      <c r="M706" s="20"/>
      <c r="N706" s="21">
        <v>79.900000000000006</v>
      </c>
      <c r="O706" s="21">
        <v>0</v>
      </c>
      <c r="P706" s="20"/>
      <c r="Q706" s="19">
        <v>45541</v>
      </c>
      <c r="R706" s="20"/>
      <c r="S706" s="19">
        <v>45571</v>
      </c>
      <c r="T706" s="20" t="s">
        <v>643</v>
      </c>
      <c r="U706" s="20">
        <v>1020245</v>
      </c>
      <c r="V706" s="20">
        <v>240002865</v>
      </c>
      <c r="W706" s="20" t="s">
        <v>847</v>
      </c>
      <c r="X706" s="20" t="s">
        <v>305</v>
      </c>
      <c r="Y706" s="20" t="s">
        <v>52</v>
      </c>
      <c r="Z706" s="20" t="s">
        <v>4585</v>
      </c>
      <c r="AA706" s="20" t="s">
        <v>850</v>
      </c>
      <c r="AB706" s="20" t="s">
        <v>54</v>
      </c>
      <c r="AC706" s="20" t="s">
        <v>167</v>
      </c>
      <c r="AD706" s="20" t="s">
        <v>56</v>
      </c>
      <c r="AE706" s="20" t="s">
        <v>1014</v>
      </c>
    </row>
    <row r="707" spans="1:31" ht="21" customHeight="1" x14ac:dyDescent="0.2">
      <c r="A707" s="4">
        <f t="shared" si="37"/>
        <v>705</v>
      </c>
      <c r="B707" s="4" t="str">
        <f t="shared" si="38"/>
        <v>B010-00019856</v>
      </c>
      <c r="C707" s="4" t="str">
        <f>IFERROR(VLOOKUP(F707,Tablas!$A$1:$B$3,2,0),"")</f>
        <v>Boleta</v>
      </c>
      <c r="D707" s="4" t="str">
        <f t="shared" si="39"/>
        <v>Nacional - CREDITO 30 DIAS / CREDIT 30 DAYS - PE 3879 Basado en Entregas 09-T010-00000543.</v>
      </c>
      <c r="E707" s="19">
        <v>45506</v>
      </c>
      <c r="F707" s="20" t="s">
        <v>842</v>
      </c>
      <c r="G707" s="20" t="s">
        <v>4586</v>
      </c>
      <c r="H707" s="20" t="s">
        <v>44</v>
      </c>
      <c r="I707" s="20" t="s">
        <v>45</v>
      </c>
      <c r="J707" s="20" t="s">
        <v>4587</v>
      </c>
      <c r="K707" s="20" t="s">
        <v>4588</v>
      </c>
      <c r="L707" s="20" t="s">
        <v>4589</v>
      </c>
      <c r="M707" s="20"/>
      <c r="N707" s="21">
        <v>79.900000000000006</v>
      </c>
      <c r="O707" s="21">
        <v>0</v>
      </c>
      <c r="P707" s="20"/>
      <c r="Q707" s="19">
        <v>45506</v>
      </c>
      <c r="R707" s="20"/>
      <c r="S707" s="19">
        <v>45536</v>
      </c>
      <c r="T707" s="20" t="s">
        <v>643</v>
      </c>
      <c r="U707" s="20">
        <v>1003416</v>
      </c>
      <c r="V707" s="20">
        <v>240002392</v>
      </c>
      <c r="W707" s="20" t="s">
        <v>847</v>
      </c>
      <c r="X707" s="20" t="s">
        <v>305</v>
      </c>
      <c r="Y707" s="20" t="s">
        <v>567</v>
      </c>
      <c r="Z707" s="20" t="s">
        <v>4590</v>
      </c>
      <c r="AA707" s="20" t="s">
        <v>4591</v>
      </c>
      <c r="AB707" s="20" t="s">
        <v>336</v>
      </c>
      <c r="AC707" s="20" t="s">
        <v>167</v>
      </c>
      <c r="AD707" s="20" t="s">
        <v>56</v>
      </c>
      <c r="AE707" s="20" t="s">
        <v>1014</v>
      </c>
    </row>
    <row r="708" spans="1:31" ht="21" customHeight="1" x14ac:dyDescent="0.2">
      <c r="A708" s="4">
        <f t="shared" si="37"/>
        <v>706</v>
      </c>
      <c r="B708" s="4" t="str">
        <f t="shared" si="38"/>
        <v>B010-00019449</v>
      </c>
      <c r="C708" s="4" t="str">
        <f>IFERROR(VLOOKUP(F708,Tablas!$A$1:$B$3,2,0),"")</f>
        <v>Boleta</v>
      </c>
      <c r="D708" s="4" t="str">
        <f t="shared" si="39"/>
        <v>Nacional - CREDITO 30 DIAS / CREDIT 30 DAYS - PE 3354 Basado en Entregas 09-T010-00000065.</v>
      </c>
      <c r="E708" s="19">
        <v>45482</v>
      </c>
      <c r="F708" s="20" t="s">
        <v>842</v>
      </c>
      <c r="G708" s="20" t="s">
        <v>4592</v>
      </c>
      <c r="H708" s="20" t="s">
        <v>44</v>
      </c>
      <c r="I708" s="20" t="s">
        <v>45</v>
      </c>
      <c r="J708" s="20" t="s">
        <v>4593</v>
      </c>
      <c r="K708" s="20" t="s">
        <v>4594</v>
      </c>
      <c r="L708" s="20" t="s">
        <v>4595</v>
      </c>
      <c r="M708" s="20"/>
      <c r="N708" s="21">
        <v>79.900000000000006</v>
      </c>
      <c r="O708" s="21">
        <v>0</v>
      </c>
      <c r="P708" s="20"/>
      <c r="Q708" s="19">
        <v>45482</v>
      </c>
      <c r="R708" s="20"/>
      <c r="S708" s="19">
        <v>45512</v>
      </c>
      <c r="T708" s="20" t="s">
        <v>643</v>
      </c>
      <c r="U708" s="20">
        <v>991911</v>
      </c>
      <c r="V708" s="20">
        <v>240001984</v>
      </c>
      <c r="W708" s="20" t="s">
        <v>847</v>
      </c>
      <c r="X708" s="20" t="s">
        <v>305</v>
      </c>
      <c r="Y708" s="20" t="s">
        <v>52</v>
      </c>
      <c r="Z708" s="20" t="s">
        <v>4596</v>
      </c>
      <c r="AA708" s="20" t="s">
        <v>4597</v>
      </c>
      <c r="AB708" s="20" t="s">
        <v>328</v>
      </c>
      <c r="AC708" s="20" t="s">
        <v>167</v>
      </c>
      <c r="AD708" s="20" t="s">
        <v>56</v>
      </c>
      <c r="AE708" s="20" t="s">
        <v>1014</v>
      </c>
    </row>
    <row r="709" spans="1:31" ht="21" customHeight="1" x14ac:dyDescent="0.2">
      <c r="A709" s="4">
        <f t="shared" si="37"/>
        <v>707</v>
      </c>
      <c r="B709" s="4" t="str">
        <f t="shared" si="38"/>
        <v>B010-00020098</v>
      </c>
      <c r="C709" s="4" t="str">
        <f>IFERROR(VLOOKUP(F709,Tablas!$A$1:$B$3,2,0),"")</f>
        <v>Boleta</v>
      </c>
      <c r="D709" s="4" t="str">
        <f t="shared" si="39"/>
        <v>Nacional - CREDITO 30 DIAS / CREDIT 30 DAYS - PE 4321 Basado en Entregas 09-T010-00000914.</v>
      </c>
      <c r="E709" s="19">
        <v>45526</v>
      </c>
      <c r="F709" s="20" t="s">
        <v>842</v>
      </c>
      <c r="G709" s="20" t="s">
        <v>4598</v>
      </c>
      <c r="H709" s="20" t="s">
        <v>44</v>
      </c>
      <c r="I709" s="20" t="s">
        <v>45</v>
      </c>
      <c r="J709" s="20" t="s">
        <v>4599</v>
      </c>
      <c r="K709" s="20" t="s">
        <v>4600</v>
      </c>
      <c r="L709" s="20" t="s">
        <v>4601</v>
      </c>
      <c r="M709" s="20"/>
      <c r="N709" s="21">
        <v>79.900000000000006</v>
      </c>
      <c r="O709" s="21">
        <v>0</v>
      </c>
      <c r="P709" s="20"/>
      <c r="Q709" s="19">
        <v>45526</v>
      </c>
      <c r="R709" s="20"/>
      <c r="S709" s="19">
        <v>45556</v>
      </c>
      <c r="T709" s="20" t="s">
        <v>643</v>
      </c>
      <c r="U709" s="20">
        <v>1012031</v>
      </c>
      <c r="V709" s="20">
        <v>240002635</v>
      </c>
      <c r="W709" s="20" t="s">
        <v>847</v>
      </c>
      <c r="X709" s="20" t="s">
        <v>305</v>
      </c>
      <c r="Y709" s="20" t="s">
        <v>52</v>
      </c>
      <c r="Z709" s="20" t="s">
        <v>4602</v>
      </c>
      <c r="AA709" s="20" t="s">
        <v>1597</v>
      </c>
      <c r="AB709" s="20" t="s">
        <v>336</v>
      </c>
      <c r="AC709" s="20" t="s">
        <v>167</v>
      </c>
      <c r="AD709" s="20" t="s">
        <v>56</v>
      </c>
      <c r="AE709" s="20" t="s">
        <v>1014</v>
      </c>
    </row>
    <row r="710" spans="1:31" ht="21" customHeight="1" x14ac:dyDescent="0.2">
      <c r="A710" s="4">
        <f t="shared" si="37"/>
        <v>708</v>
      </c>
      <c r="B710" s="4" t="str">
        <f t="shared" si="38"/>
        <v>B010-00019593</v>
      </c>
      <c r="C710" s="4" t="str">
        <f>IFERROR(VLOOKUP(F710,Tablas!$A$1:$B$3,2,0),"")</f>
        <v>Boleta</v>
      </c>
      <c r="D710" s="4" t="str">
        <f t="shared" si="39"/>
        <v>Ecom - CONTADO / CASH - PE 3569 TEL: 989439789 ENVÍO Basado en Entregas 09</v>
      </c>
      <c r="E710" s="19">
        <v>45492</v>
      </c>
      <c r="F710" s="20" t="s">
        <v>842</v>
      </c>
      <c r="G710" s="20" t="s">
        <v>4603</v>
      </c>
      <c r="H710" s="20" t="s">
        <v>44</v>
      </c>
      <c r="I710" s="20" t="s">
        <v>45</v>
      </c>
      <c r="J710" s="20" t="s">
        <v>4604</v>
      </c>
      <c r="K710" s="20" t="s">
        <v>4605</v>
      </c>
      <c r="L710" s="20" t="s">
        <v>4606</v>
      </c>
      <c r="M710" s="20"/>
      <c r="N710" s="21">
        <v>80.099999999999994</v>
      </c>
      <c r="O710" s="21">
        <v>0</v>
      </c>
      <c r="P710" s="20"/>
      <c r="Q710" s="19">
        <v>45492</v>
      </c>
      <c r="R710" s="20"/>
      <c r="S710" s="19">
        <v>45492</v>
      </c>
      <c r="T710" s="20" t="s">
        <v>49</v>
      </c>
      <c r="U710" s="20">
        <v>996227</v>
      </c>
      <c r="V710" s="20">
        <v>240002128</v>
      </c>
      <c r="W710" s="20" t="s">
        <v>847</v>
      </c>
      <c r="X710" s="20" t="s">
        <v>848</v>
      </c>
      <c r="Y710" s="20" t="s">
        <v>52</v>
      </c>
      <c r="Z710" s="20" t="s">
        <v>4607</v>
      </c>
      <c r="AA710" s="20" t="s">
        <v>4608</v>
      </c>
      <c r="AB710" s="20" t="s">
        <v>1054</v>
      </c>
      <c r="AC710" s="20" t="s">
        <v>689</v>
      </c>
      <c r="AD710" s="20" t="s">
        <v>56</v>
      </c>
      <c r="AE710" s="20" t="s">
        <v>864</v>
      </c>
    </row>
    <row r="711" spans="1:31" ht="21" customHeight="1" x14ac:dyDescent="0.2">
      <c r="A711" s="4">
        <f t="shared" si="37"/>
        <v>709</v>
      </c>
      <c r="B711" s="4" t="str">
        <f t="shared" si="38"/>
        <v>F010-00018720</v>
      </c>
      <c r="C711" s="4" t="str">
        <f>IFERROR(VLOOKUP(F711,Tablas!$A$1:$B$3,2,0),"")</f>
        <v>Factura</v>
      </c>
      <c r="D711" s="4" t="str">
        <f t="shared" si="39"/>
        <v xml:space="preserve"> - CONTADO / CASH - INTERESES 2022-1171 REF F010-0017900 F 07.04.2022</v>
      </c>
      <c r="E711" s="19">
        <v>44760</v>
      </c>
      <c r="F711" s="20" t="s">
        <v>1001</v>
      </c>
      <c r="G711" s="20" t="s">
        <v>4609</v>
      </c>
      <c r="H711" s="20" t="s">
        <v>44</v>
      </c>
      <c r="I711" s="20" t="s">
        <v>45</v>
      </c>
      <c r="J711" s="20" t="s">
        <v>1293</v>
      </c>
      <c r="K711" s="20" t="s">
        <v>1294</v>
      </c>
      <c r="L711" s="20" t="s">
        <v>1295</v>
      </c>
      <c r="M711" s="20" t="s">
        <v>125</v>
      </c>
      <c r="N711" s="21">
        <v>80.47</v>
      </c>
      <c r="O711" s="21">
        <v>0</v>
      </c>
      <c r="P711" s="20"/>
      <c r="Q711" s="19">
        <v>44760</v>
      </c>
      <c r="R711" s="20"/>
      <c r="S711" s="19">
        <v>44760</v>
      </c>
      <c r="T711" s="20" t="s">
        <v>49</v>
      </c>
      <c r="U711" s="20">
        <v>657928</v>
      </c>
      <c r="V711" s="20">
        <v>220001657</v>
      </c>
      <c r="W711" s="20" t="s">
        <v>847</v>
      </c>
      <c r="X711" s="20" t="s">
        <v>1296</v>
      </c>
      <c r="Y711" s="20" t="s">
        <v>267</v>
      </c>
      <c r="Z711" s="20" t="s">
        <v>4610</v>
      </c>
      <c r="AA711" s="20" t="s">
        <v>1298</v>
      </c>
      <c r="AB711" s="20" t="s">
        <v>942</v>
      </c>
      <c r="AC711" s="20" t="s">
        <v>167</v>
      </c>
      <c r="AD711" s="20" t="s">
        <v>56</v>
      </c>
      <c r="AE711" s="20"/>
    </row>
    <row r="712" spans="1:31" ht="21" customHeight="1" x14ac:dyDescent="0.2">
      <c r="A712" s="4">
        <f t="shared" si="37"/>
        <v>710</v>
      </c>
      <c r="B712" s="4" t="str">
        <f t="shared" si="38"/>
        <v>F010-00018416</v>
      </c>
      <c r="C712" s="4" t="str">
        <f>IFERROR(VLOOKUP(F712,Tablas!$A$1:$B$3,2,0),"")</f>
        <v>Factura</v>
      </c>
      <c r="D712" s="4" t="str">
        <f t="shared" si="39"/>
        <v xml:space="preserve"> - CONTADO / CASH - INTERESE L2022-1167 REF F010-0017900 F 07.04.2022</v>
      </c>
      <c r="E712" s="19">
        <v>44721</v>
      </c>
      <c r="F712" s="20" t="s">
        <v>1001</v>
      </c>
      <c r="G712" s="20" t="s">
        <v>4611</v>
      </c>
      <c r="H712" s="20" t="s">
        <v>44</v>
      </c>
      <c r="I712" s="20" t="s">
        <v>45</v>
      </c>
      <c r="J712" s="20" t="s">
        <v>1293</v>
      </c>
      <c r="K712" s="20" t="s">
        <v>1294</v>
      </c>
      <c r="L712" s="20" t="s">
        <v>1295</v>
      </c>
      <c r="M712" s="20" t="s">
        <v>125</v>
      </c>
      <c r="N712" s="21">
        <v>80.47</v>
      </c>
      <c r="O712" s="21">
        <v>0</v>
      </c>
      <c r="P712" s="20"/>
      <c r="Q712" s="19">
        <v>44721</v>
      </c>
      <c r="R712" s="20"/>
      <c r="S712" s="19">
        <v>44721</v>
      </c>
      <c r="T712" s="20" t="s">
        <v>49</v>
      </c>
      <c r="U712" s="20">
        <v>642851</v>
      </c>
      <c r="V712" s="20">
        <v>220001324</v>
      </c>
      <c r="W712" s="20" t="s">
        <v>847</v>
      </c>
      <c r="X712" s="20" t="s">
        <v>1296</v>
      </c>
      <c r="Y712" s="20" t="s">
        <v>267</v>
      </c>
      <c r="Z712" s="20" t="s">
        <v>4612</v>
      </c>
      <c r="AA712" s="20" t="s">
        <v>1298</v>
      </c>
      <c r="AB712" s="20" t="s">
        <v>942</v>
      </c>
      <c r="AC712" s="20" t="s">
        <v>167</v>
      </c>
      <c r="AD712" s="20" t="s">
        <v>56</v>
      </c>
      <c r="AE712" s="20"/>
    </row>
    <row r="713" spans="1:31" ht="21" customHeight="1" x14ac:dyDescent="0.2">
      <c r="A713" s="4">
        <f t="shared" si="37"/>
        <v>711</v>
      </c>
      <c r="B713" s="4" t="str">
        <f t="shared" si="38"/>
        <v>F010-00018448</v>
      </c>
      <c r="C713" s="4" t="str">
        <f>IFERROR(VLOOKUP(F713,Tablas!$A$1:$B$3,2,0),"")</f>
        <v>Factura</v>
      </c>
      <c r="D713" s="4" t="str">
        <f t="shared" si="39"/>
        <v xml:space="preserve"> - CONTADO / CASH - INTERESES L2022-1168 REF F010-0017900 F 07.04.2022</v>
      </c>
      <c r="E713" s="19">
        <v>44728</v>
      </c>
      <c r="F713" s="20" t="s">
        <v>1001</v>
      </c>
      <c r="G713" s="20" t="s">
        <v>4613</v>
      </c>
      <c r="H713" s="20" t="s">
        <v>44</v>
      </c>
      <c r="I713" s="20" t="s">
        <v>45</v>
      </c>
      <c r="J713" s="20" t="s">
        <v>1293</v>
      </c>
      <c r="K713" s="20" t="s">
        <v>1294</v>
      </c>
      <c r="L713" s="20" t="s">
        <v>1295</v>
      </c>
      <c r="M713" s="20" t="s">
        <v>125</v>
      </c>
      <c r="N713" s="21">
        <v>80.47</v>
      </c>
      <c r="O713" s="21">
        <v>0</v>
      </c>
      <c r="P713" s="20"/>
      <c r="Q713" s="19">
        <v>44728</v>
      </c>
      <c r="R713" s="20"/>
      <c r="S713" s="19">
        <v>44728</v>
      </c>
      <c r="T713" s="20" t="s">
        <v>49</v>
      </c>
      <c r="U713" s="20">
        <v>644697</v>
      </c>
      <c r="V713" s="20">
        <v>220001361</v>
      </c>
      <c r="W713" s="20" t="s">
        <v>847</v>
      </c>
      <c r="X713" s="20" t="s">
        <v>1296</v>
      </c>
      <c r="Y713" s="20" t="s">
        <v>267</v>
      </c>
      <c r="Z713" s="20" t="s">
        <v>4614</v>
      </c>
      <c r="AA713" s="20" t="s">
        <v>1298</v>
      </c>
      <c r="AB713" s="20" t="s">
        <v>942</v>
      </c>
      <c r="AC713" s="20" t="s">
        <v>167</v>
      </c>
      <c r="AD713" s="20" t="s">
        <v>56</v>
      </c>
      <c r="AE713" s="20"/>
    </row>
    <row r="714" spans="1:31" ht="21" customHeight="1" x14ac:dyDescent="0.2">
      <c r="A714" s="4">
        <f t="shared" si="37"/>
        <v>712</v>
      </c>
      <c r="B714" s="4" t="str">
        <f t="shared" si="38"/>
        <v>B010-00017992</v>
      </c>
      <c r="C714" s="4" t="str">
        <f>IFERROR(VLOOKUP(F714,Tablas!$A$1:$B$3,2,0),"")</f>
        <v>Boleta</v>
      </c>
      <c r="D714" s="4" t="str">
        <f t="shared" si="39"/>
        <v>Venta Asistida - CONTADO / CASH - PE 0893 TEL: 961754148 Basado en Entregas 09-0010-</v>
      </c>
      <c r="E714" s="19">
        <v>45345</v>
      </c>
      <c r="F714" s="20" t="s">
        <v>842</v>
      </c>
      <c r="G714" s="20" t="s">
        <v>4615</v>
      </c>
      <c r="H714" s="20" t="s">
        <v>44</v>
      </c>
      <c r="I714" s="20" t="s">
        <v>45</v>
      </c>
      <c r="J714" s="20" t="s">
        <v>4616</v>
      </c>
      <c r="K714" s="20" t="s">
        <v>4617</v>
      </c>
      <c r="L714" s="20" t="s">
        <v>4618</v>
      </c>
      <c r="M714" s="20"/>
      <c r="N714" s="21">
        <v>80.5</v>
      </c>
      <c r="O714" s="21">
        <v>0</v>
      </c>
      <c r="P714" s="20"/>
      <c r="Q714" s="19">
        <v>45345</v>
      </c>
      <c r="R714" s="20"/>
      <c r="S714" s="19">
        <v>45345</v>
      </c>
      <c r="T714" s="20" t="s">
        <v>49</v>
      </c>
      <c r="U714" s="20">
        <v>924560</v>
      </c>
      <c r="V714" s="20">
        <v>240000466</v>
      </c>
      <c r="W714" s="20" t="s">
        <v>847</v>
      </c>
      <c r="X714" s="20" t="s">
        <v>274</v>
      </c>
      <c r="Y714" s="20" t="s">
        <v>52</v>
      </c>
      <c r="Z714" s="20" t="s">
        <v>4619</v>
      </c>
      <c r="AA714" s="20" t="s">
        <v>4620</v>
      </c>
      <c r="AB714" s="20" t="s">
        <v>2942</v>
      </c>
      <c r="AC714" s="20" t="s">
        <v>2943</v>
      </c>
      <c r="AD714" s="20" t="s">
        <v>56</v>
      </c>
      <c r="AE714" s="20" t="s">
        <v>983</v>
      </c>
    </row>
    <row r="715" spans="1:31" ht="21" customHeight="1" x14ac:dyDescent="0.2">
      <c r="A715" s="4">
        <f t="shared" si="37"/>
        <v>713</v>
      </c>
      <c r="B715" s="4" t="str">
        <f t="shared" si="38"/>
        <v>B010-00018180</v>
      </c>
      <c r="C715" s="4" t="str">
        <f>IFERROR(VLOOKUP(F715,Tablas!$A$1:$B$3,2,0),"")</f>
        <v>Boleta</v>
      </c>
      <c r="D715" s="4" t="str">
        <f t="shared" si="39"/>
        <v>Ecom - CONTADO / CASH - PE 1173 TEL: 962600242 Basado en Pedidos de client</v>
      </c>
      <c r="E715" s="19">
        <v>45364</v>
      </c>
      <c r="F715" s="20" t="s">
        <v>842</v>
      </c>
      <c r="G715" s="20" t="s">
        <v>4621</v>
      </c>
      <c r="H715" s="20" t="s">
        <v>44</v>
      </c>
      <c r="I715" s="20" t="s">
        <v>45</v>
      </c>
      <c r="J715" s="20" t="s">
        <v>4622</v>
      </c>
      <c r="K715" s="20" t="s">
        <v>4623</v>
      </c>
      <c r="L715" s="20" t="s">
        <v>4624</v>
      </c>
      <c r="M715" s="20"/>
      <c r="N715" s="21">
        <v>80.64</v>
      </c>
      <c r="O715" s="21">
        <v>0</v>
      </c>
      <c r="P715" s="20"/>
      <c r="Q715" s="19">
        <v>45364</v>
      </c>
      <c r="R715" s="20"/>
      <c r="S715" s="19">
        <v>45364</v>
      </c>
      <c r="T715" s="20" t="s">
        <v>49</v>
      </c>
      <c r="U715" s="20">
        <v>932624</v>
      </c>
      <c r="V715" s="20">
        <v>240000655</v>
      </c>
      <c r="W715" s="20" t="s">
        <v>847</v>
      </c>
      <c r="X715" s="20" t="s">
        <v>917</v>
      </c>
      <c r="Y715" s="20" t="s">
        <v>52</v>
      </c>
      <c r="Z715" s="20" t="s">
        <v>4625</v>
      </c>
      <c r="AA715" s="20" t="s">
        <v>4626</v>
      </c>
      <c r="AB715" s="20" t="s">
        <v>956</v>
      </c>
      <c r="AC715" s="20" t="s">
        <v>689</v>
      </c>
      <c r="AD715" s="20" t="s">
        <v>56</v>
      </c>
      <c r="AE715" s="20" t="s">
        <v>864</v>
      </c>
    </row>
    <row r="716" spans="1:31" ht="21" customHeight="1" x14ac:dyDescent="0.2">
      <c r="A716" s="4">
        <f t="shared" si="37"/>
        <v>714</v>
      </c>
      <c r="B716" s="4" t="str">
        <f t="shared" si="38"/>
        <v>B010-00018278</v>
      </c>
      <c r="C716" s="4" t="str">
        <f>IFERROR(VLOOKUP(F716,Tablas!$A$1:$B$3,2,0),"")</f>
        <v>Boleta</v>
      </c>
      <c r="D716" s="4" t="str">
        <f t="shared" si="39"/>
        <v>Falabella - CONTADO / CASH - PE 1386 FALABELLA Basado en Entregas 09-0010-00059</v>
      </c>
      <c r="E716" s="19">
        <v>45376</v>
      </c>
      <c r="F716" s="20" t="s">
        <v>842</v>
      </c>
      <c r="G716" s="20" t="s">
        <v>4627</v>
      </c>
      <c r="H716" s="20" t="s">
        <v>44</v>
      </c>
      <c r="I716" s="20" t="s">
        <v>45</v>
      </c>
      <c r="J716" s="20" t="s">
        <v>4032</v>
      </c>
      <c r="K716" s="20" t="s">
        <v>4033</v>
      </c>
      <c r="L716" s="20" t="s">
        <v>4034</v>
      </c>
      <c r="M716" s="20"/>
      <c r="N716" s="21">
        <v>80.7</v>
      </c>
      <c r="O716" s="21">
        <v>0</v>
      </c>
      <c r="P716" s="20"/>
      <c r="Q716" s="19">
        <v>45376</v>
      </c>
      <c r="R716" s="20"/>
      <c r="S716" s="19">
        <v>45376</v>
      </c>
      <c r="T716" s="20" t="s">
        <v>49</v>
      </c>
      <c r="U716" s="20">
        <v>937595</v>
      </c>
      <c r="V716" s="20">
        <v>240000753</v>
      </c>
      <c r="W716" s="20" t="s">
        <v>847</v>
      </c>
      <c r="X716" s="20" t="s">
        <v>274</v>
      </c>
      <c r="Y716" s="20" t="s">
        <v>52</v>
      </c>
      <c r="Z716" s="20" t="s">
        <v>4628</v>
      </c>
      <c r="AA716" s="20" t="s">
        <v>4036</v>
      </c>
      <c r="AB716" s="20" t="s">
        <v>544</v>
      </c>
      <c r="AC716" s="20" t="s">
        <v>167</v>
      </c>
      <c r="AD716" s="20" t="s">
        <v>56</v>
      </c>
      <c r="AE716" s="20" t="s">
        <v>1838</v>
      </c>
    </row>
    <row r="717" spans="1:31" ht="21" customHeight="1" x14ac:dyDescent="0.2">
      <c r="A717" s="4">
        <f t="shared" si="37"/>
        <v>715</v>
      </c>
      <c r="B717" s="4" t="str">
        <f t="shared" si="38"/>
        <v>B010-00018619</v>
      </c>
      <c r="C717" s="4" t="str">
        <f>IFERROR(VLOOKUP(F717,Tablas!$A$1:$B$3,2,0),"")</f>
        <v>Boleta</v>
      </c>
      <c r="D717" s="4" t="str">
        <f t="shared" si="39"/>
        <v>Ripley - CONTADO / CASH - PE 1970 RIPLEY Basado en Entregas 09-0007-00000026</v>
      </c>
      <c r="E717" s="19">
        <v>45408</v>
      </c>
      <c r="F717" s="20" t="s">
        <v>842</v>
      </c>
      <c r="G717" s="20" t="s">
        <v>4629</v>
      </c>
      <c r="H717" s="20" t="s">
        <v>44</v>
      </c>
      <c r="I717" s="20" t="s">
        <v>45</v>
      </c>
      <c r="J717" s="20" t="s">
        <v>3532</v>
      </c>
      <c r="K717" s="20" t="s">
        <v>3533</v>
      </c>
      <c r="L717" s="20" t="s">
        <v>3534</v>
      </c>
      <c r="M717" s="20"/>
      <c r="N717" s="21">
        <v>80.900000000000006</v>
      </c>
      <c r="O717" s="21">
        <v>0</v>
      </c>
      <c r="P717" s="20"/>
      <c r="Q717" s="19">
        <v>45408</v>
      </c>
      <c r="R717" s="20"/>
      <c r="S717" s="19">
        <v>45408</v>
      </c>
      <c r="T717" s="20" t="s">
        <v>49</v>
      </c>
      <c r="U717" s="20">
        <v>955020</v>
      </c>
      <c r="V717" s="20">
        <v>240001095</v>
      </c>
      <c r="W717" s="20" t="s">
        <v>847</v>
      </c>
      <c r="X717" s="20" t="s">
        <v>274</v>
      </c>
      <c r="Y717" s="20" t="s">
        <v>52</v>
      </c>
      <c r="Z717" s="20" t="s">
        <v>4630</v>
      </c>
      <c r="AA717" s="20" t="s">
        <v>3536</v>
      </c>
      <c r="AB717" s="20" t="s">
        <v>1413</v>
      </c>
      <c r="AC717" s="20" t="s">
        <v>167</v>
      </c>
      <c r="AD717" s="20" t="s">
        <v>56</v>
      </c>
      <c r="AE717" s="20" t="s">
        <v>2574</v>
      </c>
    </row>
    <row r="718" spans="1:31" ht="21" customHeight="1" x14ac:dyDescent="0.2">
      <c r="A718" s="4">
        <f t="shared" si="37"/>
        <v>716</v>
      </c>
      <c r="B718" s="4" t="str">
        <f t="shared" si="38"/>
        <v>B010-00019379</v>
      </c>
      <c r="C718" s="4" t="str">
        <f>IFERROR(VLOOKUP(F718,Tablas!$A$1:$B$3,2,0),"")</f>
        <v>Boleta</v>
      </c>
      <c r="D718" s="4" t="str">
        <f t="shared" si="39"/>
        <v>Ripley - CONTADO / CASH - PE 3170 RIPLEY n.º 6685090002-A Basado en Entregas</v>
      </c>
      <c r="E718" s="19">
        <v>45471</v>
      </c>
      <c r="F718" s="20" t="s">
        <v>842</v>
      </c>
      <c r="G718" s="20" t="s">
        <v>4631</v>
      </c>
      <c r="H718" s="20" t="s">
        <v>44</v>
      </c>
      <c r="I718" s="20" t="s">
        <v>45</v>
      </c>
      <c r="J718" s="20" t="s">
        <v>4632</v>
      </c>
      <c r="K718" s="20" t="s">
        <v>4633</v>
      </c>
      <c r="L718" s="20" t="s">
        <v>4634</v>
      </c>
      <c r="M718" s="20"/>
      <c r="N718" s="21">
        <v>81.13</v>
      </c>
      <c r="O718" s="21">
        <v>0</v>
      </c>
      <c r="P718" s="20"/>
      <c r="Q718" s="19">
        <v>45471</v>
      </c>
      <c r="R718" s="20"/>
      <c r="S718" s="19">
        <v>45471</v>
      </c>
      <c r="T718" s="20" t="s">
        <v>49</v>
      </c>
      <c r="U718" s="20">
        <v>987654</v>
      </c>
      <c r="V718" s="20">
        <v>240001914</v>
      </c>
      <c r="W718" s="20" t="s">
        <v>847</v>
      </c>
      <c r="X718" s="20" t="s">
        <v>274</v>
      </c>
      <c r="Y718" s="20" t="s">
        <v>52</v>
      </c>
      <c r="Z718" s="20" t="s">
        <v>4635</v>
      </c>
      <c r="AA718" s="20" t="s">
        <v>1449</v>
      </c>
      <c r="AB718" s="20" t="s">
        <v>54</v>
      </c>
      <c r="AC718" s="20" t="s">
        <v>167</v>
      </c>
      <c r="AD718" s="20" t="s">
        <v>56</v>
      </c>
      <c r="AE718" s="20" t="s">
        <v>2574</v>
      </c>
    </row>
    <row r="719" spans="1:31" ht="21" customHeight="1" x14ac:dyDescent="0.2">
      <c r="A719" s="4">
        <f t="shared" si="37"/>
        <v>717</v>
      </c>
      <c r="B719" s="4" t="str">
        <f t="shared" si="38"/>
        <v>B010-00016374</v>
      </c>
      <c r="C719" s="4" t="str">
        <f>IFERROR(VLOOKUP(F719,Tablas!$A$1:$B$3,2,0),"")</f>
        <v>Boleta</v>
      </c>
      <c r="D719" s="4" t="str">
        <f t="shared" si="39"/>
        <v>Falabella - CONTADO / CASH - 230004149 Basado en Entregas 09-0010-00056870.</v>
      </c>
      <c r="E719" s="19">
        <v>45191</v>
      </c>
      <c r="F719" s="20" t="s">
        <v>842</v>
      </c>
      <c r="G719" s="20" t="s">
        <v>4636</v>
      </c>
      <c r="H719" s="20" t="s">
        <v>44</v>
      </c>
      <c r="I719" s="20" t="s">
        <v>45</v>
      </c>
      <c r="J719" s="20" t="s">
        <v>4637</v>
      </c>
      <c r="K719" s="20" t="s">
        <v>4638</v>
      </c>
      <c r="L719" s="20" t="s">
        <v>4639</v>
      </c>
      <c r="M719" s="20"/>
      <c r="N719" s="21">
        <v>81.2</v>
      </c>
      <c r="O719" s="21">
        <v>0</v>
      </c>
      <c r="P719" s="20"/>
      <c r="Q719" s="19">
        <v>45191</v>
      </c>
      <c r="R719" s="20"/>
      <c r="S719" s="19">
        <v>45191</v>
      </c>
      <c r="T719" s="20" t="s">
        <v>49</v>
      </c>
      <c r="U719" s="20">
        <v>854203</v>
      </c>
      <c r="V719" s="20">
        <v>230002641</v>
      </c>
      <c r="W719" s="20" t="s">
        <v>847</v>
      </c>
      <c r="X719" s="20" t="s">
        <v>305</v>
      </c>
      <c r="Y719" s="20" t="s">
        <v>52</v>
      </c>
      <c r="Z719" s="20" t="s">
        <v>4640</v>
      </c>
      <c r="AA719" s="20" t="s">
        <v>4641</v>
      </c>
      <c r="AB719" s="20" t="s">
        <v>337</v>
      </c>
      <c r="AC719" s="20" t="s">
        <v>337</v>
      </c>
      <c r="AD719" s="20" t="s">
        <v>56</v>
      </c>
      <c r="AE719" s="20" t="s">
        <v>1838</v>
      </c>
    </row>
    <row r="720" spans="1:31" ht="21" customHeight="1" x14ac:dyDescent="0.2">
      <c r="A720" s="4">
        <f t="shared" si="37"/>
        <v>718</v>
      </c>
      <c r="B720" s="4" t="str">
        <f t="shared" si="38"/>
        <v>B010-00019384</v>
      </c>
      <c r="C720" s="4" t="str">
        <f>IFERROR(VLOOKUP(F720,Tablas!$A$1:$B$3,2,0),"")</f>
        <v>Boleta</v>
      </c>
      <c r="D720" s="4" t="str">
        <f t="shared" si="39"/>
        <v>Juntoz - CONTADO / CASH - PE 3200 JUNTOZ 240627000193-001 Basado en Entregas</v>
      </c>
      <c r="E720" s="19">
        <v>45471</v>
      </c>
      <c r="F720" s="20" t="s">
        <v>842</v>
      </c>
      <c r="G720" s="20" t="s">
        <v>4642</v>
      </c>
      <c r="H720" s="20" t="s">
        <v>44</v>
      </c>
      <c r="I720" s="20" t="s">
        <v>45</v>
      </c>
      <c r="J720" s="20" t="s">
        <v>4643</v>
      </c>
      <c r="K720" s="20" t="s">
        <v>4644</v>
      </c>
      <c r="L720" s="20" t="s">
        <v>4645</v>
      </c>
      <c r="M720" s="20"/>
      <c r="N720" s="21">
        <v>81.27</v>
      </c>
      <c r="O720" s="21">
        <v>0</v>
      </c>
      <c r="P720" s="20"/>
      <c r="Q720" s="19">
        <v>45471</v>
      </c>
      <c r="R720" s="20"/>
      <c r="S720" s="19">
        <v>45471</v>
      </c>
      <c r="T720" s="20" t="s">
        <v>49</v>
      </c>
      <c r="U720" s="20">
        <v>987669</v>
      </c>
      <c r="V720" s="20">
        <v>240001919</v>
      </c>
      <c r="W720" s="20" t="s">
        <v>847</v>
      </c>
      <c r="X720" s="20" t="s">
        <v>305</v>
      </c>
      <c r="Y720" s="20" t="s">
        <v>52</v>
      </c>
      <c r="Z720" s="20" t="s">
        <v>4646</v>
      </c>
      <c r="AA720" s="20" t="s">
        <v>4647</v>
      </c>
      <c r="AB720" s="20" t="s">
        <v>1927</v>
      </c>
      <c r="AC720" s="20" t="s">
        <v>41</v>
      </c>
      <c r="AD720" s="20" t="s">
        <v>56</v>
      </c>
      <c r="AE720" s="20" t="s">
        <v>851</v>
      </c>
    </row>
    <row r="721" spans="1:31" ht="21" customHeight="1" x14ac:dyDescent="0.2">
      <c r="A721" s="4">
        <f t="shared" si="37"/>
        <v>719</v>
      </c>
      <c r="B721" s="4" t="str">
        <f t="shared" si="38"/>
        <v>B010-00016341</v>
      </c>
      <c r="C721" s="4" t="str">
        <f>IFERROR(VLOOKUP(F721,Tablas!$A$1:$B$3,2,0),"")</f>
        <v>Boleta</v>
      </c>
      <c r="D721" s="4" t="str">
        <f t="shared" si="39"/>
        <v>Falabella - CONTADO / CASH - 230004053 Basado en Entregas 09-0010-00056787.</v>
      </c>
      <c r="E721" s="19">
        <v>45187</v>
      </c>
      <c r="F721" s="20" t="s">
        <v>842</v>
      </c>
      <c r="G721" s="20" t="s">
        <v>4648</v>
      </c>
      <c r="H721" s="20" t="s">
        <v>44</v>
      </c>
      <c r="I721" s="20" t="s">
        <v>45</v>
      </c>
      <c r="J721" s="20" t="s">
        <v>4649</v>
      </c>
      <c r="K721" s="20" t="s">
        <v>4650</v>
      </c>
      <c r="L721" s="20" t="s">
        <v>4651</v>
      </c>
      <c r="M721" s="20"/>
      <c r="N721" s="21">
        <v>81.7</v>
      </c>
      <c r="O721" s="21">
        <v>0</v>
      </c>
      <c r="P721" s="20"/>
      <c r="Q721" s="19">
        <v>45187</v>
      </c>
      <c r="R721" s="20"/>
      <c r="S721" s="19">
        <v>45187</v>
      </c>
      <c r="T721" s="20" t="s">
        <v>49</v>
      </c>
      <c r="U721" s="20">
        <v>850439</v>
      </c>
      <c r="V721" s="20">
        <v>230002608</v>
      </c>
      <c r="W721" s="20" t="s">
        <v>847</v>
      </c>
      <c r="X721" s="20" t="s">
        <v>274</v>
      </c>
      <c r="Y721" s="20" t="s">
        <v>52</v>
      </c>
      <c r="Z721" s="20" t="s">
        <v>4652</v>
      </c>
      <c r="AA721" s="20" t="s">
        <v>4653</v>
      </c>
      <c r="AB721" s="20" t="s">
        <v>4654</v>
      </c>
      <c r="AC721" s="20" t="s">
        <v>41</v>
      </c>
      <c r="AD721" s="20" t="s">
        <v>56</v>
      </c>
      <c r="AE721" s="20" t="s">
        <v>1838</v>
      </c>
    </row>
    <row r="722" spans="1:31" ht="21" customHeight="1" x14ac:dyDescent="0.2">
      <c r="A722" s="4">
        <f t="shared" si="37"/>
        <v>720</v>
      </c>
      <c r="B722" s="4" t="str">
        <f t="shared" si="38"/>
        <v>B010-00016243</v>
      </c>
      <c r="C722" s="4" t="str">
        <f>IFERROR(VLOOKUP(F722,Tablas!$A$1:$B$3,2,0),"")</f>
        <v>Boleta</v>
      </c>
      <c r="D722" s="4" t="str">
        <f t="shared" si="39"/>
        <v>Falabella - CONTADO / CASH - 230003935 Basado en Entregas 09-0010-00056688.</v>
      </c>
      <c r="E722" s="19">
        <v>45177</v>
      </c>
      <c r="F722" s="20" t="s">
        <v>842</v>
      </c>
      <c r="G722" s="20" t="s">
        <v>4655</v>
      </c>
      <c r="H722" s="20" t="s">
        <v>44</v>
      </c>
      <c r="I722" s="20" t="s">
        <v>45</v>
      </c>
      <c r="J722" s="20" t="s">
        <v>4649</v>
      </c>
      <c r="K722" s="20" t="s">
        <v>4650</v>
      </c>
      <c r="L722" s="20" t="s">
        <v>4651</v>
      </c>
      <c r="M722" s="20"/>
      <c r="N722" s="21">
        <v>81.7</v>
      </c>
      <c r="O722" s="21">
        <v>0</v>
      </c>
      <c r="P722" s="20"/>
      <c r="Q722" s="19">
        <v>45177</v>
      </c>
      <c r="R722" s="20"/>
      <c r="S722" s="19">
        <v>45177</v>
      </c>
      <c r="T722" s="20" t="s">
        <v>49</v>
      </c>
      <c r="U722" s="20">
        <v>846691</v>
      </c>
      <c r="V722" s="20">
        <v>230002510</v>
      </c>
      <c r="W722" s="20" t="s">
        <v>847</v>
      </c>
      <c r="X722" s="20" t="s">
        <v>274</v>
      </c>
      <c r="Y722" s="20" t="s">
        <v>52</v>
      </c>
      <c r="Z722" s="20" t="s">
        <v>4656</v>
      </c>
      <c r="AA722" s="20" t="s">
        <v>4653</v>
      </c>
      <c r="AB722" s="20" t="s">
        <v>4654</v>
      </c>
      <c r="AC722" s="20" t="s">
        <v>41</v>
      </c>
      <c r="AD722" s="20" t="s">
        <v>56</v>
      </c>
      <c r="AE722" s="20" t="s">
        <v>1838</v>
      </c>
    </row>
    <row r="723" spans="1:31" ht="21" customHeight="1" x14ac:dyDescent="0.2">
      <c r="A723" s="4">
        <f t="shared" si="37"/>
        <v>721</v>
      </c>
      <c r="B723" s="4" t="str">
        <f t="shared" si="38"/>
        <v>B010-00016267</v>
      </c>
      <c r="C723" s="4" t="str">
        <f>IFERROR(VLOOKUP(F723,Tablas!$A$1:$B$3,2,0),"")</f>
        <v>Boleta</v>
      </c>
      <c r="D723" s="4" t="str">
        <f t="shared" si="39"/>
        <v>Falabella - CONTADO / CASH - 230003975 Basado en Entregas 09-0010-00056718.</v>
      </c>
      <c r="E723" s="19">
        <v>45181</v>
      </c>
      <c r="F723" s="20" t="s">
        <v>842</v>
      </c>
      <c r="G723" s="20" t="s">
        <v>4657</v>
      </c>
      <c r="H723" s="20" t="s">
        <v>44</v>
      </c>
      <c r="I723" s="20" t="s">
        <v>45</v>
      </c>
      <c r="J723" s="20" t="s">
        <v>4658</v>
      </c>
      <c r="K723" s="20" t="s">
        <v>4659</v>
      </c>
      <c r="L723" s="20" t="s">
        <v>4660</v>
      </c>
      <c r="M723" s="20"/>
      <c r="N723" s="21">
        <v>81.7</v>
      </c>
      <c r="O723" s="21">
        <v>0</v>
      </c>
      <c r="P723" s="20"/>
      <c r="Q723" s="19">
        <v>45181</v>
      </c>
      <c r="R723" s="20"/>
      <c r="S723" s="19">
        <v>45181</v>
      </c>
      <c r="T723" s="20" t="s">
        <v>49</v>
      </c>
      <c r="U723" s="20">
        <v>847655</v>
      </c>
      <c r="V723" s="20">
        <v>230002534</v>
      </c>
      <c r="W723" s="20" t="s">
        <v>847</v>
      </c>
      <c r="X723" s="20" t="s">
        <v>274</v>
      </c>
      <c r="Y723" s="20" t="s">
        <v>52</v>
      </c>
      <c r="Z723" s="20" t="s">
        <v>4661</v>
      </c>
      <c r="AA723" s="20" t="s">
        <v>4662</v>
      </c>
      <c r="AB723" s="20" t="s">
        <v>756</v>
      </c>
      <c r="AC723" s="20" t="s">
        <v>167</v>
      </c>
      <c r="AD723" s="20" t="s">
        <v>56</v>
      </c>
      <c r="AE723" s="20" t="s">
        <v>1838</v>
      </c>
    </row>
    <row r="724" spans="1:31" ht="21" customHeight="1" x14ac:dyDescent="0.2">
      <c r="A724" s="4">
        <f t="shared" si="37"/>
        <v>722</v>
      </c>
      <c r="B724" s="4" t="str">
        <f t="shared" si="38"/>
        <v>B010-00020532</v>
      </c>
      <c r="C724" s="4" t="str">
        <f>IFERROR(VLOOKUP(F724,Tablas!$A$1:$B$3,2,0),"")</f>
        <v>Boleta</v>
      </c>
      <c r="D724" s="4" t="str">
        <f t="shared" si="39"/>
        <v>Ecom - CONTADO / CASH - PE 5096 TEL: 934737126 RECOJO Basado en Pedidos de</v>
      </c>
      <c r="E724" s="19">
        <v>45562</v>
      </c>
      <c r="F724" s="20" t="s">
        <v>842</v>
      </c>
      <c r="G724" s="20" t="s">
        <v>4663</v>
      </c>
      <c r="H724" s="20" t="s">
        <v>44</v>
      </c>
      <c r="I724" s="20" t="s">
        <v>45</v>
      </c>
      <c r="J724" s="20" t="s">
        <v>4664</v>
      </c>
      <c r="K724" s="20" t="s">
        <v>4665</v>
      </c>
      <c r="L724" s="20" t="s">
        <v>4666</v>
      </c>
      <c r="M724" s="20"/>
      <c r="N724" s="21">
        <v>81.81</v>
      </c>
      <c r="O724" s="21">
        <v>0</v>
      </c>
      <c r="P724" s="20"/>
      <c r="Q724" s="19">
        <v>45562</v>
      </c>
      <c r="R724" s="20"/>
      <c r="S724" s="19">
        <v>45562</v>
      </c>
      <c r="T724" s="20" t="s">
        <v>49</v>
      </c>
      <c r="U724" s="20">
        <v>1031421</v>
      </c>
      <c r="V724" s="20">
        <v>240003069</v>
      </c>
      <c r="W724" s="20" t="s">
        <v>847</v>
      </c>
      <c r="X724" s="20" t="s">
        <v>274</v>
      </c>
      <c r="Y724" s="20" t="s">
        <v>52</v>
      </c>
      <c r="Z724" s="20" t="s">
        <v>4667</v>
      </c>
      <c r="AA724" s="20" t="s">
        <v>167</v>
      </c>
      <c r="AB724" s="20" t="s">
        <v>167</v>
      </c>
      <c r="AC724" s="20" t="s">
        <v>167</v>
      </c>
      <c r="AD724" s="20" t="s">
        <v>56</v>
      </c>
      <c r="AE724" s="20" t="s">
        <v>864</v>
      </c>
    </row>
    <row r="725" spans="1:31" ht="21" customHeight="1" x14ac:dyDescent="0.2">
      <c r="A725" s="4">
        <f t="shared" si="37"/>
        <v>723</v>
      </c>
      <c r="B725" s="4" t="str">
        <f t="shared" si="38"/>
        <v>F010-00024668</v>
      </c>
      <c r="C725" s="4" t="str">
        <f>IFERROR(VLOOKUP(F725,Tablas!$A$1:$B$3,2,0),"")</f>
        <v>Factura</v>
      </c>
      <c r="D725" s="4" t="str">
        <f t="shared" si="39"/>
        <v>Ecom - CONTADO / CASH - Facturas clientes - C20606347503</v>
      </c>
      <c r="E725" s="19">
        <v>45421</v>
      </c>
      <c r="F725" s="20" t="s">
        <v>1001</v>
      </c>
      <c r="G725" s="20" t="s">
        <v>4668</v>
      </c>
      <c r="H725" s="20" t="s">
        <v>44</v>
      </c>
      <c r="I725" s="20" t="s">
        <v>45</v>
      </c>
      <c r="J725" s="20" t="s">
        <v>4669</v>
      </c>
      <c r="K725" s="20" t="s">
        <v>4670</v>
      </c>
      <c r="L725" s="20" t="s">
        <v>4671</v>
      </c>
      <c r="M725" s="20"/>
      <c r="N725" s="21">
        <v>81.819999999999993</v>
      </c>
      <c r="O725" s="21">
        <v>0</v>
      </c>
      <c r="P725" s="20"/>
      <c r="Q725" s="19">
        <v>45421</v>
      </c>
      <c r="R725" s="20"/>
      <c r="S725" s="19">
        <v>45421</v>
      </c>
      <c r="T725" s="20" t="s">
        <v>49</v>
      </c>
      <c r="U725" s="20">
        <v>960959</v>
      </c>
      <c r="V725" s="20">
        <v>240001276</v>
      </c>
      <c r="W725" s="20" t="s">
        <v>847</v>
      </c>
      <c r="X725" s="20" t="s">
        <v>305</v>
      </c>
      <c r="Y725" s="20" t="s">
        <v>52</v>
      </c>
      <c r="Z725" s="20" t="s">
        <v>4672</v>
      </c>
      <c r="AA725" s="20" t="s">
        <v>4673</v>
      </c>
      <c r="AB725" s="20" t="s">
        <v>4674</v>
      </c>
      <c r="AC725" s="20" t="s">
        <v>4675</v>
      </c>
      <c r="AD725" s="20" t="s">
        <v>56</v>
      </c>
      <c r="AE725" s="20" t="s">
        <v>864</v>
      </c>
    </row>
    <row r="726" spans="1:31" ht="21" customHeight="1" x14ac:dyDescent="0.2">
      <c r="A726" s="4">
        <f t="shared" si="37"/>
        <v>724</v>
      </c>
      <c r="B726" s="4" t="str">
        <f t="shared" si="38"/>
        <v>B010-00018502</v>
      </c>
      <c r="C726" s="4" t="str">
        <f>IFERROR(VLOOKUP(F726,Tablas!$A$1:$B$3,2,0),"")</f>
        <v>Boleta</v>
      </c>
      <c r="D726" s="4" t="str">
        <f t="shared" si="39"/>
        <v>Juntoz - CONTADO / CASH - PE 1710 JUNTOZ Basado en Entregas 09-0010-00059796</v>
      </c>
      <c r="E726" s="19">
        <v>45398</v>
      </c>
      <c r="F726" s="20" t="s">
        <v>842</v>
      </c>
      <c r="G726" s="20" t="s">
        <v>4676</v>
      </c>
      <c r="H726" s="20" t="s">
        <v>44</v>
      </c>
      <c r="I726" s="20" t="s">
        <v>45</v>
      </c>
      <c r="J726" s="20" t="s">
        <v>4643</v>
      </c>
      <c r="K726" s="20" t="s">
        <v>4644</v>
      </c>
      <c r="L726" s="20" t="s">
        <v>4645</v>
      </c>
      <c r="M726" s="20"/>
      <c r="N726" s="21">
        <v>81.98</v>
      </c>
      <c r="O726" s="21">
        <v>0</v>
      </c>
      <c r="P726" s="20"/>
      <c r="Q726" s="19">
        <v>45398</v>
      </c>
      <c r="R726" s="20"/>
      <c r="S726" s="19">
        <v>45398</v>
      </c>
      <c r="T726" s="20" t="s">
        <v>49</v>
      </c>
      <c r="U726" s="20">
        <v>946637</v>
      </c>
      <c r="V726" s="20">
        <v>240000978</v>
      </c>
      <c r="W726" s="20" t="s">
        <v>847</v>
      </c>
      <c r="X726" s="20" t="s">
        <v>305</v>
      </c>
      <c r="Y726" s="20" t="s">
        <v>52</v>
      </c>
      <c r="Z726" s="20" t="s">
        <v>4677</v>
      </c>
      <c r="AA726" s="20" t="s">
        <v>4647</v>
      </c>
      <c r="AB726" s="20" t="s">
        <v>1927</v>
      </c>
      <c r="AC726" s="20" t="s">
        <v>41</v>
      </c>
      <c r="AD726" s="20" t="s">
        <v>56</v>
      </c>
      <c r="AE726" s="20" t="s">
        <v>851</v>
      </c>
    </row>
    <row r="727" spans="1:31" ht="21" customHeight="1" x14ac:dyDescent="0.2">
      <c r="A727" s="4">
        <f t="shared" si="37"/>
        <v>725</v>
      </c>
      <c r="B727" s="4" t="str">
        <f t="shared" si="38"/>
        <v>B010-00019580</v>
      </c>
      <c r="C727" s="4" t="str">
        <f>IFERROR(VLOOKUP(F727,Tablas!$A$1:$B$3,2,0),"")</f>
        <v>Boleta</v>
      </c>
      <c r="D727" s="4" t="str">
        <f t="shared" si="39"/>
        <v>Ecom - CONTADO / CASH - PE 3537 TEL: 987926806 RECOJO Basado en Pedidos de</v>
      </c>
      <c r="E727" s="19">
        <v>45491</v>
      </c>
      <c r="F727" s="20" t="s">
        <v>842</v>
      </c>
      <c r="G727" s="20" t="s">
        <v>4678</v>
      </c>
      <c r="H727" s="20" t="s">
        <v>44</v>
      </c>
      <c r="I727" s="20" t="s">
        <v>45</v>
      </c>
      <c r="J727" s="20" t="s">
        <v>4679</v>
      </c>
      <c r="K727" s="20" t="s">
        <v>4680</v>
      </c>
      <c r="L727" s="20" t="s">
        <v>4681</v>
      </c>
      <c r="M727" s="20"/>
      <c r="N727" s="21">
        <v>82</v>
      </c>
      <c r="O727" s="21">
        <v>0</v>
      </c>
      <c r="P727" s="20"/>
      <c r="Q727" s="19">
        <v>45491</v>
      </c>
      <c r="R727" s="20"/>
      <c r="S727" s="19">
        <v>45491</v>
      </c>
      <c r="T727" s="20" t="s">
        <v>49</v>
      </c>
      <c r="U727" s="20">
        <v>995665</v>
      </c>
      <c r="V727" s="20">
        <v>240002115</v>
      </c>
      <c r="W727" s="20" t="s">
        <v>847</v>
      </c>
      <c r="X727" s="20" t="s">
        <v>305</v>
      </c>
      <c r="Y727" s="20" t="s">
        <v>52</v>
      </c>
      <c r="Z727" s="20" t="s">
        <v>4682</v>
      </c>
      <c r="AA727" s="20" t="s">
        <v>353</v>
      </c>
      <c r="AB727" s="20" t="s">
        <v>54</v>
      </c>
      <c r="AC727" s="20" t="s">
        <v>689</v>
      </c>
      <c r="AD727" s="20" t="s">
        <v>56</v>
      </c>
      <c r="AE727" s="20" t="s">
        <v>864</v>
      </c>
    </row>
    <row r="728" spans="1:31" ht="21" customHeight="1" x14ac:dyDescent="0.2">
      <c r="A728" s="4">
        <f t="shared" si="37"/>
        <v>726</v>
      </c>
      <c r="B728" s="4" t="str">
        <f t="shared" si="38"/>
        <v>B010-00019984</v>
      </c>
      <c r="C728" s="4" t="str">
        <f>IFERROR(VLOOKUP(F728,Tablas!$A$1:$B$3,2,0),"")</f>
        <v>Boleta</v>
      </c>
      <c r="D728" s="4" t="str">
        <f t="shared" si="39"/>
        <v>Ecom - CONTADO / CASH - PE 4099 TEL: 957616513 ENVÍO Basado en Entregas 09</v>
      </c>
      <c r="E728" s="19">
        <v>45518</v>
      </c>
      <c r="F728" s="20" t="s">
        <v>842</v>
      </c>
      <c r="G728" s="20" t="s">
        <v>4684</v>
      </c>
      <c r="H728" s="20" t="s">
        <v>44</v>
      </c>
      <c r="I728" s="20" t="s">
        <v>45</v>
      </c>
      <c r="J728" s="20" t="s">
        <v>4685</v>
      </c>
      <c r="K728" s="20" t="s">
        <v>4686</v>
      </c>
      <c r="L728" s="20" t="s">
        <v>4687</v>
      </c>
      <c r="M728" s="20"/>
      <c r="N728" s="21">
        <v>82.34</v>
      </c>
      <c r="O728" s="21">
        <v>0</v>
      </c>
      <c r="P728" s="20"/>
      <c r="Q728" s="19">
        <v>45518</v>
      </c>
      <c r="R728" s="20"/>
      <c r="S728" s="19">
        <v>45518</v>
      </c>
      <c r="T728" s="20" t="s">
        <v>49</v>
      </c>
      <c r="U728" s="20">
        <v>1007852</v>
      </c>
      <c r="V728" s="20">
        <v>240002520</v>
      </c>
      <c r="W728" s="20" t="s">
        <v>847</v>
      </c>
      <c r="X728" s="20" t="s">
        <v>305</v>
      </c>
      <c r="Y728" s="20" t="s">
        <v>52</v>
      </c>
      <c r="Z728" s="20" t="s">
        <v>4688</v>
      </c>
      <c r="AA728" s="20" t="s">
        <v>4689</v>
      </c>
      <c r="AB728" s="20" t="s">
        <v>502</v>
      </c>
      <c r="AC728" s="20" t="s">
        <v>502</v>
      </c>
      <c r="AD728" s="20" t="s">
        <v>56</v>
      </c>
      <c r="AE728" s="20" t="s">
        <v>864</v>
      </c>
    </row>
    <row r="729" spans="1:31" ht="21" customHeight="1" x14ac:dyDescent="0.2">
      <c r="A729" s="4">
        <f t="shared" si="37"/>
        <v>727</v>
      </c>
      <c r="B729" s="4" t="str">
        <f t="shared" si="38"/>
        <v>F010-00018630</v>
      </c>
      <c r="C729" s="4" t="str">
        <f>IFERROR(VLOOKUP(F729,Tablas!$A$1:$B$3,2,0),"")</f>
        <v>Factura</v>
      </c>
      <c r="D729" s="4" t="str">
        <f t="shared" si="39"/>
        <v xml:space="preserve"> - CONTADO / CASH - INTERESES L2022-1170 REF F010-0017900 F 07.04.2022</v>
      </c>
      <c r="E729" s="19">
        <v>44746</v>
      </c>
      <c r="F729" s="20" t="s">
        <v>1001</v>
      </c>
      <c r="G729" s="20" t="s">
        <v>4690</v>
      </c>
      <c r="H729" s="20" t="s">
        <v>44</v>
      </c>
      <c r="I729" s="20" t="s">
        <v>45</v>
      </c>
      <c r="J729" s="20" t="s">
        <v>1293</v>
      </c>
      <c r="K729" s="20" t="s">
        <v>1294</v>
      </c>
      <c r="L729" s="20" t="s">
        <v>1295</v>
      </c>
      <c r="M729" s="20" t="s">
        <v>125</v>
      </c>
      <c r="N729" s="21">
        <v>82.37</v>
      </c>
      <c r="O729" s="21">
        <v>0</v>
      </c>
      <c r="P729" s="20"/>
      <c r="Q729" s="19">
        <v>44746</v>
      </c>
      <c r="R729" s="20"/>
      <c r="S729" s="19">
        <v>44746</v>
      </c>
      <c r="T729" s="20" t="s">
        <v>49</v>
      </c>
      <c r="U729" s="20">
        <v>652912</v>
      </c>
      <c r="V729" s="20">
        <v>220001554</v>
      </c>
      <c r="W729" s="20" t="s">
        <v>847</v>
      </c>
      <c r="X729" s="20" t="s">
        <v>1296</v>
      </c>
      <c r="Y729" s="20" t="s">
        <v>267</v>
      </c>
      <c r="Z729" s="20" t="s">
        <v>4691</v>
      </c>
      <c r="AA729" s="20" t="s">
        <v>1298</v>
      </c>
      <c r="AB729" s="20" t="s">
        <v>942</v>
      </c>
      <c r="AC729" s="20" t="s">
        <v>167</v>
      </c>
      <c r="AD729" s="20" t="s">
        <v>56</v>
      </c>
      <c r="AE729" s="20"/>
    </row>
    <row r="730" spans="1:31" ht="21" customHeight="1" x14ac:dyDescent="0.2">
      <c r="A730" s="4">
        <f t="shared" si="37"/>
        <v>728</v>
      </c>
      <c r="B730" s="4" t="str">
        <f t="shared" si="38"/>
        <v>B010-00020054</v>
      </c>
      <c r="C730" s="4" t="str">
        <f>IFERROR(VLOOKUP(F730,Tablas!$A$1:$B$3,2,0),"")</f>
        <v>Boleta</v>
      </c>
      <c r="D730" s="4" t="str">
        <f t="shared" si="39"/>
        <v>Nacional - CREDITO 30 DIAS / CREDIT 30 DAYS - PE 4225 Basado en Entregas 09-T010-00000841.</v>
      </c>
      <c r="E730" s="19">
        <v>45523</v>
      </c>
      <c r="F730" s="20" t="s">
        <v>842</v>
      </c>
      <c r="G730" s="20" t="s">
        <v>4692</v>
      </c>
      <c r="H730" s="20" t="s">
        <v>44</v>
      </c>
      <c r="I730" s="20" t="s">
        <v>45</v>
      </c>
      <c r="J730" s="20" t="s">
        <v>4693</v>
      </c>
      <c r="K730" s="20" t="s">
        <v>4694</v>
      </c>
      <c r="L730" s="20" t="s">
        <v>4695</v>
      </c>
      <c r="M730" s="20"/>
      <c r="N730" s="21">
        <v>82.43</v>
      </c>
      <c r="O730" s="21">
        <v>0</v>
      </c>
      <c r="P730" s="20"/>
      <c r="Q730" s="19">
        <v>45523</v>
      </c>
      <c r="R730" s="20"/>
      <c r="S730" s="19">
        <v>45553</v>
      </c>
      <c r="T730" s="20" t="s">
        <v>643</v>
      </c>
      <c r="U730" s="20">
        <v>1010124</v>
      </c>
      <c r="V730" s="20">
        <v>240002590</v>
      </c>
      <c r="W730" s="20" t="s">
        <v>847</v>
      </c>
      <c r="X730" s="20" t="s">
        <v>305</v>
      </c>
      <c r="Y730" s="20" t="s">
        <v>52</v>
      </c>
      <c r="Z730" s="20" t="s">
        <v>4696</v>
      </c>
      <c r="AA730" s="20" t="s">
        <v>4697</v>
      </c>
      <c r="AB730" s="20" t="s">
        <v>336</v>
      </c>
      <c r="AC730" s="20" t="s">
        <v>689</v>
      </c>
      <c r="AD730" s="20" t="s">
        <v>56</v>
      </c>
      <c r="AE730" s="20" t="s">
        <v>1014</v>
      </c>
    </row>
    <row r="731" spans="1:31" ht="21" customHeight="1" x14ac:dyDescent="0.2">
      <c r="A731" s="4">
        <f t="shared" si="37"/>
        <v>729</v>
      </c>
      <c r="B731" s="4" t="str">
        <f t="shared" si="38"/>
        <v>B010-00020416</v>
      </c>
      <c r="C731" s="4" t="str">
        <f>IFERROR(VLOOKUP(F731,Tablas!$A$1:$B$3,2,0),"")</f>
        <v>Boleta</v>
      </c>
      <c r="D731" s="4" t="str">
        <f t="shared" si="39"/>
        <v>Ecom - CONTADO / CASH - Orden de Venta generada desde el e-commerce Basado</v>
      </c>
      <c r="E731" s="19">
        <v>45552</v>
      </c>
      <c r="F731" s="20" t="s">
        <v>842</v>
      </c>
      <c r="G731" s="20" t="s">
        <v>4698</v>
      </c>
      <c r="H731" s="20" t="s">
        <v>44</v>
      </c>
      <c r="I731" s="20" t="s">
        <v>45</v>
      </c>
      <c r="J731" s="20" t="s">
        <v>4699</v>
      </c>
      <c r="K731" s="20" t="s">
        <v>4700</v>
      </c>
      <c r="L731" s="20" t="s">
        <v>4701</v>
      </c>
      <c r="M731" s="20"/>
      <c r="N731" s="21">
        <v>82.45</v>
      </c>
      <c r="O731" s="21">
        <v>0</v>
      </c>
      <c r="P731" s="20"/>
      <c r="Q731" s="19">
        <v>45552</v>
      </c>
      <c r="R731" s="20"/>
      <c r="S731" s="19">
        <v>45552</v>
      </c>
      <c r="T731" s="20" t="s">
        <v>49</v>
      </c>
      <c r="U731" s="20">
        <v>1025045</v>
      </c>
      <c r="V731" s="20">
        <v>240002953</v>
      </c>
      <c r="W731" s="20" t="s">
        <v>847</v>
      </c>
      <c r="X731" s="20" t="s">
        <v>305</v>
      </c>
      <c r="Y731" s="20" t="s">
        <v>52</v>
      </c>
      <c r="Z731" s="20" t="s">
        <v>4702</v>
      </c>
      <c r="AA731" s="20" t="s">
        <v>2379</v>
      </c>
      <c r="AB731" s="20" t="s">
        <v>54</v>
      </c>
      <c r="AC731" s="20" t="s">
        <v>167</v>
      </c>
      <c r="AD731" s="20" t="s">
        <v>56</v>
      </c>
      <c r="AE731" s="20" t="s">
        <v>864</v>
      </c>
    </row>
    <row r="732" spans="1:31" ht="21" customHeight="1" x14ac:dyDescent="0.2">
      <c r="A732" s="4">
        <f t="shared" si="37"/>
        <v>730</v>
      </c>
      <c r="B732" s="4" t="str">
        <f t="shared" si="38"/>
        <v>B010-00019934</v>
      </c>
      <c r="C732" s="4" t="str">
        <f>IFERROR(VLOOKUP(F732,Tablas!$A$1:$B$3,2,0),"")</f>
        <v>Boleta</v>
      </c>
      <c r="D732" s="4" t="str">
        <f t="shared" si="39"/>
        <v>Ripley - CONTADO / CASH - PE 4002 RIPLEY n.º 6767334801-A Basado en Entregas</v>
      </c>
      <c r="E732" s="19">
        <v>45512</v>
      </c>
      <c r="F732" s="20" t="s">
        <v>842</v>
      </c>
      <c r="G732" s="20" t="s">
        <v>4703</v>
      </c>
      <c r="H732" s="20" t="s">
        <v>44</v>
      </c>
      <c r="I732" s="20" t="s">
        <v>45</v>
      </c>
      <c r="J732" s="20" t="s">
        <v>4286</v>
      </c>
      <c r="K732" s="20" t="s">
        <v>4287</v>
      </c>
      <c r="L732" s="20" t="s">
        <v>4288</v>
      </c>
      <c r="M732" s="20"/>
      <c r="N732" s="21">
        <v>82.45</v>
      </c>
      <c r="O732" s="21">
        <v>0</v>
      </c>
      <c r="P732" s="20"/>
      <c r="Q732" s="19">
        <v>45512</v>
      </c>
      <c r="R732" s="20"/>
      <c r="S732" s="19">
        <v>45512</v>
      </c>
      <c r="T732" s="20" t="s">
        <v>49</v>
      </c>
      <c r="U732" s="20">
        <v>1005407</v>
      </c>
      <c r="V732" s="20">
        <v>240002470</v>
      </c>
      <c r="W732" s="20" t="s">
        <v>847</v>
      </c>
      <c r="X732" s="20" t="s">
        <v>274</v>
      </c>
      <c r="Y732" s="20" t="s">
        <v>52</v>
      </c>
      <c r="Z732" s="20" t="s">
        <v>4704</v>
      </c>
      <c r="AA732" s="20" t="s">
        <v>4290</v>
      </c>
      <c r="AB732" s="20" t="s">
        <v>54</v>
      </c>
      <c r="AC732" s="20" t="s">
        <v>167</v>
      </c>
      <c r="AD732" s="20" t="s">
        <v>56</v>
      </c>
      <c r="AE732" s="20" t="s">
        <v>2574</v>
      </c>
    </row>
    <row r="733" spans="1:31" ht="21" customHeight="1" x14ac:dyDescent="0.2">
      <c r="A733" s="4">
        <f t="shared" si="37"/>
        <v>731</v>
      </c>
      <c r="B733" s="4" t="str">
        <f t="shared" si="38"/>
        <v>B010-00020326</v>
      </c>
      <c r="C733" s="4" t="str">
        <f>IFERROR(VLOOKUP(F733,Tablas!$A$1:$B$3,2,0),"")</f>
        <v>Boleta</v>
      </c>
      <c r="D733" s="4" t="str">
        <f t="shared" si="39"/>
        <v>Ripley - CONTADO / CASH - PE 4671 RIPLEY n.º 6795880101-A Basado en Entregas</v>
      </c>
      <c r="E733" s="19">
        <v>45541</v>
      </c>
      <c r="F733" s="20" t="s">
        <v>842</v>
      </c>
      <c r="G733" s="20" t="s">
        <v>4705</v>
      </c>
      <c r="H733" s="20" t="s">
        <v>44</v>
      </c>
      <c r="I733" s="20" t="s">
        <v>45</v>
      </c>
      <c r="J733" s="20" t="s">
        <v>4286</v>
      </c>
      <c r="K733" s="20" t="s">
        <v>4287</v>
      </c>
      <c r="L733" s="20" t="s">
        <v>4288</v>
      </c>
      <c r="M733" s="20"/>
      <c r="N733" s="21">
        <v>82.45</v>
      </c>
      <c r="O733" s="21">
        <v>0</v>
      </c>
      <c r="P733" s="20"/>
      <c r="Q733" s="19">
        <v>45541</v>
      </c>
      <c r="R733" s="20"/>
      <c r="S733" s="19">
        <v>45541</v>
      </c>
      <c r="T733" s="20" t="s">
        <v>49</v>
      </c>
      <c r="U733" s="20">
        <v>1020219</v>
      </c>
      <c r="V733" s="20">
        <v>240002863</v>
      </c>
      <c r="W733" s="20" t="s">
        <v>847</v>
      </c>
      <c r="X733" s="20" t="s">
        <v>274</v>
      </c>
      <c r="Y733" s="20" t="s">
        <v>52</v>
      </c>
      <c r="Z733" s="20" t="s">
        <v>4706</v>
      </c>
      <c r="AA733" s="20" t="s">
        <v>4290</v>
      </c>
      <c r="AB733" s="20" t="s">
        <v>54</v>
      </c>
      <c r="AC733" s="20" t="s">
        <v>167</v>
      </c>
      <c r="AD733" s="20" t="s">
        <v>56</v>
      </c>
      <c r="AE733" s="20" t="s">
        <v>2574</v>
      </c>
    </row>
    <row r="734" spans="1:31" ht="21" customHeight="1" x14ac:dyDescent="0.2">
      <c r="A734" s="4">
        <f t="shared" si="37"/>
        <v>732</v>
      </c>
      <c r="B734" s="4" t="str">
        <f t="shared" si="38"/>
        <v>B010-00018130</v>
      </c>
      <c r="C734" s="4" t="str">
        <f>IFERROR(VLOOKUP(F734,Tablas!$A$1:$B$3,2,0),"")</f>
        <v>Boleta</v>
      </c>
      <c r="D734" s="4" t="str">
        <f t="shared" si="39"/>
        <v>Ecom - CONTADO / CASH - PE 1074 TEL: 971151285 Basado en Pedidos de client</v>
      </c>
      <c r="E734" s="19">
        <v>45358</v>
      </c>
      <c r="F734" s="20" t="s">
        <v>842</v>
      </c>
      <c r="G734" s="20" t="s">
        <v>4707</v>
      </c>
      <c r="H734" s="20" t="s">
        <v>44</v>
      </c>
      <c r="I734" s="20" t="s">
        <v>45</v>
      </c>
      <c r="J734" s="20" t="s">
        <v>4708</v>
      </c>
      <c r="K734" s="20" t="s">
        <v>4709</v>
      </c>
      <c r="L734" s="20" t="s">
        <v>4710</v>
      </c>
      <c r="M734" s="20"/>
      <c r="N734" s="21">
        <v>82.45</v>
      </c>
      <c r="O734" s="21">
        <v>0</v>
      </c>
      <c r="P734" s="20"/>
      <c r="Q734" s="19">
        <v>45358</v>
      </c>
      <c r="R734" s="20"/>
      <c r="S734" s="19">
        <v>45358</v>
      </c>
      <c r="T734" s="20" t="s">
        <v>49</v>
      </c>
      <c r="U734" s="20">
        <v>929947</v>
      </c>
      <c r="V734" s="20">
        <v>240000604</v>
      </c>
      <c r="W734" s="20" t="s">
        <v>847</v>
      </c>
      <c r="X734" s="20" t="s">
        <v>305</v>
      </c>
      <c r="Y734" s="20" t="s">
        <v>52</v>
      </c>
      <c r="Z734" s="20" t="s">
        <v>4711</v>
      </c>
      <c r="AA734" s="20" t="s">
        <v>4712</v>
      </c>
      <c r="AB734" s="20" t="s">
        <v>689</v>
      </c>
      <c r="AC734" s="20" t="s">
        <v>689</v>
      </c>
      <c r="AD734" s="20" t="s">
        <v>56</v>
      </c>
      <c r="AE734" s="20" t="s">
        <v>864</v>
      </c>
    </row>
    <row r="735" spans="1:31" ht="21" customHeight="1" x14ac:dyDescent="0.2">
      <c r="A735" s="4">
        <f t="shared" si="37"/>
        <v>733</v>
      </c>
      <c r="B735" s="4" t="str">
        <f t="shared" si="38"/>
        <v>B010-00019696</v>
      </c>
      <c r="C735" s="4" t="str">
        <f>IFERROR(VLOOKUP(F735,Tablas!$A$1:$B$3,2,0),"")</f>
        <v>Boleta</v>
      </c>
      <c r="D735" s="4" t="str">
        <f t="shared" si="39"/>
        <v>Ripley - CONTADO / CASH - PE 3774 RIPLEY n.º 6755982301-A Basado en Entregas</v>
      </c>
      <c r="E735" s="19">
        <v>45504</v>
      </c>
      <c r="F735" s="20" t="s">
        <v>842</v>
      </c>
      <c r="G735" s="20" t="s">
        <v>4713</v>
      </c>
      <c r="H735" s="20" t="s">
        <v>44</v>
      </c>
      <c r="I735" s="20" t="s">
        <v>45</v>
      </c>
      <c r="J735" s="20" t="s">
        <v>4714</v>
      </c>
      <c r="K735" s="20" t="s">
        <v>4715</v>
      </c>
      <c r="L735" s="20" t="s">
        <v>4716</v>
      </c>
      <c r="M735" s="20"/>
      <c r="N735" s="21">
        <v>82.45</v>
      </c>
      <c r="O735" s="21">
        <v>0</v>
      </c>
      <c r="P735" s="20"/>
      <c r="Q735" s="19">
        <v>45504</v>
      </c>
      <c r="R735" s="20"/>
      <c r="S735" s="19">
        <v>45504</v>
      </c>
      <c r="T735" s="20" t="s">
        <v>49</v>
      </c>
      <c r="U735" s="20">
        <v>1000147</v>
      </c>
      <c r="V735" s="20">
        <v>240002231</v>
      </c>
      <c r="W735" s="20" t="s">
        <v>847</v>
      </c>
      <c r="X735" s="20" t="s">
        <v>274</v>
      </c>
      <c r="Y735" s="20" t="s">
        <v>52</v>
      </c>
      <c r="Z735" s="20" t="s">
        <v>4717</v>
      </c>
      <c r="AA735" s="20" t="s">
        <v>808</v>
      </c>
      <c r="AB735" s="20" t="s">
        <v>54</v>
      </c>
      <c r="AC735" s="20" t="s">
        <v>167</v>
      </c>
      <c r="AD735" s="20" t="s">
        <v>56</v>
      </c>
      <c r="AE735" s="20" t="s">
        <v>2574</v>
      </c>
    </row>
    <row r="736" spans="1:31" ht="21" customHeight="1" x14ac:dyDescent="0.2">
      <c r="A736" s="4">
        <f t="shared" si="37"/>
        <v>734</v>
      </c>
      <c r="B736" s="4" t="str">
        <f t="shared" si="38"/>
        <v>B010-00020346</v>
      </c>
      <c r="C736" s="4" t="str">
        <f>IFERROR(VLOOKUP(F736,Tablas!$A$1:$B$3,2,0),"")</f>
        <v>Boleta</v>
      </c>
      <c r="D736" s="4" t="str">
        <f t="shared" si="39"/>
        <v>Falabella - CONTADO / CASH - PE 4713 FALABELLA No 2571021519 Basado en Entregas</v>
      </c>
      <c r="E736" s="19">
        <v>45544</v>
      </c>
      <c r="F736" s="20" t="s">
        <v>842</v>
      </c>
      <c r="G736" s="20" t="s">
        <v>4718</v>
      </c>
      <c r="H736" s="20" t="s">
        <v>44</v>
      </c>
      <c r="I736" s="20" t="s">
        <v>45</v>
      </c>
      <c r="J736" s="20" t="s">
        <v>4719</v>
      </c>
      <c r="K736" s="20" t="s">
        <v>4720</v>
      </c>
      <c r="L736" s="20" t="s">
        <v>4721</v>
      </c>
      <c r="M736" s="20"/>
      <c r="N736" s="21">
        <v>82.8</v>
      </c>
      <c r="O736" s="21">
        <v>0</v>
      </c>
      <c r="P736" s="20"/>
      <c r="Q736" s="19">
        <v>45544</v>
      </c>
      <c r="R736" s="20"/>
      <c r="S736" s="19">
        <v>45544</v>
      </c>
      <c r="T736" s="20" t="s">
        <v>49</v>
      </c>
      <c r="U736" s="20">
        <v>1021310</v>
      </c>
      <c r="V736" s="20">
        <v>240002883</v>
      </c>
      <c r="W736" s="20" t="s">
        <v>847</v>
      </c>
      <c r="X736" s="20" t="s">
        <v>274</v>
      </c>
      <c r="Y736" s="20" t="s">
        <v>52</v>
      </c>
      <c r="Z736" s="20" t="s">
        <v>4722</v>
      </c>
      <c r="AA736" s="20" t="s">
        <v>808</v>
      </c>
      <c r="AB736" s="20" t="s">
        <v>54</v>
      </c>
      <c r="AC736" s="20" t="s">
        <v>167</v>
      </c>
      <c r="AD736" s="20" t="s">
        <v>56</v>
      </c>
      <c r="AE736" s="20" t="s">
        <v>1838</v>
      </c>
    </row>
    <row r="737" spans="1:31" ht="21" customHeight="1" x14ac:dyDescent="0.2">
      <c r="A737" s="4">
        <f t="shared" si="37"/>
        <v>735</v>
      </c>
      <c r="B737" s="4" t="str">
        <f t="shared" si="38"/>
        <v>B010-00020266</v>
      </c>
      <c r="C737" s="4" t="str">
        <f>IFERROR(VLOOKUP(F737,Tablas!$A$1:$B$3,2,0),"")</f>
        <v>Boleta</v>
      </c>
      <c r="D737" s="4" t="str">
        <f t="shared" si="39"/>
        <v>Falabella - CONTADO / CASH - PE 4557 FALABELLA No 2564229807 Basado en Entregas</v>
      </c>
      <c r="E737" s="19">
        <v>45538</v>
      </c>
      <c r="F737" s="20" t="s">
        <v>842</v>
      </c>
      <c r="G737" s="20" t="s">
        <v>4723</v>
      </c>
      <c r="H737" s="20" t="s">
        <v>44</v>
      </c>
      <c r="I737" s="20" t="s">
        <v>45</v>
      </c>
      <c r="J737" s="20" t="s">
        <v>4724</v>
      </c>
      <c r="K737" s="20" t="s">
        <v>4725</v>
      </c>
      <c r="L737" s="20" t="s">
        <v>4726</v>
      </c>
      <c r="M737" s="20"/>
      <c r="N737" s="21">
        <v>82.8</v>
      </c>
      <c r="O737" s="21">
        <v>0</v>
      </c>
      <c r="P737" s="20"/>
      <c r="Q737" s="19">
        <v>45538</v>
      </c>
      <c r="R737" s="20"/>
      <c r="S737" s="19">
        <v>45538</v>
      </c>
      <c r="T737" s="20" t="s">
        <v>49</v>
      </c>
      <c r="U737" s="20">
        <v>1017922</v>
      </c>
      <c r="V737" s="20">
        <v>240002803</v>
      </c>
      <c r="W737" s="20" t="s">
        <v>847</v>
      </c>
      <c r="X737" s="20" t="s">
        <v>274</v>
      </c>
      <c r="Y737" s="20" t="s">
        <v>52</v>
      </c>
      <c r="Z737" s="20" t="s">
        <v>4727</v>
      </c>
      <c r="AA737" s="20" t="s">
        <v>372</v>
      </c>
      <c r="AB737" s="20" t="s">
        <v>54</v>
      </c>
      <c r="AC737" s="20" t="s">
        <v>167</v>
      </c>
      <c r="AD737" s="20" t="s">
        <v>56</v>
      </c>
      <c r="AE737" s="20" t="s">
        <v>1838</v>
      </c>
    </row>
    <row r="738" spans="1:31" ht="21" customHeight="1" x14ac:dyDescent="0.2">
      <c r="A738" s="4">
        <f t="shared" si="37"/>
        <v>736</v>
      </c>
      <c r="B738" s="4" t="str">
        <f t="shared" si="38"/>
        <v>B010-00020197</v>
      </c>
      <c r="C738" s="4" t="str">
        <f>IFERROR(VLOOKUP(F738,Tablas!$A$1:$B$3,2,0),"")</f>
        <v>Boleta</v>
      </c>
      <c r="D738" s="4" t="str">
        <f t="shared" si="39"/>
        <v>Falabella - CONTADO / CASH - PE 4449 FALABELLA No 2560545211 Basado en Entregas</v>
      </c>
      <c r="E738" s="19">
        <v>45531</v>
      </c>
      <c r="F738" s="20" t="s">
        <v>842</v>
      </c>
      <c r="G738" s="20" t="s">
        <v>4728</v>
      </c>
      <c r="H738" s="20" t="s">
        <v>44</v>
      </c>
      <c r="I738" s="20" t="s">
        <v>45</v>
      </c>
      <c r="J738" s="20" t="s">
        <v>4729</v>
      </c>
      <c r="K738" s="20" t="s">
        <v>4730</v>
      </c>
      <c r="L738" s="20" t="s">
        <v>4731</v>
      </c>
      <c r="M738" s="20"/>
      <c r="N738" s="21">
        <v>82.8</v>
      </c>
      <c r="O738" s="21">
        <v>0</v>
      </c>
      <c r="P738" s="20"/>
      <c r="Q738" s="19">
        <v>45531</v>
      </c>
      <c r="R738" s="20"/>
      <c r="S738" s="19">
        <v>45531</v>
      </c>
      <c r="T738" s="20" t="s">
        <v>49</v>
      </c>
      <c r="U738" s="20">
        <v>1014082</v>
      </c>
      <c r="V738" s="20">
        <v>240002734</v>
      </c>
      <c r="W738" s="20" t="s">
        <v>847</v>
      </c>
      <c r="X738" s="20" t="s">
        <v>274</v>
      </c>
      <c r="Y738" s="20" t="s">
        <v>52</v>
      </c>
      <c r="Z738" s="20" t="s">
        <v>4732</v>
      </c>
      <c r="AA738" s="20" t="s">
        <v>372</v>
      </c>
      <c r="AB738" s="20" t="s">
        <v>54</v>
      </c>
      <c r="AC738" s="20" t="s">
        <v>167</v>
      </c>
      <c r="AD738" s="20" t="s">
        <v>56</v>
      </c>
      <c r="AE738" s="20" t="s">
        <v>1838</v>
      </c>
    </row>
    <row r="739" spans="1:31" ht="21" customHeight="1" x14ac:dyDescent="0.2">
      <c r="A739" s="4">
        <f t="shared" si="37"/>
        <v>737</v>
      </c>
      <c r="B739" s="4" t="str">
        <f t="shared" si="38"/>
        <v>B010-00018282</v>
      </c>
      <c r="C739" s="4" t="str">
        <f>IFERROR(VLOOKUP(F739,Tablas!$A$1:$B$3,2,0),"")</f>
        <v>Boleta</v>
      </c>
      <c r="D739" s="4" t="str">
        <f t="shared" si="39"/>
        <v>Ecom - CONTADO / CASH - PE 1379 TEL: 997903338 Basado en Entregas 09-0010-</v>
      </c>
      <c r="E739" s="19">
        <v>45376</v>
      </c>
      <c r="F739" s="20" t="s">
        <v>842</v>
      </c>
      <c r="G739" s="20" t="s">
        <v>4733</v>
      </c>
      <c r="H739" s="20" t="s">
        <v>44</v>
      </c>
      <c r="I739" s="20" t="s">
        <v>45</v>
      </c>
      <c r="J739" s="20" t="s">
        <v>4734</v>
      </c>
      <c r="K739" s="20" t="s">
        <v>4735</v>
      </c>
      <c r="L739" s="20" t="s">
        <v>4736</v>
      </c>
      <c r="M739" s="20"/>
      <c r="N739" s="21">
        <v>82.8</v>
      </c>
      <c r="O739" s="21">
        <v>0</v>
      </c>
      <c r="P739" s="20"/>
      <c r="Q739" s="19">
        <v>45376</v>
      </c>
      <c r="R739" s="20"/>
      <c r="S739" s="19">
        <v>45376</v>
      </c>
      <c r="T739" s="20" t="s">
        <v>49</v>
      </c>
      <c r="U739" s="20">
        <v>937605</v>
      </c>
      <c r="V739" s="20">
        <v>240000757</v>
      </c>
      <c r="W739" s="20" t="s">
        <v>847</v>
      </c>
      <c r="X739" s="20" t="s">
        <v>305</v>
      </c>
      <c r="Y739" s="20" t="s">
        <v>52</v>
      </c>
      <c r="Z739" s="20" t="s">
        <v>4737</v>
      </c>
      <c r="AA739" s="20" t="s">
        <v>4738</v>
      </c>
      <c r="AB739" s="20" t="s">
        <v>863</v>
      </c>
      <c r="AC739" s="20" t="s">
        <v>689</v>
      </c>
      <c r="AD739" s="20" t="s">
        <v>56</v>
      </c>
      <c r="AE739" s="20" t="s">
        <v>864</v>
      </c>
    </row>
    <row r="740" spans="1:31" ht="21" customHeight="1" x14ac:dyDescent="0.2">
      <c r="A740" s="4">
        <f t="shared" si="37"/>
        <v>738</v>
      </c>
      <c r="B740" s="4" t="str">
        <f t="shared" si="38"/>
        <v>B010-00016825</v>
      </c>
      <c r="C740" s="4" t="str">
        <f>IFERROR(VLOOKUP(F740,Tablas!$A$1:$B$3,2,0),"")</f>
        <v>Boleta</v>
      </c>
      <c r="D740" s="4" t="str">
        <f t="shared" si="39"/>
        <v>Falabella - CONTADO / CASH - PE 4950 FALABELLA Basado en Entregas 09-0010-00057</v>
      </c>
      <c r="E740" s="19">
        <v>45257</v>
      </c>
      <c r="F740" s="20" t="s">
        <v>842</v>
      </c>
      <c r="G740" s="20" t="s">
        <v>4739</v>
      </c>
      <c r="H740" s="20" t="s">
        <v>44</v>
      </c>
      <c r="I740" s="20" t="s">
        <v>45</v>
      </c>
      <c r="J740" s="20" t="s">
        <v>4740</v>
      </c>
      <c r="K740" s="20" t="s">
        <v>4741</v>
      </c>
      <c r="L740" s="20" t="s">
        <v>4742</v>
      </c>
      <c r="M740" s="20"/>
      <c r="N740" s="21">
        <v>82.8</v>
      </c>
      <c r="O740" s="21">
        <v>0</v>
      </c>
      <c r="P740" s="20"/>
      <c r="Q740" s="19">
        <v>45257</v>
      </c>
      <c r="R740" s="20"/>
      <c r="S740" s="19">
        <v>45257</v>
      </c>
      <c r="T740" s="20" t="s">
        <v>49</v>
      </c>
      <c r="U740" s="20">
        <v>880688</v>
      </c>
      <c r="V740" s="20">
        <v>230003139</v>
      </c>
      <c r="W740" s="20" t="s">
        <v>847</v>
      </c>
      <c r="X740" s="20" t="s">
        <v>274</v>
      </c>
      <c r="Y740" s="20" t="s">
        <v>52</v>
      </c>
      <c r="Z740" s="20" t="s">
        <v>4743</v>
      </c>
      <c r="AA740" s="20" t="s">
        <v>4744</v>
      </c>
      <c r="AB740" s="20" t="s">
        <v>3064</v>
      </c>
      <c r="AC740" s="20" t="s">
        <v>167</v>
      </c>
      <c r="AD740" s="20" t="s">
        <v>56</v>
      </c>
      <c r="AE740" s="20" t="s">
        <v>1838</v>
      </c>
    </row>
    <row r="741" spans="1:31" ht="21" customHeight="1" x14ac:dyDescent="0.2">
      <c r="A741" s="4">
        <f t="shared" si="37"/>
        <v>739</v>
      </c>
      <c r="B741" s="4" t="str">
        <f t="shared" si="38"/>
        <v>B010-00016273</v>
      </c>
      <c r="C741" s="4" t="str">
        <f>IFERROR(VLOOKUP(F741,Tablas!$A$1:$B$3,2,0),"")</f>
        <v>Boleta</v>
      </c>
      <c r="D741" s="4" t="str">
        <f t="shared" si="39"/>
        <v>Falabella - CONTADO / CASH - 230003995 Basado en Entregas 09-0010-00056744.</v>
      </c>
      <c r="E741" s="19">
        <v>45182</v>
      </c>
      <c r="F741" s="20" t="s">
        <v>842</v>
      </c>
      <c r="G741" s="20" t="s">
        <v>4745</v>
      </c>
      <c r="H741" s="20" t="s">
        <v>44</v>
      </c>
      <c r="I741" s="20" t="s">
        <v>45</v>
      </c>
      <c r="J741" s="20" t="s">
        <v>4746</v>
      </c>
      <c r="K741" s="20" t="s">
        <v>4747</v>
      </c>
      <c r="L741" s="20" t="s">
        <v>4748</v>
      </c>
      <c r="M741" s="20"/>
      <c r="N741" s="21">
        <v>82.8</v>
      </c>
      <c r="O741" s="21">
        <v>0</v>
      </c>
      <c r="P741" s="20"/>
      <c r="Q741" s="19">
        <v>45182</v>
      </c>
      <c r="R741" s="20"/>
      <c r="S741" s="19">
        <v>45182</v>
      </c>
      <c r="T741" s="20" t="s">
        <v>49</v>
      </c>
      <c r="U741" s="20">
        <v>848660</v>
      </c>
      <c r="V741" s="20">
        <v>230002540</v>
      </c>
      <c r="W741" s="20" t="s">
        <v>847</v>
      </c>
      <c r="X741" s="20" t="s">
        <v>274</v>
      </c>
      <c r="Y741" s="20" t="s">
        <v>52</v>
      </c>
      <c r="Z741" s="20" t="s">
        <v>4749</v>
      </c>
      <c r="AA741" s="20" t="s">
        <v>4750</v>
      </c>
      <c r="AB741" s="20" t="s">
        <v>2446</v>
      </c>
      <c r="AC741" s="20" t="s">
        <v>167</v>
      </c>
      <c r="AD741" s="20" t="s">
        <v>56</v>
      </c>
      <c r="AE741" s="20" t="s">
        <v>1838</v>
      </c>
    </row>
    <row r="742" spans="1:31" ht="21" customHeight="1" x14ac:dyDescent="0.2">
      <c r="A742" s="4">
        <f t="shared" si="37"/>
        <v>740</v>
      </c>
      <c r="B742" s="4" t="str">
        <f t="shared" si="38"/>
        <v>B010-00017662</v>
      </c>
      <c r="C742" s="4" t="str">
        <f>IFERROR(VLOOKUP(F742,Tablas!$A$1:$B$3,2,0),"")</f>
        <v>Boleta</v>
      </c>
      <c r="D742" s="4" t="str">
        <f t="shared" si="39"/>
        <v>Falabella - CONTADO / CASH - PE 0201 FALABELLA Basado en Entregas 09-0010-00058</v>
      </c>
      <c r="E742" s="19">
        <v>45308</v>
      </c>
      <c r="F742" s="20" t="s">
        <v>842</v>
      </c>
      <c r="G742" s="20" t="s">
        <v>4751</v>
      </c>
      <c r="H742" s="20" t="s">
        <v>44</v>
      </c>
      <c r="I742" s="20" t="s">
        <v>45</v>
      </c>
      <c r="J742" s="20" t="s">
        <v>4752</v>
      </c>
      <c r="K742" s="20" t="s">
        <v>4753</v>
      </c>
      <c r="L742" s="20" t="s">
        <v>4754</v>
      </c>
      <c r="M742" s="20"/>
      <c r="N742" s="21">
        <v>82.8</v>
      </c>
      <c r="O742" s="21">
        <v>0</v>
      </c>
      <c r="P742" s="20"/>
      <c r="Q742" s="19">
        <v>45308</v>
      </c>
      <c r="R742" s="20"/>
      <c r="S742" s="19">
        <v>45308</v>
      </c>
      <c r="T742" s="20" t="s">
        <v>49</v>
      </c>
      <c r="U742" s="20">
        <v>906047</v>
      </c>
      <c r="V742" s="20">
        <v>240000133</v>
      </c>
      <c r="W742" s="20" t="s">
        <v>847</v>
      </c>
      <c r="X742" s="20" t="s">
        <v>274</v>
      </c>
      <c r="Y742" s="20" t="s">
        <v>52</v>
      </c>
      <c r="Z742" s="20" t="s">
        <v>4755</v>
      </c>
      <c r="AA742" s="20" t="s">
        <v>4756</v>
      </c>
      <c r="AB742" s="20" t="s">
        <v>544</v>
      </c>
      <c r="AC742" s="20" t="s">
        <v>167</v>
      </c>
      <c r="AD742" s="20" t="s">
        <v>56</v>
      </c>
      <c r="AE742" s="20" t="s">
        <v>1838</v>
      </c>
    </row>
    <row r="743" spans="1:31" ht="21" customHeight="1" x14ac:dyDescent="0.2">
      <c r="A743" s="4">
        <f t="shared" si="37"/>
        <v>741</v>
      </c>
      <c r="B743" s="4" t="str">
        <f t="shared" si="38"/>
        <v>B010-00020347</v>
      </c>
      <c r="C743" s="4" t="str">
        <f>IFERROR(VLOOKUP(F743,Tablas!$A$1:$B$3,2,0),"")</f>
        <v>Boleta</v>
      </c>
      <c r="D743" s="4" t="str">
        <f t="shared" si="39"/>
        <v>Falabella - CONTADO / CASH - PE 4714 FALABELLA No 2571768368 Basado en Entregas</v>
      </c>
      <c r="E743" s="19">
        <v>45544</v>
      </c>
      <c r="F743" s="20" t="s">
        <v>842</v>
      </c>
      <c r="G743" s="20" t="s">
        <v>4757</v>
      </c>
      <c r="H743" s="20" t="s">
        <v>44</v>
      </c>
      <c r="I743" s="20" t="s">
        <v>45</v>
      </c>
      <c r="J743" s="20" t="s">
        <v>4758</v>
      </c>
      <c r="K743" s="20" t="s">
        <v>4759</v>
      </c>
      <c r="L743" s="20" t="s">
        <v>4760</v>
      </c>
      <c r="M743" s="20"/>
      <c r="N743" s="21">
        <v>82.8</v>
      </c>
      <c r="O743" s="21">
        <v>0</v>
      </c>
      <c r="P743" s="20"/>
      <c r="Q743" s="19">
        <v>45544</v>
      </c>
      <c r="R743" s="20"/>
      <c r="S743" s="19">
        <v>45544</v>
      </c>
      <c r="T743" s="20" t="s">
        <v>49</v>
      </c>
      <c r="U743" s="20">
        <v>1021317</v>
      </c>
      <c r="V743" s="20">
        <v>240002884</v>
      </c>
      <c r="W743" s="20" t="s">
        <v>847</v>
      </c>
      <c r="X743" s="20" t="s">
        <v>274</v>
      </c>
      <c r="Y743" s="20" t="s">
        <v>52</v>
      </c>
      <c r="Z743" s="20" t="s">
        <v>4761</v>
      </c>
      <c r="AA743" s="20" t="s">
        <v>372</v>
      </c>
      <c r="AB743" s="20" t="s">
        <v>54</v>
      </c>
      <c r="AC743" s="20" t="s">
        <v>167</v>
      </c>
      <c r="AD743" s="20" t="s">
        <v>56</v>
      </c>
      <c r="AE743" s="20" t="s">
        <v>1838</v>
      </c>
    </row>
    <row r="744" spans="1:31" ht="21" customHeight="1" x14ac:dyDescent="0.2">
      <c r="A744" s="4">
        <f t="shared" si="37"/>
        <v>742</v>
      </c>
      <c r="B744" s="4" t="str">
        <f t="shared" si="38"/>
        <v>B010-00019626</v>
      </c>
      <c r="C744" s="4" t="str">
        <f>IFERROR(VLOOKUP(F744,Tablas!$A$1:$B$3,2,0),"")</f>
        <v>Boleta</v>
      </c>
      <c r="D744" s="4" t="str">
        <f t="shared" si="39"/>
        <v>Falabella - CONTADO / CASH - PE 3651 FALABELLA No 2528531911 Basado en Entregas</v>
      </c>
      <c r="E744" s="19">
        <v>45495</v>
      </c>
      <c r="F744" s="20" t="s">
        <v>842</v>
      </c>
      <c r="G744" s="20" t="s">
        <v>4762</v>
      </c>
      <c r="H744" s="20" t="s">
        <v>44</v>
      </c>
      <c r="I744" s="20" t="s">
        <v>45</v>
      </c>
      <c r="J744" s="20" t="s">
        <v>4763</v>
      </c>
      <c r="K744" s="20" t="s">
        <v>4764</v>
      </c>
      <c r="L744" s="20" t="s">
        <v>4765</v>
      </c>
      <c r="M744" s="20"/>
      <c r="N744" s="21">
        <v>82.8</v>
      </c>
      <c r="O744" s="21">
        <v>0</v>
      </c>
      <c r="P744" s="20"/>
      <c r="Q744" s="19">
        <v>45495</v>
      </c>
      <c r="R744" s="20"/>
      <c r="S744" s="19">
        <v>45495</v>
      </c>
      <c r="T744" s="20" t="s">
        <v>49</v>
      </c>
      <c r="U744" s="20">
        <v>997338</v>
      </c>
      <c r="V744" s="20">
        <v>240002161</v>
      </c>
      <c r="W744" s="20" t="s">
        <v>847</v>
      </c>
      <c r="X744" s="20" t="s">
        <v>274</v>
      </c>
      <c r="Y744" s="20" t="s">
        <v>52</v>
      </c>
      <c r="Z744" s="20" t="s">
        <v>4766</v>
      </c>
      <c r="AA744" s="20" t="s">
        <v>372</v>
      </c>
      <c r="AB744" s="20" t="s">
        <v>54</v>
      </c>
      <c r="AC744" s="20" t="s">
        <v>167</v>
      </c>
      <c r="AD744" s="20" t="s">
        <v>56</v>
      </c>
      <c r="AE744" s="20" t="s">
        <v>1838</v>
      </c>
    </row>
    <row r="745" spans="1:31" ht="21" customHeight="1" x14ac:dyDescent="0.2">
      <c r="A745" s="4">
        <f t="shared" si="37"/>
        <v>743</v>
      </c>
      <c r="B745" s="4" t="str">
        <f t="shared" si="38"/>
        <v>B010-00020095</v>
      </c>
      <c r="C745" s="4" t="str">
        <f>IFERROR(VLOOKUP(F745,Tablas!$A$1:$B$3,2,0),"")</f>
        <v>Boleta</v>
      </c>
      <c r="D745" s="4" t="str">
        <f t="shared" si="39"/>
        <v>Falabella - CONTADO / CASH - PE 4304 FALABELLA No 2556793349 Basado en Entregas</v>
      </c>
      <c r="E745" s="19">
        <v>45526</v>
      </c>
      <c r="F745" s="20" t="s">
        <v>842</v>
      </c>
      <c r="G745" s="20" t="s">
        <v>4767</v>
      </c>
      <c r="H745" s="20" t="s">
        <v>44</v>
      </c>
      <c r="I745" s="20" t="s">
        <v>45</v>
      </c>
      <c r="J745" s="20" t="s">
        <v>4768</v>
      </c>
      <c r="K745" s="20" t="s">
        <v>4769</v>
      </c>
      <c r="L745" s="20" t="s">
        <v>4770</v>
      </c>
      <c r="M745" s="20"/>
      <c r="N745" s="21">
        <v>82.8</v>
      </c>
      <c r="O745" s="21">
        <v>0</v>
      </c>
      <c r="P745" s="20"/>
      <c r="Q745" s="19">
        <v>45526</v>
      </c>
      <c r="R745" s="20"/>
      <c r="S745" s="19">
        <v>45526</v>
      </c>
      <c r="T745" s="20" t="s">
        <v>49</v>
      </c>
      <c r="U745" s="20">
        <v>1011996</v>
      </c>
      <c r="V745" s="20">
        <v>240002632</v>
      </c>
      <c r="W745" s="20" t="s">
        <v>847</v>
      </c>
      <c r="X745" s="20" t="s">
        <v>274</v>
      </c>
      <c r="Y745" s="20" t="s">
        <v>52</v>
      </c>
      <c r="Z745" s="20" t="s">
        <v>4771</v>
      </c>
      <c r="AA745" s="20" t="s">
        <v>372</v>
      </c>
      <c r="AB745" s="20" t="s">
        <v>54</v>
      </c>
      <c r="AC745" s="20" t="s">
        <v>167</v>
      </c>
      <c r="AD745" s="20" t="s">
        <v>56</v>
      </c>
      <c r="AE745" s="20" t="s">
        <v>1838</v>
      </c>
    </row>
    <row r="746" spans="1:31" ht="21" customHeight="1" x14ac:dyDescent="0.2">
      <c r="A746" s="4">
        <f t="shared" si="37"/>
        <v>744</v>
      </c>
      <c r="B746" s="4" t="str">
        <f t="shared" si="38"/>
        <v>B010-00018483</v>
      </c>
      <c r="C746" s="4" t="str">
        <f>IFERROR(VLOOKUP(F746,Tablas!$A$1:$B$3,2,0),"")</f>
        <v>Boleta</v>
      </c>
      <c r="D746" s="4" t="str">
        <f t="shared" si="39"/>
        <v>Ecom - CONTADO / CASH - PE 1695 TEL: 985074551 Basado en Pedidos de client</v>
      </c>
      <c r="E746" s="19">
        <v>45397</v>
      </c>
      <c r="F746" s="20" t="s">
        <v>842</v>
      </c>
      <c r="G746" s="20" t="s">
        <v>4772</v>
      </c>
      <c r="H746" s="20" t="s">
        <v>44</v>
      </c>
      <c r="I746" s="20" t="s">
        <v>45</v>
      </c>
      <c r="J746" s="20" t="s">
        <v>4773</v>
      </c>
      <c r="K746" s="20" t="s">
        <v>4774</v>
      </c>
      <c r="L746" s="20" t="s">
        <v>4775</v>
      </c>
      <c r="M746" s="20"/>
      <c r="N746" s="21">
        <v>83.36</v>
      </c>
      <c r="O746" s="21">
        <v>0</v>
      </c>
      <c r="P746" s="20"/>
      <c r="Q746" s="19">
        <v>45397</v>
      </c>
      <c r="R746" s="20"/>
      <c r="S746" s="19">
        <v>45397</v>
      </c>
      <c r="T746" s="20" t="s">
        <v>49</v>
      </c>
      <c r="U746" s="20">
        <v>946324</v>
      </c>
      <c r="V746" s="20">
        <v>240000959</v>
      </c>
      <c r="W746" s="20" t="s">
        <v>847</v>
      </c>
      <c r="X746" s="20" t="s">
        <v>305</v>
      </c>
      <c r="Y746" s="20" t="s">
        <v>52</v>
      </c>
      <c r="Z746" s="20" t="s">
        <v>4776</v>
      </c>
      <c r="AA746" s="20" t="s">
        <v>4777</v>
      </c>
      <c r="AB746" s="20" t="s">
        <v>949</v>
      </c>
      <c r="AC746" s="20" t="s">
        <v>689</v>
      </c>
      <c r="AD746" s="20" t="s">
        <v>56</v>
      </c>
      <c r="AE746" s="20" t="s">
        <v>864</v>
      </c>
    </row>
    <row r="747" spans="1:31" ht="21" customHeight="1" x14ac:dyDescent="0.2">
      <c r="A747" s="4">
        <f t="shared" si="37"/>
        <v>745</v>
      </c>
      <c r="B747" s="4" t="str">
        <f t="shared" si="38"/>
        <v>F010-00018661</v>
      </c>
      <c r="C747" s="4" t="str">
        <f>IFERROR(VLOOKUP(F747,Tablas!$A$1:$B$3,2,0),"")</f>
        <v>Factura</v>
      </c>
      <c r="D747" s="4" t="str">
        <f t="shared" si="39"/>
        <v xml:space="preserve"> - CONTADO / CASH - INTERESES L2022-1228 REF F010-0017925 F 12.05.2022</v>
      </c>
      <c r="E747" s="19">
        <v>44749</v>
      </c>
      <c r="F747" s="20" t="s">
        <v>1001</v>
      </c>
      <c r="G747" s="20" t="s">
        <v>4778</v>
      </c>
      <c r="H747" s="20" t="s">
        <v>44</v>
      </c>
      <c r="I747" s="20" t="s">
        <v>45</v>
      </c>
      <c r="J747" s="20" t="s">
        <v>1293</v>
      </c>
      <c r="K747" s="20" t="s">
        <v>1294</v>
      </c>
      <c r="L747" s="20" t="s">
        <v>1295</v>
      </c>
      <c r="M747" s="20" t="s">
        <v>125</v>
      </c>
      <c r="N747" s="21">
        <v>83.47</v>
      </c>
      <c r="O747" s="21">
        <v>0</v>
      </c>
      <c r="P747" s="20"/>
      <c r="Q747" s="19">
        <v>44749</v>
      </c>
      <c r="R747" s="20"/>
      <c r="S747" s="19">
        <v>44749</v>
      </c>
      <c r="T747" s="20" t="s">
        <v>49</v>
      </c>
      <c r="U747" s="20">
        <v>654537</v>
      </c>
      <c r="V747" s="20">
        <v>220001590</v>
      </c>
      <c r="W747" s="20" t="s">
        <v>847</v>
      </c>
      <c r="X747" s="20" t="s">
        <v>1296</v>
      </c>
      <c r="Y747" s="20" t="s">
        <v>267</v>
      </c>
      <c r="Z747" s="20" t="s">
        <v>4779</v>
      </c>
      <c r="AA747" s="20" t="s">
        <v>1298</v>
      </c>
      <c r="AB747" s="20" t="s">
        <v>942</v>
      </c>
      <c r="AC747" s="20" t="s">
        <v>167</v>
      </c>
      <c r="AD747" s="20" t="s">
        <v>56</v>
      </c>
      <c r="AE747" s="20"/>
    </row>
    <row r="748" spans="1:31" ht="21" customHeight="1" x14ac:dyDescent="0.2">
      <c r="A748" s="4">
        <f t="shared" si="37"/>
        <v>746</v>
      </c>
      <c r="B748" s="4" t="str">
        <f t="shared" si="38"/>
        <v>F010-00018449</v>
      </c>
      <c r="C748" s="4" t="str">
        <f>IFERROR(VLOOKUP(F748,Tablas!$A$1:$B$3,2,0),"")</f>
        <v>Factura</v>
      </c>
      <c r="D748" s="4" t="str">
        <f t="shared" si="39"/>
        <v xml:space="preserve"> - CONTADO / CASH - INTERESES L2022-1226 REF F010-0017925 F 12.04.2022</v>
      </c>
      <c r="E748" s="19">
        <v>44728</v>
      </c>
      <c r="F748" s="20" t="s">
        <v>1001</v>
      </c>
      <c r="G748" s="20" t="s">
        <v>4780</v>
      </c>
      <c r="H748" s="20" t="s">
        <v>44</v>
      </c>
      <c r="I748" s="20" t="s">
        <v>45</v>
      </c>
      <c r="J748" s="20" t="s">
        <v>1293</v>
      </c>
      <c r="K748" s="20" t="s">
        <v>1294</v>
      </c>
      <c r="L748" s="20" t="s">
        <v>1295</v>
      </c>
      <c r="M748" s="20" t="s">
        <v>125</v>
      </c>
      <c r="N748" s="21">
        <v>83.47</v>
      </c>
      <c r="O748" s="21">
        <v>0</v>
      </c>
      <c r="P748" s="20"/>
      <c r="Q748" s="19">
        <v>44728</v>
      </c>
      <c r="R748" s="20"/>
      <c r="S748" s="19">
        <v>44728</v>
      </c>
      <c r="T748" s="20" t="s">
        <v>49</v>
      </c>
      <c r="U748" s="20">
        <v>644703</v>
      </c>
      <c r="V748" s="20">
        <v>220001362</v>
      </c>
      <c r="W748" s="20" t="s">
        <v>847</v>
      </c>
      <c r="X748" s="20" t="s">
        <v>1296</v>
      </c>
      <c r="Y748" s="20" t="s">
        <v>267</v>
      </c>
      <c r="Z748" s="20" t="s">
        <v>4781</v>
      </c>
      <c r="AA748" s="20" t="s">
        <v>1298</v>
      </c>
      <c r="AB748" s="20" t="s">
        <v>942</v>
      </c>
      <c r="AC748" s="20" t="s">
        <v>167</v>
      </c>
      <c r="AD748" s="20" t="s">
        <v>56</v>
      </c>
      <c r="AE748" s="20"/>
    </row>
    <row r="749" spans="1:31" ht="21" customHeight="1" x14ac:dyDescent="0.2">
      <c r="A749" s="4">
        <f t="shared" si="37"/>
        <v>747</v>
      </c>
      <c r="B749" s="4" t="str">
        <f t="shared" si="38"/>
        <v>F010-00017980</v>
      </c>
      <c r="C749" s="4" t="str">
        <f>IFERROR(VLOOKUP(F749,Tablas!$A$1:$B$3,2,0),"")</f>
        <v>Factura</v>
      </c>
      <c r="D749" s="4" t="str">
        <f t="shared" si="39"/>
        <v xml:space="preserve"> - CONTADO / CASH - INTERESES L2022-0444 REF F010-0017941 F 17.02.2022</v>
      </c>
      <c r="E749" s="19">
        <v>44672</v>
      </c>
      <c r="F749" s="20" t="s">
        <v>1001</v>
      </c>
      <c r="G749" s="20" t="s">
        <v>4782</v>
      </c>
      <c r="H749" s="20" t="s">
        <v>44</v>
      </c>
      <c r="I749" s="20" t="s">
        <v>45</v>
      </c>
      <c r="J749" s="20" t="s">
        <v>1293</v>
      </c>
      <c r="K749" s="20" t="s">
        <v>1294</v>
      </c>
      <c r="L749" s="20" t="s">
        <v>1295</v>
      </c>
      <c r="M749" s="20" t="s">
        <v>125</v>
      </c>
      <c r="N749" s="21">
        <v>83.5</v>
      </c>
      <c r="O749" s="21">
        <v>0</v>
      </c>
      <c r="P749" s="20"/>
      <c r="Q749" s="19">
        <v>44672</v>
      </c>
      <c r="R749" s="20"/>
      <c r="S749" s="19">
        <v>44672</v>
      </c>
      <c r="T749" s="20" t="s">
        <v>49</v>
      </c>
      <c r="U749" s="20">
        <v>621831</v>
      </c>
      <c r="V749" s="20">
        <v>220000857</v>
      </c>
      <c r="W749" s="20" t="s">
        <v>847</v>
      </c>
      <c r="X749" s="20" t="s">
        <v>1296</v>
      </c>
      <c r="Y749" s="20" t="s">
        <v>267</v>
      </c>
      <c r="Z749" s="20" t="s">
        <v>4783</v>
      </c>
      <c r="AA749" s="20" t="s">
        <v>1298</v>
      </c>
      <c r="AB749" s="20" t="s">
        <v>942</v>
      </c>
      <c r="AC749" s="20" t="s">
        <v>167</v>
      </c>
      <c r="AD749" s="20" t="s">
        <v>56</v>
      </c>
      <c r="AE749" s="20"/>
    </row>
    <row r="750" spans="1:31" ht="21" customHeight="1" x14ac:dyDescent="0.2">
      <c r="A750" s="4">
        <f t="shared" si="37"/>
        <v>748</v>
      </c>
      <c r="B750" s="4" t="str">
        <f t="shared" si="38"/>
        <v>F010-00018171</v>
      </c>
      <c r="C750" s="4" t="str">
        <f>IFERROR(VLOOKUP(F750,Tablas!$A$1:$B$3,2,0),"")</f>
        <v>Factura</v>
      </c>
      <c r="D750" s="4" t="str">
        <f t="shared" si="39"/>
        <v xml:space="preserve"> - CONTADO / CASH - INTERESES L 2022-00447FE 17/02/2022</v>
      </c>
      <c r="E750" s="19">
        <v>44693</v>
      </c>
      <c r="F750" s="20" t="s">
        <v>1001</v>
      </c>
      <c r="G750" s="20" t="s">
        <v>4784</v>
      </c>
      <c r="H750" s="20" t="s">
        <v>44</v>
      </c>
      <c r="I750" s="20" t="s">
        <v>45</v>
      </c>
      <c r="J750" s="20" t="s">
        <v>1293</v>
      </c>
      <c r="K750" s="20" t="s">
        <v>1294</v>
      </c>
      <c r="L750" s="20" t="s">
        <v>1295</v>
      </c>
      <c r="M750" s="20" t="s">
        <v>125</v>
      </c>
      <c r="N750" s="21">
        <v>83.5</v>
      </c>
      <c r="O750" s="21">
        <v>0</v>
      </c>
      <c r="P750" s="20"/>
      <c r="Q750" s="19">
        <v>44693</v>
      </c>
      <c r="R750" s="20"/>
      <c r="S750" s="19">
        <v>44693</v>
      </c>
      <c r="T750" s="20" t="s">
        <v>49</v>
      </c>
      <c r="U750" s="20">
        <v>630572</v>
      </c>
      <c r="V750" s="20">
        <v>220001062</v>
      </c>
      <c r="W750" s="20" t="s">
        <v>847</v>
      </c>
      <c r="X750" s="20" t="s">
        <v>1296</v>
      </c>
      <c r="Y750" s="20" t="s">
        <v>267</v>
      </c>
      <c r="Z750" s="20" t="s">
        <v>4785</v>
      </c>
      <c r="AA750" s="20" t="s">
        <v>1298</v>
      </c>
      <c r="AB750" s="20" t="s">
        <v>942</v>
      </c>
      <c r="AC750" s="20" t="s">
        <v>167</v>
      </c>
      <c r="AD750" s="20" t="s">
        <v>56</v>
      </c>
      <c r="AE750" s="20"/>
    </row>
    <row r="751" spans="1:31" ht="21" customHeight="1" x14ac:dyDescent="0.2">
      <c r="A751" s="4">
        <f t="shared" si="37"/>
        <v>749</v>
      </c>
      <c r="B751" s="4" t="str">
        <f t="shared" si="38"/>
        <v>B010-00019441</v>
      </c>
      <c r="C751" s="4" t="str">
        <f>IFERROR(VLOOKUP(F751,Tablas!$A$1:$B$3,2,0),"")</f>
        <v>Boleta</v>
      </c>
      <c r="D751" s="4" t="str">
        <f t="shared" si="39"/>
        <v>Nacional - CREDITO 30 DIAS / CREDIT 30 DAYS - PE 3258 Basado en Entregas 09-T010-00000039.</v>
      </c>
      <c r="E751" s="19">
        <v>45481</v>
      </c>
      <c r="F751" s="20" t="s">
        <v>842</v>
      </c>
      <c r="G751" s="20" t="s">
        <v>4786</v>
      </c>
      <c r="H751" s="20" t="s">
        <v>44</v>
      </c>
      <c r="I751" s="20" t="s">
        <v>45</v>
      </c>
      <c r="J751" s="20" t="s">
        <v>4787</v>
      </c>
      <c r="K751" s="20" t="s">
        <v>4788</v>
      </c>
      <c r="L751" s="20" t="s">
        <v>4789</v>
      </c>
      <c r="M751" s="20"/>
      <c r="N751" s="21">
        <v>83.59</v>
      </c>
      <c r="O751" s="21">
        <v>0</v>
      </c>
      <c r="P751" s="20"/>
      <c r="Q751" s="19">
        <v>45481</v>
      </c>
      <c r="R751" s="20"/>
      <c r="S751" s="19">
        <v>45511</v>
      </c>
      <c r="T751" s="20" t="s">
        <v>643</v>
      </c>
      <c r="U751" s="20">
        <v>991185</v>
      </c>
      <c r="V751" s="20">
        <v>240001976</v>
      </c>
      <c r="W751" s="20" t="s">
        <v>847</v>
      </c>
      <c r="X751" s="20" t="s">
        <v>305</v>
      </c>
      <c r="Y751" s="20" t="s">
        <v>52</v>
      </c>
      <c r="Z751" s="20" t="s">
        <v>4790</v>
      </c>
      <c r="AA751" s="20" t="s">
        <v>850</v>
      </c>
      <c r="AB751" s="20" t="s">
        <v>54</v>
      </c>
      <c r="AC751" s="20" t="s">
        <v>167</v>
      </c>
      <c r="AD751" s="20" t="s">
        <v>56</v>
      </c>
      <c r="AE751" s="20" t="s">
        <v>1014</v>
      </c>
    </row>
    <row r="752" spans="1:31" ht="21" customHeight="1" x14ac:dyDescent="0.2">
      <c r="A752" s="4">
        <f t="shared" si="37"/>
        <v>750</v>
      </c>
      <c r="B752" s="4" t="str">
        <f t="shared" si="38"/>
        <v>B010-00019547</v>
      </c>
      <c r="C752" s="4" t="str">
        <f>IFERROR(VLOOKUP(F752,Tablas!$A$1:$B$3,2,0),"")</f>
        <v>Boleta</v>
      </c>
      <c r="D752" s="4" t="str">
        <f t="shared" si="39"/>
        <v>Nacional - CREDITO 30 DIAS / CREDIT 30 DAYS - PE 3497 Basado en Entregas 09-T010-00000188.</v>
      </c>
      <c r="E752" s="19">
        <v>45488</v>
      </c>
      <c r="F752" s="20" t="s">
        <v>842</v>
      </c>
      <c r="G752" s="20" t="s">
        <v>4791</v>
      </c>
      <c r="H752" s="20" t="s">
        <v>44</v>
      </c>
      <c r="I752" s="20" t="s">
        <v>45</v>
      </c>
      <c r="J752" s="20" t="s">
        <v>3957</v>
      </c>
      <c r="K752" s="20" t="s">
        <v>3958</v>
      </c>
      <c r="L752" s="20" t="s">
        <v>3959</v>
      </c>
      <c r="M752" s="20"/>
      <c r="N752" s="21">
        <v>83.59</v>
      </c>
      <c r="O752" s="21">
        <v>0</v>
      </c>
      <c r="P752" s="20"/>
      <c r="Q752" s="19">
        <v>45488</v>
      </c>
      <c r="R752" s="20"/>
      <c r="S752" s="19">
        <v>45518</v>
      </c>
      <c r="T752" s="20" t="s">
        <v>643</v>
      </c>
      <c r="U752" s="20">
        <v>994318</v>
      </c>
      <c r="V752" s="20">
        <v>240002082</v>
      </c>
      <c r="W752" s="20" t="s">
        <v>847</v>
      </c>
      <c r="X752" s="20" t="s">
        <v>305</v>
      </c>
      <c r="Y752" s="20" t="s">
        <v>52</v>
      </c>
      <c r="Z752" s="20" t="s">
        <v>4792</v>
      </c>
      <c r="AA752" s="20" t="s">
        <v>3961</v>
      </c>
      <c r="AB752" s="20" t="s">
        <v>54</v>
      </c>
      <c r="AC752" s="20" t="s">
        <v>167</v>
      </c>
      <c r="AD752" s="20" t="s">
        <v>56</v>
      </c>
      <c r="AE752" s="20" t="s">
        <v>1014</v>
      </c>
    </row>
    <row r="753" spans="1:31" ht="21" customHeight="1" x14ac:dyDescent="0.2">
      <c r="A753" s="4">
        <f t="shared" si="37"/>
        <v>751</v>
      </c>
      <c r="B753" s="4" t="str">
        <f t="shared" si="38"/>
        <v>B010-00019956</v>
      </c>
      <c r="C753" s="4" t="str">
        <f>IFERROR(VLOOKUP(F753,Tablas!$A$1:$B$3,2,0),"")</f>
        <v>Boleta</v>
      </c>
      <c r="D753" s="4" t="str">
        <f t="shared" si="39"/>
        <v>Nacional - CREDITO 30 DIAS / CREDIT 30 DAYS - PE 4053 Basado en Entregas 09-T010-00000694.</v>
      </c>
      <c r="E753" s="19">
        <v>45516</v>
      </c>
      <c r="F753" s="20" t="s">
        <v>842</v>
      </c>
      <c r="G753" s="20" t="s">
        <v>4793</v>
      </c>
      <c r="H753" s="20" t="s">
        <v>44</v>
      </c>
      <c r="I753" s="20" t="s">
        <v>45</v>
      </c>
      <c r="J753" s="20" t="s">
        <v>4794</v>
      </c>
      <c r="K753" s="20" t="s">
        <v>4795</v>
      </c>
      <c r="L753" s="20" t="s">
        <v>4796</v>
      </c>
      <c r="M753" s="20"/>
      <c r="N753" s="21">
        <v>83.59</v>
      </c>
      <c r="O753" s="21">
        <v>0</v>
      </c>
      <c r="P753" s="20"/>
      <c r="Q753" s="19">
        <v>45516</v>
      </c>
      <c r="R753" s="20"/>
      <c r="S753" s="19">
        <v>45546</v>
      </c>
      <c r="T753" s="20" t="s">
        <v>643</v>
      </c>
      <c r="U753" s="20">
        <v>1006868</v>
      </c>
      <c r="V753" s="20">
        <v>240002492</v>
      </c>
      <c r="W753" s="20" t="s">
        <v>847</v>
      </c>
      <c r="X753" s="20" t="s">
        <v>305</v>
      </c>
      <c r="Y753" s="20" t="s">
        <v>52</v>
      </c>
      <c r="Z753" s="20" t="s">
        <v>4797</v>
      </c>
      <c r="AA753" s="20" t="s">
        <v>1597</v>
      </c>
      <c r="AB753" s="20" t="s">
        <v>336</v>
      </c>
      <c r="AC753" s="20" t="s">
        <v>167</v>
      </c>
      <c r="AD753" s="20" t="s">
        <v>56</v>
      </c>
      <c r="AE753" s="20" t="s">
        <v>1014</v>
      </c>
    </row>
    <row r="754" spans="1:31" ht="21" customHeight="1" x14ac:dyDescent="0.2">
      <c r="A754" s="4">
        <f t="shared" si="37"/>
        <v>752</v>
      </c>
      <c r="B754" s="4" t="str">
        <f t="shared" si="38"/>
        <v>B010-00019332</v>
      </c>
      <c r="C754" s="4" t="str">
        <f>IFERROR(VLOOKUP(F754,Tablas!$A$1:$B$3,2,0),"")</f>
        <v>Boleta</v>
      </c>
      <c r="D754" s="4" t="str">
        <f t="shared" si="39"/>
        <v>Ripley - CONTADO / CASH - PE 3038 RIPLEY Basado en Entregas 09-0007-00001004</v>
      </c>
      <c r="E754" s="19">
        <v>45464</v>
      </c>
      <c r="F754" s="20" t="s">
        <v>842</v>
      </c>
      <c r="G754" s="20" t="s">
        <v>4798</v>
      </c>
      <c r="H754" s="20" t="s">
        <v>44</v>
      </c>
      <c r="I754" s="20" t="s">
        <v>45</v>
      </c>
      <c r="J754" s="20" t="s">
        <v>4799</v>
      </c>
      <c r="K754" s="20" t="s">
        <v>4800</v>
      </c>
      <c r="L754" s="20" t="s">
        <v>4801</v>
      </c>
      <c r="M754" s="20"/>
      <c r="N754" s="21">
        <v>83.89</v>
      </c>
      <c r="O754" s="21">
        <v>0</v>
      </c>
      <c r="P754" s="20"/>
      <c r="Q754" s="19">
        <v>45464</v>
      </c>
      <c r="R754" s="20"/>
      <c r="S754" s="19">
        <v>45464</v>
      </c>
      <c r="T754" s="20" t="s">
        <v>49</v>
      </c>
      <c r="U754" s="20">
        <v>984534</v>
      </c>
      <c r="V754" s="20">
        <v>240001867</v>
      </c>
      <c r="W754" s="20" t="s">
        <v>847</v>
      </c>
      <c r="X754" s="20" t="s">
        <v>305</v>
      </c>
      <c r="Y754" s="20" t="s">
        <v>52</v>
      </c>
      <c r="Z754" s="20" t="s">
        <v>4802</v>
      </c>
      <c r="AA754" s="20" t="s">
        <v>4803</v>
      </c>
      <c r="AB754" s="20" t="s">
        <v>682</v>
      </c>
      <c r="AC754" s="20" t="s">
        <v>167</v>
      </c>
      <c r="AD754" s="20" t="s">
        <v>56</v>
      </c>
      <c r="AE754" s="20" t="s">
        <v>2574</v>
      </c>
    </row>
    <row r="755" spans="1:31" ht="21" customHeight="1" x14ac:dyDescent="0.2">
      <c r="A755" s="4">
        <f t="shared" si="37"/>
        <v>753</v>
      </c>
      <c r="B755" s="4" t="str">
        <f t="shared" si="38"/>
        <v>B010-00019369</v>
      </c>
      <c r="C755" s="4" t="str">
        <f>IFERROR(VLOOKUP(F755,Tablas!$A$1:$B$3,2,0),"")</f>
        <v>Boleta</v>
      </c>
      <c r="D755" s="4" t="str">
        <f t="shared" si="39"/>
        <v>Ripley - CONTADO / CASH - PE 3143 RIPLEY n.º 6683944901-A Basado en Entregas</v>
      </c>
      <c r="E755" s="19">
        <v>45469</v>
      </c>
      <c r="F755" s="20" t="s">
        <v>842</v>
      </c>
      <c r="G755" s="20" t="s">
        <v>4804</v>
      </c>
      <c r="H755" s="20" t="s">
        <v>44</v>
      </c>
      <c r="I755" s="20" t="s">
        <v>45</v>
      </c>
      <c r="J755" s="20" t="s">
        <v>4805</v>
      </c>
      <c r="K755" s="20" t="s">
        <v>4806</v>
      </c>
      <c r="L755" s="20" t="s">
        <v>4807</v>
      </c>
      <c r="M755" s="20"/>
      <c r="N755" s="21">
        <v>83.89</v>
      </c>
      <c r="O755" s="21">
        <v>0</v>
      </c>
      <c r="P755" s="20"/>
      <c r="Q755" s="19">
        <v>45469</v>
      </c>
      <c r="R755" s="20"/>
      <c r="S755" s="19">
        <v>45469</v>
      </c>
      <c r="T755" s="20" t="s">
        <v>49</v>
      </c>
      <c r="U755" s="20">
        <v>986733</v>
      </c>
      <c r="V755" s="20">
        <v>240001904</v>
      </c>
      <c r="W755" s="20" t="s">
        <v>847</v>
      </c>
      <c r="X755" s="20" t="s">
        <v>305</v>
      </c>
      <c r="Y755" s="20" t="s">
        <v>52</v>
      </c>
      <c r="Z755" s="20" t="s">
        <v>4808</v>
      </c>
      <c r="AA755" s="20" t="s">
        <v>4809</v>
      </c>
      <c r="AB755" s="20" t="s">
        <v>756</v>
      </c>
      <c r="AC755" s="20" t="s">
        <v>167</v>
      </c>
      <c r="AD755" s="20" t="s">
        <v>56</v>
      </c>
      <c r="AE755" s="20" t="s">
        <v>2574</v>
      </c>
    </row>
    <row r="756" spans="1:31" ht="21" customHeight="1" x14ac:dyDescent="0.2">
      <c r="A756" s="4">
        <f t="shared" si="37"/>
        <v>754</v>
      </c>
      <c r="B756" s="4" t="str">
        <f t="shared" si="38"/>
        <v>B010-00018613</v>
      </c>
      <c r="C756" s="4" t="str">
        <f>IFERROR(VLOOKUP(F756,Tablas!$A$1:$B$3,2,0),"")</f>
        <v>Boleta</v>
      </c>
      <c r="D756" s="4" t="str">
        <f t="shared" si="39"/>
        <v>Ripley - CONTADO / CASH - PE 1933 RIPLEY Basado en Entregas 09-0010-00059996</v>
      </c>
      <c r="E756" s="19">
        <v>45406</v>
      </c>
      <c r="F756" s="20" t="s">
        <v>842</v>
      </c>
      <c r="G756" s="20" t="s">
        <v>4810</v>
      </c>
      <c r="H756" s="20" t="s">
        <v>44</v>
      </c>
      <c r="I756" s="20" t="s">
        <v>45</v>
      </c>
      <c r="J756" s="20" t="s">
        <v>4811</v>
      </c>
      <c r="K756" s="20" t="s">
        <v>4812</v>
      </c>
      <c r="L756" s="20" t="s">
        <v>4813</v>
      </c>
      <c r="M756" s="20"/>
      <c r="N756" s="21">
        <v>83.89</v>
      </c>
      <c r="O756" s="21">
        <v>0</v>
      </c>
      <c r="P756" s="20"/>
      <c r="Q756" s="19">
        <v>45406</v>
      </c>
      <c r="R756" s="20"/>
      <c r="S756" s="19">
        <v>45406</v>
      </c>
      <c r="T756" s="20" t="s">
        <v>49</v>
      </c>
      <c r="U756" s="20">
        <v>954410</v>
      </c>
      <c r="V756" s="20">
        <v>240001089</v>
      </c>
      <c r="W756" s="20" t="s">
        <v>847</v>
      </c>
      <c r="X756" s="20" t="s">
        <v>305</v>
      </c>
      <c r="Y756" s="20" t="s">
        <v>52</v>
      </c>
      <c r="Z756" s="20" t="s">
        <v>4814</v>
      </c>
      <c r="AA756" s="20" t="s">
        <v>4815</v>
      </c>
      <c r="AB756" s="20" t="s">
        <v>1413</v>
      </c>
      <c r="AC756" s="20" t="s">
        <v>167</v>
      </c>
      <c r="AD756" s="20" t="s">
        <v>56</v>
      </c>
      <c r="AE756" s="20" t="s">
        <v>2574</v>
      </c>
    </row>
    <row r="757" spans="1:31" ht="21" customHeight="1" x14ac:dyDescent="0.2">
      <c r="A757" s="4">
        <f t="shared" si="37"/>
        <v>755</v>
      </c>
      <c r="B757" s="4" t="str">
        <f t="shared" si="38"/>
        <v>B010-00018710</v>
      </c>
      <c r="C757" s="4" t="str">
        <f>IFERROR(VLOOKUP(F757,Tablas!$A$1:$B$3,2,0),"")</f>
        <v>Boleta</v>
      </c>
      <c r="D757" s="4" t="str">
        <f t="shared" si="39"/>
        <v>Ripley - CONTADO / CASH - PE 2056 RIPLEY Basado en Entregas 09-0007-00000109</v>
      </c>
      <c r="E757" s="19">
        <v>45412</v>
      </c>
      <c r="F757" s="20" t="s">
        <v>842</v>
      </c>
      <c r="G757" s="20" t="s">
        <v>4816</v>
      </c>
      <c r="H757" s="20" t="s">
        <v>44</v>
      </c>
      <c r="I757" s="20" t="s">
        <v>45</v>
      </c>
      <c r="J757" s="20" t="s">
        <v>1695</v>
      </c>
      <c r="K757" s="20" t="s">
        <v>1696</v>
      </c>
      <c r="L757" s="20" t="s">
        <v>1697</v>
      </c>
      <c r="M757" s="20"/>
      <c r="N757" s="21">
        <v>83.89</v>
      </c>
      <c r="O757" s="21">
        <v>0</v>
      </c>
      <c r="P757" s="20"/>
      <c r="Q757" s="19">
        <v>45412</v>
      </c>
      <c r="R757" s="20"/>
      <c r="S757" s="19">
        <v>45412</v>
      </c>
      <c r="T757" s="20" t="s">
        <v>49</v>
      </c>
      <c r="U757" s="20">
        <v>956823</v>
      </c>
      <c r="V757" s="20">
        <v>240001186</v>
      </c>
      <c r="W757" s="20" t="s">
        <v>847</v>
      </c>
      <c r="X757" s="20" t="s">
        <v>305</v>
      </c>
      <c r="Y757" s="20" t="s">
        <v>52</v>
      </c>
      <c r="Z757" s="20" t="s">
        <v>4817</v>
      </c>
      <c r="AA757" s="20" t="s">
        <v>1699</v>
      </c>
      <c r="AB757" s="20" t="s">
        <v>270</v>
      </c>
      <c r="AC757" s="20" t="s">
        <v>167</v>
      </c>
      <c r="AD757" s="20" t="s">
        <v>56</v>
      </c>
      <c r="AE757" s="20" t="s">
        <v>2574</v>
      </c>
    </row>
    <row r="758" spans="1:31" ht="21" customHeight="1" x14ac:dyDescent="0.2">
      <c r="A758" s="4">
        <f t="shared" si="37"/>
        <v>756</v>
      </c>
      <c r="B758" s="4" t="str">
        <f t="shared" si="38"/>
        <v>B010-00019519</v>
      </c>
      <c r="C758" s="4" t="str">
        <f>IFERROR(VLOOKUP(F758,Tablas!$A$1:$B$3,2,0),"")</f>
        <v>Boleta</v>
      </c>
      <c r="D758" s="4" t="str">
        <f t="shared" si="39"/>
        <v>Ripley - CONTADO / CASH - PE 3428 RIPLEY n.º 6705750801-A Basado en Entregas</v>
      </c>
      <c r="E758" s="19">
        <v>45488</v>
      </c>
      <c r="F758" s="20" t="s">
        <v>842</v>
      </c>
      <c r="G758" s="20" t="s">
        <v>4818</v>
      </c>
      <c r="H758" s="20" t="s">
        <v>44</v>
      </c>
      <c r="I758" s="20" t="s">
        <v>45</v>
      </c>
      <c r="J758" s="20" t="s">
        <v>4819</v>
      </c>
      <c r="K758" s="20" t="s">
        <v>4820</v>
      </c>
      <c r="L758" s="20" t="s">
        <v>4821</v>
      </c>
      <c r="M758" s="20"/>
      <c r="N758" s="21">
        <v>83.89</v>
      </c>
      <c r="O758" s="21">
        <v>0</v>
      </c>
      <c r="P758" s="20"/>
      <c r="Q758" s="19">
        <v>45488</v>
      </c>
      <c r="R758" s="20"/>
      <c r="S758" s="19">
        <v>45488</v>
      </c>
      <c r="T758" s="20" t="s">
        <v>49</v>
      </c>
      <c r="U758" s="20">
        <v>993694</v>
      </c>
      <c r="V758" s="20">
        <v>240002054</v>
      </c>
      <c r="W758" s="20" t="s">
        <v>847</v>
      </c>
      <c r="X758" s="20" t="s">
        <v>305</v>
      </c>
      <c r="Y758" s="20" t="s">
        <v>52</v>
      </c>
      <c r="Z758" s="20" t="s">
        <v>4822</v>
      </c>
      <c r="AA758" s="20" t="s">
        <v>372</v>
      </c>
      <c r="AB758" s="20" t="s">
        <v>54</v>
      </c>
      <c r="AC758" s="20" t="s">
        <v>167</v>
      </c>
      <c r="AD758" s="20" t="s">
        <v>56</v>
      </c>
      <c r="AE758" s="20" t="s">
        <v>2574</v>
      </c>
    </row>
    <row r="759" spans="1:31" ht="21" customHeight="1" x14ac:dyDescent="0.2">
      <c r="A759" s="4">
        <f t="shared" si="37"/>
        <v>757</v>
      </c>
      <c r="B759" s="4" t="str">
        <f t="shared" si="38"/>
        <v>B010-00019476</v>
      </c>
      <c r="C759" s="4" t="str">
        <f>IFERROR(VLOOKUP(F759,Tablas!$A$1:$B$3,2,0),"")</f>
        <v>Boleta</v>
      </c>
      <c r="D759" s="4" t="str">
        <f t="shared" si="39"/>
        <v>Ripley - CONTADO / CASH - PE 3366 RIPLEY n.º 6701631601-A Basado en Entregas</v>
      </c>
      <c r="E759" s="19">
        <v>45482</v>
      </c>
      <c r="F759" s="20" t="s">
        <v>842</v>
      </c>
      <c r="G759" s="20" t="s">
        <v>4823</v>
      </c>
      <c r="H759" s="20" t="s">
        <v>44</v>
      </c>
      <c r="I759" s="20" t="s">
        <v>45</v>
      </c>
      <c r="J759" s="20" t="s">
        <v>4824</v>
      </c>
      <c r="K759" s="20" t="s">
        <v>4825</v>
      </c>
      <c r="L759" s="20" t="s">
        <v>4826</v>
      </c>
      <c r="M759" s="20"/>
      <c r="N759" s="21">
        <v>83.89</v>
      </c>
      <c r="O759" s="21">
        <v>0</v>
      </c>
      <c r="P759" s="20"/>
      <c r="Q759" s="19">
        <v>45482</v>
      </c>
      <c r="R759" s="20"/>
      <c r="S759" s="19">
        <v>45482</v>
      </c>
      <c r="T759" s="20" t="s">
        <v>49</v>
      </c>
      <c r="U759" s="20">
        <v>992217</v>
      </c>
      <c r="V759" s="20">
        <v>240002011</v>
      </c>
      <c r="W759" s="20" t="s">
        <v>847</v>
      </c>
      <c r="X759" s="20" t="s">
        <v>305</v>
      </c>
      <c r="Y759" s="20" t="s">
        <v>52</v>
      </c>
      <c r="Z759" s="20" t="s">
        <v>4827</v>
      </c>
      <c r="AA759" s="20" t="s">
        <v>4828</v>
      </c>
      <c r="AB759" s="20" t="s">
        <v>956</v>
      </c>
      <c r="AC759" s="20" t="s">
        <v>689</v>
      </c>
      <c r="AD759" s="20" t="s">
        <v>56</v>
      </c>
      <c r="AE759" s="20" t="s">
        <v>2574</v>
      </c>
    </row>
    <row r="760" spans="1:31" ht="21" customHeight="1" x14ac:dyDescent="0.2">
      <c r="A760" s="4">
        <f t="shared" si="37"/>
        <v>758</v>
      </c>
      <c r="B760" s="4" t="str">
        <f t="shared" si="38"/>
        <v>B010-00019162</v>
      </c>
      <c r="C760" s="4" t="str">
        <f>IFERROR(VLOOKUP(F760,Tablas!$A$1:$B$3,2,0),"")</f>
        <v>Boleta</v>
      </c>
      <c r="D760" s="4" t="str">
        <f t="shared" si="39"/>
        <v>Ripley - CONTADO / CASH - PE 2736 RIPLEY Basado en Entregas 09-0007-00000741</v>
      </c>
      <c r="E760" s="19">
        <v>45446</v>
      </c>
      <c r="F760" s="20" t="s">
        <v>842</v>
      </c>
      <c r="G760" s="20" t="s">
        <v>4829</v>
      </c>
      <c r="H760" s="20" t="s">
        <v>44</v>
      </c>
      <c r="I760" s="20" t="s">
        <v>45</v>
      </c>
      <c r="J760" s="20" t="s">
        <v>4830</v>
      </c>
      <c r="K760" s="20" t="s">
        <v>4831</v>
      </c>
      <c r="L760" s="20" t="s">
        <v>4832</v>
      </c>
      <c r="M760" s="20"/>
      <c r="N760" s="21">
        <v>83.89</v>
      </c>
      <c r="O760" s="21">
        <v>0</v>
      </c>
      <c r="P760" s="20"/>
      <c r="Q760" s="19">
        <v>45446</v>
      </c>
      <c r="R760" s="20"/>
      <c r="S760" s="19">
        <v>45446</v>
      </c>
      <c r="T760" s="20" t="s">
        <v>49</v>
      </c>
      <c r="U760" s="20">
        <v>976187</v>
      </c>
      <c r="V760" s="20">
        <v>240001696</v>
      </c>
      <c r="W760" s="20" t="s">
        <v>847</v>
      </c>
      <c r="X760" s="20" t="s">
        <v>305</v>
      </c>
      <c r="Y760" s="20" t="s">
        <v>52</v>
      </c>
      <c r="Z760" s="20" t="s">
        <v>4833</v>
      </c>
      <c r="AA760" s="20" t="s">
        <v>4834</v>
      </c>
      <c r="AB760" s="20" t="s">
        <v>576</v>
      </c>
      <c r="AC760" s="20" t="s">
        <v>167</v>
      </c>
      <c r="AD760" s="20" t="s">
        <v>56</v>
      </c>
      <c r="AE760" s="20" t="s">
        <v>2574</v>
      </c>
    </row>
    <row r="761" spans="1:31" ht="21" customHeight="1" x14ac:dyDescent="0.2">
      <c r="A761" s="4">
        <f t="shared" si="37"/>
        <v>759</v>
      </c>
      <c r="B761" s="4" t="str">
        <f t="shared" si="38"/>
        <v>F010-00023428</v>
      </c>
      <c r="C761" s="4" t="str">
        <f>IFERROR(VLOOKUP(F761,Tablas!$A$1:$B$3,2,0),"")</f>
        <v>Factura</v>
      </c>
      <c r="D761" s="4" t="str">
        <f t="shared" si="39"/>
        <v xml:space="preserve"> - CONTADO / CASH - Facturas clientes - C20486256657</v>
      </c>
      <c r="E761" s="19">
        <v>45288</v>
      </c>
      <c r="F761" s="20" t="s">
        <v>1001</v>
      </c>
      <c r="G761" s="20" t="s">
        <v>4835</v>
      </c>
      <c r="H761" s="20" t="s">
        <v>44</v>
      </c>
      <c r="I761" s="20" t="s">
        <v>45</v>
      </c>
      <c r="J761" s="20" t="s">
        <v>4836</v>
      </c>
      <c r="K761" s="20" t="s">
        <v>4837</v>
      </c>
      <c r="L761" s="20" t="s">
        <v>4838</v>
      </c>
      <c r="M761" s="20" t="s">
        <v>125</v>
      </c>
      <c r="N761" s="21">
        <v>83.91</v>
      </c>
      <c r="O761" s="21">
        <v>0</v>
      </c>
      <c r="P761" s="20"/>
      <c r="Q761" s="19">
        <v>45288</v>
      </c>
      <c r="R761" s="20"/>
      <c r="S761" s="19">
        <v>45288</v>
      </c>
      <c r="T761" s="20" t="s">
        <v>49</v>
      </c>
      <c r="U761" s="20">
        <v>895050</v>
      </c>
      <c r="V761" s="20">
        <v>230003866</v>
      </c>
      <c r="W761" s="20" t="s">
        <v>847</v>
      </c>
      <c r="X761" s="20" t="s">
        <v>1296</v>
      </c>
      <c r="Y761" s="20" t="s">
        <v>446</v>
      </c>
      <c r="Z761" s="20" t="s">
        <v>4839</v>
      </c>
      <c r="AA761" s="20" t="s">
        <v>4840</v>
      </c>
      <c r="AB761" s="20" t="s">
        <v>415</v>
      </c>
      <c r="AC761" s="20" t="s">
        <v>415</v>
      </c>
      <c r="AD761" s="20" t="s">
        <v>56</v>
      </c>
      <c r="AE761" s="20"/>
    </row>
    <row r="762" spans="1:31" ht="21" customHeight="1" x14ac:dyDescent="0.2">
      <c r="A762" s="4">
        <f t="shared" si="37"/>
        <v>760</v>
      </c>
      <c r="B762" s="4" t="str">
        <f t="shared" si="38"/>
        <v>B010-00019607</v>
      </c>
      <c r="C762" s="4" t="str">
        <f>IFERROR(VLOOKUP(F762,Tablas!$A$1:$B$3,2,0),"")</f>
        <v>Boleta</v>
      </c>
      <c r="D762" s="4" t="str">
        <f t="shared" si="39"/>
        <v>Nacional - CREDITO 30 DIAS / CREDIT 30 DAYS - PE 3601 Basado en Entregas 09-T010-00000288.</v>
      </c>
      <c r="E762" s="19">
        <v>45492</v>
      </c>
      <c r="F762" s="20" t="s">
        <v>842</v>
      </c>
      <c r="G762" s="20" t="s">
        <v>4841</v>
      </c>
      <c r="H762" s="20" t="s">
        <v>44</v>
      </c>
      <c r="I762" s="20" t="s">
        <v>45</v>
      </c>
      <c r="J762" s="20" t="s">
        <v>4842</v>
      </c>
      <c r="K762" s="20" t="s">
        <v>4843</v>
      </c>
      <c r="L762" s="20" t="s">
        <v>4844</v>
      </c>
      <c r="M762" s="20"/>
      <c r="N762" s="21">
        <v>84.36</v>
      </c>
      <c r="O762" s="21">
        <v>0</v>
      </c>
      <c r="P762" s="20"/>
      <c r="Q762" s="19">
        <v>45492</v>
      </c>
      <c r="R762" s="20"/>
      <c r="S762" s="19">
        <v>45522</v>
      </c>
      <c r="T762" s="20" t="s">
        <v>643</v>
      </c>
      <c r="U762" s="20">
        <v>996255</v>
      </c>
      <c r="V762" s="20">
        <v>240002142</v>
      </c>
      <c r="W762" s="20" t="s">
        <v>847</v>
      </c>
      <c r="X762" s="20" t="s">
        <v>305</v>
      </c>
      <c r="Y762" s="20" t="s">
        <v>52</v>
      </c>
      <c r="Z762" s="20" t="s">
        <v>4845</v>
      </c>
      <c r="AA762" s="20" t="s">
        <v>4846</v>
      </c>
      <c r="AB762" s="20" t="s">
        <v>54</v>
      </c>
      <c r="AC762" s="20" t="s">
        <v>167</v>
      </c>
      <c r="AD762" s="20" t="s">
        <v>56</v>
      </c>
      <c r="AE762" s="20" t="s">
        <v>1014</v>
      </c>
    </row>
    <row r="763" spans="1:31" ht="21" customHeight="1" x14ac:dyDescent="0.2">
      <c r="A763" s="4">
        <f t="shared" si="37"/>
        <v>761</v>
      </c>
      <c r="B763" s="4" t="str">
        <f t="shared" si="38"/>
        <v>F010-00018396</v>
      </c>
      <c r="C763" s="4" t="str">
        <f>IFERROR(VLOOKUP(F763,Tablas!$A$1:$B$3,2,0),"")</f>
        <v>Factura</v>
      </c>
      <c r="D763" s="4" t="str">
        <f t="shared" si="39"/>
        <v xml:space="preserve"> - CONTADO / CASH - INTERESES L2022-1166 REF F010-0017900 F 07.04.2022</v>
      </c>
      <c r="E763" s="19">
        <v>44714</v>
      </c>
      <c r="F763" s="20" t="s">
        <v>1001</v>
      </c>
      <c r="G763" s="20" t="s">
        <v>4847</v>
      </c>
      <c r="H763" s="20" t="s">
        <v>44</v>
      </c>
      <c r="I763" s="20" t="s">
        <v>45</v>
      </c>
      <c r="J763" s="20" t="s">
        <v>1293</v>
      </c>
      <c r="K763" s="20" t="s">
        <v>1294</v>
      </c>
      <c r="L763" s="20" t="s">
        <v>1295</v>
      </c>
      <c r="M763" s="20" t="s">
        <v>125</v>
      </c>
      <c r="N763" s="21">
        <v>84.77</v>
      </c>
      <c r="O763" s="21">
        <v>0</v>
      </c>
      <c r="P763" s="20"/>
      <c r="Q763" s="19">
        <v>44714</v>
      </c>
      <c r="R763" s="20"/>
      <c r="S763" s="19">
        <v>44714</v>
      </c>
      <c r="T763" s="20" t="s">
        <v>49</v>
      </c>
      <c r="U763" s="20">
        <v>640347</v>
      </c>
      <c r="V763" s="20">
        <v>220001301</v>
      </c>
      <c r="W763" s="20" t="s">
        <v>847</v>
      </c>
      <c r="X763" s="20" t="s">
        <v>1296</v>
      </c>
      <c r="Y763" s="20" t="s">
        <v>267</v>
      </c>
      <c r="Z763" s="20" t="s">
        <v>4848</v>
      </c>
      <c r="AA763" s="20" t="s">
        <v>1298</v>
      </c>
      <c r="AB763" s="20" t="s">
        <v>942</v>
      </c>
      <c r="AC763" s="20" t="s">
        <v>167</v>
      </c>
      <c r="AD763" s="20" t="s">
        <v>56</v>
      </c>
      <c r="AE763" s="20"/>
    </row>
    <row r="764" spans="1:31" ht="21" customHeight="1" x14ac:dyDescent="0.2">
      <c r="A764" s="4">
        <f t="shared" si="37"/>
        <v>762</v>
      </c>
      <c r="B764" s="4" t="str">
        <f t="shared" si="38"/>
        <v>B010-00018588</v>
      </c>
      <c r="C764" s="4" t="str">
        <f>IFERROR(VLOOKUP(F764,Tablas!$A$1:$B$3,2,0),"")</f>
        <v>Boleta</v>
      </c>
      <c r="D764" s="4" t="str">
        <f t="shared" si="39"/>
        <v>Falabella - CONTADO / CASH - PE 1892 FALABELLA Basado en Entregas 09-0010-00059</v>
      </c>
      <c r="E764" s="19">
        <v>45405</v>
      </c>
      <c r="F764" s="20" t="s">
        <v>842</v>
      </c>
      <c r="G764" s="20" t="s">
        <v>4849</v>
      </c>
      <c r="H764" s="20" t="s">
        <v>44</v>
      </c>
      <c r="I764" s="20" t="s">
        <v>45</v>
      </c>
      <c r="J764" s="20" t="s">
        <v>4850</v>
      </c>
      <c r="K764" s="20" t="s">
        <v>4851</v>
      </c>
      <c r="L764" s="20" t="s">
        <v>4852</v>
      </c>
      <c r="M764" s="20"/>
      <c r="N764" s="21">
        <v>84.79</v>
      </c>
      <c r="O764" s="21">
        <v>0</v>
      </c>
      <c r="P764" s="20"/>
      <c r="Q764" s="19">
        <v>45405</v>
      </c>
      <c r="R764" s="20"/>
      <c r="S764" s="19">
        <v>45405</v>
      </c>
      <c r="T764" s="20" t="s">
        <v>49</v>
      </c>
      <c r="U764" s="20">
        <v>952097</v>
      </c>
      <c r="V764" s="20">
        <v>240001064</v>
      </c>
      <c r="W764" s="20" t="s">
        <v>847</v>
      </c>
      <c r="X764" s="20" t="s">
        <v>274</v>
      </c>
      <c r="Y764" s="20" t="s">
        <v>52</v>
      </c>
      <c r="Z764" s="20" t="s">
        <v>4853</v>
      </c>
      <c r="AA764" s="20" t="s">
        <v>4854</v>
      </c>
      <c r="AB764" s="20" t="s">
        <v>4855</v>
      </c>
      <c r="AC764" s="20" t="s">
        <v>4855</v>
      </c>
      <c r="AD764" s="20" t="s">
        <v>56</v>
      </c>
      <c r="AE764" s="20" t="s">
        <v>1838</v>
      </c>
    </row>
    <row r="765" spans="1:31" ht="21" customHeight="1" x14ac:dyDescent="0.2">
      <c r="A765" s="4">
        <f t="shared" si="37"/>
        <v>763</v>
      </c>
      <c r="B765" s="4" t="str">
        <f t="shared" si="38"/>
        <v>B010-00019667</v>
      </c>
      <c r="C765" s="4" t="str">
        <f>IFERROR(VLOOKUP(F765,Tablas!$A$1:$B$3,2,0),"")</f>
        <v>Boleta</v>
      </c>
      <c r="D765" s="4" t="str">
        <f t="shared" si="39"/>
        <v>Ripley - CONTADO / CASH - PE 3711 RIPLEY n.º 6753645501-A Basado en Entregas</v>
      </c>
      <c r="E765" s="19">
        <v>45498</v>
      </c>
      <c r="F765" s="20" t="s">
        <v>842</v>
      </c>
      <c r="G765" s="20" t="s">
        <v>4856</v>
      </c>
      <c r="H765" s="20" t="s">
        <v>44</v>
      </c>
      <c r="I765" s="20" t="s">
        <v>45</v>
      </c>
      <c r="J765" s="20" t="s">
        <v>4857</v>
      </c>
      <c r="K765" s="20" t="s">
        <v>4858</v>
      </c>
      <c r="L765" s="20" t="s">
        <v>4859</v>
      </c>
      <c r="M765" s="20"/>
      <c r="N765" s="21">
        <v>85.85</v>
      </c>
      <c r="O765" s="21">
        <v>0</v>
      </c>
      <c r="P765" s="20"/>
      <c r="Q765" s="19">
        <v>45498</v>
      </c>
      <c r="R765" s="20"/>
      <c r="S765" s="19">
        <v>45498</v>
      </c>
      <c r="T765" s="20" t="s">
        <v>49</v>
      </c>
      <c r="U765" s="20">
        <v>998449</v>
      </c>
      <c r="V765" s="20">
        <v>240002202</v>
      </c>
      <c r="W765" s="20" t="s">
        <v>847</v>
      </c>
      <c r="X765" s="20" t="s">
        <v>274</v>
      </c>
      <c r="Y765" s="20" t="s">
        <v>52</v>
      </c>
      <c r="Z765" s="20" t="s">
        <v>4860</v>
      </c>
      <c r="AA765" s="20" t="s">
        <v>372</v>
      </c>
      <c r="AB765" s="20" t="s">
        <v>54</v>
      </c>
      <c r="AC765" s="20" t="s">
        <v>167</v>
      </c>
      <c r="AD765" s="20" t="s">
        <v>56</v>
      </c>
      <c r="AE765" s="20" t="s">
        <v>2574</v>
      </c>
    </row>
    <row r="766" spans="1:31" ht="21" customHeight="1" x14ac:dyDescent="0.2">
      <c r="A766" s="4">
        <f t="shared" si="37"/>
        <v>764</v>
      </c>
      <c r="B766" s="4" t="str">
        <f t="shared" si="38"/>
        <v>B010-00019921</v>
      </c>
      <c r="C766" s="4" t="str">
        <f>IFERROR(VLOOKUP(F766,Tablas!$A$1:$B$3,2,0),"")</f>
        <v>Boleta</v>
      </c>
      <c r="D766" s="4" t="str">
        <f t="shared" si="39"/>
        <v>Ripley - CONTADO / CASH - PE 3988 RIPLEY n.º 6766671101-A Basado en Entregas</v>
      </c>
      <c r="E766" s="19">
        <v>45512</v>
      </c>
      <c r="F766" s="20" t="s">
        <v>842</v>
      </c>
      <c r="G766" s="20" t="s">
        <v>4861</v>
      </c>
      <c r="H766" s="20" t="s">
        <v>44</v>
      </c>
      <c r="I766" s="20" t="s">
        <v>45</v>
      </c>
      <c r="J766" s="20" t="s">
        <v>4862</v>
      </c>
      <c r="K766" s="20" t="s">
        <v>4863</v>
      </c>
      <c r="L766" s="20" t="s">
        <v>4864</v>
      </c>
      <c r="M766" s="20"/>
      <c r="N766" s="21">
        <v>85.85</v>
      </c>
      <c r="O766" s="21">
        <v>0</v>
      </c>
      <c r="P766" s="20"/>
      <c r="Q766" s="19">
        <v>45512</v>
      </c>
      <c r="R766" s="20"/>
      <c r="S766" s="19">
        <v>45512</v>
      </c>
      <c r="T766" s="20" t="s">
        <v>49</v>
      </c>
      <c r="U766" s="20">
        <v>1005274</v>
      </c>
      <c r="V766" s="20">
        <v>240002457</v>
      </c>
      <c r="W766" s="20" t="s">
        <v>847</v>
      </c>
      <c r="X766" s="20" t="s">
        <v>274</v>
      </c>
      <c r="Y766" s="20" t="s">
        <v>52</v>
      </c>
      <c r="Z766" s="20" t="s">
        <v>4865</v>
      </c>
      <c r="AA766" s="20" t="s">
        <v>372</v>
      </c>
      <c r="AB766" s="20" t="s">
        <v>54</v>
      </c>
      <c r="AC766" s="20" t="s">
        <v>167</v>
      </c>
      <c r="AD766" s="20" t="s">
        <v>56</v>
      </c>
      <c r="AE766" s="20" t="s">
        <v>2574</v>
      </c>
    </row>
    <row r="767" spans="1:31" ht="21" customHeight="1" x14ac:dyDescent="0.2">
      <c r="A767" s="4">
        <f t="shared" ref="A767:A830" si="40">ROW()-2</f>
        <v>765</v>
      </c>
      <c r="B767" s="4" t="str">
        <f t="shared" ref="B767:B830" si="41">MID(G767,4,20)</f>
        <v>B010-00019951</v>
      </c>
      <c r="C767" s="4" t="str">
        <f>IFERROR(VLOOKUP(F767,Tablas!$A$1:$B$3,2,0),"")</f>
        <v>Boleta</v>
      </c>
      <c r="D767" s="4" t="str">
        <f t="shared" ref="D767:D830" si="42">CONCATENATE(AE767," - ",T767," - ",Z767)</f>
        <v>Ripley - CONTADO / CASH - PE 4034 RIPLEY n.º 6768330401-A Basado en Entregas</v>
      </c>
      <c r="E767" s="19">
        <v>45516</v>
      </c>
      <c r="F767" s="20" t="s">
        <v>842</v>
      </c>
      <c r="G767" s="20" t="s">
        <v>4866</v>
      </c>
      <c r="H767" s="20" t="s">
        <v>44</v>
      </c>
      <c r="I767" s="20" t="s">
        <v>45</v>
      </c>
      <c r="J767" s="20" t="s">
        <v>4867</v>
      </c>
      <c r="K767" s="20" t="s">
        <v>4868</v>
      </c>
      <c r="L767" s="20" t="s">
        <v>4869</v>
      </c>
      <c r="M767" s="20"/>
      <c r="N767" s="21">
        <v>85.85</v>
      </c>
      <c r="O767" s="21">
        <v>0</v>
      </c>
      <c r="P767" s="20"/>
      <c r="Q767" s="19">
        <v>45516</v>
      </c>
      <c r="R767" s="20"/>
      <c r="S767" s="19">
        <v>45516</v>
      </c>
      <c r="T767" s="20" t="s">
        <v>49</v>
      </c>
      <c r="U767" s="20">
        <v>1006333</v>
      </c>
      <c r="V767" s="20">
        <v>240002487</v>
      </c>
      <c r="W767" s="20" t="s">
        <v>847</v>
      </c>
      <c r="X767" s="20" t="s">
        <v>274</v>
      </c>
      <c r="Y767" s="20" t="s">
        <v>52</v>
      </c>
      <c r="Z767" s="20" t="s">
        <v>4870</v>
      </c>
      <c r="AA767" s="20" t="s">
        <v>372</v>
      </c>
      <c r="AB767" s="20" t="s">
        <v>54</v>
      </c>
      <c r="AC767" s="20" t="s">
        <v>167</v>
      </c>
      <c r="AD767" s="20" t="s">
        <v>56</v>
      </c>
      <c r="AE767" s="20" t="s">
        <v>2574</v>
      </c>
    </row>
    <row r="768" spans="1:31" ht="21" customHeight="1" x14ac:dyDescent="0.2">
      <c r="A768" s="4">
        <f t="shared" si="40"/>
        <v>766</v>
      </c>
      <c r="B768" s="4" t="str">
        <f t="shared" si="41"/>
        <v>B010-00020231</v>
      </c>
      <c r="C768" s="4" t="str">
        <f>IFERROR(VLOOKUP(F768,Tablas!$A$1:$B$3,2,0),"")</f>
        <v>Boleta</v>
      </c>
      <c r="D768" s="4" t="str">
        <f t="shared" si="42"/>
        <v>Ripley - CONTADO / CASH - PE 4514 RIPLEY n.º 6787656401-A Basado en Entregas</v>
      </c>
      <c r="E768" s="19">
        <v>45533</v>
      </c>
      <c r="F768" s="20" t="s">
        <v>842</v>
      </c>
      <c r="G768" s="20" t="s">
        <v>4871</v>
      </c>
      <c r="H768" s="20" t="s">
        <v>44</v>
      </c>
      <c r="I768" s="20" t="s">
        <v>45</v>
      </c>
      <c r="J768" s="20" t="s">
        <v>4872</v>
      </c>
      <c r="K768" s="20" t="s">
        <v>4873</v>
      </c>
      <c r="L768" s="20" t="s">
        <v>4874</v>
      </c>
      <c r="M768" s="20"/>
      <c r="N768" s="21">
        <v>85.85</v>
      </c>
      <c r="O768" s="21">
        <v>0</v>
      </c>
      <c r="P768" s="20"/>
      <c r="Q768" s="19">
        <v>45533</v>
      </c>
      <c r="R768" s="20"/>
      <c r="S768" s="19">
        <v>45533</v>
      </c>
      <c r="T768" s="20" t="s">
        <v>49</v>
      </c>
      <c r="U768" s="20">
        <v>1016980</v>
      </c>
      <c r="V768" s="20">
        <v>240002768</v>
      </c>
      <c r="W768" s="20" t="s">
        <v>847</v>
      </c>
      <c r="X768" s="20" t="s">
        <v>274</v>
      </c>
      <c r="Y768" s="20" t="s">
        <v>52</v>
      </c>
      <c r="Z768" s="20" t="s">
        <v>4875</v>
      </c>
      <c r="AA768" s="20" t="s">
        <v>372</v>
      </c>
      <c r="AB768" s="20" t="s">
        <v>54</v>
      </c>
      <c r="AC768" s="20" t="s">
        <v>167</v>
      </c>
      <c r="AD768" s="20" t="s">
        <v>56</v>
      </c>
      <c r="AE768" s="20" t="s">
        <v>2574</v>
      </c>
    </row>
    <row r="769" spans="1:31" ht="21" customHeight="1" x14ac:dyDescent="0.2">
      <c r="A769" s="4">
        <f t="shared" si="40"/>
        <v>767</v>
      </c>
      <c r="B769" s="4" t="str">
        <f t="shared" si="41"/>
        <v>B010-00020332</v>
      </c>
      <c r="C769" s="4" t="str">
        <f>IFERROR(VLOOKUP(F769,Tablas!$A$1:$B$3,2,0),"")</f>
        <v>Boleta</v>
      </c>
      <c r="D769" s="4" t="str">
        <f t="shared" si="42"/>
        <v>Ripley - CONTADO / CASH - PE 4687 RIPLEY n.º 6796162704-A Basado en Entregas</v>
      </c>
      <c r="E769" s="19">
        <v>45544</v>
      </c>
      <c r="F769" s="20" t="s">
        <v>842</v>
      </c>
      <c r="G769" s="20" t="s">
        <v>4876</v>
      </c>
      <c r="H769" s="20" t="s">
        <v>44</v>
      </c>
      <c r="I769" s="20" t="s">
        <v>45</v>
      </c>
      <c r="J769" s="20" t="s">
        <v>4877</v>
      </c>
      <c r="K769" s="20" t="s">
        <v>4878</v>
      </c>
      <c r="L769" s="20" t="s">
        <v>4879</v>
      </c>
      <c r="M769" s="20"/>
      <c r="N769" s="21">
        <v>85.85</v>
      </c>
      <c r="O769" s="21">
        <v>0</v>
      </c>
      <c r="P769" s="20"/>
      <c r="Q769" s="19">
        <v>45544</v>
      </c>
      <c r="R769" s="20"/>
      <c r="S769" s="19">
        <v>45544</v>
      </c>
      <c r="T769" s="20" t="s">
        <v>49</v>
      </c>
      <c r="U769" s="20">
        <v>1020512</v>
      </c>
      <c r="V769" s="20">
        <v>240002869</v>
      </c>
      <c r="W769" s="20" t="s">
        <v>847</v>
      </c>
      <c r="X769" s="20" t="s">
        <v>274</v>
      </c>
      <c r="Y769" s="20" t="s">
        <v>52</v>
      </c>
      <c r="Z769" s="20" t="s">
        <v>4880</v>
      </c>
      <c r="AA769" s="20" t="s">
        <v>372</v>
      </c>
      <c r="AB769" s="20" t="s">
        <v>54</v>
      </c>
      <c r="AC769" s="20" t="s">
        <v>167</v>
      </c>
      <c r="AD769" s="20" t="s">
        <v>56</v>
      </c>
      <c r="AE769" s="20" t="s">
        <v>2574</v>
      </c>
    </row>
    <row r="770" spans="1:31" ht="21" customHeight="1" x14ac:dyDescent="0.2">
      <c r="A770" s="4">
        <f t="shared" si="40"/>
        <v>768</v>
      </c>
      <c r="B770" s="4" t="str">
        <f t="shared" si="41"/>
        <v>B010-00020478</v>
      </c>
      <c r="C770" s="4" t="str">
        <f>IFERROR(VLOOKUP(F770,Tablas!$A$1:$B$3,2,0),"")</f>
        <v>Boleta</v>
      </c>
      <c r="D770" s="4" t="str">
        <f t="shared" si="42"/>
        <v>Ripley - CONTADO / CASH - PE 4966 RIPLEY n.º 6811155801-A Basado en Entregas</v>
      </c>
      <c r="E770" s="19">
        <v>45558</v>
      </c>
      <c r="F770" s="20" t="s">
        <v>842</v>
      </c>
      <c r="G770" s="20" t="s">
        <v>4881</v>
      </c>
      <c r="H770" s="20" t="s">
        <v>44</v>
      </c>
      <c r="I770" s="20" t="s">
        <v>45</v>
      </c>
      <c r="J770" s="20" t="s">
        <v>4882</v>
      </c>
      <c r="K770" s="20" t="s">
        <v>4883</v>
      </c>
      <c r="L770" s="20" t="s">
        <v>4884</v>
      </c>
      <c r="M770" s="20"/>
      <c r="N770" s="21">
        <v>85.85</v>
      </c>
      <c r="O770" s="21">
        <v>0</v>
      </c>
      <c r="P770" s="20"/>
      <c r="Q770" s="19">
        <v>45558</v>
      </c>
      <c r="R770" s="20"/>
      <c r="S770" s="19">
        <v>45558</v>
      </c>
      <c r="T770" s="20" t="s">
        <v>49</v>
      </c>
      <c r="U770" s="20">
        <v>1027626</v>
      </c>
      <c r="V770" s="20">
        <v>240003015</v>
      </c>
      <c r="W770" s="20" t="s">
        <v>847</v>
      </c>
      <c r="X770" s="20" t="s">
        <v>274</v>
      </c>
      <c r="Y770" s="20" t="s">
        <v>52</v>
      </c>
      <c r="Z770" s="20" t="s">
        <v>4885</v>
      </c>
      <c r="AA770" s="20" t="s">
        <v>372</v>
      </c>
      <c r="AB770" s="20" t="s">
        <v>54</v>
      </c>
      <c r="AC770" s="20" t="s">
        <v>167</v>
      </c>
      <c r="AD770" s="20" t="s">
        <v>56</v>
      </c>
      <c r="AE770" s="20" t="s">
        <v>2574</v>
      </c>
    </row>
    <row r="771" spans="1:31" ht="21" customHeight="1" x14ac:dyDescent="0.2">
      <c r="A771" s="4">
        <f t="shared" si="40"/>
        <v>769</v>
      </c>
      <c r="B771" s="4" t="str">
        <f t="shared" si="41"/>
        <v>B010-00018996</v>
      </c>
      <c r="C771" s="4" t="str">
        <f>IFERROR(VLOOKUP(F771,Tablas!$A$1:$B$3,2,0),"")</f>
        <v>Boleta</v>
      </c>
      <c r="D771" s="4" t="str">
        <f t="shared" si="42"/>
        <v>Ecom - CONTADO / CASH - PE 2538 TEL: 998114061 Basado en Pedidos de client</v>
      </c>
      <c r="E771" s="19">
        <v>45436</v>
      </c>
      <c r="F771" s="20" t="s">
        <v>842</v>
      </c>
      <c r="G771" s="20" t="s">
        <v>4886</v>
      </c>
      <c r="H771" s="20" t="s">
        <v>44</v>
      </c>
      <c r="I771" s="20" t="s">
        <v>45</v>
      </c>
      <c r="J771" s="20" t="s">
        <v>2053</v>
      </c>
      <c r="K771" s="20" t="s">
        <v>2054</v>
      </c>
      <c r="L771" s="20" t="s">
        <v>2055</v>
      </c>
      <c r="M771" s="20"/>
      <c r="N771" s="21">
        <v>86.05</v>
      </c>
      <c r="O771" s="21">
        <v>0</v>
      </c>
      <c r="P771" s="20"/>
      <c r="Q771" s="19">
        <v>45436</v>
      </c>
      <c r="R771" s="20"/>
      <c r="S771" s="19">
        <v>45436</v>
      </c>
      <c r="T771" s="20" t="s">
        <v>49</v>
      </c>
      <c r="U771" s="20">
        <v>969878</v>
      </c>
      <c r="V771" s="20">
        <v>240001528</v>
      </c>
      <c r="W771" s="20" t="s">
        <v>847</v>
      </c>
      <c r="X771" s="20" t="s">
        <v>274</v>
      </c>
      <c r="Y771" s="20" t="s">
        <v>52</v>
      </c>
      <c r="Z771" s="20" t="s">
        <v>4887</v>
      </c>
      <c r="AA771" s="20" t="s">
        <v>353</v>
      </c>
      <c r="AB771" s="20" t="s">
        <v>54</v>
      </c>
      <c r="AC771" s="20" t="s">
        <v>689</v>
      </c>
      <c r="AD771" s="20" t="s">
        <v>56</v>
      </c>
      <c r="AE771" s="20" t="s">
        <v>864</v>
      </c>
    </row>
    <row r="772" spans="1:31" ht="21" customHeight="1" x14ac:dyDescent="0.2">
      <c r="A772" s="4">
        <f t="shared" si="40"/>
        <v>770</v>
      </c>
      <c r="B772" s="4" t="str">
        <f t="shared" si="41"/>
        <v>B010-00019985</v>
      </c>
      <c r="C772" s="4" t="str">
        <f>IFERROR(VLOOKUP(F772,Tablas!$A$1:$B$3,2,0),"")</f>
        <v>Boleta</v>
      </c>
      <c r="D772" s="4" t="str">
        <f t="shared" si="42"/>
        <v>Ecom - CONTADO / CASH - PE 4101 TEL: 951593635 ENVÍO Basado en Entregas 09</v>
      </c>
      <c r="E772" s="19">
        <v>45518</v>
      </c>
      <c r="F772" s="20" t="s">
        <v>842</v>
      </c>
      <c r="G772" s="20" t="s">
        <v>4888</v>
      </c>
      <c r="H772" s="20" t="s">
        <v>44</v>
      </c>
      <c r="I772" s="20" t="s">
        <v>45</v>
      </c>
      <c r="J772" s="20" t="s">
        <v>4889</v>
      </c>
      <c r="K772" s="20" t="s">
        <v>4890</v>
      </c>
      <c r="L772" s="20" t="s">
        <v>4891</v>
      </c>
      <c r="M772" s="20"/>
      <c r="N772" s="21">
        <v>86.05</v>
      </c>
      <c r="O772" s="21">
        <v>0</v>
      </c>
      <c r="P772" s="20"/>
      <c r="Q772" s="19">
        <v>45518</v>
      </c>
      <c r="R772" s="20"/>
      <c r="S772" s="19">
        <v>45518</v>
      </c>
      <c r="T772" s="20" t="s">
        <v>49</v>
      </c>
      <c r="U772" s="20">
        <v>1007855</v>
      </c>
      <c r="V772" s="20">
        <v>240002521</v>
      </c>
      <c r="W772" s="20" t="s">
        <v>847</v>
      </c>
      <c r="X772" s="20" t="s">
        <v>274</v>
      </c>
      <c r="Y772" s="20" t="s">
        <v>52</v>
      </c>
      <c r="Z772" s="20" t="s">
        <v>4892</v>
      </c>
      <c r="AA772" s="20" t="s">
        <v>4893</v>
      </c>
      <c r="AB772" s="20" t="s">
        <v>1168</v>
      </c>
      <c r="AC772" s="20" t="s">
        <v>689</v>
      </c>
      <c r="AD772" s="20" t="s">
        <v>56</v>
      </c>
      <c r="AE772" s="20" t="s">
        <v>864</v>
      </c>
    </row>
    <row r="773" spans="1:31" ht="21" customHeight="1" x14ac:dyDescent="0.2">
      <c r="A773" s="4">
        <f t="shared" si="40"/>
        <v>771</v>
      </c>
      <c r="B773" s="4" t="str">
        <f t="shared" si="41"/>
        <v>B010-00019323</v>
      </c>
      <c r="C773" s="4" t="str">
        <f>IFERROR(VLOOKUP(F773,Tablas!$A$1:$B$3,2,0),"")</f>
        <v>Boleta</v>
      </c>
      <c r="D773" s="4" t="str">
        <f t="shared" si="42"/>
        <v>Ecom - CONTADO / CASH - PE 3015 TEL: 951593635 Basado en Pedidos de client</v>
      </c>
      <c r="E773" s="19">
        <v>45463</v>
      </c>
      <c r="F773" s="20" t="s">
        <v>842</v>
      </c>
      <c r="G773" s="20" t="s">
        <v>4894</v>
      </c>
      <c r="H773" s="20" t="s">
        <v>44</v>
      </c>
      <c r="I773" s="20" t="s">
        <v>45</v>
      </c>
      <c r="J773" s="20" t="s">
        <v>4889</v>
      </c>
      <c r="K773" s="20" t="s">
        <v>4890</v>
      </c>
      <c r="L773" s="20" t="s">
        <v>4891</v>
      </c>
      <c r="M773" s="20"/>
      <c r="N773" s="21">
        <v>86.05</v>
      </c>
      <c r="O773" s="21">
        <v>0</v>
      </c>
      <c r="P773" s="20"/>
      <c r="Q773" s="19">
        <v>45463</v>
      </c>
      <c r="R773" s="20"/>
      <c r="S773" s="19">
        <v>45463</v>
      </c>
      <c r="T773" s="20" t="s">
        <v>49</v>
      </c>
      <c r="U773" s="20">
        <v>984261</v>
      </c>
      <c r="V773" s="20">
        <v>240001858</v>
      </c>
      <c r="W773" s="20" t="s">
        <v>847</v>
      </c>
      <c r="X773" s="20" t="s">
        <v>274</v>
      </c>
      <c r="Y773" s="20" t="s">
        <v>52</v>
      </c>
      <c r="Z773" s="20" t="s">
        <v>4895</v>
      </c>
      <c r="AA773" s="20" t="s">
        <v>4893</v>
      </c>
      <c r="AB773" s="20" t="s">
        <v>1168</v>
      </c>
      <c r="AC773" s="20" t="s">
        <v>689</v>
      </c>
      <c r="AD773" s="20" t="s">
        <v>56</v>
      </c>
      <c r="AE773" s="20" t="s">
        <v>864</v>
      </c>
    </row>
    <row r="774" spans="1:31" ht="21" customHeight="1" x14ac:dyDescent="0.2">
      <c r="A774" s="4">
        <f t="shared" si="40"/>
        <v>772</v>
      </c>
      <c r="B774" s="4" t="str">
        <f t="shared" si="41"/>
        <v>B010-00020310</v>
      </c>
      <c r="C774" s="4" t="str">
        <f>IFERROR(VLOOKUP(F774,Tablas!$A$1:$B$3,2,0),"")</f>
        <v>Boleta</v>
      </c>
      <c r="D774" s="4" t="str">
        <f t="shared" si="42"/>
        <v>Ripley - CONTADO / CASH - PE 4650 RIPLEY n.º 6794508001-A Basado en Entregas</v>
      </c>
      <c r="E774" s="19">
        <v>45540</v>
      </c>
      <c r="F774" s="20" t="s">
        <v>842</v>
      </c>
      <c r="G774" s="20" t="s">
        <v>4896</v>
      </c>
      <c r="H774" s="20" t="s">
        <v>44</v>
      </c>
      <c r="I774" s="20" t="s">
        <v>45</v>
      </c>
      <c r="J774" s="20" t="s">
        <v>4897</v>
      </c>
      <c r="K774" s="20" t="s">
        <v>4898</v>
      </c>
      <c r="L774" s="20" t="s">
        <v>4899</v>
      </c>
      <c r="M774" s="20"/>
      <c r="N774" s="21">
        <v>86.4</v>
      </c>
      <c r="O774" s="21">
        <v>0</v>
      </c>
      <c r="P774" s="20"/>
      <c r="Q774" s="19">
        <v>45540</v>
      </c>
      <c r="R774" s="20"/>
      <c r="S774" s="19">
        <v>45540</v>
      </c>
      <c r="T774" s="20" t="s">
        <v>49</v>
      </c>
      <c r="U774" s="20">
        <v>1019674</v>
      </c>
      <c r="V774" s="20">
        <v>240002847</v>
      </c>
      <c r="W774" s="20" t="s">
        <v>847</v>
      </c>
      <c r="X774" s="20" t="s">
        <v>305</v>
      </c>
      <c r="Y774" s="20" t="s">
        <v>52</v>
      </c>
      <c r="Z774" s="20" t="s">
        <v>4900</v>
      </c>
      <c r="AA774" s="20" t="s">
        <v>372</v>
      </c>
      <c r="AB774" s="20" t="s">
        <v>54</v>
      </c>
      <c r="AC774" s="20" t="s">
        <v>167</v>
      </c>
      <c r="AD774" s="20" t="s">
        <v>56</v>
      </c>
      <c r="AE774" s="20" t="s">
        <v>2574</v>
      </c>
    </row>
    <row r="775" spans="1:31" ht="21" customHeight="1" x14ac:dyDescent="0.2">
      <c r="A775" s="4">
        <f t="shared" si="40"/>
        <v>773</v>
      </c>
      <c r="B775" s="4" t="str">
        <f t="shared" si="41"/>
        <v>B010-00019609</v>
      </c>
      <c r="C775" s="4" t="str">
        <f>IFERROR(VLOOKUP(F775,Tablas!$A$1:$B$3,2,0),"")</f>
        <v>Boleta</v>
      </c>
      <c r="D775" s="4" t="str">
        <f t="shared" si="42"/>
        <v>Venta Asistida - CONTADO / CASH - PE 3586 RECOGE: GARCIA OLAYA DIANA DIANIRA DNI: 71</v>
      </c>
      <c r="E775" s="19">
        <v>45492</v>
      </c>
      <c r="F775" s="20" t="s">
        <v>842</v>
      </c>
      <c r="G775" s="20" t="s">
        <v>4901</v>
      </c>
      <c r="H775" s="20" t="s">
        <v>44</v>
      </c>
      <c r="I775" s="20" t="s">
        <v>45</v>
      </c>
      <c r="J775" s="20" t="s">
        <v>4084</v>
      </c>
      <c r="K775" s="20" t="s">
        <v>4085</v>
      </c>
      <c r="L775" s="20" t="s">
        <v>4086</v>
      </c>
      <c r="M775" s="20"/>
      <c r="N775" s="21">
        <v>86.4</v>
      </c>
      <c r="O775" s="21">
        <v>0</v>
      </c>
      <c r="P775" s="20"/>
      <c r="Q775" s="19">
        <v>45492</v>
      </c>
      <c r="R775" s="20"/>
      <c r="S775" s="19">
        <v>45492</v>
      </c>
      <c r="T775" s="20" t="s">
        <v>49</v>
      </c>
      <c r="U775" s="20">
        <v>996322</v>
      </c>
      <c r="V775" s="20">
        <v>240002144</v>
      </c>
      <c r="W775" s="20" t="s">
        <v>847</v>
      </c>
      <c r="X775" s="20" t="s">
        <v>274</v>
      </c>
      <c r="Y775" s="20" t="s">
        <v>52</v>
      </c>
      <c r="Z775" s="20" t="s">
        <v>4902</v>
      </c>
      <c r="AA775" s="20" t="s">
        <v>4088</v>
      </c>
      <c r="AB775" s="20" t="s">
        <v>2671</v>
      </c>
      <c r="AC775" s="20" t="s">
        <v>2671</v>
      </c>
      <c r="AD775" s="20" t="s">
        <v>56</v>
      </c>
      <c r="AE775" s="20" t="s">
        <v>983</v>
      </c>
    </row>
    <row r="776" spans="1:31" ht="21" customHeight="1" x14ac:dyDescent="0.2">
      <c r="A776" s="4">
        <f t="shared" si="40"/>
        <v>774</v>
      </c>
      <c r="B776" s="4" t="str">
        <f t="shared" si="41"/>
        <v>F010-00017963</v>
      </c>
      <c r="C776" s="4" t="str">
        <f>IFERROR(VLOOKUP(F776,Tablas!$A$1:$B$3,2,0),"")</f>
        <v>Factura</v>
      </c>
      <c r="D776" s="4" t="str">
        <f t="shared" si="42"/>
        <v xml:space="preserve"> - CONTADO / CASH - INTERESES L2022-0286 REF F010-0017375 F 31.01.2022</v>
      </c>
      <c r="E776" s="19">
        <v>44671</v>
      </c>
      <c r="F776" s="20" t="s">
        <v>1001</v>
      </c>
      <c r="G776" s="20" t="s">
        <v>4903</v>
      </c>
      <c r="H776" s="20" t="s">
        <v>44</v>
      </c>
      <c r="I776" s="20" t="s">
        <v>45</v>
      </c>
      <c r="J776" s="20" t="s">
        <v>1293</v>
      </c>
      <c r="K776" s="20" t="s">
        <v>1294</v>
      </c>
      <c r="L776" s="20" t="s">
        <v>1295</v>
      </c>
      <c r="M776" s="20" t="s">
        <v>125</v>
      </c>
      <c r="N776" s="21">
        <v>86.9</v>
      </c>
      <c r="O776" s="21">
        <v>0</v>
      </c>
      <c r="P776" s="20"/>
      <c r="Q776" s="19">
        <v>44671</v>
      </c>
      <c r="R776" s="20"/>
      <c r="S776" s="19">
        <v>44671</v>
      </c>
      <c r="T776" s="20" t="s">
        <v>49</v>
      </c>
      <c r="U776" s="20">
        <v>621395</v>
      </c>
      <c r="V776" s="20">
        <v>220000838</v>
      </c>
      <c r="W776" s="20" t="s">
        <v>847</v>
      </c>
      <c r="X776" s="20" t="s">
        <v>1296</v>
      </c>
      <c r="Y776" s="20" t="s">
        <v>267</v>
      </c>
      <c r="Z776" s="20" t="s">
        <v>4904</v>
      </c>
      <c r="AA776" s="20" t="s">
        <v>1298</v>
      </c>
      <c r="AB776" s="20" t="s">
        <v>942</v>
      </c>
      <c r="AC776" s="20" t="s">
        <v>167</v>
      </c>
      <c r="AD776" s="20" t="s">
        <v>56</v>
      </c>
      <c r="AE776" s="20"/>
    </row>
    <row r="777" spans="1:31" ht="21" customHeight="1" x14ac:dyDescent="0.2">
      <c r="A777" s="4">
        <f t="shared" si="40"/>
        <v>775</v>
      </c>
      <c r="B777" s="4" t="str">
        <f t="shared" si="41"/>
        <v>B010-00020110</v>
      </c>
      <c r="C777" s="4" t="str">
        <f>IFERROR(VLOOKUP(F777,Tablas!$A$1:$B$3,2,0),"")</f>
        <v>Boleta</v>
      </c>
      <c r="D777" s="4" t="str">
        <f t="shared" si="42"/>
        <v>Falabella - CONTADO / CASH - PE 4334 FALABELLA No 2557542208 Basado en Entregas</v>
      </c>
      <c r="E777" s="19">
        <v>45527</v>
      </c>
      <c r="F777" s="20" t="s">
        <v>842</v>
      </c>
      <c r="G777" s="20" t="s">
        <v>4905</v>
      </c>
      <c r="H777" s="20" t="s">
        <v>44</v>
      </c>
      <c r="I777" s="20" t="s">
        <v>45</v>
      </c>
      <c r="J777" s="20" t="s">
        <v>4906</v>
      </c>
      <c r="K777" s="20" t="s">
        <v>4907</v>
      </c>
      <c r="L777" s="20" t="s">
        <v>4908</v>
      </c>
      <c r="M777" s="20"/>
      <c r="N777" s="21">
        <v>87.3</v>
      </c>
      <c r="O777" s="21">
        <v>0</v>
      </c>
      <c r="P777" s="20"/>
      <c r="Q777" s="19">
        <v>45527</v>
      </c>
      <c r="R777" s="20"/>
      <c r="S777" s="19">
        <v>45527</v>
      </c>
      <c r="T777" s="20" t="s">
        <v>49</v>
      </c>
      <c r="U777" s="20">
        <v>1012381</v>
      </c>
      <c r="V777" s="20">
        <v>240002647</v>
      </c>
      <c r="W777" s="20" t="s">
        <v>847</v>
      </c>
      <c r="X777" s="20" t="s">
        <v>274</v>
      </c>
      <c r="Y777" s="20" t="s">
        <v>52</v>
      </c>
      <c r="Z777" s="20" t="s">
        <v>4909</v>
      </c>
      <c r="AA777" s="20" t="s">
        <v>808</v>
      </c>
      <c r="AB777" s="20" t="s">
        <v>54</v>
      </c>
      <c r="AC777" s="20" t="s">
        <v>167</v>
      </c>
      <c r="AD777" s="20" t="s">
        <v>56</v>
      </c>
      <c r="AE777" s="20" t="s">
        <v>1838</v>
      </c>
    </row>
    <row r="778" spans="1:31" ht="21" customHeight="1" x14ac:dyDescent="0.2">
      <c r="A778" s="4">
        <f t="shared" si="40"/>
        <v>776</v>
      </c>
      <c r="B778" s="4" t="str">
        <f t="shared" si="41"/>
        <v>B010-00020253</v>
      </c>
      <c r="C778" s="4" t="str">
        <f>IFERROR(VLOOKUP(F778,Tablas!$A$1:$B$3,2,0),"")</f>
        <v>Boleta</v>
      </c>
      <c r="D778" s="4" t="str">
        <f t="shared" si="42"/>
        <v>Falabella - CONTADO / CASH - PE 4551 FALABELLA No 2566130177 Basado en Entregas</v>
      </c>
      <c r="E778" s="19">
        <v>45537</v>
      </c>
      <c r="F778" s="20" t="s">
        <v>842</v>
      </c>
      <c r="G778" s="20" t="s">
        <v>4910</v>
      </c>
      <c r="H778" s="20" t="s">
        <v>44</v>
      </c>
      <c r="I778" s="20" t="s">
        <v>45</v>
      </c>
      <c r="J778" s="20" t="s">
        <v>4911</v>
      </c>
      <c r="K778" s="20" t="s">
        <v>4912</v>
      </c>
      <c r="L778" s="20" t="s">
        <v>4913</v>
      </c>
      <c r="M778" s="20"/>
      <c r="N778" s="21">
        <v>87.3</v>
      </c>
      <c r="O778" s="21">
        <v>0</v>
      </c>
      <c r="P778" s="20"/>
      <c r="Q778" s="19">
        <v>45537</v>
      </c>
      <c r="R778" s="20"/>
      <c r="S778" s="19">
        <v>45537</v>
      </c>
      <c r="T778" s="20" t="s">
        <v>49</v>
      </c>
      <c r="U778" s="20">
        <v>1017711</v>
      </c>
      <c r="V778" s="20">
        <v>240002790</v>
      </c>
      <c r="W778" s="20" t="s">
        <v>847</v>
      </c>
      <c r="X778" s="20" t="s">
        <v>274</v>
      </c>
      <c r="Y778" s="20" t="s">
        <v>52</v>
      </c>
      <c r="Z778" s="20" t="s">
        <v>4914</v>
      </c>
      <c r="AA778" s="20" t="s">
        <v>372</v>
      </c>
      <c r="AB778" s="20" t="s">
        <v>54</v>
      </c>
      <c r="AC778" s="20" t="s">
        <v>167</v>
      </c>
      <c r="AD778" s="20" t="s">
        <v>56</v>
      </c>
      <c r="AE778" s="20" t="s">
        <v>1838</v>
      </c>
    </row>
    <row r="779" spans="1:31" ht="21" customHeight="1" x14ac:dyDescent="0.2">
      <c r="A779" s="4">
        <f t="shared" si="40"/>
        <v>777</v>
      </c>
      <c r="B779" s="4" t="str">
        <f t="shared" si="41"/>
        <v>B010-00018532</v>
      </c>
      <c r="C779" s="4" t="str">
        <f>IFERROR(VLOOKUP(F779,Tablas!$A$1:$B$3,2,0),"")</f>
        <v>Boleta</v>
      </c>
      <c r="D779" s="4" t="str">
        <f t="shared" si="42"/>
        <v>Real Plaza - Intercorp - CONTADO / CASH - PE 1776 REAL PLAZA Basado en Entregas 09-0010-0005</v>
      </c>
      <c r="E779" s="19">
        <v>45400</v>
      </c>
      <c r="F779" s="20" t="s">
        <v>842</v>
      </c>
      <c r="G779" s="20" t="s">
        <v>4915</v>
      </c>
      <c r="H779" s="20" t="s">
        <v>44</v>
      </c>
      <c r="I779" s="20" t="s">
        <v>45</v>
      </c>
      <c r="J779" s="20" t="s">
        <v>4916</v>
      </c>
      <c r="K779" s="20" t="s">
        <v>4917</v>
      </c>
      <c r="L779" s="20" t="s">
        <v>4918</v>
      </c>
      <c r="M779" s="20"/>
      <c r="N779" s="21">
        <v>87.3</v>
      </c>
      <c r="O779" s="21">
        <v>0</v>
      </c>
      <c r="P779" s="20"/>
      <c r="Q779" s="19">
        <v>45400</v>
      </c>
      <c r="R779" s="20"/>
      <c r="S779" s="19">
        <v>45400</v>
      </c>
      <c r="T779" s="20" t="s">
        <v>49</v>
      </c>
      <c r="U779" s="20">
        <v>947719</v>
      </c>
      <c r="V779" s="20">
        <v>240001008</v>
      </c>
      <c r="W779" s="20" t="s">
        <v>847</v>
      </c>
      <c r="X779" s="20" t="s">
        <v>274</v>
      </c>
      <c r="Y779" s="20" t="s">
        <v>52</v>
      </c>
      <c r="Z779" s="20" t="s">
        <v>4919</v>
      </c>
      <c r="AA779" s="20" t="s">
        <v>689</v>
      </c>
      <c r="AB779" s="20" t="s">
        <v>167</v>
      </c>
      <c r="AC779" s="20" t="s">
        <v>167</v>
      </c>
      <c r="AD779" s="20" t="s">
        <v>56</v>
      </c>
      <c r="AE779" s="20" t="s">
        <v>4920</v>
      </c>
    </row>
    <row r="780" spans="1:31" ht="21" customHeight="1" x14ac:dyDescent="0.2">
      <c r="A780" s="4">
        <f t="shared" si="40"/>
        <v>778</v>
      </c>
      <c r="B780" s="4" t="str">
        <f t="shared" si="41"/>
        <v>B010-00018885</v>
      </c>
      <c r="C780" s="4" t="str">
        <f>IFERROR(VLOOKUP(F780,Tablas!$A$1:$B$3,2,0),"")</f>
        <v>Boleta</v>
      </c>
      <c r="D780" s="4" t="str">
        <f t="shared" si="42"/>
        <v>Falabella - CONTADO / CASH - PE 2404 FALABELLA Basado en Entregas 09-0007-00000</v>
      </c>
      <c r="E780" s="19">
        <v>45429</v>
      </c>
      <c r="F780" s="20" t="s">
        <v>842</v>
      </c>
      <c r="G780" s="20" t="s">
        <v>4921</v>
      </c>
      <c r="H780" s="20" t="s">
        <v>44</v>
      </c>
      <c r="I780" s="20" t="s">
        <v>45</v>
      </c>
      <c r="J780" s="20" t="s">
        <v>4922</v>
      </c>
      <c r="K780" s="20" t="s">
        <v>4923</v>
      </c>
      <c r="L780" s="20" t="s">
        <v>4924</v>
      </c>
      <c r="M780" s="20"/>
      <c r="N780" s="21">
        <v>87.3</v>
      </c>
      <c r="O780" s="21">
        <v>0</v>
      </c>
      <c r="P780" s="20"/>
      <c r="Q780" s="19">
        <v>45429</v>
      </c>
      <c r="R780" s="20"/>
      <c r="S780" s="19">
        <v>45429</v>
      </c>
      <c r="T780" s="20" t="s">
        <v>49</v>
      </c>
      <c r="U780" s="20">
        <v>966463</v>
      </c>
      <c r="V780" s="20">
        <v>240001363</v>
      </c>
      <c r="W780" s="20" t="s">
        <v>847</v>
      </c>
      <c r="X780" s="20" t="s">
        <v>274</v>
      </c>
      <c r="Y780" s="20" t="s">
        <v>52</v>
      </c>
      <c r="Z780" s="20" t="s">
        <v>4925</v>
      </c>
      <c r="AA780" s="20" t="s">
        <v>4926</v>
      </c>
      <c r="AB780" s="20" t="s">
        <v>478</v>
      </c>
      <c r="AC780" s="20" t="s">
        <v>167</v>
      </c>
      <c r="AD780" s="20" t="s">
        <v>56</v>
      </c>
      <c r="AE780" s="20" t="s">
        <v>1838</v>
      </c>
    </row>
    <row r="781" spans="1:31" ht="21" customHeight="1" x14ac:dyDescent="0.2">
      <c r="A781" s="4">
        <f t="shared" si="40"/>
        <v>779</v>
      </c>
      <c r="B781" s="4" t="str">
        <f t="shared" si="41"/>
        <v>B010-00017061</v>
      </c>
      <c r="C781" s="4" t="str">
        <f>IFERROR(VLOOKUP(F781,Tablas!$A$1:$B$3,2,0),"")</f>
        <v>Boleta</v>
      </c>
      <c r="D781" s="4" t="str">
        <f t="shared" si="42"/>
        <v>Falabella - CONTADO / CASH - PE 5358 FALABELLA Basado en Entregas 09-0010-00057</v>
      </c>
      <c r="E781" s="19">
        <v>45278</v>
      </c>
      <c r="F781" s="20" t="s">
        <v>842</v>
      </c>
      <c r="G781" s="20" t="s">
        <v>4927</v>
      </c>
      <c r="H781" s="20" t="s">
        <v>44</v>
      </c>
      <c r="I781" s="20" t="s">
        <v>45</v>
      </c>
      <c r="J781" s="20" t="s">
        <v>4928</v>
      </c>
      <c r="K781" s="20" t="s">
        <v>4929</v>
      </c>
      <c r="L781" s="20" t="s">
        <v>4930</v>
      </c>
      <c r="M781" s="20"/>
      <c r="N781" s="21">
        <v>87.3</v>
      </c>
      <c r="O781" s="21">
        <v>0</v>
      </c>
      <c r="P781" s="20"/>
      <c r="Q781" s="19">
        <v>45278</v>
      </c>
      <c r="R781" s="20"/>
      <c r="S781" s="19">
        <v>45278</v>
      </c>
      <c r="T781" s="20" t="s">
        <v>49</v>
      </c>
      <c r="U781" s="20">
        <v>889808</v>
      </c>
      <c r="V781" s="20">
        <v>230003375</v>
      </c>
      <c r="W781" s="20" t="s">
        <v>847</v>
      </c>
      <c r="X781" s="20" t="s">
        <v>274</v>
      </c>
      <c r="Y781" s="20" t="s">
        <v>52</v>
      </c>
      <c r="Z781" s="20" t="s">
        <v>4931</v>
      </c>
      <c r="AA781" s="20" t="s">
        <v>4932</v>
      </c>
      <c r="AB781" s="20" t="s">
        <v>4163</v>
      </c>
      <c r="AC781" s="20" t="s">
        <v>167</v>
      </c>
      <c r="AD781" s="20" t="s">
        <v>56</v>
      </c>
      <c r="AE781" s="20" t="s">
        <v>1838</v>
      </c>
    </row>
    <row r="782" spans="1:31" ht="21" customHeight="1" x14ac:dyDescent="0.2">
      <c r="A782" s="4">
        <f t="shared" si="40"/>
        <v>780</v>
      </c>
      <c r="B782" s="4" t="str">
        <f t="shared" si="41"/>
        <v>B010-00017643</v>
      </c>
      <c r="C782" s="4" t="str">
        <f>IFERROR(VLOOKUP(F782,Tablas!$A$1:$B$3,2,0),"")</f>
        <v>Boleta</v>
      </c>
      <c r="D782" s="4" t="str">
        <f t="shared" si="42"/>
        <v>Falabella - CONTADO / CASH - PE 0162 FALABELLA Basado en Entregas 09-0010-00058</v>
      </c>
      <c r="E782" s="19">
        <v>45306</v>
      </c>
      <c r="F782" s="20" t="s">
        <v>842</v>
      </c>
      <c r="G782" s="20" t="s">
        <v>4933</v>
      </c>
      <c r="H782" s="20" t="s">
        <v>44</v>
      </c>
      <c r="I782" s="20" t="s">
        <v>45</v>
      </c>
      <c r="J782" s="20" t="s">
        <v>4934</v>
      </c>
      <c r="K782" s="20" t="s">
        <v>4935</v>
      </c>
      <c r="L782" s="20" t="s">
        <v>4936</v>
      </c>
      <c r="M782" s="20"/>
      <c r="N782" s="21">
        <v>87.3</v>
      </c>
      <c r="O782" s="21">
        <v>0</v>
      </c>
      <c r="P782" s="20"/>
      <c r="Q782" s="19">
        <v>45306</v>
      </c>
      <c r="R782" s="20"/>
      <c r="S782" s="19">
        <v>45306</v>
      </c>
      <c r="T782" s="20" t="s">
        <v>49</v>
      </c>
      <c r="U782" s="20">
        <v>904939</v>
      </c>
      <c r="V782" s="20">
        <v>240000114</v>
      </c>
      <c r="W782" s="20" t="s">
        <v>847</v>
      </c>
      <c r="X782" s="20" t="s">
        <v>274</v>
      </c>
      <c r="Y782" s="20" t="s">
        <v>52</v>
      </c>
      <c r="Z782" s="20" t="s">
        <v>4937</v>
      </c>
      <c r="AA782" s="20" t="s">
        <v>4938</v>
      </c>
      <c r="AB782" s="20" t="s">
        <v>544</v>
      </c>
      <c r="AC782" s="20" t="s">
        <v>167</v>
      </c>
      <c r="AD782" s="20" t="s">
        <v>56</v>
      </c>
      <c r="AE782" s="20" t="s">
        <v>1838</v>
      </c>
    </row>
    <row r="783" spans="1:31" ht="21" customHeight="1" x14ac:dyDescent="0.2">
      <c r="A783" s="4">
        <f t="shared" si="40"/>
        <v>781</v>
      </c>
      <c r="B783" s="4" t="str">
        <f t="shared" si="41"/>
        <v>B010-00019237</v>
      </c>
      <c r="C783" s="4" t="str">
        <f>IFERROR(VLOOKUP(F783,Tablas!$A$1:$B$3,2,0),"")</f>
        <v>Boleta</v>
      </c>
      <c r="D783" s="4" t="str">
        <f t="shared" si="42"/>
        <v>Falabella - CONTADO / CASH - PE 2852 FALABELLA Basado en Entregas 09-0007-00000</v>
      </c>
      <c r="E783" s="19">
        <v>45454</v>
      </c>
      <c r="F783" s="20" t="s">
        <v>842</v>
      </c>
      <c r="G783" s="20" t="s">
        <v>4939</v>
      </c>
      <c r="H783" s="20" t="s">
        <v>44</v>
      </c>
      <c r="I783" s="20" t="s">
        <v>45</v>
      </c>
      <c r="J783" s="20" t="s">
        <v>4906</v>
      </c>
      <c r="K783" s="20" t="s">
        <v>4907</v>
      </c>
      <c r="L783" s="20" t="s">
        <v>4908</v>
      </c>
      <c r="M783" s="20"/>
      <c r="N783" s="21">
        <v>87.3</v>
      </c>
      <c r="O783" s="21">
        <v>0</v>
      </c>
      <c r="P783" s="20"/>
      <c r="Q783" s="19">
        <v>45454</v>
      </c>
      <c r="R783" s="20"/>
      <c r="S783" s="19">
        <v>45454</v>
      </c>
      <c r="T783" s="20" t="s">
        <v>49</v>
      </c>
      <c r="U783" s="20">
        <v>979804</v>
      </c>
      <c r="V783" s="20">
        <v>240001772</v>
      </c>
      <c r="W783" s="20" t="s">
        <v>847</v>
      </c>
      <c r="X783" s="20" t="s">
        <v>274</v>
      </c>
      <c r="Y783" s="20" t="s">
        <v>52</v>
      </c>
      <c r="Z783" s="20" t="s">
        <v>4940</v>
      </c>
      <c r="AA783" s="20" t="s">
        <v>689</v>
      </c>
      <c r="AB783" s="20" t="s">
        <v>167</v>
      </c>
      <c r="AC783" s="20" t="s">
        <v>167</v>
      </c>
      <c r="AD783" s="20" t="s">
        <v>56</v>
      </c>
      <c r="AE783" s="20" t="s">
        <v>1838</v>
      </c>
    </row>
    <row r="784" spans="1:31" ht="21" customHeight="1" x14ac:dyDescent="0.2">
      <c r="A784" s="4">
        <f t="shared" si="40"/>
        <v>782</v>
      </c>
      <c r="B784" s="4" t="str">
        <f t="shared" si="41"/>
        <v>B010-00018916</v>
      </c>
      <c r="C784" s="4" t="str">
        <f>IFERROR(VLOOKUP(F784,Tablas!$A$1:$B$3,2,0),"")</f>
        <v>Boleta</v>
      </c>
      <c r="D784" s="4" t="str">
        <f t="shared" si="42"/>
        <v>Ripley - CONTADO / CASH - PE 2461 RIPLEY Basado en Entregas 09-0007-00000480</v>
      </c>
      <c r="E784" s="19">
        <v>45433</v>
      </c>
      <c r="F784" s="20" t="s">
        <v>842</v>
      </c>
      <c r="G784" s="20" t="s">
        <v>4941</v>
      </c>
      <c r="H784" s="20" t="s">
        <v>44</v>
      </c>
      <c r="I784" s="20" t="s">
        <v>45</v>
      </c>
      <c r="J784" s="20" t="s">
        <v>4525</v>
      </c>
      <c r="K784" s="20" t="s">
        <v>4526</v>
      </c>
      <c r="L784" s="20" t="s">
        <v>4527</v>
      </c>
      <c r="M784" s="20"/>
      <c r="N784" s="21">
        <v>87.48</v>
      </c>
      <c r="O784" s="21">
        <v>0</v>
      </c>
      <c r="P784" s="20"/>
      <c r="Q784" s="19">
        <v>45433</v>
      </c>
      <c r="R784" s="20"/>
      <c r="S784" s="19">
        <v>45433</v>
      </c>
      <c r="T784" s="20" t="s">
        <v>49</v>
      </c>
      <c r="U784" s="20">
        <v>968077</v>
      </c>
      <c r="V784" s="20">
        <v>240001394</v>
      </c>
      <c r="W784" s="20" t="s">
        <v>847</v>
      </c>
      <c r="X784" s="20" t="s">
        <v>274</v>
      </c>
      <c r="Y784" s="20" t="s">
        <v>52</v>
      </c>
      <c r="Z784" s="20" t="s">
        <v>4942</v>
      </c>
      <c r="AA784" s="20" t="s">
        <v>808</v>
      </c>
      <c r="AB784" s="20" t="s">
        <v>54</v>
      </c>
      <c r="AC784" s="20" t="s">
        <v>167</v>
      </c>
      <c r="AD784" s="20" t="s">
        <v>56</v>
      </c>
      <c r="AE784" s="20" t="s">
        <v>2574</v>
      </c>
    </row>
    <row r="785" spans="1:31" ht="21" customHeight="1" x14ac:dyDescent="0.2">
      <c r="A785" s="4">
        <f t="shared" si="40"/>
        <v>783</v>
      </c>
      <c r="B785" s="4" t="str">
        <f t="shared" si="41"/>
        <v>B010-00018536</v>
      </c>
      <c r="C785" s="4" t="str">
        <f>IFERROR(VLOOKUP(F785,Tablas!$A$1:$B$3,2,0),"")</f>
        <v>Boleta</v>
      </c>
      <c r="D785" s="4" t="str">
        <f t="shared" si="42"/>
        <v>Plaza Vea - Intercorp - CONTADO / CASH - PE 1777 PLAZA VEA Basado en Entregas 09-0010-00059</v>
      </c>
      <c r="E785" s="19">
        <v>45400</v>
      </c>
      <c r="F785" s="20" t="s">
        <v>842</v>
      </c>
      <c r="G785" s="20" t="s">
        <v>4943</v>
      </c>
      <c r="H785" s="20" t="s">
        <v>44</v>
      </c>
      <c r="I785" s="20" t="s">
        <v>45</v>
      </c>
      <c r="J785" s="20" t="s">
        <v>4944</v>
      </c>
      <c r="K785" s="20" t="s">
        <v>4945</v>
      </c>
      <c r="L785" s="20" t="s">
        <v>4946</v>
      </c>
      <c r="M785" s="20"/>
      <c r="N785" s="21">
        <v>87.97</v>
      </c>
      <c r="O785" s="21">
        <v>0</v>
      </c>
      <c r="P785" s="20"/>
      <c r="Q785" s="19">
        <v>45400</v>
      </c>
      <c r="R785" s="20"/>
      <c r="S785" s="19">
        <v>45400</v>
      </c>
      <c r="T785" s="20" t="s">
        <v>49</v>
      </c>
      <c r="U785" s="20">
        <v>947840</v>
      </c>
      <c r="V785" s="20">
        <v>240001012</v>
      </c>
      <c r="W785" s="20" t="s">
        <v>847</v>
      </c>
      <c r="X785" s="20" t="s">
        <v>274</v>
      </c>
      <c r="Y785" s="20" t="s">
        <v>52</v>
      </c>
      <c r="Z785" s="20" t="s">
        <v>4947</v>
      </c>
      <c r="AA785" s="20" t="s">
        <v>689</v>
      </c>
      <c r="AB785" s="20" t="s">
        <v>167</v>
      </c>
      <c r="AC785" s="20" t="s">
        <v>167</v>
      </c>
      <c r="AD785" s="20" t="s">
        <v>56</v>
      </c>
      <c r="AE785" s="20" t="s">
        <v>2494</v>
      </c>
    </row>
    <row r="786" spans="1:31" ht="21" customHeight="1" x14ac:dyDescent="0.2">
      <c r="A786" s="4">
        <f t="shared" si="40"/>
        <v>784</v>
      </c>
      <c r="B786" s="4" t="str">
        <f t="shared" si="41"/>
        <v>B010-00020311</v>
      </c>
      <c r="C786" s="4" t="str">
        <f>IFERROR(VLOOKUP(F786,Tablas!$A$1:$B$3,2,0),"")</f>
        <v>Boleta</v>
      </c>
      <c r="D786" s="4" t="str">
        <f t="shared" si="42"/>
        <v>Ripley - CONTADO / CASH - PE 4651 RIPLEY n.º 6795263201-A Basado en Entregas</v>
      </c>
      <c r="E786" s="19">
        <v>45540</v>
      </c>
      <c r="F786" s="20" t="s">
        <v>842</v>
      </c>
      <c r="G786" s="20" t="s">
        <v>4948</v>
      </c>
      <c r="H786" s="20" t="s">
        <v>44</v>
      </c>
      <c r="I786" s="20" t="s">
        <v>45</v>
      </c>
      <c r="J786" s="20" t="s">
        <v>4949</v>
      </c>
      <c r="K786" s="20" t="s">
        <v>4950</v>
      </c>
      <c r="L786" s="20" t="s">
        <v>4951</v>
      </c>
      <c r="M786" s="20"/>
      <c r="N786" s="21">
        <v>88.41</v>
      </c>
      <c r="O786" s="21">
        <v>0</v>
      </c>
      <c r="P786" s="20"/>
      <c r="Q786" s="19">
        <v>45540</v>
      </c>
      <c r="R786" s="20"/>
      <c r="S786" s="19">
        <v>45540</v>
      </c>
      <c r="T786" s="20" t="s">
        <v>49</v>
      </c>
      <c r="U786" s="20">
        <v>1019676</v>
      </c>
      <c r="V786" s="20">
        <v>240002848</v>
      </c>
      <c r="W786" s="20" t="s">
        <v>847</v>
      </c>
      <c r="X786" s="20" t="s">
        <v>274</v>
      </c>
      <c r="Y786" s="20" t="s">
        <v>52</v>
      </c>
      <c r="Z786" s="20" t="s">
        <v>4952</v>
      </c>
      <c r="AA786" s="20" t="s">
        <v>372</v>
      </c>
      <c r="AB786" s="20" t="s">
        <v>54</v>
      </c>
      <c r="AC786" s="20" t="s">
        <v>167</v>
      </c>
      <c r="AD786" s="20" t="s">
        <v>56</v>
      </c>
      <c r="AE786" s="20" t="s">
        <v>2574</v>
      </c>
    </row>
    <row r="787" spans="1:31" ht="21" customHeight="1" x14ac:dyDescent="0.2">
      <c r="A787" s="4">
        <f t="shared" si="40"/>
        <v>785</v>
      </c>
      <c r="B787" s="4" t="str">
        <f t="shared" si="41"/>
        <v>B010-00018426</v>
      </c>
      <c r="C787" s="4" t="str">
        <f>IFERROR(VLOOKUP(F787,Tablas!$A$1:$B$3,2,0),"")</f>
        <v>Boleta</v>
      </c>
      <c r="D787" s="4" t="str">
        <f t="shared" si="42"/>
        <v>Ecom - CONTADO / CASH - PE 1571 TEL: 934463964 Basado en Pedidos de client</v>
      </c>
      <c r="E787" s="19">
        <v>45390</v>
      </c>
      <c r="F787" s="20" t="s">
        <v>842</v>
      </c>
      <c r="G787" s="20" t="s">
        <v>4953</v>
      </c>
      <c r="H787" s="20" t="s">
        <v>44</v>
      </c>
      <c r="I787" s="20" t="s">
        <v>45</v>
      </c>
      <c r="J787" s="20" t="s">
        <v>4954</v>
      </c>
      <c r="K787" s="20" t="s">
        <v>4955</v>
      </c>
      <c r="L787" s="20" t="s">
        <v>4956</v>
      </c>
      <c r="M787" s="20"/>
      <c r="N787" s="21">
        <v>88.5</v>
      </c>
      <c r="O787" s="21">
        <v>0</v>
      </c>
      <c r="P787" s="20"/>
      <c r="Q787" s="19">
        <v>45390</v>
      </c>
      <c r="R787" s="20"/>
      <c r="S787" s="19">
        <v>45390</v>
      </c>
      <c r="T787" s="20" t="s">
        <v>49</v>
      </c>
      <c r="U787" s="20">
        <v>943098</v>
      </c>
      <c r="V787" s="20">
        <v>240000902</v>
      </c>
      <c r="W787" s="20" t="s">
        <v>847</v>
      </c>
      <c r="X787" s="20" t="s">
        <v>305</v>
      </c>
      <c r="Y787" s="20" t="s">
        <v>52</v>
      </c>
      <c r="Z787" s="20" t="s">
        <v>4957</v>
      </c>
      <c r="AA787" s="20" t="s">
        <v>4958</v>
      </c>
      <c r="AB787" s="20" t="s">
        <v>990</v>
      </c>
      <c r="AC787" s="20" t="s">
        <v>991</v>
      </c>
      <c r="AD787" s="20" t="s">
        <v>56</v>
      </c>
      <c r="AE787" s="20" t="s">
        <v>864</v>
      </c>
    </row>
    <row r="788" spans="1:31" ht="21" customHeight="1" x14ac:dyDescent="0.2">
      <c r="A788" s="4">
        <f t="shared" si="40"/>
        <v>786</v>
      </c>
      <c r="B788" s="4" t="str">
        <f t="shared" si="41"/>
        <v>B010-00018456</v>
      </c>
      <c r="C788" s="4" t="str">
        <f>IFERROR(VLOOKUP(F788,Tablas!$A$1:$B$3,2,0),"")</f>
        <v>Boleta</v>
      </c>
      <c r="D788" s="4" t="str">
        <f t="shared" si="42"/>
        <v>Ecom - CONTADO / CASH - PE 1635 TEL: 991306107 Basado en Entregas 09-0010-</v>
      </c>
      <c r="E788" s="19">
        <v>45393</v>
      </c>
      <c r="F788" s="20" t="s">
        <v>842</v>
      </c>
      <c r="G788" s="20" t="s">
        <v>4959</v>
      </c>
      <c r="H788" s="20" t="s">
        <v>44</v>
      </c>
      <c r="I788" s="20" t="s">
        <v>45</v>
      </c>
      <c r="J788" s="20" t="s">
        <v>4960</v>
      </c>
      <c r="K788" s="20" t="s">
        <v>4961</v>
      </c>
      <c r="L788" s="20" t="s">
        <v>4962</v>
      </c>
      <c r="M788" s="20"/>
      <c r="N788" s="21">
        <v>89</v>
      </c>
      <c r="O788" s="21">
        <v>0</v>
      </c>
      <c r="P788" s="20"/>
      <c r="Q788" s="19">
        <v>45393</v>
      </c>
      <c r="R788" s="20"/>
      <c r="S788" s="19">
        <v>45393</v>
      </c>
      <c r="T788" s="20" t="s">
        <v>49</v>
      </c>
      <c r="U788" s="20">
        <v>944927</v>
      </c>
      <c r="V788" s="20">
        <v>240000932</v>
      </c>
      <c r="W788" s="20" t="s">
        <v>847</v>
      </c>
      <c r="X788" s="20" t="s">
        <v>305</v>
      </c>
      <c r="Y788" s="20" t="s">
        <v>52</v>
      </c>
      <c r="Z788" s="20" t="s">
        <v>4963</v>
      </c>
      <c r="AA788" s="20" t="s">
        <v>4964</v>
      </c>
      <c r="AB788" s="20" t="s">
        <v>1786</v>
      </c>
      <c r="AC788" s="20" t="s">
        <v>689</v>
      </c>
      <c r="AD788" s="20" t="s">
        <v>56</v>
      </c>
      <c r="AE788" s="20" t="s">
        <v>864</v>
      </c>
    </row>
    <row r="789" spans="1:31" ht="21" customHeight="1" x14ac:dyDescent="0.2">
      <c r="A789" s="4">
        <f t="shared" si="40"/>
        <v>787</v>
      </c>
      <c r="B789" s="4" t="str">
        <f t="shared" si="41"/>
        <v>B010-00016934</v>
      </c>
      <c r="C789" s="4" t="str">
        <f>IFERROR(VLOOKUP(F789,Tablas!$A$1:$B$3,2,0),"")</f>
        <v>Boleta</v>
      </c>
      <c r="D789" s="4" t="str">
        <f t="shared" si="42"/>
        <v>Falabella - CONTADO / CASH - PE 5070 FALABELLA Basado en Entregas 09-0010-00057</v>
      </c>
      <c r="E789" s="19">
        <v>45260</v>
      </c>
      <c r="F789" s="20" t="s">
        <v>842</v>
      </c>
      <c r="G789" s="20" t="s">
        <v>4965</v>
      </c>
      <c r="H789" s="20" t="s">
        <v>44</v>
      </c>
      <c r="I789" s="20" t="s">
        <v>45</v>
      </c>
      <c r="J789" s="20" t="s">
        <v>4966</v>
      </c>
      <c r="K789" s="20" t="s">
        <v>4967</v>
      </c>
      <c r="L789" s="20" t="s">
        <v>4968</v>
      </c>
      <c r="M789" s="20"/>
      <c r="N789" s="21">
        <v>89.7</v>
      </c>
      <c r="O789" s="21">
        <v>0</v>
      </c>
      <c r="P789" s="20"/>
      <c r="Q789" s="19">
        <v>45260</v>
      </c>
      <c r="R789" s="20"/>
      <c r="S789" s="19">
        <v>45260</v>
      </c>
      <c r="T789" s="20" t="s">
        <v>49</v>
      </c>
      <c r="U789" s="20">
        <v>883426</v>
      </c>
      <c r="V789" s="20">
        <v>230003248</v>
      </c>
      <c r="W789" s="20" t="s">
        <v>847</v>
      </c>
      <c r="X789" s="20" t="s">
        <v>274</v>
      </c>
      <c r="Y789" s="20" t="s">
        <v>52</v>
      </c>
      <c r="Z789" s="20" t="s">
        <v>4969</v>
      </c>
      <c r="AA789" s="20" t="s">
        <v>4970</v>
      </c>
      <c r="AB789" s="20" t="s">
        <v>544</v>
      </c>
      <c r="AC789" s="20" t="s">
        <v>167</v>
      </c>
      <c r="AD789" s="20" t="s">
        <v>56</v>
      </c>
      <c r="AE789" s="20" t="s">
        <v>1838</v>
      </c>
    </row>
    <row r="790" spans="1:31" ht="21" customHeight="1" x14ac:dyDescent="0.2">
      <c r="A790" s="4">
        <f t="shared" si="40"/>
        <v>788</v>
      </c>
      <c r="B790" s="4" t="str">
        <f t="shared" si="41"/>
        <v>B010-00016740</v>
      </c>
      <c r="C790" s="4" t="str">
        <f>IFERROR(VLOOKUP(F790,Tablas!$A$1:$B$3,2,0),"")</f>
        <v>Boleta</v>
      </c>
      <c r="D790" s="4" t="str">
        <f t="shared" si="42"/>
        <v>Falabella - CONTADO / CASH - PE 4774 FALABELLA Basado en Entregas 09-0010-00057</v>
      </c>
      <c r="E790" s="19">
        <v>45245</v>
      </c>
      <c r="F790" s="20" t="s">
        <v>842</v>
      </c>
      <c r="G790" s="20" t="s">
        <v>4971</v>
      </c>
      <c r="H790" s="20" t="s">
        <v>44</v>
      </c>
      <c r="I790" s="20" t="s">
        <v>45</v>
      </c>
      <c r="J790" s="20" t="s">
        <v>4972</v>
      </c>
      <c r="K790" s="20" t="s">
        <v>4973</v>
      </c>
      <c r="L790" s="20" t="s">
        <v>4974</v>
      </c>
      <c r="M790" s="20"/>
      <c r="N790" s="21">
        <v>89.7</v>
      </c>
      <c r="O790" s="21">
        <v>0</v>
      </c>
      <c r="P790" s="20"/>
      <c r="Q790" s="19">
        <v>45245</v>
      </c>
      <c r="R790" s="20"/>
      <c r="S790" s="19">
        <v>45245</v>
      </c>
      <c r="T790" s="20" t="s">
        <v>49</v>
      </c>
      <c r="U790" s="20">
        <v>874165</v>
      </c>
      <c r="V790" s="20">
        <v>230003054</v>
      </c>
      <c r="W790" s="20" t="s">
        <v>847</v>
      </c>
      <c r="X790" s="20" t="s">
        <v>274</v>
      </c>
      <c r="Y790" s="20" t="s">
        <v>52</v>
      </c>
      <c r="Z790" s="20" t="s">
        <v>4975</v>
      </c>
      <c r="AA790" s="20" t="s">
        <v>4976</v>
      </c>
      <c r="AB790" s="20" t="s">
        <v>789</v>
      </c>
      <c r="AC790" s="20" t="s">
        <v>167</v>
      </c>
      <c r="AD790" s="20" t="s">
        <v>56</v>
      </c>
      <c r="AE790" s="20" t="s">
        <v>1838</v>
      </c>
    </row>
    <row r="791" spans="1:31" ht="21" customHeight="1" x14ac:dyDescent="0.2">
      <c r="A791" s="4">
        <f t="shared" si="40"/>
        <v>789</v>
      </c>
      <c r="B791" s="4" t="str">
        <f t="shared" si="41"/>
        <v>B010-00019655</v>
      </c>
      <c r="C791" s="4" t="str">
        <f>IFERROR(VLOOKUP(F791,Tablas!$A$1:$B$3,2,0),"")</f>
        <v>Boleta</v>
      </c>
      <c r="D791" s="4" t="str">
        <f t="shared" si="42"/>
        <v>Ripley - CONTADO / CASH - PE 3679 RIPLEY n.º 6750838901-A Basado en Entregas</v>
      </c>
      <c r="E791" s="19">
        <v>45497</v>
      </c>
      <c r="F791" s="20" t="s">
        <v>842</v>
      </c>
      <c r="G791" s="20" t="s">
        <v>4977</v>
      </c>
      <c r="H791" s="20" t="s">
        <v>44</v>
      </c>
      <c r="I791" s="20" t="s">
        <v>45</v>
      </c>
      <c r="J791" s="20" t="s">
        <v>4978</v>
      </c>
      <c r="K791" s="20" t="s">
        <v>4979</v>
      </c>
      <c r="L791" s="20" t="s">
        <v>4980</v>
      </c>
      <c r="M791" s="20"/>
      <c r="N791" s="21">
        <v>90</v>
      </c>
      <c r="O791" s="21">
        <v>0</v>
      </c>
      <c r="P791" s="20"/>
      <c r="Q791" s="19">
        <v>45497</v>
      </c>
      <c r="R791" s="20"/>
      <c r="S791" s="19">
        <v>45497</v>
      </c>
      <c r="T791" s="20" t="s">
        <v>49</v>
      </c>
      <c r="U791" s="20">
        <v>998050</v>
      </c>
      <c r="V791" s="20">
        <v>240002190</v>
      </c>
      <c r="W791" s="20" t="s">
        <v>847</v>
      </c>
      <c r="X791" s="20" t="s">
        <v>274</v>
      </c>
      <c r="Y791" s="20" t="s">
        <v>52</v>
      </c>
      <c r="Z791" s="20" t="s">
        <v>4981</v>
      </c>
      <c r="AA791" s="20" t="s">
        <v>372</v>
      </c>
      <c r="AB791" s="20" t="s">
        <v>54</v>
      </c>
      <c r="AC791" s="20" t="s">
        <v>167</v>
      </c>
      <c r="AD791" s="20" t="s">
        <v>56</v>
      </c>
      <c r="AE791" s="20" t="s">
        <v>2574</v>
      </c>
    </row>
    <row r="792" spans="1:31" ht="21" customHeight="1" x14ac:dyDescent="0.2">
      <c r="A792" s="4">
        <f t="shared" si="40"/>
        <v>790</v>
      </c>
      <c r="B792" s="4" t="str">
        <f t="shared" si="41"/>
        <v>B010-00020562</v>
      </c>
      <c r="C792" s="4" t="str">
        <f>IFERROR(VLOOKUP(F792,Tablas!$A$1:$B$3,2,0),"")</f>
        <v>Boleta</v>
      </c>
      <c r="D792" s="4" t="str">
        <f t="shared" si="42"/>
        <v>Falabella - CONTADO / CASH - PE 5170 FALABELLA No 2584792711 Basado en Entregas</v>
      </c>
      <c r="E792" s="19">
        <v>45565</v>
      </c>
      <c r="F792" s="20" t="s">
        <v>842</v>
      </c>
      <c r="G792" s="20" t="s">
        <v>4982</v>
      </c>
      <c r="H792" s="20" t="s">
        <v>44</v>
      </c>
      <c r="I792" s="20" t="s">
        <v>45</v>
      </c>
      <c r="J792" s="20" t="s">
        <v>4983</v>
      </c>
      <c r="K792" s="20" t="s">
        <v>4984</v>
      </c>
      <c r="L792" s="20" t="s">
        <v>4985</v>
      </c>
      <c r="M792" s="20"/>
      <c r="N792" s="21">
        <v>90.9</v>
      </c>
      <c r="O792" s="21">
        <v>0</v>
      </c>
      <c r="P792" s="20"/>
      <c r="Q792" s="19">
        <v>45565</v>
      </c>
      <c r="R792" s="20"/>
      <c r="S792" s="19">
        <v>45565</v>
      </c>
      <c r="T792" s="20" t="s">
        <v>49</v>
      </c>
      <c r="U792" s="20">
        <v>1032386</v>
      </c>
      <c r="V792" s="20">
        <v>240003099</v>
      </c>
      <c r="W792" s="20" t="s">
        <v>847</v>
      </c>
      <c r="X792" s="20" t="s">
        <v>274</v>
      </c>
      <c r="Y792" s="20" t="s">
        <v>52</v>
      </c>
      <c r="Z792" s="20" t="s">
        <v>4986</v>
      </c>
      <c r="AA792" s="20" t="s">
        <v>372</v>
      </c>
      <c r="AB792" s="20" t="s">
        <v>54</v>
      </c>
      <c r="AC792" s="20" t="s">
        <v>167</v>
      </c>
      <c r="AD792" s="20" t="s">
        <v>56</v>
      </c>
      <c r="AE792" s="20" t="s">
        <v>1838</v>
      </c>
    </row>
    <row r="793" spans="1:31" ht="21" customHeight="1" x14ac:dyDescent="0.2">
      <c r="A793" s="4">
        <f t="shared" si="40"/>
        <v>791</v>
      </c>
      <c r="B793" s="4" t="str">
        <f t="shared" si="41"/>
        <v>B010-00020554</v>
      </c>
      <c r="C793" s="4" t="str">
        <f>IFERROR(VLOOKUP(F793,Tablas!$A$1:$B$3,2,0),"")</f>
        <v>Boleta</v>
      </c>
      <c r="D793" s="4" t="str">
        <f t="shared" si="42"/>
        <v>Falabella - CONTADO / CASH - PE 5163 FALABELLA No 2585331359 Basado en Entregas</v>
      </c>
      <c r="E793" s="19">
        <v>45565</v>
      </c>
      <c r="F793" s="20" t="s">
        <v>842</v>
      </c>
      <c r="G793" s="20" t="s">
        <v>4987</v>
      </c>
      <c r="H793" s="20" t="s">
        <v>44</v>
      </c>
      <c r="I793" s="20" t="s">
        <v>45</v>
      </c>
      <c r="J793" s="20" t="s">
        <v>4988</v>
      </c>
      <c r="K793" s="20" t="s">
        <v>4989</v>
      </c>
      <c r="L793" s="20" t="s">
        <v>4990</v>
      </c>
      <c r="M793" s="20"/>
      <c r="N793" s="21">
        <v>90.9</v>
      </c>
      <c r="O793" s="21">
        <v>0</v>
      </c>
      <c r="P793" s="20"/>
      <c r="Q793" s="19">
        <v>45565</v>
      </c>
      <c r="R793" s="20"/>
      <c r="S793" s="19">
        <v>45565</v>
      </c>
      <c r="T793" s="20" t="s">
        <v>49</v>
      </c>
      <c r="U793" s="20">
        <v>1032335</v>
      </c>
      <c r="V793" s="20">
        <v>240003091</v>
      </c>
      <c r="W793" s="20" t="s">
        <v>847</v>
      </c>
      <c r="X793" s="20" t="s">
        <v>274</v>
      </c>
      <c r="Y793" s="20" t="s">
        <v>52</v>
      </c>
      <c r="Z793" s="20" t="s">
        <v>4991</v>
      </c>
      <c r="AA793" s="20" t="s">
        <v>372</v>
      </c>
      <c r="AB793" s="20" t="s">
        <v>54</v>
      </c>
      <c r="AC793" s="20" t="s">
        <v>167</v>
      </c>
      <c r="AD793" s="20" t="s">
        <v>56</v>
      </c>
      <c r="AE793" s="20" t="s">
        <v>1838</v>
      </c>
    </row>
    <row r="794" spans="1:31" ht="21" customHeight="1" x14ac:dyDescent="0.2">
      <c r="A794" s="4">
        <f t="shared" si="40"/>
        <v>792</v>
      </c>
      <c r="B794" s="4" t="str">
        <f t="shared" si="41"/>
        <v>B010-00020020</v>
      </c>
      <c r="C794" s="4" t="str">
        <f>IFERROR(VLOOKUP(F794,Tablas!$A$1:$B$3,2,0),"")</f>
        <v>Boleta</v>
      </c>
      <c r="D794" s="4" t="str">
        <f t="shared" si="42"/>
        <v>Falabella - CONTADO / CASH - PE 4170 FALABELLA No 2552079368 Basado en Entregas</v>
      </c>
      <c r="E794" s="19">
        <v>45519</v>
      </c>
      <c r="F794" s="20" t="s">
        <v>842</v>
      </c>
      <c r="G794" s="20" t="s">
        <v>4992</v>
      </c>
      <c r="H794" s="20" t="s">
        <v>44</v>
      </c>
      <c r="I794" s="20" t="s">
        <v>45</v>
      </c>
      <c r="J794" s="20" t="s">
        <v>4993</v>
      </c>
      <c r="K794" s="20" t="s">
        <v>4994</v>
      </c>
      <c r="L794" s="20" t="s">
        <v>4995</v>
      </c>
      <c r="M794" s="20"/>
      <c r="N794" s="21">
        <v>90.9</v>
      </c>
      <c r="O794" s="21">
        <v>0</v>
      </c>
      <c r="P794" s="20"/>
      <c r="Q794" s="19">
        <v>45519</v>
      </c>
      <c r="R794" s="20"/>
      <c r="S794" s="19">
        <v>45519</v>
      </c>
      <c r="T794" s="20" t="s">
        <v>49</v>
      </c>
      <c r="U794" s="20">
        <v>1008932</v>
      </c>
      <c r="V794" s="20">
        <v>240002556</v>
      </c>
      <c r="W794" s="20" t="s">
        <v>847</v>
      </c>
      <c r="X794" s="20" t="s">
        <v>274</v>
      </c>
      <c r="Y794" s="20" t="s">
        <v>52</v>
      </c>
      <c r="Z794" s="20" t="s">
        <v>4996</v>
      </c>
      <c r="AA794" s="20" t="s">
        <v>372</v>
      </c>
      <c r="AB794" s="20" t="s">
        <v>54</v>
      </c>
      <c r="AC794" s="20" t="s">
        <v>167</v>
      </c>
      <c r="AD794" s="20" t="s">
        <v>56</v>
      </c>
      <c r="AE794" s="20" t="s">
        <v>1838</v>
      </c>
    </row>
    <row r="795" spans="1:31" ht="21" customHeight="1" x14ac:dyDescent="0.2">
      <c r="A795" s="4">
        <f t="shared" si="40"/>
        <v>793</v>
      </c>
      <c r="B795" s="4" t="str">
        <f t="shared" si="41"/>
        <v>B010-00019999</v>
      </c>
      <c r="C795" s="4" t="str">
        <f>IFERROR(VLOOKUP(F795,Tablas!$A$1:$B$3,2,0),"")</f>
        <v>Boleta</v>
      </c>
      <c r="D795" s="4" t="str">
        <f t="shared" si="42"/>
        <v>Falabella - CONTADO / CASH - PE 4130 FALABELLA No 2551080004 Basado en Entregas</v>
      </c>
      <c r="E795" s="19">
        <v>45519</v>
      </c>
      <c r="F795" s="20" t="s">
        <v>842</v>
      </c>
      <c r="G795" s="20" t="s">
        <v>4997</v>
      </c>
      <c r="H795" s="20" t="s">
        <v>44</v>
      </c>
      <c r="I795" s="20" t="s">
        <v>45</v>
      </c>
      <c r="J795" s="20" t="s">
        <v>4998</v>
      </c>
      <c r="K795" s="20" t="s">
        <v>4999</v>
      </c>
      <c r="L795" s="20" t="s">
        <v>5000</v>
      </c>
      <c r="M795" s="20"/>
      <c r="N795" s="21">
        <v>90.9</v>
      </c>
      <c r="O795" s="21">
        <v>0</v>
      </c>
      <c r="P795" s="20"/>
      <c r="Q795" s="19">
        <v>45519</v>
      </c>
      <c r="R795" s="20"/>
      <c r="S795" s="19">
        <v>45519</v>
      </c>
      <c r="T795" s="20" t="s">
        <v>49</v>
      </c>
      <c r="U795" s="20">
        <v>1008351</v>
      </c>
      <c r="V795" s="20">
        <v>240002535</v>
      </c>
      <c r="W795" s="20" t="s">
        <v>847</v>
      </c>
      <c r="X795" s="20" t="s">
        <v>274</v>
      </c>
      <c r="Y795" s="20" t="s">
        <v>52</v>
      </c>
      <c r="Z795" s="20" t="s">
        <v>5001</v>
      </c>
      <c r="AA795" s="20" t="s">
        <v>372</v>
      </c>
      <c r="AB795" s="20" t="s">
        <v>54</v>
      </c>
      <c r="AC795" s="20" t="s">
        <v>167</v>
      </c>
      <c r="AD795" s="20" t="s">
        <v>56</v>
      </c>
      <c r="AE795" s="20" t="s">
        <v>1838</v>
      </c>
    </row>
    <row r="796" spans="1:31" ht="21" customHeight="1" x14ac:dyDescent="0.2">
      <c r="A796" s="4">
        <f t="shared" si="40"/>
        <v>794</v>
      </c>
      <c r="B796" s="4" t="str">
        <f t="shared" si="41"/>
        <v>B010-00018161</v>
      </c>
      <c r="C796" s="4" t="str">
        <f>IFERROR(VLOOKUP(F796,Tablas!$A$1:$B$3,2,0),"")</f>
        <v>Boleta</v>
      </c>
      <c r="D796" s="4" t="str">
        <f t="shared" si="42"/>
        <v>Juntoz - CONTADO / CASH - PE 1150 JUNTOZ Basado en Entregas 09-0010-00059250</v>
      </c>
      <c r="E796" s="19">
        <v>45363</v>
      </c>
      <c r="F796" s="20" t="s">
        <v>842</v>
      </c>
      <c r="G796" s="20" t="s">
        <v>5002</v>
      </c>
      <c r="H796" s="20" t="s">
        <v>44</v>
      </c>
      <c r="I796" s="20" t="s">
        <v>45</v>
      </c>
      <c r="J796" s="20" t="s">
        <v>5003</v>
      </c>
      <c r="K796" s="20" t="s">
        <v>5004</v>
      </c>
      <c r="L796" s="20" t="s">
        <v>5005</v>
      </c>
      <c r="M796" s="20"/>
      <c r="N796" s="21">
        <v>90.9</v>
      </c>
      <c r="O796" s="21">
        <v>0</v>
      </c>
      <c r="P796" s="20"/>
      <c r="Q796" s="19">
        <v>45363</v>
      </c>
      <c r="R796" s="20"/>
      <c r="S796" s="19">
        <v>45363</v>
      </c>
      <c r="T796" s="20" t="s">
        <v>49</v>
      </c>
      <c r="U796" s="20">
        <v>932109</v>
      </c>
      <c r="V796" s="20">
        <v>240000636</v>
      </c>
      <c r="W796" s="20" t="s">
        <v>847</v>
      </c>
      <c r="X796" s="20" t="s">
        <v>274</v>
      </c>
      <c r="Y796" s="20" t="s">
        <v>52</v>
      </c>
      <c r="Z796" s="20" t="s">
        <v>5006</v>
      </c>
      <c r="AA796" s="20" t="s">
        <v>5007</v>
      </c>
      <c r="AB796" s="20" t="s">
        <v>1413</v>
      </c>
      <c r="AC796" s="20" t="s">
        <v>167</v>
      </c>
      <c r="AD796" s="20" t="s">
        <v>56</v>
      </c>
      <c r="AE796" s="20" t="s">
        <v>851</v>
      </c>
    </row>
    <row r="797" spans="1:31" ht="21" customHeight="1" x14ac:dyDescent="0.2">
      <c r="A797" s="4">
        <f t="shared" si="40"/>
        <v>795</v>
      </c>
      <c r="B797" s="4" t="str">
        <f t="shared" si="41"/>
        <v>B010-00018143</v>
      </c>
      <c r="C797" s="4" t="str">
        <f>IFERROR(VLOOKUP(F797,Tablas!$A$1:$B$3,2,0),"")</f>
        <v>Boleta</v>
      </c>
      <c r="D797" s="4" t="str">
        <f t="shared" si="42"/>
        <v>Juntoz - CONTADO / CASH - PE 1119 JUNTOZ Basado en Entregas 09-0010-00059225</v>
      </c>
      <c r="E797" s="19">
        <v>45362</v>
      </c>
      <c r="F797" s="20" t="s">
        <v>842</v>
      </c>
      <c r="G797" s="20" t="s">
        <v>5008</v>
      </c>
      <c r="H797" s="20" t="s">
        <v>44</v>
      </c>
      <c r="I797" s="20" t="s">
        <v>45</v>
      </c>
      <c r="J797" s="20" t="s">
        <v>5009</v>
      </c>
      <c r="K797" s="20" t="s">
        <v>5010</v>
      </c>
      <c r="L797" s="20" t="s">
        <v>5011</v>
      </c>
      <c r="M797" s="20"/>
      <c r="N797" s="21">
        <v>90.9</v>
      </c>
      <c r="O797" s="21">
        <v>0</v>
      </c>
      <c r="P797" s="20"/>
      <c r="Q797" s="19">
        <v>45362</v>
      </c>
      <c r="R797" s="20"/>
      <c r="S797" s="19">
        <v>45362</v>
      </c>
      <c r="T797" s="20" t="s">
        <v>49</v>
      </c>
      <c r="U797" s="20">
        <v>931451</v>
      </c>
      <c r="V797" s="20">
        <v>240000618</v>
      </c>
      <c r="W797" s="20" t="s">
        <v>847</v>
      </c>
      <c r="X797" s="20" t="s">
        <v>274</v>
      </c>
      <c r="Y797" s="20" t="s">
        <v>52</v>
      </c>
      <c r="Z797" s="20" t="s">
        <v>5012</v>
      </c>
      <c r="AA797" s="20" t="s">
        <v>5013</v>
      </c>
      <c r="AB797" s="20" t="s">
        <v>167</v>
      </c>
      <c r="AC797" s="20" t="s">
        <v>167</v>
      </c>
      <c r="AD797" s="20" t="s">
        <v>56</v>
      </c>
      <c r="AE797" s="20" t="s">
        <v>851</v>
      </c>
    </row>
    <row r="798" spans="1:31" ht="21" customHeight="1" x14ac:dyDescent="0.2">
      <c r="A798" s="4">
        <f t="shared" si="40"/>
        <v>796</v>
      </c>
      <c r="B798" s="4" t="str">
        <f t="shared" si="41"/>
        <v>B010-00018158</v>
      </c>
      <c r="C798" s="4" t="str">
        <f>IFERROR(VLOOKUP(F798,Tablas!$A$1:$B$3,2,0),"")</f>
        <v>Boleta</v>
      </c>
      <c r="D798" s="4" t="str">
        <f t="shared" si="42"/>
        <v>Juntoz - CONTADO / CASH - PE 1123 JUNTOZ Basado en Entregas 09-0010-00059240</v>
      </c>
      <c r="E798" s="19">
        <v>45363</v>
      </c>
      <c r="F798" s="20" t="s">
        <v>842</v>
      </c>
      <c r="G798" s="20" t="s">
        <v>5014</v>
      </c>
      <c r="H798" s="20" t="s">
        <v>44</v>
      </c>
      <c r="I798" s="20" t="s">
        <v>45</v>
      </c>
      <c r="J798" s="20" t="s">
        <v>5015</v>
      </c>
      <c r="K798" s="20" t="s">
        <v>5016</v>
      </c>
      <c r="L798" s="20" t="s">
        <v>5017</v>
      </c>
      <c r="M798" s="20"/>
      <c r="N798" s="21">
        <v>90.9</v>
      </c>
      <c r="O798" s="21">
        <v>0</v>
      </c>
      <c r="P798" s="20"/>
      <c r="Q798" s="19">
        <v>45363</v>
      </c>
      <c r="R798" s="20"/>
      <c r="S798" s="19">
        <v>45363</v>
      </c>
      <c r="T798" s="20" t="s">
        <v>49</v>
      </c>
      <c r="U798" s="20">
        <v>931562</v>
      </c>
      <c r="V798" s="20">
        <v>240000633</v>
      </c>
      <c r="W798" s="20" t="s">
        <v>847</v>
      </c>
      <c r="X798" s="20" t="s">
        <v>274</v>
      </c>
      <c r="Y798" s="20" t="s">
        <v>52</v>
      </c>
      <c r="Z798" s="20" t="s">
        <v>5018</v>
      </c>
      <c r="AA798" s="20" t="s">
        <v>5019</v>
      </c>
      <c r="AB798" s="20" t="s">
        <v>1413</v>
      </c>
      <c r="AC798" s="20" t="s">
        <v>167</v>
      </c>
      <c r="AD798" s="20" t="s">
        <v>56</v>
      </c>
      <c r="AE798" s="20" t="s">
        <v>851</v>
      </c>
    </row>
    <row r="799" spans="1:31" ht="21" customHeight="1" x14ac:dyDescent="0.2">
      <c r="A799" s="4">
        <f t="shared" si="40"/>
        <v>797</v>
      </c>
      <c r="B799" s="4" t="str">
        <f t="shared" si="41"/>
        <v>B010-00019322</v>
      </c>
      <c r="C799" s="4" t="str">
        <f>IFERROR(VLOOKUP(F799,Tablas!$A$1:$B$3,2,0),"")</f>
        <v>Boleta</v>
      </c>
      <c r="D799" s="4" t="str">
        <f t="shared" si="42"/>
        <v>Falabella - CONTADO / CASH - PE 3013 FALABELLA Basado en Entregas 09-0007-00000</v>
      </c>
      <c r="E799" s="19">
        <v>45463</v>
      </c>
      <c r="F799" s="20" t="s">
        <v>842</v>
      </c>
      <c r="G799" s="20" t="s">
        <v>5020</v>
      </c>
      <c r="H799" s="20" t="s">
        <v>44</v>
      </c>
      <c r="I799" s="20" t="s">
        <v>45</v>
      </c>
      <c r="J799" s="20" t="s">
        <v>5021</v>
      </c>
      <c r="K799" s="20" t="s">
        <v>5022</v>
      </c>
      <c r="L799" s="20" t="s">
        <v>5023</v>
      </c>
      <c r="M799" s="20"/>
      <c r="N799" s="21">
        <v>90.9</v>
      </c>
      <c r="O799" s="21">
        <v>0</v>
      </c>
      <c r="P799" s="20"/>
      <c r="Q799" s="19">
        <v>45463</v>
      </c>
      <c r="R799" s="20"/>
      <c r="S799" s="19">
        <v>45463</v>
      </c>
      <c r="T799" s="20" t="s">
        <v>49</v>
      </c>
      <c r="U799" s="20">
        <v>983934</v>
      </c>
      <c r="V799" s="20">
        <v>240001857</v>
      </c>
      <c r="W799" s="20" t="s">
        <v>847</v>
      </c>
      <c r="X799" s="20" t="s">
        <v>274</v>
      </c>
      <c r="Y799" s="20" t="s">
        <v>52</v>
      </c>
      <c r="Z799" s="20" t="s">
        <v>5024</v>
      </c>
      <c r="AA799" s="20" t="s">
        <v>5025</v>
      </c>
      <c r="AB799" s="20" t="s">
        <v>428</v>
      </c>
      <c r="AC799" s="20" t="s">
        <v>41</v>
      </c>
      <c r="AD799" s="20" t="s">
        <v>56</v>
      </c>
      <c r="AE799" s="20" t="s">
        <v>1838</v>
      </c>
    </row>
    <row r="800" spans="1:31" ht="21" customHeight="1" x14ac:dyDescent="0.2">
      <c r="A800" s="4">
        <f t="shared" si="40"/>
        <v>798</v>
      </c>
      <c r="B800" s="4" t="str">
        <f t="shared" si="41"/>
        <v>B010-00019973</v>
      </c>
      <c r="C800" s="4" t="str">
        <f>IFERROR(VLOOKUP(F800,Tablas!$A$1:$B$3,2,0),"")</f>
        <v>Boleta</v>
      </c>
      <c r="D800" s="4" t="str">
        <f t="shared" si="42"/>
        <v>Juntoz - CONTADO / CASH - PE 4074 JUNTOZ  240812000092-001 Basado en Entrega</v>
      </c>
      <c r="E800" s="19">
        <v>45517</v>
      </c>
      <c r="F800" s="20" t="s">
        <v>842</v>
      </c>
      <c r="G800" s="20" t="s">
        <v>5026</v>
      </c>
      <c r="H800" s="20" t="s">
        <v>44</v>
      </c>
      <c r="I800" s="20" t="s">
        <v>45</v>
      </c>
      <c r="J800" s="20" t="s">
        <v>5027</v>
      </c>
      <c r="K800" s="20" t="s">
        <v>5028</v>
      </c>
      <c r="L800" s="20" t="s">
        <v>5029</v>
      </c>
      <c r="M800" s="20"/>
      <c r="N800" s="21">
        <v>90.9</v>
      </c>
      <c r="O800" s="21">
        <v>0</v>
      </c>
      <c r="P800" s="20"/>
      <c r="Q800" s="19">
        <v>45517</v>
      </c>
      <c r="R800" s="20"/>
      <c r="S800" s="19">
        <v>45517</v>
      </c>
      <c r="T800" s="20" t="s">
        <v>49</v>
      </c>
      <c r="U800" s="20">
        <v>1007134</v>
      </c>
      <c r="V800" s="20">
        <v>240002509</v>
      </c>
      <c r="W800" s="20" t="s">
        <v>847</v>
      </c>
      <c r="X800" s="20" t="s">
        <v>274</v>
      </c>
      <c r="Y800" s="20" t="s">
        <v>52</v>
      </c>
      <c r="Z800" s="20" t="s">
        <v>5030</v>
      </c>
      <c r="AA800" s="20" t="s">
        <v>4278</v>
      </c>
      <c r="AB800" s="20" t="s">
        <v>54</v>
      </c>
      <c r="AC800" s="20" t="s">
        <v>167</v>
      </c>
      <c r="AD800" s="20" t="s">
        <v>56</v>
      </c>
      <c r="AE800" s="20" t="s">
        <v>851</v>
      </c>
    </row>
    <row r="801" spans="1:31" ht="21" customHeight="1" x14ac:dyDescent="0.2">
      <c r="A801" s="4">
        <f t="shared" si="40"/>
        <v>799</v>
      </c>
      <c r="B801" s="4" t="str">
        <f t="shared" si="41"/>
        <v>B010-00019220</v>
      </c>
      <c r="C801" s="4" t="str">
        <f>IFERROR(VLOOKUP(F801,Tablas!$A$1:$B$3,2,0),"")</f>
        <v>Boleta</v>
      </c>
      <c r="D801" s="4" t="str">
        <f t="shared" si="42"/>
        <v>Falabella - CONTADO / CASH - PE 2839 FALABELLA Basado en Entregas 09-0007-00000</v>
      </c>
      <c r="E801" s="19">
        <v>45453</v>
      </c>
      <c r="F801" s="20" t="s">
        <v>842</v>
      </c>
      <c r="G801" s="20" t="s">
        <v>5031</v>
      </c>
      <c r="H801" s="20" t="s">
        <v>44</v>
      </c>
      <c r="I801" s="20" t="s">
        <v>45</v>
      </c>
      <c r="J801" s="20" t="s">
        <v>5032</v>
      </c>
      <c r="K801" s="20" t="s">
        <v>5033</v>
      </c>
      <c r="L801" s="20" t="s">
        <v>5034</v>
      </c>
      <c r="M801" s="20"/>
      <c r="N801" s="21">
        <v>90.9</v>
      </c>
      <c r="O801" s="21">
        <v>0</v>
      </c>
      <c r="P801" s="20"/>
      <c r="Q801" s="19">
        <v>45453</v>
      </c>
      <c r="R801" s="20"/>
      <c r="S801" s="19">
        <v>45453</v>
      </c>
      <c r="T801" s="20" t="s">
        <v>49</v>
      </c>
      <c r="U801" s="20">
        <v>979172</v>
      </c>
      <c r="V801" s="20">
        <v>240001754</v>
      </c>
      <c r="W801" s="20" t="s">
        <v>847</v>
      </c>
      <c r="X801" s="20" t="s">
        <v>274</v>
      </c>
      <c r="Y801" s="20" t="s">
        <v>52</v>
      </c>
      <c r="Z801" s="20" t="s">
        <v>5035</v>
      </c>
      <c r="AA801" s="20" t="s">
        <v>5036</v>
      </c>
      <c r="AB801" s="20" t="s">
        <v>789</v>
      </c>
      <c r="AC801" s="20" t="s">
        <v>167</v>
      </c>
      <c r="AD801" s="20" t="s">
        <v>56</v>
      </c>
      <c r="AE801" s="20" t="s">
        <v>1838</v>
      </c>
    </row>
    <row r="802" spans="1:31" ht="21" customHeight="1" x14ac:dyDescent="0.2">
      <c r="A802" s="4">
        <f t="shared" si="40"/>
        <v>800</v>
      </c>
      <c r="B802" s="4" t="str">
        <f t="shared" si="41"/>
        <v>B010-00017534</v>
      </c>
      <c r="C802" s="4" t="str">
        <f>IFERROR(VLOOKUP(F802,Tablas!$A$1:$B$3,2,0),"")</f>
        <v>Boleta</v>
      </c>
      <c r="D802" s="4" t="str">
        <f t="shared" si="42"/>
        <v>Falabella - CONTADO / CASH - PE 0010 FALABELLA Basado en Entregas 09-0010-00058</v>
      </c>
      <c r="E802" s="19">
        <v>45294</v>
      </c>
      <c r="F802" s="20" t="s">
        <v>842</v>
      </c>
      <c r="G802" s="20" t="s">
        <v>5037</v>
      </c>
      <c r="H802" s="20" t="s">
        <v>44</v>
      </c>
      <c r="I802" s="20" t="s">
        <v>45</v>
      </c>
      <c r="J802" s="20" t="s">
        <v>5038</v>
      </c>
      <c r="K802" s="20" t="s">
        <v>5039</v>
      </c>
      <c r="L802" s="20" t="s">
        <v>5040</v>
      </c>
      <c r="M802" s="20"/>
      <c r="N802" s="21">
        <v>90.9</v>
      </c>
      <c r="O802" s="21">
        <v>0</v>
      </c>
      <c r="P802" s="20"/>
      <c r="Q802" s="19">
        <v>45294</v>
      </c>
      <c r="R802" s="20"/>
      <c r="S802" s="19">
        <v>45294</v>
      </c>
      <c r="T802" s="20" t="s">
        <v>49</v>
      </c>
      <c r="U802" s="20">
        <v>898052</v>
      </c>
      <c r="V802" s="20">
        <v>240000005</v>
      </c>
      <c r="W802" s="20" t="s">
        <v>847</v>
      </c>
      <c r="X802" s="20" t="s">
        <v>274</v>
      </c>
      <c r="Y802" s="20" t="s">
        <v>52</v>
      </c>
      <c r="Z802" s="20" t="s">
        <v>5041</v>
      </c>
      <c r="AA802" s="20" t="s">
        <v>5042</v>
      </c>
      <c r="AB802" s="20" t="s">
        <v>1927</v>
      </c>
      <c r="AC802" s="20" t="s">
        <v>41</v>
      </c>
      <c r="AD802" s="20" t="s">
        <v>56</v>
      </c>
      <c r="AE802" s="20" t="s">
        <v>1838</v>
      </c>
    </row>
    <row r="803" spans="1:31" ht="21" customHeight="1" x14ac:dyDescent="0.2">
      <c r="A803" s="4">
        <f t="shared" si="40"/>
        <v>801</v>
      </c>
      <c r="B803" s="4" t="str">
        <f t="shared" si="41"/>
        <v>B010-00019830</v>
      </c>
      <c r="C803" s="4" t="str">
        <f>IFERROR(VLOOKUP(F803,Tablas!$A$1:$B$3,2,0),"")</f>
        <v>Boleta</v>
      </c>
      <c r="D803" s="4" t="str">
        <f t="shared" si="42"/>
        <v>Falabella - CONTADO / CASH - PE 3823 FALABELLA No 2538212769 Basado en Entregas</v>
      </c>
      <c r="E803" s="19">
        <v>45504</v>
      </c>
      <c r="F803" s="20" t="s">
        <v>842</v>
      </c>
      <c r="G803" s="20" t="s">
        <v>5043</v>
      </c>
      <c r="H803" s="20" t="s">
        <v>44</v>
      </c>
      <c r="I803" s="20" t="s">
        <v>45</v>
      </c>
      <c r="J803" s="20" t="s">
        <v>5044</v>
      </c>
      <c r="K803" s="20" t="s">
        <v>5045</v>
      </c>
      <c r="L803" s="20" t="s">
        <v>5046</v>
      </c>
      <c r="M803" s="20"/>
      <c r="N803" s="21">
        <v>90.9</v>
      </c>
      <c r="O803" s="21">
        <v>0</v>
      </c>
      <c r="P803" s="20"/>
      <c r="Q803" s="19">
        <v>45504</v>
      </c>
      <c r="R803" s="20"/>
      <c r="S803" s="19">
        <v>45504</v>
      </c>
      <c r="T803" s="20" t="s">
        <v>49</v>
      </c>
      <c r="U803" s="20">
        <v>1000918</v>
      </c>
      <c r="V803" s="20">
        <v>240002366</v>
      </c>
      <c r="W803" s="20" t="s">
        <v>847</v>
      </c>
      <c r="X803" s="20" t="s">
        <v>274</v>
      </c>
      <c r="Y803" s="20" t="s">
        <v>52</v>
      </c>
      <c r="Z803" s="20" t="s">
        <v>5047</v>
      </c>
      <c r="AA803" s="20" t="s">
        <v>372</v>
      </c>
      <c r="AB803" s="20" t="s">
        <v>54</v>
      </c>
      <c r="AC803" s="20" t="s">
        <v>167</v>
      </c>
      <c r="AD803" s="20" t="s">
        <v>56</v>
      </c>
      <c r="AE803" s="20" t="s">
        <v>1838</v>
      </c>
    </row>
    <row r="804" spans="1:31" ht="21" customHeight="1" x14ac:dyDescent="0.2">
      <c r="A804" s="4">
        <f t="shared" si="40"/>
        <v>802</v>
      </c>
      <c r="B804" s="4" t="str">
        <f t="shared" si="41"/>
        <v>B010-00019522</v>
      </c>
      <c r="C804" s="4" t="str">
        <f>IFERROR(VLOOKUP(F804,Tablas!$A$1:$B$3,2,0),"")</f>
        <v>Boleta</v>
      </c>
      <c r="D804" s="4" t="str">
        <f t="shared" si="42"/>
        <v>Falabella - CONTADO / CASH - PE 3433 FALABELLA No 2517391042 Basado en Entregas</v>
      </c>
      <c r="E804" s="19">
        <v>45488</v>
      </c>
      <c r="F804" s="20" t="s">
        <v>842</v>
      </c>
      <c r="G804" s="20" t="s">
        <v>5048</v>
      </c>
      <c r="H804" s="20" t="s">
        <v>44</v>
      </c>
      <c r="I804" s="20" t="s">
        <v>45</v>
      </c>
      <c r="J804" s="20" t="s">
        <v>5049</v>
      </c>
      <c r="K804" s="20" t="s">
        <v>5050</v>
      </c>
      <c r="L804" s="20" t="s">
        <v>5051</v>
      </c>
      <c r="M804" s="20"/>
      <c r="N804" s="21">
        <v>90.9</v>
      </c>
      <c r="O804" s="21">
        <v>0</v>
      </c>
      <c r="P804" s="20"/>
      <c r="Q804" s="19">
        <v>45488</v>
      </c>
      <c r="R804" s="20"/>
      <c r="S804" s="19">
        <v>45488</v>
      </c>
      <c r="T804" s="20" t="s">
        <v>49</v>
      </c>
      <c r="U804" s="20">
        <v>993791</v>
      </c>
      <c r="V804" s="20">
        <v>240002057</v>
      </c>
      <c r="W804" s="20" t="s">
        <v>847</v>
      </c>
      <c r="X804" s="20" t="s">
        <v>274</v>
      </c>
      <c r="Y804" s="20" t="s">
        <v>52</v>
      </c>
      <c r="Z804" s="20" t="s">
        <v>5052</v>
      </c>
      <c r="AA804" s="20" t="s">
        <v>372</v>
      </c>
      <c r="AB804" s="20" t="s">
        <v>54</v>
      </c>
      <c r="AC804" s="20" t="s">
        <v>167</v>
      </c>
      <c r="AD804" s="20" t="s">
        <v>56</v>
      </c>
      <c r="AE804" s="20" t="s">
        <v>1838</v>
      </c>
    </row>
    <row r="805" spans="1:31" ht="21" customHeight="1" x14ac:dyDescent="0.2">
      <c r="A805" s="4">
        <f t="shared" si="40"/>
        <v>803</v>
      </c>
      <c r="B805" s="4" t="str">
        <f t="shared" si="41"/>
        <v>B010-00020251</v>
      </c>
      <c r="C805" s="4" t="str">
        <f>IFERROR(VLOOKUP(F805,Tablas!$A$1:$B$3,2,0),"")</f>
        <v>Boleta</v>
      </c>
      <c r="D805" s="4" t="str">
        <f t="shared" si="42"/>
        <v>Juntoz - CONTADO / CASH - PE 4548 JUNTOZ 240831000070-001 Basado en Entregas</v>
      </c>
      <c r="E805" s="19">
        <v>45537</v>
      </c>
      <c r="F805" s="20" t="s">
        <v>842</v>
      </c>
      <c r="G805" s="20" t="s">
        <v>5053</v>
      </c>
      <c r="H805" s="20" t="s">
        <v>44</v>
      </c>
      <c r="I805" s="20" t="s">
        <v>45</v>
      </c>
      <c r="J805" s="20" t="s">
        <v>5054</v>
      </c>
      <c r="K805" s="20" t="s">
        <v>5055</v>
      </c>
      <c r="L805" s="20" t="s">
        <v>5056</v>
      </c>
      <c r="M805" s="20"/>
      <c r="N805" s="21">
        <v>90.9</v>
      </c>
      <c r="O805" s="21">
        <v>0</v>
      </c>
      <c r="P805" s="20"/>
      <c r="Q805" s="19">
        <v>45537</v>
      </c>
      <c r="R805" s="20"/>
      <c r="S805" s="19">
        <v>45537</v>
      </c>
      <c r="T805" s="20" t="s">
        <v>49</v>
      </c>
      <c r="U805" s="20">
        <v>1017683</v>
      </c>
      <c r="V805" s="20">
        <v>240002788</v>
      </c>
      <c r="W805" s="20" t="s">
        <v>847</v>
      </c>
      <c r="X805" s="20" t="s">
        <v>274</v>
      </c>
      <c r="Y805" s="20" t="s">
        <v>52</v>
      </c>
      <c r="Z805" s="20" t="s">
        <v>5057</v>
      </c>
      <c r="AA805" s="20" t="s">
        <v>4278</v>
      </c>
      <c r="AB805" s="20" t="s">
        <v>54</v>
      </c>
      <c r="AC805" s="20" t="s">
        <v>167</v>
      </c>
      <c r="AD805" s="20" t="s">
        <v>56</v>
      </c>
      <c r="AE805" s="20" t="s">
        <v>851</v>
      </c>
    </row>
    <row r="806" spans="1:31" ht="21" customHeight="1" x14ac:dyDescent="0.2">
      <c r="A806" s="4">
        <f t="shared" si="40"/>
        <v>804</v>
      </c>
      <c r="B806" s="4" t="str">
        <f t="shared" si="41"/>
        <v>B010-00019983</v>
      </c>
      <c r="C806" s="4" t="str">
        <f>IFERROR(VLOOKUP(F806,Tablas!$A$1:$B$3,2,0),"")</f>
        <v>Boleta</v>
      </c>
      <c r="D806" s="4" t="str">
        <f t="shared" si="42"/>
        <v>Falabella - CONTADO / CASH - PE 4118 FALABELLA No 2550691640 Basado en Entregas</v>
      </c>
      <c r="E806" s="19">
        <v>45518</v>
      </c>
      <c r="F806" s="20" t="s">
        <v>842</v>
      </c>
      <c r="G806" s="20" t="s">
        <v>5058</v>
      </c>
      <c r="H806" s="20" t="s">
        <v>44</v>
      </c>
      <c r="I806" s="20" t="s">
        <v>45</v>
      </c>
      <c r="J806" s="20" t="s">
        <v>5059</v>
      </c>
      <c r="K806" s="20" t="s">
        <v>5060</v>
      </c>
      <c r="L806" s="20" t="s">
        <v>5061</v>
      </c>
      <c r="M806" s="20"/>
      <c r="N806" s="21">
        <v>90.9</v>
      </c>
      <c r="O806" s="21">
        <v>0</v>
      </c>
      <c r="P806" s="20"/>
      <c r="Q806" s="19">
        <v>45518</v>
      </c>
      <c r="R806" s="20"/>
      <c r="S806" s="19">
        <v>45518</v>
      </c>
      <c r="T806" s="20" t="s">
        <v>49</v>
      </c>
      <c r="U806" s="20">
        <v>1007850</v>
      </c>
      <c r="V806" s="20">
        <v>240002519</v>
      </c>
      <c r="W806" s="20" t="s">
        <v>847</v>
      </c>
      <c r="X806" s="20" t="s">
        <v>274</v>
      </c>
      <c r="Y806" s="20" t="s">
        <v>52</v>
      </c>
      <c r="Z806" s="20" t="s">
        <v>5062</v>
      </c>
      <c r="AA806" s="20" t="s">
        <v>372</v>
      </c>
      <c r="AB806" s="20" t="s">
        <v>54</v>
      </c>
      <c r="AC806" s="20" t="s">
        <v>167</v>
      </c>
      <c r="AD806" s="20" t="s">
        <v>56</v>
      </c>
      <c r="AE806" s="20" t="s">
        <v>1838</v>
      </c>
    </row>
    <row r="807" spans="1:31" ht="21" customHeight="1" x14ac:dyDescent="0.2">
      <c r="A807" s="4">
        <f t="shared" si="40"/>
        <v>805</v>
      </c>
      <c r="B807" s="4" t="str">
        <f t="shared" si="41"/>
        <v>B010-00020252</v>
      </c>
      <c r="C807" s="4" t="str">
        <f>IFERROR(VLOOKUP(F807,Tablas!$A$1:$B$3,2,0),"")</f>
        <v>Boleta</v>
      </c>
      <c r="D807" s="4" t="str">
        <f t="shared" si="42"/>
        <v>Plaza Vea - Intercorp - CONTADO / CASH - PE 4549 PLAZA VEA v13326847plzv-01 Basado en Entre</v>
      </c>
      <c r="E807" s="19">
        <v>45537</v>
      </c>
      <c r="F807" s="20" t="s">
        <v>842</v>
      </c>
      <c r="G807" s="20" t="s">
        <v>5063</v>
      </c>
      <c r="H807" s="20" t="s">
        <v>44</v>
      </c>
      <c r="I807" s="20" t="s">
        <v>45</v>
      </c>
      <c r="J807" s="20" t="s">
        <v>5064</v>
      </c>
      <c r="K807" s="20" t="s">
        <v>5065</v>
      </c>
      <c r="L807" s="20" t="s">
        <v>5066</v>
      </c>
      <c r="M807" s="20"/>
      <c r="N807" s="21">
        <v>91</v>
      </c>
      <c r="O807" s="21">
        <v>0</v>
      </c>
      <c r="P807" s="20"/>
      <c r="Q807" s="19">
        <v>45537</v>
      </c>
      <c r="R807" s="20"/>
      <c r="S807" s="19">
        <v>45537</v>
      </c>
      <c r="T807" s="20" t="s">
        <v>49</v>
      </c>
      <c r="U807" s="20">
        <v>1017693</v>
      </c>
      <c r="V807" s="20">
        <v>240002789</v>
      </c>
      <c r="W807" s="20" t="s">
        <v>847</v>
      </c>
      <c r="X807" s="20" t="s">
        <v>305</v>
      </c>
      <c r="Y807" s="20" t="s">
        <v>52</v>
      </c>
      <c r="Z807" s="20" t="s">
        <v>5067</v>
      </c>
      <c r="AA807" s="20" t="s">
        <v>1449</v>
      </c>
      <c r="AB807" s="20" t="s">
        <v>54</v>
      </c>
      <c r="AC807" s="20" t="s">
        <v>167</v>
      </c>
      <c r="AD807" s="20" t="s">
        <v>56</v>
      </c>
      <c r="AE807" s="20" t="s">
        <v>2494</v>
      </c>
    </row>
    <row r="808" spans="1:31" ht="21" customHeight="1" x14ac:dyDescent="0.2">
      <c r="A808" s="4">
        <f t="shared" si="40"/>
        <v>806</v>
      </c>
      <c r="B808" s="4" t="str">
        <f t="shared" si="41"/>
        <v>B010-00019704</v>
      </c>
      <c r="C808" s="4" t="str">
        <f>IFERROR(VLOOKUP(F808,Tablas!$A$1:$B$3,2,0),"")</f>
        <v>Boleta</v>
      </c>
      <c r="D808" s="4" t="str">
        <f t="shared" si="42"/>
        <v>Plaza Vea - Intercorp - CONTADO / CASH - PE 3780 PLAZA VEA v13136926plzv-01 Basado en Entre</v>
      </c>
      <c r="E808" s="19">
        <v>45504</v>
      </c>
      <c r="F808" s="20" t="s">
        <v>842</v>
      </c>
      <c r="G808" s="20" t="s">
        <v>5068</v>
      </c>
      <c r="H808" s="20" t="s">
        <v>44</v>
      </c>
      <c r="I808" s="20" t="s">
        <v>45</v>
      </c>
      <c r="J808" s="20" t="s">
        <v>5069</v>
      </c>
      <c r="K808" s="20" t="s">
        <v>5070</v>
      </c>
      <c r="L808" s="20" t="s">
        <v>5071</v>
      </c>
      <c r="M808" s="20"/>
      <c r="N808" s="21">
        <v>91</v>
      </c>
      <c r="O808" s="21">
        <v>0</v>
      </c>
      <c r="P808" s="20"/>
      <c r="Q808" s="19">
        <v>45504</v>
      </c>
      <c r="R808" s="20"/>
      <c r="S808" s="19">
        <v>45504</v>
      </c>
      <c r="T808" s="20" t="s">
        <v>49</v>
      </c>
      <c r="U808" s="20">
        <v>1000166</v>
      </c>
      <c r="V808" s="20">
        <v>240002239</v>
      </c>
      <c r="W808" s="20" t="s">
        <v>847</v>
      </c>
      <c r="X808" s="20" t="s">
        <v>305</v>
      </c>
      <c r="Y808" s="20" t="s">
        <v>52</v>
      </c>
      <c r="Z808" s="20" t="s">
        <v>5072</v>
      </c>
      <c r="AA808" s="20" t="s">
        <v>1449</v>
      </c>
      <c r="AB808" s="20" t="s">
        <v>54</v>
      </c>
      <c r="AC808" s="20" t="s">
        <v>167</v>
      </c>
      <c r="AD808" s="20" t="s">
        <v>56</v>
      </c>
      <c r="AE808" s="20" t="s">
        <v>2494</v>
      </c>
    </row>
    <row r="809" spans="1:31" ht="21" customHeight="1" x14ac:dyDescent="0.2">
      <c r="A809" s="4">
        <f t="shared" si="40"/>
        <v>807</v>
      </c>
      <c r="B809" s="4" t="str">
        <f t="shared" si="41"/>
        <v>B010-00019483</v>
      </c>
      <c r="C809" s="4" t="str">
        <f>IFERROR(VLOOKUP(F809,Tablas!$A$1:$B$3,2,0),"")</f>
        <v>Boleta</v>
      </c>
      <c r="D809" s="4" t="str">
        <f t="shared" si="42"/>
        <v>Falabella - CONTADO / CASH - PE 3364 FALABELLA No 2514258838 Basado en Entregas</v>
      </c>
      <c r="E809" s="19">
        <v>45483</v>
      </c>
      <c r="F809" s="20" t="s">
        <v>842</v>
      </c>
      <c r="G809" s="20" t="s">
        <v>5073</v>
      </c>
      <c r="H809" s="20" t="s">
        <v>44</v>
      </c>
      <c r="I809" s="20" t="s">
        <v>45</v>
      </c>
      <c r="J809" s="20" t="s">
        <v>5074</v>
      </c>
      <c r="K809" s="20" t="s">
        <v>5075</v>
      </c>
      <c r="L809" s="20" t="s">
        <v>5076</v>
      </c>
      <c r="M809" s="20"/>
      <c r="N809" s="21">
        <v>91.7</v>
      </c>
      <c r="O809" s="21">
        <v>0</v>
      </c>
      <c r="P809" s="20"/>
      <c r="Q809" s="19">
        <v>45483</v>
      </c>
      <c r="R809" s="20"/>
      <c r="S809" s="19">
        <v>45483</v>
      </c>
      <c r="T809" s="20" t="s">
        <v>49</v>
      </c>
      <c r="U809" s="20">
        <v>992258</v>
      </c>
      <c r="V809" s="20">
        <v>240002018</v>
      </c>
      <c r="W809" s="20" t="s">
        <v>847</v>
      </c>
      <c r="X809" s="20" t="s">
        <v>274</v>
      </c>
      <c r="Y809" s="20" t="s">
        <v>52</v>
      </c>
      <c r="Z809" s="20" t="s">
        <v>5077</v>
      </c>
      <c r="AA809" s="20" t="s">
        <v>353</v>
      </c>
      <c r="AB809" s="20" t="s">
        <v>54</v>
      </c>
      <c r="AC809" s="20" t="s">
        <v>167</v>
      </c>
      <c r="AD809" s="20" t="s">
        <v>56</v>
      </c>
      <c r="AE809" s="20" t="s">
        <v>1838</v>
      </c>
    </row>
    <row r="810" spans="1:31" ht="21" customHeight="1" x14ac:dyDescent="0.2">
      <c r="A810" s="4">
        <f t="shared" si="40"/>
        <v>808</v>
      </c>
      <c r="B810" s="4" t="str">
        <f t="shared" si="41"/>
        <v>B010-00020045</v>
      </c>
      <c r="C810" s="4" t="str">
        <f>IFERROR(VLOOKUP(F810,Tablas!$A$1:$B$3,2,0),"")</f>
        <v>Boleta</v>
      </c>
      <c r="D810" s="4" t="str">
        <f t="shared" si="42"/>
        <v>Falabella - CONTADO / CASH - PE 4212 FALABELLA No 2554499101 Basado en Entregas</v>
      </c>
      <c r="E810" s="19">
        <v>45523</v>
      </c>
      <c r="F810" s="20" t="s">
        <v>842</v>
      </c>
      <c r="G810" s="20" t="s">
        <v>5078</v>
      </c>
      <c r="H810" s="20" t="s">
        <v>44</v>
      </c>
      <c r="I810" s="20" t="s">
        <v>45</v>
      </c>
      <c r="J810" s="20" t="s">
        <v>5079</v>
      </c>
      <c r="K810" s="20" t="s">
        <v>5080</v>
      </c>
      <c r="L810" s="20" t="s">
        <v>5081</v>
      </c>
      <c r="M810" s="20"/>
      <c r="N810" s="21">
        <v>91.7</v>
      </c>
      <c r="O810" s="21">
        <v>0</v>
      </c>
      <c r="P810" s="20"/>
      <c r="Q810" s="19">
        <v>45523</v>
      </c>
      <c r="R810" s="20"/>
      <c r="S810" s="19">
        <v>45523</v>
      </c>
      <c r="T810" s="20" t="s">
        <v>49</v>
      </c>
      <c r="U810" s="20">
        <v>1010039</v>
      </c>
      <c r="V810" s="20">
        <v>240002581</v>
      </c>
      <c r="W810" s="20" t="s">
        <v>847</v>
      </c>
      <c r="X810" s="20" t="s">
        <v>274</v>
      </c>
      <c r="Y810" s="20" t="s">
        <v>52</v>
      </c>
      <c r="Z810" s="20" t="s">
        <v>5082</v>
      </c>
      <c r="AA810" s="20" t="s">
        <v>372</v>
      </c>
      <c r="AB810" s="20" t="s">
        <v>54</v>
      </c>
      <c r="AC810" s="20" t="s">
        <v>167</v>
      </c>
      <c r="AD810" s="20" t="s">
        <v>56</v>
      </c>
      <c r="AE810" s="20" t="s">
        <v>1838</v>
      </c>
    </row>
    <row r="811" spans="1:31" ht="21" customHeight="1" x14ac:dyDescent="0.2">
      <c r="A811" s="4">
        <f t="shared" si="40"/>
        <v>809</v>
      </c>
      <c r="B811" s="4" t="str">
        <f t="shared" si="41"/>
        <v>B010-00020303</v>
      </c>
      <c r="C811" s="4" t="str">
        <f>IFERROR(VLOOKUP(F811,Tablas!$A$1:$B$3,2,0),"")</f>
        <v>Boleta</v>
      </c>
      <c r="D811" s="4" t="str">
        <f t="shared" si="42"/>
        <v>Falabella - CONTADO / CASH - PE 4635 FALABELLA  No 2568234148 Basado en Entrega</v>
      </c>
      <c r="E811" s="19">
        <v>45540</v>
      </c>
      <c r="F811" s="20" t="s">
        <v>842</v>
      </c>
      <c r="G811" s="20" t="s">
        <v>5083</v>
      </c>
      <c r="H811" s="20" t="s">
        <v>44</v>
      </c>
      <c r="I811" s="20" t="s">
        <v>45</v>
      </c>
      <c r="J811" s="20" t="s">
        <v>5084</v>
      </c>
      <c r="K811" s="20" t="s">
        <v>5085</v>
      </c>
      <c r="L811" s="20" t="s">
        <v>5086</v>
      </c>
      <c r="M811" s="20"/>
      <c r="N811" s="21">
        <v>91.7</v>
      </c>
      <c r="O811" s="21">
        <v>0</v>
      </c>
      <c r="P811" s="20"/>
      <c r="Q811" s="19">
        <v>45540</v>
      </c>
      <c r="R811" s="20"/>
      <c r="S811" s="19">
        <v>45540</v>
      </c>
      <c r="T811" s="20" t="s">
        <v>49</v>
      </c>
      <c r="U811" s="20">
        <v>1019640</v>
      </c>
      <c r="V811" s="20">
        <v>240002840</v>
      </c>
      <c r="W811" s="20" t="s">
        <v>847</v>
      </c>
      <c r="X811" s="20" t="s">
        <v>274</v>
      </c>
      <c r="Y811" s="20" t="s">
        <v>52</v>
      </c>
      <c r="Z811" s="20" t="s">
        <v>5087</v>
      </c>
      <c r="AA811" s="20" t="s">
        <v>372</v>
      </c>
      <c r="AB811" s="20" t="s">
        <v>54</v>
      </c>
      <c r="AC811" s="20" t="s">
        <v>167</v>
      </c>
      <c r="AD811" s="20" t="s">
        <v>56</v>
      </c>
      <c r="AE811" s="20" t="s">
        <v>1838</v>
      </c>
    </row>
    <row r="812" spans="1:31" ht="21" customHeight="1" x14ac:dyDescent="0.2">
      <c r="A812" s="4">
        <f t="shared" si="40"/>
        <v>810</v>
      </c>
      <c r="B812" s="4" t="str">
        <f t="shared" si="41"/>
        <v>B010-00020044</v>
      </c>
      <c r="C812" s="4" t="str">
        <f>IFERROR(VLOOKUP(F812,Tablas!$A$1:$B$3,2,0),"")</f>
        <v>Boleta</v>
      </c>
      <c r="D812" s="4" t="str">
        <f t="shared" si="42"/>
        <v>Falabella - CONTADO / CASH - PE 4211 FALABELLA No 2554632696 Basado en Entregas</v>
      </c>
      <c r="E812" s="19">
        <v>45523</v>
      </c>
      <c r="F812" s="20" t="s">
        <v>842</v>
      </c>
      <c r="G812" s="20" t="s">
        <v>5088</v>
      </c>
      <c r="H812" s="20" t="s">
        <v>44</v>
      </c>
      <c r="I812" s="20" t="s">
        <v>45</v>
      </c>
      <c r="J812" s="20" t="s">
        <v>5089</v>
      </c>
      <c r="K812" s="20" t="s">
        <v>5090</v>
      </c>
      <c r="L812" s="20" t="s">
        <v>5091</v>
      </c>
      <c r="M812" s="20"/>
      <c r="N812" s="21">
        <v>91.7</v>
      </c>
      <c r="O812" s="21">
        <v>0</v>
      </c>
      <c r="P812" s="20"/>
      <c r="Q812" s="19">
        <v>45523</v>
      </c>
      <c r="R812" s="20"/>
      <c r="S812" s="19">
        <v>45523</v>
      </c>
      <c r="T812" s="20" t="s">
        <v>49</v>
      </c>
      <c r="U812" s="20">
        <v>1010028</v>
      </c>
      <c r="V812" s="20">
        <v>240002580</v>
      </c>
      <c r="W812" s="20" t="s">
        <v>847</v>
      </c>
      <c r="X812" s="20" t="s">
        <v>274</v>
      </c>
      <c r="Y812" s="20" t="s">
        <v>52</v>
      </c>
      <c r="Z812" s="20" t="s">
        <v>5092</v>
      </c>
      <c r="AA812" s="20" t="s">
        <v>372</v>
      </c>
      <c r="AB812" s="20" t="s">
        <v>54</v>
      </c>
      <c r="AC812" s="20" t="s">
        <v>167</v>
      </c>
      <c r="AD812" s="20" t="s">
        <v>56</v>
      </c>
      <c r="AE812" s="20" t="s">
        <v>1838</v>
      </c>
    </row>
    <row r="813" spans="1:31" ht="21" customHeight="1" x14ac:dyDescent="0.2">
      <c r="A813" s="4">
        <f t="shared" si="40"/>
        <v>811</v>
      </c>
      <c r="B813" s="4" t="str">
        <f t="shared" si="41"/>
        <v>B010-00019225</v>
      </c>
      <c r="C813" s="4" t="str">
        <f>IFERROR(VLOOKUP(F813,Tablas!$A$1:$B$3,2,0),"")</f>
        <v>Boleta</v>
      </c>
      <c r="D813" s="4" t="str">
        <f t="shared" si="42"/>
        <v>Ripley - CONTADO / CASH - PE 2837 RIPLEY Basado en Entregas 09-0007-00000824</v>
      </c>
      <c r="E813" s="19">
        <v>45454</v>
      </c>
      <c r="F813" s="20" t="s">
        <v>842</v>
      </c>
      <c r="G813" s="20" t="s">
        <v>5093</v>
      </c>
      <c r="H813" s="20" t="s">
        <v>44</v>
      </c>
      <c r="I813" s="20" t="s">
        <v>45</v>
      </c>
      <c r="J813" s="20" t="s">
        <v>5094</v>
      </c>
      <c r="K813" s="20" t="s">
        <v>5095</v>
      </c>
      <c r="L813" s="20" t="s">
        <v>5096</v>
      </c>
      <c r="M813" s="20"/>
      <c r="N813" s="21">
        <v>91.71</v>
      </c>
      <c r="O813" s="21">
        <v>0</v>
      </c>
      <c r="P813" s="20"/>
      <c r="Q813" s="19">
        <v>45454</v>
      </c>
      <c r="R813" s="20"/>
      <c r="S813" s="19">
        <v>45454</v>
      </c>
      <c r="T813" s="20" t="s">
        <v>49</v>
      </c>
      <c r="U813" s="20">
        <v>979451</v>
      </c>
      <c r="V813" s="20">
        <v>240001759</v>
      </c>
      <c r="W813" s="20" t="s">
        <v>847</v>
      </c>
      <c r="X813" s="20" t="s">
        <v>305</v>
      </c>
      <c r="Y813" s="20" t="s">
        <v>52</v>
      </c>
      <c r="Z813" s="20" t="s">
        <v>5097</v>
      </c>
      <c r="AA813" s="20" t="s">
        <v>5098</v>
      </c>
      <c r="AB813" s="20" t="s">
        <v>166</v>
      </c>
      <c r="AC813" s="20" t="s">
        <v>167</v>
      </c>
      <c r="AD813" s="20" t="s">
        <v>56</v>
      </c>
      <c r="AE813" s="20" t="s">
        <v>2574</v>
      </c>
    </row>
    <row r="814" spans="1:31" ht="21" customHeight="1" x14ac:dyDescent="0.2">
      <c r="A814" s="4">
        <f t="shared" si="40"/>
        <v>812</v>
      </c>
      <c r="B814" s="4" t="str">
        <f t="shared" si="41"/>
        <v>B010-00018797</v>
      </c>
      <c r="C814" s="4" t="str">
        <f>IFERROR(VLOOKUP(F814,Tablas!$A$1:$B$3,2,0),"")</f>
        <v>Boleta</v>
      </c>
      <c r="D814" s="4" t="str">
        <f t="shared" si="42"/>
        <v>Ripley - CONTADO / CASH - PE 2207 RIPLEY Basado en Entregas 09-0007-00000250</v>
      </c>
      <c r="E814" s="19">
        <v>45421</v>
      </c>
      <c r="F814" s="20" t="s">
        <v>842</v>
      </c>
      <c r="G814" s="20" t="s">
        <v>5099</v>
      </c>
      <c r="H814" s="20" t="s">
        <v>44</v>
      </c>
      <c r="I814" s="20" t="s">
        <v>45</v>
      </c>
      <c r="J814" s="20" t="s">
        <v>5100</v>
      </c>
      <c r="K814" s="20" t="s">
        <v>5101</v>
      </c>
      <c r="L814" s="20" t="s">
        <v>5102</v>
      </c>
      <c r="M814" s="20"/>
      <c r="N814" s="21">
        <v>91.71</v>
      </c>
      <c r="O814" s="21">
        <v>0</v>
      </c>
      <c r="P814" s="20"/>
      <c r="Q814" s="19">
        <v>45421</v>
      </c>
      <c r="R814" s="20"/>
      <c r="S814" s="19">
        <v>45421</v>
      </c>
      <c r="T814" s="20" t="s">
        <v>49</v>
      </c>
      <c r="U814" s="20">
        <v>960973</v>
      </c>
      <c r="V814" s="20">
        <v>240001275</v>
      </c>
      <c r="W814" s="20" t="s">
        <v>847</v>
      </c>
      <c r="X814" s="20" t="s">
        <v>305</v>
      </c>
      <c r="Y814" s="20" t="s">
        <v>52</v>
      </c>
      <c r="Z814" s="20" t="s">
        <v>5103</v>
      </c>
      <c r="AA814" s="20" t="s">
        <v>5104</v>
      </c>
      <c r="AB814" s="20" t="s">
        <v>682</v>
      </c>
      <c r="AC814" s="20" t="s">
        <v>167</v>
      </c>
      <c r="AD814" s="20" t="s">
        <v>56</v>
      </c>
      <c r="AE814" s="20" t="s">
        <v>2574</v>
      </c>
    </row>
    <row r="815" spans="1:31" ht="21" customHeight="1" x14ac:dyDescent="0.2">
      <c r="A815" s="4">
        <f t="shared" si="40"/>
        <v>813</v>
      </c>
      <c r="B815" s="4" t="str">
        <f t="shared" si="41"/>
        <v>B010-00018718</v>
      </c>
      <c r="C815" s="4" t="str">
        <f>IFERROR(VLOOKUP(F815,Tablas!$A$1:$B$3,2,0),"")</f>
        <v>Boleta</v>
      </c>
      <c r="D815" s="4" t="str">
        <f t="shared" si="42"/>
        <v>Ripley - CONTADO / CASH - PE 2083 RIPLEY Basado en Entregas 09-0007-00000119</v>
      </c>
      <c r="E815" s="19">
        <v>45412</v>
      </c>
      <c r="F815" s="20" t="s">
        <v>842</v>
      </c>
      <c r="G815" s="20" t="s">
        <v>5105</v>
      </c>
      <c r="H815" s="20" t="s">
        <v>44</v>
      </c>
      <c r="I815" s="20" t="s">
        <v>45</v>
      </c>
      <c r="J815" s="20" t="s">
        <v>5106</v>
      </c>
      <c r="K815" s="20" t="s">
        <v>5107</v>
      </c>
      <c r="L815" s="20" t="s">
        <v>5108</v>
      </c>
      <c r="M815" s="20"/>
      <c r="N815" s="21">
        <v>91.71</v>
      </c>
      <c r="O815" s="21">
        <v>0</v>
      </c>
      <c r="P815" s="20"/>
      <c r="Q815" s="19">
        <v>45412</v>
      </c>
      <c r="R815" s="20"/>
      <c r="S815" s="19">
        <v>45412</v>
      </c>
      <c r="T815" s="20" t="s">
        <v>49</v>
      </c>
      <c r="U815" s="20">
        <v>957014</v>
      </c>
      <c r="V815" s="20">
        <v>240001194</v>
      </c>
      <c r="W815" s="20" t="s">
        <v>847</v>
      </c>
      <c r="X815" s="20" t="s">
        <v>305</v>
      </c>
      <c r="Y815" s="20" t="s">
        <v>52</v>
      </c>
      <c r="Z815" s="20" t="s">
        <v>5109</v>
      </c>
      <c r="AA815" s="20" t="s">
        <v>2147</v>
      </c>
      <c r="AB815" s="20" t="s">
        <v>54</v>
      </c>
      <c r="AC815" s="20" t="s">
        <v>167</v>
      </c>
      <c r="AD815" s="20" t="s">
        <v>56</v>
      </c>
      <c r="AE815" s="20" t="s">
        <v>2574</v>
      </c>
    </row>
    <row r="816" spans="1:31" ht="21" customHeight="1" x14ac:dyDescent="0.2">
      <c r="A816" s="4">
        <f t="shared" si="40"/>
        <v>814</v>
      </c>
      <c r="B816" s="4" t="str">
        <f t="shared" si="41"/>
        <v>B010-00019465</v>
      </c>
      <c r="C816" s="4" t="str">
        <f>IFERROR(VLOOKUP(F816,Tablas!$A$1:$B$3,2,0),"")</f>
        <v>Boleta</v>
      </c>
      <c r="D816" s="4" t="str">
        <f t="shared" si="42"/>
        <v>Ripley - CONTADO / CASH - PE 3346 RIPLEY n.º 6704230301-A Basado en Entregas</v>
      </c>
      <c r="E816" s="19">
        <v>45482</v>
      </c>
      <c r="F816" s="20" t="s">
        <v>842</v>
      </c>
      <c r="G816" s="20" t="s">
        <v>5110</v>
      </c>
      <c r="H816" s="20" t="s">
        <v>44</v>
      </c>
      <c r="I816" s="20" t="s">
        <v>45</v>
      </c>
      <c r="J816" s="20" t="s">
        <v>5111</v>
      </c>
      <c r="K816" s="20" t="s">
        <v>5112</v>
      </c>
      <c r="L816" s="20" t="s">
        <v>5113</v>
      </c>
      <c r="M816" s="20"/>
      <c r="N816" s="21">
        <v>91.71</v>
      </c>
      <c r="O816" s="21">
        <v>0</v>
      </c>
      <c r="P816" s="20"/>
      <c r="Q816" s="19">
        <v>45482</v>
      </c>
      <c r="R816" s="20"/>
      <c r="S816" s="19">
        <v>45482</v>
      </c>
      <c r="T816" s="20" t="s">
        <v>49</v>
      </c>
      <c r="U816" s="20">
        <v>992003</v>
      </c>
      <c r="V816" s="20">
        <v>240002000</v>
      </c>
      <c r="W816" s="20" t="s">
        <v>847</v>
      </c>
      <c r="X816" s="20" t="s">
        <v>305</v>
      </c>
      <c r="Y816" s="20" t="s">
        <v>52</v>
      </c>
      <c r="Z816" s="20" t="s">
        <v>5114</v>
      </c>
      <c r="AA816" s="20" t="s">
        <v>372</v>
      </c>
      <c r="AB816" s="20" t="s">
        <v>54</v>
      </c>
      <c r="AC816" s="20" t="s">
        <v>167</v>
      </c>
      <c r="AD816" s="20" t="s">
        <v>56</v>
      </c>
      <c r="AE816" s="20" t="s">
        <v>2574</v>
      </c>
    </row>
    <row r="817" spans="1:31" ht="21" customHeight="1" x14ac:dyDescent="0.2">
      <c r="A817" s="4">
        <f t="shared" si="40"/>
        <v>815</v>
      </c>
      <c r="B817" s="4" t="str">
        <f t="shared" si="41"/>
        <v>B010-00019224</v>
      </c>
      <c r="C817" s="4" t="str">
        <f>IFERROR(VLOOKUP(F817,Tablas!$A$1:$B$3,2,0),"")</f>
        <v>Boleta</v>
      </c>
      <c r="D817" s="4" t="str">
        <f t="shared" si="42"/>
        <v>Ripley - CONTADO / CASH - PE 2836 RIPLEY Basado en Entregas 09-0007-00000823</v>
      </c>
      <c r="E817" s="19">
        <v>45454</v>
      </c>
      <c r="F817" s="20" t="s">
        <v>842</v>
      </c>
      <c r="G817" s="20" t="s">
        <v>5115</v>
      </c>
      <c r="H817" s="20" t="s">
        <v>44</v>
      </c>
      <c r="I817" s="20" t="s">
        <v>45</v>
      </c>
      <c r="J817" s="20" t="s">
        <v>5116</v>
      </c>
      <c r="K817" s="20" t="s">
        <v>5117</v>
      </c>
      <c r="L817" s="20" t="s">
        <v>5118</v>
      </c>
      <c r="M817" s="20"/>
      <c r="N817" s="21">
        <v>91.71</v>
      </c>
      <c r="O817" s="21">
        <v>0</v>
      </c>
      <c r="P817" s="20"/>
      <c r="Q817" s="19">
        <v>45454</v>
      </c>
      <c r="R817" s="20"/>
      <c r="S817" s="19">
        <v>45454</v>
      </c>
      <c r="T817" s="20" t="s">
        <v>49</v>
      </c>
      <c r="U817" s="20">
        <v>979444</v>
      </c>
      <c r="V817" s="20">
        <v>240001758</v>
      </c>
      <c r="W817" s="20" t="s">
        <v>847</v>
      </c>
      <c r="X817" s="20" t="s">
        <v>305</v>
      </c>
      <c r="Y817" s="20" t="s">
        <v>52</v>
      </c>
      <c r="Z817" s="20" t="s">
        <v>5119</v>
      </c>
      <c r="AA817" s="20" t="s">
        <v>5120</v>
      </c>
      <c r="AB817" s="20" t="s">
        <v>682</v>
      </c>
      <c r="AC817" s="20" t="s">
        <v>167</v>
      </c>
      <c r="AD817" s="20" t="s">
        <v>56</v>
      </c>
      <c r="AE817" s="20" t="s">
        <v>2574</v>
      </c>
    </row>
    <row r="818" spans="1:31" ht="21" customHeight="1" x14ac:dyDescent="0.2">
      <c r="A818" s="4">
        <f t="shared" si="40"/>
        <v>816</v>
      </c>
      <c r="B818" s="4" t="str">
        <f t="shared" si="41"/>
        <v>B010-00019671</v>
      </c>
      <c r="C818" s="4" t="str">
        <f>IFERROR(VLOOKUP(F818,Tablas!$A$1:$B$3,2,0),"")</f>
        <v>Boleta</v>
      </c>
      <c r="D818" s="4" t="str">
        <f t="shared" si="42"/>
        <v>Ecom - CONTADO / CASH - PE 3713 CANI-TABS TEL: 944056367 ENVÍO Basado en E</v>
      </c>
      <c r="E818" s="19">
        <v>45498</v>
      </c>
      <c r="F818" s="20" t="s">
        <v>842</v>
      </c>
      <c r="G818" s="20" t="s">
        <v>5121</v>
      </c>
      <c r="H818" s="20" t="s">
        <v>44</v>
      </c>
      <c r="I818" s="20" t="s">
        <v>45</v>
      </c>
      <c r="J818" s="20" t="s">
        <v>5122</v>
      </c>
      <c r="K818" s="20" t="s">
        <v>5123</v>
      </c>
      <c r="L818" s="20" t="s">
        <v>5124</v>
      </c>
      <c r="M818" s="20"/>
      <c r="N818" s="21">
        <v>91.8</v>
      </c>
      <c r="O818" s="21">
        <v>0</v>
      </c>
      <c r="P818" s="20"/>
      <c r="Q818" s="19">
        <v>45498</v>
      </c>
      <c r="R818" s="20"/>
      <c r="S818" s="19">
        <v>45498</v>
      </c>
      <c r="T818" s="20" t="s">
        <v>49</v>
      </c>
      <c r="U818" s="20">
        <v>998466</v>
      </c>
      <c r="V818" s="20">
        <v>240002206</v>
      </c>
      <c r="W818" s="20" t="s">
        <v>847</v>
      </c>
      <c r="X818" s="20" t="s">
        <v>274</v>
      </c>
      <c r="Y818" s="20" t="s">
        <v>52</v>
      </c>
      <c r="Z818" s="20" t="s">
        <v>5125</v>
      </c>
      <c r="AA818" s="20" t="s">
        <v>5126</v>
      </c>
      <c r="AB818" s="20" t="s">
        <v>789</v>
      </c>
      <c r="AC818" s="20" t="s">
        <v>167</v>
      </c>
      <c r="AD818" s="20" t="s">
        <v>56</v>
      </c>
      <c r="AE818" s="20" t="s">
        <v>864</v>
      </c>
    </row>
    <row r="819" spans="1:31" ht="21" customHeight="1" x14ac:dyDescent="0.2">
      <c r="A819" s="4">
        <f t="shared" si="40"/>
        <v>817</v>
      </c>
      <c r="B819" s="4" t="str">
        <f t="shared" si="41"/>
        <v>B010-00020549</v>
      </c>
      <c r="C819" s="4" t="str">
        <f>IFERROR(VLOOKUP(F819,Tablas!$A$1:$B$3,2,0),"")</f>
        <v>Boleta</v>
      </c>
      <c r="D819" s="4" t="str">
        <f t="shared" si="42"/>
        <v>Ecom - CONTADO / CASH - PE 5157 TEL: 987828268 CANI TABS 1116 ENVÍO Basado</v>
      </c>
      <c r="E819" s="19">
        <v>45565</v>
      </c>
      <c r="F819" s="20" t="s">
        <v>842</v>
      </c>
      <c r="G819" s="20" t="s">
        <v>5127</v>
      </c>
      <c r="H819" s="20" t="s">
        <v>44</v>
      </c>
      <c r="I819" s="20" t="s">
        <v>45</v>
      </c>
      <c r="J819" s="20" t="s">
        <v>5128</v>
      </c>
      <c r="K819" s="20" t="s">
        <v>5129</v>
      </c>
      <c r="L819" s="20" t="s">
        <v>5130</v>
      </c>
      <c r="M819" s="20"/>
      <c r="N819" s="21">
        <v>91.8</v>
      </c>
      <c r="O819" s="21">
        <v>0</v>
      </c>
      <c r="P819" s="20"/>
      <c r="Q819" s="19">
        <v>45565</v>
      </c>
      <c r="R819" s="20"/>
      <c r="S819" s="19">
        <v>45565</v>
      </c>
      <c r="T819" s="20" t="s">
        <v>49</v>
      </c>
      <c r="U819" s="20">
        <v>1032317</v>
      </c>
      <c r="V819" s="20">
        <v>240003086</v>
      </c>
      <c r="W819" s="20" t="s">
        <v>847</v>
      </c>
      <c r="X819" s="20" t="s">
        <v>274</v>
      </c>
      <c r="Y819" s="20" t="s">
        <v>52</v>
      </c>
      <c r="Z819" s="20" t="s">
        <v>5131</v>
      </c>
      <c r="AA819" s="20" t="s">
        <v>5132</v>
      </c>
      <c r="AB819" s="20" t="s">
        <v>436</v>
      </c>
      <c r="AC819" s="20" t="s">
        <v>167</v>
      </c>
      <c r="AD819" s="20" t="s">
        <v>56</v>
      </c>
      <c r="AE819" s="20" t="s">
        <v>864</v>
      </c>
    </row>
    <row r="820" spans="1:31" ht="21" customHeight="1" x14ac:dyDescent="0.2">
      <c r="A820" s="4">
        <f t="shared" si="40"/>
        <v>818</v>
      </c>
      <c r="B820" s="4" t="str">
        <f t="shared" si="41"/>
        <v>B010-00020570</v>
      </c>
      <c r="C820" s="4" t="str">
        <f>IFERROR(VLOOKUP(F820,Tablas!$A$1:$B$3,2,0),"")</f>
        <v>Boleta</v>
      </c>
      <c r="D820" s="4" t="str">
        <f t="shared" si="42"/>
        <v>Ecom - CONTADO / CASH - PE 5183 TEL: 902905252 RECOJO Basado en Entregas 0</v>
      </c>
      <c r="E820" s="19">
        <v>45565</v>
      </c>
      <c r="F820" s="20" t="s">
        <v>842</v>
      </c>
      <c r="G820" s="20" t="s">
        <v>5133</v>
      </c>
      <c r="H820" s="20" t="s">
        <v>44</v>
      </c>
      <c r="I820" s="20" t="s">
        <v>45</v>
      </c>
      <c r="J820" s="20" t="s">
        <v>5134</v>
      </c>
      <c r="K820" s="20" t="s">
        <v>5135</v>
      </c>
      <c r="L820" s="20" t="s">
        <v>5136</v>
      </c>
      <c r="M820" s="20"/>
      <c r="N820" s="21">
        <v>92</v>
      </c>
      <c r="O820" s="21">
        <v>0</v>
      </c>
      <c r="P820" s="20"/>
      <c r="Q820" s="19">
        <v>45565</v>
      </c>
      <c r="R820" s="20"/>
      <c r="S820" s="19">
        <v>45565</v>
      </c>
      <c r="T820" s="20" t="s">
        <v>49</v>
      </c>
      <c r="U820" s="20">
        <v>1032525</v>
      </c>
      <c r="V820" s="20">
        <v>240003107</v>
      </c>
      <c r="W820" s="20" t="s">
        <v>847</v>
      </c>
      <c r="X820" s="20" t="s">
        <v>274</v>
      </c>
      <c r="Y820" s="20" t="s">
        <v>52</v>
      </c>
      <c r="Z820" s="20" t="s">
        <v>5137</v>
      </c>
      <c r="AA820" s="20" t="s">
        <v>5138</v>
      </c>
      <c r="AB820" s="20" t="s">
        <v>1073</v>
      </c>
      <c r="AC820" s="20" t="s">
        <v>689</v>
      </c>
      <c r="AD820" s="20" t="s">
        <v>56</v>
      </c>
      <c r="AE820" s="20" t="s">
        <v>864</v>
      </c>
    </row>
    <row r="821" spans="1:31" ht="21" customHeight="1" x14ac:dyDescent="0.2">
      <c r="A821" s="4">
        <f t="shared" si="40"/>
        <v>819</v>
      </c>
      <c r="B821" s="4" t="str">
        <f t="shared" si="41"/>
        <v>B010-00019657</v>
      </c>
      <c r="C821" s="4" t="str">
        <f>IFERROR(VLOOKUP(F821,Tablas!$A$1:$B$3,2,0),"")</f>
        <v>Boleta</v>
      </c>
      <c r="D821" s="4" t="str">
        <f t="shared" si="42"/>
        <v>Ecom - CONTADO / CASH - PE 3682 TEL: 997898070 ENVÍO Basado en Entregas 09</v>
      </c>
      <c r="E821" s="19">
        <v>45498</v>
      </c>
      <c r="F821" s="20" t="s">
        <v>842</v>
      </c>
      <c r="G821" s="20" t="s">
        <v>5139</v>
      </c>
      <c r="H821" s="20" t="s">
        <v>44</v>
      </c>
      <c r="I821" s="20" t="s">
        <v>45</v>
      </c>
      <c r="J821" s="20" t="s">
        <v>5140</v>
      </c>
      <c r="K821" s="20" t="s">
        <v>5141</v>
      </c>
      <c r="L821" s="20" t="s">
        <v>5142</v>
      </c>
      <c r="M821" s="20"/>
      <c r="N821" s="21">
        <v>92</v>
      </c>
      <c r="O821" s="21">
        <v>0</v>
      </c>
      <c r="P821" s="20"/>
      <c r="Q821" s="19">
        <v>45498</v>
      </c>
      <c r="R821" s="20"/>
      <c r="S821" s="19">
        <v>45498</v>
      </c>
      <c r="T821" s="20" t="s">
        <v>49</v>
      </c>
      <c r="U821" s="20">
        <v>998199</v>
      </c>
      <c r="V821" s="20">
        <v>240002192</v>
      </c>
      <c r="W821" s="20" t="s">
        <v>847</v>
      </c>
      <c r="X821" s="20" t="s">
        <v>274</v>
      </c>
      <c r="Y821" s="20" t="s">
        <v>52</v>
      </c>
      <c r="Z821" s="20" t="s">
        <v>5143</v>
      </c>
      <c r="AA821" s="20" t="s">
        <v>353</v>
      </c>
      <c r="AB821" s="20" t="s">
        <v>54</v>
      </c>
      <c r="AC821" s="20" t="s">
        <v>689</v>
      </c>
      <c r="AD821" s="20" t="s">
        <v>56</v>
      </c>
      <c r="AE821" s="20" t="s">
        <v>864</v>
      </c>
    </row>
    <row r="822" spans="1:31" ht="21" customHeight="1" x14ac:dyDescent="0.2">
      <c r="A822" s="4">
        <f t="shared" si="40"/>
        <v>820</v>
      </c>
      <c r="B822" s="4" t="str">
        <f t="shared" si="41"/>
        <v>B010-00019874</v>
      </c>
      <c r="C822" s="4" t="str">
        <f>IFERROR(VLOOKUP(F822,Tablas!$A$1:$B$3,2,0),"")</f>
        <v>Boleta</v>
      </c>
      <c r="D822" s="4" t="str">
        <f t="shared" si="42"/>
        <v>Falabella - CONTADO / CASH - PE 3919 FALABELLA No 2541488252 Basado en Entregas</v>
      </c>
      <c r="E822" s="19">
        <v>45509</v>
      </c>
      <c r="F822" s="20" t="s">
        <v>842</v>
      </c>
      <c r="G822" s="20" t="s">
        <v>5144</v>
      </c>
      <c r="H822" s="20" t="s">
        <v>44</v>
      </c>
      <c r="I822" s="20" t="s">
        <v>45</v>
      </c>
      <c r="J822" s="20" t="s">
        <v>5145</v>
      </c>
      <c r="K822" s="20" t="s">
        <v>5146</v>
      </c>
      <c r="L822" s="20" t="s">
        <v>5147</v>
      </c>
      <c r="M822" s="20"/>
      <c r="N822" s="21">
        <v>92.7</v>
      </c>
      <c r="O822" s="21">
        <v>0</v>
      </c>
      <c r="P822" s="20"/>
      <c r="Q822" s="19">
        <v>45509</v>
      </c>
      <c r="R822" s="20"/>
      <c r="S822" s="19">
        <v>45509</v>
      </c>
      <c r="T822" s="20" t="s">
        <v>49</v>
      </c>
      <c r="U822" s="20">
        <v>1004047</v>
      </c>
      <c r="V822" s="20">
        <v>240002410</v>
      </c>
      <c r="W822" s="20" t="s">
        <v>847</v>
      </c>
      <c r="X822" s="20" t="s">
        <v>274</v>
      </c>
      <c r="Y822" s="20" t="s">
        <v>4407</v>
      </c>
      <c r="Z822" s="20" t="s">
        <v>5148</v>
      </c>
      <c r="AA822" s="20" t="s">
        <v>372</v>
      </c>
      <c r="AB822" s="20" t="s">
        <v>54</v>
      </c>
      <c r="AC822" s="20" t="s">
        <v>167</v>
      </c>
      <c r="AD822" s="20" t="s">
        <v>56</v>
      </c>
      <c r="AE822" s="20" t="s">
        <v>1838</v>
      </c>
    </row>
    <row r="823" spans="1:31" ht="21" customHeight="1" x14ac:dyDescent="0.2">
      <c r="A823" s="4">
        <f t="shared" si="40"/>
        <v>821</v>
      </c>
      <c r="B823" s="4" t="str">
        <f t="shared" si="41"/>
        <v>B010-00016806</v>
      </c>
      <c r="C823" s="4" t="str">
        <f>IFERROR(VLOOKUP(F823,Tablas!$A$1:$B$3,2,0),"")</f>
        <v>Boleta</v>
      </c>
      <c r="D823" s="4" t="str">
        <f t="shared" si="42"/>
        <v>Falabella - CONTADO / CASH - PE 4913 FALABELLA Basado en Entregas 09-0010-00057</v>
      </c>
      <c r="E823" s="19">
        <v>45254</v>
      </c>
      <c r="F823" s="20" t="s">
        <v>842</v>
      </c>
      <c r="G823" s="20" t="s">
        <v>5149</v>
      </c>
      <c r="H823" s="20" t="s">
        <v>44</v>
      </c>
      <c r="I823" s="20" t="s">
        <v>45</v>
      </c>
      <c r="J823" s="20" t="s">
        <v>5150</v>
      </c>
      <c r="K823" s="20" t="s">
        <v>5151</v>
      </c>
      <c r="L823" s="20" t="s">
        <v>5152</v>
      </c>
      <c r="M823" s="20"/>
      <c r="N823" s="21">
        <v>92.8</v>
      </c>
      <c r="O823" s="21">
        <v>0</v>
      </c>
      <c r="P823" s="20"/>
      <c r="Q823" s="19">
        <v>45254</v>
      </c>
      <c r="R823" s="20"/>
      <c r="S823" s="19">
        <v>45254</v>
      </c>
      <c r="T823" s="20" t="s">
        <v>49</v>
      </c>
      <c r="U823" s="20">
        <v>879981</v>
      </c>
      <c r="V823" s="20">
        <v>230003120</v>
      </c>
      <c r="W823" s="20" t="s">
        <v>847</v>
      </c>
      <c r="X823" s="20" t="s">
        <v>274</v>
      </c>
      <c r="Y823" s="20" t="s">
        <v>52</v>
      </c>
      <c r="Z823" s="20" t="s">
        <v>5153</v>
      </c>
      <c r="AA823" s="20" t="s">
        <v>5154</v>
      </c>
      <c r="AB823" s="20" t="s">
        <v>337</v>
      </c>
      <c r="AC823" s="20" t="s">
        <v>337</v>
      </c>
      <c r="AD823" s="20" t="s">
        <v>56</v>
      </c>
      <c r="AE823" s="20" t="s">
        <v>1838</v>
      </c>
    </row>
    <row r="824" spans="1:31" ht="21" customHeight="1" x14ac:dyDescent="0.2">
      <c r="A824" s="4">
        <f t="shared" si="40"/>
        <v>822</v>
      </c>
      <c r="B824" s="4" t="str">
        <f t="shared" si="41"/>
        <v>B010-00019500</v>
      </c>
      <c r="C824" s="4" t="str">
        <f>IFERROR(VLOOKUP(F824,Tablas!$A$1:$B$3,2,0),"")</f>
        <v>Boleta</v>
      </c>
      <c r="D824" s="4" t="str">
        <f t="shared" si="42"/>
        <v>Ecom - CONTADO / CASH - PE 3396 TEL: 949501188 Basado en Pedidos de client</v>
      </c>
      <c r="E824" s="19">
        <v>45484</v>
      </c>
      <c r="F824" s="20" t="s">
        <v>842</v>
      </c>
      <c r="G824" s="20" t="s">
        <v>5155</v>
      </c>
      <c r="H824" s="20" t="s">
        <v>44</v>
      </c>
      <c r="I824" s="20" t="s">
        <v>45</v>
      </c>
      <c r="J824" s="20" t="s">
        <v>1434</v>
      </c>
      <c r="K824" s="20" t="s">
        <v>1435</v>
      </c>
      <c r="L824" s="20" t="s">
        <v>1436</v>
      </c>
      <c r="M824" s="20"/>
      <c r="N824" s="21">
        <v>93.6</v>
      </c>
      <c r="O824" s="21">
        <v>0</v>
      </c>
      <c r="P824" s="20"/>
      <c r="Q824" s="19">
        <v>45484</v>
      </c>
      <c r="R824" s="20"/>
      <c r="S824" s="19">
        <v>45484</v>
      </c>
      <c r="T824" s="20" t="s">
        <v>49</v>
      </c>
      <c r="U824" s="20">
        <v>992943</v>
      </c>
      <c r="V824" s="20">
        <v>240002035</v>
      </c>
      <c r="W824" s="20" t="s">
        <v>847</v>
      </c>
      <c r="X824" s="20" t="s">
        <v>274</v>
      </c>
      <c r="Y824" s="20" t="s">
        <v>52</v>
      </c>
      <c r="Z824" s="20" t="s">
        <v>5156</v>
      </c>
      <c r="AA824" s="20" t="s">
        <v>353</v>
      </c>
      <c r="AB824" s="20" t="s">
        <v>54</v>
      </c>
      <c r="AC824" s="20" t="s">
        <v>167</v>
      </c>
      <c r="AD824" s="20" t="s">
        <v>56</v>
      </c>
      <c r="AE824" s="20" t="s">
        <v>864</v>
      </c>
    </row>
    <row r="825" spans="1:31" ht="21" customHeight="1" x14ac:dyDescent="0.2">
      <c r="A825" s="4">
        <f t="shared" si="40"/>
        <v>823</v>
      </c>
      <c r="B825" s="4" t="str">
        <f t="shared" si="41"/>
        <v>B010-00018612</v>
      </c>
      <c r="C825" s="4" t="str">
        <f>IFERROR(VLOOKUP(F825,Tablas!$A$1:$B$3,2,0),"")</f>
        <v>Boleta</v>
      </c>
      <c r="D825" s="4" t="str">
        <f t="shared" si="42"/>
        <v>Falabella - CONTADO / CASH - PE 1936 FALABELLA Basado en Entregas 09-0010-00059</v>
      </c>
      <c r="E825" s="19">
        <v>45406</v>
      </c>
      <c r="F825" s="20" t="s">
        <v>842</v>
      </c>
      <c r="G825" s="20" t="s">
        <v>5157</v>
      </c>
      <c r="H825" s="20" t="s">
        <v>44</v>
      </c>
      <c r="I825" s="20" t="s">
        <v>45</v>
      </c>
      <c r="J825" s="20" t="s">
        <v>5158</v>
      </c>
      <c r="K825" s="20" t="s">
        <v>5159</v>
      </c>
      <c r="L825" s="20" t="s">
        <v>5160</v>
      </c>
      <c r="M825" s="20"/>
      <c r="N825" s="21">
        <v>93.8</v>
      </c>
      <c r="O825" s="21">
        <v>0</v>
      </c>
      <c r="P825" s="20"/>
      <c r="Q825" s="19">
        <v>45406</v>
      </c>
      <c r="R825" s="20"/>
      <c r="S825" s="19">
        <v>45406</v>
      </c>
      <c r="T825" s="20" t="s">
        <v>49</v>
      </c>
      <c r="U825" s="20">
        <v>954407</v>
      </c>
      <c r="V825" s="20">
        <v>240001088</v>
      </c>
      <c r="W825" s="20" t="s">
        <v>847</v>
      </c>
      <c r="X825" s="20" t="s">
        <v>274</v>
      </c>
      <c r="Y825" s="20" t="s">
        <v>52</v>
      </c>
      <c r="Z825" s="20" t="s">
        <v>5161</v>
      </c>
      <c r="AA825" s="20" t="s">
        <v>5162</v>
      </c>
      <c r="AB825" s="20" t="s">
        <v>2671</v>
      </c>
      <c r="AC825" s="20" t="s">
        <v>2671</v>
      </c>
      <c r="AD825" s="20" t="s">
        <v>56</v>
      </c>
      <c r="AE825" s="20" t="s">
        <v>1838</v>
      </c>
    </row>
    <row r="826" spans="1:31" ht="21" customHeight="1" x14ac:dyDescent="0.2">
      <c r="A826" s="4">
        <f t="shared" si="40"/>
        <v>824</v>
      </c>
      <c r="B826" s="4" t="str">
        <f t="shared" si="41"/>
        <v>F010-00026055</v>
      </c>
      <c r="C826" s="4" t="str">
        <f>IFERROR(VLOOKUP(F826,Tablas!$A$1:$B$3,2,0),"")</f>
        <v>Factura</v>
      </c>
      <c r="D826" s="4" t="str">
        <f t="shared" si="42"/>
        <v>Venta Asistida - CONTADO / CASH - Facturas clientes - C20520601768</v>
      </c>
      <c r="E826" s="19">
        <v>45562</v>
      </c>
      <c r="F826" s="20" t="s">
        <v>1001</v>
      </c>
      <c r="G826" s="20" t="s">
        <v>5163</v>
      </c>
      <c r="H826" s="20" t="s">
        <v>44</v>
      </c>
      <c r="I826" s="20" t="s">
        <v>45</v>
      </c>
      <c r="J826" s="20" t="s">
        <v>5164</v>
      </c>
      <c r="K826" s="20" t="s">
        <v>5165</v>
      </c>
      <c r="L826" s="20" t="s">
        <v>5166</v>
      </c>
      <c r="M826" s="20"/>
      <c r="N826" s="21">
        <v>93.88</v>
      </c>
      <c r="O826" s="21">
        <v>0</v>
      </c>
      <c r="P826" s="20"/>
      <c r="Q826" s="19">
        <v>45562</v>
      </c>
      <c r="R826" s="20"/>
      <c r="S826" s="19">
        <v>45562</v>
      </c>
      <c r="T826" s="20" t="s">
        <v>49</v>
      </c>
      <c r="U826" s="20">
        <v>1031440</v>
      </c>
      <c r="V826" s="20">
        <v>240002890</v>
      </c>
      <c r="W826" s="20" t="s">
        <v>847</v>
      </c>
      <c r="X826" s="20" t="s">
        <v>274</v>
      </c>
      <c r="Y826" s="20" t="s">
        <v>52</v>
      </c>
      <c r="Z826" s="20" t="s">
        <v>5167</v>
      </c>
      <c r="AA826" s="20" t="s">
        <v>5168</v>
      </c>
      <c r="AB826" s="20"/>
      <c r="AC826" s="20"/>
      <c r="AD826" s="20" t="s">
        <v>56</v>
      </c>
      <c r="AE826" s="20" t="s">
        <v>983</v>
      </c>
    </row>
    <row r="827" spans="1:31" ht="21" customHeight="1" x14ac:dyDescent="0.2">
      <c r="A827" s="4">
        <f t="shared" si="40"/>
        <v>825</v>
      </c>
      <c r="B827" s="4" t="str">
        <f t="shared" si="41"/>
        <v>B010-00020376</v>
      </c>
      <c r="C827" s="4" t="str">
        <f>IFERROR(VLOOKUP(F827,Tablas!$A$1:$B$3,2,0),"")</f>
        <v>Boleta</v>
      </c>
      <c r="D827" s="4" t="str">
        <f t="shared" si="42"/>
        <v>Nacional - CREDITO 30 DIAS / CREDIT 30 DAYS - PE 4770 Basado en Entregas 09-T010-00001329.</v>
      </c>
      <c r="E827" s="19">
        <v>45547</v>
      </c>
      <c r="F827" s="20" t="s">
        <v>842</v>
      </c>
      <c r="G827" s="20" t="s">
        <v>5169</v>
      </c>
      <c r="H827" s="20" t="s">
        <v>44</v>
      </c>
      <c r="I827" s="20" t="s">
        <v>45</v>
      </c>
      <c r="J827" s="20" t="s">
        <v>5170</v>
      </c>
      <c r="K827" s="20" t="s">
        <v>5171</v>
      </c>
      <c r="L827" s="20" t="s">
        <v>5172</v>
      </c>
      <c r="M827" s="20"/>
      <c r="N827" s="21">
        <v>94.4</v>
      </c>
      <c r="O827" s="21">
        <v>0</v>
      </c>
      <c r="P827" s="20"/>
      <c r="Q827" s="19">
        <v>45547</v>
      </c>
      <c r="R827" s="20"/>
      <c r="S827" s="19">
        <v>45577</v>
      </c>
      <c r="T827" s="20" t="s">
        <v>643</v>
      </c>
      <c r="U827" s="20">
        <v>1022918</v>
      </c>
      <c r="V827" s="20">
        <v>240002913</v>
      </c>
      <c r="W827" s="20" t="s">
        <v>847</v>
      </c>
      <c r="X827" s="20" t="s">
        <v>305</v>
      </c>
      <c r="Y827" s="20" t="s">
        <v>52</v>
      </c>
      <c r="Z827" s="20" t="s">
        <v>5173</v>
      </c>
      <c r="AA827" s="20" t="s">
        <v>5174</v>
      </c>
      <c r="AB827" s="20" t="s">
        <v>54</v>
      </c>
      <c r="AC827" s="20" t="s">
        <v>167</v>
      </c>
      <c r="AD827" s="20" t="s">
        <v>56</v>
      </c>
      <c r="AE827" s="20" t="s">
        <v>1014</v>
      </c>
    </row>
    <row r="828" spans="1:31" ht="21" customHeight="1" x14ac:dyDescent="0.2">
      <c r="A828" s="4">
        <f t="shared" si="40"/>
        <v>826</v>
      </c>
      <c r="B828" s="4" t="str">
        <f t="shared" si="41"/>
        <v>B010-00020212</v>
      </c>
      <c r="C828" s="4" t="str">
        <f>IFERROR(VLOOKUP(F828,Tablas!$A$1:$B$3,2,0),"")</f>
        <v>Boleta</v>
      </c>
      <c r="D828" s="4" t="str">
        <f t="shared" si="42"/>
        <v>Promart - Intercorp - CONTADO / CASH - PE 4480 PROMART 1457617878055-01 Basado en Entrega</v>
      </c>
      <c r="E828" s="19">
        <v>45532</v>
      </c>
      <c r="F828" s="20" t="s">
        <v>842</v>
      </c>
      <c r="G828" s="20" t="s">
        <v>5175</v>
      </c>
      <c r="H828" s="20" t="s">
        <v>44</v>
      </c>
      <c r="I828" s="20" t="s">
        <v>45</v>
      </c>
      <c r="J828" s="20" t="s">
        <v>5176</v>
      </c>
      <c r="K828" s="20" t="s">
        <v>5177</v>
      </c>
      <c r="L828" s="20" t="s">
        <v>5178</v>
      </c>
      <c r="M828" s="20"/>
      <c r="N828" s="21">
        <v>94.8</v>
      </c>
      <c r="O828" s="21">
        <v>0</v>
      </c>
      <c r="P828" s="20"/>
      <c r="Q828" s="19">
        <v>45532</v>
      </c>
      <c r="R828" s="20"/>
      <c r="S828" s="19">
        <v>45532</v>
      </c>
      <c r="T828" s="20" t="s">
        <v>49</v>
      </c>
      <c r="U828" s="20">
        <v>1014665</v>
      </c>
      <c r="V828" s="20">
        <v>240002749</v>
      </c>
      <c r="W828" s="20" t="s">
        <v>847</v>
      </c>
      <c r="X828" s="20" t="s">
        <v>274</v>
      </c>
      <c r="Y828" s="20" t="s">
        <v>52</v>
      </c>
      <c r="Z828" s="20" t="s">
        <v>5179</v>
      </c>
      <c r="AA828" s="20" t="s">
        <v>1449</v>
      </c>
      <c r="AB828" s="20" t="s">
        <v>54</v>
      </c>
      <c r="AC828" s="20" t="s">
        <v>167</v>
      </c>
      <c r="AD828" s="20" t="s">
        <v>56</v>
      </c>
      <c r="AE828" s="20" t="s">
        <v>2596</v>
      </c>
    </row>
    <row r="829" spans="1:31" ht="21" customHeight="1" x14ac:dyDescent="0.2">
      <c r="A829" s="4">
        <f t="shared" si="40"/>
        <v>827</v>
      </c>
      <c r="B829" s="4" t="str">
        <f t="shared" si="41"/>
        <v>B010-00018243</v>
      </c>
      <c r="C829" s="4" t="str">
        <f>IFERROR(VLOOKUP(F829,Tablas!$A$1:$B$3,2,0),"")</f>
        <v>Boleta</v>
      </c>
      <c r="D829" s="4" t="str">
        <f t="shared" si="42"/>
        <v>Ecom - CONTADO / CASH - PE 1296 TEL: 964298771 Basado en Pedidos de client</v>
      </c>
      <c r="E829" s="19">
        <v>45371</v>
      </c>
      <c r="F829" s="20" t="s">
        <v>842</v>
      </c>
      <c r="G829" s="20" t="s">
        <v>5180</v>
      </c>
      <c r="H829" s="20" t="s">
        <v>44</v>
      </c>
      <c r="I829" s="20" t="s">
        <v>45</v>
      </c>
      <c r="J829" s="20" t="s">
        <v>5181</v>
      </c>
      <c r="K829" s="20" t="s">
        <v>5182</v>
      </c>
      <c r="L829" s="20" t="s">
        <v>5183</v>
      </c>
      <c r="M829" s="20"/>
      <c r="N829" s="21">
        <v>95.05</v>
      </c>
      <c r="O829" s="21">
        <v>0</v>
      </c>
      <c r="P829" s="20"/>
      <c r="Q829" s="19">
        <v>45371</v>
      </c>
      <c r="R829" s="20"/>
      <c r="S829" s="19">
        <v>45371</v>
      </c>
      <c r="T829" s="20" t="s">
        <v>49</v>
      </c>
      <c r="U829" s="20">
        <v>935749</v>
      </c>
      <c r="V829" s="20">
        <v>240000718</v>
      </c>
      <c r="W829" s="20" t="s">
        <v>847</v>
      </c>
      <c r="X829" s="20" t="s">
        <v>274</v>
      </c>
      <c r="Y829" s="20" t="s">
        <v>52</v>
      </c>
      <c r="Z829" s="20" t="s">
        <v>5184</v>
      </c>
      <c r="AA829" s="20" t="s">
        <v>5185</v>
      </c>
      <c r="AB829" s="20" t="s">
        <v>5186</v>
      </c>
      <c r="AC829" s="20" t="s">
        <v>689</v>
      </c>
      <c r="AD829" s="20" t="s">
        <v>56</v>
      </c>
      <c r="AE829" s="20" t="s">
        <v>864</v>
      </c>
    </row>
    <row r="830" spans="1:31" ht="21" customHeight="1" x14ac:dyDescent="0.2">
      <c r="A830" s="4">
        <f t="shared" si="40"/>
        <v>828</v>
      </c>
      <c r="B830" s="4" t="str">
        <f t="shared" si="41"/>
        <v>B010-00016756</v>
      </c>
      <c r="C830" s="4" t="str">
        <f>IFERROR(VLOOKUP(F830,Tablas!$A$1:$B$3,2,0),"")</f>
        <v>Boleta</v>
      </c>
      <c r="D830" s="4" t="str">
        <f t="shared" si="42"/>
        <v>Falabella - CONTADO / CASH - PE 4814 FALABELLA Basado en Entregas 09-0010-00057</v>
      </c>
      <c r="E830" s="19">
        <v>45247</v>
      </c>
      <c r="F830" s="20" t="s">
        <v>842</v>
      </c>
      <c r="G830" s="20" t="s">
        <v>5187</v>
      </c>
      <c r="H830" s="20" t="s">
        <v>44</v>
      </c>
      <c r="I830" s="20" t="s">
        <v>45</v>
      </c>
      <c r="J830" s="20" t="s">
        <v>3792</v>
      </c>
      <c r="K830" s="20" t="s">
        <v>3793</v>
      </c>
      <c r="L830" s="20" t="s">
        <v>3794</v>
      </c>
      <c r="M830" s="20"/>
      <c r="N830" s="21">
        <v>95.4</v>
      </c>
      <c r="O830" s="21">
        <v>0</v>
      </c>
      <c r="P830" s="20"/>
      <c r="Q830" s="19">
        <v>45247</v>
      </c>
      <c r="R830" s="20"/>
      <c r="S830" s="19">
        <v>45247</v>
      </c>
      <c r="T830" s="20" t="s">
        <v>49</v>
      </c>
      <c r="U830" s="20">
        <v>875867</v>
      </c>
      <c r="V830" s="20">
        <v>230003070</v>
      </c>
      <c r="W830" s="20" t="s">
        <v>847</v>
      </c>
      <c r="X830" s="20" t="s">
        <v>274</v>
      </c>
      <c r="Y830" s="20" t="s">
        <v>52</v>
      </c>
      <c r="Z830" s="20" t="s">
        <v>5188</v>
      </c>
      <c r="AA830" s="20" t="s">
        <v>3796</v>
      </c>
      <c r="AB830" s="20" t="s">
        <v>309</v>
      </c>
      <c r="AC830" s="20" t="s">
        <v>309</v>
      </c>
      <c r="AD830" s="20" t="s">
        <v>56</v>
      </c>
      <c r="AE830" s="20" t="s">
        <v>1838</v>
      </c>
    </row>
    <row r="831" spans="1:31" ht="21" customHeight="1" x14ac:dyDescent="0.2">
      <c r="A831" s="4">
        <f t="shared" ref="A831:A894" si="43">ROW()-2</f>
        <v>829</v>
      </c>
      <c r="B831" s="4" t="str">
        <f t="shared" ref="B831:B894" si="44">MID(G831,4,20)</f>
        <v>B010-00018587</v>
      </c>
      <c r="C831" s="4" t="str">
        <f>IFERROR(VLOOKUP(F831,Tablas!$A$1:$B$3,2,0),"")</f>
        <v>Boleta</v>
      </c>
      <c r="D831" s="4" t="str">
        <f t="shared" ref="D831:D894" si="45">CONCATENATE(AE831," - ",T831," - ",Z831)</f>
        <v>Oechsle - Intercorp - CONTADO / CASH - PE 1865 OESCHLE Basado en Entregas 09-0010-0005992</v>
      </c>
      <c r="E831" s="19">
        <v>45405</v>
      </c>
      <c r="F831" s="20" t="s">
        <v>842</v>
      </c>
      <c r="G831" s="20" t="s">
        <v>5189</v>
      </c>
      <c r="H831" s="20" t="s">
        <v>44</v>
      </c>
      <c r="I831" s="20" t="s">
        <v>45</v>
      </c>
      <c r="J831" s="20" t="s">
        <v>5190</v>
      </c>
      <c r="K831" s="20" t="s">
        <v>5191</v>
      </c>
      <c r="L831" s="20" t="s">
        <v>5192</v>
      </c>
      <c r="M831" s="20"/>
      <c r="N831" s="21">
        <v>95.45</v>
      </c>
      <c r="O831" s="21">
        <v>0</v>
      </c>
      <c r="P831" s="20"/>
      <c r="Q831" s="19">
        <v>45405</v>
      </c>
      <c r="R831" s="20"/>
      <c r="S831" s="19">
        <v>45405</v>
      </c>
      <c r="T831" s="20" t="s">
        <v>49</v>
      </c>
      <c r="U831" s="20">
        <v>952095</v>
      </c>
      <c r="V831" s="20">
        <v>240001063</v>
      </c>
      <c r="W831" s="20" t="s">
        <v>847</v>
      </c>
      <c r="X831" s="20" t="s">
        <v>305</v>
      </c>
      <c r="Y831" s="20" t="s">
        <v>52</v>
      </c>
      <c r="Z831" s="20" t="s">
        <v>5193</v>
      </c>
      <c r="AA831" s="20" t="s">
        <v>5194</v>
      </c>
      <c r="AB831" s="20" t="s">
        <v>682</v>
      </c>
      <c r="AC831" s="20" t="s">
        <v>167</v>
      </c>
      <c r="AD831" s="20" t="s">
        <v>56</v>
      </c>
      <c r="AE831" s="20" t="s">
        <v>3057</v>
      </c>
    </row>
    <row r="832" spans="1:31" ht="21" customHeight="1" x14ac:dyDescent="0.2">
      <c r="A832" s="4">
        <f t="shared" si="43"/>
        <v>830</v>
      </c>
      <c r="B832" s="4" t="str">
        <f t="shared" si="44"/>
        <v>B010-00016772</v>
      </c>
      <c r="C832" s="4" t="str">
        <f>IFERROR(VLOOKUP(F832,Tablas!$A$1:$B$3,2,0),"")</f>
        <v>Boleta</v>
      </c>
      <c r="D832" s="4" t="str">
        <f t="shared" si="45"/>
        <v>Falabella - CONTADO / CASH - PE 4836 FALABELLA Basado en Entregas 09-0010-00057</v>
      </c>
      <c r="E832" s="19">
        <v>45250</v>
      </c>
      <c r="F832" s="20" t="s">
        <v>842</v>
      </c>
      <c r="G832" s="20" t="s">
        <v>5195</v>
      </c>
      <c r="H832" s="20" t="s">
        <v>44</v>
      </c>
      <c r="I832" s="20" t="s">
        <v>45</v>
      </c>
      <c r="J832" s="20" t="s">
        <v>4115</v>
      </c>
      <c r="K832" s="20" t="s">
        <v>4116</v>
      </c>
      <c r="L832" s="20" t="s">
        <v>4117</v>
      </c>
      <c r="M832" s="20"/>
      <c r="N832" s="21">
        <v>95.8</v>
      </c>
      <c r="O832" s="21">
        <v>0</v>
      </c>
      <c r="P832" s="20"/>
      <c r="Q832" s="19">
        <v>45250</v>
      </c>
      <c r="R832" s="20"/>
      <c r="S832" s="19">
        <v>45250</v>
      </c>
      <c r="T832" s="20" t="s">
        <v>49</v>
      </c>
      <c r="U832" s="20">
        <v>876632</v>
      </c>
      <c r="V832" s="20">
        <v>230003086</v>
      </c>
      <c r="W832" s="20" t="s">
        <v>847</v>
      </c>
      <c r="X832" s="20" t="s">
        <v>274</v>
      </c>
      <c r="Y832" s="20" t="s">
        <v>52</v>
      </c>
      <c r="Z832" s="20" t="s">
        <v>5196</v>
      </c>
      <c r="AA832" s="20" t="s">
        <v>353</v>
      </c>
      <c r="AB832" s="20" t="s">
        <v>54</v>
      </c>
      <c r="AC832" s="20" t="s">
        <v>344</v>
      </c>
      <c r="AD832" s="20" t="s">
        <v>56</v>
      </c>
      <c r="AE832" s="20" t="s">
        <v>1838</v>
      </c>
    </row>
    <row r="833" spans="1:31" ht="21" customHeight="1" x14ac:dyDescent="0.2">
      <c r="A833" s="4">
        <f t="shared" si="43"/>
        <v>831</v>
      </c>
      <c r="B833" s="4" t="str">
        <f t="shared" si="44"/>
        <v>B010-00019309</v>
      </c>
      <c r="C833" s="4" t="str">
        <f>IFERROR(VLOOKUP(F833,Tablas!$A$1:$B$3,2,0),"")</f>
        <v>Boleta</v>
      </c>
      <c r="D833" s="4" t="str">
        <f t="shared" si="45"/>
        <v>Ecom - CONTADO / CASH - PE 2983 TEL: 920186556 Basado en Pedidos de client</v>
      </c>
      <c r="E833" s="19">
        <v>45461</v>
      </c>
      <c r="F833" s="20" t="s">
        <v>842</v>
      </c>
      <c r="G833" s="20" t="s">
        <v>5197</v>
      </c>
      <c r="H833" s="20" t="s">
        <v>44</v>
      </c>
      <c r="I833" s="20" t="s">
        <v>45</v>
      </c>
      <c r="J833" s="20" t="s">
        <v>5190</v>
      </c>
      <c r="K833" s="20" t="s">
        <v>5191</v>
      </c>
      <c r="L833" s="20" t="s">
        <v>5192</v>
      </c>
      <c r="M833" s="20"/>
      <c r="N833" s="21">
        <v>96.23</v>
      </c>
      <c r="O833" s="21">
        <v>0</v>
      </c>
      <c r="P833" s="20"/>
      <c r="Q833" s="19">
        <v>45461</v>
      </c>
      <c r="R833" s="20"/>
      <c r="S833" s="19">
        <v>45461</v>
      </c>
      <c r="T833" s="20" t="s">
        <v>49</v>
      </c>
      <c r="U833" s="20">
        <v>982792</v>
      </c>
      <c r="V833" s="20">
        <v>240001844</v>
      </c>
      <c r="W833" s="20" t="s">
        <v>847</v>
      </c>
      <c r="X833" s="20" t="s">
        <v>305</v>
      </c>
      <c r="Y833" s="20" t="s">
        <v>52</v>
      </c>
      <c r="Z833" s="20" t="s">
        <v>5198</v>
      </c>
      <c r="AA833" s="20" t="s">
        <v>5194</v>
      </c>
      <c r="AB833" s="20" t="s">
        <v>682</v>
      </c>
      <c r="AC833" s="20" t="s">
        <v>167</v>
      </c>
      <c r="AD833" s="20" t="s">
        <v>56</v>
      </c>
      <c r="AE833" s="20" t="s">
        <v>864</v>
      </c>
    </row>
    <row r="834" spans="1:31" ht="21" customHeight="1" x14ac:dyDescent="0.2">
      <c r="A834" s="4">
        <f t="shared" si="43"/>
        <v>832</v>
      </c>
      <c r="B834" s="4" t="str">
        <f t="shared" si="44"/>
        <v>B010-00019618</v>
      </c>
      <c r="C834" s="4" t="str">
        <f>IFERROR(VLOOKUP(F834,Tablas!$A$1:$B$3,2,0),"")</f>
        <v>Boleta</v>
      </c>
      <c r="D834" s="4" t="str">
        <f t="shared" si="45"/>
        <v>Ecom - CONTADO / CASH - PE 3619 TEL: 997950666 RECOJO Basado en Entregas 0</v>
      </c>
      <c r="E834" s="19">
        <v>45492</v>
      </c>
      <c r="F834" s="20" t="s">
        <v>842</v>
      </c>
      <c r="G834" s="20" t="s">
        <v>5199</v>
      </c>
      <c r="H834" s="20" t="s">
        <v>44</v>
      </c>
      <c r="I834" s="20" t="s">
        <v>45</v>
      </c>
      <c r="J834" s="20" t="s">
        <v>1381</v>
      </c>
      <c r="K834" s="20" t="s">
        <v>1382</v>
      </c>
      <c r="L834" s="20" t="s">
        <v>1383</v>
      </c>
      <c r="M834" s="20"/>
      <c r="N834" s="21">
        <v>96.3</v>
      </c>
      <c r="O834" s="21">
        <v>0</v>
      </c>
      <c r="P834" s="20"/>
      <c r="Q834" s="19">
        <v>45492</v>
      </c>
      <c r="R834" s="20"/>
      <c r="S834" s="19">
        <v>45492</v>
      </c>
      <c r="T834" s="20" t="s">
        <v>49</v>
      </c>
      <c r="U834" s="20">
        <v>996628</v>
      </c>
      <c r="V834" s="20">
        <v>240002153</v>
      </c>
      <c r="W834" s="20" t="s">
        <v>847</v>
      </c>
      <c r="X834" s="20" t="s">
        <v>305</v>
      </c>
      <c r="Y834" s="20" t="s">
        <v>52</v>
      </c>
      <c r="Z834" s="20" t="s">
        <v>5200</v>
      </c>
      <c r="AA834" s="20" t="s">
        <v>353</v>
      </c>
      <c r="AB834" s="20" t="s">
        <v>54</v>
      </c>
      <c r="AC834" s="20" t="s">
        <v>689</v>
      </c>
      <c r="AD834" s="20" t="s">
        <v>56</v>
      </c>
      <c r="AE834" s="20" t="s">
        <v>864</v>
      </c>
    </row>
    <row r="835" spans="1:31" ht="21" customHeight="1" x14ac:dyDescent="0.2">
      <c r="A835" s="4">
        <f t="shared" si="43"/>
        <v>833</v>
      </c>
      <c r="B835" s="4" t="str">
        <f t="shared" si="44"/>
        <v>B010-00019895</v>
      </c>
      <c r="C835" s="4" t="str">
        <f>IFERROR(VLOOKUP(F835,Tablas!$A$1:$B$3,2,0),"")</f>
        <v>Boleta</v>
      </c>
      <c r="D835" s="4" t="str">
        <f t="shared" si="45"/>
        <v>Ecom - CONTADO / CASH - PE 3948 TEL: 999119910 ENVÍO Basado en Entregas 09</v>
      </c>
      <c r="E835" s="19">
        <v>45511</v>
      </c>
      <c r="F835" s="20" t="s">
        <v>842</v>
      </c>
      <c r="G835" s="20" t="s">
        <v>5201</v>
      </c>
      <c r="H835" s="20" t="s">
        <v>44</v>
      </c>
      <c r="I835" s="20" t="s">
        <v>45</v>
      </c>
      <c r="J835" s="20" t="s">
        <v>5202</v>
      </c>
      <c r="K835" s="20" t="s">
        <v>5203</v>
      </c>
      <c r="L835" s="20" t="s">
        <v>5204</v>
      </c>
      <c r="M835" s="20"/>
      <c r="N835" s="21">
        <v>96.49</v>
      </c>
      <c r="O835" s="21">
        <v>0</v>
      </c>
      <c r="P835" s="20"/>
      <c r="Q835" s="19">
        <v>45511</v>
      </c>
      <c r="R835" s="20"/>
      <c r="S835" s="19">
        <v>45511</v>
      </c>
      <c r="T835" s="20" t="s">
        <v>49</v>
      </c>
      <c r="U835" s="20">
        <v>1004616</v>
      </c>
      <c r="V835" s="20">
        <v>240002431</v>
      </c>
      <c r="W835" s="20" t="s">
        <v>847</v>
      </c>
      <c r="X835" s="20" t="s">
        <v>274</v>
      </c>
      <c r="Y835" s="20" t="s">
        <v>52</v>
      </c>
      <c r="Z835" s="20" t="s">
        <v>5205</v>
      </c>
      <c r="AA835" s="20" t="s">
        <v>5206</v>
      </c>
      <c r="AB835" s="20" t="s">
        <v>789</v>
      </c>
      <c r="AC835" s="20" t="s">
        <v>167</v>
      </c>
      <c r="AD835" s="20" t="s">
        <v>56</v>
      </c>
      <c r="AE835" s="20" t="s">
        <v>864</v>
      </c>
    </row>
    <row r="836" spans="1:31" ht="21" customHeight="1" x14ac:dyDescent="0.2">
      <c r="A836" s="4">
        <f t="shared" si="43"/>
        <v>834</v>
      </c>
      <c r="B836" s="4" t="str">
        <f t="shared" si="44"/>
        <v>B010-00018380</v>
      </c>
      <c r="C836" s="4" t="str">
        <f>IFERROR(VLOOKUP(F836,Tablas!$A$1:$B$3,2,0),"")</f>
        <v>Boleta</v>
      </c>
      <c r="D836" s="4" t="str">
        <f t="shared" si="45"/>
        <v>Ecom - CONTADO / CASH - PE 1498 TEL: 995267800 Basado en Entregas 09-0010-</v>
      </c>
      <c r="E836" s="19">
        <v>45384</v>
      </c>
      <c r="F836" s="20" t="s">
        <v>842</v>
      </c>
      <c r="G836" s="20" t="s">
        <v>5207</v>
      </c>
      <c r="H836" s="20" t="s">
        <v>44</v>
      </c>
      <c r="I836" s="20" t="s">
        <v>45</v>
      </c>
      <c r="J836" s="20" t="s">
        <v>5208</v>
      </c>
      <c r="K836" s="20" t="s">
        <v>5209</v>
      </c>
      <c r="L836" s="20" t="s">
        <v>5210</v>
      </c>
      <c r="M836" s="20"/>
      <c r="N836" s="21">
        <v>97</v>
      </c>
      <c r="O836" s="21">
        <v>0</v>
      </c>
      <c r="P836" s="20"/>
      <c r="Q836" s="19">
        <v>45384</v>
      </c>
      <c r="R836" s="20"/>
      <c r="S836" s="19">
        <v>45384</v>
      </c>
      <c r="T836" s="20" t="s">
        <v>49</v>
      </c>
      <c r="U836" s="20">
        <v>940211</v>
      </c>
      <c r="V836" s="20">
        <v>240000856</v>
      </c>
      <c r="W836" s="20" t="s">
        <v>847</v>
      </c>
      <c r="X836" s="20" t="s">
        <v>274</v>
      </c>
      <c r="Y836" s="20" t="s">
        <v>52</v>
      </c>
      <c r="Z836" s="20" t="s">
        <v>5211</v>
      </c>
      <c r="AA836" s="20" t="s">
        <v>5212</v>
      </c>
      <c r="AB836" s="20" t="s">
        <v>949</v>
      </c>
      <c r="AC836" s="20" t="s">
        <v>689</v>
      </c>
      <c r="AD836" s="20" t="s">
        <v>56</v>
      </c>
      <c r="AE836" s="20" t="s">
        <v>864</v>
      </c>
    </row>
    <row r="837" spans="1:31" ht="21" customHeight="1" x14ac:dyDescent="0.2">
      <c r="A837" s="4">
        <f t="shared" si="43"/>
        <v>835</v>
      </c>
      <c r="B837" s="4" t="str">
        <f t="shared" si="44"/>
        <v>B010-00020183</v>
      </c>
      <c r="C837" s="4" t="str">
        <f>IFERROR(VLOOKUP(F837,Tablas!$A$1:$B$3,2,0),"")</f>
        <v>Boleta</v>
      </c>
      <c r="D837" s="4" t="str">
        <f t="shared" si="45"/>
        <v>Nacional - CREDITO 30 DIAS / CREDIT 30 DAYS - PE 4425 Basado en Entregas 09-T010-00001016.</v>
      </c>
      <c r="E837" s="19">
        <v>45530</v>
      </c>
      <c r="F837" s="20" t="s">
        <v>842</v>
      </c>
      <c r="G837" s="20" t="s">
        <v>5213</v>
      </c>
      <c r="H837" s="20" t="s">
        <v>44</v>
      </c>
      <c r="I837" s="20" t="s">
        <v>45</v>
      </c>
      <c r="J837" s="20" t="s">
        <v>5214</v>
      </c>
      <c r="K837" s="20" t="s">
        <v>5215</v>
      </c>
      <c r="L837" s="20" t="s">
        <v>5216</v>
      </c>
      <c r="M837" s="20"/>
      <c r="N837" s="21">
        <v>97.35</v>
      </c>
      <c r="O837" s="21">
        <v>0</v>
      </c>
      <c r="P837" s="20"/>
      <c r="Q837" s="19">
        <v>45530</v>
      </c>
      <c r="R837" s="20"/>
      <c r="S837" s="19">
        <v>45560</v>
      </c>
      <c r="T837" s="20" t="s">
        <v>643</v>
      </c>
      <c r="U837" s="20">
        <v>1013422</v>
      </c>
      <c r="V837" s="20">
        <v>240002720</v>
      </c>
      <c r="W837" s="20" t="s">
        <v>847</v>
      </c>
      <c r="X837" s="20" t="s">
        <v>305</v>
      </c>
      <c r="Y837" s="20" t="s">
        <v>52</v>
      </c>
      <c r="Z837" s="20" t="s">
        <v>5217</v>
      </c>
      <c r="AA837" s="20" t="s">
        <v>353</v>
      </c>
      <c r="AB837" s="20" t="s">
        <v>54</v>
      </c>
      <c r="AC837" s="20" t="s">
        <v>167</v>
      </c>
      <c r="AD837" s="20" t="s">
        <v>56</v>
      </c>
      <c r="AE837" s="20" t="s">
        <v>1014</v>
      </c>
    </row>
    <row r="838" spans="1:31" ht="21" customHeight="1" x14ac:dyDescent="0.2">
      <c r="A838" s="4">
        <f t="shared" si="43"/>
        <v>836</v>
      </c>
      <c r="B838" s="4" t="str">
        <f t="shared" si="44"/>
        <v>B010-00020233</v>
      </c>
      <c r="C838" s="4" t="str">
        <f>IFERROR(VLOOKUP(F838,Tablas!$A$1:$B$3,2,0),"")</f>
        <v>Boleta</v>
      </c>
      <c r="D838" s="4" t="str">
        <f t="shared" si="45"/>
        <v>Ripley - CONTADO / CASH - PE 4520 RIPLEY n.º 6787770701-A Basado en Entregas</v>
      </c>
      <c r="E838" s="19">
        <v>45533</v>
      </c>
      <c r="F838" s="20" t="s">
        <v>842</v>
      </c>
      <c r="G838" s="20" t="s">
        <v>5218</v>
      </c>
      <c r="H838" s="20" t="s">
        <v>44</v>
      </c>
      <c r="I838" s="20" t="s">
        <v>45</v>
      </c>
      <c r="J838" s="20" t="s">
        <v>5219</v>
      </c>
      <c r="K838" s="20" t="s">
        <v>5220</v>
      </c>
      <c r="L838" s="20" t="s">
        <v>5221</v>
      </c>
      <c r="M838" s="20"/>
      <c r="N838" s="21">
        <v>97.75</v>
      </c>
      <c r="O838" s="21">
        <v>0</v>
      </c>
      <c r="P838" s="20"/>
      <c r="Q838" s="19">
        <v>45533</v>
      </c>
      <c r="R838" s="20"/>
      <c r="S838" s="19">
        <v>45533</v>
      </c>
      <c r="T838" s="20" t="s">
        <v>49</v>
      </c>
      <c r="U838" s="20">
        <v>1016997</v>
      </c>
      <c r="V838" s="20">
        <v>240002770</v>
      </c>
      <c r="W838" s="20" t="s">
        <v>847</v>
      </c>
      <c r="X838" s="20" t="s">
        <v>274</v>
      </c>
      <c r="Y838" s="20" t="s">
        <v>52</v>
      </c>
      <c r="Z838" s="20" t="s">
        <v>5222</v>
      </c>
      <c r="AA838" s="20" t="s">
        <v>372</v>
      </c>
      <c r="AB838" s="20" t="s">
        <v>54</v>
      </c>
      <c r="AC838" s="20" t="s">
        <v>167</v>
      </c>
      <c r="AD838" s="20" t="s">
        <v>56</v>
      </c>
      <c r="AE838" s="20" t="s">
        <v>2574</v>
      </c>
    </row>
    <row r="839" spans="1:31" ht="21" customHeight="1" x14ac:dyDescent="0.2">
      <c r="A839" s="4">
        <f t="shared" si="43"/>
        <v>837</v>
      </c>
      <c r="B839" s="4" t="str">
        <f t="shared" si="44"/>
        <v>B010-00020550</v>
      </c>
      <c r="C839" s="4" t="str">
        <f>IFERROR(VLOOKUP(F839,Tablas!$A$1:$B$3,2,0),"")</f>
        <v>Boleta</v>
      </c>
      <c r="D839" s="4" t="str">
        <f t="shared" si="45"/>
        <v>Falabella - CONTADO / CASH - PE 5158 FALABELLA No 2585246881 Basado en Entregas</v>
      </c>
      <c r="E839" s="19">
        <v>45565</v>
      </c>
      <c r="F839" s="20" t="s">
        <v>842</v>
      </c>
      <c r="G839" s="20" t="s">
        <v>5223</v>
      </c>
      <c r="H839" s="20" t="s">
        <v>44</v>
      </c>
      <c r="I839" s="20" t="s">
        <v>45</v>
      </c>
      <c r="J839" s="20" t="s">
        <v>5224</v>
      </c>
      <c r="K839" s="20" t="s">
        <v>5225</v>
      </c>
      <c r="L839" s="20" t="s">
        <v>5226</v>
      </c>
      <c r="M839" s="20"/>
      <c r="N839" s="21">
        <v>98.09</v>
      </c>
      <c r="O839" s="21">
        <v>0</v>
      </c>
      <c r="P839" s="20"/>
      <c r="Q839" s="19">
        <v>45565</v>
      </c>
      <c r="R839" s="20"/>
      <c r="S839" s="19">
        <v>45565</v>
      </c>
      <c r="T839" s="20" t="s">
        <v>49</v>
      </c>
      <c r="U839" s="20">
        <v>1032321</v>
      </c>
      <c r="V839" s="20">
        <v>240003087</v>
      </c>
      <c r="W839" s="20" t="s">
        <v>847</v>
      </c>
      <c r="X839" s="20" t="s">
        <v>274</v>
      </c>
      <c r="Y839" s="20" t="s">
        <v>52</v>
      </c>
      <c r="Z839" s="20" t="s">
        <v>5227</v>
      </c>
      <c r="AA839" s="20" t="s">
        <v>372</v>
      </c>
      <c r="AB839" s="20" t="s">
        <v>54</v>
      </c>
      <c r="AC839" s="20" t="s">
        <v>167</v>
      </c>
      <c r="AD839" s="20" t="s">
        <v>56</v>
      </c>
      <c r="AE839" s="20" t="s">
        <v>1838</v>
      </c>
    </row>
    <row r="840" spans="1:31" ht="21" customHeight="1" x14ac:dyDescent="0.2">
      <c r="A840" s="4">
        <f t="shared" si="43"/>
        <v>838</v>
      </c>
      <c r="B840" s="4" t="str">
        <f t="shared" si="44"/>
        <v>B010-00019540</v>
      </c>
      <c r="C840" s="4" t="str">
        <f>IFERROR(VLOOKUP(F840,Tablas!$A$1:$B$3,2,0),"")</f>
        <v>Boleta</v>
      </c>
      <c r="D840" s="4" t="str">
        <f t="shared" si="45"/>
        <v>Ecom - CONTADO / CASH - PE 3456 TEL: 936639543 ENVÍO Basado en Pedidos de</v>
      </c>
      <c r="E840" s="19">
        <v>45488</v>
      </c>
      <c r="F840" s="20" t="s">
        <v>842</v>
      </c>
      <c r="G840" s="20" t="s">
        <v>5228</v>
      </c>
      <c r="H840" s="20" t="s">
        <v>44</v>
      </c>
      <c r="I840" s="20" t="s">
        <v>45</v>
      </c>
      <c r="J840" s="20" t="s">
        <v>5229</v>
      </c>
      <c r="K840" s="20" t="s">
        <v>5230</v>
      </c>
      <c r="L840" s="20" t="s">
        <v>5231</v>
      </c>
      <c r="M840" s="20"/>
      <c r="N840" s="21">
        <v>98.83</v>
      </c>
      <c r="O840" s="21">
        <v>0</v>
      </c>
      <c r="P840" s="20"/>
      <c r="Q840" s="19">
        <v>45488</v>
      </c>
      <c r="R840" s="20"/>
      <c r="S840" s="19">
        <v>45488</v>
      </c>
      <c r="T840" s="20" t="s">
        <v>49</v>
      </c>
      <c r="U840" s="20">
        <v>994297</v>
      </c>
      <c r="V840" s="20">
        <v>240002075</v>
      </c>
      <c r="W840" s="20" t="s">
        <v>847</v>
      </c>
      <c r="X840" s="20" t="s">
        <v>274</v>
      </c>
      <c r="Y840" s="20" t="s">
        <v>52</v>
      </c>
      <c r="Z840" s="20" t="s">
        <v>5232</v>
      </c>
      <c r="AA840" s="20" t="s">
        <v>353</v>
      </c>
      <c r="AB840" s="20" t="s">
        <v>54</v>
      </c>
      <c r="AC840" s="20" t="s">
        <v>689</v>
      </c>
      <c r="AD840" s="20" t="s">
        <v>56</v>
      </c>
      <c r="AE840" s="20" t="s">
        <v>864</v>
      </c>
    </row>
    <row r="841" spans="1:31" ht="21" customHeight="1" x14ac:dyDescent="0.2">
      <c r="A841" s="4">
        <f t="shared" si="43"/>
        <v>839</v>
      </c>
      <c r="B841" s="4" t="str">
        <f t="shared" si="44"/>
        <v>B010-00019664</v>
      </c>
      <c r="C841" s="4" t="str">
        <f>IFERROR(VLOOKUP(F841,Tablas!$A$1:$B$3,2,0),"")</f>
        <v>Boleta</v>
      </c>
      <c r="D841" s="4" t="str">
        <f t="shared" si="45"/>
        <v>Ecom - CONTADO / CASH - PE 3698 TEL: 999199460 ENVÍO Basado en Pedidos de</v>
      </c>
      <c r="E841" s="19">
        <v>45498</v>
      </c>
      <c r="F841" s="20" t="s">
        <v>842</v>
      </c>
      <c r="G841" s="20" t="s">
        <v>5233</v>
      </c>
      <c r="H841" s="20" t="s">
        <v>44</v>
      </c>
      <c r="I841" s="20" t="s">
        <v>45</v>
      </c>
      <c r="J841" s="20" t="s">
        <v>5234</v>
      </c>
      <c r="K841" s="20" t="s">
        <v>5235</v>
      </c>
      <c r="L841" s="20" t="s">
        <v>5236</v>
      </c>
      <c r="M841" s="20"/>
      <c r="N841" s="21">
        <v>98.83</v>
      </c>
      <c r="O841" s="21">
        <v>0</v>
      </c>
      <c r="P841" s="20"/>
      <c r="Q841" s="19">
        <v>45498</v>
      </c>
      <c r="R841" s="20"/>
      <c r="S841" s="19">
        <v>45498</v>
      </c>
      <c r="T841" s="20" t="s">
        <v>49</v>
      </c>
      <c r="U841" s="20">
        <v>998213</v>
      </c>
      <c r="V841" s="20">
        <v>240002199</v>
      </c>
      <c r="W841" s="20" t="s">
        <v>847</v>
      </c>
      <c r="X841" s="20" t="s">
        <v>274</v>
      </c>
      <c r="Y841" s="20" t="s">
        <v>52</v>
      </c>
      <c r="Z841" s="20" t="s">
        <v>5237</v>
      </c>
      <c r="AA841" s="20" t="s">
        <v>5238</v>
      </c>
      <c r="AB841" s="20" t="s">
        <v>949</v>
      </c>
      <c r="AC841" s="20" t="s">
        <v>689</v>
      </c>
      <c r="AD841" s="20" t="s">
        <v>56</v>
      </c>
      <c r="AE841" s="20" t="s">
        <v>864</v>
      </c>
    </row>
    <row r="842" spans="1:31" ht="21" customHeight="1" x14ac:dyDescent="0.2">
      <c r="A842" s="4">
        <f t="shared" si="43"/>
        <v>840</v>
      </c>
      <c r="B842" s="4" t="str">
        <f t="shared" si="44"/>
        <v>B010-00019548</v>
      </c>
      <c r="C842" s="4" t="str">
        <f>IFERROR(VLOOKUP(F842,Tablas!$A$1:$B$3,2,0),"")</f>
        <v>Boleta</v>
      </c>
      <c r="D842" s="4" t="str">
        <f t="shared" si="45"/>
        <v>Ecom - CONTADO / CASH - PE 3498 TEL: 993590998 RECOJO Basado en Pedidos de</v>
      </c>
      <c r="E842" s="19">
        <v>45488</v>
      </c>
      <c r="F842" s="20" t="s">
        <v>842</v>
      </c>
      <c r="G842" s="20" t="s">
        <v>5239</v>
      </c>
      <c r="H842" s="20" t="s">
        <v>44</v>
      </c>
      <c r="I842" s="20" t="s">
        <v>45</v>
      </c>
      <c r="J842" s="20" t="s">
        <v>5240</v>
      </c>
      <c r="K842" s="20" t="s">
        <v>5241</v>
      </c>
      <c r="L842" s="20" t="s">
        <v>5242</v>
      </c>
      <c r="M842" s="20"/>
      <c r="N842" s="21">
        <v>98.83</v>
      </c>
      <c r="O842" s="21">
        <v>0</v>
      </c>
      <c r="P842" s="20"/>
      <c r="Q842" s="19">
        <v>45488</v>
      </c>
      <c r="R842" s="20"/>
      <c r="S842" s="19">
        <v>45488</v>
      </c>
      <c r="T842" s="20" t="s">
        <v>49</v>
      </c>
      <c r="U842" s="20">
        <v>994320</v>
      </c>
      <c r="V842" s="20">
        <v>240002083</v>
      </c>
      <c r="W842" s="20" t="s">
        <v>847</v>
      </c>
      <c r="X842" s="20" t="s">
        <v>274</v>
      </c>
      <c r="Y842" s="20" t="s">
        <v>52</v>
      </c>
      <c r="Z842" s="20" t="s">
        <v>5243</v>
      </c>
      <c r="AA842" s="20" t="s">
        <v>353</v>
      </c>
      <c r="AB842" s="20" t="s">
        <v>54</v>
      </c>
      <c r="AC842" s="20" t="s">
        <v>689</v>
      </c>
      <c r="AD842" s="20" t="s">
        <v>56</v>
      </c>
      <c r="AE842" s="20" t="s">
        <v>864</v>
      </c>
    </row>
    <row r="843" spans="1:31" ht="21" customHeight="1" x14ac:dyDescent="0.2">
      <c r="A843" s="4">
        <f t="shared" si="43"/>
        <v>841</v>
      </c>
      <c r="B843" s="4" t="str">
        <f t="shared" si="44"/>
        <v>B010-00020354</v>
      </c>
      <c r="C843" s="4" t="str">
        <f>IFERROR(VLOOKUP(F843,Tablas!$A$1:$B$3,2,0),"")</f>
        <v>Boleta</v>
      </c>
      <c r="D843" s="4" t="str">
        <f t="shared" si="45"/>
        <v>Juntoz - CONTADO / CASH - PE 4702 JUNTOZ 240908000092-002 Basado en Entregas</v>
      </c>
      <c r="E843" s="19">
        <v>45545</v>
      </c>
      <c r="F843" s="20" t="s">
        <v>842</v>
      </c>
      <c r="G843" s="20" t="s">
        <v>5244</v>
      </c>
      <c r="H843" s="20" t="s">
        <v>44</v>
      </c>
      <c r="I843" s="20" t="s">
        <v>45</v>
      </c>
      <c r="J843" s="20" t="s">
        <v>5245</v>
      </c>
      <c r="K843" s="20" t="s">
        <v>5246</v>
      </c>
      <c r="L843" s="20" t="s">
        <v>5247</v>
      </c>
      <c r="M843" s="20"/>
      <c r="N843" s="21">
        <v>99</v>
      </c>
      <c r="O843" s="21">
        <v>0</v>
      </c>
      <c r="P843" s="20"/>
      <c r="Q843" s="19">
        <v>45545</v>
      </c>
      <c r="R843" s="20"/>
      <c r="S843" s="19">
        <v>45545</v>
      </c>
      <c r="T843" s="20" t="s">
        <v>49</v>
      </c>
      <c r="U843" s="20">
        <v>1021527</v>
      </c>
      <c r="V843" s="20">
        <v>240002891</v>
      </c>
      <c r="W843" s="20" t="s">
        <v>847</v>
      </c>
      <c r="X843" s="20" t="s">
        <v>305</v>
      </c>
      <c r="Y843" s="20" t="s">
        <v>52</v>
      </c>
      <c r="Z843" s="20" t="s">
        <v>5248</v>
      </c>
      <c r="AA843" s="20" t="s">
        <v>4278</v>
      </c>
      <c r="AB843" s="20" t="s">
        <v>54</v>
      </c>
      <c r="AC843" s="20" t="s">
        <v>167</v>
      </c>
      <c r="AD843" s="20" t="s">
        <v>56</v>
      </c>
      <c r="AE843" s="20" t="s">
        <v>851</v>
      </c>
    </row>
    <row r="844" spans="1:31" ht="21" customHeight="1" x14ac:dyDescent="0.2">
      <c r="A844" s="4">
        <f t="shared" si="43"/>
        <v>842</v>
      </c>
      <c r="B844" s="4" t="str">
        <f t="shared" si="44"/>
        <v>B010-00020327</v>
      </c>
      <c r="C844" s="4" t="str">
        <f>IFERROR(VLOOKUP(F844,Tablas!$A$1:$B$3,2,0),"")</f>
        <v>Boleta</v>
      </c>
      <c r="D844" s="4" t="str">
        <f t="shared" si="45"/>
        <v>Juntoz - CONTADO / CASH - PE 4679 JUNTOZ 240906000091-002 Basado en Entregas</v>
      </c>
      <c r="E844" s="19">
        <v>45541</v>
      </c>
      <c r="F844" s="20" t="s">
        <v>842</v>
      </c>
      <c r="G844" s="20" t="s">
        <v>5249</v>
      </c>
      <c r="H844" s="20" t="s">
        <v>44</v>
      </c>
      <c r="I844" s="20" t="s">
        <v>45</v>
      </c>
      <c r="J844" s="20" t="s">
        <v>5250</v>
      </c>
      <c r="K844" s="20" t="s">
        <v>5251</v>
      </c>
      <c r="L844" s="20" t="s">
        <v>5252</v>
      </c>
      <c r="M844" s="20"/>
      <c r="N844" s="21">
        <v>99</v>
      </c>
      <c r="O844" s="21">
        <v>0</v>
      </c>
      <c r="P844" s="20"/>
      <c r="Q844" s="19">
        <v>45541</v>
      </c>
      <c r="R844" s="20"/>
      <c r="S844" s="19">
        <v>45541</v>
      </c>
      <c r="T844" s="20" t="s">
        <v>49</v>
      </c>
      <c r="U844" s="20">
        <v>1020239</v>
      </c>
      <c r="V844" s="20">
        <v>240002864</v>
      </c>
      <c r="W844" s="20" t="s">
        <v>847</v>
      </c>
      <c r="X844" s="20" t="s">
        <v>305</v>
      </c>
      <c r="Y844" s="20" t="s">
        <v>52</v>
      </c>
      <c r="Z844" s="20" t="s">
        <v>5253</v>
      </c>
      <c r="AA844" s="20" t="s">
        <v>4278</v>
      </c>
      <c r="AB844" s="20" t="s">
        <v>54</v>
      </c>
      <c r="AC844" s="20" t="s">
        <v>167</v>
      </c>
      <c r="AD844" s="20" t="s">
        <v>56</v>
      </c>
      <c r="AE844" s="20" t="s">
        <v>851</v>
      </c>
    </row>
    <row r="845" spans="1:31" ht="21" customHeight="1" x14ac:dyDescent="0.2">
      <c r="A845" s="4">
        <f t="shared" si="43"/>
        <v>843</v>
      </c>
      <c r="B845" s="4" t="str">
        <f t="shared" si="44"/>
        <v>B010-00016954</v>
      </c>
      <c r="C845" s="4" t="str">
        <f>IFERROR(VLOOKUP(F845,Tablas!$A$1:$B$3,2,0),"")</f>
        <v>Boleta</v>
      </c>
      <c r="D845" s="4" t="str">
        <f t="shared" si="45"/>
        <v>Falabella - CONTADO / CASH - PE 5103 FALABELLA Basado en Entregas 09-0010-00057</v>
      </c>
      <c r="E845" s="19">
        <v>45264</v>
      </c>
      <c r="F845" s="20" t="s">
        <v>842</v>
      </c>
      <c r="G845" s="20" t="s">
        <v>5254</v>
      </c>
      <c r="H845" s="20" t="s">
        <v>44</v>
      </c>
      <c r="I845" s="20" t="s">
        <v>45</v>
      </c>
      <c r="J845" s="20" t="s">
        <v>5255</v>
      </c>
      <c r="K845" s="20" t="s">
        <v>5256</v>
      </c>
      <c r="L845" s="20" t="s">
        <v>5257</v>
      </c>
      <c r="M845" s="20"/>
      <c r="N845" s="21">
        <v>99</v>
      </c>
      <c r="O845" s="21">
        <v>0</v>
      </c>
      <c r="P845" s="20"/>
      <c r="Q845" s="19">
        <v>45264</v>
      </c>
      <c r="R845" s="20"/>
      <c r="S845" s="19">
        <v>45264</v>
      </c>
      <c r="T845" s="20" t="s">
        <v>49</v>
      </c>
      <c r="U845" s="20">
        <v>884373</v>
      </c>
      <c r="V845" s="20">
        <v>230003268</v>
      </c>
      <c r="W845" s="20" t="s">
        <v>847</v>
      </c>
      <c r="X845" s="20" t="s">
        <v>274</v>
      </c>
      <c r="Y845" s="20" t="s">
        <v>52</v>
      </c>
      <c r="Z845" s="20" t="s">
        <v>5258</v>
      </c>
      <c r="AA845" s="20" t="s">
        <v>5259</v>
      </c>
      <c r="AB845" s="20" t="s">
        <v>682</v>
      </c>
      <c r="AC845" s="20" t="s">
        <v>167</v>
      </c>
      <c r="AD845" s="20" t="s">
        <v>56</v>
      </c>
      <c r="AE845" s="20" t="s">
        <v>1838</v>
      </c>
    </row>
    <row r="846" spans="1:31" ht="21" customHeight="1" x14ac:dyDescent="0.2">
      <c r="A846" s="4">
        <f t="shared" si="43"/>
        <v>844</v>
      </c>
      <c r="B846" s="4" t="str">
        <f t="shared" si="44"/>
        <v>B010-00019979</v>
      </c>
      <c r="C846" s="4" t="str">
        <f>IFERROR(VLOOKUP(F846,Tablas!$A$1:$B$3,2,0),"")</f>
        <v>Boleta</v>
      </c>
      <c r="D846" s="4" t="str">
        <f t="shared" si="45"/>
        <v>Juntoz - CONTADO / CASH - PE 4092 JUNTOZ 240812000187-001 Basado en Entregas</v>
      </c>
      <c r="E846" s="19">
        <v>45518</v>
      </c>
      <c r="F846" s="20" t="s">
        <v>842</v>
      </c>
      <c r="G846" s="20" t="s">
        <v>5260</v>
      </c>
      <c r="H846" s="20" t="s">
        <v>44</v>
      </c>
      <c r="I846" s="20" t="s">
        <v>45</v>
      </c>
      <c r="J846" s="20" t="s">
        <v>5261</v>
      </c>
      <c r="K846" s="20" t="s">
        <v>5262</v>
      </c>
      <c r="L846" s="20" t="s">
        <v>5263</v>
      </c>
      <c r="M846" s="20"/>
      <c r="N846" s="21">
        <v>99</v>
      </c>
      <c r="O846" s="21">
        <v>0</v>
      </c>
      <c r="P846" s="20"/>
      <c r="Q846" s="19">
        <v>45518</v>
      </c>
      <c r="R846" s="20"/>
      <c r="S846" s="19">
        <v>45518</v>
      </c>
      <c r="T846" s="20" t="s">
        <v>49</v>
      </c>
      <c r="U846" s="20">
        <v>1007840</v>
      </c>
      <c r="V846" s="20">
        <v>240002515</v>
      </c>
      <c r="W846" s="20" t="s">
        <v>847</v>
      </c>
      <c r="X846" s="20" t="s">
        <v>305</v>
      </c>
      <c r="Y846" s="20" t="s">
        <v>52</v>
      </c>
      <c r="Z846" s="20" t="s">
        <v>5264</v>
      </c>
      <c r="AA846" s="20" t="s">
        <v>4278</v>
      </c>
      <c r="AB846" s="20" t="s">
        <v>54</v>
      </c>
      <c r="AC846" s="20" t="s">
        <v>167</v>
      </c>
      <c r="AD846" s="20" t="s">
        <v>56</v>
      </c>
      <c r="AE846" s="20" t="s">
        <v>851</v>
      </c>
    </row>
    <row r="847" spans="1:31" ht="21" customHeight="1" x14ac:dyDescent="0.2">
      <c r="A847" s="4">
        <f t="shared" si="43"/>
        <v>845</v>
      </c>
      <c r="B847" s="4" t="str">
        <f t="shared" si="44"/>
        <v>B010-00019423</v>
      </c>
      <c r="C847" s="4" t="str">
        <f>IFERROR(VLOOKUP(F847,Tablas!$A$1:$B$3,2,0),"")</f>
        <v>Boleta</v>
      </c>
      <c r="D847" s="4" t="str">
        <f t="shared" si="45"/>
        <v>Falabella - CONTADO / CASH - PE 3272 FALABELLA No 2507436477 Basado en Entregas</v>
      </c>
      <c r="E847" s="19">
        <v>45477</v>
      </c>
      <c r="F847" s="20" t="s">
        <v>842</v>
      </c>
      <c r="G847" s="20" t="s">
        <v>5265</v>
      </c>
      <c r="H847" s="20" t="s">
        <v>44</v>
      </c>
      <c r="I847" s="20" t="s">
        <v>45</v>
      </c>
      <c r="J847" s="20" t="s">
        <v>5266</v>
      </c>
      <c r="K847" s="20" t="s">
        <v>5267</v>
      </c>
      <c r="L847" s="20" t="s">
        <v>5268</v>
      </c>
      <c r="M847" s="20"/>
      <c r="N847" s="21">
        <v>99</v>
      </c>
      <c r="O847" s="21">
        <v>0</v>
      </c>
      <c r="P847" s="20"/>
      <c r="Q847" s="19">
        <v>45477</v>
      </c>
      <c r="R847" s="20"/>
      <c r="S847" s="19">
        <v>45477</v>
      </c>
      <c r="T847" s="20" t="s">
        <v>49</v>
      </c>
      <c r="U847" s="20">
        <v>990127</v>
      </c>
      <c r="V847" s="20">
        <v>240001958</v>
      </c>
      <c r="W847" s="20" t="s">
        <v>847</v>
      </c>
      <c r="X847" s="20" t="s">
        <v>274</v>
      </c>
      <c r="Y847" s="20" t="s">
        <v>52</v>
      </c>
      <c r="Z847" s="20" t="s">
        <v>5269</v>
      </c>
      <c r="AA847" s="20" t="s">
        <v>1449</v>
      </c>
      <c r="AB847" s="20" t="s">
        <v>54</v>
      </c>
      <c r="AC847" s="20" t="s">
        <v>167</v>
      </c>
      <c r="AD847" s="20" t="s">
        <v>56</v>
      </c>
      <c r="AE847" s="20" t="s">
        <v>1838</v>
      </c>
    </row>
    <row r="848" spans="1:31" ht="21" customHeight="1" x14ac:dyDescent="0.2">
      <c r="A848" s="4">
        <f t="shared" si="43"/>
        <v>846</v>
      </c>
      <c r="B848" s="4" t="str">
        <f t="shared" si="44"/>
        <v>B010-00019583</v>
      </c>
      <c r="C848" s="4" t="str">
        <f>IFERROR(VLOOKUP(F848,Tablas!$A$1:$B$3,2,0),"")</f>
        <v>Boleta</v>
      </c>
      <c r="D848" s="4" t="str">
        <f t="shared" si="45"/>
        <v>Ripley - CONTADO / CASH - PE 3553 RIPLEYn.º 6727760501-A Basado en Entregas</v>
      </c>
      <c r="E848" s="19">
        <v>45491</v>
      </c>
      <c r="F848" s="20" t="s">
        <v>842</v>
      </c>
      <c r="G848" s="20" t="s">
        <v>5270</v>
      </c>
      <c r="H848" s="20" t="s">
        <v>44</v>
      </c>
      <c r="I848" s="20" t="s">
        <v>45</v>
      </c>
      <c r="J848" s="20" t="s">
        <v>5271</v>
      </c>
      <c r="K848" s="20" t="s">
        <v>5272</v>
      </c>
      <c r="L848" s="20" t="s">
        <v>5273</v>
      </c>
      <c r="M848" s="20"/>
      <c r="N848" s="21">
        <v>99.36</v>
      </c>
      <c r="O848" s="21">
        <v>0</v>
      </c>
      <c r="P848" s="20"/>
      <c r="Q848" s="19">
        <v>45491</v>
      </c>
      <c r="R848" s="20"/>
      <c r="S848" s="19">
        <v>45491</v>
      </c>
      <c r="T848" s="20" t="s">
        <v>49</v>
      </c>
      <c r="U848" s="20">
        <v>995673</v>
      </c>
      <c r="V848" s="20">
        <v>240002118</v>
      </c>
      <c r="W848" s="20" t="s">
        <v>847</v>
      </c>
      <c r="X848" s="20" t="s">
        <v>305</v>
      </c>
      <c r="Y848" s="20" t="s">
        <v>52</v>
      </c>
      <c r="Z848" s="20" t="s">
        <v>5274</v>
      </c>
      <c r="AA848" s="20" t="s">
        <v>372</v>
      </c>
      <c r="AB848" s="20" t="s">
        <v>54</v>
      </c>
      <c r="AC848" s="20" t="s">
        <v>167</v>
      </c>
      <c r="AD848" s="20" t="s">
        <v>56</v>
      </c>
      <c r="AE848" s="20" t="s">
        <v>2574</v>
      </c>
    </row>
    <row r="849" spans="1:31" ht="21" customHeight="1" x14ac:dyDescent="0.2">
      <c r="A849" s="4">
        <f t="shared" si="43"/>
        <v>847</v>
      </c>
      <c r="B849" s="4" t="str">
        <f t="shared" si="44"/>
        <v>B010-00020483</v>
      </c>
      <c r="C849" s="4" t="str">
        <f>IFERROR(VLOOKUP(F849,Tablas!$A$1:$B$3,2,0),"")</f>
        <v>Boleta</v>
      </c>
      <c r="D849" s="4" t="str">
        <f t="shared" si="45"/>
        <v>Falabella - CONTADO / CASH - PE 4972 FALABELLA No 2580807021 Basado en Entregas</v>
      </c>
      <c r="E849" s="19">
        <v>45558</v>
      </c>
      <c r="F849" s="20" t="s">
        <v>842</v>
      </c>
      <c r="G849" s="20" t="s">
        <v>5275</v>
      </c>
      <c r="H849" s="20" t="s">
        <v>44</v>
      </c>
      <c r="I849" s="20" t="s">
        <v>45</v>
      </c>
      <c r="J849" s="20" t="s">
        <v>5276</v>
      </c>
      <c r="K849" s="20" t="s">
        <v>5277</v>
      </c>
      <c r="L849" s="20" t="s">
        <v>5278</v>
      </c>
      <c r="M849" s="20"/>
      <c r="N849" s="21">
        <v>99.79</v>
      </c>
      <c r="O849" s="21">
        <v>0</v>
      </c>
      <c r="P849" s="20"/>
      <c r="Q849" s="19">
        <v>45558</v>
      </c>
      <c r="R849" s="20"/>
      <c r="S849" s="19">
        <v>45558</v>
      </c>
      <c r="T849" s="20" t="s">
        <v>49</v>
      </c>
      <c r="U849" s="20">
        <v>1027647</v>
      </c>
      <c r="V849" s="20">
        <v>240003020</v>
      </c>
      <c r="W849" s="20" t="s">
        <v>847</v>
      </c>
      <c r="X849" s="20" t="s">
        <v>274</v>
      </c>
      <c r="Y849" s="20" t="s">
        <v>52</v>
      </c>
      <c r="Z849" s="20" t="s">
        <v>5279</v>
      </c>
      <c r="AA849" s="20" t="s">
        <v>372</v>
      </c>
      <c r="AB849" s="20" t="s">
        <v>54</v>
      </c>
      <c r="AC849" s="20" t="s">
        <v>167</v>
      </c>
      <c r="AD849" s="20" t="s">
        <v>56</v>
      </c>
      <c r="AE849" s="20" t="s">
        <v>1838</v>
      </c>
    </row>
    <row r="850" spans="1:31" ht="21" customHeight="1" x14ac:dyDescent="0.2">
      <c r="A850" s="4">
        <f t="shared" si="43"/>
        <v>848</v>
      </c>
      <c r="B850" s="4" t="str">
        <f t="shared" si="44"/>
        <v>B010-00019694</v>
      </c>
      <c r="C850" s="4" t="str">
        <f>IFERROR(VLOOKUP(F850,Tablas!$A$1:$B$3,2,0),"")</f>
        <v>Boleta</v>
      </c>
      <c r="D850" s="4" t="str">
        <f t="shared" si="45"/>
        <v>Falabella - CONTADO / CASH - PE 3772 FALABELLA No 2534863594 Basado en Entregas</v>
      </c>
      <c r="E850" s="19">
        <v>45504</v>
      </c>
      <c r="F850" s="20" t="s">
        <v>842</v>
      </c>
      <c r="G850" s="20" t="s">
        <v>5280</v>
      </c>
      <c r="H850" s="20" t="s">
        <v>44</v>
      </c>
      <c r="I850" s="20" t="s">
        <v>45</v>
      </c>
      <c r="J850" s="20" t="s">
        <v>5281</v>
      </c>
      <c r="K850" s="20" t="s">
        <v>5282</v>
      </c>
      <c r="L850" s="20" t="s">
        <v>5283</v>
      </c>
      <c r="M850" s="20"/>
      <c r="N850" s="21">
        <v>99.79</v>
      </c>
      <c r="O850" s="21">
        <v>0</v>
      </c>
      <c r="P850" s="20"/>
      <c r="Q850" s="19">
        <v>45504</v>
      </c>
      <c r="R850" s="20"/>
      <c r="S850" s="19">
        <v>45504</v>
      </c>
      <c r="T850" s="20" t="s">
        <v>49</v>
      </c>
      <c r="U850" s="20">
        <v>1000143</v>
      </c>
      <c r="V850" s="20">
        <v>240002229</v>
      </c>
      <c r="W850" s="20" t="s">
        <v>847</v>
      </c>
      <c r="X850" s="20" t="s">
        <v>274</v>
      </c>
      <c r="Y850" s="20" t="s">
        <v>52</v>
      </c>
      <c r="Z850" s="20" t="s">
        <v>5284</v>
      </c>
      <c r="AA850" s="20" t="s">
        <v>372</v>
      </c>
      <c r="AB850" s="20" t="s">
        <v>54</v>
      </c>
      <c r="AC850" s="20" t="s">
        <v>167</v>
      </c>
      <c r="AD850" s="20" t="s">
        <v>56</v>
      </c>
      <c r="AE850" s="20" t="s">
        <v>1838</v>
      </c>
    </row>
    <row r="851" spans="1:31" ht="21" customHeight="1" x14ac:dyDescent="0.2">
      <c r="A851" s="4">
        <f t="shared" si="43"/>
        <v>849</v>
      </c>
      <c r="B851" s="4" t="str">
        <f t="shared" si="44"/>
        <v>B010-00019970</v>
      </c>
      <c r="C851" s="4" t="str">
        <f>IFERROR(VLOOKUP(F851,Tablas!$A$1:$B$3,2,0),"")</f>
        <v>Boleta</v>
      </c>
      <c r="D851" s="4" t="str">
        <f t="shared" si="45"/>
        <v>Falabella - CONTADO / CASH - PE 4067 FALABELLA No 2549757124 Basado en Entregas</v>
      </c>
      <c r="E851" s="19">
        <v>45517</v>
      </c>
      <c r="F851" s="20" t="s">
        <v>842</v>
      </c>
      <c r="G851" s="20" t="s">
        <v>5285</v>
      </c>
      <c r="H851" s="20" t="s">
        <v>44</v>
      </c>
      <c r="I851" s="20" t="s">
        <v>45</v>
      </c>
      <c r="J851" s="20" t="s">
        <v>5286</v>
      </c>
      <c r="K851" s="20" t="s">
        <v>5287</v>
      </c>
      <c r="L851" s="20" t="s">
        <v>5288</v>
      </c>
      <c r="M851" s="20"/>
      <c r="N851" s="21">
        <v>99.8</v>
      </c>
      <c r="O851" s="21">
        <v>0</v>
      </c>
      <c r="P851" s="20"/>
      <c r="Q851" s="19">
        <v>45517</v>
      </c>
      <c r="R851" s="20"/>
      <c r="S851" s="19">
        <v>45517</v>
      </c>
      <c r="T851" s="20" t="s">
        <v>49</v>
      </c>
      <c r="U851" s="20">
        <v>1007124</v>
      </c>
      <c r="V851" s="20">
        <v>240002506</v>
      </c>
      <c r="W851" s="20" t="s">
        <v>847</v>
      </c>
      <c r="X851" s="20" t="s">
        <v>274</v>
      </c>
      <c r="Y851" s="20" t="s">
        <v>52</v>
      </c>
      <c r="Z851" s="20" t="s">
        <v>5289</v>
      </c>
      <c r="AA851" s="20" t="s">
        <v>808</v>
      </c>
      <c r="AB851" s="20" t="s">
        <v>2446</v>
      </c>
      <c r="AC851" s="20" t="s">
        <v>167</v>
      </c>
      <c r="AD851" s="20" t="s">
        <v>56</v>
      </c>
      <c r="AE851" s="20" t="s">
        <v>1838</v>
      </c>
    </row>
    <row r="852" spans="1:31" ht="21" customHeight="1" x14ac:dyDescent="0.2">
      <c r="A852" s="4">
        <f t="shared" si="43"/>
        <v>850</v>
      </c>
      <c r="B852" s="4" t="str">
        <f t="shared" si="44"/>
        <v>B010-00020109</v>
      </c>
      <c r="C852" s="4" t="str">
        <f>IFERROR(VLOOKUP(F852,Tablas!$A$1:$B$3,2,0),"")</f>
        <v>Boleta</v>
      </c>
      <c r="D852" s="4" t="str">
        <f t="shared" si="45"/>
        <v>Falabella - CONTADO / CASH - PE 4333 FALABELLA No 2557542566 Basado en Entregas</v>
      </c>
      <c r="E852" s="19">
        <v>45527</v>
      </c>
      <c r="F852" s="20" t="s">
        <v>842</v>
      </c>
      <c r="G852" s="20" t="s">
        <v>5290</v>
      </c>
      <c r="H852" s="20" t="s">
        <v>44</v>
      </c>
      <c r="I852" s="20" t="s">
        <v>45</v>
      </c>
      <c r="J852" s="20" t="s">
        <v>5291</v>
      </c>
      <c r="K852" s="20" t="s">
        <v>5292</v>
      </c>
      <c r="L852" s="20" t="s">
        <v>5293</v>
      </c>
      <c r="M852" s="20"/>
      <c r="N852" s="21">
        <v>99.8</v>
      </c>
      <c r="O852" s="21">
        <v>0</v>
      </c>
      <c r="P852" s="20"/>
      <c r="Q852" s="19">
        <v>45527</v>
      </c>
      <c r="R852" s="20"/>
      <c r="S852" s="19">
        <v>45527</v>
      </c>
      <c r="T852" s="20" t="s">
        <v>49</v>
      </c>
      <c r="U852" s="20">
        <v>1012379</v>
      </c>
      <c r="V852" s="20">
        <v>240002646</v>
      </c>
      <c r="W852" s="20" t="s">
        <v>847</v>
      </c>
      <c r="X852" s="20" t="s">
        <v>274</v>
      </c>
      <c r="Y852" s="20" t="s">
        <v>52</v>
      </c>
      <c r="Z852" s="20" t="s">
        <v>5294</v>
      </c>
      <c r="AA852" s="20" t="s">
        <v>372</v>
      </c>
      <c r="AB852" s="20" t="s">
        <v>54</v>
      </c>
      <c r="AC852" s="20" t="s">
        <v>167</v>
      </c>
      <c r="AD852" s="20" t="s">
        <v>56</v>
      </c>
      <c r="AE852" s="20" t="s">
        <v>1838</v>
      </c>
    </row>
    <row r="853" spans="1:31" ht="21" customHeight="1" x14ac:dyDescent="0.2">
      <c r="A853" s="4">
        <f t="shared" si="43"/>
        <v>851</v>
      </c>
      <c r="B853" s="4" t="str">
        <f t="shared" si="44"/>
        <v>B010-00019957</v>
      </c>
      <c r="C853" s="4" t="str">
        <f>IFERROR(VLOOKUP(F853,Tablas!$A$1:$B$3,2,0),"")</f>
        <v>Boleta</v>
      </c>
      <c r="D853" s="4" t="str">
        <f t="shared" si="45"/>
        <v>Falabella - CONTADO / CASH - PE 4055 FALABELLA No 2549400810 Basado en Entregas</v>
      </c>
      <c r="E853" s="19">
        <v>45516</v>
      </c>
      <c r="F853" s="20" t="s">
        <v>842</v>
      </c>
      <c r="G853" s="20" t="s">
        <v>5295</v>
      </c>
      <c r="H853" s="20" t="s">
        <v>44</v>
      </c>
      <c r="I853" s="20" t="s">
        <v>45</v>
      </c>
      <c r="J853" s="20" t="s">
        <v>5296</v>
      </c>
      <c r="K853" s="20" t="s">
        <v>5297</v>
      </c>
      <c r="L853" s="20" t="s">
        <v>5298</v>
      </c>
      <c r="M853" s="20"/>
      <c r="N853" s="21">
        <v>99.9</v>
      </c>
      <c r="O853" s="21">
        <v>0</v>
      </c>
      <c r="P853" s="20"/>
      <c r="Q853" s="19">
        <v>45516</v>
      </c>
      <c r="R853" s="20"/>
      <c r="S853" s="19">
        <v>45516</v>
      </c>
      <c r="T853" s="20" t="s">
        <v>49</v>
      </c>
      <c r="U853" s="20">
        <v>1006880</v>
      </c>
      <c r="V853" s="20">
        <v>240002493</v>
      </c>
      <c r="W853" s="20" t="s">
        <v>847</v>
      </c>
      <c r="X853" s="20" t="s">
        <v>305</v>
      </c>
      <c r="Y853" s="20" t="s">
        <v>52</v>
      </c>
      <c r="Z853" s="20" t="s">
        <v>5299</v>
      </c>
      <c r="AA853" s="20" t="s">
        <v>372</v>
      </c>
      <c r="AB853" s="20" t="s">
        <v>54</v>
      </c>
      <c r="AC853" s="20" t="s">
        <v>167</v>
      </c>
      <c r="AD853" s="20" t="s">
        <v>56</v>
      </c>
      <c r="AE853" s="20" t="s">
        <v>1838</v>
      </c>
    </row>
    <row r="854" spans="1:31" ht="21" customHeight="1" x14ac:dyDescent="0.2">
      <c r="A854" s="4">
        <f t="shared" si="43"/>
        <v>852</v>
      </c>
      <c r="B854" s="4" t="str">
        <f t="shared" si="44"/>
        <v>B010-00020323</v>
      </c>
      <c r="C854" s="4" t="str">
        <f>IFERROR(VLOOKUP(F854,Tablas!$A$1:$B$3,2,0),"")</f>
        <v>Boleta</v>
      </c>
      <c r="D854" s="4" t="str">
        <f t="shared" si="45"/>
        <v>Plaza Vea - Intercorp - CONTADO / CASH - PE 4676 PLAZA VEA v13362000plzv-01 Basado en Entre</v>
      </c>
      <c r="E854" s="19">
        <v>45541</v>
      </c>
      <c r="F854" s="20" t="s">
        <v>842</v>
      </c>
      <c r="G854" s="20" t="s">
        <v>5300</v>
      </c>
      <c r="H854" s="20" t="s">
        <v>44</v>
      </c>
      <c r="I854" s="20" t="s">
        <v>45</v>
      </c>
      <c r="J854" s="20" t="s">
        <v>5301</v>
      </c>
      <c r="K854" s="20" t="s">
        <v>5302</v>
      </c>
      <c r="L854" s="20" t="s">
        <v>5303</v>
      </c>
      <c r="M854" s="20"/>
      <c r="N854" s="21">
        <v>100.01</v>
      </c>
      <c r="O854" s="21">
        <v>0</v>
      </c>
      <c r="P854" s="20"/>
      <c r="Q854" s="19">
        <v>45541</v>
      </c>
      <c r="R854" s="20"/>
      <c r="S854" s="19">
        <v>45541</v>
      </c>
      <c r="T854" s="20" t="s">
        <v>49</v>
      </c>
      <c r="U854" s="20">
        <v>1020197</v>
      </c>
      <c r="V854" s="20">
        <v>240002860</v>
      </c>
      <c r="W854" s="20" t="s">
        <v>847</v>
      </c>
      <c r="X854" s="20" t="s">
        <v>305</v>
      </c>
      <c r="Y854" s="20" t="s">
        <v>52</v>
      </c>
      <c r="Z854" s="20" t="s">
        <v>5304</v>
      </c>
      <c r="AA854" s="20" t="s">
        <v>1449</v>
      </c>
      <c r="AB854" s="20" t="s">
        <v>54</v>
      </c>
      <c r="AC854" s="20" t="s">
        <v>167</v>
      </c>
      <c r="AD854" s="20" t="s">
        <v>56</v>
      </c>
      <c r="AE854" s="20" t="s">
        <v>2494</v>
      </c>
    </row>
    <row r="855" spans="1:31" ht="21" customHeight="1" x14ac:dyDescent="0.2">
      <c r="A855" s="4">
        <f t="shared" si="43"/>
        <v>853</v>
      </c>
      <c r="B855" s="4" t="str">
        <f t="shared" si="44"/>
        <v>B010-00019665</v>
      </c>
      <c r="C855" s="4" t="str">
        <f>IFERROR(VLOOKUP(F855,Tablas!$A$1:$B$3,2,0),"")</f>
        <v>Boleta</v>
      </c>
      <c r="D855" s="4" t="str">
        <f t="shared" si="45"/>
        <v>Nacional - CREDITO 30 DIAS / CREDIT 30 DAYS - PE 3702 Basado en Entregas 09-T010-00000381.</v>
      </c>
      <c r="E855" s="19">
        <v>45498</v>
      </c>
      <c r="F855" s="20" t="s">
        <v>842</v>
      </c>
      <c r="G855" s="20" t="s">
        <v>5305</v>
      </c>
      <c r="H855" s="20" t="s">
        <v>44</v>
      </c>
      <c r="I855" s="20" t="s">
        <v>45</v>
      </c>
      <c r="J855" s="20" t="s">
        <v>5306</v>
      </c>
      <c r="K855" s="20" t="s">
        <v>5307</v>
      </c>
      <c r="L855" s="20" t="s">
        <v>5308</v>
      </c>
      <c r="M855" s="20"/>
      <c r="N855" s="21">
        <v>100.3</v>
      </c>
      <c r="O855" s="21">
        <v>0</v>
      </c>
      <c r="P855" s="20"/>
      <c r="Q855" s="19">
        <v>45498</v>
      </c>
      <c r="R855" s="20"/>
      <c r="S855" s="19">
        <v>45528</v>
      </c>
      <c r="T855" s="20" t="s">
        <v>643</v>
      </c>
      <c r="U855" s="20">
        <v>998217</v>
      </c>
      <c r="V855" s="20">
        <v>240002200</v>
      </c>
      <c r="W855" s="20" t="s">
        <v>847</v>
      </c>
      <c r="X855" s="20" t="s">
        <v>305</v>
      </c>
      <c r="Y855" s="20" t="s">
        <v>52</v>
      </c>
      <c r="Z855" s="20" t="s">
        <v>5309</v>
      </c>
      <c r="AA855" s="20" t="s">
        <v>4119</v>
      </c>
      <c r="AB855" s="20" t="s">
        <v>54</v>
      </c>
      <c r="AC855" s="20" t="s">
        <v>167</v>
      </c>
      <c r="AD855" s="20" t="s">
        <v>56</v>
      </c>
      <c r="AE855" s="20" t="s">
        <v>1014</v>
      </c>
    </row>
    <row r="856" spans="1:31" ht="21" customHeight="1" x14ac:dyDescent="0.2">
      <c r="A856" s="4">
        <f t="shared" si="43"/>
        <v>854</v>
      </c>
      <c r="B856" s="4" t="str">
        <f t="shared" si="44"/>
        <v>F010-00017962</v>
      </c>
      <c r="C856" s="4" t="str">
        <f>IFERROR(VLOOKUP(F856,Tablas!$A$1:$B$3,2,0),"")</f>
        <v>Factura</v>
      </c>
      <c r="D856" s="4" t="str">
        <f t="shared" si="45"/>
        <v xml:space="preserve"> - CONTADO / CASH - INTERESES L2022-0178 REF F010-0017296 F 24.01.2022</v>
      </c>
      <c r="E856" s="19">
        <v>44671</v>
      </c>
      <c r="F856" s="20" t="s">
        <v>1001</v>
      </c>
      <c r="G856" s="20" t="s">
        <v>5310</v>
      </c>
      <c r="H856" s="20" t="s">
        <v>44</v>
      </c>
      <c r="I856" s="20" t="s">
        <v>45</v>
      </c>
      <c r="J856" s="20" t="s">
        <v>1293</v>
      </c>
      <c r="K856" s="20" t="s">
        <v>1294</v>
      </c>
      <c r="L856" s="20" t="s">
        <v>1295</v>
      </c>
      <c r="M856" s="20" t="s">
        <v>125</v>
      </c>
      <c r="N856" s="21">
        <v>100.53</v>
      </c>
      <c r="O856" s="21">
        <v>0</v>
      </c>
      <c r="P856" s="20"/>
      <c r="Q856" s="19">
        <v>44671</v>
      </c>
      <c r="R856" s="20"/>
      <c r="S856" s="19">
        <v>44671</v>
      </c>
      <c r="T856" s="20" t="s">
        <v>49</v>
      </c>
      <c r="U856" s="20">
        <v>621394</v>
      </c>
      <c r="V856" s="20">
        <v>220000837</v>
      </c>
      <c r="W856" s="20" t="s">
        <v>847</v>
      </c>
      <c r="X856" s="20" t="s">
        <v>1296</v>
      </c>
      <c r="Y856" s="20" t="s">
        <v>267</v>
      </c>
      <c r="Z856" s="20" t="s">
        <v>5311</v>
      </c>
      <c r="AA856" s="20" t="s">
        <v>1298</v>
      </c>
      <c r="AB856" s="20" t="s">
        <v>942</v>
      </c>
      <c r="AC856" s="20" t="s">
        <v>167</v>
      </c>
      <c r="AD856" s="20" t="s">
        <v>56</v>
      </c>
      <c r="AE856" s="20"/>
    </row>
    <row r="857" spans="1:31" ht="21" customHeight="1" x14ac:dyDescent="0.2">
      <c r="A857" s="4">
        <f t="shared" si="43"/>
        <v>855</v>
      </c>
      <c r="B857" s="4" t="str">
        <f t="shared" si="44"/>
        <v>F010-00024186</v>
      </c>
      <c r="C857" s="4" t="str">
        <f>IFERROR(VLOOKUP(F857,Tablas!$A$1:$B$3,2,0),"")</f>
        <v>Factura</v>
      </c>
      <c r="D857" s="4" t="str">
        <f t="shared" si="45"/>
        <v xml:space="preserve"> - CONTADO / CASH - INTERES L 202400208</v>
      </c>
      <c r="E857" s="19">
        <v>45371</v>
      </c>
      <c r="F857" s="20" t="s">
        <v>1001</v>
      </c>
      <c r="G857" s="20" t="s">
        <v>5312</v>
      </c>
      <c r="H857" s="20" t="s">
        <v>44</v>
      </c>
      <c r="I857" s="20" t="s">
        <v>45</v>
      </c>
      <c r="J857" s="20" t="s">
        <v>5313</v>
      </c>
      <c r="K857" s="20" t="s">
        <v>5314</v>
      </c>
      <c r="L857" s="20" t="s">
        <v>5315</v>
      </c>
      <c r="M857" s="20" t="s">
        <v>125</v>
      </c>
      <c r="N857" s="21">
        <v>101.33</v>
      </c>
      <c r="O857" s="21">
        <v>0</v>
      </c>
      <c r="P857" s="20"/>
      <c r="Q857" s="19">
        <v>45371</v>
      </c>
      <c r="R857" s="20"/>
      <c r="S857" s="19">
        <v>45371</v>
      </c>
      <c r="T857" s="20" t="s">
        <v>49</v>
      </c>
      <c r="U857" s="20">
        <v>935645</v>
      </c>
      <c r="V857" s="20">
        <v>240000746</v>
      </c>
      <c r="W857" s="20" t="s">
        <v>847</v>
      </c>
      <c r="X857" s="20" t="s">
        <v>1296</v>
      </c>
      <c r="Y857" s="20" t="s">
        <v>128</v>
      </c>
      <c r="Z857" s="20" t="s">
        <v>5316</v>
      </c>
      <c r="AA857" s="20" t="s">
        <v>5317</v>
      </c>
      <c r="AB857" s="20" t="s">
        <v>2942</v>
      </c>
      <c r="AC857" s="20" t="s">
        <v>2943</v>
      </c>
      <c r="AD857" s="20" t="s">
        <v>56</v>
      </c>
      <c r="AE857" s="20"/>
    </row>
    <row r="858" spans="1:31" ht="21" customHeight="1" x14ac:dyDescent="0.2">
      <c r="A858" s="4">
        <f t="shared" si="43"/>
        <v>856</v>
      </c>
      <c r="B858" s="4" t="str">
        <f t="shared" si="44"/>
        <v>F010-00024207</v>
      </c>
      <c r="C858" s="4" t="str">
        <f>IFERROR(VLOOKUP(F858,Tablas!$A$1:$B$3,2,0),"")</f>
        <v>Factura</v>
      </c>
      <c r="D858" s="4" t="str">
        <f t="shared" si="45"/>
        <v xml:space="preserve"> - CONTADO / CASH - INTERESES L 202400209</v>
      </c>
      <c r="E858" s="19">
        <v>45372</v>
      </c>
      <c r="F858" s="20" t="s">
        <v>1001</v>
      </c>
      <c r="G858" s="20" t="s">
        <v>5318</v>
      </c>
      <c r="H858" s="20" t="s">
        <v>44</v>
      </c>
      <c r="I858" s="20" t="s">
        <v>45</v>
      </c>
      <c r="J858" s="20" t="s">
        <v>5313</v>
      </c>
      <c r="K858" s="20" t="s">
        <v>5314</v>
      </c>
      <c r="L858" s="20" t="s">
        <v>5315</v>
      </c>
      <c r="M858" s="20" t="s">
        <v>125</v>
      </c>
      <c r="N858" s="21">
        <v>101.33</v>
      </c>
      <c r="O858" s="21">
        <v>0</v>
      </c>
      <c r="P858" s="20"/>
      <c r="Q858" s="19">
        <v>45372</v>
      </c>
      <c r="R858" s="20"/>
      <c r="S858" s="19">
        <v>45372</v>
      </c>
      <c r="T858" s="20" t="s">
        <v>49</v>
      </c>
      <c r="U858" s="20">
        <v>936356</v>
      </c>
      <c r="V858" s="20">
        <v>240000771</v>
      </c>
      <c r="W858" s="20" t="s">
        <v>847</v>
      </c>
      <c r="X858" s="20" t="s">
        <v>1296</v>
      </c>
      <c r="Y858" s="20" t="s">
        <v>128</v>
      </c>
      <c r="Z858" s="20" t="s">
        <v>5319</v>
      </c>
      <c r="AA858" s="20" t="s">
        <v>5317</v>
      </c>
      <c r="AB858" s="20" t="s">
        <v>2942</v>
      </c>
      <c r="AC858" s="20" t="s">
        <v>2943</v>
      </c>
      <c r="AD858" s="20" t="s">
        <v>56</v>
      </c>
      <c r="AE858" s="20"/>
    </row>
    <row r="859" spans="1:31" ht="21" customHeight="1" x14ac:dyDescent="0.2">
      <c r="A859" s="4">
        <f t="shared" si="43"/>
        <v>857</v>
      </c>
      <c r="B859" s="4" t="str">
        <f t="shared" si="44"/>
        <v>F010-00024242</v>
      </c>
      <c r="C859" s="4" t="str">
        <f>IFERROR(VLOOKUP(F859,Tablas!$A$1:$B$3,2,0),"")</f>
        <v>Factura</v>
      </c>
      <c r="D859" s="4" t="str">
        <f t="shared" si="45"/>
        <v xml:space="preserve"> - CONTADO / CASH - INTERES L 202400215</v>
      </c>
      <c r="E859" s="19">
        <v>45376</v>
      </c>
      <c r="F859" s="20" t="s">
        <v>1001</v>
      </c>
      <c r="G859" s="20" t="s">
        <v>5320</v>
      </c>
      <c r="H859" s="20" t="s">
        <v>44</v>
      </c>
      <c r="I859" s="20" t="s">
        <v>45</v>
      </c>
      <c r="J859" s="20" t="s">
        <v>5313</v>
      </c>
      <c r="K859" s="20" t="s">
        <v>5314</v>
      </c>
      <c r="L859" s="20" t="s">
        <v>5315</v>
      </c>
      <c r="M859" s="20" t="s">
        <v>125</v>
      </c>
      <c r="N859" s="21">
        <v>101.47</v>
      </c>
      <c r="O859" s="21">
        <v>0</v>
      </c>
      <c r="P859" s="20"/>
      <c r="Q859" s="19">
        <v>45376</v>
      </c>
      <c r="R859" s="20"/>
      <c r="S859" s="19">
        <v>45376</v>
      </c>
      <c r="T859" s="20" t="s">
        <v>49</v>
      </c>
      <c r="U859" s="20">
        <v>937307</v>
      </c>
      <c r="V859" s="20">
        <v>240000809</v>
      </c>
      <c r="W859" s="20" t="s">
        <v>847</v>
      </c>
      <c r="X859" s="20" t="s">
        <v>1296</v>
      </c>
      <c r="Y859" s="20" t="s">
        <v>128</v>
      </c>
      <c r="Z859" s="20" t="s">
        <v>5321</v>
      </c>
      <c r="AA859" s="20" t="s">
        <v>5317</v>
      </c>
      <c r="AB859" s="20" t="s">
        <v>2942</v>
      </c>
      <c r="AC859" s="20" t="s">
        <v>2943</v>
      </c>
      <c r="AD859" s="20" t="s">
        <v>56</v>
      </c>
      <c r="AE859" s="20"/>
    </row>
    <row r="860" spans="1:31" ht="21" customHeight="1" x14ac:dyDescent="0.2">
      <c r="A860" s="4">
        <f t="shared" si="43"/>
        <v>858</v>
      </c>
      <c r="B860" s="4" t="str">
        <f t="shared" si="44"/>
        <v>F010-00024284</v>
      </c>
      <c r="C860" s="4" t="str">
        <f>IFERROR(VLOOKUP(F860,Tablas!$A$1:$B$3,2,0),"")</f>
        <v>Factura</v>
      </c>
      <c r="D860" s="4" t="str">
        <f t="shared" si="45"/>
        <v xml:space="preserve"> - CONTADO / CASH - INTERES L  202400218</v>
      </c>
      <c r="E860" s="19">
        <v>45378</v>
      </c>
      <c r="F860" s="20" t="s">
        <v>1001</v>
      </c>
      <c r="G860" s="20" t="s">
        <v>5322</v>
      </c>
      <c r="H860" s="20" t="s">
        <v>44</v>
      </c>
      <c r="I860" s="20" t="s">
        <v>45</v>
      </c>
      <c r="J860" s="20" t="s">
        <v>5313</v>
      </c>
      <c r="K860" s="20" t="s">
        <v>5314</v>
      </c>
      <c r="L860" s="20" t="s">
        <v>5315</v>
      </c>
      <c r="M860" s="20" t="s">
        <v>125</v>
      </c>
      <c r="N860" s="21">
        <v>101.47</v>
      </c>
      <c r="O860" s="21">
        <v>0</v>
      </c>
      <c r="P860" s="20"/>
      <c r="Q860" s="19">
        <v>45378</v>
      </c>
      <c r="R860" s="20"/>
      <c r="S860" s="19">
        <v>45378</v>
      </c>
      <c r="T860" s="20" t="s">
        <v>49</v>
      </c>
      <c r="U860" s="20">
        <v>938840</v>
      </c>
      <c r="V860" s="20">
        <v>240000853</v>
      </c>
      <c r="W860" s="20" t="s">
        <v>847</v>
      </c>
      <c r="X860" s="20" t="s">
        <v>1296</v>
      </c>
      <c r="Y860" s="20" t="s">
        <v>128</v>
      </c>
      <c r="Z860" s="20" t="s">
        <v>5323</v>
      </c>
      <c r="AA860" s="20" t="s">
        <v>5317</v>
      </c>
      <c r="AB860" s="20" t="s">
        <v>2942</v>
      </c>
      <c r="AC860" s="20" t="s">
        <v>2943</v>
      </c>
      <c r="AD860" s="20" t="s">
        <v>56</v>
      </c>
      <c r="AE860" s="20"/>
    </row>
    <row r="861" spans="1:31" ht="21" customHeight="1" x14ac:dyDescent="0.2">
      <c r="A861" s="4">
        <f t="shared" si="43"/>
        <v>859</v>
      </c>
      <c r="B861" s="4" t="str">
        <f t="shared" si="44"/>
        <v>F010-00024286</v>
      </c>
      <c r="C861" s="4" t="str">
        <f>IFERROR(VLOOKUP(F861,Tablas!$A$1:$B$3,2,0),"")</f>
        <v>Factura</v>
      </c>
      <c r="D861" s="4" t="str">
        <f t="shared" si="45"/>
        <v xml:space="preserve"> - CONTADO / CASH - INTERES L 202400217</v>
      </c>
      <c r="E861" s="19">
        <v>45378</v>
      </c>
      <c r="F861" s="20" t="s">
        <v>1001</v>
      </c>
      <c r="G861" s="20" t="s">
        <v>5324</v>
      </c>
      <c r="H861" s="20" t="s">
        <v>44</v>
      </c>
      <c r="I861" s="20" t="s">
        <v>45</v>
      </c>
      <c r="J861" s="20" t="s">
        <v>5313</v>
      </c>
      <c r="K861" s="20" t="s">
        <v>5314</v>
      </c>
      <c r="L861" s="20" t="s">
        <v>5315</v>
      </c>
      <c r="M861" s="20" t="s">
        <v>125</v>
      </c>
      <c r="N861" s="21">
        <v>101.47</v>
      </c>
      <c r="O861" s="21">
        <v>0</v>
      </c>
      <c r="P861" s="20"/>
      <c r="Q861" s="19">
        <v>45378</v>
      </c>
      <c r="R861" s="20"/>
      <c r="S861" s="19">
        <v>45378</v>
      </c>
      <c r="T861" s="20" t="s">
        <v>49</v>
      </c>
      <c r="U861" s="20">
        <v>938849</v>
      </c>
      <c r="V861" s="20">
        <v>240000855</v>
      </c>
      <c r="W861" s="20" t="s">
        <v>847</v>
      </c>
      <c r="X861" s="20" t="s">
        <v>1296</v>
      </c>
      <c r="Y861" s="20" t="s">
        <v>128</v>
      </c>
      <c r="Z861" s="20" t="s">
        <v>5325</v>
      </c>
      <c r="AA861" s="20" t="s">
        <v>5317</v>
      </c>
      <c r="AB861" s="20" t="s">
        <v>2942</v>
      </c>
      <c r="AC861" s="20" t="s">
        <v>2943</v>
      </c>
      <c r="AD861" s="20" t="s">
        <v>56</v>
      </c>
      <c r="AE861" s="20"/>
    </row>
    <row r="862" spans="1:31" ht="21" customHeight="1" x14ac:dyDescent="0.2">
      <c r="A862" s="4">
        <f t="shared" si="43"/>
        <v>860</v>
      </c>
      <c r="B862" s="4" t="str">
        <f t="shared" si="44"/>
        <v>B010-00015899</v>
      </c>
      <c r="C862" s="4" t="str">
        <f>IFERROR(VLOOKUP(F862,Tablas!$A$1:$B$3,2,0),"")</f>
        <v>Boleta</v>
      </c>
      <c r="D862" s="4" t="str">
        <f t="shared" si="45"/>
        <v>Juntoz - CONTADO / CASH - 230003375 Basado en Entregas 09-0010-00056147.</v>
      </c>
      <c r="E862" s="19">
        <v>45145</v>
      </c>
      <c r="F862" s="20" t="s">
        <v>842</v>
      </c>
      <c r="G862" s="20" t="s">
        <v>5326</v>
      </c>
      <c r="H862" s="20" t="s">
        <v>44</v>
      </c>
      <c r="I862" s="20" t="s">
        <v>45</v>
      </c>
      <c r="J862" s="20" t="s">
        <v>5327</v>
      </c>
      <c r="K862" s="20" t="s">
        <v>5328</v>
      </c>
      <c r="L862" s="20" t="s">
        <v>5329</v>
      </c>
      <c r="M862" s="20"/>
      <c r="N862" s="21">
        <v>101.94</v>
      </c>
      <c r="O862" s="21">
        <v>0</v>
      </c>
      <c r="P862" s="20"/>
      <c r="Q862" s="19">
        <v>45145</v>
      </c>
      <c r="R862" s="20"/>
      <c r="S862" s="19">
        <v>45145</v>
      </c>
      <c r="T862" s="20" t="s">
        <v>49</v>
      </c>
      <c r="U862" s="20">
        <v>831091</v>
      </c>
      <c r="V862" s="20">
        <v>230002140</v>
      </c>
      <c r="W862" s="20" t="s">
        <v>847</v>
      </c>
      <c r="X862" s="20" t="s">
        <v>305</v>
      </c>
      <c r="Y862" s="20" t="s">
        <v>52</v>
      </c>
      <c r="Z862" s="20" t="s">
        <v>5330</v>
      </c>
      <c r="AA862" s="20" t="s">
        <v>5331</v>
      </c>
      <c r="AB862" s="20" t="s">
        <v>2227</v>
      </c>
      <c r="AC862" s="20" t="s">
        <v>167</v>
      </c>
      <c r="AD862" s="20" t="s">
        <v>56</v>
      </c>
      <c r="AE862" s="20" t="s">
        <v>851</v>
      </c>
    </row>
    <row r="863" spans="1:31" ht="21" customHeight="1" x14ac:dyDescent="0.2">
      <c r="A863" s="4">
        <f t="shared" si="43"/>
        <v>861</v>
      </c>
      <c r="B863" s="4" t="str">
        <f t="shared" si="44"/>
        <v>B010-00019458</v>
      </c>
      <c r="C863" s="4" t="str">
        <f>IFERROR(VLOOKUP(F863,Tablas!$A$1:$B$3,2,0),"")</f>
        <v>Boleta</v>
      </c>
      <c r="D863" s="4" t="str">
        <f t="shared" si="45"/>
        <v>Ripley - CONTADO / CASH - PE 3324 RIPLEY n.º 6700559001-A Basado en Entregas</v>
      </c>
      <c r="E863" s="19">
        <v>45482</v>
      </c>
      <c r="F863" s="20" t="s">
        <v>842</v>
      </c>
      <c r="G863" s="20" t="s">
        <v>5332</v>
      </c>
      <c r="H863" s="20" t="s">
        <v>44</v>
      </c>
      <c r="I863" s="20" t="s">
        <v>45</v>
      </c>
      <c r="J863" s="20" t="s">
        <v>5333</v>
      </c>
      <c r="K863" s="20" t="s">
        <v>5334</v>
      </c>
      <c r="L863" s="20" t="s">
        <v>5335</v>
      </c>
      <c r="M863" s="20"/>
      <c r="N863" s="21">
        <v>103.09</v>
      </c>
      <c r="O863" s="21">
        <v>0</v>
      </c>
      <c r="P863" s="20"/>
      <c r="Q863" s="19">
        <v>45482</v>
      </c>
      <c r="R863" s="20"/>
      <c r="S863" s="19">
        <v>45482</v>
      </c>
      <c r="T863" s="20" t="s">
        <v>49</v>
      </c>
      <c r="U863" s="20">
        <v>991933</v>
      </c>
      <c r="V863" s="20">
        <v>240001993</v>
      </c>
      <c r="W863" s="20" t="s">
        <v>847</v>
      </c>
      <c r="X863" s="20" t="s">
        <v>305</v>
      </c>
      <c r="Y863" s="20" t="s">
        <v>52</v>
      </c>
      <c r="Z863" s="20" t="s">
        <v>5336</v>
      </c>
      <c r="AA863" s="20" t="s">
        <v>1449</v>
      </c>
      <c r="AB863" s="20" t="s">
        <v>54</v>
      </c>
      <c r="AC863" s="20" t="s">
        <v>167</v>
      </c>
      <c r="AD863" s="20" t="s">
        <v>56</v>
      </c>
      <c r="AE863" s="20" t="s">
        <v>2574</v>
      </c>
    </row>
    <row r="864" spans="1:31" ht="21" customHeight="1" x14ac:dyDescent="0.2">
      <c r="A864" s="4">
        <f t="shared" si="43"/>
        <v>862</v>
      </c>
      <c r="B864" s="4" t="str">
        <f t="shared" si="44"/>
        <v>B010-00020264</v>
      </c>
      <c r="C864" s="4" t="str">
        <f>IFERROR(VLOOKUP(F864,Tablas!$A$1:$B$3,2,0),"")</f>
        <v>Boleta</v>
      </c>
      <c r="D864" s="4" t="str">
        <f t="shared" si="45"/>
        <v>Falabella - CONTADO / CASH - PE 4555 FALABELLA No 2565262806 Basado en Entregas</v>
      </c>
      <c r="E864" s="19">
        <v>45538</v>
      </c>
      <c r="F864" s="20" t="s">
        <v>842</v>
      </c>
      <c r="G864" s="20" t="s">
        <v>5337</v>
      </c>
      <c r="H864" s="20" t="s">
        <v>44</v>
      </c>
      <c r="I864" s="20" t="s">
        <v>45</v>
      </c>
      <c r="J864" s="20" t="s">
        <v>5338</v>
      </c>
      <c r="K864" s="20" t="s">
        <v>5339</v>
      </c>
      <c r="L864" s="20" t="s">
        <v>5340</v>
      </c>
      <c r="M864" s="20"/>
      <c r="N864" s="21">
        <v>103.5</v>
      </c>
      <c r="O864" s="21">
        <v>0</v>
      </c>
      <c r="P864" s="20"/>
      <c r="Q864" s="19">
        <v>45538</v>
      </c>
      <c r="R864" s="20"/>
      <c r="S864" s="19">
        <v>45538</v>
      </c>
      <c r="T864" s="20" t="s">
        <v>49</v>
      </c>
      <c r="U864" s="20">
        <v>1017917</v>
      </c>
      <c r="V864" s="20">
        <v>240002801</v>
      </c>
      <c r="W864" s="20" t="s">
        <v>847</v>
      </c>
      <c r="X864" s="20" t="s">
        <v>274</v>
      </c>
      <c r="Y864" s="20" t="s">
        <v>52</v>
      </c>
      <c r="Z864" s="20" t="s">
        <v>5341</v>
      </c>
      <c r="AA864" s="20" t="s">
        <v>808</v>
      </c>
      <c r="AB864" s="20" t="s">
        <v>756</v>
      </c>
      <c r="AC864" s="20" t="s">
        <v>167</v>
      </c>
      <c r="AD864" s="20" t="s">
        <v>56</v>
      </c>
      <c r="AE864" s="20" t="s">
        <v>1838</v>
      </c>
    </row>
    <row r="865" spans="1:31" ht="21" customHeight="1" x14ac:dyDescent="0.2">
      <c r="A865" s="4">
        <f t="shared" si="43"/>
        <v>863</v>
      </c>
      <c r="B865" s="4" t="str">
        <f t="shared" si="44"/>
        <v>B010-00020527</v>
      </c>
      <c r="C865" s="4" t="str">
        <f>IFERROR(VLOOKUP(F865,Tablas!$A$1:$B$3,2,0),"")</f>
        <v>Boleta</v>
      </c>
      <c r="D865" s="4" t="str">
        <f t="shared" si="45"/>
        <v>Falabella - CONTADO / CASH - PE 5085 FALABELLA No 2583911639 Basado en Entregas</v>
      </c>
      <c r="E865" s="19">
        <v>45562</v>
      </c>
      <c r="F865" s="20" t="s">
        <v>842</v>
      </c>
      <c r="G865" s="20" t="s">
        <v>5342</v>
      </c>
      <c r="H865" s="20" t="s">
        <v>44</v>
      </c>
      <c r="I865" s="20" t="s">
        <v>45</v>
      </c>
      <c r="J865" s="20" t="s">
        <v>5343</v>
      </c>
      <c r="K865" s="20" t="s">
        <v>5344</v>
      </c>
      <c r="L865" s="20" t="s">
        <v>5345</v>
      </c>
      <c r="M865" s="20"/>
      <c r="N865" s="21">
        <v>103.5</v>
      </c>
      <c r="O865" s="21">
        <v>0</v>
      </c>
      <c r="P865" s="20"/>
      <c r="Q865" s="19">
        <v>45562</v>
      </c>
      <c r="R865" s="20"/>
      <c r="S865" s="19">
        <v>45562</v>
      </c>
      <c r="T865" s="20" t="s">
        <v>49</v>
      </c>
      <c r="U865" s="20">
        <v>1030841</v>
      </c>
      <c r="V865" s="20">
        <v>240003064</v>
      </c>
      <c r="W865" s="20" t="s">
        <v>847</v>
      </c>
      <c r="X865" s="20" t="s">
        <v>274</v>
      </c>
      <c r="Y865" s="20" t="s">
        <v>52</v>
      </c>
      <c r="Z865" s="20" t="s">
        <v>5346</v>
      </c>
      <c r="AA865" s="20" t="s">
        <v>372</v>
      </c>
      <c r="AB865" s="20" t="s">
        <v>54</v>
      </c>
      <c r="AC865" s="20" t="s">
        <v>167</v>
      </c>
      <c r="AD865" s="20" t="s">
        <v>56</v>
      </c>
      <c r="AE865" s="20" t="s">
        <v>1838</v>
      </c>
    </row>
    <row r="866" spans="1:31" ht="21" customHeight="1" x14ac:dyDescent="0.2">
      <c r="A866" s="4">
        <f t="shared" si="43"/>
        <v>864</v>
      </c>
      <c r="B866" s="4" t="str">
        <f t="shared" si="44"/>
        <v>B010-00020319</v>
      </c>
      <c r="C866" s="4" t="str">
        <f>IFERROR(VLOOKUP(F866,Tablas!$A$1:$B$3,2,0),"")</f>
        <v>Boleta</v>
      </c>
      <c r="D866" s="4" t="str">
        <f t="shared" si="45"/>
        <v>Falabella - CONTADO / CASH - PE 4638 FALABELLA No 2568449136 Basado en Entregas</v>
      </c>
      <c r="E866" s="19">
        <v>45541</v>
      </c>
      <c r="F866" s="20" t="s">
        <v>842</v>
      </c>
      <c r="G866" s="20" t="s">
        <v>5347</v>
      </c>
      <c r="H866" s="20" t="s">
        <v>44</v>
      </c>
      <c r="I866" s="20" t="s">
        <v>45</v>
      </c>
      <c r="J866" s="20" t="s">
        <v>5348</v>
      </c>
      <c r="K866" s="20" t="s">
        <v>5349</v>
      </c>
      <c r="L866" s="20" t="s">
        <v>5350</v>
      </c>
      <c r="M866" s="20"/>
      <c r="N866" s="21">
        <v>103.5</v>
      </c>
      <c r="O866" s="21">
        <v>0</v>
      </c>
      <c r="P866" s="20"/>
      <c r="Q866" s="19">
        <v>45541</v>
      </c>
      <c r="R866" s="20"/>
      <c r="S866" s="19">
        <v>45541</v>
      </c>
      <c r="T866" s="20" t="s">
        <v>49</v>
      </c>
      <c r="U866" s="20">
        <v>1019932</v>
      </c>
      <c r="V866" s="20">
        <v>240002856</v>
      </c>
      <c r="W866" s="20" t="s">
        <v>847</v>
      </c>
      <c r="X866" s="20" t="s">
        <v>274</v>
      </c>
      <c r="Y866" s="20" t="s">
        <v>52</v>
      </c>
      <c r="Z866" s="20" t="s">
        <v>5351</v>
      </c>
      <c r="AA866" s="20" t="s">
        <v>372</v>
      </c>
      <c r="AB866" s="20" t="s">
        <v>54</v>
      </c>
      <c r="AC866" s="20" t="s">
        <v>167</v>
      </c>
      <c r="AD866" s="20" t="s">
        <v>56</v>
      </c>
      <c r="AE866" s="20" t="s">
        <v>1838</v>
      </c>
    </row>
    <row r="867" spans="1:31" ht="21" customHeight="1" x14ac:dyDescent="0.2">
      <c r="A867" s="4">
        <f t="shared" si="43"/>
        <v>865</v>
      </c>
      <c r="B867" s="4" t="str">
        <f t="shared" si="44"/>
        <v>B010-00020453</v>
      </c>
      <c r="C867" s="4" t="str">
        <f>IFERROR(VLOOKUP(F867,Tablas!$A$1:$B$3,2,0),"")</f>
        <v>Boleta</v>
      </c>
      <c r="D867" s="4" t="str">
        <f t="shared" si="45"/>
        <v>Falabella - CONTADO / CASH - PE 4906 FALABELLA No 2578827114 Basado en Entregas</v>
      </c>
      <c r="E867" s="19">
        <v>45554</v>
      </c>
      <c r="F867" s="20" t="s">
        <v>842</v>
      </c>
      <c r="G867" s="20" t="s">
        <v>5352</v>
      </c>
      <c r="H867" s="20" t="s">
        <v>44</v>
      </c>
      <c r="I867" s="20" t="s">
        <v>45</v>
      </c>
      <c r="J867" s="20" t="s">
        <v>4740</v>
      </c>
      <c r="K867" s="20" t="s">
        <v>4741</v>
      </c>
      <c r="L867" s="20" t="s">
        <v>4742</v>
      </c>
      <c r="M867" s="20"/>
      <c r="N867" s="21">
        <v>103.5</v>
      </c>
      <c r="O867" s="21">
        <v>0</v>
      </c>
      <c r="P867" s="20"/>
      <c r="Q867" s="19">
        <v>45554</v>
      </c>
      <c r="R867" s="20"/>
      <c r="S867" s="19">
        <v>45554</v>
      </c>
      <c r="T867" s="20" t="s">
        <v>49</v>
      </c>
      <c r="U867" s="20">
        <v>1026313</v>
      </c>
      <c r="V867" s="20">
        <v>240002990</v>
      </c>
      <c r="W867" s="20" t="s">
        <v>847</v>
      </c>
      <c r="X867" s="20" t="s">
        <v>274</v>
      </c>
      <c r="Y867" s="20" t="s">
        <v>52</v>
      </c>
      <c r="Z867" s="20" t="s">
        <v>5353</v>
      </c>
      <c r="AA867" s="20" t="s">
        <v>808</v>
      </c>
      <c r="AB867" s="20" t="s">
        <v>54</v>
      </c>
      <c r="AC867" s="20" t="s">
        <v>167</v>
      </c>
      <c r="AD867" s="20" t="s">
        <v>56</v>
      </c>
      <c r="AE867" s="20" t="s">
        <v>1838</v>
      </c>
    </row>
    <row r="868" spans="1:31" ht="21" customHeight="1" x14ac:dyDescent="0.2">
      <c r="A868" s="4">
        <f t="shared" si="43"/>
        <v>866</v>
      </c>
      <c r="B868" s="4" t="str">
        <f t="shared" si="44"/>
        <v>B010-00017712</v>
      </c>
      <c r="C868" s="4" t="str">
        <f>IFERROR(VLOOKUP(F868,Tablas!$A$1:$B$3,2,0),"")</f>
        <v>Boleta</v>
      </c>
      <c r="D868" s="4" t="str">
        <f t="shared" si="45"/>
        <v>Falabella - CONTADO / CASH - PE 0331 FALABELLA Basado en Entregas 09-0010-00058</v>
      </c>
      <c r="E868" s="19">
        <v>45314</v>
      </c>
      <c r="F868" s="20" t="s">
        <v>842</v>
      </c>
      <c r="G868" s="20" t="s">
        <v>5354</v>
      </c>
      <c r="H868" s="20" t="s">
        <v>44</v>
      </c>
      <c r="I868" s="20" t="s">
        <v>45</v>
      </c>
      <c r="J868" s="20" t="s">
        <v>5355</v>
      </c>
      <c r="K868" s="20" t="s">
        <v>5356</v>
      </c>
      <c r="L868" s="20" t="s">
        <v>5357</v>
      </c>
      <c r="M868" s="20"/>
      <c r="N868" s="21">
        <v>103.5</v>
      </c>
      <c r="O868" s="21">
        <v>0</v>
      </c>
      <c r="P868" s="20"/>
      <c r="Q868" s="19">
        <v>45314</v>
      </c>
      <c r="R868" s="20"/>
      <c r="S868" s="19">
        <v>45314</v>
      </c>
      <c r="T868" s="20" t="s">
        <v>49</v>
      </c>
      <c r="U868" s="20">
        <v>908885</v>
      </c>
      <c r="V868" s="20">
        <v>240000183</v>
      </c>
      <c r="W868" s="20" t="s">
        <v>847</v>
      </c>
      <c r="X868" s="20" t="s">
        <v>274</v>
      </c>
      <c r="Y868" s="20" t="s">
        <v>52</v>
      </c>
      <c r="Z868" s="20" t="s">
        <v>5358</v>
      </c>
      <c r="AA868" s="20" t="s">
        <v>5359</v>
      </c>
      <c r="AB868" s="20" t="s">
        <v>756</v>
      </c>
      <c r="AC868" s="20" t="s">
        <v>167</v>
      </c>
      <c r="AD868" s="20" t="s">
        <v>56</v>
      </c>
      <c r="AE868" s="20" t="s">
        <v>1838</v>
      </c>
    </row>
    <row r="869" spans="1:31" ht="21" customHeight="1" x14ac:dyDescent="0.2">
      <c r="A869" s="4">
        <f t="shared" si="43"/>
        <v>867</v>
      </c>
      <c r="B869" s="4" t="str">
        <f t="shared" si="44"/>
        <v>B010-00016765</v>
      </c>
      <c r="C869" s="4" t="str">
        <f>IFERROR(VLOOKUP(F869,Tablas!$A$1:$B$3,2,0),"")</f>
        <v>Boleta</v>
      </c>
      <c r="D869" s="4" t="str">
        <f t="shared" si="45"/>
        <v>Falabella - CONTADO / CASH - PE 4834 FALABELLA Basado en Entregas 09-0010-00057</v>
      </c>
      <c r="E869" s="19">
        <v>45250</v>
      </c>
      <c r="F869" s="20" t="s">
        <v>842</v>
      </c>
      <c r="G869" s="20" t="s">
        <v>5360</v>
      </c>
      <c r="H869" s="20" t="s">
        <v>44</v>
      </c>
      <c r="I869" s="20" t="s">
        <v>45</v>
      </c>
      <c r="J869" s="20" t="s">
        <v>5361</v>
      </c>
      <c r="K869" s="20" t="s">
        <v>5362</v>
      </c>
      <c r="L869" s="20" t="s">
        <v>5363</v>
      </c>
      <c r="M869" s="20"/>
      <c r="N869" s="21">
        <v>103.5</v>
      </c>
      <c r="O869" s="21">
        <v>0</v>
      </c>
      <c r="P869" s="20"/>
      <c r="Q869" s="19">
        <v>45250</v>
      </c>
      <c r="R869" s="20"/>
      <c r="S869" s="19">
        <v>45250</v>
      </c>
      <c r="T869" s="20" t="s">
        <v>49</v>
      </c>
      <c r="U869" s="20">
        <v>876591</v>
      </c>
      <c r="V869" s="20">
        <v>230003079</v>
      </c>
      <c r="W869" s="20" t="s">
        <v>847</v>
      </c>
      <c r="X869" s="20" t="s">
        <v>274</v>
      </c>
      <c r="Y869" s="20" t="s">
        <v>52</v>
      </c>
      <c r="Z869" s="20" t="s">
        <v>5364</v>
      </c>
      <c r="AA869" s="20" t="s">
        <v>5365</v>
      </c>
      <c r="AB869" s="20" t="s">
        <v>726</v>
      </c>
      <c r="AC869" s="20" t="s">
        <v>727</v>
      </c>
      <c r="AD869" s="20" t="s">
        <v>56</v>
      </c>
      <c r="AE869" s="20" t="s">
        <v>1838</v>
      </c>
    </row>
    <row r="870" spans="1:31" ht="21" customHeight="1" x14ac:dyDescent="0.2">
      <c r="A870" s="4">
        <f t="shared" si="43"/>
        <v>868</v>
      </c>
      <c r="B870" s="4" t="str">
        <f t="shared" si="44"/>
        <v>B010-00016006</v>
      </c>
      <c r="C870" s="4" t="str">
        <f>IFERROR(VLOOKUP(F870,Tablas!$A$1:$B$3,2,0),"")</f>
        <v>Boleta</v>
      </c>
      <c r="D870" s="4" t="str">
        <f t="shared" si="45"/>
        <v>Falabella - CONTADO / CASH - 230003508 Basado en Entregas 09-0010-00056273.</v>
      </c>
      <c r="E870" s="19">
        <v>45153</v>
      </c>
      <c r="F870" s="20" t="s">
        <v>842</v>
      </c>
      <c r="G870" s="20" t="s">
        <v>5366</v>
      </c>
      <c r="H870" s="20" t="s">
        <v>44</v>
      </c>
      <c r="I870" s="20" t="s">
        <v>45</v>
      </c>
      <c r="J870" s="20" t="s">
        <v>4850</v>
      </c>
      <c r="K870" s="20" t="s">
        <v>4851</v>
      </c>
      <c r="L870" s="20" t="s">
        <v>4852</v>
      </c>
      <c r="M870" s="20"/>
      <c r="N870" s="21">
        <v>103.5</v>
      </c>
      <c r="O870" s="21">
        <v>0</v>
      </c>
      <c r="P870" s="20"/>
      <c r="Q870" s="19">
        <v>45153</v>
      </c>
      <c r="R870" s="20"/>
      <c r="S870" s="19">
        <v>45153</v>
      </c>
      <c r="T870" s="20" t="s">
        <v>49</v>
      </c>
      <c r="U870" s="20">
        <v>834816</v>
      </c>
      <c r="V870" s="20">
        <v>230002273</v>
      </c>
      <c r="W870" s="20" t="s">
        <v>847</v>
      </c>
      <c r="X870" s="20" t="s">
        <v>274</v>
      </c>
      <c r="Y870" s="20" t="s">
        <v>52</v>
      </c>
      <c r="Z870" s="20" t="s">
        <v>5367</v>
      </c>
      <c r="AA870" s="20" t="s">
        <v>4854</v>
      </c>
      <c r="AB870" s="20" t="s">
        <v>4855</v>
      </c>
      <c r="AC870" s="20" t="s">
        <v>4855</v>
      </c>
      <c r="AD870" s="20" t="s">
        <v>56</v>
      </c>
      <c r="AE870" s="20" t="s">
        <v>1838</v>
      </c>
    </row>
    <row r="871" spans="1:31" ht="21" customHeight="1" x14ac:dyDescent="0.2">
      <c r="A871" s="4">
        <f t="shared" si="43"/>
        <v>869</v>
      </c>
      <c r="B871" s="4" t="str">
        <f t="shared" si="44"/>
        <v>B010-00016827</v>
      </c>
      <c r="C871" s="4" t="str">
        <f>IFERROR(VLOOKUP(F871,Tablas!$A$1:$B$3,2,0),"")</f>
        <v>Boleta</v>
      </c>
      <c r="D871" s="4" t="str">
        <f t="shared" si="45"/>
        <v>Falabella - CONTADO / CASH - PE 4949 FALABELLA Basado en Entregas 09-0010-00057</v>
      </c>
      <c r="E871" s="19">
        <v>45257</v>
      </c>
      <c r="F871" s="20" t="s">
        <v>842</v>
      </c>
      <c r="G871" s="20" t="s">
        <v>5368</v>
      </c>
      <c r="H871" s="20" t="s">
        <v>44</v>
      </c>
      <c r="I871" s="20" t="s">
        <v>45</v>
      </c>
      <c r="J871" s="20" t="s">
        <v>5369</v>
      </c>
      <c r="K871" s="20" t="s">
        <v>5370</v>
      </c>
      <c r="L871" s="20" t="s">
        <v>5371</v>
      </c>
      <c r="M871" s="20"/>
      <c r="N871" s="21">
        <v>103.5</v>
      </c>
      <c r="O871" s="21">
        <v>0</v>
      </c>
      <c r="P871" s="20"/>
      <c r="Q871" s="19">
        <v>45257</v>
      </c>
      <c r="R871" s="20"/>
      <c r="S871" s="19">
        <v>45257</v>
      </c>
      <c r="T871" s="20" t="s">
        <v>49</v>
      </c>
      <c r="U871" s="20">
        <v>880696</v>
      </c>
      <c r="V871" s="20">
        <v>230003141</v>
      </c>
      <c r="W871" s="20" t="s">
        <v>847</v>
      </c>
      <c r="X871" s="20" t="s">
        <v>274</v>
      </c>
      <c r="Y871" s="20" t="s">
        <v>52</v>
      </c>
      <c r="Z871" s="20" t="s">
        <v>5372</v>
      </c>
      <c r="AA871" s="20" t="s">
        <v>5373</v>
      </c>
      <c r="AB871" s="20" t="s">
        <v>682</v>
      </c>
      <c r="AC871" s="20" t="s">
        <v>167</v>
      </c>
      <c r="AD871" s="20" t="s">
        <v>56</v>
      </c>
      <c r="AE871" s="20" t="s">
        <v>1838</v>
      </c>
    </row>
    <row r="872" spans="1:31" ht="21" customHeight="1" x14ac:dyDescent="0.2">
      <c r="A872" s="4">
        <f t="shared" si="43"/>
        <v>870</v>
      </c>
      <c r="B872" s="4" t="str">
        <f t="shared" si="44"/>
        <v>B010-00016070</v>
      </c>
      <c r="C872" s="4" t="str">
        <f>IFERROR(VLOOKUP(F872,Tablas!$A$1:$B$3,2,0),"")</f>
        <v>Boleta</v>
      </c>
      <c r="D872" s="4" t="str">
        <f t="shared" si="45"/>
        <v>Falabella - CONTADO / CASH - 230003640 Basado en Entregas 09-0010-00056400.</v>
      </c>
      <c r="E872" s="19">
        <v>45160</v>
      </c>
      <c r="F872" s="20" t="s">
        <v>842</v>
      </c>
      <c r="G872" s="20" t="s">
        <v>5374</v>
      </c>
      <c r="H872" s="20" t="s">
        <v>44</v>
      </c>
      <c r="I872" s="20" t="s">
        <v>45</v>
      </c>
      <c r="J872" s="20" t="s">
        <v>5361</v>
      </c>
      <c r="K872" s="20" t="s">
        <v>5362</v>
      </c>
      <c r="L872" s="20" t="s">
        <v>5363</v>
      </c>
      <c r="M872" s="20"/>
      <c r="N872" s="21">
        <v>103.5</v>
      </c>
      <c r="O872" s="21">
        <v>0</v>
      </c>
      <c r="P872" s="20"/>
      <c r="Q872" s="19">
        <v>45160</v>
      </c>
      <c r="R872" s="20"/>
      <c r="S872" s="19">
        <v>45160</v>
      </c>
      <c r="T872" s="20" t="s">
        <v>49</v>
      </c>
      <c r="U872" s="20">
        <v>838025</v>
      </c>
      <c r="V872" s="20">
        <v>230002337</v>
      </c>
      <c r="W872" s="20" t="s">
        <v>847</v>
      </c>
      <c r="X872" s="20" t="s">
        <v>274</v>
      </c>
      <c r="Y872" s="20" t="s">
        <v>52</v>
      </c>
      <c r="Z872" s="20" t="s">
        <v>5375</v>
      </c>
      <c r="AA872" s="20" t="s">
        <v>5365</v>
      </c>
      <c r="AB872" s="20" t="s">
        <v>726</v>
      </c>
      <c r="AC872" s="20" t="s">
        <v>727</v>
      </c>
      <c r="AD872" s="20" t="s">
        <v>56</v>
      </c>
      <c r="AE872" s="20" t="s">
        <v>1838</v>
      </c>
    </row>
    <row r="873" spans="1:31" ht="21" customHeight="1" x14ac:dyDescent="0.2">
      <c r="A873" s="4">
        <f t="shared" si="43"/>
        <v>871</v>
      </c>
      <c r="B873" s="4" t="str">
        <f t="shared" si="44"/>
        <v>B010-00016951</v>
      </c>
      <c r="C873" s="4" t="str">
        <f>IFERROR(VLOOKUP(F873,Tablas!$A$1:$B$3,2,0),"")</f>
        <v>Boleta</v>
      </c>
      <c r="D873" s="4" t="str">
        <f t="shared" si="45"/>
        <v>Falabella - CONTADO / CASH - PE 5100 FALABELLA Basado en Entregas 09-0010-00057</v>
      </c>
      <c r="E873" s="19">
        <v>45264</v>
      </c>
      <c r="F873" s="20" t="s">
        <v>842</v>
      </c>
      <c r="G873" s="20" t="s">
        <v>5376</v>
      </c>
      <c r="H873" s="20" t="s">
        <v>44</v>
      </c>
      <c r="I873" s="20" t="s">
        <v>45</v>
      </c>
      <c r="J873" s="20" t="s">
        <v>5377</v>
      </c>
      <c r="K873" s="20" t="s">
        <v>5378</v>
      </c>
      <c r="L873" s="20" t="s">
        <v>5379</v>
      </c>
      <c r="M873" s="20"/>
      <c r="N873" s="21">
        <v>103.5</v>
      </c>
      <c r="O873" s="21">
        <v>0</v>
      </c>
      <c r="P873" s="20"/>
      <c r="Q873" s="19">
        <v>45264</v>
      </c>
      <c r="R873" s="20"/>
      <c r="S873" s="19">
        <v>45264</v>
      </c>
      <c r="T873" s="20" t="s">
        <v>49</v>
      </c>
      <c r="U873" s="20">
        <v>884361</v>
      </c>
      <c r="V873" s="20">
        <v>230003265</v>
      </c>
      <c r="W873" s="20" t="s">
        <v>847</v>
      </c>
      <c r="X873" s="20" t="s">
        <v>274</v>
      </c>
      <c r="Y873" s="20" t="s">
        <v>52</v>
      </c>
      <c r="Z873" s="20" t="s">
        <v>5380</v>
      </c>
      <c r="AA873" s="20" t="s">
        <v>5381</v>
      </c>
      <c r="AB873" s="20" t="s">
        <v>789</v>
      </c>
      <c r="AC873" s="20" t="s">
        <v>167</v>
      </c>
      <c r="AD873" s="20" t="s">
        <v>56</v>
      </c>
      <c r="AE873" s="20" t="s">
        <v>1838</v>
      </c>
    </row>
    <row r="874" spans="1:31" ht="21" customHeight="1" x14ac:dyDescent="0.2">
      <c r="A874" s="4">
        <f t="shared" si="43"/>
        <v>872</v>
      </c>
      <c r="B874" s="4" t="str">
        <f t="shared" si="44"/>
        <v>B010-00016723</v>
      </c>
      <c r="C874" s="4" t="str">
        <f>IFERROR(VLOOKUP(F874,Tablas!$A$1:$B$3,2,0),"")</f>
        <v>Boleta</v>
      </c>
      <c r="D874" s="4" t="str">
        <f t="shared" si="45"/>
        <v>Falabella - CONTADO / CASH - PE 4748 FALABELLA Basado en Entregas 09-0010-00057</v>
      </c>
      <c r="E874" s="19">
        <v>45244</v>
      </c>
      <c r="F874" s="20" t="s">
        <v>842</v>
      </c>
      <c r="G874" s="20" t="s">
        <v>5382</v>
      </c>
      <c r="H874" s="20" t="s">
        <v>44</v>
      </c>
      <c r="I874" s="20" t="s">
        <v>45</v>
      </c>
      <c r="J874" s="20" t="s">
        <v>5383</v>
      </c>
      <c r="K874" s="20" t="s">
        <v>5384</v>
      </c>
      <c r="L874" s="20" t="s">
        <v>5385</v>
      </c>
      <c r="M874" s="20"/>
      <c r="N874" s="21">
        <v>103.5</v>
      </c>
      <c r="O874" s="21">
        <v>0</v>
      </c>
      <c r="P874" s="20"/>
      <c r="Q874" s="19">
        <v>45244</v>
      </c>
      <c r="R874" s="20"/>
      <c r="S874" s="19">
        <v>45244</v>
      </c>
      <c r="T874" s="20" t="s">
        <v>49</v>
      </c>
      <c r="U874" s="20">
        <v>873267</v>
      </c>
      <c r="V874" s="20">
        <v>230003036</v>
      </c>
      <c r="W874" s="20" t="s">
        <v>847</v>
      </c>
      <c r="X874" s="20" t="s">
        <v>274</v>
      </c>
      <c r="Y874" s="20" t="s">
        <v>52</v>
      </c>
      <c r="Z874" s="20" t="s">
        <v>5386</v>
      </c>
      <c r="AA874" s="20" t="s">
        <v>5387</v>
      </c>
      <c r="AB874" s="20" t="s">
        <v>2227</v>
      </c>
      <c r="AC874" s="20" t="s">
        <v>167</v>
      </c>
      <c r="AD874" s="20" t="s">
        <v>56</v>
      </c>
      <c r="AE874" s="20" t="s">
        <v>1838</v>
      </c>
    </row>
    <row r="875" spans="1:31" ht="21" customHeight="1" x14ac:dyDescent="0.2">
      <c r="A875" s="4">
        <f t="shared" si="43"/>
        <v>873</v>
      </c>
      <c r="B875" s="4" t="str">
        <f t="shared" si="44"/>
        <v>B010-00016750</v>
      </c>
      <c r="C875" s="4" t="str">
        <f>IFERROR(VLOOKUP(F875,Tablas!$A$1:$B$3,2,0),"")</f>
        <v>Boleta</v>
      </c>
      <c r="D875" s="4" t="str">
        <f t="shared" si="45"/>
        <v>Falabella - CONTADO / CASH - PE 4788 FALABELLA Basado en Entregas 09-0010-00057</v>
      </c>
      <c r="E875" s="19">
        <v>45246</v>
      </c>
      <c r="F875" s="20" t="s">
        <v>842</v>
      </c>
      <c r="G875" s="20" t="s">
        <v>5388</v>
      </c>
      <c r="H875" s="20" t="s">
        <v>44</v>
      </c>
      <c r="I875" s="20" t="s">
        <v>45</v>
      </c>
      <c r="J875" s="20" t="s">
        <v>5389</v>
      </c>
      <c r="K875" s="20" t="s">
        <v>5390</v>
      </c>
      <c r="L875" s="20" t="s">
        <v>5391</v>
      </c>
      <c r="M875" s="20"/>
      <c r="N875" s="21">
        <v>103.5</v>
      </c>
      <c r="O875" s="21">
        <v>0</v>
      </c>
      <c r="P875" s="20"/>
      <c r="Q875" s="19">
        <v>45246</v>
      </c>
      <c r="R875" s="20"/>
      <c r="S875" s="19">
        <v>45246</v>
      </c>
      <c r="T875" s="20" t="s">
        <v>49</v>
      </c>
      <c r="U875" s="20">
        <v>875186</v>
      </c>
      <c r="V875" s="20">
        <v>230003064</v>
      </c>
      <c r="W875" s="20" t="s">
        <v>847</v>
      </c>
      <c r="X875" s="20" t="s">
        <v>274</v>
      </c>
      <c r="Y875" s="20" t="s">
        <v>52</v>
      </c>
      <c r="Z875" s="20" t="s">
        <v>5392</v>
      </c>
      <c r="AA875" s="20" t="s">
        <v>5393</v>
      </c>
      <c r="AB875" s="20" t="s">
        <v>789</v>
      </c>
      <c r="AC875" s="20" t="s">
        <v>167</v>
      </c>
      <c r="AD875" s="20" t="s">
        <v>56</v>
      </c>
      <c r="AE875" s="20" t="s">
        <v>1838</v>
      </c>
    </row>
    <row r="876" spans="1:31" ht="21" customHeight="1" x14ac:dyDescent="0.2">
      <c r="A876" s="4">
        <f t="shared" si="43"/>
        <v>874</v>
      </c>
      <c r="B876" s="4" t="str">
        <f t="shared" si="44"/>
        <v>B010-00018256</v>
      </c>
      <c r="C876" s="4" t="str">
        <f>IFERROR(VLOOKUP(F876,Tablas!$A$1:$B$3,2,0),"")</f>
        <v>Boleta</v>
      </c>
      <c r="D876" s="4" t="str">
        <f t="shared" si="45"/>
        <v>Falabella - CONTADO / CASH - PE 1332 FALABELLA Basado en Entregas 09-0010-00059</v>
      </c>
      <c r="E876" s="19">
        <v>45373</v>
      </c>
      <c r="F876" s="20" t="s">
        <v>842</v>
      </c>
      <c r="G876" s="20" t="s">
        <v>5394</v>
      </c>
      <c r="H876" s="20" t="s">
        <v>44</v>
      </c>
      <c r="I876" s="20" t="s">
        <v>45</v>
      </c>
      <c r="J876" s="20" t="s">
        <v>4280</v>
      </c>
      <c r="K876" s="20" t="s">
        <v>4281</v>
      </c>
      <c r="L876" s="20" t="s">
        <v>4282</v>
      </c>
      <c r="M876" s="20"/>
      <c r="N876" s="21">
        <v>103.5</v>
      </c>
      <c r="O876" s="21">
        <v>0</v>
      </c>
      <c r="P876" s="20"/>
      <c r="Q876" s="19">
        <v>45373</v>
      </c>
      <c r="R876" s="20"/>
      <c r="S876" s="19">
        <v>45373</v>
      </c>
      <c r="T876" s="20" t="s">
        <v>49</v>
      </c>
      <c r="U876" s="20">
        <v>936746</v>
      </c>
      <c r="V876" s="20">
        <v>240000731</v>
      </c>
      <c r="W876" s="20" t="s">
        <v>847</v>
      </c>
      <c r="X876" s="20" t="s">
        <v>274</v>
      </c>
      <c r="Y876" s="20" t="s">
        <v>52</v>
      </c>
      <c r="Z876" s="20" t="s">
        <v>5395</v>
      </c>
      <c r="AA876" s="20" t="s">
        <v>353</v>
      </c>
      <c r="AB876" s="20" t="s">
        <v>54</v>
      </c>
      <c r="AC876" s="20" t="s">
        <v>167</v>
      </c>
      <c r="AD876" s="20" t="s">
        <v>56</v>
      </c>
      <c r="AE876" s="20" t="s">
        <v>1838</v>
      </c>
    </row>
    <row r="877" spans="1:31" ht="21" customHeight="1" x14ac:dyDescent="0.2">
      <c r="A877" s="4">
        <f t="shared" si="43"/>
        <v>875</v>
      </c>
      <c r="B877" s="4" t="str">
        <f t="shared" si="44"/>
        <v>B010-00018449</v>
      </c>
      <c r="C877" s="4" t="str">
        <f>IFERROR(VLOOKUP(F877,Tablas!$A$1:$B$3,2,0),"")</f>
        <v>Boleta</v>
      </c>
      <c r="D877" s="4" t="str">
        <f t="shared" si="45"/>
        <v>Falabella - CONTADO / CASH - PE 1627 FALABELLA Basado en Entregas 09-0010-00059</v>
      </c>
      <c r="E877" s="19">
        <v>45392</v>
      </c>
      <c r="F877" s="20" t="s">
        <v>842</v>
      </c>
      <c r="G877" s="20" t="s">
        <v>5396</v>
      </c>
      <c r="H877" s="20" t="s">
        <v>44</v>
      </c>
      <c r="I877" s="20" t="s">
        <v>45</v>
      </c>
      <c r="J877" s="20" t="s">
        <v>3876</v>
      </c>
      <c r="K877" s="20" t="s">
        <v>3877</v>
      </c>
      <c r="L877" s="20" t="s">
        <v>3878</v>
      </c>
      <c r="M877" s="20"/>
      <c r="N877" s="21">
        <v>103.5</v>
      </c>
      <c r="O877" s="21">
        <v>0</v>
      </c>
      <c r="P877" s="20"/>
      <c r="Q877" s="19">
        <v>45392</v>
      </c>
      <c r="R877" s="20"/>
      <c r="S877" s="19">
        <v>45392</v>
      </c>
      <c r="T877" s="20" t="s">
        <v>49</v>
      </c>
      <c r="U877" s="20">
        <v>944379</v>
      </c>
      <c r="V877" s="20">
        <v>240000925</v>
      </c>
      <c r="W877" s="20" t="s">
        <v>847</v>
      </c>
      <c r="X877" s="20" t="s">
        <v>274</v>
      </c>
      <c r="Y877" s="20" t="s">
        <v>52</v>
      </c>
      <c r="Z877" s="20" t="s">
        <v>5397</v>
      </c>
      <c r="AA877" s="20" t="s">
        <v>3880</v>
      </c>
      <c r="AB877" s="20" t="s">
        <v>2227</v>
      </c>
      <c r="AC877" s="20" t="s">
        <v>167</v>
      </c>
      <c r="AD877" s="20" t="s">
        <v>56</v>
      </c>
      <c r="AE877" s="20" t="s">
        <v>1838</v>
      </c>
    </row>
    <row r="878" spans="1:31" ht="21" customHeight="1" x14ac:dyDescent="0.2">
      <c r="A878" s="4">
        <f t="shared" si="43"/>
        <v>876</v>
      </c>
      <c r="B878" s="4" t="str">
        <f t="shared" si="44"/>
        <v>B010-00019161</v>
      </c>
      <c r="C878" s="4" t="str">
        <f>IFERROR(VLOOKUP(F878,Tablas!$A$1:$B$3,2,0),"")</f>
        <v>Boleta</v>
      </c>
      <c r="D878" s="4" t="str">
        <f t="shared" si="45"/>
        <v>Falabella - CONTADO / CASH - PE 2740 FALABELLA Basado en Entregas 09-0007-00000</v>
      </c>
      <c r="E878" s="19">
        <v>45446</v>
      </c>
      <c r="F878" s="20" t="s">
        <v>842</v>
      </c>
      <c r="G878" s="20" t="s">
        <v>5398</v>
      </c>
      <c r="H878" s="20" t="s">
        <v>44</v>
      </c>
      <c r="I878" s="20" t="s">
        <v>45</v>
      </c>
      <c r="J878" s="20" t="s">
        <v>3864</v>
      </c>
      <c r="K878" s="20" t="s">
        <v>3865</v>
      </c>
      <c r="L878" s="20" t="s">
        <v>3866</v>
      </c>
      <c r="M878" s="20"/>
      <c r="N878" s="21">
        <v>103.5</v>
      </c>
      <c r="O878" s="21">
        <v>0</v>
      </c>
      <c r="P878" s="20"/>
      <c r="Q878" s="19">
        <v>45446</v>
      </c>
      <c r="R878" s="20"/>
      <c r="S878" s="19">
        <v>45446</v>
      </c>
      <c r="T878" s="20" t="s">
        <v>49</v>
      </c>
      <c r="U878" s="20">
        <v>976185</v>
      </c>
      <c r="V878" s="20">
        <v>240001695</v>
      </c>
      <c r="W878" s="20" t="s">
        <v>847</v>
      </c>
      <c r="X878" s="20" t="s">
        <v>274</v>
      </c>
      <c r="Y878" s="20" t="s">
        <v>52</v>
      </c>
      <c r="Z878" s="20" t="s">
        <v>5399</v>
      </c>
      <c r="AA878" s="20" t="s">
        <v>3868</v>
      </c>
      <c r="AB878" s="20" t="s">
        <v>248</v>
      </c>
      <c r="AC878" s="20" t="s">
        <v>248</v>
      </c>
      <c r="AD878" s="20" t="s">
        <v>56</v>
      </c>
      <c r="AE878" s="20" t="s">
        <v>1838</v>
      </c>
    </row>
    <row r="879" spans="1:31" ht="21" customHeight="1" x14ac:dyDescent="0.2">
      <c r="A879" s="4">
        <f t="shared" si="43"/>
        <v>877</v>
      </c>
      <c r="B879" s="4" t="str">
        <f t="shared" si="44"/>
        <v>B010-00018845</v>
      </c>
      <c r="C879" s="4" t="str">
        <f>IFERROR(VLOOKUP(F879,Tablas!$A$1:$B$3,2,0),"")</f>
        <v>Boleta</v>
      </c>
      <c r="D879" s="4" t="str">
        <f t="shared" si="45"/>
        <v>Falabella - CONTADO / CASH - PE 2288 FALABELLA Basado en Entregas 09-0007-00000</v>
      </c>
      <c r="E879" s="19">
        <v>45425</v>
      </c>
      <c r="F879" s="20" t="s">
        <v>842</v>
      </c>
      <c r="G879" s="20" t="s">
        <v>5400</v>
      </c>
      <c r="H879" s="20" t="s">
        <v>44</v>
      </c>
      <c r="I879" s="20" t="s">
        <v>45</v>
      </c>
      <c r="J879" s="20" t="s">
        <v>4740</v>
      </c>
      <c r="K879" s="20" t="s">
        <v>4741</v>
      </c>
      <c r="L879" s="20" t="s">
        <v>4742</v>
      </c>
      <c r="M879" s="20"/>
      <c r="N879" s="21">
        <v>103.5</v>
      </c>
      <c r="O879" s="21">
        <v>0</v>
      </c>
      <c r="P879" s="20"/>
      <c r="Q879" s="19">
        <v>45425</v>
      </c>
      <c r="R879" s="20"/>
      <c r="S879" s="19">
        <v>45425</v>
      </c>
      <c r="T879" s="20" t="s">
        <v>49</v>
      </c>
      <c r="U879" s="20">
        <v>962651</v>
      </c>
      <c r="V879" s="20">
        <v>240001323</v>
      </c>
      <c r="W879" s="20" t="s">
        <v>847</v>
      </c>
      <c r="X879" s="20" t="s">
        <v>274</v>
      </c>
      <c r="Y879" s="20" t="s">
        <v>52</v>
      </c>
      <c r="Z879" s="20" t="s">
        <v>5401</v>
      </c>
      <c r="AA879" s="20" t="s">
        <v>4744</v>
      </c>
      <c r="AB879" s="20" t="s">
        <v>3064</v>
      </c>
      <c r="AC879" s="20" t="s">
        <v>167</v>
      </c>
      <c r="AD879" s="20" t="s">
        <v>56</v>
      </c>
      <c r="AE879" s="20" t="s">
        <v>1838</v>
      </c>
    </row>
    <row r="880" spans="1:31" ht="21" customHeight="1" x14ac:dyDescent="0.2">
      <c r="A880" s="4">
        <f t="shared" si="43"/>
        <v>878</v>
      </c>
      <c r="B880" s="4" t="str">
        <f t="shared" si="44"/>
        <v>B010-00019499</v>
      </c>
      <c r="C880" s="4" t="str">
        <f>IFERROR(VLOOKUP(F880,Tablas!$A$1:$B$3,2,0),"")</f>
        <v>Boleta</v>
      </c>
      <c r="D880" s="4" t="str">
        <f t="shared" si="45"/>
        <v>Falabella - CONTADO / CASH - PE 3397 FALABELLA No 2515608645 Basado en Entregas</v>
      </c>
      <c r="E880" s="19">
        <v>45484</v>
      </c>
      <c r="F880" s="20" t="s">
        <v>842</v>
      </c>
      <c r="G880" s="20" t="s">
        <v>5402</v>
      </c>
      <c r="H880" s="20" t="s">
        <v>44</v>
      </c>
      <c r="I880" s="20" t="s">
        <v>45</v>
      </c>
      <c r="J880" s="20" t="s">
        <v>5403</v>
      </c>
      <c r="K880" s="20" t="s">
        <v>5404</v>
      </c>
      <c r="L880" s="20" t="s">
        <v>5405</v>
      </c>
      <c r="M880" s="20"/>
      <c r="N880" s="21">
        <v>103.5</v>
      </c>
      <c r="O880" s="21">
        <v>0</v>
      </c>
      <c r="P880" s="20"/>
      <c r="Q880" s="19">
        <v>45484</v>
      </c>
      <c r="R880" s="20"/>
      <c r="S880" s="19">
        <v>45484</v>
      </c>
      <c r="T880" s="20" t="s">
        <v>49</v>
      </c>
      <c r="U880" s="20">
        <v>992941</v>
      </c>
      <c r="V880" s="20">
        <v>240002034</v>
      </c>
      <c r="W880" s="20" t="s">
        <v>847</v>
      </c>
      <c r="X880" s="20" t="s">
        <v>274</v>
      </c>
      <c r="Y880" s="20" t="s">
        <v>52</v>
      </c>
      <c r="Z880" s="20" t="s">
        <v>5406</v>
      </c>
      <c r="AA880" s="20" t="s">
        <v>353</v>
      </c>
      <c r="AB880" s="20" t="s">
        <v>54</v>
      </c>
      <c r="AC880" s="20" t="s">
        <v>248</v>
      </c>
      <c r="AD880" s="20" t="s">
        <v>56</v>
      </c>
      <c r="AE880" s="20" t="s">
        <v>1838</v>
      </c>
    </row>
    <row r="881" spans="1:31" ht="21" customHeight="1" x14ac:dyDescent="0.2">
      <c r="A881" s="4">
        <f t="shared" si="43"/>
        <v>879</v>
      </c>
      <c r="B881" s="4" t="str">
        <f t="shared" si="44"/>
        <v>B010-00019501</v>
      </c>
      <c r="C881" s="4" t="str">
        <f>IFERROR(VLOOKUP(F881,Tablas!$A$1:$B$3,2,0),"")</f>
        <v>Boleta</v>
      </c>
      <c r="D881" s="4" t="str">
        <f t="shared" si="45"/>
        <v>Falabella - CONTADO / CASH - PE 3393 FALABELLA No 2515606684 Basado en Entregas</v>
      </c>
      <c r="E881" s="19">
        <v>45484</v>
      </c>
      <c r="F881" s="20" t="s">
        <v>842</v>
      </c>
      <c r="G881" s="20" t="s">
        <v>5407</v>
      </c>
      <c r="H881" s="20" t="s">
        <v>44</v>
      </c>
      <c r="I881" s="20" t="s">
        <v>45</v>
      </c>
      <c r="J881" s="20" t="s">
        <v>5403</v>
      </c>
      <c r="K881" s="20" t="s">
        <v>5404</v>
      </c>
      <c r="L881" s="20" t="s">
        <v>5405</v>
      </c>
      <c r="M881" s="20"/>
      <c r="N881" s="21">
        <v>103.5</v>
      </c>
      <c r="O881" s="21">
        <v>0</v>
      </c>
      <c r="P881" s="20"/>
      <c r="Q881" s="19">
        <v>45484</v>
      </c>
      <c r="R881" s="20"/>
      <c r="S881" s="19">
        <v>45484</v>
      </c>
      <c r="T881" s="20" t="s">
        <v>49</v>
      </c>
      <c r="U881" s="20">
        <v>992948</v>
      </c>
      <c r="V881" s="20">
        <v>240002036</v>
      </c>
      <c r="W881" s="20" t="s">
        <v>847</v>
      </c>
      <c r="X881" s="20" t="s">
        <v>274</v>
      </c>
      <c r="Y881" s="20" t="s">
        <v>52</v>
      </c>
      <c r="Z881" s="20" t="s">
        <v>5408</v>
      </c>
      <c r="AA881" s="20" t="s">
        <v>353</v>
      </c>
      <c r="AB881" s="20" t="s">
        <v>54</v>
      </c>
      <c r="AC881" s="20" t="s">
        <v>248</v>
      </c>
      <c r="AD881" s="20" t="s">
        <v>56</v>
      </c>
      <c r="AE881" s="20" t="s">
        <v>1838</v>
      </c>
    </row>
    <row r="882" spans="1:31" ht="21" customHeight="1" x14ac:dyDescent="0.2">
      <c r="A882" s="4">
        <f t="shared" si="43"/>
        <v>880</v>
      </c>
      <c r="B882" s="4" t="str">
        <f t="shared" si="44"/>
        <v>F010-00024208</v>
      </c>
      <c r="C882" s="4" t="str">
        <f>IFERROR(VLOOKUP(F882,Tablas!$A$1:$B$3,2,0),"")</f>
        <v>Factura</v>
      </c>
      <c r="D882" s="4" t="str">
        <f t="shared" si="45"/>
        <v xml:space="preserve"> - CONTADO / CASH - INTERESES L 202400213</v>
      </c>
      <c r="E882" s="19">
        <v>45372</v>
      </c>
      <c r="F882" s="20" t="s">
        <v>1001</v>
      </c>
      <c r="G882" s="20" t="s">
        <v>5409</v>
      </c>
      <c r="H882" s="20" t="s">
        <v>44</v>
      </c>
      <c r="I882" s="20" t="s">
        <v>45</v>
      </c>
      <c r="J882" s="20" t="s">
        <v>5313</v>
      </c>
      <c r="K882" s="20" t="s">
        <v>5314</v>
      </c>
      <c r="L882" s="20" t="s">
        <v>5315</v>
      </c>
      <c r="M882" s="20" t="s">
        <v>125</v>
      </c>
      <c r="N882" s="21">
        <v>103.98</v>
      </c>
      <c r="O882" s="21">
        <v>0</v>
      </c>
      <c r="P882" s="20"/>
      <c r="Q882" s="19">
        <v>45372</v>
      </c>
      <c r="R882" s="20"/>
      <c r="S882" s="19">
        <v>45372</v>
      </c>
      <c r="T882" s="20" t="s">
        <v>49</v>
      </c>
      <c r="U882" s="20">
        <v>936363</v>
      </c>
      <c r="V882" s="20">
        <v>240000772</v>
      </c>
      <c r="W882" s="20" t="s">
        <v>847</v>
      </c>
      <c r="X882" s="20" t="s">
        <v>1296</v>
      </c>
      <c r="Y882" s="20" t="s">
        <v>128</v>
      </c>
      <c r="Z882" s="20" t="s">
        <v>5410</v>
      </c>
      <c r="AA882" s="20" t="s">
        <v>5317</v>
      </c>
      <c r="AB882" s="20" t="s">
        <v>2942</v>
      </c>
      <c r="AC882" s="20" t="s">
        <v>2943</v>
      </c>
      <c r="AD882" s="20" t="s">
        <v>56</v>
      </c>
      <c r="AE882" s="20"/>
    </row>
    <row r="883" spans="1:31" ht="21" customHeight="1" x14ac:dyDescent="0.2">
      <c r="A883" s="4">
        <f t="shared" si="43"/>
        <v>881</v>
      </c>
      <c r="B883" s="4" t="str">
        <f t="shared" si="44"/>
        <v>F010-00024225</v>
      </c>
      <c r="C883" s="4" t="str">
        <f>IFERROR(VLOOKUP(F883,Tablas!$A$1:$B$3,2,0),"")</f>
        <v>Factura</v>
      </c>
      <c r="D883" s="4" t="str">
        <f t="shared" si="45"/>
        <v xml:space="preserve"> - CONTADO / CASH - INTERES L 202400214</v>
      </c>
      <c r="E883" s="19">
        <v>45373</v>
      </c>
      <c r="F883" s="20" t="s">
        <v>1001</v>
      </c>
      <c r="G883" s="20" t="s">
        <v>5411</v>
      </c>
      <c r="H883" s="20" t="s">
        <v>44</v>
      </c>
      <c r="I883" s="20" t="s">
        <v>45</v>
      </c>
      <c r="J883" s="20" t="s">
        <v>5313</v>
      </c>
      <c r="K883" s="20" t="s">
        <v>5314</v>
      </c>
      <c r="L883" s="20" t="s">
        <v>5315</v>
      </c>
      <c r="M883" s="20" t="s">
        <v>125</v>
      </c>
      <c r="N883" s="21">
        <v>103.98</v>
      </c>
      <c r="O883" s="21">
        <v>0</v>
      </c>
      <c r="P883" s="20"/>
      <c r="Q883" s="19">
        <v>45373</v>
      </c>
      <c r="R883" s="20"/>
      <c r="S883" s="19">
        <v>45373</v>
      </c>
      <c r="T883" s="20" t="s">
        <v>49</v>
      </c>
      <c r="U883" s="20">
        <v>936888</v>
      </c>
      <c r="V883" s="20">
        <v>240000792</v>
      </c>
      <c r="W883" s="20" t="s">
        <v>847</v>
      </c>
      <c r="X883" s="20" t="s">
        <v>1296</v>
      </c>
      <c r="Y883" s="20" t="s">
        <v>128</v>
      </c>
      <c r="Z883" s="20" t="s">
        <v>5412</v>
      </c>
      <c r="AA883" s="20" t="s">
        <v>5317</v>
      </c>
      <c r="AB883" s="20" t="s">
        <v>2942</v>
      </c>
      <c r="AC883" s="20" t="s">
        <v>2943</v>
      </c>
      <c r="AD883" s="20" t="s">
        <v>56</v>
      </c>
      <c r="AE883" s="20"/>
    </row>
    <row r="884" spans="1:31" ht="21" customHeight="1" x14ac:dyDescent="0.2">
      <c r="A884" s="4">
        <f t="shared" si="43"/>
        <v>882</v>
      </c>
      <c r="B884" s="4" t="str">
        <f t="shared" si="44"/>
        <v>F010-00024166</v>
      </c>
      <c r="C884" s="4" t="str">
        <f>IFERROR(VLOOKUP(F884,Tablas!$A$1:$B$3,2,0),"")</f>
        <v>Factura</v>
      </c>
      <c r="D884" s="4" t="str">
        <f t="shared" si="45"/>
        <v xml:space="preserve"> - CONTADO / CASH - INTERES L 202400211</v>
      </c>
      <c r="E884" s="19">
        <v>45369</v>
      </c>
      <c r="F884" s="20" t="s">
        <v>1001</v>
      </c>
      <c r="G884" s="20" t="s">
        <v>5413</v>
      </c>
      <c r="H884" s="20" t="s">
        <v>44</v>
      </c>
      <c r="I884" s="20" t="s">
        <v>45</v>
      </c>
      <c r="J884" s="20" t="s">
        <v>5313</v>
      </c>
      <c r="K884" s="20" t="s">
        <v>5314</v>
      </c>
      <c r="L884" s="20" t="s">
        <v>5315</v>
      </c>
      <c r="M884" s="20" t="s">
        <v>125</v>
      </c>
      <c r="N884" s="21">
        <v>103.98</v>
      </c>
      <c r="O884" s="21">
        <v>0</v>
      </c>
      <c r="P884" s="20"/>
      <c r="Q884" s="19">
        <v>45369</v>
      </c>
      <c r="R884" s="20"/>
      <c r="S884" s="19">
        <v>45369</v>
      </c>
      <c r="T884" s="20" t="s">
        <v>49</v>
      </c>
      <c r="U884" s="20">
        <v>934440</v>
      </c>
      <c r="V884" s="20">
        <v>240000724</v>
      </c>
      <c r="W884" s="20" t="s">
        <v>847</v>
      </c>
      <c r="X884" s="20" t="s">
        <v>1296</v>
      </c>
      <c r="Y884" s="20" t="s">
        <v>128</v>
      </c>
      <c r="Z884" s="20" t="s">
        <v>5414</v>
      </c>
      <c r="AA884" s="20" t="s">
        <v>5317</v>
      </c>
      <c r="AB884" s="20" t="s">
        <v>2942</v>
      </c>
      <c r="AC884" s="20" t="s">
        <v>2943</v>
      </c>
      <c r="AD884" s="20" t="s">
        <v>56</v>
      </c>
      <c r="AE884" s="20"/>
    </row>
    <row r="885" spans="1:31" ht="21" customHeight="1" x14ac:dyDescent="0.2">
      <c r="A885" s="4">
        <f t="shared" si="43"/>
        <v>883</v>
      </c>
      <c r="B885" s="4" t="str">
        <f t="shared" si="44"/>
        <v>B010-00020477</v>
      </c>
      <c r="C885" s="4" t="str">
        <f>IFERROR(VLOOKUP(F885,Tablas!$A$1:$B$3,2,0),"")</f>
        <v>Boleta</v>
      </c>
      <c r="D885" s="4" t="str">
        <f t="shared" si="45"/>
        <v>Ripley - CONTADO / CASH - PE 4965 RIPLEY n.º 6811743502-A Basado en Entregas</v>
      </c>
      <c r="E885" s="19">
        <v>45558</v>
      </c>
      <c r="F885" s="20" t="s">
        <v>842</v>
      </c>
      <c r="G885" s="20" t="s">
        <v>5415</v>
      </c>
      <c r="H885" s="20" t="s">
        <v>44</v>
      </c>
      <c r="I885" s="20" t="s">
        <v>45</v>
      </c>
      <c r="J885" s="20" t="s">
        <v>5416</v>
      </c>
      <c r="K885" s="20" t="s">
        <v>5417</v>
      </c>
      <c r="L885" s="20" t="s">
        <v>5418</v>
      </c>
      <c r="M885" s="20"/>
      <c r="N885" s="21">
        <v>105.4</v>
      </c>
      <c r="O885" s="21">
        <v>0</v>
      </c>
      <c r="P885" s="20"/>
      <c r="Q885" s="19">
        <v>45558</v>
      </c>
      <c r="R885" s="20"/>
      <c r="S885" s="19">
        <v>45558</v>
      </c>
      <c r="T885" s="20" t="s">
        <v>49</v>
      </c>
      <c r="U885" s="20">
        <v>1027624</v>
      </c>
      <c r="V885" s="20">
        <v>240003014</v>
      </c>
      <c r="W885" s="20" t="s">
        <v>847</v>
      </c>
      <c r="X885" s="20" t="s">
        <v>274</v>
      </c>
      <c r="Y885" s="20" t="s">
        <v>52</v>
      </c>
      <c r="Z885" s="20" t="s">
        <v>5419</v>
      </c>
      <c r="AA885" s="20" t="s">
        <v>372</v>
      </c>
      <c r="AB885" s="20" t="s">
        <v>54</v>
      </c>
      <c r="AC885" s="20" t="s">
        <v>167</v>
      </c>
      <c r="AD885" s="20" t="s">
        <v>56</v>
      </c>
      <c r="AE885" s="20" t="s">
        <v>2574</v>
      </c>
    </row>
    <row r="886" spans="1:31" ht="21" customHeight="1" x14ac:dyDescent="0.2">
      <c r="A886" s="4">
        <f t="shared" si="43"/>
        <v>884</v>
      </c>
      <c r="B886" s="4" t="str">
        <f t="shared" si="44"/>
        <v>B010-00018097</v>
      </c>
      <c r="C886" s="4" t="str">
        <f>IFERROR(VLOOKUP(F886,Tablas!$A$1:$B$3,2,0),"")</f>
        <v>Boleta</v>
      </c>
      <c r="D886" s="4" t="str">
        <f t="shared" si="45"/>
        <v>Juntoz - CONTADO / CASH - PE 1012 JUNTOZ Basado en Entregas 09-0010-00059130</v>
      </c>
      <c r="E886" s="19">
        <v>45351</v>
      </c>
      <c r="F886" s="20" t="s">
        <v>842</v>
      </c>
      <c r="G886" s="20" t="s">
        <v>5420</v>
      </c>
      <c r="H886" s="20" t="s">
        <v>44</v>
      </c>
      <c r="I886" s="20" t="s">
        <v>45</v>
      </c>
      <c r="J886" s="20" t="s">
        <v>4570</v>
      </c>
      <c r="K886" s="20" t="s">
        <v>4571</v>
      </c>
      <c r="L886" s="20" t="s">
        <v>4572</v>
      </c>
      <c r="M886" s="20"/>
      <c r="N886" s="21">
        <v>105.49</v>
      </c>
      <c r="O886" s="21">
        <v>0</v>
      </c>
      <c r="P886" s="20"/>
      <c r="Q886" s="19">
        <v>45351</v>
      </c>
      <c r="R886" s="20"/>
      <c r="S886" s="19">
        <v>45351</v>
      </c>
      <c r="T886" s="20" t="s">
        <v>49</v>
      </c>
      <c r="U886" s="20">
        <v>927840</v>
      </c>
      <c r="V886" s="20">
        <v>240000571</v>
      </c>
      <c r="W886" s="20" t="s">
        <v>847</v>
      </c>
      <c r="X886" s="20" t="s">
        <v>274</v>
      </c>
      <c r="Y886" s="20" t="s">
        <v>52</v>
      </c>
      <c r="Z886" s="20" t="s">
        <v>5421</v>
      </c>
      <c r="AA886" s="20" t="s">
        <v>4574</v>
      </c>
      <c r="AB886" s="20" t="s">
        <v>3840</v>
      </c>
      <c r="AC886" s="20" t="s">
        <v>727</v>
      </c>
      <c r="AD886" s="20" t="s">
        <v>56</v>
      </c>
      <c r="AE886" s="20" t="s">
        <v>851</v>
      </c>
    </row>
    <row r="887" spans="1:31" ht="21" customHeight="1" x14ac:dyDescent="0.2">
      <c r="A887" s="4">
        <f t="shared" si="43"/>
        <v>885</v>
      </c>
      <c r="B887" s="4" t="str">
        <f t="shared" si="44"/>
        <v>B010-00017546</v>
      </c>
      <c r="C887" s="4" t="str">
        <f>IFERROR(VLOOKUP(F887,Tablas!$A$1:$B$3,2,0),"")</f>
        <v>Boleta</v>
      </c>
      <c r="D887" s="4" t="str">
        <f t="shared" si="45"/>
        <v>Promart - Intercorp - CONTADO / CASH - PE 0019 PROMART Basado en Entregas 09-0010-0005825</v>
      </c>
      <c r="E887" s="19">
        <v>45294</v>
      </c>
      <c r="F887" s="20" t="s">
        <v>842</v>
      </c>
      <c r="G887" s="20" t="s">
        <v>5422</v>
      </c>
      <c r="H887" s="20" t="s">
        <v>44</v>
      </c>
      <c r="I887" s="20" t="s">
        <v>45</v>
      </c>
      <c r="J887" s="20" t="s">
        <v>5423</v>
      </c>
      <c r="K887" s="20" t="s">
        <v>5424</v>
      </c>
      <c r="L887" s="20" t="s">
        <v>5425</v>
      </c>
      <c r="M887" s="20"/>
      <c r="N887" s="21">
        <v>105.65</v>
      </c>
      <c r="O887" s="21">
        <v>0</v>
      </c>
      <c r="P887" s="20"/>
      <c r="Q887" s="19">
        <v>45294</v>
      </c>
      <c r="R887" s="20"/>
      <c r="S887" s="19">
        <v>45294</v>
      </c>
      <c r="T887" s="20" t="s">
        <v>49</v>
      </c>
      <c r="U887" s="20">
        <v>898700</v>
      </c>
      <c r="V887" s="20">
        <v>240000017</v>
      </c>
      <c r="W887" s="20" t="s">
        <v>847</v>
      </c>
      <c r="X887" s="20" t="s">
        <v>274</v>
      </c>
      <c r="Y887" s="20" t="s">
        <v>52</v>
      </c>
      <c r="Z887" s="20" t="s">
        <v>5426</v>
      </c>
      <c r="AA887" s="20" t="s">
        <v>5427</v>
      </c>
      <c r="AB887" s="20" t="s">
        <v>328</v>
      </c>
      <c r="AC887" s="20" t="s">
        <v>167</v>
      </c>
      <c r="AD887" s="20" t="s">
        <v>56</v>
      </c>
      <c r="AE887" s="20" t="s">
        <v>2596</v>
      </c>
    </row>
    <row r="888" spans="1:31" ht="21" customHeight="1" x14ac:dyDescent="0.2">
      <c r="A888" s="4">
        <f t="shared" si="43"/>
        <v>886</v>
      </c>
      <c r="B888" s="4" t="str">
        <f t="shared" si="44"/>
        <v>B010-00019430</v>
      </c>
      <c r="C888" s="4" t="str">
        <f>IFERROR(VLOOKUP(F888,Tablas!$A$1:$B$3,2,0),"")</f>
        <v>Boleta</v>
      </c>
      <c r="D888" s="4" t="str">
        <f t="shared" si="45"/>
        <v>Juntoz - CONTADO / CASH - PE 3291 JUNTOZ 240704000240-001 Basado en Entregas</v>
      </c>
      <c r="E888" s="19">
        <v>45478</v>
      </c>
      <c r="F888" s="20" t="s">
        <v>842</v>
      </c>
      <c r="G888" s="20" t="s">
        <v>5428</v>
      </c>
      <c r="H888" s="20" t="s">
        <v>44</v>
      </c>
      <c r="I888" s="20" t="s">
        <v>45</v>
      </c>
      <c r="J888" s="20" t="s">
        <v>5429</v>
      </c>
      <c r="K888" s="20" t="s">
        <v>5430</v>
      </c>
      <c r="L888" s="20" t="s">
        <v>5431</v>
      </c>
      <c r="M888" s="20"/>
      <c r="N888" s="21">
        <v>105.93</v>
      </c>
      <c r="O888" s="21">
        <v>0</v>
      </c>
      <c r="P888" s="20"/>
      <c r="Q888" s="19">
        <v>45478</v>
      </c>
      <c r="R888" s="20"/>
      <c r="S888" s="19">
        <v>45478</v>
      </c>
      <c r="T888" s="20" t="s">
        <v>49</v>
      </c>
      <c r="U888" s="20">
        <v>990569</v>
      </c>
      <c r="V888" s="20">
        <v>240001965</v>
      </c>
      <c r="W888" s="20" t="s">
        <v>847</v>
      </c>
      <c r="X888" s="20" t="s">
        <v>305</v>
      </c>
      <c r="Y888" s="20" t="s">
        <v>52</v>
      </c>
      <c r="Z888" s="20" t="s">
        <v>5432</v>
      </c>
      <c r="AA888" s="20" t="s">
        <v>4278</v>
      </c>
      <c r="AB888" s="20" t="s">
        <v>54</v>
      </c>
      <c r="AC888" s="20" t="s">
        <v>167</v>
      </c>
      <c r="AD888" s="20" t="s">
        <v>56</v>
      </c>
      <c r="AE888" s="20" t="s">
        <v>851</v>
      </c>
    </row>
    <row r="889" spans="1:31" ht="21" customHeight="1" x14ac:dyDescent="0.2">
      <c r="A889" s="4">
        <f t="shared" si="43"/>
        <v>887</v>
      </c>
      <c r="B889" s="4" t="str">
        <f t="shared" si="44"/>
        <v>B010-00018137</v>
      </c>
      <c r="C889" s="4" t="str">
        <f>IFERROR(VLOOKUP(F889,Tablas!$A$1:$B$3,2,0),"")</f>
        <v>Boleta</v>
      </c>
      <c r="D889" s="4" t="str">
        <f t="shared" si="45"/>
        <v>Ecom - CONTADO / CASH - PE 1100 TEL: 954976028 Basado en Pedidos de client</v>
      </c>
      <c r="E889" s="19">
        <v>45359</v>
      </c>
      <c r="F889" s="20" t="s">
        <v>842</v>
      </c>
      <c r="G889" s="20" t="s">
        <v>5433</v>
      </c>
      <c r="H889" s="20" t="s">
        <v>44</v>
      </c>
      <c r="I889" s="20" t="s">
        <v>45</v>
      </c>
      <c r="J889" s="20" t="s">
        <v>5434</v>
      </c>
      <c r="K889" s="20" t="s">
        <v>5435</v>
      </c>
      <c r="L889" s="20" t="s">
        <v>5436</v>
      </c>
      <c r="M889" s="20"/>
      <c r="N889" s="21">
        <v>106.25</v>
      </c>
      <c r="O889" s="21">
        <v>0</v>
      </c>
      <c r="P889" s="20"/>
      <c r="Q889" s="19">
        <v>45359</v>
      </c>
      <c r="R889" s="20"/>
      <c r="S889" s="19">
        <v>45359</v>
      </c>
      <c r="T889" s="20" t="s">
        <v>49</v>
      </c>
      <c r="U889" s="20">
        <v>930811</v>
      </c>
      <c r="V889" s="20">
        <v>240000612</v>
      </c>
      <c r="W889" s="20" t="s">
        <v>847</v>
      </c>
      <c r="X889" s="20" t="s">
        <v>305</v>
      </c>
      <c r="Y889" s="20" t="s">
        <v>52</v>
      </c>
      <c r="Z889" s="20" t="s">
        <v>5437</v>
      </c>
      <c r="AA889" s="20" t="s">
        <v>5438</v>
      </c>
      <c r="AB889" s="20" t="s">
        <v>956</v>
      </c>
      <c r="AC889" s="20" t="s">
        <v>689</v>
      </c>
      <c r="AD889" s="20" t="s">
        <v>56</v>
      </c>
      <c r="AE889" s="20" t="s">
        <v>864</v>
      </c>
    </row>
    <row r="890" spans="1:31" ht="21" customHeight="1" x14ac:dyDescent="0.2">
      <c r="A890" s="4">
        <f t="shared" si="43"/>
        <v>888</v>
      </c>
      <c r="B890" s="4" t="str">
        <f t="shared" si="44"/>
        <v>B010-00019175</v>
      </c>
      <c r="C890" s="4" t="str">
        <f>IFERROR(VLOOKUP(F890,Tablas!$A$1:$B$3,2,0),"")</f>
        <v>Boleta</v>
      </c>
      <c r="D890" s="4" t="str">
        <f t="shared" si="45"/>
        <v>Ripley - CONTADO / CASH - PE 2756 RIPLEY Basado en Entregas 09-0007-00000757</v>
      </c>
      <c r="E890" s="19">
        <v>45446</v>
      </c>
      <c r="F890" s="20" t="s">
        <v>842</v>
      </c>
      <c r="G890" s="20" t="s">
        <v>5439</v>
      </c>
      <c r="H890" s="20" t="s">
        <v>44</v>
      </c>
      <c r="I890" s="20" t="s">
        <v>45</v>
      </c>
      <c r="J890" s="20" t="s">
        <v>5440</v>
      </c>
      <c r="K890" s="20" t="s">
        <v>5441</v>
      </c>
      <c r="L890" s="20" t="s">
        <v>5442</v>
      </c>
      <c r="M890" s="20"/>
      <c r="N890" s="21">
        <v>106.9</v>
      </c>
      <c r="O890" s="21">
        <v>0</v>
      </c>
      <c r="P890" s="20"/>
      <c r="Q890" s="19">
        <v>45446</v>
      </c>
      <c r="R890" s="20"/>
      <c r="S890" s="19">
        <v>45446</v>
      </c>
      <c r="T890" s="20" t="s">
        <v>49</v>
      </c>
      <c r="U890" s="20">
        <v>976331</v>
      </c>
      <c r="V890" s="20">
        <v>240001709</v>
      </c>
      <c r="W890" s="20" t="s">
        <v>847</v>
      </c>
      <c r="X890" s="20" t="s">
        <v>274</v>
      </c>
      <c r="Y890" s="20" t="s">
        <v>52</v>
      </c>
      <c r="Z890" s="20" t="s">
        <v>5443</v>
      </c>
      <c r="AA890" s="20" t="s">
        <v>5444</v>
      </c>
      <c r="AB890" s="20" t="s">
        <v>270</v>
      </c>
      <c r="AC890" s="20" t="s">
        <v>167</v>
      </c>
      <c r="AD890" s="20" t="s">
        <v>56</v>
      </c>
      <c r="AE890" s="20" t="s">
        <v>2574</v>
      </c>
    </row>
    <row r="891" spans="1:31" ht="21" customHeight="1" x14ac:dyDescent="0.2">
      <c r="A891" s="4">
        <f t="shared" si="43"/>
        <v>889</v>
      </c>
      <c r="B891" s="4" t="str">
        <f t="shared" si="44"/>
        <v>B010-00020424</v>
      </c>
      <c r="C891" s="4" t="str">
        <f>IFERROR(VLOOKUP(F891,Tablas!$A$1:$B$3,2,0),"")</f>
        <v>Boleta</v>
      </c>
      <c r="D891" s="4" t="str">
        <f t="shared" si="45"/>
        <v>Juntoz - CONTADO / CASH - PE 4861 JUNTOZ 240917000074-001 Basado en Entregas</v>
      </c>
      <c r="E891" s="19">
        <v>45553</v>
      </c>
      <c r="F891" s="20" t="s">
        <v>842</v>
      </c>
      <c r="G891" s="20" t="s">
        <v>5445</v>
      </c>
      <c r="H891" s="20" t="s">
        <v>44</v>
      </c>
      <c r="I891" s="20" t="s">
        <v>45</v>
      </c>
      <c r="J891" s="20" t="s">
        <v>5446</v>
      </c>
      <c r="K891" s="20" t="s">
        <v>5447</v>
      </c>
      <c r="L891" s="20" t="s">
        <v>5448</v>
      </c>
      <c r="M891" s="20"/>
      <c r="N891" s="21">
        <v>107</v>
      </c>
      <c r="O891" s="21">
        <v>0</v>
      </c>
      <c r="P891" s="20"/>
      <c r="Q891" s="19">
        <v>45553</v>
      </c>
      <c r="R891" s="20"/>
      <c r="S891" s="19">
        <v>45553</v>
      </c>
      <c r="T891" s="20" t="s">
        <v>49</v>
      </c>
      <c r="U891" s="20">
        <v>1025673</v>
      </c>
      <c r="V891" s="20">
        <v>240002961</v>
      </c>
      <c r="W891" s="20" t="s">
        <v>847</v>
      </c>
      <c r="X891" s="20" t="s">
        <v>305</v>
      </c>
      <c r="Y891" s="20" t="s">
        <v>52</v>
      </c>
      <c r="Z891" s="20" t="s">
        <v>5449</v>
      </c>
      <c r="AA891" s="20" t="s">
        <v>4278</v>
      </c>
      <c r="AB891" s="20" t="s">
        <v>54</v>
      </c>
      <c r="AC891" s="20" t="s">
        <v>167</v>
      </c>
      <c r="AD891" s="20" t="s">
        <v>56</v>
      </c>
      <c r="AE891" s="20" t="s">
        <v>851</v>
      </c>
    </row>
    <row r="892" spans="1:31" ht="21" customHeight="1" x14ac:dyDescent="0.2">
      <c r="A892" s="4">
        <f t="shared" si="43"/>
        <v>890</v>
      </c>
      <c r="B892" s="4" t="str">
        <f t="shared" si="44"/>
        <v>B010-00019859</v>
      </c>
      <c r="C892" s="4" t="str">
        <f>IFERROR(VLOOKUP(F892,Tablas!$A$1:$B$3,2,0),"")</f>
        <v>Boleta</v>
      </c>
      <c r="D892" s="4" t="str">
        <f t="shared" si="45"/>
        <v>Ecom - CONTADO / CASH - PE 3885 TEL: 934033408 ENVÍO Basado en Entregas 09</v>
      </c>
      <c r="E892" s="19">
        <v>45506</v>
      </c>
      <c r="F892" s="20" t="s">
        <v>842</v>
      </c>
      <c r="G892" s="20" t="s">
        <v>5450</v>
      </c>
      <c r="H892" s="20" t="s">
        <v>44</v>
      </c>
      <c r="I892" s="20" t="s">
        <v>45</v>
      </c>
      <c r="J892" s="20" t="s">
        <v>5451</v>
      </c>
      <c r="K892" s="20" t="s">
        <v>5452</v>
      </c>
      <c r="L892" s="20" t="s">
        <v>5453</v>
      </c>
      <c r="M892" s="20"/>
      <c r="N892" s="21">
        <v>107</v>
      </c>
      <c r="O892" s="21">
        <v>0</v>
      </c>
      <c r="P892" s="20"/>
      <c r="Q892" s="19">
        <v>45506</v>
      </c>
      <c r="R892" s="20"/>
      <c r="S892" s="19">
        <v>45506</v>
      </c>
      <c r="T892" s="20" t="s">
        <v>49</v>
      </c>
      <c r="U892" s="20">
        <v>1003446</v>
      </c>
      <c r="V892" s="20">
        <v>240002395</v>
      </c>
      <c r="W892" s="20" t="s">
        <v>847</v>
      </c>
      <c r="X892" s="20" t="s">
        <v>305</v>
      </c>
      <c r="Y892" s="20" t="s">
        <v>52</v>
      </c>
      <c r="Z892" s="20" t="s">
        <v>5454</v>
      </c>
      <c r="AA892" s="20" t="s">
        <v>689</v>
      </c>
      <c r="AB892" s="20" t="s">
        <v>689</v>
      </c>
      <c r="AC892" s="20" t="s">
        <v>689</v>
      </c>
      <c r="AD892" s="20" t="s">
        <v>56</v>
      </c>
      <c r="AE892" s="20" t="s">
        <v>864</v>
      </c>
    </row>
    <row r="893" spans="1:31" ht="21" customHeight="1" x14ac:dyDescent="0.2">
      <c r="A893" s="4">
        <f t="shared" si="43"/>
        <v>891</v>
      </c>
      <c r="B893" s="4" t="str">
        <f t="shared" si="44"/>
        <v>B010-00019586</v>
      </c>
      <c r="C893" s="4" t="str">
        <f>IFERROR(VLOOKUP(F893,Tablas!$A$1:$B$3,2,0),"")</f>
        <v>Boleta</v>
      </c>
      <c r="D893" s="4" t="str">
        <f t="shared" si="45"/>
        <v>Falabella - CONTADO / CASH - PE 3550 FALABELLA No 2523147631 Basado en Entregas</v>
      </c>
      <c r="E893" s="19">
        <v>45491</v>
      </c>
      <c r="F893" s="20" t="s">
        <v>842</v>
      </c>
      <c r="G893" s="20" t="s">
        <v>5455</v>
      </c>
      <c r="H893" s="20" t="s">
        <v>44</v>
      </c>
      <c r="I893" s="20" t="s">
        <v>45</v>
      </c>
      <c r="J893" s="20" t="s">
        <v>5456</v>
      </c>
      <c r="K893" s="20" t="s">
        <v>5457</v>
      </c>
      <c r="L893" s="20" t="s">
        <v>5458</v>
      </c>
      <c r="M893" s="20"/>
      <c r="N893" s="21">
        <v>107</v>
      </c>
      <c r="O893" s="21">
        <v>0</v>
      </c>
      <c r="P893" s="20"/>
      <c r="Q893" s="19">
        <v>45491</v>
      </c>
      <c r="R893" s="20"/>
      <c r="S893" s="19">
        <v>45491</v>
      </c>
      <c r="T893" s="20" t="s">
        <v>49</v>
      </c>
      <c r="U893" s="20">
        <v>995685</v>
      </c>
      <c r="V893" s="20">
        <v>240002121</v>
      </c>
      <c r="W893" s="20" t="s">
        <v>847</v>
      </c>
      <c r="X893" s="20" t="s">
        <v>305</v>
      </c>
      <c r="Y893" s="20" t="s">
        <v>52</v>
      </c>
      <c r="Z893" s="20" t="s">
        <v>5459</v>
      </c>
      <c r="AA893" s="20" t="s">
        <v>372</v>
      </c>
      <c r="AB893" s="20" t="s">
        <v>54</v>
      </c>
      <c r="AC893" s="20" t="s">
        <v>167</v>
      </c>
      <c r="AD893" s="20" t="s">
        <v>56</v>
      </c>
      <c r="AE893" s="20" t="s">
        <v>1838</v>
      </c>
    </row>
    <row r="894" spans="1:31" ht="21" customHeight="1" x14ac:dyDescent="0.2">
      <c r="A894" s="4">
        <f t="shared" si="43"/>
        <v>892</v>
      </c>
      <c r="B894" s="4" t="str">
        <f t="shared" si="44"/>
        <v>B010-00020413</v>
      </c>
      <c r="C894" s="4" t="str">
        <f>IFERROR(VLOOKUP(F894,Tablas!$A$1:$B$3,2,0),"")</f>
        <v>Boleta</v>
      </c>
      <c r="D894" s="4" t="str">
        <f t="shared" si="45"/>
        <v>Promart - Intercorp - CONTADO / CASH - PE 4832 PROMART 1461907937651-01 Basado en Entrega</v>
      </c>
      <c r="E894" s="19">
        <v>45551</v>
      </c>
      <c r="F894" s="20" t="s">
        <v>842</v>
      </c>
      <c r="G894" s="20" t="s">
        <v>5460</v>
      </c>
      <c r="H894" s="20" t="s">
        <v>44</v>
      </c>
      <c r="I894" s="20" t="s">
        <v>45</v>
      </c>
      <c r="J894" s="20" t="s">
        <v>5461</v>
      </c>
      <c r="K894" s="20" t="s">
        <v>5462</v>
      </c>
      <c r="L894" s="20" t="s">
        <v>5463</v>
      </c>
      <c r="M894" s="20"/>
      <c r="N894" s="21">
        <v>107.4</v>
      </c>
      <c r="O894" s="21">
        <v>0</v>
      </c>
      <c r="P894" s="20"/>
      <c r="Q894" s="19">
        <v>45551</v>
      </c>
      <c r="R894" s="20"/>
      <c r="S894" s="19">
        <v>45551</v>
      </c>
      <c r="T894" s="20" t="s">
        <v>49</v>
      </c>
      <c r="U894" s="20">
        <v>1025000</v>
      </c>
      <c r="V894" s="20">
        <v>240002950</v>
      </c>
      <c r="W894" s="20" t="s">
        <v>847</v>
      </c>
      <c r="X894" s="20" t="s">
        <v>305</v>
      </c>
      <c r="Y894" s="20" t="s">
        <v>52</v>
      </c>
      <c r="Z894" s="20" t="s">
        <v>5464</v>
      </c>
      <c r="AA894" s="20" t="s">
        <v>1449</v>
      </c>
      <c r="AB894" s="20" t="s">
        <v>54</v>
      </c>
      <c r="AC894" s="20" t="s">
        <v>167</v>
      </c>
      <c r="AD894" s="20" t="s">
        <v>56</v>
      </c>
      <c r="AE894" s="20" t="s">
        <v>2596</v>
      </c>
    </row>
    <row r="895" spans="1:31" ht="21" customHeight="1" x14ac:dyDescent="0.2">
      <c r="A895" s="4">
        <f t="shared" ref="A895:A958" si="46">ROW()-2</f>
        <v>893</v>
      </c>
      <c r="B895" s="4" t="str">
        <f t="shared" ref="B895:B958" si="47">MID(G895,4,20)</f>
        <v>B010-00018138</v>
      </c>
      <c r="C895" s="4" t="str">
        <f>IFERROR(VLOOKUP(F895,Tablas!$A$1:$B$3,2,0),"")</f>
        <v>Boleta</v>
      </c>
      <c r="D895" s="4" t="str">
        <f t="shared" ref="D895:D958" si="48">CONCATENATE(AE895," - ",T895," - ",Z895)</f>
        <v>Ecom - CONTADO / CASH - PE 1099 TEL: 996845189 Basado en Pedidos de client</v>
      </c>
      <c r="E895" s="19">
        <v>45359</v>
      </c>
      <c r="F895" s="20" t="s">
        <v>842</v>
      </c>
      <c r="G895" s="20" t="s">
        <v>5465</v>
      </c>
      <c r="H895" s="20" t="s">
        <v>44</v>
      </c>
      <c r="I895" s="20" t="s">
        <v>45</v>
      </c>
      <c r="J895" s="20" t="s">
        <v>5466</v>
      </c>
      <c r="K895" s="20" t="s">
        <v>5467</v>
      </c>
      <c r="L895" s="20" t="s">
        <v>5468</v>
      </c>
      <c r="M895" s="20"/>
      <c r="N895" s="21">
        <v>107.64</v>
      </c>
      <c r="O895" s="21">
        <v>0</v>
      </c>
      <c r="P895" s="20"/>
      <c r="Q895" s="19">
        <v>45359</v>
      </c>
      <c r="R895" s="20"/>
      <c r="S895" s="19">
        <v>45359</v>
      </c>
      <c r="T895" s="20" t="s">
        <v>49</v>
      </c>
      <c r="U895" s="20">
        <v>930816</v>
      </c>
      <c r="V895" s="20">
        <v>240000613</v>
      </c>
      <c r="W895" s="20" t="s">
        <v>847</v>
      </c>
      <c r="X895" s="20" t="s">
        <v>274</v>
      </c>
      <c r="Y895" s="20" t="s">
        <v>52</v>
      </c>
      <c r="Z895" s="20" t="s">
        <v>5469</v>
      </c>
      <c r="AA895" s="20" t="s">
        <v>5470</v>
      </c>
      <c r="AB895" s="20" t="s">
        <v>1028</v>
      </c>
      <c r="AC895" s="20" t="s">
        <v>689</v>
      </c>
      <c r="AD895" s="20" t="s">
        <v>56</v>
      </c>
      <c r="AE895" s="20" t="s">
        <v>864</v>
      </c>
    </row>
    <row r="896" spans="1:31" ht="21" customHeight="1" x14ac:dyDescent="0.2">
      <c r="A896" s="4">
        <f t="shared" si="46"/>
        <v>894</v>
      </c>
      <c r="B896" s="4" t="str">
        <f t="shared" si="47"/>
        <v>B010-00018202</v>
      </c>
      <c r="C896" s="4" t="str">
        <f>IFERROR(VLOOKUP(F896,Tablas!$A$1:$B$3,2,0),"")</f>
        <v>Boleta</v>
      </c>
      <c r="D896" s="4" t="str">
        <f t="shared" si="48"/>
        <v>Ecom - CONTADO / CASH - PE 1239 TEL: 943510977 Basado en Entregas 09-0010-</v>
      </c>
      <c r="E896" s="19">
        <v>45366</v>
      </c>
      <c r="F896" s="20" t="s">
        <v>842</v>
      </c>
      <c r="G896" s="20" t="s">
        <v>5471</v>
      </c>
      <c r="H896" s="20" t="s">
        <v>44</v>
      </c>
      <c r="I896" s="20" t="s">
        <v>45</v>
      </c>
      <c r="J896" s="20" t="s">
        <v>5472</v>
      </c>
      <c r="K896" s="20" t="s">
        <v>5473</v>
      </c>
      <c r="L896" s="20" t="s">
        <v>5474</v>
      </c>
      <c r="M896" s="20"/>
      <c r="N896" s="21">
        <v>107.65</v>
      </c>
      <c r="O896" s="21">
        <v>0</v>
      </c>
      <c r="P896" s="20"/>
      <c r="Q896" s="19">
        <v>45366</v>
      </c>
      <c r="R896" s="20"/>
      <c r="S896" s="19">
        <v>45366</v>
      </c>
      <c r="T896" s="20" t="s">
        <v>49</v>
      </c>
      <c r="U896" s="20">
        <v>933959</v>
      </c>
      <c r="V896" s="20">
        <v>240000677</v>
      </c>
      <c r="W896" s="20" t="s">
        <v>847</v>
      </c>
      <c r="X896" s="20" t="s">
        <v>274</v>
      </c>
      <c r="Y896" s="20" t="s">
        <v>52</v>
      </c>
      <c r="Z896" s="20" t="s">
        <v>5475</v>
      </c>
      <c r="AA896" s="20" t="s">
        <v>5476</v>
      </c>
      <c r="AB896" s="20" t="s">
        <v>789</v>
      </c>
      <c r="AC896" s="20" t="s">
        <v>167</v>
      </c>
      <c r="AD896" s="20" t="s">
        <v>56</v>
      </c>
      <c r="AE896" s="20" t="s">
        <v>864</v>
      </c>
    </row>
    <row r="897" spans="1:31" ht="21" customHeight="1" x14ac:dyDescent="0.2">
      <c r="A897" s="4">
        <f t="shared" si="46"/>
        <v>895</v>
      </c>
      <c r="B897" s="4" t="str">
        <f t="shared" si="47"/>
        <v>B010-00019891</v>
      </c>
      <c r="C897" s="4" t="str">
        <f>IFERROR(VLOOKUP(F897,Tablas!$A$1:$B$3,2,0),"")</f>
        <v>Boleta</v>
      </c>
      <c r="D897" s="4" t="str">
        <f t="shared" si="48"/>
        <v>Nacional - CREDITO 30 DIAS / CREDIT 30 DAYS - PE 3936 Basado en Entregas 09-T010-00000590.</v>
      </c>
      <c r="E897" s="19">
        <v>45509</v>
      </c>
      <c r="F897" s="20" t="s">
        <v>842</v>
      </c>
      <c r="G897" s="20" t="s">
        <v>5477</v>
      </c>
      <c r="H897" s="20" t="s">
        <v>44</v>
      </c>
      <c r="I897" s="20" t="s">
        <v>45</v>
      </c>
      <c r="J897" s="20" t="s">
        <v>4787</v>
      </c>
      <c r="K897" s="20" t="s">
        <v>4788</v>
      </c>
      <c r="L897" s="20" t="s">
        <v>4789</v>
      </c>
      <c r="M897" s="20"/>
      <c r="N897" s="21">
        <v>108.78</v>
      </c>
      <c r="O897" s="21">
        <v>0</v>
      </c>
      <c r="P897" s="20"/>
      <c r="Q897" s="19">
        <v>45509</v>
      </c>
      <c r="R897" s="20"/>
      <c r="S897" s="19">
        <v>45539</v>
      </c>
      <c r="T897" s="20" t="s">
        <v>643</v>
      </c>
      <c r="U897" s="20">
        <v>1004140</v>
      </c>
      <c r="V897" s="20">
        <v>240002427</v>
      </c>
      <c r="W897" s="20" t="s">
        <v>847</v>
      </c>
      <c r="X897" s="20" t="s">
        <v>305</v>
      </c>
      <c r="Y897" s="20" t="s">
        <v>52</v>
      </c>
      <c r="Z897" s="20" t="s">
        <v>5478</v>
      </c>
      <c r="AA897" s="20" t="s">
        <v>850</v>
      </c>
      <c r="AB897" s="20" t="s">
        <v>54</v>
      </c>
      <c r="AC897" s="20" t="s">
        <v>167</v>
      </c>
      <c r="AD897" s="20" t="s">
        <v>56</v>
      </c>
      <c r="AE897" s="20" t="s">
        <v>1014</v>
      </c>
    </row>
    <row r="898" spans="1:31" ht="21" customHeight="1" x14ac:dyDescent="0.2">
      <c r="A898" s="4">
        <f t="shared" si="46"/>
        <v>896</v>
      </c>
      <c r="B898" s="4" t="str">
        <f t="shared" si="47"/>
        <v>B010-00019668</v>
      </c>
      <c r="C898" s="4" t="str">
        <f>IFERROR(VLOOKUP(F898,Tablas!$A$1:$B$3,2,0),"")</f>
        <v>Boleta</v>
      </c>
      <c r="D898" s="4" t="str">
        <f t="shared" si="48"/>
        <v>Nacional - CREDITO 30 DIAS / CREDIT 30 DAYS - PE 3705 Basado en Entregas 09-T010-00000391.</v>
      </c>
      <c r="E898" s="19">
        <v>45498</v>
      </c>
      <c r="F898" s="20" t="s">
        <v>842</v>
      </c>
      <c r="G898" s="20" t="s">
        <v>5479</v>
      </c>
      <c r="H898" s="20" t="s">
        <v>44</v>
      </c>
      <c r="I898" s="20" t="s">
        <v>45</v>
      </c>
      <c r="J898" s="20" t="s">
        <v>5480</v>
      </c>
      <c r="K898" s="20" t="s">
        <v>5481</v>
      </c>
      <c r="L898" s="20" t="s">
        <v>5482</v>
      </c>
      <c r="M898" s="20"/>
      <c r="N898" s="21">
        <v>108.78</v>
      </c>
      <c r="O898" s="21">
        <v>0</v>
      </c>
      <c r="P898" s="20"/>
      <c r="Q898" s="19">
        <v>45498</v>
      </c>
      <c r="R898" s="20"/>
      <c r="S898" s="19">
        <v>45528</v>
      </c>
      <c r="T898" s="20" t="s">
        <v>643</v>
      </c>
      <c r="U898" s="20">
        <v>998457</v>
      </c>
      <c r="V898" s="20">
        <v>240002203</v>
      </c>
      <c r="W898" s="20" t="s">
        <v>847</v>
      </c>
      <c r="X898" s="20" t="s">
        <v>305</v>
      </c>
      <c r="Y898" s="20" t="s">
        <v>52</v>
      </c>
      <c r="Z898" s="20" t="s">
        <v>5483</v>
      </c>
      <c r="AA898" s="20" t="s">
        <v>1597</v>
      </c>
      <c r="AB898" s="20" t="s">
        <v>336</v>
      </c>
      <c r="AC898" s="20" t="s">
        <v>167</v>
      </c>
      <c r="AD898" s="20" t="s">
        <v>56</v>
      </c>
      <c r="AE898" s="20" t="s">
        <v>1014</v>
      </c>
    </row>
    <row r="899" spans="1:31" ht="21" customHeight="1" x14ac:dyDescent="0.2">
      <c r="A899" s="4">
        <f t="shared" si="46"/>
        <v>897</v>
      </c>
      <c r="B899" s="4" t="str">
        <f t="shared" si="47"/>
        <v>B010-00019592</v>
      </c>
      <c r="C899" s="4" t="str">
        <f>IFERROR(VLOOKUP(F899,Tablas!$A$1:$B$3,2,0),"")</f>
        <v>Boleta</v>
      </c>
      <c r="D899" s="4" t="str">
        <f t="shared" si="48"/>
        <v>Nacional - CREDITO 30 DIAS / CREDIT 30 DAYS - PE 3602 Basado en Entregas 09-T010-00000273.</v>
      </c>
      <c r="E899" s="19">
        <v>45491</v>
      </c>
      <c r="F899" s="20" t="s">
        <v>842</v>
      </c>
      <c r="G899" s="20" t="s">
        <v>5484</v>
      </c>
      <c r="H899" s="20" t="s">
        <v>44</v>
      </c>
      <c r="I899" s="20" t="s">
        <v>45</v>
      </c>
      <c r="J899" s="20" t="s">
        <v>5485</v>
      </c>
      <c r="K899" s="20" t="s">
        <v>5486</v>
      </c>
      <c r="L899" s="20" t="s">
        <v>5487</v>
      </c>
      <c r="M899" s="20"/>
      <c r="N899" s="21">
        <v>108.78</v>
      </c>
      <c r="O899" s="21">
        <v>0</v>
      </c>
      <c r="P899" s="20"/>
      <c r="Q899" s="19">
        <v>45491</v>
      </c>
      <c r="R899" s="20"/>
      <c r="S899" s="19">
        <v>45521</v>
      </c>
      <c r="T899" s="20" t="s">
        <v>643</v>
      </c>
      <c r="U899" s="20">
        <v>996094</v>
      </c>
      <c r="V899" s="20">
        <v>240002127</v>
      </c>
      <c r="W899" s="20" t="s">
        <v>847</v>
      </c>
      <c r="X899" s="20" t="s">
        <v>305</v>
      </c>
      <c r="Y899" s="20" t="s">
        <v>52</v>
      </c>
      <c r="Z899" s="20" t="s">
        <v>5488</v>
      </c>
      <c r="AA899" s="20" t="s">
        <v>1597</v>
      </c>
      <c r="AB899" s="20" t="s">
        <v>336</v>
      </c>
      <c r="AC899" s="20" t="s">
        <v>167</v>
      </c>
      <c r="AD899" s="20" t="s">
        <v>56</v>
      </c>
      <c r="AE899" s="20" t="s">
        <v>1014</v>
      </c>
    </row>
    <row r="900" spans="1:31" ht="21" customHeight="1" x14ac:dyDescent="0.2">
      <c r="A900" s="4">
        <f t="shared" si="46"/>
        <v>898</v>
      </c>
      <c r="B900" s="4" t="str">
        <f t="shared" si="47"/>
        <v>B010-00020219</v>
      </c>
      <c r="C900" s="4" t="str">
        <f>IFERROR(VLOOKUP(F900,Tablas!$A$1:$B$3,2,0),"")</f>
        <v>Boleta</v>
      </c>
      <c r="D900" s="4" t="str">
        <f t="shared" si="48"/>
        <v>Nacional - CREDITO 30 DIAS / CREDIT 30 DAYS - Ofertas de ventas - ERCAGV000465540. PE:   4505 Ba</v>
      </c>
      <c r="E900" s="19">
        <v>45533</v>
      </c>
      <c r="F900" s="20" t="s">
        <v>842</v>
      </c>
      <c r="G900" s="20" t="s">
        <v>5489</v>
      </c>
      <c r="H900" s="20" t="s">
        <v>44</v>
      </c>
      <c r="I900" s="20" t="s">
        <v>45</v>
      </c>
      <c r="J900" s="20" t="s">
        <v>5490</v>
      </c>
      <c r="K900" s="20" t="s">
        <v>5491</v>
      </c>
      <c r="L900" s="20" t="s">
        <v>5492</v>
      </c>
      <c r="M900" s="20"/>
      <c r="N900" s="21">
        <v>108.78</v>
      </c>
      <c r="O900" s="21">
        <v>0</v>
      </c>
      <c r="P900" s="20"/>
      <c r="Q900" s="19">
        <v>45533</v>
      </c>
      <c r="R900" s="20"/>
      <c r="S900" s="19">
        <v>45563</v>
      </c>
      <c r="T900" s="20" t="s">
        <v>643</v>
      </c>
      <c r="U900" s="20">
        <v>1016525</v>
      </c>
      <c r="V900" s="20">
        <v>240002756</v>
      </c>
      <c r="W900" s="20" t="s">
        <v>847</v>
      </c>
      <c r="X900" s="20" t="s">
        <v>305</v>
      </c>
      <c r="Y900" s="20" t="s">
        <v>52</v>
      </c>
      <c r="Z900" s="20" t="s">
        <v>5493</v>
      </c>
      <c r="AA900" s="20" t="s">
        <v>5494</v>
      </c>
      <c r="AB900" s="20" t="s">
        <v>54</v>
      </c>
      <c r="AC900" s="20" t="s">
        <v>167</v>
      </c>
      <c r="AD900" s="20" t="s">
        <v>56</v>
      </c>
      <c r="AE900" s="20" t="s">
        <v>1014</v>
      </c>
    </row>
    <row r="901" spans="1:31" ht="21" customHeight="1" x14ac:dyDescent="0.2">
      <c r="A901" s="4">
        <f t="shared" si="46"/>
        <v>899</v>
      </c>
      <c r="B901" s="4" t="str">
        <f t="shared" si="47"/>
        <v>B010-00019673</v>
      </c>
      <c r="C901" s="4" t="str">
        <f>IFERROR(VLOOKUP(F901,Tablas!$A$1:$B$3,2,0),"")</f>
        <v>Boleta</v>
      </c>
      <c r="D901" s="4" t="str">
        <f t="shared" si="48"/>
        <v>Falabella - CONTADO / CASH - PE 3710 FALABELLA No 2532412075 Basado en Entregas</v>
      </c>
      <c r="E901" s="19">
        <v>45498</v>
      </c>
      <c r="F901" s="20" t="s">
        <v>842</v>
      </c>
      <c r="G901" s="20" t="s">
        <v>5495</v>
      </c>
      <c r="H901" s="20" t="s">
        <v>44</v>
      </c>
      <c r="I901" s="20" t="s">
        <v>45</v>
      </c>
      <c r="J901" s="20" t="s">
        <v>5496</v>
      </c>
      <c r="K901" s="20" t="s">
        <v>5497</v>
      </c>
      <c r="L901" s="20" t="s">
        <v>5498</v>
      </c>
      <c r="M901" s="20"/>
      <c r="N901" s="21">
        <v>108.9</v>
      </c>
      <c r="O901" s="21">
        <v>0</v>
      </c>
      <c r="P901" s="20"/>
      <c r="Q901" s="19">
        <v>45498</v>
      </c>
      <c r="R901" s="20"/>
      <c r="S901" s="19">
        <v>45498</v>
      </c>
      <c r="T901" s="20" t="s">
        <v>49</v>
      </c>
      <c r="U901" s="20">
        <v>998472</v>
      </c>
      <c r="V901" s="20">
        <v>240002208</v>
      </c>
      <c r="W901" s="20" t="s">
        <v>847</v>
      </c>
      <c r="X901" s="20" t="s">
        <v>274</v>
      </c>
      <c r="Y901" s="20" t="s">
        <v>52</v>
      </c>
      <c r="Z901" s="20" t="s">
        <v>5499</v>
      </c>
      <c r="AA901" s="20" t="s">
        <v>5500</v>
      </c>
      <c r="AB901" s="20" t="s">
        <v>54</v>
      </c>
      <c r="AC901" s="20" t="s">
        <v>167</v>
      </c>
      <c r="AD901" s="20" t="s">
        <v>56</v>
      </c>
      <c r="AE901" s="20" t="s">
        <v>1838</v>
      </c>
    </row>
    <row r="902" spans="1:31" ht="21" customHeight="1" x14ac:dyDescent="0.2">
      <c r="A902" s="4">
        <f t="shared" si="46"/>
        <v>900</v>
      </c>
      <c r="B902" s="4" t="str">
        <f t="shared" si="47"/>
        <v>B010-00020012</v>
      </c>
      <c r="C902" s="4" t="str">
        <f>IFERROR(VLOOKUP(F902,Tablas!$A$1:$B$3,2,0),"")</f>
        <v>Boleta</v>
      </c>
      <c r="D902" s="4" t="str">
        <f t="shared" si="48"/>
        <v>Falabella - CONTADO / CASH - PE 4132 FALABELLA No 2551224777 Basado en Entregas</v>
      </c>
      <c r="E902" s="19">
        <v>45519</v>
      </c>
      <c r="F902" s="20" t="s">
        <v>842</v>
      </c>
      <c r="G902" s="20" t="s">
        <v>5501</v>
      </c>
      <c r="H902" s="20" t="s">
        <v>44</v>
      </c>
      <c r="I902" s="20" t="s">
        <v>45</v>
      </c>
      <c r="J902" s="20" t="s">
        <v>5502</v>
      </c>
      <c r="K902" s="20" t="s">
        <v>5503</v>
      </c>
      <c r="L902" s="20" t="s">
        <v>5504</v>
      </c>
      <c r="M902" s="20"/>
      <c r="N902" s="21">
        <v>108.9</v>
      </c>
      <c r="O902" s="21">
        <v>0</v>
      </c>
      <c r="P902" s="20"/>
      <c r="Q902" s="19">
        <v>45519</v>
      </c>
      <c r="R902" s="20"/>
      <c r="S902" s="19">
        <v>45519</v>
      </c>
      <c r="T902" s="20" t="s">
        <v>49</v>
      </c>
      <c r="U902" s="20">
        <v>1008402</v>
      </c>
      <c r="V902" s="20">
        <v>240002548</v>
      </c>
      <c r="W902" s="20" t="s">
        <v>847</v>
      </c>
      <c r="X902" s="20" t="s">
        <v>274</v>
      </c>
      <c r="Y902" s="20" t="s">
        <v>52</v>
      </c>
      <c r="Z902" s="20" t="s">
        <v>5505</v>
      </c>
      <c r="AA902" s="20" t="s">
        <v>808</v>
      </c>
      <c r="AB902" s="20" t="s">
        <v>54</v>
      </c>
      <c r="AC902" s="20" t="s">
        <v>167</v>
      </c>
      <c r="AD902" s="20" t="s">
        <v>56</v>
      </c>
      <c r="AE902" s="20" t="s">
        <v>1838</v>
      </c>
    </row>
    <row r="903" spans="1:31" ht="21" customHeight="1" x14ac:dyDescent="0.2">
      <c r="A903" s="4">
        <f t="shared" si="46"/>
        <v>901</v>
      </c>
      <c r="B903" s="4" t="str">
        <f t="shared" si="47"/>
        <v>B010-00020551</v>
      </c>
      <c r="C903" s="4" t="str">
        <f>IFERROR(VLOOKUP(F903,Tablas!$A$1:$B$3,2,0),"")</f>
        <v>Boleta</v>
      </c>
      <c r="D903" s="4" t="str">
        <f t="shared" si="48"/>
        <v>Falabella - CONTADO / CASH - PE 5159 FALABELLA No 2586408384 Basado en Entregas</v>
      </c>
      <c r="E903" s="19">
        <v>45565</v>
      </c>
      <c r="F903" s="20" t="s">
        <v>842</v>
      </c>
      <c r="G903" s="20" t="s">
        <v>5506</v>
      </c>
      <c r="H903" s="20" t="s">
        <v>44</v>
      </c>
      <c r="I903" s="20" t="s">
        <v>45</v>
      </c>
      <c r="J903" s="20" t="s">
        <v>5507</v>
      </c>
      <c r="K903" s="20" t="s">
        <v>5508</v>
      </c>
      <c r="L903" s="20" t="s">
        <v>5509</v>
      </c>
      <c r="M903" s="20"/>
      <c r="N903" s="21">
        <v>109.8</v>
      </c>
      <c r="O903" s="21">
        <v>0</v>
      </c>
      <c r="P903" s="20"/>
      <c r="Q903" s="19">
        <v>45565</v>
      </c>
      <c r="R903" s="20"/>
      <c r="S903" s="19">
        <v>45565</v>
      </c>
      <c r="T903" s="20" t="s">
        <v>49</v>
      </c>
      <c r="U903" s="20">
        <v>1032325</v>
      </c>
      <c r="V903" s="20">
        <v>240003088</v>
      </c>
      <c r="W903" s="20" t="s">
        <v>847</v>
      </c>
      <c r="X903" s="20" t="s">
        <v>305</v>
      </c>
      <c r="Y903" s="20" t="s">
        <v>52</v>
      </c>
      <c r="Z903" s="20" t="s">
        <v>5510</v>
      </c>
      <c r="AA903" s="20" t="s">
        <v>372</v>
      </c>
      <c r="AB903" s="20" t="s">
        <v>54</v>
      </c>
      <c r="AC903" s="20" t="s">
        <v>167</v>
      </c>
      <c r="AD903" s="20" t="s">
        <v>56</v>
      </c>
      <c r="AE903" s="20" t="s">
        <v>1838</v>
      </c>
    </row>
    <row r="904" spans="1:31" ht="21" customHeight="1" x14ac:dyDescent="0.2">
      <c r="A904" s="4">
        <f t="shared" si="46"/>
        <v>902</v>
      </c>
      <c r="B904" s="4" t="str">
        <f t="shared" si="47"/>
        <v>B010-00018110</v>
      </c>
      <c r="C904" s="4" t="str">
        <f>IFERROR(VLOOKUP(F904,Tablas!$A$1:$B$3,2,0),"")</f>
        <v>Boleta</v>
      </c>
      <c r="D904" s="4" t="str">
        <f t="shared" si="48"/>
        <v>Ecom - CONTADO / CASH - PE 1022 TEL: 933295490 Basado en Pedidos de client</v>
      </c>
      <c r="E904" s="19">
        <v>45357</v>
      </c>
      <c r="F904" s="20" t="s">
        <v>842</v>
      </c>
      <c r="G904" s="20" t="s">
        <v>5511</v>
      </c>
      <c r="H904" s="20" t="s">
        <v>44</v>
      </c>
      <c r="I904" s="20" t="s">
        <v>45</v>
      </c>
      <c r="J904" s="20" t="s">
        <v>5512</v>
      </c>
      <c r="K904" s="20" t="s">
        <v>5513</v>
      </c>
      <c r="L904" s="20" t="s">
        <v>5514</v>
      </c>
      <c r="M904" s="20"/>
      <c r="N904" s="21">
        <v>109.8</v>
      </c>
      <c r="O904" s="21">
        <v>0</v>
      </c>
      <c r="P904" s="20"/>
      <c r="Q904" s="19">
        <v>45357</v>
      </c>
      <c r="R904" s="20"/>
      <c r="S904" s="19">
        <v>45357</v>
      </c>
      <c r="T904" s="20" t="s">
        <v>49</v>
      </c>
      <c r="U904" s="20">
        <v>929190</v>
      </c>
      <c r="V904" s="20">
        <v>240000584</v>
      </c>
      <c r="W904" s="20" t="s">
        <v>847</v>
      </c>
      <c r="X904" s="20" t="s">
        <v>274</v>
      </c>
      <c r="Y904" s="20" t="s">
        <v>52</v>
      </c>
      <c r="Z904" s="20" t="s">
        <v>5515</v>
      </c>
      <c r="AA904" s="20" t="s">
        <v>5516</v>
      </c>
      <c r="AB904" s="20" t="s">
        <v>912</v>
      </c>
      <c r="AC904" s="20" t="s">
        <v>689</v>
      </c>
      <c r="AD904" s="20" t="s">
        <v>56</v>
      </c>
      <c r="AE904" s="20" t="s">
        <v>864</v>
      </c>
    </row>
    <row r="905" spans="1:31" ht="21" customHeight="1" x14ac:dyDescent="0.2">
      <c r="A905" s="4">
        <f t="shared" si="46"/>
        <v>903</v>
      </c>
      <c r="B905" s="4" t="str">
        <f t="shared" si="47"/>
        <v>B010-00017968</v>
      </c>
      <c r="C905" s="4" t="str">
        <f>IFERROR(VLOOKUP(F905,Tablas!$A$1:$B$3,2,0),"")</f>
        <v>Boleta</v>
      </c>
      <c r="D905" s="4" t="str">
        <f t="shared" si="48"/>
        <v>Falabella - CONTADO / CASH - PE 0840 FALABELLA Basado en Entregas 09-0010-00058</v>
      </c>
      <c r="E905" s="19">
        <v>45343</v>
      </c>
      <c r="F905" s="20" t="s">
        <v>842</v>
      </c>
      <c r="G905" s="20" t="s">
        <v>5517</v>
      </c>
      <c r="H905" s="20" t="s">
        <v>44</v>
      </c>
      <c r="I905" s="20" t="s">
        <v>45</v>
      </c>
      <c r="J905" s="20" t="s">
        <v>5518</v>
      </c>
      <c r="K905" s="20" t="s">
        <v>5519</v>
      </c>
      <c r="L905" s="20" t="s">
        <v>5520</v>
      </c>
      <c r="M905" s="20"/>
      <c r="N905" s="21">
        <v>109.8</v>
      </c>
      <c r="O905" s="21">
        <v>0</v>
      </c>
      <c r="P905" s="20"/>
      <c r="Q905" s="19">
        <v>45343</v>
      </c>
      <c r="R905" s="20"/>
      <c r="S905" s="19">
        <v>45343</v>
      </c>
      <c r="T905" s="20" t="s">
        <v>49</v>
      </c>
      <c r="U905" s="20">
        <v>923092</v>
      </c>
      <c r="V905" s="20">
        <v>240000442</v>
      </c>
      <c r="W905" s="20" t="s">
        <v>847</v>
      </c>
      <c r="X905" s="20" t="s">
        <v>274</v>
      </c>
      <c r="Y905" s="20" t="s">
        <v>52</v>
      </c>
      <c r="Z905" s="20" t="s">
        <v>5521</v>
      </c>
      <c r="AA905" s="20" t="s">
        <v>5522</v>
      </c>
      <c r="AB905" s="20" t="s">
        <v>328</v>
      </c>
      <c r="AC905" s="20" t="s">
        <v>167</v>
      </c>
      <c r="AD905" s="20" t="s">
        <v>56</v>
      </c>
      <c r="AE905" s="20" t="s">
        <v>1838</v>
      </c>
    </row>
    <row r="906" spans="1:31" ht="21" customHeight="1" x14ac:dyDescent="0.2">
      <c r="A906" s="4">
        <f t="shared" si="46"/>
        <v>904</v>
      </c>
      <c r="B906" s="4" t="str">
        <f t="shared" si="47"/>
        <v>B010-00016785</v>
      </c>
      <c r="C906" s="4" t="str">
        <f>IFERROR(VLOOKUP(F906,Tablas!$A$1:$B$3,2,0),"")</f>
        <v>Boleta</v>
      </c>
      <c r="D906" s="4" t="str">
        <f t="shared" si="48"/>
        <v>Falabella - CONTADO / CASH - PE 4868 FALABELLA Basado en Entregas 09-0010-00057</v>
      </c>
      <c r="E906" s="19">
        <v>45252</v>
      </c>
      <c r="F906" s="20" t="s">
        <v>842</v>
      </c>
      <c r="G906" s="20" t="s">
        <v>5523</v>
      </c>
      <c r="H906" s="20" t="s">
        <v>44</v>
      </c>
      <c r="I906" s="20" t="s">
        <v>45</v>
      </c>
      <c r="J906" s="20" t="s">
        <v>5524</v>
      </c>
      <c r="K906" s="20" t="s">
        <v>5525</v>
      </c>
      <c r="L906" s="20" t="s">
        <v>5526</v>
      </c>
      <c r="M906" s="20"/>
      <c r="N906" s="21">
        <v>109.8</v>
      </c>
      <c r="O906" s="21">
        <v>0</v>
      </c>
      <c r="P906" s="20"/>
      <c r="Q906" s="19">
        <v>45252</v>
      </c>
      <c r="R906" s="20"/>
      <c r="S906" s="19">
        <v>45252</v>
      </c>
      <c r="T906" s="20" t="s">
        <v>49</v>
      </c>
      <c r="U906" s="20">
        <v>877704</v>
      </c>
      <c r="V906" s="20">
        <v>230003099</v>
      </c>
      <c r="W906" s="20" t="s">
        <v>847</v>
      </c>
      <c r="X906" s="20" t="s">
        <v>274</v>
      </c>
      <c r="Y906" s="20" t="s">
        <v>52</v>
      </c>
      <c r="Z906" s="20" t="s">
        <v>5527</v>
      </c>
      <c r="AA906" s="20" t="s">
        <v>5528</v>
      </c>
      <c r="AB906" s="20" t="s">
        <v>3456</v>
      </c>
      <c r="AC906" s="20" t="s">
        <v>167</v>
      </c>
      <c r="AD906" s="20" t="s">
        <v>56</v>
      </c>
      <c r="AE906" s="20" t="s">
        <v>1838</v>
      </c>
    </row>
    <row r="907" spans="1:31" ht="21" customHeight="1" x14ac:dyDescent="0.2">
      <c r="A907" s="4">
        <f t="shared" si="46"/>
        <v>905</v>
      </c>
      <c r="B907" s="4" t="str">
        <f t="shared" si="47"/>
        <v>B010-00019918</v>
      </c>
      <c r="C907" s="4" t="str">
        <f>IFERROR(VLOOKUP(F907,Tablas!$A$1:$B$3,2,0),"")</f>
        <v>Boleta</v>
      </c>
      <c r="D907" s="4" t="str">
        <f t="shared" si="48"/>
        <v>Venta Asistida - CONTADO / CASH - PE 3973 TEL: 964366461 RECOJO Basado en Entregas 0</v>
      </c>
      <c r="E907" s="19">
        <v>45512</v>
      </c>
      <c r="F907" s="20" t="s">
        <v>842</v>
      </c>
      <c r="G907" s="20" t="s">
        <v>5529</v>
      </c>
      <c r="H907" s="20" t="s">
        <v>44</v>
      </c>
      <c r="I907" s="20" t="s">
        <v>45</v>
      </c>
      <c r="J907" s="20" t="s">
        <v>1701</v>
      </c>
      <c r="K907" s="20" t="s">
        <v>1702</v>
      </c>
      <c r="L907" s="20" t="s">
        <v>1703</v>
      </c>
      <c r="M907" s="20"/>
      <c r="N907" s="21">
        <v>109.8</v>
      </c>
      <c r="O907" s="21">
        <v>0</v>
      </c>
      <c r="P907" s="20"/>
      <c r="Q907" s="19">
        <v>45512</v>
      </c>
      <c r="R907" s="20"/>
      <c r="S907" s="19">
        <v>45512</v>
      </c>
      <c r="T907" s="20" t="s">
        <v>49</v>
      </c>
      <c r="U907" s="20">
        <v>1005032</v>
      </c>
      <c r="V907" s="20">
        <v>240002454</v>
      </c>
      <c r="W907" s="20" t="s">
        <v>847</v>
      </c>
      <c r="X907" s="20" t="s">
        <v>274</v>
      </c>
      <c r="Y907" s="20" t="s">
        <v>52</v>
      </c>
      <c r="Z907" s="20" t="s">
        <v>5530</v>
      </c>
      <c r="AA907" s="20" t="s">
        <v>5531</v>
      </c>
      <c r="AB907" s="20" t="s">
        <v>436</v>
      </c>
      <c r="AC907" s="20" t="s">
        <v>167</v>
      </c>
      <c r="AD907" s="20" t="s">
        <v>56</v>
      </c>
      <c r="AE907" s="20" t="s">
        <v>983</v>
      </c>
    </row>
    <row r="908" spans="1:31" ht="21" customHeight="1" x14ac:dyDescent="0.2">
      <c r="A908" s="4">
        <f t="shared" si="46"/>
        <v>906</v>
      </c>
      <c r="B908" s="4" t="str">
        <f t="shared" si="47"/>
        <v>B010-00020082</v>
      </c>
      <c r="C908" s="4" t="str">
        <f>IFERROR(VLOOKUP(F908,Tablas!$A$1:$B$3,2,0),"")</f>
        <v>Boleta</v>
      </c>
      <c r="D908" s="4" t="str">
        <f t="shared" si="48"/>
        <v>Ripley - CONTADO / CASH - PE 4268 RIPLEY n.º 6779264801-A Basado en Entregas</v>
      </c>
      <c r="E908" s="19">
        <v>45525</v>
      </c>
      <c r="F908" s="20" t="s">
        <v>842</v>
      </c>
      <c r="G908" s="20" t="s">
        <v>5532</v>
      </c>
      <c r="H908" s="20" t="s">
        <v>44</v>
      </c>
      <c r="I908" s="20" t="s">
        <v>45</v>
      </c>
      <c r="J908" s="20" t="s">
        <v>2864</v>
      </c>
      <c r="K908" s="20" t="s">
        <v>2865</v>
      </c>
      <c r="L908" s="20" t="s">
        <v>2866</v>
      </c>
      <c r="M908" s="20"/>
      <c r="N908" s="21">
        <v>110.5</v>
      </c>
      <c r="O908" s="21">
        <v>0</v>
      </c>
      <c r="P908" s="20"/>
      <c r="Q908" s="19">
        <v>45525</v>
      </c>
      <c r="R908" s="20"/>
      <c r="S908" s="19">
        <v>45525</v>
      </c>
      <c r="T908" s="20" t="s">
        <v>49</v>
      </c>
      <c r="U908" s="20">
        <v>1010932</v>
      </c>
      <c r="V908" s="20">
        <v>240002619</v>
      </c>
      <c r="W908" s="20" t="s">
        <v>847</v>
      </c>
      <c r="X908" s="20" t="s">
        <v>305</v>
      </c>
      <c r="Y908" s="20" t="s">
        <v>52</v>
      </c>
      <c r="Z908" s="20" t="s">
        <v>5533</v>
      </c>
      <c r="AA908" s="20" t="s">
        <v>808</v>
      </c>
      <c r="AB908" s="20" t="s">
        <v>54</v>
      </c>
      <c r="AC908" s="20" t="s">
        <v>167</v>
      </c>
      <c r="AD908" s="20" t="s">
        <v>56</v>
      </c>
      <c r="AE908" s="20" t="s">
        <v>2574</v>
      </c>
    </row>
    <row r="909" spans="1:31" ht="21" customHeight="1" x14ac:dyDescent="0.2">
      <c r="A909" s="4">
        <f t="shared" si="46"/>
        <v>907</v>
      </c>
      <c r="B909" s="4" t="str">
        <f t="shared" si="47"/>
        <v>B010-00019878</v>
      </c>
      <c r="C909" s="4" t="str">
        <f>IFERROR(VLOOKUP(F909,Tablas!$A$1:$B$3,2,0),"")</f>
        <v>Boleta</v>
      </c>
      <c r="D909" s="4" t="str">
        <f t="shared" si="48"/>
        <v>Ripley - CONTADO / CASH - PE 3924 RIPLEY n.º 6763031501-A Basado en Entregas</v>
      </c>
      <c r="E909" s="19">
        <v>45509</v>
      </c>
      <c r="F909" s="20" t="s">
        <v>842</v>
      </c>
      <c r="G909" s="20" t="s">
        <v>5534</v>
      </c>
      <c r="H909" s="20" t="s">
        <v>44</v>
      </c>
      <c r="I909" s="20" t="s">
        <v>45</v>
      </c>
      <c r="J909" s="20" t="s">
        <v>5535</v>
      </c>
      <c r="K909" s="20" t="s">
        <v>5536</v>
      </c>
      <c r="L909" s="20" t="s">
        <v>5537</v>
      </c>
      <c r="M909" s="20"/>
      <c r="N909" s="21">
        <v>110.5</v>
      </c>
      <c r="O909" s="21">
        <v>0</v>
      </c>
      <c r="P909" s="20"/>
      <c r="Q909" s="19">
        <v>45509</v>
      </c>
      <c r="R909" s="20"/>
      <c r="S909" s="19">
        <v>45509</v>
      </c>
      <c r="T909" s="20" t="s">
        <v>49</v>
      </c>
      <c r="U909" s="20">
        <v>1004056</v>
      </c>
      <c r="V909" s="20">
        <v>240002414</v>
      </c>
      <c r="W909" s="20" t="s">
        <v>847</v>
      </c>
      <c r="X909" s="20" t="s">
        <v>305</v>
      </c>
      <c r="Y909" s="20" t="s">
        <v>52</v>
      </c>
      <c r="Z909" s="20" t="s">
        <v>5538</v>
      </c>
      <c r="AA909" s="20" t="s">
        <v>372</v>
      </c>
      <c r="AB909" s="20" t="s">
        <v>54</v>
      </c>
      <c r="AC909" s="20" t="s">
        <v>167</v>
      </c>
      <c r="AD909" s="20" t="s">
        <v>56</v>
      </c>
      <c r="AE909" s="20" t="s">
        <v>2574</v>
      </c>
    </row>
    <row r="910" spans="1:31" ht="21" customHeight="1" x14ac:dyDescent="0.2">
      <c r="A910" s="4">
        <f t="shared" si="46"/>
        <v>908</v>
      </c>
      <c r="B910" s="4" t="str">
        <f t="shared" si="47"/>
        <v>B010-00019685</v>
      </c>
      <c r="C910" s="4" t="str">
        <f>IFERROR(VLOOKUP(F910,Tablas!$A$1:$B$3,2,0),"")</f>
        <v>Boleta</v>
      </c>
      <c r="D910" s="4" t="str">
        <f t="shared" si="48"/>
        <v>Ripley - CONTADO / CASH - PE 3744 RIPLEY n.º 6755308001-A Basado en Entregas</v>
      </c>
      <c r="E910" s="19">
        <v>45499</v>
      </c>
      <c r="F910" s="20" t="s">
        <v>842</v>
      </c>
      <c r="G910" s="20" t="s">
        <v>5539</v>
      </c>
      <c r="H910" s="20" t="s">
        <v>44</v>
      </c>
      <c r="I910" s="20" t="s">
        <v>45</v>
      </c>
      <c r="J910" s="20" t="s">
        <v>5540</v>
      </c>
      <c r="K910" s="20" t="s">
        <v>5541</v>
      </c>
      <c r="L910" s="20" t="s">
        <v>5542</v>
      </c>
      <c r="M910" s="20"/>
      <c r="N910" s="21">
        <v>110.5</v>
      </c>
      <c r="O910" s="21">
        <v>0</v>
      </c>
      <c r="P910" s="20"/>
      <c r="Q910" s="19">
        <v>45499</v>
      </c>
      <c r="R910" s="20"/>
      <c r="S910" s="19">
        <v>45499</v>
      </c>
      <c r="T910" s="20" t="s">
        <v>49</v>
      </c>
      <c r="U910" s="20">
        <v>999234</v>
      </c>
      <c r="V910" s="20">
        <v>240002220</v>
      </c>
      <c r="W910" s="20" t="s">
        <v>847</v>
      </c>
      <c r="X910" s="20" t="s">
        <v>305</v>
      </c>
      <c r="Y910" s="20" t="s">
        <v>52</v>
      </c>
      <c r="Z910" s="20" t="s">
        <v>5543</v>
      </c>
      <c r="AA910" s="20" t="s">
        <v>5544</v>
      </c>
      <c r="AB910" s="20" t="s">
        <v>54</v>
      </c>
      <c r="AC910" s="20" t="s">
        <v>167</v>
      </c>
      <c r="AD910" s="20" t="s">
        <v>56</v>
      </c>
      <c r="AE910" s="20" t="s">
        <v>2574</v>
      </c>
    </row>
    <row r="911" spans="1:31" ht="21" customHeight="1" x14ac:dyDescent="0.2">
      <c r="A911" s="4">
        <f t="shared" si="46"/>
        <v>909</v>
      </c>
      <c r="B911" s="4" t="str">
        <f t="shared" si="47"/>
        <v>B010-00016822</v>
      </c>
      <c r="C911" s="4" t="str">
        <f>IFERROR(VLOOKUP(F911,Tablas!$A$1:$B$3,2,0),"")</f>
        <v>Boleta</v>
      </c>
      <c r="D911" s="4" t="str">
        <f t="shared" si="48"/>
        <v>Falabella - CONTADO / CASH - PE 4946 FALABELLA Basado en Entregas 09-0010-00057</v>
      </c>
      <c r="E911" s="19">
        <v>45257</v>
      </c>
      <c r="F911" s="20" t="s">
        <v>842</v>
      </c>
      <c r="G911" s="20" t="s">
        <v>5545</v>
      </c>
      <c r="H911" s="20" t="s">
        <v>44</v>
      </c>
      <c r="I911" s="20" t="s">
        <v>45</v>
      </c>
      <c r="J911" s="20" t="s">
        <v>5546</v>
      </c>
      <c r="K911" s="20" t="s">
        <v>5547</v>
      </c>
      <c r="L911" s="20" t="s">
        <v>5548</v>
      </c>
      <c r="M911" s="20"/>
      <c r="N911" s="21">
        <v>110.7</v>
      </c>
      <c r="O911" s="21">
        <v>0</v>
      </c>
      <c r="P911" s="20"/>
      <c r="Q911" s="19">
        <v>45257</v>
      </c>
      <c r="R911" s="20"/>
      <c r="S911" s="19">
        <v>45257</v>
      </c>
      <c r="T911" s="20" t="s">
        <v>49</v>
      </c>
      <c r="U911" s="20">
        <v>880678</v>
      </c>
      <c r="V911" s="20">
        <v>230003136</v>
      </c>
      <c r="W911" s="20" t="s">
        <v>847</v>
      </c>
      <c r="X911" s="20" t="s">
        <v>305</v>
      </c>
      <c r="Y911" s="20" t="s">
        <v>52</v>
      </c>
      <c r="Z911" s="20" t="s">
        <v>5549</v>
      </c>
      <c r="AA911" s="20" t="s">
        <v>5550</v>
      </c>
      <c r="AB911" s="20" t="s">
        <v>1028</v>
      </c>
      <c r="AC911" s="20" t="s">
        <v>689</v>
      </c>
      <c r="AD911" s="20" t="s">
        <v>56</v>
      </c>
      <c r="AE911" s="20" t="s">
        <v>1838</v>
      </c>
    </row>
    <row r="912" spans="1:31" ht="21" customHeight="1" x14ac:dyDescent="0.2">
      <c r="A912" s="4">
        <f t="shared" si="46"/>
        <v>910</v>
      </c>
      <c r="B912" s="4" t="str">
        <f t="shared" si="47"/>
        <v>B010-00016179</v>
      </c>
      <c r="C912" s="4" t="str">
        <f>IFERROR(VLOOKUP(F912,Tablas!$A$1:$B$3,2,0),"")</f>
        <v>Boleta</v>
      </c>
      <c r="D912" s="4" t="str">
        <f t="shared" si="48"/>
        <v>Falabella - CONTADO / CASH - 230003779 Basado en Entregas 09-0010-00056538.</v>
      </c>
      <c r="E912" s="19">
        <v>45167</v>
      </c>
      <c r="F912" s="20" t="s">
        <v>842</v>
      </c>
      <c r="G912" s="20" t="s">
        <v>5551</v>
      </c>
      <c r="H912" s="20" t="s">
        <v>44</v>
      </c>
      <c r="I912" s="20" t="s">
        <v>45</v>
      </c>
      <c r="J912" s="20" t="s">
        <v>5546</v>
      </c>
      <c r="K912" s="20" t="s">
        <v>5547</v>
      </c>
      <c r="L912" s="20" t="s">
        <v>5548</v>
      </c>
      <c r="M912" s="20"/>
      <c r="N912" s="21">
        <v>110.7</v>
      </c>
      <c r="O912" s="21">
        <v>0</v>
      </c>
      <c r="P912" s="20"/>
      <c r="Q912" s="19">
        <v>45167</v>
      </c>
      <c r="R912" s="20"/>
      <c r="S912" s="19">
        <v>45167</v>
      </c>
      <c r="T912" s="20" t="s">
        <v>49</v>
      </c>
      <c r="U912" s="20">
        <v>842469</v>
      </c>
      <c r="V912" s="20">
        <v>230002446</v>
      </c>
      <c r="W912" s="20" t="s">
        <v>847</v>
      </c>
      <c r="X912" s="20" t="s">
        <v>305</v>
      </c>
      <c r="Y912" s="20" t="s">
        <v>52</v>
      </c>
      <c r="Z912" s="20" t="s">
        <v>5552</v>
      </c>
      <c r="AA912" s="20" t="s">
        <v>5550</v>
      </c>
      <c r="AB912" s="20" t="s">
        <v>1028</v>
      </c>
      <c r="AC912" s="20" t="s">
        <v>689</v>
      </c>
      <c r="AD912" s="20" t="s">
        <v>56</v>
      </c>
      <c r="AE912" s="20" t="s">
        <v>1838</v>
      </c>
    </row>
    <row r="913" spans="1:31" ht="21" customHeight="1" x14ac:dyDescent="0.2">
      <c r="A913" s="4">
        <f t="shared" si="46"/>
        <v>911</v>
      </c>
      <c r="B913" s="4" t="str">
        <f t="shared" si="47"/>
        <v>B010-00018022</v>
      </c>
      <c r="C913" s="4" t="str">
        <f>IFERROR(VLOOKUP(F913,Tablas!$A$1:$B$3,2,0),"")</f>
        <v>Boleta</v>
      </c>
      <c r="D913" s="4" t="str">
        <f t="shared" si="48"/>
        <v>Falabella - CONTADO / CASH - PE 0954 FALABELLA Basado en Entregas 09-0010-00059</v>
      </c>
      <c r="E913" s="19">
        <v>45349</v>
      </c>
      <c r="F913" s="20" t="s">
        <v>842</v>
      </c>
      <c r="G913" s="20" t="s">
        <v>5553</v>
      </c>
      <c r="H913" s="20" t="s">
        <v>44</v>
      </c>
      <c r="I913" s="20" t="s">
        <v>45</v>
      </c>
      <c r="J913" s="20" t="s">
        <v>5546</v>
      </c>
      <c r="K913" s="20" t="s">
        <v>5547</v>
      </c>
      <c r="L913" s="20" t="s">
        <v>5548</v>
      </c>
      <c r="M913" s="20"/>
      <c r="N913" s="21">
        <v>110.7</v>
      </c>
      <c r="O913" s="21">
        <v>0</v>
      </c>
      <c r="P913" s="20"/>
      <c r="Q913" s="19">
        <v>45349</v>
      </c>
      <c r="R913" s="20"/>
      <c r="S913" s="19">
        <v>45349</v>
      </c>
      <c r="T913" s="20" t="s">
        <v>49</v>
      </c>
      <c r="U913" s="20">
        <v>926166</v>
      </c>
      <c r="V913" s="20">
        <v>240000496</v>
      </c>
      <c r="W913" s="20" t="s">
        <v>847</v>
      </c>
      <c r="X913" s="20" t="s">
        <v>305</v>
      </c>
      <c r="Y913" s="20" t="s">
        <v>52</v>
      </c>
      <c r="Z913" s="20" t="s">
        <v>5554</v>
      </c>
      <c r="AA913" s="20" t="s">
        <v>5550</v>
      </c>
      <c r="AB913" s="20" t="s">
        <v>1028</v>
      </c>
      <c r="AC913" s="20" t="s">
        <v>689</v>
      </c>
      <c r="AD913" s="20" t="s">
        <v>56</v>
      </c>
      <c r="AE913" s="20" t="s">
        <v>1838</v>
      </c>
    </row>
    <row r="914" spans="1:31" ht="21" customHeight="1" x14ac:dyDescent="0.2">
      <c r="A914" s="4">
        <f t="shared" si="46"/>
        <v>912</v>
      </c>
      <c r="B914" s="4" t="str">
        <f t="shared" si="47"/>
        <v>B010-00019498</v>
      </c>
      <c r="C914" s="4" t="str">
        <f>IFERROR(VLOOKUP(F914,Tablas!$A$1:$B$3,2,0),"")</f>
        <v>Boleta</v>
      </c>
      <c r="D914" s="4" t="str">
        <f t="shared" si="48"/>
        <v>Ecom - CONTADO / CASH - PE 3400 TEL: 999097818 Basado en Pedidos de client</v>
      </c>
      <c r="E914" s="19">
        <v>45484</v>
      </c>
      <c r="F914" s="20" t="s">
        <v>842</v>
      </c>
      <c r="G914" s="20" t="s">
        <v>5555</v>
      </c>
      <c r="H914" s="20" t="s">
        <v>44</v>
      </c>
      <c r="I914" s="20" t="s">
        <v>45</v>
      </c>
      <c r="J914" s="20" t="s">
        <v>1300</v>
      </c>
      <c r="K914" s="20" t="s">
        <v>1301</v>
      </c>
      <c r="L914" s="20" t="s">
        <v>1302</v>
      </c>
      <c r="M914" s="20"/>
      <c r="N914" s="21">
        <v>110.7</v>
      </c>
      <c r="O914" s="21">
        <v>0</v>
      </c>
      <c r="P914" s="20"/>
      <c r="Q914" s="19">
        <v>45484</v>
      </c>
      <c r="R914" s="20"/>
      <c r="S914" s="19">
        <v>45484</v>
      </c>
      <c r="T914" s="20" t="s">
        <v>49</v>
      </c>
      <c r="U914" s="20">
        <v>992939</v>
      </c>
      <c r="V914" s="20">
        <v>240002033</v>
      </c>
      <c r="W914" s="20" t="s">
        <v>847</v>
      </c>
      <c r="X914" s="20" t="s">
        <v>305</v>
      </c>
      <c r="Y914" s="20" t="s">
        <v>52</v>
      </c>
      <c r="Z914" s="20" t="s">
        <v>5556</v>
      </c>
      <c r="AA914" s="20" t="s">
        <v>1304</v>
      </c>
      <c r="AB914" s="20" t="s">
        <v>963</v>
      </c>
      <c r="AC914" s="20" t="s">
        <v>689</v>
      </c>
      <c r="AD914" s="20" t="s">
        <v>56</v>
      </c>
      <c r="AE914" s="20" t="s">
        <v>864</v>
      </c>
    </row>
    <row r="915" spans="1:31" ht="21" customHeight="1" x14ac:dyDescent="0.2">
      <c r="A915" s="4">
        <f t="shared" si="46"/>
        <v>913</v>
      </c>
      <c r="B915" s="4" t="str">
        <f t="shared" si="47"/>
        <v>B010-00019835</v>
      </c>
      <c r="C915" s="4" t="str">
        <f>IFERROR(VLOOKUP(F915,Tablas!$A$1:$B$3,2,0),"")</f>
        <v>Boleta</v>
      </c>
      <c r="D915" s="4" t="str">
        <f t="shared" si="48"/>
        <v>Ecom - CONTADO / CASH - PE 3828 TEL: 954768501 RECOJO Basado en Entregas 0</v>
      </c>
      <c r="E915" s="19">
        <v>45504</v>
      </c>
      <c r="F915" s="20" t="s">
        <v>842</v>
      </c>
      <c r="G915" s="20" t="s">
        <v>5557</v>
      </c>
      <c r="H915" s="20" t="s">
        <v>44</v>
      </c>
      <c r="I915" s="20" t="s">
        <v>45</v>
      </c>
      <c r="J915" s="20" t="s">
        <v>5558</v>
      </c>
      <c r="K915" s="20" t="s">
        <v>5559</v>
      </c>
      <c r="L915" s="20" t="s">
        <v>5560</v>
      </c>
      <c r="M915" s="20"/>
      <c r="N915" s="21">
        <v>110.7</v>
      </c>
      <c r="O915" s="21">
        <v>0</v>
      </c>
      <c r="P915" s="20"/>
      <c r="Q915" s="19">
        <v>45504</v>
      </c>
      <c r="R915" s="20"/>
      <c r="S915" s="19">
        <v>45504</v>
      </c>
      <c r="T915" s="20" t="s">
        <v>49</v>
      </c>
      <c r="U915" s="20">
        <v>1000973</v>
      </c>
      <c r="V915" s="20">
        <v>240002371</v>
      </c>
      <c r="W915" s="20" t="s">
        <v>847</v>
      </c>
      <c r="X915" s="20" t="s">
        <v>305</v>
      </c>
      <c r="Y915" s="20" t="s">
        <v>52</v>
      </c>
      <c r="Z915" s="20" t="s">
        <v>5561</v>
      </c>
      <c r="AA915" s="20" t="s">
        <v>5562</v>
      </c>
      <c r="AB915" s="20" t="s">
        <v>1561</v>
      </c>
      <c r="AC915" s="20" t="s">
        <v>689</v>
      </c>
      <c r="AD915" s="20" t="s">
        <v>56</v>
      </c>
      <c r="AE915" s="20" t="s">
        <v>864</v>
      </c>
    </row>
    <row r="916" spans="1:31" ht="21" customHeight="1" x14ac:dyDescent="0.2">
      <c r="A916" s="4">
        <f t="shared" si="46"/>
        <v>914</v>
      </c>
      <c r="B916" s="4" t="str">
        <f t="shared" si="47"/>
        <v>B010-00018855</v>
      </c>
      <c r="C916" s="4" t="str">
        <f>IFERROR(VLOOKUP(F916,Tablas!$A$1:$B$3,2,0),"")</f>
        <v>Boleta</v>
      </c>
      <c r="D916" s="4" t="str">
        <f t="shared" si="48"/>
        <v>Falabella - CONTADO / CASH - PE 2305 FALABELLA Basado en Entregas 09-0007-00000</v>
      </c>
      <c r="E916" s="19">
        <v>45427</v>
      </c>
      <c r="F916" s="20" t="s">
        <v>842</v>
      </c>
      <c r="G916" s="20" t="s">
        <v>5563</v>
      </c>
      <c r="H916" s="20" t="s">
        <v>44</v>
      </c>
      <c r="I916" s="20" t="s">
        <v>45</v>
      </c>
      <c r="J916" s="20" t="s">
        <v>5546</v>
      </c>
      <c r="K916" s="20" t="s">
        <v>5547</v>
      </c>
      <c r="L916" s="20" t="s">
        <v>5548</v>
      </c>
      <c r="M916" s="20"/>
      <c r="N916" s="21">
        <v>110.7</v>
      </c>
      <c r="O916" s="21">
        <v>0</v>
      </c>
      <c r="P916" s="20"/>
      <c r="Q916" s="19">
        <v>45427</v>
      </c>
      <c r="R916" s="20"/>
      <c r="S916" s="19">
        <v>45427</v>
      </c>
      <c r="T916" s="20" t="s">
        <v>49</v>
      </c>
      <c r="U916" s="20">
        <v>963869</v>
      </c>
      <c r="V916" s="20">
        <v>240001333</v>
      </c>
      <c r="W916" s="20" t="s">
        <v>847</v>
      </c>
      <c r="X916" s="20" t="s">
        <v>305</v>
      </c>
      <c r="Y916" s="20" t="s">
        <v>52</v>
      </c>
      <c r="Z916" s="20" t="s">
        <v>5564</v>
      </c>
      <c r="AA916" s="20" t="s">
        <v>5550</v>
      </c>
      <c r="AB916" s="20" t="s">
        <v>1028</v>
      </c>
      <c r="AC916" s="20" t="s">
        <v>689</v>
      </c>
      <c r="AD916" s="20" t="s">
        <v>56</v>
      </c>
      <c r="AE916" s="20" t="s">
        <v>1838</v>
      </c>
    </row>
    <row r="917" spans="1:31" ht="21" customHeight="1" x14ac:dyDescent="0.2">
      <c r="A917" s="4">
        <f t="shared" si="46"/>
        <v>915</v>
      </c>
      <c r="B917" s="4" t="str">
        <f t="shared" si="47"/>
        <v>B010-00019877</v>
      </c>
      <c r="C917" s="4" t="str">
        <f>IFERROR(VLOOKUP(F917,Tablas!$A$1:$B$3,2,0),"")</f>
        <v>Boleta</v>
      </c>
      <c r="D917" s="4" t="str">
        <f t="shared" si="48"/>
        <v>Juntoz - CONTADO / CASH - PE 3923 JUNTOZ 240803000083-001 Basado en Entregas</v>
      </c>
      <c r="E917" s="19">
        <v>45509</v>
      </c>
      <c r="F917" s="20" t="s">
        <v>842</v>
      </c>
      <c r="G917" s="20" t="s">
        <v>5565</v>
      </c>
      <c r="H917" s="20" t="s">
        <v>44</v>
      </c>
      <c r="I917" s="20" t="s">
        <v>45</v>
      </c>
      <c r="J917" s="20" t="s">
        <v>5032</v>
      </c>
      <c r="K917" s="20" t="s">
        <v>5033</v>
      </c>
      <c r="L917" s="20" t="s">
        <v>5034</v>
      </c>
      <c r="M917" s="20"/>
      <c r="N917" s="21">
        <v>110.7</v>
      </c>
      <c r="O917" s="21">
        <v>0</v>
      </c>
      <c r="P917" s="20"/>
      <c r="Q917" s="19">
        <v>45509</v>
      </c>
      <c r="R917" s="20"/>
      <c r="S917" s="19">
        <v>45509</v>
      </c>
      <c r="T917" s="20" t="s">
        <v>49</v>
      </c>
      <c r="U917" s="20">
        <v>1004054</v>
      </c>
      <c r="V917" s="20">
        <v>240002413</v>
      </c>
      <c r="W917" s="20" t="s">
        <v>847</v>
      </c>
      <c r="X917" s="20" t="s">
        <v>305</v>
      </c>
      <c r="Y917" s="20" t="s">
        <v>52</v>
      </c>
      <c r="Z917" s="20" t="s">
        <v>5566</v>
      </c>
      <c r="AA917" s="20" t="s">
        <v>5036</v>
      </c>
      <c r="AB917" s="20" t="s">
        <v>789</v>
      </c>
      <c r="AC917" s="20" t="s">
        <v>167</v>
      </c>
      <c r="AD917" s="20" t="s">
        <v>56</v>
      </c>
      <c r="AE917" s="20" t="s">
        <v>851</v>
      </c>
    </row>
    <row r="918" spans="1:31" ht="21" customHeight="1" x14ac:dyDescent="0.2">
      <c r="A918" s="4">
        <f t="shared" si="46"/>
        <v>916</v>
      </c>
      <c r="B918" s="4" t="str">
        <f t="shared" si="47"/>
        <v>B010-00019705</v>
      </c>
      <c r="C918" s="4" t="str">
        <f>IFERROR(VLOOKUP(F918,Tablas!$A$1:$B$3,2,0),"")</f>
        <v>Boleta</v>
      </c>
      <c r="D918" s="4" t="str">
        <f t="shared" si="48"/>
        <v>Ecom - CONTADO / CASH - PE 3785 TEL: 999097818 RECOJO Basado en Pedidos de</v>
      </c>
      <c r="E918" s="19">
        <v>45504</v>
      </c>
      <c r="F918" s="20" t="s">
        <v>842</v>
      </c>
      <c r="G918" s="20" t="s">
        <v>5567</v>
      </c>
      <c r="H918" s="20" t="s">
        <v>44</v>
      </c>
      <c r="I918" s="20" t="s">
        <v>45</v>
      </c>
      <c r="J918" s="20" t="s">
        <v>1300</v>
      </c>
      <c r="K918" s="20" t="s">
        <v>1301</v>
      </c>
      <c r="L918" s="20" t="s">
        <v>1302</v>
      </c>
      <c r="M918" s="20"/>
      <c r="N918" s="21">
        <v>110.7</v>
      </c>
      <c r="O918" s="21">
        <v>0</v>
      </c>
      <c r="P918" s="20"/>
      <c r="Q918" s="19">
        <v>45504</v>
      </c>
      <c r="R918" s="20"/>
      <c r="S918" s="19">
        <v>45504</v>
      </c>
      <c r="T918" s="20" t="s">
        <v>49</v>
      </c>
      <c r="U918" s="20">
        <v>1000168</v>
      </c>
      <c r="V918" s="20">
        <v>240002240</v>
      </c>
      <c r="W918" s="20" t="s">
        <v>847</v>
      </c>
      <c r="X918" s="20" t="s">
        <v>305</v>
      </c>
      <c r="Y918" s="20" t="s">
        <v>52</v>
      </c>
      <c r="Z918" s="20" t="s">
        <v>5568</v>
      </c>
      <c r="AA918" s="20" t="s">
        <v>1304</v>
      </c>
      <c r="AB918" s="20" t="s">
        <v>963</v>
      </c>
      <c r="AC918" s="20" t="s">
        <v>689</v>
      </c>
      <c r="AD918" s="20" t="s">
        <v>56</v>
      </c>
      <c r="AE918" s="20" t="s">
        <v>864</v>
      </c>
    </row>
    <row r="919" spans="1:31" ht="21" customHeight="1" x14ac:dyDescent="0.2">
      <c r="A919" s="4">
        <f t="shared" si="46"/>
        <v>917</v>
      </c>
      <c r="B919" s="4" t="str">
        <f t="shared" si="47"/>
        <v>B010-00019240</v>
      </c>
      <c r="C919" s="4" t="str">
        <f>IFERROR(VLOOKUP(F919,Tablas!$A$1:$B$3,2,0),"")</f>
        <v>Boleta</v>
      </c>
      <c r="D919" s="4" t="str">
        <f t="shared" si="48"/>
        <v>Ripley - CONTADO / CASH - PE 2858 RIPLEY Basado en Entregas 09-0007-00000853</v>
      </c>
      <c r="E919" s="19">
        <v>45454</v>
      </c>
      <c r="F919" s="20" t="s">
        <v>842</v>
      </c>
      <c r="G919" s="20" t="s">
        <v>5569</v>
      </c>
      <c r="H919" s="20" t="s">
        <v>44</v>
      </c>
      <c r="I919" s="20" t="s">
        <v>45</v>
      </c>
      <c r="J919" s="20" t="s">
        <v>5570</v>
      </c>
      <c r="K919" s="20" t="s">
        <v>5571</v>
      </c>
      <c r="L919" s="20" t="s">
        <v>5572</v>
      </c>
      <c r="M919" s="20"/>
      <c r="N919" s="21">
        <v>111.39</v>
      </c>
      <c r="O919" s="21">
        <v>0</v>
      </c>
      <c r="P919" s="20"/>
      <c r="Q919" s="19">
        <v>45454</v>
      </c>
      <c r="R919" s="20"/>
      <c r="S919" s="19">
        <v>45454</v>
      </c>
      <c r="T919" s="20" t="s">
        <v>49</v>
      </c>
      <c r="U919" s="20">
        <v>979810</v>
      </c>
      <c r="V919" s="20">
        <v>240001775</v>
      </c>
      <c r="W919" s="20" t="s">
        <v>847</v>
      </c>
      <c r="X919" s="20" t="s">
        <v>274</v>
      </c>
      <c r="Y919" s="20" t="s">
        <v>52</v>
      </c>
      <c r="Z919" s="20" t="s">
        <v>5573</v>
      </c>
      <c r="AA919" s="20" t="s">
        <v>5574</v>
      </c>
      <c r="AB919" s="20" t="s">
        <v>4362</v>
      </c>
      <c r="AC919" s="20" t="s">
        <v>167</v>
      </c>
      <c r="AD919" s="20" t="s">
        <v>56</v>
      </c>
      <c r="AE919" s="20" t="s">
        <v>2574</v>
      </c>
    </row>
    <row r="920" spans="1:31" ht="21" customHeight="1" x14ac:dyDescent="0.2">
      <c r="A920" s="4">
        <f t="shared" si="46"/>
        <v>918</v>
      </c>
      <c r="B920" s="4" t="str">
        <f t="shared" si="47"/>
        <v>B010-00017624</v>
      </c>
      <c r="C920" s="4" t="str">
        <f>IFERROR(VLOOKUP(F920,Tablas!$A$1:$B$3,2,0),"")</f>
        <v>Boleta</v>
      </c>
      <c r="D920" s="4" t="str">
        <f t="shared" si="48"/>
        <v>Falabella - CONTADO / CASH - PE 0126 FALABELLA Basado en Entregas 09-0010-00058</v>
      </c>
      <c r="E920" s="19">
        <v>45306</v>
      </c>
      <c r="F920" s="20" t="s">
        <v>842</v>
      </c>
      <c r="G920" s="20" t="s">
        <v>5575</v>
      </c>
      <c r="H920" s="20" t="s">
        <v>44</v>
      </c>
      <c r="I920" s="20" t="s">
        <v>45</v>
      </c>
      <c r="J920" s="20" t="s">
        <v>5576</v>
      </c>
      <c r="K920" s="20" t="s">
        <v>5577</v>
      </c>
      <c r="L920" s="20" t="s">
        <v>5578</v>
      </c>
      <c r="M920" s="20"/>
      <c r="N920" s="21">
        <v>111.6</v>
      </c>
      <c r="O920" s="21">
        <v>0</v>
      </c>
      <c r="P920" s="20"/>
      <c r="Q920" s="19">
        <v>45306</v>
      </c>
      <c r="R920" s="20"/>
      <c r="S920" s="19">
        <v>45306</v>
      </c>
      <c r="T920" s="20" t="s">
        <v>49</v>
      </c>
      <c r="U920" s="20">
        <v>904584</v>
      </c>
      <c r="V920" s="20">
        <v>240000095</v>
      </c>
      <c r="W920" s="20" t="s">
        <v>847</v>
      </c>
      <c r="X920" s="20" t="s">
        <v>274</v>
      </c>
      <c r="Y920" s="20" t="s">
        <v>52</v>
      </c>
      <c r="Z920" s="20" t="s">
        <v>5579</v>
      </c>
      <c r="AA920" s="20" t="s">
        <v>5580</v>
      </c>
      <c r="AB920" s="20" t="s">
        <v>3022</v>
      </c>
      <c r="AC920" s="20" t="s">
        <v>41</v>
      </c>
      <c r="AD920" s="20" t="s">
        <v>56</v>
      </c>
      <c r="AE920" s="20" t="s">
        <v>1838</v>
      </c>
    </row>
    <row r="921" spans="1:31" ht="21" customHeight="1" x14ac:dyDescent="0.2">
      <c r="A921" s="4">
        <f t="shared" si="46"/>
        <v>919</v>
      </c>
      <c r="B921" s="4" t="str">
        <f t="shared" si="47"/>
        <v>B010-00018908</v>
      </c>
      <c r="C921" s="4" t="str">
        <f>IFERROR(VLOOKUP(F921,Tablas!$A$1:$B$3,2,0),"")</f>
        <v>Boleta</v>
      </c>
      <c r="D921" s="4" t="str">
        <f t="shared" si="48"/>
        <v>Falabella - CONTADO / CASH - PE 2449 FALABELLA Basado en Entregas 09-0007-00000</v>
      </c>
      <c r="E921" s="19">
        <v>45433</v>
      </c>
      <c r="F921" s="20" t="s">
        <v>842</v>
      </c>
      <c r="G921" s="20" t="s">
        <v>5581</v>
      </c>
      <c r="H921" s="20" t="s">
        <v>44</v>
      </c>
      <c r="I921" s="20" t="s">
        <v>45</v>
      </c>
      <c r="J921" s="20" t="s">
        <v>5582</v>
      </c>
      <c r="K921" s="20" t="s">
        <v>5583</v>
      </c>
      <c r="L921" s="20" t="s">
        <v>5584</v>
      </c>
      <c r="M921" s="20"/>
      <c r="N921" s="21">
        <v>111.6</v>
      </c>
      <c r="O921" s="21">
        <v>0</v>
      </c>
      <c r="P921" s="20"/>
      <c r="Q921" s="19">
        <v>45433</v>
      </c>
      <c r="R921" s="20"/>
      <c r="S921" s="19">
        <v>45433</v>
      </c>
      <c r="T921" s="20" t="s">
        <v>49</v>
      </c>
      <c r="U921" s="20">
        <v>967690</v>
      </c>
      <c r="V921" s="20">
        <v>240001386</v>
      </c>
      <c r="W921" s="20" t="s">
        <v>847</v>
      </c>
      <c r="X921" s="20" t="s">
        <v>274</v>
      </c>
      <c r="Y921" s="20" t="s">
        <v>52</v>
      </c>
      <c r="Z921" s="20" t="s">
        <v>5585</v>
      </c>
      <c r="AA921" s="20" t="s">
        <v>5586</v>
      </c>
      <c r="AB921" s="20" t="s">
        <v>756</v>
      </c>
      <c r="AC921" s="20" t="s">
        <v>167</v>
      </c>
      <c r="AD921" s="20" t="s">
        <v>56</v>
      </c>
      <c r="AE921" s="20" t="s">
        <v>1838</v>
      </c>
    </row>
    <row r="922" spans="1:31" ht="21" customHeight="1" x14ac:dyDescent="0.2">
      <c r="A922" s="4">
        <f t="shared" si="46"/>
        <v>920</v>
      </c>
      <c r="B922" s="4" t="str">
        <f t="shared" si="47"/>
        <v>B010-00019204</v>
      </c>
      <c r="C922" s="4" t="str">
        <f>IFERROR(VLOOKUP(F922,Tablas!$A$1:$B$3,2,0),"")</f>
        <v>Boleta</v>
      </c>
      <c r="D922" s="4" t="str">
        <f t="shared" si="48"/>
        <v>Falabella - CONTADO / CASH - PE 2810 FALABELLA Basado en Entregas 09-0007-00000</v>
      </c>
      <c r="E922" s="19">
        <v>45449</v>
      </c>
      <c r="F922" s="20" t="s">
        <v>842</v>
      </c>
      <c r="G922" s="20" t="s">
        <v>5587</v>
      </c>
      <c r="H922" s="20" t="s">
        <v>44</v>
      </c>
      <c r="I922" s="20" t="s">
        <v>45</v>
      </c>
      <c r="J922" s="20" t="s">
        <v>3814</v>
      </c>
      <c r="K922" s="20" t="s">
        <v>3815</v>
      </c>
      <c r="L922" s="20" t="s">
        <v>3816</v>
      </c>
      <c r="M922" s="20"/>
      <c r="N922" s="21">
        <v>111.6</v>
      </c>
      <c r="O922" s="21">
        <v>0</v>
      </c>
      <c r="P922" s="20"/>
      <c r="Q922" s="19">
        <v>45449</v>
      </c>
      <c r="R922" s="20"/>
      <c r="S922" s="19">
        <v>45449</v>
      </c>
      <c r="T922" s="20" t="s">
        <v>49</v>
      </c>
      <c r="U922" s="20">
        <v>978596</v>
      </c>
      <c r="V922" s="20">
        <v>240001738</v>
      </c>
      <c r="W922" s="20" t="s">
        <v>847</v>
      </c>
      <c r="X922" s="20" t="s">
        <v>274</v>
      </c>
      <c r="Y922" s="20" t="s">
        <v>52</v>
      </c>
      <c r="Z922" s="20" t="s">
        <v>5588</v>
      </c>
      <c r="AA922" s="20" t="s">
        <v>5589</v>
      </c>
      <c r="AB922" s="20" t="s">
        <v>502</v>
      </c>
      <c r="AC922" s="20" t="s">
        <v>502</v>
      </c>
      <c r="AD922" s="20" t="s">
        <v>56</v>
      </c>
      <c r="AE922" s="20" t="s">
        <v>1838</v>
      </c>
    </row>
    <row r="923" spans="1:31" ht="21" customHeight="1" x14ac:dyDescent="0.2">
      <c r="A923" s="4">
        <f t="shared" si="46"/>
        <v>921</v>
      </c>
      <c r="B923" s="4" t="str">
        <f t="shared" si="47"/>
        <v>F010-00000852</v>
      </c>
      <c r="C923" s="4" t="str">
        <f>IFERROR(VLOOKUP(F923,Tablas!$A$1:$B$3,2,0),"")</f>
        <v>Nota de Débito</v>
      </c>
      <c r="D923" s="4" t="str">
        <f t="shared" si="48"/>
        <v xml:space="preserve"> - CONTADO ADELANTADO / CASH IN ADVANCE - Facturas clientes - CEX100867001</v>
      </c>
      <c r="E923" s="19">
        <v>45155</v>
      </c>
      <c r="F923" s="20" t="s">
        <v>3235</v>
      </c>
      <c r="G923" s="20" t="s">
        <v>3236</v>
      </c>
      <c r="H923" s="20" t="s">
        <v>80</v>
      </c>
      <c r="I923" s="20" t="s">
        <v>81</v>
      </c>
      <c r="J923" s="20" t="s">
        <v>716</v>
      </c>
      <c r="K923" s="20" t="s">
        <v>716</v>
      </c>
      <c r="L923" s="20" t="s">
        <v>717</v>
      </c>
      <c r="M923" s="20" t="s">
        <v>33</v>
      </c>
      <c r="N923" s="21">
        <v>36.979999999999997</v>
      </c>
      <c r="O923" s="25">
        <v>9.9499999999999993</v>
      </c>
      <c r="P923" s="20"/>
      <c r="Q923" s="19">
        <v>45155</v>
      </c>
      <c r="R923" s="20"/>
      <c r="S923" s="19">
        <v>45155</v>
      </c>
      <c r="T923" s="20" t="s">
        <v>70</v>
      </c>
      <c r="U923" s="20">
        <v>835871</v>
      </c>
      <c r="V923" s="20">
        <v>230023362</v>
      </c>
      <c r="W923" s="20" t="s">
        <v>847</v>
      </c>
      <c r="X923" s="20" t="s">
        <v>2795</v>
      </c>
      <c r="Y923" s="20" t="s">
        <v>37</v>
      </c>
      <c r="Z923" s="20" t="s">
        <v>3237</v>
      </c>
      <c r="AA923" s="20" t="s">
        <v>718</v>
      </c>
      <c r="AB923" s="20"/>
      <c r="AC923" s="20" t="s">
        <v>66</v>
      </c>
      <c r="AD923" s="20" t="s">
        <v>719</v>
      </c>
      <c r="AE923" s="20"/>
    </row>
    <row r="924" spans="1:31" ht="21" customHeight="1" x14ac:dyDescent="0.2">
      <c r="A924" s="4">
        <f t="shared" si="46"/>
        <v>922</v>
      </c>
      <c r="B924" s="4" t="str">
        <f t="shared" si="47"/>
        <v>B010-00020480</v>
      </c>
      <c r="C924" s="4" t="str">
        <f>IFERROR(VLOOKUP(F924,Tablas!$A$1:$B$3,2,0),"")</f>
        <v>Boleta</v>
      </c>
      <c r="D924" s="4" t="str">
        <f t="shared" si="48"/>
        <v>Falabella - CONTADO / CASH - PE 4968 FALABELLA No 2580123457 Basado en Entregas</v>
      </c>
      <c r="E924" s="19">
        <v>45558</v>
      </c>
      <c r="F924" s="20" t="s">
        <v>842</v>
      </c>
      <c r="G924" s="20" t="s">
        <v>5594</v>
      </c>
      <c r="H924" s="20" t="s">
        <v>44</v>
      </c>
      <c r="I924" s="20" t="s">
        <v>45</v>
      </c>
      <c r="J924" s="20" t="s">
        <v>5595</v>
      </c>
      <c r="K924" s="20" t="s">
        <v>5596</v>
      </c>
      <c r="L924" s="20" t="s">
        <v>5597</v>
      </c>
      <c r="M924" s="20"/>
      <c r="N924" s="21">
        <v>112.4</v>
      </c>
      <c r="O924" s="21">
        <v>0</v>
      </c>
      <c r="P924" s="20"/>
      <c r="Q924" s="19">
        <v>45558</v>
      </c>
      <c r="R924" s="20"/>
      <c r="S924" s="19">
        <v>45558</v>
      </c>
      <c r="T924" s="20" t="s">
        <v>49</v>
      </c>
      <c r="U924" s="20">
        <v>1027632</v>
      </c>
      <c r="V924" s="20">
        <v>240003017</v>
      </c>
      <c r="W924" s="20" t="s">
        <v>847</v>
      </c>
      <c r="X924" s="20" t="s">
        <v>274</v>
      </c>
      <c r="Y924" s="20" t="s">
        <v>52</v>
      </c>
      <c r="Z924" s="20" t="s">
        <v>5598</v>
      </c>
      <c r="AA924" s="20" t="s">
        <v>372</v>
      </c>
      <c r="AB924" s="20" t="s">
        <v>54</v>
      </c>
      <c r="AC924" s="20" t="s">
        <v>167</v>
      </c>
      <c r="AD924" s="20" t="s">
        <v>56</v>
      </c>
      <c r="AE924" s="20" t="s">
        <v>1838</v>
      </c>
    </row>
    <row r="925" spans="1:31" ht="21" customHeight="1" x14ac:dyDescent="0.2">
      <c r="A925" s="4">
        <f t="shared" si="46"/>
        <v>923</v>
      </c>
      <c r="B925" s="4" t="str">
        <f t="shared" si="47"/>
        <v>B010-00019344</v>
      </c>
      <c r="C925" s="4" t="str">
        <f>IFERROR(VLOOKUP(F925,Tablas!$A$1:$B$3,2,0),"")</f>
        <v>Boleta</v>
      </c>
      <c r="D925" s="4" t="str">
        <f t="shared" si="48"/>
        <v>Ripley - CONTADO / CASH - PE 3065 RIPLEY Basado en Entregas 09-0007-00001031</v>
      </c>
      <c r="E925" s="19">
        <v>45468</v>
      </c>
      <c r="F925" s="20" t="s">
        <v>842</v>
      </c>
      <c r="G925" s="20" t="s">
        <v>5599</v>
      </c>
      <c r="H925" s="20" t="s">
        <v>44</v>
      </c>
      <c r="I925" s="20" t="s">
        <v>45</v>
      </c>
      <c r="J925" s="20" t="s">
        <v>5600</v>
      </c>
      <c r="K925" s="20" t="s">
        <v>5601</v>
      </c>
      <c r="L925" s="20" t="s">
        <v>5602</v>
      </c>
      <c r="M925" s="20"/>
      <c r="N925" s="21">
        <v>112.49</v>
      </c>
      <c r="O925" s="21">
        <v>0</v>
      </c>
      <c r="P925" s="20"/>
      <c r="Q925" s="19">
        <v>45468</v>
      </c>
      <c r="R925" s="20"/>
      <c r="S925" s="19">
        <v>45468</v>
      </c>
      <c r="T925" s="20" t="s">
        <v>49</v>
      </c>
      <c r="U925" s="20">
        <v>985714</v>
      </c>
      <c r="V925" s="20">
        <v>240001879</v>
      </c>
      <c r="W925" s="20" t="s">
        <v>847</v>
      </c>
      <c r="X925" s="20" t="s">
        <v>305</v>
      </c>
      <c r="Y925" s="20" t="s">
        <v>52</v>
      </c>
      <c r="Z925" s="20" t="s">
        <v>5603</v>
      </c>
      <c r="AA925" s="20" t="s">
        <v>4284</v>
      </c>
      <c r="AB925" s="20" t="s">
        <v>54</v>
      </c>
      <c r="AC925" s="20" t="s">
        <v>689</v>
      </c>
      <c r="AD925" s="20" t="s">
        <v>56</v>
      </c>
      <c r="AE925" s="20" t="s">
        <v>2574</v>
      </c>
    </row>
    <row r="926" spans="1:31" ht="21" customHeight="1" x14ac:dyDescent="0.2">
      <c r="A926" s="4">
        <f t="shared" si="46"/>
        <v>924</v>
      </c>
      <c r="B926" s="4" t="str">
        <f t="shared" si="47"/>
        <v>B010-00018713</v>
      </c>
      <c r="C926" s="4" t="str">
        <f>IFERROR(VLOOKUP(F926,Tablas!$A$1:$B$3,2,0),"")</f>
        <v>Boleta</v>
      </c>
      <c r="D926" s="4" t="str">
        <f t="shared" si="48"/>
        <v>Ripley - CONTADO / CASH - PE 2069 RIPLEY Basado en Entregas 09-0007-00000112</v>
      </c>
      <c r="E926" s="19">
        <v>45412</v>
      </c>
      <c r="F926" s="20" t="s">
        <v>842</v>
      </c>
      <c r="G926" s="20" t="s">
        <v>5604</v>
      </c>
      <c r="H926" s="20" t="s">
        <v>44</v>
      </c>
      <c r="I926" s="20" t="s">
        <v>45</v>
      </c>
      <c r="J926" s="20" t="s">
        <v>5605</v>
      </c>
      <c r="K926" s="20" t="s">
        <v>5606</v>
      </c>
      <c r="L926" s="20" t="s">
        <v>5607</v>
      </c>
      <c r="M926" s="20"/>
      <c r="N926" s="21">
        <v>112.51</v>
      </c>
      <c r="O926" s="21">
        <v>0</v>
      </c>
      <c r="P926" s="20"/>
      <c r="Q926" s="19">
        <v>45412</v>
      </c>
      <c r="R926" s="20"/>
      <c r="S926" s="19">
        <v>45412</v>
      </c>
      <c r="T926" s="20" t="s">
        <v>49</v>
      </c>
      <c r="U926" s="20">
        <v>956832</v>
      </c>
      <c r="V926" s="20">
        <v>240001189</v>
      </c>
      <c r="W926" s="20" t="s">
        <v>847</v>
      </c>
      <c r="X926" s="20" t="s">
        <v>305</v>
      </c>
      <c r="Y926" s="20" t="s">
        <v>52</v>
      </c>
      <c r="Z926" s="20" t="s">
        <v>5608</v>
      </c>
      <c r="AA926" s="20" t="s">
        <v>5609</v>
      </c>
      <c r="AB926" s="20" t="s">
        <v>2603</v>
      </c>
      <c r="AC926" s="20" t="s">
        <v>167</v>
      </c>
      <c r="AD926" s="20" t="s">
        <v>56</v>
      </c>
      <c r="AE926" s="20" t="s">
        <v>2574</v>
      </c>
    </row>
    <row r="927" spans="1:31" ht="21" customHeight="1" x14ac:dyDescent="0.2">
      <c r="A927" s="4">
        <f t="shared" si="46"/>
        <v>925</v>
      </c>
      <c r="B927" s="4" t="str">
        <f t="shared" si="47"/>
        <v>B010-00018715</v>
      </c>
      <c r="C927" s="4" t="str">
        <f>IFERROR(VLOOKUP(F927,Tablas!$A$1:$B$3,2,0),"")</f>
        <v>Boleta</v>
      </c>
      <c r="D927" s="4" t="str">
        <f t="shared" si="48"/>
        <v>Ripley - CONTADO / CASH - PE 2046 RIPLEY Basado en Entregas 09-0007-00000113</v>
      </c>
      <c r="E927" s="19">
        <v>45412</v>
      </c>
      <c r="F927" s="20" t="s">
        <v>842</v>
      </c>
      <c r="G927" s="20" t="s">
        <v>5610</v>
      </c>
      <c r="H927" s="20" t="s">
        <v>44</v>
      </c>
      <c r="I927" s="20" t="s">
        <v>45</v>
      </c>
      <c r="J927" s="20" t="s">
        <v>5611</v>
      </c>
      <c r="K927" s="20" t="s">
        <v>5612</v>
      </c>
      <c r="L927" s="20" t="s">
        <v>5613</v>
      </c>
      <c r="M927" s="20"/>
      <c r="N927" s="21">
        <v>112.51</v>
      </c>
      <c r="O927" s="21">
        <v>0</v>
      </c>
      <c r="P927" s="20"/>
      <c r="Q927" s="19">
        <v>45412</v>
      </c>
      <c r="R927" s="20"/>
      <c r="S927" s="19">
        <v>45412</v>
      </c>
      <c r="T927" s="20" t="s">
        <v>49</v>
      </c>
      <c r="U927" s="20">
        <v>956845</v>
      </c>
      <c r="V927" s="20">
        <v>240001191</v>
      </c>
      <c r="W927" s="20" t="s">
        <v>847</v>
      </c>
      <c r="X927" s="20" t="s">
        <v>305</v>
      </c>
      <c r="Y927" s="20" t="s">
        <v>52</v>
      </c>
      <c r="Z927" s="20" t="s">
        <v>5614</v>
      </c>
      <c r="AA927" s="20" t="s">
        <v>5615</v>
      </c>
      <c r="AB927" s="20" t="s">
        <v>336</v>
      </c>
      <c r="AC927" s="20" t="s">
        <v>167</v>
      </c>
      <c r="AD927" s="20" t="s">
        <v>56</v>
      </c>
      <c r="AE927" s="20" t="s">
        <v>2574</v>
      </c>
    </row>
    <row r="928" spans="1:31" ht="21" customHeight="1" x14ac:dyDescent="0.2">
      <c r="A928" s="4">
        <f t="shared" si="46"/>
        <v>926</v>
      </c>
      <c r="B928" s="4" t="str">
        <f t="shared" si="47"/>
        <v>B010-00019339</v>
      </c>
      <c r="C928" s="4" t="str">
        <f>IFERROR(VLOOKUP(F928,Tablas!$A$1:$B$3,2,0),"")</f>
        <v>Boleta</v>
      </c>
      <c r="D928" s="4" t="str">
        <f t="shared" si="48"/>
        <v>Ripley - CONTADO / CASH - PE 3062 RIPLEY Basado en Entregas 09-0007-00001025</v>
      </c>
      <c r="E928" s="19">
        <v>45467</v>
      </c>
      <c r="F928" s="20" t="s">
        <v>842</v>
      </c>
      <c r="G928" s="20" t="s">
        <v>5616</v>
      </c>
      <c r="H928" s="20" t="s">
        <v>44</v>
      </c>
      <c r="I928" s="20" t="s">
        <v>45</v>
      </c>
      <c r="J928" s="20" t="s">
        <v>5540</v>
      </c>
      <c r="K928" s="20" t="s">
        <v>5541</v>
      </c>
      <c r="L928" s="20" t="s">
        <v>5542</v>
      </c>
      <c r="M928" s="20"/>
      <c r="N928" s="21">
        <v>112.51</v>
      </c>
      <c r="O928" s="21">
        <v>0</v>
      </c>
      <c r="P928" s="20"/>
      <c r="Q928" s="19">
        <v>45467</v>
      </c>
      <c r="R928" s="20"/>
      <c r="S928" s="19">
        <v>45467</v>
      </c>
      <c r="T928" s="20" t="s">
        <v>49</v>
      </c>
      <c r="U928" s="20">
        <v>985493</v>
      </c>
      <c r="V928" s="20">
        <v>240001874</v>
      </c>
      <c r="W928" s="20" t="s">
        <v>847</v>
      </c>
      <c r="X928" s="20" t="s">
        <v>305</v>
      </c>
      <c r="Y928" s="20" t="s">
        <v>52</v>
      </c>
      <c r="Z928" s="20" t="s">
        <v>5617</v>
      </c>
      <c r="AA928" s="20" t="s">
        <v>5544</v>
      </c>
      <c r="AB928" s="20" t="s">
        <v>54</v>
      </c>
      <c r="AC928" s="20" t="s">
        <v>167</v>
      </c>
      <c r="AD928" s="20" t="s">
        <v>56</v>
      </c>
      <c r="AE928" s="20" t="s">
        <v>2574</v>
      </c>
    </row>
    <row r="929" spans="1:31" ht="21" customHeight="1" x14ac:dyDescent="0.2">
      <c r="A929" s="4">
        <f t="shared" si="46"/>
        <v>927</v>
      </c>
      <c r="B929" s="4" t="str">
        <f t="shared" si="47"/>
        <v>B010-00019471</v>
      </c>
      <c r="C929" s="4" t="str">
        <f>IFERROR(VLOOKUP(F929,Tablas!$A$1:$B$3,2,0),"")</f>
        <v>Boleta</v>
      </c>
      <c r="D929" s="4" t="str">
        <f t="shared" si="48"/>
        <v>Ripley - CONTADO / CASH - PE 3345 RIPLEY n.º 6704254501-A Basado en Entregas</v>
      </c>
      <c r="E929" s="19">
        <v>45482</v>
      </c>
      <c r="F929" s="20" t="s">
        <v>842</v>
      </c>
      <c r="G929" s="20" t="s">
        <v>5618</v>
      </c>
      <c r="H929" s="20" t="s">
        <v>44</v>
      </c>
      <c r="I929" s="20" t="s">
        <v>45</v>
      </c>
      <c r="J929" s="20" t="s">
        <v>5619</v>
      </c>
      <c r="K929" s="20" t="s">
        <v>5620</v>
      </c>
      <c r="L929" s="20" t="s">
        <v>5621</v>
      </c>
      <c r="M929" s="20"/>
      <c r="N929" s="21">
        <v>112.51</v>
      </c>
      <c r="O929" s="21">
        <v>0</v>
      </c>
      <c r="P929" s="20"/>
      <c r="Q929" s="19">
        <v>45482</v>
      </c>
      <c r="R929" s="20"/>
      <c r="S929" s="19">
        <v>45482</v>
      </c>
      <c r="T929" s="20" t="s">
        <v>49</v>
      </c>
      <c r="U929" s="20">
        <v>992173</v>
      </c>
      <c r="V929" s="20">
        <v>240002006</v>
      </c>
      <c r="W929" s="20" t="s">
        <v>847</v>
      </c>
      <c r="X929" s="20" t="s">
        <v>305</v>
      </c>
      <c r="Y929" s="20" t="s">
        <v>52</v>
      </c>
      <c r="Z929" s="20" t="s">
        <v>5622</v>
      </c>
      <c r="AA929" s="20" t="s">
        <v>372</v>
      </c>
      <c r="AB929" s="20" t="s">
        <v>54</v>
      </c>
      <c r="AC929" s="20" t="s">
        <v>167</v>
      </c>
      <c r="AD929" s="20" t="s">
        <v>56</v>
      </c>
      <c r="AE929" s="20" t="s">
        <v>2574</v>
      </c>
    </row>
    <row r="930" spans="1:31" ht="21" customHeight="1" x14ac:dyDescent="0.2">
      <c r="A930" s="4">
        <f t="shared" si="46"/>
        <v>928</v>
      </c>
      <c r="B930" s="4" t="str">
        <f t="shared" si="47"/>
        <v>B010-00015348</v>
      </c>
      <c r="C930" s="4" t="str">
        <f>IFERROR(VLOOKUP(F930,Tablas!$A$1:$B$3,2,0),"")</f>
        <v>Boleta</v>
      </c>
      <c r="D930" s="4" t="str">
        <f t="shared" si="48"/>
        <v>Falabella - CONTADO / CASH - 230002335 Basado en Entregas 09-0010-00055215.</v>
      </c>
      <c r="E930" s="19">
        <v>45083</v>
      </c>
      <c r="F930" s="20" t="s">
        <v>842</v>
      </c>
      <c r="G930" s="20" t="s">
        <v>5623</v>
      </c>
      <c r="H930" s="20" t="s">
        <v>44</v>
      </c>
      <c r="I930" s="20" t="s">
        <v>45</v>
      </c>
      <c r="J930" s="20" t="s">
        <v>3000</v>
      </c>
      <c r="K930" s="20" t="s">
        <v>3001</v>
      </c>
      <c r="L930" s="20" t="s">
        <v>3002</v>
      </c>
      <c r="M930" s="20"/>
      <c r="N930" s="21">
        <v>113.99</v>
      </c>
      <c r="O930" s="21">
        <v>0</v>
      </c>
      <c r="P930" s="20"/>
      <c r="Q930" s="19">
        <v>45083</v>
      </c>
      <c r="R930" s="20"/>
      <c r="S930" s="19">
        <v>45083</v>
      </c>
      <c r="T930" s="20" t="s">
        <v>49</v>
      </c>
      <c r="U930" s="20">
        <v>802104</v>
      </c>
      <c r="V930" s="20">
        <v>230001562</v>
      </c>
      <c r="W930" s="20" t="s">
        <v>847</v>
      </c>
      <c r="X930" s="20" t="s">
        <v>274</v>
      </c>
      <c r="Y930" s="20" t="s">
        <v>52</v>
      </c>
      <c r="Z930" s="20" t="s">
        <v>5624</v>
      </c>
      <c r="AA930" s="20" t="s">
        <v>3004</v>
      </c>
      <c r="AB930" s="20" t="s">
        <v>3005</v>
      </c>
      <c r="AC930" s="20" t="s">
        <v>3005</v>
      </c>
      <c r="AD930" s="20" t="s">
        <v>56</v>
      </c>
      <c r="AE930" s="20" t="s">
        <v>1838</v>
      </c>
    </row>
    <row r="931" spans="1:31" ht="21" customHeight="1" x14ac:dyDescent="0.2">
      <c r="A931" s="4">
        <f t="shared" si="46"/>
        <v>929</v>
      </c>
      <c r="B931" s="4" t="str">
        <f t="shared" si="47"/>
        <v>B010-00018893</v>
      </c>
      <c r="C931" s="4" t="str">
        <f>IFERROR(VLOOKUP(F931,Tablas!$A$1:$B$3,2,0),"")</f>
        <v>Boleta</v>
      </c>
      <c r="D931" s="4" t="str">
        <f t="shared" si="48"/>
        <v>Ripley - CONTADO / CASH - PE 2423 RIPLEY Basado en Entregas 09-0007-00000453</v>
      </c>
      <c r="E931" s="19">
        <v>45432</v>
      </c>
      <c r="F931" s="20" t="s">
        <v>842</v>
      </c>
      <c r="G931" s="20" t="s">
        <v>5625</v>
      </c>
      <c r="H931" s="20" t="s">
        <v>44</v>
      </c>
      <c r="I931" s="20" t="s">
        <v>45</v>
      </c>
      <c r="J931" s="20" t="s">
        <v>5626</v>
      </c>
      <c r="K931" s="20" t="s">
        <v>5627</v>
      </c>
      <c r="L931" s="20" t="s">
        <v>5628</v>
      </c>
      <c r="M931" s="20"/>
      <c r="N931" s="21">
        <v>115</v>
      </c>
      <c r="O931" s="21">
        <v>0</v>
      </c>
      <c r="P931" s="20"/>
      <c r="Q931" s="19">
        <v>45432</v>
      </c>
      <c r="R931" s="20"/>
      <c r="S931" s="19">
        <v>45432</v>
      </c>
      <c r="T931" s="20" t="s">
        <v>49</v>
      </c>
      <c r="U931" s="20">
        <v>967022</v>
      </c>
      <c r="V931" s="20">
        <v>240001371</v>
      </c>
      <c r="W931" s="20" t="s">
        <v>847</v>
      </c>
      <c r="X931" s="20" t="s">
        <v>274</v>
      </c>
      <c r="Y931" s="20" t="s">
        <v>52</v>
      </c>
      <c r="Z931" s="20" t="s">
        <v>5629</v>
      </c>
      <c r="AA931" s="20" t="s">
        <v>5630</v>
      </c>
      <c r="AB931" s="20" t="s">
        <v>1413</v>
      </c>
      <c r="AC931" s="20" t="s">
        <v>167</v>
      </c>
      <c r="AD931" s="20" t="s">
        <v>56</v>
      </c>
      <c r="AE931" s="20" t="s">
        <v>2574</v>
      </c>
    </row>
    <row r="932" spans="1:31" ht="21" customHeight="1" x14ac:dyDescent="0.2">
      <c r="A932" s="4">
        <f t="shared" si="46"/>
        <v>930</v>
      </c>
      <c r="B932" s="4" t="str">
        <f t="shared" si="47"/>
        <v>B010-00020357</v>
      </c>
      <c r="C932" s="4" t="str">
        <f>IFERROR(VLOOKUP(F932,Tablas!$A$1:$B$3,2,0),"")</f>
        <v>Boleta</v>
      </c>
      <c r="D932" s="4" t="str">
        <f t="shared" si="48"/>
        <v>Falabella - CONTADO / CASH - PE 4733 FALABELLA No 2572701950 Basado en Entregas</v>
      </c>
      <c r="E932" s="19">
        <v>45545</v>
      </c>
      <c r="F932" s="20" t="s">
        <v>842</v>
      </c>
      <c r="G932" s="20" t="s">
        <v>5631</v>
      </c>
      <c r="H932" s="20" t="s">
        <v>44</v>
      </c>
      <c r="I932" s="20" t="s">
        <v>45</v>
      </c>
      <c r="J932" s="20" t="s">
        <v>5632</v>
      </c>
      <c r="K932" s="20" t="s">
        <v>5633</v>
      </c>
      <c r="L932" s="20" t="s">
        <v>5634</v>
      </c>
      <c r="M932" s="20"/>
      <c r="N932" s="21">
        <v>115.9</v>
      </c>
      <c r="O932" s="21">
        <v>0</v>
      </c>
      <c r="P932" s="20"/>
      <c r="Q932" s="19">
        <v>45545</v>
      </c>
      <c r="R932" s="20"/>
      <c r="S932" s="19">
        <v>45545</v>
      </c>
      <c r="T932" s="20" t="s">
        <v>49</v>
      </c>
      <c r="U932" s="20">
        <v>1021972</v>
      </c>
      <c r="V932" s="20">
        <v>240002894</v>
      </c>
      <c r="W932" s="20" t="s">
        <v>847</v>
      </c>
      <c r="X932" s="20" t="s">
        <v>305</v>
      </c>
      <c r="Y932" s="20" t="s">
        <v>52</v>
      </c>
      <c r="Z932" s="20" t="s">
        <v>5635</v>
      </c>
      <c r="AA932" s="20" t="s">
        <v>372</v>
      </c>
      <c r="AB932" s="20" t="s">
        <v>54</v>
      </c>
      <c r="AC932" s="20" t="s">
        <v>167</v>
      </c>
      <c r="AD932" s="20" t="s">
        <v>56</v>
      </c>
      <c r="AE932" s="20" t="s">
        <v>1838</v>
      </c>
    </row>
    <row r="933" spans="1:31" ht="21" customHeight="1" x14ac:dyDescent="0.2">
      <c r="A933" s="4">
        <f t="shared" si="46"/>
        <v>931</v>
      </c>
      <c r="B933" s="4" t="str">
        <f t="shared" si="47"/>
        <v>B010-00018623</v>
      </c>
      <c r="C933" s="4" t="str">
        <f>IFERROR(VLOOKUP(F933,Tablas!$A$1:$B$3,2,0),"")</f>
        <v>Boleta</v>
      </c>
      <c r="D933" s="4" t="str">
        <f t="shared" si="48"/>
        <v>Falabella - CONTADO / CASH - PE 1988 FALABELLA Basado en Entregas 09-0007-00000</v>
      </c>
      <c r="E933" s="19">
        <v>45408</v>
      </c>
      <c r="F933" s="20" t="s">
        <v>842</v>
      </c>
      <c r="G933" s="20" t="s">
        <v>5636</v>
      </c>
      <c r="H933" s="20" t="s">
        <v>44</v>
      </c>
      <c r="I933" s="20" t="s">
        <v>45</v>
      </c>
      <c r="J933" s="20" t="s">
        <v>5637</v>
      </c>
      <c r="K933" s="20" t="s">
        <v>5638</v>
      </c>
      <c r="L933" s="20" t="s">
        <v>5639</v>
      </c>
      <c r="M933" s="20"/>
      <c r="N933" s="21">
        <v>116.1</v>
      </c>
      <c r="O933" s="21">
        <v>0</v>
      </c>
      <c r="P933" s="20"/>
      <c r="Q933" s="19">
        <v>45408</v>
      </c>
      <c r="R933" s="20"/>
      <c r="S933" s="19">
        <v>45408</v>
      </c>
      <c r="T933" s="20" t="s">
        <v>49</v>
      </c>
      <c r="U933" s="20">
        <v>955034</v>
      </c>
      <c r="V933" s="20">
        <v>240001099</v>
      </c>
      <c r="W933" s="20" t="s">
        <v>847</v>
      </c>
      <c r="X933" s="20" t="s">
        <v>274</v>
      </c>
      <c r="Y933" s="20" t="s">
        <v>52</v>
      </c>
      <c r="Z933" s="20" t="s">
        <v>5640</v>
      </c>
      <c r="AA933" s="20" t="s">
        <v>5641</v>
      </c>
      <c r="AB933" s="20" t="s">
        <v>2446</v>
      </c>
      <c r="AC933" s="20" t="s">
        <v>167</v>
      </c>
      <c r="AD933" s="20" t="s">
        <v>56</v>
      </c>
      <c r="AE933" s="20" t="s">
        <v>1838</v>
      </c>
    </row>
    <row r="934" spans="1:31" ht="21" customHeight="1" x14ac:dyDescent="0.2">
      <c r="A934" s="4">
        <f t="shared" si="46"/>
        <v>932</v>
      </c>
      <c r="B934" s="4" t="str">
        <f t="shared" si="47"/>
        <v>B010-00019848</v>
      </c>
      <c r="C934" s="4" t="str">
        <f>IFERROR(VLOOKUP(F934,Tablas!$A$1:$B$3,2,0),"")</f>
        <v>Boleta</v>
      </c>
      <c r="D934" s="4" t="str">
        <f t="shared" si="48"/>
        <v>Falabella - CONTADO / CASH - PE 3865 FALABELLA No 2539223571 Basado en Entregas</v>
      </c>
      <c r="E934" s="19">
        <v>45506</v>
      </c>
      <c r="F934" s="20" t="s">
        <v>842</v>
      </c>
      <c r="G934" s="20" t="s">
        <v>5642</v>
      </c>
      <c r="H934" s="20" t="s">
        <v>44</v>
      </c>
      <c r="I934" s="20" t="s">
        <v>45</v>
      </c>
      <c r="J934" s="20" t="s">
        <v>5643</v>
      </c>
      <c r="K934" s="20" t="s">
        <v>5644</v>
      </c>
      <c r="L934" s="20" t="s">
        <v>5645</v>
      </c>
      <c r="M934" s="20"/>
      <c r="N934" s="21">
        <v>116.1</v>
      </c>
      <c r="O934" s="21">
        <v>0</v>
      </c>
      <c r="P934" s="20"/>
      <c r="Q934" s="19">
        <v>45506</v>
      </c>
      <c r="R934" s="20"/>
      <c r="S934" s="19">
        <v>45506</v>
      </c>
      <c r="T934" s="20" t="s">
        <v>49</v>
      </c>
      <c r="U934" s="20">
        <v>1003235</v>
      </c>
      <c r="V934" s="20">
        <v>240002384</v>
      </c>
      <c r="W934" s="20" t="s">
        <v>847</v>
      </c>
      <c r="X934" s="20" t="s">
        <v>274</v>
      </c>
      <c r="Y934" s="20" t="s">
        <v>4407</v>
      </c>
      <c r="Z934" s="20" t="s">
        <v>5646</v>
      </c>
      <c r="AA934" s="20" t="s">
        <v>372</v>
      </c>
      <c r="AB934" s="20" t="s">
        <v>54</v>
      </c>
      <c r="AC934" s="20" t="s">
        <v>167</v>
      </c>
      <c r="AD934" s="20" t="s">
        <v>56</v>
      </c>
      <c r="AE934" s="20" t="s">
        <v>1838</v>
      </c>
    </row>
    <row r="935" spans="1:31" ht="21" customHeight="1" x14ac:dyDescent="0.2">
      <c r="A935" s="4">
        <f t="shared" si="46"/>
        <v>933</v>
      </c>
      <c r="B935" s="4" t="str">
        <f t="shared" si="47"/>
        <v>B010-00016207</v>
      </c>
      <c r="C935" s="4" t="str">
        <f>IFERROR(VLOOKUP(F935,Tablas!$A$1:$B$3,2,0),"")</f>
        <v>Boleta</v>
      </c>
      <c r="D935" s="4" t="str">
        <f t="shared" si="48"/>
        <v>Falabella - CONTADO / CASH - 230003866 Basado en Entregas 09-0010-00056621.</v>
      </c>
      <c r="E935" s="19">
        <v>45173</v>
      </c>
      <c r="F935" s="20" t="s">
        <v>842</v>
      </c>
      <c r="G935" s="20" t="s">
        <v>5647</v>
      </c>
      <c r="H935" s="20" t="s">
        <v>44</v>
      </c>
      <c r="I935" s="20" t="s">
        <v>45</v>
      </c>
      <c r="J935" s="20" t="s">
        <v>5648</v>
      </c>
      <c r="K935" s="20" t="s">
        <v>5649</v>
      </c>
      <c r="L935" s="20" t="s">
        <v>5650</v>
      </c>
      <c r="M935" s="20"/>
      <c r="N935" s="21">
        <v>116.1</v>
      </c>
      <c r="O935" s="21">
        <v>0</v>
      </c>
      <c r="P935" s="20"/>
      <c r="Q935" s="19">
        <v>45173</v>
      </c>
      <c r="R935" s="20"/>
      <c r="S935" s="19">
        <v>45173</v>
      </c>
      <c r="T935" s="20" t="s">
        <v>49</v>
      </c>
      <c r="U935" s="20">
        <v>844385</v>
      </c>
      <c r="V935" s="20">
        <v>230002474</v>
      </c>
      <c r="W935" s="20" t="s">
        <v>847</v>
      </c>
      <c r="X935" s="20" t="s">
        <v>274</v>
      </c>
      <c r="Y935" s="20" t="s">
        <v>52</v>
      </c>
      <c r="Z935" s="20" t="s">
        <v>5651</v>
      </c>
      <c r="AA935" s="20" t="s">
        <v>5652</v>
      </c>
      <c r="AB935" s="20" t="s">
        <v>336</v>
      </c>
      <c r="AC935" s="20" t="s">
        <v>167</v>
      </c>
      <c r="AD935" s="20" t="s">
        <v>56</v>
      </c>
      <c r="AE935" s="20" t="s">
        <v>1838</v>
      </c>
    </row>
    <row r="936" spans="1:31" ht="21" customHeight="1" x14ac:dyDescent="0.2">
      <c r="A936" s="4">
        <f t="shared" si="46"/>
        <v>934</v>
      </c>
      <c r="B936" s="4" t="str">
        <f t="shared" si="47"/>
        <v>B010-00016696</v>
      </c>
      <c r="C936" s="4" t="str">
        <f>IFERROR(VLOOKUP(F936,Tablas!$A$1:$B$3,2,0),"")</f>
        <v>Boleta</v>
      </c>
      <c r="D936" s="4" t="str">
        <f t="shared" si="48"/>
        <v>Falabella - CONTADO / CASH - 230004678 Basado en Entregas 09-0010-00057315.</v>
      </c>
      <c r="E936" s="19">
        <v>45239</v>
      </c>
      <c r="F936" s="20" t="s">
        <v>842</v>
      </c>
      <c r="G936" s="20" t="s">
        <v>5653</v>
      </c>
      <c r="H936" s="20" t="s">
        <v>44</v>
      </c>
      <c r="I936" s="20" t="s">
        <v>45</v>
      </c>
      <c r="J936" s="20" t="s">
        <v>5423</v>
      </c>
      <c r="K936" s="20" t="s">
        <v>5424</v>
      </c>
      <c r="L936" s="20" t="s">
        <v>5425</v>
      </c>
      <c r="M936" s="20"/>
      <c r="N936" s="21">
        <v>116.1</v>
      </c>
      <c r="O936" s="21">
        <v>0</v>
      </c>
      <c r="P936" s="20"/>
      <c r="Q936" s="19">
        <v>45239</v>
      </c>
      <c r="R936" s="20"/>
      <c r="S936" s="19">
        <v>45239</v>
      </c>
      <c r="T936" s="20" t="s">
        <v>49</v>
      </c>
      <c r="U936" s="20">
        <v>871793</v>
      </c>
      <c r="V936" s="20">
        <v>230003009</v>
      </c>
      <c r="W936" s="20" t="s">
        <v>847</v>
      </c>
      <c r="X936" s="20" t="s">
        <v>274</v>
      </c>
      <c r="Y936" s="20" t="s">
        <v>52</v>
      </c>
      <c r="Z936" s="20" t="s">
        <v>5654</v>
      </c>
      <c r="AA936" s="20" t="s">
        <v>5427</v>
      </c>
      <c r="AB936" s="20" t="s">
        <v>328</v>
      </c>
      <c r="AC936" s="20" t="s">
        <v>167</v>
      </c>
      <c r="AD936" s="20" t="s">
        <v>56</v>
      </c>
      <c r="AE936" s="20" t="s">
        <v>1838</v>
      </c>
    </row>
    <row r="937" spans="1:31" ht="21" customHeight="1" x14ac:dyDescent="0.2">
      <c r="A937" s="4">
        <f t="shared" si="46"/>
        <v>935</v>
      </c>
      <c r="B937" s="4" t="str">
        <f t="shared" si="47"/>
        <v>B010-00019016</v>
      </c>
      <c r="C937" s="4" t="str">
        <f>IFERROR(VLOOKUP(F937,Tablas!$A$1:$B$3,2,0),"")</f>
        <v>Boleta</v>
      </c>
      <c r="D937" s="4" t="str">
        <f t="shared" si="48"/>
        <v>Falabella - CONTADO / CASH - PE 2603 FALABELLA Basado en Entregas 09-0007-00000</v>
      </c>
      <c r="E937" s="19">
        <v>45440</v>
      </c>
      <c r="F937" s="20" t="s">
        <v>842</v>
      </c>
      <c r="G937" s="20" t="s">
        <v>5655</v>
      </c>
      <c r="H937" s="20" t="s">
        <v>44</v>
      </c>
      <c r="I937" s="20" t="s">
        <v>45</v>
      </c>
      <c r="J937" s="20" t="s">
        <v>5656</v>
      </c>
      <c r="K937" s="20" t="s">
        <v>5657</v>
      </c>
      <c r="L937" s="20" t="s">
        <v>5658</v>
      </c>
      <c r="M937" s="20"/>
      <c r="N937" s="21">
        <v>116.1</v>
      </c>
      <c r="O937" s="21">
        <v>0</v>
      </c>
      <c r="P937" s="20"/>
      <c r="Q937" s="19">
        <v>45440</v>
      </c>
      <c r="R937" s="20"/>
      <c r="S937" s="19">
        <v>45440</v>
      </c>
      <c r="T937" s="20" t="s">
        <v>49</v>
      </c>
      <c r="U937" s="20">
        <v>971157</v>
      </c>
      <c r="V937" s="20">
        <v>240001548</v>
      </c>
      <c r="W937" s="20" t="s">
        <v>847</v>
      </c>
      <c r="X937" s="20" t="s">
        <v>274</v>
      </c>
      <c r="Y937" s="20" t="s">
        <v>52</v>
      </c>
      <c r="Z937" s="20" t="s">
        <v>5659</v>
      </c>
      <c r="AA937" s="20" t="s">
        <v>5660</v>
      </c>
      <c r="AB937" s="20" t="s">
        <v>248</v>
      </c>
      <c r="AC937" s="20" t="s">
        <v>248</v>
      </c>
      <c r="AD937" s="20" t="s">
        <v>56</v>
      </c>
      <c r="AE937" s="20" t="s">
        <v>1838</v>
      </c>
    </row>
    <row r="938" spans="1:31" ht="21" customHeight="1" x14ac:dyDescent="0.2">
      <c r="A938" s="4">
        <f t="shared" si="46"/>
        <v>936</v>
      </c>
      <c r="B938" s="4" t="str">
        <f t="shared" si="47"/>
        <v>B010-00019270</v>
      </c>
      <c r="C938" s="4" t="str">
        <f>IFERROR(VLOOKUP(F938,Tablas!$A$1:$B$3,2,0),"")</f>
        <v>Boleta</v>
      </c>
      <c r="D938" s="4" t="str">
        <f t="shared" si="48"/>
        <v>Falabella - CONTADO / CASH - PE 2920 FALABELLA Basado en Entregas 09-0007-00000</v>
      </c>
      <c r="E938" s="19">
        <v>45457</v>
      </c>
      <c r="F938" s="20" t="s">
        <v>842</v>
      </c>
      <c r="G938" s="20" t="s">
        <v>5661</v>
      </c>
      <c r="H938" s="20" t="s">
        <v>44</v>
      </c>
      <c r="I938" s="20" t="s">
        <v>45</v>
      </c>
      <c r="J938" s="20" t="s">
        <v>5662</v>
      </c>
      <c r="K938" s="20" t="s">
        <v>5663</v>
      </c>
      <c r="L938" s="20" t="s">
        <v>5664</v>
      </c>
      <c r="M938" s="20"/>
      <c r="N938" s="21">
        <v>116.1</v>
      </c>
      <c r="O938" s="21">
        <v>0</v>
      </c>
      <c r="P938" s="20"/>
      <c r="Q938" s="19">
        <v>45457</v>
      </c>
      <c r="R938" s="20"/>
      <c r="S938" s="19">
        <v>45457</v>
      </c>
      <c r="T938" s="20" t="s">
        <v>49</v>
      </c>
      <c r="U938" s="20">
        <v>981587</v>
      </c>
      <c r="V938" s="20">
        <v>240001805</v>
      </c>
      <c r="W938" s="20" t="s">
        <v>847</v>
      </c>
      <c r="X938" s="20" t="s">
        <v>274</v>
      </c>
      <c r="Y938" s="20" t="s">
        <v>52</v>
      </c>
      <c r="Z938" s="20" t="s">
        <v>5665</v>
      </c>
      <c r="AA938" s="20" t="s">
        <v>5666</v>
      </c>
      <c r="AB938" s="20" t="s">
        <v>2671</v>
      </c>
      <c r="AC938" s="20" t="s">
        <v>2671</v>
      </c>
      <c r="AD938" s="20" t="s">
        <v>56</v>
      </c>
      <c r="AE938" s="20" t="s">
        <v>1838</v>
      </c>
    </row>
    <row r="939" spans="1:31" ht="21" customHeight="1" x14ac:dyDescent="0.2">
      <c r="A939" s="4">
        <f t="shared" si="46"/>
        <v>937</v>
      </c>
      <c r="B939" s="4" t="str">
        <f t="shared" si="47"/>
        <v>B010-00016987</v>
      </c>
      <c r="C939" s="4" t="str">
        <f>IFERROR(VLOOKUP(F939,Tablas!$A$1:$B$3,2,0),"")</f>
        <v>Boleta</v>
      </c>
      <c r="D939" s="4" t="str">
        <f t="shared" si="48"/>
        <v>Falabella - CONTADO / CASH - PE 5206 FALABELLA Basado en Entregas 09-0010-00057</v>
      </c>
      <c r="E939" s="19">
        <v>45271</v>
      </c>
      <c r="F939" s="20" t="s">
        <v>842</v>
      </c>
      <c r="G939" s="20" t="s">
        <v>5667</v>
      </c>
      <c r="H939" s="20" t="s">
        <v>44</v>
      </c>
      <c r="I939" s="20" t="s">
        <v>45</v>
      </c>
      <c r="J939" s="20" t="s">
        <v>5668</v>
      </c>
      <c r="K939" s="20" t="s">
        <v>5669</v>
      </c>
      <c r="L939" s="20" t="s">
        <v>5670</v>
      </c>
      <c r="M939" s="20"/>
      <c r="N939" s="21">
        <v>116.1</v>
      </c>
      <c r="O939" s="21">
        <v>0</v>
      </c>
      <c r="P939" s="20"/>
      <c r="Q939" s="19">
        <v>45271</v>
      </c>
      <c r="R939" s="20"/>
      <c r="S939" s="19">
        <v>45271</v>
      </c>
      <c r="T939" s="20" t="s">
        <v>49</v>
      </c>
      <c r="U939" s="20">
        <v>886610</v>
      </c>
      <c r="V939" s="20">
        <v>230003301</v>
      </c>
      <c r="W939" s="20" t="s">
        <v>847</v>
      </c>
      <c r="X939" s="20" t="s">
        <v>274</v>
      </c>
      <c r="Y939" s="20" t="s">
        <v>52</v>
      </c>
      <c r="Z939" s="20" t="s">
        <v>5671</v>
      </c>
      <c r="AA939" s="20" t="s">
        <v>5672</v>
      </c>
      <c r="AB939" s="20" t="s">
        <v>337</v>
      </c>
      <c r="AC939" s="20" t="s">
        <v>337</v>
      </c>
      <c r="AD939" s="20" t="s">
        <v>56</v>
      </c>
      <c r="AE939" s="20" t="s">
        <v>1838</v>
      </c>
    </row>
    <row r="940" spans="1:31" ht="21" customHeight="1" x14ac:dyDescent="0.2">
      <c r="A940" s="4">
        <f t="shared" si="46"/>
        <v>938</v>
      </c>
      <c r="B940" s="4" t="str">
        <f t="shared" si="47"/>
        <v>B010-00018217</v>
      </c>
      <c r="C940" s="4" t="str">
        <f>IFERROR(VLOOKUP(F940,Tablas!$A$1:$B$3,2,0),"")</f>
        <v>Boleta</v>
      </c>
      <c r="D940" s="4" t="str">
        <f t="shared" si="48"/>
        <v>Falabella - CONTADO / CASH - PE 1257 FALABELLA Basado en Entregas 09-0010-00059</v>
      </c>
      <c r="E940" s="19">
        <v>45369</v>
      </c>
      <c r="F940" s="20" t="s">
        <v>842</v>
      </c>
      <c r="G940" s="20" t="s">
        <v>5673</v>
      </c>
      <c r="H940" s="20" t="s">
        <v>44</v>
      </c>
      <c r="I940" s="20" t="s">
        <v>45</v>
      </c>
      <c r="J940" s="20" t="s">
        <v>5668</v>
      </c>
      <c r="K940" s="20" t="s">
        <v>5669</v>
      </c>
      <c r="L940" s="20" t="s">
        <v>5670</v>
      </c>
      <c r="M940" s="20"/>
      <c r="N940" s="21">
        <v>116.1</v>
      </c>
      <c r="O940" s="21">
        <v>0</v>
      </c>
      <c r="P940" s="20"/>
      <c r="Q940" s="19">
        <v>45369</v>
      </c>
      <c r="R940" s="20"/>
      <c r="S940" s="19">
        <v>45369</v>
      </c>
      <c r="T940" s="20" t="s">
        <v>49</v>
      </c>
      <c r="U940" s="20">
        <v>934360</v>
      </c>
      <c r="V940" s="20">
        <v>240000692</v>
      </c>
      <c r="W940" s="20" t="s">
        <v>847</v>
      </c>
      <c r="X940" s="20" t="s">
        <v>274</v>
      </c>
      <c r="Y940" s="20" t="s">
        <v>52</v>
      </c>
      <c r="Z940" s="20" t="s">
        <v>5674</v>
      </c>
      <c r="AA940" s="20" t="s">
        <v>5672</v>
      </c>
      <c r="AB940" s="20" t="s">
        <v>337</v>
      </c>
      <c r="AC940" s="20" t="s">
        <v>337</v>
      </c>
      <c r="AD940" s="20" t="s">
        <v>56</v>
      </c>
      <c r="AE940" s="20" t="s">
        <v>1838</v>
      </c>
    </row>
    <row r="941" spans="1:31" ht="21" customHeight="1" x14ac:dyDescent="0.2">
      <c r="A941" s="4">
        <f t="shared" si="46"/>
        <v>939</v>
      </c>
      <c r="B941" s="4" t="str">
        <f t="shared" si="47"/>
        <v>B010-00016258</v>
      </c>
      <c r="C941" s="4" t="str">
        <f>IFERROR(VLOOKUP(F941,Tablas!$A$1:$B$3,2,0),"")</f>
        <v>Boleta</v>
      </c>
      <c r="D941" s="4" t="str">
        <f t="shared" si="48"/>
        <v>Falabella - CONTADO / CASH - 230003960 Basado en Entregas 09-0010-00056707.</v>
      </c>
      <c r="E941" s="19">
        <v>45181</v>
      </c>
      <c r="F941" s="20" t="s">
        <v>842</v>
      </c>
      <c r="G941" s="20" t="s">
        <v>5675</v>
      </c>
      <c r="H941" s="20" t="s">
        <v>44</v>
      </c>
      <c r="I941" s="20" t="s">
        <v>45</v>
      </c>
      <c r="J941" s="20" t="s">
        <v>5676</v>
      </c>
      <c r="K941" s="20" t="s">
        <v>5677</v>
      </c>
      <c r="L941" s="20" t="s">
        <v>5678</v>
      </c>
      <c r="M941" s="20"/>
      <c r="N941" s="21">
        <v>116.1</v>
      </c>
      <c r="O941" s="21">
        <v>0</v>
      </c>
      <c r="P941" s="20"/>
      <c r="Q941" s="19">
        <v>45181</v>
      </c>
      <c r="R941" s="20"/>
      <c r="S941" s="19">
        <v>45181</v>
      </c>
      <c r="T941" s="20" t="s">
        <v>49</v>
      </c>
      <c r="U941" s="20">
        <v>847439</v>
      </c>
      <c r="V941" s="20">
        <v>230002525</v>
      </c>
      <c r="W941" s="20" t="s">
        <v>847</v>
      </c>
      <c r="X941" s="20" t="s">
        <v>274</v>
      </c>
      <c r="Y941" s="20" t="s">
        <v>52</v>
      </c>
      <c r="Z941" s="20" t="s">
        <v>5679</v>
      </c>
      <c r="AA941" s="20" t="s">
        <v>5680</v>
      </c>
      <c r="AB941" s="20" t="s">
        <v>544</v>
      </c>
      <c r="AC941" s="20" t="s">
        <v>167</v>
      </c>
      <c r="AD941" s="20" t="s">
        <v>56</v>
      </c>
      <c r="AE941" s="20" t="s">
        <v>1838</v>
      </c>
    </row>
    <row r="942" spans="1:31" ht="21" customHeight="1" x14ac:dyDescent="0.2">
      <c r="A942" s="4">
        <f t="shared" si="46"/>
        <v>940</v>
      </c>
      <c r="B942" s="4" t="str">
        <f t="shared" si="47"/>
        <v>B010-00016739</v>
      </c>
      <c r="C942" s="4" t="str">
        <f>IFERROR(VLOOKUP(F942,Tablas!$A$1:$B$3,2,0),"")</f>
        <v>Boleta</v>
      </c>
      <c r="D942" s="4" t="str">
        <f t="shared" si="48"/>
        <v>Falabella - CONTADO / CASH - PE 4773 FALABELLA Basado en Entregas 09-0010-00057</v>
      </c>
      <c r="E942" s="19">
        <v>45245</v>
      </c>
      <c r="F942" s="20" t="s">
        <v>842</v>
      </c>
      <c r="G942" s="20" t="s">
        <v>5681</v>
      </c>
      <c r="H942" s="20" t="s">
        <v>44</v>
      </c>
      <c r="I942" s="20" t="s">
        <v>45</v>
      </c>
      <c r="J942" s="20" t="s">
        <v>5682</v>
      </c>
      <c r="K942" s="20" t="s">
        <v>5683</v>
      </c>
      <c r="L942" s="20" t="s">
        <v>5684</v>
      </c>
      <c r="M942" s="20"/>
      <c r="N942" s="21">
        <v>116.1</v>
      </c>
      <c r="O942" s="21">
        <v>0</v>
      </c>
      <c r="P942" s="20"/>
      <c r="Q942" s="19">
        <v>45245</v>
      </c>
      <c r="R942" s="20"/>
      <c r="S942" s="19">
        <v>45245</v>
      </c>
      <c r="T942" s="20" t="s">
        <v>49</v>
      </c>
      <c r="U942" s="20">
        <v>874158</v>
      </c>
      <c r="V942" s="20">
        <v>230003053</v>
      </c>
      <c r="W942" s="20" t="s">
        <v>847</v>
      </c>
      <c r="X942" s="20" t="s">
        <v>274</v>
      </c>
      <c r="Y942" s="20" t="s">
        <v>52</v>
      </c>
      <c r="Z942" s="20" t="s">
        <v>5685</v>
      </c>
      <c r="AA942" s="20" t="s">
        <v>5686</v>
      </c>
      <c r="AB942" s="20" t="s">
        <v>2671</v>
      </c>
      <c r="AC942" s="20" t="s">
        <v>2671</v>
      </c>
      <c r="AD942" s="20" t="s">
        <v>56</v>
      </c>
      <c r="AE942" s="20" t="s">
        <v>1838</v>
      </c>
    </row>
    <row r="943" spans="1:31" ht="21" customHeight="1" x14ac:dyDescent="0.2">
      <c r="A943" s="4">
        <f t="shared" si="46"/>
        <v>941</v>
      </c>
      <c r="B943" s="4" t="str">
        <f t="shared" si="47"/>
        <v>B010-00017102</v>
      </c>
      <c r="C943" s="4" t="str">
        <f>IFERROR(VLOOKUP(F943,Tablas!$A$1:$B$3,2,0),"")</f>
        <v>Boleta</v>
      </c>
      <c r="D943" s="4" t="str">
        <f t="shared" si="48"/>
        <v>Falabella - CONTADO / CASH - PE 5458 FALABELLA Basado en Entregas 09-0010-00058</v>
      </c>
      <c r="E943" s="19">
        <v>45286</v>
      </c>
      <c r="F943" s="20" t="s">
        <v>842</v>
      </c>
      <c r="G943" s="20" t="s">
        <v>5687</v>
      </c>
      <c r="H943" s="20" t="s">
        <v>44</v>
      </c>
      <c r="I943" s="20" t="s">
        <v>45</v>
      </c>
      <c r="J943" s="20" t="s">
        <v>5637</v>
      </c>
      <c r="K943" s="20" t="s">
        <v>5638</v>
      </c>
      <c r="L943" s="20" t="s">
        <v>5639</v>
      </c>
      <c r="M943" s="20"/>
      <c r="N943" s="21">
        <v>116.1</v>
      </c>
      <c r="O943" s="21">
        <v>0</v>
      </c>
      <c r="P943" s="20"/>
      <c r="Q943" s="19">
        <v>45286</v>
      </c>
      <c r="R943" s="20"/>
      <c r="S943" s="19">
        <v>45286</v>
      </c>
      <c r="T943" s="20" t="s">
        <v>49</v>
      </c>
      <c r="U943" s="20">
        <v>892816</v>
      </c>
      <c r="V943" s="20">
        <v>230003425</v>
      </c>
      <c r="W943" s="20" t="s">
        <v>847</v>
      </c>
      <c r="X943" s="20" t="s">
        <v>274</v>
      </c>
      <c r="Y943" s="20" t="s">
        <v>52</v>
      </c>
      <c r="Z943" s="20" t="s">
        <v>5688</v>
      </c>
      <c r="AA943" s="20" t="s">
        <v>5641</v>
      </c>
      <c r="AB943" s="20" t="s">
        <v>2446</v>
      </c>
      <c r="AC943" s="20" t="s">
        <v>167</v>
      </c>
      <c r="AD943" s="20" t="s">
        <v>56</v>
      </c>
      <c r="AE943" s="20" t="s">
        <v>1838</v>
      </c>
    </row>
    <row r="944" spans="1:31" ht="21" customHeight="1" x14ac:dyDescent="0.2">
      <c r="A944" s="4">
        <f t="shared" si="46"/>
        <v>942</v>
      </c>
      <c r="B944" s="4" t="str">
        <f t="shared" si="47"/>
        <v>B010-00018793</v>
      </c>
      <c r="C944" s="4" t="str">
        <f>IFERROR(VLOOKUP(F944,Tablas!$A$1:$B$3,2,0),"")</f>
        <v>Boleta</v>
      </c>
      <c r="D944" s="4" t="str">
        <f t="shared" si="48"/>
        <v>Falabella - CONTADO / CASH - PE 2190 FALABELLA Basado en Entregas 09-0007-00000</v>
      </c>
      <c r="E944" s="19">
        <v>45420</v>
      </c>
      <c r="F944" s="20" t="s">
        <v>842</v>
      </c>
      <c r="G944" s="20" t="s">
        <v>5689</v>
      </c>
      <c r="H944" s="20" t="s">
        <v>44</v>
      </c>
      <c r="I944" s="20" t="s">
        <v>45</v>
      </c>
      <c r="J944" s="20" t="s">
        <v>5690</v>
      </c>
      <c r="K944" s="20" t="s">
        <v>5691</v>
      </c>
      <c r="L944" s="20" t="s">
        <v>5692</v>
      </c>
      <c r="M944" s="20"/>
      <c r="N944" s="21">
        <v>116.1</v>
      </c>
      <c r="O944" s="21">
        <v>0</v>
      </c>
      <c r="P944" s="20"/>
      <c r="Q944" s="19">
        <v>45420</v>
      </c>
      <c r="R944" s="20"/>
      <c r="S944" s="19">
        <v>45420</v>
      </c>
      <c r="T944" s="20" t="s">
        <v>49</v>
      </c>
      <c r="U944" s="20">
        <v>960358</v>
      </c>
      <c r="V944" s="20">
        <v>240001271</v>
      </c>
      <c r="W944" s="20" t="s">
        <v>847</v>
      </c>
      <c r="X944" s="20" t="s">
        <v>274</v>
      </c>
      <c r="Y944" s="20" t="s">
        <v>52</v>
      </c>
      <c r="Z944" s="20" t="s">
        <v>5693</v>
      </c>
      <c r="AA944" s="20" t="s">
        <v>5694</v>
      </c>
      <c r="AB944" s="20" t="s">
        <v>328</v>
      </c>
      <c r="AC944" s="20" t="s">
        <v>167</v>
      </c>
      <c r="AD944" s="20" t="s">
        <v>56</v>
      </c>
      <c r="AE944" s="20" t="s">
        <v>1838</v>
      </c>
    </row>
    <row r="945" spans="1:31" ht="21" customHeight="1" x14ac:dyDescent="0.2">
      <c r="A945" s="4">
        <f t="shared" si="46"/>
        <v>943</v>
      </c>
      <c r="B945" s="4" t="str">
        <f t="shared" si="47"/>
        <v>B010-00019625</v>
      </c>
      <c r="C945" s="4" t="str">
        <f>IFERROR(VLOOKUP(F945,Tablas!$A$1:$B$3,2,0),"")</f>
        <v>Boleta</v>
      </c>
      <c r="D945" s="4" t="str">
        <f t="shared" si="48"/>
        <v>Falabella - CONTADO / CASH - PE 3652 FALABELLA No 2527883145 Basado en Entregas</v>
      </c>
      <c r="E945" s="19">
        <v>45495</v>
      </c>
      <c r="F945" s="20" t="s">
        <v>842</v>
      </c>
      <c r="G945" s="20" t="s">
        <v>5695</v>
      </c>
      <c r="H945" s="20" t="s">
        <v>44</v>
      </c>
      <c r="I945" s="20" t="s">
        <v>45</v>
      </c>
      <c r="J945" s="20" t="s">
        <v>5696</v>
      </c>
      <c r="K945" s="20" t="s">
        <v>5697</v>
      </c>
      <c r="L945" s="20" t="s">
        <v>5698</v>
      </c>
      <c r="M945" s="20"/>
      <c r="N945" s="21">
        <v>116.1</v>
      </c>
      <c r="O945" s="21">
        <v>0</v>
      </c>
      <c r="P945" s="20"/>
      <c r="Q945" s="19">
        <v>45495</v>
      </c>
      <c r="R945" s="20"/>
      <c r="S945" s="19">
        <v>45495</v>
      </c>
      <c r="T945" s="20" t="s">
        <v>49</v>
      </c>
      <c r="U945" s="20">
        <v>997324</v>
      </c>
      <c r="V945" s="20">
        <v>240002160</v>
      </c>
      <c r="W945" s="20" t="s">
        <v>847</v>
      </c>
      <c r="X945" s="20" t="s">
        <v>274</v>
      </c>
      <c r="Y945" s="20" t="s">
        <v>52</v>
      </c>
      <c r="Z945" s="20" t="s">
        <v>5699</v>
      </c>
      <c r="AA945" s="20" t="s">
        <v>372</v>
      </c>
      <c r="AB945" s="20" t="s">
        <v>54</v>
      </c>
      <c r="AC945" s="20" t="s">
        <v>167</v>
      </c>
      <c r="AD945" s="20" t="s">
        <v>56</v>
      </c>
      <c r="AE945" s="20" t="s">
        <v>1838</v>
      </c>
    </row>
    <row r="946" spans="1:31" ht="21" customHeight="1" x14ac:dyDescent="0.2">
      <c r="A946" s="4">
        <f t="shared" si="46"/>
        <v>944</v>
      </c>
      <c r="B946" s="4" t="str">
        <f t="shared" si="47"/>
        <v>B010-00019865</v>
      </c>
      <c r="C946" s="4" t="str">
        <f>IFERROR(VLOOKUP(F946,Tablas!$A$1:$B$3,2,0),"")</f>
        <v>Boleta</v>
      </c>
      <c r="D946" s="4" t="str">
        <f t="shared" si="48"/>
        <v>Ripley - CONTADO / CASH - PE 3899 RIPLEY n.º 6761811601-A Basado en Entregas</v>
      </c>
      <c r="E946" s="19">
        <v>45509</v>
      </c>
      <c r="F946" s="20" t="s">
        <v>842</v>
      </c>
      <c r="G946" s="20" t="s">
        <v>5700</v>
      </c>
      <c r="H946" s="20" t="s">
        <v>44</v>
      </c>
      <c r="I946" s="20" t="s">
        <v>45</v>
      </c>
      <c r="J946" s="20" t="s">
        <v>5701</v>
      </c>
      <c r="K946" s="20" t="s">
        <v>5702</v>
      </c>
      <c r="L946" s="20" t="s">
        <v>5703</v>
      </c>
      <c r="M946" s="20"/>
      <c r="N946" s="21">
        <v>116.45</v>
      </c>
      <c r="O946" s="21">
        <v>0</v>
      </c>
      <c r="P946" s="20"/>
      <c r="Q946" s="19">
        <v>45509</v>
      </c>
      <c r="R946" s="20"/>
      <c r="S946" s="19">
        <v>45509</v>
      </c>
      <c r="T946" s="20" t="s">
        <v>49</v>
      </c>
      <c r="U946" s="20">
        <v>1003789</v>
      </c>
      <c r="V946" s="20">
        <v>240002401</v>
      </c>
      <c r="W946" s="20" t="s">
        <v>847</v>
      </c>
      <c r="X946" s="20" t="s">
        <v>305</v>
      </c>
      <c r="Y946" s="20" t="s">
        <v>4407</v>
      </c>
      <c r="Z946" s="20" t="s">
        <v>5704</v>
      </c>
      <c r="AA946" s="20" t="s">
        <v>372</v>
      </c>
      <c r="AB946" s="20" t="s">
        <v>54</v>
      </c>
      <c r="AC946" s="20" t="s">
        <v>167</v>
      </c>
      <c r="AD946" s="20" t="s">
        <v>56</v>
      </c>
      <c r="AE946" s="20" t="s">
        <v>2574</v>
      </c>
    </row>
    <row r="947" spans="1:31" ht="21" customHeight="1" x14ac:dyDescent="0.2">
      <c r="A947" s="4">
        <f t="shared" si="46"/>
        <v>945</v>
      </c>
      <c r="B947" s="4" t="str">
        <f t="shared" si="47"/>
        <v>B010-00018407</v>
      </c>
      <c r="C947" s="4" t="str">
        <f>IFERROR(VLOOKUP(F947,Tablas!$A$1:$B$3,2,0),"")</f>
        <v>Boleta</v>
      </c>
      <c r="D947" s="4" t="str">
        <f t="shared" si="48"/>
        <v>Falabella - CONTADO / CASH - PE 1545 FALABELLA Basado en Entregas 09-0010-00059</v>
      </c>
      <c r="E947" s="19">
        <v>45385</v>
      </c>
      <c r="F947" s="20" t="s">
        <v>842</v>
      </c>
      <c r="G947" s="20" t="s">
        <v>5705</v>
      </c>
      <c r="H947" s="20" t="s">
        <v>44</v>
      </c>
      <c r="I947" s="20" t="s">
        <v>45</v>
      </c>
      <c r="J947" s="20" t="s">
        <v>5706</v>
      </c>
      <c r="K947" s="20" t="s">
        <v>5707</v>
      </c>
      <c r="L947" s="20" t="s">
        <v>5708</v>
      </c>
      <c r="M947" s="20"/>
      <c r="N947" s="21">
        <v>116.5</v>
      </c>
      <c r="O947" s="21">
        <v>0</v>
      </c>
      <c r="P947" s="20"/>
      <c r="Q947" s="19">
        <v>45385</v>
      </c>
      <c r="R947" s="20"/>
      <c r="S947" s="19">
        <v>45385</v>
      </c>
      <c r="T947" s="20" t="s">
        <v>49</v>
      </c>
      <c r="U947" s="20">
        <v>941639</v>
      </c>
      <c r="V947" s="20">
        <v>240000883</v>
      </c>
      <c r="W947" s="20" t="s">
        <v>847</v>
      </c>
      <c r="X947" s="20" t="s">
        <v>274</v>
      </c>
      <c r="Y947" s="20" t="s">
        <v>52</v>
      </c>
      <c r="Z947" s="20" t="s">
        <v>5709</v>
      </c>
      <c r="AA947" s="20" t="s">
        <v>5710</v>
      </c>
      <c r="AB947" s="20" t="s">
        <v>5711</v>
      </c>
      <c r="AC947" s="20" t="s">
        <v>5712</v>
      </c>
      <c r="AD947" s="20" t="s">
        <v>56</v>
      </c>
      <c r="AE947" s="20" t="s">
        <v>1838</v>
      </c>
    </row>
    <row r="948" spans="1:31" ht="21" customHeight="1" x14ac:dyDescent="0.2">
      <c r="A948" s="4">
        <f t="shared" si="46"/>
        <v>946</v>
      </c>
      <c r="B948" s="4" t="str">
        <f t="shared" si="47"/>
        <v>B010-00015731</v>
      </c>
      <c r="C948" s="4" t="str">
        <f>IFERROR(VLOOKUP(F948,Tablas!$A$1:$B$3,2,0),"")</f>
        <v>Boleta</v>
      </c>
      <c r="D948" s="4" t="str">
        <f t="shared" si="48"/>
        <v>Juntoz - CONTADO / CASH - 230002975 Basado en Entregas 09-0010-00055790.</v>
      </c>
      <c r="E948" s="19">
        <v>45119</v>
      </c>
      <c r="F948" s="20" t="s">
        <v>842</v>
      </c>
      <c r="G948" s="20" t="s">
        <v>5713</v>
      </c>
      <c r="H948" s="20" t="s">
        <v>44</v>
      </c>
      <c r="I948" s="20" t="s">
        <v>45</v>
      </c>
      <c r="J948" s="20" t="s">
        <v>5714</v>
      </c>
      <c r="K948" s="20" t="s">
        <v>5715</v>
      </c>
      <c r="L948" s="20" t="s">
        <v>5716</v>
      </c>
      <c r="M948" s="20"/>
      <c r="N948" s="21">
        <v>116.94</v>
      </c>
      <c r="O948" s="21">
        <v>0</v>
      </c>
      <c r="P948" s="20"/>
      <c r="Q948" s="19">
        <v>45119</v>
      </c>
      <c r="R948" s="20"/>
      <c r="S948" s="19">
        <v>45119</v>
      </c>
      <c r="T948" s="20" t="s">
        <v>49</v>
      </c>
      <c r="U948" s="20">
        <v>819365</v>
      </c>
      <c r="V948" s="20">
        <v>230001972</v>
      </c>
      <c r="W948" s="20" t="s">
        <v>847</v>
      </c>
      <c r="X948" s="20" t="s">
        <v>305</v>
      </c>
      <c r="Y948" s="20" t="s">
        <v>52</v>
      </c>
      <c r="Z948" s="20" t="s">
        <v>5717</v>
      </c>
      <c r="AA948" s="20" t="s">
        <v>5718</v>
      </c>
      <c r="AB948" s="20" t="s">
        <v>4362</v>
      </c>
      <c r="AC948" s="20" t="s">
        <v>167</v>
      </c>
      <c r="AD948" s="20" t="s">
        <v>56</v>
      </c>
      <c r="AE948" s="20" t="s">
        <v>851</v>
      </c>
    </row>
    <row r="949" spans="1:31" ht="21" customHeight="1" x14ac:dyDescent="0.2">
      <c r="A949" s="4">
        <f t="shared" si="46"/>
        <v>947</v>
      </c>
      <c r="B949" s="4" t="str">
        <f t="shared" si="47"/>
        <v>B010-00020356</v>
      </c>
      <c r="C949" s="4" t="str">
        <f>IFERROR(VLOOKUP(F949,Tablas!$A$1:$B$3,2,0),"")</f>
        <v>Boleta</v>
      </c>
      <c r="D949" s="4" t="str">
        <f t="shared" si="48"/>
        <v>Falabella - CONTADO / CASH - PE 4737 FALABELLA No 2573157232 Basado en Entregas</v>
      </c>
      <c r="E949" s="19">
        <v>45545</v>
      </c>
      <c r="F949" s="20" t="s">
        <v>842</v>
      </c>
      <c r="G949" s="20" t="s">
        <v>5719</v>
      </c>
      <c r="H949" s="20" t="s">
        <v>44</v>
      </c>
      <c r="I949" s="20" t="s">
        <v>45</v>
      </c>
      <c r="J949" s="20" t="s">
        <v>5720</v>
      </c>
      <c r="K949" s="20" t="s">
        <v>5721</v>
      </c>
      <c r="L949" s="20" t="s">
        <v>5722</v>
      </c>
      <c r="M949" s="20"/>
      <c r="N949" s="21">
        <v>117</v>
      </c>
      <c r="O949" s="21">
        <v>0</v>
      </c>
      <c r="P949" s="20"/>
      <c r="Q949" s="19">
        <v>45545</v>
      </c>
      <c r="R949" s="20"/>
      <c r="S949" s="19">
        <v>45545</v>
      </c>
      <c r="T949" s="20" t="s">
        <v>49</v>
      </c>
      <c r="U949" s="20">
        <v>1021968</v>
      </c>
      <c r="V949" s="20">
        <v>240002893</v>
      </c>
      <c r="W949" s="20" t="s">
        <v>847</v>
      </c>
      <c r="X949" s="20" t="s">
        <v>305</v>
      </c>
      <c r="Y949" s="20" t="s">
        <v>52</v>
      </c>
      <c r="Z949" s="20" t="s">
        <v>5723</v>
      </c>
      <c r="AA949" s="20" t="s">
        <v>372</v>
      </c>
      <c r="AB949" s="20" t="s">
        <v>54</v>
      </c>
      <c r="AC949" s="20" t="s">
        <v>167</v>
      </c>
      <c r="AD949" s="20" t="s">
        <v>56</v>
      </c>
      <c r="AE949" s="20" t="s">
        <v>1838</v>
      </c>
    </row>
    <row r="950" spans="1:31" ht="21" customHeight="1" x14ac:dyDescent="0.2">
      <c r="A950" s="4">
        <f t="shared" si="46"/>
        <v>948</v>
      </c>
      <c r="B950" s="4" t="str">
        <f t="shared" si="47"/>
        <v>B010-00020447</v>
      </c>
      <c r="C950" s="4" t="str">
        <f>IFERROR(VLOOKUP(F950,Tablas!$A$1:$B$3,2,0),"")</f>
        <v>Boleta</v>
      </c>
      <c r="D950" s="4" t="str">
        <f t="shared" si="48"/>
        <v>Falabella - CONTADO / CASH - PE 4896 FALABELLA No 2578843240 Basado en Entregas</v>
      </c>
      <c r="E950" s="19">
        <v>45554</v>
      </c>
      <c r="F950" s="20" t="s">
        <v>842</v>
      </c>
      <c r="G950" s="20" t="s">
        <v>5724</v>
      </c>
      <c r="H950" s="20" t="s">
        <v>44</v>
      </c>
      <c r="I950" s="20" t="s">
        <v>45</v>
      </c>
      <c r="J950" s="20" t="s">
        <v>5725</v>
      </c>
      <c r="K950" s="20" t="s">
        <v>5726</v>
      </c>
      <c r="L950" s="20" t="s">
        <v>5727</v>
      </c>
      <c r="M950" s="20"/>
      <c r="N950" s="21">
        <v>117</v>
      </c>
      <c r="O950" s="21">
        <v>0</v>
      </c>
      <c r="P950" s="20"/>
      <c r="Q950" s="19">
        <v>45554</v>
      </c>
      <c r="R950" s="20"/>
      <c r="S950" s="19">
        <v>45554</v>
      </c>
      <c r="T950" s="20" t="s">
        <v>49</v>
      </c>
      <c r="U950" s="20">
        <v>1026287</v>
      </c>
      <c r="V950" s="20">
        <v>240002984</v>
      </c>
      <c r="W950" s="20" t="s">
        <v>847</v>
      </c>
      <c r="X950" s="20" t="s">
        <v>305</v>
      </c>
      <c r="Y950" s="20" t="s">
        <v>52</v>
      </c>
      <c r="Z950" s="20" t="s">
        <v>5728</v>
      </c>
      <c r="AA950" s="20" t="s">
        <v>372</v>
      </c>
      <c r="AB950" s="20" t="s">
        <v>54</v>
      </c>
      <c r="AC950" s="20" t="s">
        <v>167</v>
      </c>
      <c r="AD950" s="20" t="s">
        <v>56</v>
      </c>
      <c r="AE950" s="20" t="s">
        <v>1838</v>
      </c>
    </row>
    <row r="951" spans="1:31" ht="21" customHeight="1" x14ac:dyDescent="0.2">
      <c r="A951" s="4">
        <f t="shared" si="46"/>
        <v>949</v>
      </c>
      <c r="B951" s="4" t="str">
        <f t="shared" si="47"/>
        <v>B010-00016180</v>
      </c>
      <c r="C951" s="4" t="str">
        <f>IFERROR(VLOOKUP(F951,Tablas!$A$1:$B$3,2,0),"")</f>
        <v>Boleta</v>
      </c>
      <c r="D951" s="4" t="str">
        <f t="shared" si="48"/>
        <v>Falabella - CONTADO / CASH - 230003776 Basado en Entregas 09-0010-00056540.</v>
      </c>
      <c r="E951" s="19">
        <v>45167</v>
      </c>
      <c r="F951" s="20" t="s">
        <v>842</v>
      </c>
      <c r="G951" s="20" t="s">
        <v>5729</v>
      </c>
      <c r="H951" s="20" t="s">
        <v>44</v>
      </c>
      <c r="I951" s="20" t="s">
        <v>45</v>
      </c>
      <c r="J951" s="20" t="s">
        <v>5730</v>
      </c>
      <c r="K951" s="20" t="s">
        <v>5731</v>
      </c>
      <c r="L951" s="20" t="s">
        <v>5732</v>
      </c>
      <c r="M951" s="20"/>
      <c r="N951" s="21">
        <v>117</v>
      </c>
      <c r="O951" s="21">
        <v>0</v>
      </c>
      <c r="P951" s="20"/>
      <c r="Q951" s="19">
        <v>45167</v>
      </c>
      <c r="R951" s="20"/>
      <c r="S951" s="19">
        <v>45167</v>
      </c>
      <c r="T951" s="20" t="s">
        <v>49</v>
      </c>
      <c r="U951" s="20">
        <v>842485</v>
      </c>
      <c r="V951" s="20">
        <v>230002447</v>
      </c>
      <c r="W951" s="20" t="s">
        <v>847</v>
      </c>
      <c r="X951" s="20" t="s">
        <v>305</v>
      </c>
      <c r="Y951" s="20" t="s">
        <v>52</v>
      </c>
      <c r="Z951" s="20" t="s">
        <v>5733</v>
      </c>
      <c r="AA951" s="20" t="s">
        <v>5734</v>
      </c>
      <c r="AB951" s="20" t="s">
        <v>2227</v>
      </c>
      <c r="AC951" s="20" t="s">
        <v>167</v>
      </c>
      <c r="AD951" s="20" t="s">
        <v>56</v>
      </c>
      <c r="AE951" s="20" t="s">
        <v>1838</v>
      </c>
    </row>
    <row r="952" spans="1:31" ht="21" customHeight="1" x14ac:dyDescent="0.2">
      <c r="A952" s="4">
        <f t="shared" si="46"/>
        <v>950</v>
      </c>
      <c r="B952" s="4" t="str">
        <f t="shared" si="47"/>
        <v>B010-00016049</v>
      </c>
      <c r="C952" s="4" t="str">
        <f>IFERROR(VLOOKUP(F952,Tablas!$A$1:$B$3,2,0),"")</f>
        <v>Boleta</v>
      </c>
      <c r="D952" s="4" t="str">
        <f t="shared" si="48"/>
        <v>Falabella - CONTADO / CASH - 230003598 Pedidos de cliente - CMK072744081 Basado</v>
      </c>
      <c r="E952" s="19">
        <v>45159</v>
      </c>
      <c r="F952" s="20" t="s">
        <v>842</v>
      </c>
      <c r="G952" s="20" t="s">
        <v>5735</v>
      </c>
      <c r="H952" s="20" t="s">
        <v>44</v>
      </c>
      <c r="I952" s="20" t="s">
        <v>45</v>
      </c>
      <c r="J952" s="20" t="s">
        <v>5736</v>
      </c>
      <c r="K952" s="20" t="s">
        <v>5737</v>
      </c>
      <c r="L952" s="20" t="s">
        <v>5738</v>
      </c>
      <c r="M952" s="20"/>
      <c r="N952" s="21">
        <v>117</v>
      </c>
      <c r="O952" s="21">
        <v>0</v>
      </c>
      <c r="P952" s="20"/>
      <c r="Q952" s="19">
        <v>45159</v>
      </c>
      <c r="R952" s="20"/>
      <c r="S952" s="19">
        <v>45159</v>
      </c>
      <c r="T952" s="20" t="s">
        <v>49</v>
      </c>
      <c r="U952" s="20">
        <v>837086</v>
      </c>
      <c r="V952" s="20">
        <v>230002316</v>
      </c>
      <c r="W952" s="20" t="s">
        <v>847</v>
      </c>
      <c r="X952" s="20" t="s">
        <v>305</v>
      </c>
      <c r="Y952" s="20" t="s">
        <v>52</v>
      </c>
      <c r="Z952" s="20" t="s">
        <v>5739</v>
      </c>
      <c r="AA952" s="20" t="s">
        <v>5740</v>
      </c>
      <c r="AB952" s="20" t="s">
        <v>1927</v>
      </c>
      <c r="AC952" s="20" t="s">
        <v>41</v>
      </c>
      <c r="AD952" s="20" t="s">
        <v>56</v>
      </c>
      <c r="AE952" s="20" t="s">
        <v>1838</v>
      </c>
    </row>
    <row r="953" spans="1:31" ht="21" customHeight="1" x14ac:dyDescent="0.2">
      <c r="A953" s="4">
        <f t="shared" si="46"/>
        <v>951</v>
      </c>
      <c r="B953" s="4" t="str">
        <f t="shared" si="47"/>
        <v>B010-00016996</v>
      </c>
      <c r="C953" s="4" t="str">
        <f>IFERROR(VLOOKUP(F953,Tablas!$A$1:$B$3,2,0),"")</f>
        <v>Boleta</v>
      </c>
      <c r="D953" s="4" t="str">
        <f t="shared" si="48"/>
        <v>Falabella - CONTADO / CASH - PE 5215 FALABELLA Basado en Entregas 09-0010-00057</v>
      </c>
      <c r="E953" s="19">
        <v>45271</v>
      </c>
      <c r="F953" s="20" t="s">
        <v>842</v>
      </c>
      <c r="G953" s="20" t="s">
        <v>5741</v>
      </c>
      <c r="H953" s="20" t="s">
        <v>44</v>
      </c>
      <c r="I953" s="20" t="s">
        <v>45</v>
      </c>
      <c r="J953" s="20" t="s">
        <v>5190</v>
      </c>
      <c r="K953" s="20" t="s">
        <v>5191</v>
      </c>
      <c r="L953" s="20" t="s">
        <v>5192</v>
      </c>
      <c r="M953" s="20"/>
      <c r="N953" s="21">
        <v>117</v>
      </c>
      <c r="O953" s="21">
        <v>0</v>
      </c>
      <c r="P953" s="20"/>
      <c r="Q953" s="19">
        <v>45271</v>
      </c>
      <c r="R953" s="20"/>
      <c r="S953" s="19">
        <v>45271</v>
      </c>
      <c r="T953" s="20" t="s">
        <v>49</v>
      </c>
      <c r="U953" s="20">
        <v>886731</v>
      </c>
      <c r="V953" s="20">
        <v>230003310</v>
      </c>
      <c r="W953" s="20" t="s">
        <v>847</v>
      </c>
      <c r="X953" s="20" t="s">
        <v>305</v>
      </c>
      <c r="Y953" s="20" t="s">
        <v>52</v>
      </c>
      <c r="Z953" s="20" t="s">
        <v>5742</v>
      </c>
      <c r="AA953" s="20" t="s">
        <v>5194</v>
      </c>
      <c r="AB953" s="20" t="s">
        <v>682</v>
      </c>
      <c r="AC953" s="20" t="s">
        <v>167</v>
      </c>
      <c r="AD953" s="20" t="s">
        <v>56</v>
      </c>
      <c r="AE953" s="20" t="s">
        <v>1838</v>
      </c>
    </row>
    <row r="954" spans="1:31" ht="21" customHeight="1" x14ac:dyDescent="0.2">
      <c r="A954" s="4">
        <f t="shared" si="46"/>
        <v>952</v>
      </c>
      <c r="B954" s="4" t="str">
        <f t="shared" si="47"/>
        <v>B010-00017857</v>
      </c>
      <c r="C954" s="4" t="str">
        <f>IFERROR(VLOOKUP(F954,Tablas!$A$1:$B$3,2,0),"")</f>
        <v>Boleta</v>
      </c>
      <c r="D954" s="4" t="str">
        <f t="shared" si="48"/>
        <v>Juntoz - CONTADO / CASH - PE 0542 JUNTOZ Basado en Entregas 09-0010-00058697</v>
      </c>
      <c r="E954" s="19">
        <v>45327</v>
      </c>
      <c r="F954" s="20" t="s">
        <v>842</v>
      </c>
      <c r="G954" s="20" t="s">
        <v>5743</v>
      </c>
      <c r="H954" s="20" t="s">
        <v>44</v>
      </c>
      <c r="I954" s="20" t="s">
        <v>45</v>
      </c>
      <c r="J954" s="20" t="s">
        <v>5744</v>
      </c>
      <c r="K954" s="20" t="s">
        <v>5745</v>
      </c>
      <c r="L954" s="20" t="s">
        <v>5746</v>
      </c>
      <c r="M954" s="20"/>
      <c r="N954" s="21">
        <v>117</v>
      </c>
      <c r="O954" s="21">
        <v>0</v>
      </c>
      <c r="P954" s="20"/>
      <c r="Q954" s="19">
        <v>45327</v>
      </c>
      <c r="R954" s="20"/>
      <c r="S954" s="19">
        <v>45327</v>
      </c>
      <c r="T954" s="20" t="s">
        <v>49</v>
      </c>
      <c r="U954" s="20">
        <v>915364</v>
      </c>
      <c r="V954" s="20">
        <v>240000329</v>
      </c>
      <c r="W954" s="20" t="s">
        <v>847</v>
      </c>
      <c r="X954" s="20" t="s">
        <v>305</v>
      </c>
      <c r="Y954" s="20" t="s">
        <v>52</v>
      </c>
      <c r="Z954" s="20" t="s">
        <v>5747</v>
      </c>
      <c r="AA954" s="20" t="s">
        <v>5748</v>
      </c>
      <c r="AB954" s="20" t="s">
        <v>1413</v>
      </c>
      <c r="AC954" s="20" t="s">
        <v>167</v>
      </c>
      <c r="AD954" s="20" t="s">
        <v>56</v>
      </c>
      <c r="AE954" s="20" t="s">
        <v>851</v>
      </c>
    </row>
    <row r="955" spans="1:31" ht="21" customHeight="1" x14ac:dyDescent="0.2">
      <c r="A955" s="4">
        <f t="shared" si="46"/>
        <v>953</v>
      </c>
      <c r="B955" s="4" t="str">
        <f t="shared" si="47"/>
        <v>B010-00018488</v>
      </c>
      <c r="C955" s="4" t="str">
        <f>IFERROR(VLOOKUP(F955,Tablas!$A$1:$B$3,2,0),"")</f>
        <v>Boleta</v>
      </c>
      <c r="D955" s="4" t="str">
        <f t="shared" si="48"/>
        <v>Falabella - CONTADO / CASH - PE 1701 FALABELLA Basado en Entregas 09-0010-00059</v>
      </c>
      <c r="E955" s="19">
        <v>45397</v>
      </c>
      <c r="F955" s="20" t="s">
        <v>842</v>
      </c>
      <c r="G955" s="20" t="s">
        <v>5749</v>
      </c>
      <c r="H955" s="20" t="s">
        <v>44</v>
      </c>
      <c r="I955" s="20" t="s">
        <v>45</v>
      </c>
      <c r="J955" s="20" t="s">
        <v>2864</v>
      </c>
      <c r="K955" s="20" t="s">
        <v>2865</v>
      </c>
      <c r="L955" s="20" t="s">
        <v>2866</v>
      </c>
      <c r="M955" s="20"/>
      <c r="N955" s="21">
        <v>117</v>
      </c>
      <c r="O955" s="21">
        <v>0</v>
      </c>
      <c r="P955" s="20"/>
      <c r="Q955" s="19">
        <v>45397</v>
      </c>
      <c r="R955" s="20"/>
      <c r="S955" s="19">
        <v>45397</v>
      </c>
      <c r="T955" s="20" t="s">
        <v>49</v>
      </c>
      <c r="U955" s="20">
        <v>946346</v>
      </c>
      <c r="V955" s="20">
        <v>240000964</v>
      </c>
      <c r="W955" s="20" t="s">
        <v>847</v>
      </c>
      <c r="X955" s="20" t="s">
        <v>305</v>
      </c>
      <c r="Y955" s="20" t="s">
        <v>52</v>
      </c>
      <c r="Z955" s="20" t="s">
        <v>5750</v>
      </c>
      <c r="AA955" s="20" t="s">
        <v>2868</v>
      </c>
      <c r="AB955" s="20" t="s">
        <v>1413</v>
      </c>
      <c r="AC955" s="20" t="s">
        <v>167</v>
      </c>
      <c r="AD955" s="20" t="s">
        <v>56</v>
      </c>
      <c r="AE955" s="20" t="s">
        <v>1838</v>
      </c>
    </row>
    <row r="956" spans="1:31" ht="21" customHeight="1" x14ac:dyDescent="0.2">
      <c r="A956" s="4">
        <f t="shared" si="46"/>
        <v>954</v>
      </c>
      <c r="B956" s="4" t="str">
        <f t="shared" si="47"/>
        <v>B010-00018125</v>
      </c>
      <c r="C956" s="4" t="str">
        <f>IFERROR(VLOOKUP(F956,Tablas!$A$1:$B$3,2,0),"")</f>
        <v>Boleta</v>
      </c>
      <c r="D956" s="4" t="str">
        <f t="shared" si="48"/>
        <v>Ecom - CONTADO / CASH - PE 1053 TEL: 936271123 Basado en Pedidos de client</v>
      </c>
      <c r="E956" s="19">
        <v>45357</v>
      </c>
      <c r="F956" s="20" t="s">
        <v>842</v>
      </c>
      <c r="G956" s="20" t="s">
        <v>5751</v>
      </c>
      <c r="H956" s="20" t="s">
        <v>44</v>
      </c>
      <c r="I956" s="20" t="s">
        <v>45</v>
      </c>
      <c r="J956" s="20" t="s">
        <v>5752</v>
      </c>
      <c r="K956" s="20" t="s">
        <v>5753</v>
      </c>
      <c r="L956" s="20" t="s">
        <v>5754</v>
      </c>
      <c r="M956" s="20"/>
      <c r="N956" s="21">
        <v>117</v>
      </c>
      <c r="O956" s="21">
        <v>0</v>
      </c>
      <c r="P956" s="20"/>
      <c r="Q956" s="19">
        <v>45357</v>
      </c>
      <c r="R956" s="20"/>
      <c r="S956" s="19">
        <v>45357</v>
      </c>
      <c r="T956" s="20" t="s">
        <v>49</v>
      </c>
      <c r="U956" s="20">
        <v>929492</v>
      </c>
      <c r="V956" s="20">
        <v>240000599</v>
      </c>
      <c r="W956" s="20" t="s">
        <v>847</v>
      </c>
      <c r="X956" s="20" t="s">
        <v>305</v>
      </c>
      <c r="Y956" s="20" t="s">
        <v>52</v>
      </c>
      <c r="Z956" s="20" t="s">
        <v>5755</v>
      </c>
      <c r="AA956" s="20" t="s">
        <v>5756</v>
      </c>
      <c r="AB956" s="20" t="s">
        <v>55</v>
      </c>
      <c r="AC956" s="20" t="s">
        <v>689</v>
      </c>
      <c r="AD956" s="20" t="s">
        <v>56</v>
      </c>
      <c r="AE956" s="20" t="s">
        <v>864</v>
      </c>
    </row>
    <row r="957" spans="1:31" ht="21" customHeight="1" x14ac:dyDescent="0.2">
      <c r="A957" s="4">
        <f t="shared" si="46"/>
        <v>955</v>
      </c>
      <c r="B957" s="4" t="str">
        <f t="shared" si="47"/>
        <v>B010-00017693</v>
      </c>
      <c r="C957" s="4" t="str">
        <f>IFERROR(VLOOKUP(F957,Tablas!$A$1:$B$3,2,0),"")</f>
        <v>Boleta</v>
      </c>
      <c r="D957" s="4" t="str">
        <f t="shared" si="48"/>
        <v>Falabella - CONTADO / CASH - PE 0309 FALABELLA Basado en Entregas 09-0010-00058</v>
      </c>
      <c r="E957" s="19">
        <v>45313</v>
      </c>
      <c r="F957" s="20" t="s">
        <v>842</v>
      </c>
      <c r="G957" s="20" t="s">
        <v>5757</v>
      </c>
      <c r="H957" s="20" t="s">
        <v>44</v>
      </c>
      <c r="I957" s="20" t="s">
        <v>45</v>
      </c>
      <c r="J957" s="20" t="s">
        <v>5758</v>
      </c>
      <c r="K957" s="20" t="s">
        <v>5759</v>
      </c>
      <c r="L957" s="20" t="s">
        <v>5760</v>
      </c>
      <c r="M957" s="20"/>
      <c r="N957" s="21">
        <v>117</v>
      </c>
      <c r="O957" s="21">
        <v>0</v>
      </c>
      <c r="P957" s="20"/>
      <c r="Q957" s="19">
        <v>45313</v>
      </c>
      <c r="R957" s="20"/>
      <c r="S957" s="19">
        <v>45313</v>
      </c>
      <c r="T957" s="20" t="s">
        <v>49</v>
      </c>
      <c r="U957" s="20">
        <v>908404</v>
      </c>
      <c r="V957" s="20">
        <v>240000164</v>
      </c>
      <c r="W957" s="20" t="s">
        <v>847</v>
      </c>
      <c r="X957" s="20" t="s">
        <v>305</v>
      </c>
      <c r="Y957" s="20" t="s">
        <v>52</v>
      </c>
      <c r="Z957" s="20" t="s">
        <v>5761</v>
      </c>
      <c r="AA957" s="20" t="s">
        <v>5762</v>
      </c>
      <c r="AB957" s="20" t="s">
        <v>478</v>
      </c>
      <c r="AC957" s="20" t="s">
        <v>167</v>
      </c>
      <c r="AD957" s="20" t="s">
        <v>56</v>
      </c>
      <c r="AE957" s="20" t="s">
        <v>1838</v>
      </c>
    </row>
    <row r="958" spans="1:31" ht="21" customHeight="1" x14ac:dyDescent="0.2">
      <c r="A958" s="4">
        <f t="shared" si="46"/>
        <v>956</v>
      </c>
      <c r="B958" s="4" t="str">
        <f t="shared" si="47"/>
        <v>B010-00019455</v>
      </c>
      <c r="C958" s="4" t="str">
        <f>IFERROR(VLOOKUP(F958,Tablas!$A$1:$B$3,2,0),"")</f>
        <v>Boleta</v>
      </c>
      <c r="D958" s="4" t="str">
        <f t="shared" si="48"/>
        <v>Falabella - CONTADO / CASH - PE 3327 FALABELLA No 2512147851 Basado en Entregas</v>
      </c>
      <c r="E958" s="19">
        <v>45482</v>
      </c>
      <c r="F958" s="20" t="s">
        <v>842</v>
      </c>
      <c r="G958" s="20" t="s">
        <v>5763</v>
      </c>
      <c r="H958" s="20" t="s">
        <v>44</v>
      </c>
      <c r="I958" s="20" t="s">
        <v>45</v>
      </c>
      <c r="J958" s="20" t="s">
        <v>5764</v>
      </c>
      <c r="K958" s="20" t="s">
        <v>5765</v>
      </c>
      <c r="L958" s="20" t="s">
        <v>5766</v>
      </c>
      <c r="M958" s="20"/>
      <c r="N958" s="21">
        <v>117</v>
      </c>
      <c r="O958" s="21">
        <v>0</v>
      </c>
      <c r="P958" s="20"/>
      <c r="Q958" s="19">
        <v>45482</v>
      </c>
      <c r="R958" s="20"/>
      <c r="S958" s="19">
        <v>45482</v>
      </c>
      <c r="T958" s="20" t="s">
        <v>49</v>
      </c>
      <c r="U958" s="20">
        <v>991924</v>
      </c>
      <c r="V958" s="20">
        <v>240001990</v>
      </c>
      <c r="W958" s="20" t="s">
        <v>847</v>
      </c>
      <c r="X958" s="20" t="s">
        <v>305</v>
      </c>
      <c r="Y958" s="20" t="s">
        <v>52</v>
      </c>
      <c r="Z958" s="20" t="s">
        <v>5767</v>
      </c>
      <c r="AA958" s="20" t="s">
        <v>5768</v>
      </c>
      <c r="AB958" s="20" t="s">
        <v>3456</v>
      </c>
      <c r="AC958" s="20" t="s">
        <v>167</v>
      </c>
      <c r="AD958" s="20" t="s">
        <v>56</v>
      </c>
      <c r="AE958" s="20" t="s">
        <v>1838</v>
      </c>
    </row>
    <row r="959" spans="1:31" ht="21" customHeight="1" x14ac:dyDescent="0.2">
      <c r="A959" s="4">
        <f t="shared" ref="A959:A1022" si="49">ROW()-2</f>
        <v>957</v>
      </c>
      <c r="B959" s="4" t="str">
        <f t="shared" ref="B959:B1022" si="50">MID(G959,4,20)</f>
        <v>B010-00019316</v>
      </c>
      <c r="C959" s="4" t="str">
        <f>IFERROR(VLOOKUP(F959,Tablas!$A$1:$B$3,2,0),"")</f>
        <v>Boleta</v>
      </c>
      <c r="D959" s="4" t="str">
        <f t="shared" ref="D959:D1022" si="51">CONCATENATE(AE959," - ",T959," - ",Z959)</f>
        <v>Falabella - CONTADO / CASH - PE 2999 FALABELLA Basado en Entregas 09-0007-00000</v>
      </c>
      <c r="E959" s="19">
        <v>45462</v>
      </c>
      <c r="F959" s="20" t="s">
        <v>842</v>
      </c>
      <c r="G959" s="20" t="s">
        <v>5769</v>
      </c>
      <c r="H959" s="20" t="s">
        <v>44</v>
      </c>
      <c r="I959" s="20" t="s">
        <v>45</v>
      </c>
      <c r="J959" s="20" t="s">
        <v>5730</v>
      </c>
      <c r="K959" s="20" t="s">
        <v>5731</v>
      </c>
      <c r="L959" s="20" t="s">
        <v>5732</v>
      </c>
      <c r="M959" s="20"/>
      <c r="N959" s="21">
        <v>117</v>
      </c>
      <c r="O959" s="21">
        <v>0</v>
      </c>
      <c r="P959" s="20"/>
      <c r="Q959" s="19">
        <v>45462</v>
      </c>
      <c r="R959" s="20"/>
      <c r="S959" s="19">
        <v>45462</v>
      </c>
      <c r="T959" s="20" t="s">
        <v>49</v>
      </c>
      <c r="U959" s="20">
        <v>983391</v>
      </c>
      <c r="V959" s="20">
        <v>240001851</v>
      </c>
      <c r="W959" s="20" t="s">
        <v>847</v>
      </c>
      <c r="X959" s="20" t="s">
        <v>305</v>
      </c>
      <c r="Y959" s="20" t="s">
        <v>52</v>
      </c>
      <c r="Z959" s="20" t="s">
        <v>5770</v>
      </c>
      <c r="AA959" s="20" t="s">
        <v>5734</v>
      </c>
      <c r="AB959" s="20" t="s">
        <v>2227</v>
      </c>
      <c r="AC959" s="20" t="s">
        <v>167</v>
      </c>
      <c r="AD959" s="20" t="s">
        <v>56</v>
      </c>
      <c r="AE959" s="20" t="s">
        <v>1838</v>
      </c>
    </row>
    <row r="960" spans="1:31" ht="21" customHeight="1" x14ac:dyDescent="0.2">
      <c r="A960" s="4">
        <f t="shared" si="49"/>
        <v>958</v>
      </c>
      <c r="B960" s="4" t="str">
        <f t="shared" si="50"/>
        <v>B010-00019561</v>
      </c>
      <c r="C960" s="4" t="str">
        <f>IFERROR(VLOOKUP(F960,Tablas!$A$1:$B$3,2,0),"")</f>
        <v>Boleta</v>
      </c>
      <c r="D960" s="4" t="str">
        <f t="shared" si="51"/>
        <v>Ecom - CONTADO / CASH - PE 3508 TEL: 923287431 ENVÍO Basado en Pedidos de</v>
      </c>
      <c r="E960" s="19">
        <v>45490</v>
      </c>
      <c r="F960" s="20" t="s">
        <v>842</v>
      </c>
      <c r="G960" s="20" t="s">
        <v>5771</v>
      </c>
      <c r="H960" s="20" t="s">
        <v>44</v>
      </c>
      <c r="I960" s="20" t="s">
        <v>45</v>
      </c>
      <c r="J960" s="20" t="s">
        <v>1881</v>
      </c>
      <c r="K960" s="20" t="s">
        <v>1882</v>
      </c>
      <c r="L960" s="20" t="s">
        <v>1883</v>
      </c>
      <c r="M960" s="20"/>
      <c r="N960" s="21">
        <v>117</v>
      </c>
      <c r="O960" s="21">
        <v>0</v>
      </c>
      <c r="P960" s="20"/>
      <c r="Q960" s="19">
        <v>45490</v>
      </c>
      <c r="R960" s="20"/>
      <c r="S960" s="19">
        <v>45490</v>
      </c>
      <c r="T960" s="20" t="s">
        <v>49</v>
      </c>
      <c r="U960" s="20">
        <v>995220</v>
      </c>
      <c r="V960" s="20">
        <v>240002096</v>
      </c>
      <c r="W960" s="20" t="s">
        <v>847</v>
      </c>
      <c r="X960" s="20" t="s">
        <v>305</v>
      </c>
      <c r="Y960" s="20" t="s">
        <v>52</v>
      </c>
      <c r="Z960" s="20" t="s">
        <v>5772</v>
      </c>
      <c r="AA960" s="20" t="s">
        <v>353</v>
      </c>
      <c r="AB960" s="20" t="s">
        <v>54</v>
      </c>
      <c r="AC960" s="20" t="s">
        <v>167</v>
      </c>
      <c r="AD960" s="20" t="s">
        <v>56</v>
      </c>
      <c r="AE960" s="20" t="s">
        <v>864</v>
      </c>
    </row>
    <row r="961" spans="1:31" ht="21" customHeight="1" x14ac:dyDescent="0.2">
      <c r="A961" s="4">
        <f t="shared" si="49"/>
        <v>959</v>
      </c>
      <c r="B961" s="4" t="str">
        <f t="shared" si="50"/>
        <v>B010-00020513</v>
      </c>
      <c r="C961" s="4" t="str">
        <f>IFERROR(VLOOKUP(F961,Tablas!$A$1:$B$3,2,0),"")</f>
        <v>Boleta</v>
      </c>
      <c r="D961" s="4" t="str">
        <f t="shared" si="51"/>
        <v>Nacional - CREDITO 30 DIAS / CREDIT 30 DAYS - Ofertas de ventas - ERCAGV000800. PE:  5049 Basado</v>
      </c>
      <c r="E961" s="19">
        <v>45561</v>
      </c>
      <c r="F961" s="20" t="s">
        <v>842</v>
      </c>
      <c r="G961" s="20" t="s">
        <v>5773</v>
      </c>
      <c r="H961" s="20" t="s">
        <v>44</v>
      </c>
      <c r="I961" s="20" t="s">
        <v>45</v>
      </c>
      <c r="J961" s="20" t="s">
        <v>5774</v>
      </c>
      <c r="K961" s="20" t="s">
        <v>5775</v>
      </c>
      <c r="L961" s="20" t="s">
        <v>5776</v>
      </c>
      <c r="M961" s="20"/>
      <c r="N961" s="21">
        <v>118</v>
      </c>
      <c r="O961" s="21">
        <v>0</v>
      </c>
      <c r="P961" s="20"/>
      <c r="Q961" s="19">
        <v>45561</v>
      </c>
      <c r="R961" s="20"/>
      <c r="S961" s="19">
        <v>45591</v>
      </c>
      <c r="T961" s="20" t="s">
        <v>643</v>
      </c>
      <c r="U961" s="20">
        <v>1030453</v>
      </c>
      <c r="V961" s="20">
        <v>240003050</v>
      </c>
      <c r="W961" s="20" t="s">
        <v>847</v>
      </c>
      <c r="X961" s="20" t="s">
        <v>305</v>
      </c>
      <c r="Y961" s="20" t="s">
        <v>567</v>
      </c>
      <c r="Z961" s="20" t="s">
        <v>5777</v>
      </c>
      <c r="AA961" s="20" t="s">
        <v>850</v>
      </c>
      <c r="AB961" s="20" t="s">
        <v>54</v>
      </c>
      <c r="AC961" s="20" t="s">
        <v>167</v>
      </c>
      <c r="AD961" s="20" t="s">
        <v>56</v>
      </c>
      <c r="AE961" s="20" t="s">
        <v>1014</v>
      </c>
    </row>
    <row r="962" spans="1:31" ht="21" customHeight="1" x14ac:dyDescent="0.2">
      <c r="A962" s="4">
        <f t="shared" si="49"/>
        <v>960</v>
      </c>
      <c r="B962" s="4" t="str">
        <f t="shared" si="50"/>
        <v>B010-00019873</v>
      </c>
      <c r="C962" s="4" t="str">
        <f>IFERROR(VLOOKUP(F962,Tablas!$A$1:$B$3,2,0),"")</f>
        <v>Boleta</v>
      </c>
      <c r="D962" s="4" t="str">
        <f t="shared" si="51"/>
        <v>Falabella - CONTADO / CASH - PE 3917 FALABELLA No 2542523499 Basado en Entregas</v>
      </c>
      <c r="E962" s="19">
        <v>45509</v>
      </c>
      <c r="F962" s="20" t="s">
        <v>842</v>
      </c>
      <c r="G962" s="20" t="s">
        <v>5778</v>
      </c>
      <c r="H962" s="20" t="s">
        <v>44</v>
      </c>
      <c r="I962" s="20" t="s">
        <v>45</v>
      </c>
      <c r="J962" s="20" t="s">
        <v>2667</v>
      </c>
      <c r="K962" s="20" t="s">
        <v>2668</v>
      </c>
      <c r="L962" s="20" t="s">
        <v>2669</v>
      </c>
      <c r="M962" s="20"/>
      <c r="N962" s="21">
        <v>118</v>
      </c>
      <c r="O962" s="21">
        <v>0</v>
      </c>
      <c r="P962" s="20"/>
      <c r="Q962" s="19">
        <v>45509</v>
      </c>
      <c r="R962" s="20"/>
      <c r="S962" s="19">
        <v>45509</v>
      </c>
      <c r="T962" s="20" t="s">
        <v>49</v>
      </c>
      <c r="U962" s="20">
        <v>1004044</v>
      </c>
      <c r="V962" s="20">
        <v>240002409</v>
      </c>
      <c r="W962" s="20" t="s">
        <v>847</v>
      </c>
      <c r="X962" s="20" t="s">
        <v>274</v>
      </c>
      <c r="Y962" s="20" t="s">
        <v>52</v>
      </c>
      <c r="Z962" s="20" t="s">
        <v>5779</v>
      </c>
      <c r="AA962" s="20" t="s">
        <v>808</v>
      </c>
      <c r="AB962" s="20" t="s">
        <v>54</v>
      </c>
      <c r="AC962" s="20" t="s">
        <v>2671</v>
      </c>
      <c r="AD962" s="20" t="s">
        <v>56</v>
      </c>
      <c r="AE962" s="20" t="s">
        <v>1838</v>
      </c>
    </row>
    <row r="963" spans="1:31" ht="21" customHeight="1" x14ac:dyDescent="0.2">
      <c r="A963" s="4">
        <f t="shared" si="49"/>
        <v>961</v>
      </c>
      <c r="B963" s="4" t="str">
        <f t="shared" si="50"/>
        <v>B010-00019602</v>
      </c>
      <c r="C963" s="4" t="str">
        <f>IFERROR(VLOOKUP(F963,Tablas!$A$1:$B$3,2,0),"")</f>
        <v>Boleta</v>
      </c>
      <c r="D963" s="4" t="str">
        <f t="shared" si="51"/>
        <v>Falabella - CONTADO / CASH - PE 3583 FALABELLA No 2525269556 Basado en Entregas</v>
      </c>
      <c r="E963" s="19">
        <v>45492</v>
      </c>
      <c r="F963" s="20" t="s">
        <v>842</v>
      </c>
      <c r="G963" s="20" t="s">
        <v>5780</v>
      </c>
      <c r="H963" s="20" t="s">
        <v>44</v>
      </c>
      <c r="I963" s="20" t="s">
        <v>45</v>
      </c>
      <c r="J963" s="20" t="s">
        <v>5781</v>
      </c>
      <c r="K963" s="20" t="s">
        <v>5782</v>
      </c>
      <c r="L963" s="20" t="s">
        <v>5783</v>
      </c>
      <c r="M963" s="20"/>
      <c r="N963" s="21">
        <v>118.9</v>
      </c>
      <c r="O963" s="21">
        <v>0</v>
      </c>
      <c r="P963" s="20"/>
      <c r="Q963" s="19">
        <v>45492</v>
      </c>
      <c r="R963" s="20"/>
      <c r="S963" s="19">
        <v>45492</v>
      </c>
      <c r="T963" s="20" t="s">
        <v>49</v>
      </c>
      <c r="U963" s="20">
        <v>996245</v>
      </c>
      <c r="V963" s="20">
        <v>240002137</v>
      </c>
      <c r="W963" s="20" t="s">
        <v>847</v>
      </c>
      <c r="X963" s="20" t="s">
        <v>305</v>
      </c>
      <c r="Y963" s="20" t="s">
        <v>52</v>
      </c>
      <c r="Z963" s="20" t="s">
        <v>5784</v>
      </c>
      <c r="AA963" s="20" t="s">
        <v>372</v>
      </c>
      <c r="AB963" s="20" t="s">
        <v>54</v>
      </c>
      <c r="AC963" s="20" t="s">
        <v>167</v>
      </c>
      <c r="AD963" s="20" t="s">
        <v>56</v>
      </c>
      <c r="AE963" s="20" t="s">
        <v>1838</v>
      </c>
    </row>
    <row r="964" spans="1:31" ht="21" customHeight="1" x14ac:dyDescent="0.2">
      <c r="A964" s="4">
        <f t="shared" si="49"/>
        <v>962</v>
      </c>
      <c r="B964" s="4" t="str">
        <f t="shared" si="50"/>
        <v>B010-00019666</v>
      </c>
      <c r="C964" s="4" t="str">
        <f>IFERROR(VLOOKUP(F964,Tablas!$A$1:$B$3,2,0),"")</f>
        <v>Boleta</v>
      </c>
      <c r="D964" s="4" t="str">
        <f t="shared" si="51"/>
        <v>Ecom - CONTADO / CASH - PE 3701 RECOGE: EGUES CORBETTO RENATTO DNI: 478797</v>
      </c>
      <c r="E964" s="19">
        <v>45498</v>
      </c>
      <c r="F964" s="20" t="s">
        <v>842</v>
      </c>
      <c r="G964" s="20" t="s">
        <v>5785</v>
      </c>
      <c r="H964" s="20" t="s">
        <v>44</v>
      </c>
      <c r="I964" s="20" t="s">
        <v>45</v>
      </c>
      <c r="J964" s="20" t="s">
        <v>1529</v>
      </c>
      <c r="K964" s="20" t="s">
        <v>1530</v>
      </c>
      <c r="L964" s="20" t="s">
        <v>1531</v>
      </c>
      <c r="M964" s="20"/>
      <c r="N964" s="21">
        <v>118.99</v>
      </c>
      <c r="O964" s="21">
        <v>0</v>
      </c>
      <c r="P964" s="20"/>
      <c r="Q964" s="19">
        <v>45498</v>
      </c>
      <c r="R964" s="20"/>
      <c r="S964" s="19">
        <v>45498</v>
      </c>
      <c r="T964" s="20" t="s">
        <v>49</v>
      </c>
      <c r="U964" s="20">
        <v>998277</v>
      </c>
      <c r="V964" s="20">
        <v>240002201</v>
      </c>
      <c r="W964" s="20" t="s">
        <v>847</v>
      </c>
      <c r="X964" s="20" t="s">
        <v>305</v>
      </c>
      <c r="Y964" s="20" t="s">
        <v>52</v>
      </c>
      <c r="Z964" s="20" t="s">
        <v>5786</v>
      </c>
      <c r="AA964" s="20" t="s">
        <v>1533</v>
      </c>
      <c r="AB964" s="20" t="s">
        <v>1534</v>
      </c>
      <c r="AC964" s="20" t="s">
        <v>1535</v>
      </c>
      <c r="AD964" s="20" t="s">
        <v>56</v>
      </c>
      <c r="AE964" s="20" t="s">
        <v>864</v>
      </c>
    </row>
    <row r="965" spans="1:31" ht="21" customHeight="1" x14ac:dyDescent="0.2">
      <c r="A965" s="4">
        <f t="shared" si="49"/>
        <v>963</v>
      </c>
      <c r="B965" s="4" t="str">
        <f t="shared" si="50"/>
        <v>B010-00018207</v>
      </c>
      <c r="C965" s="4" t="str">
        <f>IFERROR(VLOOKUP(F965,Tablas!$A$1:$B$3,2,0),"")</f>
        <v>Boleta</v>
      </c>
      <c r="D965" s="4" t="str">
        <f t="shared" si="51"/>
        <v>Falabella - CONTADO / CASH - PE 1224 FALABELLA Basado en Entregas 09-0010-00059</v>
      </c>
      <c r="E965" s="19">
        <v>45366</v>
      </c>
      <c r="F965" s="20" t="s">
        <v>842</v>
      </c>
      <c r="G965" s="20" t="s">
        <v>5787</v>
      </c>
      <c r="H965" s="20" t="s">
        <v>44</v>
      </c>
      <c r="I965" s="20" t="s">
        <v>45</v>
      </c>
      <c r="J965" s="20" t="s">
        <v>5788</v>
      </c>
      <c r="K965" s="20" t="s">
        <v>5789</v>
      </c>
      <c r="L965" s="20" t="s">
        <v>5790</v>
      </c>
      <c r="M965" s="20"/>
      <c r="N965" s="21">
        <v>119</v>
      </c>
      <c r="O965" s="21">
        <v>0</v>
      </c>
      <c r="P965" s="20"/>
      <c r="Q965" s="19">
        <v>45366</v>
      </c>
      <c r="R965" s="20"/>
      <c r="S965" s="19">
        <v>45366</v>
      </c>
      <c r="T965" s="20" t="s">
        <v>49</v>
      </c>
      <c r="U965" s="20">
        <v>933980</v>
      </c>
      <c r="V965" s="20">
        <v>240000682</v>
      </c>
      <c r="W965" s="20" t="s">
        <v>847</v>
      </c>
      <c r="X965" s="20" t="s">
        <v>305</v>
      </c>
      <c r="Y965" s="20" t="s">
        <v>52</v>
      </c>
      <c r="Z965" s="20" t="s">
        <v>5791</v>
      </c>
      <c r="AA965" s="20" t="s">
        <v>5792</v>
      </c>
      <c r="AB965" s="20" t="s">
        <v>5793</v>
      </c>
      <c r="AC965" s="20" t="s">
        <v>5794</v>
      </c>
      <c r="AD965" s="20" t="s">
        <v>56</v>
      </c>
      <c r="AE965" s="20" t="s">
        <v>1838</v>
      </c>
    </row>
    <row r="966" spans="1:31" ht="21" customHeight="1" x14ac:dyDescent="0.2">
      <c r="A966" s="4">
        <f t="shared" si="49"/>
        <v>964</v>
      </c>
      <c r="B966" s="4" t="str">
        <f t="shared" si="50"/>
        <v>B010-00019518</v>
      </c>
      <c r="C966" s="4" t="str">
        <f>IFERROR(VLOOKUP(F966,Tablas!$A$1:$B$3,2,0),"")</f>
        <v>Boleta</v>
      </c>
      <c r="D966" s="4" t="str">
        <f t="shared" si="51"/>
        <v>Ecom - CONTADO / CASH - PE 3423 TEL: 931407663 ENVÍO Basado en Pedidos de</v>
      </c>
      <c r="E966" s="19">
        <v>45488</v>
      </c>
      <c r="F966" s="20" t="s">
        <v>842</v>
      </c>
      <c r="G966" s="20" t="s">
        <v>5795</v>
      </c>
      <c r="H966" s="20" t="s">
        <v>44</v>
      </c>
      <c r="I966" s="20" t="s">
        <v>45</v>
      </c>
      <c r="J966" s="20" t="s">
        <v>1170</v>
      </c>
      <c r="K966" s="20" t="s">
        <v>1171</v>
      </c>
      <c r="L966" s="20" t="s">
        <v>1172</v>
      </c>
      <c r="M966" s="20"/>
      <c r="N966" s="21">
        <v>119.7</v>
      </c>
      <c r="O966" s="21">
        <v>0</v>
      </c>
      <c r="P966" s="20"/>
      <c r="Q966" s="19">
        <v>45488</v>
      </c>
      <c r="R966" s="20"/>
      <c r="S966" s="19">
        <v>45488</v>
      </c>
      <c r="T966" s="20" t="s">
        <v>49</v>
      </c>
      <c r="U966" s="20">
        <v>993683</v>
      </c>
      <c r="V966" s="20">
        <v>240002053</v>
      </c>
      <c r="W966" s="20" t="s">
        <v>847</v>
      </c>
      <c r="X966" s="20" t="s">
        <v>305</v>
      </c>
      <c r="Y966" s="20" t="s">
        <v>52</v>
      </c>
      <c r="Z966" s="20" t="s">
        <v>5796</v>
      </c>
      <c r="AA966" s="20" t="s">
        <v>353</v>
      </c>
      <c r="AB966" s="20" t="s">
        <v>54</v>
      </c>
      <c r="AC966" s="20" t="s">
        <v>689</v>
      </c>
      <c r="AD966" s="20" t="s">
        <v>56</v>
      </c>
      <c r="AE966" s="20" t="s">
        <v>864</v>
      </c>
    </row>
    <row r="967" spans="1:31" ht="21" customHeight="1" x14ac:dyDescent="0.2">
      <c r="A967" s="4">
        <f t="shared" si="49"/>
        <v>965</v>
      </c>
      <c r="B967" s="4" t="str">
        <f t="shared" si="50"/>
        <v>B010-00020260</v>
      </c>
      <c r="C967" s="4" t="str">
        <f>IFERROR(VLOOKUP(F967,Tablas!$A$1:$B$3,2,0),"")</f>
        <v>Boleta</v>
      </c>
      <c r="D967" s="4" t="str">
        <f t="shared" si="51"/>
        <v>Nacional - CREDITO 30 DIAS / CREDIT 30 DAYS - Ofertas de ventas - ERCAGV000878 Basado en Entrega</v>
      </c>
      <c r="E967" s="19">
        <v>45538</v>
      </c>
      <c r="F967" s="20" t="s">
        <v>842</v>
      </c>
      <c r="G967" s="20" t="s">
        <v>5797</v>
      </c>
      <c r="H967" s="20" t="s">
        <v>44</v>
      </c>
      <c r="I967" s="20" t="s">
        <v>45</v>
      </c>
      <c r="J967" s="20" t="s">
        <v>4842</v>
      </c>
      <c r="K967" s="20" t="s">
        <v>4843</v>
      </c>
      <c r="L967" s="20" t="s">
        <v>4844</v>
      </c>
      <c r="M967" s="20"/>
      <c r="N967" s="21">
        <v>120.36</v>
      </c>
      <c r="O967" s="21">
        <v>0</v>
      </c>
      <c r="P967" s="20"/>
      <c r="Q967" s="19">
        <v>45538</v>
      </c>
      <c r="R967" s="20"/>
      <c r="S967" s="19">
        <v>45568</v>
      </c>
      <c r="T967" s="20" t="s">
        <v>643</v>
      </c>
      <c r="U967" s="20">
        <v>1017899</v>
      </c>
      <c r="V967" s="20">
        <v>240002797</v>
      </c>
      <c r="W967" s="20" t="s">
        <v>847</v>
      </c>
      <c r="X967" s="20" t="s">
        <v>848</v>
      </c>
      <c r="Y967" s="20" t="s">
        <v>52</v>
      </c>
      <c r="Z967" s="20" t="s">
        <v>5798</v>
      </c>
      <c r="AA967" s="20" t="s">
        <v>4846</v>
      </c>
      <c r="AB967" s="20" t="s">
        <v>54</v>
      </c>
      <c r="AC967" s="20" t="s">
        <v>167</v>
      </c>
      <c r="AD967" s="20" t="s">
        <v>56</v>
      </c>
      <c r="AE967" s="20" t="s">
        <v>1014</v>
      </c>
    </row>
    <row r="968" spans="1:31" ht="21" customHeight="1" x14ac:dyDescent="0.2">
      <c r="A968" s="4">
        <f t="shared" si="49"/>
        <v>966</v>
      </c>
      <c r="B968" s="4" t="str">
        <f t="shared" si="50"/>
        <v>B010-00018213</v>
      </c>
      <c r="C968" s="4" t="str">
        <f>IFERROR(VLOOKUP(F968,Tablas!$A$1:$B$3,2,0),"")</f>
        <v>Boleta</v>
      </c>
      <c r="D968" s="4" t="str">
        <f t="shared" si="51"/>
        <v>Ecom - CONTADO / CASH - PE 1253 TEL: 924962656 Basado en Pedidos de client</v>
      </c>
      <c r="E968" s="19">
        <v>45369</v>
      </c>
      <c r="F968" s="20" t="s">
        <v>842</v>
      </c>
      <c r="G968" s="20" t="s">
        <v>5799</v>
      </c>
      <c r="H968" s="20" t="s">
        <v>44</v>
      </c>
      <c r="I968" s="20" t="s">
        <v>45</v>
      </c>
      <c r="J968" s="20" t="s">
        <v>1764</v>
      </c>
      <c r="K968" s="20" t="s">
        <v>1765</v>
      </c>
      <c r="L968" s="20" t="s">
        <v>1766</v>
      </c>
      <c r="M968" s="20"/>
      <c r="N968" s="21">
        <v>120.51</v>
      </c>
      <c r="O968" s="21">
        <v>0</v>
      </c>
      <c r="P968" s="20"/>
      <c r="Q968" s="19">
        <v>45369</v>
      </c>
      <c r="R968" s="20"/>
      <c r="S968" s="19">
        <v>45369</v>
      </c>
      <c r="T968" s="20" t="s">
        <v>49</v>
      </c>
      <c r="U968" s="20">
        <v>934298</v>
      </c>
      <c r="V968" s="20">
        <v>240000688</v>
      </c>
      <c r="W968" s="20" t="s">
        <v>847</v>
      </c>
      <c r="X968" s="20" t="s">
        <v>274</v>
      </c>
      <c r="Y968" s="20" t="s">
        <v>52</v>
      </c>
      <c r="Z968" s="20" t="s">
        <v>5800</v>
      </c>
      <c r="AA968" s="20" t="s">
        <v>1768</v>
      </c>
      <c r="AB968" s="20" t="s">
        <v>1769</v>
      </c>
      <c r="AC968" s="20" t="s">
        <v>689</v>
      </c>
      <c r="AD968" s="20" t="s">
        <v>56</v>
      </c>
      <c r="AE968" s="20" t="s">
        <v>864</v>
      </c>
    </row>
    <row r="969" spans="1:31" ht="21" customHeight="1" x14ac:dyDescent="0.2">
      <c r="A969" s="4">
        <f t="shared" si="49"/>
        <v>967</v>
      </c>
      <c r="B969" s="4" t="str">
        <f t="shared" si="50"/>
        <v>B010-00018429</v>
      </c>
      <c r="C969" s="4" t="str">
        <f>IFERROR(VLOOKUP(F969,Tablas!$A$1:$B$3,2,0),"")</f>
        <v>Boleta</v>
      </c>
      <c r="D969" s="4" t="str">
        <f t="shared" si="51"/>
        <v>Ecom - CONTADO / CASH - PE 1581 TEL: 989953210 Basado en Pedidos de client</v>
      </c>
      <c r="E969" s="19">
        <v>45390</v>
      </c>
      <c r="F969" s="20" t="s">
        <v>842</v>
      </c>
      <c r="G969" s="20" t="s">
        <v>5801</v>
      </c>
      <c r="H969" s="20" t="s">
        <v>44</v>
      </c>
      <c r="I969" s="20" t="s">
        <v>45</v>
      </c>
      <c r="J969" s="20" t="s">
        <v>1903</v>
      </c>
      <c r="K969" s="20" t="s">
        <v>1904</v>
      </c>
      <c r="L969" s="20" t="s">
        <v>1905</v>
      </c>
      <c r="M969" s="20"/>
      <c r="N969" s="21">
        <v>120.53</v>
      </c>
      <c r="O969" s="21">
        <v>0</v>
      </c>
      <c r="P969" s="20"/>
      <c r="Q969" s="19">
        <v>45390</v>
      </c>
      <c r="R969" s="20"/>
      <c r="S969" s="19">
        <v>45390</v>
      </c>
      <c r="T969" s="20" t="s">
        <v>49</v>
      </c>
      <c r="U969" s="20">
        <v>943108</v>
      </c>
      <c r="V969" s="20">
        <v>240000905</v>
      </c>
      <c r="W969" s="20" t="s">
        <v>847</v>
      </c>
      <c r="X969" s="20" t="s">
        <v>274</v>
      </c>
      <c r="Y969" s="20" t="s">
        <v>52</v>
      </c>
      <c r="Z969" s="20" t="s">
        <v>5802</v>
      </c>
      <c r="AA969" s="20" t="s">
        <v>1907</v>
      </c>
      <c r="AB969" s="20" t="s">
        <v>956</v>
      </c>
      <c r="AC969" s="20" t="s">
        <v>689</v>
      </c>
      <c r="AD969" s="20" t="s">
        <v>56</v>
      </c>
      <c r="AE969" s="20" t="s">
        <v>864</v>
      </c>
    </row>
    <row r="970" spans="1:31" ht="21" customHeight="1" x14ac:dyDescent="0.2">
      <c r="A970" s="4">
        <f t="shared" si="49"/>
        <v>968</v>
      </c>
      <c r="B970" s="4" t="str">
        <f t="shared" si="50"/>
        <v>B010-00019429</v>
      </c>
      <c r="C970" s="4" t="str">
        <f>IFERROR(VLOOKUP(F970,Tablas!$A$1:$B$3,2,0),"")</f>
        <v>Boleta</v>
      </c>
      <c r="D970" s="4" t="str">
        <f t="shared" si="51"/>
        <v>Falabella - CONTADO / CASH - PE 3289 FALABELLA No 2508540591 Basado en Entregas</v>
      </c>
      <c r="E970" s="19">
        <v>45478</v>
      </c>
      <c r="F970" s="20" t="s">
        <v>842</v>
      </c>
      <c r="G970" s="20" t="s">
        <v>5803</v>
      </c>
      <c r="H970" s="20" t="s">
        <v>44</v>
      </c>
      <c r="I970" s="20" t="s">
        <v>45</v>
      </c>
      <c r="J970" s="20" t="s">
        <v>5804</v>
      </c>
      <c r="K970" s="20" t="s">
        <v>5805</v>
      </c>
      <c r="L970" s="20" t="s">
        <v>5806</v>
      </c>
      <c r="M970" s="20"/>
      <c r="N970" s="21">
        <v>120.6</v>
      </c>
      <c r="O970" s="21">
        <v>0</v>
      </c>
      <c r="P970" s="20"/>
      <c r="Q970" s="19">
        <v>45478</v>
      </c>
      <c r="R970" s="20"/>
      <c r="S970" s="19">
        <v>45478</v>
      </c>
      <c r="T970" s="20" t="s">
        <v>49</v>
      </c>
      <c r="U970" s="20">
        <v>990568</v>
      </c>
      <c r="V970" s="20">
        <v>240001964</v>
      </c>
      <c r="W970" s="20" t="s">
        <v>847</v>
      </c>
      <c r="X970" s="20" t="s">
        <v>305</v>
      </c>
      <c r="Y970" s="20" t="s">
        <v>52</v>
      </c>
      <c r="Z970" s="20" t="s">
        <v>5807</v>
      </c>
      <c r="AA970" s="20" t="s">
        <v>1449</v>
      </c>
      <c r="AB970" s="20" t="s">
        <v>54</v>
      </c>
      <c r="AC970" s="20" t="s">
        <v>167</v>
      </c>
      <c r="AD970" s="20" t="s">
        <v>56</v>
      </c>
      <c r="AE970" s="20" t="s">
        <v>1838</v>
      </c>
    </row>
    <row r="971" spans="1:31" ht="21" customHeight="1" x14ac:dyDescent="0.2">
      <c r="A971" s="4">
        <f t="shared" si="49"/>
        <v>969</v>
      </c>
      <c r="B971" s="4" t="str">
        <f t="shared" si="50"/>
        <v>B010-00018425</v>
      </c>
      <c r="C971" s="4" t="str">
        <f>IFERROR(VLOOKUP(F971,Tablas!$A$1:$B$3,2,0),"")</f>
        <v>Boleta</v>
      </c>
      <c r="D971" s="4" t="str">
        <f t="shared" si="51"/>
        <v>Ecom - CONTADO / CASH - PE 1567 TEL: 942777408 Basado en Entregas 09-0010-</v>
      </c>
      <c r="E971" s="19">
        <v>45390</v>
      </c>
      <c r="F971" s="20" t="s">
        <v>842</v>
      </c>
      <c r="G971" s="20" t="s">
        <v>5808</v>
      </c>
      <c r="H971" s="20" t="s">
        <v>44</v>
      </c>
      <c r="I971" s="20" t="s">
        <v>45</v>
      </c>
      <c r="J971" s="20" t="s">
        <v>5809</v>
      </c>
      <c r="K971" s="20" t="s">
        <v>5810</v>
      </c>
      <c r="L971" s="20" t="s">
        <v>5811</v>
      </c>
      <c r="M971" s="20"/>
      <c r="N971" s="21">
        <v>120.75</v>
      </c>
      <c r="O971" s="21">
        <v>0</v>
      </c>
      <c r="P971" s="20"/>
      <c r="Q971" s="19">
        <v>45390</v>
      </c>
      <c r="R971" s="20"/>
      <c r="S971" s="19">
        <v>45390</v>
      </c>
      <c r="T971" s="20" t="s">
        <v>49</v>
      </c>
      <c r="U971" s="20">
        <v>943096</v>
      </c>
      <c r="V971" s="20">
        <v>240000901</v>
      </c>
      <c r="W971" s="20" t="s">
        <v>847</v>
      </c>
      <c r="X971" s="20" t="s">
        <v>305</v>
      </c>
      <c r="Y971" s="20" t="s">
        <v>52</v>
      </c>
      <c r="Z971" s="20" t="s">
        <v>5812</v>
      </c>
      <c r="AA971" s="20" t="s">
        <v>5813</v>
      </c>
      <c r="AB971" s="20" t="s">
        <v>5814</v>
      </c>
      <c r="AC971" s="20" t="s">
        <v>689</v>
      </c>
      <c r="AD971" s="20" t="s">
        <v>56</v>
      </c>
      <c r="AE971" s="20" t="s">
        <v>864</v>
      </c>
    </row>
    <row r="972" spans="1:31" ht="21" customHeight="1" x14ac:dyDescent="0.2">
      <c r="A972" s="4">
        <f t="shared" si="49"/>
        <v>970</v>
      </c>
      <c r="B972" s="4" t="str">
        <f t="shared" si="50"/>
        <v>B010-00019475</v>
      </c>
      <c r="C972" s="4" t="str">
        <f>IFERROR(VLOOKUP(F972,Tablas!$A$1:$B$3,2,0),"")</f>
        <v>Boleta</v>
      </c>
      <c r="D972" s="4" t="str">
        <f t="shared" si="51"/>
        <v>Falabella - CONTADO / CASH - PE 3360 FALABELLA No 2513240667 Basado en Entregas</v>
      </c>
      <c r="E972" s="19">
        <v>45482</v>
      </c>
      <c r="F972" s="20" t="s">
        <v>842</v>
      </c>
      <c r="G972" s="20" t="s">
        <v>5815</v>
      </c>
      <c r="H972" s="20" t="s">
        <v>44</v>
      </c>
      <c r="I972" s="20" t="s">
        <v>45</v>
      </c>
      <c r="J972" s="20" t="s">
        <v>5816</v>
      </c>
      <c r="K972" s="20" t="s">
        <v>5817</v>
      </c>
      <c r="L972" s="20" t="s">
        <v>5818</v>
      </c>
      <c r="M972" s="20"/>
      <c r="N972" s="21">
        <v>121.5</v>
      </c>
      <c r="O972" s="21">
        <v>0</v>
      </c>
      <c r="P972" s="20"/>
      <c r="Q972" s="19">
        <v>45482</v>
      </c>
      <c r="R972" s="20"/>
      <c r="S972" s="19">
        <v>45482</v>
      </c>
      <c r="T972" s="20" t="s">
        <v>49</v>
      </c>
      <c r="U972" s="20">
        <v>992214</v>
      </c>
      <c r="V972" s="20">
        <v>240002010</v>
      </c>
      <c r="W972" s="20" t="s">
        <v>847</v>
      </c>
      <c r="X972" s="20" t="s">
        <v>305</v>
      </c>
      <c r="Y972" s="20" t="s">
        <v>52</v>
      </c>
      <c r="Z972" s="20" t="s">
        <v>5819</v>
      </c>
      <c r="AA972" s="20" t="s">
        <v>1449</v>
      </c>
      <c r="AB972" s="20" t="s">
        <v>54</v>
      </c>
      <c r="AC972" s="20" t="s">
        <v>167</v>
      </c>
      <c r="AD972" s="20" t="s">
        <v>56</v>
      </c>
      <c r="AE972" s="20" t="s">
        <v>1838</v>
      </c>
    </row>
    <row r="973" spans="1:31" ht="21" customHeight="1" x14ac:dyDescent="0.2">
      <c r="A973" s="4">
        <f t="shared" si="49"/>
        <v>971</v>
      </c>
      <c r="B973" s="4" t="str">
        <f t="shared" si="50"/>
        <v>B010-00018298</v>
      </c>
      <c r="C973" s="4" t="str">
        <f>IFERROR(VLOOKUP(F973,Tablas!$A$1:$B$3,2,0),"")</f>
        <v>Boleta</v>
      </c>
      <c r="D973" s="4" t="str">
        <f t="shared" si="51"/>
        <v>Ecom - CONTADO / CASH - PE 1464 TEL: 990999441 Basado en Pedidos de client</v>
      </c>
      <c r="E973" s="19">
        <v>45378</v>
      </c>
      <c r="F973" s="20" t="s">
        <v>842</v>
      </c>
      <c r="G973" s="20" t="s">
        <v>5820</v>
      </c>
      <c r="H973" s="20" t="s">
        <v>44</v>
      </c>
      <c r="I973" s="20" t="s">
        <v>45</v>
      </c>
      <c r="J973" s="20" t="s">
        <v>5821</v>
      </c>
      <c r="K973" s="20" t="s">
        <v>5822</v>
      </c>
      <c r="L973" s="20" t="s">
        <v>5823</v>
      </c>
      <c r="M973" s="20"/>
      <c r="N973" s="21">
        <v>122.05</v>
      </c>
      <c r="O973" s="21">
        <v>0</v>
      </c>
      <c r="P973" s="20"/>
      <c r="Q973" s="19">
        <v>45378</v>
      </c>
      <c r="R973" s="20"/>
      <c r="S973" s="19">
        <v>45378</v>
      </c>
      <c r="T973" s="20" t="s">
        <v>49</v>
      </c>
      <c r="U973" s="20">
        <v>939177</v>
      </c>
      <c r="V973" s="20">
        <v>240000773</v>
      </c>
      <c r="W973" s="20" t="s">
        <v>847</v>
      </c>
      <c r="X973" s="20" t="s">
        <v>274</v>
      </c>
      <c r="Y973" s="20" t="s">
        <v>52</v>
      </c>
      <c r="Z973" s="20" t="s">
        <v>5824</v>
      </c>
      <c r="AA973" s="20" t="s">
        <v>5825</v>
      </c>
      <c r="AB973" s="20" t="s">
        <v>863</v>
      </c>
      <c r="AC973" s="20" t="s">
        <v>689</v>
      </c>
      <c r="AD973" s="20" t="s">
        <v>56</v>
      </c>
      <c r="AE973" s="20" t="s">
        <v>864</v>
      </c>
    </row>
    <row r="974" spans="1:31" ht="21" customHeight="1" x14ac:dyDescent="0.2">
      <c r="A974" s="4">
        <f t="shared" si="49"/>
        <v>972</v>
      </c>
      <c r="B974" s="4" t="str">
        <f t="shared" si="50"/>
        <v>B010-00018250</v>
      </c>
      <c r="C974" s="4" t="str">
        <f>IFERROR(VLOOKUP(F974,Tablas!$A$1:$B$3,2,0),"")</f>
        <v>Boleta</v>
      </c>
      <c r="D974" s="4" t="str">
        <f t="shared" si="51"/>
        <v>Falabella - CONTADO / CASH - PE 1331 FALABELLA Basado en Entregas 09-0010-00059</v>
      </c>
      <c r="E974" s="19">
        <v>45372</v>
      </c>
      <c r="F974" s="20" t="s">
        <v>842</v>
      </c>
      <c r="G974" s="20" t="s">
        <v>5828</v>
      </c>
      <c r="H974" s="20" t="s">
        <v>44</v>
      </c>
      <c r="I974" s="20" t="s">
        <v>45</v>
      </c>
      <c r="J974" s="20" t="s">
        <v>5829</v>
      </c>
      <c r="K974" s="20" t="s">
        <v>5830</v>
      </c>
      <c r="L974" s="20" t="s">
        <v>5831</v>
      </c>
      <c r="M974" s="20"/>
      <c r="N974" s="21">
        <v>122.4</v>
      </c>
      <c r="O974" s="21">
        <v>0</v>
      </c>
      <c r="P974" s="20"/>
      <c r="Q974" s="19">
        <v>45372</v>
      </c>
      <c r="R974" s="20"/>
      <c r="S974" s="19">
        <v>45372</v>
      </c>
      <c r="T974" s="20" t="s">
        <v>49</v>
      </c>
      <c r="U974" s="20">
        <v>936492</v>
      </c>
      <c r="V974" s="20">
        <v>240000725</v>
      </c>
      <c r="W974" s="20" t="s">
        <v>847</v>
      </c>
      <c r="X974" s="20" t="s">
        <v>274</v>
      </c>
      <c r="Y974" s="20" t="s">
        <v>52</v>
      </c>
      <c r="Z974" s="20" t="s">
        <v>5832</v>
      </c>
      <c r="AA974" s="20" t="s">
        <v>5833</v>
      </c>
      <c r="AB974" s="20" t="s">
        <v>576</v>
      </c>
      <c r="AC974" s="20" t="s">
        <v>167</v>
      </c>
      <c r="AD974" s="20" t="s">
        <v>56</v>
      </c>
      <c r="AE974" s="20" t="s">
        <v>1838</v>
      </c>
    </row>
    <row r="975" spans="1:31" ht="21" customHeight="1" x14ac:dyDescent="0.2">
      <c r="A975" s="4">
        <f t="shared" si="49"/>
        <v>973</v>
      </c>
      <c r="B975" s="4" t="str">
        <f t="shared" si="50"/>
        <v>B010-00018899</v>
      </c>
      <c r="C975" s="4" t="str">
        <f>IFERROR(VLOOKUP(F975,Tablas!$A$1:$B$3,2,0),"")</f>
        <v>Boleta</v>
      </c>
      <c r="D975" s="4" t="str">
        <f t="shared" si="51"/>
        <v>Ripley - CONTADO / CASH - PE 2435 RIPLEY Basado en Entregas 09-0007-00000459</v>
      </c>
      <c r="E975" s="19">
        <v>45432</v>
      </c>
      <c r="F975" s="20" t="s">
        <v>842</v>
      </c>
      <c r="G975" s="20" t="s">
        <v>5834</v>
      </c>
      <c r="H975" s="20" t="s">
        <v>44</v>
      </c>
      <c r="I975" s="20" t="s">
        <v>45</v>
      </c>
      <c r="J975" s="20" t="s">
        <v>5835</v>
      </c>
      <c r="K975" s="20" t="s">
        <v>5836</v>
      </c>
      <c r="L975" s="20" t="s">
        <v>5837</v>
      </c>
      <c r="M975" s="20"/>
      <c r="N975" s="21">
        <v>122.41</v>
      </c>
      <c r="O975" s="21">
        <v>0</v>
      </c>
      <c r="P975" s="20"/>
      <c r="Q975" s="19">
        <v>45432</v>
      </c>
      <c r="R975" s="20"/>
      <c r="S975" s="19">
        <v>45432</v>
      </c>
      <c r="T975" s="20" t="s">
        <v>49</v>
      </c>
      <c r="U975" s="20">
        <v>967181</v>
      </c>
      <c r="V975" s="20">
        <v>240001377</v>
      </c>
      <c r="W975" s="20" t="s">
        <v>847</v>
      </c>
      <c r="X975" s="20" t="s">
        <v>305</v>
      </c>
      <c r="Y975" s="20" t="s">
        <v>52</v>
      </c>
      <c r="Z975" s="20" t="s">
        <v>5838</v>
      </c>
      <c r="AA975" s="20" t="s">
        <v>808</v>
      </c>
      <c r="AB975" s="20" t="s">
        <v>2501</v>
      </c>
      <c r="AC975" s="20" t="s">
        <v>167</v>
      </c>
      <c r="AD975" s="20" t="s">
        <v>56</v>
      </c>
      <c r="AE975" s="20" t="s">
        <v>2574</v>
      </c>
    </row>
    <row r="976" spans="1:31" ht="21" customHeight="1" x14ac:dyDescent="0.2">
      <c r="A976" s="4">
        <f t="shared" si="49"/>
        <v>974</v>
      </c>
      <c r="B976" s="4" t="str">
        <f t="shared" si="50"/>
        <v>B010-00019046</v>
      </c>
      <c r="C976" s="4" t="str">
        <f>IFERROR(VLOOKUP(F976,Tablas!$A$1:$B$3,2,0),"")</f>
        <v>Boleta</v>
      </c>
      <c r="D976" s="4" t="str">
        <f t="shared" si="51"/>
        <v>Falabella - CONTADO / CASH - PE 2666 FALABELLA Basado en Entregas 09-0007-00000</v>
      </c>
      <c r="E976" s="19">
        <v>45441</v>
      </c>
      <c r="F976" s="20" t="s">
        <v>842</v>
      </c>
      <c r="G976" s="20" t="s">
        <v>5839</v>
      </c>
      <c r="H976" s="20" t="s">
        <v>44</v>
      </c>
      <c r="I976" s="20" t="s">
        <v>45</v>
      </c>
      <c r="J976" s="20" t="s">
        <v>5840</v>
      </c>
      <c r="K976" s="20" t="s">
        <v>5841</v>
      </c>
      <c r="L976" s="20" t="s">
        <v>5842</v>
      </c>
      <c r="M976" s="20"/>
      <c r="N976" s="21">
        <v>122.5</v>
      </c>
      <c r="O976" s="21">
        <v>0</v>
      </c>
      <c r="P976" s="20"/>
      <c r="Q976" s="19">
        <v>45441</v>
      </c>
      <c r="R976" s="20"/>
      <c r="S976" s="19">
        <v>45441</v>
      </c>
      <c r="T976" s="20" t="s">
        <v>49</v>
      </c>
      <c r="U976" s="20">
        <v>972353</v>
      </c>
      <c r="V976" s="20">
        <v>240001578</v>
      </c>
      <c r="W976" s="20" t="s">
        <v>847</v>
      </c>
      <c r="X976" s="20" t="s">
        <v>274</v>
      </c>
      <c r="Y976" s="20" t="s">
        <v>52</v>
      </c>
      <c r="Z976" s="20" t="s">
        <v>5843</v>
      </c>
      <c r="AA976" s="20" t="s">
        <v>5844</v>
      </c>
      <c r="AB976" s="20" t="s">
        <v>5845</v>
      </c>
      <c r="AC976" s="20" t="s">
        <v>2671</v>
      </c>
      <c r="AD976" s="20" t="s">
        <v>56</v>
      </c>
      <c r="AE976" s="20" t="s">
        <v>1838</v>
      </c>
    </row>
    <row r="977" spans="1:31" ht="21" customHeight="1" x14ac:dyDescent="0.2">
      <c r="A977" s="4">
        <f t="shared" si="49"/>
        <v>975</v>
      </c>
      <c r="B977" s="4" t="str">
        <f t="shared" si="50"/>
        <v>B010-00017715</v>
      </c>
      <c r="C977" s="4" t="str">
        <f>IFERROR(VLOOKUP(F977,Tablas!$A$1:$B$3,2,0),"")</f>
        <v>Boleta</v>
      </c>
      <c r="D977" s="4" t="str">
        <f t="shared" si="51"/>
        <v>Falabella - CONTADO / CASH - PE 0338 FALABELA Basado en Entregas 09-0010-000585</v>
      </c>
      <c r="E977" s="19">
        <v>45314</v>
      </c>
      <c r="F977" s="20" t="s">
        <v>842</v>
      </c>
      <c r="G977" s="20" t="s">
        <v>5846</v>
      </c>
      <c r="H977" s="20" t="s">
        <v>44</v>
      </c>
      <c r="I977" s="20" t="s">
        <v>45</v>
      </c>
      <c r="J977" s="20" t="s">
        <v>4115</v>
      </c>
      <c r="K977" s="20" t="s">
        <v>4116</v>
      </c>
      <c r="L977" s="20" t="s">
        <v>4117</v>
      </c>
      <c r="M977" s="20"/>
      <c r="N977" s="21">
        <v>123.3</v>
      </c>
      <c r="O977" s="21">
        <v>0</v>
      </c>
      <c r="P977" s="20"/>
      <c r="Q977" s="19">
        <v>45314</v>
      </c>
      <c r="R977" s="20"/>
      <c r="S977" s="19">
        <v>45314</v>
      </c>
      <c r="T977" s="20" t="s">
        <v>49</v>
      </c>
      <c r="U977" s="20">
        <v>908958</v>
      </c>
      <c r="V977" s="20">
        <v>240000186</v>
      </c>
      <c r="W977" s="20" t="s">
        <v>847</v>
      </c>
      <c r="X977" s="20" t="s">
        <v>274</v>
      </c>
      <c r="Y977" s="20" t="s">
        <v>52</v>
      </c>
      <c r="Z977" s="20" t="s">
        <v>5847</v>
      </c>
      <c r="AA977" s="20" t="s">
        <v>353</v>
      </c>
      <c r="AB977" s="20" t="s">
        <v>54</v>
      </c>
      <c r="AC977" s="20" t="s">
        <v>344</v>
      </c>
      <c r="AD977" s="20" t="s">
        <v>56</v>
      </c>
      <c r="AE977" s="20" t="s">
        <v>1838</v>
      </c>
    </row>
    <row r="978" spans="1:31" ht="21" customHeight="1" x14ac:dyDescent="0.2">
      <c r="A978" s="4">
        <f t="shared" si="49"/>
        <v>976</v>
      </c>
      <c r="B978" s="4" t="str">
        <f t="shared" si="50"/>
        <v>B010-00016819</v>
      </c>
      <c r="C978" s="4" t="str">
        <f>IFERROR(VLOOKUP(F978,Tablas!$A$1:$B$3,2,0),"")</f>
        <v>Boleta</v>
      </c>
      <c r="D978" s="4" t="str">
        <f t="shared" si="51"/>
        <v>Falabella - CONTADO / CASH - PE 4951 FALABELLA Basado en Entregas 09-0010-00057</v>
      </c>
      <c r="E978" s="19">
        <v>45257</v>
      </c>
      <c r="F978" s="20" t="s">
        <v>842</v>
      </c>
      <c r="G978" s="20" t="s">
        <v>5848</v>
      </c>
      <c r="H978" s="20" t="s">
        <v>44</v>
      </c>
      <c r="I978" s="20" t="s">
        <v>45</v>
      </c>
      <c r="J978" s="20" t="s">
        <v>5849</v>
      </c>
      <c r="K978" s="20" t="s">
        <v>5850</v>
      </c>
      <c r="L978" s="20" t="s">
        <v>5851</v>
      </c>
      <c r="M978" s="20"/>
      <c r="N978" s="21">
        <v>123.7</v>
      </c>
      <c r="O978" s="21">
        <v>0</v>
      </c>
      <c r="P978" s="20"/>
      <c r="Q978" s="19">
        <v>45257</v>
      </c>
      <c r="R978" s="20"/>
      <c r="S978" s="19">
        <v>45257</v>
      </c>
      <c r="T978" s="20" t="s">
        <v>49</v>
      </c>
      <c r="U978" s="20">
        <v>880661</v>
      </c>
      <c r="V978" s="20">
        <v>230003133</v>
      </c>
      <c r="W978" s="20" t="s">
        <v>847</v>
      </c>
      <c r="X978" s="20" t="s">
        <v>274</v>
      </c>
      <c r="Y978" s="20" t="s">
        <v>52</v>
      </c>
      <c r="Z978" s="20" t="s">
        <v>5852</v>
      </c>
      <c r="AA978" s="20" t="s">
        <v>5853</v>
      </c>
      <c r="AB978" s="20" t="s">
        <v>2603</v>
      </c>
      <c r="AC978" s="20" t="s">
        <v>167</v>
      </c>
      <c r="AD978" s="20" t="s">
        <v>56</v>
      </c>
      <c r="AE978" s="20" t="s">
        <v>1838</v>
      </c>
    </row>
    <row r="979" spans="1:31" ht="21" customHeight="1" x14ac:dyDescent="0.2">
      <c r="A979" s="4">
        <f t="shared" si="49"/>
        <v>977</v>
      </c>
      <c r="B979" s="4" t="str">
        <f t="shared" si="50"/>
        <v>B010-00018274</v>
      </c>
      <c r="C979" s="4" t="str">
        <f>IFERROR(VLOOKUP(F979,Tablas!$A$1:$B$3,2,0),"")</f>
        <v>Boleta</v>
      </c>
      <c r="D979" s="4" t="str">
        <f t="shared" si="51"/>
        <v>Ecom - CONTADO / CASH - PE 1369 TEL: 999244681 Basado en Pedidos de client</v>
      </c>
      <c r="E979" s="19">
        <v>45376</v>
      </c>
      <c r="F979" s="20" t="s">
        <v>842</v>
      </c>
      <c r="G979" s="20" t="s">
        <v>5854</v>
      </c>
      <c r="H979" s="20" t="s">
        <v>44</v>
      </c>
      <c r="I979" s="20" t="s">
        <v>45</v>
      </c>
      <c r="J979" s="20" t="s">
        <v>1599</v>
      </c>
      <c r="K979" s="20" t="s">
        <v>1600</v>
      </c>
      <c r="L979" s="20" t="s">
        <v>1601</v>
      </c>
      <c r="M979" s="20"/>
      <c r="N979" s="21">
        <v>123.85</v>
      </c>
      <c r="O979" s="21">
        <v>0</v>
      </c>
      <c r="P979" s="20"/>
      <c r="Q979" s="19">
        <v>45376</v>
      </c>
      <c r="R979" s="20"/>
      <c r="S979" s="19">
        <v>45376</v>
      </c>
      <c r="T979" s="20" t="s">
        <v>49</v>
      </c>
      <c r="U979" s="20">
        <v>937560</v>
      </c>
      <c r="V979" s="20">
        <v>240000749</v>
      </c>
      <c r="W979" s="20" t="s">
        <v>847</v>
      </c>
      <c r="X979" s="20" t="s">
        <v>274</v>
      </c>
      <c r="Y979" s="20" t="s">
        <v>52</v>
      </c>
      <c r="Z979" s="20" t="s">
        <v>5855</v>
      </c>
      <c r="AA979" s="20" t="s">
        <v>353</v>
      </c>
      <c r="AB979" s="20" t="s">
        <v>54</v>
      </c>
      <c r="AC979" s="20" t="s">
        <v>689</v>
      </c>
      <c r="AD979" s="20" t="s">
        <v>56</v>
      </c>
      <c r="AE979" s="20" t="s">
        <v>864</v>
      </c>
    </row>
    <row r="980" spans="1:31" ht="21" customHeight="1" x14ac:dyDescent="0.2">
      <c r="A980" s="4">
        <f t="shared" si="49"/>
        <v>978</v>
      </c>
      <c r="B980" s="4" t="str">
        <f t="shared" si="50"/>
        <v>F010-00025528</v>
      </c>
      <c r="C980" s="4" t="str">
        <f>IFERROR(VLOOKUP(F980,Tablas!$A$1:$B$3,2,0),"")</f>
        <v>Factura</v>
      </c>
      <c r="D980" s="4" t="str">
        <f t="shared" si="51"/>
        <v>Ecom - CONTADO / CASH - Facturas clientes - C10703120810</v>
      </c>
      <c r="E980" s="19">
        <v>45509</v>
      </c>
      <c r="F980" s="20" t="s">
        <v>1001</v>
      </c>
      <c r="G980" s="20" t="s">
        <v>5856</v>
      </c>
      <c r="H980" s="20" t="s">
        <v>44</v>
      </c>
      <c r="I980" s="20" t="s">
        <v>45</v>
      </c>
      <c r="J980" s="20" t="s">
        <v>5857</v>
      </c>
      <c r="K980" s="20" t="s">
        <v>5858</v>
      </c>
      <c r="L980" s="20" t="s">
        <v>5859</v>
      </c>
      <c r="M980" s="20"/>
      <c r="N980" s="21">
        <v>123.86</v>
      </c>
      <c r="O980" s="21">
        <v>0</v>
      </c>
      <c r="P980" s="20"/>
      <c r="Q980" s="19">
        <v>45509</v>
      </c>
      <c r="R980" s="20"/>
      <c r="S980" s="19">
        <v>45509</v>
      </c>
      <c r="T980" s="20" t="s">
        <v>49</v>
      </c>
      <c r="U980" s="20">
        <v>1004032</v>
      </c>
      <c r="V980" s="20">
        <v>240002314</v>
      </c>
      <c r="W980" s="20" t="s">
        <v>847</v>
      </c>
      <c r="X980" s="20" t="s">
        <v>305</v>
      </c>
      <c r="Y980" s="20" t="s">
        <v>52</v>
      </c>
      <c r="Z980" s="20" t="s">
        <v>5860</v>
      </c>
      <c r="AA980" s="20" t="s">
        <v>5861</v>
      </c>
      <c r="AB980" s="20"/>
      <c r="AC980" s="20"/>
      <c r="AD980" s="20" t="s">
        <v>56</v>
      </c>
      <c r="AE980" s="20" t="s">
        <v>864</v>
      </c>
    </row>
    <row r="981" spans="1:31" ht="21" customHeight="1" x14ac:dyDescent="0.2">
      <c r="A981" s="4">
        <f t="shared" si="49"/>
        <v>979</v>
      </c>
      <c r="B981" s="4" t="str">
        <f t="shared" si="50"/>
        <v>B010-00017543</v>
      </c>
      <c r="C981" s="4" t="str">
        <f>IFERROR(VLOOKUP(F981,Tablas!$A$1:$B$3,2,0),"")</f>
        <v>Boleta</v>
      </c>
      <c r="D981" s="4" t="str">
        <f t="shared" si="51"/>
        <v>Falabella - CONTADO / CASH - PE 0011 FALABELLA Basado en Entregas 09-0010-00058</v>
      </c>
      <c r="E981" s="19">
        <v>45294</v>
      </c>
      <c r="F981" s="20" t="s">
        <v>842</v>
      </c>
      <c r="G981" s="20" t="s">
        <v>5862</v>
      </c>
      <c r="H981" s="20" t="s">
        <v>44</v>
      </c>
      <c r="I981" s="20" t="s">
        <v>45</v>
      </c>
      <c r="J981" s="20" t="s">
        <v>1909</v>
      </c>
      <c r="K981" s="20" t="s">
        <v>1910</v>
      </c>
      <c r="L981" s="20" t="s">
        <v>1911</v>
      </c>
      <c r="M981" s="20"/>
      <c r="N981" s="21">
        <v>123.99</v>
      </c>
      <c r="O981" s="21">
        <v>0</v>
      </c>
      <c r="P981" s="20"/>
      <c r="Q981" s="19">
        <v>45294</v>
      </c>
      <c r="R981" s="20"/>
      <c r="S981" s="19">
        <v>45294</v>
      </c>
      <c r="T981" s="20" t="s">
        <v>49</v>
      </c>
      <c r="U981" s="20">
        <v>898075</v>
      </c>
      <c r="V981" s="20">
        <v>240000014</v>
      </c>
      <c r="W981" s="20" t="s">
        <v>847</v>
      </c>
      <c r="X981" s="20" t="s">
        <v>274</v>
      </c>
      <c r="Y981" s="20" t="s">
        <v>52</v>
      </c>
      <c r="Z981" s="20" t="s">
        <v>5863</v>
      </c>
      <c r="AA981" s="20" t="s">
        <v>1913</v>
      </c>
      <c r="AB981" s="20" t="s">
        <v>1914</v>
      </c>
      <c r="AC981" s="20" t="s">
        <v>689</v>
      </c>
      <c r="AD981" s="20" t="s">
        <v>56</v>
      </c>
      <c r="AE981" s="20" t="s">
        <v>1838</v>
      </c>
    </row>
    <row r="982" spans="1:31" ht="21" customHeight="1" x14ac:dyDescent="0.2">
      <c r="A982" s="4">
        <f t="shared" si="49"/>
        <v>980</v>
      </c>
      <c r="B982" s="4" t="str">
        <f t="shared" si="50"/>
        <v>B010-00019403</v>
      </c>
      <c r="C982" s="4" t="str">
        <f>IFERROR(VLOOKUP(F982,Tablas!$A$1:$B$3,2,0),"")</f>
        <v>Boleta</v>
      </c>
      <c r="D982" s="4" t="str">
        <f t="shared" si="51"/>
        <v>Nacional - CREDITO 30 DIAS / CREDIT 30 DAYS - PE 3235 Basado en Entregas 09-0007-00001200.</v>
      </c>
      <c r="E982" s="19">
        <v>45475</v>
      </c>
      <c r="F982" s="20" t="s">
        <v>842</v>
      </c>
      <c r="G982" s="20" t="s">
        <v>5864</v>
      </c>
      <c r="H982" s="20" t="s">
        <v>44</v>
      </c>
      <c r="I982" s="20" t="s">
        <v>45</v>
      </c>
      <c r="J982" s="20" t="s">
        <v>5865</v>
      </c>
      <c r="K982" s="20" t="s">
        <v>5866</v>
      </c>
      <c r="L982" s="20" t="s">
        <v>5867</v>
      </c>
      <c r="M982" s="20"/>
      <c r="N982" s="21">
        <v>124.8</v>
      </c>
      <c r="O982" s="21">
        <v>0</v>
      </c>
      <c r="P982" s="20"/>
      <c r="Q982" s="19">
        <v>45475</v>
      </c>
      <c r="R982" s="20"/>
      <c r="S982" s="19">
        <v>45505</v>
      </c>
      <c r="T982" s="20" t="s">
        <v>643</v>
      </c>
      <c r="U982" s="20">
        <v>988831</v>
      </c>
      <c r="V982" s="20">
        <v>240001938</v>
      </c>
      <c r="W982" s="20" t="s">
        <v>847</v>
      </c>
      <c r="X982" s="20" t="s">
        <v>305</v>
      </c>
      <c r="Y982" s="20" t="s">
        <v>52</v>
      </c>
      <c r="Z982" s="20" t="s">
        <v>5868</v>
      </c>
      <c r="AA982" s="20" t="s">
        <v>1597</v>
      </c>
      <c r="AB982" s="20" t="s">
        <v>336</v>
      </c>
      <c r="AC982" s="20" t="s">
        <v>167</v>
      </c>
      <c r="AD982" s="20" t="s">
        <v>56</v>
      </c>
      <c r="AE982" s="20" t="s">
        <v>1014</v>
      </c>
    </row>
    <row r="983" spans="1:31" ht="21" customHeight="1" x14ac:dyDescent="0.2">
      <c r="A983" s="4">
        <f t="shared" si="49"/>
        <v>981</v>
      </c>
      <c r="B983" s="4" t="str">
        <f t="shared" si="50"/>
        <v>B010-00020475</v>
      </c>
      <c r="C983" s="4" t="str">
        <f>IFERROR(VLOOKUP(F983,Tablas!$A$1:$B$3,2,0),"")</f>
        <v>Boleta</v>
      </c>
      <c r="D983" s="4" t="str">
        <f t="shared" si="51"/>
        <v>Plaza Vea - Intercorp - CONTADO / CASH - PE 4963 PLAZA VEA v13441648plzv-01 Basado en Entre</v>
      </c>
      <c r="E983" s="19">
        <v>45558</v>
      </c>
      <c r="F983" s="20" t="s">
        <v>842</v>
      </c>
      <c r="G983" s="20" t="s">
        <v>5869</v>
      </c>
      <c r="H983" s="20" t="s">
        <v>44</v>
      </c>
      <c r="I983" s="20" t="s">
        <v>45</v>
      </c>
      <c r="J983" s="20" t="s">
        <v>5870</v>
      </c>
      <c r="K983" s="20" t="s">
        <v>5871</v>
      </c>
      <c r="L983" s="20" t="s">
        <v>5872</v>
      </c>
      <c r="M983" s="20"/>
      <c r="N983" s="21">
        <v>124.8</v>
      </c>
      <c r="O983" s="21">
        <v>0</v>
      </c>
      <c r="P983" s="20"/>
      <c r="Q983" s="19">
        <v>45558</v>
      </c>
      <c r="R983" s="20"/>
      <c r="S983" s="19">
        <v>45558</v>
      </c>
      <c r="T983" s="20" t="s">
        <v>49</v>
      </c>
      <c r="U983" s="20">
        <v>1027617</v>
      </c>
      <c r="V983" s="20">
        <v>240003012</v>
      </c>
      <c r="W983" s="20" t="s">
        <v>847</v>
      </c>
      <c r="X983" s="20" t="s">
        <v>274</v>
      </c>
      <c r="Y983" s="20" t="s">
        <v>52</v>
      </c>
      <c r="Z983" s="20" t="s">
        <v>5873</v>
      </c>
      <c r="AA983" s="20" t="s">
        <v>1449</v>
      </c>
      <c r="AB983" s="20" t="s">
        <v>54</v>
      </c>
      <c r="AC983" s="20" t="s">
        <v>167</v>
      </c>
      <c r="AD983" s="20" t="s">
        <v>56</v>
      </c>
      <c r="AE983" s="20" t="s">
        <v>2494</v>
      </c>
    </row>
    <row r="984" spans="1:31" ht="21" customHeight="1" x14ac:dyDescent="0.2">
      <c r="A984" s="4">
        <f t="shared" si="49"/>
        <v>982</v>
      </c>
      <c r="B984" s="4" t="str">
        <f t="shared" si="50"/>
        <v>B010-00020177</v>
      </c>
      <c r="C984" s="4" t="str">
        <f>IFERROR(VLOOKUP(F984,Tablas!$A$1:$B$3,2,0),"")</f>
        <v>Boleta</v>
      </c>
      <c r="D984" s="4" t="str">
        <f t="shared" si="51"/>
        <v>Falabella - CONTADO / CASH - PE 4413 FALABELLA No 2559052997 Basado en Entregas</v>
      </c>
      <c r="E984" s="19">
        <v>45530</v>
      </c>
      <c r="F984" s="20" t="s">
        <v>842</v>
      </c>
      <c r="G984" s="20" t="s">
        <v>5874</v>
      </c>
      <c r="H984" s="20" t="s">
        <v>44</v>
      </c>
      <c r="I984" s="20" t="s">
        <v>45</v>
      </c>
      <c r="J984" s="20" t="s">
        <v>5637</v>
      </c>
      <c r="K984" s="20" t="s">
        <v>5638</v>
      </c>
      <c r="L984" s="20" t="s">
        <v>5639</v>
      </c>
      <c r="M984" s="20"/>
      <c r="N984" s="21">
        <v>125</v>
      </c>
      <c r="O984" s="21">
        <v>0</v>
      </c>
      <c r="P984" s="20"/>
      <c r="Q984" s="19">
        <v>45530</v>
      </c>
      <c r="R984" s="20"/>
      <c r="S984" s="19">
        <v>45530</v>
      </c>
      <c r="T984" s="20" t="s">
        <v>49</v>
      </c>
      <c r="U984" s="20">
        <v>1013378</v>
      </c>
      <c r="V984" s="20">
        <v>240002714</v>
      </c>
      <c r="W984" s="20" t="s">
        <v>847</v>
      </c>
      <c r="X984" s="20" t="s">
        <v>274</v>
      </c>
      <c r="Y984" s="20" t="s">
        <v>52</v>
      </c>
      <c r="Z984" s="20" t="s">
        <v>5875</v>
      </c>
      <c r="AA984" s="20" t="s">
        <v>808</v>
      </c>
      <c r="AB984" s="20" t="s">
        <v>2446</v>
      </c>
      <c r="AC984" s="20" t="s">
        <v>167</v>
      </c>
      <c r="AD984" s="20" t="s">
        <v>56</v>
      </c>
      <c r="AE984" s="20" t="s">
        <v>1838</v>
      </c>
    </row>
    <row r="985" spans="1:31" ht="21" customHeight="1" x14ac:dyDescent="0.2">
      <c r="A985" s="4">
        <f t="shared" si="49"/>
        <v>983</v>
      </c>
      <c r="B985" s="4" t="str">
        <f t="shared" si="50"/>
        <v>B010-00019693</v>
      </c>
      <c r="C985" s="4" t="str">
        <f>IFERROR(VLOOKUP(F985,Tablas!$A$1:$B$3,2,0),"")</f>
        <v>Boleta</v>
      </c>
      <c r="D985" s="4" t="str">
        <f t="shared" si="51"/>
        <v>Falabella - CONTADO / CASH - PE 3770 FALABELLA No 2535640134 Basado en Entregas</v>
      </c>
      <c r="E985" s="19">
        <v>45504</v>
      </c>
      <c r="F985" s="20" t="s">
        <v>842</v>
      </c>
      <c r="G985" s="20" t="s">
        <v>5876</v>
      </c>
      <c r="H985" s="20" t="s">
        <v>44</v>
      </c>
      <c r="I985" s="20" t="s">
        <v>45</v>
      </c>
      <c r="J985" s="20" t="s">
        <v>5676</v>
      </c>
      <c r="K985" s="20" t="s">
        <v>5677</v>
      </c>
      <c r="L985" s="20" t="s">
        <v>5678</v>
      </c>
      <c r="M985" s="20"/>
      <c r="N985" s="21">
        <v>125</v>
      </c>
      <c r="O985" s="21">
        <v>0</v>
      </c>
      <c r="P985" s="20"/>
      <c r="Q985" s="19">
        <v>45504</v>
      </c>
      <c r="R985" s="20"/>
      <c r="S985" s="19">
        <v>45504</v>
      </c>
      <c r="T985" s="20" t="s">
        <v>49</v>
      </c>
      <c r="U985" s="20">
        <v>1000139</v>
      </c>
      <c r="V985" s="20">
        <v>240002228</v>
      </c>
      <c r="W985" s="20" t="s">
        <v>847</v>
      </c>
      <c r="X985" s="20" t="s">
        <v>274</v>
      </c>
      <c r="Y985" s="20" t="s">
        <v>52</v>
      </c>
      <c r="Z985" s="20" t="s">
        <v>5877</v>
      </c>
      <c r="AA985" s="20" t="s">
        <v>808</v>
      </c>
      <c r="AB985" s="20" t="s">
        <v>54</v>
      </c>
      <c r="AC985" s="20" t="s">
        <v>167</v>
      </c>
      <c r="AD985" s="20" t="s">
        <v>56</v>
      </c>
      <c r="AE985" s="20" t="s">
        <v>1838</v>
      </c>
    </row>
    <row r="986" spans="1:31" ht="21" customHeight="1" x14ac:dyDescent="0.2">
      <c r="A986" s="4">
        <f t="shared" si="49"/>
        <v>984</v>
      </c>
      <c r="B986" s="4" t="str">
        <f t="shared" si="50"/>
        <v>B010-00017575</v>
      </c>
      <c r="C986" s="4" t="str">
        <f>IFERROR(VLOOKUP(F986,Tablas!$A$1:$B$3,2,0),"")</f>
        <v>Boleta</v>
      </c>
      <c r="D986" s="4" t="str">
        <f t="shared" si="51"/>
        <v>Plaza Vea - Intercorp - CONTADO / CASH - PE 0058 PLAZA VEA Basado en Entregas 09-0010-00058</v>
      </c>
      <c r="E986" s="19">
        <v>45299</v>
      </c>
      <c r="F986" s="20" t="s">
        <v>842</v>
      </c>
      <c r="G986" s="20" t="s">
        <v>5878</v>
      </c>
      <c r="H986" s="20" t="s">
        <v>44</v>
      </c>
      <c r="I986" s="20" t="s">
        <v>45</v>
      </c>
      <c r="J986" s="20" t="s">
        <v>1886</v>
      </c>
      <c r="K986" s="20" t="s">
        <v>1887</v>
      </c>
      <c r="L986" s="20" t="s">
        <v>1888</v>
      </c>
      <c r="M986" s="20"/>
      <c r="N986" s="21">
        <v>125.39</v>
      </c>
      <c r="O986" s="21">
        <v>0</v>
      </c>
      <c r="P986" s="20"/>
      <c r="Q986" s="19">
        <v>45299</v>
      </c>
      <c r="R986" s="20"/>
      <c r="S986" s="19">
        <v>45299</v>
      </c>
      <c r="T986" s="20" t="s">
        <v>49</v>
      </c>
      <c r="U986" s="20">
        <v>901448</v>
      </c>
      <c r="V986" s="20">
        <v>240000046</v>
      </c>
      <c r="W986" s="20" t="s">
        <v>847</v>
      </c>
      <c r="X986" s="20" t="s">
        <v>274</v>
      </c>
      <c r="Y986" s="20" t="s">
        <v>52</v>
      </c>
      <c r="Z986" s="20" t="s">
        <v>5879</v>
      </c>
      <c r="AA986" s="20" t="s">
        <v>689</v>
      </c>
      <c r="AB986" s="20" t="s">
        <v>167</v>
      </c>
      <c r="AC986" s="20" t="s">
        <v>167</v>
      </c>
      <c r="AD986" s="20" t="s">
        <v>56</v>
      </c>
      <c r="AE986" s="20" t="s">
        <v>2494</v>
      </c>
    </row>
    <row r="987" spans="1:31" ht="21" customHeight="1" x14ac:dyDescent="0.2">
      <c r="A987" s="4">
        <f t="shared" si="49"/>
        <v>985</v>
      </c>
      <c r="B987" s="4" t="str">
        <f t="shared" si="50"/>
        <v>B010-00019676</v>
      </c>
      <c r="C987" s="4" t="str">
        <f>IFERROR(VLOOKUP(F987,Tablas!$A$1:$B$3,2,0),"")</f>
        <v>Boleta</v>
      </c>
      <c r="D987" s="4" t="str">
        <f t="shared" si="51"/>
        <v>Nacional - CREDITO 30 DIAS / CREDIT 30 DAYS - PE 3721 Basado en Entregas 09-T010-00000400.</v>
      </c>
      <c r="E987" s="19">
        <v>45498</v>
      </c>
      <c r="F987" s="20" t="s">
        <v>842</v>
      </c>
      <c r="G987" s="20" t="s">
        <v>5880</v>
      </c>
      <c r="H987" s="20" t="s">
        <v>44</v>
      </c>
      <c r="I987" s="20" t="s">
        <v>45</v>
      </c>
      <c r="J987" s="20" t="s">
        <v>5881</v>
      </c>
      <c r="K987" s="20" t="s">
        <v>5882</v>
      </c>
      <c r="L987" s="20" t="s">
        <v>5883</v>
      </c>
      <c r="M987" s="20"/>
      <c r="N987" s="21">
        <v>126.56</v>
      </c>
      <c r="O987" s="21">
        <v>0</v>
      </c>
      <c r="P987" s="20"/>
      <c r="Q987" s="19">
        <v>45498</v>
      </c>
      <c r="R987" s="20"/>
      <c r="S987" s="19">
        <v>45528</v>
      </c>
      <c r="T987" s="20" t="s">
        <v>643</v>
      </c>
      <c r="U987" s="20">
        <v>998548</v>
      </c>
      <c r="V987" s="20">
        <v>240002211</v>
      </c>
      <c r="W987" s="20" t="s">
        <v>847</v>
      </c>
      <c r="X987" s="20" t="s">
        <v>305</v>
      </c>
      <c r="Y987" s="20" t="s">
        <v>52</v>
      </c>
      <c r="Z987" s="20" t="s">
        <v>5884</v>
      </c>
      <c r="AA987" s="20" t="s">
        <v>457</v>
      </c>
      <c r="AB987" s="20" t="s">
        <v>54</v>
      </c>
      <c r="AC987" s="20" t="s">
        <v>167</v>
      </c>
      <c r="AD987" s="20" t="s">
        <v>56</v>
      </c>
      <c r="AE987" s="20" t="s">
        <v>1014</v>
      </c>
    </row>
    <row r="988" spans="1:31" ht="21" customHeight="1" x14ac:dyDescent="0.2">
      <c r="A988" s="4">
        <f t="shared" si="49"/>
        <v>986</v>
      </c>
      <c r="B988" s="4" t="str">
        <f t="shared" si="50"/>
        <v>B010-00018482</v>
      </c>
      <c r="C988" s="4" t="str">
        <f>IFERROR(VLOOKUP(F988,Tablas!$A$1:$B$3,2,0),"")</f>
        <v>Boleta</v>
      </c>
      <c r="D988" s="4" t="str">
        <f t="shared" si="51"/>
        <v>Ecom - CONTADO / CASH - PE 1694 TEL: 985074551 Basado en Pedidos de client</v>
      </c>
      <c r="E988" s="19">
        <v>45397</v>
      </c>
      <c r="F988" s="20" t="s">
        <v>842</v>
      </c>
      <c r="G988" s="20" t="s">
        <v>5885</v>
      </c>
      <c r="H988" s="20" t="s">
        <v>44</v>
      </c>
      <c r="I988" s="20" t="s">
        <v>45</v>
      </c>
      <c r="J988" s="20" t="s">
        <v>4773</v>
      </c>
      <c r="K988" s="20" t="s">
        <v>4774</v>
      </c>
      <c r="L988" s="20" t="s">
        <v>4775</v>
      </c>
      <c r="M988" s="20"/>
      <c r="N988" s="21">
        <v>126.56</v>
      </c>
      <c r="O988" s="21">
        <v>0</v>
      </c>
      <c r="P988" s="20"/>
      <c r="Q988" s="19">
        <v>45397</v>
      </c>
      <c r="R988" s="20"/>
      <c r="S988" s="19">
        <v>45397</v>
      </c>
      <c r="T988" s="20" t="s">
        <v>49</v>
      </c>
      <c r="U988" s="20">
        <v>946322</v>
      </c>
      <c r="V988" s="20">
        <v>240000958</v>
      </c>
      <c r="W988" s="20" t="s">
        <v>847</v>
      </c>
      <c r="X988" s="20" t="s">
        <v>274</v>
      </c>
      <c r="Y988" s="20" t="s">
        <v>52</v>
      </c>
      <c r="Z988" s="20" t="s">
        <v>5886</v>
      </c>
      <c r="AA988" s="20" t="s">
        <v>4777</v>
      </c>
      <c r="AB988" s="20" t="s">
        <v>949</v>
      </c>
      <c r="AC988" s="20" t="s">
        <v>689</v>
      </c>
      <c r="AD988" s="20" t="s">
        <v>56</v>
      </c>
      <c r="AE988" s="20" t="s">
        <v>864</v>
      </c>
    </row>
    <row r="989" spans="1:31" ht="21" customHeight="1" x14ac:dyDescent="0.2">
      <c r="A989" s="4">
        <f t="shared" si="49"/>
        <v>987</v>
      </c>
      <c r="B989" s="4" t="str">
        <f t="shared" si="50"/>
        <v>B010-00019376</v>
      </c>
      <c r="C989" s="4" t="str">
        <f>IFERROR(VLOOKUP(F989,Tablas!$A$1:$B$3,2,0),"")</f>
        <v>Boleta</v>
      </c>
      <c r="D989" s="4" t="str">
        <f t="shared" si="51"/>
        <v>Nacional - CREDITO 30 DIAS / CREDIT 30 DAYS - PE 3163 Basado en Entregas 09-0007-00001161.</v>
      </c>
      <c r="E989" s="19">
        <v>45471</v>
      </c>
      <c r="F989" s="20" t="s">
        <v>842</v>
      </c>
      <c r="G989" s="20" t="s">
        <v>5887</v>
      </c>
      <c r="H989" s="20" t="s">
        <v>44</v>
      </c>
      <c r="I989" s="20" t="s">
        <v>45</v>
      </c>
      <c r="J989" s="20" t="s">
        <v>5888</v>
      </c>
      <c r="K989" s="20" t="s">
        <v>5889</v>
      </c>
      <c r="L989" s="20" t="s">
        <v>5890</v>
      </c>
      <c r="M989" s="20"/>
      <c r="N989" s="21">
        <v>126.56</v>
      </c>
      <c r="O989" s="21">
        <v>0</v>
      </c>
      <c r="P989" s="20"/>
      <c r="Q989" s="19">
        <v>45471</v>
      </c>
      <c r="R989" s="20"/>
      <c r="S989" s="19">
        <v>45501</v>
      </c>
      <c r="T989" s="20" t="s">
        <v>643</v>
      </c>
      <c r="U989" s="20">
        <v>987631</v>
      </c>
      <c r="V989" s="20">
        <v>240001911</v>
      </c>
      <c r="W989" s="20" t="s">
        <v>847</v>
      </c>
      <c r="X989" s="20" t="s">
        <v>305</v>
      </c>
      <c r="Y989" s="20" t="s">
        <v>52</v>
      </c>
      <c r="Z989" s="20" t="s">
        <v>5891</v>
      </c>
      <c r="AA989" s="20" t="s">
        <v>457</v>
      </c>
      <c r="AB989" s="20" t="s">
        <v>54</v>
      </c>
      <c r="AC989" s="20" t="s">
        <v>167</v>
      </c>
      <c r="AD989" s="20" t="s">
        <v>56</v>
      </c>
      <c r="AE989" s="20" t="s">
        <v>1014</v>
      </c>
    </row>
    <row r="990" spans="1:31" ht="21" customHeight="1" x14ac:dyDescent="0.2">
      <c r="A990" s="4">
        <f t="shared" si="49"/>
        <v>988</v>
      </c>
      <c r="B990" s="4" t="str">
        <f t="shared" si="50"/>
        <v>B010-00019635</v>
      </c>
      <c r="C990" s="4" t="str">
        <f>IFERROR(VLOOKUP(F990,Tablas!$A$1:$B$3,2,0),"")</f>
        <v>Boleta</v>
      </c>
      <c r="D990" s="4" t="str">
        <f t="shared" si="51"/>
        <v>Nacional - CREDITO 30 DIAS / CREDIT 30 DAYS - PE 3649 Basado en Entregas 09-T010-00000337.</v>
      </c>
      <c r="E990" s="19">
        <v>45495</v>
      </c>
      <c r="F990" s="20" t="s">
        <v>842</v>
      </c>
      <c r="G990" s="20" t="s">
        <v>5892</v>
      </c>
      <c r="H990" s="20" t="s">
        <v>44</v>
      </c>
      <c r="I990" s="20" t="s">
        <v>45</v>
      </c>
      <c r="J990" s="20" t="s">
        <v>5893</v>
      </c>
      <c r="K990" s="20" t="s">
        <v>5894</v>
      </c>
      <c r="L990" s="20" t="s">
        <v>5895</v>
      </c>
      <c r="M990" s="20"/>
      <c r="N990" s="21">
        <v>126.56</v>
      </c>
      <c r="O990" s="21">
        <v>0</v>
      </c>
      <c r="P990" s="20"/>
      <c r="Q990" s="19">
        <v>45495</v>
      </c>
      <c r="R990" s="20"/>
      <c r="S990" s="19">
        <v>45525</v>
      </c>
      <c r="T990" s="20" t="s">
        <v>643</v>
      </c>
      <c r="U990" s="20">
        <v>997379</v>
      </c>
      <c r="V990" s="20">
        <v>240002170</v>
      </c>
      <c r="W990" s="20" t="s">
        <v>847</v>
      </c>
      <c r="X990" s="20" t="s">
        <v>305</v>
      </c>
      <c r="Y990" s="20" t="s">
        <v>52</v>
      </c>
      <c r="Z990" s="20" t="s">
        <v>5896</v>
      </c>
      <c r="AA990" s="20" t="s">
        <v>850</v>
      </c>
      <c r="AB990" s="20" t="s">
        <v>54</v>
      </c>
      <c r="AC990" s="20" t="s">
        <v>167</v>
      </c>
      <c r="AD990" s="20" t="s">
        <v>56</v>
      </c>
      <c r="AE990" s="20" t="s">
        <v>1014</v>
      </c>
    </row>
    <row r="991" spans="1:31" ht="21" customHeight="1" x14ac:dyDescent="0.2">
      <c r="A991" s="4">
        <f t="shared" si="49"/>
        <v>989</v>
      </c>
      <c r="B991" s="4" t="str">
        <f t="shared" si="50"/>
        <v>B010-00019019</v>
      </c>
      <c r="C991" s="4" t="str">
        <f>IFERROR(VLOOKUP(F991,Tablas!$A$1:$B$3,2,0),"")</f>
        <v>Boleta</v>
      </c>
      <c r="D991" s="4" t="str">
        <f t="shared" si="51"/>
        <v>Falabella - CONTADO / CASH - PE 2581 FALABELLA Basado en Entregas 09-0007-00000</v>
      </c>
      <c r="E991" s="19">
        <v>45440</v>
      </c>
      <c r="F991" s="20" t="s">
        <v>842</v>
      </c>
      <c r="G991" s="20" t="s">
        <v>5897</v>
      </c>
      <c r="H991" s="20" t="s">
        <v>44</v>
      </c>
      <c r="I991" s="20" t="s">
        <v>45</v>
      </c>
      <c r="J991" s="20" t="s">
        <v>5898</v>
      </c>
      <c r="K991" s="20" t="s">
        <v>5899</v>
      </c>
      <c r="L991" s="20" t="s">
        <v>5900</v>
      </c>
      <c r="M991" s="20"/>
      <c r="N991" s="21">
        <v>126.9</v>
      </c>
      <c r="O991" s="21">
        <v>0</v>
      </c>
      <c r="P991" s="20"/>
      <c r="Q991" s="19">
        <v>45440</v>
      </c>
      <c r="R991" s="20"/>
      <c r="S991" s="19">
        <v>45440</v>
      </c>
      <c r="T991" s="20" t="s">
        <v>49</v>
      </c>
      <c r="U991" s="20">
        <v>971165</v>
      </c>
      <c r="V991" s="20">
        <v>240001551</v>
      </c>
      <c r="W991" s="20" t="s">
        <v>847</v>
      </c>
      <c r="X991" s="20" t="s">
        <v>305</v>
      </c>
      <c r="Y991" s="20" t="s">
        <v>52</v>
      </c>
      <c r="Z991" s="20" t="s">
        <v>5901</v>
      </c>
      <c r="AA991" s="20" t="s">
        <v>5902</v>
      </c>
      <c r="AB991" s="20" t="s">
        <v>3456</v>
      </c>
      <c r="AC991" s="20" t="s">
        <v>167</v>
      </c>
      <c r="AD991" s="20" t="s">
        <v>56</v>
      </c>
      <c r="AE991" s="20" t="s">
        <v>1838</v>
      </c>
    </row>
    <row r="992" spans="1:31" ht="21" customHeight="1" x14ac:dyDescent="0.2">
      <c r="A992" s="4">
        <f t="shared" si="49"/>
        <v>990</v>
      </c>
      <c r="B992" s="4" t="str">
        <f t="shared" si="50"/>
        <v>B010-00018277</v>
      </c>
      <c r="C992" s="4" t="str">
        <f>IFERROR(VLOOKUP(F992,Tablas!$A$1:$B$3,2,0),"")</f>
        <v>Boleta</v>
      </c>
      <c r="D992" s="4" t="str">
        <f t="shared" si="51"/>
        <v>Venta Asistida - CONTADO / CASH - PE 1383 TEL: 987422663 Basado en Entregas 09-0010-</v>
      </c>
      <c r="E992" s="19">
        <v>45376</v>
      </c>
      <c r="F992" s="20" t="s">
        <v>842</v>
      </c>
      <c r="G992" s="20" t="s">
        <v>5903</v>
      </c>
      <c r="H992" s="20" t="s">
        <v>44</v>
      </c>
      <c r="I992" s="20" t="s">
        <v>45</v>
      </c>
      <c r="J992" s="20" t="s">
        <v>1247</v>
      </c>
      <c r="K992" s="20" t="s">
        <v>1248</v>
      </c>
      <c r="L992" s="20" t="s">
        <v>1249</v>
      </c>
      <c r="M992" s="20"/>
      <c r="N992" s="21">
        <v>126.9</v>
      </c>
      <c r="O992" s="21">
        <v>0</v>
      </c>
      <c r="P992" s="20"/>
      <c r="Q992" s="19">
        <v>45376</v>
      </c>
      <c r="R992" s="20"/>
      <c r="S992" s="19">
        <v>45376</v>
      </c>
      <c r="T992" s="20" t="s">
        <v>49</v>
      </c>
      <c r="U992" s="20">
        <v>937590</v>
      </c>
      <c r="V992" s="20">
        <v>240000752</v>
      </c>
      <c r="W992" s="20" t="s">
        <v>847</v>
      </c>
      <c r="X992" s="20" t="s">
        <v>274</v>
      </c>
      <c r="Y992" s="20" t="s">
        <v>52</v>
      </c>
      <c r="Z992" s="20" t="s">
        <v>5904</v>
      </c>
      <c r="AA992" s="20" t="s">
        <v>1251</v>
      </c>
      <c r="AB992" s="20" t="s">
        <v>689</v>
      </c>
      <c r="AC992" s="20" t="s">
        <v>689</v>
      </c>
      <c r="AD992" s="20" t="s">
        <v>56</v>
      </c>
      <c r="AE992" s="20" t="s">
        <v>983</v>
      </c>
    </row>
    <row r="993" spans="1:31" ht="21" customHeight="1" x14ac:dyDescent="0.2">
      <c r="A993" s="4">
        <f t="shared" si="49"/>
        <v>991</v>
      </c>
      <c r="B993" s="4" t="str">
        <f t="shared" si="50"/>
        <v>B010-00018370</v>
      </c>
      <c r="C993" s="4" t="str">
        <f>IFERROR(VLOOKUP(F993,Tablas!$A$1:$B$3,2,0),"")</f>
        <v>Boleta</v>
      </c>
      <c r="D993" s="4" t="str">
        <f t="shared" si="51"/>
        <v>Falabella - CONTADO / CASH - PE 1482 FALABELLA Basado en Entregas 09-0010-00059</v>
      </c>
      <c r="E993" s="19">
        <v>45384</v>
      </c>
      <c r="F993" s="20" t="s">
        <v>842</v>
      </c>
      <c r="G993" s="20" t="s">
        <v>5905</v>
      </c>
      <c r="H993" s="20" t="s">
        <v>44</v>
      </c>
      <c r="I993" s="20" t="s">
        <v>45</v>
      </c>
      <c r="J993" s="20" t="s">
        <v>5682</v>
      </c>
      <c r="K993" s="20" t="s">
        <v>5683</v>
      </c>
      <c r="L993" s="20" t="s">
        <v>5684</v>
      </c>
      <c r="M993" s="20"/>
      <c r="N993" s="21">
        <v>127.1</v>
      </c>
      <c r="O993" s="21">
        <v>0</v>
      </c>
      <c r="P993" s="20"/>
      <c r="Q993" s="19">
        <v>45384</v>
      </c>
      <c r="R993" s="20"/>
      <c r="S993" s="19">
        <v>45384</v>
      </c>
      <c r="T993" s="20" t="s">
        <v>49</v>
      </c>
      <c r="U993" s="20">
        <v>940178</v>
      </c>
      <c r="V993" s="20">
        <v>240000846</v>
      </c>
      <c r="W993" s="20" t="s">
        <v>847</v>
      </c>
      <c r="X993" s="20" t="s">
        <v>274</v>
      </c>
      <c r="Y993" s="20" t="s">
        <v>52</v>
      </c>
      <c r="Z993" s="20" t="s">
        <v>5906</v>
      </c>
      <c r="AA993" s="20" t="s">
        <v>5686</v>
      </c>
      <c r="AB993" s="20" t="s">
        <v>2671</v>
      </c>
      <c r="AC993" s="20" t="s">
        <v>2671</v>
      </c>
      <c r="AD993" s="20" t="s">
        <v>56</v>
      </c>
      <c r="AE993" s="20" t="s">
        <v>1838</v>
      </c>
    </row>
    <row r="994" spans="1:31" ht="21" customHeight="1" x14ac:dyDescent="0.2">
      <c r="A994" s="4">
        <f t="shared" si="49"/>
        <v>992</v>
      </c>
      <c r="B994" s="4" t="str">
        <f t="shared" si="50"/>
        <v>B010-00020517</v>
      </c>
      <c r="C994" s="4" t="str">
        <f>IFERROR(VLOOKUP(F994,Tablas!$A$1:$B$3,2,0),"")</f>
        <v>Boleta</v>
      </c>
      <c r="D994" s="4" t="str">
        <f t="shared" si="51"/>
        <v>Plaza Vea - Intercorp - CONTADO / CASH - PE 5062 PLAZA VEA v13461111plzv-01 Basado en Entre</v>
      </c>
      <c r="E994" s="19">
        <v>45561</v>
      </c>
      <c r="F994" s="20" t="s">
        <v>842</v>
      </c>
      <c r="G994" s="20" t="s">
        <v>5907</v>
      </c>
      <c r="H994" s="20" t="s">
        <v>44</v>
      </c>
      <c r="I994" s="20" t="s">
        <v>45</v>
      </c>
      <c r="J994" s="20" t="s">
        <v>5908</v>
      </c>
      <c r="K994" s="20" t="s">
        <v>5909</v>
      </c>
      <c r="L994" s="20" t="s">
        <v>5910</v>
      </c>
      <c r="M994" s="20"/>
      <c r="N994" s="21">
        <v>127.61</v>
      </c>
      <c r="O994" s="21">
        <v>0</v>
      </c>
      <c r="P994" s="20"/>
      <c r="Q994" s="19">
        <v>45561</v>
      </c>
      <c r="R994" s="20"/>
      <c r="S994" s="19">
        <v>45561</v>
      </c>
      <c r="T994" s="20" t="s">
        <v>49</v>
      </c>
      <c r="U994" s="20">
        <v>1030465</v>
      </c>
      <c r="V994" s="20">
        <v>240003054</v>
      </c>
      <c r="W994" s="20" t="s">
        <v>847</v>
      </c>
      <c r="X994" s="20" t="s">
        <v>274</v>
      </c>
      <c r="Y994" s="20" t="s">
        <v>52</v>
      </c>
      <c r="Z994" s="20" t="s">
        <v>5911</v>
      </c>
      <c r="AA994" s="20" t="s">
        <v>1449</v>
      </c>
      <c r="AB994" s="20" t="s">
        <v>54</v>
      </c>
      <c r="AC994" s="20" t="s">
        <v>167</v>
      </c>
      <c r="AD994" s="20" t="s">
        <v>56</v>
      </c>
      <c r="AE994" s="20" t="s">
        <v>2494</v>
      </c>
    </row>
    <row r="995" spans="1:31" ht="21" customHeight="1" x14ac:dyDescent="0.2">
      <c r="A995" s="4">
        <f t="shared" si="49"/>
        <v>993</v>
      </c>
      <c r="B995" s="4" t="str">
        <f t="shared" si="50"/>
        <v>B010-00019998</v>
      </c>
      <c r="C995" s="4" t="str">
        <f>IFERROR(VLOOKUP(F995,Tablas!$A$1:$B$3,2,0),"")</f>
        <v>Boleta</v>
      </c>
      <c r="D995" s="4" t="str">
        <f t="shared" si="51"/>
        <v>Nacional - CREDITO 30 DIAS / CREDIT 30 DAYS - PE 4144 Basado en Entregas 09-T010-00000762.</v>
      </c>
      <c r="E995" s="19">
        <v>45519</v>
      </c>
      <c r="F995" s="20" t="s">
        <v>842</v>
      </c>
      <c r="G995" s="20" t="s">
        <v>5912</v>
      </c>
      <c r="H995" s="20" t="s">
        <v>44</v>
      </c>
      <c r="I995" s="20" t="s">
        <v>45</v>
      </c>
      <c r="J995" s="20" t="s">
        <v>2792</v>
      </c>
      <c r="K995" s="20" t="s">
        <v>2793</v>
      </c>
      <c r="L995" s="20" t="s">
        <v>2794</v>
      </c>
      <c r="M995" s="20"/>
      <c r="N995" s="21">
        <v>128.30000000000001</v>
      </c>
      <c r="O995" s="21">
        <v>0</v>
      </c>
      <c r="P995" s="20"/>
      <c r="Q995" s="19">
        <v>45519</v>
      </c>
      <c r="R995" s="20"/>
      <c r="S995" s="19">
        <v>45549</v>
      </c>
      <c r="T995" s="20" t="s">
        <v>643</v>
      </c>
      <c r="U995" s="20">
        <v>1008349</v>
      </c>
      <c r="V995" s="20">
        <v>240002534</v>
      </c>
      <c r="W995" s="20" t="s">
        <v>847</v>
      </c>
      <c r="X995" s="20" t="s">
        <v>305</v>
      </c>
      <c r="Y995" s="20" t="s">
        <v>52</v>
      </c>
      <c r="Z995" s="20" t="s">
        <v>5913</v>
      </c>
      <c r="AA995" s="20" t="s">
        <v>457</v>
      </c>
      <c r="AB995" s="20" t="s">
        <v>54</v>
      </c>
      <c r="AC995" s="20" t="s">
        <v>167</v>
      </c>
      <c r="AD995" s="20" t="s">
        <v>56</v>
      </c>
      <c r="AE995" s="20" t="s">
        <v>1014</v>
      </c>
    </row>
    <row r="996" spans="1:31" ht="21" customHeight="1" x14ac:dyDescent="0.2">
      <c r="A996" s="4">
        <f t="shared" si="49"/>
        <v>994</v>
      </c>
      <c r="B996" s="4" t="str">
        <f t="shared" si="50"/>
        <v>B010-00018124</v>
      </c>
      <c r="C996" s="4" t="str">
        <f>IFERROR(VLOOKUP(F996,Tablas!$A$1:$B$3,2,0),"")</f>
        <v>Boleta</v>
      </c>
      <c r="D996" s="4" t="str">
        <f t="shared" si="51"/>
        <v>Ecom - CONTADO / CASH - PE 1058 TEL: 971330357 Basado en Pedidos de client</v>
      </c>
      <c r="E996" s="19">
        <v>45357</v>
      </c>
      <c r="F996" s="20" t="s">
        <v>842</v>
      </c>
      <c r="G996" s="20" t="s">
        <v>5914</v>
      </c>
      <c r="H996" s="20" t="s">
        <v>44</v>
      </c>
      <c r="I996" s="20" t="s">
        <v>45</v>
      </c>
      <c r="J996" s="20" t="s">
        <v>5570</v>
      </c>
      <c r="K996" s="20" t="s">
        <v>5571</v>
      </c>
      <c r="L996" s="20" t="s">
        <v>5572</v>
      </c>
      <c r="M996" s="20"/>
      <c r="N996" s="21">
        <v>128.35</v>
      </c>
      <c r="O996" s="21">
        <v>0</v>
      </c>
      <c r="P996" s="20"/>
      <c r="Q996" s="19">
        <v>45357</v>
      </c>
      <c r="R996" s="20"/>
      <c r="S996" s="19">
        <v>45357</v>
      </c>
      <c r="T996" s="20" t="s">
        <v>49</v>
      </c>
      <c r="U996" s="20">
        <v>929488</v>
      </c>
      <c r="V996" s="20">
        <v>240000598</v>
      </c>
      <c r="W996" s="20" t="s">
        <v>847</v>
      </c>
      <c r="X996" s="20" t="s">
        <v>274</v>
      </c>
      <c r="Y996" s="20" t="s">
        <v>52</v>
      </c>
      <c r="Z996" s="20" t="s">
        <v>5915</v>
      </c>
      <c r="AA996" s="20" t="s">
        <v>5574</v>
      </c>
      <c r="AB996" s="20" t="s">
        <v>4362</v>
      </c>
      <c r="AC996" s="20" t="s">
        <v>167</v>
      </c>
      <c r="AD996" s="20" t="s">
        <v>56</v>
      </c>
      <c r="AE996" s="20" t="s">
        <v>864</v>
      </c>
    </row>
    <row r="997" spans="1:31" ht="21" customHeight="1" x14ac:dyDescent="0.2">
      <c r="A997" s="4">
        <f t="shared" si="49"/>
        <v>995</v>
      </c>
      <c r="B997" s="4" t="str">
        <f t="shared" si="50"/>
        <v>B010-00018369</v>
      </c>
      <c r="C997" s="4" t="str">
        <f>IFERROR(VLOOKUP(F997,Tablas!$A$1:$B$3,2,0),"")</f>
        <v>Boleta</v>
      </c>
      <c r="D997" s="4" t="str">
        <f t="shared" si="51"/>
        <v>Ecom - CONTADO / CASH - PE 1478 TEL 942437963 Basado en Pedidos de cliente</v>
      </c>
      <c r="E997" s="19">
        <v>45384</v>
      </c>
      <c r="F997" s="20" t="s">
        <v>842</v>
      </c>
      <c r="G997" s="20" t="s">
        <v>5916</v>
      </c>
      <c r="H997" s="20" t="s">
        <v>44</v>
      </c>
      <c r="I997" s="20" t="s">
        <v>45</v>
      </c>
      <c r="J997" s="20" t="s">
        <v>5917</v>
      </c>
      <c r="K997" s="20" t="s">
        <v>5918</v>
      </c>
      <c r="L997" s="20" t="s">
        <v>5919</v>
      </c>
      <c r="M997" s="20"/>
      <c r="N997" s="21">
        <v>128.41999999999999</v>
      </c>
      <c r="O997" s="21">
        <v>0</v>
      </c>
      <c r="P997" s="20"/>
      <c r="Q997" s="19">
        <v>45384</v>
      </c>
      <c r="R997" s="20"/>
      <c r="S997" s="19">
        <v>45384</v>
      </c>
      <c r="T997" s="20" t="s">
        <v>49</v>
      </c>
      <c r="U997" s="20">
        <v>940175</v>
      </c>
      <c r="V997" s="20">
        <v>240000845</v>
      </c>
      <c r="W997" s="20" t="s">
        <v>847</v>
      </c>
      <c r="X997" s="20" t="s">
        <v>917</v>
      </c>
      <c r="Y997" s="20" t="s">
        <v>52</v>
      </c>
      <c r="Z997" s="20" t="s">
        <v>5920</v>
      </c>
      <c r="AA997" s="20" t="s">
        <v>5921</v>
      </c>
      <c r="AB997" s="20" t="s">
        <v>1421</v>
      </c>
      <c r="AC997" s="20" t="s">
        <v>1421</v>
      </c>
      <c r="AD997" s="20" t="s">
        <v>56</v>
      </c>
      <c r="AE997" s="20" t="s">
        <v>864</v>
      </c>
    </row>
    <row r="998" spans="1:31" ht="21" customHeight="1" x14ac:dyDescent="0.2">
      <c r="A998" s="4">
        <f t="shared" si="49"/>
        <v>996</v>
      </c>
      <c r="B998" s="4" t="str">
        <f t="shared" si="50"/>
        <v>B010-00018255</v>
      </c>
      <c r="C998" s="4" t="str">
        <f>IFERROR(VLOOKUP(F998,Tablas!$A$1:$B$3,2,0),"")</f>
        <v>Boleta</v>
      </c>
      <c r="D998" s="4" t="str">
        <f t="shared" si="51"/>
        <v>Ecom - CONTADO / CASH - PE 1337 TEL: 987242077 Basado en Pedidos de client</v>
      </c>
      <c r="E998" s="19">
        <v>45373</v>
      </c>
      <c r="F998" s="20" t="s">
        <v>842</v>
      </c>
      <c r="G998" s="20" t="s">
        <v>5922</v>
      </c>
      <c r="H998" s="20" t="s">
        <v>44</v>
      </c>
      <c r="I998" s="20" t="s">
        <v>45</v>
      </c>
      <c r="J998" s="20" t="s">
        <v>5714</v>
      </c>
      <c r="K998" s="20" t="s">
        <v>5715</v>
      </c>
      <c r="L998" s="20" t="s">
        <v>5716</v>
      </c>
      <c r="M998" s="20"/>
      <c r="N998" s="21">
        <v>128.80000000000001</v>
      </c>
      <c r="O998" s="21">
        <v>0</v>
      </c>
      <c r="P998" s="20"/>
      <c r="Q998" s="19">
        <v>45373</v>
      </c>
      <c r="R998" s="20"/>
      <c r="S998" s="19">
        <v>45373</v>
      </c>
      <c r="T998" s="20" t="s">
        <v>49</v>
      </c>
      <c r="U998" s="20">
        <v>936742</v>
      </c>
      <c r="V998" s="20">
        <v>240000730</v>
      </c>
      <c r="W998" s="20" t="s">
        <v>847</v>
      </c>
      <c r="X998" s="20" t="s">
        <v>305</v>
      </c>
      <c r="Y998" s="20" t="s">
        <v>52</v>
      </c>
      <c r="Z998" s="20" t="s">
        <v>5923</v>
      </c>
      <c r="AA998" s="20" t="s">
        <v>5718</v>
      </c>
      <c r="AB998" s="20" t="s">
        <v>4362</v>
      </c>
      <c r="AC998" s="20" t="s">
        <v>167</v>
      </c>
      <c r="AD998" s="20" t="s">
        <v>56</v>
      </c>
      <c r="AE998" s="20" t="s">
        <v>864</v>
      </c>
    </row>
    <row r="999" spans="1:31" ht="21" customHeight="1" x14ac:dyDescent="0.2">
      <c r="A999" s="4">
        <f t="shared" si="49"/>
        <v>997</v>
      </c>
      <c r="B999" s="4" t="str">
        <f t="shared" si="50"/>
        <v>B010-00019899</v>
      </c>
      <c r="C999" s="4" t="str">
        <f>IFERROR(VLOOKUP(F999,Tablas!$A$1:$B$3,2,0),"")</f>
        <v>Boleta</v>
      </c>
      <c r="D999" s="4" t="str">
        <f t="shared" si="51"/>
        <v>Ecom - CONTADO / CASH - PE 3955 TEL: 977176653 ENVÍO Basado en Entregas 09</v>
      </c>
      <c r="E999" s="19">
        <v>45511</v>
      </c>
      <c r="F999" s="20" t="s">
        <v>842</v>
      </c>
      <c r="G999" s="20" t="s">
        <v>5924</v>
      </c>
      <c r="H999" s="20" t="s">
        <v>44</v>
      </c>
      <c r="I999" s="20" t="s">
        <v>45</v>
      </c>
      <c r="J999" s="20" t="s">
        <v>1816</v>
      </c>
      <c r="K999" s="20" t="s">
        <v>1817</v>
      </c>
      <c r="L999" s="20" t="s">
        <v>1818</v>
      </c>
      <c r="M999" s="20"/>
      <c r="N999" s="21">
        <v>128.88999999999999</v>
      </c>
      <c r="O999" s="21">
        <v>0</v>
      </c>
      <c r="P999" s="20"/>
      <c r="Q999" s="19">
        <v>45511</v>
      </c>
      <c r="R999" s="20"/>
      <c r="S999" s="19">
        <v>45511</v>
      </c>
      <c r="T999" s="20" t="s">
        <v>49</v>
      </c>
      <c r="U999" s="20">
        <v>1004654</v>
      </c>
      <c r="V999" s="20">
        <v>240002435</v>
      </c>
      <c r="W999" s="20" t="s">
        <v>847</v>
      </c>
      <c r="X999" s="20" t="s">
        <v>305</v>
      </c>
      <c r="Y999" s="20" t="s">
        <v>52</v>
      </c>
      <c r="Z999" s="20" t="s">
        <v>5925</v>
      </c>
      <c r="AA999" s="20" t="s">
        <v>1820</v>
      </c>
      <c r="AB999" s="20" t="s">
        <v>1168</v>
      </c>
      <c r="AC999" s="20" t="s">
        <v>689</v>
      </c>
      <c r="AD999" s="20" t="s">
        <v>56</v>
      </c>
      <c r="AE999" s="20" t="s">
        <v>864</v>
      </c>
    </row>
    <row r="1000" spans="1:31" ht="21" customHeight="1" x14ac:dyDescent="0.2">
      <c r="A1000" s="4">
        <f t="shared" si="49"/>
        <v>998</v>
      </c>
      <c r="B1000" s="4" t="str">
        <f t="shared" si="50"/>
        <v>B010-00019928</v>
      </c>
      <c r="C1000" s="4" t="str">
        <f>IFERROR(VLOOKUP(F1000,Tablas!$A$1:$B$3,2,0),"")</f>
        <v>Boleta</v>
      </c>
      <c r="D1000" s="4" t="str">
        <f t="shared" si="51"/>
        <v>Ripley - CONTADO / CASH - PE 3994 RIPLEY n.º 6766812201-A Basado en Entregas</v>
      </c>
      <c r="E1000" s="19">
        <v>45512</v>
      </c>
      <c r="F1000" s="20" t="s">
        <v>842</v>
      </c>
      <c r="G1000" s="20" t="s">
        <v>5926</v>
      </c>
      <c r="H1000" s="20" t="s">
        <v>44</v>
      </c>
      <c r="I1000" s="20" t="s">
        <v>45</v>
      </c>
      <c r="J1000" s="20" t="s">
        <v>5927</v>
      </c>
      <c r="K1000" s="20" t="s">
        <v>5928</v>
      </c>
      <c r="L1000" s="20" t="s">
        <v>5929</v>
      </c>
      <c r="M1000" s="20"/>
      <c r="N1000" s="21">
        <v>129</v>
      </c>
      <c r="O1000" s="21">
        <v>0</v>
      </c>
      <c r="P1000" s="20"/>
      <c r="Q1000" s="19">
        <v>45512</v>
      </c>
      <c r="R1000" s="20"/>
      <c r="S1000" s="19">
        <v>45512</v>
      </c>
      <c r="T1000" s="20" t="s">
        <v>49</v>
      </c>
      <c r="U1000" s="20">
        <v>1005306</v>
      </c>
      <c r="V1000" s="20">
        <v>240002464</v>
      </c>
      <c r="W1000" s="20" t="s">
        <v>847</v>
      </c>
      <c r="X1000" s="20" t="s">
        <v>274</v>
      </c>
      <c r="Y1000" s="20" t="s">
        <v>52</v>
      </c>
      <c r="Z1000" s="20" t="s">
        <v>5930</v>
      </c>
      <c r="AA1000" s="20" t="s">
        <v>808</v>
      </c>
      <c r="AB1000" s="20" t="s">
        <v>54</v>
      </c>
      <c r="AC1000" s="20" t="s">
        <v>167</v>
      </c>
      <c r="AD1000" s="20" t="s">
        <v>56</v>
      </c>
      <c r="AE1000" s="20" t="s">
        <v>2574</v>
      </c>
    </row>
    <row r="1001" spans="1:31" ht="21" customHeight="1" x14ac:dyDescent="0.2">
      <c r="A1001" s="4">
        <f t="shared" si="49"/>
        <v>999</v>
      </c>
      <c r="B1001" s="4" t="str">
        <f t="shared" si="50"/>
        <v>B010-00019532</v>
      </c>
      <c r="C1001" s="4" t="str">
        <f>IFERROR(VLOOKUP(F1001,Tablas!$A$1:$B$3,2,0),"")</f>
        <v>Boleta</v>
      </c>
      <c r="D1001" s="4" t="str">
        <f t="shared" si="51"/>
        <v>Oechsle - Intercorp - CONTADO / CASH - PE 3464 OECHSLE 1446830058082-01 Basado en Entrega</v>
      </c>
      <c r="E1001" s="19">
        <v>45488</v>
      </c>
      <c r="F1001" s="20" t="s">
        <v>842</v>
      </c>
      <c r="G1001" s="20" t="s">
        <v>5931</v>
      </c>
      <c r="H1001" s="20" t="s">
        <v>44</v>
      </c>
      <c r="I1001" s="20" t="s">
        <v>45</v>
      </c>
      <c r="J1001" s="20" t="s">
        <v>5932</v>
      </c>
      <c r="K1001" s="20" t="s">
        <v>5933</v>
      </c>
      <c r="L1001" s="20" t="s">
        <v>5934</v>
      </c>
      <c r="M1001" s="20"/>
      <c r="N1001" s="21">
        <v>129.4</v>
      </c>
      <c r="O1001" s="21">
        <v>0</v>
      </c>
      <c r="P1001" s="20"/>
      <c r="Q1001" s="19">
        <v>45488</v>
      </c>
      <c r="R1001" s="20"/>
      <c r="S1001" s="19">
        <v>45488</v>
      </c>
      <c r="T1001" s="20" t="s">
        <v>49</v>
      </c>
      <c r="U1001" s="20">
        <v>994227</v>
      </c>
      <c r="V1001" s="20">
        <v>240002067</v>
      </c>
      <c r="W1001" s="20" t="s">
        <v>847</v>
      </c>
      <c r="X1001" s="20" t="s">
        <v>274</v>
      </c>
      <c r="Y1001" s="20" t="s">
        <v>52</v>
      </c>
      <c r="Z1001" s="20" t="s">
        <v>5935</v>
      </c>
      <c r="AA1001" s="20" t="s">
        <v>1449</v>
      </c>
      <c r="AB1001" s="20" t="s">
        <v>54</v>
      </c>
      <c r="AC1001" s="20" t="s">
        <v>167</v>
      </c>
      <c r="AD1001" s="20" t="s">
        <v>56</v>
      </c>
      <c r="AE1001" s="20" t="s">
        <v>3057</v>
      </c>
    </row>
    <row r="1002" spans="1:31" ht="21" customHeight="1" x14ac:dyDescent="0.2">
      <c r="A1002" s="4">
        <f t="shared" si="49"/>
        <v>1000</v>
      </c>
      <c r="B1002" s="4" t="str">
        <f t="shared" si="50"/>
        <v>F010-00024287</v>
      </c>
      <c r="C1002" s="4" t="str">
        <f>IFERROR(VLOOKUP(F1002,Tablas!$A$1:$B$3,2,0),"")</f>
        <v>Factura</v>
      </c>
      <c r="D1002" s="4" t="str">
        <f t="shared" si="51"/>
        <v xml:space="preserve"> - CREDITO 30 DIAS / CREDIT 30 DAYS - Regularización de precio por la venta de bienes –</v>
      </c>
      <c r="E1002" s="19">
        <v>45378</v>
      </c>
      <c r="F1002" s="20" t="s">
        <v>1001</v>
      </c>
      <c r="G1002" s="20" t="s">
        <v>5936</v>
      </c>
      <c r="H1002" s="20" t="s">
        <v>44</v>
      </c>
      <c r="I1002" s="20" t="s">
        <v>45</v>
      </c>
      <c r="J1002" s="20" t="s">
        <v>3532</v>
      </c>
      <c r="K1002" s="20" t="s">
        <v>3533</v>
      </c>
      <c r="L1002" s="20" t="s">
        <v>3534</v>
      </c>
      <c r="M1002" s="20"/>
      <c r="N1002" s="21">
        <v>129.55000000000001</v>
      </c>
      <c r="O1002" s="21">
        <v>0</v>
      </c>
      <c r="P1002" s="20"/>
      <c r="Q1002" s="19">
        <v>45378</v>
      </c>
      <c r="R1002" s="20"/>
      <c r="S1002" s="19">
        <v>45407</v>
      </c>
      <c r="T1002" s="20" t="s">
        <v>643</v>
      </c>
      <c r="U1002" s="20">
        <v>938869</v>
      </c>
      <c r="V1002" s="20">
        <v>240000856</v>
      </c>
      <c r="W1002" s="20" t="s">
        <v>847</v>
      </c>
      <c r="X1002" s="20" t="s">
        <v>2795</v>
      </c>
      <c r="Y1002" s="20" t="s">
        <v>52</v>
      </c>
      <c r="Z1002" s="20" t="s">
        <v>3535</v>
      </c>
      <c r="AA1002" s="20" t="s">
        <v>3536</v>
      </c>
      <c r="AB1002" s="20" t="s">
        <v>1413</v>
      </c>
      <c r="AC1002" s="20" t="s">
        <v>167</v>
      </c>
      <c r="AD1002" s="20" t="s">
        <v>56</v>
      </c>
      <c r="AE1002" s="20"/>
    </row>
    <row r="1003" spans="1:31" ht="21" customHeight="1" x14ac:dyDescent="0.2">
      <c r="A1003" s="4">
        <f t="shared" si="49"/>
        <v>1001</v>
      </c>
      <c r="B1003" s="4" t="str">
        <f t="shared" si="50"/>
        <v>B010-00020272</v>
      </c>
      <c r="C1003" s="4" t="str">
        <f>IFERROR(VLOOKUP(F1003,Tablas!$A$1:$B$3,2,0),"")</f>
        <v>Boleta</v>
      </c>
      <c r="D1003" s="4" t="str">
        <f t="shared" si="51"/>
        <v>Falabella - CONTADO / CASH - PE 4563 FALABELLA No 2566466560 Basado en Entregas</v>
      </c>
      <c r="E1003" s="19">
        <v>45538</v>
      </c>
      <c r="F1003" s="20" t="s">
        <v>842</v>
      </c>
      <c r="G1003" s="20" t="s">
        <v>5937</v>
      </c>
      <c r="H1003" s="20" t="s">
        <v>44</v>
      </c>
      <c r="I1003" s="20" t="s">
        <v>45</v>
      </c>
      <c r="J1003" s="20" t="s">
        <v>5938</v>
      </c>
      <c r="K1003" s="20" t="s">
        <v>5939</v>
      </c>
      <c r="L1003" s="20" t="s">
        <v>5940</v>
      </c>
      <c r="M1003" s="20"/>
      <c r="N1003" s="21">
        <v>129.6</v>
      </c>
      <c r="O1003" s="21">
        <v>0</v>
      </c>
      <c r="P1003" s="20"/>
      <c r="Q1003" s="19">
        <v>45538</v>
      </c>
      <c r="R1003" s="20"/>
      <c r="S1003" s="19">
        <v>45538</v>
      </c>
      <c r="T1003" s="20" t="s">
        <v>49</v>
      </c>
      <c r="U1003" s="20">
        <v>1017962</v>
      </c>
      <c r="V1003" s="20">
        <v>240002809</v>
      </c>
      <c r="W1003" s="20" t="s">
        <v>847</v>
      </c>
      <c r="X1003" s="20" t="s">
        <v>305</v>
      </c>
      <c r="Y1003" s="20" t="s">
        <v>52</v>
      </c>
      <c r="Z1003" s="20" t="s">
        <v>5941</v>
      </c>
      <c r="AA1003" s="20" t="s">
        <v>372</v>
      </c>
      <c r="AB1003" s="20" t="s">
        <v>54</v>
      </c>
      <c r="AC1003" s="20" t="s">
        <v>167</v>
      </c>
      <c r="AD1003" s="20" t="s">
        <v>56</v>
      </c>
      <c r="AE1003" s="20" t="s">
        <v>1838</v>
      </c>
    </row>
    <row r="1004" spans="1:31" ht="21" customHeight="1" x14ac:dyDescent="0.2">
      <c r="A1004" s="4">
        <f t="shared" si="49"/>
        <v>1002</v>
      </c>
      <c r="B1004" s="4" t="str">
        <f t="shared" si="50"/>
        <v>B010-00018720</v>
      </c>
      <c r="C1004" s="4" t="str">
        <f>IFERROR(VLOOKUP(F1004,Tablas!$A$1:$B$3,2,0),"")</f>
        <v>Boleta</v>
      </c>
      <c r="D1004" s="4" t="str">
        <f t="shared" si="51"/>
        <v>Ripley - CONTADO / CASH - PE 2079 RIPLEY Basado en Entregas 09-0007-00000123</v>
      </c>
      <c r="E1004" s="19">
        <v>45412</v>
      </c>
      <c r="F1004" s="20" t="s">
        <v>842</v>
      </c>
      <c r="G1004" s="20" t="s">
        <v>5942</v>
      </c>
      <c r="H1004" s="20" t="s">
        <v>44</v>
      </c>
      <c r="I1004" s="20" t="s">
        <v>45</v>
      </c>
      <c r="J1004" s="20" t="s">
        <v>5943</v>
      </c>
      <c r="K1004" s="20" t="s">
        <v>5944</v>
      </c>
      <c r="L1004" s="20" t="s">
        <v>5945</v>
      </c>
      <c r="M1004" s="20"/>
      <c r="N1004" s="21">
        <v>129.81</v>
      </c>
      <c r="O1004" s="21">
        <v>0</v>
      </c>
      <c r="P1004" s="20"/>
      <c r="Q1004" s="19">
        <v>45412</v>
      </c>
      <c r="R1004" s="20"/>
      <c r="S1004" s="19">
        <v>45412</v>
      </c>
      <c r="T1004" s="20" t="s">
        <v>49</v>
      </c>
      <c r="U1004" s="20">
        <v>957084</v>
      </c>
      <c r="V1004" s="20">
        <v>240001196</v>
      </c>
      <c r="W1004" s="20" t="s">
        <v>847</v>
      </c>
      <c r="X1004" s="20" t="s">
        <v>305</v>
      </c>
      <c r="Y1004" s="20" t="s">
        <v>52</v>
      </c>
      <c r="Z1004" s="20" t="s">
        <v>5946</v>
      </c>
      <c r="AA1004" s="20" t="s">
        <v>5947</v>
      </c>
      <c r="AB1004" s="20" t="s">
        <v>942</v>
      </c>
      <c r="AC1004" s="20" t="s">
        <v>689</v>
      </c>
      <c r="AD1004" s="20" t="s">
        <v>56</v>
      </c>
      <c r="AE1004" s="20" t="s">
        <v>2574</v>
      </c>
    </row>
    <row r="1005" spans="1:31" ht="21" customHeight="1" x14ac:dyDescent="0.2">
      <c r="A1005" s="4">
        <f t="shared" si="49"/>
        <v>1003</v>
      </c>
      <c r="B1005" s="4" t="str">
        <f t="shared" si="50"/>
        <v>B010-00019935</v>
      </c>
      <c r="C1005" s="4" t="str">
        <f>IFERROR(VLOOKUP(F1005,Tablas!$A$1:$B$3,2,0),"")</f>
        <v>Boleta</v>
      </c>
      <c r="D1005" s="4" t="str">
        <f t="shared" si="51"/>
        <v>Ecom - CONTADO / CASH - PE 4005 TRANS. SULLANA EXPRESS RECOGE: HUAMAN CHAN</v>
      </c>
      <c r="E1005" s="19">
        <v>45513</v>
      </c>
      <c r="F1005" s="20" t="s">
        <v>842</v>
      </c>
      <c r="G1005" s="20" t="s">
        <v>5948</v>
      </c>
      <c r="H1005" s="20" t="s">
        <v>44</v>
      </c>
      <c r="I1005" s="20" t="s">
        <v>45</v>
      </c>
      <c r="J1005" s="20" t="s">
        <v>2753</v>
      </c>
      <c r="K1005" s="20" t="s">
        <v>2754</v>
      </c>
      <c r="L1005" s="20" t="s">
        <v>2755</v>
      </c>
      <c r="M1005" s="20"/>
      <c r="N1005" s="21">
        <v>130</v>
      </c>
      <c r="O1005" s="21">
        <v>0</v>
      </c>
      <c r="P1005" s="20"/>
      <c r="Q1005" s="19">
        <v>45513</v>
      </c>
      <c r="R1005" s="20"/>
      <c r="S1005" s="19">
        <v>45513</v>
      </c>
      <c r="T1005" s="20" t="s">
        <v>49</v>
      </c>
      <c r="U1005" s="20">
        <v>1005559</v>
      </c>
      <c r="V1005" s="20">
        <v>240002471</v>
      </c>
      <c r="W1005" s="20" t="s">
        <v>847</v>
      </c>
      <c r="X1005" s="20" t="s">
        <v>305</v>
      </c>
      <c r="Y1005" s="20" t="s">
        <v>52</v>
      </c>
      <c r="Z1005" s="20" t="s">
        <v>5949</v>
      </c>
      <c r="AA1005" s="20" t="s">
        <v>2757</v>
      </c>
      <c r="AB1005" s="20" t="s">
        <v>2758</v>
      </c>
      <c r="AC1005" s="20" t="s">
        <v>2671</v>
      </c>
      <c r="AD1005" s="20" t="s">
        <v>56</v>
      </c>
      <c r="AE1005" s="20" t="s">
        <v>864</v>
      </c>
    </row>
    <row r="1006" spans="1:31" ht="21" customHeight="1" x14ac:dyDescent="0.2">
      <c r="A1006" s="4">
        <f t="shared" si="49"/>
        <v>1004</v>
      </c>
      <c r="B1006" s="4" t="str">
        <f t="shared" si="50"/>
        <v>B010-00020213</v>
      </c>
      <c r="C1006" s="4" t="str">
        <f>IFERROR(VLOOKUP(F1006,Tablas!$A$1:$B$3,2,0),"")</f>
        <v>Boleta</v>
      </c>
      <c r="D1006" s="4" t="str">
        <f t="shared" si="51"/>
        <v>Nacional - CREDITO 30 DIAS / CREDIT 30 DAYS - Ofertas de ventas - ERCAGV000124. PE:  4488 Basado</v>
      </c>
      <c r="E1006" s="19">
        <v>45532</v>
      </c>
      <c r="F1006" s="20" t="s">
        <v>842</v>
      </c>
      <c r="G1006" s="20" t="s">
        <v>5950</v>
      </c>
      <c r="H1006" s="20" t="s">
        <v>44</v>
      </c>
      <c r="I1006" s="20" t="s">
        <v>45</v>
      </c>
      <c r="J1006" s="20" t="s">
        <v>5951</v>
      </c>
      <c r="K1006" s="20" t="s">
        <v>5952</v>
      </c>
      <c r="L1006" s="20" t="s">
        <v>5953</v>
      </c>
      <c r="M1006" s="20"/>
      <c r="N1006" s="21">
        <v>130.38999999999999</v>
      </c>
      <c r="O1006" s="21">
        <v>0</v>
      </c>
      <c r="P1006" s="20"/>
      <c r="Q1006" s="19">
        <v>45532</v>
      </c>
      <c r="R1006" s="20"/>
      <c r="S1006" s="19">
        <v>45562</v>
      </c>
      <c r="T1006" s="20" t="s">
        <v>643</v>
      </c>
      <c r="U1006" s="20">
        <v>1014675</v>
      </c>
      <c r="V1006" s="20">
        <v>240002750</v>
      </c>
      <c r="W1006" s="20" t="s">
        <v>847</v>
      </c>
      <c r="X1006" s="20" t="s">
        <v>848</v>
      </c>
      <c r="Y1006" s="20" t="s">
        <v>52</v>
      </c>
      <c r="Z1006" s="20" t="s">
        <v>5954</v>
      </c>
      <c r="AA1006" s="20" t="s">
        <v>568</v>
      </c>
      <c r="AB1006" s="20" t="s">
        <v>54</v>
      </c>
      <c r="AC1006" s="20" t="s">
        <v>167</v>
      </c>
      <c r="AD1006" s="20" t="s">
        <v>56</v>
      </c>
      <c r="AE1006" s="20" t="s">
        <v>1014</v>
      </c>
    </row>
    <row r="1007" spans="1:31" ht="21" customHeight="1" x14ac:dyDescent="0.2">
      <c r="A1007" s="4">
        <f t="shared" si="49"/>
        <v>1005</v>
      </c>
      <c r="B1007" s="4" t="str">
        <f t="shared" si="50"/>
        <v>B010-00019495</v>
      </c>
      <c r="C1007" s="4" t="str">
        <f>IFERROR(VLOOKUP(F1007,Tablas!$A$1:$B$3,2,0),"")</f>
        <v>Boleta</v>
      </c>
      <c r="D1007" s="4" t="str">
        <f t="shared" si="51"/>
        <v>Nacional - CREDITO 30 DIAS / CREDIT 30 DAYS - PE 3392 Basado en Entregas 09-T010-00000104.</v>
      </c>
      <c r="E1007" s="19">
        <v>45484</v>
      </c>
      <c r="F1007" s="20" t="s">
        <v>842</v>
      </c>
      <c r="G1007" s="20" t="s">
        <v>5955</v>
      </c>
      <c r="H1007" s="20" t="s">
        <v>44</v>
      </c>
      <c r="I1007" s="20" t="s">
        <v>45</v>
      </c>
      <c r="J1007" s="20" t="s">
        <v>5951</v>
      </c>
      <c r="K1007" s="20" t="s">
        <v>5952</v>
      </c>
      <c r="L1007" s="20" t="s">
        <v>5953</v>
      </c>
      <c r="M1007" s="20"/>
      <c r="N1007" s="21">
        <v>130.38999999999999</v>
      </c>
      <c r="O1007" s="21">
        <v>0</v>
      </c>
      <c r="P1007" s="20"/>
      <c r="Q1007" s="19">
        <v>45484</v>
      </c>
      <c r="R1007" s="20"/>
      <c r="S1007" s="19">
        <v>45514</v>
      </c>
      <c r="T1007" s="20" t="s">
        <v>643</v>
      </c>
      <c r="U1007" s="20">
        <v>992893</v>
      </c>
      <c r="V1007" s="20">
        <v>240002030</v>
      </c>
      <c r="W1007" s="20" t="s">
        <v>847</v>
      </c>
      <c r="X1007" s="20" t="s">
        <v>848</v>
      </c>
      <c r="Y1007" s="20" t="s">
        <v>52</v>
      </c>
      <c r="Z1007" s="20" t="s">
        <v>5956</v>
      </c>
      <c r="AA1007" s="20" t="s">
        <v>568</v>
      </c>
      <c r="AB1007" s="20" t="s">
        <v>54</v>
      </c>
      <c r="AC1007" s="20" t="s">
        <v>167</v>
      </c>
      <c r="AD1007" s="20" t="s">
        <v>56</v>
      </c>
      <c r="AE1007" s="20" t="s">
        <v>1014</v>
      </c>
    </row>
    <row r="1008" spans="1:31" ht="21" customHeight="1" x14ac:dyDescent="0.2">
      <c r="A1008" s="4">
        <f t="shared" si="49"/>
        <v>1006</v>
      </c>
      <c r="B1008" s="4" t="str">
        <f t="shared" si="50"/>
        <v>F050-00001513</v>
      </c>
      <c r="C1008" s="4" t="str">
        <f>IFERROR(VLOOKUP(F1008,Tablas!$A$1:$B$3,2,0),"")</f>
        <v>Factura</v>
      </c>
      <c r="D1008" s="4" t="str">
        <f t="shared" si="51"/>
        <v>Internacional - 50% ADELANTADO – 50% ANTES DEL ENVIO / 50% IN ADVANCE – 50% BEFORE SHIPMENT - 044-2024</v>
      </c>
      <c r="E1008" s="19">
        <v>45489</v>
      </c>
      <c r="F1008" s="20" t="s">
        <v>1001</v>
      </c>
      <c r="G1008" s="20" t="s">
        <v>5590</v>
      </c>
      <c r="H1008" s="20" t="s">
        <v>80</v>
      </c>
      <c r="I1008" s="20" t="s">
        <v>81</v>
      </c>
      <c r="J1008" s="20" t="s">
        <v>364</v>
      </c>
      <c r="K1008" s="20" t="s">
        <v>364</v>
      </c>
      <c r="L1008" s="20" t="s">
        <v>365</v>
      </c>
      <c r="M1008" s="20" t="s">
        <v>33</v>
      </c>
      <c r="N1008" s="21">
        <v>112.37</v>
      </c>
      <c r="O1008" s="25">
        <v>30.1</v>
      </c>
      <c r="P1008" s="20"/>
      <c r="Q1008" s="19">
        <v>45489</v>
      </c>
      <c r="R1008" s="20"/>
      <c r="S1008" s="19">
        <v>45490</v>
      </c>
      <c r="T1008" s="20" t="s">
        <v>114</v>
      </c>
      <c r="U1008" s="20">
        <v>994923</v>
      </c>
      <c r="V1008" s="20">
        <v>240002056</v>
      </c>
      <c r="W1008" s="20" t="s">
        <v>847</v>
      </c>
      <c r="X1008" s="20" t="s">
        <v>5591</v>
      </c>
      <c r="Y1008" s="20" t="s">
        <v>37</v>
      </c>
      <c r="Z1008" s="20" t="s">
        <v>5592</v>
      </c>
      <c r="AA1008" s="20" t="s">
        <v>314</v>
      </c>
      <c r="AB1008" s="20"/>
      <c r="AC1008" s="20"/>
      <c r="AD1008" s="20" t="s">
        <v>366</v>
      </c>
      <c r="AE1008" s="20" t="s">
        <v>5593</v>
      </c>
    </row>
    <row r="1009" spans="1:31" ht="21" customHeight="1" x14ac:dyDescent="0.2">
      <c r="A1009" s="4">
        <f t="shared" si="49"/>
        <v>1007</v>
      </c>
      <c r="B1009" s="4" t="str">
        <f t="shared" si="50"/>
        <v>B010-00016390</v>
      </c>
      <c r="C1009" s="4" t="str">
        <f>IFERROR(VLOOKUP(F1009,Tablas!$A$1:$B$3,2,0),"")</f>
        <v>Boleta</v>
      </c>
      <c r="D1009" s="4" t="str">
        <f t="shared" si="51"/>
        <v>Falabella - CONTADO / CASH - 230004172 Basado en Entregas 09-0010-00056894.</v>
      </c>
      <c r="E1009" s="19">
        <v>45194</v>
      </c>
      <c r="F1009" s="20" t="s">
        <v>842</v>
      </c>
      <c r="G1009" s="20" t="s">
        <v>5960</v>
      </c>
      <c r="H1009" s="20" t="s">
        <v>44</v>
      </c>
      <c r="I1009" s="20" t="s">
        <v>45</v>
      </c>
      <c r="J1009" s="20" t="s">
        <v>5961</v>
      </c>
      <c r="K1009" s="20" t="s">
        <v>5962</v>
      </c>
      <c r="L1009" s="20" t="s">
        <v>5963</v>
      </c>
      <c r="M1009" s="20"/>
      <c r="N1009" s="21">
        <v>131.4</v>
      </c>
      <c r="O1009" s="21">
        <v>0</v>
      </c>
      <c r="P1009" s="20"/>
      <c r="Q1009" s="19">
        <v>45194</v>
      </c>
      <c r="R1009" s="20"/>
      <c r="S1009" s="19">
        <v>45194</v>
      </c>
      <c r="T1009" s="20" t="s">
        <v>49</v>
      </c>
      <c r="U1009" s="20">
        <v>854753</v>
      </c>
      <c r="V1009" s="20">
        <v>230002669</v>
      </c>
      <c r="W1009" s="20" t="s">
        <v>847</v>
      </c>
      <c r="X1009" s="20" t="s">
        <v>305</v>
      </c>
      <c r="Y1009" s="20" t="s">
        <v>52</v>
      </c>
      <c r="Z1009" s="20" t="s">
        <v>5964</v>
      </c>
      <c r="AA1009" s="20" t="s">
        <v>5965</v>
      </c>
      <c r="AB1009" s="20" t="s">
        <v>682</v>
      </c>
      <c r="AC1009" s="20" t="s">
        <v>167</v>
      </c>
      <c r="AD1009" s="20" t="s">
        <v>56</v>
      </c>
      <c r="AE1009" s="20" t="s">
        <v>1838</v>
      </c>
    </row>
    <row r="1010" spans="1:31" ht="21" customHeight="1" x14ac:dyDescent="0.2">
      <c r="A1010" s="4">
        <f t="shared" si="49"/>
        <v>1008</v>
      </c>
      <c r="B1010" s="4" t="str">
        <f t="shared" si="50"/>
        <v>B010-00019564</v>
      </c>
      <c r="C1010" s="4" t="str">
        <f>IFERROR(VLOOKUP(F1010,Tablas!$A$1:$B$3,2,0),"")</f>
        <v>Boleta</v>
      </c>
      <c r="D1010" s="4" t="str">
        <f t="shared" si="51"/>
        <v>Falabella - CONTADO / CASH - PE 3520 FALABELLA No 2521078268 Basado en Entregas</v>
      </c>
      <c r="E1010" s="19">
        <v>45490</v>
      </c>
      <c r="F1010" s="20" t="s">
        <v>842</v>
      </c>
      <c r="G1010" s="20" t="s">
        <v>5966</v>
      </c>
      <c r="H1010" s="20" t="s">
        <v>44</v>
      </c>
      <c r="I1010" s="20" t="s">
        <v>45</v>
      </c>
      <c r="J1010" s="20" t="s">
        <v>5967</v>
      </c>
      <c r="K1010" s="20" t="s">
        <v>5968</v>
      </c>
      <c r="L1010" s="20" t="s">
        <v>5969</v>
      </c>
      <c r="M1010" s="20"/>
      <c r="N1010" s="21">
        <v>131.4</v>
      </c>
      <c r="O1010" s="21">
        <v>0</v>
      </c>
      <c r="P1010" s="20"/>
      <c r="Q1010" s="19">
        <v>45490</v>
      </c>
      <c r="R1010" s="20"/>
      <c r="S1010" s="19">
        <v>45490</v>
      </c>
      <c r="T1010" s="20" t="s">
        <v>49</v>
      </c>
      <c r="U1010" s="20">
        <v>995226</v>
      </c>
      <c r="V1010" s="20">
        <v>240002099</v>
      </c>
      <c r="W1010" s="20" t="s">
        <v>847</v>
      </c>
      <c r="X1010" s="20" t="s">
        <v>305</v>
      </c>
      <c r="Y1010" s="20" t="s">
        <v>52</v>
      </c>
      <c r="Z1010" s="20" t="s">
        <v>5970</v>
      </c>
      <c r="AA1010" s="20" t="s">
        <v>808</v>
      </c>
      <c r="AB1010" s="20" t="s">
        <v>54</v>
      </c>
      <c r="AC1010" s="20" t="s">
        <v>167</v>
      </c>
      <c r="AD1010" s="20" t="s">
        <v>56</v>
      </c>
      <c r="AE1010" s="20" t="s">
        <v>1838</v>
      </c>
    </row>
    <row r="1011" spans="1:31" ht="21" customHeight="1" x14ac:dyDescent="0.2">
      <c r="A1011" s="4">
        <f t="shared" si="49"/>
        <v>1009</v>
      </c>
      <c r="B1011" s="4" t="str">
        <f t="shared" si="50"/>
        <v>B010-00020083</v>
      </c>
      <c r="C1011" s="4" t="str">
        <f>IFERROR(VLOOKUP(F1011,Tablas!$A$1:$B$3,2,0),"")</f>
        <v>Boleta</v>
      </c>
      <c r="D1011" s="4" t="str">
        <f t="shared" si="51"/>
        <v>Falabella - CONTADO / CASH - PE 4272 FALABELLA No 2555956830 Basado en Entregas</v>
      </c>
      <c r="E1011" s="19">
        <v>45525</v>
      </c>
      <c r="F1011" s="20" t="s">
        <v>842</v>
      </c>
      <c r="G1011" s="20" t="s">
        <v>5971</v>
      </c>
      <c r="H1011" s="20" t="s">
        <v>44</v>
      </c>
      <c r="I1011" s="20" t="s">
        <v>45</v>
      </c>
      <c r="J1011" s="20" t="s">
        <v>5972</v>
      </c>
      <c r="K1011" s="20" t="s">
        <v>5973</v>
      </c>
      <c r="L1011" s="20" t="s">
        <v>5974</v>
      </c>
      <c r="M1011" s="20"/>
      <c r="N1011" s="21">
        <v>132.30000000000001</v>
      </c>
      <c r="O1011" s="21">
        <v>0</v>
      </c>
      <c r="P1011" s="20"/>
      <c r="Q1011" s="19">
        <v>45525</v>
      </c>
      <c r="R1011" s="20"/>
      <c r="S1011" s="19">
        <v>45525</v>
      </c>
      <c r="T1011" s="20" t="s">
        <v>49</v>
      </c>
      <c r="U1011" s="20">
        <v>1011277</v>
      </c>
      <c r="V1011" s="20">
        <v>240002620</v>
      </c>
      <c r="W1011" s="20" t="s">
        <v>847</v>
      </c>
      <c r="X1011" s="20" t="s">
        <v>274</v>
      </c>
      <c r="Y1011" s="20" t="s">
        <v>52</v>
      </c>
      <c r="Z1011" s="20" t="s">
        <v>5975</v>
      </c>
      <c r="AA1011" s="20" t="s">
        <v>372</v>
      </c>
      <c r="AB1011" s="20" t="s">
        <v>54</v>
      </c>
      <c r="AC1011" s="20" t="s">
        <v>167</v>
      </c>
      <c r="AD1011" s="20" t="s">
        <v>56</v>
      </c>
      <c r="AE1011" s="20" t="s">
        <v>1838</v>
      </c>
    </row>
    <row r="1012" spans="1:31" ht="21" customHeight="1" x14ac:dyDescent="0.2">
      <c r="A1012" s="4">
        <f t="shared" si="49"/>
        <v>1010</v>
      </c>
      <c r="B1012" s="4" t="str">
        <f t="shared" si="50"/>
        <v>B010-00019833</v>
      </c>
      <c r="C1012" s="4" t="str">
        <f>IFERROR(VLOOKUP(F1012,Tablas!$A$1:$B$3,2,0),"")</f>
        <v>Boleta</v>
      </c>
      <c r="D1012" s="4" t="str">
        <f t="shared" si="51"/>
        <v>Nacional - CREDITO 30 DIAS / CREDIT 30 DAYS - PE 3827 Basado en Entregas 09-T010-00000500.</v>
      </c>
      <c r="E1012" s="19">
        <v>45504</v>
      </c>
      <c r="F1012" s="20" t="s">
        <v>842</v>
      </c>
      <c r="G1012" s="20" t="s">
        <v>5976</v>
      </c>
      <c r="H1012" s="20" t="s">
        <v>44</v>
      </c>
      <c r="I1012" s="20" t="s">
        <v>45</v>
      </c>
      <c r="J1012" s="20" t="s">
        <v>5977</v>
      </c>
      <c r="K1012" s="20" t="s">
        <v>5978</v>
      </c>
      <c r="L1012" s="20" t="s">
        <v>5979</v>
      </c>
      <c r="M1012" s="20"/>
      <c r="N1012" s="21">
        <v>133.97999999999999</v>
      </c>
      <c r="O1012" s="21">
        <v>0</v>
      </c>
      <c r="P1012" s="20"/>
      <c r="Q1012" s="19">
        <v>45504</v>
      </c>
      <c r="R1012" s="20"/>
      <c r="S1012" s="19">
        <v>45534</v>
      </c>
      <c r="T1012" s="20" t="s">
        <v>643</v>
      </c>
      <c r="U1012" s="20">
        <v>1000950</v>
      </c>
      <c r="V1012" s="20">
        <v>240002369</v>
      </c>
      <c r="W1012" s="20" t="s">
        <v>847</v>
      </c>
      <c r="X1012" s="20" t="s">
        <v>305</v>
      </c>
      <c r="Y1012" s="20" t="s">
        <v>52</v>
      </c>
      <c r="Z1012" s="20" t="s">
        <v>5980</v>
      </c>
      <c r="AA1012" s="20" t="s">
        <v>5981</v>
      </c>
      <c r="AB1012" s="20" t="s">
        <v>328</v>
      </c>
      <c r="AC1012" s="20" t="s">
        <v>167</v>
      </c>
      <c r="AD1012" s="20" t="s">
        <v>56</v>
      </c>
      <c r="AE1012" s="20" t="s">
        <v>1014</v>
      </c>
    </row>
    <row r="1013" spans="1:31" ht="21" customHeight="1" x14ac:dyDescent="0.2">
      <c r="A1013" s="4">
        <f t="shared" si="49"/>
        <v>1011</v>
      </c>
      <c r="B1013" s="4" t="str">
        <f t="shared" si="50"/>
        <v>B010-00018875</v>
      </c>
      <c r="C1013" s="4" t="str">
        <f>IFERROR(VLOOKUP(F1013,Tablas!$A$1:$B$3,2,0),"")</f>
        <v>Boleta</v>
      </c>
      <c r="D1013" s="4" t="str">
        <f t="shared" si="51"/>
        <v>Ripley - CONTADO / CASH - PE 2380 RIPLEY Basado en Entregas 09-0007-00000419</v>
      </c>
      <c r="E1013" s="19">
        <v>45428</v>
      </c>
      <c r="F1013" s="20" t="s">
        <v>842</v>
      </c>
      <c r="G1013" s="20" t="s">
        <v>5982</v>
      </c>
      <c r="H1013" s="20" t="s">
        <v>44</v>
      </c>
      <c r="I1013" s="20" t="s">
        <v>45</v>
      </c>
      <c r="J1013" s="20" t="s">
        <v>5983</v>
      </c>
      <c r="K1013" s="20" t="s">
        <v>5984</v>
      </c>
      <c r="L1013" s="20" t="s">
        <v>5985</v>
      </c>
      <c r="M1013" s="20"/>
      <c r="N1013" s="21">
        <v>134.02000000000001</v>
      </c>
      <c r="O1013" s="21">
        <v>0</v>
      </c>
      <c r="P1013" s="20"/>
      <c r="Q1013" s="19">
        <v>45428</v>
      </c>
      <c r="R1013" s="20"/>
      <c r="S1013" s="19">
        <v>45428</v>
      </c>
      <c r="T1013" s="20" t="s">
        <v>49</v>
      </c>
      <c r="U1013" s="20">
        <v>964895</v>
      </c>
      <c r="V1013" s="20">
        <v>240001353</v>
      </c>
      <c r="W1013" s="20" t="s">
        <v>847</v>
      </c>
      <c r="X1013" s="20" t="s">
        <v>305</v>
      </c>
      <c r="Y1013" s="20" t="s">
        <v>52</v>
      </c>
      <c r="Z1013" s="20" t="s">
        <v>5986</v>
      </c>
      <c r="AA1013" s="20" t="s">
        <v>5987</v>
      </c>
      <c r="AB1013" s="20" t="s">
        <v>544</v>
      </c>
      <c r="AC1013" s="20" t="s">
        <v>167</v>
      </c>
      <c r="AD1013" s="20" t="s">
        <v>56</v>
      </c>
      <c r="AE1013" s="20" t="s">
        <v>2574</v>
      </c>
    </row>
    <row r="1014" spans="1:31" ht="21" customHeight="1" x14ac:dyDescent="0.2">
      <c r="A1014" s="4">
        <f t="shared" si="49"/>
        <v>1012</v>
      </c>
      <c r="B1014" s="4" t="str">
        <f t="shared" si="50"/>
        <v>B010-00020479</v>
      </c>
      <c r="C1014" s="4" t="str">
        <f>IFERROR(VLOOKUP(F1014,Tablas!$A$1:$B$3,2,0),"")</f>
        <v>Boleta</v>
      </c>
      <c r="D1014" s="4" t="str">
        <f t="shared" si="51"/>
        <v>Falabella - CONTADO / CASH - PE 4967 FALABELLA No 2581068081 Basado en Entregas</v>
      </c>
      <c r="E1014" s="19">
        <v>45558</v>
      </c>
      <c r="F1014" s="20" t="s">
        <v>842</v>
      </c>
      <c r="G1014" s="20" t="s">
        <v>5988</v>
      </c>
      <c r="H1014" s="20" t="s">
        <v>44</v>
      </c>
      <c r="I1014" s="20" t="s">
        <v>45</v>
      </c>
      <c r="J1014" s="20" t="s">
        <v>3693</v>
      </c>
      <c r="K1014" s="20" t="s">
        <v>3694</v>
      </c>
      <c r="L1014" s="20" t="s">
        <v>3695</v>
      </c>
      <c r="M1014" s="20"/>
      <c r="N1014" s="21">
        <v>135</v>
      </c>
      <c r="O1014" s="21">
        <v>0</v>
      </c>
      <c r="P1014" s="20"/>
      <c r="Q1014" s="19">
        <v>45558</v>
      </c>
      <c r="R1014" s="20"/>
      <c r="S1014" s="19">
        <v>45558</v>
      </c>
      <c r="T1014" s="20" t="s">
        <v>49</v>
      </c>
      <c r="U1014" s="20">
        <v>1027628</v>
      </c>
      <c r="V1014" s="20">
        <v>240003016</v>
      </c>
      <c r="W1014" s="20" t="s">
        <v>847</v>
      </c>
      <c r="X1014" s="20" t="s">
        <v>274</v>
      </c>
      <c r="Y1014" s="20" t="s">
        <v>52</v>
      </c>
      <c r="Z1014" s="20" t="s">
        <v>5989</v>
      </c>
      <c r="AA1014" s="20" t="s">
        <v>808</v>
      </c>
      <c r="AB1014" s="20" t="s">
        <v>54</v>
      </c>
      <c r="AC1014" s="20" t="s">
        <v>167</v>
      </c>
      <c r="AD1014" s="20" t="s">
        <v>56</v>
      </c>
      <c r="AE1014" s="20" t="s">
        <v>1838</v>
      </c>
    </row>
    <row r="1015" spans="1:31" ht="21" customHeight="1" x14ac:dyDescent="0.2">
      <c r="A1015" s="4">
        <f t="shared" si="49"/>
        <v>1013</v>
      </c>
      <c r="B1015" s="4" t="str">
        <f t="shared" si="50"/>
        <v>B010-00017113</v>
      </c>
      <c r="C1015" s="4" t="str">
        <f>IFERROR(VLOOKUP(F1015,Tablas!$A$1:$B$3,2,0),"")</f>
        <v>Boleta</v>
      </c>
      <c r="D1015" s="4" t="str">
        <f t="shared" si="51"/>
        <v>Falabella - CONTADO / CASH - PE 5489 FALABELLA Basado en Entregas 09-0010-00058</v>
      </c>
      <c r="E1015" s="19">
        <v>45286</v>
      </c>
      <c r="F1015" s="20" t="s">
        <v>842</v>
      </c>
      <c r="G1015" s="20" t="s">
        <v>5990</v>
      </c>
      <c r="H1015" s="20" t="s">
        <v>44</v>
      </c>
      <c r="I1015" s="20" t="s">
        <v>45</v>
      </c>
      <c r="J1015" s="20" t="s">
        <v>5991</v>
      </c>
      <c r="K1015" s="20" t="s">
        <v>5992</v>
      </c>
      <c r="L1015" s="20" t="s">
        <v>5993</v>
      </c>
      <c r="M1015" s="20"/>
      <c r="N1015" s="21">
        <v>135</v>
      </c>
      <c r="O1015" s="21">
        <v>0</v>
      </c>
      <c r="P1015" s="20"/>
      <c r="Q1015" s="19">
        <v>45286</v>
      </c>
      <c r="R1015" s="20"/>
      <c r="S1015" s="19">
        <v>45286</v>
      </c>
      <c r="T1015" s="20" t="s">
        <v>49</v>
      </c>
      <c r="U1015" s="20">
        <v>893077</v>
      </c>
      <c r="V1015" s="20">
        <v>230003436</v>
      </c>
      <c r="W1015" s="20" t="s">
        <v>847</v>
      </c>
      <c r="X1015" s="20" t="s">
        <v>274</v>
      </c>
      <c r="Y1015" s="20" t="s">
        <v>52</v>
      </c>
      <c r="Z1015" s="20" t="s">
        <v>5994</v>
      </c>
      <c r="AA1015" s="20" t="s">
        <v>5995</v>
      </c>
      <c r="AB1015" s="20" t="s">
        <v>3456</v>
      </c>
      <c r="AC1015" s="20" t="s">
        <v>167</v>
      </c>
      <c r="AD1015" s="20" t="s">
        <v>56</v>
      </c>
      <c r="AE1015" s="20" t="s">
        <v>1838</v>
      </c>
    </row>
    <row r="1016" spans="1:31" ht="21" customHeight="1" x14ac:dyDescent="0.2">
      <c r="A1016" s="4">
        <f t="shared" si="49"/>
        <v>1014</v>
      </c>
      <c r="B1016" s="4" t="str">
        <f t="shared" si="50"/>
        <v>B010-00019590</v>
      </c>
      <c r="C1016" s="4" t="str">
        <f>IFERROR(VLOOKUP(F1016,Tablas!$A$1:$B$3,2,0),"")</f>
        <v>Boleta</v>
      </c>
      <c r="D1016" s="4" t="str">
        <f t="shared" si="51"/>
        <v>Ripley - CONTADO / CASH - PE 3567 RIPLEY n.º 6730583701-A Basado en Entregas</v>
      </c>
      <c r="E1016" s="19">
        <v>45491</v>
      </c>
      <c r="F1016" s="20" t="s">
        <v>842</v>
      </c>
      <c r="G1016" s="20" t="s">
        <v>5996</v>
      </c>
      <c r="H1016" s="20" t="s">
        <v>44</v>
      </c>
      <c r="I1016" s="20" t="s">
        <v>45</v>
      </c>
      <c r="J1016" s="20" t="s">
        <v>5997</v>
      </c>
      <c r="K1016" s="20" t="s">
        <v>5998</v>
      </c>
      <c r="L1016" s="20" t="s">
        <v>5999</v>
      </c>
      <c r="M1016" s="20"/>
      <c r="N1016" s="21">
        <v>135.55000000000001</v>
      </c>
      <c r="O1016" s="21">
        <v>0</v>
      </c>
      <c r="P1016" s="20"/>
      <c r="Q1016" s="19">
        <v>45491</v>
      </c>
      <c r="R1016" s="20"/>
      <c r="S1016" s="19">
        <v>45491</v>
      </c>
      <c r="T1016" s="20" t="s">
        <v>49</v>
      </c>
      <c r="U1016" s="20">
        <v>995708</v>
      </c>
      <c r="V1016" s="20">
        <v>240002125</v>
      </c>
      <c r="W1016" s="20" t="s">
        <v>847</v>
      </c>
      <c r="X1016" s="20" t="s">
        <v>305</v>
      </c>
      <c r="Y1016" s="20" t="s">
        <v>52</v>
      </c>
      <c r="Z1016" s="20" t="s">
        <v>6000</v>
      </c>
      <c r="AA1016" s="20" t="s">
        <v>372</v>
      </c>
      <c r="AB1016" s="20" t="s">
        <v>54</v>
      </c>
      <c r="AC1016" s="20" t="s">
        <v>167</v>
      </c>
      <c r="AD1016" s="20" t="s">
        <v>56</v>
      </c>
      <c r="AE1016" s="20" t="s">
        <v>2574</v>
      </c>
    </row>
    <row r="1017" spans="1:31" ht="21" customHeight="1" x14ac:dyDescent="0.2">
      <c r="A1017" s="4">
        <f t="shared" si="49"/>
        <v>1015</v>
      </c>
      <c r="B1017" s="4" t="str">
        <f t="shared" si="50"/>
        <v>B010-00019627</v>
      </c>
      <c r="C1017" s="4" t="str">
        <f>IFERROR(VLOOKUP(F1017,Tablas!$A$1:$B$3,2,0),"")</f>
        <v>Boleta</v>
      </c>
      <c r="D1017" s="4" t="str">
        <f t="shared" si="51"/>
        <v>Ripley - CONTADO / CASH - PE 3650 RIPLEY n.º 6746880301-A Basado en Entregas</v>
      </c>
      <c r="E1017" s="19">
        <v>45495</v>
      </c>
      <c r="F1017" s="20" t="s">
        <v>842</v>
      </c>
      <c r="G1017" s="20" t="s">
        <v>6001</v>
      </c>
      <c r="H1017" s="20" t="s">
        <v>44</v>
      </c>
      <c r="I1017" s="20" t="s">
        <v>45</v>
      </c>
      <c r="J1017" s="20" t="s">
        <v>6002</v>
      </c>
      <c r="K1017" s="20" t="s">
        <v>6003</v>
      </c>
      <c r="L1017" s="20" t="s">
        <v>6004</v>
      </c>
      <c r="M1017" s="20"/>
      <c r="N1017" s="21">
        <v>135.55000000000001</v>
      </c>
      <c r="O1017" s="21">
        <v>0</v>
      </c>
      <c r="P1017" s="20"/>
      <c r="Q1017" s="19">
        <v>45495</v>
      </c>
      <c r="R1017" s="20"/>
      <c r="S1017" s="19">
        <v>45495</v>
      </c>
      <c r="T1017" s="20" t="s">
        <v>49</v>
      </c>
      <c r="U1017" s="20">
        <v>997344</v>
      </c>
      <c r="V1017" s="20">
        <v>240002162</v>
      </c>
      <c r="W1017" s="20" t="s">
        <v>847</v>
      </c>
      <c r="X1017" s="20" t="s">
        <v>305</v>
      </c>
      <c r="Y1017" s="20" t="s">
        <v>52</v>
      </c>
      <c r="Z1017" s="20" t="s">
        <v>6005</v>
      </c>
      <c r="AA1017" s="20" t="s">
        <v>372</v>
      </c>
      <c r="AB1017" s="20" t="s">
        <v>54</v>
      </c>
      <c r="AC1017" s="20" t="s">
        <v>167</v>
      </c>
      <c r="AD1017" s="20" t="s">
        <v>56</v>
      </c>
      <c r="AE1017" s="20" t="s">
        <v>2574</v>
      </c>
    </row>
    <row r="1018" spans="1:31" ht="21" customHeight="1" x14ac:dyDescent="0.2">
      <c r="A1018" s="4">
        <f t="shared" si="49"/>
        <v>1016</v>
      </c>
      <c r="B1018" s="4" t="str">
        <f t="shared" si="50"/>
        <v>B010-00019855</v>
      </c>
      <c r="C1018" s="4" t="str">
        <f>IFERROR(VLOOKUP(F1018,Tablas!$A$1:$B$3,2,0),"")</f>
        <v>Boleta</v>
      </c>
      <c r="D1018" s="4" t="str">
        <f t="shared" si="51"/>
        <v>Falabella - CONTADO / CASH - PE 3864 FALABELLA No 2539245178 Basado en Entregas</v>
      </c>
      <c r="E1018" s="19">
        <v>45506</v>
      </c>
      <c r="F1018" s="20" t="s">
        <v>842</v>
      </c>
      <c r="G1018" s="20" t="s">
        <v>6006</v>
      </c>
      <c r="H1018" s="20" t="s">
        <v>44</v>
      </c>
      <c r="I1018" s="20" t="s">
        <v>45</v>
      </c>
      <c r="J1018" s="20" t="s">
        <v>6007</v>
      </c>
      <c r="K1018" s="20" t="s">
        <v>6008</v>
      </c>
      <c r="L1018" s="20" t="s">
        <v>6009</v>
      </c>
      <c r="M1018" s="20"/>
      <c r="N1018" s="21">
        <v>135.9</v>
      </c>
      <c r="O1018" s="21">
        <v>0</v>
      </c>
      <c r="P1018" s="20"/>
      <c r="Q1018" s="19">
        <v>45506</v>
      </c>
      <c r="R1018" s="20"/>
      <c r="S1018" s="19">
        <v>45506</v>
      </c>
      <c r="T1018" s="20" t="s">
        <v>49</v>
      </c>
      <c r="U1018" s="20">
        <v>1003270</v>
      </c>
      <c r="V1018" s="20">
        <v>240002391</v>
      </c>
      <c r="W1018" s="20" t="s">
        <v>847</v>
      </c>
      <c r="X1018" s="20" t="s">
        <v>305</v>
      </c>
      <c r="Y1018" s="20" t="s">
        <v>4407</v>
      </c>
      <c r="Z1018" s="20" t="s">
        <v>6010</v>
      </c>
      <c r="AA1018" s="20" t="s">
        <v>372</v>
      </c>
      <c r="AB1018" s="20" t="s">
        <v>54</v>
      </c>
      <c r="AC1018" s="20" t="s">
        <v>167</v>
      </c>
      <c r="AD1018" s="20" t="s">
        <v>56</v>
      </c>
      <c r="AE1018" s="20" t="s">
        <v>1838</v>
      </c>
    </row>
    <row r="1019" spans="1:31" ht="21" customHeight="1" x14ac:dyDescent="0.2">
      <c r="A1019" s="4">
        <f t="shared" si="49"/>
        <v>1017</v>
      </c>
      <c r="B1019" s="4" t="str">
        <f t="shared" si="50"/>
        <v>B010-00019971</v>
      </c>
      <c r="C1019" s="4" t="str">
        <f>IFERROR(VLOOKUP(F1019,Tablas!$A$1:$B$3,2,0),"")</f>
        <v>Boleta</v>
      </c>
      <c r="D1019" s="4" t="str">
        <f t="shared" si="51"/>
        <v>Juntoz - CONTADO / CASH - PE 4071 JUNTOZ 240812000078-001 Basado en Entregas</v>
      </c>
      <c r="E1019" s="19">
        <v>45517</v>
      </c>
      <c r="F1019" s="20" t="s">
        <v>842</v>
      </c>
      <c r="G1019" s="20" t="s">
        <v>6011</v>
      </c>
      <c r="H1019" s="20" t="s">
        <v>44</v>
      </c>
      <c r="I1019" s="20" t="s">
        <v>45</v>
      </c>
      <c r="J1019" s="20" t="s">
        <v>4554</v>
      </c>
      <c r="K1019" s="20" t="s">
        <v>1171</v>
      </c>
      <c r="L1019" s="20" t="s">
        <v>4555</v>
      </c>
      <c r="M1019" s="20"/>
      <c r="N1019" s="21">
        <v>135.9</v>
      </c>
      <c r="O1019" s="21">
        <v>0</v>
      </c>
      <c r="P1019" s="20"/>
      <c r="Q1019" s="19">
        <v>45517</v>
      </c>
      <c r="R1019" s="20"/>
      <c r="S1019" s="19">
        <v>45517</v>
      </c>
      <c r="T1019" s="20" t="s">
        <v>49</v>
      </c>
      <c r="U1019" s="20">
        <v>1007127</v>
      </c>
      <c r="V1019" s="20">
        <v>240002507</v>
      </c>
      <c r="W1019" s="20" t="s">
        <v>847</v>
      </c>
      <c r="X1019" s="20" t="s">
        <v>305</v>
      </c>
      <c r="Y1019" s="20" t="s">
        <v>52</v>
      </c>
      <c r="Z1019" s="20" t="s">
        <v>6012</v>
      </c>
      <c r="AA1019" s="20" t="s">
        <v>4278</v>
      </c>
      <c r="AB1019" s="20" t="s">
        <v>54</v>
      </c>
      <c r="AC1019" s="20" t="s">
        <v>167</v>
      </c>
      <c r="AD1019" s="20" t="s">
        <v>56</v>
      </c>
      <c r="AE1019" s="20" t="s">
        <v>851</v>
      </c>
    </row>
    <row r="1020" spans="1:31" ht="21" customHeight="1" x14ac:dyDescent="0.2">
      <c r="A1020" s="4">
        <f t="shared" si="49"/>
        <v>1018</v>
      </c>
      <c r="B1020" s="4" t="str">
        <f t="shared" si="50"/>
        <v>B010-00019849</v>
      </c>
      <c r="C1020" s="4" t="str">
        <f>IFERROR(VLOOKUP(F1020,Tablas!$A$1:$B$3,2,0),"")</f>
        <v>Boleta</v>
      </c>
      <c r="D1020" s="4" t="str">
        <f t="shared" si="51"/>
        <v>Falabella - CONTADO / CASH - PE 3866 FALABELLA No 2539244076 Basado en Entregas</v>
      </c>
      <c r="E1020" s="19">
        <v>45506</v>
      </c>
      <c r="F1020" s="20" t="s">
        <v>842</v>
      </c>
      <c r="G1020" s="20" t="s">
        <v>6013</v>
      </c>
      <c r="H1020" s="20" t="s">
        <v>44</v>
      </c>
      <c r="I1020" s="20" t="s">
        <v>45</v>
      </c>
      <c r="J1020" s="20" t="s">
        <v>6007</v>
      </c>
      <c r="K1020" s="20" t="s">
        <v>6008</v>
      </c>
      <c r="L1020" s="20" t="s">
        <v>6009</v>
      </c>
      <c r="M1020" s="20"/>
      <c r="N1020" s="21">
        <v>135.9</v>
      </c>
      <c r="O1020" s="21">
        <v>0</v>
      </c>
      <c r="P1020" s="20"/>
      <c r="Q1020" s="19">
        <v>45506</v>
      </c>
      <c r="R1020" s="20"/>
      <c r="S1020" s="19">
        <v>45506</v>
      </c>
      <c r="T1020" s="20" t="s">
        <v>49</v>
      </c>
      <c r="U1020" s="20">
        <v>1003237</v>
      </c>
      <c r="V1020" s="20">
        <v>240002385</v>
      </c>
      <c r="W1020" s="20" t="s">
        <v>847</v>
      </c>
      <c r="X1020" s="20" t="s">
        <v>305</v>
      </c>
      <c r="Y1020" s="20" t="s">
        <v>4407</v>
      </c>
      <c r="Z1020" s="20" t="s">
        <v>6014</v>
      </c>
      <c r="AA1020" s="20" t="s">
        <v>372</v>
      </c>
      <c r="AB1020" s="20" t="s">
        <v>54</v>
      </c>
      <c r="AC1020" s="20" t="s">
        <v>167</v>
      </c>
      <c r="AD1020" s="20" t="s">
        <v>56</v>
      </c>
      <c r="AE1020" s="20" t="s">
        <v>1838</v>
      </c>
    </row>
    <row r="1021" spans="1:31" ht="21" customHeight="1" x14ac:dyDescent="0.2">
      <c r="A1021" s="4">
        <f t="shared" si="49"/>
        <v>1019</v>
      </c>
      <c r="B1021" s="4" t="str">
        <f t="shared" si="50"/>
        <v>B010-00019341</v>
      </c>
      <c r="C1021" s="4" t="str">
        <f>IFERROR(VLOOKUP(F1021,Tablas!$A$1:$B$3,2,0),"")</f>
        <v>Boleta</v>
      </c>
      <c r="D1021" s="4" t="str">
        <f t="shared" si="51"/>
        <v>Falabella - CONTADO / CASH - PE 3060 FALABELLA Basado en Entregas 09-0007-00001</v>
      </c>
      <c r="E1021" s="19">
        <v>45467</v>
      </c>
      <c r="F1021" s="20" t="s">
        <v>842</v>
      </c>
      <c r="G1021" s="20" t="s">
        <v>6015</v>
      </c>
      <c r="H1021" s="20" t="s">
        <v>44</v>
      </c>
      <c r="I1021" s="20" t="s">
        <v>45</v>
      </c>
      <c r="J1021" s="20" t="s">
        <v>6016</v>
      </c>
      <c r="K1021" s="20" t="s">
        <v>6017</v>
      </c>
      <c r="L1021" s="20" t="s">
        <v>6018</v>
      </c>
      <c r="M1021" s="20"/>
      <c r="N1021" s="21">
        <v>136</v>
      </c>
      <c r="O1021" s="21">
        <v>0</v>
      </c>
      <c r="P1021" s="20"/>
      <c r="Q1021" s="19">
        <v>45467</v>
      </c>
      <c r="R1021" s="20"/>
      <c r="S1021" s="19">
        <v>45467</v>
      </c>
      <c r="T1021" s="20" t="s">
        <v>49</v>
      </c>
      <c r="U1021" s="20">
        <v>985543</v>
      </c>
      <c r="V1021" s="20">
        <v>240001876</v>
      </c>
      <c r="W1021" s="20" t="s">
        <v>847</v>
      </c>
      <c r="X1021" s="20" t="s">
        <v>305</v>
      </c>
      <c r="Y1021" s="20" t="s">
        <v>52</v>
      </c>
      <c r="Z1021" s="20" t="s">
        <v>6019</v>
      </c>
      <c r="AA1021" s="20" t="s">
        <v>6020</v>
      </c>
      <c r="AB1021" s="20" t="s">
        <v>54</v>
      </c>
      <c r="AC1021" s="20" t="s">
        <v>2671</v>
      </c>
      <c r="AD1021" s="20" t="s">
        <v>56</v>
      </c>
      <c r="AE1021" s="20" t="s">
        <v>1838</v>
      </c>
    </row>
    <row r="1022" spans="1:31" ht="21" customHeight="1" x14ac:dyDescent="0.2">
      <c r="A1022" s="4">
        <f t="shared" si="49"/>
        <v>1020</v>
      </c>
      <c r="B1022" s="4" t="str">
        <f t="shared" si="50"/>
        <v>B010-00019601</v>
      </c>
      <c r="C1022" s="4" t="str">
        <f>IFERROR(VLOOKUP(F1022,Tablas!$A$1:$B$3,2,0),"")</f>
        <v>Boleta</v>
      </c>
      <c r="D1022" s="4" t="str">
        <f t="shared" si="51"/>
        <v>Falabella - CONTADO / CASH - PE 3582 FALABELLA No 2525259548 Basado en Entregas</v>
      </c>
      <c r="E1022" s="19">
        <v>45492</v>
      </c>
      <c r="F1022" s="20" t="s">
        <v>842</v>
      </c>
      <c r="G1022" s="20" t="s">
        <v>6021</v>
      </c>
      <c r="H1022" s="20" t="s">
        <v>44</v>
      </c>
      <c r="I1022" s="20" t="s">
        <v>45</v>
      </c>
      <c r="J1022" s="20" t="s">
        <v>5781</v>
      </c>
      <c r="K1022" s="20" t="s">
        <v>5782</v>
      </c>
      <c r="L1022" s="20" t="s">
        <v>5783</v>
      </c>
      <c r="M1022" s="20"/>
      <c r="N1022" s="21">
        <v>136</v>
      </c>
      <c r="O1022" s="21">
        <v>0</v>
      </c>
      <c r="P1022" s="20"/>
      <c r="Q1022" s="19">
        <v>45492</v>
      </c>
      <c r="R1022" s="20"/>
      <c r="S1022" s="19">
        <v>45492</v>
      </c>
      <c r="T1022" s="20" t="s">
        <v>49</v>
      </c>
      <c r="U1022" s="20">
        <v>996243</v>
      </c>
      <c r="V1022" s="20">
        <v>240002136</v>
      </c>
      <c r="W1022" s="20" t="s">
        <v>847</v>
      </c>
      <c r="X1022" s="20" t="s">
        <v>305</v>
      </c>
      <c r="Y1022" s="20" t="s">
        <v>52</v>
      </c>
      <c r="Z1022" s="20" t="s">
        <v>6022</v>
      </c>
      <c r="AA1022" s="20" t="s">
        <v>372</v>
      </c>
      <c r="AB1022" s="20" t="s">
        <v>54</v>
      </c>
      <c r="AC1022" s="20" t="s">
        <v>167</v>
      </c>
      <c r="AD1022" s="20" t="s">
        <v>56</v>
      </c>
      <c r="AE1022" s="20" t="s">
        <v>1838</v>
      </c>
    </row>
    <row r="1023" spans="1:31" ht="21" customHeight="1" x14ac:dyDescent="0.2">
      <c r="A1023" s="4">
        <f t="shared" ref="A1023:A1086" si="52">ROW()-2</f>
        <v>1021</v>
      </c>
      <c r="B1023" s="4" t="str">
        <f t="shared" ref="B1023:B1086" si="53">MID(G1023,4,20)</f>
        <v>B010-00020268</v>
      </c>
      <c r="C1023" s="4" t="str">
        <f>IFERROR(VLOOKUP(F1023,Tablas!$A$1:$B$3,2,0),"")</f>
        <v>Boleta</v>
      </c>
      <c r="D1023" s="4" t="str">
        <f t="shared" ref="D1023:D1086" si="54">CONCATENATE(AE1023," - ",T1023," - ",Z1023)</f>
        <v>Ripley - CONTADO / CASH - PE 4560 RIPLEY n.º 6789980602-A Basado en Entregas</v>
      </c>
      <c r="E1023" s="19">
        <v>45538</v>
      </c>
      <c r="F1023" s="20" t="s">
        <v>842</v>
      </c>
      <c r="G1023" s="20" t="s">
        <v>6023</v>
      </c>
      <c r="H1023" s="20" t="s">
        <v>44</v>
      </c>
      <c r="I1023" s="20" t="s">
        <v>45</v>
      </c>
      <c r="J1023" s="20" t="s">
        <v>6024</v>
      </c>
      <c r="K1023" s="20" t="s">
        <v>6025</v>
      </c>
      <c r="L1023" s="20" t="s">
        <v>6026</v>
      </c>
      <c r="M1023" s="20"/>
      <c r="N1023" s="21">
        <v>137</v>
      </c>
      <c r="O1023" s="21">
        <v>0</v>
      </c>
      <c r="P1023" s="20"/>
      <c r="Q1023" s="19">
        <v>45538</v>
      </c>
      <c r="R1023" s="20"/>
      <c r="S1023" s="19">
        <v>45538</v>
      </c>
      <c r="T1023" s="20" t="s">
        <v>49</v>
      </c>
      <c r="U1023" s="20">
        <v>1017928</v>
      </c>
      <c r="V1023" s="20">
        <v>240002805</v>
      </c>
      <c r="W1023" s="20" t="s">
        <v>847</v>
      </c>
      <c r="X1023" s="20" t="s">
        <v>305</v>
      </c>
      <c r="Y1023" s="20" t="s">
        <v>52</v>
      </c>
      <c r="Z1023" s="20" t="s">
        <v>6027</v>
      </c>
      <c r="AA1023" s="20" t="s">
        <v>372</v>
      </c>
      <c r="AB1023" s="20" t="s">
        <v>54</v>
      </c>
      <c r="AC1023" s="20" t="s">
        <v>167</v>
      </c>
      <c r="AD1023" s="20" t="s">
        <v>56</v>
      </c>
      <c r="AE1023" s="20" t="s">
        <v>2574</v>
      </c>
    </row>
    <row r="1024" spans="1:31" ht="21" customHeight="1" x14ac:dyDescent="0.2">
      <c r="A1024" s="4">
        <f t="shared" si="52"/>
        <v>1022</v>
      </c>
      <c r="B1024" s="4" t="str">
        <f t="shared" si="53"/>
        <v>B010-00019566</v>
      </c>
      <c r="C1024" s="4" t="str">
        <f>IFERROR(VLOOKUP(F1024,Tablas!$A$1:$B$3,2,0),"")</f>
        <v>Boleta</v>
      </c>
      <c r="D1024" s="4" t="str">
        <f t="shared" si="54"/>
        <v>Falabella - CONTADO / CASH - PE 3526 FALABELLA No 2521739197 Basado en Entregas</v>
      </c>
      <c r="E1024" s="19">
        <v>45490</v>
      </c>
      <c r="F1024" s="20" t="s">
        <v>842</v>
      </c>
      <c r="G1024" s="20" t="s">
        <v>6028</v>
      </c>
      <c r="H1024" s="20" t="s">
        <v>44</v>
      </c>
      <c r="I1024" s="20" t="s">
        <v>45</v>
      </c>
      <c r="J1024" s="20" t="s">
        <v>3760</v>
      </c>
      <c r="K1024" s="20" t="s">
        <v>3761</v>
      </c>
      <c r="L1024" s="20" t="s">
        <v>3762</v>
      </c>
      <c r="M1024" s="20"/>
      <c r="N1024" s="21">
        <v>138.6</v>
      </c>
      <c r="O1024" s="21">
        <v>0</v>
      </c>
      <c r="P1024" s="20"/>
      <c r="Q1024" s="19">
        <v>45490</v>
      </c>
      <c r="R1024" s="20"/>
      <c r="S1024" s="19">
        <v>45490</v>
      </c>
      <c r="T1024" s="20" t="s">
        <v>49</v>
      </c>
      <c r="U1024" s="20">
        <v>995230</v>
      </c>
      <c r="V1024" s="20">
        <v>240002101</v>
      </c>
      <c r="W1024" s="20" t="s">
        <v>847</v>
      </c>
      <c r="X1024" s="20" t="s">
        <v>274</v>
      </c>
      <c r="Y1024" s="20" t="s">
        <v>52</v>
      </c>
      <c r="Z1024" s="20" t="s">
        <v>6029</v>
      </c>
      <c r="AA1024" s="20" t="s">
        <v>372</v>
      </c>
      <c r="AB1024" s="20" t="s">
        <v>54</v>
      </c>
      <c r="AC1024" s="20" t="s">
        <v>167</v>
      </c>
      <c r="AD1024" s="20" t="s">
        <v>56</v>
      </c>
      <c r="AE1024" s="20" t="s">
        <v>1838</v>
      </c>
    </row>
    <row r="1025" spans="1:31" ht="21" customHeight="1" x14ac:dyDescent="0.2">
      <c r="A1025" s="4">
        <f t="shared" si="52"/>
        <v>1023</v>
      </c>
      <c r="B1025" s="4" t="str">
        <f t="shared" si="53"/>
        <v>B010-00019456</v>
      </c>
      <c r="C1025" s="4" t="str">
        <f>IFERROR(VLOOKUP(F1025,Tablas!$A$1:$B$3,2,0),"")</f>
        <v>Boleta</v>
      </c>
      <c r="D1025" s="4" t="str">
        <f t="shared" si="54"/>
        <v>Falabella - CONTADO / CASH - PE 3326 FALABELLA  No 2510518522 Basado en Entrega</v>
      </c>
      <c r="E1025" s="19">
        <v>45482</v>
      </c>
      <c r="F1025" s="20" t="s">
        <v>842</v>
      </c>
      <c r="G1025" s="20" t="s">
        <v>6030</v>
      </c>
      <c r="H1025" s="20" t="s">
        <v>44</v>
      </c>
      <c r="I1025" s="20" t="s">
        <v>45</v>
      </c>
      <c r="J1025" s="20" t="s">
        <v>4132</v>
      </c>
      <c r="K1025" s="20" t="s">
        <v>4133</v>
      </c>
      <c r="L1025" s="20" t="s">
        <v>4134</v>
      </c>
      <c r="M1025" s="20"/>
      <c r="N1025" s="21">
        <v>138.6</v>
      </c>
      <c r="O1025" s="21">
        <v>0</v>
      </c>
      <c r="P1025" s="20"/>
      <c r="Q1025" s="19">
        <v>45482</v>
      </c>
      <c r="R1025" s="20"/>
      <c r="S1025" s="19">
        <v>45482</v>
      </c>
      <c r="T1025" s="20" t="s">
        <v>49</v>
      </c>
      <c r="U1025" s="20">
        <v>991925</v>
      </c>
      <c r="V1025" s="20">
        <v>240001991</v>
      </c>
      <c r="W1025" s="20" t="s">
        <v>847</v>
      </c>
      <c r="X1025" s="20" t="s">
        <v>274</v>
      </c>
      <c r="Y1025" s="20" t="s">
        <v>52</v>
      </c>
      <c r="Z1025" s="20" t="s">
        <v>6031</v>
      </c>
      <c r="AA1025" s="20" t="s">
        <v>4136</v>
      </c>
      <c r="AB1025" s="20" t="s">
        <v>1413</v>
      </c>
      <c r="AC1025" s="20" t="s">
        <v>167</v>
      </c>
      <c r="AD1025" s="20" t="s">
        <v>56</v>
      </c>
      <c r="AE1025" s="20" t="s">
        <v>1838</v>
      </c>
    </row>
    <row r="1026" spans="1:31" ht="21" customHeight="1" x14ac:dyDescent="0.2">
      <c r="A1026" s="4">
        <f t="shared" si="52"/>
        <v>1024</v>
      </c>
      <c r="B1026" s="4" t="str">
        <f t="shared" si="53"/>
        <v>B010-00020015</v>
      </c>
      <c r="C1026" s="4" t="str">
        <f>IFERROR(VLOOKUP(F1026,Tablas!$A$1:$B$3,2,0),"")</f>
        <v>Boleta</v>
      </c>
      <c r="D1026" s="4" t="str">
        <f t="shared" si="54"/>
        <v>Falabella - CONTADO / CASH - PE 4155 FALABELLA No 2551568762 Basado en Entregas</v>
      </c>
      <c r="E1026" s="19">
        <v>45519</v>
      </c>
      <c r="F1026" s="20" t="s">
        <v>842</v>
      </c>
      <c r="G1026" s="20" t="s">
        <v>6032</v>
      </c>
      <c r="H1026" s="20" t="s">
        <v>44</v>
      </c>
      <c r="I1026" s="20" t="s">
        <v>45</v>
      </c>
      <c r="J1026" s="20" t="s">
        <v>4132</v>
      </c>
      <c r="K1026" s="20" t="s">
        <v>4133</v>
      </c>
      <c r="L1026" s="20" t="s">
        <v>4134</v>
      </c>
      <c r="M1026" s="20"/>
      <c r="N1026" s="21">
        <v>138.6</v>
      </c>
      <c r="O1026" s="21">
        <v>0</v>
      </c>
      <c r="P1026" s="20"/>
      <c r="Q1026" s="19">
        <v>45519</v>
      </c>
      <c r="R1026" s="20"/>
      <c r="S1026" s="19">
        <v>45519</v>
      </c>
      <c r="T1026" s="20" t="s">
        <v>49</v>
      </c>
      <c r="U1026" s="20">
        <v>1008905</v>
      </c>
      <c r="V1026" s="20">
        <v>240002551</v>
      </c>
      <c r="W1026" s="20" t="s">
        <v>847</v>
      </c>
      <c r="X1026" s="20" t="s">
        <v>274</v>
      </c>
      <c r="Y1026" s="20" t="s">
        <v>52</v>
      </c>
      <c r="Z1026" s="20" t="s">
        <v>6033</v>
      </c>
      <c r="AA1026" s="20" t="s">
        <v>4136</v>
      </c>
      <c r="AB1026" s="20" t="s">
        <v>54</v>
      </c>
      <c r="AC1026" s="20" t="s">
        <v>167</v>
      </c>
      <c r="AD1026" s="20" t="s">
        <v>56</v>
      </c>
      <c r="AE1026" s="20" t="s">
        <v>1838</v>
      </c>
    </row>
    <row r="1027" spans="1:31" ht="21" customHeight="1" x14ac:dyDescent="0.2">
      <c r="A1027" s="4">
        <f t="shared" si="52"/>
        <v>1025</v>
      </c>
      <c r="B1027" s="4" t="str">
        <f t="shared" si="53"/>
        <v>B010-00020227</v>
      </c>
      <c r="C1027" s="4" t="str">
        <f>IFERROR(VLOOKUP(F1027,Tablas!$A$1:$B$3,2,0),"")</f>
        <v>Boleta</v>
      </c>
      <c r="D1027" s="4" t="str">
        <f t="shared" si="54"/>
        <v xml:space="preserve"> - CONTADO / CASH - CAPACITACION POR CONVENIO DE ESTUDIOS-AGOSTO 2024</v>
      </c>
      <c r="E1027" s="19">
        <v>45533</v>
      </c>
      <c r="F1027" s="20" t="s">
        <v>842</v>
      </c>
      <c r="G1027" s="20" t="s">
        <v>6034</v>
      </c>
      <c r="H1027" s="20" t="s">
        <v>44</v>
      </c>
      <c r="I1027" s="20" t="s">
        <v>45</v>
      </c>
      <c r="J1027" s="20" t="s">
        <v>6035</v>
      </c>
      <c r="K1027" s="20" t="s">
        <v>6036</v>
      </c>
      <c r="L1027" s="20" t="s">
        <v>6037</v>
      </c>
      <c r="M1027" s="20"/>
      <c r="N1027" s="21">
        <v>140</v>
      </c>
      <c r="O1027" s="21">
        <v>0</v>
      </c>
      <c r="P1027" s="20"/>
      <c r="Q1027" s="19">
        <v>45533</v>
      </c>
      <c r="R1027" s="20"/>
      <c r="S1027" s="19">
        <v>45533</v>
      </c>
      <c r="T1027" s="20" t="s">
        <v>49</v>
      </c>
      <c r="U1027" s="20">
        <v>1016730</v>
      </c>
      <c r="V1027" s="20">
        <v>240002764</v>
      </c>
      <c r="W1027" s="20" t="s">
        <v>847</v>
      </c>
      <c r="X1027" s="20" t="s">
        <v>2795</v>
      </c>
      <c r="Y1027" s="20" t="s">
        <v>52</v>
      </c>
      <c r="Z1027" s="20" t="s">
        <v>6038</v>
      </c>
      <c r="AA1027" s="20" t="s">
        <v>850</v>
      </c>
      <c r="AB1027" s="20" t="s">
        <v>337</v>
      </c>
      <c r="AC1027" s="20" t="s">
        <v>337</v>
      </c>
      <c r="AD1027" s="20" t="s">
        <v>56</v>
      </c>
      <c r="AE1027" s="20"/>
    </row>
    <row r="1028" spans="1:31" ht="21" customHeight="1" x14ac:dyDescent="0.2">
      <c r="A1028" s="4">
        <f t="shared" si="52"/>
        <v>1026</v>
      </c>
      <c r="B1028" s="4" t="str">
        <f t="shared" si="53"/>
        <v>B010-00018123</v>
      </c>
      <c r="C1028" s="4" t="str">
        <f>IFERROR(VLOOKUP(F1028,Tablas!$A$1:$B$3,2,0),"")</f>
        <v>Boleta</v>
      </c>
      <c r="D1028" s="4" t="str">
        <f t="shared" si="54"/>
        <v>Ecom - CONTADO / CASH - PE 1059 TEL: 996999872 Basado en Pedidos de client</v>
      </c>
      <c r="E1028" s="19">
        <v>45357</v>
      </c>
      <c r="F1028" s="20" t="s">
        <v>842</v>
      </c>
      <c r="G1028" s="20" t="s">
        <v>6039</v>
      </c>
      <c r="H1028" s="20" t="s">
        <v>44</v>
      </c>
      <c r="I1028" s="20" t="s">
        <v>45</v>
      </c>
      <c r="J1028" s="20" t="s">
        <v>6040</v>
      </c>
      <c r="K1028" s="20" t="s">
        <v>6041</v>
      </c>
      <c r="L1028" s="20" t="s">
        <v>6042</v>
      </c>
      <c r="M1028" s="20"/>
      <c r="N1028" s="21">
        <v>140.13999999999999</v>
      </c>
      <c r="O1028" s="21">
        <v>0</v>
      </c>
      <c r="P1028" s="20"/>
      <c r="Q1028" s="19">
        <v>45357</v>
      </c>
      <c r="R1028" s="20"/>
      <c r="S1028" s="19">
        <v>45357</v>
      </c>
      <c r="T1028" s="20" t="s">
        <v>49</v>
      </c>
      <c r="U1028" s="20">
        <v>929486</v>
      </c>
      <c r="V1028" s="20">
        <v>240000597</v>
      </c>
      <c r="W1028" s="20" t="s">
        <v>847</v>
      </c>
      <c r="X1028" s="20" t="s">
        <v>305</v>
      </c>
      <c r="Y1028" s="20" t="s">
        <v>52</v>
      </c>
      <c r="Z1028" s="20" t="s">
        <v>6043</v>
      </c>
      <c r="AA1028" s="20" t="s">
        <v>6044</v>
      </c>
      <c r="AB1028" s="20" t="s">
        <v>963</v>
      </c>
      <c r="AC1028" s="20" t="s">
        <v>689</v>
      </c>
      <c r="AD1028" s="20" t="s">
        <v>56</v>
      </c>
      <c r="AE1028" s="20" t="s">
        <v>864</v>
      </c>
    </row>
    <row r="1029" spans="1:31" ht="21" customHeight="1" x14ac:dyDescent="0.2">
      <c r="A1029" s="4">
        <f t="shared" si="52"/>
        <v>1027</v>
      </c>
      <c r="B1029" s="4" t="str">
        <f t="shared" si="53"/>
        <v>B010-00016995</v>
      </c>
      <c r="C1029" s="4" t="str">
        <f>IFERROR(VLOOKUP(F1029,Tablas!$A$1:$B$3,2,0),"")</f>
        <v>Boleta</v>
      </c>
      <c r="D1029" s="4" t="str">
        <f t="shared" si="54"/>
        <v>Falabella - CONTADO / CASH - PE 5214 FALABELLA Basado en Entregas 09-0010-00057</v>
      </c>
      <c r="E1029" s="19">
        <v>45271</v>
      </c>
      <c r="F1029" s="20" t="s">
        <v>842</v>
      </c>
      <c r="G1029" s="20" t="s">
        <v>6045</v>
      </c>
      <c r="H1029" s="20" t="s">
        <v>44</v>
      </c>
      <c r="I1029" s="20" t="s">
        <v>45</v>
      </c>
      <c r="J1029" s="20" t="s">
        <v>6046</v>
      </c>
      <c r="K1029" s="20" t="s">
        <v>6047</v>
      </c>
      <c r="L1029" s="20" t="s">
        <v>6048</v>
      </c>
      <c r="M1029" s="20"/>
      <c r="N1029" s="21">
        <v>140.4</v>
      </c>
      <c r="O1029" s="21">
        <v>0</v>
      </c>
      <c r="P1029" s="20"/>
      <c r="Q1029" s="19">
        <v>45271</v>
      </c>
      <c r="R1029" s="20"/>
      <c r="S1029" s="19">
        <v>45271</v>
      </c>
      <c r="T1029" s="20" t="s">
        <v>49</v>
      </c>
      <c r="U1029" s="20">
        <v>886725</v>
      </c>
      <c r="V1029" s="20">
        <v>230003309</v>
      </c>
      <c r="W1029" s="20" t="s">
        <v>847</v>
      </c>
      <c r="X1029" s="20" t="s">
        <v>274</v>
      </c>
      <c r="Y1029" s="20" t="s">
        <v>52</v>
      </c>
      <c r="Z1029" s="20" t="s">
        <v>6049</v>
      </c>
      <c r="AA1029" s="20" t="s">
        <v>6050</v>
      </c>
      <c r="AB1029" s="20" t="s">
        <v>682</v>
      </c>
      <c r="AC1029" s="20" t="s">
        <v>167</v>
      </c>
      <c r="AD1029" s="20" t="s">
        <v>56</v>
      </c>
      <c r="AE1029" s="20" t="s">
        <v>1838</v>
      </c>
    </row>
    <row r="1030" spans="1:31" ht="21" customHeight="1" x14ac:dyDescent="0.2">
      <c r="A1030" s="4">
        <f t="shared" si="52"/>
        <v>1028</v>
      </c>
      <c r="B1030" s="4" t="str">
        <f t="shared" si="53"/>
        <v>B010-00019538</v>
      </c>
      <c r="C1030" s="4" t="str">
        <f>IFERROR(VLOOKUP(F1030,Tablas!$A$1:$B$3,2,0),"")</f>
        <v>Boleta</v>
      </c>
      <c r="D1030" s="4" t="str">
        <f t="shared" si="54"/>
        <v>Ripley - CONTADO / CASH - PE 3460 RIPLEY n.º 6710620601-A Basado en Entregas</v>
      </c>
      <c r="E1030" s="19">
        <v>45488</v>
      </c>
      <c r="F1030" s="20" t="s">
        <v>842</v>
      </c>
      <c r="G1030" s="20" t="s">
        <v>6051</v>
      </c>
      <c r="H1030" s="20" t="s">
        <v>44</v>
      </c>
      <c r="I1030" s="20" t="s">
        <v>45</v>
      </c>
      <c r="J1030" s="20" t="s">
        <v>2570</v>
      </c>
      <c r="K1030" s="20" t="s">
        <v>2571</v>
      </c>
      <c r="L1030" s="20" t="s">
        <v>2572</v>
      </c>
      <c r="M1030" s="20"/>
      <c r="N1030" s="21">
        <v>141.81</v>
      </c>
      <c r="O1030" s="21">
        <v>0</v>
      </c>
      <c r="P1030" s="20"/>
      <c r="Q1030" s="19">
        <v>45488</v>
      </c>
      <c r="R1030" s="20"/>
      <c r="S1030" s="19">
        <v>45488</v>
      </c>
      <c r="T1030" s="20" t="s">
        <v>49</v>
      </c>
      <c r="U1030" s="20">
        <v>994253</v>
      </c>
      <c r="V1030" s="20">
        <v>240002073</v>
      </c>
      <c r="W1030" s="20" t="s">
        <v>847</v>
      </c>
      <c r="X1030" s="20" t="s">
        <v>305</v>
      </c>
      <c r="Y1030" s="20" t="s">
        <v>52</v>
      </c>
      <c r="Z1030" s="20" t="s">
        <v>6052</v>
      </c>
      <c r="AA1030" s="20" t="s">
        <v>808</v>
      </c>
      <c r="AB1030" s="20" t="s">
        <v>54</v>
      </c>
      <c r="AC1030" s="20" t="s">
        <v>167</v>
      </c>
      <c r="AD1030" s="20" t="s">
        <v>56</v>
      </c>
      <c r="AE1030" s="20" t="s">
        <v>2574</v>
      </c>
    </row>
    <row r="1031" spans="1:31" ht="21" customHeight="1" x14ac:dyDescent="0.2">
      <c r="A1031" s="4">
        <f t="shared" si="52"/>
        <v>1029</v>
      </c>
      <c r="B1031" s="4" t="str">
        <f t="shared" si="53"/>
        <v>B010-00018562</v>
      </c>
      <c r="C1031" s="4" t="str">
        <f>IFERROR(VLOOKUP(F1031,Tablas!$A$1:$B$3,2,0),"")</f>
        <v>Boleta</v>
      </c>
      <c r="D1031" s="4" t="str">
        <f t="shared" si="54"/>
        <v>Ripley - CONTADO / CASH - PE 1836 RIPLEY Basado en Entregas 09-0010-00059896</v>
      </c>
      <c r="E1031" s="19">
        <v>45401</v>
      </c>
      <c r="F1031" s="20" t="s">
        <v>842</v>
      </c>
      <c r="G1031" s="20" t="s">
        <v>6053</v>
      </c>
      <c r="H1031" s="20" t="s">
        <v>44</v>
      </c>
      <c r="I1031" s="20" t="s">
        <v>45</v>
      </c>
      <c r="J1031" s="20" t="s">
        <v>6054</v>
      </c>
      <c r="K1031" s="20" t="s">
        <v>6055</v>
      </c>
      <c r="L1031" s="20" t="s">
        <v>6056</v>
      </c>
      <c r="M1031" s="20"/>
      <c r="N1031" s="21">
        <v>141.81</v>
      </c>
      <c r="O1031" s="21">
        <v>0</v>
      </c>
      <c r="P1031" s="20"/>
      <c r="Q1031" s="19">
        <v>45401</v>
      </c>
      <c r="R1031" s="20"/>
      <c r="S1031" s="19">
        <v>45401</v>
      </c>
      <c r="T1031" s="20" t="s">
        <v>49</v>
      </c>
      <c r="U1031" s="20">
        <v>948753</v>
      </c>
      <c r="V1031" s="20">
        <v>240001038</v>
      </c>
      <c r="W1031" s="20" t="s">
        <v>847</v>
      </c>
      <c r="X1031" s="20" t="s">
        <v>305</v>
      </c>
      <c r="Y1031" s="20" t="s">
        <v>52</v>
      </c>
      <c r="Z1031" s="20" t="s">
        <v>6057</v>
      </c>
      <c r="AA1031" s="20" t="s">
        <v>353</v>
      </c>
      <c r="AB1031" s="20" t="s">
        <v>54</v>
      </c>
      <c r="AC1031" s="20" t="s">
        <v>167</v>
      </c>
      <c r="AD1031" s="20" t="s">
        <v>56</v>
      </c>
      <c r="AE1031" s="20" t="s">
        <v>2574</v>
      </c>
    </row>
    <row r="1032" spans="1:31" ht="21" customHeight="1" x14ac:dyDescent="0.2">
      <c r="A1032" s="4">
        <f t="shared" si="52"/>
        <v>1030</v>
      </c>
      <c r="B1032" s="4" t="str">
        <f t="shared" si="53"/>
        <v>B010-00019223</v>
      </c>
      <c r="C1032" s="4" t="str">
        <f>IFERROR(VLOOKUP(F1032,Tablas!$A$1:$B$3,2,0),"")</f>
        <v>Boleta</v>
      </c>
      <c r="D1032" s="4" t="str">
        <f t="shared" si="54"/>
        <v>Ripley - CONTADO / CASH - PE 2834 RIPLEY Basado en Entregas 09-0007-00000822</v>
      </c>
      <c r="E1032" s="19">
        <v>45454</v>
      </c>
      <c r="F1032" s="20" t="s">
        <v>842</v>
      </c>
      <c r="G1032" s="20" t="s">
        <v>6058</v>
      </c>
      <c r="H1032" s="20" t="s">
        <v>44</v>
      </c>
      <c r="I1032" s="20" t="s">
        <v>45</v>
      </c>
      <c r="J1032" s="20" t="s">
        <v>6059</v>
      </c>
      <c r="K1032" s="20" t="s">
        <v>6060</v>
      </c>
      <c r="L1032" s="20" t="s">
        <v>6061</v>
      </c>
      <c r="M1032" s="20"/>
      <c r="N1032" s="21">
        <v>141.81</v>
      </c>
      <c r="O1032" s="21">
        <v>0</v>
      </c>
      <c r="P1032" s="20"/>
      <c r="Q1032" s="19">
        <v>45454</v>
      </c>
      <c r="R1032" s="20"/>
      <c r="S1032" s="19">
        <v>45454</v>
      </c>
      <c r="T1032" s="20" t="s">
        <v>49</v>
      </c>
      <c r="U1032" s="20">
        <v>979441</v>
      </c>
      <c r="V1032" s="20">
        <v>240001757</v>
      </c>
      <c r="W1032" s="20" t="s">
        <v>847</v>
      </c>
      <c r="X1032" s="20" t="s">
        <v>305</v>
      </c>
      <c r="Y1032" s="20" t="s">
        <v>52</v>
      </c>
      <c r="Z1032" s="20" t="s">
        <v>6062</v>
      </c>
      <c r="AA1032" s="20" t="s">
        <v>6063</v>
      </c>
      <c r="AB1032" s="20" t="s">
        <v>54</v>
      </c>
      <c r="AC1032" s="20" t="s">
        <v>167</v>
      </c>
      <c r="AD1032" s="20" t="s">
        <v>56</v>
      </c>
      <c r="AE1032" s="20" t="s">
        <v>2574</v>
      </c>
    </row>
    <row r="1033" spans="1:31" ht="21" customHeight="1" x14ac:dyDescent="0.2">
      <c r="A1033" s="4">
        <f t="shared" si="52"/>
        <v>1031</v>
      </c>
      <c r="B1033" s="4" t="str">
        <f t="shared" si="53"/>
        <v>B010-00019035</v>
      </c>
      <c r="C1033" s="4" t="str">
        <f>IFERROR(VLOOKUP(F1033,Tablas!$A$1:$B$3,2,0),"")</f>
        <v>Boleta</v>
      </c>
      <c r="D1033" s="4" t="str">
        <f t="shared" si="54"/>
        <v>Ripley - CONTADO / CASH - PE 2641 RIPLEY Basado en Entregas 09-0007-00000640</v>
      </c>
      <c r="E1033" s="19">
        <v>45440</v>
      </c>
      <c r="F1033" s="20" t="s">
        <v>842</v>
      </c>
      <c r="G1033" s="20" t="s">
        <v>6064</v>
      </c>
      <c r="H1033" s="20" t="s">
        <v>44</v>
      </c>
      <c r="I1033" s="20" t="s">
        <v>45</v>
      </c>
      <c r="J1033" s="20" t="s">
        <v>6065</v>
      </c>
      <c r="K1033" s="20" t="s">
        <v>6066</v>
      </c>
      <c r="L1033" s="20" t="s">
        <v>6067</v>
      </c>
      <c r="M1033" s="20"/>
      <c r="N1033" s="21">
        <v>141.81</v>
      </c>
      <c r="O1033" s="21">
        <v>0</v>
      </c>
      <c r="P1033" s="20"/>
      <c r="Q1033" s="19">
        <v>45440</v>
      </c>
      <c r="R1033" s="20"/>
      <c r="S1033" s="19">
        <v>45440</v>
      </c>
      <c r="T1033" s="20" t="s">
        <v>49</v>
      </c>
      <c r="U1033" s="20">
        <v>971645</v>
      </c>
      <c r="V1033" s="20">
        <v>240001567</v>
      </c>
      <c r="W1033" s="20" t="s">
        <v>847</v>
      </c>
      <c r="X1033" s="20" t="s">
        <v>305</v>
      </c>
      <c r="Y1033" s="20" t="s">
        <v>52</v>
      </c>
      <c r="Z1033" s="20" t="s">
        <v>6068</v>
      </c>
      <c r="AA1033" s="20" t="s">
        <v>6069</v>
      </c>
      <c r="AB1033" s="20" t="s">
        <v>1413</v>
      </c>
      <c r="AC1033" s="20" t="s">
        <v>167</v>
      </c>
      <c r="AD1033" s="20" t="s">
        <v>56</v>
      </c>
      <c r="AE1033" s="20" t="s">
        <v>2574</v>
      </c>
    </row>
    <row r="1034" spans="1:31" ht="21" customHeight="1" x14ac:dyDescent="0.2">
      <c r="A1034" s="4">
        <f t="shared" si="52"/>
        <v>1032</v>
      </c>
      <c r="B1034" s="4" t="str">
        <f t="shared" si="53"/>
        <v>B010-00018900</v>
      </c>
      <c r="C1034" s="4" t="str">
        <f>IFERROR(VLOOKUP(F1034,Tablas!$A$1:$B$3,2,0),"")</f>
        <v>Boleta</v>
      </c>
      <c r="D1034" s="4" t="str">
        <f t="shared" si="54"/>
        <v>Ripley - CONTADO / CASH - PE 2438 RIPLEY Basado en Entregas 09-0007-00000460</v>
      </c>
      <c r="E1034" s="19">
        <v>45432</v>
      </c>
      <c r="F1034" s="20" t="s">
        <v>842</v>
      </c>
      <c r="G1034" s="20" t="s">
        <v>6070</v>
      </c>
      <c r="H1034" s="20" t="s">
        <v>44</v>
      </c>
      <c r="I1034" s="20" t="s">
        <v>45</v>
      </c>
      <c r="J1034" s="20" t="s">
        <v>6071</v>
      </c>
      <c r="K1034" s="20" t="s">
        <v>6072</v>
      </c>
      <c r="L1034" s="20" t="s">
        <v>6073</v>
      </c>
      <c r="M1034" s="20"/>
      <c r="N1034" s="21">
        <v>141.81</v>
      </c>
      <c r="O1034" s="21">
        <v>0</v>
      </c>
      <c r="P1034" s="20"/>
      <c r="Q1034" s="19">
        <v>45432</v>
      </c>
      <c r="R1034" s="20"/>
      <c r="S1034" s="19">
        <v>45432</v>
      </c>
      <c r="T1034" s="20" t="s">
        <v>49</v>
      </c>
      <c r="U1034" s="20">
        <v>967188</v>
      </c>
      <c r="V1034" s="20">
        <v>240001378</v>
      </c>
      <c r="W1034" s="20" t="s">
        <v>847</v>
      </c>
      <c r="X1034" s="20" t="s">
        <v>305</v>
      </c>
      <c r="Y1034" s="20" t="s">
        <v>52</v>
      </c>
      <c r="Z1034" s="20" t="s">
        <v>6074</v>
      </c>
      <c r="AA1034" s="20" t="s">
        <v>6075</v>
      </c>
      <c r="AB1034" s="20" t="s">
        <v>1413</v>
      </c>
      <c r="AC1034" s="20" t="s">
        <v>167</v>
      </c>
      <c r="AD1034" s="20" t="s">
        <v>56</v>
      </c>
      <c r="AE1034" s="20" t="s">
        <v>2574</v>
      </c>
    </row>
    <row r="1035" spans="1:31" ht="21" customHeight="1" x14ac:dyDescent="0.2">
      <c r="A1035" s="4">
        <f t="shared" si="52"/>
        <v>1033</v>
      </c>
      <c r="B1035" s="4" t="str">
        <f t="shared" si="53"/>
        <v>B010-00019621</v>
      </c>
      <c r="C1035" s="4" t="str">
        <f>IFERROR(VLOOKUP(F1035,Tablas!$A$1:$B$3,2,0),"")</f>
        <v>Boleta</v>
      </c>
      <c r="D1035" s="4" t="str">
        <f t="shared" si="54"/>
        <v>Ripley - CONTADO / CASH - PE 3625 RIPLEY n.º 6744705401-A Basado en Entregas</v>
      </c>
      <c r="E1035" s="19">
        <v>45495</v>
      </c>
      <c r="F1035" s="20" t="s">
        <v>842</v>
      </c>
      <c r="G1035" s="20" t="s">
        <v>6076</v>
      </c>
      <c r="H1035" s="20" t="s">
        <v>44</v>
      </c>
      <c r="I1035" s="20" t="s">
        <v>45</v>
      </c>
      <c r="J1035" s="20" t="s">
        <v>6077</v>
      </c>
      <c r="K1035" s="20" t="s">
        <v>6078</v>
      </c>
      <c r="L1035" s="20" t="s">
        <v>6079</v>
      </c>
      <c r="M1035" s="20"/>
      <c r="N1035" s="21">
        <v>142.5</v>
      </c>
      <c r="O1035" s="21">
        <v>0</v>
      </c>
      <c r="P1035" s="20"/>
      <c r="Q1035" s="19">
        <v>45495</v>
      </c>
      <c r="R1035" s="20"/>
      <c r="S1035" s="19">
        <v>45495</v>
      </c>
      <c r="T1035" s="20" t="s">
        <v>49</v>
      </c>
      <c r="U1035" s="20">
        <v>996869</v>
      </c>
      <c r="V1035" s="20">
        <v>240002156</v>
      </c>
      <c r="W1035" s="20" t="s">
        <v>847</v>
      </c>
      <c r="X1035" s="20" t="s">
        <v>305</v>
      </c>
      <c r="Y1035" s="20" t="s">
        <v>52</v>
      </c>
      <c r="Z1035" s="20" t="s">
        <v>6080</v>
      </c>
      <c r="AA1035" s="20" t="s">
        <v>372</v>
      </c>
      <c r="AB1035" s="20" t="s">
        <v>54</v>
      </c>
      <c r="AC1035" s="20" t="s">
        <v>167</v>
      </c>
      <c r="AD1035" s="20" t="s">
        <v>56</v>
      </c>
      <c r="AE1035" s="20" t="s">
        <v>2574</v>
      </c>
    </row>
    <row r="1036" spans="1:31" ht="21" customHeight="1" x14ac:dyDescent="0.2">
      <c r="A1036" s="4">
        <f t="shared" si="52"/>
        <v>1034</v>
      </c>
      <c r="B1036" s="4" t="str">
        <f t="shared" si="53"/>
        <v>B010-00016764</v>
      </c>
      <c r="C1036" s="4" t="str">
        <f>IFERROR(VLOOKUP(F1036,Tablas!$A$1:$B$3,2,0),"")</f>
        <v>Boleta</v>
      </c>
      <c r="D1036" s="4" t="str">
        <f t="shared" si="54"/>
        <v>Falabella - CONTADO / CASH - PE 4833 FALABELLA Basado en Entregas 09-0010-00057</v>
      </c>
      <c r="E1036" s="19">
        <v>45250</v>
      </c>
      <c r="F1036" s="20" t="s">
        <v>842</v>
      </c>
      <c r="G1036" s="20" t="s">
        <v>6081</v>
      </c>
      <c r="H1036" s="20" t="s">
        <v>44</v>
      </c>
      <c r="I1036" s="20" t="s">
        <v>45</v>
      </c>
      <c r="J1036" s="20" t="s">
        <v>4486</v>
      </c>
      <c r="K1036" s="20" t="s">
        <v>4487</v>
      </c>
      <c r="L1036" s="20" t="s">
        <v>4488</v>
      </c>
      <c r="M1036" s="20"/>
      <c r="N1036" s="21">
        <v>142.9</v>
      </c>
      <c r="O1036" s="21">
        <v>0</v>
      </c>
      <c r="P1036" s="20"/>
      <c r="Q1036" s="19">
        <v>45250</v>
      </c>
      <c r="R1036" s="20"/>
      <c r="S1036" s="19">
        <v>45250</v>
      </c>
      <c r="T1036" s="20" t="s">
        <v>49</v>
      </c>
      <c r="U1036" s="20">
        <v>876583</v>
      </c>
      <c r="V1036" s="20">
        <v>230003078</v>
      </c>
      <c r="W1036" s="20" t="s">
        <v>847</v>
      </c>
      <c r="X1036" s="20" t="s">
        <v>274</v>
      </c>
      <c r="Y1036" s="20" t="s">
        <v>52</v>
      </c>
      <c r="Z1036" s="20" t="s">
        <v>6082</v>
      </c>
      <c r="AA1036" s="20" t="s">
        <v>4490</v>
      </c>
      <c r="AB1036" s="20" t="s">
        <v>756</v>
      </c>
      <c r="AC1036" s="20" t="s">
        <v>167</v>
      </c>
      <c r="AD1036" s="20" t="s">
        <v>56</v>
      </c>
      <c r="AE1036" s="20" t="s">
        <v>1838</v>
      </c>
    </row>
    <row r="1037" spans="1:31" ht="21" customHeight="1" x14ac:dyDescent="0.2">
      <c r="A1037" s="4">
        <f t="shared" si="52"/>
        <v>1035</v>
      </c>
      <c r="B1037" s="4" t="str">
        <f t="shared" si="53"/>
        <v>B010-00018184</v>
      </c>
      <c r="C1037" s="4" t="str">
        <f>IFERROR(VLOOKUP(F1037,Tablas!$A$1:$B$3,2,0),"")</f>
        <v>Boleta</v>
      </c>
      <c r="D1037" s="4" t="str">
        <f t="shared" si="54"/>
        <v>Ecom - CONTADO / CASH - PE 1193 TEL: 987449247 Basado en Entregas 09-0010-</v>
      </c>
      <c r="E1037" s="19">
        <v>45364</v>
      </c>
      <c r="F1037" s="20" t="s">
        <v>842</v>
      </c>
      <c r="G1037" s="20" t="s">
        <v>6083</v>
      </c>
      <c r="H1037" s="20" t="s">
        <v>44</v>
      </c>
      <c r="I1037" s="20" t="s">
        <v>45</v>
      </c>
      <c r="J1037" s="20" t="s">
        <v>6084</v>
      </c>
      <c r="K1037" s="20" t="s">
        <v>6085</v>
      </c>
      <c r="L1037" s="20" t="s">
        <v>6086</v>
      </c>
      <c r="M1037" s="20"/>
      <c r="N1037" s="21">
        <v>143.11000000000001</v>
      </c>
      <c r="O1037" s="21">
        <v>0</v>
      </c>
      <c r="P1037" s="20"/>
      <c r="Q1037" s="19">
        <v>45364</v>
      </c>
      <c r="R1037" s="20"/>
      <c r="S1037" s="19">
        <v>45364</v>
      </c>
      <c r="T1037" s="20" t="s">
        <v>49</v>
      </c>
      <c r="U1037" s="20">
        <v>932647</v>
      </c>
      <c r="V1037" s="20">
        <v>240000659</v>
      </c>
      <c r="W1037" s="20" t="s">
        <v>847</v>
      </c>
      <c r="X1037" s="20" t="s">
        <v>305</v>
      </c>
      <c r="Y1037" s="20" t="s">
        <v>52</v>
      </c>
      <c r="Z1037" s="20" t="s">
        <v>6087</v>
      </c>
      <c r="AA1037" s="20" t="s">
        <v>6088</v>
      </c>
      <c r="AB1037" s="20" t="s">
        <v>963</v>
      </c>
      <c r="AC1037" s="20" t="s">
        <v>689</v>
      </c>
      <c r="AD1037" s="20" t="s">
        <v>56</v>
      </c>
      <c r="AE1037" s="20" t="s">
        <v>864</v>
      </c>
    </row>
    <row r="1038" spans="1:31" ht="21" customHeight="1" x14ac:dyDescent="0.2">
      <c r="A1038" s="4">
        <f t="shared" si="52"/>
        <v>1036</v>
      </c>
      <c r="B1038" s="4" t="str">
        <f t="shared" si="53"/>
        <v>B010-00018187</v>
      </c>
      <c r="C1038" s="4" t="str">
        <f>IFERROR(VLOOKUP(F1038,Tablas!$A$1:$B$3,2,0),"")</f>
        <v>Boleta</v>
      </c>
      <c r="D1038" s="4" t="str">
        <f t="shared" si="54"/>
        <v>Ecom - CONTADO / CASH - PE 1196 TEL: 990372210 Basado en Pedidos de client</v>
      </c>
      <c r="E1038" s="19">
        <v>45365</v>
      </c>
      <c r="F1038" s="20" t="s">
        <v>842</v>
      </c>
      <c r="G1038" s="20" t="s">
        <v>6089</v>
      </c>
      <c r="H1038" s="20" t="s">
        <v>44</v>
      </c>
      <c r="I1038" s="20" t="s">
        <v>45</v>
      </c>
      <c r="J1038" s="20" t="s">
        <v>6090</v>
      </c>
      <c r="K1038" s="20" t="s">
        <v>6091</v>
      </c>
      <c r="L1038" s="20" t="s">
        <v>6092</v>
      </c>
      <c r="M1038" s="20"/>
      <c r="N1038" s="21">
        <v>143.11000000000001</v>
      </c>
      <c r="O1038" s="21">
        <v>0</v>
      </c>
      <c r="P1038" s="20"/>
      <c r="Q1038" s="19">
        <v>45365</v>
      </c>
      <c r="R1038" s="20"/>
      <c r="S1038" s="19">
        <v>45365</v>
      </c>
      <c r="T1038" s="20" t="s">
        <v>49</v>
      </c>
      <c r="U1038" s="20">
        <v>932923</v>
      </c>
      <c r="V1038" s="20">
        <v>240000662</v>
      </c>
      <c r="W1038" s="20" t="s">
        <v>847</v>
      </c>
      <c r="X1038" s="20" t="s">
        <v>305</v>
      </c>
      <c r="Y1038" s="20" t="s">
        <v>52</v>
      </c>
      <c r="Z1038" s="20" t="s">
        <v>6093</v>
      </c>
      <c r="AA1038" s="20" t="s">
        <v>6094</v>
      </c>
      <c r="AB1038" s="20" t="s">
        <v>963</v>
      </c>
      <c r="AC1038" s="20" t="s">
        <v>689</v>
      </c>
      <c r="AD1038" s="20" t="s">
        <v>56</v>
      </c>
      <c r="AE1038" s="20" t="s">
        <v>864</v>
      </c>
    </row>
    <row r="1039" spans="1:31" ht="21" customHeight="1" x14ac:dyDescent="0.2">
      <c r="A1039" s="4">
        <f t="shared" si="52"/>
        <v>1037</v>
      </c>
      <c r="B1039" s="4" t="str">
        <f t="shared" si="53"/>
        <v>B010-00019897</v>
      </c>
      <c r="C1039" s="4" t="str">
        <f>IFERROR(VLOOKUP(F1039,Tablas!$A$1:$B$3,2,0),"")</f>
        <v>Boleta</v>
      </c>
      <c r="D1039" s="4" t="str">
        <f t="shared" si="54"/>
        <v>Falabella - CONTADO / CASH - PE 3954 FALABELLA No 2545096413 Basado en Entregas</v>
      </c>
      <c r="E1039" s="19">
        <v>45511</v>
      </c>
      <c r="F1039" s="20" t="s">
        <v>842</v>
      </c>
      <c r="G1039" s="20" t="s">
        <v>6095</v>
      </c>
      <c r="H1039" s="20" t="s">
        <v>44</v>
      </c>
      <c r="I1039" s="20" t="s">
        <v>45</v>
      </c>
      <c r="J1039" s="20" t="s">
        <v>6096</v>
      </c>
      <c r="K1039" s="20" t="s">
        <v>6097</v>
      </c>
      <c r="L1039" s="20" t="s">
        <v>6098</v>
      </c>
      <c r="M1039" s="20"/>
      <c r="N1039" s="21">
        <v>143.11000000000001</v>
      </c>
      <c r="O1039" s="21">
        <v>0</v>
      </c>
      <c r="P1039" s="20"/>
      <c r="Q1039" s="19">
        <v>45511</v>
      </c>
      <c r="R1039" s="20"/>
      <c r="S1039" s="19">
        <v>45511</v>
      </c>
      <c r="T1039" s="20" t="s">
        <v>49</v>
      </c>
      <c r="U1039" s="20">
        <v>1004627</v>
      </c>
      <c r="V1039" s="20">
        <v>240002433</v>
      </c>
      <c r="W1039" s="20" t="s">
        <v>847</v>
      </c>
      <c r="X1039" s="20" t="s">
        <v>305</v>
      </c>
      <c r="Y1039" s="20" t="s">
        <v>52</v>
      </c>
      <c r="Z1039" s="20" t="s">
        <v>6099</v>
      </c>
      <c r="AA1039" s="20" t="s">
        <v>372</v>
      </c>
      <c r="AB1039" s="20" t="s">
        <v>54</v>
      </c>
      <c r="AC1039" s="20" t="s">
        <v>167</v>
      </c>
      <c r="AD1039" s="20" t="s">
        <v>56</v>
      </c>
      <c r="AE1039" s="20" t="s">
        <v>1838</v>
      </c>
    </row>
    <row r="1040" spans="1:31" ht="21" customHeight="1" x14ac:dyDescent="0.2">
      <c r="A1040" s="4">
        <f t="shared" si="52"/>
        <v>1038</v>
      </c>
      <c r="B1040" s="4" t="str">
        <f t="shared" si="53"/>
        <v>B010-00019692</v>
      </c>
      <c r="C1040" s="4" t="str">
        <f>IFERROR(VLOOKUP(F1040,Tablas!$A$1:$B$3,2,0),"")</f>
        <v>Boleta</v>
      </c>
      <c r="D1040" s="4" t="str">
        <f t="shared" si="54"/>
        <v>Falabella - CONTADO / CASH - PE 3769 FALABELLA No 2536234674 Basado en Entregas</v>
      </c>
      <c r="E1040" s="19">
        <v>45503</v>
      </c>
      <c r="F1040" s="20" t="s">
        <v>842</v>
      </c>
      <c r="G1040" s="20" t="s">
        <v>6100</v>
      </c>
      <c r="H1040" s="20" t="s">
        <v>44</v>
      </c>
      <c r="I1040" s="20" t="s">
        <v>45</v>
      </c>
      <c r="J1040" s="20" t="s">
        <v>6101</v>
      </c>
      <c r="K1040" s="20" t="s">
        <v>6102</v>
      </c>
      <c r="L1040" s="20" t="s">
        <v>6103</v>
      </c>
      <c r="M1040" s="20"/>
      <c r="N1040" s="21">
        <v>143.11000000000001</v>
      </c>
      <c r="O1040" s="21">
        <v>0</v>
      </c>
      <c r="P1040" s="20"/>
      <c r="Q1040" s="19">
        <v>45503</v>
      </c>
      <c r="R1040" s="20"/>
      <c r="S1040" s="19">
        <v>45503</v>
      </c>
      <c r="T1040" s="20" t="s">
        <v>49</v>
      </c>
      <c r="U1040" s="20">
        <v>999782</v>
      </c>
      <c r="V1040" s="20">
        <v>240002227</v>
      </c>
      <c r="W1040" s="20" t="s">
        <v>847</v>
      </c>
      <c r="X1040" s="20" t="s">
        <v>305</v>
      </c>
      <c r="Y1040" s="20" t="s">
        <v>52</v>
      </c>
      <c r="Z1040" s="20" t="s">
        <v>6104</v>
      </c>
      <c r="AA1040" s="20" t="s">
        <v>372</v>
      </c>
      <c r="AB1040" s="20" t="s">
        <v>54</v>
      </c>
      <c r="AC1040" s="20" t="s">
        <v>167</v>
      </c>
      <c r="AD1040" s="20" t="s">
        <v>56</v>
      </c>
      <c r="AE1040" s="20" t="s">
        <v>1838</v>
      </c>
    </row>
    <row r="1041" spans="1:31" ht="21" customHeight="1" x14ac:dyDescent="0.2">
      <c r="A1041" s="4">
        <f t="shared" si="52"/>
        <v>1039</v>
      </c>
      <c r="B1041" s="4" t="str">
        <f t="shared" si="53"/>
        <v>B010-00019962</v>
      </c>
      <c r="C1041" s="4" t="str">
        <f>IFERROR(VLOOKUP(F1041,Tablas!$A$1:$B$3,2,0),"")</f>
        <v>Boleta</v>
      </c>
      <c r="D1041" s="4" t="str">
        <f t="shared" si="54"/>
        <v>Ripley - CONTADO / CASH - PE 4058 RIPLEY  n.º 6769985601-A Basado en Entrega</v>
      </c>
      <c r="E1041" s="19">
        <v>45517</v>
      </c>
      <c r="F1041" s="20" t="s">
        <v>842</v>
      </c>
      <c r="G1041" s="20" t="s">
        <v>6105</v>
      </c>
      <c r="H1041" s="20" t="s">
        <v>44</v>
      </c>
      <c r="I1041" s="20" t="s">
        <v>45</v>
      </c>
      <c r="J1041" s="20" t="s">
        <v>6106</v>
      </c>
      <c r="K1041" s="20" t="s">
        <v>6107</v>
      </c>
      <c r="L1041" s="20" t="s">
        <v>6108</v>
      </c>
      <c r="M1041" s="20"/>
      <c r="N1041" s="21">
        <v>143.65</v>
      </c>
      <c r="O1041" s="21">
        <v>0</v>
      </c>
      <c r="P1041" s="20"/>
      <c r="Q1041" s="19">
        <v>45517</v>
      </c>
      <c r="R1041" s="20"/>
      <c r="S1041" s="19">
        <v>45517</v>
      </c>
      <c r="T1041" s="20" t="s">
        <v>49</v>
      </c>
      <c r="U1041" s="20">
        <v>1007101</v>
      </c>
      <c r="V1041" s="20">
        <v>240002498</v>
      </c>
      <c r="W1041" s="20" t="s">
        <v>847</v>
      </c>
      <c r="X1041" s="20" t="s">
        <v>305</v>
      </c>
      <c r="Y1041" s="20" t="s">
        <v>52</v>
      </c>
      <c r="Z1041" s="20" t="s">
        <v>6109</v>
      </c>
      <c r="AA1041" s="20" t="s">
        <v>372</v>
      </c>
      <c r="AB1041" s="20" t="s">
        <v>54</v>
      </c>
      <c r="AC1041" s="20" t="s">
        <v>167</v>
      </c>
      <c r="AD1041" s="20" t="s">
        <v>56</v>
      </c>
      <c r="AE1041" s="20" t="s">
        <v>2574</v>
      </c>
    </row>
    <row r="1042" spans="1:31" ht="21" customHeight="1" x14ac:dyDescent="0.2">
      <c r="A1042" s="4">
        <f t="shared" si="52"/>
        <v>1040</v>
      </c>
      <c r="B1042" s="4" t="str">
        <f t="shared" si="53"/>
        <v>F010-00024285</v>
      </c>
      <c r="C1042" s="4" t="str">
        <f>IFERROR(VLOOKUP(F1042,Tablas!$A$1:$B$3,2,0),"")</f>
        <v>Factura</v>
      </c>
      <c r="D1042" s="4" t="str">
        <f t="shared" si="54"/>
        <v xml:space="preserve"> - CONTADO / CASH - INTERES L 202400352</v>
      </c>
      <c r="E1042" s="19">
        <v>45378</v>
      </c>
      <c r="F1042" s="20" t="s">
        <v>1001</v>
      </c>
      <c r="G1042" s="20" t="s">
        <v>6110</v>
      </c>
      <c r="H1042" s="20" t="s">
        <v>44</v>
      </c>
      <c r="I1042" s="20" t="s">
        <v>45</v>
      </c>
      <c r="J1042" s="20" t="s">
        <v>5313</v>
      </c>
      <c r="K1042" s="20" t="s">
        <v>5314</v>
      </c>
      <c r="L1042" s="20" t="s">
        <v>5315</v>
      </c>
      <c r="M1042" s="20" t="s">
        <v>125</v>
      </c>
      <c r="N1042" s="21">
        <v>144.56</v>
      </c>
      <c r="O1042" s="21">
        <v>0</v>
      </c>
      <c r="P1042" s="20"/>
      <c r="Q1042" s="19">
        <v>45378</v>
      </c>
      <c r="R1042" s="20"/>
      <c r="S1042" s="19">
        <v>45378</v>
      </c>
      <c r="T1042" s="20" t="s">
        <v>49</v>
      </c>
      <c r="U1042" s="20">
        <v>938843</v>
      </c>
      <c r="V1042" s="20">
        <v>240000854</v>
      </c>
      <c r="W1042" s="20" t="s">
        <v>847</v>
      </c>
      <c r="X1042" s="20" t="s">
        <v>1296</v>
      </c>
      <c r="Y1042" s="20" t="s">
        <v>128</v>
      </c>
      <c r="Z1042" s="20" t="s">
        <v>6111</v>
      </c>
      <c r="AA1042" s="20" t="s">
        <v>5317</v>
      </c>
      <c r="AB1042" s="20" t="s">
        <v>2942</v>
      </c>
      <c r="AC1042" s="20" t="s">
        <v>2943</v>
      </c>
      <c r="AD1042" s="20" t="s">
        <v>56</v>
      </c>
      <c r="AE1042" s="20"/>
    </row>
    <row r="1043" spans="1:31" ht="21" customHeight="1" x14ac:dyDescent="0.2">
      <c r="A1043" s="4">
        <f t="shared" si="52"/>
        <v>1041</v>
      </c>
      <c r="B1043" s="4" t="str">
        <f t="shared" si="53"/>
        <v>F010-00024396</v>
      </c>
      <c r="C1043" s="4" t="str">
        <f>IFERROR(VLOOKUP(F1043,Tablas!$A$1:$B$3,2,0),"")</f>
        <v>Factura</v>
      </c>
      <c r="D1043" s="4" t="str">
        <f t="shared" si="54"/>
        <v xml:space="preserve"> - CONTADO / CASH - INTERES L 202400354</v>
      </c>
      <c r="E1043" s="19">
        <v>45392</v>
      </c>
      <c r="F1043" s="20" t="s">
        <v>1001</v>
      </c>
      <c r="G1043" s="20" t="s">
        <v>6112</v>
      </c>
      <c r="H1043" s="20" t="s">
        <v>44</v>
      </c>
      <c r="I1043" s="20" t="s">
        <v>45</v>
      </c>
      <c r="J1043" s="20" t="s">
        <v>5313</v>
      </c>
      <c r="K1043" s="20" t="s">
        <v>5314</v>
      </c>
      <c r="L1043" s="20" t="s">
        <v>5315</v>
      </c>
      <c r="M1043" s="20" t="s">
        <v>125</v>
      </c>
      <c r="N1043" s="21">
        <v>144.56</v>
      </c>
      <c r="O1043" s="21">
        <v>0</v>
      </c>
      <c r="P1043" s="20"/>
      <c r="Q1043" s="19">
        <v>45392</v>
      </c>
      <c r="R1043" s="20"/>
      <c r="S1043" s="19">
        <v>45392</v>
      </c>
      <c r="T1043" s="20" t="s">
        <v>49</v>
      </c>
      <c r="U1043" s="20">
        <v>944426</v>
      </c>
      <c r="V1043" s="20">
        <v>240000971</v>
      </c>
      <c r="W1043" s="20" t="s">
        <v>847</v>
      </c>
      <c r="X1043" s="20" t="s">
        <v>1296</v>
      </c>
      <c r="Y1043" s="20" t="s">
        <v>128</v>
      </c>
      <c r="Z1043" s="20" t="s">
        <v>6113</v>
      </c>
      <c r="AA1043" s="20" t="s">
        <v>5317</v>
      </c>
      <c r="AB1043" s="20" t="s">
        <v>2942</v>
      </c>
      <c r="AC1043" s="20" t="s">
        <v>2943</v>
      </c>
      <c r="AD1043" s="20" t="s">
        <v>56</v>
      </c>
      <c r="AE1043" s="20"/>
    </row>
    <row r="1044" spans="1:31" ht="21" customHeight="1" x14ac:dyDescent="0.2">
      <c r="A1044" s="4">
        <f t="shared" si="52"/>
        <v>1042</v>
      </c>
      <c r="B1044" s="4" t="str">
        <f t="shared" si="53"/>
        <v>B010-00018541</v>
      </c>
      <c r="C1044" s="4" t="str">
        <f>IFERROR(VLOOKUP(F1044,Tablas!$A$1:$B$3,2,0),"")</f>
        <v>Boleta</v>
      </c>
      <c r="D1044" s="4" t="str">
        <f t="shared" si="54"/>
        <v>Ripley - CONTADO / CASH - PE 1772 RIPLEY Basado en Entregas 09-0010-00059854</v>
      </c>
      <c r="E1044" s="19">
        <v>45400</v>
      </c>
      <c r="F1044" s="20" t="s">
        <v>842</v>
      </c>
      <c r="G1044" s="20" t="s">
        <v>6114</v>
      </c>
      <c r="H1044" s="20" t="s">
        <v>44</v>
      </c>
      <c r="I1044" s="20" t="s">
        <v>45</v>
      </c>
      <c r="J1044" s="20" t="s">
        <v>6115</v>
      </c>
      <c r="K1044" s="20" t="s">
        <v>6116</v>
      </c>
      <c r="L1044" s="20" t="s">
        <v>6117</v>
      </c>
      <c r="M1044" s="20"/>
      <c r="N1044" s="21">
        <v>145.66</v>
      </c>
      <c r="O1044" s="21">
        <v>0</v>
      </c>
      <c r="P1044" s="20"/>
      <c r="Q1044" s="19">
        <v>45400</v>
      </c>
      <c r="R1044" s="20"/>
      <c r="S1044" s="19">
        <v>45400</v>
      </c>
      <c r="T1044" s="20" t="s">
        <v>49</v>
      </c>
      <c r="U1044" s="20">
        <v>947955</v>
      </c>
      <c r="V1044" s="20">
        <v>240001017</v>
      </c>
      <c r="W1044" s="20" t="s">
        <v>847</v>
      </c>
      <c r="X1044" s="20" t="s">
        <v>274</v>
      </c>
      <c r="Y1044" s="20" t="s">
        <v>52</v>
      </c>
      <c r="Z1044" s="20" t="s">
        <v>6118</v>
      </c>
      <c r="AA1044" s="20" t="s">
        <v>6119</v>
      </c>
      <c r="AB1044" s="20" t="s">
        <v>309</v>
      </c>
      <c r="AC1044" s="20" t="s">
        <v>309</v>
      </c>
      <c r="AD1044" s="20" t="s">
        <v>56</v>
      </c>
      <c r="AE1044" s="20" t="s">
        <v>2574</v>
      </c>
    </row>
    <row r="1045" spans="1:31" ht="21" customHeight="1" x14ac:dyDescent="0.2">
      <c r="A1045" s="4">
        <f t="shared" si="52"/>
        <v>1043</v>
      </c>
      <c r="B1045" s="4" t="str">
        <f t="shared" si="53"/>
        <v>B010-00020256</v>
      </c>
      <c r="C1045" s="4" t="str">
        <f>IFERROR(VLOOKUP(F1045,Tablas!$A$1:$B$3,2,0),"")</f>
        <v>Boleta</v>
      </c>
      <c r="D1045" s="4" t="str">
        <f t="shared" si="54"/>
        <v>Ripley - CONTADO / CASH - PE 4559 RIPLEY n.º 6791586901-A Basado en Entregas</v>
      </c>
      <c r="E1045" s="19">
        <v>45538</v>
      </c>
      <c r="F1045" s="20" t="s">
        <v>842</v>
      </c>
      <c r="G1045" s="20" t="s">
        <v>6120</v>
      </c>
      <c r="H1045" s="20" t="s">
        <v>44</v>
      </c>
      <c r="I1045" s="20" t="s">
        <v>45</v>
      </c>
      <c r="J1045" s="20" t="s">
        <v>6121</v>
      </c>
      <c r="K1045" s="20" t="s">
        <v>6122</v>
      </c>
      <c r="L1045" s="20" t="s">
        <v>6123</v>
      </c>
      <c r="M1045" s="20"/>
      <c r="N1045" s="21">
        <v>145.80000000000001</v>
      </c>
      <c r="O1045" s="21">
        <v>0</v>
      </c>
      <c r="P1045" s="20"/>
      <c r="Q1045" s="19">
        <v>45538</v>
      </c>
      <c r="R1045" s="20"/>
      <c r="S1045" s="19">
        <v>45538</v>
      </c>
      <c r="T1045" s="20" t="s">
        <v>49</v>
      </c>
      <c r="U1045" s="20">
        <v>1017888</v>
      </c>
      <c r="V1045" s="20">
        <v>240002793</v>
      </c>
      <c r="W1045" s="20" t="s">
        <v>847</v>
      </c>
      <c r="X1045" s="20" t="s">
        <v>305</v>
      </c>
      <c r="Y1045" s="20" t="s">
        <v>52</v>
      </c>
      <c r="Z1045" s="20" t="s">
        <v>6124</v>
      </c>
      <c r="AA1045" s="20" t="s">
        <v>372</v>
      </c>
      <c r="AB1045" s="20" t="s">
        <v>54</v>
      </c>
      <c r="AC1045" s="20" t="s">
        <v>167</v>
      </c>
      <c r="AD1045" s="20" t="s">
        <v>56</v>
      </c>
      <c r="AE1045" s="20" t="s">
        <v>2574</v>
      </c>
    </row>
    <row r="1046" spans="1:31" ht="21" customHeight="1" x14ac:dyDescent="0.2">
      <c r="A1046" s="4">
        <f t="shared" si="52"/>
        <v>1044</v>
      </c>
      <c r="B1046" s="4" t="str">
        <f t="shared" si="53"/>
        <v>B010-00020208</v>
      </c>
      <c r="C1046" s="4" t="str">
        <f>IFERROR(VLOOKUP(F1046,Tablas!$A$1:$B$3,2,0),"")</f>
        <v>Boleta</v>
      </c>
      <c r="D1046" s="4" t="str">
        <f t="shared" si="54"/>
        <v>Ripley - CONTADO / CASH - PE 4466 RIPLEY  n.º 6786491701-A Basado en Entrega</v>
      </c>
      <c r="E1046" s="19">
        <v>45531</v>
      </c>
      <c r="F1046" s="20" t="s">
        <v>842</v>
      </c>
      <c r="G1046" s="20" t="s">
        <v>6125</v>
      </c>
      <c r="H1046" s="20" t="s">
        <v>44</v>
      </c>
      <c r="I1046" s="20" t="s">
        <v>45</v>
      </c>
      <c r="J1046" s="20" t="s">
        <v>6126</v>
      </c>
      <c r="K1046" s="20" t="s">
        <v>6127</v>
      </c>
      <c r="L1046" s="20" t="s">
        <v>6128</v>
      </c>
      <c r="M1046" s="20"/>
      <c r="N1046" s="21">
        <v>145.80000000000001</v>
      </c>
      <c r="O1046" s="21">
        <v>0</v>
      </c>
      <c r="P1046" s="20"/>
      <c r="Q1046" s="19">
        <v>45531</v>
      </c>
      <c r="R1046" s="20"/>
      <c r="S1046" s="19">
        <v>45531</v>
      </c>
      <c r="T1046" s="20" t="s">
        <v>49</v>
      </c>
      <c r="U1046" s="20">
        <v>1014223</v>
      </c>
      <c r="V1046" s="20">
        <v>240002745</v>
      </c>
      <c r="W1046" s="20" t="s">
        <v>847</v>
      </c>
      <c r="X1046" s="20" t="s">
        <v>305</v>
      </c>
      <c r="Y1046" s="20" t="s">
        <v>52</v>
      </c>
      <c r="Z1046" s="20" t="s">
        <v>6129</v>
      </c>
      <c r="AA1046" s="20" t="s">
        <v>372</v>
      </c>
      <c r="AB1046" s="20" t="s">
        <v>54</v>
      </c>
      <c r="AC1046" s="20" t="s">
        <v>167</v>
      </c>
      <c r="AD1046" s="20" t="s">
        <v>56</v>
      </c>
      <c r="AE1046" s="20" t="s">
        <v>2574</v>
      </c>
    </row>
    <row r="1047" spans="1:31" ht="21" customHeight="1" x14ac:dyDescent="0.2">
      <c r="A1047" s="4">
        <f t="shared" si="52"/>
        <v>1045</v>
      </c>
      <c r="B1047" s="4" t="str">
        <f t="shared" si="53"/>
        <v>B010-00020004</v>
      </c>
      <c r="C1047" s="4" t="str">
        <f>IFERROR(VLOOKUP(F1047,Tablas!$A$1:$B$3,2,0),"")</f>
        <v>Boleta</v>
      </c>
      <c r="D1047" s="4" t="str">
        <f t="shared" si="54"/>
        <v>Ripley - CONTADO / CASH - PE 4143 RIPLEY n.º 6773232901-A Basado en Entregas</v>
      </c>
      <c r="E1047" s="19">
        <v>45519</v>
      </c>
      <c r="F1047" s="20" t="s">
        <v>842</v>
      </c>
      <c r="G1047" s="20" t="s">
        <v>6130</v>
      </c>
      <c r="H1047" s="20" t="s">
        <v>44</v>
      </c>
      <c r="I1047" s="20" t="s">
        <v>45</v>
      </c>
      <c r="J1047" s="20" t="s">
        <v>6131</v>
      </c>
      <c r="K1047" s="20" t="s">
        <v>6132</v>
      </c>
      <c r="L1047" s="20" t="s">
        <v>6133</v>
      </c>
      <c r="M1047" s="20"/>
      <c r="N1047" s="21">
        <v>147.47999999999999</v>
      </c>
      <c r="O1047" s="21">
        <v>0</v>
      </c>
      <c r="P1047" s="20"/>
      <c r="Q1047" s="19">
        <v>45519</v>
      </c>
      <c r="R1047" s="20"/>
      <c r="S1047" s="19">
        <v>45519</v>
      </c>
      <c r="T1047" s="20" t="s">
        <v>49</v>
      </c>
      <c r="U1047" s="20">
        <v>1008364</v>
      </c>
      <c r="V1047" s="20">
        <v>240002540</v>
      </c>
      <c r="W1047" s="20" t="s">
        <v>847</v>
      </c>
      <c r="X1047" s="20" t="s">
        <v>305</v>
      </c>
      <c r="Y1047" s="20" t="s">
        <v>52</v>
      </c>
      <c r="Z1047" s="20" t="s">
        <v>6134</v>
      </c>
      <c r="AA1047" s="20" t="s">
        <v>808</v>
      </c>
      <c r="AB1047" s="20" t="s">
        <v>54</v>
      </c>
      <c r="AC1047" s="20" t="s">
        <v>167</v>
      </c>
      <c r="AD1047" s="20" t="s">
        <v>56</v>
      </c>
      <c r="AE1047" s="20" t="s">
        <v>2574</v>
      </c>
    </row>
    <row r="1048" spans="1:31" ht="21" customHeight="1" x14ac:dyDescent="0.2">
      <c r="A1048" s="4">
        <f t="shared" si="52"/>
        <v>1046</v>
      </c>
      <c r="B1048" s="4" t="str">
        <f t="shared" si="53"/>
        <v>B010-00019558</v>
      </c>
      <c r="C1048" s="4" t="str">
        <f>IFERROR(VLOOKUP(F1048,Tablas!$A$1:$B$3,2,0),"")</f>
        <v>Boleta</v>
      </c>
      <c r="D1048" s="4" t="str">
        <f t="shared" si="54"/>
        <v>Ripley - CONTADO / CASH - PE 3514 RIPLEY n.º 6720377601-A Basado en Entregas</v>
      </c>
      <c r="E1048" s="19">
        <v>45490</v>
      </c>
      <c r="F1048" s="20" t="s">
        <v>842</v>
      </c>
      <c r="G1048" s="20" t="s">
        <v>6135</v>
      </c>
      <c r="H1048" s="20" t="s">
        <v>44</v>
      </c>
      <c r="I1048" s="20" t="s">
        <v>45</v>
      </c>
      <c r="J1048" s="20" t="s">
        <v>6136</v>
      </c>
      <c r="K1048" s="20" t="s">
        <v>6137</v>
      </c>
      <c r="L1048" s="20" t="s">
        <v>6138</v>
      </c>
      <c r="M1048" s="20"/>
      <c r="N1048" s="21">
        <v>147.47999999999999</v>
      </c>
      <c r="O1048" s="21">
        <v>0</v>
      </c>
      <c r="P1048" s="20"/>
      <c r="Q1048" s="19">
        <v>45490</v>
      </c>
      <c r="R1048" s="20"/>
      <c r="S1048" s="19">
        <v>45490</v>
      </c>
      <c r="T1048" s="20" t="s">
        <v>49</v>
      </c>
      <c r="U1048" s="20">
        <v>995209</v>
      </c>
      <c r="V1048" s="20">
        <v>240002093</v>
      </c>
      <c r="W1048" s="20" t="s">
        <v>847</v>
      </c>
      <c r="X1048" s="20" t="s">
        <v>305</v>
      </c>
      <c r="Y1048" s="20" t="s">
        <v>52</v>
      </c>
      <c r="Z1048" s="20" t="s">
        <v>6139</v>
      </c>
      <c r="AA1048" s="20" t="s">
        <v>372</v>
      </c>
      <c r="AB1048" s="20" t="s">
        <v>54</v>
      </c>
      <c r="AC1048" s="20" t="s">
        <v>167</v>
      </c>
      <c r="AD1048" s="20" t="s">
        <v>56</v>
      </c>
      <c r="AE1048" s="20" t="s">
        <v>2574</v>
      </c>
    </row>
    <row r="1049" spans="1:31" ht="21" customHeight="1" x14ac:dyDescent="0.2">
      <c r="A1049" s="4">
        <f t="shared" si="52"/>
        <v>1047</v>
      </c>
      <c r="B1049" s="4" t="str">
        <f t="shared" si="53"/>
        <v>B010-00019964</v>
      </c>
      <c r="C1049" s="4" t="str">
        <f>IFERROR(VLOOKUP(F1049,Tablas!$A$1:$B$3,2,0),"")</f>
        <v>Boleta</v>
      </c>
      <c r="D1049" s="4" t="str">
        <f t="shared" si="54"/>
        <v>Ripley - CONTADO / CASH - PE 4059 RIPLEY n.º 6770305601-A Basado en Entregas</v>
      </c>
      <c r="E1049" s="19">
        <v>45517</v>
      </c>
      <c r="F1049" s="20" t="s">
        <v>842</v>
      </c>
      <c r="G1049" s="20" t="s">
        <v>6140</v>
      </c>
      <c r="H1049" s="20" t="s">
        <v>44</v>
      </c>
      <c r="I1049" s="20" t="s">
        <v>45</v>
      </c>
      <c r="J1049" s="20" t="s">
        <v>3079</v>
      </c>
      <c r="K1049" s="20" t="s">
        <v>3080</v>
      </c>
      <c r="L1049" s="20" t="s">
        <v>3081</v>
      </c>
      <c r="M1049" s="20"/>
      <c r="N1049" s="21">
        <v>147.47999999999999</v>
      </c>
      <c r="O1049" s="21">
        <v>0</v>
      </c>
      <c r="P1049" s="20"/>
      <c r="Q1049" s="19">
        <v>45517</v>
      </c>
      <c r="R1049" s="20"/>
      <c r="S1049" s="19">
        <v>45517</v>
      </c>
      <c r="T1049" s="20" t="s">
        <v>49</v>
      </c>
      <c r="U1049" s="20">
        <v>1007107</v>
      </c>
      <c r="V1049" s="20">
        <v>240002500</v>
      </c>
      <c r="W1049" s="20" t="s">
        <v>847</v>
      </c>
      <c r="X1049" s="20" t="s">
        <v>305</v>
      </c>
      <c r="Y1049" s="20" t="s">
        <v>52</v>
      </c>
      <c r="Z1049" s="20" t="s">
        <v>6141</v>
      </c>
      <c r="AA1049" s="20" t="s">
        <v>808</v>
      </c>
      <c r="AB1049" s="20" t="s">
        <v>54</v>
      </c>
      <c r="AC1049" s="20" t="s">
        <v>689</v>
      </c>
      <c r="AD1049" s="20" t="s">
        <v>56</v>
      </c>
      <c r="AE1049" s="20" t="s">
        <v>2574</v>
      </c>
    </row>
    <row r="1050" spans="1:31" ht="21" customHeight="1" x14ac:dyDescent="0.2">
      <c r="A1050" s="4">
        <f t="shared" si="52"/>
        <v>1048</v>
      </c>
      <c r="B1050" s="4" t="str">
        <f t="shared" si="53"/>
        <v>B010-00020536</v>
      </c>
      <c r="C1050" s="4" t="str">
        <f>IFERROR(VLOOKUP(F1050,Tablas!$A$1:$B$3,2,0),"")</f>
        <v>Boleta</v>
      </c>
      <c r="D1050" s="4" t="str">
        <f t="shared" si="54"/>
        <v>Ripley - CONTADO / CASH - PE 5115 RIPLEY n.º 6817425201-A Basado en Entregas</v>
      </c>
      <c r="E1050" s="19">
        <v>45562</v>
      </c>
      <c r="F1050" s="20" t="s">
        <v>842</v>
      </c>
      <c r="G1050" s="20" t="s">
        <v>6142</v>
      </c>
      <c r="H1050" s="20" t="s">
        <v>44</v>
      </c>
      <c r="I1050" s="20" t="s">
        <v>45</v>
      </c>
      <c r="J1050" s="20" t="s">
        <v>5744</v>
      </c>
      <c r="K1050" s="20" t="s">
        <v>5745</v>
      </c>
      <c r="L1050" s="20" t="s">
        <v>5746</v>
      </c>
      <c r="M1050" s="20"/>
      <c r="N1050" s="21">
        <v>147.49</v>
      </c>
      <c r="O1050" s="21">
        <v>0</v>
      </c>
      <c r="P1050" s="20"/>
      <c r="Q1050" s="19">
        <v>45562</v>
      </c>
      <c r="R1050" s="20"/>
      <c r="S1050" s="19">
        <v>45562</v>
      </c>
      <c r="T1050" s="20" t="s">
        <v>49</v>
      </c>
      <c r="U1050" s="20">
        <v>1031543</v>
      </c>
      <c r="V1050" s="20">
        <v>240003073</v>
      </c>
      <c r="W1050" s="20" t="s">
        <v>847</v>
      </c>
      <c r="X1050" s="20" t="s">
        <v>305</v>
      </c>
      <c r="Y1050" s="20" t="s">
        <v>52</v>
      </c>
      <c r="Z1050" s="20" t="s">
        <v>6143</v>
      </c>
      <c r="AA1050" s="20" t="s">
        <v>808</v>
      </c>
      <c r="AB1050" s="20" t="s">
        <v>54</v>
      </c>
      <c r="AC1050" s="20" t="s">
        <v>167</v>
      </c>
      <c r="AD1050" s="20" t="s">
        <v>56</v>
      </c>
      <c r="AE1050" s="20" t="s">
        <v>2574</v>
      </c>
    </row>
    <row r="1051" spans="1:31" ht="21" customHeight="1" x14ac:dyDescent="0.2">
      <c r="A1051" s="4">
        <f t="shared" si="52"/>
        <v>1049</v>
      </c>
      <c r="B1051" s="4" t="str">
        <f t="shared" si="53"/>
        <v>B010-00020392</v>
      </c>
      <c r="C1051" s="4" t="str">
        <f>IFERROR(VLOOKUP(F1051,Tablas!$A$1:$B$3,2,0),"")</f>
        <v>Boleta</v>
      </c>
      <c r="D1051" s="4" t="str">
        <f t="shared" si="54"/>
        <v>Ripley - CONTADO / CASH - PE 4803 RIPLEY n.º 6802684701-A Basado en Entregas</v>
      </c>
      <c r="E1051" s="19">
        <v>45548</v>
      </c>
      <c r="F1051" s="20" t="s">
        <v>842</v>
      </c>
      <c r="G1051" s="20" t="s">
        <v>6144</v>
      </c>
      <c r="H1051" s="20" t="s">
        <v>44</v>
      </c>
      <c r="I1051" s="20" t="s">
        <v>45</v>
      </c>
      <c r="J1051" s="20" t="s">
        <v>5835</v>
      </c>
      <c r="K1051" s="20" t="s">
        <v>5836</v>
      </c>
      <c r="L1051" s="20" t="s">
        <v>5837</v>
      </c>
      <c r="M1051" s="20"/>
      <c r="N1051" s="21">
        <v>147.49</v>
      </c>
      <c r="O1051" s="21">
        <v>0</v>
      </c>
      <c r="P1051" s="20"/>
      <c r="Q1051" s="19">
        <v>45548</v>
      </c>
      <c r="R1051" s="20"/>
      <c r="S1051" s="19">
        <v>45548</v>
      </c>
      <c r="T1051" s="20" t="s">
        <v>49</v>
      </c>
      <c r="U1051" s="20">
        <v>1023627</v>
      </c>
      <c r="V1051" s="20">
        <v>240002929</v>
      </c>
      <c r="W1051" s="20" t="s">
        <v>847</v>
      </c>
      <c r="X1051" s="20" t="s">
        <v>305</v>
      </c>
      <c r="Y1051" s="20" t="s">
        <v>52</v>
      </c>
      <c r="Z1051" s="20" t="s">
        <v>6145</v>
      </c>
      <c r="AA1051" s="20" t="s">
        <v>808</v>
      </c>
      <c r="AB1051" s="20" t="s">
        <v>2501</v>
      </c>
      <c r="AC1051" s="20" t="s">
        <v>167</v>
      </c>
      <c r="AD1051" s="20" t="s">
        <v>56</v>
      </c>
      <c r="AE1051" s="20" t="s">
        <v>2574</v>
      </c>
    </row>
    <row r="1052" spans="1:31" ht="21" customHeight="1" x14ac:dyDescent="0.2">
      <c r="A1052" s="4">
        <f t="shared" si="52"/>
        <v>1050</v>
      </c>
      <c r="B1052" s="4" t="str">
        <f t="shared" si="53"/>
        <v>B010-00019509</v>
      </c>
      <c r="C1052" s="4" t="str">
        <f>IFERROR(VLOOKUP(F1052,Tablas!$A$1:$B$3,2,0),"")</f>
        <v>Boleta</v>
      </c>
      <c r="D1052" s="4" t="str">
        <f t="shared" si="54"/>
        <v>Juntoz - CONTADO / CASH - PE 3408 JUNTOZ 240711000174-001 Basado en Entregas</v>
      </c>
      <c r="E1052" s="19">
        <v>45485</v>
      </c>
      <c r="F1052" s="20" t="s">
        <v>842</v>
      </c>
      <c r="G1052" s="20" t="s">
        <v>6146</v>
      </c>
      <c r="H1052" s="20" t="s">
        <v>44</v>
      </c>
      <c r="I1052" s="20" t="s">
        <v>45</v>
      </c>
      <c r="J1052" s="20" t="s">
        <v>1659</v>
      </c>
      <c r="K1052" s="20" t="s">
        <v>1660</v>
      </c>
      <c r="L1052" s="20" t="s">
        <v>1661</v>
      </c>
      <c r="M1052" s="20"/>
      <c r="N1052" s="21">
        <v>147.59</v>
      </c>
      <c r="O1052" s="21">
        <v>0</v>
      </c>
      <c r="P1052" s="20"/>
      <c r="Q1052" s="19">
        <v>45485</v>
      </c>
      <c r="R1052" s="20"/>
      <c r="S1052" s="19">
        <v>45485</v>
      </c>
      <c r="T1052" s="20" t="s">
        <v>49</v>
      </c>
      <c r="U1052" s="20">
        <v>993104</v>
      </c>
      <c r="V1052" s="20">
        <v>240002044</v>
      </c>
      <c r="W1052" s="20" t="s">
        <v>847</v>
      </c>
      <c r="X1052" s="20" t="s">
        <v>274</v>
      </c>
      <c r="Y1052" s="20" t="s">
        <v>52</v>
      </c>
      <c r="Z1052" s="20" t="s">
        <v>6147</v>
      </c>
      <c r="AA1052" s="20" t="s">
        <v>353</v>
      </c>
      <c r="AB1052" s="20" t="s">
        <v>54</v>
      </c>
      <c r="AC1052" s="20" t="s">
        <v>1663</v>
      </c>
      <c r="AD1052" s="20" t="s">
        <v>56</v>
      </c>
      <c r="AE1052" s="20" t="s">
        <v>851</v>
      </c>
    </row>
    <row r="1053" spans="1:31" ht="21" customHeight="1" x14ac:dyDescent="0.2">
      <c r="A1053" s="4">
        <f t="shared" si="52"/>
        <v>1051</v>
      </c>
      <c r="B1053" s="4" t="str">
        <f t="shared" si="53"/>
        <v>B010-00016274</v>
      </c>
      <c r="C1053" s="4" t="str">
        <f>IFERROR(VLOOKUP(F1053,Tablas!$A$1:$B$3,2,0),"")</f>
        <v>Boleta</v>
      </c>
      <c r="D1053" s="4" t="str">
        <f t="shared" si="54"/>
        <v>Falabella - CONTADO / CASH - 230003998 Basado en Entregas 09-0010-00056745.</v>
      </c>
      <c r="E1053" s="19">
        <v>45182</v>
      </c>
      <c r="F1053" s="20" t="s">
        <v>842</v>
      </c>
      <c r="G1053" s="20" t="s">
        <v>6148</v>
      </c>
      <c r="H1053" s="20" t="s">
        <v>44</v>
      </c>
      <c r="I1053" s="20" t="s">
        <v>45</v>
      </c>
      <c r="J1053" s="20" t="s">
        <v>6149</v>
      </c>
      <c r="K1053" s="20" t="s">
        <v>6150</v>
      </c>
      <c r="L1053" s="20" t="s">
        <v>6151</v>
      </c>
      <c r="M1053" s="20"/>
      <c r="N1053" s="21">
        <v>147.61000000000001</v>
      </c>
      <c r="O1053" s="21">
        <v>0</v>
      </c>
      <c r="P1053" s="20"/>
      <c r="Q1053" s="19">
        <v>45182</v>
      </c>
      <c r="R1053" s="20"/>
      <c r="S1053" s="19">
        <v>45182</v>
      </c>
      <c r="T1053" s="20" t="s">
        <v>49</v>
      </c>
      <c r="U1053" s="20">
        <v>848666</v>
      </c>
      <c r="V1053" s="20">
        <v>230002541</v>
      </c>
      <c r="W1053" s="20" t="s">
        <v>847</v>
      </c>
      <c r="X1053" s="20" t="s">
        <v>274</v>
      </c>
      <c r="Y1053" s="20" t="s">
        <v>52</v>
      </c>
      <c r="Z1053" s="20" t="s">
        <v>6152</v>
      </c>
      <c r="AA1053" s="20" t="s">
        <v>6153</v>
      </c>
      <c r="AB1053" s="20" t="s">
        <v>4396</v>
      </c>
      <c r="AC1053" s="20" t="s">
        <v>741</v>
      </c>
      <c r="AD1053" s="20" t="s">
        <v>56</v>
      </c>
      <c r="AE1053" s="20" t="s">
        <v>1838</v>
      </c>
    </row>
    <row r="1054" spans="1:31" ht="21" customHeight="1" x14ac:dyDescent="0.2">
      <c r="A1054" s="4">
        <f t="shared" si="52"/>
        <v>1052</v>
      </c>
      <c r="B1054" s="4" t="str">
        <f t="shared" si="53"/>
        <v>B010-00020414</v>
      </c>
      <c r="C1054" s="4" t="str">
        <f>IFERROR(VLOOKUP(F1054,Tablas!$A$1:$B$3,2,0),"")</f>
        <v>Boleta</v>
      </c>
      <c r="D1054" s="4" t="str">
        <f t="shared" si="54"/>
        <v>Falabella - CONTADO / CASH - PE 4833 FALABELLA No 2576475295 Basado en Entregas</v>
      </c>
      <c r="E1054" s="19">
        <v>45551</v>
      </c>
      <c r="F1054" s="20" t="s">
        <v>842</v>
      </c>
      <c r="G1054" s="20" t="s">
        <v>6154</v>
      </c>
      <c r="H1054" s="20" t="s">
        <v>44</v>
      </c>
      <c r="I1054" s="20" t="s">
        <v>45</v>
      </c>
      <c r="J1054" s="20" t="s">
        <v>6155</v>
      </c>
      <c r="K1054" s="20" t="s">
        <v>6156</v>
      </c>
      <c r="L1054" s="20" t="s">
        <v>6157</v>
      </c>
      <c r="M1054" s="20"/>
      <c r="N1054" s="21">
        <v>148.5</v>
      </c>
      <c r="O1054" s="21">
        <v>0</v>
      </c>
      <c r="P1054" s="20"/>
      <c r="Q1054" s="19">
        <v>45551</v>
      </c>
      <c r="R1054" s="20"/>
      <c r="S1054" s="19">
        <v>45551</v>
      </c>
      <c r="T1054" s="20" t="s">
        <v>49</v>
      </c>
      <c r="U1054" s="20">
        <v>1025004</v>
      </c>
      <c r="V1054" s="20">
        <v>240002951</v>
      </c>
      <c r="W1054" s="20" t="s">
        <v>847</v>
      </c>
      <c r="X1054" s="20" t="s">
        <v>274</v>
      </c>
      <c r="Y1054" s="20" t="s">
        <v>52</v>
      </c>
      <c r="Z1054" s="20" t="s">
        <v>6158</v>
      </c>
      <c r="AA1054" s="20" t="s">
        <v>372</v>
      </c>
      <c r="AB1054" s="20" t="s">
        <v>54</v>
      </c>
      <c r="AC1054" s="20" t="s">
        <v>167</v>
      </c>
      <c r="AD1054" s="20" t="s">
        <v>56</v>
      </c>
      <c r="AE1054" s="20" t="s">
        <v>1838</v>
      </c>
    </row>
    <row r="1055" spans="1:31" ht="21" customHeight="1" x14ac:dyDescent="0.2">
      <c r="A1055" s="4">
        <f t="shared" si="52"/>
        <v>1053</v>
      </c>
      <c r="B1055" s="4" t="str">
        <f t="shared" si="53"/>
        <v>B010-00019421</v>
      </c>
      <c r="C1055" s="4" t="str">
        <f>IFERROR(VLOOKUP(F1055,Tablas!$A$1:$B$3,2,0),"")</f>
        <v>Boleta</v>
      </c>
      <c r="D1055" s="4" t="str">
        <f t="shared" si="54"/>
        <v>Ecom - CONTADO / CASH - PE 3259 TEL: 984929942 Basado en Pedidos de client</v>
      </c>
      <c r="E1055" s="19">
        <v>45477</v>
      </c>
      <c r="F1055" s="20" t="s">
        <v>842</v>
      </c>
      <c r="G1055" s="20" t="s">
        <v>6159</v>
      </c>
      <c r="H1055" s="20" t="s">
        <v>44</v>
      </c>
      <c r="I1055" s="20" t="s">
        <v>45</v>
      </c>
      <c r="J1055" s="20" t="s">
        <v>6160</v>
      </c>
      <c r="K1055" s="20" t="s">
        <v>6161</v>
      </c>
      <c r="L1055" s="20" t="s">
        <v>6162</v>
      </c>
      <c r="M1055" s="20"/>
      <c r="N1055" s="21">
        <v>149.05000000000001</v>
      </c>
      <c r="O1055" s="21">
        <v>0</v>
      </c>
      <c r="P1055" s="20"/>
      <c r="Q1055" s="19">
        <v>45477</v>
      </c>
      <c r="R1055" s="20"/>
      <c r="S1055" s="19">
        <v>45477</v>
      </c>
      <c r="T1055" s="20" t="s">
        <v>49</v>
      </c>
      <c r="U1055" s="20">
        <v>990122</v>
      </c>
      <c r="V1055" s="20">
        <v>240001956</v>
      </c>
      <c r="W1055" s="20" t="s">
        <v>847</v>
      </c>
      <c r="X1055" s="20" t="s">
        <v>305</v>
      </c>
      <c r="Y1055" s="20" t="s">
        <v>52</v>
      </c>
      <c r="Z1055" s="20" t="s">
        <v>6163</v>
      </c>
      <c r="AA1055" s="20" t="s">
        <v>6164</v>
      </c>
      <c r="AB1055" s="20" t="s">
        <v>1168</v>
      </c>
      <c r="AC1055" s="20" t="s">
        <v>689</v>
      </c>
      <c r="AD1055" s="20" t="s">
        <v>56</v>
      </c>
      <c r="AE1055" s="20" t="s">
        <v>864</v>
      </c>
    </row>
    <row r="1056" spans="1:31" ht="21" customHeight="1" x14ac:dyDescent="0.2">
      <c r="A1056" s="4">
        <f t="shared" si="52"/>
        <v>1054</v>
      </c>
      <c r="B1056" s="4" t="str">
        <f t="shared" si="53"/>
        <v>B010-00019402</v>
      </c>
      <c r="C1056" s="4" t="str">
        <f>IFERROR(VLOOKUP(F1056,Tablas!$A$1:$B$3,2,0),"")</f>
        <v>Boleta</v>
      </c>
      <c r="D1056" s="4" t="str">
        <f t="shared" si="54"/>
        <v>Ripley - CONTADO / CASH - PE 3226 RIPLEY n.º 6687048201-A Basado en Entregas</v>
      </c>
      <c r="E1056" s="19">
        <v>45474</v>
      </c>
      <c r="F1056" s="20" t="s">
        <v>842</v>
      </c>
      <c r="G1056" s="20" t="s">
        <v>6165</v>
      </c>
      <c r="H1056" s="20" t="s">
        <v>44</v>
      </c>
      <c r="I1056" s="20" t="s">
        <v>45</v>
      </c>
      <c r="J1056" s="20" t="s">
        <v>6166</v>
      </c>
      <c r="K1056" s="20" t="s">
        <v>6167</v>
      </c>
      <c r="L1056" s="20" t="s">
        <v>6168</v>
      </c>
      <c r="M1056" s="20"/>
      <c r="N1056" s="21">
        <v>149.72</v>
      </c>
      <c r="O1056" s="21">
        <v>0</v>
      </c>
      <c r="P1056" s="20"/>
      <c r="Q1056" s="19">
        <v>45474</v>
      </c>
      <c r="R1056" s="20"/>
      <c r="S1056" s="19">
        <v>45474</v>
      </c>
      <c r="T1056" s="20" t="s">
        <v>49</v>
      </c>
      <c r="U1056" s="20">
        <v>988618</v>
      </c>
      <c r="V1056" s="20">
        <v>240001937</v>
      </c>
      <c r="W1056" s="20" t="s">
        <v>847</v>
      </c>
      <c r="X1056" s="20" t="s">
        <v>305</v>
      </c>
      <c r="Y1056" s="20" t="s">
        <v>52</v>
      </c>
      <c r="Z1056" s="20" t="s">
        <v>6169</v>
      </c>
      <c r="AA1056" s="20" t="s">
        <v>1449</v>
      </c>
      <c r="AB1056" s="20" t="s">
        <v>54</v>
      </c>
      <c r="AC1056" s="20" t="s">
        <v>167</v>
      </c>
      <c r="AD1056" s="20" t="s">
        <v>56</v>
      </c>
      <c r="AE1056" s="20" t="s">
        <v>2574</v>
      </c>
    </row>
    <row r="1057" spans="1:31" ht="21" customHeight="1" x14ac:dyDescent="0.2">
      <c r="A1057" s="4">
        <f t="shared" si="52"/>
        <v>1055</v>
      </c>
      <c r="B1057" s="4" t="str">
        <f t="shared" si="53"/>
        <v>B010-00018930</v>
      </c>
      <c r="C1057" s="4" t="str">
        <f>IFERROR(VLOOKUP(F1057,Tablas!$A$1:$B$3,2,0),"")</f>
        <v>Boleta</v>
      </c>
      <c r="D1057" s="4" t="str">
        <f t="shared" si="54"/>
        <v>Ripley - CONTADO / CASH - PE 2485 RIPLEY Basado en Entregas 09-0007-00000513</v>
      </c>
      <c r="E1057" s="19">
        <v>45435</v>
      </c>
      <c r="F1057" s="20" t="s">
        <v>842</v>
      </c>
      <c r="G1057" s="20" t="s">
        <v>6170</v>
      </c>
      <c r="H1057" s="20" t="s">
        <v>44</v>
      </c>
      <c r="I1057" s="20" t="s">
        <v>45</v>
      </c>
      <c r="J1057" s="20" t="s">
        <v>6171</v>
      </c>
      <c r="K1057" s="20" t="s">
        <v>6172</v>
      </c>
      <c r="L1057" s="20" t="s">
        <v>6173</v>
      </c>
      <c r="M1057" s="20"/>
      <c r="N1057" s="21">
        <v>149.72</v>
      </c>
      <c r="O1057" s="21">
        <v>0</v>
      </c>
      <c r="P1057" s="20"/>
      <c r="Q1057" s="19">
        <v>45435</v>
      </c>
      <c r="R1057" s="20"/>
      <c r="S1057" s="19">
        <v>45435</v>
      </c>
      <c r="T1057" s="20" t="s">
        <v>49</v>
      </c>
      <c r="U1057" s="20">
        <v>969010</v>
      </c>
      <c r="V1057" s="20">
        <v>240001408</v>
      </c>
      <c r="W1057" s="20" t="s">
        <v>847</v>
      </c>
      <c r="X1057" s="20" t="s">
        <v>305</v>
      </c>
      <c r="Y1057" s="20" t="s">
        <v>52</v>
      </c>
      <c r="Z1057" s="20" t="s">
        <v>6174</v>
      </c>
      <c r="AA1057" s="20" t="s">
        <v>6175</v>
      </c>
      <c r="AB1057" s="20" t="s">
        <v>3456</v>
      </c>
      <c r="AC1057" s="20" t="s">
        <v>167</v>
      </c>
      <c r="AD1057" s="20" t="s">
        <v>56</v>
      </c>
      <c r="AE1057" s="20" t="s">
        <v>2574</v>
      </c>
    </row>
    <row r="1058" spans="1:31" ht="21" customHeight="1" x14ac:dyDescent="0.2">
      <c r="A1058" s="4">
        <f t="shared" si="52"/>
        <v>1056</v>
      </c>
      <c r="B1058" s="4" t="str">
        <f t="shared" si="53"/>
        <v>B010-00018518</v>
      </c>
      <c r="C1058" s="4" t="str">
        <f>IFERROR(VLOOKUP(F1058,Tablas!$A$1:$B$3,2,0),"")</f>
        <v>Boleta</v>
      </c>
      <c r="D1058" s="4" t="str">
        <f t="shared" si="54"/>
        <v>Falabella - CONTADO / CASH - PE 1751 FALABELLA Basado en Entregas 09-0010-00059</v>
      </c>
      <c r="E1058" s="19">
        <v>45399</v>
      </c>
      <c r="F1058" s="20" t="s">
        <v>842</v>
      </c>
      <c r="G1058" s="20" t="s">
        <v>6176</v>
      </c>
      <c r="H1058" s="20" t="s">
        <v>44</v>
      </c>
      <c r="I1058" s="20" t="s">
        <v>45</v>
      </c>
      <c r="J1058" s="20" t="s">
        <v>6177</v>
      </c>
      <c r="K1058" s="20" t="s">
        <v>6178</v>
      </c>
      <c r="L1058" s="20" t="s">
        <v>6179</v>
      </c>
      <c r="M1058" s="20"/>
      <c r="N1058" s="21">
        <v>150.01</v>
      </c>
      <c r="O1058" s="21">
        <v>0</v>
      </c>
      <c r="P1058" s="20"/>
      <c r="Q1058" s="19">
        <v>45399</v>
      </c>
      <c r="R1058" s="20"/>
      <c r="S1058" s="19">
        <v>45399</v>
      </c>
      <c r="T1058" s="20" t="s">
        <v>49</v>
      </c>
      <c r="U1058" s="20">
        <v>947474</v>
      </c>
      <c r="V1058" s="20">
        <v>240000994</v>
      </c>
      <c r="W1058" s="20" t="s">
        <v>847</v>
      </c>
      <c r="X1058" s="20" t="s">
        <v>305</v>
      </c>
      <c r="Y1058" s="20" t="s">
        <v>52</v>
      </c>
      <c r="Z1058" s="20" t="s">
        <v>6180</v>
      </c>
      <c r="AA1058" s="20" t="s">
        <v>6181</v>
      </c>
      <c r="AB1058" s="20" t="s">
        <v>3456</v>
      </c>
      <c r="AC1058" s="20" t="s">
        <v>167</v>
      </c>
      <c r="AD1058" s="20" t="s">
        <v>56</v>
      </c>
      <c r="AE1058" s="20" t="s">
        <v>1838</v>
      </c>
    </row>
    <row r="1059" spans="1:31" ht="21" customHeight="1" x14ac:dyDescent="0.2">
      <c r="A1059" s="4">
        <f t="shared" si="52"/>
        <v>1057</v>
      </c>
      <c r="B1059" s="4" t="str">
        <f t="shared" si="53"/>
        <v>B010-00020063</v>
      </c>
      <c r="C1059" s="4" t="str">
        <f>IFERROR(VLOOKUP(F1059,Tablas!$A$1:$B$3,2,0),"")</f>
        <v>Boleta</v>
      </c>
      <c r="D1059" s="4" t="str">
        <f t="shared" si="54"/>
        <v>Nacional - CREDITO 30 DIAS / CREDIT 30 DAYS - PE 4243 Basado en Entregas 09-T010-00000859.</v>
      </c>
      <c r="E1059" s="19">
        <v>45524</v>
      </c>
      <c r="F1059" s="20" t="s">
        <v>842</v>
      </c>
      <c r="G1059" s="20" t="s">
        <v>6182</v>
      </c>
      <c r="H1059" s="20" t="s">
        <v>44</v>
      </c>
      <c r="I1059" s="20" t="s">
        <v>45</v>
      </c>
      <c r="J1059" s="20" t="s">
        <v>5865</v>
      </c>
      <c r="K1059" s="20" t="s">
        <v>5866</v>
      </c>
      <c r="L1059" s="20" t="s">
        <v>5867</v>
      </c>
      <c r="M1059" s="20"/>
      <c r="N1059" s="21">
        <v>150.44999999999999</v>
      </c>
      <c r="O1059" s="21">
        <v>0</v>
      </c>
      <c r="P1059" s="20"/>
      <c r="Q1059" s="19">
        <v>45524</v>
      </c>
      <c r="R1059" s="20"/>
      <c r="S1059" s="19">
        <v>45554</v>
      </c>
      <c r="T1059" s="20" t="s">
        <v>643</v>
      </c>
      <c r="U1059" s="20">
        <v>1010622</v>
      </c>
      <c r="V1059" s="20">
        <v>240002602</v>
      </c>
      <c r="W1059" s="20" t="s">
        <v>847</v>
      </c>
      <c r="X1059" s="20" t="s">
        <v>848</v>
      </c>
      <c r="Y1059" s="20" t="s">
        <v>52</v>
      </c>
      <c r="Z1059" s="20" t="s">
        <v>6183</v>
      </c>
      <c r="AA1059" s="20" t="s">
        <v>1597</v>
      </c>
      <c r="AB1059" s="20" t="s">
        <v>336</v>
      </c>
      <c r="AC1059" s="20" t="s">
        <v>167</v>
      </c>
      <c r="AD1059" s="20" t="s">
        <v>56</v>
      </c>
      <c r="AE1059" s="20" t="s">
        <v>1014</v>
      </c>
    </row>
    <row r="1060" spans="1:31" ht="21" customHeight="1" x14ac:dyDescent="0.2">
      <c r="A1060" s="4">
        <f t="shared" si="52"/>
        <v>1058</v>
      </c>
      <c r="B1060" s="4" t="str">
        <f t="shared" si="53"/>
        <v>B010-00019631</v>
      </c>
      <c r="C1060" s="4" t="str">
        <f>IFERROR(VLOOKUP(F1060,Tablas!$A$1:$B$3,2,0),"")</f>
        <v>Boleta</v>
      </c>
      <c r="D1060" s="4" t="str">
        <f t="shared" si="54"/>
        <v>Ripley - CONTADO / CASH - PE 3641 RIPLEY n.º 6747914201-A Basado en Entregas</v>
      </c>
      <c r="E1060" s="19">
        <v>45495</v>
      </c>
      <c r="F1060" s="20" t="s">
        <v>842</v>
      </c>
      <c r="G1060" s="20" t="s">
        <v>6184</v>
      </c>
      <c r="H1060" s="20" t="s">
        <v>44</v>
      </c>
      <c r="I1060" s="20" t="s">
        <v>45</v>
      </c>
      <c r="J1060" s="20" t="s">
        <v>4280</v>
      </c>
      <c r="K1060" s="20" t="s">
        <v>4281</v>
      </c>
      <c r="L1060" s="20" t="s">
        <v>4282</v>
      </c>
      <c r="M1060" s="20"/>
      <c r="N1060" s="21">
        <v>150.54</v>
      </c>
      <c r="O1060" s="21">
        <v>0</v>
      </c>
      <c r="P1060" s="20"/>
      <c r="Q1060" s="19">
        <v>45495</v>
      </c>
      <c r="R1060" s="20"/>
      <c r="S1060" s="19">
        <v>45495</v>
      </c>
      <c r="T1060" s="20" t="s">
        <v>49</v>
      </c>
      <c r="U1060" s="20">
        <v>997365</v>
      </c>
      <c r="V1060" s="20">
        <v>240002166</v>
      </c>
      <c r="W1060" s="20" t="s">
        <v>847</v>
      </c>
      <c r="X1060" s="20" t="s">
        <v>274</v>
      </c>
      <c r="Y1060" s="20" t="s">
        <v>52</v>
      </c>
      <c r="Z1060" s="20" t="s">
        <v>6185</v>
      </c>
      <c r="AA1060" s="20" t="s">
        <v>4284</v>
      </c>
      <c r="AB1060" s="20" t="s">
        <v>54</v>
      </c>
      <c r="AC1060" s="20" t="s">
        <v>167</v>
      </c>
      <c r="AD1060" s="20" t="s">
        <v>56</v>
      </c>
      <c r="AE1060" s="20" t="s">
        <v>2574</v>
      </c>
    </row>
    <row r="1061" spans="1:31" ht="21" customHeight="1" x14ac:dyDescent="0.2">
      <c r="A1061" s="4">
        <f t="shared" si="52"/>
        <v>1059</v>
      </c>
      <c r="B1061" s="4" t="str">
        <f t="shared" si="53"/>
        <v>B010-00019340</v>
      </c>
      <c r="C1061" s="4" t="str">
        <f>IFERROR(VLOOKUP(F1061,Tablas!$A$1:$B$3,2,0),"")</f>
        <v>Boleta</v>
      </c>
      <c r="D1061" s="4" t="str">
        <f t="shared" si="54"/>
        <v>Falabella - CONTADO / CASH - PE 3058 FALABELLA Basado en Entregas 09-0007-00001</v>
      </c>
      <c r="E1061" s="19">
        <v>45467</v>
      </c>
      <c r="F1061" s="20" t="s">
        <v>842</v>
      </c>
      <c r="G1061" s="20" t="s">
        <v>6186</v>
      </c>
      <c r="H1061" s="20" t="s">
        <v>44</v>
      </c>
      <c r="I1061" s="20" t="s">
        <v>45</v>
      </c>
      <c r="J1061" s="20" t="s">
        <v>6187</v>
      </c>
      <c r="K1061" s="20" t="s">
        <v>6188</v>
      </c>
      <c r="L1061" s="20" t="s">
        <v>6189</v>
      </c>
      <c r="M1061" s="20"/>
      <c r="N1061" s="21">
        <v>152.01</v>
      </c>
      <c r="O1061" s="21">
        <v>0</v>
      </c>
      <c r="P1061" s="20"/>
      <c r="Q1061" s="19">
        <v>45467</v>
      </c>
      <c r="R1061" s="20"/>
      <c r="S1061" s="19">
        <v>45467</v>
      </c>
      <c r="T1061" s="20" t="s">
        <v>49</v>
      </c>
      <c r="U1061" s="20">
        <v>985511</v>
      </c>
      <c r="V1061" s="20">
        <v>240001875</v>
      </c>
      <c r="W1061" s="20" t="s">
        <v>847</v>
      </c>
      <c r="X1061" s="20" t="s">
        <v>305</v>
      </c>
      <c r="Y1061" s="20" t="s">
        <v>52</v>
      </c>
      <c r="Z1061" s="20" t="s">
        <v>6190</v>
      </c>
      <c r="AA1061" s="20" t="s">
        <v>6191</v>
      </c>
      <c r="AB1061" s="20" t="s">
        <v>166</v>
      </c>
      <c r="AC1061" s="20" t="s">
        <v>167</v>
      </c>
      <c r="AD1061" s="20" t="s">
        <v>56</v>
      </c>
      <c r="AE1061" s="20" t="s">
        <v>1838</v>
      </c>
    </row>
    <row r="1062" spans="1:31" ht="21" customHeight="1" x14ac:dyDescent="0.2">
      <c r="A1062" s="4">
        <f t="shared" si="52"/>
        <v>1060</v>
      </c>
      <c r="B1062" s="4" t="str">
        <f t="shared" si="53"/>
        <v>B010-00018995</v>
      </c>
      <c r="C1062" s="4" t="str">
        <f>IFERROR(VLOOKUP(F1062,Tablas!$A$1:$B$3,2,0),"")</f>
        <v>Boleta</v>
      </c>
      <c r="D1062" s="4" t="str">
        <f t="shared" si="54"/>
        <v>Falabella - CONTADO / CASH - PE 2539 FALABELLA Basado en Entregas 09-0007-00000</v>
      </c>
      <c r="E1062" s="19">
        <v>45436</v>
      </c>
      <c r="F1062" s="20" t="s">
        <v>842</v>
      </c>
      <c r="G1062" s="20" t="s">
        <v>6192</v>
      </c>
      <c r="H1062" s="20" t="s">
        <v>44</v>
      </c>
      <c r="I1062" s="20" t="s">
        <v>45</v>
      </c>
      <c r="J1062" s="20" t="s">
        <v>2082</v>
      </c>
      <c r="K1062" s="20" t="s">
        <v>2083</v>
      </c>
      <c r="L1062" s="20" t="s">
        <v>2084</v>
      </c>
      <c r="M1062" s="20"/>
      <c r="N1062" s="21">
        <v>152.1</v>
      </c>
      <c r="O1062" s="21">
        <v>0</v>
      </c>
      <c r="P1062" s="20"/>
      <c r="Q1062" s="19">
        <v>45436</v>
      </c>
      <c r="R1062" s="20"/>
      <c r="S1062" s="19">
        <v>45436</v>
      </c>
      <c r="T1062" s="20" t="s">
        <v>49</v>
      </c>
      <c r="U1062" s="20">
        <v>969876</v>
      </c>
      <c r="V1062" s="20">
        <v>240001527</v>
      </c>
      <c r="W1062" s="20" t="s">
        <v>847</v>
      </c>
      <c r="X1062" s="20" t="s">
        <v>305</v>
      </c>
      <c r="Y1062" s="20" t="s">
        <v>52</v>
      </c>
      <c r="Z1062" s="20" t="s">
        <v>6193</v>
      </c>
      <c r="AA1062" s="20" t="s">
        <v>2086</v>
      </c>
      <c r="AB1062" s="20" t="s">
        <v>956</v>
      </c>
      <c r="AC1062" s="20" t="s">
        <v>689</v>
      </c>
      <c r="AD1062" s="20" t="s">
        <v>56</v>
      </c>
      <c r="AE1062" s="20" t="s">
        <v>1838</v>
      </c>
    </row>
    <row r="1063" spans="1:31" ht="21" customHeight="1" x14ac:dyDescent="0.2">
      <c r="A1063" s="4">
        <f t="shared" si="52"/>
        <v>1061</v>
      </c>
      <c r="B1063" s="4" t="str">
        <f t="shared" si="53"/>
        <v>B010-00019454</v>
      </c>
      <c r="C1063" s="4" t="str">
        <f>IFERROR(VLOOKUP(F1063,Tablas!$A$1:$B$3,2,0),"")</f>
        <v>Boleta</v>
      </c>
      <c r="D1063" s="4" t="str">
        <f t="shared" si="54"/>
        <v>Falabella - CONTADO / CASH - PE 3328 FALABELLA No 2512348974 Basado en Entregas</v>
      </c>
      <c r="E1063" s="19">
        <v>45482</v>
      </c>
      <c r="F1063" s="20" t="s">
        <v>842</v>
      </c>
      <c r="G1063" s="20" t="s">
        <v>6194</v>
      </c>
      <c r="H1063" s="20" t="s">
        <v>44</v>
      </c>
      <c r="I1063" s="20" t="s">
        <v>45</v>
      </c>
      <c r="J1063" s="20" t="s">
        <v>5736</v>
      </c>
      <c r="K1063" s="20" t="s">
        <v>5737</v>
      </c>
      <c r="L1063" s="20" t="s">
        <v>5738</v>
      </c>
      <c r="M1063" s="20"/>
      <c r="N1063" s="21">
        <v>152.1</v>
      </c>
      <c r="O1063" s="21">
        <v>0</v>
      </c>
      <c r="P1063" s="20"/>
      <c r="Q1063" s="19">
        <v>45482</v>
      </c>
      <c r="R1063" s="20"/>
      <c r="S1063" s="19">
        <v>45482</v>
      </c>
      <c r="T1063" s="20" t="s">
        <v>49</v>
      </c>
      <c r="U1063" s="20">
        <v>991922</v>
      </c>
      <c r="V1063" s="20">
        <v>240001989</v>
      </c>
      <c r="W1063" s="20" t="s">
        <v>847</v>
      </c>
      <c r="X1063" s="20" t="s">
        <v>305</v>
      </c>
      <c r="Y1063" s="20" t="s">
        <v>52</v>
      </c>
      <c r="Z1063" s="20" t="s">
        <v>6195</v>
      </c>
      <c r="AA1063" s="20" t="s">
        <v>5740</v>
      </c>
      <c r="AB1063" s="20" t="s">
        <v>1927</v>
      </c>
      <c r="AC1063" s="20" t="s">
        <v>41</v>
      </c>
      <c r="AD1063" s="20" t="s">
        <v>56</v>
      </c>
      <c r="AE1063" s="20" t="s">
        <v>1838</v>
      </c>
    </row>
    <row r="1064" spans="1:31" ht="21" customHeight="1" x14ac:dyDescent="0.2">
      <c r="A1064" s="4">
        <f t="shared" si="52"/>
        <v>1062</v>
      </c>
      <c r="B1064" s="4" t="str">
        <f t="shared" si="53"/>
        <v>B010-00016344</v>
      </c>
      <c r="C1064" s="4" t="str">
        <f>IFERROR(VLOOKUP(F1064,Tablas!$A$1:$B$3,2,0),"")</f>
        <v>Boleta</v>
      </c>
      <c r="D1064" s="4" t="str">
        <f t="shared" si="54"/>
        <v>Falabella - CONTADO / CASH - 230004056 Basado en Entregas 09-0010-00056790.</v>
      </c>
      <c r="E1064" s="19">
        <v>45187</v>
      </c>
      <c r="F1064" s="20" t="s">
        <v>842</v>
      </c>
      <c r="G1064" s="20" t="s">
        <v>6196</v>
      </c>
      <c r="H1064" s="20" t="s">
        <v>44</v>
      </c>
      <c r="I1064" s="20" t="s">
        <v>45</v>
      </c>
      <c r="J1064" s="20" t="s">
        <v>3059</v>
      </c>
      <c r="K1064" s="20" t="s">
        <v>3060</v>
      </c>
      <c r="L1064" s="20" t="s">
        <v>3061</v>
      </c>
      <c r="M1064" s="20"/>
      <c r="N1064" s="21">
        <v>152.1</v>
      </c>
      <c r="O1064" s="21">
        <v>0</v>
      </c>
      <c r="P1064" s="20"/>
      <c r="Q1064" s="19">
        <v>45187</v>
      </c>
      <c r="R1064" s="20"/>
      <c r="S1064" s="19">
        <v>45187</v>
      </c>
      <c r="T1064" s="20" t="s">
        <v>49</v>
      </c>
      <c r="U1064" s="20">
        <v>850455</v>
      </c>
      <c r="V1064" s="20">
        <v>230002611</v>
      </c>
      <c r="W1064" s="20" t="s">
        <v>847</v>
      </c>
      <c r="X1064" s="20" t="s">
        <v>305</v>
      </c>
      <c r="Y1064" s="20" t="s">
        <v>52</v>
      </c>
      <c r="Z1064" s="20" t="s">
        <v>6197</v>
      </c>
      <c r="AA1064" s="20" t="s">
        <v>3063</v>
      </c>
      <c r="AB1064" s="20" t="s">
        <v>3064</v>
      </c>
      <c r="AC1064" s="20" t="s">
        <v>167</v>
      </c>
      <c r="AD1064" s="20" t="s">
        <v>56</v>
      </c>
      <c r="AE1064" s="20" t="s">
        <v>1838</v>
      </c>
    </row>
    <row r="1065" spans="1:31" ht="21" customHeight="1" x14ac:dyDescent="0.2">
      <c r="A1065" s="4">
        <f t="shared" si="52"/>
        <v>1063</v>
      </c>
      <c r="B1065" s="4" t="str">
        <f t="shared" si="53"/>
        <v>B010-00017848</v>
      </c>
      <c r="C1065" s="4" t="str">
        <f>IFERROR(VLOOKUP(F1065,Tablas!$A$1:$B$3,2,0),"")</f>
        <v>Boleta</v>
      </c>
      <c r="D1065" s="4" t="str">
        <f t="shared" si="54"/>
        <v>Juntoz - CONTADO / CASH - PE 0532 JUNTOZ Basado en Entregas 09-0010-00058682</v>
      </c>
      <c r="E1065" s="19">
        <v>45324</v>
      </c>
      <c r="F1065" s="20" t="s">
        <v>842</v>
      </c>
      <c r="G1065" s="20" t="s">
        <v>6198</v>
      </c>
      <c r="H1065" s="20" t="s">
        <v>44</v>
      </c>
      <c r="I1065" s="20" t="s">
        <v>45</v>
      </c>
      <c r="J1065" s="20" t="s">
        <v>3059</v>
      </c>
      <c r="K1065" s="20" t="s">
        <v>3060</v>
      </c>
      <c r="L1065" s="20" t="s">
        <v>3061</v>
      </c>
      <c r="M1065" s="20"/>
      <c r="N1065" s="21">
        <v>152.1</v>
      </c>
      <c r="O1065" s="21">
        <v>0</v>
      </c>
      <c r="P1065" s="20"/>
      <c r="Q1065" s="19">
        <v>45324</v>
      </c>
      <c r="R1065" s="20"/>
      <c r="S1065" s="19">
        <v>45324</v>
      </c>
      <c r="T1065" s="20" t="s">
        <v>49</v>
      </c>
      <c r="U1065" s="20">
        <v>914243</v>
      </c>
      <c r="V1065" s="20">
        <v>240000320</v>
      </c>
      <c r="W1065" s="20" t="s">
        <v>847</v>
      </c>
      <c r="X1065" s="20" t="s">
        <v>305</v>
      </c>
      <c r="Y1065" s="20" t="s">
        <v>52</v>
      </c>
      <c r="Z1065" s="20" t="s">
        <v>6199</v>
      </c>
      <c r="AA1065" s="20" t="s">
        <v>3063</v>
      </c>
      <c r="AB1065" s="20" t="s">
        <v>3064</v>
      </c>
      <c r="AC1065" s="20" t="s">
        <v>167</v>
      </c>
      <c r="AD1065" s="20" t="s">
        <v>56</v>
      </c>
      <c r="AE1065" s="20" t="s">
        <v>851</v>
      </c>
    </row>
    <row r="1066" spans="1:31" ht="21" customHeight="1" x14ac:dyDescent="0.2">
      <c r="A1066" s="4">
        <f t="shared" si="52"/>
        <v>1064</v>
      </c>
      <c r="B1066" s="4" t="str">
        <f t="shared" si="53"/>
        <v>B010-00018262</v>
      </c>
      <c r="C1066" s="4" t="str">
        <f>IFERROR(VLOOKUP(F1066,Tablas!$A$1:$B$3,2,0),"")</f>
        <v>Boleta</v>
      </c>
      <c r="D1066" s="4" t="str">
        <f t="shared" si="54"/>
        <v>Venta Asistida - CONTADO / CASH - PE 1338 TEL: 922764991 Basado en Entregas 09-0010-</v>
      </c>
      <c r="E1066" s="19">
        <v>45373</v>
      </c>
      <c r="F1066" s="20" t="s">
        <v>842</v>
      </c>
      <c r="G1066" s="20" t="s">
        <v>6200</v>
      </c>
      <c r="H1066" s="20" t="s">
        <v>44</v>
      </c>
      <c r="I1066" s="20" t="s">
        <v>45</v>
      </c>
      <c r="J1066" s="20" t="s">
        <v>6201</v>
      </c>
      <c r="K1066" s="20" t="s">
        <v>6202</v>
      </c>
      <c r="L1066" s="20" t="s">
        <v>6203</v>
      </c>
      <c r="M1066" s="20"/>
      <c r="N1066" s="21">
        <v>153.72</v>
      </c>
      <c r="O1066" s="21">
        <v>0</v>
      </c>
      <c r="P1066" s="20"/>
      <c r="Q1066" s="19">
        <v>45373</v>
      </c>
      <c r="R1066" s="20"/>
      <c r="S1066" s="19">
        <v>45373</v>
      </c>
      <c r="T1066" s="20" t="s">
        <v>49</v>
      </c>
      <c r="U1066" s="20">
        <v>936778</v>
      </c>
      <c r="V1066" s="20">
        <v>240000737</v>
      </c>
      <c r="W1066" s="20" t="s">
        <v>847</v>
      </c>
      <c r="X1066" s="20" t="s">
        <v>305</v>
      </c>
      <c r="Y1066" s="20" t="s">
        <v>52</v>
      </c>
      <c r="Z1066" s="20" t="s">
        <v>6204</v>
      </c>
      <c r="AA1066" s="20" t="s">
        <v>6205</v>
      </c>
      <c r="AB1066" s="20" t="s">
        <v>789</v>
      </c>
      <c r="AC1066" s="20" t="s">
        <v>167</v>
      </c>
      <c r="AD1066" s="20" t="s">
        <v>56</v>
      </c>
      <c r="AE1066" s="20" t="s">
        <v>983</v>
      </c>
    </row>
    <row r="1067" spans="1:31" ht="21" customHeight="1" x14ac:dyDescent="0.2">
      <c r="A1067" s="4">
        <f t="shared" si="52"/>
        <v>1065</v>
      </c>
      <c r="B1067" s="4" t="str">
        <f t="shared" si="53"/>
        <v>B010-00019958</v>
      </c>
      <c r="C1067" s="4" t="str">
        <f>IFERROR(VLOOKUP(F1067,Tablas!$A$1:$B$3,2,0),"")</f>
        <v>Boleta</v>
      </c>
      <c r="D1067" s="4" t="str">
        <f t="shared" si="54"/>
        <v>Nacional - CREDITO 30 DIAS / CREDIT 30 DAYS - PE 4067 Basado en Entregas 09-T010-00000698.</v>
      </c>
      <c r="E1067" s="19">
        <v>45516</v>
      </c>
      <c r="F1067" s="20" t="s">
        <v>842</v>
      </c>
      <c r="G1067" s="20" t="s">
        <v>6206</v>
      </c>
      <c r="H1067" s="20" t="s">
        <v>44</v>
      </c>
      <c r="I1067" s="20" t="s">
        <v>45</v>
      </c>
      <c r="J1067" s="20" t="s">
        <v>4587</v>
      </c>
      <c r="K1067" s="20" t="s">
        <v>4588</v>
      </c>
      <c r="L1067" s="20" t="s">
        <v>4589</v>
      </c>
      <c r="M1067" s="20"/>
      <c r="N1067" s="21">
        <v>154.26</v>
      </c>
      <c r="O1067" s="21">
        <v>0</v>
      </c>
      <c r="P1067" s="20"/>
      <c r="Q1067" s="19">
        <v>45516</v>
      </c>
      <c r="R1067" s="20"/>
      <c r="S1067" s="19">
        <v>45546</v>
      </c>
      <c r="T1067" s="20" t="s">
        <v>643</v>
      </c>
      <c r="U1067" s="20">
        <v>1006950</v>
      </c>
      <c r="V1067" s="20">
        <v>240002494</v>
      </c>
      <c r="W1067" s="20" t="s">
        <v>847</v>
      </c>
      <c r="X1067" s="20" t="s">
        <v>305</v>
      </c>
      <c r="Y1067" s="20" t="s">
        <v>567</v>
      </c>
      <c r="Z1067" s="20" t="s">
        <v>6207</v>
      </c>
      <c r="AA1067" s="20" t="s">
        <v>4591</v>
      </c>
      <c r="AB1067" s="20" t="s">
        <v>336</v>
      </c>
      <c r="AC1067" s="20" t="s">
        <v>167</v>
      </c>
      <c r="AD1067" s="20" t="s">
        <v>56</v>
      </c>
      <c r="AE1067" s="20" t="s">
        <v>1014</v>
      </c>
    </row>
    <row r="1068" spans="1:31" ht="21" customHeight="1" x14ac:dyDescent="0.2">
      <c r="A1068" s="4">
        <f t="shared" si="52"/>
        <v>1066</v>
      </c>
      <c r="B1068" s="4" t="str">
        <f t="shared" si="53"/>
        <v>B010-00020184</v>
      </c>
      <c r="C1068" s="4" t="str">
        <f>IFERROR(VLOOKUP(F1068,Tablas!$A$1:$B$3,2,0),"")</f>
        <v>Boleta</v>
      </c>
      <c r="D1068" s="4" t="str">
        <f t="shared" si="54"/>
        <v>Falabella - CONTADO / CASH - PE 4430 FALABELLA No 2560220173 Basado en Entregas</v>
      </c>
      <c r="E1068" s="19">
        <v>45530</v>
      </c>
      <c r="F1068" s="20" t="s">
        <v>842</v>
      </c>
      <c r="G1068" s="20" t="s">
        <v>6208</v>
      </c>
      <c r="H1068" s="20" t="s">
        <v>44</v>
      </c>
      <c r="I1068" s="20" t="s">
        <v>45</v>
      </c>
      <c r="J1068" s="20" t="s">
        <v>6209</v>
      </c>
      <c r="K1068" s="20" t="s">
        <v>6210</v>
      </c>
      <c r="L1068" s="20" t="s">
        <v>6211</v>
      </c>
      <c r="M1068" s="20"/>
      <c r="N1068" s="21">
        <v>155.69999999999999</v>
      </c>
      <c r="O1068" s="21">
        <v>0</v>
      </c>
      <c r="P1068" s="20"/>
      <c r="Q1068" s="19">
        <v>45530</v>
      </c>
      <c r="R1068" s="20"/>
      <c r="S1068" s="19">
        <v>45530</v>
      </c>
      <c r="T1068" s="20" t="s">
        <v>49</v>
      </c>
      <c r="U1068" s="20">
        <v>1013433</v>
      </c>
      <c r="V1068" s="20">
        <v>240002721</v>
      </c>
      <c r="W1068" s="20" t="s">
        <v>847</v>
      </c>
      <c r="X1068" s="20" t="s">
        <v>305</v>
      </c>
      <c r="Y1068" s="20" t="s">
        <v>52</v>
      </c>
      <c r="Z1068" s="20" t="s">
        <v>6212</v>
      </c>
      <c r="AA1068" s="20" t="s">
        <v>1449</v>
      </c>
      <c r="AB1068" s="20" t="s">
        <v>54</v>
      </c>
      <c r="AC1068" s="20" t="s">
        <v>167</v>
      </c>
      <c r="AD1068" s="20" t="s">
        <v>56</v>
      </c>
      <c r="AE1068" s="20" t="s">
        <v>1838</v>
      </c>
    </row>
    <row r="1069" spans="1:31" ht="21" customHeight="1" x14ac:dyDescent="0.2">
      <c r="A1069" s="4">
        <f t="shared" si="52"/>
        <v>1067</v>
      </c>
      <c r="B1069" s="4" t="str">
        <f t="shared" si="53"/>
        <v>B010-00018894</v>
      </c>
      <c r="C1069" s="4" t="str">
        <f>IFERROR(VLOOKUP(F1069,Tablas!$A$1:$B$3,2,0),"")</f>
        <v>Boleta</v>
      </c>
      <c r="D1069" s="4" t="str">
        <f t="shared" si="54"/>
        <v>Falabella - CONTADO / CASH - PE 2429 FALABELLA Basado en Entregas 09-0007-00000</v>
      </c>
      <c r="E1069" s="19">
        <v>45432</v>
      </c>
      <c r="F1069" s="20" t="s">
        <v>842</v>
      </c>
      <c r="G1069" s="20" t="s">
        <v>6213</v>
      </c>
      <c r="H1069" s="20" t="s">
        <v>44</v>
      </c>
      <c r="I1069" s="20" t="s">
        <v>45</v>
      </c>
      <c r="J1069" s="20" t="s">
        <v>6214</v>
      </c>
      <c r="K1069" s="20" t="s">
        <v>6215</v>
      </c>
      <c r="L1069" s="20" t="s">
        <v>6216</v>
      </c>
      <c r="M1069" s="20"/>
      <c r="N1069" s="21">
        <v>155.69999999999999</v>
      </c>
      <c r="O1069" s="21">
        <v>0</v>
      </c>
      <c r="P1069" s="20"/>
      <c r="Q1069" s="19">
        <v>45432</v>
      </c>
      <c r="R1069" s="20"/>
      <c r="S1069" s="19">
        <v>45432</v>
      </c>
      <c r="T1069" s="20" t="s">
        <v>49</v>
      </c>
      <c r="U1069" s="20">
        <v>967027</v>
      </c>
      <c r="V1069" s="20">
        <v>240001372</v>
      </c>
      <c r="W1069" s="20" t="s">
        <v>847</v>
      </c>
      <c r="X1069" s="20" t="s">
        <v>305</v>
      </c>
      <c r="Y1069" s="20" t="s">
        <v>52</v>
      </c>
      <c r="Z1069" s="20" t="s">
        <v>6217</v>
      </c>
      <c r="AA1069" s="20" t="s">
        <v>6218</v>
      </c>
      <c r="AB1069" s="20" t="s">
        <v>2335</v>
      </c>
      <c r="AC1069" s="20" t="s">
        <v>167</v>
      </c>
      <c r="AD1069" s="20" t="s">
        <v>56</v>
      </c>
      <c r="AE1069" s="20" t="s">
        <v>1838</v>
      </c>
    </row>
    <row r="1070" spans="1:31" ht="21" customHeight="1" x14ac:dyDescent="0.2">
      <c r="A1070" s="4">
        <f t="shared" si="52"/>
        <v>1068</v>
      </c>
      <c r="B1070" s="4" t="str">
        <f t="shared" si="53"/>
        <v>B010-00019275</v>
      </c>
      <c r="C1070" s="4" t="str">
        <f>IFERROR(VLOOKUP(F1070,Tablas!$A$1:$B$3,2,0),"")</f>
        <v>Boleta</v>
      </c>
      <c r="D1070" s="4" t="str">
        <f t="shared" si="54"/>
        <v>Falabella - CONTADO / CASH - PE 2931 FALABELLA Basado en Entregas 09-0007-00000</v>
      </c>
      <c r="E1070" s="19">
        <v>45460</v>
      </c>
      <c r="F1070" s="20" t="s">
        <v>842</v>
      </c>
      <c r="G1070" s="20" t="s">
        <v>6219</v>
      </c>
      <c r="H1070" s="20" t="s">
        <v>44</v>
      </c>
      <c r="I1070" s="20" t="s">
        <v>45</v>
      </c>
      <c r="J1070" s="20" t="s">
        <v>6220</v>
      </c>
      <c r="K1070" s="20" t="s">
        <v>6221</v>
      </c>
      <c r="L1070" s="20" t="s">
        <v>6222</v>
      </c>
      <c r="M1070" s="20"/>
      <c r="N1070" s="21">
        <v>155.69999999999999</v>
      </c>
      <c r="O1070" s="21">
        <v>0</v>
      </c>
      <c r="P1070" s="20"/>
      <c r="Q1070" s="19">
        <v>45460</v>
      </c>
      <c r="R1070" s="20"/>
      <c r="S1070" s="19">
        <v>45460</v>
      </c>
      <c r="T1070" s="20" t="s">
        <v>49</v>
      </c>
      <c r="U1070" s="20">
        <v>981683</v>
      </c>
      <c r="V1070" s="20">
        <v>240001810</v>
      </c>
      <c r="W1070" s="20" t="s">
        <v>847</v>
      </c>
      <c r="X1070" s="20" t="s">
        <v>305</v>
      </c>
      <c r="Y1070" s="20" t="s">
        <v>52</v>
      </c>
      <c r="Z1070" s="20" t="s">
        <v>6223</v>
      </c>
      <c r="AA1070" s="20" t="s">
        <v>353</v>
      </c>
      <c r="AB1070" s="20" t="s">
        <v>54</v>
      </c>
      <c r="AC1070" s="20" t="s">
        <v>167</v>
      </c>
      <c r="AD1070" s="20" t="s">
        <v>56</v>
      </c>
      <c r="AE1070" s="20" t="s">
        <v>1838</v>
      </c>
    </row>
    <row r="1071" spans="1:31" ht="21" customHeight="1" x14ac:dyDescent="0.2">
      <c r="A1071" s="4">
        <f t="shared" si="52"/>
        <v>1069</v>
      </c>
      <c r="B1071" s="4" t="str">
        <f t="shared" si="53"/>
        <v>B010-00018230</v>
      </c>
      <c r="C1071" s="4" t="str">
        <f>IFERROR(VLOOKUP(F1071,Tablas!$A$1:$B$3,2,0),"")</f>
        <v>Boleta</v>
      </c>
      <c r="D1071" s="4" t="str">
        <f t="shared" si="54"/>
        <v>Falabella - CONTADO / CASH - PE 1286 FALABELLA Basado en Entregas 09-0010-00059</v>
      </c>
      <c r="E1071" s="19">
        <v>45370</v>
      </c>
      <c r="F1071" s="20" t="s">
        <v>842</v>
      </c>
      <c r="G1071" s="20" t="s">
        <v>6224</v>
      </c>
      <c r="H1071" s="20" t="s">
        <v>44</v>
      </c>
      <c r="I1071" s="20" t="s">
        <v>45</v>
      </c>
      <c r="J1071" s="20" t="s">
        <v>6225</v>
      </c>
      <c r="K1071" s="20" t="s">
        <v>6226</v>
      </c>
      <c r="L1071" s="20" t="s">
        <v>6227</v>
      </c>
      <c r="M1071" s="20"/>
      <c r="N1071" s="21">
        <v>155.69999999999999</v>
      </c>
      <c r="O1071" s="21">
        <v>0</v>
      </c>
      <c r="P1071" s="20"/>
      <c r="Q1071" s="19">
        <v>45370</v>
      </c>
      <c r="R1071" s="20"/>
      <c r="S1071" s="19">
        <v>45370</v>
      </c>
      <c r="T1071" s="20" t="s">
        <v>49</v>
      </c>
      <c r="U1071" s="20">
        <v>935038</v>
      </c>
      <c r="V1071" s="20">
        <v>240000705</v>
      </c>
      <c r="W1071" s="20" t="s">
        <v>847</v>
      </c>
      <c r="X1071" s="20" t="s">
        <v>305</v>
      </c>
      <c r="Y1071" s="20" t="s">
        <v>52</v>
      </c>
      <c r="Z1071" s="20" t="s">
        <v>6228</v>
      </c>
      <c r="AA1071" s="20" t="s">
        <v>6229</v>
      </c>
      <c r="AB1071" s="20" t="s">
        <v>6230</v>
      </c>
      <c r="AC1071" s="20" t="s">
        <v>167</v>
      </c>
      <c r="AD1071" s="20" t="s">
        <v>56</v>
      </c>
      <c r="AE1071" s="20" t="s">
        <v>1838</v>
      </c>
    </row>
    <row r="1072" spans="1:31" ht="21" customHeight="1" x14ac:dyDescent="0.2">
      <c r="A1072" s="4">
        <f t="shared" si="52"/>
        <v>1070</v>
      </c>
      <c r="B1072" s="4" t="str">
        <f t="shared" si="53"/>
        <v>B010-00016967</v>
      </c>
      <c r="C1072" s="4" t="str">
        <f>IFERROR(VLOOKUP(F1072,Tablas!$A$1:$B$3,2,0),"")</f>
        <v>Boleta</v>
      </c>
      <c r="D1072" s="4" t="str">
        <f t="shared" si="54"/>
        <v>Falabella - CONTADO / CASH - PE 5160 FALABELLA Basado en Entregas 09-0010-00057</v>
      </c>
      <c r="E1072" s="19">
        <v>45266</v>
      </c>
      <c r="F1072" s="20" t="s">
        <v>842</v>
      </c>
      <c r="G1072" s="20" t="s">
        <v>6231</v>
      </c>
      <c r="H1072" s="20" t="s">
        <v>44</v>
      </c>
      <c r="I1072" s="20" t="s">
        <v>45</v>
      </c>
      <c r="J1072" s="20" t="s">
        <v>6232</v>
      </c>
      <c r="K1072" s="20" t="s">
        <v>6233</v>
      </c>
      <c r="L1072" s="20" t="s">
        <v>6234</v>
      </c>
      <c r="M1072" s="20"/>
      <c r="N1072" s="21">
        <v>155.69999999999999</v>
      </c>
      <c r="O1072" s="21">
        <v>0</v>
      </c>
      <c r="P1072" s="20"/>
      <c r="Q1072" s="19">
        <v>45266</v>
      </c>
      <c r="R1072" s="20"/>
      <c r="S1072" s="19">
        <v>45266</v>
      </c>
      <c r="T1072" s="20" t="s">
        <v>49</v>
      </c>
      <c r="U1072" s="20">
        <v>885764</v>
      </c>
      <c r="V1072" s="20">
        <v>230003281</v>
      </c>
      <c r="W1072" s="20" t="s">
        <v>847</v>
      </c>
      <c r="X1072" s="20" t="s">
        <v>305</v>
      </c>
      <c r="Y1072" s="20" t="s">
        <v>52</v>
      </c>
      <c r="Z1072" s="20" t="s">
        <v>6235</v>
      </c>
      <c r="AA1072" s="20" t="s">
        <v>6236</v>
      </c>
      <c r="AB1072" s="20" t="s">
        <v>2671</v>
      </c>
      <c r="AC1072" s="20" t="s">
        <v>2671</v>
      </c>
      <c r="AD1072" s="20" t="s">
        <v>56</v>
      </c>
      <c r="AE1072" s="20" t="s">
        <v>1838</v>
      </c>
    </row>
    <row r="1073" spans="1:31" ht="21" customHeight="1" x14ac:dyDescent="0.2">
      <c r="A1073" s="4">
        <f t="shared" si="52"/>
        <v>1071</v>
      </c>
      <c r="B1073" s="4" t="str">
        <f t="shared" si="53"/>
        <v>B010-00016256</v>
      </c>
      <c r="C1073" s="4" t="str">
        <f>IFERROR(VLOOKUP(F1073,Tablas!$A$1:$B$3,2,0),"")</f>
        <v>Boleta</v>
      </c>
      <c r="D1073" s="4" t="str">
        <f t="shared" si="54"/>
        <v>Falabella - CONTADO / CASH - 230003956 Basado en Entregas 09-0010-00056704.</v>
      </c>
      <c r="E1073" s="19">
        <v>45181</v>
      </c>
      <c r="F1073" s="20" t="s">
        <v>842</v>
      </c>
      <c r="G1073" s="20" t="s">
        <v>6237</v>
      </c>
      <c r="H1073" s="20" t="s">
        <v>44</v>
      </c>
      <c r="I1073" s="20" t="s">
        <v>45</v>
      </c>
      <c r="J1073" s="20" t="s">
        <v>6238</v>
      </c>
      <c r="K1073" s="20" t="s">
        <v>6239</v>
      </c>
      <c r="L1073" s="20" t="s">
        <v>6240</v>
      </c>
      <c r="M1073" s="20"/>
      <c r="N1073" s="21">
        <v>155.69999999999999</v>
      </c>
      <c r="O1073" s="21">
        <v>0</v>
      </c>
      <c r="P1073" s="20"/>
      <c r="Q1073" s="19">
        <v>45181</v>
      </c>
      <c r="R1073" s="20"/>
      <c r="S1073" s="19">
        <v>45181</v>
      </c>
      <c r="T1073" s="20" t="s">
        <v>49</v>
      </c>
      <c r="U1073" s="20">
        <v>847431</v>
      </c>
      <c r="V1073" s="20">
        <v>230002523</v>
      </c>
      <c r="W1073" s="20" t="s">
        <v>847</v>
      </c>
      <c r="X1073" s="20" t="s">
        <v>305</v>
      </c>
      <c r="Y1073" s="20" t="s">
        <v>52</v>
      </c>
      <c r="Z1073" s="20" t="s">
        <v>6241</v>
      </c>
      <c r="AA1073" s="20" t="s">
        <v>6242</v>
      </c>
      <c r="AB1073" s="20" t="s">
        <v>436</v>
      </c>
      <c r="AC1073" s="20" t="s">
        <v>167</v>
      </c>
      <c r="AD1073" s="20" t="s">
        <v>56</v>
      </c>
      <c r="AE1073" s="20" t="s">
        <v>1838</v>
      </c>
    </row>
    <row r="1074" spans="1:31" ht="21" customHeight="1" x14ac:dyDescent="0.2">
      <c r="A1074" s="4">
        <f t="shared" si="52"/>
        <v>1072</v>
      </c>
      <c r="B1074" s="4" t="str">
        <f t="shared" si="53"/>
        <v>B010-00018387</v>
      </c>
      <c r="C1074" s="4" t="str">
        <f>IFERROR(VLOOKUP(F1074,Tablas!$A$1:$B$3,2,0),"")</f>
        <v>Boleta</v>
      </c>
      <c r="D1074" s="4" t="str">
        <f t="shared" si="54"/>
        <v>Falabella - CONTADO / CASH - PE 1505 FALABELLA Basado en Entregas 09-0010-00059</v>
      </c>
      <c r="E1074" s="19">
        <v>45384</v>
      </c>
      <c r="F1074" s="20" t="s">
        <v>842</v>
      </c>
      <c r="G1074" s="20" t="s">
        <v>6243</v>
      </c>
      <c r="H1074" s="20" t="s">
        <v>44</v>
      </c>
      <c r="I1074" s="20" t="s">
        <v>45</v>
      </c>
      <c r="J1074" s="20" t="s">
        <v>6244</v>
      </c>
      <c r="K1074" s="20" t="s">
        <v>6245</v>
      </c>
      <c r="L1074" s="20" t="s">
        <v>6246</v>
      </c>
      <c r="M1074" s="20"/>
      <c r="N1074" s="21">
        <v>155.69999999999999</v>
      </c>
      <c r="O1074" s="21">
        <v>0</v>
      </c>
      <c r="P1074" s="20"/>
      <c r="Q1074" s="19">
        <v>45384</v>
      </c>
      <c r="R1074" s="20"/>
      <c r="S1074" s="19">
        <v>45384</v>
      </c>
      <c r="T1074" s="20" t="s">
        <v>49</v>
      </c>
      <c r="U1074" s="20">
        <v>940262</v>
      </c>
      <c r="V1074" s="20">
        <v>240000863</v>
      </c>
      <c r="W1074" s="20" t="s">
        <v>847</v>
      </c>
      <c r="X1074" s="20" t="s">
        <v>305</v>
      </c>
      <c r="Y1074" s="20" t="s">
        <v>52</v>
      </c>
      <c r="Z1074" s="20" t="s">
        <v>6247</v>
      </c>
      <c r="AA1074" s="20" t="s">
        <v>6248</v>
      </c>
      <c r="AB1074" s="20" t="s">
        <v>682</v>
      </c>
      <c r="AC1074" s="20" t="s">
        <v>167</v>
      </c>
      <c r="AD1074" s="20" t="s">
        <v>56</v>
      </c>
      <c r="AE1074" s="20" t="s">
        <v>1838</v>
      </c>
    </row>
    <row r="1075" spans="1:31" ht="21" customHeight="1" x14ac:dyDescent="0.2">
      <c r="A1075" s="4">
        <f t="shared" si="52"/>
        <v>1073</v>
      </c>
      <c r="B1075" s="4" t="str">
        <f t="shared" si="53"/>
        <v>B010-00018008</v>
      </c>
      <c r="C1075" s="4" t="str">
        <f>IFERROR(VLOOKUP(F1075,Tablas!$A$1:$B$3,2,0),"")</f>
        <v>Boleta</v>
      </c>
      <c r="D1075" s="4" t="str">
        <f t="shared" si="54"/>
        <v>Falabella - CONTADO / CASH - PE 0934 FALABELLA Basado en Entregas 09-0010-00059</v>
      </c>
      <c r="E1075" s="19">
        <v>45348</v>
      </c>
      <c r="F1075" s="20" t="s">
        <v>842</v>
      </c>
      <c r="G1075" s="20" t="s">
        <v>6249</v>
      </c>
      <c r="H1075" s="20" t="s">
        <v>44</v>
      </c>
      <c r="I1075" s="20" t="s">
        <v>45</v>
      </c>
      <c r="J1075" s="20" t="s">
        <v>6250</v>
      </c>
      <c r="K1075" s="20" t="s">
        <v>6251</v>
      </c>
      <c r="L1075" s="20" t="s">
        <v>6252</v>
      </c>
      <c r="M1075" s="20"/>
      <c r="N1075" s="21">
        <v>155.69999999999999</v>
      </c>
      <c r="O1075" s="21">
        <v>0</v>
      </c>
      <c r="P1075" s="20"/>
      <c r="Q1075" s="19">
        <v>45348</v>
      </c>
      <c r="R1075" s="20"/>
      <c r="S1075" s="19">
        <v>45348</v>
      </c>
      <c r="T1075" s="20" t="s">
        <v>49</v>
      </c>
      <c r="U1075" s="20">
        <v>925592</v>
      </c>
      <c r="V1075" s="20">
        <v>240000482</v>
      </c>
      <c r="W1075" s="20" t="s">
        <v>847</v>
      </c>
      <c r="X1075" s="20" t="s">
        <v>305</v>
      </c>
      <c r="Y1075" s="20" t="s">
        <v>52</v>
      </c>
      <c r="Z1075" s="20" t="s">
        <v>6253</v>
      </c>
      <c r="AA1075" s="20" t="s">
        <v>6254</v>
      </c>
      <c r="AB1075" s="20" t="s">
        <v>3788</v>
      </c>
      <c r="AC1075" s="20" t="s">
        <v>167</v>
      </c>
      <c r="AD1075" s="20" t="s">
        <v>56</v>
      </c>
      <c r="AE1075" s="20" t="s">
        <v>1838</v>
      </c>
    </row>
    <row r="1076" spans="1:31" ht="21" customHeight="1" x14ac:dyDescent="0.2">
      <c r="A1076" s="4">
        <f t="shared" si="52"/>
        <v>1074</v>
      </c>
      <c r="B1076" s="4" t="str">
        <f t="shared" si="53"/>
        <v>B010-00016254</v>
      </c>
      <c r="C1076" s="4" t="str">
        <f>IFERROR(VLOOKUP(F1076,Tablas!$A$1:$B$3,2,0),"")</f>
        <v>Boleta</v>
      </c>
      <c r="D1076" s="4" t="str">
        <f t="shared" si="54"/>
        <v>Falabella - CONTADO / CASH - 230003946 Basado en Entregas 09-0010-00056696.</v>
      </c>
      <c r="E1076" s="19">
        <v>45177</v>
      </c>
      <c r="F1076" s="20" t="s">
        <v>842</v>
      </c>
      <c r="G1076" s="20" t="s">
        <v>6255</v>
      </c>
      <c r="H1076" s="20" t="s">
        <v>44</v>
      </c>
      <c r="I1076" s="20" t="s">
        <v>45</v>
      </c>
      <c r="J1076" s="20" t="s">
        <v>6250</v>
      </c>
      <c r="K1076" s="20" t="s">
        <v>6251</v>
      </c>
      <c r="L1076" s="20" t="s">
        <v>6252</v>
      </c>
      <c r="M1076" s="20"/>
      <c r="N1076" s="21">
        <v>155.69999999999999</v>
      </c>
      <c r="O1076" s="21">
        <v>0</v>
      </c>
      <c r="P1076" s="20"/>
      <c r="Q1076" s="19">
        <v>45177</v>
      </c>
      <c r="R1076" s="20"/>
      <c r="S1076" s="19">
        <v>45177</v>
      </c>
      <c r="T1076" s="20" t="s">
        <v>49</v>
      </c>
      <c r="U1076" s="20">
        <v>846903</v>
      </c>
      <c r="V1076" s="20">
        <v>230002521</v>
      </c>
      <c r="W1076" s="20" t="s">
        <v>847</v>
      </c>
      <c r="X1076" s="20" t="s">
        <v>305</v>
      </c>
      <c r="Y1076" s="20" t="s">
        <v>52</v>
      </c>
      <c r="Z1076" s="20" t="s">
        <v>6256</v>
      </c>
      <c r="AA1076" s="20" t="s">
        <v>6254</v>
      </c>
      <c r="AB1076" s="20" t="s">
        <v>3788</v>
      </c>
      <c r="AC1076" s="20" t="s">
        <v>167</v>
      </c>
      <c r="AD1076" s="20" t="s">
        <v>56</v>
      </c>
      <c r="AE1076" s="20" t="s">
        <v>1838</v>
      </c>
    </row>
    <row r="1077" spans="1:31" ht="21" customHeight="1" x14ac:dyDescent="0.2">
      <c r="A1077" s="4">
        <f t="shared" si="52"/>
        <v>1075</v>
      </c>
      <c r="B1077" s="4" t="str">
        <f t="shared" si="53"/>
        <v>B010-00017526</v>
      </c>
      <c r="C1077" s="4" t="str">
        <f>IFERROR(VLOOKUP(F1077,Tablas!$A$1:$B$3,2,0),"")</f>
        <v>Boleta</v>
      </c>
      <c r="D1077" s="4" t="str">
        <f t="shared" si="54"/>
        <v>Falabella - CONTADO / CASH - PE 5624 FALABELLA Basado en Entregas 09-0010-00058</v>
      </c>
      <c r="E1077" s="19">
        <v>45289</v>
      </c>
      <c r="F1077" s="20" t="s">
        <v>842</v>
      </c>
      <c r="G1077" s="20" t="s">
        <v>6257</v>
      </c>
      <c r="H1077" s="20" t="s">
        <v>44</v>
      </c>
      <c r="I1077" s="20" t="s">
        <v>45</v>
      </c>
      <c r="J1077" s="20" t="s">
        <v>6244</v>
      </c>
      <c r="K1077" s="20" t="s">
        <v>6245</v>
      </c>
      <c r="L1077" s="20" t="s">
        <v>6246</v>
      </c>
      <c r="M1077" s="20"/>
      <c r="N1077" s="21">
        <v>155.69999999999999</v>
      </c>
      <c r="O1077" s="21">
        <v>0</v>
      </c>
      <c r="P1077" s="20"/>
      <c r="Q1077" s="19">
        <v>45289</v>
      </c>
      <c r="R1077" s="20"/>
      <c r="S1077" s="19">
        <v>45289</v>
      </c>
      <c r="T1077" s="20" t="s">
        <v>49</v>
      </c>
      <c r="U1077" s="20">
        <v>897292</v>
      </c>
      <c r="V1077" s="20">
        <v>230003849</v>
      </c>
      <c r="W1077" s="20" t="s">
        <v>847</v>
      </c>
      <c r="X1077" s="20" t="s">
        <v>305</v>
      </c>
      <c r="Y1077" s="20" t="s">
        <v>52</v>
      </c>
      <c r="Z1077" s="20" t="s">
        <v>6258</v>
      </c>
      <c r="AA1077" s="20" t="s">
        <v>6248</v>
      </c>
      <c r="AB1077" s="20" t="s">
        <v>682</v>
      </c>
      <c r="AC1077" s="20" t="s">
        <v>167</v>
      </c>
      <c r="AD1077" s="20" t="s">
        <v>56</v>
      </c>
      <c r="AE1077" s="20" t="s">
        <v>1838</v>
      </c>
    </row>
    <row r="1078" spans="1:31" ht="21" customHeight="1" x14ac:dyDescent="0.2">
      <c r="A1078" s="4">
        <f t="shared" si="52"/>
        <v>1076</v>
      </c>
      <c r="B1078" s="4" t="str">
        <f t="shared" si="53"/>
        <v>B010-00015591</v>
      </c>
      <c r="C1078" s="4" t="str">
        <f>IFERROR(VLOOKUP(F1078,Tablas!$A$1:$B$3,2,0),"")</f>
        <v>Boleta</v>
      </c>
      <c r="D1078" s="4" t="str">
        <f t="shared" si="54"/>
        <v>Falabella - CONTADO / CASH - 230002788 Basado en Entregas 09-0010-00055627.</v>
      </c>
      <c r="E1078" s="19">
        <v>45110</v>
      </c>
      <c r="F1078" s="20" t="s">
        <v>842</v>
      </c>
      <c r="G1078" s="20" t="s">
        <v>6259</v>
      </c>
      <c r="H1078" s="20" t="s">
        <v>44</v>
      </c>
      <c r="I1078" s="20" t="s">
        <v>45</v>
      </c>
      <c r="J1078" s="20" t="s">
        <v>3079</v>
      </c>
      <c r="K1078" s="20" t="s">
        <v>3080</v>
      </c>
      <c r="L1078" s="20" t="s">
        <v>3081</v>
      </c>
      <c r="M1078" s="20"/>
      <c r="N1078" s="21">
        <v>155.69999999999999</v>
      </c>
      <c r="O1078" s="21">
        <v>0</v>
      </c>
      <c r="P1078" s="20"/>
      <c r="Q1078" s="19">
        <v>45110</v>
      </c>
      <c r="R1078" s="20"/>
      <c r="S1078" s="19">
        <v>45110</v>
      </c>
      <c r="T1078" s="20" t="s">
        <v>49</v>
      </c>
      <c r="U1078" s="20">
        <v>815099</v>
      </c>
      <c r="V1078" s="20">
        <v>230001831</v>
      </c>
      <c r="W1078" s="20" t="s">
        <v>847</v>
      </c>
      <c r="X1078" s="20" t="s">
        <v>305</v>
      </c>
      <c r="Y1078" s="20" t="s">
        <v>52</v>
      </c>
      <c r="Z1078" s="20" t="s">
        <v>6260</v>
      </c>
      <c r="AA1078" s="20" t="s">
        <v>808</v>
      </c>
      <c r="AB1078" s="20" t="s">
        <v>54</v>
      </c>
      <c r="AC1078" s="20" t="s">
        <v>689</v>
      </c>
      <c r="AD1078" s="20" t="s">
        <v>56</v>
      </c>
      <c r="AE1078" s="20" t="s">
        <v>1838</v>
      </c>
    </row>
    <row r="1079" spans="1:31" ht="21" customHeight="1" x14ac:dyDescent="0.2">
      <c r="A1079" s="4">
        <f t="shared" si="52"/>
        <v>1077</v>
      </c>
      <c r="B1079" s="4" t="str">
        <f t="shared" si="53"/>
        <v>B010-00014740</v>
      </c>
      <c r="C1079" s="4" t="str">
        <f>IFERROR(VLOOKUP(F1079,Tablas!$A$1:$B$3,2,0),"")</f>
        <v>Boleta</v>
      </c>
      <c r="D1079" s="4" t="str">
        <f t="shared" si="54"/>
        <v>Plaza Vea - Intercorp - CONTADO / CASH - 230001382 Basado en Entregas 09-0010-00054333.</v>
      </c>
      <c r="E1079" s="19">
        <v>45026</v>
      </c>
      <c r="F1079" s="20" t="s">
        <v>842</v>
      </c>
      <c r="G1079" s="20" t="s">
        <v>6261</v>
      </c>
      <c r="H1079" s="20" t="s">
        <v>44</v>
      </c>
      <c r="I1079" s="20" t="s">
        <v>45</v>
      </c>
      <c r="J1079" s="20" t="s">
        <v>6262</v>
      </c>
      <c r="K1079" s="20" t="s">
        <v>6263</v>
      </c>
      <c r="L1079" s="20" t="s">
        <v>6264</v>
      </c>
      <c r="M1079" s="20"/>
      <c r="N1079" s="21">
        <v>156.21</v>
      </c>
      <c r="O1079" s="21">
        <v>0</v>
      </c>
      <c r="P1079" s="20"/>
      <c r="Q1079" s="19">
        <v>45026</v>
      </c>
      <c r="R1079" s="20"/>
      <c r="S1079" s="19">
        <v>45026</v>
      </c>
      <c r="T1079" s="20" t="s">
        <v>49</v>
      </c>
      <c r="U1079" s="20">
        <v>774303</v>
      </c>
      <c r="V1079" s="20">
        <v>230000939</v>
      </c>
      <c r="W1079" s="20" t="s">
        <v>847</v>
      </c>
      <c r="X1079" s="20" t="s">
        <v>305</v>
      </c>
      <c r="Y1079" s="20" t="s">
        <v>52</v>
      </c>
      <c r="Z1079" s="20" t="s">
        <v>6265</v>
      </c>
      <c r="AA1079" s="20" t="s">
        <v>808</v>
      </c>
      <c r="AB1079" s="20" t="s">
        <v>863</v>
      </c>
      <c r="AC1079" s="20" t="s">
        <v>689</v>
      </c>
      <c r="AD1079" s="20" t="s">
        <v>56</v>
      </c>
      <c r="AE1079" s="20" t="s">
        <v>2494</v>
      </c>
    </row>
    <row r="1080" spans="1:31" ht="21" customHeight="1" x14ac:dyDescent="0.2">
      <c r="A1080" s="4">
        <f t="shared" si="52"/>
        <v>1078</v>
      </c>
      <c r="B1080" s="4" t="str">
        <f t="shared" si="53"/>
        <v>F010-00024200</v>
      </c>
      <c r="C1080" s="4" t="str">
        <f>IFERROR(VLOOKUP(F1080,Tablas!$A$1:$B$3,2,0),"")</f>
        <v>Factura</v>
      </c>
      <c r="D1080" s="4" t="str">
        <f t="shared" si="54"/>
        <v>Ecom - CONTADO / CASH - Facturas clientes - C10188454599</v>
      </c>
      <c r="E1080" s="19">
        <v>45372</v>
      </c>
      <c r="F1080" s="20" t="s">
        <v>1001</v>
      </c>
      <c r="G1080" s="20" t="s">
        <v>6266</v>
      </c>
      <c r="H1080" s="20" t="s">
        <v>44</v>
      </c>
      <c r="I1080" s="20" t="s">
        <v>45</v>
      </c>
      <c r="J1080" s="20" t="s">
        <v>6267</v>
      </c>
      <c r="K1080" s="20" t="s">
        <v>6268</v>
      </c>
      <c r="L1080" s="20" t="s">
        <v>6269</v>
      </c>
      <c r="M1080" s="20"/>
      <c r="N1080" s="21">
        <v>156.44</v>
      </c>
      <c r="O1080" s="21">
        <v>0</v>
      </c>
      <c r="P1080" s="20"/>
      <c r="Q1080" s="19">
        <v>45372</v>
      </c>
      <c r="R1080" s="20"/>
      <c r="S1080" s="19">
        <v>45372</v>
      </c>
      <c r="T1080" s="20" t="s">
        <v>49</v>
      </c>
      <c r="U1080" s="20">
        <v>936199</v>
      </c>
      <c r="V1080" s="20">
        <v>240000760</v>
      </c>
      <c r="W1080" s="20" t="s">
        <v>847</v>
      </c>
      <c r="X1080" s="20" t="s">
        <v>274</v>
      </c>
      <c r="Y1080" s="20" t="s">
        <v>52</v>
      </c>
      <c r="Z1080" s="20" t="s">
        <v>6270</v>
      </c>
      <c r="AA1080" s="20" t="s">
        <v>6271</v>
      </c>
      <c r="AB1080" s="20" t="s">
        <v>756</v>
      </c>
      <c r="AC1080" s="20" t="s">
        <v>167</v>
      </c>
      <c r="AD1080" s="20" t="s">
        <v>56</v>
      </c>
      <c r="AE1080" s="20" t="s">
        <v>864</v>
      </c>
    </row>
    <row r="1081" spans="1:31" ht="21" customHeight="1" x14ac:dyDescent="0.2">
      <c r="A1081" s="4">
        <f t="shared" si="52"/>
        <v>1079</v>
      </c>
      <c r="B1081" s="4" t="str">
        <f t="shared" si="53"/>
        <v>B010-00017086</v>
      </c>
      <c r="C1081" s="4" t="str">
        <f>IFERROR(VLOOKUP(F1081,Tablas!$A$1:$B$3,2,0),"")</f>
        <v>Boleta</v>
      </c>
      <c r="D1081" s="4" t="str">
        <f t="shared" si="54"/>
        <v>Plaza Vea - Intercorp - CONTADO / CASH - PE 5422 PLAZA VEA Basado en Entregas 09-0010-00057</v>
      </c>
      <c r="E1081" s="19">
        <v>45280</v>
      </c>
      <c r="F1081" s="20" t="s">
        <v>842</v>
      </c>
      <c r="G1081" s="20" t="s">
        <v>6272</v>
      </c>
      <c r="H1081" s="20" t="s">
        <v>44</v>
      </c>
      <c r="I1081" s="20" t="s">
        <v>45</v>
      </c>
      <c r="J1081" s="20" t="s">
        <v>6273</v>
      </c>
      <c r="K1081" s="20" t="s">
        <v>6274</v>
      </c>
      <c r="L1081" s="20" t="s">
        <v>6275</v>
      </c>
      <c r="M1081" s="20"/>
      <c r="N1081" s="21">
        <v>157.29</v>
      </c>
      <c r="O1081" s="21">
        <v>0</v>
      </c>
      <c r="P1081" s="20"/>
      <c r="Q1081" s="19">
        <v>45280</v>
      </c>
      <c r="R1081" s="20"/>
      <c r="S1081" s="19">
        <v>45280</v>
      </c>
      <c r="T1081" s="20" t="s">
        <v>49</v>
      </c>
      <c r="U1081" s="20">
        <v>891131</v>
      </c>
      <c r="V1081" s="20">
        <v>230003401</v>
      </c>
      <c r="W1081" s="20" t="s">
        <v>847</v>
      </c>
      <c r="X1081" s="20" t="s">
        <v>274</v>
      </c>
      <c r="Y1081" s="20" t="s">
        <v>52</v>
      </c>
      <c r="Z1081" s="20" t="s">
        <v>6276</v>
      </c>
      <c r="AA1081" s="20" t="s">
        <v>689</v>
      </c>
      <c r="AB1081" s="20" t="s">
        <v>167</v>
      </c>
      <c r="AC1081" s="20" t="s">
        <v>167</v>
      </c>
      <c r="AD1081" s="20" t="s">
        <v>56</v>
      </c>
      <c r="AE1081" s="20" t="s">
        <v>2494</v>
      </c>
    </row>
    <row r="1082" spans="1:31" ht="21" customHeight="1" x14ac:dyDescent="0.2">
      <c r="A1082" s="4">
        <f t="shared" si="52"/>
        <v>1080</v>
      </c>
      <c r="B1082" s="4" t="str">
        <f t="shared" si="53"/>
        <v>B010-00018152</v>
      </c>
      <c r="C1082" s="4" t="str">
        <f>IFERROR(VLOOKUP(F1082,Tablas!$A$1:$B$3,2,0),"")</f>
        <v>Boleta</v>
      </c>
      <c r="D1082" s="4" t="str">
        <f t="shared" si="54"/>
        <v>Ecom - CONTADO / CASH - PE 1111 TEL: 901734128 Basado en Pedidos de client</v>
      </c>
      <c r="E1082" s="19">
        <v>45362</v>
      </c>
      <c r="F1082" s="20" t="s">
        <v>842</v>
      </c>
      <c r="G1082" s="20" t="s">
        <v>6277</v>
      </c>
      <c r="H1082" s="20" t="s">
        <v>44</v>
      </c>
      <c r="I1082" s="20" t="s">
        <v>45</v>
      </c>
      <c r="J1082" s="20" t="s">
        <v>6278</v>
      </c>
      <c r="K1082" s="20" t="s">
        <v>6279</v>
      </c>
      <c r="L1082" s="20" t="s">
        <v>6280</v>
      </c>
      <c r="M1082" s="20"/>
      <c r="N1082" s="21">
        <v>158.4</v>
      </c>
      <c r="O1082" s="21">
        <v>0</v>
      </c>
      <c r="P1082" s="20"/>
      <c r="Q1082" s="19">
        <v>45362</v>
      </c>
      <c r="R1082" s="20"/>
      <c r="S1082" s="19">
        <v>45362</v>
      </c>
      <c r="T1082" s="20" t="s">
        <v>49</v>
      </c>
      <c r="U1082" s="20">
        <v>931491</v>
      </c>
      <c r="V1082" s="20">
        <v>240000627</v>
      </c>
      <c r="W1082" s="20" t="s">
        <v>847</v>
      </c>
      <c r="X1082" s="20" t="s">
        <v>274</v>
      </c>
      <c r="Y1082" s="20" t="s">
        <v>52</v>
      </c>
      <c r="Z1082" s="20" t="s">
        <v>6281</v>
      </c>
      <c r="AA1082" s="20" t="s">
        <v>6282</v>
      </c>
      <c r="AB1082" s="20" t="s">
        <v>1054</v>
      </c>
      <c r="AC1082" s="20" t="s">
        <v>689</v>
      </c>
      <c r="AD1082" s="20" t="s">
        <v>56</v>
      </c>
      <c r="AE1082" s="20" t="s">
        <v>864</v>
      </c>
    </row>
    <row r="1083" spans="1:31" ht="21" customHeight="1" x14ac:dyDescent="0.2">
      <c r="A1083" s="4">
        <f t="shared" si="52"/>
        <v>1081</v>
      </c>
      <c r="B1083" s="4" t="str">
        <f t="shared" si="53"/>
        <v>B010-00019969</v>
      </c>
      <c r="C1083" s="4" t="str">
        <f>IFERROR(VLOOKUP(F1083,Tablas!$A$1:$B$3,2,0),"")</f>
        <v>Boleta</v>
      </c>
      <c r="D1083" s="4" t="str">
        <f t="shared" si="54"/>
        <v>Ecom - CONTADO / CASH - PE 4065 TEL: 942803974 ENVÍO Basado en Entregas 09</v>
      </c>
      <c r="E1083" s="19">
        <v>45517</v>
      </c>
      <c r="F1083" s="20" t="s">
        <v>842</v>
      </c>
      <c r="G1083" s="20" t="s">
        <v>6283</v>
      </c>
      <c r="H1083" s="20" t="s">
        <v>44</v>
      </c>
      <c r="I1083" s="20" t="s">
        <v>45</v>
      </c>
      <c r="J1083" s="20" t="s">
        <v>6284</v>
      </c>
      <c r="K1083" s="20" t="s">
        <v>6285</v>
      </c>
      <c r="L1083" s="20" t="s">
        <v>6286</v>
      </c>
      <c r="M1083" s="20"/>
      <c r="N1083" s="21">
        <v>159.41</v>
      </c>
      <c r="O1083" s="21">
        <v>0</v>
      </c>
      <c r="P1083" s="20"/>
      <c r="Q1083" s="19">
        <v>45517</v>
      </c>
      <c r="R1083" s="20"/>
      <c r="S1083" s="19">
        <v>45517</v>
      </c>
      <c r="T1083" s="20" t="s">
        <v>49</v>
      </c>
      <c r="U1083" s="20">
        <v>1007121</v>
      </c>
      <c r="V1083" s="20">
        <v>240002505</v>
      </c>
      <c r="W1083" s="20" t="s">
        <v>847</v>
      </c>
      <c r="X1083" s="20" t="s">
        <v>274</v>
      </c>
      <c r="Y1083" s="20" t="s">
        <v>52</v>
      </c>
      <c r="Z1083" s="20" t="s">
        <v>6287</v>
      </c>
      <c r="AA1083" s="20" t="s">
        <v>6288</v>
      </c>
      <c r="AB1083" s="20" t="s">
        <v>2603</v>
      </c>
      <c r="AC1083" s="20" t="s">
        <v>167</v>
      </c>
      <c r="AD1083" s="20" t="s">
        <v>56</v>
      </c>
      <c r="AE1083" s="20" t="s">
        <v>864</v>
      </c>
    </row>
    <row r="1084" spans="1:31" ht="21" customHeight="1" x14ac:dyDescent="0.2">
      <c r="A1084" s="4">
        <f t="shared" si="52"/>
        <v>1082</v>
      </c>
      <c r="B1084" s="4" t="str">
        <f t="shared" si="53"/>
        <v>B010-00019940</v>
      </c>
      <c r="C1084" s="4" t="str">
        <f>IFERROR(VLOOKUP(F1084,Tablas!$A$1:$B$3,2,0),"")</f>
        <v>Boleta</v>
      </c>
      <c r="D1084" s="4" t="str">
        <f t="shared" si="54"/>
        <v>Ecom - CONTADO / CASH - PE 4008 TEL: 980491256 ENVÍO Basado en Entregas 09</v>
      </c>
      <c r="E1084" s="19">
        <v>45513</v>
      </c>
      <c r="F1084" s="20" t="s">
        <v>842</v>
      </c>
      <c r="G1084" s="20" t="s">
        <v>6289</v>
      </c>
      <c r="H1084" s="20" t="s">
        <v>44</v>
      </c>
      <c r="I1084" s="20" t="s">
        <v>45</v>
      </c>
      <c r="J1084" s="20" t="s">
        <v>1922</v>
      </c>
      <c r="K1084" s="20" t="s">
        <v>1923</v>
      </c>
      <c r="L1084" s="20" t="s">
        <v>1924</v>
      </c>
      <c r="M1084" s="20"/>
      <c r="N1084" s="21">
        <v>159.47</v>
      </c>
      <c r="O1084" s="21">
        <v>0</v>
      </c>
      <c r="P1084" s="20"/>
      <c r="Q1084" s="19">
        <v>45513</v>
      </c>
      <c r="R1084" s="20"/>
      <c r="S1084" s="19">
        <v>45513</v>
      </c>
      <c r="T1084" s="20" t="s">
        <v>49</v>
      </c>
      <c r="U1084" s="20">
        <v>1005581</v>
      </c>
      <c r="V1084" s="20">
        <v>240002476</v>
      </c>
      <c r="W1084" s="20" t="s">
        <v>847</v>
      </c>
      <c r="X1084" s="20" t="s">
        <v>274</v>
      </c>
      <c r="Y1084" s="20" t="s">
        <v>52</v>
      </c>
      <c r="Z1084" s="20" t="s">
        <v>6290</v>
      </c>
      <c r="AA1084" s="20" t="s">
        <v>1926</v>
      </c>
      <c r="AB1084" s="20" t="s">
        <v>1927</v>
      </c>
      <c r="AC1084" s="20" t="s">
        <v>41</v>
      </c>
      <c r="AD1084" s="20" t="s">
        <v>56</v>
      </c>
      <c r="AE1084" s="20" t="s">
        <v>864</v>
      </c>
    </row>
    <row r="1085" spans="1:31" ht="21" customHeight="1" x14ac:dyDescent="0.2">
      <c r="A1085" s="4">
        <f t="shared" si="52"/>
        <v>1083</v>
      </c>
      <c r="B1085" s="4" t="str">
        <f t="shared" si="53"/>
        <v>B010-00018373</v>
      </c>
      <c r="C1085" s="4" t="str">
        <f>IFERROR(VLOOKUP(F1085,Tablas!$A$1:$B$3,2,0),"")</f>
        <v>Boleta</v>
      </c>
      <c r="D1085" s="4" t="str">
        <f t="shared" si="54"/>
        <v>Ecom - CONTADO / CASH - PE 1479 TEL: 966782010 Basado en Pedidos de client</v>
      </c>
      <c r="E1085" s="19">
        <v>45384</v>
      </c>
      <c r="F1085" s="20" t="s">
        <v>842</v>
      </c>
      <c r="G1085" s="20" t="s">
        <v>6291</v>
      </c>
      <c r="H1085" s="20" t="s">
        <v>44</v>
      </c>
      <c r="I1085" s="20" t="s">
        <v>45</v>
      </c>
      <c r="J1085" s="20" t="s">
        <v>6292</v>
      </c>
      <c r="K1085" s="20" t="s">
        <v>6293</v>
      </c>
      <c r="L1085" s="20" t="s">
        <v>6294</v>
      </c>
      <c r="M1085" s="20"/>
      <c r="N1085" s="21">
        <v>159.84</v>
      </c>
      <c r="O1085" s="21">
        <v>0</v>
      </c>
      <c r="P1085" s="20"/>
      <c r="Q1085" s="19">
        <v>45384</v>
      </c>
      <c r="R1085" s="20"/>
      <c r="S1085" s="19">
        <v>45384</v>
      </c>
      <c r="T1085" s="20" t="s">
        <v>49</v>
      </c>
      <c r="U1085" s="20">
        <v>940187</v>
      </c>
      <c r="V1085" s="20">
        <v>240000849</v>
      </c>
      <c r="W1085" s="20" t="s">
        <v>847</v>
      </c>
      <c r="X1085" s="20" t="s">
        <v>305</v>
      </c>
      <c r="Y1085" s="20" t="s">
        <v>52</v>
      </c>
      <c r="Z1085" s="20" t="s">
        <v>6295</v>
      </c>
      <c r="AA1085" s="20" t="s">
        <v>6296</v>
      </c>
      <c r="AB1085" s="20" t="s">
        <v>2790</v>
      </c>
      <c r="AC1085" s="20" t="s">
        <v>689</v>
      </c>
      <c r="AD1085" s="20" t="s">
        <v>56</v>
      </c>
      <c r="AE1085" s="20" t="s">
        <v>864</v>
      </c>
    </row>
    <row r="1086" spans="1:31" ht="21" customHeight="1" x14ac:dyDescent="0.2">
      <c r="A1086" s="4">
        <f t="shared" si="52"/>
        <v>1084</v>
      </c>
      <c r="B1086" s="4" t="str">
        <f t="shared" si="53"/>
        <v>B010-00020048</v>
      </c>
      <c r="C1086" s="4" t="str">
        <f>IFERROR(VLOOKUP(F1086,Tablas!$A$1:$B$3,2,0),"")</f>
        <v>Boleta</v>
      </c>
      <c r="D1086" s="4" t="str">
        <f t="shared" si="54"/>
        <v>Nacional - CREDITO 30 DIAS / CREDIT 30 DAYS - PE 4227 Basado en Entregas 09-T010-00000835.</v>
      </c>
      <c r="E1086" s="19">
        <v>45523</v>
      </c>
      <c r="F1086" s="20" t="s">
        <v>842</v>
      </c>
      <c r="G1086" s="20" t="s">
        <v>6297</v>
      </c>
      <c r="H1086" s="20" t="s">
        <v>44</v>
      </c>
      <c r="I1086" s="20" t="s">
        <v>45</v>
      </c>
      <c r="J1086" s="20" t="s">
        <v>6298</v>
      </c>
      <c r="K1086" s="20" t="s">
        <v>6299</v>
      </c>
      <c r="L1086" s="20" t="s">
        <v>6300</v>
      </c>
      <c r="M1086" s="20"/>
      <c r="N1086" s="21">
        <v>159.84</v>
      </c>
      <c r="O1086" s="21">
        <v>0</v>
      </c>
      <c r="P1086" s="20"/>
      <c r="Q1086" s="19">
        <v>45523</v>
      </c>
      <c r="R1086" s="20"/>
      <c r="S1086" s="19">
        <v>45553</v>
      </c>
      <c r="T1086" s="20" t="s">
        <v>643</v>
      </c>
      <c r="U1086" s="20">
        <v>1010055</v>
      </c>
      <c r="V1086" s="20">
        <v>240002584</v>
      </c>
      <c r="W1086" s="20" t="s">
        <v>847</v>
      </c>
      <c r="X1086" s="20" t="s">
        <v>274</v>
      </c>
      <c r="Y1086" s="20" t="s">
        <v>52</v>
      </c>
      <c r="Z1086" s="20" t="s">
        <v>6301</v>
      </c>
      <c r="AA1086" s="20" t="s">
        <v>457</v>
      </c>
      <c r="AB1086" s="20" t="s">
        <v>54</v>
      </c>
      <c r="AC1086" s="20" t="s">
        <v>167</v>
      </c>
      <c r="AD1086" s="20" t="s">
        <v>56</v>
      </c>
      <c r="AE1086" s="20" t="s">
        <v>1014</v>
      </c>
    </row>
    <row r="1087" spans="1:31" ht="21" customHeight="1" x14ac:dyDescent="0.2">
      <c r="A1087" s="4">
        <f t="shared" ref="A1087:A1150" si="55">ROW()-2</f>
        <v>1085</v>
      </c>
      <c r="B1087" s="4" t="str">
        <f t="shared" ref="B1087:B1150" si="56">MID(G1087,4,20)</f>
        <v>B010-00018447</v>
      </c>
      <c r="C1087" s="4" t="str">
        <f>IFERROR(VLOOKUP(F1087,Tablas!$A$1:$B$3,2,0),"")</f>
        <v>Boleta</v>
      </c>
      <c r="D1087" s="4" t="str">
        <f t="shared" ref="D1087:D1150" si="57">CONCATENATE(AE1087," - ",T1087," - ",Z1087)</f>
        <v>Ecom - CONTADO / CASH - PE 1622 TEL: 942667055 Basado en Pedidos de client</v>
      </c>
      <c r="E1087" s="19">
        <v>45391</v>
      </c>
      <c r="F1087" s="20" t="s">
        <v>842</v>
      </c>
      <c r="G1087" s="20" t="s">
        <v>6302</v>
      </c>
      <c r="H1087" s="20" t="s">
        <v>44</v>
      </c>
      <c r="I1087" s="20" t="s">
        <v>45</v>
      </c>
      <c r="J1087" s="20" t="s">
        <v>1571</v>
      </c>
      <c r="K1087" s="20" t="s">
        <v>1572</v>
      </c>
      <c r="L1087" s="20" t="s">
        <v>1573</v>
      </c>
      <c r="M1087" s="20"/>
      <c r="N1087" s="21">
        <v>159.85</v>
      </c>
      <c r="O1087" s="21">
        <v>0</v>
      </c>
      <c r="P1087" s="20"/>
      <c r="Q1087" s="19">
        <v>45391</v>
      </c>
      <c r="R1087" s="20"/>
      <c r="S1087" s="19">
        <v>45391</v>
      </c>
      <c r="T1087" s="20" t="s">
        <v>49</v>
      </c>
      <c r="U1087" s="20">
        <v>944248</v>
      </c>
      <c r="V1087" s="20">
        <v>240000923</v>
      </c>
      <c r="W1087" s="20" t="s">
        <v>847</v>
      </c>
      <c r="X1087" s="20" t="s">
        <v>274</v>
      </c>
      <c r="Y1087" s="20" t="s">
        <v>52</v>
      </c>
      <c r="Z1087" s="20" t="s">
        <v>6303</v>
      </c>
      <c r="AA1087" s="20" t="s">
        <v>167</v>
      </c>
      <c r="AB1087" s="20" t="s">
        <v>167</v>
      </c>
      <c r="AC1087" s="20" t="s">
        <v>167</v>
      </c>
      <c r="AD1087" s="20" t="s">
        <v>56</v>
      </c>
      <c r="AE1087" s="20" t="s">
        <v>864</v>
      </c>
    </row>
    <row r="1088" spans="1:31" ht="21" customHeight="1" x14ac:dyDescent="0.2">
      <c r="A1088" s="4">
        <f t="shared" si="55"/>
        <v>1086</v>
      </c>
      <c r="B1088" s="4" t="str">
        <f t="shared" si="56"/>
        <v>F050-00001348</v>
      </c>
      <c r="C1088" s="4" t="str">
        <f>IFERROR(VLOOKUP(F1088,Tablas!$A$1:$B$3,2,0),"")</f>
        <v>Factura</v>
      </c>
      <c r="D1088" s="4" t="str">
        <f t="shared" si="57"/>
        <v>Internacional - 50% ADELANTADO – 50% ANTES DEL ENVIO / 50% IN ADVANCE – 50% BEFORE SHIPMENT - 151-2023 Basado en Entregas 09-0010-00058225.</v>
      </c>
      <c r="E1088" s="19">
        <v>45289</v>
      </c>
      <c r="F1088" s="20" t="s">
        <v>1001</v>
      </c>
      <c r="G1088" s="20" t="s">
        <v>5957</v>
      </c>
      <c r="H1088" s="20" t="s">
        <v>80</v>
      </c>
      <c r="I1088" s="20" t="s">
        <v>81</v>
      </c>
      <c r="J1088" s="20" t="s">
        <v>533</v>
      </c>
      <c r="K1088" s="20" t="s">
        <v>533</v>
      </c>
      <c r="L1088" s="20" t="s">
        <v>534</v>
      </c>
      <c r="M1088" s="20"/>
      <c r="N1088" s="21">
        <v>131.16</v>
      </c>
      <c r="O1088" s="25">
        <v>35.4</v>
      </c>
      <c r="P1088" s="20"/>
      <c r="Q1088" s="19">
        <v>45289</v>
      </c>
      <c r="R1088" s="20"/>
      <c r="S1088" s="19">
        <v>45290</v>
      </c>
      <c r="T1088" s="20" t="s">
        <v>114</v>
      </c>
      <c r="U1088" s="20">
        <v>897404</v>
      </c>
      <c r="V1088" s="20">
        <v>230003975</v>
      </c>
      <c r="W1088" s="20" t="s">
        <v>847</v>
      </c>
      <c r="X1088" s="20" t="s">
        <v>5958</v>
      </c>
      <c r="Y1088" s="20" t="s">
        <v>37</v>
      </c>
      <c r="Z1088" s="20" t="s">
        <v>5959</v>
      </c>
      <c r="AA1088" s="20" t="s">
        <v>535</v>
      </c>
      <c r="AB1088" s="20"/>
      <c r="AC1088" s="20"/>
      <c r="AD1088" s="20" t="s">
        <v>196</v>
      </c>
      <c r="AE1088" s="20" t="s">
        <v>5593</v>
      </c>
    </row>
    <row r="1089" spans="1:31" ht="21" customHeight="1" x14ac:dyDescent="0.2">
      <c r="A1089" s="4">
        <f t="shared" si="55"/>
        <v>1087</v>
      </c>
      <c r="B1089" s="4" t="str">
        <f t="shared" si="56"/>
        <v>B010-00019629</v>
      </c>
      <c r="C1089" s="4" t="str">
        <f>IFERROR(VLOOKUP(F1089,Tablas!$A$1:$B$3,2,0),"")</f>
        <v>Boleta</v>
      </c>
      <c r="D1089" s="4" t="str">
        <f t="shared" si="57"/>
        <v>Ripley - CONTADO / CASH - PE 3645 RIPLEY n.º 6746554701-A Basado en Entregas</v>
      </c>
      <c r="E1089" s="19">
        <v>45495</v>
      </c>
      <c r="F1089" s="20" t="s">
        <v>842</v>
      </c>
      <c r="G1089" s="20" t="s">
        <v>6307</v>
      </c>
      <c r="H1089" s="20" t="s">
        <v>44</v>
      </c>
      <c r="I1089" s="20" t="s">
        <v>45</v>
      </c>
      <c r="J1089" s="20" t="s">
        <v>6308</v>
      </c>
      <c r="K1089" s="20" t="s">
        <v>6309</v>
      </c>
      <c r="L1089" s="20" t="s">
        <v>6310</v>
      </c>
      <c r="M1089" s="20"/>
      <c r="N1089" s="21">
        <v>161.46</v>
      </c>
      <c r="O1089" s="21">
        <v>0</v>
      </c>
      <c r="P1089" s="20"/>
      <c r="Q1089" s="19">
        <v>45495</v>
      </c>
      <c r="R1089" s="20"/>
      <c r="S1089" s="19">
        <v>45495</v>
      </c>
      <c r="T1089" s="20" t="s">
        <v>49</v>
      </c>
      <c r="U1089" s="20">
        <v>997357</v>
      </c>
      <c r="V1089" s="20">
        <v>240002164</v>
      </c>
      <c r="W1089" s="20" t="s">
        <v>847</v>
      </c>
      <c r="X1089" s="20" t="s">
        <v>305</v>
      </c>
      <c r="Y1089" s="20" t="s">
        <v>52</v>
      </c>
      <c r="Z1089" s="20" t="s">
        <v>6311</v>
      </c>
      <c r="AA1089" s="20" t="s">
        <v>372</v>
      </c>
      <c r="AB1089" s="20" t="s">
        <v>54</v>
      </c>
      <c r="AC1089" s="20" t="s">
        <v>167</v>
      </c>
      <c r="AD1089" s="20" t="s">
        <v>56</v>
      </c>
      <c r="AE1089" s="20" t="s">
        <v>2574</v>
      </c>
    </row>
    <row r="1090" spans="1:31" ht="21" customHeight="1" x14ac:dyDescent="0.2">
      <c r="A1090" s="4">
        <f t="shared" si="55"/>
        <v>1088</v>
      </c>
      <c r="B1090" s="4" t="str">
        <f t="shared" si="56"/>
        <v>B010-00020026</v>
      </c>
      <c r="C1090" s="4" t="str">
        <f>IFERROR(VLOOKUP(F1090,Tablas!$A$1:$B$3,2,0),"")</f>
        <v>Boleta</v>
      </c>
      <c r="D1090" s="4" t="str">
        <f t="shared" si="57"/>
        <v>Ripley - CONTADO / CASH - PE 4182 RIPLEY n.º 6774545101-A Basado en Entregas</v>
      </c>
      <c r="E1090" s="19">
        <v>45520</v>
      </c>
      <c r="F1090" s="20" t="s">
        <v>842</v>
      </c>
      <c r="G1090" s="20" t="s">
        <v>6312</v>
      </c>
      <c r="H1090" s="20" t="s">
        <v>44</v>
      </c>
      <c r="I1090" s="20" t="s">
        <v>45</v>
      </c>
      <c r="J1090" s="20" t="s">
        <v>6313</v>
      </c>
      <c r="K1090" s="20" t="s">
        <v>6314</v>
      </c>
      <c r="L1090" s="20" t="s">
        <v>6315</v>
      </c>
      <c r="M1090" s="20"/>
      <c r="N1090" s="21">
        <v>161.47</v>
      </c>
      <c r="O1090" s="21">
        <v>0</v>
      </c>
      <c r="P1090" s="20"/>
      <c r="Q1090" s="19">
        <v>45520</v>
      </c>
      <c r="R1090" s="20"/>
      <c r="S1090" s="19">
        <v>45520</v>
      </c>
      <c r="T1090" s="20" t="s">
        <v>49</v>
      </c>
      <c r="U1090" s="20">
        <v>1009420</v>
      </c>
      <c r="V1090" s="20">
        <v>240002562</v>
      </c>
      <c r="W1090" s="20" t="s">
        <v>847</v>
      </c>
      <c r="X1090" s="20" t="s">
        <v>305</v>
      </c>
      <c r="Y1090" s="20" t="s">
        <v>52</v>
      </c>
      <c r="Z1090" s="20" t="s">
        <v>6316</v>
      </c>
      <c r="AA1090" s="20" t="s">
        <v>808</v>
      </c>
      <c r="AB1090" s="20" t="s">
        <v>863</v>
      </c>
      <c r="AC1090" s="20" t="s">
        <v>689</v>
      </c>
      <c r="AD1090" s="20" t="s">
        <v>56</v>
      </c>
      <c r="AE1090" s="20" t="s">
        <v>2574</v>
      </c>
    </row>
    <row r="1091" spans="1:31" ht="21" customHeight="1" x14ac:dyDescent="0.2">
      <c r="A1091" s="4">
        <f t="shared" si="55"/>
        <v>1089</v>
      </c>
      <c r="B1091" s="4" t="str">
        <f t="shared" si="56"/>
        <v>B010-00020043</v>
      </c>
      <c r="C1091" s="4" t="str">
        <f>IFERROR(VLOOKUP(F1091,Tablas!$A$1:$B$3,2,0),"")</f>
        <v>Boleta</v>
      </c>
      <c r="D1091" s="4" t="str">
        <f t="shared" si="57"/>
        <v>Ripley - CONTADO / CASH - PE 4210 RIPLEY n.º 6776969201-A Basado en Entregas</v>
      </c>
      <c r="E1091" s="19">
        <v>45523</v>
      </c>
      <c r="F1091" s="20" t="s">
        <v>842</v>
      </c>
      <c r="G1091" s="20" t="s">
        <v>6317</v>
      </c>
      <c r="H1091" s="20" t="s">
        <v>44</v>
      </c>
      <c r="I1091" s="20" t="s">
        <v>45</v>
      </c>
      <c r="J1091" s="20" t="s">
        <v>6318</v>
      </c>
      <c r="K1091" s="20" t="s">
        <v>6319</v>
      </c>
      <c r="L1091" s="20" t="s">
        <v>6320</v>
      </c>
      <c r="M1091" s="20"/>
      <c r="N1091" s="21">
        <v>161.47</v>
      </c>
      <c r="O1091" s="21">
        <v>0</v>
      </c>
      <c r="P1091" s="20"/>
      <c r="Q1091" s="19">
        <v>45523</v>
      </c>
      <c r="R1091" s="20"/>
      <c r="S1091" s="19">
        <v>45523</v>
      </c>
      <c r="T1091" s="20" t="s">
        <v>49</v>
      </c>
      <c r="U1091" s="20">
        <v>1010023</v>
      </c>
      <c r="V1091" s="20">
        <v>240002579</v>
      </c>
      <c r="W1091" s="20" t="s">
        <v>847</v>
      </c>
      <c r="X1091" s="20" t="s">
        <v>305</v>
      </c>
      <c r="Y1091" s="20" t="s">
        <v>52</v>
      </c>
      <c r="Z1091" s="20" t="s">
        <v>6321</v>
      </c>
      <c r="AA1091" s="20" t="s">
        <v>808</v>
      </c>
      <c r="AB1091" s="20" t="s">
        <v>54</v>
      </c>
      <c r="AC1091" s="20" t="s">
        <v>167</v>
      </c>
      <c r="AD1091" s="20" t="s">
        <v>56</v>
      </c>
      <c r="AE1091" s="20" t="s">
        <v>2574</v>
      </c>
    </row>
    <row r="1092" spans="1:31" ht="21" customHeight="1" x14ac:dyDescent="0.2">
      <c r="A1092" s="4">
        <f t="shared" si="55"/>
        <v>1090</v>
      </c>
      <c r="B1092" s="4" t="str">
        <f t="shared" si="56"/>
        <v>B010-00018273</v>
      </c>
      <c r="C1092" s="4" t="str">
        <f>IFERROR(VLOOKUP(F1092,Tablas!$A$1:$B$3,2,0),"")</f>
        <v>Boleta</v>
      </c>
      <c r="D1092" s="4" t="str">
        <f t="shared" si="57"/>
        <v>Ecom - CONTADO / CASH - PE 1376 TEL: 945182137 Basado en Entregas 09-0010-</v>
      </c>
      <c r="E1092" s="19">
        <v>45376</v>
      </c>
      <c r="F1092" s="20" t="s">
        <v>842</v>
      </c>
      <c r="G1092" s="20" t="s">
        <v>6322</v>
      </c>
      <c r="H1092" s="20" t="s">
        <v>44</v>
      </c>
      <c r="I1092" s="20" t="s">
        <v>45</v>
      </c>
      <c r="J1092" s="20" t="s">
        <v>2235</v>
      </c>
      <c r="K1092" s="20" t="s">
        <v>2236</v>
      </c>
      <c r="L1092" s="20" t="s">
        <v>2237</v>
      </c>
      <c r="M1092" s="20"/>
      <c r="N1092" s="21">
        <v>161.51</v>
      </c>
      <c r="O1092" s="21">
        <v>0</v>
      </c>
      <c r="P1092" s="20"/>
      <c r="Q1092" s="19">
        <v>45376</v>
      </c>
      <c r="R1092" s="20"/>
      <c r="S1092" s="19">
        <v>45376</v>
      </c>
      <c r="T1092" s="20" t="s">
        <v>49</v>
      </c>
      <c r="U1092" s="20">
        <v>937556</v>
      </c>
      <c r="V1092" s="20">
        <v>240000748</v>
      </c>
      <c r="W1092" s="20" t="s">
        <v>847</v>
      </c>
      <c r="X1092" s="20" t="s">
        <v>274</v>
      </c>
      <c r="Y1092" s="20" t="s">
        <v>52</v>
      </c>
      <c r="Z1092" s="20" t="s">
        <v>6323</v>
      </c>
      <c r="AA1092" s="20" t="s">
        <v>2239</v>
      </c>
      <c r="AB1092" s="20" t="s">
        <v>1554</v>
      </c>
      <c r="AC1092" s="20" t="s">
        <v>689</v>
      </c>
      <c r="AD1092" s="20" t="s">
        <v>56</v>
      </c>
      <c r="AE1092" s="20" t="s">
        <v>864</v>
      </c>
    </row>
    <row r="1093" spans="1:31" ht="21" customHeight="1" x14ac:dyDescent="0.2">
      <c r="A1093" s="4">
        <f t="shared" si="55"/>
        <v>1091</v>
      </c>
      <c r="B1093" s="4" t="str">
        <f t="shared" si="56"/>
        <v>B010-00017108</v>
      </c>
      <c r="C1093" s="4" t="str">
        <f>IFERROR(VLOOKUP(F1093,Tablas!$A$1:$B$3,2,0),"")</f>
        <v>Boleta</v>
      </c>
      <c r="D1093" s="4" t="str">
        <f t="shared" si="57"/>
        <v>Falabella - CONTADO / CASH - PE 5475 FALABELLA Basado en Entregas 09-0010-00058</v>
      </c>
      <c r="E1093" s="19">
        <v>45286</v>
      </c>
      <c r="F1093" s="20" t="s">
        <v>842</v>
      </c>
      <c r="G1093" s="20" t="s">
        <v>6324</v>
      </c>
      <c r="H1093" s="20" t="s">
        <v>44</v>
      </c>
      <c r="I1093" s="20" t="s">
        <v>45</v>
      </c>
      <c r="J1093" s="20" t="s">
        <v>6325</v>
      </c>
      <c r="K1093" s="20" t="s">
        <v>6326</v>
      </c>
      <c r="L1093" s="20" t="s">
        <v>6327</v>
      </c>
      <c r="M1093" s="20"/>
      <c r="N1093" s="21">
        <v>163.30000000000001</v>
      </c>
      <c r="O1093" s="21">
        <v>0</v>
      </c>
      <c r="P1093" s="20"/>
      <c r="Q1093" s="19">
        <v>45286</v>
      </c>
      <c r="R1093" s="20"/>
      <c r="S1093" s="19">
        <v>45286</v>
      </c>
      <c r="T1093" s="20" t="s">
        <v>49</v>
      </c>
      <c r="U1093" s="20">
        <v>892837</v>
      </c>
      <c r="V1093" s="20">
        <v>230003431</v>
      </c>
      <c r="W1093" s="20" t="s">
        <v>847</v>
      </c>
      <c r="X1093" s="20" t="s">
        <v>305</v>
      </c>
      <c r="Y1093" s="20" t="s">
        <v>52</v>
      </c>
      <c r="Z1093" s="20" t="s">
        <v>6328</v>
      </c>
      <c r="AA1093" s="20" t="s">
        <v>6329</v>
      </c>
      <c r="AB1093" s="20" t="s">
        <v>131</v>
      </c>
      <c r="AC1093" s="20" t="s">
        <v>167</v>
      </c>
      <c r="AD1093" s="20" t="s">
        <v>56</v>
      </c>
      <c r="AE1093" s="20" t="s">
        <v>1838</v>
      </c>
    </row>
    <row r="1094" spans="1:31" ht="21" customHeight="1" x14ac:dyDescent="0.2">
      <c r="A1094" s="4">
        <f t="shared" si="55"/>
        <v>1092</v>
      </c>
      <c r="B1094" s="4" t="str">
        <f t="shared" si="56"/>
        <v>B010-00018386</v>
      </c>
      <c r="C1094" s="4" t="str">
        <f>IFERROR(VLOOKUP(F1094,Tablas!$A$1:$B$3,2,0),"")</f>
        <v>Boleta</v>
      </c>
      <c r="D1094" s="4" t="str">
        <f t="shared" si="57"/>
        <v>Ecom - CONTADO / CASH - PE 1503 TEL: 966328375 Basado en Pedidos de client</v>
      </c>
      <c r="E1094" s="19">
        <v>45384</v>
      </c>
      <c r="F1094" s="20" t="s">
        <v>842</v>
      </c>
      <c r="G1094" s="20" t="s">
        <v>6330</v>
      </c>
      <c r="H1094" s="20" t="s">
        <v>44</v>
      </c>
      <c r="I1094" s="20" t="s">
        <v>45</v>
      </c>
      <c r="J1094" s="20" t="s">
        <v>6331</v>
      </c>
      <c r="K1094" s="20" t="s">
        <v>6332</v>
      </c>
      <c r="L1094" s="20" t="s">
        <v>6333</v>
      </c>
      <c r="M1094" s="20"/>
      <c r="N1094" s="21">
        <v>164.53</v>
      </c>
      <c r="O1094" s="21">
        <v>0</v>
      </c>
      <c r="P1094" s="20"/>
      <c r="Q1094" s="19">
        <v>45384</v>
      </c>
      <c r="R1094" s="20"/>
      <c r="S1094" s="19">
        <v>45384</v>
      </c>
      <c r="T1094" s="20" t="s">
        <v>49</v>
      </c>
      <c r="U1094" s="20">
        <v>940257</v>
      </c>
      <c r="V1094" s="20">
        <v>240000862</v>
      </c>
      <c r="W1094" s="20" t="s">
        <v>847</v>
      </c>
      <c r="X1094" s="20" t="s">
        <v>274</v>
      </c>
      <c r="Y1094" s="20" t="s">
        <v>52</v>
      </c>
      <c r="Z1094" s="20" t="s">
        <v>6334</v>
      </c>
      <c r="AA1094" s="20" t="s">
        <v>6335</v>
      </c>
      <c r="AB1094" s="20" t="s">
        <v>1769</v>
      </c>
      <c r="AC1094" s="20" t="s">
        <v>689</v>
      </c>
      <c r="AD1094" s="20" t="s">
        <v>56</v>
      </c>
      <c r="AE1094" s="20" t="s">
        <v>864</v>
      </c>
    </row>
    <row r="1095" spans="1:31" ht="21" customHeight="1" x14ac:dyDescent="0.2">
      <c r="A1095" s="4">
        <f t="shared" si="55"/>
        <v>1093</v>
      </c>
      <c r="B1095" s="4" t="str">
        <f t="shared" si="56"/>
        <v>B010-00018701</v>
      </c>
      <c r="C1095" s="4" t="str">
        <f>IFERROR(VLOOKUP(F1095,Tablas!$A$1:$B$3,2,0),"")</f>
        <v>Boleta</v>
      </c>
      <c r="D1095" s="4" t="str">
        <f t="shared" si="57"/>
        <v>Falabella - CONTADO / CASH - PE 2057 FALABELLA Basado en Entregas 09-0007-00000</v>
      </c>
      <c r="E1095" s="19">
        <v>45411</v>
      </c>
      <c r="F1095" s="20" t="s">
        <v>842</v>
      </c>
      <c r="G1095" s="20" t="s">
        <v>6336</v>
      </c>
      <c r="H1095" s="20" t="s">
        <v>44</v>
      </c>
      <c r="I1095" s="20" t="s">
        <v>45</v>
      </c>
      <c r="J1095" s="20" t="s">
        <v>6337</v>
      </c>
      <c r="K1095" s="20" t="s">
        <v>6338</v>
      </c>
      <c r="L1095" s="20" t="s">
        <v>6339</v>
      </c>
      <c r="M1095" s="20"/>
      <c r="N1095" s="21">
        <v>164.69</v>
      </c>
      <c r="O1095" s="21">
        <v>0</v>
      </c>
      <c r="P1095" s="20"/>
      <c r="Q1095" s="19">
        <v>45411</v>
      </c>
      <c r="R1095" s="20"/>
      <c r="S1095" s="19">
        <v>45411</v>
      </c>
      <c r="T1095" s="20" t="s">
        <v>49</v>
      </c>
      <c r="U1095" s="20">
        <v>956740</v>
      </c>
      <c r="V1095" s="20">
        <v>240001177</v>
      </c>
      <c r="W1095" s="20" t="s">
        <v>847</v>
      </c>
      <c r="X1095" s="20" t="s">
        <v>274</v>
      </c>
      <c r="Y1095" s="20" t="s">
        <v>52</v>
      </c>
      <c r="Z1095" s="20" t="s">
        <v>6340</v>
      </c>
      <c r="AA1095" s="20" t="s">
        <v>6341</v>
      </c>
      <c r="AB1095" s="20" t="s">
        <v>1663</v>
      </c>
      <c r="AC1095" s="20" t="s">
        <v>1663</v>
      </c>
      <c r="AD1095" s="20" t="s">
        <v>56</v>
      </c>
      <c r="AE1095" s="20" t="s">
        <v>1838</v>
      </c>
    </row>
    <row r="1096" spans="1:31" ht="21" customHeight="1" x14ac:dyDescent="0.2">
      <c r="A1096" s="4">
        <f t="shared" si="55"/>
        <v>1094</v>
      </c>
      <c r="B1096" s="4" t="str">
        <f t="shared" si="56"/>
        <v>B010-00017960</v>
      </c>
      <c r="C1096" s="4" t="str">
        <f>IFERROR(VLOOKUP(F1096,Tablas!$A$1:$B$3,2,0),"")</f>
        <v>Boleta</v>
      </c>
      <c r="D1096" s="4" t="str">
        <f t="shared" si="57"/>
        <v>Falabella - CONTADO / CASH - PE 0787 FALABELLA Basado en Entregas 09-0010-00058</v>
      </c>
      <c r="E1096" s="19">
        <v>45342</v>
      </c>
      <c r="F1096" s="20" t="s">
        <v>842</v>
      </c>
      <c r="G1096" s="20" t="s">
        <v>6342</v>
      </c>
      <c r="H1096" s="20" t="s">
        <v>44</v>
      </c>
      <c r="I1096" s="20" t="s">
        <v>45</v>
      </c>
      <c r="J1096" s="20" t="s">
        <v>6343</v>
      </c>
      <c r="K1096" s="20" t="s">
        <v>6344</v>
      </c>
      <c r="L1096" s="20" t="s">
        <v>6345</v>
      </c>
      <c r="M1096" s="20"/>
      <c r="N1096" s="21">
        <v>164.7</v>
      </c>
      <c r="O1096" s="21">
        <v>0</v>
      </c>
      <c r="P1096" s="20"/>
      <c r="Q1096" s="19">
        <v>45342</v>
      </c>
      <c r="R1096" s="20"/>
      <c r="S1096" s="19">
        <v>45342</v>
      </c>
      <c r="T1096" s="20" t="s">
        <v>49</v>
      </c>
      <c r="U1096" s="20">
        <v>921670</v>
      </c>
      <c r="V1096" s="20">
        <v>240000434</v>
      </c>
      <c r="W1096" s="20" t="s">
        <v>847</v>
      </c>
      <c r="X1096" s="20" t="s">
        <v>305</v>
      </c>
      <c r="Y1096" s="20" t="s">
        <v>52</v>
      </c>
      <c r="Z1096" s="20" t="s">
        <v>6346</v>
      </c>
      <c r="AA1096" s="20" t="s">
        <v>6347</v>
      </c>
      <c r="AB1096" s="20" t="s">
        <v>2227</v>
      </c>
      <c r="AC1096" s="20" t="s">
        <v>167</v>
      </c>
      <c r="AD1096" s="20" t="s">
        <v>56</v>
      </c>
      <c r="AE1096" s="20" t="s">
        <v>1838</v>
      </c>
    </row>
    <row r="1097" spans="1:31" ht="21" customHeight="1" x14ac:dyDescent="0.2">
      <c r="A1097" s="4">
        <f t="shared" si="55"/>
        <v>1095</v>
      </c>
      <c r="B1097" s="4" t="str">
        <f t="shared" si="56"/>
        <v>B010-00016754</v>
      </c>
      <c r="C1097" s="4" t="str">
        <f>IFERROR(VLOOKUP(F1097,Tablas!$A$1:$B$3,2,0),"")</f>
        <v>Boleta</v>
      </c>
      <c r="D1097" s="4" t="str">
        <f t="shared" si="57"/>
        <v>Falabella - CONTADO / CASH - PE 4798 FALABELLA Basado en Entregas 09-0010-00057</v>
      </c>
      <c r="E1097" s="19">
        <v>45247</v>
      </c>
      <c r="F1097" s="20" t="s">
        <v>842</v>
      </c>
      <c r="G1097" s="20" t="s">
        <v>6348</v>
      </c>
      <c r="H1097" s="20" t="s">
        <v>44</v>
      </c>
      <c r="I1097" s="20" t="s">
        <v>45</v>
      </c>
      <c r="J1097" s="20" t="s">
        <v>4486</v>
      </c>
      <c r="K1097" s="20" t="s">
        <v>4487</v>
      </c>
      <c r="L1097" s="20" t="s">
        <v>4488</v>
      </c>
      <c r="M1097" s="20"/>
      <c r="N1097" s="21">
        <v>164.7</v>
      </c>
      <c r="O1097" s="21">
        <v>0</v>
      </c>
      <c r="P1097" s="20"/>
      <c r="Q1097" s="19">
        <v>45247</v>
      </c>
      <c r="R1097" s="20"/>
      <c r="S1097" s="19">
        <v>45247</v>
      </c>
      <c r="T1097" s="20" t="s">
        <v>49</v>
      </c>
      <c r="U1097" s="20">
        <v>875697</v>
      </c>
      <c r="V1097" s="20">
        <v>230003068</v>
      </c>
      <c r="W1097" s="20" t="s">
        <v>847</v>
      </c>
      <c r="X1097" s="20" t="s">
        <v>274</v>
      </c>
      <c r="Y1097" s="20" t="s">
        <v>52</v>
      </c>
      <c r="Z1097" s="20" t="s">
        <v>6349</v>
      </c>
      <c r="AA1097" s="20" t="s">
        <v>4490</v>
      </c>
      <c r="AB1097" s="20" t="s">
        <v>756</v>
      </c>
      <c r="AC1097" s="20" t="s">
        <v>167</v>
      </c>
      <c r="AD1097" s="20" t="s">
        <v>56</v>
      </c>
      <c r="AE1097" s="20" t="s">
        <v>1838</v>
      </c>
    </row>
    <row r="1098" spans="1:31" ht="21" customHeight="1" x14ac:dyDescent="0.2">
      <c r="A1098" s="4">
        <f t="shared" si="55"/>
        <v>1096</v>
      </c>
      <c r="B1098" s="4" t="str">
        <f t="shared" si="56"/>
        <v>B010-00018496</v>
      </c>
      <c r="C1098" s="4" t="str">
        <f>IFERROR(VLOOKUP(F1098,Tablas!$A$1:$B$3,2,0),"")</f>
        <v>Boleta</v>
      </c>
      <c r="D1098" s="4" t="str">
        <f t="shared" si="57"/>
        <v>Ecom - CONTADO / CASH - PE 1715 Basado en Entregas 09-0010-00059791.</v>
      </c>
      <c r="E1098" s="19">
        <v>45398</v>
      </c>
      <c r="F1098" s="20" t="s">
        <v>842</v>
      </c>
      <c r="G1098" s="20" t="s">
        <v>6350</v>
      </c>
      <c r="H1098" s="20" t="s">
        <v>44</v>
      </c>
      <c r="I1098" s="20" t="s">
        <v>45</v>
      </c>
      <c r="J1098" s="20" t="s">
        <v>4498</v>
      </c>
      <c r="K1098" s="20" t="s">
        <v>4499</v>
      </c>
      <c r="L1098" s="20" t="s">
        <v>4500</v>
      </c>
      <c r="M1098" s="20"/>
      <c r="N1098" s="21">
        <v>165.25</v>
      </c>
      <c r="O1098" s="21">
        <v>0</v>
      </c>
      <c r="P1098" s="20"/>
      <c r="Q1098" s="19">
        <v>45398</v>
      </c>
      <c r="R1098" s="20"/>
      <c r="S1098" s="19">
        <v>45398</v>
      </c>
      <c r="T1098" s="20" t="s">
        <v>49</v>
      </c>
      <c r="U1098" s="20">
        <v>946606</v>
      </c>
      <c r="V1098" s="20">
        <v>240000972</v>
      </c>
      <c r="W1098" s="20" t="s">
        <v>847</v>
      </c>
      <c r="X1098" s="20" t="s">
        <v>848</v>
      </c>
      <c r="Y1098" s="20" t="s">
        <v>52</v>
      </c>
      <c r="Z1098" s="20" t="s">
        <v>6351</v>
      </c>
      <c r="AA1098" s="20" t="s">
        <v>4502</v>
      </c>
      <c r="AB1098" s="20" t="s">
        <v>963</v>
      </c>
      <c r="AC1098" s="20" t="s">
        <v>689</v>
      </c>
      <c r="AD1098" s="20" t="s">
        <v>56</v>
      </c>
      <c r="AE1098" s="20" t="s">
        <v>864</v>
      </c>
    </row>
    <row r="1099" spans="1:31" ht="21" customHeight="1" x14ac:dyDescent="0.2">
      <c r="A1099" s="4">
        <f t="shared" si="55"/>
        <v>1097</v>
      </c>
      <c r="B1099" s="4" t="str">
        <f t="shared" si="56"/>
        <v>B010-00018215</v>
      </c>
      <c r="C1099" s="4" t="str">
        <f>IFERROR(VLOOKUP(F1099,Tablas!$A$1:$B$3,2,0),"")</f>
        <v>Boleta</v>
      </c>
      <c r="D1099" s="4" t="str">
        <f t="shared" si="57"/>
        <v>Falabella - CONTADO / CASH - PE 1255 FALABELLA Basado en Entregas 09-0010-00059</v>
      </c>
      <c r="E1099" s="19">
        <v>45369</v>
      </c>
      <c r="F1099" s="20" t="s">
        <v>842</v>
      </c>
      <c r="G1099" s="20" t="s">
        <v>6352</v>
      </c>
      <c r="H1099" s="20" t="s">
        <v>44</v>
      </c>
      <c r="I1099" s="20" t="s">
        <v>45</v>
      </c>
      <c r="J1099" s="20" t="s">
        <v>6262</v>
      </c>
      <c r="K1099" s="20" t="s">
        <v>6263</v>
      </c>
      <c r="L1099" s="20" t="s">
        <v>6264</v>
      </c>
      <c r="M1099" s="20"/>
      <c r="N1099" s="21">
        <v>165.6</v>
      </c>
      <c r="O1099" s="21">
        <v>0</v>
      </c>
      <c r="P1099" s="20"/>
      <c r="Q1099" s="19">
        <v>45369</v>
      </c>
      <c r="R1099" s="20"/>
      <c r="S1099" s="19">
        <v>45369</v>
      </c>
      <c r="T1099" s="20" t="s">
        <v>49</v>
      </c>
      <c r="U1099" s="20">
        <v>934312</v>
      </c>
      <c r="V1099" s="20">
        <v>240000690</v>
      </c>
      <c r="W1099" s="20" t="s">
        <v>847</v>
      </c>
      <c r="X1099" s="20" t="s">
        <v>305</v>
      </c>
      <c r="Y1099" s="20" t="s">
        <v>52</v>
      </c>
      <c r="Z1099" s="20" t="s">
        <v>6353</v>
      </c>
      <c r="AA1099" s="20" t="s">
        <v>353</v>
      </c>
      <c r="AB1099" s="20" t="s">
        <v>54</v>
      </c>
      <c r="AC1099" s="20" t="s">
        <v>689</v>
      </c>
      <c r="AD1099" s="20" t="s">
        <v>56</v>
      </c>
      <c r="AE1099" s="20" t="s">
        <v>1838</v>
      </c>
    </row>
    <row r="1100" spans="1:31" ht="21" customHeight="1" x14ac:dyDescent="0.2">
      <c r="A1100" s="4">
        <f t="shared" si="55"/>
        <v>1098</v>
      </c>
      <c r="B1100" s="4" t="str">
        <f t="shared" si="56"/>
        <v>B010-00018431</v>
      </c>
      <c r="C1100" s="4" t="str">
        <f>IFERROR(VLOOKUP(F1100,Tablas!$A$1:$B$3,2,0),"")</f>
        <v>Boleta</v>
      </c>
      <c r="D1100" s="4" t="str">
        <f t="shared" si="57"/>
        <v>Ecom - CONTADO / CASH - PE 1601 TEL: 997950666 Basado en Entregas 09-0010-</v>
      </c>
      <c r="E1100" s="19">
        <v>45390</v>
      </c>
      <c r="F1100" s="20" t="s">
        <v>842</v>
      </c>
      <c r="G1100" s="20" t="s">
        <v>6354</v>
      </c>
      <c r="H1100" s="20" t="s">
        <v>44</v>
      </c>
      <c r="I1100" s="20" t="s">
        <v>45</v>
      </c>
      <c r="J1100" s="20" t="s">
        <v>1381</v>
      </c>
      <c r="K1100" s="20" t="s">
        <v>1382</v>
      </c>
      <c r="L1100" s="20" t="s">
        <v>1383</v>
      </c>
      <c r="M1100" s="20"/>
      <c r="N1100" s="21">
        <v>165.6</v>
      </c>
      <c r="O1100" s="21">
        <v>0</v>
      </c>
      <c r="P1100" s="20"/>
      <c r="Q1100" s="19">
        <v>45390</v>
      </c>
      <c r="R1100" s="20"/>
      <c r="S1100" s="19">
        <v>45390</v>
      </c>
      <c r="T1100" s="20" t="s">
        <v>49</v>
      </c>
      <c r="U1100" s="20">
        <v>943428</v>
      </c>
      <c r="V1100" s="20">
        <v>240000907</v>
      </c>
      <c r="W1100" s="20" t="s">
        <v>847</v>
      </c>
      <c r="X1100" s="20" t="s">
        <v>274</v>
      </c>
      <c r="Y1100" s="20" t="s">
        <v>52</v>
      </c>
      <c r="Z1100" s="20" t="s">
        <v>6355</v>
      </c>
      <c r="AA1100" s="20" t="s">
        <v>353</v>
      </c>
      <c r="AB1100" s="20" t="s">
        <v>54</v>
      </c>
      <c r="AC1100" s="20" t="s">
        <v>689</v>
      </c>
      <c r="AD1100" s="20" t="s">
        <v>56</v>
      </c>
      <c r="AE1100" s="20" t="s">
        <v>864</v>
      </c>
    </row>
    <row r="1101" spans="1:31" ht="21" customHeight="1" x14ac:dyDescent="0.2">
      <c r="A1101" s="4">
        <f t="shared" si="55"/>
        <v>1099</v>
      </c>
      <c r="B1101" s="4" t="str">
        <f t="shared" si="56"/>
        <v>B010-00019684</v>
      </c>
      <c r="C1101" s="4" t="str">
        <f>IFERROR(VLOOKUP(F1101,Tablas!$A$1:$B$3,2,0),"")</f>
        <v>Boleta</v>
      </c>
      <c r="D1101" s="4" t="str">
        <f t="shared" si="57"/>
        <v>Ecom - CONTADO / CASH - PE 3742 TEL: 968875298 ENVÍO Basado en Entregas 09</v>
      </c>
      <c r="E1101" s="19">
        <v>45499</v>
      </c>
      <c r="F1101" s="20" t="s">
        <v>842</v>
      </c>
      <c r="G1101" s="20" t="s">
        <v>6356</v>
      </c>
      <c r="H1101" s="20" t="s">
        <v>44</v>
      </c>
      <c r="I1101" s="20" t="s">
        <v>45</v>
      </c>
      <c r="J1101" s="20" t="s">
        <v>6357</v>
      </c>
      <c r="K1101" s="20" t="s">
        <v>6358</v>
      </c>
      <c r="L1101" s="20" t="s">
        <v>6359</v>
      </c>
      <c r="M1101" s="20"/>
      <c r="N1101" s="21">
        <v>165.6</v>
      </c>
      <c r="O1101" s="21">
        <v>0</v>
      </c>
      <c r="P1101" s="20"/>
      <c r="Q1101" s="19">
        <v>45499</v>
      </c>
      <c r="R1101" s="20"/>
      <c r="S1101" s="19">
        <v>45499</v>
      </c>
      <c r="T1101" s="20" t="s">
        <v>49</v>
      </c>
      <c r="U1101" s="20">
        <v>999231</v>
      </c>
      <c r="V1101" s="20">
        <v>240002219</v>
      </c>
      <c r="W1101" s="20" t="s">
        <v>847</v>
      </c>
      <c r="X1101" s="20" t="s">
        <v>305</v>
      </c>
      <c r="Y1101" s="20" t="s">
        <v>52</v>
      </c>
      <c r="Z1101" s="20" t="s">
        <v>6360</v>
      </c>
      <c r="AA1101" s="20" t="s">
        <v>6361</v>
      </c>
      <c r="AB1101" s="20" t="s">
        <v>544</v>
      </c>
      <c r="AC1101" s="20" t="s">
        <v>167</v>
      </c>
      <c r="AD1101" s="20" t="s">
        <v>56</v>
      </c>
      <c r="AE1101" s="20" t="s">
        <v>864</v>
      </c>
    </row>
    <row r="1102" spans="1:31" ht="21" customHeight="1" x14ac:dyDescent="0.2">
      <c r="A1102" s="4">
        <f t="shared" si="55"/>
        <v>1100</v>
      </c>
      <c r="B1102" s="4" t="str">
        <f t="shared" si="56"/>
        <v>B010-00019825</v>
      </c>
      <c r="C1102" s="4" t="str">
        <f>IFERROR(VLOOKUP(F1102,Tablas!$A$1:$B$3,2,0),"")</f>
        <v>Boleta</v>
      </c>
      <c r="D1102" s="4" t="str">
        <f t="shared" si="57"/>
        <v>Ecom - CONTADO / CASH - PE 3850 TEL: 966745629 ENVÍO Basado en Entregas 09</v>
      </c>
      <c r="E1102" s="19">
        <v>45504</v>
      </c>
      <c r="F1102" s="20" t="s">
        <v>842</v>
      </c>
      <c r="G1102" s="20" t="s">
        <v>6362</v>
      </c>
      <c r="H1102" s="20" t="s">
        <v>44</v>
      </c>
      <c r="I1102" s="20" t="s">
        <v>45</v>
      </c>
      <c r="J1102" s="20" t="s">
        <v>1457</v>
      </c>
      <c r="K1102" s="20" t="s">
        <v>1458</v>
      </c>
      <c r="L1102" s="20" t="s">
        <v>1459</v>
      </c>
      <c r="M1102" s="20"/>
      <c r="N1102" s="21">
        <v>165.6</v>
      </c>
      <c r="O1102" s="21">
        <v>0</v>
      </c>
      <c r="P1102" s="20"/>
      <c r="Q1102" s="19">
        <v>45504</v>
      </c>
      <c r="R1102" s="20"/>
      <c r="S1102" s="19">
        <v>45504</v>
      </c>
      <c r="T1102" s="20" t="s">
        <v>49</v>
      </c>
      <c r="U1102" s="20">
        <v>1000899</v>
      </c>
      <c r="V1102" s="20">
        <v>240002361</v>
      </c>
      <c r="W1102" s="20" t="s">
        <v>847</v>
      </c>
      <c r="X1102" s="20" t="s">
        <v>305</v>
      </c>
      <c r="Y1102" s="20" t="s">
        <v>52</v>
      </c>
      <c r="Z1102" s="20" t="s">
        <v>6363</v>
      </c>
      <c r="AA1102" s="20" t="s">
        <v>1461</v>
      </c>
      <c r="AB1102" s="20" t="s">
        <v>1041</v>
      </c>
      <c r="AC1102" s="20" t="s">
        <v>689</v>
      </c>
      <c r="AD1102" s="20" t="s">
        <v>56</v>
      </c>
      <c r="AE1102" s="20" t="s">
        <v>864</v>
      </c>
    </row>
    <row r="1103" spans="1:31" ht="21" customHeight="1" x14ac:dyDescent="0.2">
      <c r="A1103" s="4">
        <f t="shared" si="55"/>
        <v>1101</v>
      </c>
      <c r="B1103" s="4" t="str">
        <f t="shared" si="56"/>
        <v>B010-00019959</v>
      </c>
      <c r="C1103" s="4" t="str">
        <f>IFERROR(VLOOKUP(F1103,Tablas!$A$1:$B$3,2,0),"")</f>
        <v>Boleta</v>
      </c>
      <c r="D1103" s="4" t="str">
        <f t="shared" si="57"/>
        <v>Falabella - CONTADO / CASH - PE 4056 FALABELLA No 2548953828 Basado en Entregas</v>
      </c>
      <c r="E1103" s="19">
        <v>45517</v>
      </c>
      <c r="F1103" s="20" t="s">
        <v>842</v>
      </c>
      <c r="G1103" s="20" t="s">
        <v>6364</v>
      </c>
      <c r="H1103" s="20" t="s">
        <v>44</v>
      </c>
      <c r="I1103" s="20" t="s">
        <v>45</v>
      </c>
      <c r="J1103" s="20" t="s">
        <v>6365</v>
      </c>
      <c r="K1103" s="20" t="s">
        <v>6366</v>
      </c>
      <c r="L1103" s="20" t="s">
        <v>6367</v>
      </c>
      <c r="M1103" s="20"/>
      <c r="N1103" s="21">
        <v>165.6</v>
      </c>
      <c r="O1103" s="21">
        <v>0</v>
      </c>
      <c r="P1103" s="20"/>
      <c r="Q1103" s="19">
        <v>45517</v>
      </c>
      <c r="R1103" s="20"/>
      <c r="S1103" s="19">
        <v>45517</v>
      </c>
      <c r="T1103" s="20" t="s">
        <v>49</v>
      </c>
      <c r="U1103" s="20">
        <v>1007093</v>
      </c>
      <c r="V1103" s="20">
        <v>240002495</v>
      </c>
      <c r="W1103" s="20" t="s">
        <v>847</v>
      </c>
      <c r="X1103" s="20" t="s">
        <v>305</v>
      </c>
      <c r="Y1103" s="20" t="s">
        <v>52</v>
      </c>
      <c r="Z1103" s="20" t="s">
        <v>6368</v>
      </c>
      <c r="AA1103" s="20" t="s">
        <v>372</v>
      </c>
      <c r="AB1103" s="20" t="s">
        <v>54</v>
      </c>
      <c r="AC1103" s="20" t="s">
        <v>167</v>
      </c>
      <c r="AD1103" s="20" t="s">
        <v>56</v>
      </c>
      <c r="AE1103" s="20" t="s">
        <v>1838</v>
      </c>
    </row>
    <row r="1104" spans="1:31" ht="21" customHeight="1" x14ac:dyDescent="0.2">
      <c r="A1104" s="4">
        <f t="shared" si="55"/>
        <v>1102</v>
      </c>
      <c r="B1104" s="4" t="str">
        <f t="shared" si="56"/>
        <v>B010-00019599</v>
      </c>
      <c r="C1104" s="4" t="str">
        <f>IFERROR(VLOOKUP(F1104,Tablas!$A$1:$B$3,2,0),"")</f>
        <v>Boleta</v>
      </c>
      <c r="D1104" s="4" t="str">
        <f t="shared" si="57"/>
        <v>Falabella - CONTADO / CASH - PE 3578 FALABELLA No 2525176144 Basado en Entregas</v>
      </c>
      <c r="E1104" s="19">
        <v>45492</v>
      </c>
      <c r="F1104" s="20" t="s">
        <v>842</v>
      </c>
      <c r="G1104" s="20" t="s">
        <v>6369</v>
      </c>
      <c r="H1104" s="20" t="s">
        <v>44</v>
      </c>
      <c r="I1104" s="20" t="s">
        <v>45</v>
      </c>
      <c r="J1104" s="20" t="s">
        <v>6370</v>
      </c>
      <c r="K1104" s="20" t="s">
        <v>6371</v>
      </c>
      <c r="L1104" s="20" t="s">
        <v>6372</v>
      </c>
      <c r="M1104" s="20"/>
      <c r="N1104" s="21">
        <v>165.6</v>
      </c>
      <c r="O1104" s="21">
        <v>0</v>
      </c>
      <c r="P1104" s="20"/>
      <c r="Q1104" s="19">
        <v>45492</v>
      </c>
      <c r="R1104" s="20"/>
      <c r="S1104" s="19">
        <v>45492</v>
      </c>
      <c r="T1104" s="20" t="s">
        <v>49</v>
      </c>
      <c r="U1104" s="20">
        <v>996239</v>
      </c>
      <c r="V1104" s="20">
        <v>240002134</v>
      </c>
      <c r="W1104" s="20" t="s">
        <v>847</v>
      </c>
      <c r="X1104" s="20" t="s">
        <v>274</v>
      </c>
      <c r="Y1104" s="20" t="s">
        <v>52</v>
      </c>
      <c r="Z1104" s="20" t="s">
        <v>6373</v>
      </c>
      <c r="AA1104" s="20" t="s">
        <v>808</v>
      </c>
      <c r="AB1104" s="20" t="s">
        <v>789</v>
      </c>
      <c r="AC1104" s="20" t="s">
        <v>167</v>
      </c>
      <c r="AD1104" s="20" t="s">
        <v>56</v>
      </c>
      <c r="AE1104" s="20" t="s">
        <v>1838</v>
      </c>
    </row>
    <row r="1105" spans="1:31" ht="21" customHeight="1" x14ac:dyDescent="0.2">
      <c r="A1105" s="4">
        <f t="shared" si="55"/>
        <v>1103</v>
      </c>
      <c r="B1105" s="4" t="str">
        <f t="shared" si="56"/>
        <v>B010-00020099</v>
      </c>
      <c r="C1105" s="4" t="str">
        <f>IFERROR(VLOOKUP(F1105,Tablas!$A$1:$B$3,2,0),"")</f>
        <v>Boleta</v>
      </c>
      <c r="D1105" s="4" t="str">
        <f t="shared" si="57"/>
        <v>Nacional - CREDITO 30 DIAS / CREDIT 30 DAYS - PE 4306 Basado en Entregas 09-T010-00000919.</v>
      </c>
      <c r="E1105" s="19">
        <v>45527</v>
      </c>
      <c r="F1105" s="20" t="s">
        <v>842</v>
      </c>
      <c r="G1105" s="20" t="s">
        <v>6374</v>
      </c>
      <c r="H1105" s="20" t="s">
        <v>44</v>
      </c>
      <c r="I1105" s="20" t="s">
        <v>45</v>
      </c>
      <c r="J1105" s="20" t="s">
        <v>6375</v>
      </c>
      <c r="K1105" s="20" t="s">
        <v>6376</v>
      </c>
      <c r="L1105" s="20" t="s">
        <v>6377</v>
      </c>
      <c r="M1105" s="20"/>
      <c r="N1105" s="21">
        <v>167.17</v>
      </c>
      <c r="O1105" s="21">
        <v>0</v>
      </c>
      <c r="P1105" s="20"/>
      <c r="Q1105" s="19">
        <v>45527</v>
      </c>
      <c r="R1105" s="20"/>
      <c r="S1105" s="19">
        <v>45557</v>
      </c>
      <c r="T1105" s="20" t="s">
        <v>643</v>
      </c>
      <c r="U1105" s="20">
        <v>1012116</v>
      </c>
      <c r="V1105" s="20">
        <v>240002636</v>
      </c>
      <c r="W1105" s="20" t="s">
        <v>847</v>
      </c>
      <c r="X1105" s="20" t="s">
        <v>305</v>
      </c>
      <c r="Y1105" s="20" t="s">
        <v>52</v>
      </c>
      <c r="Z1105" s="20" t="s">
        <v>6378</v>
      </c>
      <c r="AA1105" s="20" t="s">
        <v>1597</v>
      </c>
      <c r="AB1105" s="20" t="s">
        <v>336</v>
      </c>
      <c r="AC1105" s="20" t="s">
        <v>167</v>
      </c>
      <c r="AD1105" s="20" t="s">
        <v>56</v>
      </c>
      <c r="AE1105" s="20" t="s">
        <v>1014</v>
      </c>
    </row>
    <row r="1106" spans="1:31" ht="21" customHeight="1" x14ac:dyDescent="0.2">
      <c r="A1106" s="4">
        <f t="shared" si="55"/>
        <v>1104</v>
      </c>
      <c r="B1106" s="4" t="str">
        <f t="shared" si="56"/>
        <v>B010-00020329</v>
      </c>
      <c r="C1106" s="4" t="str">
        <f>IFERROR(VLOOKUP(F1106,Tablas!$A$1:$B$3,2,0),"")</f>
        <v>Boleta</v>
      </c>
      <c r="D1106" s="4" t="str">
        <f t="shared" si="57"/>
        <v>Nacional - CREDITO 30 DIAS / CREDIT 30 DAYS - Ofertas de ventas - ERCAGV000427. PE:  4682 Basado</v>
      </c>
      <c r="E1106" s="19">
        <v>45541</v>
      </c>
      <c r="F1106" s="20" t="s">
        <v>842</v>
      </c>
      <c r="G1106" s="20" t="s">
        <v>6379</v>
      </c>
      <c r="H1106" s="20" t="s">
        <v>44</v>
      </c>
      <c r="I1106" s="20" t="s">
        <v>45</v>
      </c>
      <c r="J1106" s="20" t="s">
        <v>6375</v>
      </c>
      <c r="K1106" s="20" t="s">
        <v>6376</v>
      </c>
      <c r="L1106" s="20" t="s">
        <v>6377</v>
      </c>
      <c r="M1106" s="20"/>
      <c r="N1106" s="21">
        <v>167.17</v>
      </c>
      <c r="O1106" s="21">
        <v>0</v>
      </c>
      <c r="P1106" s="20"/>
      <c r="Q1106" s="19">
        <v>45541</v>
      </c>
      <c r="R1106" s="20"/>
      <c r="S1106" s="19">
        <v>45571</v>
      </c>
      <c r="T1106" s="20" t="s">
        <v>643</v>
      </c>
      <c r="U1106" s="20">
        <v>1020254</v>
      </c>
      <c r="V1106" s="20">
        <v>240002866</v>
      </c>
      <c r="W1106" s="20" t="s">
        <v>847</v>
      </c>
      <c r="X1106" s="20" t="s">
        <v>305</v>
      </c>
      <c r="Y1106" s="20" t="s">
        <v>52</v>
      </c>
      <c r="Z1106" s="20" t="s">
        <v>6380</v>
      </c>
      <c r="AA1106" s="20" t="s">
        <v>1597</v>
      </c>
      <c r="AB1106" s="20" t="s">
        <v>336</v>
      </c>
      <c r="AC1106" s="20" t="s">
        <v>167</v>
      </c>
      <c r="AD1106" s="20" t="s">
        <v>56</v>
      </c>
      <c r="AE1106" s="20" t="s">
        <v>1014</v>
      </c>
    </row>
    <row r="1107" spans="1:31" ht="21" customHeight="1" x14ac:dyDescent="0.2">
      <c r="A1107" s="4">
        <f t="shared" si="55"/>
        <v>1105</v>
      </c>
      <c r="B1107" s="4" t="str">
        <f t="shared" si="56"/>
        <v>B010-00020446</v>
      </c>
      <c r="C1107" s="4" t="str">
        <f>IFERROR(VLOOKUP(F1107,Tablas!$A$1:$B$3,2,0),"")</f>
        <v>Boleta</v>
      </c>
      <c r="D1107" s="4" t="str">
        <f t="shared" si="57"/>
        <v>Nacional - CREDITO 30 DIAS / CREDIT 30 DAYS - Ofertas de ventas - ERCAGV0001210PE: 4894 Basado</v>
      </c>
      <c r="E1107" s="19">
        <v>45554</v>
      </c>
      <c r="F1107" s="20" t="s">
        <v>842</v>
      </c>
      <c r="G1107" s="20" t="s">
        <v>6381</v>
      </c>
      <c r="H1107" s="20" t="s">
        <v>44</v>
      </c>
      <c r="I1107" s="20" t="s">
        <v>45</v>
      </c>
      <c r="J1107" s="20" t="s">
        <v>5977</v>
      </c>
      <c r="K1107" s="20" t="s">
        <v>5978</v>
      </c>
      <c r="L1107" s="20" t="s">
        <v>5979</v>
      </c>
      <c r="M1107" s="20"/>
      <c r="N1107" s="21">
        <v>167.17</v>
      </c>
      <c r="O1107" s="21">
        <v>0</v>
      </c>
      <c r="P1107" s="20"/>
      <c r="Q1107" s="19">
        <v>45554</v>
      </c>
      <c r="R1107" s="20"/>
      <c r="S1107" s="19">
        <v>45584</v>
      </c>
      <c r="T1107" s="20" t="s">
        <v>643</v>
      </c>
      <c r="U1107" s="20">
        <v>1026283</v>
      </c>
      <c r="V1107" s="20">
        <v>240002983</v>
      </c>
      <c r="W1107" s="20" t="s">
        <v>847</v>
      </c>
      <c r="X1107" s="20" t="s">
        <v>305</v>
      </c>
      <c r="Y1107" s="20" t="s">
        <v>52</v>
      </c>
      <c r="Z1107" s="20" t="s">
        <v>6382</v>
      </c>
      <c r="AA1107" s="20" t="s">
        <v>5981</v>
      </c>
      <c r="AB1107" s="20" t="s">
        <v>328</v>
      </c>
      <c r="AC1107" s="20" t="s">
        <v>167</v>
      </c>
      <c r="AD1107" s="20" t="s">
        <v>56</v>
      </c>
      <c r="AE1107" s="20" t="s">
        <v>1014</v>
      </c>
    </row>
    <row r="1108" spans="1:31" ht="21" customHeight="1" x14ac:dyDescent="0.2">
      <c r="A1108" s="4">
        <f t="shared" si="55"/>
        <v>1106</v>
      </c>
      <c r="B1108" s="4" t="str">
        <f t="shared" si="56"/>
        <v>B010-00020160</v>
      </c>
      <c r="C1108" s="4" t="str">
        <f>IFERROR(VLOOKUP(F1108,Tablas!$A$1:$B$3,2,0),"")</f>
        <v>Boleta</v>
      </c>
      <c r="D1108" s="4" t="str">
        <f t="shared" si="57"/>
        <v>Nacional - CREDITO 30 DIAS / CREDIT 30 DAYS - PEDIDO 4350 Basado en Entregas 09-T010-00000990.</v>
      </c>
      <c r="E1108" s="19">
        <v>45530</v>
      </c>
      <c r="F1108" s="20" t="s">
        <v>842</v>
      </c>
      <c r="G1108" s="20" t="s">
        <v>6383</v>
      </c>
      <c r="H1108" s="20" t="s">
        <v>44</v>
      </c>
      <c r="I1108" s="20" t="s">
        <v>45</v>
      </c>
      <c r="J1108" s="20" t="s">
        <v>2792</v>
      </c>
      <c r="K1108" s="20" t="s">
        <v>2793</v>
      </c>
      <c r="L1108" s="20" t="s">
        <v>2794</v>
      </c>
      <c r="M1108" s="20"/>
      <c r="N1108" s="21">
        <v>167.17</v>
      </c>
      <c r="O1108" s="21">
        <v>0</v>
      </c>
      <c r="P1108" s="20"/>
      <c r="Q1108" s="19">
        <v>45530</v>
      </c>
      <c r="R1108" s="20"/>
      <c r="S1108" s="19">
        <v>45560</v>
      </c>
      <c r="T1108" s="20" t="s">
        <v>643</v>
      </c>
      <c r="U1108" s="20">
        <v>1012953</v>
      </c>
      <c r="V1108" s="20">
        <v>240002697</v>
      </c>
      <c r="W1108" s="20" t="s">
        <v>847</v>
      </c>
      <c r="X1108" s="20" t="s">
        <v>305</v>
      </c>
      <c r="Y1108" s="20" t="s">
        <v>52</v>
      </c>
      <c r="Z1108" s="20" t="s">
        <v>6384</v>
      </c>
      <c r="AA1108" s="20" t="s">
        <v>457</v>
      </c>
      <c r="AB1108" s="20" t="s">
        <v>54</v>
      </c>
      <c r="AC1108" s="20" t="s">
        <v>167</v>
      </c>
      <c r="AD1108" s="20" t="s">
        <v>56</v>
      </c>
      <c r="AE1108" s="20" t="s">
        <v>1014</v>
      </c>
    </row>
    <row r="1109" spans="1:31" ht="21" customHeight="1" x14ac:dyDescent="0.2">
      <c r="A1109" s="4">
        <f t="shared" si="55"/>
        <v>1107</v>
      </c>
      <c r="B1109" s="4" t="str">
        <f t="shared" si="56"/>
        <v>B010-00019444</v>
      </c>
      <c r="C1109" s="4" t="str">
        <f>IFERROR(VLOOKUP(F1109,Tablas!$A$1:$B$3,2,0),"")</f>
        <v>Boleta</v>
      </c>
      <c r="D1109" s="4" t="str">
        <f t="shared" si="57"/>
        <v>Nacional - CREDITO 30 DIAS / CREDIT 30 DAYS - PE 3313 Basado en Entregas 09-T010-00000042.</v>
      </c>
      <c r="E1109" s="19">
        <v>45481</v>
      </c>
      <c r="F1109" s="20" t="s">
        <v>842</v>
      </c>
      <c r="G1109" s="20" t="s">
        <v>6385</v>
      </c>
      <c r="H1109" s="20" t="s">
        <v>44</v>
      </c>
      <c r="I1109" s="20" t="s">
        <v>45</v>
      </c>
      <c r="J1109" s="20" t="s">
        <v>6386</v>
      </c>
      <c r="K1109" s="20" t="s">
        <v>6387</v>
      </c>
      <c r="L1109" s="20" t="s">
        <v>6388</v>
      </c>
      <c r="M1109" s="20"/>
      <c r="N1109" s="21">
        <v>167.17</v>
      </c>
      <c r="O1109" s="21">
        <v>0</v>
      </c>
      <c r="P1109" s="20"/>
      <c r="Q1109" s="19">
        <v>45481</v>
      </c>
      <c r="R1109" s="20"/>
      <c r="S1109" s="19">
        <v>45511</v>
      </c>
      <c r="T1109" s="20" t="s">
        <v>643</v>
      </c>
      <c r="U1109" s="20">
        <v>991250</v>
      </c>
      <c r="V1109" s="20">
        <v>240001979</v>
      </c>
      <c r="W1109" s="20" t="s">
        <v>847</v>
      </c>
      <c r="X1109" s="20" t="s">
        <v>305</v>
      </c>
      <c r="Y1109" s="20" t="s">
        <v>52</v>
      </c>
      <c r="Z1109" s="20" t="s">
        <v>6389</v>
      </c>
      <c r="AA1109" s="20" t="s">
        <v>457</v>
      </c>
      <c r="AB1109" s="20" t="s">
        <v>54</v>
      </c>
      <c r="AC1109" s="20" t="s">
        <v>167</v>
      </c>
      <c r="AD1109" s="20" t="s">
        <v>56</v>
      </c>
      <c r="AE1109" s="20" t="s">
        <v>1014</v>
      </c>
    </row>
    <row r="1110" spans="1:31" ht="21" customHeight="1" x14ac:dyDescent="0.2">
      <c r="A1110" s="4">
        <f t="shared" si="55"/>
        <v>1108</v>
      </c>
      <c r="B1110" s="4" t="str">
        <f t="shared" si="56"/>
        <v>B010-00019876</v>
      </c>
      <c r="C1110" s="4" t="str">
        <f>IFERROR(VLOOKUP(F1110,Tablas!$A$1:$B$3,2,0),"")</f>
        <v>Boleta</v>
      </c>
      <c r="D1110" s="4" t="str">
        <f t="shared" si="57"/>
        <v>Promart - Intercorp - CONTADO / CASH - PE 3922 PROMART 1451857793116-01 Basado en Entrega</v>
      </c>
      <c r="E1110" s="19">
        <v>45509</v>
      </c>
      <c r="F1110" s="20" t="s">
        <v>842</v>
      </c>
      <c r="G1110" s="20" t="s">
        <v>6390</v>
      </c>
      <c r="H1110" s="20" t="s">
        <v>44</v>
      </c>
      <c r="I1110" s="20" t="s">
        <v>45</v>
      </c>
      <c r="J1110" s="20" t="s">
        <v>6391</v>
      </c>
      <c r="K1110" s="20" t="s">
        <v>6392</v>
      </c>
      <c r="L1110" s="20" t="s">
        <v>6393</v>
      </c>
      <c r="M1110" s="20"/>
      <c r="N1110" s="21">
        <v>167.54</v>
      </c>
      <c r="O1110" s="21">
        <v>0</v>
      </c>
      <c r="P1110" s="20"/>
      <c r="Q1110" s="19">
        <v>45509</v>
      </c>
      <c r="R1110" s="20"/>
      <c r="S1110" s="19">
        <v>45509</v>
      </c>
      <c r="T1110" s="20" t="s">
        <v>49</v>
      </c>
      <c r="U1110" s="20">
        <v>1004052</v>
      </c>
      <c r="V1110" s="20">
        <v>240002412</v>
      </c>
      <c r="W1110" s="20" t="s">
        <v>847</v>
      </c>
      <c r="X1110" s="20" t="s">
        <v>274</v>
      </c>
      <c r="Y1110" s="20" t="s">
        <v>4407</v>
      </c>
      <c r="Z1110" s="20" t="s">
        <v>6394</v>
      </c>
      <c r="AA1110" s="20" t="s">
        <v>1449</v>
      </c>
      <c r="AB1110" s="20" t="s">
        <v>54</v>
      </c>
      <c r="AC1110" s="20" t="s">
        <v>167</v>
      </c>
      <c r="AD1110" s="20" t="s">
        <v>56</v>
      </c>
      <c r="AE1110" s="20" t="s">
        <v>2596</v>
      </c>
    </row>
    <row r="1111" spans="1:31" ht="21" customHeight="1" x14ac:dyDescent="0.2">
      <c r="A1111" s="4">
        <f t="shared" si="55"/>
        <v>1109</v>
      </c>
      <c r="B1111" s="4" t="str">
        <f t="shared" si="56"/>
        <v>B010-00018450</v>
      </c>
      <c r="C1111" s="4" t="str">
        <f>IFERROR(VLOOKUP(F1111,Tablas!$A$1:$B$3,2,0),"")</f>
        <v>Boleta</v>
      </c>
      <c r="D1111" s="4" t="str">
        <f t="shared" si="57"/>
        <v>Ecom - CONTADO / CASH - PE 1629 TEL: 902646269 Basado en Entregas 09-0010-</v>
      </c>
      <c r="E1111" s="19">
        <v>45392</v>
      </c>
      <c r="F1111" s="20" t="s">
        <v>842</v>
      </c>
      <c r="G1111" s="20" t="s">
        <v>6395</v>
      </c>
      <c r="H1111" s="20" t="s">
        <v>44</v>
      </c>
      <c r="I1111" s="20" t="s">
        <v>45</v>
      </c>
      <c r="J1111" s="20" t="s">
        <v>6396</v>
      </c>
      <c r="K1111" s="20" t="s">
        <v>6397</v>
      </c>
      <c r="L1111" s="20" t="s">
        <v>6398</v>
      </c>
      <c r="M1111" s="20"/>
      <c r="N1111" s="21">
        <v>167.95</v>
      </c>
      <c r="O1111" s="21">
        <v>0</v>
      </c>
      <c r="P1111" s="20"/>
      <c r="Q1111" s="19">
        <v>45392</v>
      </c>
      <c r="R1111" s="20"/>
      <c r="S1111" s="19">
        <v>45392</v>
      </c>
      <c r="T1111" s="20" t="s">
        <v>49</v>
      </c>
      <c r="U1111" s="20">
        <v>944393</v>
      </c>
      <c r="V1111" s="20">
        <v>240000926</v>
      </c>
      <c r="W1111" s="20" t="s">
        <v>847</v>
      </c>
      <c r="X1111" s="20" t="s">
        <v>305</v>
      </c>
      <c r="Y1111" s="20" t="s">
        <v>52</v>
      </c>
      <c r="Z1111" s="20" t="s">
        <v>6399</v>
      </c>
      <c r="AA1111" s="20" t="s">
        <v>6400</v>
      </c>
      <c r="AB1111" s="20" t="s">
        <v>863</v>
      </c>
      <c r="AC1111" s="20" t="s">
        <v>689</v>
      </c>
      <c r="AD1111" s="20" t="s">
        <v>56</v>
      </c>
      <c r="AE1111" s="20" t="s">
        <v>864</v>
      </c>
    </row>
    <row r="1112" spans="1:31" ht="21" customHeight="1" x14ac:dyDescent="0.2">
      <c r="A1112" s="4">
        <f t="shared" si="55"/>
        <v>1110</v>
      </c>
      <c r="B1112" s="4" t="str">
        <f t="shared" si="56"/>
        <v>B010-00017007</v>
      </c>
      <c r="C1112" s="4" t="str">
        <f>IFERROR(VLOOKUP(F1112,Tablas!$A$1:$B$3,2,0),"")</f>
        <v>Boleta</v>
      </c>
      <c r="D1112" s="4" t="str">
        <f t="shared" si="57"/>
        <v>Falabella - CONTADO / CASH - PE 5232 FALABELLA Basado en Entregas 09-0010-00057</v>
      </c>
      <c r="E1112" s="19">
        <v>45272</v>
      </c>
      <c r="F1112" s="20" t="s">
        <v>842</v>
      </c>
      <c r="G1112" s="20" t="s">
        <v>6401</v>
      </c>
      <c r="H1112" s="20" t="s">
        <v>44</v>
      </c>
      <c r="I1112" s="20" t="s">
        <v>45</v>
      </c>
      <c r="J1112" s="20" t="s">
        <v>6402</v>
      </c>
      <c r="K1112" s="20" t="s">
        <v>6403</v>
      </c>
      <c r="L1112" s="20" t="s">
        <v>6404</v>
      </c>
      <c r="M1112" s="20"/>
      <c r="N1112" s="21">
        <v>168.3</v>
      </c>
      <c r="O1112" s="21">
        <v>0</v>
      </c>
      <c r="P1112" s="20"/>
      <c r="Q1112" s="19">
        <v>45272</v>
      </c>
      <c r="R1112" s="20"/>
      <c r="S1112" s="19">
        <v>45272</v>
      </c>
      <c r="T1112" s="20" t="s">
        <v>49</v>
      </c>
      <c r="U1112" s="20">
        <v>887159</v>
      </c>
      <c r="V1112" s="20">
        <v>230003321</v>
      </c>
      <c r="W1112" s="20" t="s">
        <v>847</v>
      </c>
      <c r="X1112" s="20" t="s">
        <v>305</v>
      </c>
      <c r="Y1112" s="20" t="s">
        <v>52</v>
      </c>
      <c r="Z1112" s="20" t="s">
        <v>6405</v>
      </c>
      <c r="AA1112" s="20" t="s">
        <v>6406</v>
      </c>
      <c r="AB1112" s="20" t="s">
        <v>4362</v>
      </c>
      <c r="AC1112" s="20" t="s">
        <v>167</v>
      </c>
      <c r="AD1112" s="20" t="s">
        <v>56</v>
      </c>
      <c r="AE1112" s="20" t="s">
        <v>1838</v>
      </c>
    </row>
    <row r="1113" spans="1:31" ht="21" customHeight="1" x14ac:dyDescent="0.2">
      <c r="A1113" s="4">
        <f t="shared" si="55"/>
        <v>1111</v>
      </c>
      <c r="B1113" s="4" t="str">
        <f t="shared" si="56"/>
        <v>B010-00019245</v>
      </c>
      <c r="C1113" s="4" t="str">
        <f>IFERROR(VLOOKUP(F1113,Tablas!$A$1:$B$3,2,0),"")</f>
        <v>Boleta</v>
      </c>
      <c r="D1113" s="4" t="str">
        <f t="shared" si="57"/>
        <v>Falabella - CONTADO / CASH - PE 2873 FALABELLA Basado en Entregas 09-0007-00000</v>
      </c>
      <c r="E1113" s="19">
        <v>45455</v>
      </c>
      <c r="F1113" s="20" t="s">
        <v>842</v>
      </c>
      <c r="G1113" s="20" t="s">
        <v>6407</v>
      </c>
      <c r="H1113" s="20" t="s">
        <v>44</v>
      </c>
      <c r="I1113" s="20" t="s">
        <v>45</v>
      </c>
      <c r="J1113" s="20" t="s">
        <v>6408</v>
      </c>
      <c r="K1113" s="20" t="s">
        <v>6409</v>
      </c>
      <c r="L1113" s="20" t="s">
        <v>6410</v>
      </c>
      <c r="M1113" s="20"/>
      <c r="N1113" s="21">
        <v>168.3</v>
      </c>
      <c r="O1113" s="21">
        <v>0</v>
      </c>
      <c r="P1113" s="20"/>
      <c r="Q1113" s="19">
        <v>45455</v>
      </c>
      <c r="R1113" s="20"/>
      <c r="S1113" s="19">
        <v>45455</v>
      </c>
      <c r="T1113" s="20" t="s">
        <v>49</v>
      </c>
      <c r="U1113" s="20">
        <v>980057</v>
      </c>
      <c r="V1113" s="20">
        <v>240001780</v>
      </c>
      <c r="W1113" s="20" t="s">
        <v>847</v>
      </c>
      <c r="X1113" s="20" t="s">
        <v>274</v>
      </c>
      <c r="Y1113" s="20" t="s">
        <v>52</v>
      </c>
      <c r="Z1113" s="20" t="s">
        <v>6411</v>
      </c>
      <c r="AA1113" s="20" t="s">
        <v>6412</v>
      </c>
      <c r="AB1113" s="20" t="s">
        <v>544</v>
      </c>
      <c r="AC1113" s="20" t="s">
        <v>167</v>
      </c>
      <c r="AD1113" s="20" t="s">
        <v>56</v>
      </c>
      <c r="AE1113" s="20" t="s">
        <v>1838</v>
      </c>
    </row>
    <row r="1114" spans="1:31" ht="21" customHeight="1" x14ac:dyDescent="0.2">
      <c r="A1114" s="4">
        <f t="shared" si="55"/>
        <v>1112</v>
      </c>
      <c r="B1114" s="4" t="str">
        <f t="shared" si="56"/>
        <v>B010-00019836</v>
      </c>
      <c r="C1114" s="4" t="str">
        <f>IFERROR(VLOOKUP(F1114,Tablas!$A$1:$B$3,2,0),"")</f>
        <v>Boleta</v>
      </c>
      <c r="D1114" s="4" t="str">
        <f t="shared" si="57"/>
        <v>Ecom - CONTADO / CASH - PE 3844 TEL: 981488411 ENVÍO Basado en Pedidos de</v>
      </c>
      <c r="E1114" s="19">
        <v>45504</v>
      </c>
      <c r="F1114" s="20" t="s">
        <v>842</v>
      </c>
      <c r="G1114" s="20" t="s">
        <v>6413</v>
      </c>
      <c r="H1114" s="20" t="s">
        <v>44</v>
      </c>
      <c r="I1114" s="20" t="s">
        <v>45</v>
      </c>
      <c r="J1114" s="20" t="s">
        <v>6414</v>
      </c>
      <c r="K1114" s="20" t="s">
        <v>6415</v>
      </c>
      <c r="L1114" s="20" t="s">
        <v>6416</v>
      </c>
      <c r="M1114" s="20"/>
      <c r="N1114" s="21">
        <v>170.1</v>
      </c>
      <c r="O1114" s="21">
        <v>0</v>
      </c>
      <c r="P1114" s="20"/>
      <c r="Q1114" s="19">
        <v>45504</v>
      </c>
      <c r="R1114" s="20"/>
      <c r="S1114" s="19">
        <v>45504</v>
      </c>
      <c r="T1114" s="20" t="s">
        <v>49</v>
      </c>
      <c r="U1114" s="20">
        <v>1000986</v>
      </c>
      <c r="V1114" s="20">
        <v>240002372</v>
      </c>
      <c r="W1114" s="20" t="s">
        <v>847</v>
      </c>
      <c r="X1114" s="20" t="s">
        <v>274</v>
      </c>
      <c r="Y1114" s="20" t="s">
        <v>52</v>
      </c>
      <c r="Z1114" s="20" t="s">
        <v>6417</v>
      </c>
      <c r="AA1114" s="20" t="s">
        <v>6418</v>
      </c>
      <c r="AB1114" s="20" t="s">
        <v>963</v>
      </c>
      <c r="AC1114" s="20" t="s">
        <v>689</v>
      </c>
      <c r="AD1114" s="20" t="s">
        <v>56</v>
      </c>
      <c r="AE1114" s="20" t="s">
        <v>864</v>
      </c>
    </row>
    <row r="1115" spans="1:31" ht="21" customHeight="1" x14ac:dyDescent="0.2">
      <c r="A1115" s="4">
        <f t="shared" si="55"/>
        <v>1113</v>
      </c>
      <c r="B1115" s="4" t="str">
        <f t="shared" si="56"/>
        <v>B010-00019304</v>
      </c>
      <c r="C1115" s="4" t="str">
        <f>IFERROR(VLOOKUP(F1115,Tablas!$A$1:$B$3,2,0),"")</f>
        <v>Boleta</v>
      </c>
      <c r="D1115" s="4" t="str">
        <f t="shared" si="57"/>
        <v>Ecom - CONTADO / CASH - PE 2972 TEL: 994633856 Basado en Pedidos de client</v>
      </c>
      <c r="E1115" s="19">
        <v>45461</v>
      </c>
      <c r="F1115" s="20" t="s">
        <v>842</v>
      </c>
      <c r="G1115" s="20" t="s">
        <v>6419</v>
      </c>
      <c r="H1115" s="20" t="s">
        <v>44</v>
      </c>
      <c r="I1115" s="20" t="s">
        <v>45</v>
      </c>
      <c r="J1115" s="20" t="s">
        <v>1876</v>
      </c>
      <c r="K1115" s="20" t="s">
        <v>1877</v>
      </c>
      <c r="L1115" s="20" t="s">
        <v>1878</v>
      </c>
      <c r="M1115" s="20"/>
      <c r="N1115" s="21">
        <v>170.65</v>
      </c>
      <c r="O1115" s="21">
        <v>0</v>
      </c>
      <c r="P1115" s="20"/>
      <c r="Q1115" s="19">
        <v>45461</v>
      </c>
      <c r="R1115" s="20"/>
      <c r="S1115" s="19">
        <v>45461</v>
      </c>
      <c r="T1115" s="20" t="s">
        <v>49</v>
      </c>
      <c r="U1115" s="20">
        <v>982240</v>
      </c>
      <c r="V1115" s="20">
        <v>240001839</v>
      </c>
      <c r="W1115" s="20" t="s">
        <v>847</v>
      </c>
      <c r="X1115" s="20" t="s">
        <v>274</v>
      </c>
      <c r="Y1115" s="20" t="s">
        <v>52</v>
      </c>
      <c r="Z1115" s="20" t="s">
        <v>6420</v>
      </c>
      <c r="AA1115" s="20" t="s">
        <v>6421</v>
      </c>
      <c r="AB1115" s="20" t="s">
        <v>912</v>
      </c>
      <c r="AC1115" s="20" t="s">
        <v>689</v>
      </c>
      <c r="AD1115" s="20" t="s">
        <v>56</v>
      </c>
      <c r="AE1115" s="20" t="s">
        <v>864</v>
      </c>
    </row>
    <row r="1116" spans="1:31" ht="21" customHeight="1" x14ac:dyDescent="0.2">
      <c r="A1116" s="4">
        <f t="shared" si="55"/>
        <v>1114</v>
      </c>
      <c r="B1116" s="4" t="str">
        <f t="shared" si="56"/>
        <v>B010-00020495</v>
      </c>
      <c r="C1116" s="4" t="str">
        <f>IFERROR(VLOOKUP(F1116,Tablas!$A$1:$B$3,2,0),"")</f>
        <v>Boleta</v>
      </c>
      <c r="D1116" s="4" t="str">
        <f t="shared" si="57"/>
        <v>Ripley - CONTADO / CASH - PE 4998 RIPLEY n.º 6813058601-A Basado en Entregas</v>
      </c>
      <c r="E1116" s="19">
        <v>45558</v>
      </c>
      <c r="F1116" s="20" t="s">
        <v>842</v>
      </c>
      <c r="G1116" s="20" t="s">
        <v>6422</v>
      </c>
      <c r="H1116" s="20" t="s">
        <v>44</v>
      </c>
      <c r="I1116" s="20" t="s">
        <v>45</v>
      </c>
      <c r="J1116" s="20" t="s">
        <v>6423</v>
      </c>
      <c r="K1116" s="20" t="s">
        <v>6424</v>
      </c>
      <c r="L1116" s="20" t="s">
        <v>6425</v>
      </c>
      <c r="M1116" s="20"/>
      <c r="N1116" s="21">
        <v>170.85</v>
      </c>
      <c r="O1116" s="21">
        <v>0</v>
      </c>
      <c r="P1116" s="20"/>
      <c r="Q1116" s="19">
        <v>45558</v>
      </c>
      <c r="R1116" s="20"/>
      <c r="S1116" s="19">
        <v>45558</v>
      </c>
      <c r="T1116" s="20" t="s">
        <v>49</v>
      </c>
      <c r="U1116" s="20">
        <v>1027784</v>
      </c>
      <c r="V1116" s="20">
        <v>240003032</v>
      </c>
      <c r="W1116" s="20" t="s">
        <v>847</v>
      </c>
      <c r="X1116" s="20" t="s">
        <v>305</v>
      </c>
      <c r="Y1116" s="20" t="s">
        <v>52</v>
      </c>
      <c r="Z1116" s="20" t="s">
        <v>6426</v>
      </c>
      <c r="AA1116" s="20" t="s">
        <v>808</v>
      </c>
      <c r="AB1116" s="20" t="s">
        <v>337</v>
      </c>
      <c r="AC1116" s="20" t="s">
        <v>337</v>
      </c>
      <c r="AD1116" s="20" t="s">
        <v>56</v>
      </c>
      <c r="AE1116" s="20" t="s">
        <v>2574</v>
      </c>
    </row>
    <row r="1117" spans="1:31" ht="21" customHeight="1" x14ac:dyDescent="0.2">
      <c r="A1117" s="4">
        <f t="shared" si="55"/>
        <v>1115</v>
      </c>
      <c r="B1117" s="4" t="str">
        <f t="shared" si="56"/>
        <v>B010-00019612</v>
      </c>
      <c r="C1117" s="4" t="str">
        <f>IFERROR(VLOOKUP(F1117,Tablas!$A$1:$B$3,2,0),"")</f>
        <v>Boleta</v>
      </c>
      <c r="D1117" s="4" t="str">
        <f t="shared" si="57"/>
        <v>Ripley - CONTADO / CASH - PE 3607 RIPLEY n.º 6740747601-A Basado en Entregas</v>
      </c>
      <c r="E1117" s="19">
        <v>45492</v>
      </c>
      <c r="F1117" s="20" t="s">
        <v>842</v>
      </c>
      <c r="G1117" s="20" t="s">
        <v>6427</v>
      </c>
      <c r="H1117" s="20" t="s">
        <v>44</v>
      </c>
      <c r="I1117" s="20" t="s">
        <v>45</v>
      </c>
      <c r="J1117" s="20" t="s">
        <v>6054</v>
      </c>
      <c r="K1117" s="20" t="s">
        <v>6055</v>
      </c>
      <c r="L1117" s="20" t="s">
        <v>6056</v>
      </c>
      <c r="M1117" s="20"/>
      <c r="N1117" s="21">
        <v>170.85</v>
      </c>
      <c r="O1117" s="21">
        <v>0</v>
      </c>
      <c r="P1117" s="20"/>
      <c r="Q1117" s="19">
        <v>45492</v>
      </c>
      <c r="R1117" s="20"/>
      <c r="S1117" s="19">
        <v>45492</v>
      </c>
      <c r="T1117" s="20" t="s">
        <v>49</v>
      </c>
      <c r="U1117" s="20">
        <v>996594</v>
      </c>
      <c r="V1117" s="20">
        <v>240002147</v>
      </c>
      <c r="W1117" s="20" t="s">
        <v>847</v>
      </c>
      <c r="X1117" s="20" t="s">
        <v>305</v>
      </c>
      <c r="Y1117" s="20" t="s">
        <v>52</v>
      </c>
      <c r="Z1117" s="20" t="s">
        <v>6428</v>
      </c>
      <c r="AA1117" s="20" t="s">
        <v>808</v>
      </c>
      <c r="AB1117" s="20" t="s">
        <v>54</v>
      </c>
      <c r="AC1117" s="20" t="s">
        <v>167</v>
      </c>
      <c r="AD1117" s="20" t="s">
        <v>56</v>
      </c>
      <c r="AE1117" s="20" t="s">
        <v>2574</v>
      </c>
    </row>
    <row r="1118" spans="1:31" ht="21" customHeight="1" x14ac:dyDescent="0.2">
      <c r="A1118" s="4">
        <f t="shared" si="55"/>
        <v>1116</v>
      </c>
      <c r="B1118" s="4" t="str">
        <f t="shared" si="56"/>
        <v>B010-00017890</v>
      </c>
      <c r="C1118" s="4" t="str">
        <f>IFERROR(VLOOKUP(F1118,Tablas!$A$1:$B$3,2,0),"")</f>
        <v>Boleta</v>
      </c>
      <c r="D1118" s="4" t="str">
        <f t="shared" si="57"/>
        <v>Falabella - CONTADO / CASH - PE 0627 FALABELLA Basado en Entregas 09-0010-00058</v>
      </c>
      <c r="E1118" s="19">
        <v>45330</v>
      </c>
      <c r="F1118" s="20" t="s">
        <v>842</v>
      </c>
      <c r="G1118" s="20" t="s">
        <v>6429</v>
      </c>
      <c r="H1118" s="20" t="s">
        <v>44</v>
      </c>
      <c r="I1118" s="20" t="s">
        <v>45</v>
      </c>
      <c r="J1118" s="20" t="s">
        <v>6430</v>
      </c>
      <c r="K1118" s="20" t="s">
        <v>6431</v>
      </c>
      <c r="L1118" s="20" t="s">
        <v>6432</v>
      </c>
      <c r="M1118" s="20"/>
      <c r="N1118" s="21">
        <v>171.6</v>
      </c>
      <c r="O1118" s="21">
        <v>0</v>
      </c>
      <c r="P1118" s="20"/>
      <c r="Q1118" s="19">
        <v>45330</v>
      </c>
      <c r="R1118" s="20"/>
      <c r="S1118" s="19">
        <v>45330</v>
      </c>
      <c r="T1118" s="20" t="s">
        <v>49</v>
      </c>
      <c r="U1118" s="20">
        <v>917362</v>
      </c>
      <c r="V1118" s="20">
        <v>240000362</v>
      </c>
      <c r="W1118" s="20" t="s">
        <v>847</v>
      </c>
      <c r="X1118" s="20" t="s">
        <v>274</v>
      </c>
      <c r="Y1118" s="20" t="s">
        <v>52</v>
      </c>
      <c r="Z1118" s="20" t="s">
        <v>6433</v>
      </c>
      <c r="AA1118" s="20" t="s">
        <v>6434</v>
      </c>
      <c r="AB1118" s="20" t="s">
        <v>1786</v>
      </c>
      <c r="AC1118" s="20" t="s">
        <v>689</v>
      </c>
      <c r="AD1118" s="20" t="s">
        <v>56</v>
      </c>
      <c r="AE1118" s="20" t="s">
        <v>1838</v>
      </c>
    </row>
    <row r="1119" spans="1:31" ht="21" customHeight="1" x14ac:dyDescent="0.2">
      <c r="A1119" s="4">
        <f t="shared" si="55"/>
        <v>1117</v>
      </c>
      <c r="B1119" s="4" t="str">
        <f t="shared" si="56"/>
        <v>B010-00020482</v>
      </c>
      <c r="C1119" s="4" t="str">
        <f>IFERROR(VLOOKUP(F1119,Tablas!$A$1:$B$3,2,0),"")</f>
        <v>Boleta</v>
      </c>
      <c r="D1119" s="4" t="str">
        <f t="shared" si="57"/>
        <v>Falabella - CONTADO / CASH - PE 4971 FALABELLA No 2580506343 Basado en Entregas</v>
      </c>
      <c r="E1119" s="19">
        <v>45558</v>
      </c>
      <c r="F1119" s="20" t="s">
        <v>842</v>
      </c>
      <c r="G1119" s="20" t="s">
        <v>6435</v>
      </c>
      <c r="H1119" s="20" t="s">
        <v>44</v>
      </c>
      <c r="I1119" s="20" t="s">
        <v>45</v>
      </c>
      <c r="J1119" s="20" t="s">
        <v>6436</v>
      </c>
      <c r="K1119" s="20" t="s">
        <v>6437</v>
      </c>
      <c r="L1119" s="20" t="s">
        <v>6438</v>
      </c>
      <c r="M1119" s="20"/>
      <c r="N1119" s="21">
        <v>171.9</v>
      </c>
      <c r="O1119" s="21">
        <v>0</v>
      </c>
      <c r="P1119" s="20"/>
      <c r="Q1119" s="19">
        <v>45558</v>
      </c>
      <c r="R1119" s="20"/>
      <c r="S1119" s="19">
        <v>45558</v>
      </c>
      <c r="T1119" s="20" t="s">
        <v>49</v>
      </c>
      <c r="U1119" s="20">
        <v>1027642</v>
      </c>
      <c r="V1119" s="20">
        <v>240003019</v>
      </c>
      <c r="W1119" s="20" t="s">
        <v>847</v>
      </c>
      <c r="X1119" s="20" t="s">
        <v>274</v>
      </c>
      <c r="Y1119" s="20" t="s">
        <v>52</v>
      </c>
      <c r="Z1119" s="20" t="s">
        <v>6439</v>
      </c>
      <c r="AA1119" s="20" t="s">
        <v>6440</v>
      </c>
      <c r="AB1119" s="20" t="s">
        <v>54</v>
      </c>
      <c r="AC1119" s="20" t="s">
        <v>167</v>
      </c>
      <c r="AD1119" s="20" t="s">
        <v>56</v>
      </c>
      <c r="AE1119" s="20" t="s">
        <v>1838</v>
      </c>
    </row>
    <row r="1120" spans="1:31" ht="21" customHeight="1" x14ac:dyDescent="0.2">
      <c r="A1120" s="4">
        <f t="shared" si="55"/>
        <v>1118</v>
      </c>
      <c r="B1120" s="4" t="str">
        <f t="shared" si="56"/>
        <v>B010-00019491</v>
      </c>
      <c r="C1120" s="4" t="str">
        <f>IFERROR(VLOOKUP(F1120,Tablas!$A$1:$B$3,2,0),"")</f>
        <v>Boleta</v>
      </c>
      <c r="D1120" s="4" t="str">
        <f t="shared" si="57"/>
        <v>Ecom - CONTADO / CASH - PE 3387 TEL: 931666558 Basado en Pedidos de client</v>
      </c>
      <c r="E1120" s="19">
        <v>45484</v>
      </c>
      <c r="F1120" s="20" t="s">
        <v>842</v>
      </c>
      <c r="G1120" s="20" t="s">
        <v>6441</v>
      </c>
      <c r="H1120" s="20" t="s">
        <v>44</v>
      </c>
      <c r="I1120" s="20" t="s">
        <v>45</v>
      </c>
      <c r="J1120" s="20" t="s">
        <v>6442</v>
      </c>
      <c r="K1120" s="20" t="s">
        <v>6443</v>
      </c>
      <c r="L1120" s="20" t="s">
        <v>6444</v>
      </c>
      <c r="M1120" s="20"/>
      <c r="N1120" s="21">
        <v>172.26</v>
      </c>
      <c r="O1120" s="21">
        <v>0</v>
      </c>
      <c r="P1120" s="20"/>
      <c r="Q1120" s="19">
        <v>45484</v>
      </c>
      <c r="R1120" s="20"/>
      <c r="S1120" s="19">
        <v>45484</v>
      </c>
      <c r="T1120" s="20" t="s">
        <v>49</v>
      </c>
      <c r="U1120" s="20">
        <v>992720</v>
      </c>
      <c r="V1120" s="20">
        <v>240002026</v>
      </c>
      <c r="W1120" s="20" t="s">
        <v>847</v>
      </c>
      <c r="X1120" s="20" t="s">
        <v>305</v>
      </c>
      <c r="Y1120" s="20" t="s">
        <v>52</v>
      </c>
      <c r="Z1120" s="20" t="s">
        <v>6445</v>
      </c>
      <c r="AA1120" s="20" t="s">
        <v>353</v>
      </c>
      <c r="AB1120" s="20" t="s">
        <v>54</v>
      </c>
      <c r="AC1120" s="20" t="s">
        <v>689</v>
      </c>
      <c r="AD1120" s="20" t="s">
        <v>56</v>
      </c>
      <c r="AE1120" s="20" t="s">
        <v>864</v>
      </c>
    </row>
    <row r="1121" spans="1:31" ht="21" customHeight="1" x14ac:dyDescent="0.2">
      <c r="A1121" s="4">
        <f t="shared" si="55"/>
        <v>1119</v>
      </c>
      <c r="B1121" s="4" t="str">
        <f t="shared" si="56"/>
        <v>B010-00019894</v>
      </c>
      <c r="C1121" s="4" t="str">
        <f>IFERROR(VLOOKUP(F1121,Tablas!$A$1:$B$3,2,0),"")</f>
        <v>Boleta</v>
      </c>
      <c r="D1121" s="4" t="str">
        <f t="shared" si="57"/>
        <v>Ecom - CONTADO / CASH - PE 3950 TEL: 933078476 ENVÍO Basado en Entregas 09</v>
      </c>
      <c r="E1121" s="19">
        <v>45511</v>
      </c>
      <c r="F1121" s="20" t="s">
        <v>842</v>
      </c>
      <c r="G1121" s="20" t="s">
        <v>6446</v>
      </c>
      <c r="H1121" s="20" t="s">
        <v>44</v>
      </c>
      <c r="I1121" s="20" t="s">
        <v>45</v>
      </c>
      <c r="J1121" s="20" t="s">
        <v>6447</v>
      </c>
      <c r="K1121" s="20" t="s">
        <v>6448</v>
      </c>
      <c r="L1121" s="20" t="s">
        <v>6449</v>
      </c>
      <c r="M1121" s="20"/>
      <c r="N1121" s="21">
        <v>172.45</v>
      </c>
      <c r="O1121" s="21">
        <v>0</v>
      </c>
      <c r="P1121" s="20"/>
      <c r="Q1121" s="19">
        <v>45511</v>
      </c>
      <c r="R1121" s="20"/>
      <c r="S1121" s="19">
        <v>45511</v>
      </c>
      <c r="T1121" s="20" t="s">
        <v>49</v>
      </c>
      <c r="U1121" s="20">
        <v>1004578</v>
      </c>
      <c r="V1121" s="20">
        <v>240002430</v>
      </c>
      <c r="W1121" s="20" t="s">
        <v>847</v>
      </c>
      <c r="X1121" s="20" t="s">
        <v>305</v>
      </c>
      <c r="Y1121" s="20" t="s">
        <v>52</v>
      </c>
      <c r="Z1121" s="20" t="s">
        <v>6450</v>
      </c>
      <c r="AA1121" s="20" t="s">
        <v>6451</v>
      </c>
      <c r="AB1121" s="20" t="s">
        <v>523</v>
      </c>
      <c r="AC1121" s="20" t="s">
        <v>167</v>
      </c>
      <c r="AD1121" s="20" t="s">
        <v>56</v>
      </c>
      <c r="AE1121" s="20" t="s">
        <v>864</v>
      </c>
    </row>
    <row r="1122" spans="1:31" ht="21" customHeight="1" x14ac:dyDescent="0.2">
      <c r="A1122" s="4">
        <f t="shared" si="55"/>
        <v>1120</v>
      </c>
      <c r="B1122" s="4" t="str">
        <f t="shared" si="56"/>
        <v>B010-00019401</v>
      </c>
      <c r="C1122" s="4" t="str">
        <f>IFERROR(VLOOKUP(F1122,Tablas!$A$1:$B$3,2,0),"")</f>
        <v>Boleta</v>
      </c>
      <c r="D1122" s="4" t="str">
        <f t="shared" si="57"/>
        <v>Ripley - CONTADO / CASH - PE 3225 RIPLEY n.º 6687736201-A Basado en Entregas</v>
      </c>
      <c r="E1122" s="19">
        <v>45474</v>
      </c>
      <c r="F1122" s="20" t="s">
        <v>842</v>
      </c>
      <c r="G1122" s="20" t="s">
        <v>6452</v>
      </c>
      <c r="H1122" s="20" t="s">
        <v>44</v>
      </c>
      <c r="I1122" s="20" t="s">
        <v>45</v>
      </c>
      <c r="J1122" s="20" t="s">
        <v>6453</v>
      </c>
      <c r="K1122" s="20" t="s">
        <v>6454</v>
      </c>
      <c r="L1122" s="20" t="s">
        <v>6455</v>
      </c>
      <c r="M1122" s="20"/>
      <c r="N1122" s="21">
        <v>172.66</v>
      </c>
      <c r="O1122" s="21">
        <v>0</v>
      </c>
      <c r="P1122" s="20"/>
      <c r="Q1122" s="19">
        <v>45474</v>
      </c>
      <c r="R1122" s="20"/>
      <c r="S1122" s="19">
        <v>45474</v>
      </c>
      <c r="T1122" s="20" t="s">
        <v>49</v>
      </c>
      <c r="U1122" s="20">
        <v>988615</v>
      </c>
      <c r="V1122" s="20">
        <v>240001936</v>
      </c>
      <c r="W1122" s="20" t="s">
        <v>847</v>
      </c>
      <c r="X1122" s="20" t="s">
        <v>274</v>
      </c>
      <c r="Y1122" s="20" t="s">
        <v>52</v>
      </c>
      <c r="Z1122" s="20" t="s">
        <v>6456</v>
      </c>
      <c r="AA1122" s="20" t="s">
        <v>6457</v>
      </c>
      <c r="AB1122" s="20" t="s">
        <v>54</v>
      </c>
      <c r="AC1122" s="20" t="s">
        <v>689</v>
      </c>
      <c r="AD1122" s="20" t="s">
        <v>56</v>
      </c>
      <c r="AE1122" s="20" t="s">
        <v>2574</v>
      </c>
    </row>
    <row r="1123" spans="1:31" ht="21" customHeight="1" x14ac:dyDescent="0.2">
      <c r="A1123" s="4">
        <f t="shared" si="55"/>
        <v>1121</v>
      </c>
      <c r="B1123" s="4" t="str">
        <f t="shared" si="56"/>
        <v>B010-00018794</v>
      </c>
      <c r="C1123" s="4" t="str">
        <f>IFERROR(VLOOKUP(F1123,Tablas!$A$1:$B$3,2,0),"")</f>
        <v>Boleta</v>
      </c>
      <c r="D1123" s="4" t="str">
        <f t="shared" si="57"/>
        <v>Ripley - CONTADO / CASH - PE 2205 RIPLEY Basado en Entregas 09-0007-00000247</v>
      </c>
      <c r="E1123" s="19">
        <v>45421</v>
      </c>
      <c r="F1123" s="20" t="s">
        <v>842</v>
      </c>
      <c r="G1123" s="20" t="s">
        <v>6458</v>
      </c>
      <c r="H1123" s="20" t="s">
        <v>44</v>
      </c>
      <c r="I1123" s="20" t="s">
        <v>45</v>
      </c>
      <c r="J1123" s="20" t="s">
        <v>4622</v>
      </c>
      <c r="K1123" s="20" t="s">
        <v>4623</v>
      </c>
      <c r="L1123" s="20" t="s">
        <v>4624</v>
      </c>
      <c r="M1123" s="20"/>
      <c r="N1123" s="21">
        <v>172.85</v>
      </c>
      <c r="O1123" s="21">
        <v>0</v>
      </c>
      <c r="P1123" s="20"/>
      <c r="Q1123" s="19">
        <v>45421</v>
      </c>
      <c r="R1123" s="20"/>
      <c r="S1123" s="19">
        <v>45421</v>
      </c>
      <c r="T1123" s="20" t="s">
        <v>49</v>
      </c>
      <c r="U1123" s="20">
        <v>960965</v>
      </c>
      <c r="V1123" s="20">
        <v>240001272</v>
      </c>
      <c r="W1123" s="20" t="s">
        <v>847</v>
      </c>
      <c r="X1123" s="20" t="s">
        <v>305</v>
      </c>
      <c r="Y1123" s="20" t="s">
        <v>52</v>
      </c>
      <c r="Z1123" s="20" t="s">
        <v>6459</v>
      </c>
      <c r="AA1123" s="20" t="s">
        <v>4626</v>
      </c>
      <c r="AB1123" s="20" t="s">
        <v>956</v>
      </c>
      <c r="AC1123" s="20" t="s">
        <v>689</v>
      </c>
      <c r="AD1123" s="20" t="s">
        <v>56</v>
      </c>
      <c r="AE1123" s="20" t="s">
        <v>2574</v>
      </c>
    </row>
    <row r="1124" spans="1:31" ht="21" customHeight="1" x14ac:dyDescent="0.2">
      <c r="A1124" s="4">
        <f t="shared" si="55"/>
        <v>1122</v>
      </c>
      <c r="B1124" s="4" t="str">
        <f t="shared" si="56"/>
        <v>B010-00017636</v>
      </c>
      <c r="C1124" s="4" t="str">
        <f>IFERROR(VLOOKUP(F1124,Tablas!$A$1:$B$3,2,0),"")</f>
        <v>Boleta</v>
      </c>
      <c r="D1124" s="4" t="str">
        <f t="shared" si="57"/>
        <v>Falabella - CONTADO / CASH - PE 0148 FALABELLA Basado en Entregas 09-0010-00058</v>
      </c>
      <c r="E1124" s="19">
        <v>45306</v>
      </c>
      <c r="F1124" s="20" t="s">
        <v>842</v>
      </c>
      <c r="G1124" s="20" t="s">
        <v>6460</v>
      </c>
      <c r="H1124" s="20" t="s">
        <v>44</v>
      </c>
      <c r="I1124" s="20" t="s">
        <v>45</v>
      </c>
      <c r="J1124" s="20" t="s">
        <v>6461</v>
      </c>
      <c r="K1124" s="20" t="s">
        <v>6462</v>
      </c>
      <c r="L1124" s="20" t="s">
        <v>6463</v>
      </c>
      <c r="M1124" s="20"/>
      <c r="N1124" s="21">
        <v>173</v>
      </c>
      <c r="O1124" s="21">
        <v>0</v>
      </c>
      <c r="P1124" s="20"/>
      <c r="Q1124" s="19">
        <v>45306</v>
      </c>
      <c r="R1124" s="20"/>
      <c r="S1124" s="19">
        <v>45306</v>
      </c>
      <c r="T1124" s="20" t="s">
        <v>49</v>
      </c>
      <c r="U1124" s="20">
        <v>904624</v>
      </c>
      <c r="V1124" s="20">
        <v>240000107</v>
      </c>
      <c r="W1124" s="20" t="s">
        <v>847</v>
      </c>
      <c r="X1124" s="20" t="s">
        <v>305</v>
      </c>
      <c r="Y1124" s="20" t="s">
        <v>52</v>
      </c>
      <c r="Z1124" s="20" t="s">
        <v>6464</v>
      </c>
      <c r="AA1124" s="20" t="s">
        <v>6465</v>
      </c>
      <c r="AB1124" s="20" t="s">
        <v>4163</v>
      </c>
      <c r="AC1124" s="20" t="s">
        <v>167</v>
      </c>
      <c r="AD1124" s="20" t="s">
        <v>56</v>
      </c>
      <c r="AE1124" s="20" t="s">
        <v>1838</v>
      </c>
    </row>
    <row r="1125" spans="1:31" ht="21" customHeight="1" x14ac:dyDescent="0.2">
      <c r="A1125" s="4">
        <f t="shared" si="55"/>
        <v>1123</v>
      </c>
      <c r="B1125" s="4" t="str">
        <f t="shared" si="56"/>
        <v>B010-00019606</v>
      </c>
      <c r="C1125" s="4" t="str">
        <f>IFERROR(VLOOKUP(F1125,Tablas!$A$1:$B$3,2,0),"")</f>
        <v>Boleta</v>
      </c>
      <c r="D1125" s="4" t="str">
        <f t="shared" si="57"/>
        <v>Ecom - CONTADO / CASH - PE 3598 TEL: 975613383 RECOJO Basado en Pedidos de</v>
      </c>
      <c r="E1125" s="19">
        <v>45492</v>
      </c>
      <c r="F1125" s="20" t="s">
        <v>842</v>
      </c>
      <c r="G1125" s="20" t="s">
        <v>6466</v>
      </c>
      <c r="H1125" s="20" t="s">
        <v>44</v>
      </c>
      <c r="I1125" s="20" t="s">
        <v>45</v>
      </c>
      <c r="J1125" s="20" t="s">
        <v>1822</v>
      </c>
      <c r="K1125" s="20" t="s">
        <v>1823</v>
      </c>
      <c r="L1125" s="20" t="s">
        <v>1824</v>
      </c>
      <c r="M1125" s="20"/>
      <c r="N1125" s="21">
        <v>173.17</v>
      </c>
      <c r="O1125" s="21">
        <v>0</v>
      </c>
      <c r="P1125" s="20"/>
      <c r="Q1125" s="19">
        <v>45492</v>
      </c>
      <c r="R1125" s="20"/>
      <c r="S1125" s="19">
        <v>45492</v>
      </c>
      <c r="T1125" s="20" t="s">
        <v>49</v>
      </c>
      <c r="U1125" s="20">
        <v>996253</v>
      </c>
      <c r="V1125" s="20">
        <v>240002141</v>
      </c>
      <c r="W1125" s="20" t="s">
        <v>847</v>
      </c>
      <c r="X1125" s="20" t="s">
        <v>274</v>
      </c>
      <c r="Y1125" s="20" t="s">
        <v>52</v>
      </c>
      <c r="Z1125" s="20" t="s">
        <v>6467</v>
      </c>
      <c r="AA1125" s="20" t="s">
        <v>353</v>
      </c>
      <c r="AB1125" s="20" t="s">
        <v>54</v>
      </c>
      <c r="AC1125" s="20" t="s">
        <v>689</v>
      </c>
      <c r="AD1125" s="20" t="s">
        <v>56</v>
      </c>
      <c r="AE1125" s="20" t="s">
        <v>864</v>
      </c>
    </row>
    <row r="1126" spans="1:31" ht="21" customHeight="1" x14ac:dyDescent="0.2">
      <c r="A1126" s="4">
        <f t="shared" si="55"/>
        <v>1124</v>
      </c>
      <c r="B1126" s="4" t="str">
        <f t="shared" si="56"/>
        <v>B010-00017053</v>
      </c>
      <c r="C1126" s="4" t="str">
        <f>IFERROR(VLOOKUP(F1126,Tablas!$A$1:$B$3,2,0),"")</f>
        <v>Boleta</v>
      </c>
      <c r="D1126" s="4" t="str">
        <f t="shared" si="57"/>
        <v>Falabella - CONTADO / CASH - PE 5349 FALABELLA Basado en Entregas 09-0010-00057</v>
      </c>
      <c r="E1126" s="19">
        <v>45278</v>
      </c>
      <c r="F1126" s="20" t="s">
        <v>842</v>
      </c>
      <c r="G1126" s="20" t="s">
        <v>6468</v>
      </c>
      <c r="H1126" s="20" t="s">
        <v>44</v>
      </c>
      <c r="I1126" s="20" t="s">
        <v>45</v>
      </c>
      <c r="J1126" s="20" t="s">
        <v>4966</v>
      </c>
      <c r="K1126" s="20" t="s">
        <v>4967</v>
      </c>
      <c r="L1126" s="20" t="s">
        <v>4968</v>
      </c>
      <c r="M1126" s="20"/>
      <c r="N1126" s="21">
        <v>173.5</v>
      </c>
      <c r="O1126" s="21">
        <v>0</v>
      </c>
      <c r="P1126" s="20"/>
      <c r="Q1126" s="19">
        <v>45278</v>
      </c>
      <c r="R1126" s="20"/>
      <c r="S1126" s="19">
        <v>45278</v>
      </c>
      <c r="T1126" s="20" t="s">
        <v>49</v>
      </c>
      <c r="U1126" s="20">
        <v>889656</v>
      </c>
      <c r="V1126" s="20">
        <v>230003367</v>
      </c>
      <c r="W1126" s="20" t="s">
        <v>847</v>
      </c>
      <c r="X1126" s="20" t="s">
        <v>274</v>
      </c>
      <c r="Y1126" s="20" t="s">
        <v>52</v>
      </c>
      <c r="Z1126" s="20" t="s">
        <v>6469</v>
      </c>
      <c r="AA1126" s="20" t="s">
        <v>4970</v>
      </c>
      <c r="AB1126" s="20" t="s">
        <v>544</v>
      </c>
      <c r="AC1126" s="20" t="s">
        <v>167</v>
      </c>
      <c r="AD1126" s="20" t="s">
        <v>56</v>
      </c>
      <c r="AE1126" s="20" t="s">
        <v>1838</v>
      </c>
    </row>
    <row r="1127" spans="1:31" ht="21" customHeight="1" x14ac:dyDescent="0.2">
      <c r="A1127" s="4">
        <f t="shared" si="55"/>
        <v>1125</v>
      </c>
      <c r="B1127" s="4" t="str">
        <f t="shared" si="56"/>
        <v>F010-00022747</v>
      </c>
      <c r="C1127" s="4" t="str">
        <f>IFERROR(VLOOKUP(F1127,Tablas!$A$1:$B$3,2,0),"")</f>
        <v>Factura</v>
      </c>
      <c r="D1127" s="4" t="str">
        <f t="shared" si="57"/>
        <v>Nacional - CREDITO 30 DIAS / CREDIT 30 DAYS - Facturas clientes - C20517583155</v>
      </c>
      <c r="E1127" s="19">
        <v>45197</v>
      </c>
      <c r="F1127" s="20" t="s">
        <v>1001</v>
      </c>
      <c r="G1127" s="20" t="s">
        <v>6470</v>
      </c>
      <c r="H1127" s="20" t="s">
        <v>44</v>
      </c>
      <c r="I1127" s="20" t="s">
        <v>45</v>
      </c>
      <c r="J1127" s="20" t="s">
        <v>763</v>
      </c>
      <c r="K1127" s="20" t="s">
        <v>764</v>
      </c>
      <c r="L1127" s="20" t="s">
        <v>765</v>
      </c>
      <c r="M1127" s="20" t="s">
        <v>125</v>
      </c>
      <c r="N1127" s="21">
        <v>173.53</v>
      </c>
      <c r="O1127" s="21">
        <v>0</v>
      </c>
      <c r="P1127" s="20"/>
      <c r="Q1127" s="19">
        <v>45197</v>
      </c>
      <c r="R1127" s="20"/>
      <c r="S1127" s="19">
        <v>45227</v>
      </c>
      <c r="T1127" s="20" t="s">
        <v>643</v>
      </c>
      <c r="U1127" s="20">
        <v>857603</v>
      </c>
      <c r="V1127" s="20">
        <v>230002946</v>
      </c>
      <c r="W1127" s="20" t="s">
        <v>847</v>
      </c>
      <c r="X1127" s="20" t="s">
        <v>274</v>
      </c>
      <c r="Y1127" s="20" t="s">
        <v>567</v>
      </c>
      <c r="Z1127" s="20" t="s">
        <v>6471</v>
      </c>
      <c r="AA1127" s="20" t="s">
        <v>767</v>
      </c>
      <c r="AB1127" s="20" t="s">
        <v>336</v>
      </c>
      <c r="AC1127" s="20" t="s">
        <v>167</v>
      </c>
      <c r="AD1127" s="20" t="s">
        <v>56</v>
      </c>
      <c r="AE1127" s="20" t="s">
        <v>1014</v>
      </c>
    </row>
    <row r="1128" spans="1:31" ht="21" customHeight="1" x14ac:dyDescent="0.2">
      <c r="A1128" s="4">
        <f t="shared" si="55"/>
        <v>1126</v>
      </c>
      <c r="B1128" s="4" t="str">
        <f t="shared" si="56"/>
        <v>B010-00020216</v>
      </c>
      <c r="C1128" s="4" t="str">
        <f>IFERROR(VLOOKUP(F1128,Tablas!$A$1:$B$3,2,0),"")</f>
        <v>Boleta</v>
      </c>
      <c r="D1128" s="4" t="str">
        <f t="shared" si="57"/>
        <v>Nacional - CREDITO 30 DIAS / CREDIT 30 DAYS - Ofertas de ventas - ERCAGV000691.  PEDIDO 4495 Bas</v>
      </c>
      <c r="E1128" s="19">
        <v>45532</v>
      </c>
      <c r="F1128" s="20" t="s">
        <v>842</v>
      </c>
      <c r="G1128" s="20" t="s">
        <v>6472</v>
      </c>
      <c r="H1128" s="20" t="s">
        <v>44</v>
      </c>
      <c r="I1128" s="20" t="s">
        <v>45</v>
      </c>
      <c r="J1128" s="20" t="s">
        <v>3643</v>
      </c>
      <c r="K1128" s="20" t="s">
        <v>3644</v>
      </c>
      <c r="L1128" s="20" t="s">
        <v>3645</v>
      </c>
      <c r="M1128" s="20"/>
      <c r="N1128" s="21">
        <v>174.25</v>
      </c>
      <c r="O1128" s="21">
        <v>0</v>
      </c>
      <c r="P1128" s="20"/>
      <c r="Q1128" s="19">
        <v>45532</v>
      </c>
      <c r="R1128" s="20"/>
      <c r="S1128" s="19">
        <v>45562</v>
      </c>
      <c r="T1128" s="20" t="s">
        <v>643</v>
      </c>
      <c r="U1128" s="20">
        <v>1016271</v>
      </c>
      <c r="V1128" s="20">
        <v>240002753</v>
      </c>
      <c r="W1128" s="20" t="s">
        <v>847</v>
      </c>
      <c r="X1128" s="20" t="s">
        <v>848</v>
      </c>
      <c r="Y1128" s="20" t="s">
        <v>52</v>
      </c>
      <c r="Z1128" s="20" t="s">
        <v>6473</v>
      </c>
      <c r="AA1128" s="20" t="s">
        <v>457</v>
      </c>
      <c r="AB1128" s="20" t="s">
        <v>54</v>
      </c>
      <c r="AC1128" s="20" t="s">
        <v>167</v>
      </c>
      <c r="AD1128" s="20" t="s">
        <v>56</v>
      </c>
      <c r="AE1128" s="20" t="s">
        <v>1014</v>
      </c>
    </row>
    <row r="1129" spans="1:31" ht="21" customHeight="1" x14ac:dyDescent="0.2">
      <c r="A1129" s="4">
        <f t="shared" si="55"/>
        <v>1127</v>
      </c>
      <c r="B1129" s="4" t="str">
        <f t="shared" si="56"/>
        <v>B010-00020558</v>
      </c>
      <c r="C1129" s="4" t="str">
        <f>IFERROR(VLOOKUP(F1129,Tablas!$A$1:$B$3,2,0),"")</f>
        <v>Boleta</v>
      </c>
      <c r="D1129" s="4" t="str">
        <f t="shared" si="57"/>
        <v>Nacional - CREDITO 30 DIAS / CREDIT 30 DAYS - Ofertas de ventas - ERCAGV000691 PE:  5167 Basado</v>
      </c>
      <c r="E1129" s="19">
        <v>45565</v>
      </c>
      <c r="F1129" s="20" t="s">
        <v>842</v>
      </c>
      <c r="G1129" s="20" t="s">
        <v>6474</v>
      </c>
      <c r="H1129" s="20" t="s">
        <v>44</v>
      </c>
      <c r="I1129" s="20" t="s">
        <v>45</v>
      </c>
      <c r="J1129" s="20" t="s">
        <v>3643</v>
      </c>
      <c r="K1129" s="20" t="s">
        <v>3644</v>
      </c>
      <c r="L1129" s="20" t="s">
        <v>3645</v>
      </c>
      <c r="M1129" s="20"/>
      <c r="N1129" s="21">
        <v>174.25</v>
      </c>
      <c r="O1129" s="21">
        <v>0</v>
      </c>
      <c r="P1129" s="20"/>
      <c r="Q1129" s="19">
        <v>45565</v>
      </c>
      <c r="R1129" s="20"/>
      <c r="S1129" s="19">
        <v>45595</v>
      </c>
      <c r="T1129" s="20" t="s">
        <v>643</v>
      </c>
      <c r="U1129" s="20">
        <v>1032367</v>
      </c>
      <c r="V1129" s="20">
        <v>240003095</v>
      </c>
      <c r="W1129" s="20" t="s">
        <v>847</v>
      </c>
      <c r="X1129" s="20" t="s">
        <v>848</v>
      </c>
      <c r="Y1129" s="20" t="s">
        <v>52</v>
      </c>
      <c r="Z1129" s="20" t="s">
        <v>6475</v>
      </c>
      <c r="AA1129" s="20" t="s">
        <v>457</v>
      </c>
      <c r="AB1129" s="20" t="s">
        <v>54</v>
      </c>
      <c r="AC1129" s="20" t="s">
        <v>167</v>
      </c>
      <c r="AD1129" s="20" t="s">
        <v>56</v>
      </c>
      <c r="AE1129" s="20" t="s">
        <v>1014</v>
      </c>
    </row>
    <row r="1130" spans="1:31" ht="21" customHeight="1" x14ac:dyDescent="0.2">
      <c r="A1130" s="4">
        <f t="shared" si="55"/>
        <v>1128</v>
      </c>
      <c r="B1130" s="4" t="str">
        <f t="shared" si="56"/>
        <v>B010-00019650</v>
      </c>
      <c r="C1130" s="4" t="str">
        <f>IFERROR(VLOOKUP(F1130,Tablas!$A$1:$B$3,2,0),"")</f>
        <v>Boleta</v>
      </c>
      <c r="D1130" s="4" t="str">
        <f t="shared" si="57"/>
        <v>Nacional - CREDITO 30 DIAS / CREDIT 30 DAYS - PE 3680 Basado en Entregas 09-T010-00000364.</v>
      </c>
      <c r="E1130" s="19">
        <v>45497</v>
      </c>
      <c r="F1130" s="20" t="s">
        <v>842</v>
      </c>
      <c r="G1130" s="20" t="s">
        <v>6476</v>
      </c>
      <c r="H1130" s="20" t="s">
        <v>44</v>
      </c>
      <c r="I1130" s="20" t="s">
        <v>45</v>
      </c>
      <c r="J1130" s="20" t="s">
        <v>3643</v>
      </c>
      <c r="K1130" s="20" t="s">
        <v>3644</v>
      </c>
      <c r="L1130" s="20" t="s">
        <v>3645</v>
      </c>
      <c r="M1130" s="20"/>
      <c r="N1130" s="21">
        <v>174.25</v>
      </c>
      <c r="O1130" s="21">
        <v>0</v>
      </c>
      <c r="P1130" s="20"/>
      <c r="Q1130" s="19">
        <v>45497</v>
      </c>
      <c r="R1130" s="20"/>
      <c r="S1130" s="19">
        <v>45527</v>
      </c>
      <c r="T1130" s="20" t="s">
        <v>643</v>
      </c>
      <c r="U1130" s="20">
        <v>997980</v>
      </c>
      <c r="V1130" s="20">
        <v>240002185</v>
      </c>
      <c r="W1130" s="20" t="s">
        <v>847</v>
      </c>
      <c r="X1130" s="20" t="s">
        <v>848</v>
      </c>
      <c r="Y1130" s="20" t="s">
        <v>52</v>
      </c>
      <c r="Z1130" s="20" t="s">
        <v>6477</v>
      </c>
      <c r="AA1130" s="20" t="s">
        <v>457</v>
      </c>
      <c r="AB1130" s="20" t="s">
        <v>54</v>
      </c>
      <c r="AC1130" s="20" t="s">
        <v>167</v>
      </c>
      <c r="AD1130" s="20" t="s">
        <v>56</v>
      </c>
      <c r="AE1130" s="20" t="s">
        <v>1014</v>
      </c>
    </row>
    <row r="1131" spans="1:31" ht="21" customHeight="1" x14ac:dyDescent="0.2">
      <c r="A1131" s="4">
        <f t="shared" si="55"/>
        <v>1129</v>
      </c>
      <c r="B1131" s="4" t="str">
        <f t="shared" si="56"/>
        <v>B010-00019996</v>
      </c>
      <c r="C1131" s="4" t="str">
        <f>IFERROR(VLOOKUP(F1131,Tablas!$A$1:$B$3,2,0),"")</f>
        <v>Boleta</v>
      </c>
      <c r="D1131" s="4" t="str">
        <f t="shared" si="57"/>
        <v>Nacional - CREDITO 30 DIAS / CREDIT 30 DAYS - PE 4134 Basado en Entregas 09-T012-00000144.</v>
      </c>
      <c r="E1131" s="19">
        <v>45518</v>
      </c>
      <c r="F1131" s="20" t="s">
        <v>842</v>
      </c>
      <c r="G1131" s="20" t="s">
        <v>6478</v>
      </c>
      <c r="H1131" s="20" t="s">
        <v>44</v>
      </c>
      <c r="I1131" s="20" t="s">
        <v>45</v>
      </c>
      <c r="J1131" s="20" t="s">
        <v>6479</v>
      </c>
      <c r="K1131" s="20" t="s">
        <v>6480</v>
      </c>
      <c r="L1131" s="20" t="s">
        <v>6481</v>
      </c>
      <c r="M1131" s="20"/>
      <c r="N1131" s="21">
        <v>174.46</v>
      </c>
      <c r="O1131" s="21">
        <v>0</v>
      </c>
      <c r="P1131" s="20"/>
      <c r="Q1131" s="19">
        <v>45518</v>
      </c>
      <c r="R1131" s="20"/>
      <c r="S1131" s="19">
        <v>45548</v>
      </c>
      <c r="T1131" s="20" t="s">
        <v>643</v>
      </c>
      <c r="U1131" s="20">
        <v>1008133</v>
      </c>
      <c r="V1131" s="20">
        <v>240002532</v>
      </c>
      <c r="W1131" s="20" t="s">
        <v>847</v>
      </c>
      <c r="X1131" s="20" t="s">
        <v>6482</v>
      </c>
      <c r="Y1131" s="20" t="s">
        <v>52</v>
      </c>
      <c r="Z1131" s="20" t="s">
        <v>6483</v>
      </c>
      <c r="AA1131" s="20" t="s">
        <v>2994</v>
      </c>
      <c r="AB1131" s="20" t="s">
        <v>54</v>
      </c>
      <c r="AC1131" s="20" t="s">
        <v>167</v>
      </c>
      <c r="AD1131" s="20" t="s">
        <v>56</v>
      </c>
      <c r="AE1131" s="20" t="s">
        <v>1014</v>
      </c>
    </row>
    <row r="1132" spans="1:31" ht="21" customHeight="1" x14ac:dyDescent="0.2">
      <c r="A1132" s="4">
        <f t="shared" si="55"/>
        <v>1130</v>
      </c>
      <c r="B1132" s="4" t="str">
        <f t="shared" si="56"/>
        <v>B010-00019600</v>
      </c>
      <c r="C1132" s="4" t="str">
        <f>IFERROR(VLOOKUP(F1132,Tablas!$A$1:$B$3,2,0),"")</f>
        <v>Boleta</v>
      </c>
      <c r="D1132" s="4" t="str">
        <f t="shared" si="57"/>
        <v>Falabella - CONTADO / CASH - PE 3579 FALABELLA No 2525091166 Basado en Entregas</v>
      </c>
      <c r="E1132" s="19">
        <v>45492</v>
      </c>
      <c r="F1132" s="20" t="s">
        <v>842</v>
      </c>
      <c r="G1132" s="20" t="s">
        <v>6484</v>
      </c>
      <c r="H1132" s="20" t="s">
        <v>44</v>
      </c>
      <c r="I1132" s="20" t="s">
        <v>45</v>
      </c>
      <c r="J1132" s="20" t="s">
        <v>6262</v>
      </c>
      <c r="K1132" s="20" t="s">
        <v>6263</v>
      </c>
      <c r="L1132" s="20" t="s">
        <v>6264</v>
      </c>
      <c r="M1132" s="20"/>
      <c r="N1132" s="21">
        <v>174.5</v>
      </c>
      <c r="O1132" s="21">
        <v>0</v>
      </c>
      <c r="P1132" s="20"/>
      <c r="Q1132" s="19">
        <v>45492</v>
      </c>
      <c r="R1132" s="20"/>
      <c r="S1132" s="19">
        <v>45492</v>
      </c>
      <c r="T1132" s="20" t="s">
        <v>49</v>
      </c>
      <c r="U1132" s="20">
        <v>996241</v>
      </c>
      <c r="V1132" s="20">
        <v>240002135</v>
      </c>
      <c r="W1132" s="20" t="s">
        <v>847</v>
      </c>
      <c r="X1132" s="20" t="s">
        <v>305</v>
      </c>
      <c r="Y1132" s="20" t="s">
        <v>52</v>
      </c>
      <c r="Z1132" s="20" t="s">
        <v>6485</v>
      </c>
      <c r="AA1132" s="20" t="s">
        <v>808</v>
      </c>
      <c r="AB1132" s="20" t="s">
        <v>863</v>
      </c>
      <c r="AC1132" s="20" t="s">
        <v>689</v>
      </c>
      <c r="AD1132" s="20" t="s">
        <v>56</v>
      </c>
      <c r="AE1132" s="20" t="s">
        <v>1838</v>
      </c>
    </row>
    <row r="1133" spans="1:31" ht="21" customHeight="1" x14ac:dyDescent="0.2">
      <c r="A1133" s="4">
        <f t="shared" si="55"/>
        <v>1131</v>
      </c>
      <c r="B1133" s="4" t="str">
        <f t="shared" si="56"/>
        <v>B010-00018405</v>
      </c>
      <c r="C1133" s="4" t="str">
        <f>IFERROR(VLOOKUP(F1133,Tablas!$A$1:$B$3,2,0),"")</f>
        <v>Boleta</v>
      </c>
      <c r="D1133" s="4" t="str">
        <f t="shared" si="57"/>
        <v>Falabella - CONTADO / CASH - PE 1529 FALABELLA Basado en Entregas 09-0010-00059</v>
      </c>
      <c r="E1133" s="19">
        <v>45385</v>
      </c>
      <c r="F1133" s="20" t="s">
        <v>842</v>
      </c>
      <c r="G1133" s="20" t="s">
        <v>6486</v>
      </c>
      <c r="H1133" s="20" t="s">
        <v>44</v>
      </c>
      <c r="I1133" s="20" t="s">
        <v>45</v>
      </c>
      <c r="J1133" s="20" t="s">
        <v>1659</v>
      </c>
      <c r="K1133" s="20" t="s">
        <v>1660</v>
      </c>
      <c r="L1133" s="20" t="s">
        <v>1661</v>
      </c>
      <c r="M1133" s="20"/>
      <c r="N1133" s="21">
        <v>174.6</v>
      </c>
      <c r="O1133" s="21">
        <v>0</v>
      </c>
      <c r="P1133" s="20"/>
      <c r="Q1133" s="19">
        <v>45385</v>
      </c>
      <c r="R1133" s="20"/>
      <c r="S1133" s="19">
        <v>45385</v>
      </c>
      <c r="T1133" s="20" t="s">
        <v>49</v>
      </c>
      <c r="U1133" s="20">
        <v>941143</v>
      </c>
      <c r="V1133" s="20">
        <v>240000881</v>
      </c>
      <c r="W1133" s="20" t="s">
        <v>847</v>
      </c>
      <c r="X1133" s="20" t="s">
        <v>274</v>
      </c>
      <c r="Y1133" s="20" t="s">
        <v>52</v>
      </c>
      <c r="Z1133" s="20" t="s">
        <v>6487</v>
      </c>
      <c r="AA1133" s="20" t="s">
        <v>353</v>
      </c>
      <c r="AB1133" s="20" t="s">
        <v>54</v>
      </c>
      <c r="AC1133" s="20" t="s">
        <v>1663</v>
      </c>
      <c r="AD1133" s="20" t="s">
        <v>56</v>
      </c>
      <c r="AE1133" s="20" t="s">
        <v>1838</v>
      </c>
    </row>
    <row r="1134" spans="1:31" ht="21" customHeight="1" x14ac:dyDescent="0.2">
      <c r="A1134" s="4">
        <f t="shared" si="55"/>
        <v>1132</v>
      </c>
      <c r="B1134" s="4" t="str">
        <f t="shared" si="56"/>
        <v>B010-00019230</v>
      </c>
      <c r="C1134" s="4" t="str">
        <f>IFERROR(VLOOKUP(F1134,Tablas!$A$1:$B$3,2,0),"")</f>
        <v>Boleta</v>
      </c>
      <c r="D1134" s="4" t="str">
        <f t="shared" si="57"/>
        <v>Falabella - CONTADO / CASH - PE 2851 FALABELLA Basado en Entregas 09-0007-00000</v>
      </c>
      <c r="E1134" s="19">
        <v>45454</v>
      </c>
      <c r="F1134" s="20" t="s">
        <v>842</v>
      </c>
      <c r="G1134" s="20" t="s">
        <v>6488</v>
      </c>
      <c r="H1134" s="20" t="s">
        <v>44</v>
      </c>
      <c r="I1134" s="20" t="s">
        <v>45</v>
      </c>
      <c r="J1134" s="20" t="s">
        <v>4922</v>
      </c>
      <c r="K1134" s="20" t="s">
        <v>4923</v>
      </c>
      <c r="L1134" s="20" t="s">
        <v>4924</v>
      </c>
      <c r="M1134" s="20"/>
      <c r="N1134" s="21">
        <v>174.6</v>
      </c>
      <c r="O1134" s="21">
        <v>0</v>
      </c>
      <c r="P1134" s="20"/>
      <c r="Q1134" s="19">
        <v>45454</v>
      </c>
      <c r="R1134" s="20"/>
      <c r="S1134" s="19">
        <v>45454</v>
      </c>
      <c r="T1134" s="20" t="s">
        <v>49</v>
      </c>
      <c r="U1134" s="20">
        <v>979542</v>
      </c>
      <c r="V1134" s="20">
        <v>240001764</v>
      </c>
      <c r="W1134" s="20" t="s">
        <v>847</v>
      </c>
      <c r="X1134" s="20" t="s">
        <v>274</v>
      </c>
      <c r="Y1134" s="20" t="s">
        <v>52</v>
      </c>
      <c r="Z1134" s="20" t="s">
        <v>6489</v>
      </c>
      <c r="AA1134" s="20" t="s">
        <v>4926</v>
      </c>
      <c r="AB1134" s="20" t="s">
        <v>478</v>
      </c>
      <c r="AC1134" s="20" t="s">
        <v>167</v>
      </c>
      <c r="AD1134" s="20" t="s">
        <v>56</v>
      </c>
      <c r="AE1134" s="20" t="s">
        <v>1838</v>
      </c>
    </row>
    <row r="1135" spans="1:31" ht="21" customHeight="1" x14ac:dyDescent="0.2">
      <c r="A1135" s="4">
        <f t="shared" si="55"/>
        <v>1133</v>
      </c>
      <c r="B1135" s="4" t="str">
        <f t="shared" si="56"/>
        <v>B010-00019075</v>
      </c>
      <c r="C1135" s="4" t="str">
        <f>IFERROR(VLOOKUP(F1135,Tablas!$A$1:$B$3,2,0),"")</f>
        <v>Boleta</v>
      </c>
      <c r="D1135" s="4" t="str">
        <f t="shared" si="57"/>
        <v xml:space="preserve"> - CONTADO / CASH - Facturas clientes - ERCAGV000865</v>
      </c>
      <c r="E1135" s="19">
        <v>45443</v>
      </c>
      <c r="F1135" s="20" t="s">
        <v>842</v>
      </c>
      <c r="G1135" s="20" t="s">
        <v>6490</v>
      </c>
      <c r="H1135" s="20" t="s">
        <v>44</v>
      </c>
      <c r="I1135" s="20" t="s">
        <v>45</v>
      </c>
      <c r="J1135" s="20" t="s">
        <v>6491</v>
      </c>
      <c r="K1135" s="20" t="s">
        <v>6492</v>
      </c>
      <c r="L1135" s="20" t="s">
        <v>6493</v>
      </c>
      <c r="M1135" s="20"/>
      <c r="N1135" s="21">
        <v>175.01</v>
      </c>
      <c r="O1135" s="21">
        <v>0</v>
      </c>
      <c r="P1135" s="20"/>
      <c r="Q1135" s="19">
        <v>45443</v>
      </c>
      <c r="R1135" s="20"/>
      <c r="S1135" s="19">
        <v>45443</v>
      </c>
      <c r="T1135" s="20" t="s">
        <v>49</v>
      </c>
      <c r="U1135" s="20">
        <v>973728</v>
      </c>
      <c r="V1135" s="20">
        <v>240001607</v>
      </c>
      <c r="W1135" s="20" t="s">
        <v>847</v>
      </c>
      <c r="X1135" s="20" t="s">
        <v>2795</v>
      </c>
      <c r="Y1135" s="20" t="s">
        <v>52</v>
      </c>
      <c r="Z1135" s="20" t="s">
        <v>6494</v>
      </c>
      <c r="AA1135" s="20" t="s">
        <v>4846</v>
      </c>
      <c r="AB1135" s="20" t="s">
        <v>54</v>
      </c>
      <c r="AC1135" s="20" t="s">
        <v>167</v>
      </c>
      <c r="AD1135" s="20" t="s">
        <v>56</v>
      </c>
      <c r="AE1135" s="20"/>
    </row>
    <row r="1136" spans="1:31" ht="21" customHeight="1" x14ac:dyDescent="0.2">
      <c r="A1136" s="4">
        <f t="shared" si="55"/>
        <v>1134</v>
      </c>
      <c r="B1136" s="4" t="str">
        <f t="shared" si="56"/>
        <v>B010-00018384</v>
      </c>
      <c r="C1136" s="4" t="str">
        <f>IFERROR(VLOOKUP(F1136,Tablas!$A$1:$B$3,2,0),"")</f>
        <v>Boleta</v>
      </c>
      <c r="D1136" s="4" t="str">
        <f t="shared" si="57"/>
        <v>Ecom - CONTADO / CASH - PE 1502 TEL: 991264961 Basado en Pedidos de client</v>
      </c>
      <c r="E1136" s="19">
        <v>45384</v>
      </c>
      <c r="F1136" s="20" t="s">
        <v>842</v>
      </c>
      <c r="G1136" s="20" t="s">
        <v>6498</v>
      </c>
      <c r="H1136" s="20" t="s">
        <v>44</v>
      </c>
      <c r="I1136" s="20" t="s">
        <v>45</v>
      </c>
      <c r="J1136" s="20" t="s">
        <v>6499</v>
      </c>
      <c r="K1136" s="20" t="s">
        <v>6500</v>
      </c>
      <c r="L1136" s="20" t="s">
        <v>6501</v>
      </c>
      <c r="M1136" s="20"/>
      <c r="N1136" s="21">
        <v>176.04</v>
      </c>
      <c r="O1136" s="21">
        <v>0</v>
      </c>
      <c r="P1136" s="20"/>
      <c r="Q1136" s="19">
        <v>45384</v>
      </c>
      <c r="R1136" s="20"/>
      <c r="S1136" s="19">
        <v>45384</v>
      </c>
      <c r="T1136" s="20" t="s">
        <v>49</v>
      </c>
      <c r="U1136" s="20">
        <v>940237</v>
      </c>
      <c r="V1136" s="20">
        <v>240000860</v>
      </c>
      <c r="W1136" s="20" t="s">
        <v>847</v>
      </c>
      <c r="X1136" s="20" t="s">
        <v>274</v>
      </c>
      <c r="Y1136" s="20" t="s">
        <v>52</v>
      </c>
      <c r="Z1136" s="20" t="s">
        <v>6502</v>
      </c>
      <c r="AA1136" s="20" t="s">
        <v>6503</v>
      </c>
      <c r="AB1136" s="20" t="s">
        <v>949</v>
      </c>
      <c r="AC1136" s="20" t="s">
        <v>689</v>
      </c>
      <c r="AD1136" s="20" t="s">
        <v>56</v>
      </c>
      <c r="AE1136" s="20" t="s">
        <v>864</v>
      </c>
    </row>
    <row r="1137" spans="1:31" ht="21" customHeight="1" x14ac:dyDescent="0.2">
      <c r="A1137" s="4">
        <f t="shared" si="55"/>
        <v>1135</v>
      </c>
      <c r="B1137" s="4" t="str">
        <f t="shared" si="56"/>
        <v>B010-00019546</v>
      </c>
      <c r="C1137" s="4" t="str">
        <f>IFERROR(VLOOKUP(F1137,Tablas!$A$1:$B$3,2,0),"")</f>
        <v>Boleta</v>
      </c>
      <c r="D1137" s="4" t="str">
        <f t="shared" si="57"/>
        <v>Ecom - CONTADO / CASH - PE 3494 TEL: 959095151 CANI-TABS Basado en Entrega</v>
      </c>
      <c r="E1137" s="19">
        <v>45488</v>
      </c>
      <c r="F1137" s="20" t="s">
        <v>842</v>
      </c>
      <c r="G1137" s="20" t="s">
        <v>6504</v>
      </c>
      <c r="H1137" s="20" t="s">
        <v>44</v>
      </c>
      <c r="I1137" s="20" t="s">
        <v>45</v>
      </c>
      <c r="J1137" s="20" t="s">
        <v>6505</v>
      </c>
      <c r="K1137" s="20" t="s">
        <v>6506</v>
      </c>
      <c r="L1137" s="20" t="s">
        <v>6507</v>
      </c>
      <c r="M1137" s="20"/>
      <c r="N1137" s="21">
        <v>176.4</v>
      </c>
      <c r="O1137" s="21">
        <v>0</v>
      </c>
      <c r="P1137" s="20"/>
      <c r="Q1137" s="19">
        <v>45488</v>
      </c>
      <c r="R1137" s="20"/>
      <c r="S1137" s="19">
        <v>45488</v>
      </c>
      <c r="T1137" s="20" t="s">
        <v>49</v>
      </c>
      <c r="U1137" s="20">
        <v>994316</v>
      </c>
      <c r="V1137" s="20">
        <v>240002081</v>
      </c>
      <c r="W1137" s="20" t="s">
        <v>847</v>
      </c>
      <c r="X1137" s="20" t="s">
        <v>274</v>
      </c>
      <c r="Y1137" s="20" t="s">
        <v>52</v>
      </c>
      <c r="Z1137" s="20" t="s">
        <v>6508</v>
      </c>
      <c r="AA1137" s="20" t="s">
        <v>353</v>
      </c>
      <c r="AB1137" s="20" t="s">
        <v>54</v>
      </c>
      <c r="AC1137" s="20" t="s">
        <v>167</v>
      </c>
      <c r="AD1137" s="20" t="s">
        <v>56</v>
      </c>
      <c r="AE1137" s="20" t="s">
        <v>864</v>
      </c>
    </row>
    <row r="1138" spans="1:31" ht="21" customHeight="1" x14ac:dyDescent="0.2">
      <c r="A1138" s="4">
        <f t="shared" si="55"/>
        <v>1136</v>
      </c>
      <c r="B1138" s="4" t="str">
        <f t="shared" si="56"/>
        <v>B010-00017995</v>
      </c>
      <c r="C1138" s="4" t="str">
        <f>IFERROR(VLOOKUP(F1138,Tablas!$A$1:$B$3,2,0),"")</f>
        <v>Boleta</v>
      </c>
      <c r="D1138" s="4" t="str">
        <f t="shared" si="57"/>
        <v>Ecom - CONTADO / CASH - PE 0903 TEL: 926876936 Basado en Pedidos de client</v>
      </c>
      <c r="E1138" s="19">
        <v>45348</v>
      </c>
      <c r="F1138" s="20" t="s">
        <v>842</v>
      </c>
      <c r="G1138" s="20" t="s">
        <v>6509</v>
      </c>
      <c r="H1138" s="20" t="s">
        <v>44</v>
      </c>
      <c r="I1138" s="20" t="s">
        <v>45</v>
      </c>
      <c r="J1138" s="20" t="s">
        <v>6510</v>
      </c>
      <c r="K1138" s="20" t="s">
        <v>6511</v>
      </c>
      <c r="L1138" s="20" t="s">
        <v>6512</v>
      </c>
      <c r="M1138" s="20"/>
      <c r="N1138" s="21">
        <v>176.95</v>
      </c>
      <c r="O1138" s="21">
        <v>0</v>
      </c>
      <c r="P1138" s="20"/>
      <c r="Q1138" s="19">
        <v>45348</v>
      </c>
      <c r="R1138" s="20"/>
      <c r="S1138" s="19">
        <v>45348</v>
      </c>
      <c r="T1138" s="20" t="s">
        <v>49</v>
      </c>
      <c r="U1138" s="20">
        <v>925114</v>
      </c>
      <c r="V1138" s="20">
        <v>240000469</v>
      </c>
      <c r="W1138" s="20" t="s">
        <v>847</v>
      </c>
      <c r="X1138" s="20" t="s">
        <v>305</v>
      </c>
      <c r="Y1138" s="20" t="s">
        <v>52</v>
      </c>
      <c r="Z1138" s="20" t="s">
        <v>6513</v>
      </c>
      <c r="AA1138" s="20" t="s">
        <v>6514</v>
      </c>
      <c r="AB1138" s="20" t="s">
        <v>963</v>
      </c>
      <c r="AC1138" s="20" t="s">
        <v>689</v>
      </c>
      <c r="AD1138" s="20" t="s">
        <v>56</v>
      </c>
      <c r="AE1138" s="20" t="s">
        <v>864</v>
      </c>
    </row>
    <row r="1139" spans="1:31" ht="21" customHeight="1" x14ac:dyDescent="0.2">
      <c r="A1139" s="4">
        <f t="shared" si="55"/>
        <v>1137</v>
      </c>
      <c r="B1139" s="4" t="str">
        <f t="shared" si="56"/>
        <v>B010-00018401</v>
      </c>
      <c r="C1139" s="4" t="str">
        <f>IFERROR(VLOOKUP(F1139,Tablas!$A$1:$B$3,2,0),"")</f>
        <v>Boleta</v>
      </c>
      <c r="D1139" s="4" t="str">
        <f t="shared" si="57"/>
        <v>Ecom - CONTADO / CASH - PE 1522 RECOGE: Karem Laura Rodriguez Ascona DNI:</v>
      </c>
      <c r="E1139" s="19">
        <v>45384</v>
      </c>
      <c r="F1139" s="20" t="s">
        <v>842</v>
      </c>
      <c r="G1139" s="20" t="s">
        <v>6515</v>
      </c>
      <c r="H1139" s="20" t="s">
        <v>44</v>
      </c>
      <c r="I1139" s="20" t="s">
        <v>45</v>
      </c>
      <c r="J1139" s="20" t="s">
        <v>6516</v>
      </c>
      <c r="K1139" s="20" t="s">
        <v>6517</v>
      </c>
      <c r="L1139" s="20" t="s">
        <v>6518</v>
      </c>
      <c r="M1139" s="20"/>
      <c r="N1139" s="21">
        <v>177</v>
      </c>
      <c r="O1139" s="21">
        <v>0</v>
      </c>
      <c r="P1139" s="20"/>
      <c r="Q1139" s="19">
        <v>45384</v>
      </c>
      <c r="R1139" s="20"/>
      <c r="S1139" s="19">
        <v>45384</v>
      </c>
      <c r="T1139" s="20" t="s">
        <v>49</v>
      </c>
      <c r="U1139" s="20">
        <v>941038</v>
      </c>
      <c r="V1139" s="20">
        <v>240000877</v>
      </c>
      <c r="W1139" s="20" t="s">
        <v>847</v>
      </c>
      <c r="X1139" s="20" t="s">
        <v>305</v>
      </c>
      <c r="Y1139" s="20" t="s">
        <v>52</v>
      </c>
      <c r="Z1139" s="20" t="s">
        <v>6519</v>
      </c>
      <c r="AA1139" s="20" t="s">
        <v>6520</v>
      </c>
      <c r="AB1139" s="20" t="s">
        <v>1534</v>
      </c>
      <c r="AC1139" s="20" t="s">
        <v>1535</v>
      </c>
      <c r="AD1139" s="20" t="s">
        <v>56</v>
      </c>
      <c r="AE1139" s="20" t="s">
        <v>864</v>
      </c>
    </row>
    <row r="1140" spans="1:31" ht="21" customHeight="1" x14ac:dyDescent="0.2">
      <c r="A1140" s="4">
        <f t="shared" si="55"/>
        <v>1138</v>
      </c>
      <c r="B1140" s="4" t="str">
        <f t="shared" si="56"/>
        <v>B010-00020136</v>
      </c>
      <c r="C1140" s="4" t="str">
        <f>IFERROR(VLOOKUP(F1140,Tablas!$A$1:$B$3,2,0),"")</f>
        <v>Boleta</v>
      </c>
      <c r="D1140" s="4" t="str">
        <f t="shared" si="57"/>
        <v>Nacional - CONTADO / CASH - Pedidos de cliente - C00044043068 Basado en Entreg</v>
      </c>
      <c r="E1140" s="19">
        <v>45529</v>
      </c>
      <c r="F1140" s="20" t="s">
        <v>842</v>
      </c>
      <c r="G1140" s="20" t="s">
        <v>6521</v>
      </c>
      <c r="H1140" s="20" t="s">
        <v>44</v>
      </c>
      <c r="I1140" s="20" t="s">
        <v>45</v>
      </c>
      <c r="J1140" s="20" t="s">
        <v>6522</v>
      </c>
      <c r="K1140" s="20" t="s">
        <v>6523</v>
      </c>
      <c r="L1140" s="20" t="s">
        <v>6524</v>
      </c>
      <c r="M1140" s="20"/>
      <c r="N1140" s="21">
        <v>177</v>
      </c>
      <c r="O1140" s="21">
        <v>0</v>
      </c>
      <c r="P1140" s="20"/>
      <c r="Q1140" s="19">
        <v>45529</v>
      </c>
      <c r="R1140" s="20"/>
      <c r="S1140" s="19">
        <v>45529</v>
      </c>
      <c r="T1140" s="20" t="s">
        <v>49</v>
      </c>
      <c r="U1140" s="20">
        <v>1012730</v>
      </c>
      <c r="V1140" s="20">
        <v>240002673</v>
      </c>
      <c r="W1140" s="20" t="s">
        <v>847</v>
      </c>
      <c r="X1140" s="20" t="s">
        <v>848</v>
      </c>
      <c r="Y1140" s="20" t="s">
        <v>52</v>
      </c>
      <c r="Z1140" s="20" t="s">
        <v>6525</v>
      </c>
      <c r="AA1140" s="20" t="s">
        <v>1013</v>
      </c>
      <c r="AB1140" s="20" t="s">
        <v>789</v>
      </c>
      <c r="AC1140" s="20" t="s">
        <v>167</v>
      </c>
      <c r="AD1140" s="20" t="s">
        <v>56</v>
      </c>
      <c r="AE1140" s="20" t="s">
        <v>1014</v>
      </c>
    </row>
    <row r="1141" spans="1:31" ht="21" customHeight="1" x14ac:dyDescent="0.2">
      <c r="A1141" s="4">
        <f t="shared" si="55"/>
        <v>1139</v>
      </c>
      <c r="B1141" s="4" t="str">
        <f t="shared" si="56"/>
        <v>B010-00020117</v>
      </c>
      <c r="C1141" s="4" t="str">
        <f>IFERROR(VLOOKUP(F1141,Tablas!$A$1:$B$3,2,0),"")</f>
        <v>Boleta</v>
      </c>
      <c r="D1141" s="4" t="str">
        <f t="shared" si="57"/>
        <v>Nacional - CONTADO / CASH - Pedidos de cliente - C00071936763 Basado en Entreg</v>
      </c>
      <c r="E1141" s="19">
        <v>45528</v>
      </c>
      <c r="F1141" s="20" t="s">
        <v>842</v>
      </c>
      <c r="G1141" s="20" t="s">
        <v>6526</v>
      </c>
      <c r="H1141" s="20" t="s">
        <v>44</v>
      </c>
      <c r="I1141" s="20" t="s">
        <v>45</v>
      </c>
      <c r="J1141" s="20" t="s">
        <v>6527</v>
      </c>
      <c r="K1141" s="20" t="s">
        <v>6528</v>
      </c>
      <c r="L1141" s="20" t="s">
        <v>6529</v>
      </c>
      <c r="M1141" s="20"/>
      <c r="N1141" s="21">
        <v>177</v>
      </c>
      <c r="O1141" s="21">
        <v>0</v>
      </c>
      <c r="P1141" s="20"/>
      <c r="Q1141" s="19">
        <v>45528</v>
      </c>
      <c r="R1141" s="20"/>
      <c r="S1141" s="19">
        <v>45528</v>
      </c>
      <c r="T1141" s="20" t="s">
        <v>49</v>
      </c>
      <c r="U1141" s="20">
        <v>1012686</v>
      </c>
      <c r="V1141" s="20">
        <v>240002654</v>
      </c>
      <c r="W1141" s="20" t="s">
        <v>847</v>
      </c>
      <c r="X1141" s="20" t="s">
        <v>848</v>
      </c>
      <c r="Y1141" s="20" t="s">
        <v>52</v>
      </c>
      <c r="Z1141" s="20" t="s">
        <v>6530</v>
      </c>
      <c r="AA1141" s="20" t="s">
        <v>1013</v>
      </c>
      <c r="AB1141" s="20" t="s">
        <v>789</v>
      </c>
      <c r="AC1141" s="20" t="s">
        <v>167</v>
      </c>
      <c r="AD1141" s="20" t="s">
        <v>56</v>
      </c>
      <c r="AE1141" s="20" t="s">
        <v>1014</v>
      </c>
    </row>
    <row r="1142" spans="1:31" ht="21" customHeight="1" x14ac:dyDescent="0.2">
      <c r="A1142" s="4">
        <f t="shared" si="55"/>
        <v>1140</v>
      </c>
      <c r="B1142" s="4" t="str">
        <f t="shared" si="56"/>
        <v>B010-00020199</v>
      </c>
      <c r="C1142" s="4" t="str">
        <f>IFERROR(VLOOKUP(F1142,Tablas!$A$1:$B$3,2,0),"")</f>
        <v>Boleta</v>
      </c>
      <c r="D1142" s="4" t="str">
        <f t="shared" si="57"/>
        <v>Nacional - CONTADO / CASH - Pedidos de cliente - C00040299694 Basado en Entreg</v>
      </c>
      <c r="E1142" s="19">
        <v>45531</v>
      </c>
      <c r="F1142" s="20" t="s">
        <v>842</v>
      </c>
      <c r="G1142" s="20" t="s">
        <v>6531</v>
      </c>
      <c r="H1142" s="20" t="s">
        <v>44</v>
      </c>
      <c r="I1142" s="20" t="s">
        <v>45</v>
      </c>
      <c r="J1142" s="20" t="s">
        <v>6532</v>
      </c>
      <c r="K1142" s="20" t="s">
        <v>6533</v>
      </c>
      <c r="L1142" s="20" t="s">
        <v>6534</v>
      </c>
      <c r="M1142" s="20"/>
      <c r="N1142" s="21">
        <v>177</v>
      </c>
      <c r="O1142" s="21">
        <v>0</v>
      </c>
      <c r="P1142" s="20"/>
      <c r="Q1142" s="19">
        <v>45531</v>
      </c>
      <c r="R1142" s="20"/>
      <c r="S1142" s="19">
        <v>45531</v>
      </c>
      <c r="T1142" s="20" t="s">
        <v>49</v>
      </c>
      <c r="U1142" s="20">
        <v>1014151</v>
      </c>
      <c r="V1142" s="20">
        <v>240002736</v>
      </c>
      <c r="W1142" s="20" t="s">
        <v>847</v>
      </c>
      <c r="X1142" s="20" t="s">
        <v>848</v>
      </c>
      <c r="Y1142" s="20" t="s">
        <v>52</v>
      </c>
      <c r="Z1142" s="20" t="s">
        <v>6535</v>
      </c>
      <c r="AA1142" s="20" t="s">
        <v>1013</v>
      </c>
      <c r="AB1142" s="20" t="s">
        <v>789</v>
      </c>
      <c r="AC1142" s="20" t="s">
        <v>167</v>
      </c>
      <c r="AD1142" s="20" t="s">
        <v>56</v>
      </c>
      <c r="AE1142" s="20" t="s">
        <v>1014</v>
      </c>
    </row>
    <row r="1143" spans="1:31" ht="21" customHeight="1" x14ac:dyDescent="0.2">
      <c r="A1143" s="4">
        <f t="shared" si="55"/>
        <v>1141</v>
      </c>
      <c r="B1143" s="4" t="str">
        <f t="shared" si="56"/>
        <v>B010-00020133</v>
      </c>
      <c r="C1143" s="4" t="str">
        <f>IFERROR(VLOOKUP(F1143,Tablas!$A$1:$B$3,2,0),"")</f>
        <v>Boleta</v>
      </c>
      <c r="D1143" s="4" t="str">
        <f t="shared" si="57"/>
        <v>Nacional - CONTADO / CASH - Pedidos de cliente - C00000979298 Basado en Entreg</v>
      </c>
      <c r="E1143" s="19">
        <v>45528</v>
      </c>
      <c r="F1143" s="20" t="s">
        <v>842</v>
      </c>
      <c r="G1143" s="20" t="s">
        <v>6536</v>
      </c>
      <c r="H1143" s="20" t="s">
        <v>44</v>
      </c>
      <c r="I1143" s="20" t="s">
        <v>45</v>
      </c>
      <c r="J1143" s="20" t="s">
        <v>6537</v>
      </c>
      <c r="K1143" s="20" t="s">
        <v>6538</v>
      </c>
      <c r="L1143" s="20" t="s">
        <v>6539</v>
      </c>
      <c r="M1143" s="20"/>
      <c r="N1143" s="21">
        <v>177</v>
      </c>
      <c r="O1143" s="21">
        <v>0</v>
      </c>
      <c r="P1143" s="20"/>
      <c r="Q1143" s="19">
        <v>45528</v>
      </c>
      <c r="R1143" s="20"/>
      <c r="S1143" s="19">
        <v>45528</v>
      </c>
      <c r="T1143" s="20" t="s">
        <v>49</v>
      </c>
      <c r="U1143" s="20">
        <v>1012724</v>
      </c>
      <c r="V1143" s="20">
        <v>240002670</v>
      </c>
      <c r="W1143" s="20" t="s">
        <v>847</v>
      </c>
      <c r="X1143" s="20" t="s">
        <v>848</v>
      </c>
      <c r="Y1143" s="20" t="s">
        <v>52</v>
      </c>
      <c r="Z1143" s="20" t="s">
        <v>6540</v>
      </c>
      <c r="AA1143" s="20" t="s">
        <v>1013</v>
      </c>
      <c r="AB1143" s="20" t="s">
        <v>789</v>
      </c>
      <c r="AC1143" s="20" t="s">
        <v>167</v>
      </c>
      <c r="AD1143" s="20" t="s">
        <v>56</v>
      </c>
      <c r="AE1143" s="20" t="s">
        <v>1014</v>
      </c>
    </row>
    <row r="1144" spans="1:31" ht="21" customHeight="1" x14ac:dyDescent="0.2">
      <c r="A1144" s="4">
        <f t="shared" si="55"/>
        <v>1142</v>
      </c>
      <c r="B1144" s="4" t="str">
        <f t="shared" si="56"/>
        <v>B010-00020146</v>
      </c>
      <c r="C1144" s="4" t="str">
        <f>IFERROR(VLOOKUP(F1144,Tablas!$A$1:$B$3,2,0),"")</f>
        <v>Boleta</v>
      </c>
      <c r="D1144" s="4" t="str">
        <f t="shared" si="57"/>
        <v>Nacional - CONTADO / CASH - PE 4395 Basado en Entregas 09-T010-00000970.</v>
      </c>
      <c r="E1144" s="19">
        <v>45529</v>
      </c>
      <c r="F1144" s="20" t="s">
        <v>842</v>
      </c>
      <c r="G1144" s="20" t="s">
        <v>6541</v>
      </c>
      <c r="H1144" s="20" t="s">
        <v>44</v>
      </c>
      <c r="I1144" s="20" t="s">
        <v>45</v>
      </c>
      <c r="J1144" s="20" t="s">
        <v>6542</v>
      </c>
      <c r="K1144" s="20" t="s">
        <v>6543</v>
      </c>
      <c r="L1144" s="20" t="s">
        <v>6544</v>
      </c>
      <c r="M1144" s="20"/>
      <c r="N1144" s="21">
        <v>177</v>
      </c>
      <c r="O1144" s="21">
        <v>0</v>
      </c>
      <c r="P1144" s="20"/>
      <c r="Q1144" s="19">
        <v>45529</v>
      </c>
      <c r="R1144" s="20"/>
      <c r="S1144" s="19">
        <v>45529</v>
      </c>
      <c r="T1144" s="20" t="s">
        <v>49</v>
      </c>
      <c r="U1144" s="20">
        <v>1012781</v>
      </c>
      <c r="V1144" s="20">
        <v>240002683</v>
      </c>
      <c r="W1144" s="20" t="s">
        <v>847</v>
      </c>
      <c r="X1144" s="20" t="s">
        <v>848</v>
      </c>
      <c r="Y1144" s="20" t="s">
        <v>52</v>
      </c>
      <c r="Z1144" s="20" t="s">
        <v>6545</v>
      </c>
      <c r="AA1144" s="20" t="s">
        <v>1013</v>
      </c>
      <c r="AB1144" s="20" t="s">
        <v>789</v>
      </c>
      <c r="AC1144" s="20" t="s">
        <v>167</v>
      </c>
      <c r="AD1144" s="20" t="s">
        <v>56</v>
      </c>
      <c r="AE1144" s="20" t="s">
        <v>1014</v>
      </c>
    </row>
    <row r="1145" spans="1:31" ht="21" customHeight="1" x14ac:dyDescent="0.2">
      <c r="A1145" s="4">
        <f t="shared" si="55"/>
        <v>1143</v>
      </c>
      <c r="B1145" s="4" t="str">
        <f t="shared" si="56"/>
        <v>B010-00019981</v>
      </c>
      <c r="C1145" s="4" t="str">
        <f>IFERROR(VLOOKUP(F1145,Tablas!$A$1:$B$3,2,0),"")</f>
        <v>Boleta</v>
      </c>
      <c r="D1145" s="4" t="str">
        <f t="shared" si="57"/>
        <v>Ecom - CONTADO / CASH - PE 4105 TEL: 945097100 ENVÍO Basado en Entregas 09</v>
      </c>
      <c r="E1145" s="19">
        <v>45518</v>
      </c>
      <c r="F1145" s="20" t="s">
        <v>842</v>
      </c>
      <c r="G1145" s="20" t="s">
        <v>6546</v>
      </c>
      <c r="H1145" s="20" t="s">
        <v>44</v>
      </c>
      <c r="I1145" s="20" t="s">
        <v>45</v>
      </c>
      <c r="J1145" s="20" t="s">
        <v>6547</v>
      </c>
      <c r="K1145" s="20" t="s">
        <v>6548</v>
      </c>
      <c r="L1145" s="20" t="s">
        <v>6549</v>
      </c>
      <c r="M1145" s="20"/>
      <c r="N1145" s="21">
        <v>177.84</v>
      </c>
      <c r="O1145" s="21">
        <v>0</v>
      </c>
      <c r="P1145" s="20"/>
      <c r="Q1145" s="19">
        <v>45518</v>
      </c>
      <c r="R1145" s="20"/>
      <c r="S1145" s="19">
        <v>45518</v>
      </c>
      <c r="T1145" s="20" t="s">
        <v>49</v>
      </c>
      <c r="U1145" s="20">
        <v>1007845</v>
      </c>
      <c r="V1145" s="20">
        <v>240002517</v>
      </c>
      <c r="W1145" s="20" t="s">
        <v>847</v>
      </c>
      <c r="X1145" s="20" t="s">
        <v>305</v>
      </c>
      <c r="Y1145" s="20" t="s">
        <v>52</v>
      </c>
      <c r="Z1145" s="20" t="s">
        <v>6550</v>
      </c>
      <c r="AA1145" s="20" t="s">
        <v>6551</v>
      </c>
      <c r="AB1145" s="20" t="s">
        <v>544</v>
      </c>
      <c r="AC1145" s="20" t="s">
        <v>167</v>
      </c>
      <c r="AD1145" s="20" t="s">
        <v>56</v>
      </c>
      <c r="AE1145" s="20" t="s">
        <v>864</v>
      </c>
    </row>
    <row r="1146" spans="1:31" ht="21" customHeight="1" x14ac:dyDescent="0.2">
      <c r="A1146" s="4">
        <f t="shared" si="55"/>
        <v>1144</v>
      </c>
      <c r="B1146" s="4" t="str">
        <f t="shared" si="56"/>
        <v>B010-00019603</v>
      </c>
      <c r="C1146" s="4" t="str">
        <f>IFERROR(VLOOKUP(F1146,Tablas!$A$1:$B$3,2,0),"")</f>
        <v>Boleta</v>
      </c>
      <c r="D1146" s="4" t="str">
        <f t="shared" si="57"/>
        <v>Ecom - CONTADO / CASH - PE 3584 TEL:  998114061 ENVÍO Basado en Entregas 0</v>
      </c>
      <c r="E1146" s="19">
        <v>45492</v>
      </c>
      <c r="F1146" s="20" t="s">
        <v>842</v>
      </c>
      <c r="G1146" s="20" t="s">
        <v>6552</v>
      </c>
      <c r="H1146" s="20" t="s">
        <v>44</v>
      </c>
      <c r="I1146" s="20" t="s">
        <v>45</v>
      </c>
      <c r="J1146" s="20" t="s">
        <v>2053</v>
      </c>
      <c r="K1146" s="20" t="s">
        <v>2054</v>
      </c>
      <c r="L1146" s="20" t="s">
        <v>2055</v>
      </c>
      <c r="M1146" s="20"/>
      <c r="N1146" s="21">
        <v>178.01</v>
      </c>
      <c r="O1146" s="21">
        <v>0</v>
      </c>
      <c r="P1146" s="20"/>
      <c r="Q1146" s="19">
        <v>45492</v>
      </c>
      <c r="R1146" s="20"/>
      <c r="S1146" s="19">
        <v>45492</v>
      </c>
      <c r="T1146" s="20" t="s">
        <v>49</v>
      </c>
      <c r="U1146" s="20">
        <v>996247</v>
      </c>
      <c r="V1146" s="20">
        <v>240002138</v>
      </c>
      <c r="W1146" s="20" t="s">
        <v>847</v>
      </c>
      <c r="X1146" s="20" t="s">
        <v>305</v>
      </c>
      <c r="Y1146" s="20" t="s">
        <v>52</v>
      </c>
      <c r="Z1146" s="20" t="s">
        <v>6553</v>
      </c>
      <c r="AA1146" s="20" t="s">
        <v>353</v>
      </c>
      <c r="AB1146" s="20" t="s">
        <v>54</v>
      </c>
      <c r="AC1146" s="20" t="s">
        <v>689</v>
      </c>
      <c r="AD1146" s="20" t="s">
        <v>56</v>
      </c>
      <c r="AE1146" s="20" t="s">
        <v>864</v>
      </c>
    </row>
    <row r="1147" spans="1:31" ht="21" customHeight="1" x14ac:dyDescent="0.2">
      <c r="A1147" s="4">
        <f t="shared" si="55"/>
        <v>1145</v>
      </c>
      <c r="B1147" s="4" t="str">
        <f t="shared" si="56"/>
        <v>B010-00017977</v>
      </c>
      <c r="C1147" s="4" t="str">
        <f>IFERROR(VLOOKUP(F1147,Tablas!$A$1:$B$3,2,0),"")</f>
        <v>Boleta</v>
      </c>
      <c r="D1147" s="4" t="str">
        <f t="shared" si="57"/>
        <v>Falabella - CONTADO / CASH - PE 0858 FALABELLA Basado en Entregas 09-0010-00058</v>
      </c>
      <c r="E1147" s="19">
        <v>45344</v>
      </c>
      <c r="F1147" s="20" t="s">
        <v>842</v>
      </c>
      <c r="G1147" s="20" t="s">
        <v>6554</v>
      </c>
      <c r="H1147" s="20" t="s">
        <v>44</v>
      </c>
      <c r="I1147" s="20" t="s">
        <v>45</v>
      </c>
      <c r="J1147" s="20" t="s">
        <v>6555</v>
      </c>
      <c r="K1147" s="20" t="s">
        <v>6556</v>
      </c>
      <c r="L1147" s="20" t="s">
        <v>6557</v>
      </c>
      <c r="M1147" s="20"/>
      <c r="N1147" s="21">
        <v>180.91</v>
      </c>
      <c r="O1147" s="21">
        <v>0</v>
      </c>
      <c r="P1147" s="20"/>
      <c r="Q1147" s="19">
        <v>45344</v>
      </c>
      <c r="R1147" s="20"/>
      <c r="S1147" s="19">
        <v>45344</v>
      </c>
      <c r="T1147" s="20" t="s">
        <v>49</v>
      </c>
      <c r="U1147" s="20">
        <v>924021</v>
      </c>
      <c r="V1147" s="20">
        <v>240000451</v>
      </c>
      <c r="W1147" s="20" t="s">
        <v>847</v>
      </c>
      <c r="X1147" s="20" t="s">
        <v>305</v>
      </c>
      <c r="Y1147" s="20" t="s">
        <v>52</v>
      </c>
      <c r="Z1147" s="20" t="s">
        <v>6558</v>
      </c>
      <c r="AA1147" s="20" t="s">
        <v>6559</v>
      </c>
      <c r="AB1147" s="20" t="s">
        <v>682</v>
      </c>
      <c r="AC1147" s="20" t="s">
        <v>167</v>
      </c>
      <c r="AD1147" s="20" t="s">
        <v>56</v>
      </c>
      <c r="AE1147" s="20" t="s">
        <v>1838</v>
      </c>
    </row>
    <row r="1148" spans="1:31" ht="21" customHeight="1" x14ac:dyDescent="0.2">
      <c r="A1148" s="4">
        <f t="shared" si="55"/>
        <v>1146</v>
      </c>
      <c r="B1148" s="4" t="str">
        <f t="shared" si="56"/>
        <v>B010-00017030</v>
      </c>
      <c r="C1148" s="4" t="str">
        <f>IFERROR(VLOOKUP(F1148,Tablas!$A$1:$B$3,2,0),"")</f>
        <v>Boleta</v>
      </c>
      <c r="D1148" s="4" t="str">
        <f t="shared" si="57"/>
        <v>Falabella - CONTADO / CASH - PE 5309 FALABELLA Basado en Entregas 09-0010-00057</v>
      </c>
      <c r="E1148" s="19">
        <v>45274</v>
      </c>
      <c r="F1148" s="20" t="s">
        <v>842</v>
      </c>
      <c r="G1148" s="20" t="s">
        <v>6560</v>
      </c>
      <c r="H1148" s="20" t="s">
        <v>44</v>
      </c>
      <c r="I1148" s="20" t="s">
        <v>45</v>
      </c>
      <c r="J1148" s="20" t="s">
        <v>6561</v>
      </c>
      <c r="K1148" s="20" t="s">
        <v>6562</v>
      </c>
      <c r="L1148" s="20" t="s">
        <v>6563</v>
      </c>
      <c r="M1148" s="20"/>
      <c r="N1148" s="21">
        <v>180.91</v>
      </c>
      <c r="O1148" s="21">
        <v>0</v>
      </c>
      <c r="P1148" s="20"/>
      <c r="Q1148" s="19">
        <v>45274</v>
      </c>
      <c r="R1148" s="20"/>
      <c r="S1148" s="19">
        <v>45274</v>
      </c>
      <c r="T1148" s="20" t="s">
        <v>49</v>
      </c>
      <c r="U1148" s="20">
        <v>888625</v>
      </c>
      <c r="V1148" s="20">
        <v>230003344</v>
      </c>
      <c r="W1148" s="20" t="s">
        <v>847</v>
      </c>
      <c r="X1148" s="20" t="s">
        <v>305</v>
      </c>
      <c r="Y1148" s="20" t="s">
        <v>52</v>
      </c>
      <c r="Z1148" s="20" t="s">
        <v>6564</v>
      </c>
      <c r="AA1148" s="20" t="s">
        <v>6565</v>
      </c>
      <c r="AB1148" s="20" t="s">
        <v>2671</v>
      </c>
      <c r="AC1148" s="20" t="s">
        <v>2671</v>
      </c>
      <c r="AD1148" s="20" t="s">
        <v>56</v>
      </c>
      <c r="AE1148" s="20" t="s">
        <v>1838</v>
      </c>
    </row>
    <row r="1149" spans="1:31" ht="21" customHeight="1" x14ac:dyDescent="0.2">
      <c r="A1149" s="4">
        <f t="shared" si="55"/>
        <v>1147</v>
      </c>
      <c r="B1149" s="4" t="str">
        <f t="shared" si="56"/>
        <v>B010-00017374</v>
      </c>
      <c r="C1149" s="4" t="str">
        <f>IFERROR(VLOOKUP(F1149,Tablas!$A$1:$B$3,2,0),"")</f>
        <v>Boleta</v>
      </c>
      <c r="D1149" s="4" t="str">
        <f t="shared" si="57"/>
        <v>Falabella - CONTADO / CASH - PE 5594 FALABELLA Basado en Entregas 09-0010-00058</v>
      </c>
      <c r="E1149" s="19">
        <v>45288</v>
      </c>
      <c r="F1149" s="20" t="s">
        <v>842</v>
      </c>
      <c r="G1149" s="20" t="s">
        <v>6566</v>
      </c>
      <c r="H1149" s="20" t="s">
        <v>44</v>
      </c>
      <c r="I1149" s="20" t="s">
        <v>45</v>
      </c>
      <c r="J1149" s="20" t="s">
        <v>6567</v>
      </c>
      <c r="K1149" s="20" t="s">
        <v>6568</v>
      </c>
      <c r="L1149" s="20" t="s">
        <v>6569</v>
      </c>
      <c r="M1149" s="20"/>
      <c r="N1149" s="21">
        <v>180.91</v>
      </c>
      <c r="O1149" s="21">
        <v>0</v>
      </c>
      <c r="P1149" s="20"/>
      <c r="Q1149" s="19">
        <v>45288</v>
      </c>
      <c r="R1149" s="20"/>
      <c r="S1149" s="19">
        <v>45288</v>
      </c>
      <c r="T1149" s="20" t="s">
        <v>49</v>
      </c>
      <c r="U1149" s="20">
        <v>895820</v>
      </c>
      <c r="V1149" s="20">
        <v>230003697</v>
      </c>
      <c r="W1149" s="20" t="s">
        <v>847</v>
      </c>
      <c r="X1149" s="20" t="s">
        <v>305</v>
      </c>
      <c r="Y1149" s="20" t="s">
        <v>52</v>
      </c>
      <c r="Z1149" s="20" t="s">
        <v>6570</v>
      </c>
      <c r="AA1149" s="20" t="s">
        <v>6571</v>
      </c>
      <c r="AB1149" s="20" t="s">
        <v>4362</v>
      </c>
      <c r="AC1149" s="20" t="s">
        <v>167</v>
      </c>
      <c r="AD1149" s="20" t="s">
        <v>56</v>
      </c>
      <c r="AE1149" s="20" t="s">
        <v>1838</v>
      </c>
    </row>
    <row r="1150" spans="1:31" ht="21" customHeight="1" x14ac:dyDescent="0.2">
      <c r="A1150" s="4">
        <f t="shared" si="55"/>
        <v>1148</v>
      </c>
      <c r="B1150" s="4" t="str">
        <f t="shared" si="56"/>
        <v>B010-00017863</v>
      </c>
      <c r="C1150" s="4" t="str">
        <f>IFERROR(VLOOKUP(F1150,Tablas!$A$1:$B$3,2,0),"")</f>
        <v>Boleta</v>
      </c>
      <c r="D1150" s="4" t="str">
        <f t="shared" si="57"/>
        <v>Juntoz - CONTADO / CASH - JUNTOZ Basado en Entregas 09-0010-00058703.</v>
      </c>
      <c r="E1150" s="19">
        <v>45327</v>
      </c>
      <c r="F1150" s="20" t="s">
        <v>842</v>
      </c>
      <c r="G1150" s="20" t="s">
        <v>6572</v>
      </c>
      <c r="H1150" s="20" t="s">
        <v>44</v>
      </c>
      <c r="I1150" s="20" t="s">
        <v>45</v>
      </c>
      <c r="J1150" s="20" t="s">
        <v>3048</v>
      </c>
      <c r="K1150" s="20" t="s">
        <v>3049</v>
      </c>
      <c r="L1150" s="20" t="s">
        <v>3050</v>
      </c>
      <c r="M1150" s="20"/>
      <c r="N1150" s="21">
        <v>180.91</v>
      </c>
      <c r="O1150" s="21">
        <v>0</v>
      </c>
      <c r="P1150" s="20"/>
      <c r="Q1150" s="19">
        <v>45327</v>
      </c>
      <c r="R1150" s="20"/>
      <c r="S1150" s="19">
        <v>45327</v>
      </c>
      <c r="T1150" s="20" t="s">
        <v>49</v>
      </c>
      <c r="U1150" s="20">
        <v>915502</v>
      </c>
      <c r="V1150" s="20">
        <v>240000335</v>
      </c>
      <c r="W1150" s="20" t="s">
        <v>847</v>
      </c>
      <c r="X1150" s="20" t="s">
        <v>305</v>
      </c>
      <c r="Y1150" s="20" t="s">
        <v>52</v>
      </c>
      <c r="Z1150" s="20" t="s">
        <v>6573</v>
      </c>
      <c r="AA1150" s="20" t="s">
        <v>1449</v>
      </c>
      <c r="AB1150" s="20" t="s">
        <v>54</v>
      </c>
      <c r="AC1150" s="20" t="s">
        <v>167</v>
      </c>
      <c r="AD1150" s="20" t="s">
        <v>56</v>
      </c>
      <c r="AE1150" s="20" t="s">
        <v>851</v>
      </c>
    </row>
    <row r="1151" spans="1:31" ht="21" customHeight="1" x14ac:dyDescent="0.2">
      <c r="A1151" s="4">
        <f t="shared" ref="A1151:A1214" si="58">ROW()-2</f>
        <v>1149</v>
      </c>
      <c r="B1151" s="4" t="str">
        <f t="shared" ref="B1151:B1214" si="59">MID(G1151,4,20)</f>
        <v>B010-00018095</v>
      </c>
      <c r="C1151" s="4" t="str">
        <f>IFERROR(VLOOKUP(F1151,Tablas!$A$1:$B$3,2,0),"")</f>
        <v>Boleta</v>
      </c>
      <c r="D1151" s="4" t="str">
        <f t="shared" ref="D1151:D1214" si="60">CONCATENATE(AE1151," - ",T1151," - ",Z1151)</f>
        <v>Falabella - CONTADO / CASH - PE 0989 FALABELLA Basado en Entregas 09-0010-00059</v>
      </c>
      <c r="E1151" s="19">
        <v>45351</v>
      </c>
      <c r="F1151" s="20" t="s">
        <v>842</v>
      </c>
      <c r="G1151" s="20" t="s">
        <v>6574</v>
      </c>
      <c r="H1151" s="20" t="s">
        <v>44</v>
      </c>
      <c r="I1151" s="20" t="s">
        <v>45</v>
      </c>
      <c r="J1151" s="20" t="s">
        <v>6575</v>
      </c>
      <c r="K1151" s="20" t="s">
        <v>6576</v>
      </c>
      <c r="L1151" s="20" t="s">
        <v>6577</v>
      </c>
      <c r="M1151" s="20"/>
      <c r="N1151" s="21">
        <v>180.91</v>
      </c>
      <c r="O1151" s="21">
        <v>0</v>
      </c>
      <c r="P1151" s="20"/>
      <c r="Q1151" s="19">
        <v>45351</v>
      </c>
      <c r="R1151" s="20"/>
      <c r="S1151" s="19">
        <v>45351</v>
      </c>
      <c r="T1151" s="20" t="s">
        <v>49</v>
      </c>
      <c r="U1151" s="20">
        <v>927835</v>
      </c>
      <c r="V1151" s="20">
        <v>240000569</v>
      </c>
      <c r="W1151" s="20" t="s">
        <v>847</v>
      </c>
      <c r="X1151" s="20" t="s">
        <v>305</v>
      </c>
      <c r="Y1151" s="20" t="s">
        <v>52</v>
      </c>
      <c r="Z1151" s="20" t="s">
        <v>6578</v>
      </c>
      <c r="AA1151" s="20" t="s">
        <v>6579</v>
      </c>
      <c r="AB1151" s="20" t="s">
        <v>337</v>
      </c>
      <c r="AC1151" s="20" t="s">
        <v>337</v>
      </c>
      <c r="AD1151" s="20" t="s">
        <v>56</v>
      </c>
      <c r="AE1151" s="20" t="s">
        <v>1838</v>
      </c>
    </row>
    <row r="1152" spans="1:31" ht="21" customHeight="1" x14ac:dyDescent="0.2">
      <c r="A1152" s="4">
        <f t="shared" si="58"/>
        <v>1150</v>
      </c>
      <c r="B1152" s="4" t="str">
        <f t="shared" si="59"/>
        <v>B010-00019972</v>
      </c>
      <c r="C1152" s="4" t="str">
        <f>IFERROR(VLOOKUP(F1152,Tablas!$A$1:$B$3,2,0),"")</f>
        <v>Boleta</v>
      </c>
      <c r="D1152" s="4" t="str">
        <f t="shared" si="60"/>
        <v>Juntoz - CONTADO / CASH - PE 4073 JUNTOZ 240812000130-001 Basado en Entregas</v>
      </c>
      <c r="E1152" s="19">
        <v>45517</v>
      </c>
      <c r="F1152" s="20" t="s">
        <v>842</v>
      </c>
      <c r="G1152" s="20" t="s">
        <v>6580</v>
      </c>
      <c r="H1152" s="20" t="s">
        <v>44</v>
      </c>
      <c r="I1152" s="20" t="s">
        <v>45</v>
      </c>
      <c r="J1152" s="20" t="s">
        <v>3048</v>
      </c>
      <c r="K1152" s="20" t="s">
        <v>3049</v>
      </c>
      <c r="L1152" s="20" t="s">
        <v>3050</v>
      </c>
      <c r="M1152" s="20"/>
      <c r="N1152" s="21">
        <v>180.91</v>
      </c>
      <c r="O1152" s="21">
        <v>0</v>
      </c>
      <c r="P1152" s="20"/>
      <c r="Q1152" s="19">
        <v>45517</v>
      </c>
      <c r="R1152" s="20"/>
      <c r="S1152" s="19">
        <v>45517</v>
      </c>
      <c r="T1152" s="20" t="s">
        <v>49</v>
      </c>
      <c r="U1152" s="20">
        <v>1007129</v>
      </c>
      <c r="V1152" s="20">
        <v>240002508</v>
      </c>
      <c r="W1152" s="20" t="s">
        <v>847</v>
      </c>
      <c r="X1152" s="20" t="s">
        <v>305</v>
      </c>
      <c r="Y1152" s="20" t="s">
        <v>52</v>
      </c>
      <c r="Z1152" s="20" t="s">
        <v>6581</v>
      </c>
      <c r="AA1152" s="20" t="s">
        <v>1449</v>
      </c>
      <c r="AB1152" s="20" t="s">
        <v>54</v>
      </c>
      <c r="AC1152" s="20" t="s">
        <v>167</v>
      </c>
      <c r="AD1152" s="20" t="s">
        <v>56</v>
      </c>
      <c r="AE1152" s="20" t="s">
        <v>851</v>
      </c>
    </row>
    <row r="1153" spans="1:31" ht="21" customHeight="1" x14ac:dyDescent="0.2">
      <c r="A1153" s="4">
        <f t="shared" si="58"/>
        <v>1151</v>
      </c>
      <c r="B1153" s="4" t="str">
        <f t="shared" si="59"/>
        <v>B010-00020242</v>
      </c>
      <c r="C1153" s="4" t="str">
        <f>IFERROR(VLOOKUP(F1153,Tablas!$A$1:$B$3,2,0),"")</f>
        <v>Boleta</v>
      </c>
      <c r="D1153" s="4" t="str">
        <f t="shared" si="60"/>
        <v>Nacional - CREDITO 30 DIAS / CREDIT 30 DAYS - PE 4537 Basado en Entregas 09-T010-00001122.</v>
      </c>
      <c r="E1153" s="19">
        <v>45537</v>
      </c>
      <c r="F1153" s="20" t="s">
        <v>842</v>
      </c>
      <c r="G1153" s="20" t="s">
        <v>6582</v>
      </c>
      <c r="H1153" s="20" t="s">
        <v>44</v>
      </c>
      <c r="I1153" s="20" t="s">
        <v>45</v>
      </c>
      <c r="J1153" s="20" t="s">
        <v>6583</v>
      </c>
      <c r="K1153" s="20" t="s">
        <v>6584</v>
      </c>
      <c r="L1153" s="20" t="s">
        <v>6585</v>
      </c>
      <c r="M1153" s="20"/>
      <c r="N1153" s="21">
        <v>182.53</v>
      </c>
      <c r="O1153" s="21">
        <v>0</v>
      </c>
      <c r="P1153" s="20"/>
      <c r="Q1153" s="19">
        <v>45537</v>
      </c>
      <c r="R1153" s="20"/>
      <c r="S1153" s="19">
        <v>45567</v>
      </c>
      <c r="T1153" s="20" t="s">
        <v>643</v>
      </c>
      <c r="U1153" s="20">
        <v>1017640</v>
      </c>
      <c r="V1153" s="20">
        <v>240002779</v>
      </c>
      <c r="W1153" s="20" t="s">
        <v>847</v>
      </c>
      <c r="X1153" s="20" t="s">
        <v>305</v>
      </c>
      <c r="Y1153" s="20" t="s">
        <v>52</v>
      </c>
      <c r="Z1153" s="20" t="s">
        <v>6586</v>
      </c>
      <c r="AA1153" s="20" t="s">
        <v>1597</v>
      </c>
      <c r="AB1153" s="20" t="s">
        <v>336</v>
      </c>
      <c r="AC1153" s="20" t="s">
        <v>167</v>
      </c>
      <c r="AD1153" s="20" t="s">
        <v>56</v>
      </c>
      <c r="AE1153" s="20" t="s">
        <v>1014</v>
      </c>
    </row>
    <row r="1154" spans="1:31" ht="21" customHeight="1" x14ac:dyDescent="0.2">
      <c r="A1154" s="4">
        <f t="shared" si="58"/>
        <v>1152</v>
      </c>
      <c r="B1154" s="4" t="str">
        <f t="shared" si="59"/>
        <v>B010-00018854</v>
      </c>
      <c r="C1154" s="4" t="str">
        <f>IFERROR(VLOOKUP(F1154,Tablas!$A$1:$B$3,2,0),"")</f>
        <v>Boleta</v>
      </c>
      <c r="D1154" s="4" t="str">
        <f t="shared" si="60"/>
        <v>Ripley - CONTADO / CASH - PE 2310 RIPLEY Basado en Entregas 09-0007-00000372</v>
      </c>
      <c r="E1154" s="19">
        <v>45427</v>
      </c>
      <c r="F1154" s="20" t="s">
        <v>842</v>
      </c>
      <c r="G1154" s="20" t="s">
        <v>6587</v>
      </c>
      <c r="H1154" s="20" t="s">
        <v>44</v>
      </c>
      <c r="I1154" s="20" t="s">
        <v>45</v>
      </c>
      <c r="J1154" s="20" t="s">
        <v>6588</v>
      </c>
      <c r="K1154" s="20" t="s">
        <v>6589</v>
      </c>
      <c r="L1154" s="20" t="s">
        <v>6590</v>
      </c>
      <c r="M1154" s="20"/>
      <c r="N1154" s="21">
        <v>182.72</v>
      </c>
      <c r="O1154" s="21">
        <v>0</v>
      </c>
      <c r="P1154" s="20"/>
      <c r="Q1154" s="19">
        <v>45427</v>
      </c>
      <c r="R1154" s="20"/>
      <c r="S1154" s="19">
        <v>45427</v>
      </c>
      <c r="T1154" s="20" t="s">
        <v>49</v>
      </c>
      <c r="U1154" s="20">
        <v>963867</v>
      </c>
      <c r="V1154" s="20">
        <v>240001332</v>
      </c>
      <c r="W1154" s="20" t="s">
        <v>847</v>
      </c>
      <c r="X1154" s="20" t="s">
        <v>305</v>
      </c>
      <c r="Y1154" s="20" t="s">
        <v>52</v>
      </c>
      <c r="Z1154" s="20" t="s">
        <v>6591</v>
      </c>
      <c r="AA1154" s="20" t="s">
        <v>6592</v>
      </c>
      <c r="AB1154" s="20" t="s">
        <v>682</v>
      </c>
      <c r="AC1154" s="20" t="s">
        <v>167</v>
      </c>
      <c r="AD1154" s="20" t="s">
        <v>56</v>
      </c>
      <c r="AE1154" s="20" t="s">
        <v>2574</v>
      </c>
    </row>
    <row r="1155" spans="1:31" ht="21" customHeight="1" x14ac:dyDescent="0.2">
      <c r="A1155" s="4">
        <f t="shared" si="58"/>
        <v>1153</v>
      </c>
      <c r="B1155" s="4" t="str">
        <f t="shared" si="59"/>
        <v>B010-00019338</v>
      </c>
      <c r="C1155" s="4" t="str">
        <f>IFERROR(VLOOKUP(F1155,Tablas!$A$1:$B$3,2,0),"")</f>
        <v>Boleta</v>
      </c>
      <c r="D1155" s="4" t="str">
        <f t="shared" si="60"/>
        <v>Nacional - CREDITO 30 DIAS / CREDIT 30 DAYS - PE 3055 Basado en Entregas 09-0007-00001024.</v>
      </c>
      <c r="E1155" s="19">
        <v>45467</v>
      </c>
      <c r="F1155" s="20" t="s">
        <v>842</v>
      </c>
      <c r="G1155" s="20" t="s">
        <v>6593</v>
      </c>
      <c r="H1155" s="20" t="s">
        <v>44</v>
      </c>
      <c r="I1155" s="20" t="s">
        <v>45</v>
      </c>
      <c r="J1155" s="20" t="s">
        <v>6594</v>
      </c>
      <c r="K1155" s="20" t="s">
        <v>6595</v>
      </c>
      <c r="L1155" s="20" t="s">
        <v>6596</v>
      </c>
      <c r="M1155" s="20"/>
      <c r="N1155" s="21">
        <v>182.78</v>
      </c>
      <c r="O1155" s="21">
        <v>0</v>
      </c>
      <c r="P1155" s="20"/>
      <c r="Q1155" s="19">
        <v>45467</v>
      </c>
      <c r="R1155" s="20"/>
      <c r="S1155" s="19">
        <v>45497</v>
      </c>
      <c r="T1155" s="20" t="s">
        <v>643</v>
      </c>
      <c r="U1155" s="20">
        <v>985194</v>
      </c>
      <c r="V1155" s="20">
        <v>240001873</v>
      </c>
      <c r="W1155" s="20" t="s">
        <v>847</v>
      </c>
      <c r="X1155" s="20" t="s">
        <v>274</v>
      </c>
      <c r="Y1155" s="20" t="s">
        <v>52</v>
      </c>
      <c r="Z1155" s="20" t="s">
        <v>6597</v>
      </c>
      <c r="AA1155" s="20" t="s">
        <v>4278</v>
      </c>
      <c r="AB1155" s="20" t="s">
        <v>54</v>
      </c>
      <c r="AC1155" s="20" t="s">
        <v>167</v>
      </c>
      <c r="AD1155" s="20" t="s">
        <v>56</v>
      </c>
      <c r="AE1155" s="20" t="s">
        <v>1014</v>
      </c>
    </row>
    <row r="1156" spans="1:31" ht="21" customHeight="1" x14ac:dyDescent="0.2">
      <c r="A1156" s="4">
        <f t="shared" si="58"/>
        <v>1154</v>
      </c>
      <c r="B1156" s="4" t="str">
        <f t="shared" si="59"/>
        <v>B010-00018141</v>
      </c>
      <c r="C1156" s="4" t="str">
        <f>IFERROR(VLOOKUP(F1156,Tablas!$A$1:$B$3,2,0),"")</f>
        <v>Boleta</v>
      </c>
      <c r="D1156" s="4" t="str">
        <f t="shared" si="60"/>
        <v>Juntoz - CONTADO / CASH - PE 1117 JUNTOZ Basado en Entregas 09-0010-00059223</v>
      </c>
      <c r="E1156" s="19">
        <v>45362</v>
      </c>
      <c r="F1156" s="20" t="s">
        <v>842</v>
      </c>
      <c r="G1156" s="20" t="s">
        <v>6598</v>
      </c>
      <c r="H1156" s="20" t="s">
        <v>44</v>
      </c>
      <c r="I1156" s="20" t="s">
        <v>45</v>
      </c>
      <c r="J1156" s="20" t="s">
        <v>6599</v>
      </c>
      <c r="K1156" s="20" t="s">
        <v>6600</v>
      </c>
      <c r="L1156" s="20" t="s">
        <v>6601</v>
      </c>
      <c r="M1156" s="20"/>
      <c r="N1156" s="21">
        <v>182.99</v>
      </c>
      <c r="O1156" s="21">
        <v>0</v>
      </c>
      <c r="P1156" s="20"/>
      <c r="Q1156" s="19">
        <v>45362</v>
      </c>
      <c r="R1156" s="20"/>
      <c r="S1156" s="19">
        <v>45362</v>
      </c>
      <c r="T1156" s="20" t="s">
        <v>49</v>
      </c>
      <c r="U1156" s="20">
        <v>931439</v>
      </c>
      <c r="V1156" s="20">
        <v>240000616</v>
      </c>
      <c r="W1156" s="20" t="s">
        <v>847</v>
      </c>
      <c r="X1156" s="20" t="s">
        <v>305</v>
      </c>
      <c r="Y1156" s="20" t="s">
        <v>52</v>
      </c>
      <c r="Z1156" s="20" t="s">
        <v>6602</v>
      </c>
      <c r="AA1156" s="20" t="s">
        <v>6603</v>
      </c>
      <c r="AB1156" s="20" t="s">
        <v>3788</v>
      </c>
      <c r="AC1156" s="20" t="s">
        <v>167</v>
      </c>
      <c r="AD1156" s="20" t="s">
        <v>56</v>
      </c>
      <c r="AE1156" s="20" t="s">
        <v>851</v>
      </c>
    </row>
    <row r="1157" spans="1:31" ht="21" customHeight="1" x14ac:dyDescent="0.2">
      <c r="A1157" s="4">
        <f t="shared" si="58"/>
        <v>1155</v>
      </c>
      <c r="B1157" s="4" t="str">
        <f t="shared" si="59"/>
        <v>B010-00017532</v>
      </c>
      <c r="C1157" s="4" t="str">
        <f>IFERROR(VLOOKUP(F1157,Tablas!$A$1:$B$3,2,0),"")</f>
        <v>Boleta</v>
      </c>
      <c r="D1157" s="4" t="str">
        <f t="shared" si="60"/>
        <v>Falabella - CONTADO / CASH - PE 0008 FALABELLA Basado en Entregas 09-0010-00058</v>
      </c>
      <c r="E1157" s="19">
        <v>45294</v>
      </c>
      <c r="F1157" s="20" t="s">
        <v>842</v>
      </c>
      <c r="G1157" s="20" t="s">
        <v>6604</v>
      </c>
      <c r="H1157" s="20" t="s">
        <v>44</v>
      </c>
      <c r="I1157" s="20" t="s">
        <v>45</v>
      </c>
      <c r="J1157" s="20" t="s">
        <v>6262</v>
      </c>
      <c r="K1157" s="20" t="s">
        <v>6263</v>
      </c>
      <c r="L1157" s="20" t="s">
        <v>6264</v>
      </c>
      <c r="M1157" s="20"/>
      <c r="N1157" s="21">
        <v>184</v>
      </c>
      <c r="O1157" s="21">
        <v>0</v>
      </c>
      <c r="P1157" s="20"/>
      <c r="Q1157" s="19">
        <v>45294</v>
      </c>
      <c r="R1157" s="20"/>
      <c r="S1157" s="19">
        <v>45294</v>
      </c>
      <c r="T1157" s="20" t="s">
        <v>49</v>
      </c>
      <c r="U1157" s="20">
        <v>898048</v>
      </c>
      <c r="V1157" s="20">
        <v>240000003</v>
      </c>
      <c r="W1157" s="20" t="s">
        <v>847</v>
      </c>
      <c r="X1157" s="20" t="s">
        <v>305</v>
      </c>
      <c r="Y1157" s="20" t="s">
        <v>52</v>
      </c>
      <c r="Z1157" s="20" t="s">
        <v>6605</v>
      </c>
      <c r="AA1157" s="20" t="s">
        <v>808</v>
      </c>
      <c r="AB1157" s="20" t="s">
        <v>863</v>
      </c>
      <c r="AC1157" s="20" t="s">
        <v>689</v>
      </c>
      <c r="AD1157" s="20" t="s">
        <v>56</v>
      </c>
      <c r="AE1157" s="20" t="s">
        <v>1838</v>
      </c>
    </row>
    <row r="1158" spans="1:31" ht="21" customHeight="1" x14ac:dyDescent="0.2">
      <c r="A1158" s="4">
        <f t="shared" si="58"/>
        <v>1156</v>
      </c>
      <c r="B1158" s="4" t="str">
        <f t="shared" si="59"/>
        <v>B010-00019354</v>
      </c>
      <c r="C1158" s="4" t="str">
        <f>IFERROR(VLOOKUP(F1158,Tablas!$A$1:$B$3,2,0),"")</f>
        <v>Boleta</v>
      </c>
      <c r="D1158" s="4" t="str">
        <f t="shared" si="60"/>
        <v>Falabella - CONTADO / CASH - PE 3088 FALABELLA Basado en Entregas 09-0007-00001</v>
      </c>
      <c r="E1158" s="19">
        <v>45469</v>
      </c>
      <c r="F1158" s="20" t="s">
        <v>842</v>
      </c>
      <c r="G1158" s="20" t="s">
        <v>6606</v>
      </c>
      <c r="H1158" s="20" t="s">
        <v>44</v>
      </c>
      <c r="I1158" s="20" t="s">
        <v>45</v>
      </c>
      <c r="J1158" s="20" t="s">
        <v>6607</v>
      </c>
      <c r="K1158" s="20" t="s">
        <v>6608</v>
      </c>
      <c r="L1158" s="20" t="s">
        <v>6609</v>
      </c>
      <c r="M1158" s="20"/>
      <c r="N1158" s="21">
        <v>184</v>
      </c>
      <c r="O1158" s="21">
        <v>0</v>
      </c>
      <c r="P1158" s="20"/>
      <c r="Q1158" s="19">
        <v>45469</v>
      </c>
      <c r="R1158" s="20"/>
      <c r="S1158" s="19">
        <v>45469</v>
      </c>
      <c r="T1158" s="20" t="s">
        <v>49</v>
      </c>
      <c r="U1158" s="20">
        <v>986375</v>
      </c>
      <c r="V1158" s="20">
        <v>240001889</v>
      </c>
      <c r="W1158" s="20" t="s">
        <v>847</v>
      </c>
      <c r="X1158" s="20" t="s">
        <v>305</v>
      </c>
      <c r="Y1158" s="20" t="s">
        <v>52</v>
      </c>
      <c r="Z1158" s="20" t="s">
        <v>6610</v>
      </c>
      <c r="AA1158" s="20" t="s">
        <v>6611</v>
      </c>
      <c r="AB1158" s="20" t="s">
        <v>54</v>
      </c>
      <c r="AC1158" s="20" t="s">
        <v>167</v>
      </c>
      <c r="AD1158" s="20" t="s">
        <v>56</v>
      </c>
      <c r="AE1158" s="20" t="s">
        <v>1838</v>
      </c>
    </row>
    <row r="1159" spans="1:31" ht="21" customHeight="1" x14ac:dyDescent="0.2">
      <c r="A1159" s="4">
        <f t="shared" si="58"/>
        <v>1157</v>
      </c>
      <c r="B1159" s="4" t="str">
        <f t="shared" si="59"/>
        <v>B010-00019632</v>
      </c>
      <c r="C1159" s="4" t="str">
        <f>IFERROR(VLOOKUP(F1159,Tablas!$A$1:$B$3,2,0),"")</f>
        <v>Boleta</v>
      </c>
      <c r="D1159" s="4" t="str">
        <f t="shared" si="60"/>
        <v>Ecom - CONTADO / CASH - PE 3640 TEL: 959445565 ENVÍO Basado en Entregas 09</v>
      </c>
      <c r="E1159" s="19">
        <v>45495</v>
      </c>
      <c r="F1159" s="20" t="s">
        <v>842</v>
      </c>
      <c r="G1159" s="20" t="s">
        <v>6612</v>
      </c>
      <c r="H1159" s="20" t="s">
        <v>44</v>
      </c>
      <c r="I1159" s="20" t="s">
        <v>45</v>
      </c>
      <c r="J1159" s="20" t="s">
        <v>6613</v>
      </c>
      <c r="K1159" s="20" t="s">
        <v>6614</v>
      </c>
      <c r="L1159" s="20" t="s">
        <v>6615</v>
      </c>
      <c r="M1159" s="20"/>
      <c r="N1159" s="21">
        <v>184.68</v>
      </c>
      <c r="O1159" s="21">
        <v>0</v>
      </c>
      <c r="P1159" s="20"/>
      <c r="Q1159" s="19">
        <v>45495</v>
      </c>
      <c r="R1159" s="20"/>
      <c r="S1159" s="19">
        <v>45495</v>
      </c>
      <c r="T1159" s="20" t="s">
        <v>49</v>
      </c>
      <c r="U1159" s="20">
        <v>997367</v>
      </c>
      <c r="V1159" s="20">
        <v>240002167</v>
      </c>
      <c r="W1159" s="20" t="s">
        <v>847</v>
      </c>
      <c r="X1159" s="20" t="s">
        <v>274</v>
      </c>
      <c r="Y1159" s="20" t="s">
        <v>52</v>
      </c>
      <c r="Z1159" s="20" t="s">
        <v>6616</v>
      </c>
      <c r="AA1159" s="20" t="s">
        <v>353</v>
      </c>
      <c r="AB1159" s="20" t="s">
        <v>54</v>
      </c>
      <c r="AC1159" s="20" t="s">
        <v>6617</v>
      </c>
      <c r="AD1159" s="20" t="s">
        <v>56</v>
      </c>
      <c r="AE1159" s="20" t="s">
        <v>864</v>
      </c>
    </row>
    <row r="1160" spans="1:31" ht="21" customHeight="1" x14ac:dyDescent="0.2">
      <c r="A1160" s="4">
        <f t="shared" si="58"/>
        <v>1158</v>
      </c>
      <c r="B1160" s="4" t="str">
        <f t="shared" si="59"/>
        <v>B010-00019496</v>
      </c>
      <c r="C1160" s="4" t="str">
        <f>IFERROR(VLOOKUP(F1160,Tablas!$A$1:$B$3,2,0),"")</f>
        <v>Boleta</v>
      </c>
      <c r="D1160" s="4" t="str">
        <f t="shared" si="60"/>
        <v>Nacional - CREDITO 30 DIAS / CREDIT 30 DAYS - Pedidos de cliente - ERCAGV000801 Basado en Entreg</v>
      </c>
      <c r="E1160" s="19">
        <v>45484</v>
      </c>
      <c r="F1160" s="20" t="s">
        <v>842</v>
      </c>
      <c r="G1160" s="20" t="s">
        <v>6618</v>
      </c>
      <c r="H1160" s="20" t="s">
        <v>44</v>
      </c>
      <c r="I1160" s="20" t="s">
        <v>45</v>
      </c>
      <c r="J1160" s="20" t="s">
        <v>2830</v>
      </c>
      <c r="K1160" s="20" t="s">
        <v>2831</v>
      </c>
      <c r="L1160" s="20" t="s">
        <v>2832</v>
      </c>
      <c r="M1160" s="20"/>
      <c r="N1160" s="21">
        <v>185.56</v>
      </c>
      <c r="O1160" s="21">
        <v>0</v>
      </c>
      <c r="P1160" s="20"/>
      <c r="Q1160" s="19">
        <v>45484</v>
      </c>
      <c r="R1160" s="20"/>
      <c r="S1160" s="19">
        <v>45514</v>
      </c>
      <c r="T1160" s="20" t="s">
        <v>643</v>
      </c>
      <c r="U1160" s="20">
        <v>992899</v>
      </c>
      <c r="V1160" s="20">
        <v>240002031</v>
      </c>
      <c r="W1160" s="20" t="s">
        <v>847</v>
      </c>
      <c r="X1160" s="20" t="s">
        <v>848</v>
      </c>
      <c r="Y1160" s="20" t="s">
        <v>52</v>
      </c>
      <c r="Z1160" s="20" t="s">
        <v>6619</v>
      </c>
      <c r="AA1160" s="20" t="s">
        <v>353</v>
      </c>
      <c r="AB1160" s="20" t="s">
        <v>54</v>
      </c>
      <c r="AC1160" s="20" t="s">
        <v>167</v>
      </c>
      <c r="AD1160" s="20" t="s">
        <v>56</v>
      </c>
      <c r="AE1160" s="20" t="s">
        <v>1014</v>
      </c>
    </row>
    <row r="1161" spans="1:31" ht="21" customHeight="1" x14ac:dyDescent="0.2">
      <c r="A1161" s="4">
        <f t="shared" si="58"/>
        <v>1159</v>
      </c>
      <c r="B1161" s="4" t="str">
        <f t="shared" si="59"/>
        <v>B010-00019407</v>
      </c>
      <c r="C1161" s="4" t="str">
        <f>IFERROR(VLOOKUP(F1161,Tablas!$A$1:$B$3,2,0),"")</f>
        <v>Boleta</v>
      </c>
      <c r="D1161" s="4" t="str">
        <f t="shared" si="60"/>
        <v>Nacional - CREDITO 30 DIAS / CREDIT 30 DAYS - PE 3248 Basado en Entregas 09-0007-00001207.</v>
      </c>
      <c r="E1161" s="19">
        <v>45475</v>
      </c>
      <c r="F1161" s="20" t="s">
        <v>842</v>
      </c>
      <c r="G1161" s="20" t="s">
        <v>6620</v>
      </c>
      <c r="H1161" s="20" t="s">
        <v>44</v>
      </c>
      <c r="I1161" s="20" t="s">
        <v>45</v>
      </c>
      <c r="J1161" s="20" t="s">
        <v>6621</v>
      </c>
      <c r="K1161" s="20" t="s">
        <v>6622</v>
      </c>
      <c r="L1161" s="20" t="s">
        <v>6623</v>
      </c>
      <c r="M1161" s="20"/>
      <c r="N1161" s="21">
        <v>185.56</v>
      </c>
      <c r="O1161" s="21">
        <v>0</v>
      </c>
      <c r="P1161" s="20"/>
      <c r="Q1161" s="19">
        <v>45475</v>
      </c>
      <c r="R1161" s="20"/>
      <c r="S1161" s="19">
        <v>45505</v>
      </c>
      <c r="T1161" s="20" t="s">
        <v>643</v>
      </c>
      <c r="U1161" s="20">
        <v>989241</v>
      </c>
      <c r="V1161" s="20">
        <v>240001942</v>
      </c>
      <c r="W1161" s="20" t="s">
        <v>847</v>
      </c>
      <c r="X1161" s="20" t="s">
        <v>848</v>
      </c>
      <c r="Y1161" s="20" t="s">
        <v>52</v>
      </c>
      <c r="Z1161" s="20" t="s">
        <v>6624</v>
      </c>
      <c r="AA1161" s="20" t="s">
        <v>6625</v>
      </c>
      <c r="AB1161" s="20" t="s">
        <v>54</v>
      </c>
      <c r="AC1161" s="20" t="s">
        <v>167</v>
      </c>
      <c r="AD1161" s="20" t="s">
        <v>56</v>
      </c>
      <c r="AE1161" s="20" t="s">
        <v>1014</v>
      </c>
    </row>
    <row r="1162" spans="1:31" ht="21" customHeight="1" x14ac:dyDescent="0.2">
      <c r="A1162" s="4">
        <f t="shared" si="58"/>
        <v>1160</v>
      </c>
      <c r="B1162" s="4" t="str">
        <f t="shared" si="59"/>
        <v>B010-00018218</v>
      </c>
      <c r="C1162" s="4" t="str">
        <f>IFERROR(VLOOKUP(F1162,Tablas!$A$1:$B$3,2,0),"")</f>
        <v>Boleta</v>
      </c>
      <c r="D1162" s="4" t="str">
        <f t="shared" si="60"/>
        <v>Plaza Vea - Intercorp - CONTADO / CASH - PE 1258 PLAZA VEA Basado en Entregas 09-0010-00059</v>
      </c>
      <c r="E1162" s="19">
        <v>45369</v>
      </c>
      <c r="F1162" s="20" t="s">
        <v>842</v>
      </c>
      <c r="G1162" s="20" t="s">
        <v>6626</v>
      </c>
      <c r="H1162" s="20" t="s">
        <v>44</v>
      </c>
      <c r="I1162" s="20" t="s">
        <v>45</v>
      </c>
      <c r="J1162" s="20" t="s">
        <v>6627</v>
      </c>
      <c r="K1162" s="20" t="s">
        <v>6628</v>
      </c>
      <c r="L1162" s="20" t="s">
        <v>6629</v>
      </c>
      <c r="M1162" s="20"/>
      <c r="N1162" s="21">
        <v>186.66</v>
      </c>
      <c r="O1162" s="21">
        <v>0</v>
      </c>
      <c r="P1162" s="20"/>
      <c r="Q1162" s="19">
        <v>45369</v>
      </c>
      <c r="R1162" s="20"/>
      <c r="S1162" s="19">
        <v>45369</v>
      </c>
      <c r="T1162" s="20" t="s">
        <v>49</v>
      </c>
      <c r="U1162" s="20">
        <v>934425</v>
      </c>
      <c r="V1162" s="20">
        <v>240000693</v>
      </c>
      <c r="W1162" s="20" t="s">
        <v>847</v>
      </c>
      <c r="X1162" s="20" t="s">
        <v>274</v>
      </c>
      <c r="Y1162" s="20" t="s">
        <v>52</v>
      </c>
      <c r="Z1162" s="20" t="s">
        <v>6630</v>
      </c>
      <c r="AA1162" s="20" t="s">
        <v>689</v>
      </c>
      <c r="AB1162" s="20" t="s">
        <v>167</v>
      </c>
      <c r="AC1162" s="20" t="s">
        <v>167</v>
      </c>
      <c r="AD1162" s="20" t="s">
        <v>56</v>
      </c>
      <c r="AE1162" s="20" t="s">
        <v>2494</v>
      </c>
    </row>
    <row r="1163" spans="1:31" ht="21" customHeight="1" x14ac:dyDescent="0.2">
      <c r="A1163" s="4">
        <f t="shared" si="58"/>
        <v>1161</v>
      </c>
      <c r="B1163" s="4" t="str">
        <f t="shared" si="59"/>
        <v>B010-00019703</v>
      </c>
      <c r="C1163" s="4" t="str">
        <f>IFERROR(VLOOKUP(F1163,Tablas!$A$1:$B$3,2,0),"")</f>
        <v>Boleta</v>
      </c>
      <c r="D1163" s="4" t="str">
        <f t="shared" si="60"/>
        <v>Juntoz - CONTADO / CASH - PE 3779 JUNTOZ 240730000076-001 Basado en Entregas</v>
      </c>
      <c r="E1163" s="19">
        <v>45504</v>
      </c>
      <c r="F1163" s="20" t="s">
        <v>842</v>
      </c>
      <c r="G1163" s="20" t="s">
        <v>6631</v>
      </c>
      <c r="H1163" s="20" t="s">
        <v>44</v>
      </c>
      <c r="I1163" s="20" t="s">
        <v>45</v>
      </c>
      <c r="J1163" s="20" t="s">
        <v>6632</v>
      </c>
      <c r="K1163" s="20" t="s">
        <v>6633</v>
      </c>
      <c r="L1163" s="20" t="s">
        <v>6634</v>
      </c>
      <c r="M1163" s="20"/>
      <c r="N1163" s="21">
        <v>188.32</v>
      </c>
      <c r="O1163" s="21">
        <v>0</v>
      </c>
      <c r="P1163" s="20"/>
      <c r="Q1163" s="19">
        <v>45504</v>
      </c>
      <c r="R1163" s="20"/>
      <c r="S1163" s="19">
        <v>45504</v>
      </c>
      <c r="T1163" s="20" t="s">
        <v>49</v>
      </c>
      <c r="U1163" s="20">
        <v>1000163</v>
      </c>
      <c r="V1163" s="20">
        <v>240002238</v>
      </c>
      <c r="W1163" s="20" t="s">
        <v>847</v>
      </c>
      <c r="X1163" s="20" t="s">
        <v>305</v>
      </c>
      <c r="Y1163" s="20" t="s">
        <v>52</v>
      </c>
      <c r="Z1163" s="20" t="s">
        <v>6635</v>
      </c>
      <c r="AA1163" s="20" t="s">
        <v>4278</v>
      </c>
      <c r="AB1163" s="20" t="s">
        <v>54</v>
      </c>
      <c r="AC1163" s="20" t="s">
        <v>167</v>
      </c>
      <c r="AD1163" s="20" t="s">
        <v>56</v>
      </c>
      <c r="AE1163" s="20" t="s">
        <v>851</v>
      </c>
    </row>
    <row r="1164" spans="1:31" ht="21" customHeight="1" x14ac:dyDescent="0.2">
      <c r="A1164" s="4">
        <f t="shared" si="58"/>
        <v>1162</v>
      </c>
      <c r="B1164" s="4" t="str">
        <f t="shared" si="59"/>
        <v>F010-00023327</v>
      </c>
      <c r="C1164" s="4" t="str">
        <f>IFERROR(VLOOKUP(F1164,Tablas!$A$1:$B$3,2,0),"")</f>
        <v>Factura</v>
      </c>
      <c r="D1164" s="4" t="str">
        <f t="shared" si="60"/>
        <v xml:space="preserve"> - CREDITO 30 DIAS / CREDIT 30 DAYS - Regularización de precio por la venta de bienes –</v>
      </c>
      <c r="E1164" s="19">
        <v>45279</v>
      </c>
      <c r="F1164" s="20" t="s">
        <v>1001</v>
      </c>
      <c r="G1164" s="20" t="s">
        <v>6636</v>
      </c>
      <c r="H1164" s="20" t="s">
        <v>44</v>
      </c>
      <c r="I1164" s="20" t="s">
        <v>45</v>
      </c>
      <c r="J1164" s="20" t="s">
        <v>3532</v>
      </c>
      <c r="K1164" s="20" t="s">
        <v>3533</v>
      </c>
      <c r="L1164" s="20" t="s">
        <v>3534</v>
      </c>
      <c r="M1164" s="20"/>
      <c r="N1164" s="21">
        <v>188.95</v>
      </c>
      <c r="O1164" s="21">
        <v>0</v>
      </c>
      <c r="P1164" s="20"/>
      <c r="Q1164" s="19">
        <v>45279</v>
      </c>
      <c r="R1164" s="20"/>
      <c r="S1164" s="19">
        <v>45309</v>
      </c>
      <c r="T1164" s="20" t="s">
        <v>643</v>
      </c>
      <c r="U1164" s="20">
        <v>890420</v>
      </c>
      <c r="V1164" s="20">
        <v>230003727</v>
      </c>
      <c r="W1164" s="20" t="s">
        <v>847</v>
      </c>
      <c r="X1164" s="20" t="s">
        <v>6637</v>
      </c>
      <c r="Y1164" s="20" t="s">
        <v>52</v>
      </c>
      <c r="Z1164" s="20" t="s">
        <v>3535</v>
      </c>
      <c r="AA1164" s="20" t="s">
        <v>3536</v>
      </c>
      <c r="AB1164" s="20" t="s">
        <v>1413</v>
      </c>
      <c r="AC1164" s="20" t="s">
        <v>167</v>
      </c>
      <c r="AD1164" s="20" t="s">
        <v>56</v>
      </c>
      <c r="AE1164" s="20"/>
    </row>
    <row r="1165" spans="1:31" ht="21" customHeight="1" x14ac:dyDescent="0.2">
      <c r="A1165" s="4">
        <f t="shared" si="58"/>
        <v>1163</v>
      </c>
      <c r="B1165" s="4" t="str">
        <f t="shared" si="59"/>
        <v>B010-00019990</v>
      </c>
      <c r="C1165" s="4" t="str">
        <f>IFERROR(VLOOKUP(F1165,Tablas!$A$1:$B$3,2,0),"")</f>
        <v>Boleta</v>
      </c>
      <c r="D1165" s="4" t="str">
        <f t="shared" si="60"/>
        <v>Nacional - CREDITO 30 DIAS / CREDIT 30 DAYS - PE 4115 Basado en Entregas 09-T010-00000749.</v>
      </c>
      <c r="E1165" s="19">
        <v>45518</v>
      </c>
      <c r="F1165" s="20" t="s">
        <v>842</v>
      </c>
      <c r="G1165" s="20" t="s">
        <v>6638</v>
      </c>
      <c r="H1165" s="20" t="s">
        <v>44</v>
      </c>
      <c r="I1165" s="20" t="s">
        <v>45</v>
      </c>
      <c r="J1165" s="20" t="s">
        <v>6621</v>
      </c>
      <c r="K1165" s="20" t="s">
        <v>6622</v>
      </c>
      <c r="L1165" s="20" t="s">
        <v>6623</v>
      </c>
      <c r="M1165" s="20"/>
      <c r="N1165" s="21">
        <v>190.57</v>
      </c>
      <c r="O1165" s="21">
        <v>0</v>
      </c>
      <c r="P1165" s="20"/>
      <c r="Q1165" s="19">
        <v>45518</v>
      </c>
      <c r="R1165" s="20"/>
      <c r="S1165" s="19">
        <v>45548</v>
      </c>
      <c r="T1165" s="20" t="s">
        <v>643</v>
      </c>
      <c r="U1165" s="20">
        <v>1007866</v>
      </c>
      <c r="V1165" s="20">
        <v>240002526</v>
      </c>
      <c r="W1165" s="20" t="s">
        <v>847</v>
      </c>
      <c r="X1165" s="20" t="s">
        <v>848</v>
      </c>
      <c r="Y1165" s="20" t="s">
        <v>52</v>
      </c>
      <c r="Z1165" s="20" t="s">
        <v>6639</v>
      </c>
      <c r="AA1165" s="20" t="s">
        <v>6625</v>
      </c>
      <c r="AB1165" s="20" t="s">
        <v>54</v>
      </c>
      <c r="AC1165" s="20" t="s">
        <v>167</v>
      </c>
      <c r="AD1165" s="20" t="s">
        <v>56</v>
      </c>
      <c r="AE1165" s="20" t="s">
        <v>1014</v>
      </c>
    </row>
    <row r="1166" spans="1:31" ht="21" customHeight="1" x14ac:dyDescent="0.2">
      <c r="A1166" s="4">
        <f t="shared" si="58"/>
        <v>1164</v>
      </c>
      <c r="B1166" s="4" t="str">
        <f t="shared" si="59"/>
        <v>B010-00019539</v>
      </c>
      <c r="C1166" s="4" t="str">
        <f>IFERROR(VLOOKUP(F1166,Tablas!$A$1:$B$3,2,0),"")</f>
        <v>Boleta</v>
      </c>
      <c r="D1166" s="4" t="str">
        <f t="shared" si="60"/>
        <v>Nacional - CREDITO 30 DIAS / CREDIT 30 DAYS - PE 3458 Basado en Entregas 09-T010-00000179.</v>
      </c>
      <c r="E1166" s="19">
        <v>45488</v>
      </c>
      <c r="F1166" s="20" t="s">
        <v>842</v>
      </c>
      <c r="G1166" s="20" t="s">
        <v>6642</v>
      </c>
      <c r="H1166" s="20" t="s">
        <v>44</v>
      </c>
      <c r="I1166" s="20" t="s">
        <v>45</v>
      </c>
      <c r="J1166" s="20" t="s">
        <v>6643</v>
      </c>
      <c r="K1166" s="20" t="s">
        <v>6644</v>
      </c>
      <c r="L1166" s="20" t="s">
        <v>6645</v>
      </c>
      <c r="M1166" s="20"/>
      <c r="N1166" s="21">
        <v>192.38</v>
      </c>
      <c r="O1166" s="21">
        <v>0</v>
      </c>
      <c r="P1166" s="20"/>
      <c r="Q1166" s="19">
        <v>45488</v>
      </c>
      <c r="R1166" s="20"/>
      <c r="S1166" s="19">
        <v>45518</v>
      </c>
      <c r="T1166" s="20" t="s">
        <v>643</v>
      </c>
      <c r="U1166" s="20">
        <v>994256</v>
      </c>
      <c r="V1166" s="20">
        <v>240002074</v>
      </c>
      <c r="W1166" s="20" t="s">
        <v>847</v>
      </c>
      <c r="X1166" s="20" t="s">
        <v>305</v>
      </c>
      <c r="Y1166" s="20" t="s">
        <v>52</v>
      </c>
      <c r="Z1166" s="20" t="s">
        <v>6646</v>
      </c>
      <c r="AA1166" s="20" t="s">
        <v>1507</v>
      </c>
      <c r="AB1166" s="20" t="s">
        <v>336</v>
      </c>
      <c r="AC1166" s="20" t="s">
        <v>167</v>
      </c>
      <c r="AD1166" s="20" t="s">
        <v>56</v>
      </c>
      <c r="AE1166" s="20" t="s">
        <v>1014</v>
      </c>
    </row>
    <row r="1167" spans="1:31" ht="21" customHeight="1" x14ac:dyDescent="0.2">
      <c r="A1167" s="4">
        <f t="shared" si="58"/>
        <v>1165</v>
      </c>
      <c r="B1167" s="4" t="str">
        <f t="shared" si="59"/>
        <v>B010-00019651</v>
      </c>
      <c r="C1167" s="4" t="str">
        <f>IFERROR(VLOOKUP(F1167,Tablas!$A$1:$B$3,2,0),"")</f>
        <v>Boleta</v>
      </c>
      <c r="D1167" s="4" t="str">
        <f t="shared" si="60"/>
        <v>Ecom - CONTADO / CASH - PE 3678 TEL: 967140980 ENVÍO Basado en Pedidos de</v>
      </c>
      <c r="E1167" s="19">
        <v>45497</v>
      </c>
      <c r="F1167" s="20" t="s">
        <v>842</v>
      </c>
      <c r="G1167" s="20" t="s">
        <v>6647</v>
      </c>
      <c r="H1167" s="20" t="s">
        <v>44</v>
      </c>
      <c r="I1167" s="20" t="s">
        <v>45</v>
      </c>
      <c r="J1167" s="20" t="s">
        <v>1451</v>
      </c>
      <c r="K1167" s="20" t="s">
        <v>1452</v>
      </c>
      <c r="L1167" s="20" t="s">
        <v>1453</v>
      </c>
      <c r="M1167" s="20"/>
      <c r="N1167" s="21">
        <v>192.6</v>
      </c>
      <c r="O1167" s="21">
        <v>0</v>
      </c>
      <c r="P1167" s="20"/>
      <c r="Q1167" s="19">
        <v>45497</v>
      </c>
      <c r="R1167" s="20"/>
      <c r="S1167" s="19">
        <v>45497</v>
      </c>
      <c r="T1167" s="20" t="s">
        <v>49</v>
      </c>
      <c r="U1167" s="20">
        <v>998003</v>
      </c>
      <c r="V1167" s="20">
        <v>240002186</v>
      </c>
      <c r="W1167" s="20" t="s">
        <v>847</v>
      </c>
      <c r="X1167" s="20" t="s">
        <v>274</v>
      </c>
      <c r="Y1167" s="20" t="s">
        <v>52</v>
      </c>
      <c r="Z1167" s="20" t="s">
        <v>6648</v>
      </c>
      <c r="AA1167" s="20" t="s">
        <v>1455</v>
      </c>
      <c r="AB1167" s="20" t="s">
        <v>912</v>
      </c>
      <c r="AC1167" s="20" t="s">
        <v>689</v>
      </c>
      <c r="AD1167" s="20" t="s">
        <v>56</v>
      </c>
      <c r="AE1167" s="20" t="s">
        <v>864</v>
      </c>
    </row>
    <row r="1168" spans="1:31" ht="21" customHeight="1" x14ac:dyDescent="0.2">
      <c r="A1168" s="4">
        <f t="shared" si="58"/>
        <v>1166</v>
      </c>
      <c r="B1168" s="4" t="str">
        <f t="shared" si="59"/>
        <v>B010-00018189</v>
      </c>
      <c r="C1168" s="4" t="str">
        <f>IFERROR(VLOOKUP(F1168,Tablas!$A$1:$B$3,2,0),"")</f>
        <v>Boleta</v>
      </c>
      <c r="D1168" s="4" t="str">
        <f t="shared" si="60"/>
        <v>Ecom - CONTADO / CASH - PE 1207 TEL: 997500316 Basado en Pedidos de client</v>
      </c>
      <c r="E1168" s="19">
        <v>45365</v>
      </c>
      <c r="F1168" s="20" t="s">
        <v>842</v>
      </c>
      <c r="G1168" s="20" t="s">
        <v>6649</v>
      </c>
      <c r="H1168" s="20" t="s">
        <v>44</v>
      </c>
      <c r="I1168" s="20" t="s">
        <v>45</v>
      </c>
      <c r="J1168" s="20" t="s">
        <v>6650</v>
      </c>
      <c r="K1168" s="20" t="s">
        <v>6651</v>
      </c>
      <c r="L1168" s="20" t="s">
        <v>6652</v>
      </c>
      <c r="M1168" s="20"/>
      <c r="N1168" s="21">
        <v>194.05</v>
      </c>
      <c r="O1168" s="21">
        <v>0</v>
      </c>
      <c r="P1168" s="20"/>
      <c r="Q1168" s="19">
        <v>45365</v>
      </c>
      <c r="R1168" s="20"/>
      <c r="S1168" s="19">
        <v>45365</v>
      </c>
      <c r="T1168" s="20" t="s">
        <v>49</v>
      </c>
      <c r="U1168" s="20">
        <v>933314</v>
      </c>
      <c r="V1168" s="20">
        <v>240000664</v>
      </c>
      <c r="W1168" s="20" t="s">
        <v>847</v>
      </c>
      <c r="X1168" s="20" t="s">
        <v>274</v>
      </c>
      <c r="Y1168" s="20" t="s">
        <v>52</v>
      </c>
      <c r="Z1168" s="20" t="s">
        <v>6653</v>
      </c>
      <c r="AA1168" s="20" t="s">
        <v>6654</v>
      </c>
      <c r="AB1168" s="20" t="s">
        <v>1554</v>
      </c>
      <c r="AC1168" s="20" t="s">
        <v>689</v>
      </c>
      <c r="AD1168" s="20" t="s">
        <v>56</v>
      </c>
      <c r="AE1168" s="20" t="s">
        <v>864</v>
      </c>
    </row>
    <row r="1169" spans="1:31" ht="21" customHeight="1" x14ac:dyDescent="0.2">
      <c r="A1169" s="4">
        <f t="shared" si="58"/>
        <v>1167</v>
      </c>
      <c r="B1169" s="4" t="str">
        <f t="shared" si="59"/>
        <v>B010-00019570</v>
      </c>
      <c r="C1169" s="4" t="str">
        <f>IFERROR(VLOOKUP(F1169,Tablas!$A$1:$B$3,2,0),"")</f>
        <v>Boleta</v>
      </c>
      <c r="D1169" s="4" t="str">
        <f t="shared" si="60"/>
        <v>Ecom - CONTADO / CASH - PE 3516 TEL: 942902818 ENVÍO Basado en Pedidos de</v>
      </c>
      <c r="E1169" s="19">
        <v>45490</v>
      </c>
      <c r="F1169" s="20" t="s">
        <v>842</v>
      </c>
      <c r="G1169" s="20" t="s">
        <v>6655</v>
      </c>
      <c r="H1169" s="20" t="s">
        <v>44</v>
      </c>
      <c r="I1169" s="20" t="s">
        <v>45</v>
      </c>
      <c r="J1169" s="20" t="s">
        <v>6656</v>
      </c>
      <c r="K1169" s="20" t="s">
        <v>6657</v>
      </c>
      <c r="L1169" s="20" t="s">
        <v>6658</v>
      </c>
      <c r="M1169" s="20"/>
      <c r="N1169" s="21">
        <v>194.41</v>
      </c>
      <c r="O1169" s="21">
        <v>0</v>
      </c>
      <c r="P1169" s="20"/>
      <c r="Q1169" s="19">
        <v>45490</v>
      </c>
      <c r="R1169" s="20"/>
      <c r="S1169" s="19">
        <v>45490</v>
      </c>
      <c r="T1169" s="20" t="s">
        <v>49</v>
      </c>
      <c r="U1169" s="20">
        <v>995238</v>
      </c>
      <c r="V1169" s="20">
        <v>240002105</v>
      </c>
      <c r="W1169" s="20" t="s">
        <v>847</v>
      </c>
      <c r="X1169" s="20" t="s">
        <v>305</v>
      </c>
      <c r="Y1169" s="20" t="s">
        <v>52</v>
      </c>
      <c r="Z1169" s="20" t="s">
        <v>6659</v>
      </c>
      <c r="AA1169" s="20" t="s">
        <v>353</v>
      </c>
      <c r="AB1169" s="20" t="s">
        <v>54</v>
      </c>
      <c r="AC1169" s="20" t="s">
        <v>167</v>
      </c>
      <c r="AD1169" s="20" t="s">
        <v>56</v>
      </c>
      <c r="AE1169" s="20" t="s">
        <v>864</v>
      </c>
    </row>
    <row r="1170" spans="1:31" ht="21" customHeight="1" x14ac:dyDescent="0.2">
      <c r="A1170" s="4">
        <f t="shared" si="58"/>
        <v>1168</v>
      </c>
      <c r="B1170" s="4" t="str">
        <f t="shared" si="59"/>
        <v>F010-00024454</v>
      </c>
      <c r="C1170" s="4" t="str">
        <f>IFERROR(VLOOKUP(F1170,Tablas!$A$1:$B$3,2,0),"")</f>
        <v>Factura</v>
      </c>
      <c r="D1170" s="4" t="str">
        <f t="shared" si="60"/>
        <v xml:space="preserve"> - CONTADO ADELANTADO / CASH IN ADVANCE - ADICIONAL DE TAPAS ABZ 12.5% CON MINERALES</v>
      </c>
      <c r="E1170" s="19">
        <v>45400</v>
      </c>
      <c r="F1170" s="20" t="s">
        <v>1001</v>
      </c>
      <c r="G1170" s="20" t="s">
        <v>6660</v>
      </c>
      <c r="H1170" s="20" t="s">
        <v>322</v>
      </c>
      <c r="I1170" s="20" t="s">
        <v>323</v>
      </c>
      <c r="J1170" s="20" t="s">
        <v>324</v>
      </c>
      <c r="K1170" s="20" t="s">
        <v>325</v>
      </c>
      <c r="L1170" s="20" t="s">
        <v>326</v>
      </c>
      <c r="M1170" s="20" t="s">
        <v>125</v>
      </c>
      <c r="N1170" s="21">
        <v>196.75</v>
      </c>
      <c r="O1170" s="21">
        <v>0</v>
      </c>
      <c r="P1170" s="20"/>
      <c r="Q1170" s="19">
        <v>45400</v>
      </c>
      <c r="R1170" s="20"/>
      <c r="S1170" s="19">
        <v>45400</v>
      </c>
      <c r="T1170" s="20" t="s">
        <v>70</v>
      </c>
      <c r="U1170" s="20">
        <v>947737</v>
      </c>
      <c r="V1170" s="20">
        <v>240001041</v>
      </c>
      <c r="W1170" s="20" t="s">
        <v>847</v>
      </c>
      <c r="X1170" s="20" t="s">
        <v>6661</v>
      </c>
      <c r="Y1170" s="20" t="s">
        <v>52</v>
      </c>
      <c r="Z1170" s="20" t="s">
        <v>6662</v>
      </c>
      <c r="AA1170" s="20" t="s">
        <v>327</v>
      </c>
      <c r="AB1170" s="20" t="s">
        <v>328</v>
      </c>
      <c r="AC1170" s="20" t="s">
        <v>167</v>
      </c>
      <c r="AD1170" s="20" t="s">
        <v>56</v>
      </c>
      <c r="AE1170" s="20"/>
    </row>
    <row r="1171" spans="1:31" ht="21" customHeight="1" x14ac:dyDescent="0.2">
      <c r="A1171" s="4">
        <f t="shared" si="58"/>
        <v>1169</v>
      </c>
      <c r="B1171" s="4" t="str">
        <f t="shared" si="59"/>
        <v>B010-00020157</v>
      </c>
      <c r="C1171" s="4" t="str">
        <f>IFERROR(VLOOKUP(F1171,Tablas!$A$1:$B$3,2,0),"")</f>
        <v>Boleta</v>
      </c>
      <c r="D1171" s="4" t="str">
        <f t="shared" si="60"/>
        <v>Promart - Intercorp - CONTADO / CASH - PE 4343 PROMART 1456537863178-01 Basado en Entrega</v>
      </c>
      <c r="E1171" s="19">
        <v>45530</v>
      </c>
      <c r="F1171" s="20" t="s">
        <v>842</v>
      </c>
      <c r="G1171" s="20" t="s">
        <v>6663</v>
      </c>
      <c r="H1171" s="20" t="s">
        <v>44</v>
      </c>
      <c r="I1171" s="20" t="s">
        <v>45</v>
      </c>
      <c r="J1171" s="20" t="s">
        <v>6664</v>
      </c>
      <c r="K1171" s="20" t="s">
        <v>6665</v>
      </c>
      <c r="L1171" s="20" t="s">
        <v>6666</v>
      </c>
      <c r="M1171" s="20"/>
      <c r="N1171" s="21">
        <v>197.35</v>
      </c>
      <c r="O1171" s="21">
        <v>0</v>
      </c>
      <c r="P1171" s="20"/>
      <c r="Q1171" s="19">
        <v>45530</v>
      </c>
      <c r="R1171" s="20"/>
      <c r="S1171" s="19">
        <v>45530</v>
      </c>
      <c r="T1171" s="20" t="s">
        <v>49</v>
      </c>
      <c r="U1171" s="20">
        <v>1012944</v>
      </c>
      <c r="V1171" s="20">
        <v>240002694</v>
      </c>
      <c r="W1171" s="20" t="s">
        <v>847</v>
      </c>
      <c r="X1171" s="20" t="s">
        <v>274</v>
      </c>
      <c r="Y1171" s="20" t="s">
        <v>52</v>
      </c>
      <c r="Z1171" s="20" t="s">
        <v>6667</v>
      </c>
      <c r="AA1171" s="20" t="s">
        <v>1449</v>
      </c>
      <c r="AB1171" s="20" t="s">
        <v>54</v>
      </c>
      <c r="AC1171" s="20" t="s">
        <v>167</v>
      </c>
      <c r="AD1171" s="20" t="s">
        <v>56</v>
      </c>
      <c r="AE1171" s="20" t="s">
        <v>2596</v>
      </c>
    </row>
    <row r="1172" spans="1:31" ht="21" customHeight="1" x14ac:dyDescent="0.2">
      <c r="A1172" s="4">
        <f t="shared" si="58"/>
        <v>1170</v>
      </c>
      <c r="B1172" s="4" t="str">
        <f t="shared" si="59"/>
        <v>B010-00019567</v>
      </c>
      <c r="C1172" s="4" t="str">
        <f>IFERROR(VLOOKUP(F1172,Tablas!$A$1:$B$3,2,0),"")</f>
        <v>Boleta</v>
      </c>
      <c r="D1172" s="4" t="str">
        <f t="shared" si="60"/>
        <v>Ecom - CONTADO / CASH - PE 3531 TEL: 994442430 ENVÍO Basado en Entregas 09</v>
      </c>
      <c r="E1172" s="19">
        <v>45490</v>
      </c>
      <c r="F1172" s="20" t="s">
        <v>842</v>
      </c>
      <c r="G1172" s="20" t="s">
        <v>6668</v>
      </c>
      <c r="H1172" s="20" t="s">
        <v>44</v>
      </c>
      <c r="I1172" s="20" t="s">
        <v>45</v>
      </c>
      <c r="J1172" s="20" t="s">
        <v>6669</v>
      </c>
      <c r="K1172" s="20" t="s">
        <v>6670</v>
      </c>
      <c r="L1172" s="20" t="s">
        <v>6671</v>
      </c>
      <c r="M1172" s="20"/>
      <c r="N1172" s="21">
        <v>198</v>
      </c>
      <c r="O1172" s="21">
        <v>0</v>
      </c>
      <c r="P1172" s="20"/>
      <c r="Q1172" s="19">
        <v>45490</v>
      </c>
      <c r="R1172" s="20"/>
      <c r="S1172" s="19">
        <v>45490</v>
      </c>
      <c r="T1172" s="20" t="s">
        <v>49</v>
      </c>
      <c r="U1172" s="20">
        <v>995232</v>
      </c>
      <c r="V1172" s="20">
        <v>240002102</v>
      </c>
      <c r="W1172" s="20" t="s">
        <v>847</v>
      </c>
      <c r="X1172" s="20" t="s">
        <v>305</v>
      </c>
      <c r="Y1172" s="20" t="s">
        <v>52</v>
      </c>
      <c r="Z1172" s="20" t="s">
        <v>6672</v>
      </c>
      <c r="AA1172" s="20" t="s">
        <v>353</v>
      </c>
      <c r="AB1172" s="20" t="s">
        <v>54</v>
      </c>
      <c r="AC1172" s="20" t="s">
        <v>167</v>
      </c>
      <c r="AD1172" s="20" t="s">
        <v>56</v>
      </c>
      <c r="AE1172" s="20" t="s">
        <v>864</v>
      </c>
    </row>
    <row r="1173" spans="1:31" ht="21" customHeight="1" x14ac:dyDescent="0.2">
      <c r="A1173" s="4">
        <f t="shared" si="58"/>
        <v>1171</v>
      </c>
      <c r="B1173" s="4" t="str">
        <f t="shared" si="59"/>
        <v>B010-00018216</v>
      </c>
      <c r="C1173" s="4" t="str">
        <f>IFERROR(VLOOKUP(F1173,Tablas!$A$1:$B$3,2,0),"")</f>
        <v>Boleta</v>
      </c>
      <c r="D1173" s="4" t="str">
        <f t="shared" si="60"/>
        <v>Falabella - CONTADO / CASH - PE 1256 FALABELLA Basado en Entregas 09-0010-00059</v>
      </c>
      <c r="E1173" s="19">
        <v>45369</v>
      </c>
      <c r="F1173" s="20" t="s">
        <v>842</v>
      </c>
      <c r="G1173" s="20" t="s">
        <v>6673</v>
      </c>
      <c r="H1173" s="20" t="s">
        <v>44</v>
      </c>
      <c r="I1173" s="20" t="s">
        <v>45</v>
      </c>
      <c r="J1173" s="20" t="s">
        <v>6674</v>
      </c>
      <c r="K1173" s="20" t="s">
        <v>6675</v>
      </c>
      <c r="L1173" s="20" t="s">
        <v>6676</v>
      </c>
      <c r="M1173" s="20"/>
      <c r="N1173" s="21">
        <v>199.81</v>
      </c>
      <c r="O1173" s="21">
        <v>0</v>
      </c>
      <c r="P1173" s="20"/>
      <c r="Q1173" s="19">
        <v>45369</v>
      </c>
      <c r="R1173" s="20"/>
      <c r="S1173" s="19">
        <v>45369</v>
      </c>
      <c r="T1173" s="20" t="s">
        <v>49</v>
      </c>
      <c r="U1173" s="20">
        <v>934339</v>
      </c>
      <c r="V1173" s="20">
        <v>240000691</v>
      </c>
      <c r="W1173" s="20" t="s">
        <v>847</v>
      </c>
      <c r="X1173" s="20" t="s">
        <v>305</v>
      </c>
      <c r="Y1173" s="20" t="s">
        <v>52</v>
      </c>
      <c r="Z1173" s="20" t="s">
        <v>6677</v>
      </c>
      <c r="AA1173" s="20" t="s">
        <v>6678</v>
      </c>
      <c r="AB1173" s="20" t="s">
        <v>1927</v>
      </c>
      <c r="AC1173" s="20" t="s">
        <v>41</v>
      </c>
      <c r="AD1173" s="20" t="s">
        <v>56</v>
      </c>
      <c r="AE1173" s="20" t="s">
        <v>1838</v>
      </c>
    </row>
    <row r="1174" spans="1:31" ht="21" customHeight="1" x14ac:dyDescent="0.2">
      <c r="A1174" s="4">
        <f t="shared" si="58"/>
        <v>1172</v>
      </c>
      <c r="B1174" s="4" t="str">
        <f t="shared" si="59"/>
        <v>B010-00016800</v>
      </c>
      <c r="C1174" s="4" t="str">
        <f>IFERROR(VLOOKUP(F1174,Tablas!$A$1:$B$3,2,0),"")</f>
        <v>Boleta</v>
      </c>
      <c r="D1174" s="4" t="str">
        <f t="shared" si="60"/>
        <v>Falabella - CONTADO / CASH - PE 4897 FALABELLA Basado en Entregas 09-0010-00057</v>
      </c>
      <c r="E1174" s="19">
        <v>45253</v>
      </c>
      <c r="F1174" s="20" t="s">
        <v>842</v>
      </c>
      <c r="G1174" s="20" t="s">
        <v>6679</v>
      </c>
      <c r="H1174" s="20" t="s">
        <v>44</v>
      </c>
      <c r="I1174" s="20" t="s">
        <v>45</v>
      </c>
      <c r="J1174" s="20" t="s">
        <v>6674</v>
      </c>
      <c r="K1174" s="20" t="s">
        <v>6675</v>
      </c>
      <c r="L1174" s="20" t="s">
        <v>6676</v>
      </c>
      <c r="M1174" s="20"/>
      <c r="N1174" s="21">
        <v>199.81</v>
      </c>
      <c r="O1174" s="21">
        <v>0</v>
      </c>
      <c r="P1174" s="20"/>
      <c r="Q1174" s="19">
        <v>45253</v>
      </c>
      <c r="R1174" s="20"/>
      <c r="S1174" s="19">
        <v>45253</v>
      </c>
      <c r="T1174" s="20" t="s">
        <v>49</v>
      </c>
      <c r="U1174" s="20">
        <v>879678</v>
      </c>
      <c r="V1174" s="20">
        <v>230003114</v>
      </c>
      <c r="W1174" s="20" t="s">
        <v>847</v>
      </c>
      <c r="X1174" s="20" t="s">
        <v>305</v>
      </c>
      <c r="Y1174" s="20" t="s">
        <v>52</v>
      </c>
      <c r="Z1174" s="20" t="s">
        <v>6680</v>
      </c>
      <c r="AA1174" s="20" t="s">
        <v>6678</v>
      </c>
      <c r="AB1174" s="20" t="s">
        <v>1927</v>
      </c>
      <c r="AC1174" s="20" t="s">
        <v>41</v>
      </c>
      <c r="AD1174" s="20" t="s">
        <v>56</v>
      </c>
      <c r="AE1174" s="20" t="s">
        <v>1838</v>
      </c>
    </row>
    <row r="1175" spans="1:31" ht="21" customHeight="1" x14ac:dyDescent="0.2">
      <c r="A1175" s="4">
        <f t="shared" si="58"/>
        <v>1173</v>
      </c>
      <c r="B1175" s="4" t="str">
        <f t="shared" si="59"/>
        <v>B010-00017533</v>
      </c>
      <c r="C1175" s="4" t="str">
        <f>IFERROR(VLOOKUP(F1175,Tablas!$A$1:$B$3,2,0),"")</f>
        <v>Boleta</v>
      </c>
      <c r="D1175" s="4" t="str">
        <f t="shared" si="60"/>
        <v>Falabella - CONTADO / CASH - PE 0009 FALABELLA Basado en Entregas 09-0010-00058</v>
      </c>
      <c r="E1175" s="19">
        <v>45294</v>
      </c>
      <c r="F1175" s="20" t="s">
        <v>842</v>
      </c>
      <c r="G1175" s="20" t="s">
        <v>6681</v>
      </c>
      <c r="H1175" s="20" t="s">
        <v>44</v>
      </c>
      <c r="I1175" s="20" t="s">
        <v>45</v>
      </c>
      <c r="J1175" s="20" t="s">
        <v>5961</v>
      </c>
      <c r="K1175" s="20" t="s">
        <v>5962</v>
      </c>
      <c r="L1175" s="20" t="s">
        <v>5963</v>
      </c>
      <c r="M1175" s="20"/>
      <c r="N1175" s="21">
        <v>200</v>
      </c>
      <c r="O1175" s="21">
        <v>0</v>
      </c>
      <c r="P1175" s="20"/>
      <c r="Q1175" s="19">
        <v>45294</v>
      </c>
      <c r="R1175" s="20"/>
      <c r="S1175" s="19">
        <v>45294</v>
      </c>
      <c r="T1175" s="20" t="s">
        <v>49</v>
      </c>
      <c r="U1175" s="20">
        <v>898050</v>
      </c>
      <c r="V1175" s="20">
        <v>240000004</v>
      </c>
      <c r="W1175" s="20" t="s">
        <v>847</v>
      </c>
      <c r="X1175" s="20" t="s">
        <v>305</v>
      </c>
      <c r="Y1175" s="20" t="s">
        <v>52</v>
      </c>
      <c r="Z1175" s="20" t="s">
        <v>6682</v>
      </c>
      <c r="AA1175" s="20" t="s">
        <v>5965</v>
      </c>
      <c r="AB1175" s="20" t="s">
        <v>682</v>
      </c>
      <c r="AC1175" s="20" t="s">
        <v>167</v>
      </c>
      <c r="AD1175" s="20" t="s">
        <v>56</v>
      </c>
      <c r="AE1175" s="20" t="s">
        <v>1838</v>
      </c>
    </row>
    <row r="1176" spans="1:31" ht="21" customHeight="1" x14ac:dyDescent="0.2">
      <c r="A1176" s="4">
        <f t="shared" si="58"/>
        <v>1174</v>
      </c>
      <c r="B1176" s="4" t="str">
        <f t="shared" si="59"/>
        <v>B010-00019076</v>
      </c>
      <c r="C1176" s="4" t="str">
        <f>IFERROR(VLOOKUP(F1176,Tablas!$A$1:$B$3,2,0),"")</f>
        <v>Boleta</v>
      </c>
      <c r="D1176" s="4" t="str">
        <f t="shared" si="60"/>
        <v xml:space="preserve"> - CONTADO / CASH - Facturas clientes - ERCAGV000868</v>
      </c>
      <c r="E1176" s="19">
        <v>45443</v>
      </c>
      <c r="F1176" s="20" t="s">
        <v>842</v>
      </c>
      <c r="G1176" s="20" t="s">
        <v>6688</v>
      </c>
      <c r="H1176" s="20" t="s">
        <v>44</v>
      </c>
      <c r="I1176" s="20" t="s">
        <v>45</v>
      </c>
      <c r="J1176" s="20" t="s">
        <v>6684</v>
      </c>
      <c r="K1176" s="20" t="s">
        <v>6685</v>
      </c>
      <c r="L1176" s="20" t="s">
        <v>6686</v>
      </c>
      <c r="M1176" s="20"/>
      <c r="N1176" s="21">
        <v>200</v>
      </c>
      <c r="O1176" s="21">
        <v>0</v>
      </c>
      <c r="P1176" s="20"/>
      <c r="Q1176" s="19">
        <v>45443</v>
      </c>
      <c r="R1176" s="20"/>
      <c r="S1176" s="19">
        <v>45443</v>
      </c>
      <c r="T1176" s="20" t="s">
        <v>49</v>
      </c>
      <c r="U1176" s="20">
        <v>973748</v>
      </c>
      <c r="V1176" s="20">
        <v>240001608</v>
      </c>
      <c r="W1176" s="20" t="s">
        <v>847</v>
      </c>
      <c r="X1176" s="20" t="s">
        <v>2795</v>
      </c>
      <c r="Y1176" s="20" t="s">
        <v>52</v>
      </c>
      <c r="Z1176" s="20" t="s">
        <v>6689</v>
      </c>
      <c r="AA1176" s="20" t="s">
        <v>4846</v>
      </c>
      <c r="AB1176" s="20" t="s">
        <v>54</v>
      </c>
      <c r="AC1176" s="20" t="s">
        <v>689</v>
      </c>
      <c r="AD1176" s="20" t="s">
        <v>56</v>
      </c>
      <c r="AE1176" s="20"/>
    </row>
    <row r="1177" spans="1:31" ht="21" customHeight="1" x14ac:dyDescent="0.2">
      <c r="A1177" s="4">
        <f t="shared" si="58"/>
        <v>1175</v>
      </c>
      <c r="B1177" s="4" t="str">
        <f t="shared" si="59"/>
        <v>B010-00019418</v>
      </c>
      <c r="C1177" s="4" t="str">
        <f>IFERROR(VLOOKUP(F1177,Tablas!$A$1:$B$3,2,0),"")</f>
        <v>Boleta</v>
      </c>
      <c r="D1177" s="4" t="str">
        <f t="shared" si="60"/>
        <v>Ecom - CONTADO / CASH - PE 3265 TEL: 980291270 Basado en Pedidos de client</v>
      </c>
      <c r="E1177" s="19">
        <v>45477</v>
      </c>
      <c r="F1177" s="20" t="s">
        <v>842</v>
      </c>
      <c r="G1177" s="20" t="s">
        <v>6690</v>
      </c>
      <c r="H1177" s="20" t="s">
        <v>44</v>
      </c>
      <c r="I1177" s="20" t="s">
        <v>45</v>
      </c>
      <c r="J1177" s="20" t="s">
        <v>6691</v>
      </c>
      <c r="K1177" s="20" t="s">
        <v>6692</v>
      </c>
      <c r="L1177" s="20" t="s">
        <v>6693</v>
      </c>
      <c r="M1177" s="20"/>
      <c r="N1177" s="21">
        <v>200.34</v>
      </c>
      <c r="O1177" s="21">
        <v>0</v>
      </c>
      <c r="P1177" s="20"/>
      <c r="Q1177" s="19">
        <v>45477</v>
      </c>
      <c r="R1177" s="20"/>
      <c r="S1177" s="19">
        <v>45477</v>
      </c>
      <c r="T1177" s="20" t="s">
        <v>49</v>
      </c>
      <c r="U1177" s="20">
        <v>990011</v>
      </c>
      <c r="V1177" s="20">
        <v>240001953</v>
      </c>
      <c r="W1177" s="20" t="s">
        <v>847</v>
      </c>
      <c r="X1177" s="20" t="s">
        <v>305</v>
      </c>
      <c r="Y1177" s="20" t="s">
        <v>52</v>
      </c>
      <c r="Z1177" s="20" t="s">
        <v>6694</v>
      </c>
      <c r="AA1177" s="20" t="s">
        <v>6695</v>
      </c>
      <c r="AB1177" s="20" t="s">
        <v>689</v>
      </c>
      <c r="AC1177" s="20" t="s">
        <v>689</v>
      </c>
      <c r="AD1177" s="20" t="s">
        <v>56</v>
      </c>
      <c r="AE1177" s="20" t="s">
        <v>864</v>
      </c>
    </row>
    <row r="1178" spans="1:31" ht="21" customHeight="1" x14ac:dyDescent="0.2">
      <c r="A1178" s="4">
        <f t="shared" si="58"/>
        <v>1176</v>
      </c>
      <c r="B1178" s="4" t="str">
        <f t="shared" si="59"/>
        <v>B010-00020187</v>
      </c>
      <c r="C1178" s="4" t="str">
        <f>IFERROR(VLOOKUP(F1178,Tablas!$A$1:$B$3,2,0),"")</f>
        <v>Boleta</v>
      </c>
      <c r="D1178" s="4" t="str">
        <f t="shared" si="60"/>
        <v>Nacional - CREDITO 30 DIAS / CREDIT 30 DAYS - PE 4422 Basado en Entregas 09-T010-00001021.</v>
      </c>
      <c r="E1178" s="19">
        <v>45530</v>
      </c>
      <c r="F1178" s="20" t="s">
        <v>842</v>
      </c>
      <c r="G1178" s="20" t="s">
        <v>6696</v>
      </c>
      <c r="H1178" s="20" t="s">
        <v>44</v>
      </c>
      <c r="I1178" s="20" t="s">
        <v>45</v>
      </c>
      <c r="J1178" s="20" t="s">
        <v>6697</v>
      </c>
      <c r="K1178" s="20" t="s">
        <v>6698</v>
      </c>
      <c r="L1178" s="20" t="s">
        <v>6699</v>
      </c>
      <c r="M1178" s="20"/>
      <c r="N1178" s="21">
        <v>200.6</v>
      </c>
      <c r="O1178" s="21">
        <v>0</v>
      </c>
      <c r="P1178" s="20"/>
      <c r="Q1178" s="19">
        <v>45530</v>
      </c>
      <c r="R1178" s="20"/>
      <c r="S1178" s="19">
        <v>45560</v>
      </c>
      <c r="T1178" s="20" t="s">
        <v>643</v>
      </c>
      <c r="U1178" s="20">
        <v>1013470</v>
      </c>
      <c r="V1178" s="20">
        <v>240002724</v>
      </c>
      <c r="W1178" s="20" t="s">
        <v>847</v>
      </c>
      <c r="X1178" s="20" t="s">
        <v>848</v>
      </c>
      <c r="Y1178" s="20" t="s">
        <v>567</v>
      </c>
      <c r="Z1178" s="20" t="s">
        <v>6700</v>
      </c>
      <c r="AA1178" s="20" t="s">
        <v>353</v>
      </c>
      <c r="AB1178" s="20" t="s">
        <v>54</v>
      </c>
      <c r="AC1178" s="20" t="s">
        <v>167</v>
      </c>
      <c r="AD1178" s="20" t="s">
        <v>56</v>
      </c>
      <c r="AE1178" s="20" t="s">
        <v>1014</v>
      </c>
    </row>
    <row r="1179" spans="1:31" ht="21" customHeight="1" x14ac:dyDescent="0.2">
      <c r="A1179" s="4">
        <f t="shared" si="58"/>
        <v>1177</v>
      </c>
      <c r="B1179" s="4" t="str">
        <f t="shared" si="59"/>
        <v>B010-00020439</v>
      </c>
      <c r="C1179" s="4" t="str">
        <f>IFERROR(VLOOKUP(F1179,Tablas!$A$1:$B$3,2,0),"")</f>
        <v>Boleta</v>
      </c>
      <c r="D1179" s="4" t="str">
        <f t="shared" si="60"/>
        <v>Nacional - CREDITO 30 DIAS / CREDIT 30 DAYS - PE 4897 Basado en Entregas 09-T010-00001451.</v>
      </c>
      <c r="E1179" s="19">
        <v>45554</v>
      </c>
      <c r="F1179" s="20" t="s">
        <v>842</v>
      </c>
      <c r="G1179" s="20" t="s">
        <v>6701</v>
      </c>
      <c r="H1179" s="20" t="s">
        <v>44</v>
      </c>
      <c r="I1179" s="20" t="s">
        <v>45</v>
      </c>
      <c r="J1179" s="20" t="s">
        <v>6697</v>
      </c>
      <c r="K1179" s="20" t="s">
        <v>6698</v>
      </c>
      <c r="L1179" s="20" t="s">
        <v>6699</v>
      </c>
      <c r="M1179" s="20"/>
      <c r="N1179" s="21">
        <v>200.6</v>
      </c>
      <c r="O1179" s="21">
        <v>0</v>
      </c>
      <c r="P1179" s="20"/>
      <c r="Q1179" s="19">
        <v>45554</v>
      </c>
      <c r="R1179" s="20"/>
      <c r="S1179" s="19">
        <v>45584</v>
      </c>
      <c r="T1179" s="20" t="s">
        <v>643</v>
      </c>
      <c r="U1179" s="20">
        <v>1026220</v>
      </c>
      <c r="V1179" s="20">
        <v>240002976</v>
      </c>
      <c r="W1179" s="20" t="s">
        <v>847</v>
      </c>
      <c r="X1179" s="20" t="s">
        <v>848</v>
      </c>
      <c r="Y1179" s="20" t="s">
        <v>567</v>
      </c>
      <c r="Z1179" s="20" t="s">
        <v>6702</v>
      </c>
      <c r="AA1179" s="20" t="s">
        <v>353</v>
      </c>
      <c r="AB1179" s="20" t="s">
        <v>54</v>
      </c>
      <c r="AC1179" s="20" t="s">
        <v>167</v>
      </c>
      <c r="AD1179" s="20" t="s">
        <v>56</v>
      </c>
      <c r="AE1179" s="20" t="s">
        <v>1014</v>
      </c>
    </row>
    <row r="1180" spans="1:31" ht="21" customHeight="1" x14ac:dyDescent="0.2">
      <c r="A1180" s="4">
        <f t="shared" si="58"/>
        <v>1178</v>
      </c>
      <c r="B1180" s="4" t="str">
        <f t="shared" si="59"/>
        <v>B010-00019425</v>
      </c>
      <c r="C1180" s="4" t="str">
        <f>IFERROR(VLOOKUP(F1180,Tablas!$A$1:$B$3,2,0),"")</f>
        <v>Boleta</v>
      </c>
      <c r="D1180" s="4" t="str">
        <f t="shared" si="60"/>
        <v>Nacional - CREDITO 30 DIAS / CREDIT 30 DAYS - PE 3284 Basado en Entregas 09-T010-00000016.</v>
      </c>
      <c r="E1180" s="19">
        <v>45477</v>
      </c>
      <c r="F1180" s="20" t="s">
        <v>842</v>
      </c>
      <c r="G1180" s="20" t="s">
        <v>6703</v>
      </c>
      <c r="H1180" s="20" t="s">
        <v>44</v>
      </c>
      <c r="I1180" s="20" t="s">
        <v>45</v>
      </c>
      <c r="J1180" s="20" t="s">
        <v>6697</v>
      </c>
      <c r="K1180" s="20" t="s">
        <v>6698</v>
      </c>
      <c r="L1180" s="20" t="s">
        <v>6699</v>
      </c>
      <c r="M1180" s="20"/>
      <c r="N1180" s="21">
        <v>200.6</v>
      </c>
      <c r="O1180" s="21">
        <v>0</v>
      </c>
      <c r="P1180" s="20"/>
      <c r="Q1180" s="19">
        <v>45477</v>
      </c>
      <c r="R1180" s="20"/>
      <c r="S1180" s="19">
        <v>45507</v>
      </c>
      <c r="T1180" s="20" t="s">
        <v>643</v>
      </c>
      <c r="U1180" s="20">
        <v>990318</v>
      </c>
      <c r="V1180" s="20">
        <v>240001960</v>
      </c>
      <c r="W1180" s="20" t="s">
        <v>847</v>
      </c>
      <c r="X1180" s="20" t="s">
        <v>848</v>
      </c>
      <c r="Y1180" s="20" t="s">
        <v>567</v>
      </c>
      <c r="Z1180" s="20" t="s">
        <v>6704</v>
      </c>
      <c r="AA1180" s="20" t="s">
        <v>353</v>
      </c>
      <c r="AB1180" s="20" t="s">
        <v>54</v>
      </c>
      <c r="AC1180" s="20" t="s">
        <v>167</v>
      </c>
      <c r="AD1180" s="20" t="s">
        <v>56</v>
      </c>
      <c r="AE1180" s="20" t="s">
        <v>1014</v>
      </c>
    </row>
    <row r="1181" spans="1:31" ht="21" customHeight="1" x14ac:dyDescent="0.2">
      <c r="A1181" s="4">
        <f t="shared" si="58"/>
        <v>1179</v>
      </c>
      <c r="B1181" s="4" t="str">
        <f t="shared" si="59"/>
        <v>B010-00017947</v>
      </c>
      <c r="C1181" s="4" t="str">
        <f>IFERROR(VLOOKUP(F1181,Tablas!$A$1:$B$3,2,0),"")</f>
        <v>Boleta</v>
      </c>
      <c r="D1181" s="4" t="str">
        <f t="shared" si="60"/>
        <v>Falabella - CONTADO / CASH - PE 0766 FALABELLA Basado en Entregas 09-0010-00058</v>
      </c>
      <c r="E1181" s="19">
        <v>45341</v>
      </c>
      <c r="F1181" s="20" t="s">
        <v>842</v>
      </c>
      <c r="G1181" s="20" t="s">
        <v>6705</v>
      </c>
      <c r="H1181" s="20" t="s">
        <v>44</v>
      </c>
      <c r="I1181" s="20" t="s">
        <v>45</v>
      </c>
      <c r="J1181" s="20" t="s">
        <v>6706</v>
      </c>
      <c r="K1181" s="20" t="s">
        <v>6707</v>
      </c>
      <c r="L1181" s="20" t="s">
        <v>6708</v>
      </c>
      <c r="M1181" s="20"/>
      <c r="N1181" s="21">
        <v>201</v>
      </c>
      <c r="O1181" s="21">
        <v>0</v>
      </c>
      <c r="P1181" s="20"/>
      <c r="Q1181" s="19">
        <v>45341</v>
      </c>
      <c r="R1181" s="20"/>
      <c r="S1181" s="19">
        <v>45341</v>
      </c>
      <c r="T1181" s="20" t="s">
        <v>49</v>
      </c>
      <c r="U1181" s="20">
        <v>921240</v>
      </c>
      <c r="V1181" s="20">
        <v>240000421</v>
      </c>
      <c r="W1181" s="20" t="s">
        <v>847</v>
      </c>
      <c r="X1181" s="20" t="s">
        <v>305</v>
      </c>
      <c r="Y1181" s="20" t="s">
        <v>52</v>
      </c>
      <c r="Z1181" s="20" t="s">
        <v>6709</v>
      </c>
      <c r="AA1181" s="20" t="s">
        <v>6710</v>
      </c>
      <c r="AB1181" s="20" t="s">
        <v>756</v>
      </c>
      <c r="AC1181" s="20" t="s">
        <v>167</v>
      </c>
      <c r="AD1181" s="20" t="s">
        <v>56</v>
      </c>
      <c r="AE1181" s="20" t="s">
        <v>1838</v>
      </c>
    </row>
    <row r="1182" spans="1:31" ht="21" customHeight="1" x14ac:dyDescent="0.2">
      <c r="A1182" s="4">
        <f t="shared" si="58"/>
        <v>1180</v>
      </c>
      <c r="B1182" s="4" t="str">
        <f t="shared" si="59"/>
        <v>B010-00018436</v>
      </c>
      <c r="C1182" s="4" t="str">
        <f>IFERROR(VLOOKUP(F1182,Tablas!$A$1:$B$3,2,0),"")</f>
        <v>Boleta</v>
      </c>
      <c r="D1182" s="4" t="str">
        <f t="shared" si="60"/>
        <v>Venta Asistida - CONTADO / CASH - PE 1595 TEL: 940525996/997737934 Basado en Entrega</v>
      </c>
      <c r="E1182" s="19">
        <v>45390</v>
      </c>
      <c r="F1182" s="20" t="s">
        <v>842</v>
      </c>
      <c r="G1182" s="20" t="s">
        <v>6711</v>
      </c>
      <c r="H1182" s="20" t="s">
        <v>44</v>
      </c>
      <c r="I1182" s="20" t="s">
        <v>45</v>
      </c>
      <c r="J1182" s="20" t="s">
        <v>1509</v>
      </c>
      <c r="K1182" s="20" t="s">
        <v>1510</v>
      </c>
      <c r="L1182" s="20" t="s">
        <v>1511</v>
      </c>
      <c r="M1182" s="20"/>
      <c r="N1182" s="21">
        <v>201.8</v>
      </c>
      <c r="O1182" s="21">
        <v>0</v>
      </c>
      <c r="P1182" s="20"/>
      <c r="Q1182" s="19">
        <v>45390</v>
      </c>
      <c r="R1182" s="20"/>
      <c r="S1182" s="19">
        <v>45390</v>
      </c>
      <c r="T1182" s="20" t="s">
        <v>49</v>
      </c>
      <c r="U1182" s="20">
        <v>943447</v>
      </c>
      <c r="V1182" s="20">
        <v>240000912</v>
      </c>
      <c r="W1182" s="20" t="s">
        <v>847</v>
      </c>
      <c r="X1182" s="20" t="s">
        <v>274</v>
      </c>
      <c r="Y1182" s="20" t="s">
        <v>52</v>
      </c>
      <c r="Z1182" s="20" t="s">
        <v>6712</v>
      </c>
      <c r="AA1182" s="20" t="s">
        <v>1513</v>
      </c>
      <c r="AB1182" s="20" t="s">
        <v>436</v>
      </c>
      <c r="AC1182" s="20" t="s">
        <v>167</v>
      </c>
      <c r="AD1182" s="20" t="s">
        <v>56</v>
      </c>
      <c r="AE1182" s="20" t="s">
        <v>983</v>
      </c>
    </row>
    <row r="1183" spans="1:31" ht="21" customHeight="1" x14ac:dyDescent="0.2">
      <c r="A1183" s="4">
        <f t="shared" si="58"/>
        <v>1181</v>
      </c>
      <c r="B1183" s="4" t="str">
        <f t="shared" si="59"/>
        <v>B010-00018607</v>
      </c>
      <c r="C1183" s="4" t="str">
        <f>IFERROR(VLOOKUP(F1183,Tablas!$A$1:$B$3,2,0),"")</f>
        <v>Boleta</v>
      </c>
      <c r="D1183" s="4" t="str">
        <f t="shared" si="60"/>
        <v>Ripley - CONTADO / CASH - PE 1927 RIPLEY Basado en Entregas 09-0010-00059961</v>
      </c>
      <c r="E1183" s="19">
        <v>45406</v>
      </c>
      <c r="F1183" s="20" t="s">
        <v>842</v>
      </c>
      <c r="G1183" s="20" t="s">
        <v>6713</v>
      </c>
      <c r="H1183" s="20" t="s">
        <v>44</v>
      </c>
      <c r="I1183" s="20" t="s">
        <v>45</v>
      </c>
      <c r="J1183" s="20" t="s">
        <v>6453</v>
      </c>
      <c r="K1183" s="20" t="s">
        <v>6454</v>
      </c>
      <c r="L1183" s="20" t="s">
        <v>6455</v>
      </c>
      <c r="M1183" s="20"/>
      <c r="N1183" s="21">
        <v>202.52</v>
      </c>
      <c r="O1183" s="21">
        <v>0</v>
      </c>
      <c r="P1183" s="20"/>
      <c r="Q1183" s="19">
        <v>45406</v>
      </c>
      <c r="R1183" s="20"/>
      <c r="S1183" s="19">
        <v>45406</v>
      </c>
      <c r="T1183" s="20" t="s">
        <v>49</v>
      </c>
      <c r="U1183" s="20">
        <v>953835</v>
      </c>
      <c r="V1183" s="20">
        <v>240001083</v>
      </c>
      <c r="W1183" s="20" t="s">
        <v>847</v>
      </c>
      <c r="X1183" s="20" t="s">
        <v>274</v>
      </c>
      <c r="Y1183" s="20" t="s">
        <v>52</v>
      </c>
      <c r="Z1183" s="20" t="s">
        <v>6714</v>
      </c>
      <c r="AA1183" s="20" t="s">
        <v>6457</v>
      </c>
      <c r="AB1183" s="20" t="s">
        <v>1670</v>
      </c>
      <c r="AC1183" s="20" t="s">
        <v>689</v>
      </c>
      <c r="AD1183" s="20" t="s">
        <v>56</v>
      </c>
      <c r="AE1183" s="20" t="s">
        <v>2574</v>
      </c>
    </row>
    <row r="1184" spans="1:31" ht="21" customHeight="1" x14ac:dyDescent="0.2">
      <c r="A1184" s="4">
        <f t="shared" si="58"/>
        <v>1182</v>
      </c>
      <c r="B1184" s="4" t="str">
        <f t="shared" si="59"/>
        <v>B010-00019875</v>
      </c>
      <c r="C1184" s="4" t="str">
        <f>IFERROR(VLOOKUP(F1184,Tablas!$A$1:$B$3,2,0),"")</f>
        <v>Boleta</v>
      </c>
      <c r="D1184" s="4" t="str">
        <f t="shared" si="60"/>
        <v>Plaza Vea - Intercorp - CONTADO / CASH - PE 3821 PLAZA VEA v13177535plzv-01 Basado en Entre</v>
      </c>
      <c r="E1184" s="19">
        <v>45509</v>
      </c>
      <c r="F1184" s="20" t="s">
        <v>842</v>
      </c>
      <c r="G1184" s="20" t="s">
        <v>6715</v>
      </c>
      <c r="H1184" s="20" t="s">
        <v>44</v>
      </c>
      <c r="I1184" s="20" t="s">
        <v>45</v>
      </c>
      <c r="J1184" s="20" t="s">
        <v>6716</v>
      </c>
      <c r="K1184" s="20" t="s">
        <v>6717</v>
      </c>
      <c r="L1184" s="20" t="s">
        <v>6718</v>
      </c>
      <c r="M1184" s="20"/>
      <c r="N1184" s="21">
        <v>203.2</v>
      </c>
      <c r="O1184" s="21">
        <v>0</v>
      </c>
      <c r="P1184" s="20"/>
      <c r="Q1184" s="19">
        <v>45509</v>
      </c>
      <c r="R1184" s="20"/>
      <c r="S1184" s="19">
        <v>45509</v>
      </c>
      <c r="T1184" s="20" t="s">
        <v>49</v>
      </c>
      <c r="U1184" s="20">
        <v>1004050</v>
      </c>
      <c r="V1184" s="20">
        <v>240002411</v>
      </c>
      <c r="W1184" s="20" t="s">
        <v>847</v>
      </c>
      <c r="X1184" s="20" t="s">
        <v>274</v>
      </c>
      <c r="Y1184" s="20" t="s">
        <v>52</v>
      </c>
      <c r="Z1184" s="20" t="s">
        <v>6719</v>
      </c>
      <c r="AA1184" s="20" t="s">
        <v>808</v>
      </c>
      <c r="AB1184" s="20" t="s">
        <v>54</v>
      </c>
      <c r="AC1184" s="20" t="s">
        <v>689</v>
      </c>
      <c r="AD1184" s="20" t="s">
        <v>56</v>
      </c>
      <c r="AE1184" s="20" t="s">
        <v>2494</v>
      </c>
    </row>
    <row r="1185" spans="1:31" ht="21" customHeight="1" x14ac:dyDescent="0.2">
      <c r="A1185" s="4">
        <f t="shared" si="58"/>
        <v>1183</v>
      </c>
      <c r="B1185" s="4" t="str">
        <f t="shared" si="59"/>
        <v>B010-00019563</v>
      </c>
      <c r="C1185" s="4" t="str">
        <f>IFERROR(VLOOKUP(F1185,Tablas!$A$1:$B$3,2,0),"")</f>
        <v>Boleta</v>
      </c>
      <c r="D1185" s="4" t="str">
        <f t="shared" si="60"/>
        <v>Ecom - CONTADO / CASH - PE 3519 TEL: 953890154 ENVÍO Basado en Entregas 09</v>
      </c>
      <c r="E1185" s="19">
        <v>45490</v>
      </c>
      <c r="F1185" s="20" t="s">
        <v>842</v>
      </c>
      <c r="G1185" s="20" t="s">
        <v>6720</v>
      </c>
      <c r="H1185" s="20" t="s">
        <v>44</v>
      </c>
      <c r="I1185" s="20" t="s">
        <v>45</v>
      </c>
      <c r="J1185" s="20" t="s">
        <v>6721</v>
      </c>
      <c r="K1185" s="20" t="s">
        <v>6722</v>
      </c>
      <c r="L1185" s="20" t="s">
        <v>6723</v>
      </c>
      <c r="M1185" s="20"/>
      <c r="N1185" s="21">
        <v>203.31</v>
      </c>
      <c r="O1185" s="21">
        <v>0</v>
      </c>
      <c r="P1185" s="20"/>
      <c r="Q1185" s="19">
        <v>45490</v>
      </c>
      <c r="R1185" s="20"/>
      <c r="S1185" s="19">
        <v>45490</v>
      </c>
      <c r="T1185" s="20" t="s">
        <v>49</v>
      </c>
      <c r="U1185" s="20">
        <v>995224</v>
      </c>
      <c r="V1185" s="20">
        <v>240002098</v>
      </c>
      <c r="W1185" s="20" t="s">
        <v>847</v>
      </c>
      <c r="X1185" s="20" t="s">
        <v>305</v>
      </c>
      <c r="Y1185" s="20" t="s">
        <v>52</v>
      </c>
      <c r="Z1185" s="20" t="s">
        <v>6724</v>
      </c>
      <c r="AA1185" s="20" t="s">
        <v>353</v>
      </c>
      <c r="AB1185" s="20" t="s">
        <v>54</v>
      </c>
      <c r="AC1185" s="20" t="s">
        <v>167</v>
      </c>
      <c r="AD1185" s="20" t="s">
        <v>56</v>
      </c>
      <c r="AE1185" s="20" t="s">
        <v>864</v>
      </c>
    </row>
    <row r="1186" spans="1:31" ht="21" customHeight="1" x14ac:dyDescent="0.2">
      <c r="A1186" s="4">
        <f t="shared" si="58"/>
        <v>1184</v>
      </c>
      <c r="B1186" s="4" t="str">
        <f t="shared" si="59"/>
        <v>B010-00019925</v>
      </c>
      <c r="C1186" s="4" t="str">
        <f>IFERROR(VLOOKUP(F1186,Tablas!$A$1:$B$3,2,0),"")</f>
        <v>Boleta</v>
      </c>
      <c r="D1186" s="4" t="str">
        <f t="shared" si="60"/>
        <v>Ecom - CONTADO / CASH - PE 3991 TEL: 950895265 ENVÍO Basado en Entregas 09</v>
      </c>
      <c r="E1186" s="19">
        <v>45512</v>
      </c>
      <c r="F1186" s="20" t="s">
        <v>842</v>
      </c>
      <c r="G1186" s="20" t="s">
        <v>6725</v>
      </c>
      <c r="H1186" s="20" t="s">
        <v>44</v>
      </c>
      <c r="I1186" s="20" t="s">
        <v>45</v>
      </c>
      <c r="J1186" s="20" t="s">
        <v>6726</v>
      </c>
      <c r="K1186" s="20" t="s">
        <v>6727</v>
      </c>
      <c r="L1186" s="20" t="s">
        <v>6728</v>
      </c>
      <c r="M1186" s="20"/>
      <c r="N1186" s="21">
        <v>205.03</v>
      </c>
      <c r="O1186" s="21">
        <v>0</v>
      </c>
      <c r="P1186" s="20"/>
      <c r="Q1186" s="19">
        <v>45512</v>
      </c>
      <c r="R1186" s="20"/>
      <c r="S1186" s="19">
        <v>45512</v>
      </c>
      <c r="T1186" s="20" t="s">
        <v>49</v>
      </c>
      <c r="U1186" s="20">
        <v>1005294</v>
      </c>
      <c r="V1186" s="20">
        <v>240002461</v>
      </c>
      <c r="W1186" s="20" t="s">
        <v>847</v>
      </c>
      <c r="X1186" s="20" t="s">
        <v>305</v>
      </c>
      <c r="Y1186" s="20" t="s">
        <v>52</v>
      </c>
      <c r="Z1186" s="20" t="s">
        <v>6729</v>
      </c>
      <c r="AA1186" s="20" t="s">
        <v>6730</v>
      </c>
      <c r="AB1186" s="20" t="s">
        <v>3456</v>
      </c>
      <c r="AC1186" s="20" t="s">
        <v>167</v>
      </c>
      <c r="AD1186" s="20" t="s">
        <v>56</v>
      </c>
      <c r="AE1186" s="20" t="s">
        <v>864</v>
      </c>
    </row>
    <row r="1187" spans="1:31" ht="21" customHeight="1" x14ac:dyDescent="0.2">
      <c r="A1187" s="4">
        <f t="shared" si="58"/>
        <v>1185</v>
      </c>
      <c r="B1187" s="4" t="str">
        <f t="shared" si="59"/>
        <v>B010-00018520</v>
      </c>
      <c r="C1187" s="4" t="str">
        <f>IFERROR(VLOOKUP(F1187,Tablas!$A$1:$B$3,2,0),"")</f>
        <v>Boleta</v>
      </c>
      <c r="D1187" s="4" t="str">
        <f t="shared" si="60"/>
        <v>Venta Asistida - CONTADO / CASH - PE 1750 TEL: 931719208 Basado en Entregas 09-0010-</v>
      </c>
      <c r="E1187" s="19">
        <v>45399</v>
      </c>
      <c r="F1187" s="20" t="s">
        <v>842</v>
      </c>
      <c r="G1187" s="20" t="s">
        <v>6731</v>
      </c>
      <c r="H1187" s="20" t="s">
        <v>44</v>
      </c>
      <c r="I1187" s="20" t="s">
        <v>45</v>
      </c>
      <c r="J1187" s="20" t="s">
        <v>6732</v>
      </c>
      <c r="K1187" s="20" t="s">
        <v>6733</v>
      </c>
      <c r="L1187" s="20" t="s">
        <v>6734</v>
      </c>
      <c r="M1187" s="20"/>
      <c r="N1187" s="21">
        <v>206</v>
      </c>
      <c r="O1187" s="21">
        <v>0</v>
      </c>
      <c r="P1187" s="20"/>
      <c r="Q1187" s="19">
        <v>45399</v>
      </c>
      <c r="R1187" s="20"/>
      <c r="S1187" s="19">
        <v>45399</v>
      </c>
      <c r="T1187" s="20" t="s">
        <v>49</v>
      </c>
      <c r="U1187" s="20">
        <v>947495</v>
      </c>
      <c r="V1187" s="20">
        <v>240000996</v>
      </c>
      <c r="W1187" s="20" t="s">
        <v>847</v>
      </c>
      <c r="X1187" s="20" t="s">
        <v>305</v>
      </c>
      <c r="Y1187" s="20" t="s">
        <v>52</v>
      </c>
      <c r="Z1187" s="20" t="s">
        <v>6735</v>
      </c>
      <c r="AA1187" s="20" t="s">
        <v>6736</v>
      </c>
      <c r="AB1187" s="20" t="s">
        <v>6737</v>
      </c>
      <c r="AC1187" s="20" t="s">
        <v>167</v>
      </c>
      <c r="AD1187" s="20" t="s">
        <v>56</v>
      </c>
      <c r="AE1187" s="20" t="s">
        <v>983</v>
      </c>
    </row>
    <row r="1188" spans="1:31" ht="21" customHeight="1" x14ac:dyDescent="0.2">
      <c r="A1188" s="4">
        <f t="shared" si="58"/>
        <v>1186</v>
      </c>
      <c r="B1188" s="4" t="str">
        <f t="shared" si="59"/>
        <v>B010-00020072</v>
      </c>
      <c r="C1188" s="4" t="str">
        <f>IFERROR(VLOOKUP(F1188,Tablas!$A$1:$B$3,2,0),"")</f>
        <v>Boleta</v>
      </c>
      <c r="D1188" s="4" t="str">
        <f t="shared" si="60"/>
        <v>Nacional - CREDITO 30 DIAS / CREDIT 30 DAYS - PE 4257 Basado en Entregas 09-T010-00000871.</v>
      </c>
      <c r="E1188" s="19">
        <v>45524</v>
      </c>
      <c r="F1188" s="20" t="s">
        <v>842</v>
      </c>
      <c r="G1188" s="20" t="s">
        <v>6738</v>
      </c>
      <c r="H1188" s="20" t="s">
        <v>44</v>
      </c>
      <c r="I1188" s="20" t="s">
        <v>45</v>
      </c>
      <c r="J1188" s="20" t="s">
        <v>6739</v>
      </c>
      <c r="K1188" s="20" t="s">
        <v>6740</v>
      </c>
      <c r="L1188" s="20" t="s">
        <v>6741</v>
      </c>
      <c r="M1188" s="20"/>
      <c r="N1188" s="21">
        <v>206.13</v>
      </c>
      <c r="O1188" s="21">
        <v>0</v>
      </c>
      <c r="P1188" s="20"/>
      <c r="Q1188" s="19">
        <v>45524</v>
      </c>
      <c r="R1188" s="20"/>
      <c r="S1188" s="19">
        <v>45554</v>
      </c>
      <c r="T1188" s="20" t="s">
        <v>643</v>
      </c>
      <c r="U1188" s="20">
        <v>1010815</v>
      </c>
      <c r="V1188" s="20">
        <v>240002609</v>
      </c>
      <c r="W1188" s="20" t="s">
        <v>847</v>
      </c>
      <c r="X1188" s="20" t="s">
        <v>305</v>
      </c>
      <c r="Y1188" s="20" t="s">
        <v>52</v>
      </c>
      <c r="Z1188" s="20" t="s">
        <v>6742</v>
      </c>
      <c r="AA1188" s="20" t="s">
        <v>1597</v>
      </c>
      <c r="AB1188" s="20" t="s">
        <v>336</v>
      </c>
      <c r="AC1188" s="20" t="s">
        <v>167</v>
      </c>
      <c r="AD1188" s="20" t="s">
        <v>56</v>
      </c>
      <c r="AE1188" s="20" t="s">
        <v>1014</v>
      </c>
    </row>
    <row r="1189" spans="1:31" ht="21" customHeight="1" x14ac:dyDescent="0.2">
      <c r="A1189" s="4">
        <f t="shared" si="58"/>
        <v>1187</v>
      </c>
      <c r="B1189" s="4" t="str">
        <f t="shared" si="59"/>
        <v>B010-00019218</v>
      </c>
      <c r="C1189" s="4" t="str">
        <f>IFERROR(VLOOKUP(F1189,Tablas!$A$1:$B$3,2,0),"")</f>
        <v>Boleta</v>
      </c>
      <c r="D1189" s="4" t="str">
        <f t="shared" si="60"/>
        <v>Falabella - CONTADO / CASH - PE 2832 FALABELLA Basado en Entregas 09-0007-00000</v>
      </c>
      <c r="E1189" s="19">
        <v>45453</v>
      </c>
      <c r="F1189" s="20" t="s">
        <v>842</v>
      </c>
      <c r="G1189" s="20" t="s">
        <v>6743</v>
      </c>
      <c r="H1189" s="20" t="s">
        <v>44</v>
      </c>
      <c r="I1189" s="20" t="s">
        <v>45</v>
      </c>
      <c r="J1189" s="20" t="s">
        <v>5403</v>
      </c>
      <c r="K1189" s="20" t="s">
        <v>5404</v>
      </c>
      <c r="L1189" s="20" t="s">
        <v>5405</v>
      </c>
      <c r="M1189" s="20"/>
      <c r="N1189" s="21">
        <v>207</v>
      </c>
      <c r="O1189" s="21">
        <v>0</v>
      </c>
      <c r="P1189" s="20"/>
      <c r="Q1189" s="19">
        <v>45453</v>
      </c>
      <c r="R1189" s="20"/>
      <c r="S1189" s="19">
        <v>45453</v>
      </c>
      <c r="T1189" s="20" t="s">
        <v>49</v>
      </c>
      <c r="U1189" s="20">
        <v>979168</v>
      </c>
      <c r="V1189" s="20">
        <v>240001752</v>
      </c>
      <c r="W1189" s="20" t="s">
        <v>847</v>
      </c>
      <c r="X1189" s="20" t="s">
        <v>274</v>
      </c>
      <c r="Y1189" s="20" t="s">
        <v>52</v>
      </c>
      <c r="Z1189" s="20" t="s">
        <v>6744</v>
      </c>
      <c r="AA1189" s="20" t="s">
        <v>353</v>
      </c>
      <c r="AB1189" s="20" t="s">
        <v>54</v>
      </c>
      <c r="AC1189" s="20" t="s">
        <v>248</v>
      </c>
      <c r="AD1189" s="20" t="s">
        <v>56</v>
      </c>
      <c r="AE1189" s="20" t="s">
        <v>1838</v>
      </c>
    </row>
    <row r="1190" spans="1:31" ht="21" customHeight="1" x14ac:dyDescent="0.2">
      <c r="A1190" s="4">
        <f t="shared" si="58"/>
        <v>1188</v>
      </c>
      <c r="B1190" s="4" t="str">
        <f t="shared" si="59"/>
        <v>B010-00020314</v>
      </c>
      <c r="C1190" s="4" t="str">
        <f>IFERROR(VLOOKUP(F1190,Tablas!$A$1:$B$3,2,0),"")</f>
        <v>Boleta</v>
      </c>
      <c r="D1190" s="4" t="str">
        <f t="shared" si="60"/>
        <v>Ripley - CONTADO / CASH - PE 4656 RIPLEY n.º 6795331901-A Basado en Entregas</v>
      </c>
      <c r="E1190" s="19">
        <v>45540</v>
      </c>
      <c r="F1190" s="20" t="s">
        <v>842</v>
      </c>
      <c r="G1190" s="20" t="s">
        <v>6745</v>
      </c>
      <c r="H1190" s="20" t="s">
        <v>44</v>
      </c>
      <c r="I1190" s="20" t="s">
        <v>45</v>
      </c>
      <c r="J1190" s="20" t="s">
        <v>6453</v>
      </c>
      <c r="K1190" s="20" t="s">
        <v>6454</v>
      </c>
      <c r="L1190" s="20" t="s">
        <v>6455</v>
      </c>
      <c r="M1190" s="20"/>
      <c r="N1190" s="21">
        <v>208.01</v>
      </c>
      <c r="O1190" s="21">
        <v>0</v>
      </c>
      <c r="P1190" s="20"/>
      <c r="Q1190" s="19">
        <v>45540</v>
      </c>
      <c r="R1190" s="20"/>
      <c r="S1190" s="19">
        <v>45540</v>
      </c>
      <c r="T1190" s="20" t="s">
        <v>49</v>
      </c>
      <c r="U1190" s="20">
        <v>1019686</v>
      </c>
      <c r="V1190" s="20">
        <v>240002851</v>
      </c>
      <c r="W1190" s="20" t="s">
        <v>847</v>
      </c>
      <c r="X1190" s="20" t="s">
        <v>274</v>
      </c>
      <c r="Y1190" s="20" t="s">
        <v>52</v>
      </c>
      <c r="Z1190" s="20" t="s">
        <v>6746</v>
      </c>
      <c r="AA1190" s="20" t="s">
        <v>6457</v>
      </c>
      <c r="AB1190" s="20" t="s">
        <v>54</v>
      </c>
      <c r="AC1190" s="20" t="s">
        <v>689</v>
      </c>
      <c r="AD1190" s="20" t="s">
        <v>56</v>
      </c>
      <c r="AE1190" s="20" t="s">
        <v>2574</v>
      </c>
    </row>
    <row r="1191" spans="1:31" ht="21" customHeight="1" x14ac:dyDescent="0.2">
      <c r="A1191" s="4">
        <f t="shared" si="58"/>
        <v>1189</v>
      </c>
      <c r="B1191" s="4" t="str">
        <f t="shared" si="59"/>
        <v>B010-00020180</v>
      </c>
      <c r="C1191" s="4" t="str">
        <f>IFERROR(VLOOKUP(F1191,Tablas!$A$1:$B$3,2,0),"")</f>
        <v>Boleta</v>
      </c>
      <c r="D1191" s="4" t="str">
        <f t="shared" si="60"/>
        <v>Ripley - CONTADO / CASH - PE 4416 RIPLEY n.º 6784246201-A Basado en Entregas</v>
      </c>
      <c r="E1191" s="19">
        <v>45530</v>
      </c>
      <c r="F1191" s="20" t="s">
        <v>842</v>
      </c>
      <c r="G1191" s="20" t="s">
        <v>6747</v>
      </c>
      <c r="H1191" s="20" t="s">
        <v>44</v>
      </c>
      <c r="I1191" s="20" t="s">
        <v>45</v>
      </c>
      <c r="J1191" s="20" t="s">
        <v>6748</v>
      </c>
      <c r="K1191" s="20" t="s">
        <v>6749</v>
      </c>
      <c r="L1191" s="20" t="s">
        <v>6750</v>
      </c>
      <c r="M1191" s="20"/>
      <c r="N1191" s="21">
        <v>208.25</v>
      </c>
      <c r="O1191" s="21">
        <v>0</v>
      </c>
      <c r="P1191" s="20"/>
      <c r="Q1191" s="19">
        <v>45530</v>
      </c>
      <c r="R1191" s="20"/>
      <c r="S1191" s="19">
        <v>45530</v>
      </c>
      <c r="T1191" s="20" t="s">
        <v>49</v>
      </c>
      <c r="U1191" s="20">
        <v>1013405</v>
      </c>
      <c r="V1191" s="20">
        <v>240002717</v>
      </c>
      <c r="W1191" s="20" t="s">
        <v>847</v>
      </c>
      <c r="X1191" s="20" t="s">
        <v>305</v>
      </c>
      <c r="Y1191" s="20" t="s">
        <v>52</v>
      </c>
      <c r="Z1191" s="20" t="s">
        <v>6751</v>
      </c>
      <c r="AA1191" s="20" t="s">
        <v>6752</v>
      </c>
      <c r="AB1191" s="20" t="s">
        <v>756</v>
      </c>
      <c r="AC1191" s="20" t="s">
        <v>167</v>
      </c>
      <c r="AD1191" s="20" t="s">
        <v>56</v>
      </c>
      <c r="AE1191" s="20" t="s">
        <v>2574</v>
      </c>
    </row>
    <row r="1192" spans="1:31" ht="21" customHeight="1" x14ac:dyDescent="0.2">
      <c r="A1192" s="4">
        <f t="shared" si="58"/>
        <v>1190</v>
      </c>
      <c r="B1192" s="4" t="str">
        <f t="shared" si="59"/>
        <v>B010-00020317</v>
      </c>
      <c r="C1192" s="4" t="str">
        <f>IFERROR(VLOOKUP(F1192,Tablas!$A$1:$B$3,2,0),"")</f>
        <v>Boleta</v>
      </c>
      <c r="D1192" s="4" t="str">
        <f t="shared" si="60"/>
        <v>Nacional - CREDITO 30 DIAS / CREDIT 30 DAYS - PE 4662 Basado en Entregas 09-T010-00001226.</v>
      </c>
      <c r="E1192" s="19">
        <v>45540</v>
      </c>
      <c r="F1192" s="20" t="s">
        <v>842</v>
      </c>
      <c r="G1192" s="20" t="s">
        <v>6753</v>
      </c>
      <c r="H1192" s="20" t="s">
        <v>44</v>
      </c>
      <c r="I1192" s="20" t="s">
        <v>45</v>
      </c>
      <c r="J1192" s="20" t="s">
        <v>6754</v>
      </c>
      <c r="K1192" s="20" t="s">
        <v>6755</v>
      </c>
      <c r="L1192" s="20" t="s">
        <v>6756</v>
      </c>
      <c r="M1192" s="20"/>
      <c r="N1192" s="21">
        <v>209.1</v>
      </c>
      <c r="O1192" s="21">
        <v>0</v>
      </c>
      <c r="P1192" s="20"/>
      <c r="Q1192" s="19">
        <v>45540</v>
      </c>
      <c r="R1192" s="20"/>
      <c r="S1192" s="19">
        <v>45570</v>
      </c>
      <c r="T1192" s="20" t="s">
        <v>643</v>
      </c>
      <c r="U1192" s="20">
        <v>1019759</v>
      </c>
      <c r="V1192" s="20">
        <v>240002854</v>
      </c>
      <c r="W1192" s="20" t="s">
        <v>847</v>
      </c>
      <c r="X1192" s="20" t="s">
        <v>848</v>
      </c>
      <c r="Y1192" s="20" t="s">
        <v>52</v>
      </c>
      <c r="Z1192" s="20" t="s">
        <v>6757</v>
      </c>
      <c r="AA1192" s="20" t="s">
        <v>2994</v>
      </c>
      <c r="AB1192" s="20" t="s">
        <v>54</v>
      </c>
      <c r="AC1192" s="20" t="s">
        <v>167</v>
      </c>
      <c r="AD1192" s="20" t="s">
        <v>56</v>
      </c>
      <c r="AE1192" s="20" t="s">
        <v>1014</v>
      </c>
    </row>
    <row r="1193" spans="1:31" ht="21" customHeight="1" x14ac:dyDescent="0.2">
      <c r="A1193" s="4">
        <f t="shared" si="58"/>
        <v>1191</v>
      </c>
      <c r="B1193" s="4" t="str">
        <f t="shared" si="59"/>
        <v>B010-00020096</v>
      </c>
      <c r="C1193" s="4" t="str">
        <f>IFERROR(VLOOKUP(F1193,Tablas!$A$1:$B$3,2,0),"")</f>
        <v>Boleta</v>
      </c>
      <c r="D1193" s="4" t="str">
        <f t="shared" si="60"/>
        <v>Nacional - CREDITO 30 DIAS / CREDIT 30 DAYS - PE 4310 Basado en Entregas 09-T010-00000912.</v>
      </c>
      <c r="E1193" s="19">
        <v>45526</v>
      </c>
      <c r="F1193" s="20" t="s">
        <v>842</v>
      </c>
      <c r="G1193" s="20" t="s">
        <v>6758</v>
      </c>
      <c r="H1193" s="20" t="s">
        <v>44</v>
      </c>
      <c r="I1193" s="20" t="s">
        <v>45</v>
      </c>
      <c r="J1193" s="20" t="s">
        <v>6759</v>
      </c>
      <c r="K1193" s="20" t="s">
        <v>6760</v>
      </c>
      <c r="L1193" s="20" t="s">
        <v>6761</v>
      </c>
      <c r="M1193" s="20"/>
      <c r="N1193" s="21">
        <v>209.1</v>
      </c>
      <c r="O1193" s="21">
        <v>0</v>
      </c>
      <c r="P1193" s="20"/>
      <c r="Q1193" s="19">
        <v>45526</v>
      </c>
      <c r="R1193" s="20"/>
      <c r="S1193" s="19">
        <v>45556</v>
      </c>
      <c r="T1193" s="20" t="s">
        <v>643</v>
      </c>
      <c r="U1193" s="20">
        <v>1012010</v>
      </c>
      <c r="V1193" s="20">
        <v>240002633</v>
      </c>
      <c r="W1193" s="20" t="s">
        <v>847</v>
      </c>
      <c r="X1193" s="20" t="s">
        <v>848</v>
      </c>
      <c r="Y1193" s="20" t="s">
        <v>52</v>
      </c>
      <c r="Z1193" s="20" t="s">
        <v>6762</v>
      </c>
      <c r="AA1193" s="20" t="s">
        <v>457</v>
      </c>
      <c r="AB1193" s="20" t="s">
        <v>54</v>
      </c>
      <c r="AC1193" s="20" t="s">
        <v>167</v>
      </c>
      <c r="AD1193" s="20" t="s">
        <v>56</v>
      </c>
      <c r="AE1193" s="20" t="s">
        <v>1014</v>
      </c>
    </row>
    <row r="1194" spans="1:31" ht="21" customHeight="1" x14ac:dyDescent="0.2">
      <c r="A1194" s="4">
        <f t="shared" si="58"/>
        <v>1192</v>
      </c>
      <c r="B1194" s="4" t="str">
        <f t="shared" si="59"/>
        <v>B010-00016795</v>
      </c>
      <c r="C1194" s="4" t="str">
        <f>IFERROR(VLOOKUP(F1194,Tablas!$A$1:$B$3,2,0),"")</f>
        <v>Boleta</v>
      </c>
      <c r="D1194" s="4" t="str">
        <f t="shared" si="60"/>
        <v>Falabella - CONTADO / CASH - PE 4892 FALABELLA Basado en Entregas 09-0010-00057</v>
      </c>
      <c r="E1194" s="19">
        <v>45253</v>
      </c>
      <c r="F1194" s="20" t="s">
        <v>842</v>
      </c>
      <c r="G1194" s="20" t="s">
        <v>6763</v>
      </c>
      <c r="H1194" s="20" t="s">
        <v>44</v>
      </c>
      <c r="I1194" s="20" t="s">
        <v>45</v>
      </c>
      <c r="J1194" s="20" t="s">
        <v>6764</v>
      </c>
      <c r="K1194" s="20" t="s">
        <v>6765</v>
      </c>
      <c r="L1194" s="20" t="s">
        <v>6766</v>
      </c>
      <c r="M1194" s="20"/>
      <c r="N1194" s="21">
        <v>210.7</v>
      </c>
      <c r="O1194" s="21">
        <v>0</v>
      </c>
      <c r="P1194" s="20"/>
      <c r="Q1194" s="19">
        <v>45253</v>
      </c>
      <c r="R1194" s="20"/>
      <c r="S1194" s="19">
        <v>45253</v>
      </c>
      <c r="T1194" s="20" t="s">
        <v>49</v>
      </c>
      <c r="U1194" s="20">
        <v>879643</v>
      </c>
      <c r="V1194" s="20">
        <v>230003109</v>
      </c>
      <c r="W1194" s="20" t="s">
        <v>847</v>
      </c>
      <c r="X1194" s="20" t="s">
        <v>305</v>
      </c>
      <c r="Y1194" s="20" t="s">
        <v>52</v>
      </c>
      <c r="Z1194" s="20" t="s">
        <v>6767</v>
      </c>
      <c r="AA1194" s="20" t="s">
        <v>6768</v>
      </c>
      <c r="AB1194" s="20" t="s">
        <v>502</v>
      </c>
      <c r="AC1194" s="20" t="s">
        <v>502</v>
      </c>
      <c r="AD1194" s="20" t="s">
        <v>56</v>
      </c>
      <c r="AE1194" s="20" t="s">
        <v>1838</v>
      </c>
    </row>
    <row r="1195" spans="1:31" ht="21" customHeight="1" x14ac:dyDescent="0.2">
      <c r="A1195" s="4">
        <f t="shared" si="58"/>
        <v>1193</v>
      </c>
      <c r="B1195" s="4" t="str">
        <f t="shared" si="59"/>
        <v>B010-00018430</v>
      </c>
      <c r="C1195" s="4" t="str">
        <f>IFERROR(VLOOKUP(F1195,Tablas!$A$1:$B$3,2,0),"")</f>
        <v>Boleta</v>
      </c>
      <c r="D1195" s="4" t="str">
        <f t="shared" si="60"/>
        <v>Venta Asistida - CONTADO / CASH - PE 1583 RECOGE: José Esmildor Obando Plasencia DNI</v>
      </c>
      <c r="E1195" s="19">
        <v>45390</v>
      </c>
      <c r="F1195" s="20" t="s">
        <v>842</v>
      </c>
      <c r="G1195" s="20" t="s">
        <v>6769</v>
      </c>
      <c r="H1195" s="20" t="s">
        <v>44</v>
      </c>
      <c r="I1195" s="20" t="s">
        <v>45</v>
      </c>
      <c r="J1195" s="20" t="s">
        <v>2411</v>
      </c>
      <c r="K1195" s="20" t="s">
        <v>2412</v>
      </c>
      <c r="L1195" s="20" t="s">
        <v>2413</v>
      </c>
      <c r="M1195" s="20"/>
      <c r="N1195" s="21">
        <v>212.4</v>
      </c>
      <c r="O1195" s="21">
        <v>0</v>
      </c>
      <c r="P1195" s="20"/>
      <c r="Q1195" s="19">
        <v>45390</v>
      </c>
      <c r="R1195" s="20"/>
      <c r="S1195" s="19">
        <v>45390</v>
      </c>
      <c r="T1195" s="20" t="s">
        <v>49</v>
      </c>
      <c r="U1195" s="20">
        <v>943110</v>
      </c>
      <c r="V1195" s="20">
        <v>240000906</v>
      </c>
      <c r="W1195" s="20" t="s">
        <v>847</v>
      </c>
      <c r="X1195" s="20" t="s">
        <v>305</v>
      </c>
      <c r="Y1195" s="20" t="s">
        <v>52</v>
      </c>
      <c r="Z1195" s="20" t="s">
        <v>6770</v>
      </c>
      <c r="AA1195" s="20" t="s">
        <v>2415</v>
      </c>
      <c r="AB1195" s="20" t="s">
        <v>309</v>
      </c>
      <c r="AC1195" s="20" t="s">
        <v>309</v>
      </c>
      <c r="AD1195" s="20" t="s">
        <v>56</v>
      </c>
      <c r="AE1195" s="20" t="s">
        <v>983</v>
      </c>
    </row>
    <row r="1196" spans="1:31" ht="21" customHeight="1" x14ac:dyDescent="0.2">
      <c r="A1196" s="4">
        <f t="shared" si="58"/>
        <v>1194</v>
      </c>
      <c r="B1196" s="4" t="str">
        <f t="shared" si="59"/>
        <v>B010-00017650</v>
      </c>
      <c r="C1196" s="4" t="str">
        <f>IFERROR(VLOOKUP(F1196,Tablas!$A$1:$B$3,2,0),"")</f>
        <v>Boleta</v>
      </c>
      <c r="D1196" s="4" t="str">
        <f t="shared" si="60"/>
        <v>Falabella - CONTADO / CASH - PE 0197 FALABELLA Basado en Entregas 09-0010-00058</v>
      </c>
      <c r="E1196" s="19">
        <v>45308</v>
      </c>
      <c r="F1196" s="20" t="s">
        <v>842</v>
      </c>
      <c r="G1196" s="20" t="s">
        <v>6771</v>
      </c>
      <c r="H1196" s="20" t="s">
        <v>44</v>
      </c>
      <c r="I1196" s="20" t="s">
        <v>45</v>
      </c>
      <c r="J1196" s="20" t="s">
        <v>2110</v>
      </c>
      <c r="K1196" s="20" t="s">
        <v>2111</v>
      </c>
      <c r="L1196" s="20" t="s">
        <v>2112</v>
      </c>
      <c r="M1196" s="20"/>
      <c r="N1196" s="21">
        <v>212.7</v>
      </c>
      <c r="O1196" s="21">
        <v>0</v>
      </c>
      <c r="P1196" s="20"/>
      <c r="Q1196" s="19">
        <v>45308</v>
      </c>
      <c r="R1196" s="20"/>
      <c r="S1196" s="19">
        <v>45308</v>
      </c>
      <c r="T1196" s="20" t="s">
        <v>49</v>
      </c>
      <c r="U1196" s="20">
        <v>905744</v>
      </c>
      <c r="V1196" s="20">
        <v>240000121</v>
      </c>
      <c r="W1196" s="20" t="s">
        <v>847</v>
      </c>
      <c r="X1196" s="20" t="s">
        <v>274</v>
      </c>
      <c r="Y1196" s="20" t="s">
        <v>52</v>
      </c>
      <c r="Z1196" s="20" t="s">
        <v>6772</v>
      </c>
      <c r="AA1196" s="20" t="s">
        <v>2114</v>
      </c>
      <c r="AB1196" s="20" t="s">
        <v>2115</v>
      </c>
      <c r="AC1196" s="20" t="s">
        <v>502</v>
      </c>
      <c r="AD1196" s="20" t="s">
        <v>56</v>
      </c>
      <c r="AE1196" s="20" t="s">
        <v>1838</v>
      </c>
    </row>
    <row r="1197" spans="1:31" ht="21" customHeight="1" x14ac:dyDescent="0.2">
      <c r="A1197" s="4">
        <f t="shared" si="58"/>
        <v>1195</v>
      </c>
      <c r="B1197" s="4" t="str">
        <f t="shared" si="59"/>
        <v>B010-00018201</v>
      </c>
      <c r="C1197" s="4" t="str">
        <f>IFERROR(VLOOKUP(F1197,Tablas!$A$1:$B$3,2,0),"")</f>
        <v>Boleta</v>
      </c>
      <c r="D1197" s="4" t="str">
        <f t="shared" si="60"/>
        <v>Ecom - CONTADO / CASH - PE 1228 TEL: 955215062 Basado en Pedidos de client</v>
      </c>
      <c r="E1197" s="19">
        <v>45366</v>
      </c>
      <c r="F1197" s="20" t="s">
        <v>842</v>
      </c>
      <c r="G1197" s="20" t="s">
        <v>6773</v>
      </c>
      <c r="H1197" s="20" t="s">
        <v>44</v>
      </c>
      <c r="I1197" s="20" t="s">
        <v>45</v>
      </c>
      <c r="J1197" s="20" t="s">
        <v>6774</v>
      </c>
      <c r="K1197" s="20" t="s">
        <v>6775</v>
      </c>
      <c r="L1197" s="20" t="s">
        <v>6776</v>
      </c>
      <c r="M1197" s="20"/>
      <c r="N1197" s="21">
        <v>215.24</v>
      </c>
      <c r="O1197" s="21">
        <v>0</v>
      </c>
      <c r="P1197" s="20"/>
      <c r="Q1197" s="19">
        <v>45366</v>
      </c>
      <c r="R1197" s="20"/>
      <c r="S1197" s="19">
        <v>45366</v>
      </c>
      <c r="T1197" s="20" t="s">
        <v>49</v>
      </c>
      <c r="U1197" s="20">
        <v>933957</v>
      </c>
      <c r="V1197" s="20">
        <v>240000676</v>
      </c>
      <c r="W1197" s="20" t="s">
        <v>847</v>
      </c>
      <c r="X1197" s="20" t="s">
        <v>274</v>
      </c>
      <c r="Y1197" s="20" t="s">
        <v>52</v>
      </c>
      <c r="Z1197" s="20" t="s">
        <v>6777</v>
      </c>
      <c r="AA1197" s="20" t="s">
        <v>6778</v>
      </c>
      <c r="AB1197" s="20" t="s">
        <v>6779</v>
      </c>
      <c r="AC1197" s="20" t="s">
        <v>689</v>
      </c>
      <c r="AD1197" s="20" t="s">
        <v>56</v>
      </c>
      <c r="AE1197" s="20" t="s">
        <v>864</v>
      </c>
    </row>
    <row r="1198" spans="1:31" ht="21" customHeight="1" x14ac:dyDescent="0.2">
      <c r="A1198" s="4">
        <f t="shared" si="58"/>
        <v>1196</v>
      </c>
      <c r="B1198" s="4" t="str">
        <f t="shared" si="59"/>
        <v>B010-00017110</v>
      </c>
      <c r="C1198" s="4" t="str">
        <f>IFERROR(VLOOKUP(F1198,Tablas!$A$1:$B$3,2,0),"")</f>
        <v>Boleta</v>
      </c>
      <c r="D1198" s="4" t="str">
        <f t="shared" si="60"/>
        <v>Promart - Intercorp - CONTADO / CASH - PE 5485 PROMART Basado en Entregas 09-0010-0005804</v>
      </c>
      <c r="E1198" s="19">
        <v>45286</v>
      </c>
      <c r="F1198" s="20" t="s">
        <v>842</v>
      </c>
      <c r="G1198" s="20" t="s">
        <v>6780</v>
      </c>
      <c r="H1198" s="20" t="s">
        <v>44</v>
      </c>
      <c r="I1198" s="20" t="s">
        <v>45</v>
      </c>
      <c r="J1198" s="20" t="s">
        <v>1345</v>
      </c>
      <c r="K1198" s="20" t="s">
        <v>1346</v>
      </c>
      <c r="L1198" s="20" t="s">
        <v>1347</v>
      </c>
      <c r="M1198" s="20"/>
      <c r="N1198" s="21">
        <v>217.25</v>
      </c>
      <c r="O1198" s="21">
        <v>0</v>
      </c>
      <c r="P1198" s="20"/>
      <c r="Q1198" s="19">
        <v>45286</v>
      </c>
      <c r="R1198" s="20"/>
      <c r="S1198" s="19">
        <v>45286</v>
      </c>
      <c r="T1198" s="20" t="s">
        <v>49</v>
      </c>
      <c r="U1198" s="20">
        <v>892976</v>
      </c>
      <c r="V1198" s="20">
        <v>230003433</v>
      </c>
      <c r="W1198" s="20" t="s">
        <v>847</v>
      </c>
      <c r="X1198" s="20" t="s">
        <v>274</v>
      </c>
      <c r="Y1198" s="20" t="s">
        <v>52</v>
      </c>
      <c r="Z1198" s="20" t="s">
        <v>6781</v>
      </c>
      <c r="AA1198" s="20" t="s">
        <v>808</v>
      </c>
      <c r="AB1198" s="20" t="s">
        <v>54</v>
      </c>
      <c r="AC1198" s="20" t="s">
        <v>689</v>
      </c>
      <c r="AD1198" s="20" t="s">
        <v>56</v>
      </c>
      <c r="AE1198" s="20" t="s">
        <v>2596</v>
      </c>
    </row>
    <row r="1199" spans="1:31" ht="21" customHeight="1" x14ac:dyDescent="0.2">
      <c r="A1199" s="4">
        <f t="shared" si="58"/>
        <v>1197</v>
      </c>
      <c r="B1199" s="4" t="str">
        <f t="shared" si="59"/>
        <v>B010-00020321</v>
      </c>
      <c r="C1199" s="4" t="str">
        <f>IFERROR(VLOOKUP(F1199,Tablas!$A$1:$B$3,2,0),"")</f>
        <v>Boleta</v>
      </c>
      <c r="D1199" s="4" t="str">
        <f t="shared" si="60"/>
        <v>Nacional - CREDITO 30 DIAS / CREDIT 30 DAYS - PE 4673 Basado en Entregas 09-T010-00001234.</v>
      </c>
      <c r="E1199" s="19">
        <v>45541</v>
      </c>
      <c r="F1199" s="20" t="s">
        <v>842</v>
      </c>
      <c r="G1199" s="20" t="s">
        <v>6782</v>
      </c>
      <c r="H1199" s="20" t="s">
        <v>44</v>
      </c>
      <c r="I1199" s="20" t="s">
        <v>45</v>
      </c>
      <c r="J1199" s="20" t="s">
        <v>5170</v>
      </c>
      <c r="K1199" s="20" t="s">
        <v>5171</v>
      </c>
      <c r="L1199" s="20" t="s">
        <v>5172</v>
      </c>
      <c r="M1199" s="20"/>
      <c r="N1199" s="21">
        <v>217.57</v>
      </c>
      <c r="O1199" s="21">
        <v>0</v>
      </c>
      <c r="P1199" s="20"/>
      <c r="Q1199" s="19">
        <v>45541</v>
      </c>
      <c r="R1199" s="20"/>
      <c r="S1199" s="19">
        <v>45571</v>
      </c>
      <c r="T1199" s="20" t="s">
        <v>643</v>
      </c>
      <c r="U1199" s="20">
        <v>1019972</v>
      </c>
      <c r="V1199" s="20">
        <v>240002858</v>
      </c>
      <c r="W1199" s="20" t="s">
        <v>847</v>
      </c>
      <c r="X1199" s="20" t="s">
        <v>305</v>
      </c>
      <c r="Y1199" s="20" t="s">
        <v>52</v>
      </c>
      <c r="Z1199" s="20" t="s">
        <v>6783</v>
      </c>
      <c r="AA1199" s="20" t="s">
        <v>5174</v>
      </c>
      <c r="AB1199" s="20" t="s">
        <v>54</v>
      </c>
      <c r="AC1199" s="20" t="s">
        <v>167</v>
      </c>
      <c r="AD1199" s="20" t="s">
        <v>56</v>
      </c>
      <c r="AE1199" s="20" t="s">
        <v>1014</v>
      </c>
    </row>
    <row r="1200" spans="1:31" ht="21" customHeight="1" x14ac:dyDescent="0.2">
      <c r="A1200" s="4">
        <f t="shared" si="58"/>
        <v>1198</v>
      </c>
      <c r="B1200" s="4" t="str">
        <f t="shared" si="59"/>
        <v>B010-00018394</v>
      </c>
      <c r="C1200" s="4" t="str">
        <f>IFERROR(VLOOKUP(F1200,Tablas!$A$1:$B$3,2,0),"")</f>
        <v>Boleta</v>
      </c>
      <c r="D1200" s="4" t="str">
        <f t="shared" si="60"/>
        <v>Ecom - CONTADO / CASH - PE 1517 TEL: 967140980 Basado en Pedidos de client</v>
      </c>
      <c r="E1200" s="19">
        <v>45384</v>
      </c>
      <c r="F1200" s="20" t="s">
        <v>842</v>
      </c>
      <c r="G1200" s="20" t="s">
        <v>6784</v>
      </c>
      <c r="H1200" s="20" t="s">
        <v>44</v>
      </c>
      <c r="I1200" s="20" t="s">
        <v>45</v>
      </c>
      <c r="J1200" s="20" t="s">
        <v>1451</v>
      </c>
      <c r="K1200" s="20" t="s">
        <v>1452</v>
      </c>
      <c r="L1200" s="20" t="s">
        <v>1453</v>
      </c>
      <c r="M1200" s="20"/>
      <c r="N1200" s="21">
        <v>217.8</v>
      </c>
      <c r="O1200" s="21">
        <v>0</v>
      </c>
      <c r="P1200" s="20"/>
      <c r="Q1200" s="19">
        <v>45384</v>
      </c>
      <c r="R1200" s="20"/>
      <c r="S1200" s="19">
        <v>45384</v>
      </c>
      <c r="T1200" s="20" t="s">
        <v>49</v>
      </c>
      <c r="U1200" s="20">
        <v>940829</v>
      </c>
      <c r="V1200" s="20">
        <v>240000870</v>
      </c>
      <c r="W1200" s="20" t="s">
        <v>847</v>
      </c>
      <c r="X1200" s="20" t="s">
        <v>274</v>
      </c>
      <c r="Y1200" s="20" t="s">
        <v>52</v>
      </c>
      <c r="Z1200" s="20" t="s">
        <v>6785</v>
      </c>
      <c r="AA1200" s="20" t="s">
        <v>1455</v>
      </c>
      <c r="AB1200" s="20" t="s">
        <v>912</v>
      </c>
      <c r="AC1200" s="20" t="s">
        <v>689</v>
      </c>
      <c r="AD1200" s="20" t="s">
        <v>56</v>
      </c>
      <c r="AE1200" s="20" t="s">
        <v>864</v>
      </c>
    </row>
    <row r="1201" spans="1:31" ht="21" customHeight="1" x14ac:dyDescent="0.2">
      <c r="A1201" s="4">
        <f t="shared" si="58"/>
        <v>1199</v>
      </c>
      <c r="B1201" s="4" t="str">
        <f t="shared" si="59"/>
        <v>F010-00023607</v>
      </c>
      <c r="C1201" s="4" t="str">
        <f>IFERROR(VLOOKUP(F1201,Tablas!$A$1:$B$3,2,0),"")</f>
        <v>Factura</v>
      </c>
      <c r="D1201" s="4" t="str">
        <f t="shared" si="60"/>
        <v xml:space="preserve"> - CONTADO ADELANTADO / CASH IN ADVANCE - OXANTEL GEL LT: 2125683 OC:231000779</v>
      </c>
      <c r="E1201" s="19">
        <v>45310</v>
      </c>
      <c r="F1201" s="20" t="s">
        <v>1001</v>
      </c>
      <c r="G1201" s="20" t="s">
        <v>6786</v>
      </c>
      <c r="H1201" s="20" t="s">
        <v>322</v>
      </c>
      <c r="I1201" s="20" t="s">
        <v>323</v>
      </c>
      <c r="J1201" s="20" t="s">
        <v>324</v>
      </c>
      <c r="K1201" s="20" t="s">
        <v>325</v>
      </c>
      <c r="L1201" s="20" t="s">
        <v>326</v>
      </c>
      <c r="M1201" s="20" t="s">
        <v>125</v>
      </c>
      <c r="N1201" s="21">
        <v>219</v>
      </c>
      <c r="O1201" s="21">
        <v>0</v>
      </c>
      <c r="P1201" s="20"/>
      <c r="Q1201" s="19">
        <v>45310</v>
      </c>
      <c r="R1201" s="20"/>
      <c r="S1201" s="19">
        <v>45310</v>
      </c>
      <c r="T1201" s="20" t="s">
        <v>70</v>
      </c>
      <c r="U1201" s="20">
        <v>907345</v>
      </c>
      <c r="V1201" s="20">
        <v>240000118</v>
      </c>
      <c r="W1201" s="20" t="s">
        <v>847</v>
      </c>
      <c r="X1201" s="20" t="s">
        <v>2795</v>
      </c>
      <c r="Y1201" s="20" t="s">
        <v>52</v>
      </c>
      <c r="Z1201" s="20" t="s">
        <v>6787</v>
      </c>
      <c r="AA1201" s="20" t="s">
        <v>327</v>
      </c>
      <c r="AB1201" s="20" t="s">
        <v>328</v>
      </c>
      <c r="AC1201" s="20" t="s">
        <v>167</v>
      </c>
      <c r="AD1201" s="20" t="s">
        <v>56</v>
      </c>
      <c r="AE1201" s="20"/>
    </row>
    <row r="1202" spans="1:31" ht="21" customHeight="1" x14ac:dyDescent="0.2">
      <c r="A1202" s="4">
        <f t="shared" si="58"/>
        <v>1200</v>
      </c>
      <c r="B1202" s="4" t="str">
        <f t="shared" si="59"/>
        <v>B010-00016774</v>
      </c>
      <c r="C1202" s="4" t="str">
        <f>IFERROR(VLOOKUP(F1202,Tablas!$A$1:$B$3,2,0),"")</f>
        <v>Boleta</v>
      </c>
      <c r="D1202" s="4" t="str">
        <f t="shared" si="60"/>
        <v>Falabella - CONTADO / CASH - PE 4838 FALABELLA Basado en Entregas 09-0010-00057</v>
      </c>
      <c r="E1202" s="19">
        <v>45250</v>
      </c>
      <c r="F1202" s="20" t="s">
        <v>842</v>
      </c>
      <c r="G1202" s="20" t="s">
        <v>6788</v>
      </c>
      <c r="H1202" s="20" t="s">
        <v>44</v>
      </c>
      <c r="I1202" s="20" t="s">
        <v>45</v>
      </c>
      <c r="J1202" s="20" t="s">
        <v>6370</v>
      </c>
      <c r="K1202" s="20" t="s">
        <v>6371</v>
      </c>
      <c r="L1202" s="20" t="s">
        <v>6372</v>
      </c>
      <c r="M1202" s="20"/>
      <c r="N1202" s="21">
        <v>219.6</v>
      </c>
      <c r="O1202" s="21">
        <v>0</v>
      </c>
      <c r="P1202" s="20"/>
      <c r="Q1202" s="19">
        <v>45250</v>
      </c>
      <c r="R1202" s="20"/>
      <c r="S1202" s="19">
        <v>45250</v>
      </c>
      <c r="T1202" s="20" t="s">
        <v>49</v>
      </c>
      <c r="U1202" s="20">
        <v>876648</v>
      </c>
      <c r="V1202" s="20">
        <v>230003088</v>
      </c>
      <c r="W1202" s="20" t="s">
        <v>847</v>
      </c>
      <c r="X1202" s="20" t="s">
        <v>274</v>
      </c>
      <c r="Y1202" s="20" t="s">
        <v>52</v>
      </c>
      <c r="Z1202" s="20" t="s">
        <v>6789</v>
      </c>
      <c r="AA1202" s="20" t="s">
        <v>353</v>
      </c>
      <c r="AB1202" s="20" t="s">
        <v>54</v>
      </c>
      <c r="AC1202" s="20" t="s">
        <v>167</v>
      </c>
      <c r="AD1202" s="20" t="s">
        <v>56</v>
      </c>
      <c r="AE1202" s="20" t="s">
        <v>1838</v>
      </c>
    </row>
    <row r="1203" spans="1:31" ht="21" customHeight="1" x14ac:dyDescent="0.2">
      <c r="A1203" s="4">
        <f t="shared" si="58"/>
        <v>1201</v>
      </c>
      <c r="B1203" s="4" t="str">
        <f t="shared" si="59"/>
        <v>B010-00020340</v>
      </c>
      <c r="C1203" s="4" t="str">
        <f>IFERROR(VLOOKUP(F1203,Tablas!$A$1:$B$3,2,0),"")</f>
        <v>Boleta</v>
      </c>
      <c r="D1203" s="4" t="str">
        <f t="shared" si="60"/>
        <v>Ripley - CONTADO / CASH - PE 4704 RIPLEY n.º 6797654701-A Basado en Entregas</v>
      </c>
      <c r="E1203" s="19">
        <v>45544</v>
      </c>
      <c r="F1203" s="20" t="s">
        <v>842</v>
      </c>
      <c r="G1203" s="20" t="s">
        <v>6790</v>
      </c>
      <c r="H1203" s="20" t="s">
        <v>44</v>
      </c>
      <c r="I1203" s="20" t="s">
        <v>45</v>
      </c>
      <c r="J1203" s="20" t="s">
        <v>6791</v>
      </c>
      <c r="K1203" s="20" t="s">
        <v>6792</v>
      </c>
      <c r="L1203" s="20" t="s">
        <v>6793</v>
      </c>
      <c r="M1203" s="20"/>
      <c r="N1203" s="21">
        <v>220.15</v>
      </c>
      <c r="O1203" s="21">
        <v>0</v>
      </c>
      <c r="P1203" s="20"/>
      <c r="Q1203" s="19">
        <v>45544</v>
      </c>
      <c r="R1203" s="20"/>
      <c r="S1203" s="19">
        <v>45544</v>
      </c>
      <c r="T1203" s="20" t="s">
        <v>49</v>
      </c>
      <c r="U1203" s="20">
        <v>1021140</v>
      </c>
      <c r="V1203" s="20">
        <v>240002877</v>
      </c>
      <c r="W1203" s="20" t="s">
        <v>847</v>
      </c>
      <c r="X1203" s="20" t="s">
        <v>305</v>
      </c>
      <c r="Y1203" s="20" t="s">
        <v>52</v>
      </c>
      <c r="Z1203" s="20" t="s">
        <v>6794</v>
      </c>
      <c r="AA1203" s="20" t="s">
        <v>808</v>
      </c>
      <c r="AB1203" s="20" t="s">
        <v>54</v>
      </c>
      <c r="AC1203" s="20" t="s">
        <v>167</v>
      </c>
      <c r="AD1203" s="20" t="s">
        <v>56</v>
      </c>
      <c r="AE1203" s="20" t="s">
        <v>2574</v>
      </c>
    </row>
    <row r="1204" spans="1:31" ht="21" customHeight="1" x14ac:dyDescent="0.2">
      <c r="A1204" s="4">
        <f t="shared" si="58"/>
        <v>1202</v>
      </c>
      <c r="B1204" s="4" t="str">
        <f t="shared" si="59"/>
        <v>B010-00020341</v>
      </c>
      <c r="C1204" s="4" t="str">
        <f>IFERROR(VLOOKUP(F1204,Tablas!$A$1:$B$3,2,0),"")</f>
        <v>Boleta</v>
      </c>
      <c r="D1204" s="4" t="str">
        <f t="shared" si="60"/>
        <v>Ripley - CONTADO / CASH - PE 4705 RIPLEY n.º 6796582901-A Basado en Entregas</v>
      </c>
      <c r="E1204" s="19">
        <v>45544</v>
      </c>
      <c r="F1204" s="20" t="s">
        <v>842</v>
      </c>
      <c r="G1204" s="20" t="s">
        <v>6795</v>
      </c>
      <c r="H1204" s="20" t="s">
        <v>44</v>
      </c>
      <c r="I1204" s="20" t="s">
        <v>45</v>
      </c>
      <c r="J1204" s="20" t="s">
        <v>6796</v>
      </c>
      <c r="K1204" s="20" t="s">
        <v>6797</v>
      </c>
      <c r="L1204" s="20" t="s">
        <v>6798</v>
      </c>
      <c r="M1204" s="20"/>
      <c r="N1204" s="21">
        <v>220.15</v>
      </c>
      <c r="O1204" s="21">
        <v>0</v>
      </c>
      <c r="P1204" s="20"/>
      <c r="Q1204" s="19">
        <v>45544</v>
      </c>
      <c r="R1204" s="20"/>
      <c r="S1204" s="19">
        <v>45544</v>
      </c>
      <c r="T1204" s="20" t="s">
        <v>49</v>
      </c>
      <c r="U1204" s="20">
        <v>1021143</v>
      </c>
      <c r="V1204" s="20">
        <v>240002878</v>
      </c>
      <c r="W1204" s="20" t="s">
        <v>847</v>
      </c>
      <c r="X1204" s="20" t="s">
        <v>305</v>
      </c>
      <c r="Y1204" s="20" t="s">
        <v>52</v>
      </c>
      <c r="Z1204" s="20" t="s">
        <v>6799</v>
      </c>
      <c r="AA1204" s="20" t="s">
        <v>808</v>
      </c>
      <c r="AB1204" s="20" t="s">
        <v>54</v>
      </c>
      <c r="AC1204" s="20" t="s">
        <v>167</v>
      </c>
      <c r="AD1204" s="20" t="s">
        <v>56</v>
      </c>
      <c r="AE1204" s="20" t="s">
        <v>2574</v>
      </c>
    </row>
    <row r="1205" spans="1:31" ht="21" customHeight="1" x14ac:dyDescent="0.2">
      <c r="A1205" s="4">
        <f t="shared" si="58"/>
        <v>1203</v>
      </c>
      <c r="B1205" s="4" t="str">
        <f t="shared" si="59"/>
        <v>B010-00017918</v>
      </c>
      <c r="C1205" s="4" t="str">
        <f>IFERROR(VLOOKUP(F1205,Tablas!$A$1:$B$3,2,0),"")</f>
        <v>Boleta</v>
      </c>
      <c r="D1205" s="4" t="str">
        <f t="shared" si="60"/>
        <v>Falabella - CONTADO / CASH - PE 0717 FALABELLA Basado en Entregas 09-0010-00058</v>
      </c>
      <c r="E1205" s="19">
        <v>45336</v>
      </c>
      <c r="F1205" s="20" t="s">
        <v>842</v>
      </c>
      <c r="G1205" s="20" t="s">
        <v>6800</v>
      </c>
      <c r="H1205" s="20" t="s">
        <v>44</v>
      </c>
      <c r="I1205" s="20" t="s">
        <v>45</v>
      </c>
      <c r="J1205" s="20" t="s">
        <v>6801</v>
      </c>
      <c r="K1205" s="20" t="s">
        <v>6802</v>
      </c>
      <c r="L1205" s="20" t="s">
        <v>6803</v>
      </c>
      <c r="M1205" s="20"/>
      <c r="N1205" s="21">
        <v>220.49</v>
      </c>
      <c r="O1205" s="21">
        <v>0</v>
      </c>
      <c r="P1205" s="20"/>
      <c r="Q1205" s="19">
        <v>45336</v>
      </c>
      <c r="R1205" s="20"/>
      <c r="S1205" s="19">
        <v>45336</v>
      </c>
      <c r="T1205" s="20" t="s">
        <v>49</v>
      </c>
      <c r="U1205" s="20">
        <v>919668</v>
      </c>
      <c r="V1205" s="20">
        <v>240000397</v>
      </c>
      <c r="W1205" s="20" t="s">
        <v>847</v>
      </c>
      <c r="X1205" s="20" t="s">
        <v>305</v>
      </c>
      <c r="Y1205" s="20" t="s">
        <v>52</v>
      </c>
      <c r="Z1205" s="20" t="s">
        <v>6804</v>
      </c>
      <c r="AA1205" s="20" t="s">
        <v>6805</v>
      </c>
      <c r="AB1205" s="20" t="s">
        <v>337</v>
      </c>
      <c r="AC1205" s="20" t="s">
        <v>337</v>
      </c>
      <c r="AD1205" s="20" t="s">
        <v>56</v>
      </c>
      <c r="AE1205" s="20" t="s">
        <v>1838</v>
      </c>
    </row>
    <row r="1206" spans="1:31" ht="21" customHeight="1" x14ac:dyDescent="0.2">
      <c r="A1206" s="4">
        <f t="shared" si="58"/>
        <v>1204</v>
      </c>
      <c r="B1206" s="4" t="str">
        <f t="shared" si="59"/>
        <v>B010-00019987</v>
      </c>
      <c r="C1206" s="4" t="str">
        <f>IFERROR(VLOOKUP(F1206,Tablas!$A$1:$B$3,2,0),"")</f>
        <v>Boleta</v>
      </c>
      <c r="D1206" s="4" t="str">
        <f t="shared" si="60"/>
        <v>Nacional - CREDITO 30 DIAS / CREDIT 30 DAYS - PE 4098 Basado en Entregas 09-T010-00000746.</v>
      </c>
      <c r="E1206" s="19">
        <v>45518</v>
      </c>
      <c r="F1206" s="20" t="s">
        <v>842</v>
      </c>
      <c r="G1206" s="20" t="s">
        <v>6806</v>
      </c>
      <c r="H1206" s="20" t="s">
        <v>44</v>
      </c>
      <c r="I1206" s="20" t="s">
        <v>45</v>
      </c>
      <c r="J1206" s="20" t="s">
        <v>6807</v>
      </c>
      <c r="K1206" s="20" t="s">
        <v>641</v>
      </c>
      <c r="L1206" s="20" t="s">
        <v>6808</v>
      </c>
      <c r="M1206" s="20"/>
      <c r="N1206" s="21">
        <v>224.81</v>
      </c>
      <c r="O1206" s="21">
        <v>0</v>
      </c>
      <c r="P1206" s="20"/>
      <c r="Q1206" s="19">
        <v>45518</v>
      </c>
      <c r="R1206" s="20"/>
      <c r="S1206" s="19">
        <v>45548</v>
      </c>
      <c r="T1206" s="20" t="s">
        <v>643</v>
      </c>
      <c r="U1206" s="20">
        <v>1007860</v>
      </c>
      <c r="V1206" s="20">
        <v>240002523</v>
      </c>
      <c r="W1206" s="20" t="s">
        <v>847</v>
      </c>
      <c r="X1206" s="20" t="s">
        <v>305</v>
      </c>
      <c r="Y1206" s="20" t="s">
        <v>52</v>
      </c>
      <c r="Z1206" s="20" t="s">
        <v>6809</v>
      </c>
      <c r="AA1206" s="20" t="s">
        <v>6810</v>
      </c>
      <c r="AB1206" s="20" t="s">
        <v>336</v>
      </c>
      <c r="AC1206" s="20" t="s">
        <v>167</v>
      </c>
      <c r="AD1206" s="20" t="s">
        <v>56</v>
      </c>
      <c r="AE1206" s="20" t="s">
        <v>1014</v>
      </c>
    </row>
    <row r="1207" spans="1:31" ht="21" customHeight="1" x14ac:dyDescent="0.2">
      <c r="A1207" s="4">
        <f t="shared" si="58"/>
        <v>1205</v>
      </c>
      <c r="B1207" s="4" t="str">
        <f t="shared" si="59"/>
        <v>B010-00020263</v>
      </c>
      <c r="C1207" s="4" t="str">
        <f>IFERROR(VLOOKUP(F1207,Tablas!$A$1:$B$3,2,0),"")</f>
        <v>Boleta</v>
      </c>
      <c r="D1207" s="4" t="str">
        <f t="shared" si="60"/>
        <v>Falabella - CONTADO / CASH - PE 4554 FALABELLA No 2565279096 Basado en Entregas</v>
      </c>
      <c r="E1207" s="19">
        <v>45538</v>
      </c>
      <c r="F1207" s="20" t="s">
        <v>842</v>
      </c>
      <c r="G1207" s="20" t="s">
        <v>6811</v>
      </c>
      <c r="H1207" s="20" t="s">
        <v>44</v>
      </c>
      <c r="I1207" s="20" t="s">
        <v>45</v>
      </c>
      <c r="J1207" s="20" t="s">
        <v>6812</v>
      </c>
      <c r="K1207" s="20" t="s">
        <v>6813</v>
      </c>
      <c r="L1207" s="20" t="s">
        <v>6814</v>
      </c>
      <c r="M1207" s="20"/>
      <c r="N1207" s="21">
        <v>225.9</v>
      </c>
      <c r="O1207" s="21">
        <v>0</v>
      </c>
      <c r="P1207" s="20"/>
      <c r="Q1207" s="19">
        <v>45538</v>
      </c>
      <c r="R1207" s="20"/>
      <c r="S1207" s="19">
        <v>45538</v>
      </c>
      <c r="T1207" s="20" t="s">
        <v>49</v>
      </c>
      <c r="U1207" s="20">
        <v>1017913</v>
      </c>
      <c r="V1207" s="20">
        <v>240002800</v>
      </c>
      <c r="W1207" s="20" t="s">
        <v>847</v>
      </c>
      <c r="X1207" s="20" t="s">
        <v>274</v>
      </c>
      <c r="Y1207" s="20" t="s">
        <v>52</v>
      </c>
      <c r="Z1207" s="20" t="s">
        <v>6815</v>
      </c>
      <c r="AA1207" s="20" t="s">
        <v>372</v>
      </c>
      <c r="AB1207" s="20" t="s">
        <v>54</v>
      </c>
      <c r="AC1207" s="20" t="s">
        <v>167</v>
      </c>
      <c r="AD1207" s="20" t="s">
        <v>56</v>
      </c>
      <c r="AE1207" s="20" t="s">
        <v>1838</v>
      </c>
    </row>
    <row r="1208" spans="1:31" ht="21" customHeight="1" x14ac:dyDescent="0.2">
      <c r="A1208" s="4">
        <f t="shared" si="58"/>
        <v>1206</v>
      </c>
      <c r="B1208" s="4" t="str">
        <f t="shared" si="59"/>
        <v>B010-00019524</v>
      </c>
      <c r="C1208" s="4" t="str">
        <f>IFERROR(VLOOKUP(F1208,Tablas!$A$1:$B$3,2,0),"")</f>
        <v>Boleta</v>
      </c>
      <c r="D1208" s="4" t="str">
        <f t="shared" si="60"/>
        <v>Nacional - CREDITO 30 DIAS / CREDIT 30 DAYS - PE 3448 Basado en Entregas 09-T010-00000154.</v>
      </c>
      <c r="E1208" s="19">
        <v>45488</v>
      </c>
      <c r="F1208" s="20" t="s">
        <v>842</v>
      </c>
      <c r="G1208" s="20" t="s">
        <v>6816</v>
      </c>
      <c r="H1208" s="20" t="s">
        <v>44</v>
      </c>
      <c r="I1208" s="20" t="s">
        <v>45</v>
      </c>
      <c r="J1208" s="20" t="s">
        <v>3239</v>
      </c>
      <c r="K1208" s="20" t="s">
        <v>3240</v>
      </c>
      <c r="L1208" s="20" t="s">
        <v>3241</v>
      </c>
      <c r="M1208" s="20"/>
      <c r="N1208" s="21">
        <v>227.89</v>
      </c>
      <c r="O1208" s="21">
        <v>0</v>
      </c>
      <c r="P1208" s="20"/>
      <c r="Q1208" s="19">
        <v>45488</v>
      </c>
      <c r="R1208" s="20"/>
      <c r="S1208" s="19">
        <v>45518</v>
      </c>
      <c r="T1208" s="20" t="s">
        <v>643</v>
      </c>
      <c r="U1208" s="20">
        <v>993813</v>
      </c>
      <c r="V1208" s="20">
        <v>240002059</v>
      </c>
      <c r="W1208" s="20" t="s">
        <v>847</v>
      </c>
      <c r="X1208" s="20" t="s">
        <v>305</v>
      </c>
      <c r="Y1208" s="20" t="s">
        <v>52</v>
      </c>
      <c r="Z1208" s="20" t="s">
        <v>6817</v>
      </c>
      <c r="AA1208" s="20" t="s">
        <v>3221</v>
      </c>
      <c r="AB1208" s="20" t="s">
        <v>54</v>
      </c>
      <c r="AC1208" s="20" t="s">
        <v>167</v>
      </c>
      <c r="AD1208" s="20" t="s">
        <v>56</v>
      </c>
      <c r="AE1208" s="20" t="s">
        <v>1014</v>
      </c>
    </row>
    <row r="1209" spans="1:31" ht="21" customHeight="1" x14ac:dyDescent="0.2">
      <c r="A1209" s="4">
        <f t="shared" si="58"/>
        <v>1207</v>
      </c>
      <c r="B1209" s="4" t="str">
        <f t="shared" si="59"/>
        <v>F010-00000873</v>
      </c>
      <c r="C1209" s="4" t="str">
        <f>IFERROR(VLOOKUP(F1209,Tablas!$A$1:$B$3,2,0),"")</f>
        <v>Nota de Débito</v>
      </c>
      <c r="D1209" s="4" t="str">
        <f t="shared" si="60"/>
        <v xml:space="preserve"> - CONTADO ADELANTADO / CASH IN ADVANCE - GASTOS DE EXPORTACION</v>
      </c>
      <c r="E1209" s="19">
        <v>45335</v>
      </c>
      <c r="F1209" s="20" t="s">
        <v>3235</v>
      </c>
      <c r="G1209" s="20" t="s">
        <v>6304</v>
      </c>
      <c r="H1209" s="20" t="s">
        <v>80</v>
      </c>
      <c r="I1209" s="20" t="s">
        <v>81</v>
      </c>
      <c r="J1209" s="20" t="s">
        <v>292</v>
      </c>
      <c r="K1209" s="20" t="s">
        <v>292</v>
      </c>
      <c r="L1209" s="20" t="s">
        <v>293</v>
      </c>
      <c r="M1209" s="20"/>
      <c r="N1209" s="21">
        <v>160.99</v>
      </c>
      <c r="O1209" s="25">
        <v>41.61</v>
      </c>
      <c r="P1209" s="20"/>
      <c r="Q1209" s="19">
        <v>45335</v>
      </c>
      <c r="R1209" s="20"/>
      <c r="S1209" s="19">
        <v>45335</v>
      </c>
      <c r="T1209" s="20" t="s">
        <v>70</v>
      </c>
      <c r="U1209" s="20">
        <v>919092</v>
      </c>
      <c r="V1209" s="20">
        <v>240000008</v>
      </c>
      <c r="W1209" s="20" t="s">
        <v>847</v>
      </c>
      <c r="X1209" s="20" t="s">
        <v>6305</v>
      </c>
      <c r="Y1209" s="20" t="s">
        <v>37</v>
      </c>
      <c r="Z1209" s="20" t="s">
        <v>6306</v>
      </c>
      <c r="AA1209" s="20" t="s">
        <v>295</v>
      </c>
      <c r="AB1209" s="20" t="s">
        <v>296</v>
      </c>
      <c r="AC1209" s="20" t="s">
        <v>66</v>
      </c>
      <c r="AD1209" s="20" t="s">
        <v>297</v>
      </c>
      <c r="AE1209" s="20"/>
    </row>
    <row r="1210" spans="1:31" ht="21" customHeight="1" x14ac:dyDescent="0.2">
      <c r="A1210" s="4">
        <f t="shared" si="58"/>
        <v>1208</v>
      </c>
      <c r="B1210" s="4" t="str">
        <f t="shared" si="59"/>
        <v>B010-00018197</v>
      </c>
      <c r="C1210" s="4" t="str">
        <f>IFERROR(VLOOKUP(F1210,Tablas!$A$1:$B$3,2,0),"")</f>
        <v>Boleta</v>
      </c>
      <c r="D1210" s="4" t="str">
        <f t="shared" si="60"/>
        <v>Ecom - CONTADO / CASH - PE 1208 TEL: 983205939 Basado en Pedidos de client</v>
      </c>
      <c r="E1210" s="19">
        <v>45365</v>
      </c>
      <c r="F1210" s="20" t="s">
        <v>842</v>
      </c>
      <c r="G1210" s="20" t="s">
        <v>6820</v>
      </c>
      <c r="H1210" s="20" t="s">
        <v>44</v>
      </c>
      <c r="I1210" s="20" t="s">
        <v>45</v>
      </c>
      <c r="J1210" s="20" t="s">
        <v>1576</v>
      </c>
      <c r="K1210" s="20" t="s">
        <v>1577</v>
      </c>
      <c r="L1210" s="20" t="s">
        <v>1578</v>
      </c>
      <c r="M1210" s="20"/>
      <c r="N1210" s="21">
        <v>229.9</v>
      </c>
      <c r="O1210" s="21">
        <v>0</v>
      </c>
      <c r="P1210" s="20"/>
      <c r="Q1210" s="19">
        <v>45365</v>
      </c>
      <c r="R1210" s="20"/>
      <c r="S1210" s="19">
        <v>45365</v>
      </c>
      <c r="T1210" s="20" t="s">
        <v>49</v>
      </c>
      <c r="U1210" s="20">
        <v>933519</v>
      </c>
      <c r="V1210" s="20">
        <v>240000672</v>
      </c>
      <c r="W1210" s="20" t="s">
        <v>847</v>
      </c>
      <c r="X1210" s="20" t="s">
        <v>917</v>
      </c>
      <c r="Y1210" s="20" t="s">
        <v>52</v>
      </c>
      <c r="Z1210" s="20" t="s">
        <v>6821</v>
      </c>
      <c r="AA1210" s="20" t="s">
        <v>1814</v>
      </c>
      <c r="AB1210" s="20" t="s">
        <v>942</v>
      </c>
      <c r="AC1210" s="20" t="s">
        <v>689</v>
      </c>
      <c r="AD1210" s="20" t="s">
        <v>56</v>
      </c>
      <c r="AE1210" s="20" t="s">
        <v>864</v>
      </c>
    </row>
    <row r="1211" spans="1:31" ht="21" customHeight="1" x14ac:dyDescent="0.2">
      <c r="A1211" s="4">
        <f t="shared" si="58"/>
        <v>1209</v>
      </c>
      <c r="B1211" s="4" t="str">
        <f t="shared" si="59"/>
        <v>B010-00020481</v>
      </c>
      <c r="C1211" s="4" t="str">
        <f>IFERROR(VLOOKUP(F1211,Tablas!$A$1:$B$3,2,0),"")</f>
        <v>Boleta</v>
      </c>
      <c r="D1211" s="4" t="str">
        <f t="shared" si="60"/>
        <v>Falabella - CONTADO / CASH - PE 4970 FALABELLA No 2580141737 Basado en Entregas</v>
      </c>
      <c r="E1211" s="19">
        <v>45558</v>
      </c>
      <c r="F1211" s="20" t="s">
        <v>842</v>
      </c>
      <c r="G1211" s="20" t="s">
        <v>6822</v>
      </c>
      <c r="H1211" s="20" t="s">
        <v>44</v>
      </c>
      <c r="I1211" s="20" t="s">
        <v>45</v>
      </c>
      <c r="J1211" s="20" t="s">
        <v>6801</v>
      </c>
      <c r="K1211" s="20" t="s">
        <v>6802</v>
      </c>
      <c r="L1211" s="20" t="s">
        <v>6803</v>
      </c>
      <c r="M1211" s="20"/>
      <c r="N1211" s="21">
        <v>230.4</v>
      </c>
      <c r="O1211" s="21">
        <v>0</v>
      </c>
      <c r="P1211" s="20"/>
      <c r="Q1211" s="19">
        <v>45558</v>
      </c>
      <c r="R1211" s="20"/>
      <c r="S1211" s="19">
        <v>45558</v>
      </c>
      <c r="T1211" s="20" t="s">
        <v>49</v>
      </c>
      <c r="U1211" s="20">
        <v>1027636</v>
      </c>
      <c r="V1211" s="20">
        <v>240003018</v>
      </c>
      <c r="W1211" s="20" t="s">
        <v>847</v>
      </c>
      <c r="X1211" s="20" t="s">
        <v>305</v>
      </c>
      <c r="Y1211" s="20" t="s">
        <v>52</v>
      </c>
      <c r="Z1211" s="20" t="s">
        <v>6823</v>
      </c>
      <c r="AA1211" s="20" t="s">
        <v>808</v>
      </c>
      <c r="AB1211" s="20" t="s">
        <v>337</v>
      </c>
      <c r="AC1211" s="20" t="s">
        <v>337</v>
      </c>
      <c r="AD1211" s="20" t="s">
        <v>56</v>
      </c>
      <c r="AE1211" s="20" t="s">
        <v>1838</v>
      </c>
    </row>
    <row r="1212" spans="1:31" ht="21" customHeight="1" x14ac:dyDescent="0.2">
      <c r="A1212" s="4">
        <f t="shared" si="58"/>
        <v>1210</v>
      </c>
      <c r="B1212" s="4" t="str">
        <f t="shared" si="59"/>
        <v>B010-00019832</v>
      </c>
      <c r="C1212" s="4" t="str">
        <f>IFERROR(VLOOKUP(F1212,Tablas!$A$1:$B$3,2,0),"")</f>
        <v>Boleta</v>
      </c>
      <c r="D1212" s="4" t="str">
        <f t="shared" si="60"/>
        <v>Ecom - CONTADO / CASH - PE 3826 TEL: 970465265 ENVÍO Basado en Entregas 09</v>
      </c>
      <c r="E1212" s="19">
        <v>45504</v>
      </c>
      <c r="F1212" s="20" t="s">
        <v>842</v>
      </c>
      <c r="G1212" s="20" t="s">
        <v>6824</v>
      </c>
      <c r="H1212" s="20" t="s">
        <v>44</v>
      </c>
      <c r="I1212" s="20" t="s">
        <v>45</v>
      </c>
      <c r="J1212" s="20" t="s">
        <v>2290</v>
      </c>
      <c r="K1212" s="20" t="s">
        <v>2291</v>
      </c>
      <c r="L1212" s="20" t="s">
        <v>2292</v>
      </c>
      <c r="M1212" s="20"/>
      <c r="N1212" s="21">
        <v>231.67</v>
      </c>
      <c r="O1212" s="21">
        <v>0</v>
      </c>
      <c r="P1212" s="20"/>
      <c r="Q1212" s="19">
        <v>45504</v>
      </c>
      <c r="R1212" s="20"/>
      <c r="S1212" s="19">
        <v>45504</v>
      </c>
      <c r="T1212" s="20" t="s">
        <v>49</v>
      </c>
      <c r="U1212" s="20">
        <v>1000940</v>
      </c>
      <c r="V1212" s="20">
        <v>240002368</v>
      </c>
      <c r="W1212" s="20" t="s">
        <v>847</v>
      </c>
      <c r="X1212" s="20" t="s">
        <v>848</v>
      </c>
      <c r="Y1212" s="20" t="s">
        <v>52</v>
      </c>
      <c r="Z1212" s="20" t="s">
        <v>6825</v>
      </c>
      <c r="AA1212" s="20" t="s">
        <v>2294</v>
      </c>
      <c r="AB1212" s="20" t="s">
        <v>956</v>
      </c>
      <c r="AC1212" s="20" t="s">
        <v>689</v>
      </c>
      <c r="AD1212" s="20" t="s">
        <v>56</v>
      </c>
      <c r="AE1212" s="20" t="s">
        <v>864</v>
      </c>
    </row>
    <row r="1213" spans="1:31" ht="21" customHeight="1" x14ac:dyDescent="0.2">
      <c r="A1213" s="4">
        <f t="shared" si="58"/>
        <v>1211</v>
      </c>
      <c r="B1213" s="4" t="str">
        <f t="shared" si="59"/>
        <v>B010-00020572</v>
      </c>
      <c r="C1213" s="4" t="str">
        <f>IFERROR(VLOOKUP(F1213,Tablas!$A$1:$B$3,2,0),"")</f>
        <v>Boleta</v>
      </c>
      <c r="D1213" s="4" t="str">
        <f t="shared" si="60"/>
        <v>Nacional - CREDITO 30 DIAS / CREDIT 30 DAYS - PE 5100 Basado en Entregas 09-T010-00001618.</v>
      </c>
      <c r="E1213" s="19">
        <v>45565</v>
      </c>
      <c r="F1213" s="20" t="s">
        <v>842</v>
      </c>
      <c r="G1213" s="20" t="s">
        <v>6826</v>
      </c>
      <c r="H1213" s="20" t="s">
        <v>44</v>
      </c>
      <c r="I1213" s="20" t="s">
        <v>45</v>
      </c>
      <c r="J1213" s="20" t="s">
        <v>4593</v>
      </c>
      <c r="K1213" s="20" t="s">
        <v>4594</v>
      </c>
      <c r="L1213" s="20" t="s">
        <v>4595</v>
      </c>
      <c r="M1213" s="20"/>
      <c r="N1213" s="21">
        <v>232.06</v>
      </c>
      <c r="O1213" s="21">
        <v>0</v>
      </c>
      <c r="P1213" s="20"/>
      <c r="Q1213" s="19">
        <v>45565</v>
      </c>
      <c r="R1213" s="20"/>
      <c r="S1213" s="19">
        <v>45595</v>
      </c>
      <c r="T1213" s="20" t="s">
        <v>643</v>
      </c>
      <c r="U1213" s="20">
        <v>1032564</v>
      </c>
      <c r="V1213" s="20">
        <v>240003109</v>
      </c>
      <c r="W1213" s="20" t="s">
        <v>847</v>
      </c>
      <c r="X1213" s="20" t="s">
        <v>848</v>
      </c>
      <c r="Y1213" s="20" t="s">
        <v>52</v>
      </c>
      <c r="Z1213" s="20" t="s">
        <v>6827</v>
      </c>
      <c r="AA1213" s="20" t="s">
        <v>4597</v>
      </c>
      <c r="AB1213" s="20" t="s">
        <v>328</v>
      </c>
      <c r="AC1213" s="20" t="s">
        <v>167</v>
      </c>
      <c r="AD1213" s="20" t="s">
        <v>56</v>
      </c>
      <c r="AE1213" s="20" t="s">
        <v>1014</v>
      </c>
    </row>
    <row r="1214" spans="1:31" ht="21" customHeight="1" x14ac:dyDescent="0.2">
      <c r="A1214" s="4">
        <f t="shared" si="58"/>
        <v>1212</v>
      </c>
      <c r="B1214" s="4" t="str">
        <f t="shared" si="59"/>
        <v>B010-00020490</v>
      </c>
      <c r="C1214" s="4" t="str">
        <f>IFERROR(VLOOKUP(F1214,Tablas!$A$1:$B$3,2,0),"")</f>
        <v>Boleta</v>
      </c>
      <c r="D1214" s="4" t="str">
        <f t="shared" si="60"/>
        <v>Falabella - CONTADO / CASH - PE 4984 FALABELLA No 2581500044 Basado en Entregas</v>
      </c>
      <c r="E1214" s="19">
        <v>45558</v>
      </c>
      <c r="F1214" s="20" t="s">
        <v>842</v>
      </c>
      <c r="G1214" s="20" t="s">
        <v>6828</v>
      </c>
      <c r="H1214" s="20" t="s">
        <v>44</v>
      </c>
      <c r="I1214" s="20" t="s">
        <v>45</v>
      </c>
      <c r="J1214" s="20" t="s">
        <v>6829</v>
      </c>
      <c r="K1214" s="20" t="s">
        <v>6830</v>
      </c>
      <c r="L1214" s="20" t="s">
        <v>6831</v>
      </c>
      <c r="M1214" s="20"/>
      <c r="N1214" s="21">
        <v>233.1</v>
      </c>
      <c r="O1214" s="21">
        <v>0</v>
      </c>
      <c r="P1214" s="20"/>
      <c r="Q1214" s="19">
        <v>45558</v>
      </c>
      <c r="R1214" s="20"/>
      <c r="S1214" s="19">
        <v>45558</v>
      </c>
      <c r="T1214" s="20" t="s">
        <v>49</v>
      </c>
      <c r="U1214" s="20">
        <v>1027690</v>
      </c>
      <c r="V1214" s="20">
        <v>240003027</v>
      </c>
      <c r="W1214" s="20" t="s">
        <v>847</v>
      </c>
      <c r="X1214" s="20" t="s">
        <v>305</v>
      </c>
      <c r="Y1214" s="20" t="s">
        <v>52</v>
      </c>
      <c r="Z1214" s="20" t="s">
        <v>6832</v>
      </c>
      <c r="AA1214" s="20" t="s">
        <v>372</v>
      </c>
      <c r="AB1214" s="20" t="s">
        <v>54</v>
      </c>
      <c r="AC1214" s="20" t="s">
        <v>167</v>
      </c>
      <c r="AD1214" s="20" t="s">
        <v>56</v>
      </c>
      <c r="AE1214" s="20" t="s">
        <v>1838</v>
      </c>
    </row>
    <row r="1215" spans="1:31" ht="21" customHeight="1" x14ac:dyDescent="0.2">
      <c r="A1215" s="4">
        <f t="shared" ref="A1215:A1278" si="61">ROW()-2</f>
        <v>1213</v>
      </c>
      <c r="B1215" s="4" t="str">
        <f t="shared" ref="B1215:B1278" si="62">MID(G1215,4,20)</f>
        <v>B010-00020001</v>
      </c>
      <c r="C1215" s="4" t="str">
        <f>IFERROR(VLOOKUP(F1215,Tablas!$A$1:$B$3,2,0),"")</f>
        <v>Boleta</v>
      </c>
      <c r="D1215" s="4" t="str">
        <f t="shared" ref="D1215:D1278" si="63">CONCATENATE(AE1215," - ",T1215," - ",Z1215)</f>
        <v>Falabella - CONTADO / CASH - PE 4133 FALABELLA No 2551151781 Basado en Entregas</v>
      </c>
      <c r="E1215" s="19">
        <v>45519</v>
      </c>
      <c r="F1215" s="20" t="s">
        <v>842</v>
      </c>
      <c r="G1215" s="20" t="s">
        <v>6833</v>
      </c>
      <c r="H1215" s="20" t="s">
        <v>44</v>
      </c>
      <c r="I1215" s="20" t="s">
        <v>45</v>
      </c>
      <c r="J1215" s="20" t="s">
        <v>6834</v>
      </c>
      <c r="K1215" s="20" t="s">
        <v>6835</v>
      </c>
      <c r="L1215" s="20" t="s">
        <v>6836</v>
      </c>
      <c r="M1215" s="20"/>
      <c r="N1215" s="21">
        <v>233.1</v>
      </c>
      <c r="O1215" s="21">
        <v>0</v>
      </c>
      <c r="P1215" s="20"/>
      <c r="Q1215" s="19">
        <v>45519</v>
      </c>
      <c r="R1215" s="20"/>
      <c r="S1215" s="19">
        <v>45519</v>
      </c>
      <c r="T1215" s="20" t="s">
        <v>49</v>
      </c>
      <c r="U1215" s="20">
        <v>1008355</v>
      </c>
      <c r="V1215" s="20">
        <v>240002537</v>
      </c>
      <c r="W1215" s="20" t="s">
        <v>847</v>
      </c>
      <c r="X1215" s="20" t="s">
        <v>305</v>
      </c>
      <c r="Y1215" s="20" t="s">
        <v>52</v>
      </c>
      <c r="Z1215" s="20" t="s">
        <v>6837</v>
      </c>
      <c r="AA1215" s="20" t="s">
        <v>372</v>
      </c>
      <c r="AB1215" s="20" t="s">
        <v>54</v>
      </c>
      <c r="AC1215" s="20" t="s">
        <v>167</v>
      </c>
      <c r="AD1215" s="20" t="s">
        <v>56</v>
      </c>
      <c r="AE1215" s="20" t="s">
        <v>1838</v>
      </c>
    </row>
    <row r="1216" spans="1:31" ht="21" customHeight="1" x14ac:dyDescent="0.2">
      <c r="A1216" s="4">
        <f t="shared" si="61"/>
        <v>1214</v>
      </c>
      <c r="B1216" s="4" t="str">
        <f t="shared" si="62"/>
        <v>B010-00016902</v>
      </c>
      <c r="C1216" s="4" t="str">
        <f>IFERROR(VLOOKUP(F1216,Tablas!$A$1:$B$3,2,0),"")</f>
        <v>Boleta</v>
      </c>
      <c r="D1216" s="4" t="str">
        <f t="shared" si="63"/>
        <v>Falabella - CONTADO / CASH - PE 5008 FALABELLA Basado en Entregas 09-0010-00057</v>
      </c>
      <c r="E1216" s="19">
        <v>45259</v>
      </c>
      <c r="F1216" s="20" t="s">
        <v>842</v>
      </c>
      <c r="G1216" s="20" t="s">
        <v>6838</v>
      </c>
      <c r="H1216" s="20" t="s">
        <v>44</v>
      </c>
      <c r="I1216" s="20" t="s">
        <v>45</v>
      </c>
      <c r="J1216" s="20" t="s">
        <v>6791</v>
      </c>
      <c r="K1216" s="20" t="s">
        <v>6792</v>
      </c>
      <c r="L1216" s="20" t="s">
        <v>6793</v>
      </c>
      <c r="M1216" s="20"/>
      <c r="N1216" s="21">
        <v>233.1</v>
      </c>
      <c r="O1216" s="21">
        <v>0</v>
      </c>
      <c r="P1216" s="20"/>
      <c r="Q1216" s="19">
        <v>45259</v>
      </c>
      <c r="R1216" s="20"/>
      <c r="S1216" s="19">
        <v>45259</v>
      </c>
      <c r="T1216" s="20" t="s">
        <v>49</v>
      </c>
      <c r="U1216" s="20">
        <v>881984</v>
      </c>
      <c r="V1216" s="20">
        <v>230003216</v>
      </c>
      <c r="W1216" s="20" t="s">
        <v>847</v>
      </c>
      <c r="X1216" s="20" t="s">
        <v>305</v>
      </c>
      <c r="Y1216" s="20" t="s">
        <v>52</v>
      </c>
      <c r="Z1216" s="20" t="s">
        <v>6839</v>
      </c>
      <c r="AA1216" s="20" t="s">
        <v>6840</v>
      </c>
      <c r="AB1216" s="20" t="s">
        <v>436</v>
      </c>
      <c r="AC1216" s="20" t="s">
        <v>167</v>
      </c>
      <c r="AD1216" s="20" t="s">
        <v>56</v>
      </c>
      <c r="AE1216" s="20" t="s">
        <v>1838</v>
      </c>
    </row>
    <row r="1217" spans="1:31" ht="21" customHeight="1" x14ac:dyDescent="0.2">
      <c r="A1217" s="4">
        <f t="shared" si="61"/>
        <v>1215</v>
      </c>
      <c r="B1217" s="4" t="str">
        <f t="shared" si="62"/>
        <v>B010-00017566</v>
      </c>
      <c r="C1217" s="4" t="str">
        <f>IFERROR(VLOOKUP(F1217,Tablas!$A$1:$B$3,2,0),"")</f>
        <v>Boleta</v>
      </c>
      <c r="D1217" s="4" t="str">
        <f t="shared" si="63"/>
        <v>Falabella - CONTADO / CASH - PE 0046 FALABELLA Basado en Entregas 09-0010-00058</v>
      </c>
      <c r="E1217" s="19">
        <v>45299</v>
      </c>
      <c r="F1217" s="20" t="s">
        <v>842</v>
      </c>
      <c r="G1217" s="20" t="s">
        <v>6841</v>
      </c>
      <c r="H1217" s="20" t="s">
        <v>44</v>
      </c>
      <c r="I1217" s="20" t="s">
        <v>45</v>
      </c>
      <c r="J1217" s="20" t="s">
        <v>6842</v>
      </c>
      <c r="K1217" s="20" t="s">
        <v>6843</v>
      </c>
      <c r="L1217" s="20" t="s">
        <v>6844</v>
      </c>
      <c r="M1217" s="20"/>
      <c r="N1217" s="21">
        <v>233.1</v>
      </c>
      <c r="O1217" s="21">
        <v>0</v>
      </c>
      <c r="P1217" s="20"/>
      <c r="Q1217" s="19">
        <v>45299</v>
      </c>
      <c r="R1217" s="20"/>
      <c r="S1217" s="19">
        <v>45299</v>
      </c>
      <c r="T1217" s="20" t="s">
        <v>49</v>
      </c>
      <c r="U1217" s="20">
        <v>901123</v>
      </c>
      <c r="V1217" s="20">
        <v>240000037</v>
      </c>
      <c r="W1217" s="20" t="s">
        <v>847</v>
      </c>
      <c r="X1217" s="20" t="s">
        <v>305</v>
      </c>
      <c r="Y1217" s="20" t="s">
        <v>52</v>
      </c>
      <c r="Z1217" s="20" t="s">
        <v>6845</v>
      </c>
      <c r="AA1217" s="20" t="s">
        <v>6846</v>
      </c>
      <c r="AB1217" s="20" t="s">
        <v>270</v>
      </c>
      <c r="AC1217" s="20" t="s">
        <v>167</v>
      </c>
      <c r="AD1217" s="20" t="s">
        <v>56</v>
      </c>
      <c r="AE1217" s="20" t="s">
        <v>1838</v>
      </c>
    </row>
    <row r="1218" spans="1:31" ht="21" customHeight="1" x14ac:dyDescent="0.2">
      <c r="A1218" s="4">
        <f t="shared" si="61"/>
        <v>1216</v>
      </c>
      <c r="B1218" s="4" t="str">
        <f t="shared" si="62"/>
        <v>B010-00020228</v>
      </c>
      <c r="C1218" s="4" t="str">
        <f>IFERROR(VLOOKUP(F1218,Tablas!$A$1:$B$3,2,0),"")</f>
        <v>Boleta</v>
      </c>
      <c r="D1218" s="4" t="str">
        <f t="shared" si="63"/>
        <v xml:space="preserve"> - CONTADO / CASH - CAPACITACION POR CONVENIO DE ESTUDIOS-AGOSTO 2024</v>
      </c>
      <c r="E1218" s="19">
        <v>45533</v>
      </c>
      <c r="F1218" s="20" t="s">
        <v>842</v>
      </c>
      <c r="G1218" s="20" t="s">
        <v>6847</v>
      </c>
      <c r="H1218" s="20" t="s">
        <v>44</v>
      </c>
      <c r="I1218" s="20" t="s">
        <v>45</v>
      </c>
      <c r="J1218" s="20" t="s">
        <v>3643</v>
      </c>
      <c r="K1218" s="20" t="s">
        <v>3644</v>
      </c>
      <c r="L1218" s="20" t="s">
        <v>3645</v>
      </c>
      <c r="M1218" s="20"/>
      <c r="N1218" s="21">
        <v>234.01</v>
      </c>
      <c r="O1218" s="21">
        <v>0</v>
      </c>
      <c r="P1218" s="20"/>
      <c r="Q1218" s="19">
        <v>45533</v>
      </c>
      <c r="R1218" s="20"/>
      <c r="S1218" s="19">
        <v>45533</v>
      </c>
      <c r="T1218" s="20" t="s">
        <v>49</v>
      </c>
      <c r="U1218" s="20">
        <v>1016735</v>
      </c>
      <c r="V1218" s="20">
        <v>240002765</v>
      </c>
      <c r="W1218" s="20" t="s">
        <v>847</v>
      </c>
      <c r="X1218" s="20" t="s">
        <v>2795</v>
      </c>
      <c r="Y1218" s="20" t="s">
        <v>52</v>
      </c>
      <c r="Z1218" s="20" t="s">
        <v>6038</v>
      </c>
      <c r="AA1218" s="20" t="s">
        <v>457</v>
      </c>
      <c r="AB1218" s="20" t="s">
        <v>54</v>
      </c>
      <c r="AC1218" s="20" t="s">
        <v>167</v>
      </c>
      <c r="AD1218" s="20" t="s">
        <v>56</v>
      </c>
      <c r="AE1218" s="20"/>
    </row>
    <row r="1219" spans="1:31" ht="21" customHeight="1" x14ac:dyDescent="0.2">
      <c r="A1219" s="4">
        <f t="shared" si="61"/>
        <v>1217</v>
      </c>
      <c r="B1219" s="4" t="str">
        <f t="shared" si="62"/>
        <v>B010-00018119</v>
      </c>
      <c r="C1219" s="4" t="str">
        <f>IFERROR(VLOOKUP(F1219,Tablas!$A$1:$B$3,2,0),"")</f>
        <v>Boleta</v>
      </c>
      <c r="D1219" s="4" t="str">
        <f t="shared" si="63"/>
        <v>Ecom - CONTADO / CASH - PE 1025 TEL: 926151012 Basado en Pedidos de client</v>
      </c>
      <c r="E1219" s="19">
        <v>45357</v>
      </c>
      <c r="F1219" s="20" t="s">
        <v>842</v>
      </c>
      <c r="G1219" s="20" t="s">
        <v>6854</v>
      </c>
      <c r="H1219" s="20" t="s">
        <v>44</v>
      </c>
      <c r="I1219" s="20" t="s">
        <v>45</v>
      </c>
      <c r="J1219" s="20" t="s">
        <v>6855</v>
      </c>
      <c r="K1219" s="20" t="s">
        <v>6856</v>
      </c>
      <c r="L1219" s="20" t="s">
        <v>6857</v>
      </c>
      <c r="M1219" s="20"/>
      <c r="N1219" s="21">
        <v>236.41</v>
      </c>
      <c r="O1219" s="21">
        <v>0</v>
      </c>
      <c r="P1219" s="20"/>
      <c r="Q1219" s="19">
        <v>45357</v>
      </c>
      <c r="R1219" s="20"/>
      <c r="S1219" s="19">
        <v>45357</v>
      </c>
      <c r="T1219" s="20" t="s">
        <v>49</v>
      </c>
      <c r="U1219" s="20">
        <v>929228</v>
      </c>
      <c r="V1219" s="20">
        <v>240000593</v>
      </c>
      <c r="W1219" s="20" t="s">
        <v>847</v>
      </c>
      <c r="X1219" s="20" t="s">
        <v>305</v>
      </c>
      <c r="Y1219" s="20" t="s">
        <v>52</v>
      </c>
      <c r="Z1219" s="20" t="s">
        <v>6858</v>
      </c>
      <c r="AA1219" s="20" t="s">
        <v>6859</v>
      </c>
      <c r="AB1219" s="20" t="s">
        <v>1421</v>
      </c>
      <c r="AC1219" s="20" t="s">
        <v>1421</v>
      </c>
      <c r="AD1219" s="20" t="s">
        <v>56</v>
      </c>
      <c r="AE1219" s="20" t="s">
        <v>864</v>
      </c>
    </row>
    <row r="1220" spans="1:31" ht="21" customHeight="1" x14ac:dyDescent="0.2">
      <c r="A1220" s="4">
        <f t="shared" si="61"/>
        <v>1218</v>
      </c>
      <c r="B1220" s="4" t="str">
        <f t="shared" si="62"/>
        <v>B010-00020553</v>
      </c>
      <c r="C1220" s="4" t="str">
        <f>IFERROR(VLOOKUP(F1220,Tablas!$A$1:$B$3,2,0),"")</f>
        <v>Boleta</v>
      </c>
      <c r="D1220" s="4" t="str">
        <f t="shared" si="63"/>
        <v>Ecom - CONTADO / CASH - PE 5162 TEL: 997374209 ENVÍO Basado en Entregas 09</v>
      </c>
      <c r="E1220" s="19">
        <v>45565</v>
      </c>
      <c r="F1220" s="20" t="s">
        <v>842</v>
      </c>
      <c r="G1220" s="20" t="s">
        <v>6860</v>
      </c>
      <c r="H1220" s="20" t="s">
        <v>44</v>
      </c>
      <c r="I1220" s="20" t="s">
        <v>45</v>
      </c>
      <c r="J1220" s="20" t="s">
        <v>6861</v>
      </c>
      <c r="K1220" s="20" t="s">
        <v>6862</v>
      </c>
      <c r="L1220" s="20" t="s">
        <v>6863</v>
      </c>
      <c r="M1220" s="20"/>
      <c r="N1220" s="21">
        <v>238.36</v>
      </c>
      <c r="O1220" s="21">
        <v>0</v>
      </c>
      <c r="P1220" s="20"/>
      <c r="Q1220" s="19">
        <v>45565</v>
      </c>
      <c r="R1220" s="20"/>
      <c r="S1220" s="19">
        <v>45565</v>
      </c>
      <c r="T1220" s="20" t="s">
        <v>49</v>
      </c>
      <c r="U1220" s="20">
        <v>1032331</v>
      </c>
      <c r="V1220" s="20">
        <v>240003090</v>
      </c>
      <c r="W1220" s="20" t="s">
        <v>847</v>
      </c>
      <c r="X1220" s="20" t="s">
        <v>305</v>
      </c>
      <c r="Y1220" s="20" t="s">
        <v>52</v>
      </c>
      <c r="Z1220" s="20" t="s">
        <v>6864</v>
      </c>
      <c r="AA1220" s="20" t="s">
        <v>6865</v>
      </c>
      <c r="AB1220" s="20" t="s">
        <v>1927</v>
      </c>
      <c r="AC1220" s="20" t="s">
        <v>41</v>
      </c>
      <c r="AD1220" s="20" t="s">
        <v>56</v>
      </c>
      <c r="AE1220" s="20" t="s">
        <v>864</v>
      </c>
    </row>
    <row r="1221" spans="1:31" ht="21" customHeight="1" x14ac:dyDescent="0.2">
      <c r="A1221" s="4">
        <f t="shared" si="61"/>
        <v>1219</v>
      </c>
      <c r="B1221" s="4" t="str">
        <f t="shared" si="62"/>
        <v>F010-00023529</v>
      </c>
      <c r="C1221" s="4" t="str">
        <f>IFERROR(VLOOKUP(F1221,Tablas!$A$1:$B$3,2,0),"")</f>
        <v>Factura</v>
      </c>
      <c r="D1221" s="4" t="str">
        <f t="shared" si="63"/>
        <v xml:space="preserve"> - CONTADO ADELANTADO / CASH IN ADVANCE - Reproceso de Doramec</v>
      </c>
      <c r="E1221" s="19">
        <v>45300</v>
      </c>
      <c r="F1221" s="20" t="s">
        <v>1001</v>
      </c>
      <c r="G1221" s="20" t="s">
        <v>6866</v>
      </c>
      <c r="H1221" s="20" t="s">
        <v>322</v>
      </c>
      <c r="I1221" s="20" t="s">
        <v>323</v>
      </c>
      <c r="J1221" s="20" t="s">
        <v>324</v>
      </c>
      <c r="K1221" s="20" t="s">
        <v>325</v>
      </c>
      <c r="L1221" s="20" t="s">
        <v>326</v>
      </c>
      <c r="M1221" s="20" t="s">
        <v>125</v>
      </c>
      <c r="N1221" s="21">
        <v>239.91</v>
      </c>
      <c r="O1221" s="21">
        <v>0</v>
      </c>
      <c r="P1221" s="20"/>
      <c r="Q1221" s="19">
        <v>45300</v>
      </c>
      <c r="R1221" s="20"/>
      <c r="S1221" s="19">
        <v>45300</v>
      </c>
      <c r="T1221" s="20" t="s">
        <v>70</v>
      </c>
      <c r="U1221" s="20">
        <v>902184</v>
      </c>
      <c r="V1221" s="20">
        <v>240000029</v>
      </c>
      <c r="W1221" s="20" t="s">
        <v>847</v>
      </c>
      <c r="X1221" s="20" t="s">
        <v>2795</v>
      </c>
      <c r="Y1221" s="20" t="s">
        <v>52</v>
      </c>
      <c r="Z1221" s="20" t="s">
        <v>6867</v>
      </c>
      <c r="AA1221" s="20" t="s">
        <v>327</v>
      </c>
      <c r="AB1221" s="20" t="s">
        <v>328</v>
      </c>
      <c r="AC1221" s="20" t="s">
        <v>167</v>
      </c>
      <c r="AD1221" s="20" t="s">
        <v>56</v>
      </c>
      <c r="AE1221" s="20"/>
    </row>
    <row r="1222" spans="1:31" ht="21" customHeight="1" x14ac:dyDescent="0.2">
      <c r="A1222" s="4">
        <f t="shared" si="61"/>
        <v>1220</v>
      </c>
      <c r="B1222" s="4" t="str">
        <f t="shared" si="62"/>
        <v>B010-00018772</v>
      </c>
      <c r="C1222" s="4" t="str">
        <f>IFERROR(VLOOKUP(F1222,Tablas!$A$1:$B$3,2,0),"")</f>
        <v>Boleta</v>
      </c>
      <c r="D1222" s="4" t="str">
        <f t="shared" si="63"/>
        <v>Falabella - CONTADO / CASH - PE 2151 FALABELLA Basado en Entregas 09-0007-00000</v>
      </c>
      <c r="E1222" s="19">
        <v>45418</v>
      </c>
      <c r="F1222" s="20" t="s">
        <v>842</v>
      </c>
      <c r="G1222" s="20" t="s">
        <v>6868</v>
      </c>
      <c r="H1222" s="20" t="s">
        <v>44</v>
      </c>
      <c r="I1222" s="20" t="s">
        <v>45</v>
      </c>
      <c r="J1222" s="20" t="s">
        <v>6791</v>
      </c>
      <c r="K1222" s="20" t="s">
        <v>6792</v>
      </c>
      <c r="L1222" s="20" t="s">
        <v>6793</v>
      </c>
      <c r="M1222" s="20"/>
      <c r="N1222" s="21">
        <v>240</v>
      </c>
      <c r="O1222" s="21">
        <v>0</v>
      </c>
      <c r="P1222" s="20"/>
      <c r="Q1222" s="19">
        <v>45418</v>
      </c>
      <c r="R1222" s="20"/>
      <c r="S1222" s="19">
        <v>45418</v>
      </c>
      <c r="T1222" s="20" t="s">
        <v>49</v>
      </c>
      <c r="U1222" s="20">
        <v>959036</v>
      </c>
      <c r="V1222" s="20">
        <v>240001250</v>
      </c>
      <c r="W1222" s="20" t="s">
        <v>847</v>
      </c>
      <c r="X1222" s="20" t="s">
        <v>305</v>
      </c>
      <c r="Y1222" s="20" t="s">
        <v>52</v>
      </c>
      <c r="Z1222" s="20" t="s">
        <v>6869</v>
      </c>
      <c r="AA1222" s="20" t="s">
        <v>6840</v>
      </c>
      <c r="AB1222" s="20" t="s">
        <v>436</v>
      </c>
      <c r="AC1222" s="20" t="s">
        <v>167</v>
      </c>
      <c r="AD1222" s="20" t="s">
        <v>56</v>
      </c>
      <c r="AE1222" s="20" t="s">
        <v>1838</v>
      </c>
    </row>
    <row r="1223" spans="1:31" ht="21" customHeight="1" x14ac:dyDescent="0.2">
      <c r="A1223" s="4">
        <f t="shared" si="61"/>
        <v>1221</v>
      </c>
      <c r="B1223" s="4" t="str">
        <f t="shared" si="62"/>
        <v>B010-00019413</v>
      </c>
      <c r="C1223" s="4" t="str">
        <f>IFERROR(VLOOKUP(F1223,Tablas!$A$1:$B$3,2,0),"")</f>
        <v>Boleta</v>
      </c>
      <c r="D1223" s="4" t="str">
        <f t="shared" si="63"/>
        <v>Nacional - CREDITO 30 DIAS / CREDIT 30 DAYS - PE 3257 Basado en Entregas 09-0007-00001214.</v>
      </c>
      <c r="E1223" s="19">
        <v>45476</v>
      </c>
      <c r="F1223" s="20" t="s">
        <v>842</v>
      </c>
      <c r="G1223" s="20" t="s">
        <v>6870</v>
      </c>
      <c r="H1223" s="20" t="s">
        <v>44</v>
      </c>
      <c r="I1223" s="20" t="s">
        <v>45</v>
      </c>
      <c r="J1223" s="20" t="s">
        <v>2792</v>
      </c>
      <c r="K1223" s="20" t="s">
        <v>2793</v>
      </c>
      <c r="L1223" s="20" t="s">
        <v>2794</v>
      </c>
      <c r="M1223" s="20"/>
      <c r="N1223" s="21">
        <v>240.15</v>
      </c>
      <c r="O1223" s="21">
        <v>0</v>
      </c>
      <c r="P1223" s="20"/>
      <c r="Q1223" s="19">
        <v>45476</v>
      </c>
      <c r="R1223" s="20"/>
      <c r="S1223" s="19">
        <v>45506</v>
      </c>
      <c r="T1223" s="20" t="s">
        <v>643</v>
      </c>
      <c r="U1223" s="20">
        <v>989524</v>
      </c>
      <c r="V1223" s="20">
        <v>240001948</v>
      </c>
      <c r="W1223" s="20" t="s">
        <v>847</v>
      </c>
      <c r="X1223" s="20" t="s">
        <v>305</v>
      </c>
      <c r="Y1223" s="20" t="s">
        <v>52</v>
      </c>
      <c r="Z1223" s="20" t="s">
        <v>6871</v>
      </c>
      <c r="AA1223" s="20" t="s">
        <v>457</v>
      </c>
      <c r="AB1223" s="20" t="s">
        <v>54</v>
      </c>
      <c r="AC1223" s="20" t="s">
        <v>167</v>
      </c>
      <c r="AD1223" s="20" t="s">
        <v>56</v>
      </c>
      <c r="AE1223" s="20" t="s">
        <v>1014</v>
      </c>
    </row>
    <row r="1224" spans="1:31" ht="21" customHeight="1" x14ac:dyDescent="0.2">
      <c r="A1224" s="4">
        <f t="shared" si="61"/>
        <v>1222</v>
      </c>
      <c r="B1224" s="4" t="str">
        <f t="shared" si="62"/>
        <v>B010-00019336</v>
      </c>
      <c r="C1224" s="4" t="str">
        <f>IFERROR(VLOOKUP(F1224,Tablas!$A$1:$B$3,2,0),"")</f>
        <v>Boleta</v>
      </c>
      <c r="D1224" s="4" t="str">
        <f t="shared" si="63"/>
        <v>Nacional - CREDITO 30 DIAS / CREDIT 30 DAYS - PE 3053 Basado en Entregas 09-0007-00001017.</v>
      </c>
      <c r="E1224" s="19">
        <v>45467</v>
      </c>
      <c r="F1224" s="20" t="s">
        <v>842</v>
      </c>
      <c r="G1224" s="20" t="s">
        <v>6873</v>
      </c>
      <c r="H1224" s="20" t="s">
        <v>44</v>
      </c>
      <c r="I1224" s="20" t="s">
        <v>45</v>
      </c>
      <c r="J1224" s="20" t="s">
        <v>2792</v>
      </c>
      <c r="K1224" s="20" t="s">
        <v>2793</v>
      </c>
      <c r="L1224" s="20" t="s">
        <v>2794</v>
      </c>
      <c r="M1224" s="20"/>
      <c r="N1224" s="21">
        <v>242.73</v>
      </c>
      <c r="O1224" s="21">
        <v>0</v>
      </c>
      <c r="P1224" s="20"/>
      <c r="Q1224" s="19">
        <v>45467</v>
      </c>
      <c r="R1224" s="20"/>
      <c r="S1224" s="19">
        <v>45497</v>
      </c>
      <c r="T1224" s="20" t="s">
        <v>643</v>
      </c>
      <c r="U1224" s="20">
        <v>985160</v>
      </c>
      <c r="V1224" s="20">
        <v>240001871</v>
      </c>
      <c r="W1224" s="20" t="s">
        <v>847</v>
      </c>
      <c r="X1224" s="20" t="s">
        <v>848</v>
      </c>
      <c r="Y1224" s="20" t="s">
        <v>52</v>
      </c>
      <c r="Z1224" s="20" t="s">
        <v>6874</v>
      </c>
      <c r="AA1224" s="20" t="s">
        <v>457</v>
      </c>
      <c r="AB1224" s="20" t="s">
        <v>54</v>
      </c>
      <c r="AC1224" s="20" t="s">
        <v>167</v>
      </c>
      <c r="AD1224" s="20" t="s">
        <v>56</v>
      </c>
      <c r="AE1224" s="20" t="s">
        <v>1014</v>
      </c>
    </row>
    <row r="1225" spans="1:31" ht="21" customHeight="1" x14ac:dyDescent="0.2">
      <c r="A1225" s="4">
        <f t="shared" si="61"/>
        <v>1223</v>
      </c>
      <c r="B1225" s="4" t="str">
        <f t="shared" si="62"/>
        <v>B010-00019416</v>
      </c>
      <c r="C1225" s="4" t="str">
        <f>IFERROR(VLOOKUP(F1225,Tablas!$A$1:$B$3,2,0),"")</f>
        <v>Boleta</v>
      </c>
      <c r="D1225" s="4" t="str">
        <f t="shared" si="63"/>
        <v>Falabella - CONTADO / CASH - PE 3249 FALABELLA No 2505716435 Basado en Entregas</v>
      </c>
      <c r="E1225" s="19">
        <v>45476</v>
      </c>
      <c r="F1225" s="20" t="s">
        <v>842</v>
      </c>
      <c r="G1225" s="20" t="s">
        <v>6875</v>
      </c>
      <c r="H1225" s="20" t="s">
        <v>44</v>
      </c>
      <c r="I1225" s="20" t="s">
        <v>45</v>
      </c>
      <c r="J1225" s="20" t="s">
        <v>6209</v>
      </c>
      <c r="K1225" s="20" t="s">
        <v>6210</v>
      </c>
      <c r="L1225" s="20" t="s">
        <v>6211</v>
      </c>
      <c r="M1225" s="20"/>
      <c r="N1225" s="21">
        <v>243.91</v>
      </c>
      <c r="O1225" s="21">
        <v>0</v>
      </c>
      <c r="P1225" s="20"/>
      <c r="Q1225" s="19">
        <v>45476</v>
      </c>
      <c r="R1225" s="20"/>
      <c r="S1225" s="19">
        <v>45476</v>
      </c>
      <c r="T1225" s="20" t="s">
        <v>49</v>
      </c>
      <c r="U1225" s="20">
        <v>989561</v>
      </c>
      <c r="V1225" s="20">
        <v>240001951</v>
      </c>
      <c r="W1225" s="20" t="s">
        <v>847</v>
      </c>
      <c r="X1225" s="20" t="s">
        <v>305</v>
      </c>
      <c r="Y1225" s="20" t="s">
        <v>52</v>
      </c>
      <c r="Z1225" s="20" t="s">
        <v>6876</v>
      </c>
      <c r="AA1225" s="20" t="s">
        <v>1449</v>
      </c>
      <c r="AB1225" s="20" t="s">
        <v>54</v>
      </c>
      <c r="AC1225" s="20" t="s">
        <v>167</v>
      </c>
      <c r="AD1225" s="20" t="s">
        <v>56</v>
      </c>
      <c r="AE1225" s="20" t="s">
        <v>1838</v>
      </c>
    </row>
    <row r="1226" spans="1:31" ht="21" customHeight="1" x14ac:dyDescent="0.2">
      <c r="A1226" s="4">
        <f t="shared" si="61"/>
        <v>1224</v>
      </c>
      <c r="B1226" s="4" t="str">
        <f t="shared" si="62"/>
        <v>B010-00018295</v>
      </c>
      <c r="C1226" s="4" t="str">
        <f>IFERROR(VLOOKUP(F1226,Tablas!$A$1:$B$3,2,0),"")</f>
        <v>Boleta</v>
      </c>
      <c r="D1226" s="4" t="str">
        <f t="shared" si="63"/>
        <v>Ripley - CONTADO / CASH - PE 1442 RIPLEY Basado en Entregas 09-0010-00059526</v>
      </c>
      <c r="E1226" s="19">
        <v>45378</v>
      </c>
      <c r="F1226" s="20" t="s">
        <v>842</v>
      </c>
      <c r="G1226" s="20" t="s">
        <v>6877</v>
      </c>
      <c r="H1226" s="20" t="s">
        <v>44</v>
      </c>
      <c r="I1226" s="20" t="s">
        <v>45</v>
      </c>
      <c r="J1226" s="20" t="s">
        <v>3079</v>
      </c>
      <c r="K1226" s="20" t="s">
        <v>3080</v>
      </c>
      <c r="L1226" s="20" t="s">
        <v>3081</v>
      </c>
      <c r="M1226" s="20"/>
      <c r="N1226" s="21">
        <v>244.82</v>
      </c>
      <c r="O1226" s="21">
        <v>0</v>
      </c>
      <c r="P1226" s="20"/>
      <c r="Q1226" s="19">
        <v>45378</v>
      </c>
      <c r="R1226" s="20"/>
      <c r="S1226" s="19">
        <v>45378</v>
      </c>
      <c r="T1226" s="20" t="s">
        <v>49</v>
      </c>
      <c r="U1226" s="20">
        <v>938813</v>
      </c>
      <c r="V1226" s="20">
        <v>240000770</v>
      </c>
      <c r="W1226" s="20" t="s">
        <v>847</v>
      </c>
      <c r="X1226" s="20" t="s">
        <v>305</v>
      </c>
      <c r="Y1226" s="20" t="s">
        <v>52</v>
      </c>
      <c r="Z1226" s="20" t="s">
        <v>6878</v>
      </c>
      <c r="AA1226" s="20" t="s">
        <v>6879</v>
      </c>
      <c r="AB1226" s="20" t="s">
        <v>1561</v>
      </c>
      <c r="AC1226" s="20" t="s">
        <v>689</v>
      </c>
      <c r="AD1226" s="20" t="s">
        <v>56</v>
      </c>
      <c r="AE1226" s="20" t="s">
        <v>2574</v>
      </c>
    </row>
    <row r="1227" spans="1:31" ht="21" customHeight="1" x14ac:dyDescent="0.2">
      <c r="A1227" s="4">
        <f t="shared" si="61"/>
        <v>1225</v>
      </c>
      <c r="B1227" s="4" t="str">
        <f t="shared" si="62"/>
        <v>B010-00018866</v>
      </c>
      <c r="C1227" s="4" t="str">
        <f>IFERROR(VLOOKUP(F1227,Tablas!$A$1:$B$3,2,0),"")</f>
        <v>Boleta</v>
      </c>
      <c r="D1227" s="4" t="str">
        <f t="shared" si="63"/>
        <v>Ripley - CONTADO / CASH - PE 2389 RIPLEY Basado en Entregas 09-0007-00000404</v>
      </c>
      <c r="E1227" s="19">
        <v>45428</v>
      </c>
      <c r="F1227" s="20" t="s">
        <v>842</v>
      </c>
      <c r="G1227" s="20" t="s">
        <v>6880</v>
      </c>
      <c r="H1227" s="20" t="s">
        <v>44</v>
      </c>
      <c r="I1227" s="20" t="s">
        <v>45</v>
      </c>
      <c r="J1227" s="20" t="s">
        <v>6881</v>
      </c>
      <c r="K1227" s="20" t="s">
        <v>6882</v>
      </c>
      <c r="L1227" s="20" t="s">
        <v>6883</v>
      </c>
      <c r="M1227" s="20"/>
      <c r="N1227" s="21">
        <v>244.82</v>
      </c>
      <c r="O1227" s="21">
        <v>0</v>
      </c>
      <c r="P1227" s="20"/>
      <c r="Q1227" s="19">
        <v>45428</v>
      </c>
      <c r="R1227" s="20"/>
      <c r="S1227" s="19">
        <v>45428</v>
      </c>
      <c r="T1227" s="20" t="s">
        <v>49</v>
      </c>
      <c r="U1227" s="20">
        <v>964436</v>
      </c>
      <c r="V1227" s="20">
        <v>240001344</v>
      </c>
      <c r="W1227" s="20" t="s">
        <v>847</v>
      </c>
      <c r="X1227" s="20" t="s">
        <v>305</v>
      </c>
      <c r="Y1227" s="20" t="s">
        <v>52</v>
      </c>
      <c r="Z1227" s="20" t="s">
        <v>6884</v>
      </c>
      <c r="AA1227" s="20" t="s">
        <v>6885</v>
      </c>
      <c r="AB1227" s="20" t="s">
        <v>1355</v>
      </c>
      <c r="AC1227" s="20" t="s">
        <v>689</v>
      </c>
      <c r="AD1227" s="20" t="s">
        <v>56</v>
      </c>
      <c r="AE1227" s="20" t="s">
        <v>2574</v>
      </c>
    </row>
    <row r="1228" spans="1:31" ht="21" customHeight="1" x14ac:dyDescent="0.2">
      <c r="A1228" s="4">
        <f t="shared" si="61"/>
        <v>1226</v>
      </c>
      <c r="B1228" s="4" t="str">
        <f t="shared" si="62"/>
        <v>F010-00024218</v>
      </c>
      <c r="C1228" s="4" t="str">
        <f>IFERROR(VLOOKUP(F1228,Tablas!$A$1:$B$3,2,0),"")</f>
        <v>Factura</v>
      </c>
      <c r="D1228" s="4" t="str">
        <f t="shared" si="63"/>
        <v>Ecom - CONTADO / CASH - Facturas clientes - C20609703955</v>
      </c>
      <c r="E1228" s="19">
        <v>45373</v>
      </c>
      <c r="F1228" s="20" t="s">
        <v>1001</v>
      </c>
      <c r="G1228" s="20" t="s">
        <v>6887</v>
      </c>
      <c r="H1228" s="20" t="s">
        <v>44</v>
      </c>
      <c r="I1228" s="20" t="s">
        <v>45</v>
      </c>
      <c r="J1228" s="20" t="s">
        <v>2181</v>
      </c>
      <c r="K1228" s="20" t="s">
        <v>2182</v>
      </c>
      <c r="L1228" s="20" t="s">
        <v>2183</v>
      </c>
      <c r="M1228" s="20"/>
      <c r="N1228" s="21">
        <v>247.01</v>
      </c>
      <c r="O1228" s="21">
        <v>0</v>
      </c>
      <c r="P1228" s="20"/>
      <c r="Q1228" s="19">
        <v>45373</v>
      </c>
      <c r="R1228" s="20"/>
      <c r="S1228" s="19">
        <v>45373</v>
      </c>
      <c r="T1228" s="20" t="s">
        <v>49</v>
      </c>
      <c r="U1228" s="20">
        <v>936744</v>
      </c>
      <c r="V1228" s="20">
        <v>240000785</v>
      </c>
      <c r="W1228" s="20" t="s">
        <v>847</v>
      </c>
      <c r="X1228" s="20" t="s">
        <v>305</v>
      </c>
      <c r="Y1228" s="20" t="s">
        <v>52</v>
      </c>
      <c r="Z1228" s="20" t="s">
        <v>2184</v>
      </c>
      <c r="AA1228" s="20" t="s">
        <v>2183</v>
      </c>
      <c r="AB1228" s="20"/>
      <c r="AC1228" s="20"/>
      <c r="AD1228" s="20" t="s">
        <v>56</v>
      </c>
      <c r="AE1228" s="20" t="s">
        <v>864</v>
      </c>
    </row>
    <row r="1229" spans="1:31" ht="21" customHeight="1" x14ac:dyDescent="0.2">
      <c r="A1229" s="4">
        <f t="shared" si="61"/>
        <v>1227</v>
      </c>
      <c r="B1229" s="4" t="str">
        <f t="shared" si="62"/>
        <v>B010-00020450</v>
      </c>
      <c r="C1229" s="4" t="str">
        <f>IFERROR(VLOOKUP(F1229,Tablas!$A$1:$B$3,2,0),"")</f>
        <v>Boleta</v>
      </c>
      <c r="D1229" s="4" t="str">
        <f t="shared" si="63"/>
        <v>Ripley - CONTADO / CASH - PE 4873 RIPLEY n.º 6807665501-A Basado en Entregas</v>
      </c>
      <c r="E1229" s="19">
        <v>45554</v>
      </c>
      <c r="F1229" s="20" t="s">
        <v>842</v>
      </c>
      <c r="G1229" s="20" t="s">
        <v>6888</v>
      </c>
      <c r="H1229" s="20" t="s">
        <v>44</v>
      </c>
      <c r="I1229" s="20" t="s">
        <v>45</v>
      </c>
      <c r="J1229" s="20" t="s">
        <v>6889</v>
      </c>
      <c r="K1229" s="20" t="s">
        <v>6890</v>
      </c>
      <c r="L1229" s="20" t="s">
        <v>6891</v>
      </c>
      <c r="M1229" s="20"/>
      <c r="N1229" s="21">
        <v>248.2</v>
      </c>
      <c r="O1229" s="21">
        <v>0</v>
      </c>
      <c r="P1229" s="20"/>
      <c r="Q1229" s="19">
        <v>45554</v>
      </c>
      <c r="R1229" s="20"/>
      <c r="S1229" s="19">
        <v>45554</v>
      </c>
      <c r="T1229" s="20" t="s">
        <v>49</v>
      </c>
      <c r="U1229" s="20">
        <v>1026299</v>
      </c>
      <c r="V1229" s="20">
        <v>240002987</v>
      </c>
      <c r="W1229" s="20" t="s">
        <v>847</v>
      </c>
      <c r="X1229" s="20" t="s">
        <v>305</v>
      </c>
      <c r="Y1229" s="20" t="s">
        <v>52</v>
      </c>
      <c r="Z1229" s="20" t="s">
        <v>6892</v>
      </c>
      <c r="AA1229" s="20" t="s">
        <v>372</v>
      </c>
      <c r="AB1229" s="20" t="s">
        <v>54</v>
      </c>
      <c r="AC1229" s="20" t="s">
        <v>167</v>
      </c>
      <c r="AD1229" s="20" t="s">
        <v>56</v>
      </c>
      <c r="AE1229" s="20" t="s">
        <v>2574</v>
      </c>
    </row>
    <row r="1230" spans="1:31" ht="21" customHeight="1" x14ac:dyDescent="0.2">
      <c r="A1230" s="4">
        <f t="shared" si="61"/>
        <v>1228</v>
      </c>
      <c r="B1230" s="4" t="str">
        <f t="shared" si="62"/>
        <v>B010-00020226</v>
      </c>
      <c r="C1230" s="4" t="str">
        <f>IFERROR(VLOOKUP(F1230,Tablas!$A$1:$B$3,2,0),"")</f>
        <v>Boleta</v>
      </c>
      <c r="D1230" s="4" t="str">
        <f t="shared" si="63"/>
        <v xml:space="preserve"> - CONTADO / CASH - CAPACITACION POR CONVENIO DE ESTUDIOS-AGOSTO 2024</v>
      </c>
      <c r="E1230" s="19">
        <v>45533</v>
      </c>
      <c r="F1230" s="20" t="s">
        <v>842</v>
      </c>
      <c r="G1230" s="20" t="s">
        <v>6893</v>
      </c>
      <c r="H1230" s="20" t="s">
        <v>44</v>
      </c>
      <c r="I1230" s="20" t="s">
        <v>45</v>
      </c>
      <c r="J1230" s="20" t="s">
        <v>6894</v>
      </c>
      <c r="K1230" s="20" t="s">
        <v>6895</v>
      </c>
      <c r="L1230" s="20" t="s">
        <v>6896</v>
      </c>
      <c r="M1230" s="20"/>
      <c r="N1230" s="21">
        <v>249</v>
      </c>
      <c r="O1230" s="21">
        <v>0</v>
      </c>
      <c r="P1230" s="20"/>
      <c r="Q1230" s="19">
        <v>45533</v>
      </c>
      <c r="R1230" s="20"/>
      <c r="S1230" s="19">
        <v>45533</v>
      </c>
      <c r="T1230" s="20" t="s">
        <v>49</v>
      </c>
      <c r="U1230" s="20">
        <v>1016728</v>
      </c>
      <c r="V1230" s="20">
        <v>240002763</v>
      </c>
      <c r="W1230" s="20" t="s">
        <v>847</v>
      </c>
      <c r="X1230" s="20" t="s">
        <v>2795</v>
      </c>
      <c r="Y1230" s="20" t="s">
        <v>52</v>
      </c>
      <c r="Z1230" s="20" t="s">
        <v>6038</v>
      </c>
      <c r="AA1230" s="20" t="s">
        <v>4846</v>
      </c>
      <c r="AB1230" s="20" t="s">
        <v>54</v>
      </c>
      <c r="AC1230" s="20" t="s">
        <v>167</v>
      </c>
      <c r="AD1230" s="20" t="s">
        <v>56</v>
      </c>
      <c r="AE1230" s="20"/>
    </row>
    <row r="1231" spans="1:31" ht="21" customHeight="1" x14ac:dyDescent="0.2">
      <c r="A1231" s="4">
        <f t="shared" si="61"/>
        <v>1229</v>
      </c>
      <c r="B1231" s="4" t="str">
        <f t="shared" si="62"/>
        <v>B010-00020011</v>
      </c>
      <c r="C1231" s="4" t="str">
        <f>IFERROR(VLOOKUP(F1231,Tablas!$A$1:$B$3,2,0),"")</f>
        <v>Boleta</v>
      </c>
      <c r="D1231" s="4" t="str">
        <f t="shared" si="63"/>
        <v>Ecom - CONTADO / CASH - PE 4150 TEL: 988584113 ENVÍO Basado en Entregas 09</v>
      </c>
      <c r="E1231" s="19">
        <v>45519</v>
      </c>
      <c r="F1231" s="20" t="s">
        <v>842</v>
      </c>
      <c r="G1231" s="20" t="s">
        <v>6897</v>
      </c>
      <c r="H1231" s="20" t="s">
        <v>44</v>
      </c>
      <c r="I1231" s="20" t="s">
        <v>45</v>
      </c>
      <c r="J1231" s="20" t="s">
        <v>6898</v>
      </c>
      <c r="K1231" s="20" t="s">
        <v>6899</v>
      </c>
      <c r="L1231" s="20" t="s">
        <v>6900</v>
      </c>
      <c r="M1231" s="20"/>
      <c r="N1231" s="21">
        <v>250.75</v>
      </c>
      <c r="O1231" s="21">
        <v>0</v>
      </c>
      <c r="P1231" s="20"/>
      <c r="Q1231" s="19">
        <v>45519</v>
      </c>
      <c r="R1231" s="20"/>
      <c r="S1231" s="19">
        <v>45519</v>
      </c>
      <c r="T1231" s="20" t="s">
        <v>49</v>
      </c>
      <c r="U1231" s="20">
        <v>1008399</v>
      </c>
      <c r="V1231" s="20">
        <v>240002547</v>
      </c>
      <c r="W1231" s="20" t="s">
        <v>847</v>
      </c>
      <c r="X1231" s="20" t="s">
        <v>305</v>
      </c>
      <c r="Y1231" s="20" t="s">
        <v>52</v>
      </c>
      <c r="Z1231" s="20" t="s">
        <v>6901</v>
      </c>
      <c r="AA1231" s="20" t="s">
        <v>6902</v>
      </c>
      <c r="AB1231" s="20" t="s">
        <v>166</v>
      </c>
      <c r="AC1231" s="20" t="s">
        <v>167</v>
      </c>
      <c r="AD1231" s="20" t="s">
        <v>56</v>
      </c>
      <c r="AE1231" s="20" t="s">
        <v>864</v>
      </c>
    </row>
    <row r="1232" spans="1:31" ht="21" customHeight="1" x14ac:dyDescent="0.2">
      <c r="A1232" s="4">
        <f t="shared" si="61"/>
        <v>1230</v>
      </c>
      <c r="B1232" s="4" t="str">
        <f t="shared" si="62"/>
        <v>B010-00019820</v>
      </c>
      <c r="C1232" s="4" t="str">
        <f>IFERROR(VLOOKUP(F1232,Tablas!$A$1:$B$3,2,0),"")</f>
        <v>Boleta</v>
      </c>
      <c r="D1232" s="4" t="str">
        <f t="shared" si="63"/>
        <v xml:space="preserve"> - CONTADO / CASH - EPS 2024</v>
      </c>
      <c r="E1232" s="19">
        <v>45504</v>
      </c>
      <c r="F1232" s="20" t="s">
        <v>842</v>
      </c>
      <c r="G1232" s="20" t="s">
        <v>6903</v>
      </c>
      <c r="H1232" s="20" t="s">
        <v>44</v>
      </c>
      <c r="I1232" s="20" t="s">
        <v>45</v>
      </c>
      <c r="J1232" s="20" t="s">
        <v>6904</v>
      </c>
      <c r="K1232" s="20" t="s">
        <v>6905</v>
      </c>
      <c r="L1232" s="20" t="s">
        <v>6906</v>
      </c>
      <c r="M1232" s="20"/>
      <c r="N1232" s="21">
        <v>252.47</v>
      </c>
      <c r="O1232" s="21">
        <v>0</v>
      </c>
      <c r="P1232" s="20"/>
      <c r="Q1232" s="19">
        <v>45504</v>
      </c>
      <c r="R1232" s="20"/>
      <c r="S1232" s="19">
        <v>45504</v>
      </c>
      <c r="T1232" s="20" t="s">
        <v>49</v>
      </c>
      <c r="U1232" s="20">
        <v>1000833</v>
      </c>
      <c r="V1232" s="20">
        <v>240002359</v>
      </c>
      <c r="W1232" s="20" t="s">
        <v>847</v>
      </c>
      <c r="X1232" s="20" t="s">
        <v>2795</v>
      </c>
      <c r="Y1232" s="20" t="s">
        <v>52</v>
      </c>
      <c r="Z1232" s="20" t="s">
        <v>6907</v>
      </c>
      <c r="AA1232" s="20" t="s">
        <v>457</v>
      </c>
      <c r="AB1232" s="20" t="s">
        <v>54</v>
      </c>
      <c r="AC1232" s="20" t="s">
        <v>167</v>
      </c>
      <c r="AD1232" s="20" t="s">
        <v>56</v>
      </c>
      <c r="AE1232" s="20"/>
    </row>
    <row r="1233" spans="1:31" ht="21" customHeight="1" x14ac:dyDescent="0.2">
      <c r="A1233" s="4">
        <f t="shared" si="61"/>
        <v>1231</v>
      </c>
      <c r="B1233" s="4" t="str">
        <f t="shared" si="62"/>
        <v>B010-00019808</v>
      </c>
      <c r="C1233" s="4" t="str">
        <f>IFERROR(VLOOKUP(F1233,Tablas!$A$1:$B$3,2,0),"")</f>
        <v>Boleta</v>
      </c>
      <c r="D1233" s="4" t="str">
        <f t="shared" si="63"/>
        <v xml:space="preserve"> - CONTADO / CASH - EPS MES DE JULIO 2024</v>
      </c>
      <c r="E1233" s="19">
        <v>45504</v>
      </c>
      <c r="F1233" s="20" t="s">
        <v>842</v>
      </c>
      <c r="G1233" s="20" t="s">
        <v>6908</v>
      </c>
      <c r="H1233" s="20" t="s">
        <v>44</v>
      </c>
      <c r="I1233" s="20" t="s">
        <v>45</v>
      </c>
      <c r="J1233" s="20" t="s">
        <v>4787</v>
      </c>
      <c r="K1233" s="20" t="s">
        <v>4788</v>
      </c>
      <c r="L1233" s="20" t="s">
        <v>4789</v>
      </c>
      <c r="M1233" s="20"/>
      <c r="N1233" s="21">
        <v>252.47</v>
      </c>
      <c r="O1233" s="21">
        <v>0</v>
      </c>
      <c r="P1233" s="20"/>
      <c r="Q1233" s="19">
        <v>45504</v>
      </c>
      <c r="R1233" s="20"/>
      <c r="S1233" s="19">
        <v>45504</v>
      </c>
      <c r="T1233" s="20" t="s">
        <v>49</v>
      </c>
      <c r="U1233" s="20">
        <v>1000722</v>
      </c>
      <c r="V1233" s="20">
        <v>240002347</v>
      </c>
      <c r="W1233" s="20" t="s">
        <v>847</v>
      </c>
      <c r="X1233" s="20" t="s">
        <v>2795</v>
      </c>
      <c r="Y1233" s="20" t="s">
        <v>52</v>
      </c>
      <c r="Z1233" s="20" t="s">
        <v>6909</v>
      </c>
      <c r="AA1233" s="20" t="s">
        <v>850</v>
      </c>
      <c r="AB1233" s="20" t="s">
        <v>54</v>
      </c>
      <c r="AC1233" s="20" t="s">
        <v>167</v>
      </c>
      <c r="AD1233" s="20" t="s">
        <v>56</v>
      </c>
      <c r="AE1233" s="20"/>
    </row>
    <row r="1234" spans="1:31" ht="21" customHeight="1" x14ac:dyDescent="0.2">
      <c r="A1234" s="4">
        <f t="shared" si="61"/>
        <v>1232</v>
      </c>
      <c r="B1234" s="4" t="str">
        <f t="shared" si="62"/>
        <v>B010-00020476</v>
      </c>
      <c r="C1234" s="4" t="str">
        <f>IFERROR(VLOOKUP(F1234,Tablas!$A$1:$B$3,2,0),"")</f>
        <v>Boleta</v>
      </c>
      <c r="D1234" s="4" t="str">
        <f t="shared" si="63"/>
        <v>Ripley - CONTADO / CASH - PE 4964 RIPLEY n.º 6811900201-A Basado en Entregas</v>
      </c>
      <c r="E1234" s="19">
        <v>45558</v>
      </c>
      <c r="F1234" s="20" t="s">
        <v>842</v>
      </c>
      <c r="G1234" s="20" t="s">
        <v>6910</v>
      </c>
      <c r="H1234" s="20" t="s">
        <v>44</v>
      </c>
      <c r="I1234" s="20" t="s">
        <v>45</v>
      </c>
      <c r="J1234" s="20" t="s">
        <v>6911</v>
      </c>
      <c r="K1234" s="20" t="s">
        <v>6912</v>
      </c>
      <c r="L1234" s="20" t="s">
        <v>6913</v>
      </c>
      <c r="M1234" s="20"/>
      <c r="N1234" s="21">
        <v>254.73</v>
      </c>
      <c r="O1234" s="21">
        <v>0</v>
      </c>
      <c r="P1234" s="20"/>
      <c r="Q1234" s="19">
        <v>45558</v>
      </c>
      <c r="R1234" s="20"/>
      <c r="S1234" s="19">
        <v>45558</v>
      </c>
      <c r="T1234" s="20" t="s">
        <v>49</v>
      </c>
      <c r="U1234" s="20">
        <v>1027619</v>
      </c>
      <c r="V1234" s="20">
        <v>240003013</v>
      </c>
      <c r="W1234" s="20" t="s">
        <v>847</v>
      </c>
      <c r="X1234" s="20" t="s">
        <v>305</v>
      </c>
      <c r="Y1234" s="20" t="s">
        <v>52</v>
      </c>
      <c r="Z1234" s="20" t="s">
        <v>6914</v>
      </c>
      <c r="AA1234" s="20" t="s">
        <v>808</v>
      </c>
      <c r="AB1234" s="20" t="s">
        <v>54</v>
      </c>
      <c r="AC1234" s="20" t="s">
        <v>167</v>
      </c>
      <c r="AD1234" s="20" t="s">
        <v>56</v>
      </c>
      <c r="AE1234" s="20" t="s">
        <v>2574</v>
      </c>
    </row>
    <row r="1235" spans="1:31" ht="21" customHeight="1" x14ac:dyDescent="0.2">
      <c r="A1235" s="4">
        <f t="shared" si="61"/>
        <v>1233</v>
      </c>
      <c r="B1235" s="4" t="str">
        <f t="shared" si="62"/>
        <v>B010-00020217</v>
      </c>
      <c r="C1235" s="4" t="str">
        <f>IFERROR(VLOOKUP(F1235,Tablas!$A$1:$B$3,2,0),"")</f>
        <v>Boleta</v>
      </c>
      <c r="D1235" s="4" t="str">
        <f t="shared" si="63"/>
        <v>Nacional - CREDITO 30 DIAS / CREDIT 30 DAYS - PE 4497 Basado en Entregas 09-T010-00001080.</v>
      </c>
      <c r="E1235" s="19">
        <v>45532</v>
      </c>
      <c r="F1235" s="20" t="s">
        <v>842</v>
      </c>
      <c r="G1235" s="20" t="s">
        <v>6917</v>
      </c>
      <c r="H1235" s="20" t="s">
        <v>44</v>
      </c>
      <c r="I1235" s="20" t="s">
        <v>45</v>
      </c>
      <c r="J1235" s="20" t="s">
        <v>6918</v>
      </c>
      <c r="K1235" s="20" t="s">
        <v>6919</v>
      </c>
      <c r="L1235" s="20" t="s">
        <v>6920</v>
      </c>
      <c r="M1235" s="20"/>
      <c r="N1235" s="21">
        <v>258.88</v>
      </c>
      <c r="O1235" s="21">
        <v>0</v>
      </c>
      <c r="P1235" s="20"/>
      <c r="Q1235" s="19">
        <v>45532</v>
      </c>
      <c r="R1235" s="20"/>
      <c r="S1235" s="19">
        <v>45562</v>
      </c>
      <c r="T1235" s="20" t="s">
        <v>643</v>
      </c>
      <c r="U1235" s="20">
        <v>1016322</v>
      </c>
      <c r="V1235" s="20">
        <v>240002754</v>
      </c>
      <c r="W1235" s="20" t="s">
        <v>847</v>
      </c>
      <c r="X1235" s="20" t="s">
        <v>305</v>
      </c>
      <c r="Y1235" s="20" t="s">
        <v>52</v>
      </c>
      <c r="Z1235" s="20" t="s">
        <v>6921</v>
      </c>
      <c r="AA1235" s="20" t="s">
        <v>3221</v>
      </c>
      <c r="AB1235" s="20" t="s">
        <v>54</v>
      </c>
      <c r="AC1235" s="20" t="s">
        <v>167</v>
      </c>
      <c r="AD1235" s="20" t="s">
        <v>56</v>
      </c>
      <c r="AE1235" s="20" t="s">
        <v>1014</v>
      </c>
    </row>
    <row r="1236" spans="1:31" ht="21" customHeight="1" x14ac:dyDescent="0.2">
      <c r="A1236" s="4">
        <f t="shared" si="61"/>
        <v>1234</v>
      </c>
      <c r="B1236" s="4" t="str">
        <f t="shared" si="62"/>
        <v>B010-00017670</v>
      </c>
      <c r="C1236" s="4" t="str">
        <f>IFERROR(VLOOKUP(F1236,Tablas!$A$1:$B$3,2,0),"")</f>
        <v>Boleta</v>
      </c>
      <c r="D1236" s="4" t="str">
        <f t="shared" si="63"/>
        <v>Falabella - CONTADO / CASH - PE 0240 FALABELLA Basado en Entregas 09-0010-00058</v>
      </c>
      <c r="E1236" s="19">
        <v>45309</v>
      </c>
      <c r="F1236" s="20" t="s">
        <v>842</v>
      </c>
      <c r="G1236" s="20" t="s">
        <v>6922</v>
      </c>
      <c r="H1236" s="20" t="s">
        <v>44</v>
      </c>
      <c r="I1236" s="20" t="s">
        <v>45</v>
      </c>
      <c r="J1236" s="20" t="s">
        <v>6923</v>
      </c>
      <c r="K1236" s="20" t="s">
        <v>6924</v>
      </c>
      <c r="L1236" s="20" t="s">
        <v>6925</v>
      </c>
      <c r="M1236" s="20"/>
      <c r="N1236" s="21">
        <v>259.2</v>
      </c>
      <c r="O1236" s="21">
        <v>0</v>
      </c>
      <c r="P1236" s="20"/>
      <c r="Q1236" s="19">
        <v>45309</v>
      </c>
      <c r="R1236" s="20"/>
      <c r="S1236" s="19">
        <v>45309</v>
      </c>
      <c r="T1236" s="20" t="s">
        <v>49</v>
      </c>
      <c r="U1236" s="20">
        <v>906880</v>
      </c>
      <c r="V1236" s="20">
        <v>240000141</v>
      </c>
      <c r="W1236" s="20" t="s">
        <v>847</v>
      </c>
      <c r="X1236" s="20" t="s">
        <v>305</v>
      </c>
      <c r="Y1236" s="20" t="s">
        <v>52</v>
      </c>
      <c r="Z1236" s="20" t="s">
        <v>6926</v>
      </c>
      <c r="AA1236" s="20" t="s">
        <v>6927</v>
      </c>
      <c r="AB1236" s="20" t="s">
        <v>991</v>
      </c>
      <c r="AC1236" s="20" t="s">
        <v>689</v>
      </c>
      <c r="AD1236" s="20" t="s">
        <v>56</v>
      </c>
      <c r="AE1236" s="20" t="s">
        <v>1838</v>
      </c>
    </row>
    <row r="1237" spans="1:31" ht="21" customHeight="1" x14ac:dyDescent="0.2">
      <c r="A1237" s="4">
        <f t="shared" si="61"/>
        <v>1235</v>
      </c>
      <c r="B1237" s="4" t="str">
        <f t="shared" si="62"/>
        <v>B010-00016340</v>
      </c>
      <c r="C1237" s="4" t="str">
        <f>IFERROR(VLOOKUP(F1237,Tablas!$A$1:$B$3,2,0),"")</f>
        <v>Boleta</v>
      </c>
      <c r="D1237" s="4" t="str">
        <f t="shared" si="63"/>
        <v>Falabella - CONTADO / CASH - 230004052 Basado en Entregas 09-0010-00056786.</v>
      </c>
      <c r="E1237" s="19">
        <v>45187</v>
      </c>
      <c r="F1237" s="20" t="s">
        <v>842</v>
      </c>
      <c r="G1237" s="20" t="s">
        <v>6930</v>
      </c>
      <c r="H1237" s="20" t="s">
        <v>44</v>
      </c>
      <c r="I1237" s="20" t="s">
        <v>45</v>
      </c>
      <c r="J1237" s="20" t="s">
        <v>4486</v>
      </c>
      <c r="K1237" s="20" t="s">
        <v>4487</v>
      </c>
      <c r="L1237" s="20" t="s">
        <v>4488</v>
      </c>
      <c r="M1237" s="20"/>
      <c r="N1237" s="21">
        <v>268.3</v>
      </c>
      <c r="O1237" s="21">
        <v>0</v>
      </c>
      <c r="P1237" s="20"/>
      <c r="Q1237" s="19">
        <v>45187</v>
      </c>
      <c r="R1237" s="20"/>
      <c r="S1237" s="19">
        <v>45187</v>
      </c>
      <c r="T1237" s="20" t="s">
        <v>49</v>
      </c>
      <c r="U1237" s="20">
        <v>850434</v>
      </c>
      <c r="V1237" s="20">
        <v>230002607</v>
      </c>
      <c r="W1237" s="20" t="s">
        <v>847</v>
      </c>
      <c r="X1237" s="20" t="s">
        <v>274</v>
      </c>
      <c r="Y1237" s="20" t="s">
        <v>52</v>
      </c>
      <c r="Z1237" s="20" t="s">
        <v>6931</v>
      </c>
      <c r="AA1237" s="20" t="s">
        <v>4490</v>
      </c>
      <c r="AB1237" s="20" t="s">
        <v>756</v>
      </c>
      <c r="AC1237" s="20" t="s">
        <v>167</v>
      </c>
      <c r="AD1237" s="20" t="s">
        <v>56</v>
      </c>
      <c r="AE1237" s="20" t="s">
        <v>1838</v>
      </c>
    </row>
    <row r="1238" spans="1:31" ht="21" customHeight="1" x14ac:dyDescent="0.2">
      <c r="A1238" s="4">
        <f t="shared" si="61"/>
        <v>1236</v>
      </c>
      <c r="B1238" s="4" t="str">
        <f t="shared" si="62"/>
        <v>B010-00020225</v>
      </c>
      <c r="C1238" s="4" t="str">
        <f>IFERROR(VLOOKUP(F1238,Tablas!$A$1:$B$3,2,0),"")</f>
        <v>Boleta</v>
      </c>
      <c r="D1238" s="4" t="str">
        <f t="shared" si="63"/>
        <v xml:space="preserve"> - CONTADO / CASH - CAPACITACION POR CONVENIO DE ESTUDIOS-AGOSTO 2024</v>
      </c>
      <c r="E1238" s="19">
        <v>45533</v>
      </c>
      <c r="F1238" s="20" t="s">
        <v>842</v>
      </c>
      <c r="G1238" s="20" t="s">
        <v>6932</v>
      </c>
      <c r="H1238" s="20" t="s">
        <v>44</v>
      </c>
      <c r="I1238" s="20" t="s">
        <v>45</v>
      </c>
      <c r="J1238" s="20" t="s">
        <v>6933</v>
      </c>
      <c r="K1238" s="20" t="s">
        <v>6934</v>
      </c>
      <c r="L1238" s="20" t="s">
        <v>6935</v>
      </c>
      <c r="M1238" s="20"/>
      <c r="N1238" s="21">
        <v>273.3</v>
      </c>
      <c r="O1238" s="21">
        <v>0</v>
      </c>
      <c r="P1238" s="20"/>
      <c r="Q1238" s="19">
        <v>45533</v>
      </c>
      <c r="R1238" s="20"/>
      <c r="S1238" s="19">
        <v>45533</v>
      </c>
      <c r="T1238" s="20" t="s">
        <v>49</v>
      </c>
      <c r="U1238" s="20">
        <v>1016726</v>
      </c>
      <c r="V1238" s="20">
        <v>240002762</v>
      </c>
      <c r="W1238" s="20" t="s">
        <v>847</v>
      </c>
      <c r="X1238" s="20" t="s">
        <v>2795</v>
      </c>
      <c r="Y1238" s="20" t="s">
        <v>52</v>
      </c>
      <c r="Z1238" s="20" t="s">
        <v>6038</v>
      </c>
      <c r="AA1238" s="20" t="s">
        <v>850</v>
      </c>
      <c r="AB1238" s="20" t="s">
        <v>54</v>
      </c>
      <c r="AC1238" s="20" t="s">
        <v>167</v>
      </c>
      <c r="AD1238" s="20" t="s">
        <v>56</v>
      </c>
      <c r="AE1238" s="20"/>
    </row>
    <row r="1239" spans="1:31" ht="21" customHeight="1" x14ac:dyDescent="0.2">
      <c r="A1239" s="4">
        <f t="shared" si="61"/>
        <v>1237</v>
      </c>
      <c r="B1239" s="4" t="str">
        <f t="shared" si="62"/>
        <v>F010-00023329</v>
      </c>
      <c r="C1239" s="4" t="str">
        <f>IFERROR(VLOOKUP(F1239,Tablas!$A$1:$B$3,2,0),"")</f>
        <v>Factura</v>
      </c>
      <c r="D1239" s="4" t="str">
        <f t="shared" si="63"/>
        <v xml:space="preserve"> - CREDITO 30 DIAS / CREDIT 30 DAYS - Regularización de precio por la venta de bienes –</v>
      </c>
      <c r="E1239" s="19">
        <v>45279</v>
      </c>
      <c r="F1239" s="20" t="s">
        <v>1001</v>
      </c>
      <c r="G1239" s="20" t="s">
        <v>6936</v>
      </c>
      <c r="H1239" s="20" t="s">
        <v>44</v>
      </c>
      <c r="I1239" s="20" t="s">
        <v>45</v>
      </c>
      <c r="J1239" s="20" t="s">
        <v>3532</v>
      </c>
      <c r="K1239" s="20" t="s">
        <v>3533</v>
      </c>
      <c r="L1239" s="20" t="s">
        <v>3534</v>
      </c>
      <c r="M1239" s="20"/>
      <c r="N1239" s="21">
        <v>276.97000000000003</v>
      </c>
      <c r="O1239" s="21">
        <v>0</v>
      </c>
      <c r="P1239" s="20"/>
      <c r="Q1239" s="19">
        <v>45279</v>
      </c>
      <c r="R1239" s="20"/>
      <c r="S1239" s="19">
        <v>45309</v>
      </c>
      <c r="T1239" s="20" t="s">
        <v>643</v>
      </c>
      <c r="U1239" s="20">
        <v>890426</v>
      </c>
      <c r="V1239" s="20">
        <v>230003729</v>
      </c>
      <c r="W1239" s="20" t="s">
        <v>847</v>
      </c>
      <c r="X1239" s="20" t="s">
        <v>6637</v>
      </c>
      <c r="Y1239" s="20" t="s">
        <v>52</v>
      </c>
      <c r="Z1239" s="20" t="s">
        <v>3535</v>
      </c>
      <c r="AA1239" s="20" t="s">
        <v>3536</v>
      </c>
      <c r="AB1239" s="20" t="s">
        <v>1413</v>
      </c>
      <c r="AC1239" s="20" t="s">
        <v>167</v>
      </c>
      <c r="AD1239" s="20" t="s">
        <v>56</v>
      </c>
      <c r="AE1239" s="20"/>
    </row>
    <row r="1240" spans="1:31" ht="21" customHeight="1" x14ac:dyDescent="0.2">
      <c r="A1240" s="4">
        <f t="shared" si="61"/>
        <v>1238</v>
      </c>
      <c r="B1240" s="4" t="str">
        <f t="shared" si="62"/>
        <v>B010-00019689</v>
      </c>
      <c r="C1240" s="4" t="str">
        <f>IFERROR(VLOOKUP(F1240,Tablas!$A$1:$B$3,2,0),"")</f>
        <v>Boleta</v>
      </c>
      <c r="D1240" s="4" t="str">
        <f t="shared" si="63"/>
        <v>Nacional - CREDITO 30 DIAS / CREDIT 30 DAYS - PE 3754 Basado en Entregas 09-T010-00000430.</v>
      </c>
      <c r="E1240" s="19">
        <v>45503</v>
      </c>
      <c r="F1240" s="20" t="s">
        <v>842</v>
      </c>
      <c r="G1240" s="20" t="s">
        <v>6937</v>
      </c>
      <c r="H1240" s="20" t="s">
        <v>44</v>
      </c>
      <c r="I1240" s="20" t="s">
        <v>45</v>
      </c>
      <c r="J1240" s="20" t="s">
        <v>2830</v>
      </c>
      <c r="K1240" s="20" t="s">
        <v>2831</v>
      </c>
      <c r="L1240" s="20" t="s">
        <v>2832</v>
      </c>
      <c r="M1240" s="20"/>
      <c r="N1240" s="21">
        <v>277.3</v>
      </c>
      <c r="O1240" s="21">
        <v>0</v>
      </c>
      <c r="P1240" s="20"/>
      <c r="Q1240" s="19">
        <v>45503</v>
      </c>
      <c r="R1240" s="20"/>
      <c r="S1240" s="19">
        <v>45533</v>
      </c>
      <c r="T1240" s="20" t="s">
        <v>643</v>
      </c>
      <c r="U1240" s="20">
        <v>999534</v>
      </c>
      <c r="V1240" s="20">
        <v>240002224</v>
      </c>
      <c r="W1240" s="20" t="s">
        <v>847</v>
      </c>
      <c r="X1240" s="20" t="s">
        <v>305</v>
      </c>
      <c r="Y1240" s="20" t="s">
        <v>52</v>
      </c>
      <c r="Z1240" s="20" t="s">
        <v>6938</v>
      </c>
      <c r="AA1240" s="20" t="s">
        <v>353</v>
      </c>
      <c r="AB1240" s="20" t="s">
        <v>54</v>
      </c>
      <c r="AC1240" s="20" t="s">
        <v>167</v>
      </c>
      <c r="AD1240" s="20" t="s">
        <v>56</v>
      </c>
      <c r="AE1240" s="20" t="s">
        <v>1014</v>
      </c>
    </row>
    <row r="1241" spans="1:31" ht="21" customHeight="1" x14ac:dyDescent="0.2">
      <c r="A1241" s="4">
        <f t="shared" si="61"/>
        <v>1239</v>
      </c>
      <c r="B1241" s="4" t="str">
        <f t="shared" si="62"/>
        <v>B010-00019497</v>
      </c>
      <c r="C1241" s="4" t="str">
        <f>IFERROR(VLOOKUP(F1241,Tablas!$A$1:$B$3,2,0),"")</f>
        <v>Boleta</v>
      </c>
      <c r="D1241" s="4" t="str">
        <f t="shared" si="63"/>
        <v>Nacional - CREDITO 30 DIAS / CREDIT 30 DAYS - PE 3399 Basado en Entregas 09-T010-00000108.</v>
      </c>
      <c r="E1241" s="19">
        <v>45484</v>
      </c>
      <c r="F1241" s="20" t="s">
        <v>842</v>
      </c>
      <c r="G1241" s="20" t="s">
        <v>6939</v>
      </c>
      <c r="H1241" s="20" t="s">
        <v>44</v>
      </c>
      <c r="I1241" s="20" t="s">
        <v>45</v>
      </c>
      <c r="J1241" s="20" t="s">
        <v>2792</v>
      </c>
      <c r="K1241" s="20" t="s">
        <v>2793</v>
      </c>
      <c r="L1241" s="20" t="s">
        <v>2794</v>
      </c>
      <c r="M1241" s="20"/>
      <c r="N1241" s="21">
        <v>279.52</v>
      </c>
      <c r="O1241" s="21">
        <v>0</v>
      </c>
      <c r="P1241" s="20"/>
      <c r="Q1241" s="19">
        <v>45484</v>
      </c>
      <c r="R1241" s="20"/>
      <c r="S1241" s="19">
        <v>45514</v>
      </c>
      <c r="T1241" s="20" t="s">
        <v>643</v>
      </c>
      <c r="U1241" s="20">
        <v>992902</v>
      </c>
      <c r="V1241" s="20">
        <v>240002032</v>
      </c>
      <c r="W1241" s="20" t="s">
        <v>847</v>
      </c>
      <c r="X1241" s="20" t="s">
        <v>305</v>
      </c>
      <c r="Y1241" s="20" t="s">
        <v>52</v>
      </c>
      <c r="Z1241" s="20" t="s">
        <v>6940</v>
      </c>
      <c r="AA1241" s="20" t="s">
        <v>457</v>
      </c>
      <c r="AB1241" s="20" t="s">
        <v>54</v>
      </c>
      <c r="AC1241" s="20" t="s">
        <v>167</v>
      </c>
      <c r="AD1241" s="20" t="s">
        <v>56</v>
      </c>
      <c r="AE1241" s="20" t="s">
        <v>1014</v>
      </c>
    </row>
    <row r="1242" spans="1:31" ht="21" customHeight="1" x14ac:dyDescent="0.2">
      <c r="A1242" s="4">
        <f t="shared" si="61"/>
        <v>1240</v>
      </c>
      <c r="B1242" s="4" t="str">
        <f t="shared" si="62"/>
        <v>B010-00018477</v>
      </c>
      <c r="C1242" s="4" t="str">
        <f>IFERROR(VLOOKUP(F1242,Tablas!$A$1:$B$3,2,0),"")</f>
        <v>Boleta</v>
      </c>
      <c r="D1242" s="4" t="str">
        <f t="shared" si="63"/>
        <v>Ecom - CONTADO / CASH - PE 1682 TEL: 989906068 Basado en Pedidos de client</v>
      </c>
      <c r="E1242" s="19">
        <v>45394</v>
      </c>
      <c r="F1242" s="20" t="s">
        <v>842</v>
      </c>
      <c r="G1242" s="20" t="s">
        <v>6941</v>
      </c>
      <c r="H1242" s="20" t="s">
        <v>44</v>
      </c>
      <c r="I1242" s="20" t="s">
        <v>45</v>
      </c>
      <c r="J1242" s="20" t="s">
        <v>6942</v>
      </c>
      <c r="K1242" s="20" t="s">
        <v>6943</v>
      </c>
      <c r="L1242" s="20" t="s">
        <v>6944</v>
      </c>
      <c r="M1242" s="20"/>
      <c r="N1242" s="21">
        <v>281.7</v>
      </c>
      <c r="O1242" s="21">
        <v>0</v>
      </c>
      <c r="P1242" s="20"/>
      <c r="Q1242" s="19">
        <v>45394</v>
      </c>
      <c r="R1242" s="20"/>
      <c r="S1242" s="19">
        <v>45394</v>
      </c>
      <c r="T1242" s="20" t="s">
        <v>49</v>
      </c>
      <c r="U1242" s="20">
        <v>945877</v>
      </c>
      <c r="V1242" s="20">
        <v>240000953</v>
      </c>
      <c r="W1242" s="20" t="s">
        <v>847</v>
      </c>
      <c r="X1242" s="20" t="s">
        <v>305</v>
      </c>
      <c r="Y1242" s="20" t="s">
        <v>52</v>
      </c>
      <c r="Z1242" s="20" t="s">
        <v>6945</v>
      </c>
      <c r="AA1242" s="20" t="s">
        <v>6946</v>
      </c>
      <c r="AB1242" s="20" t="s">
        <v>6230</v>
      </c>
      <c r="AC1242" s="20" t="s">
        <v>167</v>
      </c>
      <c r="AD1242" s="20" t="s">
        <v>56</v>
      </c>
      <c r="AE1242" s="20" t="s">
        <v>864</v>
      </c>
    </row>
    <row r="1243" spans="1:31" ht="21" customHeight="1" x14ac:dyDescent="0.2">
      <c r="A1243" s="4">
        <f t="shared" si="61"/>
        <v>1241</v>
      </c>
      <c r="B1243" s="4" t="str">
        <f t="shared" si="62"/>
        <v>B010-00019000</v>
      </c>
      <c r="C1243" s="4" t="str">
        <f>IFERROR(VLOOKUP(F1243,Tablas!$A$1:$B$3,2,0),"")</f>
        <v>Boleta</v>
      </c>
      <c r="D1243" s="4" t="str">
        <f t="shared" si="63"/>
        <v>Falabella - CONTADO / CASH - PE 2557 FALABELLA Basado en Entregas 09-0007-00000</v>
      </c>
      <c r="E1243" s="19">
        <v>45439</v>
      </c>
      <c r="F1243" s="20" t="s">
        <v>842</v>
      </c>
      <c r="G1243" s="20" t="s">
        <v>6948</v>
      </c>
      <c r="H1243" s="20" t="s">
        <v>44</v>
      </c>
      <c r="I1243" s="20" t="s">
        <v>45</v>
      </c>
      <c r="J1243" s="20" t="s">
        <v>6949</v>
      </c>
      <c r="K1243" s="20" t="s">
        <v>6950</v>
      </c>
      <c r="L1243" s="20" t="s">
        <v>6951</v>
      </c>
      <c r="M1243" s="20"/>
      <c r="N1243" s="21">
        <v>284.39999999999998</v>
      </c>
      <c r="O1243" s="21">
        <v>0</v>
      </c>
      <c r="P1243" s="20"/>
      <c r="Q1243" s="19">
        <v>45439</v>
      </c>
      <c r="R1243" s="20"/>
      <c r="S1243" s="19">
        <v>45439</v>
      </c>
      <c r="T1243" s="20" t="s">
        <v>49</v>
      </c>
      <c r="U1243" s="20">
        <v>970788</v>
      </c>
      <c r="V1243" s="20">
        <v>240001532</v>
      </c>
      <c r="W1243" s="20" t="s">
        <v>847</v>
      </c>
      <c r="X1243" s="20" t="s">
        <v>305</v>
      </c>
      <c r="Y1243" s="20" t="s">
        <v>52</v>
      </c>
      <c r="Z1243" s="20" t="s">
        <v>6952</v>
      </c>
      <c r="AA1243" s="20" t="s">
        <v>6953</v>
      </c>
      <c r="AB1243" s="20" t="s">
        <v>544</v>
      </c>
      <c r="AC1243" s="20" t="s">
        <v>167</v>
      </c>
      <c r="AD1243" s="20" t="s">
        <v>56</v>
      </c>
      <c r="AE1243" s="20" t="s">
        <v>1838</v>
      </c>
    </row>
    <row r="1244" spans="1:31" ht="21" customHeight="1" x14ac:dyDescent="0.2">
      <c r="A1244" s="4">
        <f t="shared" si="61"/>
        <v>1242</v>
      </c>
      <c r="B1244" s="4" t="str">
        <f t="shared" si="62"/>
        <v>B010-00020390</v>
      </c>
      <c r="C1244" s="4" t="str">
        <f>IFERROR(VLOOKUP(F1244,Tablas!$A$1:$B$3,2,0),"")</f>
        <v>Boleta</v>
      </c>
      <c r="D1244" s="4" t="str">
        <f t="shared" si="63"/>
        <v>Nacional - CREDITO 30 DIAS / CREDIT 30 DAYS - Ofertas de ventas - ERCAGV000298. PE:  4787 Basado</v>
      </c>
      <c r="E1244" s="19">
        <v>45548</v>
      </c>
      <c r="F1244" s="20" t="s">
        <v>842</v>
      </c>
      <c r="G1244" s="20" t="s">
        <v>6954</v>
      </c>
      <c r="H1244" s="20" t="s">
        <v>44</v>
      </c>
      <c r="I1244" s="20" t="s">
        <v>45</v>
      </c>
      <c r="J1244" s="20" t="s">
        <v>6955</v>
      </c>
      <c r="K1244" s="20" t="s">
        <v>6956</v>
      </c>
      <c r="L1244" s="20" t="s">
        <v>6957</v>
      </c>
      <c r="M1244" s="20"/>
      <c r="N1244" s="21">
        <v>286.45</v>
      </c>
      <c r="O1244" s="21">
        <v>0</v>
      </c>
      <c r="P1244" s="20"/>
      <c r="Q1244" s="19">
        <v>45548</v>
      </c>
      <c r="R1244" s="20"/>
      <c r="S1244" s="19">
        <v>45578</v>
      </c>
      <c r="T1244" s="20" t="s">
        <v>643</v>
      </c>
      <c r="U1244" s="20">
        <v>1023395</v>
      </c>
      <c r="V1244" s="20">
        <v>240002927</v>
      </c>
      <c r="W1244" s="20" t="s">
        <v>847</v>
      </c>
      <c r="X1244" s="20" t="s">
        <v>848</v>
      </c>
      <c r="Y1244" s="20" t="s">
        <v>52</v>
      </c>
      <c r="Z1244" s="20" t="s">
        <v>6958</v>
      </c>
      <c r="AA1244" s="20" t="s">
        <v>1597</v>
      </c>
      <c r="AB1244" s="20" t="s">
        <v>336</v>
      </c>
      <c r="AC1244" s="20" t="s">
        <v>167</v>
      </c>
      <c r="AD1244" s="20" t="s">
        <v>56</v>
      </c>
      <c r="AE1244" s="20" t="s">
        <v>1014</v>
      </c>
    </row>
    <row r="1245" spans="1:31" ht="21" customHeight="1" x14ac:dyDescent="0.2">
      <c r="A1245" s="4">
        <f t="shared" si="61"/>
        <v>1243</v>
      </c>
      <c r="B1245" s="4" t="str">
        <f t="shared" si="62"/>
        <v>B010-00019479</v>
      </c>
      <c r="C1245" s="4" t="str">
        <f>IFERROR(VLOOKUP(F1245,Tablas!$A$1:$B$3,2,0),"")</f>
        <v>Boleta</v>
      </c>
      <c r="D1245" s="4" t="str">
        <f t="shared" si="63"/>
        <v>Nacional - CREDITO 30 DIAS / CREDIT 30 DAYS - PE 3353 Basado en Entregas 09-0007-00001226.</v>
      </c>
      <c r="E1245" s="19">
        <v>45482</v>
      </c>
      <c r="F1245" s="20" t="s">
        <v>842</v>
      </c>
      <c r="G1245" s="20" t="s">
        <v>6959</v>
      </c>
      <c r="H1245" s="20" t="s">
        <v>44</v>
      </c>
      <c r="I1245" s="20" t="s">
        <v>45</v>
      </c>
      <c r="J1245" s="20" t="s">
        <v>6955</v>
      </c>
      <c r="K1245" s="20" t="s">
        <v>6956</v>
      </c>
      <c r="L1245" s="20" t="s">
        <v>6957</v>
      </c>
      <c r="M1245" s="20"/>
      <c r="N1245" s="21">
        <v>286.45</v>
      </c>
      <c r="O1245" s="21">
        <v>0</v>
      </c>
      <c r="P1245" s="20"/>
      <c r="Q1245" s="19">
        <v>45482</v>
      </c>
      <c r="R1245" s="20"/>
      <c r="S1245" s="19">
        <v>45512</v>
      </c>
      <c r="T1245" s="20" t="s">
        <v>643</v>
      </c>
      <c r="U1245" s="20">
        <v>992239</v>
      </c>
      <c r="V1245" s="20">
        <v>240002014</v>
      </c>
      <c r="W1245" s="20" t="s">
        <v>847</v>
      </c>
      <c r="X1245" s="20" t="s">
        <v>848</v>
      </c>
      <c r="Y1245" s="20" t="s">
        <v>52</v>
      </c>
      <c r="Z1245" s="20" t="s">
        <v>6960</v>
      </c>
      <c r="AA1245" s="20" t="s">
        <v>1597</v>
      </c>
      <c r="AB1245" s="20" t="s">
        <v>336</v>
      </c>
      <c r="AC1245" s="20" t="s">
        <v>167</v>
      </c>
      <c r="AD1245" s="20" t="s">
        <v>56</v>
      </c>
      <c r="AE1245" s="20" t="s">
        <v>1014</v>
      </c>
    </row>
    <row r="1246" spans="1:31" ht="21" customHeight="1" x14ac:dyDescent="0.2">
      <c r="A1246" s="4">
        <f t="shared" si="61"/>
        <v>1244</v>
      </c>
      <c r="B1246" s="4" t="str">
        <f t="shared" si="62"/>
        <v>F010-00023528</v>
      </c>
      <c r="C1246" s="4" t="str">
        <f>IFERROR(VLOOKUP(F1246,Tablas!$A$1:$B$3,2,0),"")</f>
        <v>Factura</v>
      </c>
      <c r="D1246" s="4" t="str">
        <f t="shared" si="63"/>
        <v xml:space="preserve"> - CONTADO ADELANTADO / CASH IN ADVANCE - OC 231007271 RESPIBIOTIC 48HRS</v>
      </c>
      <c r="E1246" s="19">
        <v>45300</v>
      </c>
      <c r="F1246" s="20" t="s">
        <v>1001</v>
      </c>
      <c r="G1246" s="20" t="s">
        <v>6961</v>
      </c>
      <c r="H1246" s="20" t="s">
        <v>322</v>
      </c>
      <c r="I1246" s="20" t="s">
        <v>323</v>
      </c>
      <c r="J1246" s="20" t="s">
        <v>324</v>
      </c>
      <c r="K1246" s="20" t="s">
        <v>325</v>
      </c>
      <c r="L1246" s="20" t="s">
        <v>326</v>
      </c>
      <c r="M1246" s="20" t="s">
        <v>125</v>
      </c>
      <c r="N1246" s="21">
        <v>293.43</v>
      </c>
      <c r="O1246" s="21">
        <v>0</v>
      </c>
      <c r="P1246" s="20"/>
      <c r="Q1246" s="19">
        <v>45300</v>
      </c>
      <c r="R1246" s="20"/>
      <c r="S1246" s="19">
        <v>45300</v>
      </c>
      <c r="T1246" s="20" t="s">
        <v>70</v>
      </c>
      <c r="U1246" s="20">
        <v>902174</v>
      </c>
      <c r="V1246" s="20">
        <v>240000028</v>
      </c>
      <c r="W1246" s="20" t="s">
        <v>847</v>
      </c>
      <c r="X1246" s="20" t="s">
        <v>2795</v>
      </c>
      <c r="Y1246" s="20" t="s">
        <v>52</v>
      </c>
      <c r="Z1246" s="20" t="s">
        <v>6962</v>
      </c>
      <c r="AA1246" s="20" t="s">
        <v>327</v>
      </c>
      <c r="AB1246" s="20" t="s">
        <v>328</v>
      </c>
      <c r="AC1246" s="20" t="s">
        <v>167</v>
      </c>
      <c r="AD1246" s="20" t="s">
        <v>56</v>
      </c>
      <c r="AE1246" s="20"/>
    </row>
    <row r="1247" spans="1:31" ht="21" customHeight="1" x14ac:dyDescent="0.2">
      <c r="A1247" s="4">
        <f t="shared" si="61"/>
        <v>1245</v>
      </c>
      <c r="B1247" s="4" t="str">
        <f t="shared" si="62"/>
        <v>B010-00019013</v>
      </c>
      <c r="C1247" s="4" t="str">
        <f>IFERROR(VLOOKUP(F1247,Tablas!$A$1:$B$3,2,0),"")</f>
        <v>Boleta</v>
      </c>
      <c r="D1247" s="4" t="str">
        <f t="shared" si="63"/>
        <v>Ripley - CONTADO / CASH - PE 2586 RIPLEY Basado en Entregas 09-0007-00000606</v>
      </c>
      <c r="E1247" s="19">
        <v>45439</v>
      </c>
      <c r="F1247" s="20" t="s">
        <v>842</v>
      </c>
      <c r="G1247" s="20" t="s">
        <v>6963</v>
      </c>
      <c r="H1247" s="20" t="s">
        <v>44</v>
      </c>
      <c r="I1247" s="20" t="s">
        <v>45</v>
      </c>
      <c r="J1247" s="20" t="s">
        <v>6964</v>
      </c>
      <c r="K1247" s="20" t="s">
        <v>6965</v>
      </c>
      <c r="L1247" s="20" t="s">
        <v>6966</v>
      </c>
      <c r="M1247" s="20"/>
      <c r="N1247" s="21">
        <v>299.45999999999998</v>
      </c>
      <c r="O1247" s="21">
        <v>0</v>
      </c>
      <c r="P1247" s="20"/>
      <c r="Q1247" s="19">
        <v>45439</v>
      </c>
      <c r="R1247" s="20"/>
      <c r="S1247" s="19">
        <v>45439</v>
      </c>
      <c r="T1247" s="20" t="s">
        <v>49</v>
      </c>
      <c r="U1247" s="20">
        <v>971070</v>
      </c>
      <c r="V1247" s="20">
        <v>240001545</v>
      </c>
      <c r="W1247" s="20" t="s">
        <v>847</v>
      </c>
      <c r="X1247" s="20" t="s">
        <v>305</v>
      </c>
      <c r="Y1247" s="20" t="s">
        <v>52</v>
      </c>
      <c r="Z1247" s="20" t="s">
        <v>6967</v>
      </c>
      <c r="AA1247" s="20" t="s">
        <v>6968</v>
      </c>
      <c r="AB1247" s="20" t="s">
        <v>436</v>
      </c>
      <c r="AC1247" s="20" t="s">
        <v>167</v>
      </c>
      <c r="AD1247" s="20" t="s">
        <v>56</v>
      </c>
      <c r="AE1247" s="20" t="s">
        <v>2574</v>
      </c>
    </row>
    <row r="1248" spans="1:31" ht="21" customHeight="1" x14ac:dyDescent="0.2">
      <c r="A1248" s="4">
        <f t="shared" si="61"/>
        <v>1246</v>
      </c>
      <c r="B1248" s="4" t="str">
        <f t="shared" si="62"/>
        <v>B010-00019200</v>
      </c>
      <c r="C1248" s="4" t="str">
        <f>IFERROR(VLOOKUP(F1248,Tablas!$A$1:$B$3,2,0),"")</f>
        <v>Boleta</v>
      </c>
      <c r="D1248" s="4" t="str">
        <f t="shared" si="63"/>
        <v xml:space="preserve"> - CONTADO / CASH - Venta de chatarra (Sillas, puertas,ventiladores, a</v>
      </c>
      <c r="E1248" s="19">
        <v>45448</v>
      </c>
      <c r="F1248" s="20" t="s">
        <v>842</v>
      </c>
      <c r="G1248" s="20" t="s">
        <v>6969</v>
      </c>
      <c r="H1248" s="20" t="s">
        <v>44</v>
      </c>
      <c r="I1248" s="20" t="s">
        <v>45</v>
      </c>
      <c r="J1248" s="20" t="s">
        <v>6970</v>
      </c>
      <c r="K1248" s="20" t="s">
        <v>6971</v>
      </c>
      <c r="L1248" s="20" t="s">
        <v>6972</v>
      </c>
      <c r="M1248" s="20"/>
      <c r="N1248" s="21">
        <v>300</v>
      </c>
      <c r="O1248" s="21">
        <v>0</v>
      </c>
      <c r="P1248" s="20"/>
      <c r="Q1248" s="19">
        <v>45448</v>
      </c>
      <c r="R1248" s="20"/>
      <c r="S1248" s="19">
        <v>45448</v>
      </c>
      <c r="T1248" s="20" t="s">
        <v>49</v>
      </c>
      <c r="U1248" s="20">
        <v>978068</v>
      </c>
      <c r="V1248" s="20">
        <v>240001734</v>
      </c>
      <c r="W1248" s="20" t="s">
        <v>847</v>
      </c>
      <c r="X1248" s="20" t="s">
        <v>2795</v>
      </c>
      <c r="Y1248" s="20" t="s">
        <v>52</v>
      </c>
      <c r="Z1248" s="20" t="s">
        <v>6973</v>
      </c>
      <c r="AA1248" s="20" t="s">
        <v>689</v>
      </c>
      <c r="AB1248" s="20" t="s">
        <v>167</v>
      </c>
      <c r="AC1248" s="20" t="s">
        <v>167</v>
      </c>
      <c r="AD1248" s="20" t="s">
        <v>56</v>
      </c>
      <c r="AE1248" s="20"/>
    </row>
    <row r="1249" spans="1:31" ht="21" customHeight="1" x14ac:dyDescent="0.2">
      <c r="A1249" s="4">
        <f t="shared" si="61"/>
        <v>1247</v>
      </c>
      <c r="B1249" s="4" t="str">
        <f t="shared" si="62"/>
        <v>F010-00025714</v>
      </c>
      <c r="C1249" s="4" t="str">
        <f>IFERROR(VLOOKUP(F1249,Tablas!$A$1:$B$3,2,0),"")</f>
        <v>Factura</v>
      </c>
      <c r="D1249" s="4" t="str">
        <f t="shared" si="63"/>
        <v>Nacional - CONTADO / CASH - Facturas clientes - C20611176385</v>
      </c>
      <c r="E1249" s="19">
        <v>45529</v>
      </c>
      <c r="F1249" s="20" t="s">
        <v>1001</v>
      </c>
      <c r="G1249" s="20" t="s">
        <v>6975</v>
      </c>
      <c r="H1249" s="20" t="s">
        <v>44</v>
      </c>
      <c r="I1249" s="20" t="s">
        <v>45</v>
      </c>
      <c r="J1249" s="20" t="s">
        <v>6976</v>
      </c>
      <c r="K1249" s="20" t="s">
        <v>6977</v>
      </c>
      <c r="L1249" s="20" t="s">
        <v>6978</v>
      </c>
      <c r="M1249" s="20"/>
      <c r="N1249" s="21">
        <v>303.3</v>
      </c>
      <c r="O1249" s="21">
        <v>0</v>
      </c>
      <c r="P1249" s="20"/>
      <c r="Q1249" s="19">
        <v>45529</v>
      </c>
      <c r="R1249" s="20"/>
      <c r="S1249" s="19">
        <v>45529</v>
      </c>
      <c r="T1249" s="20" t="s">
        <v>49</v>
      </c>
      <c r="U1249" s="20">
        <v>1012811</v>
      </c>
      <c r="V1249" s="20">
        <v>240002517</v>
      </c>
      <c r="W1249" s="20" t="s">
        <v>847</v>
      </c>
      <c r="X1249" s="20" t="s">
        <v>848</v>
      </c>
      <c r="Y1249" s="20" t="s">
        <v>52</v>
      </c>
      <c r="Z1249" s="20" t="s">
        <v>6979</v>
      </c>
      <c r="AA1249" s="20" t="s">
        <v>6980</v>
      </c>
      <c r="AB1249" s="20" t="s">
        <v>270</v>
      </c>
      <c r="AC1249" s="20" t="s">
        <v>167</v>
      </c>
      <c r="AD1249" s="20" t="s">
        <v>56</v>
      </c>
      <c r="AE1249" s="20" t="s">
        <v>1014</v>
      </c>
    </row>
    <row r="1250" spans="1:31" ht="21" customHeight="1" x14ac:dyDescent="0.2">
      <c r="A1250" s="4">
        <f t="shared" si="61"/>
        <v>1248</v>
      </c>
      <c r="B1250" s="4" t="str">
        <f t="shared" si="62"/>
        <v>B010-00020568</v>
      </c>
      <c r="C1250" s="4" t="str">
        <f>IFERROR(VLOOKUP(F1250,Tablas!$A$1:$B$3,2,0),"")</f>
        <v>Boleta</v>
      </c>
      <c r="D1250" s="4" t="str">
        <f t="shared" si="63"/>
        <v>Ecom - CONTADO / CASH - PE 5178 TEL: 999177201 ENVÍO Basado en Entregas 09</v>
      </c>
      <c r="E1250" s="19">
        <v>45565</v>
      </c>
      <c r="F1250" s="20" t="s">
        <v>842</v>
      </c>
      <c r="G1250" s="20" t="s">
        <v>6982</v>
      </c>
      <c r="H1250" s="20" t="s">
        <v>44</v>
      </c>
      <c r="I1250" s="20" t="s">
        <v>45</v>
      </c>
      <c r="J1250" s="20" t="s">
        <v>6983</v>
      </c>
      <c r="K1250" s="20" t="s">
        <v>6984</v>
      </c>
      <c r="L1250" s="20" t="s">
        <v>6985</v>
      </c>
      <c r="M1250" s="20"/>
      <c r="N1250" s="21">
        <v>303.89</v>
      </c>
      <c r="O1250" s="21">
        <v>0</v>
      </c>
      <c r="P1250" s="20"/>
      <c r="Q1250" s="19">
        <v>45565</v>
      </c>
      <c r="R1250" s="20"/>
      <c r="S1250" s="19">
        <v>45565</v>
      </c>
      <c r="T1250" s="20" t="s">
        <v>49</v>
      </c>
      <c r="U1250" s="20">
        <v>1032509</v>
      </c>
      <c r="V1250" s="20">
        <v>240003105</v>
      </c>
      <c r="W1250" s="20" t="s">
        <v>847</v>
      </c>
      <c r="X1250" s="20" t="s">
        <v>305</v>
      </c>
      <c r="Y1250" s="20" t="s">
        <v>52</v>
      </c>
      <c r="Z1250" s="20" t="s">
        <v>6986</v>
      </c>
      <c r="AA1250" s="20" t="s">
        <v>6987</v>
      </c>
      <c r="AB1250" s="20" t="s">
        <v>1362</v>
      </c>
      <c r="AC1250" s="20" t="s">
        <v>689</v>
      </c>
      <c r="AD1250" s="20" t="s">
        <v>56</v>
      </c>
      <c r="AE1250" s="20" t="s">
        <v>864</v>
      </c>
    </row>
    <row r="1251" spans="1:31" ht="21" customHeight="1" x14ac:dyDescent="0.2">
      <c r="A1251" s="4">
        <f t="shared" si="61"/>
        <v>1249</v>
      </c>
      <c r="B1251" s="4" t="str">
        <f t="shared" si="62"/>
        <v>F010-00025989</v>
      </c>
      <c r="C1251" s="4" t="str">
        <f>IFERROR(VLOOKUP(F1251,Tablas!$A$1:$B$3,2,0),"")</f>
        <v>Factura</v>
      </c>
      <c r="D1251" s="4" t="str">
        <f t="shared" si="63"/>
        <v>Nacional - Plan Renova - Facturas clientes - C20569314144</v>
      </c>
      <c r="E1251" s="19">
        <v>45558</v>
      </c>
      <c r="F1251" s="20" t="s">
        <v>1001</v>
      </c>
      <c r="G1251" s="20" t="s">
        <v>6988</v>
      </c>
      <c r="H1251" s="20" t="s">
        <v>44</v>
      </c>
      <c r="I1251" s="20" t="s">
        <v>45</v>
      </c>
      <c r="J1251" s="20" t="s">
        <v>721</v>
      </c>
      <c r="K1251" s="20" t="s">
        <v>722</v>
      </c>
      <c r="L1251" s="20" t="s">
        <v>723</v>
      </c>
      <c r="M1251" s="20" t="s">
        <v>33</v>
      </c>
      <c r="N1251" s="21">
        <v>310</v>
      </c>
      <c r="O1251" s="21">
        <v>0</v>
      </c>
      <c r="P1251" s="20"/>
      <c r="Q1251" s="19">
        <v>45558</v>
      </c>
      <c r="R1251" s="20"/>
      <c r="S1251" s="19">
        <v>45558</v>
      </c>
      <c r="T1251" s="20" t="s">
        <v>6989</v>
      </c>
      <c r="U1251" s="20">
        <v>1027749</v>
      </c>
      <c r="V1251" s="20">
        <v>240002819</v>
      </c>
      <c r="W1251" s="20" t="s">
        <v>847</v>
      </c>
      <c r="X1251" s="20" t="s">
        <v>305</v>
      </c>
      <c r="Y1251" s="20" t="s">
        <v>306</v>
      </c>
      <c r="Z1251" s="20" t="s">
        <v>6990</v>
      </c>
      <c r="AA1251" s="20" t="s">
        <v>725</v>
      </c>
      <c r="AB1251" s="20" t="s">
        <v>726</v>
      </c>
      <c r="AC1251" s="20" t="s">
        <v>727</v>
      </c>
      <c r="AD1251" s="20" t="s">
        <v>56</v>
      </c>
      <c r="AE1251" s="20" t="s">
        <v>1014</v>
      </c>
    </row>
    <row r="1252" spans="1:31" ht="21" customHeight="1" x14ac:dyDescent="0.2">
      <c r="A1252" s="4">
        <f t="shared" si="61"/>
        <v>1250</v>
      </c>
      <c r="B1252" s="4" t="str">
        <f t="shared" si="62"/>
        <v>B010-00016968</v>
      </c>
      <c r="C1252" s="4" t="str">
        <f>IFERROR(VLOOKUP(F1252,Tablas!$A$1:$B$3,2,0),"")</f>
        <v>Boleta</v>
      </c>
      <c r="D1252" s="4" t="str">
        <f t="shared" si="63"/>
        <v>Falabella - CONTADO / CASH - PE 5161 FALABELLA Basado en Entregas 09-0010-00057</v>
      </c>
      <c r="E1252" s="19">
        <v>45266</v>
      </c>
      <c r="F1252" s="20" t="s">
        <v>842</v>
      </c>
      <c r="G1252" s="20" t="s">
        <v>6991</v>
      </c>
      <c r="H1252" s="20" t="s">
        <v>44</v>
      </c>
      <c r="I1252" s="20" t="s">
        <v>45</v>
      </c>
      <c r="J1252" s="20" t="s">
        <v>6232</v>
      </c>
      <c r="K1252" s="20" t="s">
        <v>6233</v>
      </c>
      <c r="L1252" s="20" t="s">
        <v>6234</v>
      </c>
      <c r="M1252" s="20"/>
      <c r="N1252" s="21">
        <v>311.39999999999998</v>
      </c>
      <c r="O1252" s="21">
        <v>0</v>
      </c>
      <c r="P1252" s="20"/>
      <c r="Q1252" s="19">
        <v>45266</v>
      </c>
      <c r="R1252" s="20"/>
      <c r="S1252" s="19">
        <v>45266</v>
      </c>
      <c r="T1252" s="20" t="s">
        <v>49</v>
      </c>
      <c r="U1252" s="20">
        <v>885766</v>
      </c>
      <c r="V1252" s="20">
        <v>230003282</v>
      </c>
      <c r="W1252" s="20" t="s">
        <v>847</v>
      </c>
      <c r="X1252" s="20" t="s">
        <v>305</v>
      </c>
      <c r="Y1252" s="20" t="s">
        <v>52</v>
      </c>
      <c r="Z1252" s="20" t="s">
        <v>6992</v>
      </c>
      <c r="AA1252" s="20" t="s">
        <v>6236</v>
      </c>
      <c r="AB1252" s="20" t="s">
        <v>2671</v>
      </c>
      <c r="AC1252" s="20" t="s">
        <v>2671</v>
      </c>
      <c r="AD1252" s="20" t="s">
        <v>56</v>
      </c>
      <c r="AE1252" s="20" t="s">
        <v>1838</v>
      </c>
    </row>
    <row r="1253" spans="1:31" ht="21" customHeight="1" x14ac:dyDescent="0.2">
      <c r="A1253" s="4">
        <f t="shared" si="61"/>
        <v>1251</v>
      </c>
      <c r="B1253" s="4" t="str">
        <f t="shared" si="62"/>
        <v>B010-00019861</v>
      </c>
      <c r="C1253" s="4" t="str">
        <f>IFERROR(VLOOKUP(F1253,Tablas!$A$1:$B$3,2,0),"")</f>
        <v>Boleta</v>
      </c>
      <c r="D1253" s="4" t="str">
        <f t="shared" si="63"/>
        <v>Nacional - CREDITO 30 DIAS / CREDIT 30 DAYS - PE 3887 Basado en Entregas 09-T010-00000553.</v>
      </c>
      <c r="E1253" s="19">
        <v>45509</v>
      </c>
      <c r="F1253" s="20" t="s">
        <v>842</v>
      </c>
      <c r="G1253" s="20" t="s">
        <v>6993</v>
      </c>
      <c r="H1253" s="20" t="s">
        <v>44</v>
      </c>
      <c r="I1253" s="20" t="s">
        <v>45</v>
      </c>
      <c r="J1253" s="20" t="s">
        <v>2792</v>
      </c>
      <c r="K1253" s="20" t="s">
        <v>2793</v>
      </c>
      <c r="L1253" s="20" t="s">
        <v>2794</v>
      </c>
      <c r="M1253" s="20"/>
      <c r="N1253" s="21">
        <v>311.51</v>
      </c>
      <c r="O1253" s="21">
        <v>0</v>
      </c>
      <c r="P1253" s="20"/>
      <c r="Q1253" s="19">
        <v>45509</v>
      </c>
      <c r="R1253" s="20"/>
      <c r="S1253" s="19">
        <v>45539</v>
      </c>
      <c r="T1253" s="20" t="s">
        <v>643</v>
      </c>
      <c r="U1253" s="20">
        <v>1003614</v>
      </c>
      <c r="V1253" s="20">
        <v>240002397</v>
      </c>
      <c r="W1253" s="20" t="s">
        <v>847</v>
      </c>
      <c r="X1253" s="20" t="s">
        <v>848</v>
      </c>
      <c r="Y1253" s="20" t="s">
        <v>52</v>
      </c>
      <c r="Z1253" s="20" t="s">
        <v>6994</v>
      </c>
      <c r="AA1253" s="20" t="s">
        <v>457</v>
      </c>
      <c r="AB1253" s="20" t="s">
        <v>54</v>
      </c>
      <c r="AC1253" s="20" t="s">
        <v>167</v>
      </c>
      <c r="AD1253" s="20" t="s">
        <v>56</v>
      </c>
      <c r="AE1253" s="20" t="s">
        <v>1014</v>
      </c>
    </row>
    <row r="1254" spans="1:31" ht="21" customHeight="1" x14ac:dyDescent="0.2">
      <c r="A1254" s="4">
        <f t="shared" si="61"/>
        <v>1252</v>
      </c>
      <c r="B1254" s="4" t="str">
        <f t="shared" si="62"/>
        <v>B010-00019708</v>
      </c>
      <c r="C1254" s="4" t="str">
        <f>IFERROR(VLOOKUP(F1254,Tablas!$A$1:$B$3,2,0),"")</f>
        <v>Boleta</v>
      </c>
      <c r="D1254" s="4" t="str">
        <f t="shared" si="63"/>
        <v>Ecom - CONTADO / CASH - PE 3799 TEL: 942302127 RECOJO Basado en Pedidos de</v>
      </c>
      <c r="E1254" s="19">
        <v>45504</v>
      </c>
      <c r="F1254" s="20" t="s">
        <v>842</v>
      </c>
      <c r="G1254" s="20" t="s">
        <v>6995</v>
      </c>
      <c r="H1254" s="20" t="s">
        <v>44</v>
      </c>
      <c r="I1254" s="20" t="s">
        <v>45</v>
      </c>
      <c r="J1254" s="20" t="s">
        <v>6996</v>
      </c>
      <c r="K1254" s="20" t="s">
        <v>6997</v>
      </c>
      <c r="L1254" s="20" t="s">
        <v>6998</v>
      </c>
      <c r="M1254" s="20"/>
      <c r="N1254" s="21">
        <v>313.47000000000003</v>
      </c>
      <c r="O1254" s="21">
        <v>0</v>
      </c>
      <c r="P1254" s="20"/>
      <c r="Q1254" s="19">
        <v>45504</v>
      </c>
      <c r="R1254" s="20"/>
      <c r="S1254" s="19">
        <v>45504</v>
      </c>
      <c r="T1254" s="20" t="s">
        <v>49</v>
      </c>
      <c r="U1254" s="20">
        <v>1000175</v>
      </c>
      <c r="V1254" s="20">
        <v>240002243</v>
      </c>
      <c r="W1254" s="20" t="s">
        <v>847</v>
      </c>
      <c r="X1254" s="20" t="s">
        <v>274</v>
      </c>
      <c r="Y1254" s="20" t="s">
        <v>52</v>
      </c>
      <c r="Z1254" s="20" t="s">
        <v>6999</v>
      </c>
      <c r="AA1254" s="20" t="s">
        <v>7000</v>
      </c>
      <c r="AB1254" s="20" t="s">
        <v>1041</v>
      </c>
      <c r="AC1254" s="20" t="s">
        <v>689</v>
      </c>
      <c r="AD1254" s="20" t="s">
        <v>56</v>
      </c>
      <c r="AE1254" s="20" t="s">
        <v>864</v>
      </c>
    </row>
    <row r="1255" spans="1:31" ht="21" customHeight="1" x14ac:dyDescent="0.2">
      <c r="A1255" s="4">
        <f t="shared" si="61"/>
        <v>1253</v>
      </c>
      <c r="B1255" s="4" t="str">
        <f t="shared" si="62"/>
        <v>B010-00019337</v>
      </c>
      <c r="C1255" s="4" t="str">
        <f>IFERROR(VLOOKUP(F1255,Tablas!$A$1:$B$3,2,0),"")</f>
        <v>Boleta</v>
      </c>
      <c r="D1255" s="4" t="str">
        <f t="shared" si="63"/>
        <v>Falabella - CONTADO / CASH - PE 3054 FALABELLA Basado en Entregas 09-0007-00001</v>
      </c>
      <c r="E1255" s="19">
        <v>45467</v>
      </c>
      <c r="F1255" s="20" t="s">
        <v>842</v>
      </c>
      <c r="G1255" s="20" t="s">
        <v>7001</v>
      </c>
      <c r="H1255" s="20" t="s">
        <v>44</v>
      </c>
      <c r="I1255" s="20" t="s">
        <v>45</v>
      </c>
      <c r="J1255" s="20" t="s">
        <v>6923</v>
      </c>
      <c r="K1255" s="20" t="s">
        <v>6924</v>
      </c>
      <c r="L1255" s="20" t="s">
        <v>6925</v>
      </c>
      <c r="M1255" s="20"/>
      <c r="N1255" s="21">
        <v>321.3</v>
      </c>
      <c r="O1255" s="21">
        <v>0</v>
      </c>
      <c r="P1255" s="20"/>
      <c r="Q1255" s="19">
        <v>45467</v>
      </c>
      <c r="R1255" s="20"/>
      <c r="S1255" s="19">
        <v>45467</v>
      </c>
      <c r="T1255" s="20" t="s">
        <v>49</v>
      </c>
      <c r="U1255" s="20">
        <v>985187</v>
      </c>
      <c r="V1255" s="20">
        <v>240001872</v>
      </c>
      <c r="W1255" s="20" t="s">
        <v>847</v>
      </c>
      <c r="X1255" s="20" t="s">
        <v>305</v>
      </c>
      <c r="Y1255" s="20" t="s">
        <v>52</v>
      </c>
      <c r="Z1255" s="20" t="s">
        <v>7002</v>
      </c>
      <c r="AA1255" s="20" t="s">
        <v>6927</v>
      </c>
      <c r="AB1255" s="20" t="s">
        <v>991</v>
      </c>
      <c r="AC1255" s="20" t="s">
        <v>689</v>
      </c>
      <c r="AD1255" s="20" t="s">
        <v>56</v>
      </c>
      <c r="AE1255" s="20" t="s">
        <v>1838</v>
      </c>
    </row>
    <row r="1256" spans="1:31" ht="21" customHeight="1" x14ac:dyDescent="0.2">
      <c r="A1256" s="4">
        <f t="shared" si="61"/>
        <v>1254</v>
      </c>
      <c r="B1256" s="4" t="str">
        <f t="shared" si="62"/>
        <v>B010-00016699</v>
      </c>
      <c r="C1256" s="4" t="str">
        <f>IFERROR(VLOOKUP(F1256,Tablas!$A$1:$B$3,2,0),"")</f>
        <v>Boleta</v>
      </c>
      <c r="D1256" s="4" t="str">
        <f t="shared" si="63"/>
        <v>Falabella - CONTADO / CASH - PE 4687 FALABELLA Basado en Entregas 09-0010-00057</v>
      </c>
      <c r="E1256" s="19">
        <v>45239</v>
      </c>
      <c r="F1256" s="20" t="s">
        <v>842</v>
      </c>
      <c r="G1256" s="20" t="s">
        <v>7003</v>
      </c>
      <c r="H1256" s="20" t="s">
        <v>44</v>
      </c>
      <c r="I1256" s="20" t="s">
        <v>45</v>
      </c>
      <c r="J1256" s="20" t="s">
        <v>1659</v>
      </c>
      <c r="K1256" s="20" t="s">
        <v>1660</v>
      </c>
      <c r="L1256" s="20" t="s">
        <v>1661</v>
      </c>
      <c r="M1256" s="20"/>
      <c r="N1256" s="21">
        <v>322.2</v>
      </c>
      <c r="O1256" s="21">
        <v>0</v>
      </c>
      <c r="P1256" s="20"/>
      <c r="Q1256" s="19">
        <v>45239</v>
      </c>
      <c r="R1256" s="20"/>
      <c r="S1256" s="19">
        <v>45239</v>
      </c>
      <c r="T1256" s="20" t="s">
        <v>49</v>
      </c>
      <c r="U1256" s="20">
        <v>871968</v>
      </c>
      <c r="V1256" s="20">
        <v>230003012</v>
      </c>
      <c r="W1256" s="20" t="s">
        <v>847</v>
      </c>
      <c r="X1256" s="20" t="s">
        <v>274</v>
      </c>
      <c r="Y1256" s="20" t="s">
        <v>52</v>
      </c>
      <c r="Z1256" s="20" t="s">
        <v>7004</v>
      </c>
      <c r="AA1256" s="20" t="s">
        <v>353</v>
      </c>
      <c r="AB1256" s="20" t="s">
        <v>54</v>
      </c>
      <c r="AC1256" s="20" t="s">
        <v>1663</v>
      </c>
      <c r="AD1256" s="20" t="s">
        <v>56</v>
      </c>
      <c r="AE1256" s="20" t="s">
        <v>1838</v>
      </c>
    </row>
    <row r="1257" spans="1:31" ht="21" customHeight="1" x14ac:dyDescent="0.2">
      <c r="A1257" s="4">
        <f t="shared" si="61"/>
        <v>1255</v>
      </c>
      <c r="B1257" s="4" t="str">
        <f t="shared" si="62"/>
        <v>B010-00019633</v>
      </c>
      <c r="C1257" s="4" t="str">
        <f>IFERROR(VLOOKUP(F1257,Tablas!$A$1:$B$3,2,0),"")</f>
        <v>Boleta</v>
      </c>
      <c r="D1257" s="4" t="str">
        <f t="shared" si="63"/>
        <v>Ecom - CONTADO / CASH - PE 3638 TEL: 975601720 ENVÍO Basado en Pedidos de</v>
      </c>
      <c r="E1257" s="19">
        <v>45495</v>
      </c>
      <c r="F1257" s="20" t="s">
        <v>842</v>
      </c>
      <c r="G1257" s="20" t="s">
        <v>7005</v>
      </c>
      <c r="H1257" s="20" t="s">
        <v>44</v>
      </c>
      <c r="I1257" s="20" t="s">
        <v>45</v>
      </c>
      <c r="J1257" s="20" t="s">
        <v>7006</v>
      </c>
      <c r="K1257" s="20" t="s">
        <v>7007</v>
      </c>
      <c r="L1257" s="20" t="s">
        <v>7008</v>
      </c>
      <c r="M1257" s="20"/>
      <c r="N1257" s="21">
        <v>325.44</v>
      </c>
      <c r="O1257" s="21">
        <v>0</v>
      </c>
      <c r="P1257" s="20"/>
      <c r="Q1257" s="19">
        <v>45495</v>
      </c>
      <c r="R1257" s="20"/>
      <c r="S1257" s="19">
        <v>45495</v>
      </c>
      <c r="T1257" s="20" t="s">
        <v>49</v>
      </c>
      <c r="U1257" s="20">
        <v>997374</v>
      </c>
      <c r="V1257" s="20">
        <v>240002168</v>
      </c>
      <c r="W1257" s="20" t="s">
        <v>847</v>
      </c>
      <c r="X1257" s="20" t="s">
        <v>274</v>
      </c>
      <c r="Y1257" s="20" t="s">
        <v>52</v>
      </c>
      <c r="Z1257" s="20" t="s">
        <v>7009</v>
      </c>
      <c r="AA1257" s="20" t="s">
        <v>353</v>
      </c>
      <c r="AB1257" s="20" t="s">
        <v>54</v>
      </c>
      <c r="AC1257" s="20" t="s">
        <v>689</v>
      </c>
      <c r="AD1257" s="20" t="s">
        <v>56</v>
      </c>
      <c r="AE1257" s="20" t="s">
        <v>864</v>
      </c>
    </row>
    <row r="1258" spans="1:31" ht="21" customHeight="1" x14ac:dyDescent="0.2">
      <c r="A1258" s="4">
        <f t="shared" si="61"/>
        <v>1256</v>
      </c>
      <c r="B1258" s="4" t="str">
        <f t="shared" si="62"/>
        <v>B010-00020393</v>
      </c>
      <c r="C1258" s="4" t="str">
        <f>IFERROR(VLOOKUP(F1258,Tablas!$A$1:$B$3,2,0),"")</f>
        <v>Boleta</v>
      </c>
      <c r="D1258" s="4" t="str">
        <f t="shared" si="63"/>
        <v>Plaza Vea - Intercorp - CONTADO / CASH - PE 4802 PLAZA VEA v13396963plzv-01 Basado en Entre</v>
      </c>
      <c r="E1258" s="19">
        <v>45548</v>
      </c>
      <c r="F1258" s="20" t="s">
        <v>842</v>
      </c>
      <c r="G1258" s="20" t="s">
        <v>7013</v>
      </c>
      <c r="H1258" s="20" t="s">
        <v>44</v>
      </c>
      <c r="I1258" s="20" t="s">
        <v>45</v>
      </c>
      <c r="J1258" s="20" t="s">
        <v>7014</v>
      </c>
      <c r="K1258" s="20" t="s">
        <v>7015</v>
      </c>
      <c r="L1258" s="20" t="s">
        <v>7016</v>
      </c>
      <c r="M1258" s="20"/>
      <c r="N1258" s="21">
        <v>329.4</v>
      </c>
      <c r="O1258" s="21">
        <v>0</v>
      </c>
      <c r="P1258" s="20"/>
      <c r="Q1258" s="19">
        <v>45548</v>
      </c>
      <c r="R1258" s="20"/>
      <c r="S1258" s="19">
        <v>45548</v>
      </c>
      <c r="T1258" s="20" t="s">
        <v>49</v>
      </c>
      <c r="U1258" s="20">
        <v>1023629</v>
      </c>
      <c r="V1258" s="20">
        <v>240002930</v>
      </c>
      <c r="W1258" s="20" t="s">
        <v>847</v>
      </c>
      <c r="X1258" s="20" t="s">
        <v>274</v>
      </c>
      <c r="Y1258" s="20" t="s">
        <v>52</v>
      </c>
      <c r="Z1258" s="20" t="s">
        <v>7017</v>
      </c>
      <c r="AA1258" s="20" t="s">
        <v>808</v>
      </c>
      <c r="AB1258" s="20" t="s">
        <v>54</v>
      </c>
      <c r="AC1258" s="20" t="s">
        <v>689</v>
      </c>
      <c r="AD1258" s="20" t="s">
        <v>56</v>
      </c>
      <c r="AE1258" s="20" t="s">
        <v>2494</v>
      </c>
    </row>
    <row r="1259" spans="1:31" ht="21" customHeight="1" x14ac:dyDescent="0.2">
      <c r="A1259" s="4">
        <f t="shared" si="61"/>
        <v>1257</v>
      </c>
      <c r="B1259" s="4" t="str">
        <f t="shared" si="62"/>
        <v>B010-00020235</v>
      </c>
      <c r="C1259" s="4" t="str">
        <f>IFERROR(VLOOKUP(F1259,Tablas!$A$1:$B$3,2,0),"")</f>
        <v>Boleta</v>
      </c>
      <c r="D1259" s="4" t="str">
        <f t="shared" si="63"/>
        <v>Falabella - CONTADO / CASH - PE 4524 FALABELLA No 2561460768 Basado en Entregas</v>
      </c>
      <c r="E1259" s="19">
        <v>45533</v>
      </c>
      <c r="F1259" s="20" t="s">
        <v>842</v>
      </c>
      <c r="G1259" s="20" t="s">
        <v>7018</v>
      </c>
      <c r="H1259" s="20" t="s">
        <v>44</v>
      </c>
      <c r="I1259" s="20" t="s">
        <v>45</v>
      </c>
      <c r="J1259" s="20" t="s">
        <v>5403</v>
      </c>
      <c r="K1259" s="20" t="s">
        <v>5404</v>
      </c>
      <c r="L1259" s="20" t="s">
        <v>5405</v>
      </c>
      <c r="M1259" s="20"/>
      <c r="N1259" s="21">
        <v>331.2</v>
      </c>
      <c r="O1259" s="21">
        <v>0</v>
      </c>
      <c r="P1259" s="20"/>
      <c r="Q1259" s="19">
        <v>45533</v>
      </c>
      <c r="R1259" s="20"/>
      <c r="S1259" s="19">
        <v>45533</v>
      </c>
      <c r="T1259" s="20" t="s">
        <v>49</v>
      </c>
      <c r="U1259" s="20">
        <v>1017011</v>
      </c>
      <c r="V1259" s="20">
        <v>240002772</v>
      </c>
      <c r="W1259" s="20" t="s">
        <v>847</v>
      </c>
      <c r="X1259" s="20" t="s">
        <v>274</v>
      </c>
      <c r="Y1259" s="20" t="s">
        <v>52</v>
      </c>
      <c r="Z1259" s="20" t="s">
        <v>7019</v>
      </c>
      <c r="AA1259" s="20" t="s">
        <v>7020</v>
      </c>
      <c r="AB1259" s="20" t="s">
        <v>54</v>
      </c>
      <c r="AC1259" s="20" t="s">
        <v>167</v>
      </c>
      <c r="AD1259" s="20" t="s">
        <v>56</v>
      </c>
      <c r="AE1259" s="20" t="s">
        <v>1838</v>
      </c>
    </row>
    <row r="1260" spans="1:31" ht="21" customHeight="1" x14ac:dyDescent="0.2">
      <c r="A1260" s="4">
        <f t="shared" si="61"/>
        <v>1258</v>
      </c>
      <c r="B1260" s="4" t="str">
        <f t="shared" si="62"/>
        <v>F010-00025953</v>
      </c>
      <c r="C1260" s="4" t="str">
        <f>IFERROR(VLOOKUP(F1260,Tablas!$A$1:$B$3,2,0),"")</f>
        <v>Factura</v>
      </c>
      <c r="D1260" s="4" t="str">
        <f t="shared" si="63"/>
        <v xml:space="preserve"> - CONTADO ADELANTADO / CASH IN ADVANCE - INTERESES DEL PRÉSTAMO FIRMADO EL 30.05.2024 Cuota</v>
      </c>
      <c r="E1260" s="19">
        <v>45554</v>
      </c>
      <c r="F1260" s="20" t="s">
        <v>1001</v>
      </c>
      <c r="G1260" s="20" t="s">
        <v>7022</v>
      </c>
      <c r="H1260" s="20" t="s">
        <v>322</v>
      </c>
      <c r="I1260" s="20" t="s">
        <v>323</v>
      </c>
      <c r="J1260" s="20" t="s">
        <v>324</v>
      </c>
      <c r="K1260" s="20" t="s">
        <v>325</v>
      </c>
      <c r="L1260" s="20" t="s">
        <v>326</v>
      </c>
      <c r="M1260" s="20" t="s">
        <v>125</v>
      </c>
      <c r="N1260" s="21">
        <v>336.42</v>
      </c>
      <c r="O1260" s="21">
        <v>0</v>
      </c>
      <c r="P1260" s="20"/>
      <c r="Q1260" s="19">
        <v>45554</v>
      </c>
      <c r="R1260" s="20"/>
      <c r="S1260" s="19">
        <v>45554</v>
      </c>
      <c r="T1260" s="20" t="s">
        <v>70</v>
      </c>
      <c r="U1260" s="20">
        <v>1026256</v>
      </c>
      <c r="V1260" s="20">
        <v>240002781</v>
      </c>
      <c r="W1260" s="20" t="s">
        <v>847</v>
      </c>
      <c r="X1260" s="20" t="s">
        <v>2795</v>
      </c>
      <c r="Y1260" s="20" t="s">
        <v>52</v>
      </c>
      <c r="Z1260" s="20" t="s">
        <v>7023</v>
      </c>
      <c r="AA1260" s="20" t="s">
        <v>327</v>
      </c>
      <c r="AB1260" s="20" t="s">
        <v>328</v>
      </c>
      <c r="AC1260" s="20" t="s">
        <v>167</v>
      </c>
      <c r="AD1260" s="20" t="s">
        <v>56</v>
      </c>
      <c r="AE1260" s="20"/>
    </row>
    <row r="1261" spans="1:31" ht="21" customHeight="1" x14ac:dyDescent="0.2">
      <c r="A1261" s="4">
        <f t="shared" si="61"/>
        <v>1259</v>
      </c>
      <c r="B1261" s="4" t="str">
        <f t="shared" si="62"/>
        <v>B010-00019937</v>
      </c>
      <c r="C1261" s="4" t="str">
        <f>IFERROR(VLOOKUP(F1261,Tablas!$A$1:$B$3,2,0),"")</f>
        <v>Boleta</v>
      </c>
      <c r="D1261" s="4" t="str">
        <f t="shared" si="63"/>
        <v>Nacional - CREDITO 30 DIAS / CREDIT 30 DAYS - PE 3990 Basado en Entregas 09-T010-00000647.</v>
      </c>
      <c r="E1261" s="19">
        <v>45513</v>
      </c>
      <c r="F1261" s="20" t="s">
        <v>842</v>
      </c>
      <c r="G1261" s="20" t="s">
        <v>7024</v>
      </c>
      <c r="H1261" s="20" t="s">
        <v>44</v>
      </c>
      <c r="I1261" s="20" t="s">
        <v>45</v>
      </c>
      <c r="J1261" s="20" t="s">
        <v>2830</v>
      </c>
      <c r="K1261" s="20" t="s">
        <v>2831</v>
      </c>
      <c r="L1261" s="20" t="s">
        <v>2832</v>
      </c>
      <c r="M1261" s="20"/>
      <c r="N1261" s="21">
        <v>337.01</v>
      </c>
      <c r="O1261" s="21">
        <v>0</v>
      </c>
      <c r="P1261" s="20"/>
      <c r="Q1261" s="19">
        <v>45513</v>
      </c>
      <c r="R1261" s="20"/>
      <c r="S1261" s="19">
        <v>45543</v>
      </c>
      <c r="T1261" s="20" t="s">
        <v>643</v>
      </c>
      <c r="U1261" s="20">
        <v>1005563</v>
      </c>
      <c r="V1261" s="20">
        <v>240002473</v>
      </c>
      <c r="W1261" s="20" t="s">
        <v>847</v>
      </c>
      <c r="X1261" s="20" t="s">
        <v>848</v>
      </c>
      <c r="Y1261" s="20" t="s">
        <v>52</v>
      </c>
      <c r="Z1261" s="20" t="s">
        <v>7025</v>
      </c>
      <c r="AA1261" s="20" t="s">
        <v>353</v>
      </c>
      <c r="AB1261" s="20" t="s">
        <v>54</v>
      </c>
      <c r="AC1261" s="20" t="s">
        <v>167</v>
      </c>
      <c r="AD1261" s="20" t="s">
        <v>56</v>
      </c>
      <c r="AE1261" s="20" t="s">
        <v>1014</v>
      </c>
    </row>
    <row r="1262" spans="1:31" ht="21" customHeight="1" x14ac:dyDescent="0.2">
      <c r="A1262" s="4">
        <f t="shared" si="61"/>
        <v>1260</v>
      </c>
      <c r="B1262" s="4" t="str">
        <f t="shared" si="62"/>
        <v>B010-00020336</v>
      </c>
      <c r="C1262" s="4" t="str">
        <f>IFERROR(VLOOKUP(F1262,Tablas!$A$1:$B$3,2,0),"")</f>
        <v>Boleta</v>
      </c>
      <c r="D1262" s="4" t="str">
        <f t="shared" si="63"/>
        <v>Ripley - CONTADO / CASH - PE 4699 RIPLEY n.º 6797441801-A Basado en Entregas</v>
      </c>
      <c r="E1262" s="19">
        <v>45544</v>
      </c>
      <c r="F1262" s="20" t="s">
        <v>842</v>
      </c>
      <c r="G1262" s="20" t="s">
        <v>7026</v>
      </c>
      <c r="H1262" s="20" t="s">
        <v>44</v>
      </c>
      <c r="I1262" s="20" t="s">
        <v>45</v>
      </c>
      <c r="J1262" s="20" t="s">
        <v>2570</v>
      </c>
      <c r="K1262" s="20" t="s">
        <v>2571</v>
      </c>
      <c r="L1262" s="20" t="s">
        <v>2572</v>
      </c>
      <c r="M1262" s="20"/>
      <c r="N1262" s="21">
        <v>341.7</v>
      </c>
      <c r="O1262" s="21">
        <v>0</v>
      </c>
      <c r="P1262" s="20"/>
      <c r="Q1262" s="19">
        <v>45544</v>
      </c>
      <c r="R1262" s="20"/>
      <c r="S1262" s="19">
        <v>45544</v>
      </c>
      <c r="T1262" s="20" t="s">
        <v>49</v>
      </c>
      <c r="U1262" s="20">
        <v>1021127</v>
      </c>
      <c r="V1262" s="20">
        <v>240002873</v>
      </c>
      <c r="W1262" s="20" t="s">
        <v>847</v>
      </c>
      <c r="X1262" s="20" t="s">
        <v>305</v>
      </c>
      <c r="Y1262" s="20" t="s">
        <v>52</v>
      </c>
      <c r="Z1262" s="20" t="s">
        <v>7027</v>
      </c>
      <c r="AA1262" s="20" t="s">
        <v>808</v>
      </c>
      <c r="AB1262" s="20" t="s">
        <v>54</v>
      </c>
      <c r="AC1262" s="20" t="s">
        <v>167</v>
      </c>
      <c r="AD1262" s="20" t="s">
        <v>56</v>
      </c>
      <c r="AE1262" s="20" t="s">
        <v>2574</v>
      </c>
    </row>
    <row r="1263" spans="1:31" ht="21" customHeight="1" x14ac:dyDescent="0.2">
      <c r="A1263" s="4">
        <f t="shared" si="61"/>
        <v>1261</v>
      </c>
      <c r="B1263" s="4" t="str">
        <f t="shared" si="62"/>
        <v>B010-00020267</v>
      </c>
      <c r="C1263" s="4" t="str">
        <f>IFERROR(VLOOKUP(F1263,Tablas!$A$1:$B$3,2,0),"")</f>
        <v>Boleta</v>
      </c>
      <c r="D1263" s="4" t="str">
        <f t="shared" si="63"/>
        <v>Ripley - CONTADO / CASH - PE 4558 RIPLEY n.º 6791612001-A Basado en Entregas</v>
      </c>
      <c r="E1263" s="19">
        <v>45538</v>
      </c>
      <c r="F1263" s="20" t="s">
        <v>842</v>
      </c>
      <c r="G1263" s="20" t="s">
        <v>7028</v>
      </c>
      <c r="H1263" s="20" t="s">
        <v>44</v>
      </c>
      <c r="I1263" s="20" t="s">
        <v>45</v>
      </c>
      <c r="J1263" s="20" t="s">
        <v>7029</v>
      </c>
      <c r="K1263" s="20" t="s">
        <v>7030</v>
      </c>
      <c r="L1263" s="20" t="s">
        <v>7031</v>
      </c>
      <c r="M1263" s="20"/>
      <c r="N1263" s="21">
        <v>341.7</v>
      </c>
      <c r="O1263" s="21">
        <v>0</v>
      </c>
      <c r="P1263" s="20"/>
      <c r="Q1263" s="19">
        <v>45538</v>
      </c>
      <c r="R1263" s="20"/>
      <c r="S1263" s="19">
        <v>45538</v>
      </c>
      <c r="T1263" s="20" t="s">
        <v>49</v>
      </c>
      <c r="U1263" s="20">
        <v>1017926</v>
      </c>
      <c r="V1263" s="20">
        <v>240002804</v>
      </c>
      <c r="W1263" s="20" t="s">
        <v>847</v>
      </c>
      <c r="X1263" s="20" t="s">
        <v>305</v>
      </c>
      <c r="Y1263" s="20" t="s">
        <v>52</v>
      </c>
      <c r="Z1263" s="20" t="s">
        <v>7032</v>
      </c>
      <c r="AA1263" s="20" t="s">
        <v>808</v>
      </c>
      <c r="AB1263" s="20" t="s">
        <v>54</v>
      </c>
      <c r="AC1263" s="20" t="s">
        <v>167</v>
      </c>
      <c r="AD1263" s="20" t="s">
        <v>56</v>
      </c>
      <c r="AE1263" s="20" t="s">
        <v>2574</v>
      </c>
    </row>
    <row r="1264" spans="1:31" ht="21" customHeight="1" x14ac:dyDescent="0.2">
      <c r="A1264" s="4">
        <f t="shared" si="61"/>
        <v>1262</v>
      </c>
      <c r="B1264" s="4" t="str">
        <f t="shared" si="62"/>
        <v>F010-00025951</v>
      </c>
      <c r="C1264" s="4" t="str">
        <f>IFERROR(VLOOKUP(F1264,Tablas!$A$1:$B$3,2,0),"")</f>
        <v>Factura</v>
      </c>
      <c r="D1264" s="4" t="str">
        <f t="shared" si="63"/>
        <v xml:space="preserve"> - CONTADO ADELANTADO / CASH IN ADVANCE - INTERESES DEL PRÉSTAMO FIRMADO EL 01.04.2024 Cuota</v>
      </c>
      <c r="E1264" s="19">
        <v>45554</v>
      </c>
      <c r="F1264" s="20" t="s">
        <v>1001</v>
      </c>
      <c r="G1264" s="20" t="s">
        <v>7033</v>
      </c>
      <c r="H1264" s="20" t="s">
        <v>322</v>
      </c>
      <c r="I1264" s="20" t="s">
        <v>323</v>
      </c>
      <c r="J1264" s="20" t="s">
        <v>324</v>
      </c>
      <c r="K1264" s="20" t="s">
        <v>325</v>
      </c>
      <c r="L1264" s="20" t="s">
        <v>326</v>
      </c>
      <c r="M1264" s="20" t="s">
        <v>125</v>
      </c>
      <c r="N1264" s="21">
        <v>343.39</v>
      </c>
      <c r="O1264" s="21">
        <v>0</v>
      </c>
      <c r="P1264" s="20"/>
      <c r="Q1264" s="19">
        <v>45554</v>
      </c>
      <c r="R1264" s="20"/>
      <c r="S1264" s="19">
        <v>45554</v>
      </c>
      <c r="T1264" s="20" t="s">
        <v>70</v>
      </c>
      <c r="U1264" s="20">
        <v>1026251</v>
      </c>
      <c r="V1264" s="20">
        <v>240002779</v>
      </c>
      <c r="W1264" s="20" t="s">
        <v>847</v>
      </c>
      <c r="X1264" s="20" t="s">
        <v>2795</v>
      </c>
      <c r="Y1264" s="20" t="s">
        <v>52</v>
      </c>
      <c r="Z1264" s="20" t="s">
        <v>7034</v>
      </c>
      <c r="AA1264" s="20" t="s">
        <v>327</v>
      </c>
      <c r="AB1264" s="20" t="s">
        <v>328</v>
      </c>
      <c r="AC1264" s="20" t="s">
        <v>167</v>
      </c>
      <c r="AD1264" s="20" t="s">
        <v>56</v>
      </c>
      <c r="AE1264" s="20"/>
    </row>
    <row r="1265" spans="1:31" ht="21" customHeight="1" x14ac:dyDescent="0.2">
      <c r="A1265" s="4">
        <f t="shared" si="61"/>
        <v>1263</v>
      </c>
      <c r="B1265" s="4" t="str">
        <f t="shared" si="62"/>
        <v>F010-00021799</v>
      </c>
      <c r="C1265" s="4" t="str">
        <f>IFERROR(VLOOKUP(F1265,Tablas!$A$1:$B$3,2,0),"")</f>
        <v>Factura</v>
      </c>
      <c r="D1265" s="4" t="str">
        <f t="shared" si="63"/>
        <v>Nacional - CONTADO / CASH - Facturas clientes - C10478346331</v>
      </c>
      <c r="E1265" s="19">
        <v>45091</v>
      </c>
      <c r="F1265" s="20" t="s">
        <v>1001</v>
      </c>
      <c r="G1265" s="20" t="s">
        <v>7035</v>
      </c>
      <c r="H1265" s="20" t="s">
        <v>44</v>
      </c>
      <c r="I1265" s="20" t="s">
        <v>45</v>
      </c>
      <c r="J1265" s="20" t="s">
        <v>7036</v>
      </c>
      <c r="K1265" s="20" t="s">
        <v>7037</v>
      </c>
      <c r="L1265" s="20" t="s">
        <v>7038</v>
      </c>
      <c r="M1265" s="20"/>
      <c r="N1265" s="21">
        <v>345.87</v>
      </c>
      <c r="O1265" s="21">
        <v>0</v>
      </c>
      <c r="P1265" s="20"/>
      <c r="Q1265" s="19">
        <v>45091</v>
      </c>
      <c r="R1265" s="20"/>
      <c r="S1265" s="19">
        <v>45091</v>
      </c>
      <c r="T1265" s="20" t="s">
        <v>49</v>
      </c>
      <c r="U1265" s="20">
        <v>806149</v>
      </c>
      <c r="V1265" s="20">
        <v>230001825</v>
      </c>
      <c r="W1265" s="20" t="s">
        <v>847</v>
      </c>
      <c r="X1265" s="20" t="s">
        <v>305</v>
      </c>
      <c r="Y1265" s="20" t="s">
        <v>52</v>
      </c>
      <c r="Z1265" s="20" t="s">
        <v>7039</v>
      </c>
      <c r="AA1265" s="20"/>
      <c r="AB1265" s="20"/>
      <c r="AC1265" s="20"/>
      <c r="AD1265" s="20" t="s">
        <v>56</v>
      </c>
      <c r="AE1265" s="20" t="s">
        <v>1014</v>
      </c>
    </row>
    <row r="1266" spans="1:31" ht="21" customHeight="1" x14ac:dyDescent="0.2">
      <c r="A1266" s="4">
        <f t="shared" si="61"/>
        <v>1264</v>
      </c>
      <c r="B1266" s="4" t="str">
        <f t="shared" si="62"/>
        <v>B010-00016270</v>
      </c>
      <c r="C1266" s="4" t="str">
        <f>IFERROR(VLOOKUP(F1266,Tablas!$A$1:$B$3,2,0),"")</f>
        <v>Boleta</v>
      </c>
      <c r="D1266" s="4" t="str">
        <f t="shared" si="63"/>
        <v>Falabella - CONTADO / CASH - 230003978 Basado en Entregas 09-0010-00056722.</v>
      </c>
      <c r="E1266" s="19">
        <v>45181</v>
      </c>
      <c r="F1266" s="20" t="s">
        <v>842</v>
      </c>
      <c r="G1266" s="20" t="s">
        <v>7040</v>
      </c>
      <c r="H1266" s="20" t="s">
        <v>44</v>
      </c>
      <c r="I1266" s="20" t="s">
        <v>45</v>
      </c>
      <c r="J1266" s="20" t="s">
        <v>7041</v>
      </c>
      <c r="K1266" s="20" t="s">
        <v>7042</v>
      </c>
      <c r="L1266" s="20" t="s">
        <v>7043</v>
      </c>
      <c r="M1266" s="20"/>
      <c r="N1266" s="21">
        <v>351.9</v>
      </c>
      <c r="O1266" s="21">
        <v>0</v>
      </c>
      <c r="P1266" s="20"/>
      <c r="Q1266" s="19">
        <v>45181</v>
      </c>
      <c r="R1266" s="20"/>
      <c r="S1266" s="19">
        <v>45181</v>
      </c>
      <c r="T1266" s="20" t="s">
        <v>49</v>
      </c>
      <c r="U1266" s="20">
        <v>847666</v>
      </c>
      <c r="V1266" s="20">
        <v>230002537</v>
      </c>
      <c r="W1266" s="20" t="s">
        <v>847</v>
      </c>
      <c r="X1266" s="20" t="s">
        <v>305</v>
      </c>
      <c r="Y1266" s="20" t="s">
        <v>52</v>
      </c>
      <c r="Z1266" s="20" t="s">
        <v>7044</v>
      </c>
      <c r="AA1266" s="20" t="s">
        <v>7045</v>
      </c>
      <c r="AB1266" s="20" t="s">
        <v>664</v>
      </c>
      <c r="AC1266" s="20" t="s">
        <v>167</v>
      </c>
      <c r="AD1266" s="20" t="s">
        <v>56</v>
      </c>
      <c r="AE1266" s="20" t="s">
        <v>1838</v>
      </c>
    </row>
    <row r="1267" spans="1:31" ht="21" customHeight="1" x14ac:dyDescent="0.2">
      <c r="A1267" s="4">
        <f t="shared" si="61"/>
        <v>1265</v>
      </c>
      <c r="B1267" s="4" t="str">
        <f t="shared" si="62"/>
        <v>F010-00025905</v>
      </c>
      <c r="C1267" s="4" t="str">
        <f>IFERROR(VLOOKUP(F1267,Tablas!$A$1:$B$3,2,0),"")</f>
        <v>Factura</v>
      </c>
      <c r="D1267" s="4" t="str">
        <f t="shared" si="63"/>
        <v>Nacional - CREDITO 45 DIAS / CREDIT 45 DAYS - Facturas clientes - C20100154308</v>
      </c>
      <c r="E1267" s="19">
        <v>45551</v>
      </c>
      <c r="F1267" s="20" t="s">
        <v>1001</v>
      </c>
      <c r="G1267" s="20" t="s">
        <v>7046</v>
      </c>
      <c r="H1267" s="20" t="s">
        <v>44</v>
      </c>
      <c r="I1267" s="20" t="s">
        <v>45</v>
      </c>
      <c r="J1267" s="20" t="s">
        <v>7047</v>
      </c>
      <c r="K1267" s="20" t="s">
        <v>7048</v>
      </c>
      <c r="L1267" s="20" t="s">
        <v>7049</v>
      </c>
      <c r="M1267" s="20" t="s">
        <v>125</v>
      </c>
      <c r="N1267" s="21">
        <v>354.59</v>
      </c>
      <c r="O1267" s="21">
        <v>0</v>
      </c>
      <c r="P1267" s="20"/>
      <c r="Q1267" s="19">
        <v>45551</v>
      </c>
      <c r="R1267" s="20"/>
      <c r="S1267" s="19">
        <v>45596</v>
      </c>
      <c r="T1267" s="20" t="s">
        <v>7050</v>
      </c>
      <c r="U1267" s="20">
        <v>1024946</v>
      </c>
      <c r="V1267" s="20">
        <v>240002729</v>
      </c>
      <c r="W1267" s="20" t="s">
        <v>847</v>
      </c>
      <c r="X1267" s="20" t="s">
        <v>305</v>
      </c>
      <c r="Y1267" s="20" t="s">
        <v>7051</v>
      </c>
      <c r="Z1267" s="20" t="s">
        <v>7052</v>
      </c>
      <c r="AA1267" s="20" t="s">
        <v>7053</v>
      </c>
      <c r="AB1267" s="20" t="s">
        <v>2501</v>
      </c>
      <c r="AC1267" s="20" t="s">
        <v>167</v>
      </c>
      <c r="AD1267" s="20" t="s">
        <v>56</v>
      </c>
      <c r="AE1267" s="20" t="s">
        <v>1014</v>
      </c>
    </row>
    <row r="1268" spans="1:31" ht="21" customHeight="1" x14ac:dyDescent="0.2">
      <c r="A1268" s="4">
        <f t="shared" si="61"/>
        <v>1266</v>
      </c>
      <c r="B1268" s="4" t="str">
        <f t="shared" si="62"/>
        <v>F010-00025384</v>
      </c>
      <c r="C1268" s="4" t="str">
        <f>IFERROR(VLOOKUP(F1268,Tablas!$A$1:$B$3,2,0),"")</f>
        <v>Factura</v>
      </c>
      <c r="D1268" s="4" t="str">
        <f t="shared" si="63"/>
        <v>Venta Asistida - CONTADO / CASH - Facturas clientes - C20610364943</v>
      </c>
      <c r="E1268" s="19">
        <v>45495</v>
      </c>
      <c r="F1268" s="20" t="s">
        <v>1001</v>
      </c>
      <c r="G1268" s="20" t="s">
        <v>7055</v>
      </c>
      <c r="H1268" s="20" t="s">
        <v>44</v>
      </c>
      <c r="I1268" s="20" t="s">
        <v>45</v>
      </c>
      <c r="J1268" s="20" t="s">
        <v>3024</v>
      </c>
      <c r="K1268" s="20" t="s">
        <v>3025</v>
      </c>
      <c r="L1268" s="20" t="s">
        <v>3026</v>
      </c>
      <c r="M1268" s="20"/>
      <c r="N1268" s="21">
        <v>356.01</v>
      </c>
      <c r="O1268" s="21">
        <v>0</v>
      </c>
      <c r="P1268" s="20"/>
      <c r="Q1268" s="19">
        <v>45495</v>
      </c>
      <c r="R1268" s="20"/>
      <c r="S1268" s="19">
        <v>45495</v>
      </c>
      <c r="T1268" s="20" t="s">
        <v>49</v>
      </c>
      <c r="U1268" s="20">
        <v>997112</v>
      </c>
      <c r="V1268" s="20">
        <v>240002138</v>
      </c>
      <c r="W1268" s="20" t="s">
        <v>847</v>
      </c>
      <c r="X1268" s="20" t="s">
        <v>274</v>
      </c>
      <c r="Y1268" s="20" t="s">
        <v>52</v>
      </c>
      <c r="Z1268" s="20" t="s">
        <v>3027</v>
      </c>
      <c r="AA1268" s="20" t="s">
        <v>3028</v>
      </c>
      <c r="AB1268" s="20" t="s">
        <v>309</v>
      </c>
      <c r="AC1268" s="20" t="s">
        <v>309</v>
      </c>
      <c r="AD1268" s="20" t="s">
        <v>56</v>
      </c>
      <c r="AE1268" s="20" t="s">
        <v>983</v>
      </c>
    </row>
    <row r="1269" spans="1:31" ht="21" customHeight="1" x14ac:dyDescent="0.2">
      <c r="A1269" s="4">
        <f t="shared" si="61"/>
        <v>1267</v>
      </c>
      <c r="B1269" s="4" t="str">
        <f t="shared" si="62"/>
        <v>B010-00019963</v>
      </c>
      <c r="C1269" s="4" t="str">
        <f>IFERROR(VLOOKUP(F1269,Tablas!$A$1:$B$3,2,0),"")</f>
        <v>Boleta</v>
      </c>
      <c r="D1269" s="4" t="str">
        <f t="shared" si="63"/>
        <v>Juntoz - CONTADO / CASH - PE 4060 JUNTOZ 240811000021-003 Basado en Entregas</v>
      </c>
      <c r="E1269" s="19">
        <v>45517</v>
      </c>
      <c r="F1269" s="20" t="s">
        <v>842</v>
      </c>
      <c r="G1269" s="20" t="s">
        <v>7057</v>
      </c>
      <c r="H1269" s="20" t="s">
        <v>44</v>
      </c>
      <c r="I1269" s="20" t="s">
        <v>45</v>
      </c>
      <c r="J1269" s="20" t="s">
        <v>7058</v>
      </c>
      <c r="K1269" s="20" t="s">
        <v>7059</v>
      </c>
      <c r="L1269" s="20" t="s">
        <v>7060</v>
      </c>
      <c r="M1269" s="20"/>
      <c r="N1269" s="21">
        <v>359.99</v>
      </c>
      <c r="O1269" s="21">
        <v>0</v>
      </c>
      <c r="P1269" s="20"/>
      <c r="Q1269" s="19">
        <v>45517</v>
      </c>
      <c r="R1269" s="20"/>
      <c r="S1269" s="19">
        <v>45517</v>
      </c>
      <c r="T1269" s="20" t="s">
        <v>49</v>
      </c>
      <c r="U1269" s="20">
        <v>1007103</v>
      </c>
      <c r="V1269" s="20">
        <v>240002499</v>
      </c>
      <c r="W1269" s="20" t="s">
        <v>847</v>
      </c>
      <c r="X1269" s="20" t="s">
        <v>305</v>
      </c>
      <c r="Y1269" s="20" t="s">
        <v>52</v>
      </c>
      <c r="Z1269" s="20" t="s">
        <v>7061</v>
      </c>
      <c r="AA1269" s="20" t="s">
        <v>7062</v>
      </c>
      <c r="AB1269" s="20" t="s">
        <v>3064</v>
      </c>
      <c r="AC1269" s="20" t="s">
        <v>167</v>
      </c>
      <c r="AD1269" s="20" t="s">
        <v>56</v>
      </c>
      <c r="AE1269" s="20" t="s">
        <v>851</v>
      </c>
    </row>
    <row r="1270" spans="1:31" ht="21" customHeight="1" x14ac:dyDescent="0.2">
      <c r="A1270" s="4">
        <f t="shared" si="61"/>
        <v>1268</v>
      </c>
      <c r="B1270" s="4" t="str">
        <f t="shared" si="62"/>
        <v>B010-00019560</v>
      </c>
      <c r="C1270" s="4" t="str">
        <f>IFERROR(VLOOKUP(F1270,Tablas!$A$1:$B$3,2,0),"")</f>
        <v>Boleta</v>
      </c>
      <c r="D1270" s="4" t="str">
        <f t="shared" si="63"/>
        <v>Ecom - CONTADO / CASH - PE 3517 TEL: 990517856 ENVÍO Basado en Entregas 09</v>
      </c>
      <c r="E1270" s="19">
        <v>45490</v>
      </c>
      <c r="F1270" s="20" t="s">
        <v>842</v>
      </c>
      <c r="G1270" s="20" t="s">
        <v>7063</v>
      </c>
      <c r="H1270" s="20" t="s">
        <v>44</v>
      </c>
      <c r="I1270" s="20" t="s">
        <v>45</v>
      </c>
      <c r="J1270" s="20" t="s">
        <v>7064</v>
      </c>
      <c r="K1270" s="20" t="s">
        <v>7065</v>
      </c>
      <c r="L1270" s="20" t="s">
        <v>7066</v>
      </c>
      <c r="M1270" s="20"/>
      <c r="N1270" s="21">
        <v>361.26</v>
      </c>
      <c r="O1270" s="21">
        <v>0</v>
      </c>
      <c r="P1270" s="20"/>
      <c r="Q1270" s="19">
        <v>45490</v>
      </c>
      <c r="R1270" s="20"/>
      <c r="S1270" s="19">
        <v>45490</v>
      </c>
      <c r="T1270" s="20" t="s">
        <v>49</v>
      </c>
      <c r="U1270" s="20">
        <v>995217</v>
      </c>
      <c r="V1270" s="20">
        <v>240002095</v>
      </c>
      <c r="W1270" s="20" t="s">
        <v>847</v>
      </c>
      <c r="X1270" s="20" t="s">
        <v>305</v>
      </c>
      <c r="Y1270" s="20" t="s">
        <v>52</v>
      </c>
      <c r="Z1270" s="20" t="s">
        <v>7067</v>
      </c>
      <c r="AA1270" s="20" t="s">
        <v>353</v>
      </c>
      <c r="AB1270" s="20" t="s">
        <v>54</v>
      </c>
      <c r="AC1270" s="20" t="s">
        <v>41</v>
      </c>
      <c r="AD1270" s="20" t="s">
        <v>56</v>
      </c>
      <c r="AE1270" s="20" t="s">
        <v>864</v>
      </c>
    </row>
    <row r="1271" spans="1:31" ht="21" customHeight="1" x14ac:dyDescent="0.2">
      <c r="A1271" s="4">
        <f t="shared" si="61"/>
        <v>1269</v>
      </c>
      <c r="B1271" s="4" t="str">
        <f t="shared" si="62"/>
        <v>F010-00024997</v>
      </c>
      <c r="C1271" s="4" t="str">
        <f>IFERROR(VLOOKUP(F1271,Tablas!$A$1:$B$3,2,0),"")</f>
        <v>Factura</v>
      </c>
      <c r="D1271" s="4" t="str">
        <f t="shared" si="63"/>
        <v xml:space="preserve"> - CONTADO ADELANTADO / CASH IN ADVANCE - INTERESES DEL PRÉSTAMO DÓLARES FIRMADO EL 13.12.20</v>
      </c>
      <c r="E1271" s="19">
        <v>45453</v>
      </c>
      <c r="F1271" s="20" t="s">
        <v>1001</v>
      </c>
      <c r="G1271" s="20" t="s">
        <v>7068</v>
      </c>
      <c r="H1271" s="20" t="s">
        <v>322</v>
      </c>
      <c r="I1271" s="20" t="s">
        <v>323</v>
      </c>
      <c r="J1271" s="20" t="s">
        <v>324</v>
      </c>
      <c r="K1271" s="20" t="s">
        <v>325</v>
      </c>
      <c r="L1271" s="20" t="s">
        <v>326</v>
      </c>
      <c r="M1271" s="20" t="s">
        <v>125</v>
      </c>
      <c r="N1271" s="21">
        <v>361.79</v>
      </c>
      <c r="O1271" s="25">
        <v>96.32</v>
      </c>
      <c r="P1271" s="20"/>
      <c r="Q1271" s="19">
        <v>45453</v>
      </c>
      <c r="R1271" s="20"/>
      <c r="S1271" s="19">
        <v>45453</v>
      </c>
      <c r="T1271" s="20" t="s">
        <v>70</v>
      </c>
      <c r="U1271" s="20">
        <v>978908</v>
      </c>
      <c r="V1271" s="20">
        <v>240001703</v>
      </c>
      <c r="W1271" s="20" t="s">
        <v>847</v>
      </c>
      <c r="X1271" s="20" t="s">
        <v>2795</v>
      </c>
      <c r="Y1271" s="20" t="s">
        <v>52</v>
      </c>
      <c r="Z1271" s="20" t="s">
        <v>7069</v>
      </c>
      <c r="AA1271" s="20" t="s">
        <v>327</v>
      </c>
      <c r="AB1271" s="20" t="s">
        <v>328</v>
      </c>
      <c r="AC1271" s="20" t="s">
        <v>167</v>
      </c>
      <c r="AD1271" s="20" t="s">
        <v>56</v>
      </c>
      <c r="AE1271" s="20"/>
    </row>
    <row r="1272" spans="1:31" ht="21" customHeight="1" x14ac:dyDescent="0.2">
      <c r="A1272" s="4">
        <f t="shared" si="61"/>
        <v>1270</v>
      </c>
      <c r="B1272" s="4" t="str">
        <f t="shared" si="62"/>
        <v>B010-00019581</v>
      </c>
      <c r="C1272" s="4" t="str">
        <f>IFERROR(VLOOKUP(F1272,Tablas!$A$1:$B$3,2,0),"")</f>
        <v>Boleta</v>
      </c>
      <c r="D1272" s="4" t="str">
        <f t="shared" si="63"/>
        <v>Falabella - CONTADO / CASH - PE 3551 FALABELLA No 2522871437 Basado en Entregas</v>
      </c>
      <c r="E1272" s="19">
        <v>45491</v>
      </c>
      <c r="F1272" s="20" t="s">
        <v>842</v>
      </c>
      <c r="G1272" s="20" t="s">
        <v>7070</v>
      </c>
      <c r="H1272" s="20" t="s">
        <v>44</v>
      </c>
      <c r="I1272" s="20" t="s">
        <v>45</v>
      </c>
      <c r="J1272" s="20" t="s">
        <v>6220</v>
      </c>
      <c r="K1272" s="20" t="s">
        <v>6221</v>
      </c>
      <c r="L1272" s="20" t="s">
        <v>6222</v>
      </c>
      <c r="M1272" s="20"/>
      <c r="N1272" s="21">
        <v>361.8</v>
      </c>
      <c r="O1272" s="21">
        <v>0</v>
      </c>
      <c r="P1272" s="20"/>
      <c r="Q1272" s="19">
        <v>45491</v>
      </c>
      <c r="R1272" s="20"/>
      <c r="S1272" s="19">
        <v>45491</v>
      </c>
      <c r="T1272" s="20" t="s">
        <v>49</v>
      </c>
      <c r="U1272" s="20">
        <v>995667</v>
      </c>
      <c r="V1272" s="20">
        <v>240002116</v>
      </c>
      <c r="W1272" s="20" t="s">
        <v>847</v>
      </c>
      <c r="X1272" s="20" t="s">
        <v>305</v>
      </c>
      <c r="Y1272" s="20" t="s">
        <v>52</v>
      </c>
      <c r="Z1272" s="20" t="s">
        <v>7071</v>
      </c>
      <c r="AA1272" s="20" t="s">
        <v>808</v>
      </c>
      <c r="AB1272" s="20" t="s">
        <v>54</v>
      </c>
      <c r="AC1272" s="20" t="s">
        <v>167</v>
      </c>
      <c r="AD1272" s="20" t="s">
        <v>56</v>
      </c>
      <c r="AE1272" s="20" t="s">
        <v>1838</v>
      </c>
    </row>
    <row r="1273" spans="1:31" ht="21" customHeight="1" x14ac:dyDescent="0.2">
      <c r="A1273" s="4">
        <f t="shared" si="61"/>
        <v>1271</v>
      </c>
      <c r="B1273" s="4" t="str">
        <f t="shared" si="62"/>
        <v>B010-00020394</v>
      </c>
      <c r="C1273" s="4" t="str">
        <f>IFERROR(VLOOKUP(F1273,Tablas!$A$1:$B$3,2,0),"")</f>
        <v>Boleta</v>
      </c>
      <c r="D1273" s="4" t="str">
        <f t="shared" si="63"/>
        <v>Falabella - CONTADO / CASH - PE 4796 FALABELLA No 2575177588 Basado en Entregas</v>
      </c>
      <c r="E1273" s="19">
        <v>45548</v>
      </c>
      <c r="F1273" s="20" t="s">
        <v>842</v>
      </c>
      <c r="G1273" s="20" t="s">
        <v>7072</v>
      </c>
      <c r="H1273" s="20" t="s">
        <v>44</v>
      </c>
      <c r="I1273" s="20" t="s">
        <v>45</v>
      </c>
      <c r="J1273" s="20" t="s">
        <v>7073</v>
      </c>
      <c r="K1273" s="20" t="s">
        <v>7074</v>
      </c>
      <c r="L1273" s="20" t="s">
        <v>7075</v>
      </c>
      <c r="M1273" s="20"/>
      <c r="N1273" s="21">
        <v>365.4</v>
      </c>
      <c r="O1273" s="21">
        <v>0</v>
      </c>
      <c r="P1273" s="20"/>
      <c r="Q1273" s="19">
        <v>45548</v>
      </c>
      <c r="R1273" s="20"/>
      <c r="S1273" s="19">
        <v>45548</v>
      </c>
      <c r="T1273" s="20" t="s">
        <v>49</v>
      </c>
      <c r="U1273" s="20">
        <v>1023631</v>
      </c>
      <c r="V1273" s="20">
        <v>240002931</v>
      </c>
      <c r="W1273" s="20" t="s">
        <v>847</v>
      </c>
      <c r="X1273" s="20" t="s">
        <v>274</v>
      </c>
      <c r="Y1273" s="20" t="s">
        <v>52</v>
      </c>
      <c r="Z1273" s="20" t="s">
        <v>7076</v>
      </c>
      <c r="AA1273" s="20" t="s">
        <v>372</v>
      </c>
      <c r="AB1273" s="20" t="s">
        <v>54</v>
      </c>
      <c r="AC1273" s="20" t="s">
        <v>167</v>
      </c>
      <c r="AD1273" s="20" t="s">
        <v>56</v>
      </c>
      <c r="AE1273" s="20" t="s">
        <v>1838</v>
      </c>
    </row>
    <row r="1274" spans="1:31" ht="21" customHeight="1" x14ac:dyDescent="0.2">
      <c r="A1274" s="4">
        <f t="shared" si="61"/>
        <v>1272</v>
      </c>
      <c r="B1274" s="4" t="str">
        <f t="shared" si="62"/>
        <v>B010-00016780</v>
      </c>
      <c r="C1274" s="4" t="str">
        <f>IFERROR(VLOOKUP(F1274,Tablas!$A$1:$B$3,2,0),"")</f>
        <v>Boleta</v>
      </c>
      <c r="D1274" s="4" t="str">
        <f t="shared" si="63"/>
        <v>Falabella - CONTADO / CASH - PE 4850 FALABELLA Basado en Entregas 09-0010-00057</v>
      </c>
      <c r="E1274" s="19">
        <v>45250</v>
      </c>
      <c r="F1274" s="20" t="s">
        <v>842</v>
      </c>
      <c r="G1274" s="20" t="s">
        <v>7077</v>
      </c>
      <c r="H1274" s="20" t="s">
        <v>44</v>
      </c>
      <c r="I1274" s="20" t="s">
        <v>45</v>
      </c>
      <c r="J1274" s="20" t="s">
        <v>7078</v>
      </c>
      <c r="K1274" s="20" t="s">
        <v>7079</v>
      </c>
      <c r="L1274" s="20" t="s">
        <v>7080</v>
      </c>
      <c r="M1274" s="20"/>
      <c r="N1274" s="21">
        <v>365.4</v>
      </c>
      <c r="O1274" s="21">
        <v>0</v>
      </c>
      <c r="P1274" s="20"/>
      <c r="Q1274" s="19">
        <v>45250</v>
      </c>
      <c r="R1274" s="20"/>
      <c r="S1274" s="19">
        <v>45250</v>
      </c>
      <c r="T1274" s="20" t="s">
        <v>49</v>
      </c>
      <c r="U1274" s="20">
        <v>876947</v>
      </c>
      <c r="V1274" s="20">
        <v>230003094</v>
      </c>
      <c r="W1274" s="20" t="s">
        <v>847</v>
      </c>
      <c r="X1274" s="20" t="s">
        <v>305</v>
      </c>
      <c r="Y1274" s="20" t="s">
        <v>52</v>
      </c>
      <c r="Z1274" s="20" t="s">
        <v>7081</v>
      </c>
      <c r="AA1274" s="20" t="s">
        <v>7082</v>
      </c>
      <c r="AB1274" s="20" t="s">
        <v>1041</v>
      </c>
      <c r="AC1274" s="20" t="s">
        <v>689</v>
      </c>
      <c r="AD1274" s="20" t="s">
        <v>56</v>
      </c>
      <c r="AE1274" s="20" t="s">
        <v>1838</v>
      </c>
    </row>
    <row r="1275" spans="1:31" ht="21" customHeight="1" x14ac:dyDescent="0.2">
      <c r="A1275" s="4">
        <f t="shared" si="61"/>
        <v>1273</v>
      </c>
      <c r="B1275" s="4" t="str">
        <f t="shared" si="62"/>
        <v>B010-00018021</v>
      </c>
      <c r="C1275" s="4" t="str">
        <f>IFERROR(VLOOKUP(F1275,Tablas!$A$1:$B$3,2,0),"")</f>
        <v>Boleta</v>
      </c>
      <c r="D1275" s="4" t="str">
        <f t="shared" si="63"/>
        <v>Venta Asistida - CONTADO / CASH - PE 0961 TEL: 979585356 Basado en Entregas 09-0010-</v>
      </c>
      <c r="E1275" s="19">
        <v>45349</v>
      </c>
      <c r="F1275" s="20" t="s">
        <v>842</v>
      </c>
      <c r="G1275" s="20" t="s">
        <v>7083</v>
      </c>
      <c r="H1275" s="20" t="s">
        <v>44</v>
      </c>
      <c r="I1275" s="20" t="s">
        <v>45</v>
      </c>
      <c r="J1275" s="20" t="s">
        <v>7084</v>
      </c>
      <c r="K1275" s="20" t="s">
        <v>7085</v>
      </c>
      <c r="L1275" s="20" t="s">
        <v>7086</v>
      </c>
      <c r="M1275" s="20"/>
      <c r="N1275" s="21">
        <v>366</v>
      </c>
      <c r="O1275" s="21">
        <v>0</v>
      </c>
      <c r="P1275" s="20"/>
      <c r="Q1275" s="19">
        <v>45349</v>
      </c>
      <c r="R1275" s="20"/>
      <c r="S1275" s="19">
        <v>45349</v>
      </c>
      <c r="T1275" s="20" t="s">
        <v>49</v>
      </c>
      <c r="U1275" s="20">
        <v>926164</v>
      </c>
      <c r="V1275" s="20">
        <v>240000495</v>
      </c>
      <c r="W1275" s="20" t="s">
        <v>847</v>
      </c>
      <c r="X1275" s="20" t="s">
        <v>305</v>
      </c>
      <c r="Y1275" s="20" t="s">
        <v>52</v>
      </c>
      <c r="Z1275" s="20" t="s">
        <v>7087</v>
      </c>
      <c r="AA1275" s="20" t="s">
        <v>689</v>
      </c>
      <c r="AB1275" s="20" t="s">
        <v>167</v>
      </c>
      <c r="AC1275" s="20" t="s">
        <v>167</v>
      </c>
      <c r="AD1275" s="20" t="s">
        <v>56</v>
      </c>
      <c r="AE1275" s="20" t="s">
        <v>983</v>
      </c>
    </row>
    <row r="1276" spans="1:31" ht="21" customHeight="1" x14ac:dyDescent="0.2">
      <c r="A1276" s="4">
        <f t="shared" si="61"/>
        <v>1274</v>
      </c>
      <c r="B1276" s="4" t="str">
        <f t="shared" si="62"/>
        <v>B010-00017868</v>
      </c>
      <c r="C1276" s="4" t="str">
        <f>IFERROR(VLOOKUP(F1276,Tablas!$A$1:$B$3,2,0),"")</f>
        <v>Boleta</v>
      </c>
      <c r="D1276" s="4" t="str">
        <f t="shared" si="63"/>
        <v>Juntoz - CONTADO / CASH - JUNTOZ Basado en Entregas 09-0010-00058718.</v>
      </c>
      <c r="E1276" s="19">
        <v>45328</v>
      </c>
      <c r="F1276" s="20" t="s">
        <v>842</v>
      </c>
      <c r="G1276" s="20" t="s">
        <v>7088</v>
      </c>
      <c r="H1276" s="20" t="s">
        <v>44</v>
      </c>
      <c r="I1276" s="20" t="s">
        <v>45</v>
      </c>
      <c r="J1276" s="20" t="s">
        <v>4643</v>
      </c>
      <c r="K1276" s="20" t="s">
        <v>4644</v>
      </c>
      <c r="L1276" s="20" t="s">
        <v>4645</v>
      </c>
      <c r="M1276" s="20"/>
      <c r="N1276" s="21">
        <v>368.02</v>
      </c>
      <c r="O1276" s="21">
        <v>0</v>
      </c>
      <c r="P1276" s="20"/>
      <c r="Q1276" s="19">
        <v>45328</v>
      </c>
      <c r="R1276" s="20"/>
      <c r="S1276" s="19">
        <v>45328</v>
      </c>
      <c r="T1276" s="20" t="s">
        <v>49</v>
      </c>
      <c r="U1276" s="20">
        <v>915770</v>
      </c>
      <c r="V1276" s="20">
        <v>240000340</v>
      </c>
      <c r="W1276" s="20" t="s">
        <v>847</v>
      </c>
      <c r="X1276" s="20" t="s">
        <v>305</v>
      </c>
      <c r="Y1276" s="20" t="s">
        <v>52</v>
      </c>
      <c r="Z1276" s="20" t="s">
        <v>7089</v>
      </c>
      <c r="AA1276" s="20" t="s">
        <v>4647</v>
      </c>
      <c r="AB1276" s="20" t="s">
        <v>1927</v>
      </c>
      <c r="AC1276" s="20" t="s">
        <v>41</v>
      </c>
      <c r="AD1276" s="20" t="s">
        <v>56</v>
      </c>
      <c r="AE1276" s="20" t="s">
        <v>851</v>
      </c>
    </row>
    <row r="1277" spans="1:31" ht="21" customHeight="1" x14ac:dyDescent="0.2">
      <c r="A1277" s="4">
        <f t="shared" si="61"/>
        <v>1275</v>
      </c>
      <c r="B1277" s="4" t="str">
        <f t="shared" si="62"/>
        <v>F050-00000640</v>
      </c>
      <c r="C1277" s="4" t="str">
        <f>IFERROR(VLOOKUP(F1277,Tablas!$A$1:$B$3,2,0),"")</f>
        <v>Factura</v>
      </c>
      <c r="D1277" s="4" t="str">
        <f t="shared" si="63"/>
        <v>Internacional - 50% ADELANTADO – 50% ANTES DEL ENVIO / 50% IN ADVANCE – 50% BEFORE SHIPMENT - 209-2021 Basado en Entregas 09-0010-00049414.</v>
      </c>
      <c r="E1277" s="19">
        <v>44648</v>
      </c>
      <c r="F1277" s="20" t="s">
        <v>1001</v>
      </c>
      <c r="G1277" s="20" t="s">
        <v>6818</v>
      </c>
      <c r="H1277" s="20" t="s">
        <v>80</v>
      </c>
      <c r="I1277" s="20" t="s">
        <v>81</v>
      </c>
      <c r="J1277" s="20" t="s">
        <v>729</v>
      </c>
      <c r="K1277" s="20" t="s">
        <v>729</v>
      </c>
      <c r="L1277" s="20" t="s">
        <v>730</v>
      </c>
      <c r="M1277" s="20" t="s">
        <v>33</v>
      </c>
      <c r="N1277" s="21">
        <v>229.83</v>
      </c>
      <c r="O1277" s="25">
        <v>61.6</v>
      </c>
      <c r="P1277" s="20"/>
      <c r="Q1277" s="19">
        <v>44648</v>
      </c>
      <c r="R1277" s="20"/>
      <c r="S1277" s="19">
        <v>44649</v>
      </c>
      <c r="T1277" s="20" t="s">
        <v>114</v>
      </c>
      <c r="U1277" s="20">
        <v>611260</v>
      </c>
      <c r="V1277" s="20">
        <v>220000657</v>
      </c>
      <c r="W1277" s="20" t="s">
        <v>847</v>
      </c>
      <c r="X1277" s="20" t="s">
        <v>5591</v>
      </c>
      <c r="Y1277" s="20" t="s">
        <v>37</v>
      </c>
      <c r="Z1277" s="20" t="s">
        <v>6819</v>
      </c>
      <c r="AA1277" s="20" t="s">
        <v>731</v>
      </c>
      <c r="AB1277" s="20"/>
      <c r="AC1277" s="20"/>
      <c r="AD1277" s="20" t="s">
        <v>732</v>
      </c>
      <c r="AE1277" s="20" t="s">
        <v>5593</v>
      </c>
    </row>
    <row r="1278" spans="1:31" ht="21" customHeight="1" x14ac:dyDescent="0.2">
      <c r="A1278" s="4">
        <f t="shared" si="61"/>
        <v>1276</v>
      </c>
      <c r="B1278" s="4" t="str">
        <f t="shared" si="62"/>
        <v>F010-00000894</v>
      </c>
      <c r="C1278" s="4" t="str">
        <f>IFERROR(VLOOKUP(F1278,Tablas!$A$1:$B$3,2,0),"")</f>
        <v>Nota de Débito</v>
      </c>
      <c r="D1278" s="4" t="str">
        <f t="shared" si="63"/>
        <v xml:space="preserve"> - COBRANZA DOC. 60 DIAS  / DA 60 DAYS - gastos de transporte internoReferencia factura: F</v>
      </c>
      <c r="E1278" s="19">
        <v>45532</v>
      </c>
      <c r="F1278" s="20" t="s">
        <v>3235</v>
      </c>
      <c r="G1278" s="20" t="s">
        <v>7090</v>
      </c>
      <c r="H1278" s="20" t="s">
        <v>80</v>
      </c>
      <c r="I1278" s="20" t="s">
        <v>81</v>
      </c>
      <c r="J1278" s="20" t="s">
        <v>168</v>
      </c>
      <c r="K1278" s="20" t="s">
        <v>168</v>
      </c>
      <c r="L1278" s="20" t="s">
        <v>169</v>
      </c>
      <c r="M1278" s="20" t="s">
        <v>33</v>
      </c>
      <c r="N1278" s="21">
        <v>374.8</v>
      </c>
      <c r="O1278" s="25">
        <v>100</v>
      </c>
      <c r="P1278" s="20"/>
      <c r="Q1278" s="19">
        <v>45532</v>
      </c>
      <c r="R1278" s="20"/>
      <c r="S1278" s="19">
        <v>45652</v>
      </c>
      <c r="T1278" s="20" t="s">
        <v>34</v>
      </c>
      <c r="U1278" s="20">
        <v>1014580</v>
      </c>
      <c r="V1278" s="20">
        <v>240000051</v>
      </c>
      <c r="W1278" s="20" t="s">
        <v>847</v>
      </c>
      <c r="X1278" s="20" t="s">
        <v>2795</v>
      </c>
      <c r="Y1278" s="20" t="s">
        <v>37</v>
      </c>
      <c r="Z1278" s="20" t="s">
        <v>7091</v>
      </c>
      <c r="AA1278" s="20" t="s">
        <v>170</v>
      </c>
      <c r="AB1278" s="20" t="s">
        <v>171</v>
      </c>
      <c r="AC1278" s="20" t="s">
        <v>66</v>
      </c>
      <c r="AD1278" s="20" t="s">
        <v>172</v>
      </c>
      <c r="AE1278" s="20"/>
    </row>
    <row r="1279" spans="1:31" ht="21" customHeight="1" x14ac:dyDescent="0.2">
      <c r="A1279" s="4">
        <f t="shared" ref="A1279:A1342" si="64">ROW()-2</f>
        <v>1277</v>
      </c>
      <c r="B1279" s="4" t="str">
        <f t="shared" ref="B1279:B1342" si="65">MID(G1279,4,20)</f>
        <v>B010-00019480</v>
      </c>
      <c r="C1279" s="4" t="str">
        <f>IFERROR(VLOOKUP(F1279,Tablas!$A$1:$B$3,2,0),"")</f>
        <v>Boleta</v>
      </c>
      <c r="D1279" s="4" t="str">
        <f t="shared" ref="D1279:D1342" si="66">CONCATENATE(AE1279," - ",T1279," - ",Z1279)</f>
        <v>Ecom - CONTADO / CASH - PE 3347 TEL: 937079339 Basado en Entregas 09-T010-</v>
      </c>
      <c r="E1279" s="19">
        <v>45483</v>
      </c>
      <c r="F1279" s="20" t="s">
        <v>842</v>
      </c>
      <c r="G1279" s="20" t="s">
        <v>7094</v>
      </c>
      <c r="H1279" s="20" t="s">
        <v>44</v>
      </c>
      <c r="I1279" s="20" t="s">
        <v>45</v>
      </c>
      <c r="J1279" s="20" t="s">
        <v>7095</v>
      </c>
      <c r="K1279" s="20" t="s">
        <v>7096</v>
      </c>
      <c r="L1279" s="20" t="s">
        <v>7097</v>
      </c>
      <c r="M1279" s="20"/>
      <c r="N1279" s="21">
        <v>381.19</v>
      </c>
      <c r="O1279" s="21">
        <v>0</v>
      </c>
      <c r="P1279" s="20"/>
      <c r="Q1279" s="19">
        <v>45483</v>
      </c>
      <c r="R1279" s="20"/>
      <c r="S1279" s="19">
        <v>45483</v>
      </c>
      <c r="T1279" s="20" t="s">
        <v>49</v>
      </c>
      <c r="U1279" s="20">
        <v>992251</v>
      </c>
      <c r="V1279" s="20">
        <v>240002015</v>
      </c>
      <c r="W1279" s="20" t="s">
        <v>847</v>
      </c>
      <c r="X1279" s="20" t="s">
        <v>305</v>
      </c>
      <c r="Y1279" s="20" t="s">
        <v>52</v>
      </c>
      <c r="Z1279" s="20" t="s">
        <v>7098</v>
      </c>
      <c r="AA1279" s="20" t="s">
        <v>353</v>
      </c>
      <c r="AB1279" s="20" t="s">
        <v>54</v>
      </c>
      <c r="AC1279" s="20" t="s">
        <v>167</v>
      </c>
      <c r="AD1279" s="20" t="s">
        <v>56</v>
      </c>
      <c r="AE1279" s="20" t="s">
        <v>864</v>
      </c>
    </row>
    <row r="1280" spans="1:31" ht="21" customHeight="1" x14ac:dyDescent="0.2">
      <c r="A1280" s="4">
        <f t="shared" si="64"/>
        <v>1278</v>
      </c>
      <c r="B1280" s="4" t="str">
        <f t="shared" si="65"/>
        <v>F010-00025906</v>
      </c>
      <c r="C1280" s="4" t="str">
        <f>IFERROR(VLOOKUP(F1280,Tablas!$A$1:$B$3,2,0),"")</f>
        <v>Factura</v>
      </c>
      <c r="D1280" s="4" t="str">
        <f t="shared" si="66"/>
        <v>Nacional - CREDITO 45 DIAS / CREDIT 45 DAYS - Facturas clientes - C20100154308</v>
      </c>
      <c r="E1280" s="19">
        <v>45551</v>
      </c>
      <c r="F1280" s="20" t="s">
        <v>1001</v>
      </c>
      <c r="G1280" s="20" t="s">
        <v>7099</v>
      </c>
      <c r="H1280" s="20" t="s">
        <v>44</v>
      </c>
      <c r="I1280" s="20" t="s">
        <v>45</v>
      </c>
      <c r="J1280" s="20" t="s">
        <v>7047</v>
      </c>
      <c r="K1280" s="20" t="s">
        <v>7048</v>
      </c>
      <c r="L1280" s="20" t="s">
        <v>7049</v>
      </c>
      <c r="M1280" s="20" t="s">
        <v>125</v>
      </c>
      <c r="N1280" s="21">
        <v>387.04</v>
      </c>
      <c r="O1280" s="21">
        <v>0</v>
      </c>
      <c r="P1280" s="20"/>
      <c r="Q1280" s="19">
        <v>45551</v>
      </c>
      <c r="R1280" s="20"/>
      <c r="S1280" s="19">
        <v>45596</v>
      </c>
      <c r="T1280" s="20" t="s">
        <v>7050</v>
      </c>
      <c r="U1280" s="20">
        <v>1024948</v>
      </c>
      <c r="V1280" s="20">
        <v>240002730</v>
      </c>
      <c r="W1280" s="20" t="s">
        <v>847</v>
      </c>
      <c r="X1280" s="20" t="s">
        <v>305</v>
      </c>
      <c r="Y1280" s="20" t="s">
        <v>7051</v>
      </c>
      <c r="Z1280" s="20" t="s">
        <v>7052</v>
      </c>
      <c r="AA1280" s="20" t="s">
        <v>7053</v>
      </c>
      <c r="AB1280" s="20" t="s">
        <v>2501</v>
      </c>
      <c r="AC1280" s="20" t="s">
        <v>167</v>
      </c>
      <c r="AD1280" s="20" t="s">
        <v>56</v>
      </c>
      <c r="AE1280" s="20" t="s">
        <v>1014</v>
      </c>
    </row>
    <row r="1281" spans="1:31" ht="21" customHeight="1" x14ac:dyDescent="0.2">
      <c r="A1281" s="4">
        <f t="shared" si="64"/>
        <v>1279</v>
      </c>
      <c r="B1281" s="4" t="str">
        <f t="shared" si="65"/>
        <v>F010-00000881</v>
      </c>
      <c r="C1281" s="4" t="str">
        <f>IFERROR(VLOOKUP(F1281,Tablas!$A$1:$B$3,2,0),"")</f>
        <v>Nota de Débito</v>
      </c>
      <c r="D1281" s="4" t="str">
        <f t="shared" si="66"/>
        <v xml:space="preserve"> - COBRANZA DOC. 60 DIAS  / DA 60 DAYS - gastos de transporte interno</v>
      </c>
      <c r="E1281" s="19">
        <v>45454</v>
      </c>
      <c r="F1281" s="20" t="s">
        <v>3235</v>
      </c>
      <c r="G1281" s="20" t="s">
        <v>7092</v>
      </c>
      <c r="H1281" s="20" t="s">
        <v>80</v>
      </c>
      <c r="I1281" s="20" t="s">
        <v>81</v>
      </c>
      <c r="J1281" s="20" t="s">
        <v>168</v>
      </c>
      <c r="K1281" s="20" t="s">
        <v>168</v>
      </c>
      <c r="L1281" s="20" t="s">
        <v>169</v>
      </c>
      <c r="M1281" s="20" t="s">
        <v>33</v>
      </c>
      <c r="N1281" s="21">
        <v>378.1</v>
      </c>
      <c r="O1281" s="25">
        <v>100</v>
      </c>
      <c r="P1281" s="20"/>
      <c r="Q1281" s="19">
        <v>45454</v>
      </c>
      <c r="R1281" s="20"/>
      <c r="S1281" s="19">
        <v>45574</v>
      </c>
      <c r="T1281" s="20" t="s">
        <v>34</v>
      </c>
      <c r="U1281" s="20">
        <v>979836</v>
      </c>
      <c r="V1281" s="20">
        <v>240000038</v>
      </c>
      <c r="W1281" s="20" t="s">
        <v>847</v>
      </c>
      <c r="X1281" s="20" t="s">
        <v>2795</v>
      </c>
      <c r="Y1281" s="20" t="s">
        <v>37</v>
      </c>
      <c r="Z1281" s="20" t="s">
        <v>7093</v>
      </c>
      <c r="AA1281" s="20" t="s">
        <v>170</v>
      </c>
      <c r="AB1281" s="20" t="s">
        <v>171</v>
      </c>
      <c r="AC1281" s="20" t="s">
        <v>66</v>
      </c>
      <c r="AD1281" s="20" t="s">
        <v>172</v>
      </c>
      <c r="AE1281" s="20"/>
    </row>
    <row r="1282" spans="1:31" ht="21" customHeight="1" x14ac:dyDescent="0.2">
      <c r="A1282" s="4">
        <f t="shared" si="64"/>
        <v>1280</v>
      </c>
      <c r="B1282" s="4" t="str">
        <f t="shared" si="65"/>
        <v>B010-00020223</v>
      </c>
      <c r="C1282" s="4" t="str">
        <f>IFERROR(VLOOKUP(F1282,Tablas!$A$1:$B$3,2,0),"")</f>
        <v>Boleta</v>
      </c>
      <c r="D1282" s="4" t="str">
        <f t="shared" si="66"/>
        <v xml:space="preserve"> - CONTADO / CASH - CAPACITACION POR CONVENIO DE ESTUDIOS-AGOSTO 2024</v>
      </c>
      <c r="E1282" s="19">
        <v>45533</v>
      </c>
      <c r="F1282" s="20" t="s">
        <v>842</v>
      </c>
      <c r="G1282" s="20" t="s">
        <v>7109</v>
      </c>
      <c r="H1282" s="20" t="s">
        <v>44</v>
      </c>
      <c r="I1282" s="20" t="s">
        <v>45</v>
      </c>
      <c r="J1282" s="20" t="s">
        <v>7110</v>
      </c>
      <c r="K1282" s="20" t="s">
        <v>7111</v>
      </c>
      <c r="L1282" s="20" t="s">
        <v>7112</v>
      </c>
      <c r="M1282" s="20"/>
      <c r="N1282" s="21">
        <v>390</v>
      </c>
      <c r="O1282" s="21">
        <v>0</v>
      </c>
      <c r="P1282" s="20"/>
      <c r="Q1282" s="19">
        <v>45533</v>
      </c>
      <c r="R1282" s="20"/>
      <c r="S1282" s="19">
        <v>45533</v>
      </c>
      <c r="T1282" s="20" t="s">
        <v>49</v>
      </c>
      <c r="U1282" s="20">
        <v>1016705</v>
      </c>
      <c r="V1282" s="20">
        <v>240002760</v>
      </c>
      <c r="W1282" s="20" t="s">
        <v>847</v>
      </c>
      <c r="X1282" s="20" t="s">
        <v>2795</v>
      </c>
      <c r="Y1282" s="20" t="s">
        <v>52</v>
      </c>
      <c r="Z1282" s="20" t="s">
        <v>6038</v>
      </c>
      <c r="AA1282" s="20" t="s">
        <v>7113</v>
      </c>
      <c r="AB1282" s="20" t="s">
        <v>166</v>
      </c>
      <c r="AC1282" s="20" t="s">
        <v>167</v>
      </c>
      <c r="AD1282" s="20" t="s">
        <v>56</v>
      </c>
      <c r="AE1282" s="20"/>
    </row>
    <row r="1283" spans="1:31" ht="21" customHeight="1" x14ac:dyDescent="0.2">
      <c r="A1283" s="4">
        <f t="shared" si="64"/>
        <v>1281</v>
      </c>
      <c r="B1283" s="4" t="str">
        <f t="shared" si="65"/>
        <v>F010-00025459</v>
      </c>
      <c r="C1283" s="4" t="str">
        <f>IFERROR(VLOOKUP(F1283,Tablas!$A$1:$B$3,2,0),"")</f>
        <v>Factura</v>
      </c>
      <c r="D1283" s="4" t="str">
        <f t="shared" si="66"/>
        <v>Juntoz - CONTADO / CASH - Facturas clientes - C20612154067</v>
      </c>
      <c r="E1283" s="19">
        <v>45504</v>
      </c>
      <c r="F1283" s="20" t="s">
        <v>1001</v>
      </c>
      <c r="G1283" s="20" t="s">
        <v>7114</v>
      </c>
      <c r="H1283" s="20" t="s">
        <v>44</v>
      </c>
      <c r="I1283" s="20" t="s">
        <v>45</v>
      </c>
      <c r="J1283" s="20" t="s">
        <v>7115</v>
      </c>
      <c r="K1283" s="20" t="s">
        <v>7116</v>
      </c>
      <c r="L1283" s="20" t="s">
        <v>7117</v>
      </c>
      <c r="M1283" s="20"/>
      <c r="N1283" s="21">
        <v>390.4</v>
      </c>
      <c r="O1283" s="21">
        <v>0</v>
      </c>
      <c r="P1283" s="20"/>
      <c r="Q1283" s="19">
        <v>45504</v>
      </c>
      <c r="R1283" s="20"/>
      <c r="S1283" s="19">
        <v>45504</v>
      </c>
      <c r="T1283" s="20" t="s">
        <v>49</v>
      </c>
      <c r="U1283" s="20">
        <v>1000124</v>
      </c>
      <c r="V1283" s="20">
        <v>240002243</v>
      </c>
      <c r="W1283" s="20" t="s">
        <v>847</v>
      </c>
      <c r="X1283" s="20" t="s">
        <v>274</v>
      </c>
      <c r="Y1283" s="20" t="s">
        <v>52</v>
      </c>
      <c r="Z1283" s="20" t="s">
        <v>7118</v>
      </c>
      <c r="AA1283" s="20" t="s">
        <v>7119</v>
      </c>
      <c r="AB1283" s="20" t="s">
        <v>3840</v>
      </c>
      <c r="AC1283" s="20" t="s">
        <v>727</v>
      </c>
      <c r="AD1283" s="20" t="s">
        <v>56</v>
      </c>
      <c r="AE1283" s="20" t="s">
        <v>851</v>
      </c>
    </row>
    <row r="1284" spans="1:31" ht="21" customHeight="1" x14ac:dyDescent="0.2">
      <c r="A1284" s="4">
        <f t="shared" si="64"/>
        <v>1282</v>
      </c>
      <c r="B1284" s="4" t="str">
        <f t="shared" si="65"/>
        <v>B010-00020224</v>
      </c>
      <c r="C1284" s="4" t="str">
        <f>IFERROR(VLOOKUP(F1284,Tablas!$A$1:$B$3,2,0),"")</f>
        <v>Boleta</v>
      </c>
      <c r="D1284" s="4" t="str">
        <f t="shared" si="66"/>
        <v xml:space="preserve"> - CONTADO / CASH - CAPACITACION POR CONVENIO DE ESTUDIOS-AGOSTO 2024</v>
      </c>
      <c r="E1284" s="19">
        <v>45533</v>
      </c>
      <c r="F1284" s="20" t="s">
        <v>842</v>
      </c>
      <c r="G1284" s="20" t="s">
        <v>7120</v>
      </c>
      <c r="H1284" s="20" t="s">
        <v>44</v>
      </c>
      <c r="I1284" s="20" t="s">
        <v>45</v>
      </c>
      <c r="J1284" s="20" t="s">
        <v>7121</v>
      </c>
      <c r="K1284" s="20" t="s">
        <v>7122</v>
      </c>
      <c r="L1284" s="20" t="s">
        <v>7123</v>
      </c>
      <c r="M1284" s="20"/>
      <c r="N1284" s="21">
        <v>398.25</v>
      </c>
      <c r="O1284" s="21">
        <v>0</v>
      </c>
      <c r="P1284" s="20"/>
      <c r="Q1284" s="19">
        <v>45533</v>
      </c>
      <c r="R1284" s="20"/>
      <c r="S1284" s="19">
        <v>45533</v>
      </c>
      <c r="T1284" s="20" t="s">
        <v>49</v>
      </c>
      <c r="U1284" s="20">
        <v>1016719</v>
      </c>
      <c r="V1284" s="20">
        <v>240002761</v>
      </c>
      <c r="W1284" s="20" t="s">
        <v>847</v>
      </c>
      <c r="X1284" s="20" t="s">
        <v>2795</v>
      </c>
      <c r="Y1284" s="20" t="s">
        <v>52</v>
      </c>
      <c r="Z1284" s="20" t="s">
        <v>6038</v>
      </c>
      <c r="AA1284" s="20" t="s">
        <v>457</v>
      </c>
      <c r="AB1284" s="20" t="s">
        <v>54</v>
      </c>
      <c r="AC1284" s="20" t="s">
        <v>167</v>
      </c>
      <c r="AD1284" s="20" t="s">
        <v>56</v>
      </c>
      <c r="AE1284" s="20"/>
    </row>
    <row r="1285" spans="1:31" ht="21" customHeight="1" x14ac:dyDescent="0.2">
      <c r="A1285" s="4">
        <f t="shared" si="64"/>
        <v>1283</v>
      </c>
      <c r="B1285" s="4" t="str">
        <f t="shared" si="65"/>
        <v>B010-00019597</v>
      </c>
      <c r="C1285" s="4" t="str">
        <f>IFERROR(VLOOKUP(F1285,Tablas!$A$1:$B$3,2,0),"")</f>
        <v>Boleta</v>
      </c>
      <c r="D1285" s="4" t="str">
        <f t="shared" si="66"/>
        <v>Ecom - CONTADO / CASH - PE 3575 TEL: 999244681 ENVÍO Basado en Pedidos de</v>
      </c>
      <c r="E1285" s="19">
        <v>45492</v>
      </c>
      <c r="F1285" s="20" t="s">
        <v>842</v>
      </c>
      <c r="G1285" s="20" t="s">
        <v>7125</v>
      </c>
      <c r="H1285" s="20" t="s">
        <v>44</v>
      </c>
      <c r="I1285" s="20" t="s">
        <v>45</v>
      </c>
      <c r="J1285" s="20" t="s">
        <v>1599</v>
      </c>
      <c r="K1285" s="20" t="s">
        <v>1600</v>
      </c>
      <c r="L1285" s="20" t="s">
        <v>1601</v>
      </c>
      <c r="M1285" s="20"/>
      <c r="N1285" s="21">
        <v>400.2</v>
      </c>
      <c r="O1285" s="21">
        <v>0</v>
      </c>
      <c r="P1285" s="20"/>
      <c r="Q1285" s="19">
        <v>45492</v>
      </c>
      <c r="R1285" s="20"/>
      <c r="S1285" s="19">
        <v>45492</v>
      </c>
      <c r="T1285" s="20" t="s">
        <v>49</v>
      </c>
      <c r="U1285" s="20">
        <v>996235</v>
      </c>
      <c r="V1285" s="20">
        <v>240002132</v>
      </c>
      <c r="W1285" s="20" t="s">
        <v>847</v>
      </c>
      <c r="X1285" s="20" t="s">
        <v>274</v>
      </c>
      <c r="Y1285" s="20" t="s">
        <v>52</v>
      </c>
      <c r="Z1285" s="20" t="s">
        <v>7126</v>
      </c>
      <c r="AA1285" s="20" t="s">
        <v>353</v>
      </c>
      <c r="AB1285" s="20" t="s">
        <v>54</v>
      </c>
      <c r="AC1285" s="20" t="s">
        <v>689</v>
      </c>
      <c r="AD1285" s="20" t="s">
        <v>56</v>
      </c>
      <c r="AE1285" s="20" t="s">
        <v>864</v>
      </c>
    </row>
    <row r="1286" spans="1:31" ht="21" customHeight="1" x14ac:dyDescent="0.2">
      <c r="A1286" s="4">
        <f t="shared" si="64"/>
        <v>1284</v>
      </c>
      <c r="B1286" s="4" t="str">
        <f t="shared" si="65"/>
        <v>B010-00020222</v>
      </c>
      <c r="C1286" s="4" t="str">
        <f>IFERROR(VLOOKUP(F1286,Tablas!$A$1:$B$3,2,0),"")</f>
        <v>Boleta</v>
      </c>
      <c r="D1286" s="4" t="str">
        <f t="shared" si="66"/>
        <v xml:space="preserve"> - CONTADO / CASH - CAPACITACION POR CONVENIO DE ESTUDIOS-AGOSTO 2024</v>
      </c>
      <c r="E1286" s="19">
        <v>45533</v>
      </c>
      <c r="F1286" s="20" t="s">
        <v>842</v>
      </c>
      <c r="G1286" s="20" t="s">
        <v>7128</v>
      </c>
      <c r="H1286" s="20" t="s">
        <v>44</v>
      </c>
      <c r="I1286" s="20" t="s">
        <v>45</v>
      </c>
      <c r="J1286" s="20" t="s">
        <v>2990</v>
      </c>
      <c r="K1286" s="20" t="s">
        <v>2991</v>
      </c>
      <c r="L1286" s="20" t="s">
        <v>2992</v>
      </c>
      <c r="M1286" s="20"/>
      <c r="N1286" s="21">
        <v>405</v>
      </c>
      <c r="O1286" s="21">
        <v>0</v>
      </c>
      <c r="P1286" s="20"/>
      <c r="Q1286" s="19">
        <v>45533</v>
      </c>
      <c r="R1286" s="20"/>
      <c r="S1286" s="19">
        <v>45533</v>
      </c>
      <c r="T1286" s="20" t="s">
        <v>49</v>
      </c>
      <c r="U1286" s="20">
        <v>1016702</v>
      </c>
      <c r="V1286" s="20">
        <v>240002759</v>
      </c>
      <c r="W1286" s="20" t="s">
        <v>847</v>
      </c>
      <c r="X1286" s="20" t="s">
        <v>2795</v>
      </c>
      <c r="Y1286" s="20" t="s">
        <v>52</v>
      </c>
      <c r="Z1286" s="20" t="s">
        <v>6038</v>
      </c>
      <c r="AA1286" s="20" t="s">
        <v>2994</v>
      </c>
      <c r="AB1286" s="20" t="s">
        <v>54</v>
      </c>
      <c r="AC1286" s="20" t="s">
        <v>167</v>
      </c>
      <c r="AD1286" s="20" t="s">
        <v>56</v>
      </c>
      <c r="AE1286" s="20"/>
    </row>
    <row r="1287" spans="1:31" ht="21" customHeight="1" x14ac:dyDescent="0.2">
      <c r="A1287" s="4">
        <f t="shared" si="64"/>
        <v>1285</v>
      </c>
      <c r="B1287" s="4" t="str">
        <f t="shared" si="65"/>
        <v>F050-00001523</v>
      </c>
      <c r="C1287" s="4" t="str">
        <f>IFERROR(VLOOKUP(F1287,Tablas!$A$1:$B$3,2,0),"")</f>
        <v>Factura</v>
      </c>
      <c r="D1287" s="4" t="str">
        <f t="shared" si="66"/>
        <v xml:space="preserve"> - CONTADO / CASH - Intereses moratorios a la ND 08-F010-00000865 / 01</v>
      </c>
      <c r="E1287" s="19">
        <v>45498</v>
      </c>
      <c r="F1287" s="20" t="s">
        <v>1001</v>
      </c>
      <c r="G1287" s="20" t="s">
        <v>7101</v>
      </c>
      <c r="H1287" s="20" t="s">
        <v>80</v>
      </c>
      <c r="I1287" s="20" t="s">
        <v>81</v>
      </c>
      <c r="J1287" s="20" t="s">
        <v>7102</v>
      </c>
      <c r="K1287" s="20" t="s">
        <v>7102</v>
      </c>
      <c r="L1287" s="20" t="s">
        <v>7103</v>
      </c>
      <c r="M1287" s="20"/>
      <c r="N1287" s="21">
        <v>388.49</v>
      </c>
      <c r="O1287" s="25">
        <v>102.83</v>
      </c>
      <c r="P1287" s="20"/>
      <c r="Q1287" s="19">
        <v>45498</v>
      </c>
      <c r="R1287" s="20"/>
      <c r="S1287" s="19">
        <v>45498</v>
      </c>
      <c r="T1287" s="20" t="s">
        <v>49</v>
      </c>
      <c r="U1287" s="20">
        <v>998789</v>
      </c>
      <c r="V1287" s="20">
        <v>240002199</v>
      </c>
      <c r="W1287" s="20" t="s">
        <v>847</v>
      </c>
      <c r="X1287" s="20" t="s">
        <v>2795</v>
      </c>
      <c r="Y1287" s="20" t="s">
        <v>37</v>
      </c>
      <c r="Z1287" s="20" t="s">
        <v>7104</v>
      </c>
      <c r="AA1287" s="20" t="s">
        <v>7105</v>
      </c>
      <c r="AB1287" s="20" t="s">
        <v>7106</v>
      </c>
      <c r="AC1287" s="20" t="s">
        <v>7106</v>
      </c>
      <c r="AD1287" s="20" t="s">
        <v>7107</v>
      </c>
      <c r="AE1287" s="20"/>
    </row>
    <row r="1288" spans="1:31" ht="21" customHeight="1" x14ac:dyDescent="0.2">
      <c r="A1288" s="4">
        <f t="shared" si="64"/>
        <v>1286</v>
      </c>
      <c r="B1288" s="4" t="str">
        <f t="shared" si="65"/>
        <v>B010-00018166</v>
      </c>
      <c r="C1288" s="4" t="str">
        <f>IFERROR(VLOOKUP(F1288,Tablas!$A$1:$B$3,2,0),"")</f>
        <v>Boleta</v>
      </c>
      <c r="D1288" s="4" t="str">
        <f t="shared" si="66"/>
        <v>Venta Asistida - CONTADO / CASH - PE 1164 RECOGE: Sahadan Agustín González Vasquez D</v>
      </c>
      <c r="E1288" s="19">
        <v>45364</v>
      </c>
      <c r="F1288" s="20" t="s">
        <v>842</v>
      </c>
      <c r="G1288" s="20" t="s">
        <v>7131</v>
      </c>
      <c r="H1288" s="20" t="s">
        <v>44</v>
      </c>
      <c r="I1288" s="20" t="s">
        <v>45</v>
      </c>
      <c r="J1288" s="20" t="s">
        <v>7132</v>
      </c>
      <c r="K1288" s="20" t="s">
        <v>7133</v>
      </c>
      <c r="L1288" s="20" t="s">
        <v>7134</v>
      </c>
      <c r="M1288" s="20"/>
      <c r="N1288" s="21">
        <v>420.01</v>
      </c>
      <c r="O1288" s="21">
        <v>0</v>
      </c>
      <c r="P1288" s="20"/>
      <c r="Q1288" s="19">
        <v>45364</v>
      </c>
      <c r="R1288" s="20"/>
      <c r="S1288" s="19">
        <v>45364</v>
      </c>
      <c r="T1288" s="20" t="s">
        <v>49</v>
      </c>
      <c r="U1288" s="20">
        <v>932239</v>
      </c>
      <c r="V1288" s="20">
        <v>240000641</v>
      </c>
      <c r="W1288" s="20" t="s">
        <v>847</v>
      </c>
      <c r="X1288" s="20" t="s">
        <v>305</v>
      </c>
      <c r="Y1288" s="20" t="s">
        <v>52</v>
      </c>
      <c r="Z1288" s="20" t="s">
        <v>7135</v>
      </c>
      <c r="AA1288" s="20" t="s">
        <v>7136</v>
      </c>
      <c r="AB1288" s="20" t="s">
        <v>7137</v>
      </c>
      <c r="AC1288" s="20" t="s">
        <v>3722</v>
      </c>
      <c r="AD1288" s="20" t="s">
        <v>56</v>
      </c>
      <c r="AE1288" s="20" t="s">
        <v>983</v>
      </c>
    </row>
    <row r="1289" spans="1:31" ht="21" customHeight="1" x14ac:dyDescent="0.2">
      <c r="A1289" s="4">
        <f t="shared" si="64"/>
        <v>1287</v>
      </c>
      <c r="B1289" s="4" t="str">
        <f t="shared" si="65"/>
        <v>B010-00019862</v>
      </c>
      <c r="C1289" s="4" t="str">
        <f>IFERROR(VLOOKUP(F1289,Tablas!$A$1:$B$3,2,0),"")</f>
        <v>Boleta</v>
      </c>
      <c r="D1289" s="4" t="str">
        <f t="shared" si="66"/>
        <v>Ecom - CONTADO / CASH - PE 3889 TEL: 992075212 ENVÍO Basado en Entregas 09</v>
      </c>
      <c r="E1289" s="19">
        <v>45509</v>
      </c>
      <c r="F1289" s="20" t="s">
        <v>842</v>
      </c>
      <c r="G1289" s="20" t="s">
        <v>7140</v>
      </c>
      <c r="H1289" s="20" t="s">
        <v>44</v>
      </c>
      <c r="I1289" s="20" t="s">
        <v>45</v>
      </c>
      <c r="J1289" s="20" t="s">
        <v>7141</v>
      </c>
      <c r="K1289" s="20" t="s">
        <v>7142</v>
      </c>
      <c r="L1289" s="20" t="s">
        <v>7143</v>
      </c>
      <c r="M1289" s="20"/>
      <c r="N1289" s="21">
        <v>433.82</v>
      </c>
      <c r="O1289" s="21">
        <v>0</v>
      </c>
      <c r="P1289" s="20"/>
      <c r="Q1289" s="19">
        <v>45509</v>
      </c>
      <c r="R1289" s="20"/>
      <c r="S1289" s="19">
        <v>45509</v>
      </c>
      <c r="T1289" s="20" t="s">
        <v>49</v>
      </c>
      <c r="U1289" s="20">
        <v>1003617</v>
      </c>
      <c r="V1289" s="20">
        <v>240002398</v>
      </c>
      <c r="W1289" s="20" t="s">
        <v>847</v>
      </c>
      <c r="X1289" s="20" t="s">
        <v>848</v>
      </c>
      <c r="Y1289" s="20" t="s">
        <v>52</v>
      </c>
      <c r="Z1289" s="20" t="s">
        <v>7144</v>
      </c>
      <c r="AA1289" s="20" t="s">
        <v>7145</v>
      </c>
      <c r="AB1289" s="20" t="s">
        <v>863</v>
      </c>
      <c r="AC1289" s="20" t="s">
        <v>689</v>
      </c>
      <c r="AD1289" s="20" t="s">
        <v>56</v>
      </c>
      <c r="AE1289" s="20" t="s">
        <v>864</v>
      </c>
    </row>
    <row r="1290" spans="1:31" ht="21" customHeight="1" x14ac:dyDescent="0.2">
      <c r="A1290" s="4">
        <f t="shared" si="64"/>
        <v>1288</v>
      </c>
      <c r="B1290" s="4" t="str">
        <f t="shared" si="65"/>
        <v>B010-00019850</v>
      </c>
      <c r="C1290" s="4" t="str">
        <f>IFERROR(VLOOKUP(F1290,Tablas!$A$1:$B$3,2,0),"")</f>
        <v>Boleta</v>
      </c>
      <c r="D1290" s="4" t="str">
        <f t="shared" si="66"/>
        <v>Ecom - CONTADO / CASH - PE 3868 TEL: 974632464 ENVÍO Basado en Pedidos de</v>
      </c>
      <c r="E1290" s="19">
        <v>45506</v>
      </c>
      <c r="F1290" s="20" t="s">
        <v>842</v>
      </c>
      <c r="G1290" s="20" t="s">
        <v>7146</v>
      </c>
      <c r="H1290" s="20" t="s">
        <v>44</v>
      </c>
      <c r="I1290" s="20" t="s">
        <v>45</v>
      </c>
      <c r="J1290" s="20" t="s">
        <v>7147</v>
      </c>
      <c r="K1290" s="20" t="s">
        <v>7148</v>
      </c>
      <c r="L1290" s="20" t="s">
        <v>7149</v>
      </c>
      <c r="M1290" s="20"/>
      <c r="N1290" s="21">
        <v>438.82</v>
      </c>
      <c r="O1290" s="21">
        <v>0</v>
      </c>
      <c r="P1290" s="20"/>
      <c r="Q1290" s="19">
        <v>45506</v>
      </c>
      <c r="R1290" s="20"/>
      <c r="S1290" s="19">
        <v>45506</v>
      </c>
      <c r="T1290" s="20" t="s">
        <v>49</v>
      </c>
      <c r="U1290" s="20">
        <v>1003239</v>
      </c>
      <c r="V1290" s="20">
        <v>240002386</v>
      </c>
      <c r="W1290" s="20" t="s">
        <v>847</v>
      </c>
      <c r="X1290" s="20" t="s">
        <v>305</v>
      </c>
      <c r="Y1290" s="20" t="s">
        <v>52</v>
      </c>
      <c r="Z1290" s="20" t="s">
        <v>7150</v>
      </c>
      <c r="AA1290" s="20" t="s">
        <v>7151</v>
      </c>
      <c r="AB1290" s="20" t="s">
        <v>7152</v>
      </c>
      <c r="AC1290" s="20" t="s">
        <v>7152</v>
      </c>
      <c r="AD1290" s="20" t="s">
        <v>56</v>
      </c>
      <c r="AE1290" s="20" t="s">
        <v>864</v>
      </c>
    </row>
    <row r="1291" spans="1:31" ht="21" customHeight="1" x14ac:dyDescent="0.2">
      <c r="A1291" s="4">
        <f t="shared" si="64"/>
        <v>1289</v>
      </c>
      <c r="B1291" s="4" t="str">
        <f t="shared" si="65"/>
        <v>B010-00019860</v>
      </c>
      <c r="C1291" s="4" t="str">
        <f>IFERROR(VLOOKUP(F1291,Tablas!$A$1:$B$3,2,0),"")</f>
        <v>Boleta</v>
      </c>
      <c r="D1291" s="4" t="str">
        <f t="shared" si="66"/>
        <v>Ripley - CONTADO / CASH - PE 3886 RIPLEY n.º 6761471101-A Basado en Entregas</v>
      </c>
      <c r="E1291" s="19">
        <v>45506</v>
      </c>
      <c r="F1291" s="20" t="s">
        <v>842</v>
      </c>
      <c r="G1291" s="20" t="s">
        <v>7155</v>
      </c>
      <c r="H1291" s="20" t="s">
        <v>44</v>
      </c>
      <c r="I1291" s="20" t="s">
        <v>45</v>
      </c>
      <c r="J1291" s="20" t="s">
        <v>7156</v>
      </c>
      <c r="K1291" s="20" t="s">
        <v>7157</v>
      </c>
      <c r="L1291" s="20" t="s">
        <v>7158</v>
      </c>
      <c r="M1291" s="20"/>
      <c r="N1291" s="21">
        <v>443.69</v>
      </c>
      <c r="O1291" s="21">
        <v>0</v>
      </c>
      <c r="P1291" s="20"/>
      <c r="Q1291" s="19">
        <v>45506</v>
      </c>
      <c r="R1291" s="20"/>
      <c r="S1291" s="19">
        <v>45506</v>
      </c>
      <c r="T1291" s="20" t="s">
        <v>49</v>
      </c>
      <c r="U1291" s="20">
        <v>1003448</v>
      </c>
      <c r="V1291" s="20">
        <v>240002396</v>
      </c>
      <c r="W1291" s="20" t="s">
        <v>847</v>
      </c>
      <c r="X1291" s="20" t="s">
        <v>305</v>
      </c>
      <c r="Y1291" s="20" t="s">
        <v>52</v>
      </c>
      <c r="Z1291" s="20" t="s">
        <v>7159</v>
      </c>
      <c r="AA1291" s="20" t="s">
        <v>808</v>
      </c>
      <c r="AB1291" s="20" t="s">
        <v>54</v>
      </c>
      <c r="AC1291" s="20" t="s">
        <v>167</v>
      </c>
      <c r="AD1291" s="20" t="s">
        <v>56</v>
      </c>
      <c r="AE1291" s="20" t="s">
        <v>2574</v>
      </c>
    </row>
    <row r="1292" spans="1:31" ht="21" customHeight="1" x14ac:dyDescent="0.2">
      <c r="A1292" s="4">
        <f t="shared" si="64"/>
        <v>1290</v>
      </c>
      <c r="B1292" s="4" t="str">
        <f t="shared" si="65"/>
        <v>F010-00025576</v>
      </c>
      <c r="C1292" s="4" t="str">
        <f>IFERROR(VLOOKUP(F1292,Tablas!$A$1:$B$3,2,0),"")</f>
        <v>Factura</v>
      </c>
      <c r="D1292" s="4" t="str">
        <f t="shared" si="66"/>
        <v xml:space="preserve"> - CONTADO ADELANTADO / CASH IN ADVANCE - INTERESES DEL PRÉSTAMO FIRMADO EL 30.05.2024 Cuota</v>
      </c>
      <c r="E1292" s="19">
        <v>45516</v>
      </c>
      <c r="F1292" s="20" t="s">
        <v>1001</v>
      </c>
      <c r="G1292" s="20" t="s">
        <v>7161</v>
      </c>
      <c r="H1292" s="20" t="s">
        <v>322</v>
      </c>
      <c r="I1292" s="20" t="s">
        <v>323</v>
      </c>
      <c r="J1292" s="20" t="s">
        <v>324</v>
      </c>
      <c r="K1292" s="20" t="s">
        <v>325</v>
      </c>
      <c r="L1292" s="20" t="s">
        <v>326</v>
      </c>
      <c r="M1292" s="20" t="s">
        <v>125</v>
      </c>
      <c r="N1292" s="21">
        <v>447.29</v>
      </c>
      <c r="O1292" s="21">
        <v>0</v>
      </c>
      <c r="P1292" s="20"/>
      <c r="Q1292" s="19">
        <v>45516</v>
      </c>
      <c r="R1292" s="20"/>
      <c r="S1292" s="19">
        <v>45516</v>
      </c>
      <c r="T1292" s="20" t="s">
        <v>70</v>
      </c>
      <c r="U1292" s="20">
        <v>1006613</v>
      </c>
      <c r="V1292" s="20">
        <v>240002371</v>
      </c>
      <c r="W1292" s="20" t="s">
        <v>847</v>
      </c>
      <c r="X1292" s="20" t="s">
        <v>2795</v>
      </c>
      <c r="Y1292" s="20" t="s">
        <v>52</v>
      </c>
      <c r="Z1292" s="20" t="s">
        <v>7023</v>
      </c>
      <c r="AA1292" s="20" t="s">
        <v>327</v>
      </c>
      <c r="AB1292" s="20" t="s">
        <v>328</v>
      </c>
      <c r="AC1292" s="20" t="s">
        <v>167</v>
      </c>
      <c r="AD1292" s="20" t="s">
        <v>56</v>
      </c>
      <c r="AE1292" s="20"/>
    </row>
    <row r="1293" spans="1:31" ht="21" customHeight="1" x14ac:dyDescent="0.2">
      <c r="A1293" s="4">
        <f t="shared" si="64"/>
        <v>1291</v>
      </c>
      <c r="B1293" s="4" t="str">
        <f t="shared" si="65"/>
        <v>B010-00018252</v>
      </c>
      <c r="C1293" s="4" t="str">
        <f>IFERROR(VLOOKUP(F1293,Tablas!$A$1:$B$3,2,0),"")</f>
        <v>Boleta</v>
      </c>
      <c r="D1293" s="4" t="str">
        <f t="shared" si="66"/>
        <v>Falabella - CONTADO / CASH - PE 1329 FALABELLA Basado en Entregas 09-0010-00059</v>
      </c>
      <c r="E1293" s="19">
        <v>45372</v>
      </c>
      <c r="F1293" s="20" t="s">
        <v>842</v>
      </c>
      <c r="G1293" s="20" t="s">
        <v>7164</v>
      </c>
      <c r="H1293" s="20" t="s">
        <v>44</v>
      </c>
      <c r="I1293" s="20" t="s">
        <v>45</v>
      </c>
      <c r="J1293" s="20" t="s">
        <v>7165</v>
      </c>
      <c r="K1293" s="20" t="s">
        <v>6233</v>
      </c>
      <c r="L1293" s="20" t="s">
        <v>6234</v>
      </c>
      <c r="M1293" s="20"/>
      <c r="N1293" s="21">
        <v>467.1</v>
      </c>
      <c r="O1293" s="21">
        <v>0</v>
      </c>
      <c r="P1293" s="20"/>
      <c r="Q1293" s="19">
        <v>45372</v>
      </c>
      <c r="R1293" s="20"/>
      <c r="S1293" s="19">
        <v>45372</v>
      </c>
      <c r="T1293" s="20" t="s">
        <v>49</v>
      </c>
      <c r="U1293" s="20">
        <v>936624</v>
      </c>
      <c r="V1293" s="20">
        <v>240000727</v>
      </c>
      <c r="W1293" s="20" t="s">
        <v>847</v>
      </c>
      <c r="X1293" s="20" t="s">
        <v>305</v>
      </c>
      <c r="Y1293" s="20" t="s">
        <v>52</v>
      </c>
      <c r="Z1293" s="20" t="s">
        <v>7166</v>
      </c>
      <c r="AA1293" s="20" t="s">
        <v>6236</v>
      </c>
      <c r="AB1293" s="20" t="s">
        <v>2671</v>
      </c>
      <c r="AC1293" s="20" t="s">
        <v>2671</v>
      </c>
      <c r="AD1293" s="20" t="s">
        <v>56</v>
      </c>
      <c r="AE1293" s="20" t="s">
        <v>1838</v>
      </c>
    </row>
    <row r="1294" spans="1:31" ht="21" customHeight="1" x14ac:dyDescent="0.2">
      <c r="A1294" s="4">
        <f t="shared" si="64"/>
        <v>1292</v>
      </c>
      <c r="B1294" s="4" t="str">
        <f t="shared" si="65"/>
        <v>F010-00000880</v>
      </c>
      <c r="C1294" s="4" t="str">
        <f>IFERROR(VLOOKUP(F1294,Tablas!$A$1:$B$3,2,0),"")</f>
        <v>Nota de Débito</v>
      </c>
      <c r="D1294" s="4" t="str">
        <f t="shared" si="66"/>
        <v xml:space="preserve"> - CONTADO / CASH - GASTOS DE EXPORTACIÓN</v>
      </c>
      <c r="E1294" s="19">
        <v>45415</v>
      </c>
      <c r="F1294" s="20" t="s">
        <v>3235</v>
      </c>
      <c r="G1294" s="20" t="s">
        <v>7173</v>
      </c>
      <c r="H1294" s="20" t="s">
        <v>80</v>
      </c>
      <c r="I1294" s="20" t="s">
        <v>81</v>
      </c>
      <c r="J1294" s="20" t="s">
        <v>533</v>
      </c>
      <c r="K1294" s="20" t="s">
        <v>533</v>
      </c>
      <c r="L1294" s="20" t="s">
        <v>534</v>
      </c>
      <c r="M1294" s="20"/>
      <c r="N1294" s="21">
        <v>510.95</v>
      </c>
      <c r="O1294" s="25">
        <v>136</v>
      </c>
      <c r="P1294" s="20"/>
      <c r="Q1294" s="19">
        <v>45415</v>
      </c>
      <c r="R1294" s="20"/>
      <c r="S1294" s="19">
        <v>45415</v>
      </c>
      <c r="T1294" s="20" t="s">
        <v>49</v>
      </c>
      <c r="U1294" s="20">
        <v>958876</v>
      </c>
      <c r="V1294" s="20">
        <v>240000036</v>
      </c>
      <c r="W1294" s="20" t="s">
        <v>847</v>
      </c>
      <c r="X1294" s="20" t="s">
        <v>2795</v>
      </c>
      <c r="Y1294" s="20" t="s">
        <v>37</v>
      </c>
      <c r="Z1294" s="20" t="s">
        <v>7174</v>
      </c>
      <c r="AA1294" s="20" t="s">
        <v>535</v>
      </c>
      <c r="AB1294" s="20"/>
      <c r="AC1294" s="20"/>
      <c r="AD1294" s="20" t="s">
        <v>196</v>
      </c>
      <c r="AE1294" s="20"/>
    </row>
    <row r="1295" spans="1:31" ht="21" customHeight="1" x14ac:dyDescent="0.2">
      <c r="A1295" s="4">
        <f t="shared" si="64"/>
        <v>1293</v>
      </c>
      <c r="B1295" s="4" t="str">
        <f t="shared" si="65"/>
        <v>F010-00025577</v>
      </c>
      <c r="C1295" s="4" t="str">
        <f>IFERROR(VLOOKUP(F1295,Tablas!$A$1:$B$3,2,0),"")</f>
        <v>Factura</v>
      </c>
      <c r="D1295" s="4" t="str">
        <f t="shared" si="66"/>
        <v xml:space="preserve"> - CONTADO ADELANTADO / CASH IN ADVANCE - INTERESES DEL PRÉSTAMO FIRMADO EL 01.04.2024 Cuota</v>
      </c>
      <c r="E1295" s="19">
        <v>45516</v>
      </c>
      <c r="F1295" s="20" t="s">
        <v>1001</v>
      </c>
      <c r="G1295" s="20" t="s">
        <v>7175</v>
      </c>
      <c r="H1295" s="20" t="s">
        <v>322</v>
      </c>
      <c r="I1295" s="20" t="s">
        <v>323</v>
      </c>
      <c r="J1295" s="20" t="s">
        <v>324</v>
      </c>
      <c r="K1295" s="20" t="s">
        <v>325</v>
      </c>
      <c r="L1295" s="20" t="s">
        <v>326</v>
      </c>
      <c r="M1295" s="20" t="s">
        <v>125</v>
      </c>
      <c r="N1295" s="21">
        <v>513.41</v>
      </c>
      <c r="O1295" s="21">
        <v>0</v>
      </c>
      <c r="P1295" s="20"/>
      <c r="Q1295" s="19">
        <v>45516</v>
      </c>
      <c r="R1295" s="20"/>
      <c r="S1295" s="19">
        <v>45516</v>
      </c>
      <c r="T1295" s="20" t="s">
        <v>70</v>
      </c>
      <c r="U1295" s="20">
        <v>1006626</v>
      </c>
      <c r="V1295" s="20">
        <v>240002372</v>
      </c>
      <c r="W1295" s="20" t="s">
        <v>847</v>
      </c>
      <c r="X1295" s="20" t="s">
        <v>2795</v>
      </c>
      <c r="Y1295" s="20" t="s">
        <v>52</v>
      </c>
      <c r="Z1295" s="20" t="s">
        <v>7034</v>
      </c>
      <c r="AA1295" s="20" t="s">
        <v>327</v>
      </c>
      <c r="AB1295" s="20" t="s">
        <v>328</v>
      </c>
      <c r="AC1295" s="20" t="s">
        <v>167</v>
      </c>
      <c r="AD1295" s="20" t="s">
        <v>56</v>
      </c>
      <c r="AE1295" s="20"/>
    </row>
    <row r="1296" spans="1:31" ht="21" customHeight="1" x14ac:dyDescent="0.2">
      <c r="A1296" s="4">
        <f t="shared" si="64"/>
        <v>1294</v>
      </c>
      <c r="B1296" s="4" t="str">
        <f t="shared" si="65"/>
        <v>B010-00019702</v>
      </c>
      <c r="C1296" s="4" t="str">
        <f>IFERROR(VLOOKUP(F1296,Tablas!$A$1:$B$3,2,0),"")</f>
        <v>Boleta</v>
      </c>
      <c r="D1296" s="4" t="str">
        <f t="shared" si="66"/>
        <v>Ecom - CONTADO / CASH - PE 3778 TEL: 962255347 ENVÍO Basado en Pedidos de</v>
      </c>
      <c r="E1296" s="19">
        <v>45504</v>
      </c>
      <c r="F1296" s="20" t="s">
        <v>842</v>
      </c>
      <c r="G1296" s="20" t="s">
        <v>7177</v>
      </c>
      <c r="H1296" s="20" t="s">
        <v>44</v>
      </c>
      <c r="I1296" s="20" t="s">
        <v>45</v>
      </c>
      <c r="J1296" s="20" t="s">
        <v>7178</v>
      </c>
      <c r="K1296" s="20" t="s">
        <v>7179</v>
      </c>
      <c r="L1296" s="20" t="s">
        <v>7180</v>
      </c>
      <c r="M1296" s="20"/>
      <c r="N1296" s="21">
        <v>519.21</v>
      </c>
      <c r="O1296" s="21">
        <v>0</v>
      </c>
      <c r="P1296" s="20"/>
      <c r="Q1296" s="19">
        <v>45504</v>
      </c>
      <c r="R1296" s="20"/>
      <c r="S1296" s="19">
        <v>45504</v>
      </c>
      <c r="T1296" s="20" t="s">
        <v>49</v>
      </c>
      <c r="U1296" s="20">
        <v>1000161</v>
      </c>
      <c r="V1296" s="20">
        <v>240002237</v>
      </c>
      <c r="W1296" s="20" t="s">
        <v>847</v>
      </c>
      <c r="X1296" s="20" t="s">
        <v>274</v>
      </c>
      <c r="Y1296" s="20" t="s">
        <v>52</v>
      </c>
      <c r="Z1296" s="20" t="s">
        <v>7181</v>
      </c>
      <c r="AA1296" s="20" t="s">
        <v>7182</v>
      </c>
      <c r="AB1296" s="20" t="s">
        <v>956</v>
      </c>
      <c r="AC1296" s="20" t="s">
        <v>689</v>
      </c>
      <c r="AD1296" s="20" t="s">
        <v>56</v>
      </c>
      <c r="AE1296" s="20" t="s">
        <v>864</v>
      </c>
    </row>
    <row r="1297" spans="1:31" ht="21" customHeight="1" x14ac:dyDescent="0.2">
      <c r="A1297" s="4">
        <f t="shared" si="64"/>
        <v>1295</v>
      </c>
      <c r="B1297" s="4" t="str">
        <f t="shared" si="65"/>
        <v>B010-00019883</v>
      </c>
      <c r="C1297" s="4" t="str">
        <f>IFERROR(VLOOKUP(F1297,Tablas!$A$1:$B$3,2,0),"")</f>
        <v>Boleta</v>
      </c>
      <c r="D1297" s="4" t="str">
        <f t="shared" si="66"/>
        <v>Ecom - CONTADO / CASH - PE 3912 TEL: 929934110 ENVÍO Basado en Pedidos de</v>
      </c>
      <c r="E1297" s="19">
        <v>45509</v>
      </c>
      <c r="F1297" s="20" t="s">
        <v>842</v>
      </c>
      <c r="G1297" s="20" t="s">
        <v>7186</v>
      </c>
      <c r="H1297" s="20" t="s">
        <v>44</v>
      </c>
      <c r="I1297" s="20" t="s">
        <v>45</v>
      </c>
      <c r="J1297" s="20" t="s">
        <v>7187</v>
      </c>
      <c r="K1297" s="20" t="s">
        <v>7188</v>
      </c>
      <c r="L1297" s="20" t="s">
        <v>7189</v>
      </c>
      <c r="M1297" s="20"/>
      <c r="N1297" s="21">
        <v>533.07000000000005</v>
      </c>
      <c r="O1297" s="21">
        <v>0</v>
      </c>
      <c r="P1297" s="20"/>
      <c r="Q1297" s="19">
        <v>45509</v>
      </c>
      <c r="R1297" s="20"/>
      <c r="S1297" s="19">
        <v>45509</v>
      </c>
      <c r="T1297" s="20" t="s">
        <v>49</v>
      </c>
      <c r="U1297" s="20">
        <v>1004075</v>
      </c>
      <c r="V1297" s="20">
        <v>240002419</v>
      </c>
      <c r="W1297" s="20" t="s">
        <v>847</v>
      </c>
      <c r="X1297" s="20" t="s">
        <v>305</v>
      </c>
      <c r="Y1297" s="20" t="s">
        <v>52</v>
      </c>
      <c r="Z1297" s="20" t="s">
        <v>7190</v>
      </c>
      <c r="AA1297" s="20" t="s">
        <v>7191</v>
      </c>
      <c r="AB1297" s="20" t="s">
        <v>4225</v>
      </c>
      <c r="AC1297" s="20" t="s">
        <v>4225</v>
      </c>
      <c r="AD1297" s="20" t="s">
        <v>56</v>
      </c>
      <c r="AE1297" s="20" t="s">
        <v>864</v>
      </c>
    </row>
    <row r="1298" spans="1:31" ht="21" customHeight="1" x14ac:dyDescent="0.2">
      <c r="A1298" s="4">
        <f t="shared" si="64"/>
        <v>1296</v>
      </c>
      <c r="B1298" s="4" t="str">
        <f t="shared" si="65"/>
        <v>F010-00000780</v>
      </c>
      <c r="C1298" s="4" t="str">
        <f>IFERROR(VLOOKUP(F1298,Tablas!$A$1:$B$3,2,0),"")</f>
        <v>Nota de Débito</v>
      </c>
      <c r="D1298" s="4" t="str">
        <f t="shared" si="66"/>
        <v xml:space="preserve"> - COBRANZA DOC. 45 DIAS / DA 45 DAYS - GASTOS DE EXPORTACION</v>
      </c>
      <c r="E1298" s="19">
        <v>44657</v>
      </c>
      <c r="F1298" s="20" t="s">
        <v>3235</v>
      </c>
      <c r="G1298" s="20" t="s">
        <v>7192</v>
      </c>
      <c r="H1298" s="20" t="s">
        <v>80</v>
      </c>
      <c r="I1298" s="20" t="s">
        <v>81</v>
      </c>
      <c r="J1298" s="20" t="s">
        <v>354</v>
      </c>
      <c r="K1298" s="20" t="s">
        <v>354</v>
      </c>
      <c r="L1298" s="20" t="s">
        <v>355</v>
      </c>
      <c r="M1298" s="20" t="s">
        <v>33</v>
      </c>
      <c r="N1298" s="21">
        <v>546.12</v>
      </c>
      <c r="O1298" s="25">
        <v>148</v>
      </c>
      <c r="P1298" s="20"/>
      <c r="Q1298" s="19">
        <v>44657</v>
      </c>
      <c r="R1298" s="20"/>
      <c r="S1298" s="19">
        <v>44747</v>
      </c>
      <c r="T1298" s="20" t="s">
        <v>229</v>
      </c>
      <c r="U1298" s="20">
        <v>617250</v>
      </c>
      <c r="V1298" s="20">
        <v>220000109</v>
      </c>
      <c r="W1298" s="20" t="s">
        <v>847</v>
      </c>
      <c r="X1298" s="20" t="s">
        <v>2795</v>
      </c>
      <c r="Y1298" s="20" t="s">
        <v>37</v>
      </c>
      <c r="Z1298" s="20" t="s">
        <v>6306</v>
      </c>
      <c r="AA1298" s="20" t="s">
        <v>356</v>
      </c>
      <c r="AB1298" s="20"/>
      <c r="AC1298" s="20"/>
      <c r="AD1298" s="20" t="s">
        <v>357</v>
      </c>
      <c r="AE1298" s="20"/>
    </row>
    <row r="1299" spans="1:31" ht="21" customHeight="1" x14ac:dyDescent="0.2">
      <c r="A1299" s="4">
        <f t="shared" si="64"/>
        <v>1297</v>
      </c>
      <c r="B1299" s="4" t="str">
        <f t="shared" si="65"/>
        <v>B010-00018372</v>
      </c>
      <c r="C1299" s="4" t="str">
        <f>IFERROR(VLOOKUP(F1299,Tablas!$A$1:$B$3,2,0),"")</f>
        <v>Boleta</v>
      </c>
      <c r="D1299" s="4" t="str">
        <f t="shared" si="66"/>
        <v>Ecom - CONTADO / CASH - PE 1475 TEL: 989553735 Basado en Pedidos de client</v>
      </c>
      <c r="E1299" s="19">
        <v>45384</v>
      </c>
      <c r="F1299" s="20" t="s">
        <v>842</v>
      </c>
      <c r="G1299" s="20" t="s">
        <v>7193</v>
      </c>
      <c r="H1299" s="20" t="s">
        <v>44</v>
      </c>
      <c r="I1299" s="20" t="s">
        <v>45</v>
      </c>
      <c r="J1299" s="20" t="s">
        <v>7194</v>
      </c>
      <c r="K1299" s="20" t="s">
        <v>7195</v>
      </c>
      <c r="L1299" s="20" t="s">
        <v>7196</v>
      </c>
      <c r="M1299" s="20"/>
      <c r="N1299" s="21">
        <v>556.80999999999995</v>
      </c>
      <c r="O1299" s="21">
        <v>0</v>
      </c>
      <c r="P1299" s="20"/>
      <c r="Q1299" s="19">
        <v>45384</v>
      </c>
      <c r="R1299" s="20"/>
      <c r="S1299" s="19">
        <v>45384</v>
      </c>
      <c r="T1299" s="20" t="s">
        <v>49</v>
      </c>
      <c r="U1299" s="20">
        <v>940183</v>
      </c>
      <c r="V1299" s="20">
        <v>240000848</v>
      </c>
      <c r="W1299" s="20" t="s">
        <v>847</v>
      </c>
      <c r="X1299" s="20" t="s">
        <v>305</v>
      </c>
      <c r="Y1299" s="20" t="s">
        <v>52</v>
      </c>
      <c r="Z1299" s="20" t="s">
        <v>7197</v>
      </c>
      <c r="AA1299" s="20" t="s">
        <v>7198</v>
      </c>
      <c r="AB1299" s="20" t="s">
        <v>3005</v>
      </c>
      <c r="AC1299" s="20" t="s">
        <v>3005</v>
      </c>
      <c r="AD1299" s="20" t="s">
        <v>56</v>
      </c>
      <c r="AE1299" s="20" t="s">
        <v>864</v>
      </c>
    </row>
    <row r="1300" spans="1:31" ht="21" customHeight="1" x14ac:dyDescent="0.2">
      <c r="A1300" s="4">
        <f t="shared" si="64"/>
        <v>1298</v>
      </c>
      <c r="B1300" s="4" t="str">
        <f t="shared" si="65"/>
        <v>F010-00025361</v>
      </c>
      <c r="C1300" s="4" t="str">
        <f>IFERROR(VLOOKUP(F1300,Tablas!$A$1:$B$3,2,0),"")</f>
        <v>Factura</v>
      </c>
      <c r="D1300" s="4" t="str">
        <f t="shared" si="66"/>
        <v xml:space="preserve"> - CONTADO ADELANTADO / CASH IN ADVANCE - INTERESES DEL PRÉSTAMO SOLES FIRMADO EL 30.05.2024</v>
      </c>
      <c r="E1300" s="19">
        <v>45491</v>
      </c>
      <c r="F1300" s="20" t="s">
        <v>1001</v>
      </c>
      <c r="G1300" s="20" t="s">
        <v>7199</v>
      </c>
      <c r="H1300" s="20" t="s">
        <v>322</v>
      </c>
      <c r="I1300" s="20" t="s">
        <v>323</v>
      </c>
      <c r="J1300" s="20" t="s">
        <v>324</v>
      </c>
      <c r="K1300" s="20" t="s">
        <v>325</v>
      </c>
      <c r="L1300" s="20" t="s">
        <v>326</v>
      </c>
      <c r="M1300" s="20" t="s">
        <v>125</v>
      </c>
      <c r="N1300" s="21">
        <v>557.54999999999995</v>
      </c>
      <c r="O1300" s="21">
        <v>0</v>
      </c>
      <c r="P1300" s="20"/>
      <c r="Q1300" s="19">
        <v>45491</v>
      </c>
      <c r="R1300" s="20"/>
      <c r="S1300" s="19">
        <v>45491</v>
      </c>
      <c r="T1300" s="20" t="s">
        <v>70</v>
      </c>
      <c r="U1300" s="20">
        <v>996099</v>
      </c>
      <c r="V1300" s="20">
        <v>240002113</v>
      </c>
      <c r="W1300" s="20" t="s">
        <v>847</v>
      </c>
      <c r="X1300" s="20" t="s">
        <v>2795</v>
      </c>
      <c r="Y1300" s="20" t="s">
        <v>52</v>
      </c>
      <c r="Z1300" s="20" t="s">
        <v>7200</v>
      </c>
      <c r="AA1300" s="20" t="s">
        <v>327</v>
      </c>
      <c r="AB1300" s="20" t="s">
        <v>328</v>
      </c>
      <c r="AC1300" s="20" t="s">
        <v>167</v>
      </c>
      <c r="AD1300" s="20" t="s">
        <v>56</v>
      </c>
      <c r="AE1300" s="20"/>
    </row>
    <row r="1301" spans="1:31" ht="21" customHeight="1" x14ac:dyDescent="0.2">
      <c r="A1301" s="4">
        <f t="shared" si="64"/>
        <v>1299</v>
      </c>
      <c r="B1301" s="4" t="str">
        <f t="shared" si="65"/>
        <v>B010-00019892</v>
      </c>
      <c r="C1301" s="4" t="str">
        <f>IFERROR(VLOOKUP(F1301,Tablas!$A$1:$B$3,2,0),"")</f>
        <v>Boleta</v>
      </c>
      <c r="D1301" s="4" t="str">
        <f t="shared" si="66"/>
        <v>Ecom - CONTADO / CASH - PE 3903 TEL: 988334029 ENVÍO Basado en Pedidos de</v>
      </c>
      <c r="E1301" s="19">
        <v>45511</v>
      </c>
      <c r="F1301" s="20" t="s">
        <v>842</v>
      </c>
      <c r="G1301" s="20" t="s">
        <v>7202</v>
      </c>
      <c r="H1301" s="20" t="s">
        <v>44</v>
      </c>
      <c r="I1301" s="20" t="s">
        <v>45</v>
      </c>
      <c r="J1301" s="20" t="s">
        <v>7203</v>
      </c>
      <c r="K1301" s="20" t="s">
        <v>7204</v>
      </c>
      <c r="L1301" s="20" t="s">
        <v>7205</v>
      </c>
      <c r="M1301" s="20"/>
      <c r="N1301" s="21">
        <v>559.28</v>
      </c>
      <c r="O1301" s="21">
        <v>0</v>
      </c>
      <c r="P1301" s="20"/>
      <c r="Q1301" s="19">
        <v>45511</v>
      </c>
      <c r="R1301" s="20"/>
      <c r="S1301" s="19">
        <v>45511</v>
      </c>
      <c r="T1301" s="20" t="s">
        <v>49</v>
      </c>
      <c r="U1301" s="20">
        <v>1004312</v>
      </c>
      <c r="V1301" s="20">
        <v>240002428</v>
      </c>
      <c r="W1301" s="20" t="s">
        <v>847</v>
      </c>
      <c r="X1301" s="20" t="s">
        <v>274</v>
      </c>
      <c r="Y1301" s="20" t="s">
        <v>52</v>
      </c>
      <c r="Z1301" s="20" t="s">
        <v>7206</v>
      </c>
      <c r="AA1301" s="20" t="s">
        <v>7207</v>
      </c>
      <c r="AB1301" s="20" t="s">
        <v>912</v>
      </c>
      <c r="AC1301" s="20" t="s">
        <v>689</v>
      </c>
      <c r="AD1301" s="20" t="s">
        <v>56</v>
      </c>
      <c r="AE1301" s="20" t="s">
        <v>864</v>
      </c>
    </row>
    <row r="1302" spans="1:31" ht="21" customHeight="1" x14ac:dyDescent="0.2">
      <c r="A1302" s="4">
        <f t="shared" si="64"/>
        <v>1300</v>
      </c>
      <c r="B1302" s="4" t="str">
        <f t="shared" si="65"/>
        <v>B010-00019042</v>
      </c>
      <c r="C1302" s="4" t="str">
        <f>IFERROR(VLOOKUP(F1302,Tablas!$A$1:$B$3,2,0),"")</f>
        <v>Boleta</v>
      </c>
      <c r="D1302" s="4" t="str">
        <f t="shared" si="66"/>
        <v>Ecom - CONTADO / CASH - PE 2660 TEL: 925957332 Basado en Pedidos de client</v>
      </c>
      <c r="E1302" s="19">
        <v>45441</v>
      </c>
      <c r="F1302" s="20" t="s">
        <v>842</v>
      </c>
      <c r="G1302" s="20" t="s">
        <v>7208</v>
      </c>
      <c r="H1302" s="20" t="s">
        <v>44</v>
      </c>
      <c r="I1302" s="20" t="s">
        <v>45</v>
      </c>
      <c r="J1302" s="20" t="s">
        <v>7209</v>
      </c>
      <c r="K1302" s="20" t="s">
        <v>7210</v>
      </c>
      <c r="L1302" s="20" t="s">
        <v>7211</v>
      </c>
      <c r="M1302" s="20"/>
      <c r="N1302" s="21">
        <v>569.24</v>
      </c>
      <c r="O1302" s="21">
        <v>0</v>
      </c>
      <c r="P1302" s="20"/>
      <c r="Q1302" s="19">
        <v>45441</v>
      </c>
      <c r="R1302" s="20"/>
      <c r="S1302" s="19">
        <v>45441</v>
      </c>
      <c r="T1302" s="20" t="s">
        <v>49</v>
      </c>
      <c r="U1302" s="20">
        <v>972324</v>
      </c>
      <c r="V1302" s="20">
        <v>240001574</v>
      </c>
      <c r="W1302" s="20" t="s">
        <v>847</v>
      </c>
      <c r="X1302" s="20" t="s">
        <v>305</v>
      </c>
      <c r="Y1302" s="20" t="s">
        <v>52</v>
      </c>
      <c r="Z1302" s="20" t="s">
        <v>7212</v>
      </c>
      <c r="AA1302" s="20" t="s">
        <v>7213</v>
      </c>
      <c r="AB1302" s="20" t="s">
        <v>7214</v>
      </c>
      <c r="AC1302" s="20" t="s">
        <v>7215</v>
      </c>
      <c r="AD1302" s="20" t="s">
        <v>56</v>
      </c>
      <c r="AE1302" s="20" t="s">
        <v>864</v>
      </c>
    </row>
    <row r="1303" spans="1:31" ht="21" customHeight="1" x14ac:dyDescent="0.2">
      <c r="A1303" s="4">
        <f t="shared" si="64"/>
        <v>1301</v>
      </c>
      <c r="B1303" s="4" t="str">
        <f t="shared" si="65"/>
        <v>B010-00016197</v>
      </c>
      <c r="C1303" s="4" t="str">
        <f>IFERROR(VLOOKUP(F1303,Tablas!$A$1:$B$3,2,0),"")</f>
        <v>Boleta</v>
      </c>
      <c r="D1303" s="4" t="str">
        <f t="shared" si="66"/>
        <v>Ecom - CONTADO / CASH - 230003833 TEL: 942761057 Basado en Entregas 09-001</v>
      </c>
      <c r="E1303" s="19">
        <v>45173</v>
      </c>
      <c r="F1303" s="20" t="s">
        <v>842</v>
      </c>
      <c r="G1303" s="20" t="s">
        <v>7220</v>
      </c>
      <c r="H1303" s="20" t="s">
        <v>44</v>
      </c>
      <c r="I1303" s="20" t="s">
        <v>45</v>
      </c>
      <c r="J1303" s="20" t="s">
        <v>7221</v>
      </c>
      <c r="K1303" s="20" t="s">
        <v>7222</v>
      </c>
      <c r="L1303" s="20" t="s">
        <v>7223</v>
      </c>
      <c r="M1303" s="20"/>
      <c r="N1303" s="21">
        <v>586.35</v>
      </c>
      <c r="O1303" s="21">
        <v>0</v>
      </c>
      <c r="P1303" s="20"/>
      <c r="Q1303" s="19">
        <v>45173</v>
      </c>
      <c r="R1303" s="20"/>
      <c r="S1303" s="19">
        <v>45173</v>
      </c>
      <c r="T1303" s="20" t="s">
        <v>49</v>
      </c>
      <c r="U1303" s="20">
        <v>844118</v>
      </c>
      <c r="V1303" s="20">
        <v>230002464</v>
      </c>
      <c r="W1303" s="20" t="s">
        <v>847</v>
      </c>
      <c r="X1303" s="20" t="s">
        <v>305</v>
      </c>
      <c r="Y1303" s="20" t="s">
        <v>52</v>
      </c>
      <c r="Z1303" s="20" t="s">
        <v>7224</v>
      </c>
      <c r="AA1303" s="20" t="s">
        <v>7225</v>
      </c>
      <c r="AB1303" s="20" t="s">
        <v>2227</v>
      </c>
      <c r="AC1303" s="20" t="s">
        <v>167</v>
      </c>
      <c r="AD1303" s="20" t="s">
        <v>56</v>
      </c>
      <c r="AE1303" s="20" t="s">
        <v>864</v>
      </c>
    </row>
    <row r="1304" spans="1:31" ht="21" customHeight="1" x14ac:dyDescent="0.2">
      <c r="A1304" s="4">
        <f t="shared" si="64"/>
        <v>1302</v>
      </c>
      <c r="B1304" s="4" t="str">
        <f t="shared" si="65"/>
        <v>B010-00020561</v>
      </c>
      <c r="C1304" s="4" t="str">
        <f>IFERROR(VLOOKUP(F1304,Tablas!$A$1:$B$3,2,0),"")</f>
        <v>Boleta</v>
      </c>
      <c r="D1304" s="4" t="str">
        <f t="shared" si="66"/>
        <v>Ecom - CONTADO / CASH - PE 5169 TEL: 922406858 ENVÍO Basado en Pedidos de</v>
      </c>
      <c r="E1304" s="19">
        <v>45565</v>
      </c>
      <c r="F1304" s="20" t="s">
        <v>842</v>
      </c>
      <c r="G1304" s="20" t="s">
        <v>7227</v>
      </c>
      <c r="H1304" s="20" t="s">
        <v>44</v>
      </c>
      <c r="I1304" s="20" t="s">
        <v>45</v>
      </c>
      <c r="J1304" s="20" t="s">
        <v>7228</v>
      </c>
      <c r="K1304" s="20" t="s">
        <v>7229</v>
      </c>
      <c r="L1304" s="20" t="s">
        <v>7230</v>
      </c>
      <c r="M1304" s="20"/>
      <c r="N1304" s="21">
        <v>591.42999999999995</v>
      </c>
      <c r="O1304" s="21">
        <v>0</v>
      </c>
      <c r="P1304" s="20"/>
      <c r="Q1304" s="19">
        <v>45565</v>
      </c>
      <c r="R1304" s="20"/>
      <c r="S1304" s="19">
        <v>45565</v>
      </c>
      <c r="T1304" s="20" t="s">
        <v>49</v>
      </c>
      <c r="U1304" s="20">
        <v>1032380</v>
      </c>
      <c r="V1304" s="20">
        <v>240003098</v>
      </c>
      <c r="W1304" s="20" t="s">
        <v>847</v>
      </c>
      <c r="X1304" s="20" t="s">
        <v>274</v>
      </c>
      <c r="Y1304" s="20" t="s">
        <v>52</v>
      </c>
      <c r="Z1304" s="20" t="s">
        <v>7231</v>
      </c>
      <c r="AA1304" s="20" t="s">
        <v>7232</v>
      </c>
      <c r="AB1304" s="20" t="s">
        <v>7233</v>
      </c>
      <c r="AC1304" s="20" t="s">
        <v>7233</v>
      </c>
      <c r="AD1304" s="20" t="s">
        <v>56</v>
      </c>
      <c r="AE1304" s="20" t="s">
        <v>864</v>
      </c>
    </row>
    <row r="1305" spans="1:31" ht="21" customHeight="1" x14ac:dyDescent="0.2">
      <c r="A1305" s="4">
        <f t="shared" si="64"/>
        <v>1303</v>
      </c>
      <c r="B1305" s="4" t="str">
        <f t="shared" si="65"/>
        <v>F010-00024005</v>
      </c>
      <c r="C1305" s="4" t="str">
        <f>IFERROR(VLOOKUP(F1305,Tablas!$A$1:$B$3,2,0),"")</f>
        <v>Factura</v>
      </c>
      <c r="D1305" s="4" t="str">
        <f t="shared" si="66"/>
        <v xml:space="preserve"> - LETRA 75 DIAS / DRAFT 75 DAYS - A/R Invoices - C20606722606</v>
      </c>
      <c r="E1305" s="19">
        <v>45350</v>
      </c>
      <c r="F1305" s="20" t="s">
        <v>1001</v>
      </c>
      <c r="G1305" s="20" t="s">
        <v>7235</v>
      </c>
      <c r="H1305" s="20" t="s">
        <v>44</v>
      </c>
      <c r="I1305" s="20" t="s">
        <v>45</v>
      </c>
      <c r="J1305" s="20" t="s">
        <v>7236</v>
      </c>
      <c r="K1305" s="20" t="s">
        <v>7237</v>
      </c>
      <c r="L1305" s="20" t="s">
        <v>7238</v>
      </c>
      <c r="M1305" s="20"/>
      <c r="N1305" s="21">
        <v>598.54999999999995</v>
      </c>
      <c r="O1305" s="21">
        <v>0</v>
      </c>
      <c r="P1305" s="20"/>
      <c r="Q1305" s="19">
        <v>45350</v>
      </c>
      <c r="R1305" s="20"/>
      <c r="S1305" s="19">
        <v>45350</v>
      </c>
      <c r="T1305" s="20" t="s">
        <v>126</v>
      </c>
      <c r="U1305" s="20">
        <v>926937</v>
      </c>
      <c r="V1305" s="20">
        <v>240000554</v>
      </c>
      <c r="W1305" s="20" t="s">
        <v>847</v>
      </c>
      <c r="X1305" s="20" t="s">
        <v>2795</v>
      </c>
      <c r="Y1305" s="20" t="s">
        <v>306</v>
      </c>
      <c r="Z1305" s="20" t="s">
        <v>7239</v>
      </c>
      <c r="AA1305" s="20" t="s">
        <v>7240</v>
      </c>
      <c r="AB1305" s="20" t="s">
        <v>7137</v>
      </c>
      <c r="AC1305" s="20" t="s">
        <v>3722</v>
      </c>
      <c r="AD1305" s="20" t="s">
        <v>56</v>
      </c>
      <c r="AE1305" s="20"/>
    </row>
    <row r="1306" spans="1:31" ht="21" customHeight="1" x14ac:dyDescent="0.2">
      <c r="A1306" s="4">
        <f t="shared" si="64"/>
        <v>1304</v>
      </c>
      <c r="B1306" s="4" t="str">
        <f t="shared" si="65"/>
        <v>F010-00025948</v>
      </c>
      <c r="C1306" s="4" t="str">
        <f>IFERROR(VLOOKUP(F1306,Tablas!$A$1:$B$3,2,0),"")</f>
        <v>Factura</v>
      </c>
      <c r="D1306" s="4" t="str">
        <f t="shared" si="66"/>
        <v xml:space="preserve"> - CONTADO ADELANTADO / CASH IN ADVANCE - INTERESES DEL PRÉSTAMO SOLES FIRMADO EL 30.01.2024</v>
      </c>
      <c r="E1306" s="19">
        <v>45554</v>
      </c>
      <c r="F1306" s="20" t="s">
        <v>1001</v>
      </c>
      <c r="G1306" s="20" t="s">
        <v>7241</v>
      </c>
      <c r="H1306" s="20" t="s">
        <v>322</v>
      </c>
      <c r="I1306" s="20" t="s">
        <v>323</v>
      </c>
      <c r="J1306" s="20" t="s">
        <v>324</v>
      </c>
      <c r="K1306" s="20" t="s">
        <v>325</v>
      </c>
      <c r="L1306" s="20" t="s">
        <v>326</v>
      </c>
      <c r="M1306" s="20" t="s">
        <v>125</v>
      </c>
      <c r="N1306" s="21">
        <v>600.16</v>
      </c>
      <c r="O1306" s="21">
        <v>0</v>
      </c>
      <c r="P1306" s="20"/>
      <c r="Q1306" s="19">
        <v>45554</v>
      </c>
      <c r="R1306" s="20"/>
      <c r="S1306" s="19">
        <v>45554</v>
      </c>
      <c r="T1306" s="20" t="s">
        <v>70</v>
      </c>
      <c r="U1306" s="20">
        <v>1026223</v>
      </c>
      <c r="V1306" s="20">
        <v>240002776</v>
      </c>
      <c r="W1306" s="20" t="s">
        <v>847</v>
      </c>
      <c r="X1306" s="20" t="s">
        <v>2795</v>
      </c>
      <c r="Y1306" s="20" t="s">
        <v>52</v>
      </c>
      <c r="Z1306" s="20" t="s">
        <v>7242</v>
      </c>
      <c r="AA1306" s="20" t="s">
        <v>327</v>
      </c>
      <c r="AB1306" s="20" t="s">
        <v>328</v>
      </c>
      <c r="AC1306" s="20" t="s">
        <v>167</v>
      </c>
      <c r="AD1306" s="20" t="s">
        <v>56</v>
      </c>
      <c r="AE1306" s="20"/>
    </row>
    <row r="1307" spans="1:31" ht="21" customHeight="1" x14ac:dyDescent="0.2">
      <c r="A1307" s="4">
        <f t="shared" si="64"/>
        <v>1305</v>
      </c>
      <c r="B1307" s="4" t="str">
        <f t="shared" si="65"/>
        <v>B010-00018288</v>
      </c>
      <c r="C1307" s="4" t="str">
        <f>IFERROR(VLOOKUP(F1307,Tablas!$A$1:$B$3,2,0),"")</f>
        <v>Boleta</v>
      </c>
      <c r="D1307" s="4" t="str">
        <f t="shared" si="66"/>
        <v>Venta Asistida - CONTADO / CASH - PE 1389 RECOGE: Jaime paniora rondinel Dni:7653158</v>
      </c>
      <c r="E1307" s="19">
        <v>45376</v>
      </c>
      <c r="F1307" s="20" t="s">
        <v>842</v>
      </c>
      <c r="G1307" s="20" t="s">
        <v>7243</v>
      </c>
      <c r="H1307" s="20" t="s">
        <v>44</v>
      </c>
      <c r="I1307" s="20" t="s">
        <v>45</v>
      </c>
      <c r="J1307" s="20" t="s">
        <v>7244</v>
      </c>
      <c r="K1307" s="20" t="s">
        <v>7245</v>
      </c>
      <c r="L1307" s="20" t="s">
        <v>7246</v>
      </c>
      <c r="M1307" s="20"/>
      <c r="N1307" s="21">
        <v>604.80999999999995</v>
      </c>
      <c r="O1307" s="21">
        <v>0</v>
      </c>
      <c r="P1307" s="20"/>
      <c r="Q1307" s="19">
        <v>45376</v>
      </c>
      <c r="R1307" s="20"/>
      <c r="S1307" s="19">
        <v>45376</v>
      </c>
      <c r="T1307" s="20" t="s">
        <v>49</v>
      </c>
      <c r="U1307" s="20">
        <v>937706</v>
      </c>
      <c r="V1307" s="20">
        <v>240000763</v>
      </c>
      <c r="W1307" s="20" t="s">
        <v>847</v>
      </c>
      <c r="X1307" s="20" t="s">
        <v>305</v>
      </c>
      <c r="Y1307" s="20" t="s">
        <v>52</v>
      </c>
      <c r="Z1307" s="20" t="s">
        <v>7247</v>
      </c>
      <c r="AA1307" s="20" t="s">
        <v>7248</v>
      </c>
      <c r="AB1307" s="20" t="s">
        <v>7249</v>
      </c>
      <c r="AC1307" s="20" t="s">
        <v>7250</v>
      </c>
      <c r="AD1307" s="20" t="s">
        <v>56</v>
      </c>
      <c r="AE1307" s="20" t="s">
        <v>983</v>
      </c>
    </row>
    <row r="1308" spans="1:31" ht="21" customHeight="1" x14ac:dyDescent="0.2">
      <c r="A1308" s="4">
        <f t="shared" si="64"/>
        <v>1306</v>
      </c>
      <c r="B1308" s="4" t="str">
        <f t="shared" si="65"/>
        <v>F050-00001489</v>
      </c>
      <c r="C1308" s="4" t="str">
        <f>IFERROR(VLOOKUP(F1308,Tablas!$A$1:$B$3,2,0),"")</f>
        <v>Factura</v>
      </c>
      <c r="D1308" s="4" t="str">
        <f t="shared" si="66"/>
        <v xml:space="preserve"> - CONTADO / CASH - Interest FT 01-F050-00001355 for the payment of Ju</v>
      </c>
      <c r="E1308" s="19">
        <v>45461</v>
      </c>
      <c r="F1308" s="20" t="s">
        <v>1001</v>
      </c>
      <c r="G1308" s="20" t="s">
        <v>7261</v>
      </c>
      <c r="H1308" s="20" t="s">
        <v>80</v>
      </c>
      <c r="I1308" s="20" t="s">
        <v>81</v>
      </c>
      <c r="J1308" s="20" t="s">
        <v>227</v>
      </c>
      <c r="K1308" s="20" t="s">
        <v>227</v>
      </c>
      <c r="L1308" s="20" t="s">
        <v>228</v>
      </c>
      <c r="M1308" s="20"/>
      <c r="N1308" s="21">
        <v>640.91999999999996</v>
      </c>
      <c r="O1308" s="25">
        <v>168.84</v>
      </c>
      <c r="P1308" s="20"/>
      <c r="Q1308" s="19">
        <v>45461</v>
      </c>
      <c r="R1308" s="20"/>
      <c r="S1308" s="19">
        <v>45461</v>
      </c>
      <c r="T1308" s="20" t="s">
        <v>49</v>
      </c>
      <c r="U1308" s="20">
        <v>982248</v>
      </c>
      <c r="V1308" s="20">
        <v>240001770</v>
      </c>
      <c r="W1308" s="20" t="s">
        <v>847</v>
      </c>
      <c r="X1308" s="20" t="s">
        <v>2795</v>
      </c>
      <c r="Y1308" s="20" t="s">
        <v>37</v>
      </c>
      <c r="Z1308" s="20" t="s">
        <v>7262</v>
      </c>
      <c r="AA1308" s="20" t="s">
        <v>230</v>
      </c>
      <c r="AB1308" s="20" t="s">
        <v>231</v>
      </c>
      <c r="AC1308" s="20" t="s">
        <v>66</v>
      </c>
      <c r="AD1308" s="20" t="s">
        <v>232</v>
      </c>
      <c r="AE1308" s="20"/>
    </row>
    <row r="1309" spans="1:31" ht="21" customHeight="1" x14ac:dyDescent="0.2">
      <c r="A1309" s="4">
        <f t="shared" si="64"/>
        <v>1307</v>
      </c>
      <c r="B1309" s="4" t="str">
        <f t="shared" si="65"/>
        <v>B010-00020092</v>
      </c>
      <c r="C1309" s="4" t="str">
        <f>IFERROR(VLOOKUP(F1309,Tablas!$A$1:$B$3,2,0),"")</f>
        <v>Boleta</v>
      </c>
      <c r="D1309" s="4" t="str">
        <f t="shared" si="66"/>
        <v>Plaza Vea - Intercorp - CONTADO / CASH - PE 4302 PLAZA VEA v13276037plzv-01 Basado en Entre</v>
      </c>
      <c r="E1309" s="19">
        <v>45526</v>
      </c>
      <c r="F1309" s="20" t="s">
        <v>842</v>
      </c>
      <c r="G1309" s="20" t="s">
        <v>7265</v>
      </c>
      <c r="H1309" s="20" t="s">
        <v>44</v>
      </c>
      <c r="I1309" s="20" t="s">
        <v>45</v>
      </c>
      <c r="J1309" s="20" t="s">
        <v>7266</v>
      </c>
      <c r="K1309" s="20" t="s">
        <v>7267</v>
      </c>
      <c r="L1309" s="20" t="s">
        <v>7268</v>
      </c>
      <c r="M1309" s="20"/>
      <c r="N1309" s="21">
        <v>655.20000000000005</v>
      </c>
      <c r="O1309" s="21">
        <v>0</v>
      </c>
      <c r="P1309" s="20"/>
      <c r="Q1309" s="19">
        <v>45526</v>
      </c>
      <c r="R1309" s="20"/>
      <c r="S1309" s="19">
        <v>45526</v>
      </c>
      <c r="T1309" s="20" t="s">
        <v>49</v>
      </c>
      <c r="U1309" s="20">
        <v>1011955</v>
      </c>
      <c r="V1309" s="20">
        <v>240002629</v>
      </c>
      <c r="W1309" s="20" t="s">
        <v>847</v>
      </c>
      <c r="X1309" s="20" t="s">
        <v>274</v>
      </c>
      <c r="Y1309" s="20" t="s">
        <v>52</v>
      </c>
      <c r="Z1309" s="20" t="s">
        <v>7269</v>
      </c>
      <c r="AA1309" s="20" t="s">
        <v>1449</v>
      </c>
      <c r="AB1309" s="20" t="s">
        <v>54</v>
      </c>
      <c r="AC1309" s="20" t="s">
        <v>167</v>
      </c>
      <c r="AD1309" s="20" t="s">
        <v>56</v>
      </c>
      <c r="AE1309" s="20" t="s">
        <v>2494</v>
      </c>
    </row>
    <row r="1310" spans="1:31" ht="21" customHeight="1" x14ac:dyDescent="0.2">
      <c r="A1310" s="4">
        <f t="shared" si="64"/>
        <v>1308</v>
      </c>
      <c r="B1310" s="4" t="str">
        <f t="shared" si="65"/>
        <v>F010-00024993</v>
      </c>
      <c r="C1310" s="4" t="str">
        <f>IFERROR(VLOOKUP(F1310,Tablas!$A$1:$B$3,2,0),"")</f>
        <v>Factura</v>
      </c>
      <c r="D1310" s="4" t="str">
        <f t="shared" si="66"/>
        <v xml:space="preserve"> - CONTADO ADELANTADO / CASH IN ADVANCE - INTERESES DEL PRÉSTAMO SOLES FIRMADO EL 30.05.2024</v>
      </c>
      <c r="E1310" s="19">
        <v>45453</v>
      </c>
      <c r="F1310" s="20" t="s">
        <v>1001</v>
      </c>
      <c r="G1310" s="20" t="s">
        <v>7271</v>
      </c>
      <c r="H1310" s="20" t="s">
        <v>322</v>
      </c>
      <c r="I1310" s="20" t="s">
        <v>323</v>
      </c>
      <c r="J1310" s="20" t="s">
        <v>324</v>
      </c>
      <c r="K1310" s="20" t="s">
        <v>325</v>
      </c>
      <c r="L1310" s="20" t="s">
        <v>326</v>
      </c>
      <c r="M1310" s="20" t="s">
        <v>125</v>
      </c>
      <c r="N1310" s="21">
        <v>667.18</v>
      </c>
      <c r="O1310" s="21">
        <v>0</v>
      </c>
      <c r="P1310" s="20"/>
      <c r="Q1310" s="19">
        <v>45453</v>
      </c>
      <c r="R1310" s="20"/>
      <c r="S1310" s="19">
        <v>45453</v>
      </c>
      <c r="T1310" s="20" t="s">
        <v>70</v>
      </c>
      <c r="U1310" s="20">
        <v>978904</v>
      </c>
      <c r="V1310" s="20">
        <v>240001699</v>
      </c>
      <c r="W1310" s="20" t="s">
        <v>847</v>
      </c>
      <c r="X1310" s="20" t="s">
        <v>2795</v>
      </c>
      <c r="Y1310" s="20" t="s">
        <v>52</v>
      </c>
      <c r="Z1310" s="20" t="s">
        <v>7200</v>
      </c>
      <c r="AA1310" s="20" t="s">
        <v>327</v>
      </c>
      <c r="AB1310" s="20" t="s">
        <v>328</v>
      </c>
      <c r="AC1310" s="20" t="s">
        <v>167</v>
      </c>
      <c r="AD1310" s="20" t="s">
        <v>56</v>
      </c>
      <c r="AE1310" s="20"/>
    </row>
    <row r="1311" spans="1:31" ht="21" customHeight="1" x14ac:dyDescent="0.2">
      <c r="A1311" s="4">
        <f t="shared" si="64"/>
        <v>1309</v>
      </c>
      <c r="B1311" s="4" t="str">
        <f t="shared" si="65"/>
        <v>F010-00025362</v>
      </c>
      <c r="C1311" s="4" t="str">
        <f>IFERROR(VLOOKUP(F1311,Tablas!$A$1:$B$3,2,0),"")</f>
        <v>Factura</v>
      </c>
      <c r="D1311" s="4" t="str">
        <f t="shared" si="66"/>
        <v xml:space="preserve"> - CONTADO ADELANTADO / CASH IN ADVANCE - INTERESES DEL PRÉSTAMO FIRMADO EL 01.04.2024 Cuota</v>
      </c>
      <c r="E1311" s="19">
        <v>45491</v>
      </c>
      <c r="F1311" s="20" t="s">
        <v>1001</v>
      </c>
      <c r="G1311" s="20" t="s">
        <v>7274</v>
      </c>
      <c r="H1311" s="20" t="s">
        <v>322</v>
      </c>
      <c r="I1311" s="20" t="s">
        <v>323</v>
      </c>
      <c r="J1311" s="20" t="s">
        <v>324</v>
      </c>
      <c r="K1311" s="20" t="s">
        <v>325</v>
      </c>
      <c r="L1311" s="20" t="s">
        <v>326</v>
      </c>
      <c r="M1311" s="20" t="s">
        <v>125</v>
      </c>
      <c r="N1311" s="21">
        <v>682.29</v>
      </c>
      <c r="O1311" s="21">
        <v>0</v>
      </c>
      <c r="P1311" s="20"/>
      <c r="Q1311" s="19">
        <v>45491</v>
      </c>
      <c r="R1311" s="20"/>
      <c r="S1311" s="19">
        <v>45491</v>
      </c>
      <c r="T1311" s="20" t="s">
        <v>70</v>
      </c>
      <c r="U1311" s="20">
        <v>996101</v>
      </c>
      <c r="V1311" s="20">
        <v>240002114</v>
      </c>
      <c r="W1311" s="20" t="s">
        <v>847</v>
      </c>
      <c r="X1311" s="20" t="s">
        <v>2795</v>
      </c>
      <c r="Y1311" s="20" t="s">
        <v>52</v>
      </c>
      <c r="Z1311" s="20" t="s">
        <v>7034</v>
      </c>
      <c r="AA1311" s="20" t="s">
        <v>327</v>
      </c>
      <c r="AB1311" s="20" t="s">
        <v>328</v>
      </c>
      <c r="AC1311" s="20" t="s">
        <v>167</v>
      </c>
      <c r="AD1311" s="20" t="s">
        <v>56</v>
      </c>
      <c r="AE1311" s="20"/>
    </row>
    <row r="1312" spans="1:31" ht="21" customHeight="1" x14ac:dyDescent="0.2">
      <c r="A1312" s="4">
        <f t="shared" si="64"/>
        <v>1310</v>
      </c>
      <c r="B1312" s="4" t="str">
        <f t="shared" si="65"/>
        <v>F010-00025578</v>
      </c>
      <c r="C1312" s="4" t="str">
        <f>IFERROR(VLOOKUP(F1312,Tablas!$A$1:$B$3,2,0),"")</f>
        <v>Factura</v>
      </c>
      <c r="D1312" s="4" t="str">
        <f t="shared" si="66"/>
        <v xml:space="preserve"> - CONTADO ADELANTADO / CASH IN ADVANCE - INTERESES DEL PRÉSTAMO SOLES FIRMADO EL 30.01.2024</v>
      </c>
      <c r="E1312" s="19">
        <v>45516</v>
      </c>
      <c r="F1312" s="20" t="s">
        <v>1001</v>
      </c>
      <c r="G1312" s="20" t="s">
        <v>7285</v>
      </c>
      <c r="H1312" s="20" t="s">
        <v>322</v>
      </c>
      <c r="I1312" s="20" t="s">
        <v>323</v>
      </c>
      <c r="J1312" s="20" t="s">
        <v>324</v>
      </c>
      <c r="K1312" s="20" t="s">
        <v>325</v>
      </c>
      <c r="L1312" s="20" t="s">
        <v>326</v>
      </c>
      <c r="M1312" s="20" t="s">
        <v>125</v>
      </c>
      <c r="N1312" s="21">
        <v>717.84</v>
      </c>
      <c r="O1312" s="21">
        <v>0</v>
      </c>
      <c r="P1312" s="20"/>
      <c r="Q1312" s="19">
        <v>45516</v>
      </c>
      <c r="R1312" s="20"/>
      <c r="S1312" s="19">
        <v>45516</v>
      </c>
      <c r="T1312" s="20" t="s">
        <v>70</v>
      </c>
      <c r="U1312" s="20">
        <v>1006637</v>
      </c>
      <c r="V1312" s="20">
        <v>240002373</v>
      </c>
      <c r="W1312" s="20" t="s">
        <v>847</v>
      </c>
      <c r="X1312" s="20" t="s">
        <v>2795</v>
      </c>
      <c r="Y1312" s="20" t="s">
        <v>52</v>
      </c>
      <c r="Z1312" s="20" t="s">
        <v>7242</v>
      </c>
      <c r="AA1312" s="20" t="s">
        <v>327</v>
      </c>
      <c r="AB1312" s="20" t="s">
        <v>328</v>
      </c>
      <c r="AC1312" s="20" t="s">
        <v>167</v>
      </c>
      <c r="AD1312" s="20" t="s">
        <v>56</v>
      </c>
      <c r="AE1312" s="20"/>
    </row>
    <row r="1313" spans="1:31" ht="21" customHeight="1" x14ac:dyDescent="0.2">
      <c r="A1313" s="4">
        <f t="shared" si="64"/>
        <v>1311</v>
      </c>
      <c r="B1313" s="4" t="str">
        <f t="shared" si="65"/>
        <v>F010-00024994</v>
      </c>
      <c r="C1313" s="4" t="str">
        <f>IFERROR(VLOOKUP(F1313,Tablas!$A$1:$B$3,2,0),"")</f>
        <v>Factura</v>
      </c>
      <c r="D1313" s="4" t="str">
        <f t="shared" si="66"/>
        <v xml:space="preserve"> - CONTADO ADELANTADO / CASH IN ADVANCE - INTERESES DEL PRÉSTAMO SOLES FIRMADO EL 01.04.2024</v>
      </c>
      <c r="E1313" s="19">
        <v>45453</v>
      </c>
      <c r="F1313" s="20" t="s">
        <v>1001</v>
      </c>
      <c r="G1313" s="20" t="s">
        <v>7290</v>
      </c>
      <c r="H1313" s="20" t="s">
        <v>322</v>
      </c>
      <c r="I1313" s="20" t="s">
        <v>323</v>
      </c>
      <c r="J1313" s="20" t="s">
        <v>324</v>
      </c>
      <c r="K1313" s="20" t="s">
        <v>325</v>
      </c>
      <c r="L1313" s="20" t="s">
        <v>326</v>
      </c>
      <c r="M1313" s="20" t="s">
        <v>125</v>
      </c>
      <c r="N1313" s="21">
        <v>748.06</v>
      </c>
      <c r="O1313" s="21">
        <v>0</v>
      </c>
      <c r="P1313" s="20"/>
      <c r="Q1313" s="19">
        <v>45453</v>
      </c>
      <c r="R1313" s="20"/>
      <c r="S1313" s="19">
        <v>45453</v>
      </c>
      <c r="T1313" s="20" t="s">
        <v>70</v>
      </c>
      <c r="U1313" s="20">
        <v>978905</v>
      </c>
      <c r="V1313" s="20">
        <v>240001700</v>
      </c>
      <c r="W1313" s="20" t="s">
        <v>847</v>
      </c>
      <c r="X1313" s="20" t="s">
        <v>2795</v>
      </c>
      <c r="Y1313" s="20" t="s">
        <v>52</v>
      </c>
      <c r="Z1313" s="20" t="s">
        <v>7291</v>
      </c>
      <c r="AA1313" s="20" t="s">
        <v>327</v>
      </c>
      <c r="AB1313" s="20" t="s">
        <v>328</v>
      </c>
      <c r="AC1313" s="20" t="s">
        <v>167</v>
      </c>
      <c r="AD1313" s="20" t="s">
        <v>56</v>
      </c>
      <c r="AE1313" s="20"/>
    </row>
    <row r="1314" spans="1:31" ht="21" customHeight="1" x14ac:dyDescent="0.2">
      <c r="A1314" s="4">
        <f t="shared" si="64"/>
        <v>1312</v>
      </c>
      <c r="B1314" s="4" t="str">
        <f t="shared" si="65"/>
        <v>B010-00020171</v>
      </c>
      <c r="C1314" s="4" t="str">
        <f>IFERROR(VLOOKUP(F1314,Tablas!$A$1:$B$3,2,0),"")</f>
        <v>Boleta</v>
      </c>
      <c r="D1314" s="4" t="str">
        <f t="shared" si="66"/>
        <v xml:space="preserve"> - CONTADO / CASH - Alquiler de departamento N° 401 del 16 - 18 MAY</v>
      </c>
      <c r="E1314" s="19">
        <v>45530</v>
      </c>
      <c r="F1314" s="20" t="s">
        <v>842</v>
      </c>
      <c r="G1314" s="20" t="s">
        <v>7292</v>
      </c>
      <c r="H1314" s="20" t="s">
        <v>44</v>
      </c>
      <c r="I1314" s="20" t="s">
        <v>45</v>
      </c>
      <c r="J1314" s="20" t="s">
        <v>7293</v>
      </c>
      <c r="K1314" s="20" t="s">
        <v>7294</v>
      </c>
      <c r="L1314" s="20" t="s">
        <v>7295</v>
      </c>
      <c r="M1314" s="20"/>
      <c r="N1314" s="21">
        <v>748.5</v>
      </c>
      <c r="O1314" s="21">
        <v>0</v>
      </c>
      <c r="P1314" s="20"/>
      <c r="Q1314" s="19">
        <v>45530</v>
      </c>
      <c r="R1314" s="20"/>
      <c r="S1314" s="19">
        <v>45530</v>
      </c>
      <c r="T1314" s="20" t="s">
        <v>49</v>
      </c>
      <c r="U1314" s="20">
        <v>1013200</v>
      </c>
      <c r="V1314" s="20">
        <v>240002708</v>
      </c>
      <c r="W1314" s="20" t="s">
        <v>847</v>
      </c>
      <c r="X1314" s="20" t="s">
        <v>7296</v>
      </c>
      <c r="Y1314" s="20" t="s">
        <v>52</v>
      </c>
      <c r="Z1314" s="20" t="s">
        <v>7297</v>
      </c>
      <c r="AA1314" s="20" t="s">
        <v>167</v>
      </c>
      <c r="AB1314" s="20" t="s">
        <v>167</v>
      </c>
      <c r="AC1314" s="20" t="s">
        <v>167</v>
      </c>
      <c r="AD1314" s="20" t="s">
        <v>56</v>
      </c>
      <c r="AE1314" s="20"/>
    </row>
    <row r="1315" spans="1:31" ht="21" customHeight="1" x14ac:dyDescent="0.2">
      <c r="A1315" s="4">
        <f t="shared" si="64"/>
        <v>1313</v>
      </c>
      <c r="B1315" s="4" t="str">
        <f t="shared" si="65"/>
        <v>F010-00025904</v>
      </c>
      <c r="C1315" s="4" t="str">
        <f>IFERROR(VLOOKUP(F1315,Tablas!$A$1:$B$3,2,0),"")</f>
        <v>Factura</v>
      </c>
      <c r="D1315" s="4" t="str">
        <f t="shared" si="66"/>
        <v>Nacional - CREDITO 45 DIAS / CREDIT 45 DAYS - Facturas clientes - C20100154308</v>
      </c>
      <c r="E1315" s="19">
        <v>45551</v>
      </c>
      <c r="F1315" s="20" t="s">
        <v>1001</v>
      </c>
      <c r="G1315" s="20" t="s">
        <v>7298</v>
      </c>
      <c r="H1315" s="20" t="s">
        <v>44</v>
      </c>
      <c r="I1315" s="20" t="s">
        <v>45</v>
      </c>
      <c r="J1315" s="20" t="s">
        <v>7047</v>
      </c>
      <c r="K1315" s="20" t="s">
        <v>7048</v>
      </c>
      <c r="L1315" s="20" t="s">
        <v>7049</v>
      </c>
      <c r="M1315" s="20" t="s">
        <v>125</v>
      </c>
      <c r="N1315" s="21">
        <v>750.48</v>
      </c>
      <c r="O1315" s="21">
        <v>0</v>
      </c>
      <c r="P1315" s="20"/>
      <c r="Q1315" s="19">
        <v>45551</v>
      </c>
      <c r="R1315" s="20"/>
      <c r="S1315" s="19">
        <v>45596</v>
      </c>
      <c r="T1315" s="20" t="s">
        <v>7050</v>
      </c>
      <c r="U1315" s="20">
        <v>1024944</v>
      </c>
      <c r="V1315" s="20">
        <v>240002728</v>
      </c>
      <c r="W1315" s="20" t="s">
        <v>847</v>
      </c>
      <c r="X1315" s="20" t="s">
        <v>305</v>
      </c>
      <c r="Y1315" s="20" t="s">
        <v>7051</v>
      </c>
      <c r="Z1315" s="20" t="s">
        <v>7052</v>
      </c>
      <c r="AA1315" s="20" t="s">
        <v>7053</v>
      </c>
      <c r="AB1315" s="20" t="s">
        <v>2501</v>
      </c>
      <c r="AC1315" s="20" t="s">
        <v>167</v>
      </c>
      <c r="AD1315" s="20" t="s">
        <v>56</v>
      </c>
      <c r="AE1315" s="20" t="s">
        <v>1014</v>
      </c>
    </row>
    <row r="1316" spans="1:31" ht="21" customHeight="1" x14ac:dyDescent="0.2">
      <c r="A1316" s="4">
        <f t="shared" si="64"/>
        <v>1314</v>
      </c>
      <c r="B1316" s="4" t="str">
        <f t="shared" si="65"/>
        <v>B010-00019527</v>
      </c>
      <c r="C1316" s="4" t="str">
        <f>IFERROR(VLOOKUP(F1316,Tablas!$A$1:$B$3,2,0),"")</f>
        <v>Boleta</v>
      </c>
      <c r="D1316" s="4" t="str">
        <f t="shared" si="66"/>
        <v>Ecom - CONTADO / CASH - PE 3489 TEL: 979750415 ENVÍO OLVA Basado en Entreg</v>
      </c>
      <c r="E1316" s="19">
        <v>45488</v>
      </c>
      <c r="F1316" s="20" t="s">
        <v>842</v>
      </c>
      <c r="G1316" s="20" t="s">
        <v>7304</v>
      </c>
      <c r="H1316" s="20" t="s">
        <v>44</v>
      </c>
      <c r="I1316" s="20" t="s">
        <v>45</v>
      </c>
      <c r="J1316" s="20" t="s">
        <v>7305</v>
      </c>
      <c r="K1316" s="20" t="s">
        <v>7306</v>
      </c>
      <c r="L1316" s="20" t="s">
        <v>7307</v>
      </c>
      <c r="M1316" s="20"/>
      <c r="N1316" s="21">
        <v>762.3</v>
      </c>
      <c r="O1316" s="21">
        <v>0</v>
      </c>
      <c r="P1316" s="20"/>
      <c r="Q1316" s="19">
        <v>45488</v>
      </c>
      <c r="R1316" s="20"/>
      <c r="S1316" s="19">
        <v>45488</v>
      </c>
      <c r="T1316" s="20" t="s">
        <v>49</v>
      </c>
      <c r="U1316" s="20">
        <v>994007</v>
      </c>
      <c r="V1316" s="20">
        <v>240002062</v>
      </c>
      <c r="W1316" s="20" t="s">
        <v>847</v>
      </c>
      <c r="X1316" s="20" t="s">
        <v>274</v>
      </c>
      <c r="Y1316" s="20" t="s">
        <v>52</v>
      </c>
      <c r="Z1316" s="20" t="s">
        <v>7308</v>
      </c>
      <c r="AA1316" s="20" t="s">
        <v>353</v>
      </c>
      <c r="AB1316" s="20" t="s">
        <v>54</v>
      </c>
      <c r="AC1316" s="20" t="s">
        <v>502</v>
      </c>
      <c r="AD1316" s="20" t="s">
        <v>56</v>
      </c>
      <c r="AE1316" s="20" t="s">
        <v>864</v>
      </c>
    </row>
    <row r="1317" spans="1:31" ht="21" customHeight="1" x14ac:dyDescent="0.2">
      <c r="A1317" s="4">
        <f t="shared" si="64"/>
        <v>1315</v>
      </c>
      <c r="B1317" s="4" t="str">
        <f t="shared" si="65"/>
        <v>F010-00025984</v>
      </c>
      <c r="C1317" s="4" t="str">
        <f>IFERROR(VLOOKUP(F1317,Tablas!$A$1:$B$3,2,0),"")</f>
        <v>Factura</v>
      </c>
      <c r="D1317" s="4" t="str">
        <f t="shared" si="66"/>
        <v xml:space="preserve"> - CONTADO ADELANTADO / CASH IN ADVANCE - INTERESES DEL PRÉSTAMO FIRMADO EL 14.11.2023 Cuota</v>
      </c>
      <c r="E1317" s="19">
        <v>45558</v>
      </c>
      <c r="F1317" s="20" t="s">
        <v>1001</v>
      </c>
      <c r="G1317" s="20" t="s">
        <v>7309</v>
      </c>
      <c r="H1317" s="20" t="s">
        <v>322</v>
      </c>
      <c r="I1317" s="20" t="s">
        <v>323</v>
      </c>
      <c r="J1317" s="20" t="s">
        <v>324</v>
      </c>
      <c r="K1317" s="20" t="s">
        <v>325</v>
      </c>
      <c r="L1317" s="20" t="s">
        <v>326</v>
      </c>
      <c r="M1317" s="20" t="s">
        <v>125</v>
      </c>
      <c r="N1317" s="21">
        <v>768.37</v>
      </c>
      <c r="O1317" s="21">
        <v>0</v>
      </c>
      <c r="P1317" s="20"/>
      <c r="Q1317" s="19">
        <v>45558</v>
      </c>
      <c r="R1317" s="20"/>
      <c r="S1317" s="19">
        <v>45558</v>
      </c>
      <c r="T1317" s="20" t="s">
        <v>70</v>
      </c>
      <c r="U1317" s="20">
        <v>1027420</v>
      </c>
      <c r="V1317" s="20">
        <v>240002813</v>
      </c>
      <c r="W1317" s="20" t="s">
        <v>847</v>
      </c>
      <c r="X1317" s="20" t="s">
        <v>2795</v>
      </c>
      <c r="Y1317" s="20" t="s">
        <v>52</v>
      </c>
      <c r="Z1317" s="20" t="s">
        <v>7310</v>
      </c>
      <c r="AA1317" s="20" t="s">
        <v>327</v>
      </c>
      <c r="AB1317" s="20" t="s">
        <v>328</v>
      </c>
      <c r="AC1317" s="20" t="s">
        <v>167</v>
      </c>
      <c r="AD1317" s="20" t="s">
        <v>56</v>
      </c>
      <c r="AE1317" s="20"/>
    </row>
    <row r="1318" spans="1:31" ht="21" customHeight="1" x14ac:dyDescent="0.2">
      <c r="A1318" s="4">
        <f t="shared" si="64"/>
        <v>1316</v>
      </c>
      <c r="B1318" s="4" t="str">
        <f t="shared" si="65"/>
        <v>B010-00017836</v>
      </c>
      <c r="C1318" s="4" t="str">
        <f>IFERROR(VLOOKUP(F1318,Tablas!$A$1:$B$3,2,0),"")</f>
        <v>Boleta</v>
      </c>
      <c r="D1318" s="4" t="str">
        <f t="shared" si="66"/>
        <v>Venta Asistida - CONTADO / CASH - PE 0506 RECOGE: Edgar Julián Quilca Amao DNI 40528</v>
      </c>
      <c r="E1318" s="19">
        <v>45323</v>
      </c>
      <c r="F1318" s="20" t="s">
        <v>842</v>
      </c>
      <c r="G1318" s="20" t="s">
        <v>7316</v>
      </c>
      <c r="H1318" s="20" t="s">
        <v>44</v>
      </c>
      <c r="I1318" s="20" t="s">
        <v>45</v>
      </c>
      <c r="J1318" s="20" t="s">
        <v>459</v>
      </c>
      <c r="K1318" s="20" t="s">
        <v>460</v>
      </c>
      <c r="L1318" s="20" t="s">
        <v>461</v>
      </c>
      <c r="M1318" s="20"/>
      <c r="N1318" s="21">
        <v>826</v>
      </c>
      <c r="O1318" s="21">
        <v>0</v>
      </c>
      <c r="P1318" s="20"/>
      <c r="Q1318" s="19">
        <v>45323</v>
      </c>
      <c r="R1318" s="20"/>
      <c r="S1318" s="19">
        <v>45323</v>
      </c>
      <c r="T1318" s="20" t="s">
        <v>49</v>
      </c>
      <c r="U1318" s="20">
        <v>913877</v>
      </c>
      <c r="V1318" s="20">
        <v>240000308</v>
      </c>
      <c r="W1318" s="20" t="s">
        <v>847</v>
      </c>
      <c r="X1318" s="20" t="s">
        <v>305</v>
      </c>
      <c r="Y1318" s="20" t="s">
        <v>52</v>
      </c>
      <c r="Z1318" s="20" t="s">
        <v>7317</v>
      </c>
      <c r="AA1318" s="20" t="s">
        <v>464</v>
      </c>
      <c r="AB1318" s="20" t="s">
        <v>465</v>
      </c>
      <c r="AC1318" s="20" t="s">
        <v>466</v>
      </c>
      <c r="AD1318" s="20" t="s">
        <v>56</v>
      </c>
      <c r="AE1318" s="20" t="s">
        <v>983</v>
      </c>
    </row>
    <row r="1319" spans="1:31" ht="21" customHeight="1" x14ac:dyDescent="0.2">
      <c r="A1319" s="4">
        <f t="shared" si="64"/>
        <v>1317</v>
      </c>
      <c r="B1319" s="4" t="str">
        <f t="shared" si="65"/>
        <v>F010-00026033</v>
      </c>
      <c r="C1319" s="4" t="str">
        <f>IFERROR(VLOOKUP(F1319,Tablas!$A$1:$B$3,2,0),"")</f>
        <v>Factura</v>
      </c>
      <c r="D1319" s="4" t="str">
        <f t="shared" si="66"/>
        <v>Nacional - CREDITO 30 DIAS / CREDIT 30 DAYS - Facturas clientes - C20606165472</v>
      </c>
      <c r="E1319" s="19">
        <v>45561</v>
      </c>
      <c r="F1319" s="20" t="s">
        <v>1001</v>
      </c>
      <c r="G1319" s="20" t="s">
        <v>7318</v>
      </c>
      <c r="H1319" s="20" t="s">
        <v>44</v>
      </c>
      <c r="I1319" s="20" t="s">
        <v>45</v>
      </c>
      <c r="J1319" s="20" t="s">
        <v>7319</v>
      </c>
      <c r="K1319" s="20" t="s">
        <v>7320</v>
      </c>
      <c r="L1319" s="20" t="s">
        <v>7321</v>
      </c>
      <c r="M1319" s="20"/>
      <c r="N1319" s="21">
        <v>834.73</v>
      </c>
      <c r="O1319" s="21">
        <v>0</v>
      </c>
      <c r="P1319" s="20"/>
      <c r="Q1319" s="19">
        <v>45561</v>
      </c>
      <c r="R1319" s="20"/>
      <c r="S1319" s="19">
        <v>45591</v>
      </c>
      <c r="T1319" s="20" t="s">
        <v>643</v>
      </c>
      <c r="U1319" s="20">
        <v>1030449</v>
      </c>
      <c r="V1319" s="20">
        <v>240002866</v>
      </c>
      <c r="W1319" s="20" t="s">
        <v>847</v>
      </c>
      <c r="X1319" s="20" t="s">
        <v>848</v>
      </c>
      <c r="Y1319" s="20" t="s">
        <v>656</v>
      </c>
      <c r="Z1319" s="20" t="s">
        <v>7322</v>
      </c>
      <c r="AA1319" s="20" t="s">
        <v>7323</v>
      </c>
      <c r="AB1319" s="20" t="s">
        <v>7324</v>
      </c>
      <c r="AC1319" s="20" t="s">
        <v>41</v>
      </c>
      <c r="AD1319" s="20" t="s">
        <v>56</v>
      </c>
      <c r="AE1319" s="20" t="s">
        <v>1014</v>
      </c>
    </row>
    <row r="1320" spans="1:31" ht="21" customHeight="1" x14ac:dyDescent="0.2">
      <c r="A1320" s="4">
        <f t="shared" si="64"/>
        <v>1318</v>
      </c>
      <c r="B1320" s="4" t="str">
        <f t="shared" si="65"/>
        <v>F010-00025363</v>
      </c>
      <c r="C1320" s="4" t="str">
        <f>IFERROR(VLOOKUP(F1320,Tablas!$A$1:$B$3,2,0),"")</f>
        <v>Factura</v>
      </c>
      <c r="D1320" s="4" t="str">
        <f t="shared" si="66"/>
        <v xml:space="preserve"> - CONTADO ADELANTADO / CASH IN ADVANCE - INTERESES DEL PRÉSTAMO SOLES FIRMADO EL 30.01.2024</v>
      </c>
      <c r="E1320" s="19">
        <v>45491</v>
      </c>
      <c r="F1320" s="20" t="s">
        <v>1001</v>
      </c>
      <c r="G1320" s="20" t="s">
        <v>7325</v>
      </c>
      <c r="H1320" s="20" t="s">
        <v>322</v>
      </c>
      <c r="I1320" s="20" t="s">
        <v>323</v>
      </c>
      <c r="J1320" s="20" t="s">
        <v>324</v>
      </c>
      <c r="K1320" s="20" t="s">
        <v>325</v>
      </c>
      <c r="L1320" s="20" t="s">
        <v>326</v>
      </c>
      <c r="M1320" s="20" t="s">
        <v>125</v>
      </c>
      <c r="N1320" s="21">
        <v>834.73</v>
      </c>
      <c r="O1320" s="21">
        <v>0</v>
      </c>
      <c r="P1320" s="20"/>
      <c r="Q1320" s="19">
        <v>45491</v>
      </c>
      <c r="R1320" s="20"/>
      <c r="S1320" s="19">
        <v>45491</v>
      </c>
      <c r="T1320" s="20" t="s">
        <v>70</v>
      </c>
      <c r="U1320" s="20">
        <v>996104</v>
      </c>
      <c r="V1320" s="20">
        <v>240002115</v>
      </c>
      <c r="W1320" s="20" t="s">
        <v>847</v>
      </c>
      <c r="X1320" s="20" t="s">
        <v>2795</v>
      </c>
      <c r="Y1320" s="20" t="s">
        <v>52</v>
      </c>
      <c r="Z1320" s="20" t="s">
        <v>7242</v>
      </c>
      <c r="AA1320" s="20" t="s">
        <v>327</v>
      </c>
      <c r="AB1320" s="20" t="s">
        <v>328</v>
      </c>
      <c r="AC1320" s="20" t="s">
        <v>167</v>
      </c>
      <c r="AD1320" s="20" t="s">
        <v>56</v>
      </c>
      <c r="AE1320" s="20"/>
    </row>
    <row r="1321" spans="1:31" ht="21" customHeight="1" x14ac:dyDescent="0.2">
      <c r="A1321" s="4">
        <f t="shared" si="64"/>
        <v>1319</v>
      </c>
      <c r="B1321" s="4" t="str">
        <f t="shared" si="65"/>
        <v>F010-00024995</v>
      </c>
      <c r="C1321" s="4" t="str">
        <f>IFERROR(VLOOKUP(F1321,Tablas!$A$1:$B$3,2,0),"")</f>
        <v>Factura</v>
      </c>
      <c r="D1321" s="4" t="str">
        <f t="shared" si="66"/>
        <v xml:space="preserve"> - CONTADO ADELANTADO / CASH IN ADVANCE - INTERESES DEL PRÉSTAMO SOLES FIRMADO EL 30.01.2024</v>
      </c>
      <c r="E1321" s="19">
        <v>45453</v>
      </c>
      <c r="F1321" s="20" t="s">
        <v>1001</v>
      </c>
      <c r="G1321" s="20" t="s">
        <v>7329</v>
      </c>
      <c r="H1321" s="20" t="s">
        <v>322</v>
      </c>
      <c r="I1321" s="20" t="s">
        <v>323</v>
      </c>
      <c r="J1321" s="20" t="s">
        <v>324</v>
      </c>
      <c r="K1321" s="20" t="s">
        <v>325</v>
      </c>
      <c r="L1321" s="20" t="s">
        <v>326</v>
      </c>
      <c r="M1321" s="20" t="s">
        <v>125</v>
      </c>
      <c r="N1321" s="21">
        <v>836.87</v>
      </c>
      <c r="O1321" s="21">
        <v>0</v>
      </c>
      <c r="P1321" s="20"/>
      <c r="Q1321" s="19">
        <v>45453</v>
      </c>
      <c r="R1321" s="20"/>
      <c r="S1321" s="19">
        <v>45453</v>
      </c>
      <c r="T1321" s="20" t="s">
        <v>70</v>
      </c>
      <c r="U1321" s="20">
        <v>978906</v>
      </c>
      <c r="V1321" s="20">
        <v>240001701</v>
      </c>
      <c r="W1321" s="20" t="s">
        <v>847</v>
      </c>
      <c r="X1321" s="20" t="s">
        <v>2795</v>
      </c>
      <c r="Y1321" s="20" t="s">
        <v>52</v>
      </c>
      <c r="Z1321" s="20" t="s">
        <v>7242</v>
      </c>
      <c r="AA1321" s="20" t="s">
        <v>327</v>
      </c>
      <c r="AB1321" s="20" t="s">
        <v>328</v>
      </c>
      <c r="AC1321" s="20" t="s">
        <v>167</v>
      </c>
      <c r="AD1321" s="20" t="s">
        <v>56</v>
      </c>
      <c r="AE1321" s="20"/>
    </row>
    <row r="1322" spans="1:31" ht="21" customHeight="1" x14ac:dyDescent="0.2">
      <c r="A1322" s="4">
        <f t="shared" si="64"/>
        <v>1320</v>
      </c>
      <c r="B1322" s="4" t="str">
        <f t="shared" si="65"/>
        <v>B010-00020170</v>
      </c>
      <c r="C1322" s="4" t="str">
        <f>IFERROR(VLOOKUP(F1322,Tablas!$A$1:$B$3,2,0),"")</f>
        <v>Boleta</v>
      </c>
      <c r="D1322" s="4" t="str">
        <f t="shared" si="66"/>
        <v xml:space="preserve"> - CONTADO / CASH - Alquiler de departamento N° 401 del 16 - 18 MAY</v>
      </c>
      <c r="E1322" s="19">
        <v>45530</v>
      </c>
      <c r="F1322" s="20" t="s">
        <v>842</v>
      </c>
      <c r="G1322" s="20" t="s">
        <v>7340</v>
      </c>
      <c r="H1322" s="20" t="s">
        <v>44</v>
      </c>
      <c r="I1322" s="20" t="s">
        <v>45</v>
      </c>
      <c r="J1322" s="20" t="s">
        <v>7341</v>
      </c>
      <c r="K1322" s="20" t="s">
        <v>7342</v>
      </c>
      <c r="L1322" s="20" t="s">
        <v>7343</v>
      </c>
      <c r="M1322" s="20"/>
      <c r="N1322" s="21">
        <v>875.01</v>
      </c>
      <c r="O1322" s="21">
        <v>0</v>
      </c>
      <c r="P1322" s="20"/>
      <c r="Q1322" s="19">
        <v>45530</v>
      </c>
      <c r="R1322" s="20"/>
      <c r="S1322" s="19">
        <v>45530</v>
      </c>
      <c r="T1322" s="20" t="s">
        <v>49</v>
      </c>
      <c r="U1322" s="20">
        <v>1013198</v>
      </c>
      <c r="V1322" s="20">
        <v>240002707</v>
      </c>
      <c r="W1322" s="20" t="s">
        <v>847</v>
      </c>
      <c r="X1322" s="20" t="s">
        <v>7296</v>
      </c>
      <c r="Y1322" s="20" t="s">
        <v>52</v>
      </c>
      <c r="Z1322" s="20" t="s">
        <v>7297</v>
      </c>
      <c r="AA1322" s="20" t="s">
        <v>167</v>
      </c>
      <c r="AB1322" s="20" t="s">
        <v>167</v>
      </c>
      <c r="AC1322" s="20" t="s">
        <v>167</v>
      </c>
      <c r="AD1322" s="20" t="s">
        <v>56</v>
      </c>
      <c r="AE1322" s="20"/>
    </row>
    <row r="1323" spans="1:31" ht="21" customHeight="1" x14ac:dyDescent="0.2">
      <c r="A1323" s="4">
        <f t="shared" si="64"/>
        <v>1321</v>
      </c>
      <c r="B1323" s="4" t="str">
        <f t="shared" si="65"/>
        <v>F010-00020489</v>
      </c>
      <c r="C1323" s="4" t="str">
        <f>IFERROR(VLOOKUP(F1323,Tablas!$A$1:$B$3,2,0),"")</f>
        <v>Factura</v>
      </c>
      <c r="D1323" s="4" t="str">
        <f t="shared" si="66"/>
        <v xml:space="preserve"> - CONTADO / CASH - Reembolso del extravío de 100 LIQUAMOX-C X 100 ML</v>
      </c>
      <c r="E1323" s="19">
        <v>44965</v>
      </c>
      <c r="F1323" s="20" t="s">
        <v>1001</v>
      </c>
      <c r="G1323" s="20" t="s">
        <v>7349</v>
      </c>
      <c r="H1323" s="20" t="s">
        <v>44</v>
      </c>
      <c r="I1323" s="20" t="s">
        <v>45</v>
      </c>
      <c r="J1323" s="20" t="s">
        <v>757</v>
      </c>
      <c r="K1323" s="20" t="s">
        <v>758</v>
      </c>
      <c r="L1323" s="20" t="s">
        <v>759</v>
      </c>
      <c r="M1323" s="20"/>
      <c r="N1323" s="21">
        <v>908.45</v>
      </c>
      <c r="O1323" s="25">
        <v>236.08</v>
      </c>
      <c r="P1323" s="20"/>
      <c r="Q1323" s="19">
        <v>44965</v>
      </c>
      <c r="R1323" s="20"/>
      <c r="S1323" s="19">
        <v>44965</v>
      </c>
      <c r="T1323" s="20" t="s">
        <v>49</v>
      </c>
      <c r="U1323" s="20">
        <v>746769</v>
      </c>
      <c r="V1323" s="20">
        <v>230000357</v>
      </c>
      <c r="W1323" s="20" t="s">
        <v>847</v>
      </c>
      <c r="X1323" s="20" t="s">
        <v>2795</v>
      </c>
      <c r="Y1323" s="20" t="s">
        <v>52</v>
      </c>
      <c r="Z1323" s="20" t="s">
        <v>7350</v>
      </c>
      <c r="AA1323" s="20" t="s">
        <v>760</v>
      </c>
      <c r="AB1323" s="20" t="s">
        <v>544</v>
      </c>
      <c r="AC1323" s="20" t="s">
        <v>167</v>
      </c>
      <c r="AD1323" s="20" t="s">
        <v>56</v>
      </c>
      <c r="AE1323" s="20"/>
    </row>
    <row r="1324" spans="1:31" ht="21" customHeight="1" x14ac:dyDescent="0.2">
      <c r="A1324" s="4">
        <f t="shared" si="64"/>
        <v>1322</v>
      </c>
      <c r="B1324" s="4" t="str">
        <f t="shared" si="65"/>
        <v>F010-00025952</v>
      </c>
      <c r="C1324" s="4" t="str">
        <f>IFERROR(VLOOKUP(F1324,Tablas!$A$1:$B$3,2,0),"")</f>
        <v>Factura</v>
      </c>
      <c r="D1324" s="4" t="str">
        <f t="shared" si="66"/>
        <v xml:space="preserve"> - CONTADO ADELANTADO / CASH IN ADVANCE - INTERESES DEL PRÉSTAMO SOLES FIRMADO EL 13.12.2023</v>
      </c>
      <c r="E1324" s="19">
        <v>45554</v>
      </c>
      <c r="F1324" s="20" t="s">
        <v>1001</v>
      </c>
      <c r="G1324" s="20" t="s">
        <v>7351</v>
      </c>
      <c r="H1324" s="20" t="s">
        <v>322</v>
      </c>
      <c r="I1324" s="20" t="s">
        <v>323</v>
      </c>
      <c r="J1324" s="20" t="s">
        <v>324</v>
      </c>
      <c r="K1324" s="20" t="s">
        <v>325</v>
      </c>
      <c r="L1324" s="20" t="s">
        <v>326</v>
      </c>
      <c r="M1324" s="20" t="s">
        <v>125</v>
      </c>
      <c r="N1324" s="21">
        <v>909.9</v>
      </c>
      <c r="O1324" s="21">
        <v>0</v>
      </c>
      <c r="P1324" s="20"/>
      <c r="Q1324" s="19">
        <v>45554</v>
      </c>
      <c r="R1324" s="20"/>
      <c r="S1324" s="19">
        <v>45554</v>
      </c>
      <c r="T1324" s="20" t="s">
        <v>70</v>
      </c>
      <c r="U1324" s="20">
        <v>1026253</v>
      </c>
      <c r="V1324" s="20">
        <v>240002780</v>
      </c>
      <c r="W1324" s="20" t="s">
        <v>847</v>
      </c>
      <c r="X1324" s="20" t="s">
        <v>2795</v>
      </c>
      <c r="Y1324" s="20" t="s">
        <v>52</v>
      </c>
      <c r="Z1324" s="20" t="s">
        <v>7352</v>
      </c>
      <c r="AA1324" s="20" t="s">
        <v>327</v>
      </c>
      <c r="AB1324" s="20" t="s">
        <v>328</v>
      </c>
      <c r="AC1324" s="20" t="s">
        <v>167</v>
      </c>
      <c r="AD1324" s="20" t="s">
        <v>56</v>
      </c>
      <c r="AE1324" s="20"/>
    </row>
    <row r="1325" spans="1:31" ht="21" customHeight="1" x14ac:dyDescent="0.2">
      <c r="A1325" s="4">
        <f t="shared" si="64"/>
        <v>1323</v>
      </c>
      <c r="B1325" s="4" t="str">
        <f t="shared" si="65"/>
        <v>F010-00025580</v>
      </c>
      <c r="C1325" s="4" t="str">
        <f>IFERROR(VLOOKUP(F1325,Tablas!$A$1:$B$3,2,0),"")</f>
        <v>Factura</v>
      </c>
      <c r="D1325" s="4" t="str">
        <f t="shared" si="66"/>
        <v xml:space="preserve"> - CONTADO ADELANTADO / CASH IN ADVANCE - INTERESES DEL PRÉSTAMO FIRMADO EL 14.11.2023 Cuota</v>
      </c>
      <c r="E1325" s="19">
        <v>45516</v>
      </c>
      <c r="F1325" s="20" t="s">
        <v>1001</v>
      </c>
      <c r="G1325" s="20" t="s">
        <v>7365</v>
      </c>
      <c r="H1325" s="20" t="s">
        <v>322</v>
      </c>
      <c r="I1325" s="20" t="s">
        <v>323</v>
      </c>
      <c r="J1325" s="20" t="s">
        <v>324</v>
      </c>
      <c r="K1325" s="20" t="s">
        <v>325</v>
      </c>
      <c r="L1325" s="20" t="s">
        <v>326</v>
      </c>
      <c r="M1325" s="20" t="s">
        <v>125</v>
      </c>
      <c r="N1325" s="21">
        <v>1020.84</v>
      </c>
      <c r="O1325" s="21">
        <v>0</v>
      </c>
      <c r="P1325" s="20"/>
      <c r="Q1325" s="19">
        <v>45516</v>
      </c>
      <c r="R1325" s="20"/>
      <c r="S1325" s="19">
        <v>45516</v>
      </c>
      <c r="T1325" s="20" t="s">
        <v>70</v>
      </c>
      <c r="U1325" s="20">
        <v>1006657</v>
      </c>
      <c r="V1325" s="20">
        <v>240002375</v>
      </c>
      <c r="W1325" s="20" t="s">
        <v>847</v>
      </c>
      <c r="X1325" s="20" t="s">
        <v>2795</v>
      </c>
      <c r="Y1325" s="20" t="s">
        <v>52</v>
      </c>
      <c r="Z1325" s="20" t="s">
        <v>7310</v>
      </c>
      <c r="AA1325" s="20" t="s">
        <v>327</v>
      </c>
      <c r="AB1325" s="20" t="s">
        <v>328</v>
      </c>
      <c r="AC1325" s="20" t="s">
        <v>167</v>
      </c>
      <c r="AD1325" s="20" t="s">
        <v>56</v>
      </c>
      <c r="AE1325" s="20"/>
    </row>
    <row r="1326" spans="1:31" ht="21" customHeight="1" x14ac:dyDescent="0.2">
      <c r="A1326" s="4">
        <f t="shared" si="64"/>
        <v>1324</v>
      </c>
      <c r="B1326" s="4" t="str">
        <f t="shared" si="65"/>
        <v>F010-00024368</v>
      </c>
      <c r="C1326" s="4" t="str">
        <f>IFERROR(VLOOKUP(F1326,Tablas!$A$1:$B$3,2,0),"")</f>
        <v>Factura</v>
      </c>
      <c r="D1326" s="4" t="str">
        <f t="shared" si="66"/>
        <v>Ecom - CONTADO / CASH - Facturas clientes - C10754707041</v>
      </c>
      <c r="E1326" s="19">
        <v>45390</v>
      </c>
      <c r="F1326" s="20" t="s">
        <v>1001</v>
      </c>
      <c r="G1326" s="20" t="s">
        <v>7378</v>
      </c>
      <c r="H1326" s="20" t="s">
        <v>44</v>
      </c>
      <c r="I1326" s="20" t="s">
        <v>45</v>
      </c>
      <c r="J1326" s="20" t="s">
        <v>7379</v>
      </c>
      <c r="K1326" s="20" t="s">
        <v>7380</v>
      </c>
      <c r="L1326" s="20" t="s">
        <v>7381</v>
      </c>
      <c r="M1326" s="20"/>
      <c r="N1326" s="21">
        <v>1129.3499999999999</v>
      </c>
      <c r="O1326" s="21">
        <v>0</v>
      </c>
      <c r="P1326" s="20"/>
      <c r="Q1326" s="19">
        <v>45390</v>
      </c>
      <c r="R1326" s="20"/>
      <c r="S1326" s="19">
        <v>45390</v>
      </c>
      <c r="T1326" s="20" t="s">
        <v>49</v>
      </c>
      <c r="U1326" s="20">
        <v>943104</v>
      </c>
      <c r="V1326" s="20">
        <v>240000943</v>
      </c>
      <c r="W1326" s="20" t="s">
        <v>847</v>
      </c>
      <c r="X1326" s="20" t="s">
        <v>305</v>
      </c>
      <c r="Y1326" s="20" t="s">
        <v>52</v>
      </c>
      <c r="Z1326" s="20" t="s">
        <v>7382</v>
      </c>
      <c r="AA1326" s="20" t="s">
        <v>7383</v>
      </c>
      <c r="AB1326" s="20"/>
      <c r="AC1326" s="20"/>
      <c r="AD1326" s="20" t="s">
        <v>56</v>
      </c>
      <c r="AE1326" s="20" t="s">
        <v>864</v>
      </c>
    </row>
    <row r="1327" spans="1:31" ht="21" customHeight="1" x14ac:dyDescent="0.2">
      <c r="A1327" s="4">
        <f t="shared" si="64"/>
        <v>1325</v>
      </c>
      <c r="B1327" s="4" t="str">
        <f t="shared" si="65"/>
        <v>F010-00025579</v>
      </c>
      <c r="C1327" s="4" t="str">
        <f>IFERROR(VLOOKUP(F1327,Tablas!$A$1:$B$3,2,0),"")</f>
        <v>Factura</v>
      </c>
      <c r="D1327" s="4" t="str">
        <f t="shared" si="66"/>
        <v xml:space="preserve"> - CONTADO ADELANTADO / CASH IN ADVANCE - INTERESES DEL PRÉSTAMO SOLES FIRMADO EL 13.12.2023</v>
      </c>
      <c r="E1327" s="19">
        <v>45516</v>
      </c>
      <c r="F1327" s="20" t="s">
        <v>1001</v>
      </c>
      <c r="G1327" s="20" t="s">
        <v>7384</v>
      </c>
      <c r="H1327" s="20" t="s">
        <v>322</v>
      </c>
      <c r="I1327" s="20" t="s">
        <v>323</v>
      </c>
      <c r="J1327" s="20" t="s">
        <v>324</v>
      </c>
      <c r="K1327" s="20" t="s">
        <v>325</v>
      </c>
      <c r="L1327" s="20" t="s">
        <v>326</v>
      </c>
      <c r="M1327" s="20" t="s">
        <v>125</v>
      </c>
      <c r="N1327" s="21">
        <v>1133.6500000000001</v>
      </c>
      <c r="O1327" s="21">
        <v>0</v>
      </c>
      <c r="P1327" s="20"/>
      <c r="Q1327" s="19">
        <v>45516</v>
      </c>
      <c r="R1327" s="20"/>
      <c r="S1327" s="19">
        <v>45516</v>
      </c>
      <c r="T1327" s="20" t="s">
        <v>70</v>
      </c>
      <c r="U1327" s="20">
        <v>1006640</v>
      </c>
      <c r="V1327" s="20">
        <v>240002374</v>
      </c>
      <c r="W1327" s="20" t="s">
        <v>847</v>
      </c>
      <c r="X1327" s="20" t="s">
        <v>2795</v>
      </c>
      <c r="Y1327" s="20" t="s">
        <v>52</v>
      </c>
      <c r="Z1327" s="20" t="s">
        <v>7352</v>
      </c>
      <c r="AA1327" s="20" t="s">
        <v>327</v>
      </c>
      <c r="AB1327" s="20" t="s">
        <v>328</v>
      </c>
      <c r="AC1327" s="20" t="s">
        <v>167</v>
      </c>
      <c r="AD1327" s="20" t="s">
        <v>56</v>
      </c>
      <c r="AE1327" s="20"/>
    </row>
    <row r="1328" spans="1:31" ht="21" customHeight="1" x14ac:dyDescent="0.2">
      <c r="A1328" s="4">
        <f t="shared" si="64"/>
        <v>1326</v>
      </c>
      <c r="B1328" s="4" t="str">
        <f t="shared" si="65"/>
        <v>F010-00026003</v>
      </c>
      <c r="C1328" s="4" t="str">
        <f>IFERROR(VLOOKUP(F1328,Tablas!$A$1:$B$3,2,0),"")</f>
        <v>Factura</v>
      </c>
      <c r="D1328" s="4" t="str">
        <f t="shared" si="66"/>
        <v>Nacional - LETRAS 45-52-59-66-73-90 DAYS - Facturas clientes - C20601325617</v>
      </c>
      <c r="E1328" s="19">
        <v>45559</v>
      </c>
      <c r="F1328" s="20" t="s">
        <v>1001</v>
      </c>
      <c r="G1328" s="20" t="s">
        <v>7388</v>
      </c>
      <c r="H1328" s="20" t="s">
        <v>44</v>
      </c>
      <c r="I1328" s="20" t="s">
        <v>45</v>
      </c>
      <c r="J1328" s="20" t="s">
        <v>373</v>
      </c>
      <c r="K1328" s="20" t="s">
        <v>374</v>
      </c>
      <c r="L1328" s="20" t="s">
        <v>375</v>
      </c>
      <c r="M1328" s="20" t="s">
        <v>125</v>
      </c>
      <c r="N1328" s="21">
        <v>1169.4100000000001</v>
      </c>
      <c r="O1328" s="21">
        <v>0</v>
      </c>
      <c r="P1328" s="20"/>
      <c r="Q1328" s="19">
        <v>45559</v>
      </c>
      <c r="R1328" s="20"/>
      <c r="S1328" s="19">
        <v>45694</v>
      </c>
      <c r="T1328" s="20" t="s">
        <v>7389</v>
      </c>
      <c r="U1328" s="20">
        <v>1028198</v>
      </c>
      <c r="V1328" s="20">
        <v>240002834</v>
      </c>
      <c r="W1328" s="20" t="s">
        <v>847</v>
      </c>
      <c r="X1328" s="20" t="s">
        <v>305</v>
      </c>
      <c r="Y1328" s="20" t="s">
        <v>128</v>
      </c>
      <c r="Z1328" s="20" t="s">
        <v>7390</v>
      </c>
      <c r="AA1328" s="20" t="s">
        <v>7391</v>
      </c>
      <c r="AB1328" s="20" t="s">
        <v>576</v>
      </c>
      <c r="AC1328" s="20" t="s">
        <v>167</v>
      </c>
      <c r="AD1328" s="20" t="s">
        <v>56</v>
      </c>
      <c r="AE1328" s="20" t="s">
        <v>1014</v>
      </c>
    </row>
    <row r="1329" spans="1:31" ht="21" customHeight="1" x14ac:dyDescent="0.2">
      <c r="A1329" s="4">
        <f t="shared" si="64"/>
        <v>1327</v>
      </c>
      <c r="B1329" s="4" t="str">
        <f t="shared" si="65"/>
        <v>F010-00026003</v>
      </c>
      <c r="C1329" s="4" t="str">
        <f>IFERROR(VLOOKUP(F1329,Tablas!$A$1:$B$3,2,0),"")</f>
        <v>Factura</v>
      </c>
      <c r="D1329" s="4" t="str">
        <f t="shared" si="66"/>
        <v>Nacional - LETRAS 45-52-59-66-73-90 DAYS - Facturas clientes - C20601325617</v>
      </c>
      <c r="E1329" s="19">
        <v>45559</v>
      </c>
      <c r="F1329" s="20" t="s">
        <v>1001</v>
      </c>
      <c r="G1329" s="20" t="s">
        <v>7388</v>
      </c>
      <c r="H1329" s="20" t="s">
        <v>44</v>
      </c>
      <c r="I1329" s="20" t="s">
        <v>45</v>
      </c>
      <c r="J1329" s="20" t="s">
        <v>373</v>
      </c>
      <c r="K1329" s="20" t="s">
        <v>374</v>
      </c>
      <c r="L1329" s="20" t="s">
        <v>375</v>
      </c>
      <c r="M1329" s="20" t="s">
        <v>125</v>
      </c>
      <c r="N1329" s="21">
        <v>1170.79</v>
      </c>
      <c r="O1329" s="21">
        <v>0</v>
      </c>
      <c r="P1329" s="20"/>
      <c r="Q1329" s="19">
        <v>45559</v>
      </c>
      <c r="R1329" s="20"/>
      <c r="S1329" s="19">
        <v>45649</v>
      </c>
      <c r="T1329" s="20" t="s">
        <v>7389</v>
      </c>
      <c r="U1329" s="20">
        <v>1028198</v>
      </c>
      <c r="V1329" s="20">
        <v>240002834</v>
      </c>
      <c r="W1329" s="20" t="s">
        <v>847</v>
      </c>
      <c r="X1329" s="20" t="s">
        <v>305</v>
      </c>
      <c r="Y1329" s="20" t="s">
        <v>128</v>
      </c>
      <c r="Z1329" s="20" t="s">
        <v>7390</v>
      </c>
      <c r="AA1329" s="20" t="s">
        <v>7391</v>
      </c>
      <c r="AB1329" s="20" t="s">
        <v>576</v>
      </c>
      <c r="AC1329" s="20" t="s">
        <v>167</v>
      </c>
      <c r="AD1329" s="20" t="s">
        <v>56</v>
      </c>
      <c r="AE1329" s="20" t="s">
        <v>1014</v>
      </c>
    </row>
    <row r="1330" spans="1:31" ht="21" customHeight="1" x14ac:dyDescent="0.2">
      <c r="A1330" s="4">
        <f t="shared" si="64"/>
        <v>1328</v>
      </c>
      <c r="B1330" s="4" t="str">
        <f t="shared" si="65"/>
        <v>F010-00026003</v>
      </c>
      <c r="C1330" s="4" t="str">
        <f>IFERROR(VLOOKUP(F1330,Tablas!$A$1:$B$3,2,0),"")</f>
        <v>Factura</v>
      </c>
      <c r="D1330" s="4" t="str">
        <f t="shared" si="66"/>
        <v>Nacional - LETRAS 45-52-59-66-73-90 DAYS - Facturas clientes - C20601325617</v>
      </c>
      <c r="E1330" s="19">
        <v>45559</v>
      </c>
      <c r="F1330" s="20" t="s">
        <v>1001</v>
      </c>
      <c r="G1330" s="20" t="s">
        <v>7388</v>
      </c>
      <c r="H1330" s="20" t="s">
        <v>44</v>
      </c>
      <c r="I1330" s="20" t="s">
        <v>45</v>
      </c>
      <c r="J1330" s="20" t="s">
        <v>373</v>
      </c>
      <c r="K1330" s="20" t="s">
        <v>374</v>
      </c>
      <c r="L1330" s="20" t="s">
        <v>375</v>
      </c>
      <c r="M1330" s="20" t="s">
        <v>125</v>
      </c>
      <c r="N1330" s="21">
        <v>1170.79</v>
      </c>
      <c r="O1330" s="21">
        <v>0</v>
      </c>
      <c r="P1330" s="20"/>
      <c r="Q1330" s="19">
        <v>45559</v>
      </c>
      <c r="R1330" s="20"/>
      <c r="S1330" s="19">
        <v>45656</v>
      </c>
      <c r="T1330" s="20" t="s">
        <v>7389</v>
      </c>
      <c r="U1330" s="20">
        <v>1028198</v>
      </c>
      <c r="V1330" s="20">
        <v>240002834</v>
      </c>
      <c r="W1330" s="20" t="s">
        <v>847</v>
      </c>
      <c r="X1330" s="20" t="s">
        <v>305</v>
      </c>
      <c r="Y1330" s="20" t="s">
        <v>128</v>
      </c>
      <c r="Z1330" s="20" t="s">
        <v>7390</v>
      </c>
      <c r="AA1330" s="20" t="s">
        <v>7391</v>
      </c>
      <c r="AB1330" s="20" t="s">
        <v>576</v>
      </c>
      <c r="AC1330" s="20" t="s">
        <v>167</v>
      </c>
      <c r="AD1330" s="20" t="s">
        <v>56</v>
      </c>
      <c r="AE1330" s="20" t="s">
        <v>1014</v>
      </c>
    </row>
    <row r="1331" spans="1:31" ht="21" customHeight="1" x14ac:dyDescent="0.2">
      <c r="A1331" s="4">
        <f t="shared" si="64"/>
        <v>1329</v>
      </c>
      <c r="B1331" s="4" t="str">
        <f t="shared" si="65"/>
        <v>F010-00026003</v>
      </c>
      <c r="C1331" s="4" t="str">
        <f>IFERROR(VLOOKUP(F1331,Tablas!$A$1:$B$3,2,0),"")</f>
        <v>Factura</v>
      </c>
      <c r="D1331" s="4" t="str">
        <f t="shared" si="66"/>
        <v>Nacional - LETRAS 45-52-59-66-73-90 DAYS - Facturas clientes - C20601325617</v>
      </c>
      <c r="E1331" s="19">
        <v>45559</v>
      </c>
      <c r="F1331" s="20" t="s">
        <v>1001</v>
      </c>
      <c r="G1331" s="20" t="s">
        <v>7388</v>
      </c>
      <c r="H1331" s="20" t="s">
        <v>44</v>
      </c>
      <c r="I1331" s="20" t="s">
        <v>45</v>
      </c>
      <c r="J1331" s="20" t="s">
        <v>373</v>
      </c>
      <c r="K1331" s="20" t="s">
        <v>374</v>
      </c>
      <c r="L1331" s="20" t="s">
        <v>375</v>
      </c>
      <c r="M1331" s="20" t="s">
        <v>125</v>
      </c>
      <c r="N1331" s="21">
        <v>1170.79</v>
      </c>
      <c r="O1331" s="21">
        <v>0</v>
      </c>
      <c r="P1331" s="20"/>
      <c r="Q1331" s="19">
        <v>45559</v>
      </c>
      <c r="R1331" s="20"/>
      <c r="S1331" s="19">
        <v>45663</v>
      </c>
      <c r="T1331" s="20" t="s">
        <v>7389</v>
      </c>
      <c r="U1331" s="20">
        <v>1028198</v>
      </c>
      <c r="V1331" s="20">
        <v>240002834</v>
      </c>
      <c r="W1331" s="20" t="s">
        <v>847</v>
      </c>
      <c r="X1331" s="20" t="s">
        <v>305</v>
      </c>
      <c r="Y1331" s="20" t="s">
        <v>128</v>
      </c>
      <c r="Z1331" s="20" t="s">
        <v>7390</v>
      </c>
      <c r="AA1331" s="20" t="s">
        <v>7391</v>
      </c>
      <c r="AB1331" s="20" t="s">
        <v>576</v>
      </c>
      <c r="AC1331" s="20" t="s">
        <v>167</v>
      </c>
      <c r="AD1331" s="20" t="s">
        <v>56</v>
      </c>
      <c r="AE1331" s="20" t="s">
        <v>1014</v>
      </c>
    </row>
    <row r="1332" spans="1:31" ht="21" customHeight="1" x14ac:dyDescent="0.2">
      <c r="A1332" s="4">
        <f t="shared" si="64"/>
        <v>1330</v>
      </c>
      <c r="B1332" s="4" t="str">
        <f t="shared" si="65"/>
        <v>F010-00026003</v>
      </c>
      <c r="C1332" s="4" t="str">
        <f>IFERROR(VLOOKUP(F1332,Tablas!$A$1:$B$3,2,0),"")</f>
        <v>Factura</v>
      </c>
      <c r="D1332" s="4" t="str">
        <f t="shared" si="66"/>
        <v>Nacional - LETRAS 45-52-59-66-73-90 DAYS - Facturas clientes - C20601325617</v>
      </c>
      <c r="E1332" s="19">
        <v>45559</v>
      </c>
      <c r="F1332" s="20" t="s">
        <v>1001</v>
      </c>
      <c r="G1332" s="20" t="s">
        <v>7388</v>
      </c>
      <c r="H1332" s="20" t="s">
        <v>44</v>
      </c>
      <c r="I1332" s="20" t="s">
        <v>45</v>
      </c>
      <c r="J1332" s="20" t="s">
        <v>373</v>
      </c>
      <c r="K1332" s="20" t="s">
        <v>374</v>
      </c>
      <c r="L1332" s="20" t="s">
        <v>375</v>
      </c>
      <c r="M1332" s="20" t="s">
        <v>125</v>
      </c>
      <c r="N1332" s="21">
        <v>1170.79</v>
      </c>
      <c r="O1332" s="21">
        <v>0</v>
      </c>
      <c r="P1332" s="20"/>
      <c r="Q1332" s="19">
        <v>45559</v>
      </c>
      <c r="R1332" s="20"/>
      <c r="S1332" s="19">
        <v>45677</v>
      </c>
      <c r="T1332" s="20" t="s">
        <v>7389</v>
      </c>
      <c r="U1332" s="20">
        <v>1028198</v>
      </c>
      <c r="V1332" s="20">
        <v>240002834</v>
      </c>
      <c r="W1332" s="20" t="s">
        <v>847</v>
      </c>
      <c r="X1332" s="20" t="s">
        <v>305</v>
      </c>
      <c r="Y1332" s="20" t="s">
        <v>128</v>
      </c>
      <c r="Z1332" s="20" t="s">
        <v>7390</v>
      </c>
      <c r="AA1332" s="20" t="s">
        <v>7391</v>
      </c>
      <c r="AB1332" s="20" t="s">
        <v>576</v>
      </c>
      <c r="AC1332" s="20" t="s">
        <v>167</v>
      </c>
      <c r="AD1332" s="20" t="s">
        <v>56</v>
      </c>
      <c r="AE1332" s="20" t="s">
        <v>1014</v>
      </c>
    </row>
    <row r="1333" spans="1:31" ht="21" customHeight="1" x14ac:dyDescent="0.2">
      <c r="A1333" s="4">
        <f t="shared" si="64"/>
        <v>1331</v>
      </c>
      <c r="B1333" s="4" t="str">
        <f t="shared" si="65"/>
        <v>F010-00026003</v>
      </c>
      <c r="C1333" s="4" t="str">
        <f>IFERROR(VLOOKUP(F1333,Tablas!$A$1:$B$3,2,0),"")</f>
        <v>Factura</v>
      </c>
      <c r="D1333" s="4" t="str">
        <f t="shared" si="66"/>
        <v>Nacional - LETRAS 45-52-59-66-73-90 DAYS - Facturas clientes - C20601325617</v>
      </c>
      <c r="E1333" s="19">
        <v>45559</v>
      </c>
      <c r="F1333" s="20" t="s">
        <v>1001</v>
      </c>
      <c r="G1333" s="20" t="s">
        <v>7388</v>
      </c>
      <c r="H1333" s="20" t="s">
        <v>44</v>
      </c>
      <c r="I1333" s="20" t="s">
        <v>45</v>
      </c>
      <c r="J1333" s="20" t="s">
        <v>373</v>
      </c>
      <c r="K1333" s="20" t="s">
        <v>374</v>
      </c>
      <c r="L1333" s="20" t="s">
        <v>375</v>
      </c>
      <c r="M1333" s="20" t="s">
        <v>125</v>
      </c>
      <c r="N1333" s="21">
        <v>1170.79</v>
      </c>
      <c r="O1333" s="21">
        <v>0</v>
      </c>
      <c r="P1333" s="20"/>
      <c r="Q1333" s="19">
        <v>45559</v>
      </c>
      <c r="R1333" s="20"/>
      <c r="S1333" s="19">
        <v>45670</v>
      </c>
      <c r="T1333" s="20" t="s">
        <v>7389</v>
      </c>
      <c r="U1333" s="20">
        <v>1028198</v>
      </c>
      <c r="V1333" s="20">
        <v>240002834</v>
      </c>
      <c r="W1333" s="20" t="s">
        <v>847</v>
      </c>
      <c r="X1333" s="20" t="s">
        <v>305</v>
      </c>
      <c r="Y1333" s="20" t="s">
        <v>128</v>
      </c>
      <c r="Z1333" s="20" t="s">
        <v>7390</v>
      </c>
      <c r="AA1333" s="20" t="s">
        <v>7391</v>
      </c>
      <c r="AB1333" s="20" t="s">
        <v>576</v>
      </c>
      <c r="AC1333" s="20" t="s">
        <v>167</v>
      </c>
      <c r="AD1333" s="20" t="s">
        <v>56</v>
      </c>
      <c r="AE1333" s="20" t="s">
        <v>1014</v>
      </c>
    </row>
    <row r="1334" spans="1:31" ht="21" customHeight="1" x14ac:dyDescent="0.2">
      <c r="A1334" s="4">
        <f t="shared" si="64"/>
        <v>1332</v>
      </c>
      <c r="B1334" s="4" t="str">
        <f t="shared" si="65"/>
        <v>F010-00025999</v>
      </c>
      <c r="C1334" s="4" t="str">
        <f>IFERROR(VLOOKUP(F1334,Tablas!$A$1:$B$3,2,0),"")</f>
        <v>Factura</v>
      </c>
      <c r="D1334" s="4" t="str">
        <f t="shared" si="66"/>
        <v>Nacional - LETRA 45-52-66-73-90-105-120 DIAS / DRAFT 45-52-66-73-90-105-120 DAYS - Facturas clientes - C20602313906</v>
      </c>
      <c r="E1334" s="19">
        <v>45559</v>
      </c>
      <c r="F1334" s="20" t="s">
        <v>1001</v>
      </c>
      <c r="G1334" s="20" t="s">
        <v>7396</v>
      </c>
      <c r="H1334" s="20" t="s">
        <v>44</v>
      </c>
      <c r="I1334" s="20" t="s">
        <v>45</v>
      </c>
      <c r="J1334" s="20" t="s">
        <v>7397</v>
      </c>
      <c r="K1334" s="20" t="s">
        <v>7398</v>
      </c>
      <c r="L1334" s="20" t="s">
        <v>7399</v>
      </c>
      <c r="M1334" s="20" t="s">
        <v>125</v>
      </c>
      <c r="N1334" s="21">
        <v>1206.1600000000001</v>
      </c>
      <c r="O1334" s="21">
        <v>0</v>
      </c>
      <c r="P1334" s="20"/>
      <c r="Q1334" s="19">
        <v>45559</v>
      </c>
      <c r="R1334" s="20"/>
      <c r="S1334" s="19">
        <v>45724</v>
      </c>
      <c r="T1334" s="20" t="s">
        <v>7400</v>
      </c>
      <c r="U1334" s="20">
        <v>1028138</v>
      </c>
      <c r="V1334" s="20">
        <v>240002830</v>
      </c>
      <c r="W1334" s="20" t="s">
        <v>847</v>
      </c>
      <c r="X1334" s="20" t="s">
        <v>305</v>
      </c>
      <c r="Y1334" s="20" t="s">
        <v>267</v>
      </c>
      <c r="Z1334" s="20" t="s">
        <v>7401</v>
      </c>
      <c r="AA1334" s="20" t="s">
        <v>7402</v>
      </c>
      <c r="AB1334" s="20" t="s">
        <v>328</v>
      </c>
      <c r="AC1334" s="20" t="s">
        <v>167</v>
      </c>
      <c r="AD1334" s="20" t="s">
        <v>56</v>
      </c>
      <c r="AE1334" s="20" t="s">
        <v>1014</v>
      </c>
    </row>
    <row r="1335" spans="1:31" ht="21" customHeight="1" x14ac:dyDescent="0.2">
      <c r="A1335" s="4">
        <f t="shared" si="64"/>
        <v>1333</v>
      </c>
      <c r="B1335" s="4" t="str">
        <f t="shared" si="65"/>
        <v>F010-00025999</v>
      </c>
      <c r="C1335" s="4" t="str">
        <f>IFERROR(VLOOKUP(F1335,Tablas!$A$1:$B$3,2,0),"")</f>
        <v>Factura</v>
      </c>
      <c r="D1335" s="4" t="str">
        <f t="shared" si="66"/>
        <v>Nacional - LETRA 45-52-66-73-90-105-120 DIAS / DRAFT 45-52-66-73-90-105-120 DAYS - Facturas clientes - C20602313906</v>
      </c>
      <c r="E1335" s="19">
        <v>45559</v>
      </c>
      <c r="F1335" s="20" t="s">
        <v>1001</v>
      </c>
      <c r="G1335" s="20" t="s">
        <v>7396</v>
      </c>
      <c r="H1335" s="20" t="s">
        <v>44</v>
      </c>
      <c r="I1335" s="20" t="s">
        <v>45</v>
      </c>
      <c r="J1335" s="20" t="s">
        <v>7397</v>
      </c>
      <c r="K1335" s="20" t="s">
        <v>7398</v>
      </c>
      <c r="L1335" s="20" t="s">
        <v>7399</v>
      </c>
      <c r="M1335" s="20" t="s">
        <v>125</v>
      </c>
      <c r="N1335" s="21">
        <v>1208.68</v>
      </c>
      <c r="O1335" s="21">
        <v>0</v>
      </c>
      <c r="P1335" s="20"/>
      <c r="Q1335" s="19">
        <v>45559</v>
      </c>
      <c r="R1335" s="20"/>
      <c r="S1335" s="19">
        <v>45709</v>
      </c>
      <c r="T1335" s="20" t="s">
        <v>7400</v>
      </c>
      <c r="U1335" s="20">
        <v>1028138</v>
      </c>
      <c r="V1335" s="20">
        <v>240002830</v>
      </c>
      <c r="W1335" s="20" t="s">
        <v>847</v>
      </c>
      <c r="X1335" s="20" t="s">
        <v>305</v>
      </c>
      <c r="Y1335" s="20" t="s">
        <v>267</v>
      </c>
      <c r="Z1335" s="20" t="s">
        <v>7401</v>
      </c>
      <c r="AA1335" s="20" t="s">
        <v>7402</v>
      </c>
      <c r="AB1335" s="20" t="s">
        <v>328</v>
      </c>
      <c r="AC1335" s="20" t="s">
        <v>167</v>
      </c>
      <c r="AD1335" s="20" t="s">
        <v>56</v>
      </c>
      <c r="AE1335" s="20" t="s">
        <v>1014</v>
      </c>
    </row>
    <row r="1336" spans="1:31" ht="21" customHeight="1" x14ac:dyDescent="0.2">
      <c r="A1336" s="4">
        <f t="shared" si="64"/>
        <v>1334</v>
      </c>
      <c r="B1336" s="4" t="str">
        <f t="shared" si="65"/>
        <v>F010-00025999</v>
      </c>
      <c r="C1336" s="4" t="str">
        <f>IFERROR(VLOOKUP(F1336,Tablas!$A$1:$B$3,2,0),"")</f>
        <v>Factura</v>
      </c>
      <c r="D1336" s="4" t="str">
        <f t="shared" si="66"/>
        <v>Nacional - LETRA 45-52-66-73-90-105-120 DIAS / DRAFT 45-52-66-73-90-105-120 DAYS - Facturas clientes - C20602313906</v>
      </c>
      <c r="E1336" s="19">
        <v>45559</v>
      </c>
      <c r="F1336" s="20" t="s">
        <v>1001</v>
      </c>
      <c r="G1336" s="20" t="s">
        <v>7396</v>
      </c>
      <c r="H1336" s="20" t="s">
        <v>44</v>
      </c>
      <c r="I1336" s="20" t="s">
        <v>45</v>
      </c>
      <c r="J1336" s="20" t="s">
        <v>7397</v>
      </c>
      <c r="K1336" s="20" t="s">
        <v>7398</v>
      </c>
      <c r="L1336" s="20" t="s">
        <v>7399</v>
      </c>
      <c r="M1336" s="20" t="s">
        <v>125</v>
      </c>
      <c r="N1336" s="21">
        <v>1208.68</v>
      </c>
      <c r="O1336" s="21">
        <v>0</v>
      </c>
      <c r="P1336" s="20"/>
      <c r="Q1336" s="19">
        <v>45559</v>
      </c>
      <c r="R1336" s="20"/>
      <c r="S1336" s="19">
        <v>45694</v>
      </c>
      <c r="T1336" s="20" t="s">
        <v>7400</v>
      </c>
      <c r="U1336" s="20">
        <v>1028138</v>
      </c>
      <c r="V1336" s="20">
        <v>240002830</v>
      </c>
      <c r="W1336" s="20" t="s">
        <v>847</v>
      </c>
      <c r="X1336" s="20" t="s">
        <v>305</v>
      </c>
      <c r="Y1336" s="20" t="s">
        <v>267</v>
      </c>
      <c r="Z1336" s="20" t="s">
        <v>7401</v>
      </c>
      <c r="AA1336" s="20" t="s">
        <v>7402</v>
      </c>
      <c r="AB1336" s="20" t="s">
        <v>328</v>
      </c>
      <c r="AC1336" s="20" t="s">
        <v>167</v>
      </c>
      <c r="AD1336" s="20" t="s">
        <v>56</v>
      </c>
      <c r="AE1336" s="20" t="s">
        <v>1014</v>
      </c>
    </row>
    <row r="1337" spans="1:31" ht="21" customHeight="1" x14ac:dyDescent="0.2">
      <c r="A1337" s="4">
        <f t="shared" si="64"/>
        <v>1335</v>
      </c>
      <c r="B1337" s="4" t="str">
        <f t="shared" si="65"/>
        <v>F010-00025999</v>
      </c>
      <c r="C1337" s="4" t="str">
        <f>IFERROR(VLOOKUP(F1337,Tablas!$A$1:$B$3,2,0),"")</f>
        <v>Factura</v>
      </c>
      <c r="D1337" s="4" t="str">
        <f t="shared" si="66"/>
        <v>Nacional - LETRA 45-52-66-73-90-105-120 DIAS / DRAFT 45-52-66-73-90-105-120 DAYS - Facturas clientes - C20602313906</v>
      </c>
      <c r="E1337" s="19">
        <v>45559</v>
      </c>
      <c r="F1337" s="20" t="s">
        <v>1001</v>
      </c>
      <c r="G1337" s="20" t="s">
        <v>7396</v>
      </c>
      <c r="H1337" s="20" t="s">
        <v>44</v>
      </c>
      <c r="I1337" s="20" t="s">
        <v>45</v>
      </c>
      <c r="J1337" s="20" t="s">
        <v>7397</v>
      </c>
      <c r="K1337" s="20" t="s">
        <v>7398</v>
      </c>
      <c r="L1337" s="20" t="s">
        <v>7399</v>
      </c>
      <c r="M1337" s="20" t="s">
        <v>125</v>
      </c>
      <c r="N1337" s="21">
        <v>1208.68</v>
      </c>
      <c r="O1337" s="21">
        <v>0</v>
      </c>
      <c r="P1337" s="20"/>
      <c r="Q1337" s="19">
        <v>45559</v>
      </c>
      <c r="R1337" s="20"/>
      <c r="S1337" s="19">
        <v>45649</v>
      </c>
      <c r="T1337" s="20" t="s">
        <v>7400</v>
      </c>
      <c r="U1337" s="20">
        <v>1028138</v>
      </c>
      <c r="V1337" s="20">
        <v>240002830</v>
      </c>
      <c r="W1337" s="20" t="s">
        <v>847</v>
      </c>
      <c r="X1337" s="20" t="s">
        <v>305</v>
      </c>
      <c r="Y1337" s="20" t="s">
        <v>267</v>
      </c>
      <c r="Z1337" s="20" t="s">
        <v>7401</v>
      </c>
      <c r="AA1337" s="20" t="s">
        <v>7402</v>
      </c>
      <c r="AB1337" s="20" t="s">
        <v>328</v>
      </c>
      <c r="AC1337" s="20" t="s">
        <v>167</v>
      </c>
      <c r="AD1337" s="20" t="s">
        <v>56</v>
      </c>
      <c r="AE1337" s="20" t="s">
        <v>1014</v>
      </c>
    </row>
    <row r="1338" spans="1:31" ht="21" customHeight="1" x14ac:dyDescent="0.2">
      <c r="A1338" s="4">
        <f t="shared" si="64"/>
        <v>1336</v>
      </c>
      <c r="B1338" s="4" t="str">
        <f t="shared" si="65"/>
        <v>F010-00025999</v>
      </c>
      <c r="C1338" s="4" t="str">
        <f>IFERROR(VLOOKUP(F1338,Tablas!$A$1:$B$3,2,0),"")</f>
        <v>Factura</v>
      </c>
      <c r="D1338" s="4" t="str">
        <f t="shared" si="66"/>
        <v>Nacional - LETRA 45-52-66-73-90-105-120 DIAS / DRAFT 45-52-66-73-90-105-120 DAYS - Facturas clientes - C20602313906</v>
      </c>
      <c r="E1338" s="19">
        <v>45559</v>
      </c>
      <c r="F1338" s="20" t="s">
        <v>1001</v>
      </c>
      <c r="G1338" s="20" t="s">
        <v>7396</v>
      </c>
      <c r="H1338" s="20" t="s">
        <v>44</v>
      </c>
      <c r="I1338" s="20" t="s">
        <v>45</v>
      </c>
      <c r="J1338" s="20" t="s">
        <v>7397</v>
      </c>
      <c r="K1338" s="20" t="s">
        <v>7398</v>
      </c>
      <c r="L1338" s="20" t="s">
        <v>7399</v>
      </c>
      <c r="M1338" s="20" t="s">
        <v>125</v>
      </c>
      <c r="N1338" s="21">
        <v>1208.68</v>
      </c>
      <c r="O1338" s="21">
        <v>0</v>
      </c>
      <c r="P1338" s="20"/>
      <c r="Q1338" s="19">
        <v>45559</v>
      </c>
      <c r="R1338" s="20"/>
      <c r="S1338" s="19">
        <v>45677</v>
      </c>
      <c r="T1338" s="20" t="s">
        <v>7400</v>
      </c>
      <c r="U1338" s="20">
        <v>1028138</v>
      </c>
      <c r="V1338" s="20">
        <v>240002830</v>
      </c>
      <c r="W1338" s="20" t="s">
        <v>847</v>
      </c>
      <c r="X1338" s="20" t="s">
        <v>305</v>
      </c>
      <c r="Y1338" s="20" t="s">
        <v>267</v>
      </c>
      <c r="Z1338" s="20" t="s">
        <v>7401</v>
      </c>
      <c r="AA1338" s="20" t="s">
        <v>7402</v>
      </c>
      <c r="AB1338" s="20" t="s">
        <v>328</v>
      </c>
      <c r="AC1338" s="20" t="s">
        <v>167</v>
      </c>
      <c r="AD1338" s="20" t="s">
        <v>56</v>
      </c>
      <c r="AE1338" s="20" t="s">
        <v>1014</v>
      </c>
    </row>
    <row r="1339" spans="1:31" ht="21" customHeight="1" x14ac:dyDescent="0.2">
      <c r="A1339" s="4">
        <f t="shared" si="64"/>
        <v>1337</v>
      </c>
      <c r="B1339" s="4" t="str">
        <f t="shared" si="65"/>
        <v>F010-00025999</v>
      </c>
      <c r="C1339" s="4" t="str">
        <f>IFERROR(VLOOKUP(F1339,Tablas!$A$1:$B$3,2,0),"")</f>
        <v>Factura</v>
      </c>
      <c r="D1339" s="4" t="str">
        <f t="shared" si="66"/>
        <v>Nacional - LETRA 45-52-66-73-90-105-120 DIAS / DRAFT 45-52-66-73-90-105-120 DAYS - Facturas clientes - C20602313906</v>
      </c>
      <c r="E1339" s="19">
        <v>45559</v>
      </c>
      <c r="F1339" s="20" t="s">
        <v>1001</v>
      </c>
      <c r="G1339" s="20" t="s">
        <v>7396</v>
      </c>
      <c r="H1339" s="20" t="s">
        <v>44</v>
      </c>
      <c r="I1339" s="20" t="s">
        <v>45</v>
      </c>
      <c r="J1339" s="20" t="s">
        <v>7397</v>
      </c>
      <c r="K1339" s="20" t="s">
        <v>7398</v>
      </c>
      <c r="L1339" s="20" t="s">
        <v>7399</v>
      </c>
      <c r="M1339" s="20" t="s">
        <v>125</v>
      </c>
      <c r="N1339" s="21">
        <v>1208.68</v>
      </c>
      <c r="O1339" s="21">
        <v>0</v>
      </c>
      <c r="P1339" s="20"/>
      <c r="Q1339" s="19">
        <v>45559</v>
      </c>
      <c r="R1339" s="20"/>
      <c r="S1339" s="19">
        <v>45670</v>
      </c>
      <c r="T1339" s="20" t="s">
        <v>7400</v>
      </c>
      <c r="U1339" s="20">
        <v>1028138</v>
      </c>
      <c r="V1339" s="20">
        <v>240002830</v>
      </c>
      <c r="W1339" s="20" t="s">
        <v>847</v>
      </c>
      <c r="X1339" s="20" t="s">
        <v>305</v>
      </c>
      <c r="Y1339" s="20" t="s">
        <v>267</v>
      </c>
      <c r="Z1339" s="20" t="s">
        <v>7401</v>
      </c>
      <c r="AA1339" s="20" t="s">
        <v>7402</v>
      </c>
      <c r="AB1339" s="20" t="s">
        <v>328</v>
      </c>
      <c r="AC1339" s="20" t="s">
        <v>167</v>
      </c>
      <c r="AD1339" s="20" t="s">
        <v>56</v>
      </c>
      <c r="AE1339" s="20" t="s">
        <v>1014</v>
      </c>
    </row>
    <row r="1340" spans="1:31" ht="21" customHeight="1" x14ac:dyDescent="0.2">
      <c r="A1340" s="4">
        <f t="shared" si="64"/>
        <v>1338</v>
      </c>
      <c r="B1340" s="4" t="str">
        <f t="shared" si="65"/>
        <v>F010-00025999</v>
      </c>
      <c r="C1340" s="4" t="str">
        <f>IFERROR(VLOOKUP(F1340,Tablas!$A$1:$B$3,2,0),"")</f>
        <v>Factura</v>
      </c>
      <c r="D1340" s="4" t="str">
        <f t="shared" si="66"/>
        <v>Nacional - LETRA 45-52-66-73-90-105-120 DIAS / DRAFT 45-52-66-73-90-105-120 DAYS - Facturas clientes - C20602313906</v>
      </c>
      <c r="E1340" s="19">
        <v>45559</v>
      </c>
      <c r="F1340" s="20" t="s">
        <v>1001</v>
      </c>
      <c r="G1340" s="20" t="s">
        <v>7396</v>
      </c>
      <c r="H1340" s="20" t="s">
        <v>44</v>
      </c>
      <c r="I1340" s="20" t="s">
        <v>45</v>
      </c>
      <c r="J1340" s="20" t="s">
        <v>7397</v>
      </c>
      <c r="K1340" s="20" t="s">
        <v>7398</v>
      </c>
      <c r="L1340" s="20" t="s">
        <v>7399</v>
      </c>
      <c r="M1340" s="20" t="s">
        <v>125</v>
      </c>
      <c r="N1340" s="21">
        <v>1208.68</v>
      </c>
      <c r="O1340" s="21">
        <v>0</v>
      </c>
      <c r="P1340" s="20"/>
      <c r="Q1340" s="19">
        <v>45559</v>
      </c>
      <c r="R1340" s="20"/>
      <c r="S1340" s="19">
        <v>45656</v>
      </c>
      <c r="T1340" s="20" t="s">
        <v>7400</v>
      </c>
      <c r="U1340" s="20">
        <v>1028138</v>
      </c>
      <c r="V1340" s="20">
        <v>240002830</v>
      </c>
      <c r="W1340" s="20" t="s">
        <v>847</v>
      </c>
      <c r="X1340" s="20" t="s">
        <v>305</v>
      </c>
      <c r="Y1340" s="20" t="s">
        <v>267</v>
      </c>
      <c r="Z1340" s="20" t="s">
        <v>7401</v>
      </c>
      <c r="AA1340" s="20" t="s">
        <v>7402</v>
      </c>
      <c r="AB1340" s="20" t="s">
        <v>328</v>
      </c>
      <c r="AC1340" s="20" t="s">
        <v>167</v>
      </c>
      <c r="AD1340" s="20" t="s">
        <v>56</v>
      </c>
      <c r="AE1340" s="20" t="s">
        <v>1014</v>
      </c>
    </row>
    <row r="1341" spans="1:31" ht="21" customHeight="1" x14ac:dyDescent="0.2">
      <c r="A1341" s="4">
        <f t="shared" si="64"/>
        <v>1339</v>
      </c>
      <c r="B1341" s="4" t="str">
        <f t="shared" si="65"/>
        <v>F010-00025364</v>
      </c>
      <c r="C1341" s="4" t="str">
        <f>IFERROR(VLOOKUP(F1341,Tablas!$A$1:$B$3,2,0),"")</f>
        <v>Factura</v>
      </c>
      <c r="D1341" s="4" t="str">
        <f t="shared" si="66"/>
        <v xml:space="preserve"> - CONTADO ADELANTADO / CASH IN ADVANCE - INTERESES DEL PRÉSTAMO FIRMADO EL 14.11.2023 Cuota</v>
      </c>
      <c r="E1341" s="19">
        <v>45491</v>
      </c>
      <c r="F1341" s="20" t="s">
        <v>1001</v>
      </c>
      <c r="G1341" s="20" t="s">
        <v>7415</v>
      </c>
      <c r="H1341" s="20" t="s">
        <v>322</v>
      </c>
      <c r="I1341" s="20" t="s">
        <v>323</v>
      </c>
      <c r="J1341" s="20" t="s">
        <v>324</v>
      </c>
      <c r="K1341" s="20" t="s">
        <v>325</v>
      </c>
      <c r="L1341" s="20" t="s">
        <v>326</v>
      </c>
      <c r="M1341" s="20" t="s">
        <v>125</v>
      </c>
      <c r="N1341" s="21">
        <v>1271.51</v>
      </c>
      <c r="O1341" s="21">
        <v>0</v>
      </c>
      <c r="P1341" s="20"/>
      <c r="Q1341" s="19">
        <v>45491</v>
      </c>
      <c r="R1341" s="20"/>
      <c r="S1341" s="19">
        <v>45491</v>
      </c>
      <c r="T1341" s="20" t="s">
        <v>70</v>
      </c>
      <c r="U1341" s="20">
        <v>996109</v>
      </c>
      <c r="V1341" s="20">
        <v>240002116</v>
      </c>
      <c r="W1341" s="20" t="s">
        <v>847</v>
      </c>
      <c r="X1341" s="20" t="s">
        <v>2795</v>
      </c>
      <c r="Y1341" s="20" t="s">
        <v>52</v>
      </c>
      <c r="Z1341" s="20" t="s">
        <v>7310</v>
      </c>
      <c r="AA1341" s="20" t="s">
        <v>327</v>
      </c>
      <c r="AB1341" s="20" t="s">
        <v>328</v>
      </c>
      <c r="AC1341" s="20" t="s">
        <v>167</v>
      </c>
      <c r="AD1341" s="20" t="s">
        <v>56</v>
      </c>
      <c r="AE1341" s="20"/>
    </row>
    <row r="1342" spans="1:31" ht="21" customHeight="1" x14ac:dyDescent="0.2">
      <c r="A1342" s="4">
        <f t="shared" si="64"/>
        <v>1340</v>
      </c>
      <c r="B1342" s="4" t="str">
        <f t="shared" si="65"/>
        <v>F010-00024998</v>
      </c>
      <c r="C1342" s="4" t="str">
        <f>IFERROR(VLOOKUP(F1342,Tablas!$A$1:$B$3,2,0),"")</f>
        <v>Factura</v>
      </c>
      <c r="D1342" s="4" t="str">
        <f t="shared" si="66"/>
        <v xml:space="preserve"> - CONTADO ADELANTADO / CASH IN ADVANCE - INTERESES DEL PRÉSTAMO FIRMADO EL 14.11.2023 Cuota</v>
      </c>
      <c r="E1342" s="19">
        <v>45453</v>
      </c>
      <c r="F1342" s="20" t="s">
        <v>1001</v>
      </c>
      <c r="G1342" s="20" t="s">
        <v>7421</v>
      </c>
      <c r="H1342" s="20" t="s">
        <v>322</v>
      </c>
      <c r="I1342" s="20" t="s">
        <v>323</v>
      </c>
      <c r="J1342" s="20" t="s">
        <v>324</v>
      </c>
      <c r="K1342" s="20" t="s">
        <v>325</v>
      </c>
      <c r="L1342" s="20" t="s">
        <v>326</v>
      </c>
      <c r="M1342" s="20" t="s">
        <v>125</v>
      </c>
      <c r="N1342" s="21">
        <v>1338.37</v>
      </c>
      <c r="O1342" s="21">
        <v>0</v>
      </c>
      <c r="P1342" s="20"/>
      <c r="Q1342" s="19">
        <v>45453</v>
      </c>
      <c r="R1342" s="20"/>
      <c r="S1342" s="19">
        <v>45453</v>
      </c>
      <c r="T1342" s="20" t="s">
        <v>70</v>
      </c>
      <c r="U1342" s="20">
        <v>978910</v>
      </c>
      <c r="V1342" s="20">
        <v>240001704</v>
      </c>
      <c r="W1342" s="20" t="s">
        <v>847</v>
      </c>
      <c r="X1342" s="20" t="s">
        <v>2795</v>
      </c>
      <c r="Y1342" s="20" t="s">
        <v>52</v>
      </c>
      <c r="Z1342" s="20" t="s">
        <v>7310</v>
      </c>
      <c r="AA1342" s="20" t="s">
        <v>327</v>
      </c>
      <c r="AB1342" s="20" t="s">
        <v>328</v>
      </c>
      <c r="AC1342" s="20" t="s">
        <v>167</v>
      </c>
      <c r="AD1342" s="20" t="s">
        <v>56</v>
      </c>
      <c r="AE1342" s="20"/>
    </row>
    <row r="1343" spans="1:31" ht="21" customHeight="1" x14ac:dyDescent="0.2">
      <c r="A1343" s="4">
        <f t="shared" ref="A1343:A1406" si="67">ROW()-2</f>
        <v>1341</v>
      </c>
      <c r="B1343" s="4" t="str">
        <f t="shared" ref="B1343:B1406" si="68">MID(G1343,4,20)</f>
        <v>F010-00025365</v>
      </c>
      <c r="C1343" s="4" t="str">
        <f>IFERROR(VLOOKUP(F1343,Tablas!$A$1:$B$3,2,0),"")</f>
        <v>Factura</v>
      </c>
      <c r="D1343" s="4" t="str">
        <f t="shared" ref="D1343:D1406" si="69">CONCATENATE(AE1343," - ",T1343," - ",Z1343)</f>
        <v xml:space="preserve"> - CONTADO ADELANTADO / CASH IN ADVANCE - INTERESES DEL PRÉSTAMO SOLES FIRMADO EL 13.12.2023</v>
      </c>
      <c r="E1343" s="19">
        <v>45491</v>
      </c>
      <c r="F1343" s="20" t="s">
        <v>1001</v>
      </c>
      <c r="G1343" s="20" t="s">
        <v>7422</v>
      </c>
      <c r="H1343" s="20" t="s">
        <v>322</v>
      </c>
      <c r="I1343" s="20" t="s">
        <v>323</v>
      </c>
      <c r="J1343" s="20" t="s">
        <v>324</v>
      </c>
      <c r="K1343" s="20" t="s">
        <v>325</v>
      </c>
      <c r="L1343" s="20" t="s">
        <v>326</v>
      </c>
      <c r="M1343" s="20" t="s">
        <v>125</v>
      </c>
      <c r="N1343" s="21">
        <v>1355.91</v>
      </c>
      <c r="O1343" s="21">
        <v>0</v>
      </c>
      <c r="P1343" s="20"/>
      <c r="Q1343" s="19">
        <v>45491</v>
      </c>
      <c r="R1343" s="20"/>
      <c r="S1343" s="19">
        <v>45491</v>
      </c>
      <c r="T1343" s="20" t="s">
        <v>70</v>
      </c>
      <c r="U1343" s="20">
        <v>996117</v>
      </c>
      <c r="V1343" s="20">
        <v>240002117</v>
      </c>
      <c r="W1343" s="20" t="s">
        <v>847</v>
      </c>
      <c r="X1343" s="20" t="s">
        <v>2795</v>
      </c>
      <c r="Y1343" s="20" t="s">
        <v>52</v>
      </c>
      <c r="Z1343" s="20" t="s">
        <v>7352</v>
      </c>
      <c r="AA1343" s="20" t="s">
        <v>327</v>
      </c>
      <c r="AB1343" s="20" t="s">
        <v>328</v>
      </c>
      <c r="AC1343" s="20" t="s">
        <v>167</v>
      </c>
      <c r="AD1343" s="20" t="s">
        <v>56</v>
      </c>
      <c r="AE1343" s="20"/>
    </row>
    <row r="1344" spans="1:31" ht="21" customHeight="1" x14ac:dyDescent="0.2">
      <c r="A1344" s="4">
        <f t="shared" si="67"/>
        <v>1342</v>
      </c>
      <c r="B1344" s="4" t="str">
        <f t="shared" si="68"/>
        <v>F010-00024996</v>
      </c>
      <c r="C1344" s="4" t="str">
        <f>IFERROR(VLOOKUP(F1344,Tablas!$A$1:$B$3,2,0),"")</f>
        <v>Factura</v>
      </c>
      <c r="D1344" s="4" t="str">
        <f t="shared" si="69"/>
        <v xml:space="preserve"> - CONTADO ADELANTADO / CASH IN ADVANCE - INTERESES DEL PRÉSTAMO SOLES FIRMADO EL 13.12.2023</v>
      </c>
      <c r="E1344" s="19">
        <v>45453</v>
      </c>
      <c r="F1344" s="20" t="s">
        <v>1001</v>
      </c>
      <c r="G1344" s="20" t="s">
        <v>7427</v>
      </c>
      <c r="H1344" s="20" t="s">
        <v>322</v>
      </c>
      <c r="I1344" s="20" t="s">
        <v>323</v>
      </c>
      <c r="J1344" s="20" t="s">
        <v>324</v>
      </c>
      <c r="K1344" s="20" t="s">
        <v>325</v>
      </c>
      <c r="L1344" s="20" t="s">
        <v>326</v>
      </c>
      <c r="M1344" s="20" t="s">
        <v>125</v>
      </c>
      <c r="N1344" s="21">
        <v>1387.73</v>
      </c>
      <c r="O1344" s="21">
        <v>0</v>
      </c>
      <c r="P1344" s="20"/>
      <c r="Q1344" s="19">
        <v>45453</v>
      </c>
      <c r="R1344" s="20"/>
      <c r="S1344" s="19">
        <v>45453</v>
      </c>
      <c r="T1344" s="20" t="s">
        <v>70</v>
      </c>
      <c r="U1344" s="20">
        <v>978907</v>
      </c>
      <c r="V1344" s="20">
        <v>240001702</v>
      </c>
      <c r="W1344" s="20" t="s">
        <v>847</v>
      </c>
      <c r="X1344" s="20" t="s">
        <v>2795</v>
      </c>
      <c r="Y1344" s="20" t="s">
        <v>52</v>
      </c>
      <c r="Z1344" s="20" t="s">
        <v>7352</v>
      </c>
      <c r="AA1344" s="20" t="s">
        <v>327</v>
      </c>
      <c r="AB1344" s="20" t="s">
        <v>328</v>
      </c>
      <c r="AC1344" s="20" t="s">
        <v>167</v>
      </c>
      <c r="AD1344" s="20" t="s">
        <v>56</v>
      </c>
      <c r="AE1344" s="20"/>
    </row>
    <row r="1345" spans="1:31" ht="21" customHeight="1" x14ac:dyDescent="0.2">
      <c r="A1345" s="4">
        <f t="shared" si="67"/>
        <v>1343</v>
      </c>
      <c r="B1345" s="4" t="str">
        <f t="shared" si="68"/>
        <v>F010-00025858</v>
      </c>
      <c r="C1345" s="4" t="str">
        <f>IFERROR(VLOOKUP(F1345,Tablas!$A$1:$B$3,2,0),"")</f>
        <v>Factura</v>
      </c>
      <c r="D1345" s="4" t="str">
        <f t="shared" si="69"/>
        <v>Nacional - LETRAS A 45-55-65-75 DIAS / DRAFT  45-55-65-75 DAYS - Facturas clientes - C20602908837</v>
      </c>
      <c r="E1345" s="19">
        <v>45545</v>
      </c>
      <c r="F1345" s="20" t="s">
        <v>1001</v>
      </c>
      <c r="G1345" s="20" t="s">
        <v>7449</v>
      </c>
      <c r="H1345" s="20" t="s">
        <v>44</v>
      </c>
      <c r="I1345" s="20" t="s">
        <v>45</v>
      </c>
      <c r="J1345" s="20" t="s">
        <v>7450</v>
      </c>
      <c r="K1345" s="20" t="s">
        <v>7451</v>
      </c>
      <c r="L1345" s="20" t="s">
        <v>7452</v>
      </c>
      <c r="M1345" s="20" t="s">
        <v>125</v>
      </c>
      <c r="N1345" s="21">
        <v>1524.2</v>
      </c>
      <c r="O1345" s="21">
        <v>0</v>
      </c>
      <c r="P1345" s="20"/>
      <c r="Q1345" s="19">
        <v>45545</v>
      </c>
      <c r="R1345" s="20"/>
      <c r="S1345" s="19">
        <v>45655</v>
      </c>
      <c r="T1345" s="20" t="s">
        <v>7453</v>
      </c>
      <c r="U1345" s="20">
        <v>1021792</v>
      </c>
      <c r="V1345" s="20">
        <v>240002680</v>
      </c>
      <c r="W1345" s="20" t="s">
        <v>847</v>
      </c>
      <c r="X1345" s="20" t="s">
        <v>305</v>
      </c>
      <c r="Y1345" s="20" t="s">
        <v>128</v>
      </c>
      <c r="Z1345" s="20" t="s">
        <v>7454</v>
      </c>
      <c r="AA1345" s="20" t="s">
        <v>7455</v>
      </c>
      <c r="AB1345" s="20" t="s">
        <v>7456</v>
      </c>
      <c r="AC1345" s="20" t="s">
        <v>7457</v>
      </c>
      <c r="AD1345" s="20" t="s">
        <v>56</v>
      </c>
      <c r="AE1345" s="20" t="s">
        <v>1014</v>
      </c>
    </row>
    <row r="1346" spans="1:31" ht="21" customHeight="1" x14ac:dyDescent="0.2">
      <c r="A1346" s="4">
        <f t="shared" si="67"/>
        <v>1344</v>
      </c>
      <c r="B1346" s="4" t="str">
        <f t="shared" si="68"/>
        <v>F010-00025858</v>
      </c>
      <c r="C1346" s="4" t="str">
        <f>IFERROR(VLOOKUP(F1346,Tablas!$A$1:$B$3,2,0),"")</f>
        <v>Factura</v>
      </c>
      <c r="D1346" s="4" t="str">
        <f t="shared" si="69"/>
        <v>Nacional - LETRAS A 45-55-65-75 DIAS / DRAFT  45-55-65-75 DAYS - Facturas clientes - C20602908837</v>
      </c>
      <c r="E1346" s="19">
        <v>45545</v>
      </c>
      <c r="F1346" s="20" t="s">
        <v>1001</v>
      </c>
      <c r="G1346" s="20" t="s">
        <v>7449</v>
      </c>
      <c r="H1346" s="20" t="s">
        <v>44</v>
      </c>
      <c r="I1346" s="20" t="s">
        <v>45</v>
      </c>
      <c r="J1346" s="20" t="s">
        <v>7450</v>
      </c>
      <c r="K1346" s="20" t="s">
        <v>7451</v>
      </c>
      <c r="L1346" s="20" t="s">
        <v>7452</v>
      </c>
      <c r="M1346" s="20" t="s">
        <v>125</v>
      </c>
      <c r="N1346" s="21">
        <v>1524.2</v>
      </c>
      <c r="O1346" s="21">
        <v>0</v>
      </c>
      <c r="P1346" s="20"/>
      <c r="Q1346" s="19">
        <v>45545</v>
      </c>
      <c r="R1346" s="20"/>
      <c r="S1346" s="19">
        <v>45645</v>
      </c>
      <c r="T1346" s="20" t="s">
        <v>7453</v>
      </c>
      <c r="U1346" s="20">
        <v>1021792</v>
      </c>
      <c r="V1346" s="20">
        <v>240002680</v>
      </c>
      <c r="W1346" s="20" t="s">
        <v>847</v>
      </c>
      <c r="X1346" s="20" t="s">
        <v>305</v>
      </c>
      <c r="Y1346" s="20" t="s">
        <v>128</v>
      </c>
      <c r="Z1346" s="20" t="s">
        <v>7454</v>
      </c>
      <c r="AA1346" s="20" t="s">
        <v>7455</v>
      </c>
      <c r="AB1346" s="20" t="s">
        <v>7456</v>
      </c>
      <c r="AC1346" s="20" t="s">
        <v>7457</v>
      </c>
      <c r="AD1346" s="20" t="s">
        <v>56</v>
      </c>
      <c r="AE1346" s="20" t="s">
        <v>1014</v>
      </c>
    </row>
    <row r="1347" spans="1:31" ht="21" customHeight="1" x14ac:dyDescent="0.2">
      <c r="A1347" s="4">
        <f t="shared" si="67"/>
        <v>1345</v>
      </c>
      <c r="B1347" s="4" t="str">
        <f t="shared" si="68"/>
        <v>F010-00025858</v>
      </c>
      <c r="C1347" s="4" t="str">
        <f>IFERROR(VLOOKUP(F1347,Tablas!$A$1:$B$3,2,0),"")</f>
        <v>Factura</v>
      </c>
      <c r="D1347" s="4" t="str">
        <f t="shared" si="69"/>
        <v>Nacional - LETRAS A 45-55-65-75 DIAS / DRAFT  45-55-65-75 DAYS - Facturas clientes - C20602908837</v>
      </c>
      <c r="E1347" s="19">
        <v>45545</v>
      </c>
      <c r="F1347" s="20" t="s">
        <v>1001</v>
      </c>
      <c r="G1347" s="20" t="s">
        <v>7449</v>
      </c>
      <c r="H1347" s="20" t="s">
        <v>44</v>
      </c>
      <c r="I1347" s="20" t="s">
        <v>45</v>
      </c>
      <c r="J1347" s="20" t="s">
        <v>7450</v>
      </c>
      <c r="K1347" s="20" t="s">
        <v>7451</v>
      </c>
      <c r="L1347" s="20" t="s">
        <v>7452</v>
      </c>
      <c r="M1347" s="20" t="s">
        <v>125</v>
      </c>
      <c r="N1347" s="21">
        <v>1524.2</v>
      </c>
      <c r="O1347" s="21">
        <v>0</v>
      </c>
      <c r="P1347" s="20"/>
      <c r="Q1347" s="19">
        <v>45545</v>
      </c>
      <c r="R1347" s="20"/>
      <c r="S1347" s="19">
        <v>45665</v>
      </c>
      <c r="T1347" s="20" t="s">
        <v>7453</v>
      </c>
      <c r="U1347" s="20">
        <v>1021792</v>
      </c>
      <c r="V1347" s="20">
        <v>240002680</v>
      </c>
      <c r="W1347" s="20" t="s">
        <v>847</v>
      </c>
      <c r="X1347" s="20" t="s">
        <v>305</v>
      </c>
      <c r="Y1347" s="20" t="s">
        <v>128</v>
      </c>
      <c r="Z1347" s="20" t="s">
        <v>7454</v>
      </c>
      <c r="AA1347" s="20" t="s">
        <v>7455</v>
      </c>
      <c r="AB1347" s="20" t="s">
        <v>7456</v>
      </c>
      <c r="AC1347" s="20" t="s">
        <v>7457</v>
      </c>
      <c r="AD1347" s="20" t="s">
        <v>56</v>
      </c>
      <c r="AE1347" s="20" t="s">
        <v>1014</v>
      </c>
    </row>
    <row r="1348" spans="1:31" ht="21" customHeight="1" x14ac:dyDescent="0.2">
      <c r="A1348" s="4">
        <f t="shared" si="67"/>
        <v>1346</v>
      </c>
      <c r="B1348" s="4" t="str">
        <f t="shared" si="68"/>
        <v>F010-00025902</v>
      </c>
      <c r="C1348" s="4" t="str">
        <f>IFERROR(VLOOKUP(F1348,Tablas!$A$1:$B$3,2,0),"")</f>
        <v>Factura</v>
      </c>
      <c r="D1348" s="4" t="str">
        <f t="shared" si="69"/>
        <v>Nacional - LETRAS A 45-55-65-75 DIAS / DRAFT  45-55-65-75 DAYS - Facturas clientes - C20481460159</v>
      </c>
      <c r="E1348" s="19">
        <v>45551</v>
      </c>
      <c r="F1348" s="20" t="s">
        <v>1001</v>
      </c>
      <c r="G1348" s="20" t="s">
        <v>7461</v>
      </c>
      <c r="H1348" s="20" t="s">
        <v>44</v>
      </c>
      <c r="I1348" s="20" t="s">
        <v>45</v>
      </c>
      <c r="J1348" s="20" t="s">
        <v>379</v>
      </c>
      <c r="K1348" s="20" t="s">
        <v>380</v>
      </c>
      <c r="L1348" s="20" t="s">
        <v>381</v>
      </c>
      <c r="M1348" s="20" t="s">
        <v>125</v>
      </c>
      <c r="N1348" s="21">
        <v>1544.43</v>
      </c>
      <c r="O1348" s="21">
        <v>0</v>
      </c>
      <c r="P1348" s="20"/>
      <c r="Q1348" s="19">
        <v>45551</v>
      </c>
      <c r="R1348" s="20"/>
      <c r="S1348" s="19">
        <v>45661</v>
      </c>
      <c r="T1348" s="20" t="s">
        <v>7453</v>
      </c>
      <c r="U1348" s="20">
        <v>1024933</v>
      </c>
      <c r="V1348" s="20">
        <v>240002726</v>
      </c>
      <c r="W1348" s="20" t="s">
        <v>847</v>
      </c>
      <c r="X1348" s="20" t="s">
        <v>274</v>
      </c>
      <c r="Y1348" s="20" t="s">
        <v>245</v>
      </c>
      <c r="Z1348" s="20" t="s">
        <v>7462</v>
      </c>
      <c r="AA1348" s="20" t="s">
        <v>7463</v>
      </c>
      <c r="AB1348" s="20" t="s">
        <v>337</v>
      </c>
      <c r="AC1348" s="20" t="s">
        <v>337</v>
      </c>
      <c r="AD1348" s="20" t="s">
        <v>56</v>
      </c>
      <c r="AE1348" s="20" t="s">
        <v>1014</v>
      </c>
    </row>
    <row r="1349" spans="1:31" ht="21" customHeight="1" x14ac:dyDescent="0.2">
      <c r="A1349" s="4">
        <f t="shared" si="67"/>
        <v>1347</v>
      </c>
      <c r="B1349" s="4" t="str">
        <f t="shared" si="68"/>
        <v>F010-00025902</v>
      </c>
      <c r="C1349" s="4" t="str">
        <f>IFERROR(VLOOKUP(F1349,Tablas!$A$1:$B$3,2,0),"")</f>
        <v>Factura</v>
      </c>
      <c r="D1349" s="4" t="str">
        <f t="shared" si="69"/>
        <v>Nacional - LETRAS A 45-55-65-75 DIAS / DRAFT  45-55-65-75 DAYS - Facturas clientes - C20481460159</v>
      </c>
      <c r="E1349" s="19">
        <v>45551</v>
      </c>
      <c r="F1349" s="20" t="s">
        <v>1001</v>
      </c>
      <c r="G1349" s="20" t="s">
        <v>7461</v>
      </c>
      <c r="H1349" s="20" t="s">
        <v>44</v>
      </c>
      <c r="I1349" s="20" t="s">
        <v>45</v>
      </c>
      <c r="J1349" s="20" t="s">
        <v>379</v>
      </c>
      <c r="K1349" s="20" t="s">
        <v>380</v>
      </c>
      <c r="L1349" s="20" t="s">
        <v>381</v>
      </c>
      <c r="M1349" s="20" t="s">
        <v>125</v>
      </c>
      <c r="N1349" s="21">
        <v>1544.43</v>
      </c>
      <c r="O1349" s="21">
        <v>0</v>
      </c>
      <c r="P1349" s="20"/>
      <c r="Q1349" s="19">
        <v>45551</v>
      </c>
      <c r="R1349" s="20"/>
      <c r="S1349" s="19">
        <v>45651</v>
      </c>
      <c r="T1349" s="20" t="s">
        <v>7453</v>
      </c>
      <c r="U1349" s="20">
        <v>1024933</v>
      </c>
      <c r="V1349" s="20">
        <v>240002726</v>
      </c>
      <c r="W1349" s="20" t="s">
        <v>847</v>
      </c>
      <c r="X1349" s="20" t="s">
        <v>274</v>
      </c>
      <c r="Y1349" s="20" t="s">
        <v>245</v>
      </c>
      <c r="Z1349" s="20" t="s">
        <v>7462</v>
      </c>
      <c r="AA1349" s="20" t="s">
        <v>7463</v>
      </c>
      <c r="AB1349" s="20" t="s">
        <v>337</v>
      </c>
      <c r="AC1349" s="20" t="s">
        <v>337</v>
      </c>
      <c r="AD1349" s="20" t="s">
        <v>56</v>
      </c>
      <c r="AE1349" s="20" t="s">
        <v>1014</v>
      </c>
    </row>
    <row r="1350" spans="1:31" ht="21" customHeight="1" x14ac:dyDescent="0.2">
      <c r="A1350" s="4">
        <f t="shared" si="67"/>
        <v>1348</v>
      </c>
      <c r="B1350" s="4" t="str">
        <f t="shared" si="68"/>
        <v>F010-00025902</v>
      </c>
      <c r="C1350" s="4" t="str">
        <f>IFERROR(VLOOKUP(F1350,Tablas!$A$1:$B$3,2,0),"")</f>
        <v>Factura</v>
      </c>
      <c r="D1350" s="4" t="str">
        <f t="shared" si="69"/>
        <v>Nacional - LETRAS A 45-55-65-75 DIAS / DRAFT  45-55-65-75 DAYS - Facturas clientes - C20481460159</v>
      </c>
      <c r="E1350" s="19">
        <v>45551</v>
      </c>
      <c r="F1350" s="20" t="s">
        <v>1001</v>
      </c>
      <c r="G1350" s="20" t="s">
        <v>7461</v>
      </c>
      <c r="H1350" s="20" t="s">
        <v>44</v>
      </c>
      <c r="I1350" s="20" t="s">
        <v>45</v>
      </c>
      <c r="J1350" s="20" t="s">
        <v>379</v>
      </c>
      <c r="K1350" s="20" t="s">
        <v>380</v>
      </c>
      <c r="L1350" s="20" t="s">
        <v>381</v>
      </c>
      <c r="M1350" s="20" t="s">
        <v>125</v>
      </c>
      <c r="N1350" s="21">
        <v>1544.43</v>
      </c>
      <c r="O1350" s="21">
        <v>0</v>
      </c>
      <c r="P1350" s="20"/>
      <c r="Q1350" s="19">
        <v>45551</v>
      </c>
      <c r="R1350" s="20"/>
      <c r="S1350" s="19">
        <v>45671</v>
      </c>
      <c r="T1350" s="20" t="s">
        <v>7453</v>
      </c>
      <c r="U1350" s="20">
        <v>1024933</v>
      </c>
      <c r="V1350" s="20">
        <v>240002726</v>
      </c>
      <c r="W1350" s="20" t="s">
        <v>847</v>
      </c>
      <c r="X1350" s="20" t="s">
        <v>274</v>
      </c>
      <c r="Y1350" s="20" t="s">
        <v>245</v>
      </c>
      <c r="Z1350" s="20" t="s">
        <v>7462</v>
      </c>
      <c r="AA1350" s="20" t="s">
        <v>7463</v>
      </c>
      <c r="AB1350" s="20" t="s">
        <v>337</v>
      </c>
      <c r="AC1350" s="20" t="s">
        <v>337</v>
      </c>
      <c r="AD1350" s="20" t="s">
        <v>56</v>
      </c>
      <c r="AE1350" s="20" t="s">
        <v>1014</v>
      </c>
    </row>
    <row r="1351" spans="1:31" ht="21" customHeight="1" x14ac:dyDescent="0.2">
      <c r="A1351" s="4">
        <f t="shared" si="67"/>
        <v>1349</v>
      </c>
      <c r="B1351" s="4" t="str">
        <f t="shared" si="68"/>
        <v>F010-00025210</v>
      </c>
      <c r="C1351" s="4" t="str">
        <f>IFERROR(VLOOKUP(F1351,Tablas!$A$1:$B$3,2,0),"")</f>
        <v>Factura</v>
      </c>
      <c r="D1351" s="4" t="str">
        <f t="shared" si="69"/>
        <v>Nacional - LETRAS 45-52-59-66-73-90 DAYS - Facturas clientes - C20606722606</v>
      </c>
      <c r="E1351" s="19">
        <v>45471</v>
      </c>
      <c r="F1351" s="20" t="s">
        <v>1001</v>
      </c>
      <c r="G1351" s="20" t="s">
        <v>7488</v>
      </c>
      <c r="H1351" s="20" t="s">
        <v>44</v>
      </c>
      <c r="I1351" s="20" t="s">
        <v>45</v>
      </c>
      <c r="J1351" s="20" t="s">
        <v>7236</v>
      </c>
      <c r="K1351" s="20" t="s">
        <v>7237</v>
      </c>
      <c r="L1351" s="20" t="s">
        <v>7238</v>
      </c>
      <c r="M1351" s="20"/>
      <c r="N1351" s="21">
        <v>1621.63</v>
      </c>
      <c r="O1351" s="21">
        <v>0</v>
      </c>
      <c r="P1351" s="20"/>
      <c r="Q1351" s="19">
        <v>45471</v>
      </c>
      <c r="R1351" s="20"/>
      <c r="S1351" s="19">
        <v>45561</v>
      </c>
      <c r="T1351" s="20" t="s">
        <v>7389</v>
      </c>
      <c r="U1351" s="20">
        <v>988020</v>
      </c>
      <c r="V1351" s="20">
        <v>240001936</v>
      </c>
      <c r="W1351" s="20" t="s">
        <v>847</v>
      </c>
      <c r="X1351" s="20" t="s">
        <v>305</v>
      </c>
      <c r="Y1351" s="20" t="s">
        <v>306</v>
      </c>
      <c r="Z1351" s="20" t="s">
        <v>7489</v>
      </c>
      <c r="AA1351" s="20" t="s">
        <v>7240</v>
      </c>
      <c r="AB1351" s="20" t="s">
        <v>7137</v>
      </c>
      <c r="AC1351" s="20" t="s">
        <v>3722</v>
      </c>
      <c r="AD1351" s="20" t="s">
        <v>56</v>
      </c>
      <c r="AE1351" s="20" t="s">
        <v>1014</v>
      </c>
    </row>
    <row r="1352" spans="1:31" ht="21" customHeight="1" x14ac:dyDescent="0.2">
      <c r="A1352" s="4">
        <f t="shared" si="67"/>
        <v>1350</v>
      </c>
      <c r="B1352" s="4" t="str">
        <f t="shared" si="68"/>
        <v>F010-00025415</v>
      </c>
      <c r="C1352" s="4" t="str">
        <f>IFERROR(VLOOKUP(F1352,Tablas!$A$1:$B$3,2,0),"")</f>
        <v>Factura</v>
      </c>
      <c r="D1352" s="4" t="str">
        <f t="shared" si="69"/>
        <v>Nacional - LETRAS A 45-55-65-75 DIAS / DRAFT  45-55-65-75 DAYS - Facturas clientes - C20110651121</v>
      </c>
      <c r="E1352" s="19">
        <v>45498</v>
      </c>
      <c r="F1352" s="20" t="s">
        <v>1001</v>
      </c>
      <c r="G1352" s="20" t="s">
        <v>7529</v>
      </c>
      <c r="H1352" s="20" t="s">
        <v>44</v>
      </c>
      <c r="I1352" s="20" t="s">
        <v>45</v>
      </c>
      <c r="J1352" s="20" t="s">
        <v>330</v>
      </c>
      <c r="K1352" s="20" t="s">
        <v>331</v>
      </c>
      <c r="L1352" s="20" t="s">
        <v>332</v>
      </c>
      <c r="M1352" s="20" t="s">
        <v>125</v>
      </c>
      <c r="N1352" s="21">
        <v>1732</v>
      </c>
      <c r="O1352" s="21">
        <v>0</v>
      </c>
      <c r="P1352" s="20"/>
      <c r="Q1352" s="19">
        <v>45498</v>
      </c>
      <c r="R1352" s="20"/>
      <c r="S1352" s="19">
        <v>45598</v>
      </c>
      <c r="T1352" s="20" t="s">
        <v>7453</v>
      </c>
      <c r="U1352" s="20">
        <v>998440</v>
      </c>
      <c r="V1352" s="20">
        <v>240002187</v>
      </c>
      <c r="W1352" s="20" t="s">
        <v>847</v>
      </c>
      <c r="X1352" s="20" t="s">
        <v>305</v>
      </c>
      <c r="Y1352" s="20" t="s">
        <v>333</v>
      </c>
      <c r="Z1352" s="20" t="s">
        <v>7530</v>
      </c>
      <c r="AA1352" s="20" t="s">
        <v>7441</v>
      </c>
      <c r="AB1352" s="20" t="s">
        <v>789</v>
      </c>
      <c r="AC1352" s="20" t="s">
        <v>167</v>
      </c>
      <c r="AD1352" s="20" t="s">
        <v>56</v>
      </c>
      <c r="AE1352" s="20" t="s">
        <v>1014</v>
      </c>
    </row>
    <row r="1353" spans="1:31" ht="21" customHeight="1" x14ac:dyDescent="0.2">
      <c r="A1353" s="4">
        <f t="shared" si="67"/>
        <v>1351</v>
      </c>
      <c r="B1353" s="4" t="str">
        <f t="shared" si="68"/>
        <v>F010-00025415</v>
      </c>
      <c r="C1353" s="4" t="str">
        <f>IFERROR(VLOOKUP(F1353,Tablas!$A$1:$B$3,2,0),"")</f>
        <v>Factura</v>
      </c>
      <c r="D1353" s="4" t="str">
        <f t="shared" si="69"/>
        <v>Nacional - LETRAS A 45-55-65-75 DIAS / DRAFT  45-55-65-75 DAYS - Facturas clientes - C20110651121</v>
      </c>
      <c r="E1353" s="19">
        <v>45498</v>
      </c>
      <c r="F1353" s="20" t="s">
        <v>1001</v>
      </c>
      <c r="G1353" s="20" t="s">
        <v>7529</v>
      </c>
      <c r="H1353" s="20" t="s">
        <v>44</v>
      </c>
      <c r="I1353" s="20" t="s">
        <v>45</v>
      </c>
      <c r="J1353" s="20" t="s">
        <v>330</v>
      </c>
      <c r="K1353" s="20" t="s">
        <v>331</v>
      </c>
      <c r="L1353" s="20" t="s">
        <v>332</v>
      </c>
      <c r="M1353" s="20" t="s">
        <v>125</v>
      </c>
      <c r="N1353" s="21">
        <v>1732</v>
      </c>
      <c r="O1353" s="21">
        <v>0</v>
      </c>
      <c r="P1353" s="20"/>
      <c r="Q1353" s="19">
        <v>45498</v>
      </c>
      <c r="R1353" s="20"/>
      <c r="S1353" s="19">
        <v>45608</v>
      </c>
      <c r="T1353" s="20" t="s">
        <v>7453</v>
      </c>
      <c r="U1353" s="20">
        <v>998440</v>
      </c>
      <c r="V1353" s="20">
        <v>240002187</v>
      </c>
      <c r="W1353" s="20" t="s">
        <v>847</v>
      </c>
      <c r="X1353" s="20" t="s">
        <v>305</v>
      </c>
      <c r="Y1353" s="20" t="s">
        <v>333</v>
      </c>
      <c r="Z1353" s="20" t="s">
        <v>7530</v>
      </c>
      <c r="AA1353" s="20" t="s">
        <v>7441</v>
      </c>
      <c r="AB1353" s="20" t="s">
        <v>789</v>
      </c>
      <c r="AC1353" s="20" t="s">
        <v>167</v>
      </c>
      <c r="AD1353" s="20" t="s">
        <v>56</v>
      </c>
      <c r="AE1353" s="20" t="s">
        <v>1014</v>
      </c>
    </row>
    <row r="1354" spans="1:31" ht="21" customHeight="1" x14ac:dyDescent="0.2">
      <c r="A1354" s="4">
        <f t="shared" si="67"/>
        <v>1352</v>
      </c>
      <c r="B1354" s="4" t="str">
        <f t="shared" si="68"/>
        <v>F010-00025415</v>
      </c>
      <c r="C1354" s="4" t="str">
        <f>IFERROR(VLOOKUP(F1354,Tablas!$A$1:$B$3,2,0),"")</f>
        <v>Factura</v>
      </c>
      <c r="D1354" s="4" t="str">
        <f t="shared" si="69"/>
        <v>Nacional - LETRAS A 45-55-65-75 DIAS / DRAFT  45-55-65-75 DAYS - Facturas clientes - C20110651121</v>
      </c>
      <c r="E1354" s="19">
        <v>45498</v>
      </c>
      <c r="F1354" s="20" t="s">
        <v>1001</v>
      </c>
      <c r="G1354" s="20" t="s">
        <v>7529</v>
      </c>
      <c r="H1354" s="20" t="s">
        <v>44</v>
      </c>
      <c r="I1354" s="20" t="s">
        <v>45</v>
      </c>
      <c r="J1354" s="20" t="s">
        <v>330</v>
      </c>
      <c r="K1354" s="20" t="s">
        <v>331</v>
      </c>
      <c r="L1354" s="20" t="s">
        <v>332</v>
      </c>
      <c r="M1354" s="20" t="s">
        <v>125</v>
      </c>
      <c r="N1354" s="21">
        <v>1732</v>
      </c>
      <c r="O1354" s="21">
        <v>0</v>
      </c>
      <c r="P1354" s="20"/>
      <c r="Q1354" s="19">
        <v>45498</v>
      </c>
      <c r="R1354" s="20"/>
      <c r="S1354" s="19">
        <v>45618</v>
      </c>
      <c r="T1354" s="20" t="s">
        <v>7453</v>
      </c>
      <c r="U1354" s="20">
        <v>998440</v>
      </c>
      <c r="V1354" s="20">
        <v>240002187</v>
      </c>
      <c r="W1354" s="20" t="s">
        <v>847</v>
      </c>
      <c r="X1354" s="20" t="s">
        <v>305</v>
      </c>
      <c r="Y1354" s="20" t="s">
        <v>333</v>
      </c>
      <c r="Z1354" s="20" t="s">
        <v>7530</v>
      </c>
      <c r="AA1354" s="20" t="s">
        <v>7441</v>
      </c>
      <c r="AB1354" s="20" t="s">
        <v>789</v>
      </c>
      <c r="AC1354" s="20" t="s">
        <v>167</v>
      </c>
      <c r="AD1354" s="20" t="s">
        <v>56</v>
      </c>
      <c r="AE1354" s="20" t="s">
        <v>1014</v>
      </c>
    </row>
    <row r="1355" spans="1:31" ht="21" customHeight="1" x14ac:dyDescent="0.2">
      <c r="A1355" s="4">
        <f t="shared" si="67"/>
        <v>1353</v>
      </c>
      <c r="B1355" s="4" t="str">
        <f t="shared" si="68"/>
        <v>F010-00025838</v>
      </c>
      <c r="C1355" s="4" t="str">
        <f>IFERROR(VLOOKUP(F1355,Tablas!$A$1:$B$3,2,0),"")</f>
        <v>Factura</v>
      </c>
      <c r="D1355" s="4" t="str">
        <f t="shared" si="69"/>
        <v>Nacional - LETRA 45-60 DIAS / DRAFT 45-60 DAYS - Facturas clientes - C20110651121</v>
      </c>
      <c r="E1355" s="19">
        <v>45541</v>
      </c>
      <c r="F1355" s="20" t="s">
        <v>1001</v>
      </c>
      <c r="G1355" s="20" t="s">
        <v>7544</v>
      </c>
      <c r="H1355" s="20" t="s">
        <v>44</v>
      </c>
      <c r="I1355" s="20" t="s">
        <v>45</v>
      </c>
      <c r="J1355" s="20" t="s">
        <v>330</v>
      </c>
      <c r="K1355" s="20" t="s">
        <v>331</v>
      </c>
      <c r="L1355" s="20" t="s">
        <v>332</v>
      </c>
      <c r="M1355" s="20" t="s">
        <v>125</v>
      </c>
      <c r="N1355" s="21">
        <v>1841.39</v>
      </c>
      <c r="O1355" s="21">
        <v>0</v>
      </c>
      <c r="P1355" s="20"/>
      <c r="Q1355" s="19">
        <v>45541</v>
      </c>
      <c r="R1355" s="20"/>
      <c r="S1355" s="19">
        <v>45646</v>
      </c>
      <c r="T1355" s="20" t="s">
        <v>7545</v>
      </c>
      <c r="U1355" s="20">
        <v>1020134</v>
      </c>
      <c r="V1355" s="20">
        <v>240002656</v>
      </c>
      <c r="W1355" s="20" t="s">
        <v>847</v>
      </c>
      <c r="X1355" s="20" t="s">
        <v>305</v>
      </c>
      <c r="Y1355" s="20" t="s">
        <v>333</v>
      </c>
      <c r="Z1355" s="20" t="s">
        <v>7530</v>
      </c>
      <c r="AA1355" s="20" t="s">
        <v>7441</v>
      </c>
      <c r="AB1355" s="20" t="s">
        <v>789</v>
      </c>
      <c r="AC1355" s="20" t="s">
        <v>167</v>
      </c>
      <c r="AD1355" s="20" t="s">
        <v>56</v>
      </c>
      <c r="AE1355" s="20" t="s">
        <v>1014</v>
      </c>
    </row>
    <row r="1356" spans="1:31" ht="21" customHeight="1" x14ac:dyDescent="0.2">
      <c r="A1356" s="4">
        <f t="shared" si="67"/>
        <v>1354</v>
      </c>
      <c r="B1356" s="4" t="str">
        <f t="shared" si="68"/>
        <v>F010-00025838</v>
      </c>
      <c r="C1356" s="4" t="str">
        <f>IFERROR(VLOOKUP(F1356,Tablas!$A$1:$B$3,2,0),"")</f>
        <v>Factura</v>
      </c>
      <c r="D1356" s="4" t="str">
        <f t="shared" si="69"/>
        <v>Nacional - LETRA 45-60 DIAS / DRAFT 45-60 DAYS - Facturas clientes - C20110651121</v>
      </c>
      <c r="E1356" s="19">
        <v>45541</v>
      </c>
      <c r="F1356" s="20" t="s">
        <v>1001</v>
      </c>
      <c r="G1356" s="20" t="s">
        <v>7544</v>
      </c>
      <c r="H1356" s="20" t="s">
        <v>44</v>
      </c>
      <c r="I1356" s="20" t="s">
        <v>45</v>
      </c>
      <c r="J1356" s="20" t="s">
        <v>330</v>
      </c>
      <c r="K1356" s="20" t="s">
        <v>331</v>
      </c>
      <c r="L1356" s="20" t="s">
        <v>332</v>
      </c>
      <c r="M1356" s="20" t="s">
        <v>125</v>
      </c>
      <c r="N1356" s="21">
        <v>1841.39</v>
      </c>
      <c r="O1356" s="21">
        <v>0</v>
      </c>
      <c r="P1356" s="20"/>
      <c r="Q1356" s="19">
        <v>45541</v>
      </c>
      <c r="R1356" s="20"/>
      <c r="S1356" s="19">
        <v>45661</v>
      </c>
      <c r="T1356" s="20" t="s">
        <v>7545</v>
      </c>
      <c r="U1356" s="20">
        <v>1020134</v>
      </c>
      <c r="V1356" s="20">
        <v>240002656</v>
      </c>
      <c r="W1356" s="20" t="s">
        <v>847</v>
      </c>
      <c r="X1356" s="20" t="s">
        <v>305</v>
      </c>
      <c r="Y1356" s="20" t="s">
        <v>333</v>
      </c>
      <c r="Z1356" s="20" t="s">
        <v>7530</v>
      </c>
      <c r="AA1356" s="20" t="s">
        <v>7441</v>
      </c>
      <c r="AB1356" s="20" t="s">
        <v>789</v>
      </c>
      <c r="AC1356" s="20" t="s">
        <v>167</v>
      </c>
      <c r="AD1356" s="20" t="s">
        <v>56</v>
      </c>
      <c r="AE1356" s="20" t="s">
        <v>1014</v>
      </c>
    </row>
    <row r="1357" spans="1:31" ht="21" customHeight="1" x14ac:dyDescent="0.2">
      <c r="A1357" s="4">
        <f t="shared" si="67"/>
        <v>1355</v>
      </c>
      <c r="B1357" s="4" t="str">
        <f t="shared" si="68"/>
        <v>F010-00026042</v>
      </c>
      <c r="C1357" s="4" t="str">
        <f>IFERROR(VLOOKUP(F1357,Tablas!$A$1:$B$3,2,0),"")</f>
        <v>Factura</v>
      </c>
      <c r="D1357" s="4" t="str">
        <f t="shared" si="69"/>
        <v>Nacional - LETRAS A 45-60 DIAS / DRAFT 45-60 DAYS - Facturas clientes - C20454405324</v>
      </c>
      <c r="E1357" s="19">
        <v>45561</v>
      </c>
      <c r="F1357" s="20" t="s">
        <v>1001</v>
      </c>
      <c r="G1357" s="20" t="s">
        <v>7546</v>
      </c>
      <c r="H1357" s="20" t="s">
        <v>44</v>
      </c>
      <c r="I1357" s="20" t="s">
        <v>45</v>
      </c>
      <c r="J1357" s="20" t="s">
        <v>6848</v>
      </c>
      <c r="K1357" s="20" t="s">
        <v>6849</v>
      </c>
      <c r="L1357" s="20" t="s">
        <v>6850</v>
      </c>
      <c r="M1357" s="20"/>
      <c r="N1357" s="21">
        <v>1846.93</v>
      </c>
      <c r="O1357" s="21">
        <v>0</v>
      </c>
      <c r="P1357" s="20"/>
      <c r="Q1357" s="19">
        <v>45561</v>
      </c>
      <c r="R1357" s="20"/>
      <c r="S1357" s="19">
        <v>45681</v>
      </c>
      <c r="T1357" s="20" t="s">
        <v>7547</v>
      </c>
      <c r="U1357" s="20">
        <v>1030689</v>
      </c>
      <c r="V1357" s="20">
        <v>240002875</v>
      </c>
      <c r="W1357" s="20" t="s">
        <v>847</v>
      </c>
      <c r="X1357" s="20" t="s">
        <v>305</v>
      </c>
      <c r="Y1357" s="20" t="s">
        <v>6851</v>
      </c>
      <c r="Z1357" s="20" t="s">
        <v>7548</v>
      </c>
      <c r="AA1357" s="20" t="s">
        <v>6853</v>
      </c>
      <c r="AB1357" s="20" t="s">
        <v>2115</v>
      </c>
      <c r="AC1357" s="20" t="s">
        <v>502</v>
      </c>
      <c r="AD1357" s="20" t="s">
        <v>56</v>
      </c>
      <c r="AE1357" s="20" t="s">
        <v>1014</v>
      </c>
    </row>
    <row r="1358" spans="1:31" ht="21" customHeight="1" x14ac:dyDescent="0.2">
      <c r="A1358" s="4">
        <f t="shared" si="67"/>
        <v>1356</v>
      </c>
      <c r="B1358" s="4" t="str">
        <f t="shared" si="68"/>
        <v>F010-00026042</v>
      </c>
      <c r="C1358" s="4" t="str">
        <f>IFERROR(VLOOKUP(F1358,Tablas!$A$1:$B$3,2,0),"")</f>
        <v>Factura</v>
      </c>
      <c r="D1358" s="4" t="str">
        <f t="shared" si="69"/>
        <v>Nacional - LETRAS A 45-60 DIAS / DRAFT 45-60 DAYS - Facturas clientes - C20454405324</v>
      </c>
      <c r="E1358" s="19">
        <v>45561</v>
      </c>
      <c r="F1358" s="20" t="s">
        <v>1001</v>
      </c>
      <c r="G1358" s="20" t="s">
        <v>7546</v>
      </c>
      <c r="H1358" s="20" t="s">
        <v>44</v>
      </c>
      <c r="I1358" s="20" t="s">
        <v>45</v>
      </c>
      <c r="J1358" s="20" t="s">
        <v>6848</v>
      </c>
      <c r="K1358" s="20" t="s">
        <v>6849</v>
      </c>
      <c r="L1358" s="20" t="s">
        <v>6850</v>
      </c>
      <c r="M1358" s="20"/>
      <c r="N1358" s="21">
        <v>1846.94</v>
      </c>
      <c r="O1358" s="21">
        <v>0</v>
      </c>
      <c r="P1358" s="20"/>
      <c r="Q1358" s="19">
        <v>45561</v>
      </c>
      <c r="R1358" s="20"/>
      <c r="S1358" s="19">
        <v>45666</v>
      </c>
      <c r="T1358" s="20" t="s">
        <v>7547</v>
      </c>
      <c r="U1358" s="20">
        <v>1030689</v>
      </c>
      <c r="V1358" s="20">
        <v>240002875</v>
      </c>
      <c r="W1358" s="20" t="s">
        <v>847</v>
      </c>
      <c r="X1358" s="20" t="s">
        <v>305</v>
      </c>
      <c r="Y1358" s="20" t="s">
        <v>6851</v>
      </c>
      <c r="Z1358" s="20" t="s">
        <v>7548</v>
      </c>
      <c r="AA1358" s="20" t="s">
        <v>6853</v>
      </c>
      <c r="AB1358" s="20" t="s">
        <v>2115</v>
      </c>
      <c r="AC1358" s="20" t="s">
        <v>502</v>
      </c>
      <c r="AD1358" s="20" t="s">
        <v>56</v>
      </c>
      <c r="AE1358" s="20" t="s">
        <v>1014</v>
      </c>
    </row>
    <row r="1359" spans="1:31" ht="21" customHeight="1" x14ac:dyDescent="0.2">
      <c r="A1359" s="4">
        <f t="shared" si="67"/>
        <v>1357</v>
      </c>
      <c r="B1359" s="4" t="str">
        <f t="shared" si="68"/>
        <v>F050-00001214</v>
      </c>
      <c r="C1359" s="4" t="str">
        <f>IFERROR(VLOOKUP(F1359,Tablas!$A$1:$B$3,2,0),"")</f>
        <v>Factura</v>
      </c>
      <c r="D1359" s="4" t="str">
        <f t="shared" si="69"/>
        <v xml:space="preserve"> - CONTADO / CASH - INTERESES F050-00950</v>
      </c>
      <c r="E1359" s="19">
        <v>45247</v>
      </c>
      <c r="F1359" s="20" t="s">
        <v>1001</v>
      </c>
      <c r="G1359" s="20" t="s">
        <v>7552</v>
      </c>
      <c r="H1359" s="20" t="s">
        <v>80</v>
      </c>
      <c r="I1359" s="20" t="s">
        <v>81</v>
      </c>
      <c r="J1359" s="20" t="s">
        <v>168</v>
      </c>
      <c r="K1359" s="20" t="s">
        <v>168</v>
      </c>
      <c r="L1359" s="20" t="s">
        <v>169</v>
      </c>
      <c r="M1359" s="20" t="s">
        <v>33</v>
      </c>
      <c r="N1359" s="21">
        <v>1865.03</v>
      </c>
      <c r="O1359" s="25">
        <v>494.44</v>
      </c>
      <c r="P1359" s="20"/>
      <c r="Q1359" s="19">
        <v>45247</v>
      </c>
      <c r="R1359" s="20"/>
      <c r="S1359" s="19">
        <v>45247</v>
      </c>
      <c r="T1359" s="20" t="s">
        <v>49</v>
      </c>
      <c r="U1359" s="20">
        <v>875895</v>
      </c>
      <c r="V1359" s="20">
        <v>230003359</v>
      </c>
      <c r="W1359" s="20" t="s">
        <v>847</v>
      </c>
      <c r="X1359" s="20" t="s">
        <v>2795</v>
      </c>
      <c r="Y1359" s="20" t="s">
        <v>37</v>
      </c>
      <c r="Z1359" s="20" t="s">
        <v>7553</v>
      </c>
      <c r="AA1359" s="20" t="s">
        <v>170</v>
      </c>
      <c r="AB1359" s="20" t="s">
        <v>171</v>
      </c>
      <c r="AC1359" s="20" t="s">
        <v>66</v>
      </c>
      <c r="AD1359" s="20" t="s">
        <v>172</v>
      </c>
      <c r="AE1359" s="20"/>
    </row>
    <row r="1360" spans="1:31" ht="21" customHeight="1" x14ac:dyDescent="0.2">
      <c r="A1360" s="4">
        <f t="shared" si="67"/>
        <v>1358</v>
      </c>
      <c r="B1360" s="4" t="str">
        <f t="shared" si="68"/>
        <v>F010-00025955</v>
      </c>
      <c r="C1360" s="4" t="str">
        <f>IFERROR(VLOOKUP(F1360,Tablas!$A$1:$B$3,2,0),"")</f>
        <v>Factura</v>
      </c>
      <c r="D1360" s="4" t="str">
        <f t="shared" si="69"/>
        <v>Nacional - LETRAS A 45-55-65-75 DIAS / DRAFT  45-55-65-75 DAYS - Facturas clientes - C20481460159</v>
      </c>
      <c r="E1360" s="19">
        <v>45554</v>
      </c>
      <c r="F1360" s="20" t="s">
        <v>1001</v>
      </c>
      <c r="G1360" s="20" t="s">
        <v>7559</v>
      </c>
      <c r="H1360" s="20" t="s">
        <v>44</v>
      </c>
      <c r="I1360" s="20" t="s">
        <v>45</v>
      </c>
      <c r="J1360" s="20" t="s">
        <v>379</v>
      </c>
      <c r="K1360" s="20" t="s">
        <v>380</v>
      </c>
      <c r="L1360" s="20" t="s">
        <v>381</v>
      </c>
      <c r="M1360" s="20" t="s">
        <v>125</v>
      </c>
      <c r="N1360" s="21">
        <v>1892.8</v>
      </c>
      <c r="O1360" s="21">
        <v>0</v>
      </c>
      <c r="P1360" s="20"/>
      <c r="Q1360" s="19">
        <v>45554</v>
      </c>
      <c r="R1360" s="20"/>
      <c r="S1360" s="19">
        <v>45674</v>
      </c>
      <c r="T1360" s="20" t="s">
        <v>7453</v>
      </c>
      <c r="U1360" s="20">
        <v>1026419</v>
      </c>
      <c r="V1360" s="20">
        <v>240002783</v>
      </c>
      <c r="W1360" s="20" t="s">
        <v>847</v>
      </c>
      <c r="X1360" s="20" t="s">
        <v>305</v>
      </c>
      <c r="Y1360" s="20" t="s">
        <v>245</v>
      </c>
      <c r="Z1360" s="20" t="s">
        <v>7462</v>
      </c>
      <c r="AA1360" s="20" t="s">
        <v>7463</v>
      </c>
      <c r="AB1360" s="20" t="s">
        <v>337</v>
      </c>
      <c r="AC1360" s="20" t="s">
        <v>337</v>
      </c>
      <c r="AD1360" s="20" t="s">
        <v>56</v>
      </c>
      <c r="AE1360" s="20" t="s">
        <v>1014</v>
      </c>
    </row>
    <row r="1361" spans="1:31" ht="21" customHeight="1" x14ac:dyDescent="0.2">
      <c r="A1361" s="4">
        <f t="shared" si="67"/>
        <v>1359</v>
      </c>
      <c r="B1361" s="4" t="str">
        <f t="shared" si="68"/>
        <v>F010-00025955</v>
      </c>
      <c r="C1361" s="4" t="str">
        <f>IFERROR(VLOOKUP(F1361,Tablas!$A$1:$B$3,2,0),"")</f>
        <v>Factura</v>
      </c>
      <c r="D1361" s="4" t="str">
        <f t="shared" si="69"/>
        <v>Nacional - LETRAS A 45-55-65-75 DIAS / DRAFT  45-55-65-75 DAYS - Facturas clientes - C20481460159</v>
      </c>
      <c r="E1361" s="19">
        <v>45554</v>
      </c>
      <c r="F1361" s="20" t="s">
        <v>1001</v>
      </c>
      <c r="G1361" s="20" t="s">
        <v>7559</v>
      </c>
      <c r="H1361" s="20" t="s">
        <v>44</v>
      </c>
      <c r="I1361" s="20" t="s">
        <v>45</v>
      </c>
      <c r="J1361" s="20" t="s">
        <v>379</v>
      </c>
      <c r="K1361" s="20" t="s">
        <v>380</v>
      </c>
      <c r="L1361" s="20" t="s">
        <v>381</v>
      </c>
      <c r="M1361" s="20" t="s">
        <v>125</v>
      </c>
      <c r="N1361" s="21">
        <v>1892.8</v>
      </c>
      <c r="O1361" s="21">
        <v>0</v>
      </c>
      <c r="P1361" s="20"/>
      <c r="Q1361" s="19">
        <v>45554</v>
      </c>
      <c r="R1361" s="20"/>
      <c r="S1361" s="19">
        <v>45654</v>
      </c>
      <c r="T1361" s="20" t="s">
        <v>7453</v>
      </c>
      <c r="U1361" s="20">
        <v>1026419</v>
      </c>
      <c r="V1361" s="20">
        <v>240002783</v>
      </c>
      <c r="W1361" s="20" t="s">
        <v>847</v>
      </c>
      <c r="X1361" s="20" t="s">
        <v>305</v>
      </c>
      <c r="Y1361" s="20" t="s">
        <v>245</v>
      </c>
      <c r="Z1361" s="20" t="s">
        <v>7462</v>
      </c>
      <c r="AA1361" s="20" t="s">
        <v>7463</v>
      </c>
      <c r="AB1361" s="20" t="s">
        <v>337</v>
      </c>
      <c r="AC1361" s="20" t="s">
        <v>337</v>
      </c>
      <c r="AD1361" s="20" t="s">
        <v>56</v>
      </c>
      <c r="AE1361" s="20" t="s">
        <v>1014</v>
      </c>
    </row>
    <row r="1362" spans="1:31" ht="21" customHeight="1" x14ac:dyDescent="0.2">
      <c r="A1362" s="4">
        <f t="shared" si="67"/>
        <v>1360</v>
      </c>
      <c r="B1362" s="4" t="str">
        <f t="shared" si="68"/>
        <v>F010-00025955</v>
      </c>
      <c r="C1362" s="4" t="str">
        <f>IFERROR(VLOOKUP(F1362,Tablas!$A$1:$B$3,2,0),"")</f>
        <v>Factura</v>
      </c>
      <c r="D1362" s="4" t="str">
        <f t="shared" si="69"/>
        <v>Nacional - LETRAS A 45-55-65-75 DIAS / DRAFT  45-55-65-75 DAYS - Facturas clientes - C20481460159</v>
      </c>
      <c r="E1362" s="19">
        <v>45554</v>
      </c>
      <c r="F1362" s="20" t="s">
        <v>1001</v>
      </c>
      <c r="G1362" s="20" t="s">
        <v>7559</v>
      </c>
      <c r="H1362" s="20" t="s">
        <v>44</v>
      </c>
      <c r="I1362" s="20" t="s">
        <v>45</v>
      </c>
      <c r="J1362" s="20" t="s">
        <v>379</v>
      </c>
      <c r="K1362" s="20" t="s">
        <v>380</v>
      </c>
      <c r="L1362" s="20" t="s">
        <v>381</v>
      </c>
      <c r="M1362" s="20" t="s">
        <v>125</v>
      </c>
      <c r="N1362" s="21">
        <v>1892.8</v>
      </c>
      <c r="O1362" s="21">
        <v>0</v>
      </c>
      <c r="P1362" s="20"/>
      <c r="Q1362" s="19">
        <v>45554</v>
      </c>
      <c r="R1362" s="20"/>
      <c r="S1362" s="19">
        <v>45664</v>
      </c>
      <c r="T1362" s="20" t="s">
        <v>7453</v>
      </c>
      <c r="U1362" s="20">
        <v>1026419</v>
      </c>
      <c r="V1362" s="20">
        <v>240002783</v>
      </c>
      <c r="W1362" s="20" t="s">
        <v>847</v>
      </c>
      <c r="X1362" s="20" t="s">
        <v>305</v>
      </c>
      <c r="Y1362" s="20" t="s">
        <v>245</v>
      </c>
      <c r="Z1362" s="20" t="s">
        <v>7462</v>
      </c>
      <c r="AA1362" s="20" t="s">
        <v>7463</v>
      </c>
      <c r="AB1362" s="20" t="s">
        <v>337</v>
      </c>
      <c r="AC1362" s="20" t="s">
        <v>337</v>
      </c>
      <c r="AD1362" s="20" t="s">
        <v>56</v>
      </c>
      <c r="AE1362" s="20" t="s">
        <v>1014</v>
      </c>
    </row>
    <row r="1363" spans="1:31" ht="21" customHeight="1" x14ac:dyDescent="0.2">
      <c r="A1363" s="4">
        <f t="shared" si="67"/>
        <v>1361</v>
      </c>
      <c r="B1363" s="4" t="str">
        <f t="shared" si="68"/>
        <v>F010-00026041</v>
      </c>
      <c r="C1363" s="4" t="str">
        <f>IFERROR(VLOOKUP(F1363,Tablas!$A$1:$B$3,2,0),"")</f>
        <v>Factura</v>
      </c>
      <c r="D1363" s="4" t="str">
        <f t="shared" si="69"/>
        <v>Nacional - LETRAS A 45-55-65-75 DIAS / DRAFT  45-55-65-75 DAYS - Facturas clientes - C20602908837</v>
      </c>
      <c r="E1363" s="19">
        <v>45561</v>
      </c>
      <c r="F1363" s="20" t="s">
        <v>1001</v>
      </c>
      <c r="G1363" s="20" t="s">
        <v>7573</v>
      </c>
      <c r="H1363" s="20" t="s">
        <v>44</v>
      </c>
      <c r="I1363" s="20" t="s">
        <v>45</v>
      </c>
      <c r="J1363" s="20" t="s">
        <v>7450</v>
      </c>
      <c r="K1363" s="20" t="s">
        <v>7451</v>
      </c>
      <c r="L1363" s="20" t="s">
        <v>7452</v>
      </c>
      <c r="M1363" s="20" t="s">
        <v>125</v>
      </c>
      <c r="N1363" s="21">
        <v>1905.7</v>
      </c>
      <c r="O1363" s="21">
        <v>0</v>
      </c>
      <c r="P1363" s="20"/>
      <c r="Q1363" s="19">
        <v>45561</v>
      </c>
      <c r="R1363" s="20"/>
      <c r="S1363" s="19">
        <v>45681</v>
      </c>
      <c r="T1363" s="20" t="s">
        <v>7453</v>
      </c>
      <c r="U1363" s="20">
        <v>1030683</v>
      </c>
      <c r="V1363" s="20">
        <v>240002874</v>
      </c>
      <c r="W1363" s="20" t="s">
        <v>847</v>
      </c>
      <c r="X1363" s="20" t="s">
        <v>305</v>
      </c>
      <c r="Y1363" s="20" t="s">
        <v>128</v>
      </c>
      <c r="Z1363" s="20" t="s">
        <v>7454</v>
      </c>
      <c r="AA1363" s="20" t="s">
        <v>7455</v>
      </c>
      <c r="AB1363" s="20" t="s">
        <v>7456</v>
      </c>
      <c r="AC1363" s="20" t="s">
        <v>7457</v>
      </c>
      <c r="AD1363" s="20" t="s">
        <v>56</v>
      </c>
      <c r="AE1363" s="20" t="s">
        <v>1014</v>
      </c>
    </row>
    <row r="1364" spans="1:31" ht="21" customHeight="1" x14ac:dyDescent="0.2">
      <c r="A1364" s="4">
        <f t="shared" si="67"/>
        <v>1362</v>
      </c>
      <c r="B1364" s="4" t="str">
        <f t="shared" si="68"/>
        <v>F010-00026041</v>
      </c>
      <c r="C1364" s="4" t="str">
        <f>IFERROR(VLOOKUP(F1364,Tablas!$A$1:$B$3,2,0),"")</f>
        <v>Factura</v>
      </c>
      <c r="D1364" s="4" t="str">
        <f t="shared" si="69"/>
        <v>Nacional - LETRAS A 45-55-65-75 DIAS / DRAFT  45-55-65-75 DAYS - Facturas clientes - C20602908837</v>
      </c>
      <c r="E1364" s="19">
        <v>45561</v>
      </c>
      <c r="F1364" s="20" t="s">
        <v>1001</v>
      </c>
      <c r="G1364" s="20" t="s">
        <v>7573</v>
      </c>
      <c r="H1364" s="20" t="s">
        <v>44</v>
      </c>
      <c r="I1364" s="20" t="s">
        <v>45</v>
      </c>
      <c r="J1364" s="20" t="s">
        <v>7450</v>
      </c>
      <c r="K1364" s="20" t="s">
        <v>7451</v>
      </c>
      <c r="L1364" s="20" t="s">
        <v>7452</v>
      </c>
      <c r="M1364" s="20" t="s">
        <v>125</v>
      </c>
      <c r="N1364" s="21">
        <v>1905.7</v>
      </c>
      <c r="O1364" s="21">
        <v>0</v>
      </c>
      <c r="P1364" s="20"/>
      <c r="Q1364" s="19">
        <v>45561</v>
      </c>
      <c r="R1364" s="20"/>
      <c r="S1364" s="19">
        <v>45671</v>
      </c>
      <c r="T1364" s="20" t="s">
        <v>7453</v>
      </c>
      <c r="U1364" s="20">
        <v>1030683</v>
      </c>
      <c r="V1364" s="20">
        <v>240002874</v>
      </c>
      <c r="W1364" s="20" t="s">
        <v>847</v>
      </c>
      <c r="X1364" s="20" t="s">
        <v>305</v>
      </c>
      <c r="Y1364" s="20" t="s">
        <v>128</v>
      </c>
      <c r="Z1364" s="20" t="s">
        <v>7454</v>
      </c>
      <c r="AA1364" s="20" t="s">
        <v>7455</v>
      </c>
      <c r="AB1364" s="20" t="s">
        <v>7456</v>
      </c>
      <c r="AC1364" s="20" t="s">
        <v>7457</v>
      </c>
      <c r="AD1364" s="20" t="s">
        <v>56</v>
      </c>
      <c r="AE1364" s="20" t="s">
        <v>1014</v>
      </c>
    </row>
    <row r="1365" spans="1:31" ht="21" customHeight="1" x14ac:dyDescent="0.2">
      <c r="A1365" s="4">
        <f t="shared" si="67"/>
        <v>1363</v>
      </c>
      <c r="B1365" s="4" t="str">
        <f t="shared" si="68"/>
        <v>F010-00026041</v>
      </c>
      <c r="C1365" s="4" t="str">
        <f>IFERROR(VLOOKUP(F1365,Tablas!$A$1:$B$3,2,0),"")</f>
        <v>Factura</v>
      </c>
      <c r="D1365" s="4" t="str">
        <f t="shared" si="69"/>
        <v>Nacional - LETRAS A 45-55-65-75 DIAS / DRAFT  45-55-65-75 DAYS - Facturas clientes - C20602908837</v>
      </c>
      <c r="E1365" s="19">
        <v>45561</v>
      </c>
      <c r="F1365" s="20" t="s">
        <v>1001</v>
      </c>
      <c r="G1365" s="20" t="s">
        <v>7573</v>
      </c>
      <c r="H1365" s="20" t="s">
        <v>44</v>
      </c>
      <c r="I1365" s="20" t="s">
        <v>45</v>
      </c>
      <c r="J1365" s="20" t="s">
        <v>7450</v>
      </c>
      <c r="K1365" s="20" t="s">
        <v>7451</v>
      </c>
      <c r="L1365" s="20" t="s">
        <v>7452</v>
      </c>
      <c r="M1365" s="20" t="s">
        <v>125</v>
      </c>
      <c r="N1365" s="21">
        <v>1905.7</v>
      </c>
      <c r="O1365" s="21">
        <v>0</v>
      </c>
      <c r="P1365" s="20"/>
      <c r="Q1365" s="19">
        <v>45561</v>
      </c>
      <c r="R1365" s="20"/>
      <c r="S1365" s="19">
        <v>45661</v>
      </c>
      <c r="T1365" s="20" t="s">
        <v>7453</v>
      </c>
      <c r="U1365" s="20">
        <v>1030683</v>
      </c>
      <c r="V1365" s="20">
        <v>240002874</v>
      </c>
      <c r="W1365" s="20" t="s">
        <v>847</v>
      </c>
      <c r="X1365" s="20" t="s">
        <v>305</v>
      </c>
      <c r="Y1365" s="20" t="s">
        <v>128</v>
      </c>
      <c r="Z1365" s="20" t="s">
        <v>7454</v>
      </c>
      <c r="AA1365" s="20" t="s">
        <v>7455</v>
      </c>
      <c r="AB1365" s="20" t="s">
        <v>7456</v>
      </c>
      <c r="AC1365" s="20" t="s">
        <v>7457</v>
      </c>
      <c r="AD1365" s="20" t="s">
        <v>56</v>
      </c>
      <c r="AE1365" s="20" t="s">
        <v>1014</v>
      </c>
    </row>
    <row r="1366" spans="1:31" ht="21" customHeight="1" x14ac:dyDescent="0.2">
      <c r="A1366" s="4">
        <f t="shared" si="67"/>
        <v>1364</v>
      </c>
      <c r="B1366" s="4" t="str">
        <f t="shared" si="68"/>
        <v>F010-00025990</v>
      </c>
      <c r="C1366" s="4" t="str">
        <f>IFERROR(VLOOKUP(F1366,Tablas!$A$1:$B$3,2,0),"")</f>
        <v>Factura</v>
      </c>
      <c r="D1366" s="4" t="str">
        <f t="shared" si="69"/>
        <v>Nacional - LETRAS A 45-55-65-75 DIAS / DRAFT  45-55-65-75 DAYS - Facturas clientes - C20569314144</v>
      </c>
      <c r="E1366" s="19">
        <v>45558</v>
      </c>
      <c r="F1366" s="20" t="s">
        <v>1001</v>
      </c>
      <c r="G1366" s="20" t="s">
        <v>7574</v>
      </c>
      <c r="H1366" s="20" t="s">
        <v>44</v>
      </c>
      <c r="I1366" s="20" t="s">
        <v>45</v>
      </c>
      <c r="J1366" s="20" t="s">
        <v>721</v>
      </c>
      <c r="K1366" s="20" t="s">
        <v>722</v>
      </c>
      <c r="L1366" s="20" t="s">
        <v>723</v>
      </c>
      <c r="M1366" s="20" t="s">
        <v>33</v>
      </c>
      <c r="N1366" s="21">
        <v>1907.38</v>
      </c>
      <c r="O1366" s="21">
        <v>0</v>
      </c>
      <c r="P1366" s="20"/>
      <c r="Q1366" s="19">
        <v>45558</v>
      </c>
      <c r="R1366" s="20"/>
      <c r="S1366" s="19">
        <v>45678</v>
      </c>
      <c r="T1366" s="20" t="s">
        <v>7453</v>
      </c>
      <c r="U1366" s="20">
        <v>1027759</v>
      </c>
      <c r="V1366" s="20">
        <v>240002820</v>
      </c>
      <c r="W1366" s="20" t="s">
        <v>847</v>
      </c>
      <c r="X1366" s="20" t="s">
        <v>274</v>
      </c>
      <c r="Y1366" s="20" t="s">
        <v>306</v>
      </c>
      <c r="Z1366" s="20" t="s">
        <v>6990</v>
      </c>
      <c r="AA1366" s="20" t="s">
        <v>725</v>
      </c>
      <c r="AB1366" s="20" t="s">
        <v>726</v>
      </c>
      <c r="AC1366" s="20" t="s">
        <v>727</v>
      </c>
      <c r="AD1366" s="20" t="s">
        <v>56</v>
      </c>
      <c r="AE1366" s="20" t="s">
        <v>1014</v>
      </c>
    </row>
    <row r="1367" spans="1:31" ht="21" customHeight="1" x14ac:dyDescent="0.2">
      <c r="A1367" s="4">
        <f t="shared" si="67"/>
        <v>1365</v>
      </c>
      <c r="B1367" s="4" t="str">
        <f t="shared" si="68"/>
        <v>F010-00025990</v>
      </c>
      <c r="C1367" s="4" t="str">
        <f>IFERROR(VLOOKUP(F1367,Tablas!$A$1:$B$3,2,0),"")</f>
        <v>Factura</v>
      </c>
      <c r="D1367" s="4" t="str">
        <f t="shared" si="69"/>
        <v>Nacional - LETRAS A 45-55-65-75 DIAS / DRAFT  45-55-65-75 DAYS - Facturas clientes - C20569314144</v>
      </c>
      <c r="E1367" s="19">
        <v>45558</v>
      </c>
      <c r="F1367" s="20" t="s">
        <v>1001</v>
      </c>
      <c r="G1367" s="20" t="s">
        <v>7574</v>
      </c>
      <c r="H1367" s="20" t="s">
        <v>44</v>
      </c>
      <c r="I1367" s="20" t="s">
        <v>45</v>
      </c>
      <c r="J1367" s="20" t="s">
        <v>721</v>
      </c>
      <c r="K1367" s="20" t="s">
        <v>722</v>
      </c>
      <c r="L1367" s="20" t="s">
        <v>723</v>
      </c>
      <c r="M1367" s="20" t="s">
        <v>33</v>
      </c>
      <c r="N1367" s="21">
        <v>1907.38</v>
      </c>
      <c r="O1367" s="21">
        <v>0</v>
      </c>
      <c r="P1367" s="20"/>
      <c r="Q1367" s="19">
        <v>45558</v>
      </c>
      <c r="R1367" s="20"/>
      <c r="S1367" s="19">
        <v>45668</v>
      </c>
      <c r="T1367" s="20" t="s">
        <v>7453</v>
      </c>
      <c r="U1367" s="20">
        <v>1027759</v>
      </c>
      <c r="V1367" s="20">
        <v>240002820</v>
      </c>
      <c r="W1367" s="20" t="s">
        <v>847</v>
      </c>
      <c r="X1367" s="20" t="s">
        <v>274</v>
      </c>
      <c r="Y1367" s="20" t="s">
        <v>306</v>
      </c>
      <c r="Z1367" s="20" t="s">
        <v>6990</v>
      </c>
      <c r="AA1367" s="20" t="s">
        <v>725</v>
      </c>
      <c r="AB1367" s="20" t="s">
        <v>726</v>
      </c>
      <c r="AC1367" s="20" t="s">
        <v>727</v>
      </c>
      <c r="AD1367" s="20" t="s">
        <v>56</v>
      </c>
      <c r="AE1367" s="20" t="s">
        <v>1014</v>
      </c>
    </row>
    <row r="1368" spans="1:31" ht="21" customHeight="1" x14ac:dyDescent="0.2">
      <c r="A1368" s="4">
        <f t="shared" si="67"/>
        <v>1366</v>
      </c>
      <c r="B1368" s="4" t="str">
        <f t="shared" si="68"/>
        <v>F010-00025990</v>
      </c>
      <c r="C1368" s="4" t="str">
        <f>IFERROR(VLOOKUP(F1368,Tablas!$A$1:$B$3,2,0),"")</f>
        <v>Factura</v>
      </c>
      <c r="D1368" s="4" t="str">
        <f t="shared" si="69"/>
        <v>Nacional - LETRAS A 45-55-65-75 DIAS / DRAFT  45-55-65-75 DAYS - Facturas clientes - C20569314144</v>
      </c>
      <c r="E1368" s="19">
        <v>45558</v>
      </c>
      <c r="F1368" s="20" t="s">
        <v>1001</v>
      </c>
      <c r="G1368" s="20" t="s">
        <v>7574</v>
      </c>
      <c r="H1368" s="20" t="s">
        <v>44</v>
      </c>
      <c r="I1368" s="20" t="s">
        <v>45</v>
      </c>
      <c r="J1368" s="20" t="s">
        <v>721</v>
      </c>
      <c r="K1368" s="20" t="s">
        <v>722</v>
      </c>
      <c r="L1368" s="20" t="s">
        <v>723</v>
      </c>
      <c r="M1368" s="20" t="s">
        <v>33</v>
      </c>
      <c r="N1368" s="21">
        <v>1907.38</v>
      </c>
      <c r="O1368" s="21">
        <v>0</v>
      </c>
      <c r="P1368" s="20"/>
      <c r="Q1368" s="19">
        <v>45558</v>
      </c>
      <c r="R1368" s="20"/>
      <c r="S1368" s="19">
        <v>45658</v>
      </c>
      <c r="T1368" s="20" t="s">
        <v>7453</v>
      </c>
      <c r="U1368" s="20">
        <v>1027759</v>
      </c>
      <c r="V1368" s="20">
        <v>240002820</v>
      </c>
      <c r="W1368" s="20" t="s">
        <v>847</v>
      </c>
      <c r="X1368" s="20" t="s">
        <v>274</v>
      </c>
      <c r="Y1368" s="20" t="s">
        <v>306</v>
      </c>
      <c r="Z1368" s="20" t="s">
        <v>6990</v>
      </c>
      <c r="AA1368" s="20" t="s">
        <v>725</v>
      </c>
      <c r="AB1368" s="20" t="s">
        <v>726</v>
      </c>
      <c r="AC1368" s="20" t="s">
        <v>727</v>
      </c>
      <c r="AD1368" s="20" t="s">
        <v>56</v>
      </c>
      <c r="AE1368" s="20" t="s">
        <v>1014</v>
      </c>
    </row>
    <row r="1369" spans="1:31" ht="21" customHeight="1" x14ac:dyDescent="0.2">
      <c r="A1369" s="4">
        <f t="shared" si="67"/>
        <v>1367</v>
      </c>
      <c r="B1369" s="4" t="str">
        <f t="shared" si="68"/>
        <v>F010-00026083</v>
      </c>
      <c r="C1369" s="4" t="str">
        <f>IFERROR(VLOOKUP(F1369,Tablas!$A$1:$B$3,2,0),"")</f>
        <v>Factura</v>
      </c>
      <c r="D1369" s="4" t="str">
        <f t="shared" si="69"/>
        <v>Nacional - LETRAS A 45-60 DIAS / DRAFT 45-60 DAYS - Facturas clientes - C20602313906</v>
      </c>
      <c r="E1369" s="19">
        <v>45565</v>
      </c>
      <c r="F1369" s="20" t="s">
        <v>1001</v>
      </c>
      <c r="G1369" s="20" t="s">
        <v>7575</v>
      </c>
      <c r="H1369" s="20" t="s">
        <v>44</v>
      </c>
      <c r="I1369" s="20" t="s">
        <v>45</v>
      </c>
      <c r="J1369" s="20" t="s">
        <v>7397</v>
      </c>
      <c r="K1369" s="20" t="s">
        <v>7398</v>
      </c>
      <c r="L1369" s="20" t="s">
        <v>7399</v>
      </c>
      <c r="M1369" s="20" t="s">
        <v>125</v>
      </c>
      <c r="N1369" s="21">
        <v>1915.37</v>
      </c>
      <c r="O1369" s="21">
        <v>0</v>
      </c>
      <c r="P1369" s="20"/>
      <c r="Q1369" s="19">
        <v>45565</v>
      </c>
      <c r="R1369" s="20"/>
      <c r="S1369" s="19">
        <v>45685</v>
      </c>
      <c r="T1369" s="20" t="s">
        <v>7547</v>
      </c>
      <c r="U1369" s="20">
        <v>1031867</v>
      </c>
      <c r="V1369" s="20">
        <v>240002919</v>
      </c>
      <c r="W1369" s="20" t="s">
        <v>847</v>
      </c>
      <c r="X1369" s="20" t="s">
        <v>274</v>
      </c>
      <c r="Y1369" s="20" t="s">
        <v>267</v>
      </c>
      <c r="Z1369" s="20" t="s">
        <v>7401</v>
      </c>
      <c r="AA1369" s="20" t="s">
        <v>7402</v>
      </c>
      <c r="AB1369" s="20" t="s">
        <v>328</v>
      </c>
      <c r="AC1369" s="20" t="s">
        <v>167</v>
      </c>
      <c r="AD1369" s="20" t="s">
        <v>56</v>
      </c>
      <c r="AE1369" s="20" t="s">
        <v>1014</v>
      </c>
    </row>
    <row r="1370" spans="1:31" ht="21" customHeight="1" x14ac:dyDescent="0.2">
      <c r="A1370" s="4">
        <f t="shared" si="67"/>
        <v>1368</v>
      </c>
      <c r="B1370" s="4" t="str">
        <f t="shared" si="68"/>
        <v>F010-00026083</v>
      </c>
      <c r="C1370" s="4" t="str">
        <f>IFERROR(VLOOKUP(F1370,Tablas!$A$1:$B$3,2,0),"")</f>
        <v>Factura</v>
      </c>
      <c r="D1370" s="4" t="str">
        <f t="shared" si="69"/>
        <v>Nacional - LETRAS A 45-60 DIAS / DRAFT 45-60 DAYS - Facturas clientes - C20602313906</v>
      </c>
      <c r="E1370" s="19">
        <v>45565</v>
      </c>
      <c r="F1370" s="20" t="s">
        <v>1001</v>
      </c>
      <c r="G1370" s="20" t="s">
        <v>7575</v>
      </c>
      <c r="H1370" s="20" t="s">
        <v>44</v>
      </c>
      <c r="I1370" s="20" t="s">
        <v>45</v>
      </c>
      <c r="J1370" s="20" t="s">
        <v>7397</v>
      </c>
      <c r="K1370" s="20" t="s">
        <v>7398</v>
      </c>
      <c r="L1370" s="20" t="s">
        <v>7399</v>
      </c>
      <c r="M1370" s="20" t="s">
        <v>125</v>
      </c>
      <c r="N1370" s="21">
        <v>1915.38</v>
      </c>
      <c r="O1370" s="21">
        <v>0</v>
      </c>
      <c r="P1370" s="20"/>
      <c r="Q1370" s="19">
        <v>45565</v>
      </c>
      <c r="R1370" s="20"/>
      <c r="S1370" s="19">
        <v>45670</v>
      </c>
      <c r="T1370" s="20" t="s">
        <v>7547</v>
      </c>
      <c r="U1370" s="20">
        <v>1031867</v>
      </c>
      <c r="V1370" s="20">
        <v>240002919</v>
      </c>
      <c r="W1370" s="20" t="s">
        <v>847</v>
      </c>
      <c r="X1370" s="20" t="s">
        <v>274</v>
      </c>
      <c r="Y1370" s="20" t="s">
        <v>267</v>
      </c>
      <c r="Z1370" s="20" t="s">
        <v>7401</v>
      </c>
      <c r="AA1370" s="20" t="s">
        <v>7402</v>
      </c>
      <c r="AB1370" s="20" t="s">
        <v>328</v>
      </c>
      <c r="AC1370" s="20" t="s">
        <v>167</v>
      </c>
      <c r="AD1370" s="20" t="s">
        <v>56</v>
      </c>
      <c r="AE1370" s="20" t="s">
        <v>1014</v>
      </c>
    </row>
    <row r="1371" spans="1:31" ht="21" customHeight="1" x14ac:dyDescent="0.2">
      <c r="A1371" s="4">
        <f t="shared" si="67"/>
        <v>1369</v>
      </c>
      <c r="B1371" s="4" t="str">
        <f t="shared" si="68"/>
        <v>F010-00025806</v>
      </c>
      <c r="C1371" s="4" t="str">
        <f>IFERROR(VLOOKUP(F1371,Tablas!$A$1:$B$3,2,0),"")</f>
        <v>Factura</v>
      </c>
      <c r="D1371" s="4" t="str">
        <f t="shared" si="69"/>
        <v>Nacional - LETRAS A 45-55-65-75 DIAS / DRAFT  45-55-65-75 DAYS - Facturas clientes - C20606722606</v>
      </c>
      <c r="E1371" s="19">
        <v>45539</v>
      </c>
      <c r="F1371" s="20" t="s">
        <v>1001</v>
      </c>
      <c r="G1371" s="20" t="s">
        <v>7576</v>
      </c>
      <c r="H1371" s="20" t="s">
        <v>44</v>
      </c>
      <c r="I1371" s="20" t="s">
        <v>45</v>
      </c>
      <c r="J1371" s="20" t="s">
        <v>7236</v>
      </c>
      <c r="K1371" s="20" t="s">
        <v>7237</v>
      </c>
      <c r="L1371" s="20" t="s">
        <v>7238</v>
      </c>
      <c r="M1371" s="20"/>
      <c r="N1371" s="21">
        <v>1920.9</v>
      </c>
      <c r="O1371" s="21">
        <v>0</v>
      </c>
      <c r="P1371" s="20"/>
      <c r="Q1371" s="19">
        <v>45539</v>
      </c>
      <c r="R1371" s="20"/>
      <c r="S1371" s="19">
        <v>45659</v>
      </c>
      <c r="T1371" s="20" t="s">
        <v>7453</v>
      </c>
      <c r="U1371" s="20">
        <v>1018971</v>
      </c>
      <c r="V1371" s="20">
        <v>240002617</v>
      </c>
      <c r="W1371" s="20" t="s">
        <v>847</v>
      </c>
      <c r="X1371" s="20" t="s">
        <v>274</v>
      </c>
      <c r="Y1371" s="20" t="s">
        <v>306</v>
      </c>
      <c r="Z1371" s="20" t="s">
        <v>7489</v>
      </c>
      <c r="AA1371" s="20" t="s">
        <v>7240</v>
      </c>
      <c r="AB1371" s="20" t="s">
        <v>7137</v>
      </c>
      <c r="AC1371" s="20" t="s">
        <v>3722</v>
      </c>
      <c r="AD1371" s="20" t="s">
        <v>56</v>
      </c>
      <c r="AE1371" s="20" t="s">
        <v>1014</v>
      </c>
    </row>
    <row r="1372" spans="1:31" ht="21" customHeight="1" x14ac:dyDescent="0.2">
      <c r="A1372" s="4">
        <f t="shared" si="67"/>
        <v>1370</v>
      </c>
      <c r="B1372" s="4" t="str">
        <f t="shared" si="68"/>
        <v>F010-00025806</v>
      </c>
      <c r="C1372" s="4" t="str">
        <f>IFERROR(VLOOKUP(F1372,Tablas!$A$1:$B$3,2,0),"")</f>
        <v>Factura</v>
      </c>
      <c r="D1372" s="4" t="str">
        <f t="shared" si="69"/>
        <v>Nacional - LETRAS A 45-55-65-75 DIAS / DRAFT  45-55-65-75 DAYS - Facturas clientes - C20606722606</v>
      </c>
      <c r="E1372" s="19">
        <v>45539</v>
      </c>
      <c r="F1372" s="20" t="s">
        <v>1001</v>
      </c>
      <c r="G1372" s="20" t="s">
        <v>7576</v>
      </c>
      <c r="H1372" s="20" t="s">
        <v>44</v>
      </c>
      <c r="I1372" s="20" t="s">
        <v>45</v>
      </c>
      <c r="J1372" s="20" t="s">
        <v>7236</v>
      </c>
      <c r="K1372" s="20" t="s">
        <v>7237</v>
      </c>
      <c r="L1372" s="20" t="s">
        <v>7238</v>
      </c>
      <c r="M1372" s="20"/>
      <c r="N1372" s="21">
        <v>1920.9</v>
      </c>
      <c r="O1372" s="21">
        <v>0</v>
      </c>
      <c r="P1372" s="20"/>
      <c r="Q1372" s="19">
        <v>45539</v>
      </c>
      <c r="R1372" s="20"/>
      <c r="S1372" s="19">
        <v>45649</v>
      </c>
      <c r="T1372" s="20" t="s">
        <v>7453</v>
      </c>
      <c r="U1372" s="20">
        <v>1018971</v>
      </c>
      <c r="V1372" s="20">
        <v>240002617</v>
      </c>
      <c r="W1372" s="20" t="s">
        <v>847</v>
      </c>
      <c r="X1372" s="20" t="s">
        <v>274</v>
      </c>
      <c r="Y1372" s="20" t="s">
        <v>306</v>
      </c>
      <c r="Z1372" s="20" t="s">
        <v>7489</v>
      </c>
      <c r="AA1372" s="20" t="s">
        <v>7240</v>
      </c>
      <c r="AB1372" s="20" t="s">
        <v>7137</v>
      </c>
      <c r="AC1372" s="20" t="s">
        <v>3722</v>
      </c>
      <c r="AD1372" s="20" t="s">
        <v>56</v>
      </c>
      <c r="AE1372" s="20" t="s">
        <v>1014</v>
      </c>
    </row>
    <row r="1373" spans="1:31" ht="21" customHeight="1" x14ac:dyDescent="0.2">
      <c r="A1373" s="4">
        <f t="shared" si="67"/>
        <v>1371</v>
      </c>
      <c r="B1373" s="4" t="str">
        <f t="shared" si="68"/>
        <v>F010-00025806</v>
      </c>
      <c r="C1373" s="4" t="str">
        <f>IFERROR(VLOOKUP(F1373,Tablas!$A$1:$B$3,2,0),"")</f>
        <v>Factura</v>
      </c>
      <c r="D1373" s="4" t="str">
        <f t="shared" si="69"/>
        <v>Nacional - LETRAS A 45-55-65-75 DIAS / DRAFT  45-55-65-75 DAYS - Facturas clientes - C20606722606</v>
      </c>
      <c r="E1373" s="19">
        <v>45539</v>
      </c>
      <c r="F1373" s="20" t="s">
        <v>1001</v>
      </c>
      <c r="G1373" s="20" t="s">
        <v>7576</v>
      </c>
      <c r="H1373" s="20" t="s">
        <v>44</v>
      </c>
      <c r="I1373" s="20" t="s">
        <v>45</v>
      </c>
      <c r="J1373" s="20" t="s">
        <v>7236</v>
      </c>
      <c r="K1373" s="20" t="s">
        <v>7237</v>
      </c>
      <c r="L1373" s="20" t="s">
        <v>7238</v>
      </c>
      <c r="M1373" s="20"/>
      <c r="N1373" s="21">
        <v>1920.9</v>
      </c>
      <c r="O1373" s="21">
        <v>0</v>
      </c>
      <c r="P1373" s="20"/>
      <c r="Q1373" s="19">
        <v>45539</v>
      </c>
      <c r="R1373" s="20"/>
      <c r="S1373" s="19">
        <v>45639</v>
      </c>
      <c r="T1373" s="20" t="s">
        <v>7453</v>
      </c>
      <c r="U1373" s="20">
        <v>1018971</v>
      </c>
      <c r="V1373" s="20">
        <v>240002617</v>
      </c>
      <c r="W1373" s="20" t="s">
        <v>847</v>
      </c>
      <c r="X1373" s="20" t="s">
        <v>274</v>
      </c>
      <c r="Y1373" s="20" t="s">
        <v>306</v>
      </c>
      <c r="Z1373" s="20" t="s">
        <v>7489</v>
      </c>
      <c r="AA1373" s="20" t="s">
        <v>7240</v>
      </c>
      <c r="AB1373" s="20" t="s">
        <v>7137</v>
      </c>
      <c r="AC1373" s="20" t="s">
        <v>3722</v>
      </c>
      <c r="AD1373" s="20" t="s">
        <v>56</v>
      </c>
      <c r="AE1373" s="20" t="s">
        <v>1014</v>
      </c>
    </row>
    <row r="1374" spans="1:31" ht="21" customHeight="1" x14ac:dyDescent="0.2">
      <c r="A1374" s="4">
        <f t="shared" si="67"/>
        <v>1372</v>
      </c>
      <c r="B1374" s="4" t="str">
        <f t="shared" si="68"/>
        <v>F010-00025836</v>
      </c>
      <c r="C1374" s="4" t="str">
        <f>IFERROR(VLOOKUP(F1374,Tablas!$A$1:$B$3,2,0),"")</f>
        <v>Factura</v>
      </c>
      <c r="D1374" s="4" t="str">
        <f t="shared" si="69"/>
        <v>Nacional - LETRAS A 45-55-65-75 DIAS / DRAFT  45-55-65-75 DAYS - Facturas clientes - C20601052921</v>
      </c>
      <c r="E1374" s="19">
        <v>45541</v>
      </c>
      <c r="F1374" s="20" t="s">
        <v>1001</v>
      </c>
      <c r="G1374" s="20" t="s">
        <v>7577</v>
      </c>
      <c r="H1374" s="20" t="s">
        <v>44</v>
      </c>
      <c r="I1374" s="20" t="s">
        <v>45</v>
      </c>
      <c r="J1374" s="20" t="s">
        <v>7563</v>
      </c>
      <c r="K1374" s="20" t="s">
        <v>7564</v>
      </c>
      <c r="L1374" s="20" t="s">
        <v>7565</v>
      </c>
      <c r="M1374" s="20" t="s">
        <v>33</v>
      </c>
      <c r="N1374" s="21">
        <v>1943.4</v>
      </c>
      <c r="O1374" s="21">
        <v>0</v>
      </c>
      <c r="P1374" s="20"/>
      <c r="Q1374" s="19">
        <v>45541</v>
      </c>
      <c r="R1374" s="20"/>
      <c r="S1374" s="19">
        <v>45661</v>
      </c>
      <c r="T1374" s="20" t="s">
        <v>7453</v>
      </c>
      <c r="U1374" s="20">
        <v>1020106</v>
      </c>
      <c r="V1374" s="20">
        <v>240002654</v>
      </c>
      <c r="W1374" s="20" t="s">
        <v>847</v>
      </c>
      <c r="X1374" s="20" t="s">
        <v>305</v>
      </c>
      <c r="Y1374" s="20" t="s">
        <v>404</v>
      </c>
      <c r="Z1374" s="20" t="s">
        <v>7578</v>
      </c>
      <c r="AA1374" s="20" t="s">
        <v>7566</v>
      </c>
      <c r="AB1374" s="20" t="s">
        <v>741</v>
      </c>
      <c r="AC1374" s="20" t="s">
        <v>741</v>
      </c>
      <c r="AD1374" s="20" t="s">
        <v>56</v>
      </c>
      <c r="AE1374" s="20" t="s">
        <v>1014</v>
      </c>
    </row>
    <row r="1375" spans="1:31" ht="21" customHeight="1" x14ac:dyDescent="0.2">
      <c r="A1375" s="4">
        <f t="shared" si="67"/>
        <v>1373</v>
      </c>
      <c r="B1375" s="4" t="str">
        <f t="shared" si="68"/>
        <v>F010-00025836</v>
      </c>
      <c r="C1375" s="4" t="str">
        <f>IFERROR(VLOOKUP(F1375,Tablas!$A$1:$B$3,2,0),"")</f>
        <v>Factura</v>
      </c>
      <c r="D1375" s="4" t="str">
        <f t="shared" si="69"/>
        <v>Nacional - LETRAS A 45-55-65-75 DIAS / DRAFT  45-55-65-75 DAYS - Facturas clientes - C20601052921</v>
      </c>
      <c r="E1375" s="19">
        <v>45541</v>
      </c>
      <c r="F1375" s="20" t="s">
        <v>1001</v>
      </c>
      <c r="G1375" s="20" t="s">
        <v>7577</v>
      </c>
      <c r="H1375" s="20" t="s">
        <v>44</v>
      </c>
      <c r="I1375" s="20" t="s">
        <v>45</v>
      </c>
      <c r="J1375" s="20" t="s">
        <v>7563</v>
      </c>
      <c r="K1375" s="20" t="s">
        <v>7564</v>
      </c>
      <c r="L1375" s="20" t="s">
        <v>7565</v>
      </c>
      <c r="M1375" s="20" t="s">
        <v>33</v>
      </c>
      <c r="N1375" s="21">
        <v>1943.4</v>
      </c>
      <c r="O1375" s="21">
        <v>0</v>
      </c>
      <c r="P1375" s="20"/>
      <c r="Q1375" s="19">
        <v>45541</v>
      </c>
      <c r="R1375" s="20"/>
      <c r="S1375" s="19">
        <v>45651</v>
      </c>
      <c r="T1375" s="20" t="s">
        <v>7453</v>
      </c>
      <c r="U1375" s="20">
        <v>1020106</v>
      </c>
      <c r="V1375" s="20">
        <v>240002654</v>
      </c>
      <c r="W1375" s="20" t="s">
        <v>847</v>
      </c>
      <c r="X1375" s="20" t="s">
        <v>305</v>
      </c>
      <c r="Y1375" s="20" t="s">
        <v>404</v>
      </c>
      <c r="Z1375" s="20" t="s">
        <v>7578</v>
      </c>
      <c r="AA1375" s="20" t="s">
        <v>7566</v>
      </c>
      <c r="AB1375" s="20" t="s">
        <v>741</v>
      </c>
      <c r="AC1375" s="20" t="s">
        <v>741</v>
      </c>
      <c r="AD1375" s="20" t="s">
        <v>56</v>
      </c>
      <c r="AE1375" s="20" t="s">
        <v>1014</v>
      </c>
    </row>
    <row r="1376" spans="1:31" ht="21" customHeight="1" x14ac:dyDescent="0.2">
      <c r="A1376" s="4">
        <f t="shared" si="67"/>
        <v>1374</v>
      </c>
      <c r="B1376" s="4" t="str">
        <f t="shared" si="68"/>
        <v>F010-00025836</v>
      </c>
      <c r="C1376" s="4" t="str">
        <f>IFERROR(VLOOKUP(F1376,Tablas!$A$1:$B$3,2,0),"")</f>
        <v>Factura</v>
      </c>
      <c r="D1376" s="4" t="str">
        <f t="shared" si="69"/>
        <v>Nacional - LETRAS A 45-55-65-75 DIAS / DRAFT  45-55-65-75 DAYS - Facturas clientes - C20601052921</v>
      </c>
      <c r="E1376" s="19">
        <v>45541</v>
      </c>
      <c r="F1376" s="20" t="s">
        <v>1001</v>
      </c>
      <c r="G1376" s="20" t="s">
        <v>7577</v>
      </c>
      <c r="H1376" s="20" t="s">
        <v>44</v>
      </c>
      <c r="I1376" s="20" t="s">
        <v>45</v>
      </c>
      <c r="J1376" s="20" t="s">
        <v>7563</v>
      </c>
      <c r="K1376" s="20" t="s">
        <v>7564</v>
      </c>
      <c r="L1376" s="20" t="s">
        <v>7565</v>
      </c>
      <c r="M1376" s="20" t="s">
        <v>33</v>
      </c>
      <c r="N1376" s="21">
        <v>1943.4</v>
      </c>
      <c r="O1376" s="21">
        <v>0</v>
      </c>
      <c r="P1376" s="20"/>
      <c r="Q1376" s="19">
        <v>45541</v>
      </c>
      <c r="R1376" s="20"/>
      <c r="S1376" s="19">
        <v>45641</v>
      </c>
      <c r="T1376" s="20" t="s">
        <v>7453</v>
      </c>
      <c r="U1376" s="20">
        <v>1020106</v>
      </c>
      <c r="V1376" s="20">
        <v>240002654</v>
      </c>
      <c r="W1376" s="20" t="s">
        <v>847</v>
      </c>
      <c r="X1376" s="20" t="s">
        <v>305</v>
      </c>
      <c r="Y1376" s="20" t="s">
        <v>404</v>
      </c>
      <c r="Z1376" s="20" t="s">
        <v>7578</v>
      </c>
      <c r="AA1376" s="20" t="s">
        <v>7566</v>
      </c>
      <c r="AB1376" s="20" t="s">
        <v>741</v>
      </c>
      <c r="AC1376" s="20" t="s">
        <v>741</v>
      </c>
      <c r="AD1376" s="20" t="s">
        <v>56</v>
      </c>
      <c r="AE1376" s="20" t="s">
        <v>1014</v>
      </c>
    </row>
    <row r="1377" spans="1:31" ht="21" customHeight="1" x14ac:dyDescent="0.2">
      <c r="A1377" s="4">
        <f t="shared" si="67"/>
        <v>1375</v>
      </c>
      <c r="B1377" s="4" t="str">
        <f t="shared" si="68"/>
        <v>F010-00025867</v>
      </c>
      <c r="C1377" s="4" t="str">
        <f>IFERROR(VLOOKUP(F1377,Tablas!$A$1:$B$3,2,0),"")</f>
        <v>Factura</v>
      </c>
      <c r="D1377" s="4" t="str">
        <f t="shared" si="69"/>
        <v>Nacional - LETRAS A 45-60 DIAS / DRAFT 45-60 DAYS - Facturas clientes - C20481460159</v>
      </c>
      <c r="E1377" s="19">
        <v>45546</v>
      </c>
      <c r="F1377" s="20" t="s">
        <v>1001</v>
      </c>
      <c r="G1377" s="20" t="s">
        <v>7579</v>
      </c>
      <c r="H1377" s="20" t="s">
        <v>44</v>
      </c>
      <c r="I1377" s="20" t="s">
        <v>45</v>
      </c>
      <c r="J1377" s="20" t="s">
        <v>379</v>
      </c>
      <c r="K1377" s="20" t="s">
        <v>380</v>
      </c>
      <c r="L1377" s="20" t="s">
        <v>381</v>
      </c>
      <c r="M1377" s="20" t="s">
        <v>125</v>
      </c>
      <c r="N1377" s="21">
        <v>1944.4</v>
      </c>
      <c r="O1377" s="21">
        <v>0</v>
      </c>
      <c r="P1377" s="20"/>
      <c r="Q1377" s="19">
        <v>45546</v>
      </c>
      <c r="R1377" s="20"/>
      <c r="S1377" s="19">
        <v>45666</v>
      </c>
      <c r="T1377" s="20" t="s">
        <v>7547</v>
      </c>
      <c r="U1377" s="20">
        <v>1022165</v>
      </c>
      <c r="V1377" s="20">
        <v>240002689</v>
      </c>
      <c r="W1377" s="20" t="s">
        <v>847</v>
      </c>
      <c r="X1377" s="20" t="s">
        <v>305</v>
      </c>
      <c r="Y1377" s="20" t="s">
        <v>245</v>
      </c>
      <c r="Z1377" s="20" t="s">
        <v>7462</v>
      </c>
      <c r="AA1377" s="20" t="s">
        <v>7463</v>
      </c>
      <c r="AB1377" s="20" t="s">
        <v>337</v>
      </c>
      <c r="AC1377" s="20" t="s">
        <v>337</v>
      </c>
      <c r="AD1377" s="20" t="s">
        <v>56</v>
      </c>
      <c r="AE1377" s="20" t="s">
        <v>1014</v>
      </c>
    </row>
    <row r="1378" spans="1:31" ht="21" customHeight="1" x14ac:dyDescent="0.2">
      <c r="A1378" s="4">
        <f t="shared" si="67"/>
        <v>1376</v>
      </c>
      <c r="B1378" s="4" t="str">
        <f t="shared" si="68"/>
        <v>F010-00025867</v>
      </c>
      <c r="C1378" s="4" t="str">
        <f>IFERROR(VLOOKUP(F1378,Tablas!$A$1:$B$3,2,0),"")</f>
        <v>Factura</v>
      </c>
      <c r="D1378" s="4" t="str">
        <f t="shared" si="69"/>
        <v>Nacional - LETRAS A 45-60 DIAS / DRAFT 45-60 DAYS - Facturas clientes - C20481460159</v>
      </c>
      <c r="E1378" s="19">
        <v>45546</v>
      </c>
      <c r="F1378" s="20" t="s">
        <v>1001</v>
      </c>
      <c r="G1378" s="20" t="s">
        <v>7579</v>
      </c>
      <c r="H1378" s="20" t="s">
        <v>44</v>
      </c>
      <c r="I1378" s="20" t="s">
        <v>45</v>
      </c>
      <c r="J1378" s="20" t="s">
        <v>379</v>
      </c>
      <c r="K1378" s="20" t="s">
        <v>380</v>
      </c>
      <c r="L1378" s="20" t="s">
        <v>381</v>
      </c>
      <c r="M1378" s="20" t="s">
        <v>125</v>
      </c>
      <c r="N1378" s="21">
        <v>1944.41</v>
      </c>
      <c r="O1378" s="21">
        <v>0</v>
      </c>
      <c r="P1378" s="20"/>
      <c r="Q1378" s="19">
        <v>45546</v>
      </c>
      <c r="R1378" s="20"/>
      <c r="S1378" s="19">
        <v>45651</v>
      </c>
      <c r="T1378" s="20" t="s">
        <v>7547</v>
      </c>
      <c r="U1378" s="20">
        <v>1022165</v>
      </c>
      <c r="V1378" s="20">
        <v>240002689</v>
      </c>
      <c r="W1378" s="20" t="s">
        <v>847</v>
      </c>
      <c r="X1378" s="20" t="s">
        <v>305</v>
      </c>
      <c r="Y1378" s="20" t="s">
        <v>245</v>
      </c>
      <c r="Z1378" s="20" t="s">
        <v>7462</v>
      </c>
      <c r="AA1378" s="20" t="s">
        <v>7463</v>
      </c>
      <c r="AB1378" s="20" t="s">
        <v>337</v>
      </c>
      <c r="AC1378" s="20" t="s">
        <v>337</v>
      </c>
      <c r="AD1378" s="20" t="s">
        <v>56</v>
      </c>
      <c r="AE1378" s="20" t="s">
        <v>1014</v>
      </c>
    </row>
    <row r="1379" spans="1:31" ht="21" customHeight="1" x14ac:dyDescent="0.2">
      <c r="A1379" s="4">
        <f t="shared" si="67"/>
        <v>1377</v>
      </c>
      <c r="B1379" s="4" t="str">
        <f t="shared" si="68"/>
        <v>F010-00026084</v>
      </c>
      <c r="C1379" s="4" t="str">
        <f>IFERROR(VLOOKUP(F1379,Tablas!$A$1:$B$3,2,0),"")</f>
        <v>Factura</v>
      </c>
      <c r="D1379" s="4" t="str">
        <f t="shared" si="69"/>
        <v>Nacional - LETRAS A 45-55-65-75 DIAS / DRAFT  45-55-65-75 DAYS - Facturas clientes - C20491686759</v>
      </c>
      <c r="E1379" s="19">
        <v>45565</v>
      </c>
      <c r="F1379" s="20" t="s">
        <v>1001</v>
      </c>
      <c r="G1379" s="20" t="s">
        <v>7580</v>
      </c>
      <c r="H1379" s="20" t="s">
        <v>44</v>
      </c>
      <c r="I1379" s="20" t="s">
        <v>45</v>
      </c>
      <c r="J1379" s="20" t="s">
        <v>302</v>
      </c>
      <c r="K1379" s="20" t="s">
        <v>303</v>
      </c>
      <c r="L1379" s="20" t="s">
        <v>304</v>
      </c>
      <c r="M1379" s="20" t="s">
        <v>125</v>
      </c>
      <c r="N1379" s="21">
        <v>1968.6</v>
      </c>
      <c r="O1379" s="21">
        <v>0</v>
      </c>
      <c r="P1379" s="20"/>
      <c r="Q1379" s="19">
        <v>45565</v>
      </c>
      <c r="R1379" s="20"/>
      <c r="S1379" s="19">
        <v>45685</v>
      </c>
      <c r="T1379" s="20" t="s">
        <v>7453</v>
      </c>
      <c r="U1379" s="20">
        <v>1031880</v>
      </c>
      <c r="V1379" s="20">
        <v>240002920</v>
      </c>
      <c r="W1379" s="20" t="s">
        <v>847</v>
      </c>
      <c r="X1379" s="20" t="s">
        <v>274</v>
      </c>
      <c r="Y1379" s="20" t="s">
        <v>306</v>
      </c>
      <c r="Z1379" s="20" t="s">
        <v>7581</v>
      </c>
      <c r="AA1379" s="20" t="s">
        <v>308</v>
      </c>
      <c r="AB1379" s="20" t="s">
        <v>309</v>
      </c>
      <c r="AC1379" s="20" t="s">
        <v>309</v>
      </c>
      <c r="AD1379" s="20" t="s">
        <v>56</v>
      </c>
      <c r="AE1379" s="20" t="s">
        <v>1014</v>
      </c>
    </row>
    <row r="1380" spans="1:31" ht="21" customHeight="1" x14ac:dyDescent="0.2">
      <c r="A1380" s="4">
        <f t="shared" si="67"/>
        <v>1378</v>
      </c>
      <c r="B1380" s="4" t="str">
        <f t="shared" si="68"/>
        <v>F010-00026084</v>
      </c>
      <c r="C1380" s="4" t="str">
        <f>IFERROR(VLOOKUP(F1380,Tablas!$A$1:$B$3,2,0),"")</f>
        <v>Factura</v>
      </c>
      <c r="D1380" s="4" t="str">
        <f t="shared" si="69"/>
        <v>Nacional - LETRAS A 45-55-65-75 DIAS / DRAFT  45-55-65-75 DAYS - Facturas clientes - C20491686759</v>
      </c>
      <c r="E1380" s="19">
        <v>45565</v>
      </c>
      <c r="F1380" s="20" t="s">
        <v>1001</v>
      </c>
      <c r="G1380" s="20" t="s">
        <v>7580</v>
      </c>
      <c r="H1380" s="20" t="s">
        <v>44</v>
      </c>
      <c r="I1380" s="20" t="s">
        <v>45</v>
      </c>
      <c r="J1380" s="20" t="s">
        <v>302</v>
      </c>
      <c r="K1380" s="20" t="s">
        <v>303</v>
      </c>
      <c r="L1380" s="20" t="s">
        <v>304</v>
      </c>
      <c r="M1380" s="20" t="s">
        <v>125</v>
      </c>
      <c r="N1380" s="21">
        <v>1968.6</v>
      </c>
      <c r="O1380" s="21">
        <v>0</v>
      </c>
      <c r="P1380" s="20"/>
      <c r="Q1380" s="19">
        <v>45565</v>
      </c>
      <c r="R1380" s="20"/>
      <c r="S1380" s="19">
        <v>45665</v>
      </c>
      <c r="T1380" s="20" t="s">
        <v>7453</v>
      </c>
      <c r="U1380" s="20">
        <v>1031880</v>
      </c>
      <c r="V1380" s="20">
        <v>240002920</v>
      </c>
      <c r="W1380" s="20" t="s">
        <v>847</v>
      </c>
      <c r="X1380" s="20" t="s">
        <v>274</v>
      </c>
      <c r="Y1380" s="20" t="s">
        <v>306</v>
      </c>
      <c r="Z1380" s="20" t="s">
        <v>7581</v>
      </c>
      <c r="AA1380" s="20" t="s">
        <v>308</v>
      </c>
      <c r="AB1380" s="20" t="s">
        <v>309</v>
      </c>
      <c r="AC1380" s="20" t="s">
        <v>309</v>
      </c>
      <c r="AD1380" s="20" t="s">
        <v>56</v>
      </c>
      <c r="AE1380" s="20" t="s">
        <v>1014</v>
      </c>
    </row>
    <row r="1381" spans="1:31" ht="21" customHeight="1" x14ac:dyDescent="0.2">
      <c r="A1381" s="4">
        <f t="shared" si="67"/>
        <v>1379</v>
      </c>
      <c r="B1381" s="4" t="str">
        <f t="shared" si="68"/>
        <v>F010-00026084</v>
      </c>
      <c r="C1381" s="4" t="str">
        <f>IFERROR(VLOOKUP(F1381,Tablas!$A$1:$B$3,2,0),"")</f>
        <v>Factura</v>
      </c>
      <c r="D1381" s="4" t="str">
        <f t="shared" si="69"/>
        <v>Nacional - LETRAS A 45-55-65-75 DIAS / DRAFT  45-55-65-75 DAYS - Facturas clientes - C20491686759</v>
      </c>
      <c r="E1381" s="19">
        <v>45565</v>
      </c>
      <c r="F1381" s="20" t="s">
        <v>1001</v>
      </c>
      <c r="G1381" s="20" t="s">
        <v>7580</v>
      </c>
      <c r="H1381" s="20" t="s">
        <v>44</v>
      </c>
      <c r="I1381" s="20" t="s">
        <v>45</v>
      </c>
      <c r="J1381" s="20" t="s">
        <v>302</v>
      </c>
      <c r="K1381" s="20" t="s">
        <v>303</v>
      </c>
      <c r="L1381" s="20" t="s">
        <v>304</v>
      </c>
      <c r="M1381" s="20" t="s">
        <v>125</v>
      </c>
      <c r="N1381" s="21">
        <v>1968.6</v>
      </c>
      <c r="O1381" s="21">
        <v>0</v>
      </c>
      <c r="P1381" s="20"/>
      <c r="Q1381" s="19">
        <v>45565</v>
      </c>
      <c r="R1381" s="20"/>
      <c r="S1381" s="19">
        <v>45675</v>
      </c>
      <c r="T1381" s="20" t="s">
        <v>7453</v>
      </c>
      <c r="U1381" s="20">
        <v>1031880</v>
      </c>
      <c r="V1381" s="20">
        <v>240002920</v>
      </c>
      <c r="W1381" s="20" t="s">
        <v>847</v>
      </c>
      <c r="X1381" s="20" t="s">
        <v>274</v>
      </c>
      <c r="Y1381" s="20" t="s">
        <v>306</v>
      </c>
      <c r="Z1381" s="20" t="s">
        <v>7581</v>
      </c>
      <c r="AA1381" s="20" t="s">
        <v>308</v>
      </c>
      <c r="AB1381" s="20" t="s">
        <v>309</v>
      </c>
      <c r="AC1381" s="20" t="s">
        <v>309</v>
      </c>
      <c r="AD1381" s="20" t="s">
        <v>56</v>
      </c>
      <c r="AE1381" s="20" t="s">
        <v>1014</v>
      </c>
    </row>
    <row r="1382" spans="1:31" ht="21" customHeight="1" x14ac:dyDescent="0.2">
      <c r="A1382" s="4">
        <f t="shared" si="67"/>
        <v>1380</v>
      </c>
      <c r="B1382" s="4" t="str">
        <f t="shared" si="68"/>
        <v>F010-00025859</v>
      </c>
      <c r="C1382" s="4" t="str">
        <f>IFERROR(VLOOKUP(F1382,Tablas!$A$1:$B$3,2,0),"")</f>
        <v>Factura</v>
      </c>
      <c r="D1382" s="4" t="str">
        <f t="shared" si="69"/>
        <v>Nacional - LETRAS 45-52-59-66-73-90 DAYS - Facturas clientes - C20498074732</v>
      </c>
      <c r="E1382" s="19">
        <v>45545</v>
      </c>
      <c r="F1382" s="20" t="s">
        <v>1001</v>
      </c>
      <c r="G1382" s="20" t="s">
        <v>7592</v>
      </c>
      <c r="H1382" s="20" t="s">
        <v>44</v>
      </c>
      <c r="I1382" s="20" t="s">
        <v>45</v>
      </c>
      <c r="J1382" s="20" t="s">
        <v>647</v>
      </c>
      <c r="K1382" s="20" t="s">
        <v>648</v>
      </c>
      <c r="L1382" s="20" t="s">
        <v>649</v>
      </c>
      <c r="M1382" s="20" t="s">
        <v>125</v>
      </c>
      <c r="N1382" s="21">
        <v>2000.62</v>
      </c>
      <c r="O1382" s="21">
        <v>0</v>
      </c>
      <c r="P1382" s="20"/>
      <c r="Q1382" s="19">
        <v>45545</v>
      </c>
      <c r="R1382" s="20"/>
      <c r="S1382" s="19">
        <v>45635</v>
      </c>
      <c r="T1382" s="20" t="s">
        <v>7389</v>
      </c>
      <c r="U1382" s="20">
        <v>1021807</v>
      </c>
      <c r="V1382" s="20">
        <v>240002681</v>
      </c>
      <c r="W1382" s="20" t="s">
        <v>847</v>
      </c>
      <c r="X1382" s="20" t="s">
        <v>274</v>
      </c>
      <c r="Y1382" s="20" t="s">
        <v>333</v>
      </c>
      <c r="Z1382" s="20" t="s">
        <v>7593</v>
      </c>
      <c r="AA1382" s="20" t="s">
        <v>651</v>
      </c>
      <c r="AB1382" s="20" t="s">
        <v>502</v>
      </c>
      <c r="AC1382" s="20" t="s">
        <v>502</v>
      </c>
      <c r="AD1382" s="20" t="s">
        <v>56</v>
      </c>
      <c r="AE1382" s="20" t="s">
        <v>1014</v>
      </c>
    </row>
    <row r="1383" spans="1:31" ht="21" customHeight="1" x14ac:dyDescent="0.2">
      <c r="A1383" s="4">
        <f t="shared" si="67"/>
        <v>1381</v>
      </c>
      <c r="B1383" s="4" t="str">
        <f t="shared" si="68"/>
        <v>F010-00025859</v>
      </c>
      <c r="C1383" s="4" t="str">
        <f>IFERROR(VLOOKUP(F1383,Tablas!$A$1:$B$3,2,0),"")</f>
        <v>Factura</v>
      </c>
      <c r="D1383" s="4" t="str">
        <f t="shared" si="69"/>
        <v>Nacional - LETRAS 45-52-59-66-73-90 DAYS - Facturas clientes - C20498074732</v>
      </c>
      <c r="E1383" s="19">
        <v>45545</v>
      </c>
      <c r="F1383" s="20" t="s">
        <v>1001</v>
      </c>
      <c r="G1383" s="20" t="s">
        <v>7592</v>
      </c>
      <c r="H1383" s="20" t="s">
        <v>44</v>
      </c>
      <c r="I1383" s="20" t="s">
        <v>45</v>
      </c>
      <c r="J1383" s="20" t="s">
        <v>647</v>
      </c>
      <c r="K1383" s="20" t="s">
        <v>648</v>
      </c>
      <c r="L1383" s="20" t="s">
        <v>649</v>
      </c>
      <c r="M1383" s="20" t="s">
        <v>125</v>
      </c>
      <c r="N1383" s="21">
        <v>2011.85</v>
      </c>
      <c r="O1383" s="21">
        <v>0</v>
      </c>
      <c r="P1383" s="20"/>
      <c r="Q1383" s="19">
        <v>45545</v>
      </c>
      <c r="R1383" s="20"/>
      <c r="S1383" s="19">
        <v>45680</v>
      </c>
      <c r="T1383" s="20" t="s">
        <v>7389</v>
      </c>
      <c r="U1383" s="20">
        <v>1021807</v>
      </c>
      <c r="V1383" s="20">
        <v>240002681</v>
      </c>
      <c r="W1383" s="20" t="s">
        <v>847</v>
      </c>
      <c r="X1383" s="20" t="s">
        <v>274</v>
      </c>
      <c r="Y1383" s="20" t="s">
        <v>333</v>
      </c>
      <c r="Z1383" s="20" t="s">
        <v>7593</v>
      </c>
      <c r="AA1383" s="20" t="s">
        <v>651</v>
      </c>
      <c r="AB1383" s="20" t="s">
        <v>502</v>
      </c>
      <c r="AC1383" s="20" t="s">
        <v>502</v>
      </c>
      <c r="AD1383" s="20" t="s">
        <v>56</v>
      </c>
      <c r="AE1383" s="20" t="s">
        <v>1014</v>
      </c>
    </row>
    <row r="1384" spans="1:31" ht="21" customHeight="1" x14ac:dyDescent="0.2">
      <c r="A1384" s="4">
        <f t="shared" si="67"/>
        <v>1382</v>
      </c>
      <c r="B1384" s="4" t="str">
        <f t="shared" si="68"/>
        <v>F010-00025859</v>
      </c>
      <c r="C1384" s="4" t="str">
        <f>IFERROR(VLOOKUP(F1384,Tablas!$A$1:$B$3,2,0),"")</f>
        <v>Factura</v>
      </c>
      <c r="D1384" s="4" t="str">
        <f t="shared" si="69"/>
        <v>Nacional - LETRAS 45-52-59-66-73-90 DAYS - Facturas clientes - C20498074732</v>
      </c>
      <c r="E1384" s="19">
        <v>45545</v>
      </c>
      <c r="F1384" s="20" t="s">
        <v>1001</v>
      </c>
      <c r="G1384" s="20" t="s">
        <v>7592</v>
      </c>
      <c r="H1384" s="20" t="s">
        <v>44</v>
      </c>
      <c r="I1384" s="20" t="s">
        <v>45</v>
      </c>
      <c r="J1384" s="20" t="s">
        <v>647</v>
      </c>
      <c r="K1384" s="20" t="s">
        <v>648</v>
      </c>
      <c r="L1384" s="20" t="s">
        <v>649</v>
      </c>
      <c r="M1384" s="20" t="s">
        <v>125</v>
      </c>
      <c r="N1384" s="21">
        <v>2014.27</v>
      </c>
      <c r="O1384" s="21">
        <v>0</v>
      </c>
      <c r="P1384" s="20"/>
      <c r="Q1384" s="19">
        <v>45545</v>
      </c>
      <c r="R1384" s="20"/>
      <c r="S1384" s="19">
        <v>45649</v>
      </c>
      <c r="T1384" s="20" t="s">
        <v>7389</v>
      </c>
      <c r="U1384" s="20">
        <v>1021807</v>
      </c>
      <c r="V1384" s="20">
        <v>240002681</v>
      </c>
      <c r="W1384" s="20" t="s">
        <v>847</v>
      </c>
      <c r="X1384" s="20" t="s">
        <v>274</v>
      </c>
      <c r="Y1384" s="20" t="s">
        <v>333</v>
      </c>
      <c r="Z1384" s="20" t="s">
        <v>7593</v>
      </c>
      <c r="AA1384" s="20" t="s">
        <v>651</v>
      </c>
      <c r="AB1384" s="20" t="s">
        <v>502</v>
      </c>
      <c r="AC1384" s="20" t="s">
        <v>502</v>
      </c>
      <c r="AD1384" s="20" t="s">
        <v>56</v>
      </c>
      <c r="AE1384" s="20" t="s">
        <v>1014</v>
      </c>
    </row>
    <row r="1385" spans="1:31" ht="21" customHeight="1" x14ac:dyDescent="0.2">
      <c r="A1385" s="4">
        <f t="shared" si="67"/>
        <v>1383</v>
      </c>
      <c r="B1385" s="4" t="str">
        <f t="shared" si="68"/>
        <v>F010-00025859</v>
      </c>
      <c r="C1385" s="4" t="str">
        <f>IFERROR(VLOOKUP(F1385,Tablas!$A$1:$B$3,2,0),"")</f>
        <v>Factura</v>
      </c>
      <c r="D1385" s="4" t="str">
        <f t="shared" si="69"/>
        <v>Nacional - LETRAS 45-52-59-66-73-90 DAYS - Facturas clientes - C20498074732</v>
      </c>
      <c r="E1385" s="19">
        <v>45545</v>
      </c>
      <c r="F1385" s="20" t="s">
        <v>1001</v>
      </c>
      <c r="G1385" s="20" t="s">
        <v>7592</v>
      </c>
      <c r="H1385" s="20" t="s">
        <v>44</v>
      </c>
      <c r="I1385" s="20" t="s">
        <v>45</v>
      </c>
      <c r="J1385" s="20" t="s">
        <v>647</v>
      </c>
      <c r="K1385" s="20" t="s">
        <v>648</v>
      </c>
      <c r="L1385" s="20" t="s">
        <v>649</v>
      </c>
      <c r="M1385" s="20" t="s">
        <v>125</v>
      </c>
      <c r="N1385" s="21">
        <v>2014.27</v>
      </c>
      <c r="O1385" s="21">
        <v>0</v>
      </c>
      <c r="P1385" s="20"/>
      <c r="Q1385" s="19">
        <v>45545</v>
      </c>
      <c r="R1385" s="20"/>
      <c r="S1385" s="19">
        <v>45663</v>
      </c>
      <c r="T1385" s="20" t="s">
        <v>7389</v>
      </c>
      <c r="U1385" s="20">
        <v>1021807</v>
      </c>
      <c r="V1385" s="20">
        <v>240002681</v>
      </c>
      <c r="W1385" s="20" t="s">
        <v>847</v>
      </c>
      <c r="X1385" s="20" t="s">
        <v>274</v>
      </c>
      <c r="Y1385" s="20" t="s">
        <v>333</v>
      </c>
      <c r="Z1385" s="20" t="s">
        <v>7593</v>
      </c>
      <c r="AA1385" s="20" t="s">
        <v>651</v>
      </c>
      <c r="AB1385" s="20" t="s">
        <v>502</v>
      </c>
      <c r="AC1385" s="20" t="s">
        <v>502</v>
      </c>
      <c r="AD1385" s="20" t="s">
        <v>56</v>
      </c>
      <c r="AE1385" s="20" t="s">
        <v>1014</v>
      </c>
    </row>
    <row r="1386" spans="1:31" ht="21" customHeight="1" x14ac:dyDescent="0.2">
      <c r="A1386" s="4">
        <f t="shared" si="67"/>
        <v>1384</v>
      </c>
      <c r="B1386" s="4" t="str">
        <f t="shared" si="68"/>
        <v>F010-00025859</v>
      </c>
      <c r="C1386" s="4" t="str">
        <f>IFERROR(VLOOKUP(F1386,Tablas!$A$1:$B$3,2,0),"")</f>
        <v>Factura</v>
      </c>
      <c r="D1386" s="4" t="str">
        <f t="shared" si="69"/>
        <v>Nacional - LETRAS 45-52-59-66-73-90 DAYS - Facturas clientes - C20498074732</v>
      </c>
      <c r="E1386" s="19">
        <v>45545</v>
      </c>
      <c r="F1386" s="20" t="s">
        <v>1001</v>
      </c>
      <c r="G1386" s="20" t="s">
        <v>7592</v>
      </c>
      <c r="H1386" s="20" t="s">
        <v>44</v>
      </c>
      <c r="I1386" s="20" t="s">
        <v>45</v>
      </c>
      <c r="J1386" s="20" t="s">
        <v>647</v>
      </c>
      <c r="K1386" s="20" t="s">
        <v>648</v>
      </c>
      <c r="L1386" s="20" t="s">
        <v>649</v>
      </c>
      <c r="M1386" s="20" t="s">
        <v>125</v>
      </c>
      <c r="N1386" s="21">
        <v>2014.27</v>
      </c>
      <c r="O1386" s="21">
        <v>0</v>
      </c>
      <c r="P1386" s="20"/>
      <c r="Q1386" s="19">
        <v>45545</v>
      </c>
      <c r="R1386" s="20"/>
      <c r="S1386" s="19">
        <v>45642</v>
      </c>
      <c r="T1386" s="20" t="s">
        <v>7389</v>
      </c>
      <c r="U1386" s="20">
        <v>1021807</v>
      </c>
      <c r="V1386" s="20">
        <v>240002681</v>
      </c>
      <c r="W1386" s="20" t="s">
        <v>847</v>
      </c>
      <c r="X1386" s="20" t="s">
        <v>274</v>
      </c>
      <c r="Y1386" s="20" t="s">
        <v>333</v>
      </c>
      <c r="Z1386" s="20" t="s">
        <v>7593</v>
      </c>
      <c r="AA1386" s="20" t="s">
        <v>651</v>
      </c>
      <c r="AB1386" s="20" t="s">
        <v>502</v>
      </c>
      <c r="AC1386" s="20" t="s">
        <v>502</v>
      </c>
      <c r="AD1386" s="20" t="s">
        <v>56</v>
      </c>
      <c r="AE1386" s="20" t="s">
        <v>1014</v>
      </c>
    </row>
    <row r="1387" spans="1:31" ht="21" customHeight="1" x14ac:dyDescent="0.2">
      <c r="A1387" s="4">
        <f t="shared" si="67"/>
        <v>1385</v>
      </c>
      <c r="B1387" s="4" t="str">
        <f t="shared" si="68"/>
        <v>F010-00025859</v>
      </c>
      <c r="C1387" s="4" t="str">
        <f>IFERROR(VLOOKUP(F1387,Tablas!$A$1:$B$3,2,0),"")</f>
        <v>Factura</v>
      </c>
      <c r="D1387" s="4" t="str">
        <f t="shared" si="69"/>
        <v>Nacional - LETRAS 45-52-59-66-73-90 DAYS - Facturas clientes - C20498074732</v>
      </c>
      <c r="E1387" s="19">
        <v>45545</v>
      </c>
      <c r="F1387" s="20" t="s">
        <v>1001</v>
      </c>
      <c r="G1387" s="20" t="s">
        <v>7592</v>
      </c>
      <c r="H1387" s="20" t="s">
        <v>44</v>
      </c>
      <c r="I1387" s="20" t="s">
        <v>45</v>
      </c>
      <c r="J1387" s="20" t="s">
        <v>647</v>
      </c>
      <c r="K1387" s="20" t="s">
        <v>648</v>
      </c>
      <c r="L1387" s="20" t="s">
        <v>649</v>
      </c>
      <c r="M1387" s="20" t="s">
        <v>125</v>
      </c>
      <c r="N1387" s="21">
        <v>2014.27</v>
      </c>
      <c r="O1387" s="21">
        <v>0</v>
      </c>
      <c r="P1387" s="20"/>
      <c r="Q1387" s="19">
        <v>45545</v>
      </c>
      <c r="R1387" s="20"/>
      <c r="S1387" s="19">
        <v>45656</v>
      </c>
      <c r="T1387" s="20" t="s">
        <v>7389</v>
      </c>
      <c r="U1387" s="20">
        <v>1021807</v>
      </c>
      <c r="V1387" s="20">
        <v>240002681</v>
      </c>
      <c r="W1387" s="20" t="s">
        <v>847</v>
      </c>
      <c r="X1387" s="20" t="s">
        <v>274</v>
      </c>
      <c r="Y1387" s="20" t="s">
        <v>333</v>
      </c>
      <c r="Z1387" s="20" t="s">
        <v>7593</v>
      </c>
      <c r="AA1387" s="20" t="s">
        <v>651</v>
      </c>
      <c r="AB1387" s="20" t="s">
        <v>502</v>
      </c>
      <c r="AC1387" s="20" t="s">
        <v>502</v>
      </c>
      <c r="AD1387" s="20" t="s">
        <v>56</v>
      </c>
      <c r="AE1387" s="20" t="s">
        <v>1014</v>
      </c>
    </row>
    <row r="1388" spans="1:31" ht="21" customHeight="1" x14ac:dyDescent="0.2">
      <c r="A1388" s="4">
        <f t="shared" si="67"/>
        <v>1386</v>
      </c>
      <c r="B1388" s="4" t="str">
        <f t="shared" si="68"/>
        <v>F010-00025974</v>
      </c>
      <c r="C1388" s="4" t="str">
        <f>IFERROR(VLOOKUP(F1388,Tablas!$A$1:$B$3,2,0),"")</f>
        <v>Factura</v>
      </c>
      <c r="D1388" s="4" t="str">
        <f t="shared" si="69"/>
        <v>Nacional - LETRAS 45-52-59-66-73-90 DAYS - Facturas clientes - C20110651121</v>
      </c>
      <c r="E1388" s="19">
        <v>45555</v>
      </c>
      <c r="F1388" s="20" t="s">
        <v>1001</v>
      </c>
      <c r="G1388" s="20" t="s">
        <v>7606</v>
      </c>
      <c r="H1388" s="20" t="s">
        <v>44</v>
      </c>
      <c r="I1388" s="20" t="s">
        <v>45</v>
      </c>
      <c r="J1388" s="20" t="s">
        <v>330</v>
      </c>
      <c r="K1388" s="20" t="s">
        <v>331</v>
      </c>
      <c r="L1388" s="20" t="s">
        <v>332</v>
      </c>
      <c r="M1388" s="20" t="s">
        <v>125</v>
      </c>
      <c r="N1388" s="21">
        <v>2015.8</v>
      </c>
      <c r="O1388" s="21">
        <v>0</v>
      </c>
      <c r="P1388" s="20"/>
      <c r="Q1388" s="19">
        <v>45555</v>
      </c>
      <c r="R1388" s="20"/>
      <c r="S1388" s="19">
        <v>45690</v>
      </c>
      <c r="T1388" s="20" t="s">
        <v>7389</v>
      </c>
      <c r="U1388" s="20">
        <v>1026957</v>
      </c>
      <c r="V1388" s="20">
        <v>240002802</v>
      </c>
      <c r="W1388" s="20" t="s">
        <v>847</v>
      </c>
      <c r="X1388" s="20" t="s">
        <v>6482</v>
      </c>
      <c r="Y1388" s="20" t="s">
        <v>333</v>
      </c>
      <c r="Z1388" s="20" t="s">
        <v>7530</v>
      </c>
      <c r="AA1388" s="20" t="s">
        <v>7441</v>
      </c>
      <c r="AB1388" s="20" t="s">
        <v>789</v>
      </c>
      <c r="AC1388" s="20" t="s">
        <v>167</v>
      </c>
      <c r="AD1388" s="20" t="s">
        <v>56</v>
      </c>
      <c r="AE1388" s="20" t="s">
        <v>1014</v>
      </c>
    </row>
    <row r="1389" spans="1:31" ht="21" customHeight="1" x14ac:dyDescent="0.2">
      <c r="A1389" s="4">
        <f t="shared" si="67"/>
        <v>1387</v>
      </c>
      <c r="B1389" s="4" t="str">
        <f t="shared" si="68"/>
        <v>F010-00025974</v>
      </c>
      <c r="C1389" s="4" t="str">
        <f>IFERROR(VLOOKUP(F1389,Tablas!$A$1:$B$3,2,0),"")</f>
        <v>Factura</v>
      </c>
      <c r="D1389" s="4" t="str">
        <f t="shared" si="69"/>
        <v>Nacional - LETRAS 45-52-59-66-73-90 DAYS - Facturas clientes - C20110651121</v>
      </c>
      <c r="E1389" s="19">
        <v>45555</v>
      </c>
      <c r="F1389" s="20" t="s">
        <v>1001</v>
      </c>
      <c r="G1389" s="20" t="s">
        <v>7606</v>
      </c>
      <c r="H1389" s="20" t="s">
        <v>44</v>
      </c>
      <c r="I1389" s="20" t="s">
        <v>45</v>
      </c>
      <c r="J1389" s="20" t="s">
        <v>330</v>
      </c>
      <c r="K1389" s="20" t="s">
        <v>331</v>
      </c>
      <c r="L1389" s="20" t="s">
        <v>332</v>
      </c>
      <c r="M1389" s="20" t="s">
        <v>125</v>
      </c>
      <c r="N1389" s="21">
        <v>2018.2</v>
      </c>
      <c r="O1389" s="21">
        <v>0</v>
      </c>
      <c r="P1389" s="20"/>
      <c r="Q1389" s="19">
        <v>45555</v>
      </c>
      <c r="R1389" s="20"/>
      <c r="S1389" s="19">
        <v>45673</v>
      </c>
      <c r="T1389" s="20" t="s">
        <v>7389</v>
      </c>
      <c r="U1389" s="20">
        <v>1026957</v>
      </c>
      <c r="V1389" s="20">
        <v>240002802</v>
      </c>
      <c r="W1389" s="20" t="s">
        <v>847</v>
      </c>
      <c r="X1389" s="20" t="s">
        <v>6482</v>
      </c>
      <c r="Y1389" s="20" t="s">
        <v>333</v>
      </c>
      <c r="Z1389" s="20" t="s">
        <v>7530</v>
      </c>
      <c r="AA1389" s="20" t="s">
        <v>7441</v>
      </c>
      <c r="AB1389" s="20" t="s">
        <v>789</v>
      </c>
      <c r="AC1389" s="20" t="s">
        <v>167</v>
      </c>
      <c r="AD1389" s="20" t="s">
        <v>56</v>
      </c>
      <c r="AE1389" s="20" t="s">
        <v>1014</v>
      </c>
    </row>
    <row r="1390" spans="1:31" ht="21" customHeight="1" x14ac:dyDescent="0.2">
      <c r="A1390" s="4">
        <f t="shared" si="67"/>
        <v>1388</v>
      </c>
      <c r="B1390" s="4" t="str">
        <f t="shared" si="68"/>
        <v>F010-00025974</v>
      </c>
      <c r="C1390" s="4" t="str">
        <f>IFERROR(VLOOKUP(F1390,Tablas!$A$1:$B$3,2,0),"")</f>
        <v>Factura</v>
      </c>
      <c r="D1390" s="4" t="str">
        <f t="shared" si="69"/>
        <v>Nacional - LETRAS 45-52-59-66-73-90 DAYS - Facturas clientes - C20110651121</v>
      </c>
      <c r="E1390" s="19">
        <v>45555</v>
      </c>
      <c r="F1390" s="20" t="s">
        <v>1001</v>
      </c>
      <c r="G1390" s="20" t="s">
        <v>7606</v>
      </c>
      <c r="H1390" s="20" t="s">
        <v>44</v>
      </c>
      <c r="I1390" s="20" t="s">
        <v>45</v>
      </c>
      <c r="J1390" s="20" t="s">
        <v>330</v>
      </c>
      <c r="K1390" s="20" t="s">
        <v>331</v>
      </c>
      <c r="L1390" s="20" t="s">
        <v>332</v>
      </c>
      <c r="M1390" s="20" t="s">
        <v>125</v>
      </c>
      <c r="N1390" s="21">
        <v>2018.2</v>
      </c>
      <c r="O1390" s="21">
        <v>0</v>
      </c>
      <c r="P1390" s="20"/>
      <c r="Q1390" s="19">
        <v>45555</v>
      </c>
      <c r="R1390" s="20"/>
      <c r="S1390" s="19">
        <v>45652</v>
      </c>
      <c r="T1390" s="20" t="s">
        <v>7389</v>
      </c>
      <c r="U1390" s="20">
        <v>1026957</v>
      </c>
      <c r="V1390" s="20">
        <v>240002802</v>
      </c>
      <c r="W1390" s="20" t="s">
        <v>847</v>
      </c>
      <c r="X1390" s="20" t="s">
        <v>6482</v>
      </c>
      <c r="Y1390" s="20" t="s">
        <v>333</v>
      </c>
      <c r="Z1390" s="20" t="s">
        <v>7530</v>
      </c>
      <c r="AA1390" s="20" t="s">
        <v>7441</v>
      </c>
      <c r="AB1390" s="20" t="s">
        <v>789</v>
      </c>
      <c r="AC1390" s="20" t="s">
        <v>167</v>
      </c>
      <c r="AD1390" s="20" t="s">
        <v>56</v>
      </c>
      <c r="AE1390" s="20" t="s">
        <v>1014</v>
      </c>
    </row>
    <row r="1391" spans="1:31" ht="21" customHeight="1" x14ac:dyDescent="0.2">
      <c r="A1391" s="4">
        <f t="shared" si="67"/>
        <v>1389</v>
      </c>
      <c r="B1391" s="4" t="str">
        <f t="shared" si="68"/>
        <v>F010-00025974</v>
      </c>
      <c r="C1391" s="4" t="str">
        <f>IFERROR(VLOOKUP(F1391,Tablas!$A$1:$B$3,2,0),"")</f>
        <v>Factura</v>
      </c>
      <c r="D1391" s="4" t="str">
        <f t="shared" si="69"/>
        <v>Nacional - LETRAS 45-52-59-66-73-90 DAYS - Facturas clientes - C20110651121</v>
      </c>
      <c r="E1391" s="19">
        <v>45555</v>
      </c>
      <c r="F1391" s="20" t="s">
        <v>1001</v>
      </c>
      <c r="G1391" s="20" t="s">
        <v>7606</v>
      </c>
      <c r="H1391" s="20" t="s">
        <v>44</v>
      </c>
      <c r="I1391" s="20" t="s">
        <v>45</v>
      </c>
      <c r="J1391" s="20" t="s">
        <v>330</v>
      </c>
      <c r="K1391" s="20" t="s">
        <v>331</v>
      </c>
      <c r="L1391" s="20" t="s">
        <v>332</v>
      </c>
      <c r="M1391" s="20" t="s">
        <v>125</v>
      </c>
      <c r="N1391" s="21">
        <v>2018.2</v>
      </c>
      <c r="O1391" s="21">
        <v>0</v>
      </c>
      <c r="P1391" s="20"/>
      <c r="Q1391" s="19">
        <v>45555</v>
      </c>
      <c r="R1391" s="20"/>
      <c r="S1391" s="19">
        <v>45666</v>
      </c>
      <c r="T1391" s="20" t="s">
        <v>7389</v>
      </c>
      <c r="U1391" s="20">
        <v>1026957</v>
      </c>
      <c r="V1391" s="20">
        <v>240002802</v>
      </c>
      <c r="W1391" s="20" t="s">
        <v>847</v>
      </c>
      <c r="X1391" s="20" t="s">
        <v>6482</v>
      </c>
      <c r="Y1391" s="20" t="s">
        <v>333</v>
      </c>
      <c r="Z1391" s="20" t="s">
        <v>7530</v>
      </c>
      <c r="AA1391" s="20" t="s">
        <v>7441</v>
      </c>
      <c r="AB1391" s="20" t="s">
        <v>789</v>
      </c>
      <c r="AC1391" s="20" t="s">
        <v>167</v>
      </c>
      <c r="AD1391" s="20" t="s">
        <v>56</v>
      </c>
      <c r="AE1391" s="20" t="s">
        <v>1014</v>
      </c>
    </row>
    <row r="1392" spans="1:31" ht="21" customHeight="1" x14ac:dyDescent="0.2">
      <c r="A1392" s="4">
        <f t="shared" si="67"/>
        <v>1390</v>
      </c>
      <c r="B1392" s="4" t="str">
        <f t="shared" si="68"/>
        <v>F010-00025974</v>
      </c>
      <c r="C1392" s="4" t="str">
        <f>IFERROR(VLOOKUP(F1392,Tablas!$A$1:$B$3,2,0),"")</f>
        <v>Factura</v>
      </c>
      <c r="D1392" s="4" t="str">
        <f t="shared" si="69"/>
        <v>Nacional - LETRAS 45-52-59-66-73-90 DAYS - Facturas clientes - C20110651121</v>
      </c>
      <c r="E1392" s="19">
        <v>45555</v>
      </c>
      <c r="F1392" s="20" t="s">
        <v>1001</v>
      </c>
      <c r="G1392" s="20" t="s">
        <v>7606</v>
      </c>
      <c r="H1392" s="20" t="s">
        <v>44</v>
      </c>
      <c r="I1392" s="20" t="s">
        <v>45</v>
      </c>
      <c r="J1392" s="20" t="s">
        <v>330</v>
      </c>
      <c r="K1392" s="20" t="s">
        <v>331</v>
      </c>
      <c r="L1392" s="20" t="s">
        <v>332</v>
      </c>
      <c r="M1392" s="20" t="s">
        <v>125</v>
      </c>
      <c r="N1392" s="21">
        <v>2018.2</v>
      </c>
      <c r="O1392" s="21">
        <v>0</v>
      </c>
      <c r="P1392" s="20"/>
      <c r="Q1392" s="19">
        <v>45555</v>
      </c>
      <c r="R1392" s="20"/>
      <c r="S1392" s="19">
        <v>45659</v>
      </c>
      <c r="T1392" s="20" t="s">
        <v>7389</v>
      </c>
      <c r="U1392" s="20">
        <v>1026957</v>
      </c>
      <c r="V1392" s="20">
        <v>240002802</v>
      </c>
      <c r="W1392" s="20" t="s">
        <v>847</v>
      </c>
      <c r="X1392" s="20" t="s">
        <v>6482</v>
      </c>
      <c r="Y1392" s="20" t="s">
        <v>333</v>
      </c>
      <c r="Z1392" s="20" t="s">
        <v>7530</v>
      </c>
      <c r="AA1392" s="20" t="s">
        <v>7441</v>
      </c>
      <c r="AB1392" s="20" t="s">
        <v>789</v>
      </c>
      <c r="AC1392" s="20" t="s">
        <v>167</v>
      </c>
      <c r="AD1392" s="20" t="s">
        <v>56</v>
      </c>
      <c r="AE1392" s="20" t="s">
        <v>1014</v>
      </c>
    </row>
    <row r="1393" spans="1:31" ht="21" customHeight="1" x14ac:dyDescent="0.2">
      <c r="A1393" s="4">
        <f t="shared" si="67"/>
        <v>1391</v>
      </c>
      <c r="B1393" s="4" t="str">
        <f t="shared" si="68"/>
        <v>F010-00025974</v>
      </c>
      <c r="C1393" s="4" t="str">
        <f>IFERROR(VLOOKUP(F1393,Tablas!$A$1:$B$3,2,0),"")</f>
        <v>Factura</v>
      </c>
      <c r="D1393" s="4" t="str">
        <f t="shared" si="69"/>
        <v>Nacional - LETRAS 45-52-59-66-73-90 DAYS - Facturas clientes - C20110651121</v>
      </c>
      <c r="E1393" s="19">
        <v>45555</v>
      </c>
      <c r="F1393" s="20" t="s">
        <v>1001</v>
      </c>
      <c r="G1393" s="20" t="s">
        <v>7606</v>
      </c>
      <c r="H1393" s="20" t="s">
        <v>44</v>
      </c>
      <c r="I1393" s="20" t="s">
        <v>45</v>
      </c>
      <c r="J1393" s="20" t="s">
        <v>330</v>
      </c>
      <c r="K1393" s="20" t="s">
        <v>331</v>
      </c>
      <c r="L1393" s="20" t="s">
        <v>332</v>
      </c>
      <c r="M1393" s="20" t="s">
        <v>125</v>
      </c>
      <c r="N1393" s="21">
        <v>2018.2</v>
      </c>
      <c r="O1393" s="21">
        <v>0</v>
      </c>
      <c r="P1393" s="20"/>
      <c r="Q1393" s="19">
        <v>45555</v>
      </c>
      <c r="R1393" s="20"/>
      <c r="S1393" s="19">
        <v>45645</v>
      </c>
      <c r="T1393" s="20" t="s">
        <v>7389</v>
      </c>
      <c r="U1393" s="20">
        <v>1026957</v>
      </c>
      <c r="V1393" s="20">
        <v>240002802</v>
      </c>
      <c r="W1393" s="20" t="s">
        <v>847</v>
      </c>
      <c r="X1393" s="20" t="s">
        <v>6482</v>
      </c>
      <c r="Y1393" s="20" t="s">
        <v>333</v>
      </c>
      <c r="Z1393" s="20" t="s">
        <v>7530</v>
      </c>
      <c r="AA1393" s="20" t="s">
        <v>7441</v>
      </c>
      <c r="AB1393" s="20" t="s">
        <v>789</v>
      </c>
      <c r="AC1393" s="20" t="s">
        <v>167</v>
      </c>
      <c r="AD1393" s="20" t="s">
        <v>56</v>
      </c>
      <c r="AE1393" s="20" t="s">
        <v>1014</v>
      </c>
    </row>
    <row r="1394" spans="1:31" ht="21" customHeight="1" x14ac:dyDescent="0.2">
      <c r="A1394" s="4">
        <f t="shared" si="67"/>
        <v>1392</v>
      </c>
      <c r="B1394" s="4" t="str">
        <f t="shared" si="68"/>
        <v>F010-00026020</v>
      </c>
      <c r="C1394" s="4" t="str">
        <f>IFERROR(VLOOKUP(F1394,Tablas!$A$1:$B$3,2,0),"")</f>
        <v>Factura</v>
      </c>
      <c r="D1394" s="4" t="str">
        <f t="shared" si="69"/>
        <v>Nacional - LETRAS 45-52-59-66-73-90 DAYS - Facturas clientes - C10104994178</v>
      </c>
      <c r="E1394" s="19">
        <v>45560</v>
      </c>
      <c r="F1394" s="20" t="s">
        <v>1001</v>
      </c>
      <c r="G1394" s="20" t="s">
        <v>7620</v>
      </c>
      <c r="H1394" s="20" t="s">
        <v>44</v>
      </c>
      <c r="I1394" s="20" t="s">
        <v>45</v>
      </c>
      <c r="J1394" s="20" t="s">
        <v>7519</v>
      </c>
      <c r="K1394" s="20" t="s">
        <v>7520</v>
      </c>
      <c r="L1394" s="20" t="s">
        <v>7521</v>
      </c>
      <c r="M1394" s="20" t="s">
        <v>125</v>
      </c>
      <c r="N1394" s="21">
        <v>2076.63</v>
      </c>
      <c r="O1394" s="21">
        <v>0</v>
      </c>
      <c r="P1394" s="20"/>
      <c r="Q1394" s="19">
        <v>45560</v>
      </c>
      <c r="R1394" s="20"/>
      <c r="S1394" s="19">
        <v>45695</v>
      </c>
      <c r="T1394" s="20" t="s">
        <v>7389</v>
      </c>
      <c r="U1394" s="20">
        <v>1028731</v>
      </c>
      <c r="V1394" s="20">
        <v>240002851</v>
      </c>
      <c r="W1394" s="20" t="s">
        <v>847</v>
      </c>
      <c r="X1394" s="20" t="s">
        <v>274</v>
      </c>
      <c r="Y1394" s="20" t="s">
        <v>333</v>
      </c>
      <c r="Z1394" s="20" t="s">
        <v>7621</v>
      </c>
      <c r="AA1394" s="20" t="s">
        <v>7527</v>
      </c>
      <c r="AB1394" s="20" t="s">
        <v>7477</v>
      </c>
      <c r="AC1394" s="20" t="s">
        <v>7474</v>
      </c>
      <c r="AD1394" s="20" t="s">
        <v>56</v>
      </c>
      <c r="AE1394" s="20" t="s">
        <v>1014</v>
      </c>
    </row>
    <row r="1395" spans="1:31" ht="21" customHeight="1" x14ac:dyDescent="0.2">
      <c r="A1395" s="4">
        <f t="shared" si="67"/>
        <v>1393</v>
      </c>
      <c r="B1395" s="4" t="str">
        <f t="shared" si="68"/>
        <v>F010-00026020</v>
      </c>
      <c r="C1395" s="4" t="str">
        <f>IFERROR(VLOOKUP(F1395,Tablas!$A$1:$B$3,2,0),"")</f>
        <v>Factura</v>
      </c>
      <c r="D1395" s="4" t="str">
        <f t="shared" si="69"/>
        <v>Nacional - LETRAS 45-52-59-66-73-90 DAYS - Facturas clientes - C10104994178</v>
      </c>
      <c r="E1395" s="19">
        <v>45560</v>
      </c>
      <c r="F1395" s="20" t="s">
        <v>1001</v>
      </c>
      <c r="G1395" s="20" t="s">
        <v>7620</v>
      </c>
      <c r="H1395" s="20" t="s">
        <v>44</v>
      </c>
      <c r="I1395" s="20" t="s">
        <v>45</v>
      </c>
      <c r="J1395" s="20" t="s">
        <v>7519</v>
      </c>
      <c r="K1395" s="20" t="s">
        <v>7520</v>
      </c>
      <c r="L1395" s="20" t="s">
        <v>7521</v>
      </c>
      <c r="M1395" s="20" t="s">
        <v>125</v>
      </c>
      <c r="N1395" s="21">
        <v>2079.1</v>
      </c>
      <c r="O1395" s="21">
        <v>0</v>
      </c>
      <c r="P1395" s="20"/>
      <c r="Q1395" s="19">
        <v>45560</v>
      </c>
      <c r="R1395" s="20"/>
      <c r="S1395" s="19">
        <v>45657</v>
      </c>
      <c r="T1395" s="20" t="s">
        <v>7389</v>
      </c>
      <c r="U1395" s="20">
        <v>1028731</v>
      </c>
      <c r="V1395" s="20">
        <v>240002851</v>
      </c>
      <c r="W1395" s="20" t="s">
        <v>847</v>
      </c>
      <c r="X1395" s="20" t="s">
        <v>274</v>
      </c>
      <c r="Y1395" s="20" t="s">
        <v>333</v>
      </c>
      <c r="Z1395" s="20" t="s">
        <v>7621</v>
      </c>
      <c r="AA1395" s="20" t="s">
        <v>7527</v>
      </c>
      <c r="AB1395" s="20" t="s">
        <v>7477</v>
      </c>
      <c r="AC1395" s="20" t="s">
        <v>7474</v>
      </c>
      <c r="AD1395" s="20" t="s">
        <v>56</v>
      </c>
      <c r="AE1395" s="20" t="s">
        <v>1014</v>
      </c>
    </row>
    <row r="1396" spans="1:31" ht="21" customHeight="1" x14ac:dyDescent="0.2">
      <c r="A1396" s="4">
        <f t="shared" si="67"/>
        <v>1394</v>
      </c>
      <c r="B1396" s="4" t="str">
        <f t="shared" si="68"/>
        <v>F010-00026020</v>
      </c>
      <c r="C1396" s="4" t="str">
        <f>IFERROR(VLOOKUP(F1396,Tablas!$A$1:$B$3,2,0),"")</f>
        <v>Factura</v>
      </c>
      <c r="D1396" s="4" t="str">
        <f t="shared" si="69"/>
        <v>Nacional - LETRAS 45-52-59-66-73-90 DAYS - Facturas clientes - C10104994178</v>
      </c>
      <c r="E1396" s="19">
        <v>45560</v>
      </c>
      <c r="F1396" s="20" t="s">
        <v>1001</v>
      </c>
      <c r="G1396" s="20" t="s">
        <v>7620</v>
      </c>
      <c r="H1396" s="20" t="s">
        <v>44</v>
      </c>
      <c r="I1396" s="20" t="s">
        <v>45</v>
      </c>
      <c r="J1396" s="20" t="s">
        <v>7519</v>
      </c>
      <c r="K1396" s="20" t="s">
        <v>7520</v>
      </c>
      <c r="L1396" s="20" t="s">
        <v>7521</v>
      </c>
      <c r="M1396" s="20" t="s">
        <v>125</v>
      </c>
      <c r="N1396" s="21">
        <v>2079.1</v>
      </c>
      <c r="O1396" s="21">
        <v>0</v>
      </c>
      <c r="P1396" s="20"/>
      <c r="Q1396" s="19">
        <v>45560</v>
      </c>
      <c r="R1396" s="20"/>
      <c r="S1396" s="19">
        <v>45678</v>
      </c>
      <c r="T1396" s="20" t="s">
        <v>7389</v>
      </c>
      <c r="U1396" s="20">
        <v>1028731</v>
      </c>
      <c r="V1396" s="20">
        <v>240002851</v>
      </c>
      <c r="W1396" s="20" t="s">
        <v>847</v>
      </c>
      <c r="X1396" s="20" t="s">
        <v>274</v>
      </c>
      <c r="Y1396" s="20" t="s">
        <v>333</v>
      </c>
      <c r="Z1396" s="20" t="s">
        <v>7621</v>
      </c>
      <c r="AA1396" s="20" t="s">
        <v>7527</v>
      </c>
      <c r="AB1396" s="20" t="s">
        <v>7477</v>
      </c>
      <c r="AC1396" s="20" t="s">
        <v>7474</v>
      </c>
      <c r="AD1396" s="20" t="s">
        <v>56</v>
      </c>
      <c r="AE1396" s="20" t="s">
        <v>1014</v>
      </c>
    </row>
    <row r="1397" spans="1:31" ht="21" customHeight="1" x14ac:dyDescent="0.2">
      <c r="A1397" s="4">
        <f t="shared" si="67"/>
        <v>1395</v>
      </c>
      <c r="B1397" s="4" t="str">
        <f t="shared" si="68"/>
        <v>F010-00026020</v>
      </c>
      <c r="C1397" s="4" t="str">
        <f>IFERROR(VLOOKUP(F1397,Tablas!$A$1:$B$3,2,0),"")</f>
        <v>Factura</v>
      </c>
      <c r="D1397" s="4" t="str">
        <f t="shared" si="69"/>
        <v>Nacional - LETRAS 45-52-59-66-73-90 DAYS - Facturas clientes - C10104994178</v>
      </c>
      <c r="E1397" s="19">
        <v>45560</v>
      </c>
      <c r="F1397" s="20" t="s">
        <v>1001</v>
      </c>
      <c r="G1397" s="20" t="s">
        <v>7620</v>
      </c>
      <c r="H1397" s="20" t="s">
        <v>44</v>
      </c>
      <c r="I1397" s="20" t="s">
        <v>45</v>
      </c>
      <c r="J1397" s="20" t="s">
        <v>7519</v>
      </c>
      <c r="K1397" s="20" t="s">
        <v>7520</v>
      </c>
      <c r="L1397" s="20" t="s">
        <v>7521</v>
      </c>
      <c r="M1397" s="20" t="s">
        <v>125</v>
      </c>
      <c r="N1397" s="21">
        <v>2079.1</v>
      </c>
      <c r="O1397" s="21">
        <v>0</v>
      </c>
      <c r="P1397" s="20"/>
      <c r="Q1397" s="19">
        <v>45560</v>
      </c>
      <c r="R1397" s="20"/>
      <c r="S1397" s="19">
        <v>45650</v>
      </c>
      <c r="T1397" s="20" t="s">
        <v>7389</v>
      </c>
      <c r="U1397" s="20">
        <v>1028731</v>
      </c>
      <c r="V1397" s="20">
        <v>240002851</v>
      </c>
      <c r="W1397" s="20" t="s">
        <v>847</v>
      </c>
      <c r="X1397" s="20" t="s">
        <v>274</v>
      </c>
      <c r="Y1397" s="20" t="s">
        <v>333</v>
      </c>
      <c r="Z1397" s="20" t="s">
        <v>7621</v>
      </c>
      <c r="AA1397" s="20" t="s">
        <v>7527</v>
      </c>
      <c r="AB1397" s="20" t="s">
        <v>7477</v>
      </c>
      <c r="AC1397" s="20" t="s">
        <v>7474</v>
      </c>
      <c r="AD1397" s="20" t="s">
        <v>56</v>
      </c>
      <c r="AE1397" s="20" t="s">
        <v>1014</v>
      </c>
    </row>
    <row r="1398" spans="1:31" ht="21" customHeight="1" x14ac:dyDescent="0.2">
      <c r="A1398" s="4">
        <f t="shared" si="67"/>
        <v>1396</v>
      </c>
      <c r="B1398" s="4" t="str">
        <f t="shared" si="68"/>
        <v>F010-00026020</v>
      </c>
      <c r="C1398" s="4" t="str">
        <f>IFERROR(VLOOKUP(F1398,Tablas!$A$1:$B$3,2,0),"")</f>
        <v>Factura</v>
      </c>
      <c r="D1398" s="4" t="str">
        <f t="shared" si="69"/>
        <v>Nacional - LETRAS 45-52-59-66-73-90 DAYS - Facturas clientes - C10104994178</v>
      </c>
      <c r="E1398" s="19">
        <v>45560</v>
      </c>
      <c r="F1398" s="20" t="s">
        <v>1001</v>
      </c>
      <c r="G1398" s="20" t="s">
        <v>7620</v>
      </c>
      <c r="H1398" s="20" t="s">
        <v>44</v>
      </c>
      <c r="I1398" s="20" t="s">
        <v>45</v>
      </c>
      <c r="J1398" s="20" t="s">
        <v>7519</v>
      </c>
      <c r="K1398" s="20" t="s">
        <v>7520</v>
      </c>
      <c r="L1398" s="20" t="s">
        <v>7521</v>
      </c>
      <c r="M1398" s="20" t="s">
        <v>125</v>
      </c>
      <c r="N1398" s="21">
        <v>2079.1</v>
      </c>
      <c r="O1398" s="21">
        <v>0</v>
      </c>
      <c r="P1398" s="20"/>
      <c r="Q1398" s="19">
        <v>45560</v>
      </c>
      <c r="R1398" s="20"/>
      <c r="S1398" s="19">
        <v>45664</v>
      </c>
      <c r="T1398" s="20" t="s">
        <v>7389</v>
      </c>
      <c r="U1398" s="20">
        <v>1028731</v>
      </c>
      <c r="V1398" s="20">
        <v>240002851</v>
      </c>
      <c r="W1398" s="20" t="s">
        <v>847</v>
      </c>
      <c r="X1398" s="20" t="s">
        <v>274</v>
      </c>
      <c r="Y1398" s="20" t="s">
        <v>333</v>
      </c>
      <c r="Z1398" s="20" t="s">
        <v>7621</v>
      </c>
      <c r="AA1398" s="20" t="s">
        <v>7527</v>
      </c>
      <c r="AB1398" s="20" t="s">
        <v>7477</v>
      </c>
      <c r="AC1398" s="20" t="s">
        <v>7474</v>
      </c>
      <c r="AD1398" s="20" t="s">
        <v>56</v>
      </c>
      <c r="AE1398" s="20" t="s">
        <v>1014</v>
      </c>
    </row>
    <row r="1399" spans="1:31" ht="21" customHeight="1" x14ac:dyDescent="0.2">
      <c r="A1399" s="4">
        <f t="shared" si="67"/>
        <v>1397</v>
      </c>
      <c r="B1399" s="4" t="str">
        <f t="shared" si="68"/>
        <v>F010-00026020</v>
      </c>
      <c r="C1399" s="4" t="str">
        <f>IFERROR(VLOOKUP(F1399,Tablas!$A$1:$B$3,2,0),"")</f>
        <v>Factura</v>
      </c>
      <c r="D1399" s="4" t="str">
        <f t="shared" si="69"/>
        <v>Nacional - LETRAS 45-52-59-66-73-90 DAYS - Facturas clientes - C10104994178</v>
      </c>
      <c r="E1399" s="19">
        <v>45560</v>
      </c>
      <c r="F1399" s="20" t="s">
        <v>1001</v>
      </c>
      <c r="G1399" s="20" t="s">
        <v>7620</v>
      </c>
      <c r="H1399" s="20" t="s">
        <v>44</v>
      </c>
      <c r="I1399" s="20" t="s">
        <v>45</v>
      </c>
      <c r="J1399" s="20" t="s">
        <v>7519</v>
      </c>
      <c r="K1399" s="20" t="s">
        <v>7520</v>
      </c>
      <c r="L1399" s="20" t="s">
        <v>7521</v>
      </c>
      <c r="M1399" s="20" t="s">
        <v>125</v>
      </c>
      <c r="N1399" s="21">
        <v>2079.1</v>
      </c>
      <c r="O1399" s="21">
        <v>0</v>
      </c>
      <c r="P1399" s="20"/>
      <c r="Q1399" s="19">
        <v>45560</v>
      </c>
      <c r="R1399" s="20"/>
      <c r="S1399" s="19">
        <v>45671</v>
      </c>
      <c r="T1399" s="20" t="s">
        <v>7389</v>
      </c>
      <c r="U1399" s="20">
        <v>1028731</v>
      </c>
      <c r="V1399" s="20">
        <v>240002851</v>
      </c>
      <c r="W1399" s="20" t="s">
        <v>847</v>
      </c>
      <c r="X1399" s="20" t="s">
        <v>274</v>
      </c>
      <c r="Y1399" s="20" t="s">
        <v>333</v>
      </c>
      <c r="Z1399" s="20" t="s">
        <v>7621</v>
      </c>
      <c r="AA1399" s="20" t="s">
        <v>7527</v>
      </c>
      <c r="AB1399" s="20" t="s">
        <v>7477</v>
      </c>
      <c r="AC1399" s="20" t="s">
        <v>7474</v>
      </c>
      <c r="AD1399" s="20" t="s">
        <v>56</v>
      </c>
      <c r="AE1399" s="20" t="s">
        <v>1014</v>
      </c>
    </row>
    <row r="1400" spans="1:31" ht="21" customHeight="1" x14ac:dyDescent="0.2">
      <c r="A1400" s="4">
        <f t="shared" si="67"/>
        <v>1398</v>
      </c>
      <c r="B1400" s="4" t="str">
        <f t="shared" si="68"/>
        <v>F010-00026044</v>
      </c>
      <c r="C1400" s="4" t="str">
        <f>IFERROR(VLOOKUP(F1400,Tablas!$A$1:$B$3,2,0),"")</f>
        <v>Factura</v>
      </c>
      <c r="D1400" s="4" t="str">
        <f t="shared" si="69"/>
        <v>Nacional - LETRAS 45-52-59-66-73-90 DAYS - Facturas clientes - C10104994178</v>
      </c>
      <c r="E1400" s="19">
        <v>45561</v>
      </c>
      <c r="F1400" s="20" t="s">
        <v>1001</v>
      </c>
      <c r="G1400" s="20" t="s">
        <v>7622</v>
      </c>
      <c r="H1400" s="20" t="s">
        <v>44</v>
      </c>
      <c r="I1400" s="20" t="s">
        <v>45</v>
      </c>
      <c r="J1400" s="20" t="s">
        <v>7519</v>
      </c>
      <c r="K1400" s="20" t="s">
        <v>7520</v>
      </c>
      <c r="L1400" s="20" t="s">
        <v>7521</v>
      </c>
      <c r="M1400" s="20" t="s">
        <v>125</v>
      </c>
      <c r="N1400" s="21">
        <v>2082.33</v>
      </c>
      <c r="O1400" s="21">
        <v>0</v>
      </c>
      <c r="P1400" s="20"/>
      <c r="Q1400" s="19">
        <v>45561</v>
      </c>
      <c r="R1400" s="20"/>
      <c r="S1400" s="19">
        <v>45696</v>
      </c>
      <c r="T1400" s="20" t="s">
        <v>7389</v>
      </c>
      <c r="U1400" s="20">
        <v>1030705</v>
      </c>
      <c r="V1400" s="20">
        <v>240002877</v>
      </c>
      <c r="W1400" s="20" t="s">
        <v>847</v>
      </c>
      <c r="X1400" s="20" t="s">
        <v>305</v>
      </c>
      <c r="Y1400" s="20" t="s">
        <v>333</v>
      </c>
      <c r="Z1400" s="20" t="s">
        <v>7621</v>
      </c>
      <c r="AA1400" s="20" t="s">
        <v>7527</v>
      </c>
      <c r="AB1400" s="20" t="s">
        <v>7477</v>
      </c>
      <c r="AC1400" s="20" t="s">
        <v>7474</v>
      </c>
      <c r="AD1400" s="20" t="s">
        <v>56</v>
      </c>
      <c r="AE1400" s="20" t="s">
        <v>1014</v>
      </c>
    </row>
    <row r="1401" spans="1:31" ht="21" customHeight="1" x14ac:dyDescent="0.2">
      <c r="A1401" s="4">
        <f t="shared" si="67"/>
        <v>1399</v>
      </c>
      <c r="B1401" s="4" t="str">
        <f t="shared" si="68"/>
        <v>F010-00026044</v>
      </c>
      <c r="C1401" s="4" t="str">
        <f>IFERROR(VLOOKUP(F1401,Tablas!$A$1:$B$3,2,0),"")</f>
        <v>Factura</v>
      </c>
      <c r="D1401" s="4" t="str">
        <f t="shared" si="69"/>
        <v>Nacional - LETRAS 45-52-59-66-73-90 DAYS - Facturas clientes - C10104994178</v>
      </c>
      <c r="E1401" s="19">
        <v>45561</v>
      </c>
      <c r="F1401" s="20" t="s">
        <v>1001</v>
      </c>
      <c r="G1401" s="20" t="s">
        <v>7622</v>
      </c>
      <c r="H1401" s="20" t="s">
        <v>44</v>
      </c>
      <c r="I1401" s="20" t="s">
        <v>45</v>
      </c>
      <c r="J1401" s="20" t="s">
        <v>7519</v>
      </c>
      <c r="K1401" s="20" t="s">
        <v>7520</v>
      </c>
      <c r="L1401" s="20" t="s">
        <v>7521</v>
      </c>
      <c r="M1401" s="20" t="s">
        <v>125</v>
      </c>
      <c r="N1401" s="21">
        <v>2084.85</v>
      </c>
      <c r="O1401" s="21">
        <v>0</v>
      </c>
      <c r="P1401" s="20"/>
      <c r="Q1401" s="19">
        <v>45561</v>
      </c>
      <c r="R1401" s="20"/>
      <c r="S1401" s="19">
        <v>45651</v>
      </c>
      <c r="T1401" s="20" t="s">
        <v>7389</v>
      </c>
      <c r="U1401" s="20">
        <v>1030705</v>
      </c>
      <c r="V1401" s="20">
        <v>240002877</v>
      </c>
      <c r="W1401" s="20" t="s">
        <v>847</v>
      </c>
      <c r="X1401" s="20" t="s">
        <v>305</v>
      </c>
      <c r="Y1401" s="20" t="s">
        <v>333</v>
      </c>
      <c r="Z1401" s="20" t="s">
        <v>7621</v>
      </c>
      <c r="AA1401" s="20" t="s">
        <v>7527</v>
      </c>
      <c r="AB1401" s="20" t="s">
        <v>7477</v>
      </c>
      <c r="AC1401" s="20" t="s">
        <v>7474</v>
      </c>
      <c r="AD1401" s="20" t="s">
        <v>56</v>
      </c>
      <c r="AE1401" s="20" t="s">
        <v>1014</v>
      </c>
    </row>
    <row r="1402" spans="1:31" ht="21" customHeight="1" x14ac:dyDescent="0.2">
      <c r="A1402" s="4">
        <f t="shared" si="67"/>
        <v>1400</v>
      </c>
      <c r="B1402" s="4" t="str">
        <f t="shared" si="68"/>
        <v>F010-00026044</v>
      </c>
      <c r="C1402" s="4" t="str">
        <f>IFERROR(VLOOKUP(F1402,Tablas!$A$1:$B$3,2,0),"")</f>
        <v>Factura</v>
      </c>
      <c r="D1402" s="4" t="str">
        <f t="shared" si="69"/>
        <v>Nacional - LETRAS 45-52-59-66-73-90 DAYS - Facturas clientes - C10104994178</v>
      </c>
      <c r="E1402" s="19">
        <v>45561</v>
      </c>
      <c r="F1402" s="20" t="s">
        <v>1001</v>
      </c>
      <c r="G1402" s="20" t="s">
        <v>7622</v>
      </c>
      <c r="H1402" s="20" t="s">
        <v>44</v>
      </c>
      <c r="I1402" s="20" t="s">
        <v>45</v>
      </c>
      <c r="J1402" s="20" t="s">
        <v>7519</v>
      </c>
      <c r="K1402" s="20" t="s">
        <v>7520</v>
      </c>
      <c r="L1402" s="20" t="s">
        <v>7521</v>
      </c>
      <c r="M1402" s="20" t="s">
        <v>125</v>
      </c>
      <c r="N1402" s="21">
        <v>2084.85</v>
      </c>
      <c r="O1402" s="21">
        <v>0</v>
      </c>
      <c r="P1402" s="20"/>
      <c r="Q1402" s="19">
        <v>45561</v>
      </c>
      <c r="R1402" s="20"/>
      <c r="S1402" s="19">
        <v>45665</v>
      </c>
      <c r="T1402" s="20" t="s">
        <v>7389</v>
      </c>
      <c r="U1402" s="20">
        <v>1030705</v>
      </c>
      <c r="V1402" s="20">
        <v>240002877</v>
      </c>
      <c r="W1402" s="20" t="s">
        <v>847</v>
      </c>
      <c r="X1402" s="20" t="s">
        <v>305</v>
      </c>
      <c r="Y1402" s="20" t="s">
        <v>333</v>
      </c>
      <c r="Z1402" s="20" t="s">
        <v>7621</v>
      </c>
      <c r="AA1402" s="20" t="s">
        <v>7527</v>
      </c>
      <c r="AB1402" s="20" t="s">
        <v>7477</v>
      </c>
      <c r="AC1402" s="20" t="s">
        <v>7474</v>
      </c>
      <c r="AD1402" s="20" t="s">
        <v>56</v>
      </c>
      <c r="AE1402" s="20" t="s">
        <v>1014</v>
      </c>
    </row>
    <row r="1403" spans="1:31" ht="21" customHeight="1" x14ac:dyDescent="0.2">
      <c r="A1403" s="4">
        <f t="shared" si="67"/>
        <v>1401</v>
      </c>
      <c r="B1403" s="4" t="str">
        <f t="shared" si="68"/>
        <v>F010-00026044</v>
      </c>
      <c r="C1403" s="4" t="str">
        <f>IFERROR(VLOOKUP(F1403,Tablas!$A$1:$B$3,2,0),"")</f>
        <v>Factura</v>
      </c>
      <c r="D1403" s="4" t="str">
        <f t="shared" si="69"/>
        <v>Nacional - LETRAS 45-52-59-66-73-90 DAYS - Facturas clientes - C10104994178</v>
      </c>
      <c r="E1403" s="19">
        <v>45561</v>
      </c>
      <c r="F1403" s="20" t="s">
        <v>1001</v>
      </c>
      <c r="G1403" s="20" t="s">
        <v>7622</v>
      </c>
      <c r="H1403" s="20" t="s">
        <v>44</v>
      </c>
      <c r="I1403" s="20" t="s">
        <v>45</v>
      </c>
      <c r="J1403" s="20" t="s">
        <v>7519</v>
      </c>
      <c r="K1403" s="20" t="s">
        <v>7520</v>
      </c>
      <c r="L1403" s="20" t="s">
        <v>7521</v>
      </c>
      <c r="M1403" s="20" t="s">
        <v>125</v>
      </c>
      <c r="N1403" s="21">
        <v>2084.85</v>
      </c>
      <c r="O1403" s="21">
        <v>0</v>
      </c>
      <c r="P1403" s="20"/>
      <c r="Q1403" s="19">
        <v>45561</v>
      </c>
      <c r="R1403" s="20"/>
      <c r="S1403" s="19">
        <v>45679</v>
      </c>
      <c r="T1403" s="20" t="s">
        <v>7389</v>
      </c>
      <c r="U1403" s="20">
        <v>1030705</v>
      </c>
      <c r="V1403" s="20">
        <v>240002877</v>
      </c>
      <c r="W1403" s="20" t="s">
        <v>847</v>
      </c>
      <c r="X1403" s="20" t="s">
        <v>305</v>
      </c>
      <c r="Y1403" s="20" t="s">
        <v>333</v>
      </c>
      <c r="Z1403" s="20" t="s">
        <v>7621</v>
      </c>
      <c r="AA1403" s="20" t="s">
        <v>7527</v>
      </c>
      <c r="AB1403" s="20" t="s">
        <v>7477</v>
      </c>
      <c r="AC1403" s="20" t="s">
        <v>7474</v>
      </c>
      <c r="AD1403" s="20" t="s">
        <v>56</v>
      </c>
      <c r="AE1403" s="20" t="s">
        <v>1014</v>
      </c>
    </row>
    <row r="1404" spans="1:31" ht="21" customHeight="1" x14ac:dyDescent="0.2">
      <c r="A1404" s="4">
        <f t="shared" si="67"/>
        <v>1402</v>
      </c>
      <c r="B1404" s="4" t="str">
        <f t="shared" si="68"/>
        <v>F010-00026044</v>
      </c>
      <c r="C1404" s="4" t="str">
        <f>IFERROR(VLOOKUP(F1404,Tablas!$A$1:$B$3,2,0),"")</f>
        <v>Factura</v>
      </c>
      <c r="D1404" s="4" t="str">
        <f t="shared" si="69"/>
        <v>Nacional - LETRAS 45-52-59-66-73-90 DAYS - Facturas clientes - C10104994178</v>
      </c>
      <c r="E1404" s="19">
        <v>45561</v>
      </c>
      <c r="F1404" s="20" t="s">
        <v>1001</v>
      </c>
      <c r="G1404" s="20" t="s">
        <v>7622</v>
      </c>
      <c r="H1404" s="20" t="s">
        <v>44</v>
      </c>
      <c r="I1404" s="20" t="s">
        <v>45</v>
      </c>
      <c r="J1404" s="20" t="s">
        <v>7519</v>
      </c>
      <c r="K1404" s="20" t="s">
        <v>7520</v>
      </c>
      <c r="L1404" s="20" t="s">
        <v>7521</v>
      </c>
      <c r="M1404" s="20" t="s">
        <v>125</v>
      </c>
      <c r="N1404" s="21">
        <v>2084.85</v>
      </c>
      <c r="O1404" s="21">
        <v>0</v>
      </c>
      <c r="P1404" s="20"/>
      <c r="Q1404" s="19">
        <v>45561</v>
      </c>
      <c r="R1404" s="20"/>
      <c r="S1404" s="19">
        <v>45658</v>
      </c>
      <c r="T1404" s="20" t="s">
        <v>7389</v>
      </c>
      <c r="U1404" s="20">
        <v>1030705</v>
      </c>
      <c r="V1404" s="20">
        <v>240002877</v>
      </c>
      <c r="W1404" s="20" t="s">
        <v>847</v>
      </c>
      <c r="X1404" s="20" t="s">
        <v>305</v>
      </c>
      <c r="Y1404" s="20" t="s">
        <v>333</v>
      </c>
      <c r="Z1404" s="20" t="s">
        <v>7621</v>
      </c>
      <c r="AA1404" s="20" t="s">
        <v>7527</v>
      </c>
      <c r="AB1404" s="20" t="s">
        <v>7477</v>
      </c>
      <c r="AC1404" s="20" t="s">
        <v>7474</v>
      </c>
      <c r="AD1404" s="20" t="s">
        <v>56</v>
      </c>
      <c r="AE1404" s="20" t="s">
        <v>1014</v>
      </c>
    </row>
    <row r="1405" spans="1:31" ht="21" customHeight="1" x14ac:dyDescent="0.2">
      <c r="A1405" s="4">
        <f t="shared" si="67"/>
        <v>1403</v>
      </c>
      <c r="B1405" s="4" t="str">
        <f t="shared" si="68"/>
        <v>F010-00026044</v>
      </c>
      <c r="C1405" s="4" t="str">
        <f>IFERROR(VLOOKUP(F1405,Tablas!$A$1:$B$3,2,0),"")</f>
        <v>Factura</v>
      </c>
      <c r="D1405" s="4" t="str">
        <f t="shared" si="69"/>
        <v>Nacional - LETRAS 45-52-59-66-73-90 DAYS - Facturas clientes - C10104994178</v>
      </c>
      <c r="E1405" s="19">
        <v>45561</v>
      </c>
      <c r="F1405" s="20" t="s">
        <v>1001</v>
      </c>
      <c r="G1405" s="20" t="s">
        <v>7622</v>
      </c>
      <c r="H1405" s="20" t="s">
        <v>44</v>
      </c>
      <c r="I1405" s="20" t="s">
        <v>45</v>
      </c>
      <c r="J1405" s="20" t="s">
        <v>7519</v>
      </c>
      <c r="K1405" s="20" t="s">
        <v>7520</v>
      </c>
      <c r="L1405" s="20" t="s">
        <v>7521</v>
      </c>
      <c r="M1405" s="20" t="s">
        <v>125</v>
      </c>
      <c r="N1405" s="21">
        <v>2084.85</v>
      </c>
      <c r="O1405" s="21">
        <v>0</v>
      </c>
      <c r="P1405" s="20"/>
      <c r="Q1405" s="19">
        <v>45561</v>
      </c>
      <c r="R1405" s="20"/>
      <c r="S1405" s="19">
        <v>45672</v>
      </c>
      <c r="T1405" s="20" t="s">
        <v>7389</v>
      </c>
      <c r="U1405" s="20">
        <v>1030705</v>
      </c>
      <c r="V1405" s="20">
        <v>240002877</v>
      </c>
      <c r="W1405" s="20" t="s">
        <v>847</v>
      </c>
      <c r="X1405" s="20" t="s">
        <v>305</v>
      </c>
      <c r="Y1405" s="20" t="s">
        <v>333</v>
      </c>
      <c r="Z1405" s="20" t="s">
        <v>7621</v>
      </c>
      <c r="AA1405" s="20" t="s">
        <v>7527</v>
      </c>
      <c r="AB1405" s="20" t="s">
        <v>7477</v>
      </c>
      <c r="AC1405" s="20" t="s">
        <v>7474</v>
      </c>
      <c r="AD1405" s="20" t="s">
        <v>56</v>
      </c>
      <c r="AE1405" s="20" t="s">
        <v>1014</v>
      </c>
    </row>
    <row r="1406" spans="1:31" ht="21" customHeight="1" x14ac:dyDescent="0.2">
      <c r="A1406" s="4">
        <f t="shared" si="67"/>
        <v>1404</v>
      </c>
      <c r="B1406" s="4" t="str">
        <f t="shared" si="68"/>
        <v>F010-00026066</v>
      </c>
      <c r="C1406" s="4" t="str">
        <f>IFERROR(VLOOKUP(F1406,Tablas!$A$1:$B$3,2,0),"")</f>
        <v>Factura</v>
      </c>
      <c r="D1406" s="4" t="str">
        <f t="shared" si="69"/>
        <v>Nacional - LETRA 45-60 DIAS / DRAFT 45-60 DAYS - Facturas clientes - C20602470882</v>
      </c>
      <c r="E1406" s="19">
        <v>45562</v>
      </c>
      <c r="F1406" s="20" t="s">
        <v>1001</v>
      </c>
      <c r="G1406" s="20" t="s">
        <v>7626</v>
      </c>
      <c r="H1406" s="20" t="s">
        <v>44</v>
      </c>
      <c r="I1406" s="20" t="s">
        <v>45</v>
      </c>
      <c r="J1406" s="20" t="s">
        <v>263</v>
      </c>
      <c r="K1406" s="20" t="s">
        <v>264</v>
      </c>
      <c r="L1406" s="20" t="s">
        <v>265</v>
      </c>
      <c r="M1406" s="20" t="s">
        <v>125</v>
      </c>
      <c r="N1406" s="21">
        <v>2088.6</v>
      </c>
      <c r="O1406" s="21">
        <v>0</v>
      </c>
      <c r="P1406" s="20"/>
      <c r="Q1406" s="19">
        <v>45562</v>
      </c>
      <c r="R1406" s="20"/>
      <c r="S1406" s="19">
        <v>45667</v>
      </c>
      <c r="T1406" s="20" t="s">
        <v>7545</v>
      </c>
      <c r="U1406" s="20">
        <v>1031640</v>
      </c>
      <c r="V1406" s="20">
        <v>240002902</v>
      </c>
      <c r="W1406" s="20" t="s">
        <v>847</v>
      </c>
      <c r="X1406" s="20" t="s">
        <v>6482</v>
      </c>
      <c r="Y1406" s="20" t="s">
        <v>267</v>
      </c>
      <c r="Z1406" s="20" t="s">
        <v>2518</v>
      </c>
      <c r="AA1406" s="20" t="s">
        <v>7627</v>
      </c>
      <c r="AB1406" s="20" t="s">
        <v>270</v>
      </c>
      <c r="AC1406" s="20" t="s">
        <v>167</v>
      </c>
      <c r="AD1406" s="20" t="s">
        <v>56</v>
      </c>
      <c r="AE1406" s="20" t="s">
        <v>1014</v>
      </c>
    </row>
    <row r="1407" spans="1:31" ht="21" customHeight="1" x14ac:dyDescent="0.2">
      <c r="A1407" s="4">
        <f t="shared" ref="A1407:A1470" si="70">ROW()-2</f>
        <v>1405</v>
      </c>
      <c r="B1407" s="4" t="str">
        <f t="shared" ref="B1407:B1470" si="71">MID(G1407,4,20)</f>
        <v>F010-00026066</v>
      </c>
      <c r="C1407" s="4" t="str">
        <f>IFERROR(VLOOKUP(F1407,Tablas!$A$1:$B$3,2,0),"")</f>
        <v>Factura</v>
      </c>
      <c r="D1407" s="4" t="str">
        <f t="shared" ref="D1407:D1470" si="72">CONCATENATE(AE1407," - ",T1407," - ",Z1407)</f>
        <v>Nacional - LETRA 45-60 DIAS / DRAFT 45-60 DAYS - Facturas clientes - C20602470882</v>
      </c>
      <c r="E1407" s="19">
        <v>45562</v>
      </c>
      <c r="F1407" s="20" t="s">
        <v>1001</v>
      </c>
      <c r="G1407" s="20" t="s">
        <v>7626</v>
      </c>
      <c r="H1407" s="20" t="s">
        <v>44</v>
      </c>
      <c r="I1407" s="20" t="s">
        <v>45</v>
      </c>
      <c r="J1407" s="20" t="s">
        <v>263</v>
      </c>
      <c r="K1407" s="20" t="s">
        <v>264</v>
      </c>
      <c r="L1407" s="20" t="s">
        <v>265</v>
      </c>
      <c r="M1407" s="20" t="s">
        <v>125</v>
      </c>
      <c r="N1407" s="21">
        <v>2088.6</v>
      </c>
      <c r="O1407" s="21">
        <v>0</v>
      </c>
      <c r="P1407" s="20"/>
      <c r="Q1407" s="19">
        <v>45562</v>
      </c>
      <c r="R1407" s="20"/>
      <c r="S1407" s="19">
        <v>45682</v>
      </c>
      <c r="T1407" s="20" t="s">
        <v>7545</v>
      </c>
      <c r="U1407" s="20">
        <v>1031640</v>
      </c>
      <c r="V1407" s="20">
        <v>240002902</v>
      </c>
      <c r="W1407" s="20" t="s">
        <v>847</v>
      </c>
      <c r="X1407" s="20" t="s">
        <v>6482</v>
      </c>
      <c r="Y1407" s="20" t="s">
        <v>267</v>
      </c>
      <c r="Z1407" s="20" t="s">
        <v>2518</v>
      </c>
      <c r="AA1407" s="20" t="s">
        <v>7627</v>
      </c>
      <c r="AB1407" s="20" t="s">
        <v>270</v>
      </c>
      <c r="AC1407" s="20" t="s">
        <v>167</v>
      </c>
      <c r="AD1407" s="20" t="s">
        <v>56</v>
      </c>
      <c r="AE1407" s="20" t="s">
        <v>1014</v>
      </c>
    </row>
    <row r="1408" spans="1:31" ht="21" customHeight="1" x14ac:dyDescent="0.2">
      <c r="A1408" s="4">
        <f t="shared" si="70"/>
        <v>1406</v>
      </c>
      <c r="B1408" s="4" t="str">
        <f t="shared" si="71"/>
        <v>F010-00025898</v>
      </c>
      <c r="C1408" s="4" t="str">
        <f>IFERROR(VLOOKUP(F1408,Tablas!$A$1:$B$3,2,0),"")</f>
        <v>Factura</v>
      </c>
      <c r="D1408" s="4" t="str">
        <f t="shared" si="72"/>
        <v>Nacional - LETRAS 45-52-59-66-73-90 DAYS - Facturas clientes - C10104994178</v>
      </c>
      <c r="E1408" s="19">
        <v>45551</v>
      </c>
      <c r="F1408" s="20" t="s">
        <v>1001</v>
      </c>
      <c r="G1408" s="20" t="s">
        <v>7644</v>
      </c>
      <c r="H1408" s="20" t="s">
        <v>44</v>
      </c>
      <c r="I1408" s="20" t="s">
        <v>45</v>
      </c>
      <c r="J1408" s="20" t="s">
        <v>7519</v>
      </c>
      <c r="K1408" s="20" t="s">
        <v>7520</v>
      </c>
      <c r="L1408" s="20" t="s">
        <v>7521</v>
      </c>
      <c r="M1408" s="20" t="s">
        <v>125</v>
      </c>
      <c r="N1408" s="21">
        <v>2112.5300000000002</v>
      </c>
      <c r="O1408" s="21">
        <v>0</v>
      </c>
      <c r="P1408" s="20"/>
      <c r="Q1408" s="19">
        <v>45551</v>
      </c>
      <c r="R1408" s="20"/>
      <c r="S1408" s="19">
        <v>45686</v>
      </c>
      <c r="T1408" s="20" t="s">
        <v>7389</v>
      </c>
      <c r="U1408" s="20">
        <v>1024845</v>
      </c>
      <c r="V1408" s="20">
        <v>240002722</v>
      </c>
      <c r="W1408" s="20" t="s">
        <v>847</v>
      </c>
      <c r="X1408" s="20" t="s">
        <v>305</v>
      </c>
      <c r="Y1408" s="20" t="s">
        <v>333</v>
      </c>
      <c r="Z1408" s="20" t="s">
        <v>7621</v>
      </c>
      <c r="AA1408" s="20" t="s">
        <v>7527</v>
      </c>
      <c r="AB1408" s="20" t="s">
        <v>7477</v>
      </c>
      <c r="AC1408" s="20" t="s">
        <v>7474</v>
      </c>
      <c r="AD1408" s="20" t="s">
        <v>56</v>
      </c>
      <c r="AE1408" s="20" t="s">
        <v>1014</v>
      </c>
    </row>
    <row r="1409" spans="1:31" ht="21" customHeight="1" x14ac:dyDescent="0.2">
      <c r="A1409" s="4">
        <f t="shared" si="70"/>
        <v>1407</v>
      </c>
      <c r="B1409" s="4" t="str">
        <f t="shared" si="71"/>
        <v>B010-00019931</v>
      </c>
      <c r="C1409" s="4" t="str">
        <f>IFERROR(VLOOKUP(F1409,Tablas!$A$1:$B$3,2,0),"")</f>
        <v>Boleta</v>
      </c>
      <c r="D1409" s="4" t="str">
        <f t="shared" si="72"/>
        <v>Nacional - CREDITO 30 DIAS / CREDIT 30 DAYS - PE 4000 Basado en Entregas 09-T010-00000636.</v>
      </c>
      <c r="E1409" s="19">
        <v>45512</v>
      </c>
      <c r="F1409" s="20" t="s">
        <v>842</v>
      </c>
      <c r="G1409" s="20" t="s">
        <v>7645</v>
      </c>
      <c r="H1409" s="20" t="s">
        <v>44</v>
      </c>
      <c r="I1409" s="20" t="s">
        <v>45</v>
      </c>
      <c r="J1409" s="20" t="s">
        <v>7646</v>
      </c>
      <c r="K1409" s="20" t="s">
        <v>7647</v>
      </c>
      <c r="L1409" s="20" t="s">
        <v>7648</v>
      </c>
      <c r="M1409" s="20"/>
      <c r="N1409" s="21">
        <v>2112.94</v>
      </c>
      <c r="O1409" s="21">
        <v>0</v>
      </c>
      <c r="P1409" s="20"/>
      <c r="Q1409" s="19">
        <v>45512</v>
      </c>
      <c r="R1409" s="20"/>
      <c r="S1409" s="19">
        <v>45542</v>
      </c>
      <c r="T1409" s="20" t="s">
        <v>643</v>
      </c>
      <c r="U1409" s="20">
        <v>1005337</v>
      </c>
      <c r="V1409" s="20">
        <v>240002467</v>
      </c>
      <c r="W1409" s="20" t="s">
        <v>847</v>
      </c>
      <c r="X1409" s="20" t="s">
        <v>305</v>
      </c>
      <c r="Y1409" s="20" t="s">
        <v>52</v>
      </c>
      <c r="Z1409" s="20" t="s">
        <v>7649</v>
      </c>
      <c r="AA1409" s="20" t="s">
        <v>457</v>
      </c>
      <c r="AB1409" s="20" t="s">
        <v>54</v>
      </c>
      <c r="AC1409" s="20" t="s">
        <v>167</v>
      </c>
      <c r="AD1409" s="20" t="s">
        <v>56</v>
      </c>
      <c r="AE1409" s="20" t="s">
        <v>1014</v>
      </c>
    </row>
    <row r="1410" spans="1:31" ht="21" customHeight="1" x14ac:dyDescent="0.2">
      <c r="A1410" s="4">
        <f t="shared" si="70"/>
        <v>1408</v>
      </c>
      <c r="B1410" s="4" t="str">
        <f t="shared" si="71"/>
        <v>F010-00025898</v>
      </c>
      <c r="C1410" s="4" t="str">
        <f>IFERROR(VLOOKUP(F1410,Tablas!$A$1:$B$3,2,0),"")</f>
        <v>Factura</v>
      </c>
      <c r="D1410" s="4" t="str">
        <f t="shared" si="72"/>
        <v>Nacional - LETRAS 45-52-59-66-73-90 DAYS - Facturas clientes - C10104994178</v>
      </c>
      <c r="E1410" s="19">
        <v>45551</v>
      </c>
      <c r="F1410" s="20" t="s">
        <v>1001</v>
      </c>
      <c r="G1410" s="20" t="s">
        <v>7644</v>
      </c>
      <c r="H1410" s="20" t="s">
        <v>44</v>
      </c>
      <c r="I1410" s="20" t="s">
        <v>45</v>
      </c>
      <c r="J1410" s="20" t="s">
        <v>7519</v>
      </c>
      <c r="K1410" s="20" t="s">
        <v>7520</v>
      </c>
      <c r="L1410" s="20" t="s">
        <v>7521</v>
      </c>
      <c r="M1410" s="20" t="s">
        <v>125</v>
      </c>
      <c r="N1410" s="21">
        <v>2115.06</v>
      </c>
      <c r="O1410" s="21">
        <v>0</v>
      </c>
      <c r="P1410" s="20"/>
      <c r="Q1410" s="19">
        <v>45551</v>
      </c>
      <c r="R1410" s="20"/>
      <c r="S1410" s="19">
        <v>45662</v>
      </c>
      <c r="T1410" s="20" t="s">
        <v>7389</v>
      </c>
      <c r="U1410" s="20">
        <v>1024845</v>
      </c>
      <c r="V1410" s="20">
        <v>240002722</v>
      </c>
      <c r="W1410" s="20" t="s">
        <v>847</v>
      </c>
      <c r="X1410" s="20" t="s">
        <v>305</v>
      </c>
      <c r="Y1410" s="20" t="s">
        <v>333</v>
      </c>
      <c r="Z1410" s="20" t="s">
        <v>7621</v>
      </c>
      <c r="AA1410" s="20" t="s">
        <v>7527</v>
      </c>
      <c r="AB1410" s="20" t="s">
        <v>7477</v>
      </c>
      <c r="AC1410" s="20" t="s">
        <v>7474</v>
      </c>
      <c r="AD1410" s="20" t="s">
        <v>56</v>
      </c>
      <c r="AE1410" s="20" t="s">
        <v>1014</v>
      </c>
    </row>
    <row r="1411" spans="1:31" ht="21" customHeight="1" x14ac:dyDescent="0.2">
      <c r="A1411" s="4">
        <f t="shared" si="70"/>
        <v>1409</v>
      </c>
      <c r="B1411" s="4" t="str">
        <f t="shared" si="71"/>
        <v>F010-00025898</v>
      </c>
      <c r="C1411" s="4" t="str">
        <f>IFERROR(VLOOKUP(F1411,Tablas!$A$1:$B$3,2,0),"")</f>
        <v>Factura</v>
      </c>
      <c r="D1411" s="4" t="str">
        <f t="shared" si="72"/>
        <v>Nacional - LETRAS 45-52-59-66-73-90 DAYS - Facturas clientes - C10104994178</v>
      </c>
      <c r="E1411" s="19">
        <v>45551</v>
      </c>
      <c r="F1411" s="20" t="s">
        <v>1001</v>
      </c>
      <c r="G1411" s="20" t="s">
        <v>7644</v>
      </c>
      <c r="H1411" s="20" t="s">
        <v>44</v>
      </c>
      <c r="I1411" s="20" t="s">
        <v>45</v>
      </c>
      <c r="J1411" s="20" t="s">
        <v>7519</v>
      </c>
      <c r="K1411" s="20" t="s">
        <v>7520</v>
      </c>
      <c r="L1411" s="20" t="s">
        <v>7521</v>
      </c>
      <c r="M1411" s="20" t="s">
        <v>125</v>
      </c>
      <c r="N1411" s="21">
        <v>2115.06</v>
      </c>
      <c r="O1411" s="21">
        <v>0</v>
      </c>
      <c r="P1411" s="20"/>
      <c r="Q1411" s="19">
        <v>45551</v>
      </c>
      <c r="R1411" s="20"/>
      <c r="S1411" s="19">
        <v>45648</v>
      </c>
      <c r="T1411" s="20" t="s">
        <v>7389</v>
      </c>
      <c r="U1411" s="20">
        <v>1024845</v>
      </c>
      <c r="V1411" s="20">
        <v>240002722</v>
      </c>
      <c r="W1411" s="20" t="s">
        <v>847</v>
      </c>
      <c r="X1411" s="20" t="s">
        <v>305</v>
      </c>
      <c r="Y1411" s="20" t="s">
        <v>333</v>
      </c>
      <c r="Z1411" s="20" t="s">
        <v>7621</v>
      </c>
      <c r="AA1411" s="20" t="s">
        <v>7527</v>
      </c>
      <c r="AB1411" s="20" t="s">
        <v>7477</v>
      </c>
      <c r="AC1411" s="20" t="s">
        <v>7474</v>
      </c>
      <c r="AD1411" s="20" t="s">
        <v>56</v>
      </c>
      <c r="AE1411" s="20" t="s">
        <v>1014</v>
      </c>
    </row>
    <row r="1412" spans="1:31" ht="21" customHeight="1" x14ac:dyDescent="0.2">
      <c r="A1412" s="4">
        <f t="shared" si="70"/>
        <v>1410</v>
      </c>
      <c r="B1412" s="4" t="str">
        <f t="shared" si="71"/>
        <v>F010-00025898</v>
      </c>
      <c r="C1412" s="4" t="str">
        <f>IFERROR(VLOOKUP(F1412,Tablas!$A$1:$B$3,2,0),"")</f>
        <v>Factura</v>
      </c>
      <c r="D1412" s="4" t="str">
        <f t="shared" si="72"/>
        <v>Nacional - LETRAS 45-52-59-66-73-90 DAYS - Facturas clientes - C10104994178</v>
      </c>
      <c r="E1412" s="19">
        <v>45551</v>
      </c>
      <c r="F1412" s="20" t="s">
        <v>1001</v>
      </c>
      <c r="G1412" s="20" t="s">
        <v>7644</v>
      </c>
      <c r="H1412" s="20" t="s">
        <v>44</v>
      </c>
      <c r="I1412" s="20" t="s">
        <v>45</v>
      </c>
      <c r="J1412" s="20" t="s">
        <v>7519</v>
      </c>
      <c r="K1412" s="20" t="s">
        <v>7520</v>
      </c>
      <c r="L1412" s="20" t="s">
        <v>7521</v>
      </c>
      <c r="M1412" s="20" t="s">
        <v>125</v>
      </c>
      <c r="N1412" s="21">
        <v>2115.06</v>
      </c>
      <c r="O1412" s="21">
        <v>0</v>
      </c>
      <c r="P1412" s="20"/>
      <c r="Q1412" s="19">
        <v>45551</v>
      </c>
      <c r="R1412" s="20"/>
      <c r="S1412" s="19">
        <v>45641</v>
      </c>
      <c r="T1412" s="20" t="s">
        <v>7389</v>
      </c>
      <c r="U1412" s="20">
        <v>1024845</v>
      </c>
      <c r="V1412" s="20">
        <v>240002722</v>
      </c>
      <c r="W1412" s="20" t="s">
        <v>847</v>
      </c>
      <c r="X1412" s="20" t="s">
        <v>305</v>
      </c>
      <c r="Y1412" s="20" t="s">
        <v>333</v>
      </c>
      <c r="Z1412" s="20" t="s">
        <v>7621</v>
      </c>
      <c r="AA1412" s="20" t="s">
        <v>7527</v>
      </c>
      <c r="AB1412" s="20" t="s">
        <v>7477</v>
      </c>
      <c r="AC1412" s="20" t="s">
        <v>7474</v>
      </c>
      <c r="AD1412" s="20" t="s">
        <v>56</v>
      </c>
      <c r="AE1412" s="20" t="s">
        <v>1014</v>
      </c>
    </row>
    <row r="1413" spans="1:31" ht="21" customHeight="1" x14ac:dyDescent="0.2">
      <c r="A1413" s="4">
        <f t="shared" si="70"/>
        <v>1411</v>
      </c>
      <c r="B1413" s="4" t="str">
        <f t="shared" si="71"/>
        <v>F010-00025898</v>
      </c>
      <c r="C1413" s="4" t="str">
        <f>IFERROR(VLOOKUP(F1413,Tablas!$A$1:$B$3,2,0),"")</f>
        <v>Factura</v>
      </c>
      <c r="D1413" s="4" t="str">
        <f t="shared" si="72"/>
        <v>Nacional - LETRAS 45-52-59-66-73-90 DAYS - Facturas clientes - C10104994178</v>
      </c>
      <c r="E1413" s="19">
        <v>45551</v>
      </c>
      <c r="F1413" s="20" t="s">
        <v>1001</v>
      </c>
      <c r="G1413" s="20" t="s">
        <v>7644</v>
      </c>
      <c r="H1413" s="20" t="s">
        <v>44</v>
      </c>
      <c r="I1413" s="20" t="s">
        <v>45</v>
      </c>
      <c r="J1413" s="20" t="s">
        <v>7519</v>
      </c>
      <c r="K1413" s="20" t="s">
        <v>7520</v>
      </c>
      <c r="L1413" s="20" t="s">
        <v>7521</v>
      </c>
      <c r="M1413" s="20" t="s">
        <v>125</v>
      </c>
      <c r="N1413" s="21">
        <v>2115.06</v>
      </c>
      <c r="O1413" s="21">
        <v>0</v>
      </c>
      <c r="P1413" s="20"/>
      <c r="Q1413" s="19">
        <v>45551</v>
      </c>
      <c r="R1413" s="20"/>
      <c r="S1413" s="19">
        <v>45655</v>
      </c>
      <c r="T1413" s="20" t="s">
        <v>7389</v>
      </c>
      <c r="U1413" s="20">
        <v>1024845</v>
      </c>
      <c r="V1413" s="20">
        <v>240002722</v>
      </c>
      <c r="W1413" s="20" t="s">
        <v>847</v>
      </c>
      <c r="X1413" s="20" t="s">
        <v>305</v>
      </c>
      <c r="Y1413" s="20" t="s">
        <v>333</v>
      </c>
      <c r="Z1413" s="20" t="s">
        <v>7621</v>
      </c>
      <c r="AA1413" s="20" t="s">
        <v>7527</v>
      </c>
      <c r="AB1413" s="20" t="s">
        <v>7477</v>
      </c>
      <c r="AC1413" s="20" t="s">
        <v>7474</v>
      </c>
      <c r="AD1413" s="20" t="s">
        <v>56</v>
      </c>
      <c r="AE1413" s="20" t="s">
        <v>1014</v>
      </c>
    </row>
    <row r="1414" spans="1:31" ht="21" customHeight="1" x14ac:dyDescent="0.2">
      <c r="A1414" s="4">
        <f t="shared" si="70"/>
        <v>1412</v>
      </c>
      <c r="B1414" s="4" t="str">
        <f t="shared" si="71"/>
        <v>F010-00025898</v>
      </c>
      <c r="C1414" s="4" t="str">
        <f>IFERROR(VLOOKUP(F1414,Tablas!$A$1:$B$3,2,0),"")</f>
        <v>Factura</v>
      </c>
      <c r="D1414" s="4" t="str">
        <f t="shared" si="72"/>
        <v>Nacional - LETRAS 45-52-59-66-73-90 DAYS - Facturas clientes - C10104994178</v>
      </c>
      <c r="E1414" s="19">
        <v>45551</v>
      </c>
      <c r="F1414" s="20" t="s">
        <v>1001</v>
      </c>
      <c r="G1414" s="20" t="s">
        <v>7644</v>
      </c>
      <c r="H1414" s="20" t="s">
        <v>44</v>
      </c>
      <c r="I1414" s="20" t="s">
        <v>45</v>
      </c>
      <c r="J1414" s="20" t="s">
        <v>7519</v>
      </c>
      <c r="K1414" s="20" t="s">
        <v>7520</v>
      </c>
      <c r="L1414" s="20" t="s">
        <v>7521</v>
      </c>
      <c r="M1414" s="20" t="s">
        <v>125</v>
      </c>
      <c r="N1414" s="21">
        <v>2115.06</v>
      </c>
      <c r="O1414" s="21">
        <v>0</v>
      </c>
      <c r="P1414" s="20"/>
      <c r="Q1414" s="19">
        <v>45551</v>
      </c>
      <c r="R1414" s="20"/>
      <c r="S1414" s="19">
        <v>45669</v>
      </c>
      <c r="T1414" s="20" t="s">
        <v>7389</v>
      </c>
      <c r="U1414" s="20">
        <v>1024845</v>
      </c>
      <c r="V1414" s="20">
        <v>240002722</v>
      </c>
      <c r="W1414" s="20" t="s">
        <v>847</v>
      </c>
      <c r="X1414" s="20" t="s">
        <v>305</v>
      </c>
      <c r="Y1414" s="20" t="s">
        <v>333</v>
      </c>
      <c r="Z1414" s="20" t="s">
        <v>7621</v>
      </c>
      <c r="AA1414" s="20" t="s">
        <v>7527</v>
      </c>
      <c r="AB1414" s="20" t="s">
        <v>7477</v>
      </c>
      <c r="AC1414" s="20" t="s">
        <v>7474</v>
      </c>
      <c r="AD1414" s="20" t="s">
        <v>56</v>
      </c>
      <c r="AE1414" s="20" t="s">
        <v>1014</v>
      </c>
    </row>
    <row r="1415" spans="1:31" ht="21" customHeight="1" x14ac:dyDescent="0.2">
      <c r="A1415" s="4">
        <f t="shared" si="70"/>
        <v>1413</v>
      </c>
      <c r="B1415" s="4" t="str">
        <f t="shared" si="71"/>
        <v>F010-00025982</v>
      </c>
      <c r="C1415" s="4" t="str">
        <f>IFERROR(VLOOKUP(F1415,Tablas!$A$1:$B$3,2,0),"")</f>
        <v>Factura</v>
      </c>
      <c r="D1415" s="4" t="str">
        <f t="shared" si="72"/>
        <v>Nacional - LETRAS A 45-60 DIAS / DRAFT 45-60 DAYS - Facturas clientes - C20481460159</v>
      </c>
      <c r="E1415" s="19">
        <v>45558</v>
      </c>
      <c r="F1415" s="20" t="s">
        <v>1001</v>
      </c>
      <c r="G1415" s="20" t="s">
        <v>7657</v>
      </c>
      <c r="H1415" s="20" t="s">
        <v>44</v>
      </c>
      <c r="I1415" s="20" t="s">
        <v>45</v>
      </c>
      <c r="J1415" s="20" t="s">
        <v>379</v>
      </c>
      <c r="K1415" s="20" t="s">
        <v>380</v>
      </c>
      <c r="L1415" s="20" t="s">
        <v>381</v>
      </c>
      <c r="M1415" s="20" t="s">
        <v>125</v>
      </c>
      <c r="N1415" s="21">
        <v>2131.67</v>
      </c>
      <c r="O1415" s="21">
        <v>0</v>
      </c>
      <c r="P1415" s="20"/>
      <c r="Q1415" s="19">
        <v>45558</v>
      </c>
      <c r="R1415" s="20"/>
      <c r="S1415" s="19">
        <v>45663</v>
      </c>
      <c r="T1415" s="20" t="s">
        <v>7547</v>
      </c>
      <c r="U1415" s="20">
        <v>1027286</v>
      </c>
      <c r="V1415" s="20">
        <v>240002810</v>
      </c>
      <c r="W1415" s="20" t="s">
        <v>847</v>
      </c>
      <c r="X1415" s="20" t="s">
        <v>305</v>
      </c>
      <c r="Y1415" s="20" t="s">
        <v>245</v>
      </c>
      <c r="Z1415" s="20" t="s">
        <v>7462</v>
      </c>
      <c r="AA1415" s="20" t="s">
        <v>7463</v>
      </c>
      <c r="AB1415" s="20" t="s">
        <v>337</v>
      </c>
      <c r="AC1415" s="20" t="s">
        <v>337</v>
      </c>
      <c r="AD1415" s="20" t="s">
        <v>56</v>
      </c>
      <c r="AE1415" s="20" t="s">
        <v>1014</v>
      </c>
    </row>
    <row r="1416" spans="1:31" ht="21" customHeight="1" x14ac:dyDescent="0.2">
      <c r="A1416" s="4">
        <f t="shared" si="70"/>
        <v>1414</v>
      </c>
      <c r="B1416" s="4" t="str">
        <f t="shared" si="71"/>
        <v>F010-00025982</v>
      </c>
      <c r="C1416" s="4" t="str">
        <f>IFERROR(VLOOKUP(F1416,Tablas!$A$1:$B$3,2,0),"")</f>
        <v>Factura</v>
      </c>
      <c r="D1416" s="4" t="str">
        <f t="shared" si="72"/>
        <v>Nacional - LETRAS A 45-60 DIAS / DRAFT 45-60 DAYS - Facturas clientes - C20481460159</v>
      </c>
      <c r="E1416" s="19">
        <v>45558</v>
      </c>
      <c r="F1416" s="20" t="s">
        <v>1001</v>
      </c>
      <c r="G1416" s="20" t="s">
        <v>7657</v>
      </c>
      <c r="H1416" s="20" t="s">
        <v>44</v>
      </c>
      <c r="I1416" s="20" t="s">
        <v>45</v>
      </c>
      <c r="J1416" s="20" t="s">
        <v>379</v>
      </c>
      <c r="K1416" s="20" t="s">
        <v>380</v>
      </c>
      <c r="L1416" s="20" t="s">
        <v>381</v>
      </c>
      <c r="M1416" s="20" t="s">
        <v>125</v>
      </c>
      <c r="N1416" s="21">
        <v>2131.67</v>
      </c>
      <c r="O1416" s="21">
        <v>0</v>
      </c>
      <c r="P1416" s="20"/>
      <c r="Q1416" s="19">
        <v>45558</v>
      </c>
      <c r="R1416" s="20"/>
      <c r="S1416" s="19">
        <v>45678</v>
      </c>
      <c r="T1416" s="20" t="s">
        <v>7547</v>
      </c>
      <c r="U1416" s="20">
        <v>1027286</v>
      </c>
      <c r="V1416" s="20">
        <v>240002810</v>
      </c>
      <c r="W1416" s="20" t="s">
        <v>847</v>
      </c>
      <c r="X1416" s="20" t="s">
        <v>305</v>
      </c>
      <c r="Y1416" s="20" t="s">
        <v>245</v>
      </c>
      <c r="Z1416" s="20" t="s">
        <v>7462</v>
      </c>
      <c r="AA1416" s="20" t="s">
        <v>7463</v>
      </c>
      <c r="AB1416" s="20" t="s">
        <v>337</v>
      </c>
      <c r="AC1416" s="20" t="s">
        <v>337</v>
      </c>
      <c r="AD1416" s="20" t="s">
        <v>56</v>
      </c>
      <c r="AE1416" s="20" t="s">
        <v>1014</v>
      </c>
    </row>
    <row r="1417" spans="1:31" ht="21" customHeight="1" x14ac:dyDescent="0.2">
      <c r="A1417" s="4">
        <f t="shared" si="70"/>
        <v>1415</v>
      </c>
      <c r="B1417" s="4" t="str">
        <f t="shared" si="71"/>
        <v>F010-00025923</v>
      </c>
      <c r="C1417" s="4" t="str">
        <f>IFERROR(VLOOKUP(F1417,Tablas!$A$1:$B$3,2,0),"")</f>
        <v>Factura</v>
      </c>
      <c r="D1417" s="4" t="str">
        <f t="shared" si="72"/>
        <v>Nacional - LETRAS 45-52-59-66-73-90 DAYS - Facturas clientes - C10104994178</v>
      </c>
      <c r="E1417" s="19">
        <v>45552</v>
      </c>
      <c r="F1417" s="20" t="s">
        <v>1001</v>
      </c>
      <c r="G1417" s="20" t="s">
        <v>7661</v>
      </c>
      <c r="H1417" s="20" t="s">
        <v>44</v>
      </c>
      <c r="I1417" s="20" t="s">
        <v>45</v>
      </c>
      <c r="J1417" s="20" t="s">
        <v>7519</v>
      </c>
      <c r="K1417" s="20" t="s">
        <v>7520</v>
      </c>
      <c r="L1417" s="20" t="s">
        <v>7521</v>
      </c>
      <c r="M1417" s="20" t="s">
        <v>125</v>
      </c>
      <c r="N1417" s="21">
        <v>2146.15</v>
      </c>
      <c r="O1417" s="21">
        <v>0</v>
      </c>
      <c r="P1417" s="20"/>
      <c r="Q1417" s="19">
        <v>45552</v>
      </c>
      <c r="R1417" s="20"/>
      <c r="S1417" s="19">
        <v>45687</v>
      </c>
      <c r="T1417" s="20" t="s">
        <v>7389</v>
      </c>
      <c r="U1417" s="20">
        <v>1025439</v>
      </c>
      <c r="V1417" s="20">
        <v>240002749</v>
      </c>
      <c r="W1417" s="20" t="s">
        <v>847</v>
      </c>
      <c r="X1417" s="20" t="s">
        <v>274</v>
      </c>
      <c r="Y1417" s="20" t="s">
        <v>333</v>
      </c>
      <c r="Z1417" s="20" t="s">
        <v>7621</v>
      </c>
      <c r="AA1417" s="20" t="s">
        <v>7527</v>
      </c>
      <c r="AB1417" s="20" t="s">
        <v>7477</v>
      </c>
      <c r="AC1417" s="20" t="s">
        <v>7474</v>
      </c>
      <c r="AD1417" s="20" t="s">
        <v>56</v>
      </c>
      <c r="AE1417" s="20" t="s">
        <v>1014</v>
      </c>
    </row>
    <row r="1418" spans="1:31" ht="21" customHeight="1" x14ac:dyDescent="0.2">
      <c r="A1418" s="4">
        <f t="shared" si="70"/>
        <v>1416</v>
      </c>
      <c r="B1418" s="4" t="str">
        <f t="shared" si="71"/>
        <v>F010-00025923</v>
      </c>
      <c r="C1418" s="4" t="str">
        <f>IFERROR(VLOOKUP(F1418,Tablas!$A$1:$B$3,2,0),"")</f>
        <v>Factura</v>
      </c>
      <c r="D1418" s="4" t="str">
        <f t="shared" si="72"/>
        <v>Nacional - LETRAS 45-52-59-66-73-90 DAYS - Facturas clientes - C10104994178</v>
      </c>
      <c r="E1418" s="19">
        <v>45552</v>
      </c>
      <c r="F1418" s="20" t="s">
        <v>1001</v>
      </c>
      <c r="G1418" s="20" t="s">
        <v>7661</v>
      </c>
      <c r="H1418" s="20" t="s">
        <v>44</v>
      </c>
      <c r="I1418" s="20" t="s">
        <v>45</v>
      </c>
      <c r="J1418" s="20" t="s">
        <v>7519</v>
      </c>
      <c r="K1418" s="20" t="s">
        <v>7520</v>
      </c>
      <c r="L1418" s="20" t="s">
        <v>7521</v>
      </c>
      <c r="M1418" s="20" t="s">
        <v>125</v>
      </c>
      <c r="N1418" s="21">
        <v>2148.7399999999998</v>
      </c>
      <c r="O1418" s="21">
        <v>0</v>
      </c>
      <c r="P1418" s="20"/>
      <c r="Q1418" s="19">
        <v>45552</v>
      </c>
      <c r="R1418" s="20"/>
      <c r="S1418" s="19">
        <v>45656</v>
      </c>
      <c r="T1418" s="20" t="s">
        <v>7389</v>
      </c>
      <c r="U1418" s="20">
        <v>1025439</v>
      </c>
      <c r="V1418" s="20">
        <v>240002749</v>
      </c>
      <c r="W1418" s="20" t="s">
        <v>847</v>
      </c>
      <c r="X1418" s="20" t="s">
        <v>274</v>
      </c>
      <c r="Y1418" s="20" t="s">
        <v>333</v>
      </c>
      <c r="Z1418" s="20" t="s">
        <v>7621</v>
      </c>
      <c r="AA1418" s="20" t="s">
        <v>7527</v>
      </c>
      <c r="AB1418" s="20" t="s">
        <v>7477</v>
      </c>
      <c r="AC1418" s="20" t="s">
        <v>7474</v>
      </c>
      <c r="AD1418" s="20" t="s">
        <v>56</v>
      </c>
      <c r="AE1418" s="20" t="s">
        <v>1014</v>
      </c>
    </row>
    <row r="1419" spans="1:31" ht="21" customHeight="1" x14ac:dyDescent="0.2">
      <c r="A1419" s="4">
        <f t="shared" si="70"/>
        <v>1417</v>
      </c>
      <c r="B1419" s="4" t="str">
        <f t="shared" si="71"/>
        <v>F010-00025923</v>
      </c>
      <c r="C1419" s="4" t="str">
        <f>IFERROR(VLOOKUP(F1419,Tablas!$A$1:$B$3,2,0),"")</f>
        <v>Factura</v>
      </c>
      <c r="D1419" s="4" t="str">
        <f t="shared" si="72"/>
        <v>Nacional - LETRAS 45-52-59-66-73-90 DAYS - Facturas clientes - C10104994178</v>
      </c>
      <c r="E1419" s="19">
        <v>45552</v>
      </c>
      <c r="F1419" s="20" t="s">
        <v>1001</v>
      </c>
      <c r="G1419" s="20" t="s">
        <v>7661</v>
      </c>
      <c r="H1419" s="20" t="s">
        <v>44</v>
      </c>
      <c r="I1419" s="20" t="s">
        <v>45</v>
      </c>
      <c r="J1419" s="20" t="s">
        <v>7519</v>
      </c>
      <c r="K1419" s="20" t="s">
        <v>7520</v>
      </c>
      <c r="L1419" s="20" t="s">
        <v>7521</v>
      </c>
      <c r="M1419" s="20" t="s">
        <v>125</v>
      </c>
      <c r="N1419" s="21">
        <v>2148.7399999999998</v>
      </c>
      <c r="O1419" s="21">
        <v>0</v>
      </c>
      <c r="P1419" s="20"/>
      <c r="Q1419" s="19">
        <v>45552</v>
      </c>
      <c r="R1419" s="20"/>
      <c r="S1419" s="19">
        <v>45663</v>
      </c>
      <c r="T1419" s="20" t="s">
        <v>7389</v>
      </c>
      <c r="U1419" s="20">
        <v>1025439</v>
      </c>
      <c r="V1419" s="20">
        <v>240002749</v>
      </c>
      <c r="W1419" s="20" t="s">
        <v>847</v>
      </c>
      <c r="X1419" s="20" t="s">
        <v>274</v>
      </c>
      <c r="Y1419" s="20" t="s">
        <v>333</v>
      </c>
      <c r="Z1419" s="20" t="s">
        <v>7621</v>
      </c>
      <c r="AA1419" s="20" t="s">
        <v>7527</v>
      </c>
      <c r="AB1419" s="20" t="s">
        <v>7477</v>
      </c>
      <c r="AC1419" s="20" t="s">
        <v>7474</v>
      </c>
      <c r="AD1419" s="20" t="s">
        <v>56</v>
      </c>
      <c r="AE1419" s="20" t="s">
        <v>1014</v>
      </c>
    </row>
    <row r="1420" spans="1:31" ht="21" customHeight="1" x14ac:dyDescent="0.2">
      <c r="A1420" s="4">
        <f t="shared" si="70"/>
        <v>1418</v>
      </c>
      <c r="B1420" s="4" t="str">
        <f t="shared" si="71"/>
        <v>F010-00025923</v>
      </c>
      <c r="C1420" s="4" t="str">
        <f>IFERROR(VLOOKUP(F1420,Tablas!$A$1:$B$3,2,0),"")</f>
        <v>Factura</v>
      </c>
      <c r="D1420" s="4" t="str">
        <f t="shared" si="72"/>
        <v>Nacional - LETRAS 45-52-59-66-73-90 DAYS - Facturas clientes - C10104994178</v>
      </c>
      <c r="E1420" s="19">
        <v>45552</v>
      </c>
      <c r="F1420" s="20" t="s">
        <v>1001</v>
      </c>
      <c r="G1420" s="20" t="s">
        <v>7661</v>
      </c>
      <c r="H1420" s="20" t="s">
        <v>44</v>
      </c>
      <c r="I1420" s="20" t="s">
        <v>45</v>
      </c>
      <c r="J1420" s="20" t="s">
        <v>7519</v>
      </c>
      <c r="K1420" s="20" t="s">
        <v>7520</v>
      </c>
      <c r="L1420" s="20" t="s">
        <v>7521</v>
      </c>
      <c r="M1420" s="20" t="s">
        <v>125</v>
      </c>
      <c r="N1420" s="21">
        <v>2148.7399999999998</v>
      </c>
      <c r="O1420" s="21">
        <v>0</v>
      </c>
      <c r="P1420" s="20"/>
      <c r="Q1420" s="19">
        <v>45552</v>
      </c>
      <c r="R1420" s="20"/>
      <c r="S1420" s="19">
        <v>45670</v>
      </c>
      <c r="T1420" s="20" t="s">
        <v>7389</v>
      </c>
      <c r="U1420" s="20">
        <v>1025439</v>
      </c>
      <c r="V1420" s="20">
        <v>240002749</v>
      </c>
      <c r="W1420" s="20" t="s">
        <v>847</v>
      </c>
      <c r="X1420" s="20" t="s">
        <v>274</v>
      </c>
      <c r="Y1420" s="20" t="s">
        <v>333</v>
      </c>
      <c r="Z1420" s="20" t="s">
        <v>7621</v>
      </c>
      <c r="AA1420" s="20" t="s">
        <v>7527</v>
      </c>
      <c r="AB1420" s="20" t="s">
        <v>7477</v>
      </c>
      <c r="AC1420" s="20" t="s">
        <v>7474</v>
      </c>
      <c r="AD1420" s="20" t="s">
        <v>56</v>
      </c>
      <c r="AE1420" s="20" t="s">
        <v>1014</v>
      </c>
    </row>
    <row r="1421" spans="1:31" ht="21" customHeight="1" x14ac:dyDescent="0.2">
      <c r="A1421" s="4">
        <f t="shared" si="70"/>
        <v>1419</v>
      </c>
      <c r="B1421" s="4" t="str">
        <f t="shared" si="71"/>
        <v>F010-00025923</v>
      </c>
      <c r="C1421" s="4" t="str">
        <f>IFERROR(VLOOKUP(F1421,Tablas!$A$1:$B$3,2,0),"")</f>
        <v>Factura</v>
      </c>
      <c r="D1421" s="4" t="str">
        <f t="shared" si="72"/>
        <v>Nacional - LETRAS 45-52-59-66-73-90 DAYS - Facturas clientes - C10104994178</v>
      </c>
      <c r="E1421" s="19">
        <v>45552</v>
      </c>
      <c r="F1421" s="20" t="s">
        <v>1001</v>
      </c>
      <c r="G1421" s="20" t="s">
        <v>7661</v>
      </c>
      <c r="H1421" s="20" t="s">
        <v>44</v>
      </c>
      <c r="I1421" s="20" t="s">
        <v>45</v>
      </c>
      <c r="J1421" s="20" t="s">
        <v>7519</v>
      </c>
      <c r="K1421" s="20" t="s">
        <v>7520</v>
      </c>
      <c r="L1421" s="20" t="s">
        <v>7521</v>
      </c>
      <c r="M1421" s="20" t="s">
        <v>125</v>
      </c>
      <c r="N1421" s="21">
        <v>2148.7399999999998</v>
      </c>
      <c r="O1421" s="21">
        <v>0</v>
      </c>
      <c r="P1421" s="20"/>
      <c r="Q1421" s="19">
        <v>45552</v>
      </c>
      <c r="R1421" s="20"/>
      <c r="S1421" s="19">
        <v>45649</v>
      </c>
      <c r="T1421" s="20" t="s">
        <v>7389</v>
      </c>
      <c r="U1421" s="20">
        <v>1025439</v>
      </c>
      <c r="V1421" s="20">
        <v>240002749</v>
      </c>
      <c r="W1421" s="20" t="s">
        <v>847</v>
      </c>
      <c r="X1421" s="20" t="s">
        <v>274</v>
      </c>
      <c r="Y1421" s="20" t="s">
        <v>333</v>
      </c>
      <c r="Z1421" s="20" t="s">
        <v>7621</v>
      </c>
      <c r="AA1421" s="20" t="s">
        <v>7527</v>
      </c>
      <c r="AB1421" s="20" t="s">
        <v>7477</v>
      </c>
      <c r="AC1421" s="20" t="s">
        <v>7474</v>
      </c>
      <c r="AD1421" s="20" t="s">
        <v>56</v>
      </c>
      <c r="AE1421" s="20" t="s">
        <v>1014</v>
      </c>
    </row>
    <row r="1422" spans="1:31" ht="21" customHeight="1" x14ac:dyDescent="0.2">
      <c r="A1422" s="4">
        <f t="shared" si="70"/>
        <v>1420</v>
      </c>
      <c r="B1422" s="4" t="str">
        <f t="shared" si="71"/>
        <v>F010-00025923</v>
      </c>
      <c r="C1422" s="4" t="str">
        <f>IFERROR(VLOOKUP(F1422,Tablas!$A$1:$B$3,2,0),"")</f>
        <v>Factura</v>
      </c>
      <c r="D1422" s="4" t="str">
        <f t="shared" si="72"/>
        <v>Nacional - LETRAS 45-52-59-66-73-90 DAYS - Facturas clientes - C10104994178</v>
      </c>
      <c r="E1422" s="19">
        <v>45552</v>
      </c>
      <c r="F1422" s="20" t="s">
        <v>1001</v>
      </c>
      <c r="G1422" s="20" t="s">
        <v>7661</v>
      </c>
      <c r="H1422" s="20" t="s">
        <v>44</v>
      </c>
      <c r="I1422" s="20" t="s">
        <v>45</v>
      </c>
      <c r="J1422" s="20" t="s">
        <v>7519</v>
      </c>
      <c r="K1422" s="20" t="s">
        <v>7520</v>
      </c>
      <c r="L1422" s="20" t="s">
        <v>7521</v>
      </c>
      <c r="M1422" s="20" t="s">
        <v>125</v>
      </c>
      <c r="N1422" s="21">
        <v>2148.7399999999998</v>
      </c>
      <c r="O1422" s="21">
        <v>0</v>
      </c>
      <c r="P1422" s="20"/>
      <c r="Q1422" s="19">
        <v>45552</v>
      </c>
      <c r="R1422" s="20"/>
      <c r="S1422" s="19">
        <v>45642</v>
      </c>
      <c r="T1422" s="20" t="s">
        <v>7389</v>
      </c>
      <c r="U1422" s="20">
        <v>1025439</v>
      </c>
      <c r="V1422" s="20">
        <v>240002749</v>
      </c>
      <c r="W1422" s="20" t="s">
        <v>847</v>
      </c>
      <c r="X1422" s="20" t="s">
        <v>274</v>
      </c>
      <c r="Y1422" s="20" t="s">
        <v>333</v>
      </c>
      <c r="Z1422" s="20" t="s">
        <v>7621</v>
      </c>
      <c r="AA1422" s="20" t="s">
        <v>7527</v>
      </c>
      <c r="AB1422" s="20" t="s">
        <v>7477</v>
      </c>
      <c r="AC1422" s="20" t="s">
        <v>7474</v>
      </c>
      <c r="AD1422" s="20" t="s">
        <v>56</v>
      </c>
      <c r="AE1422" s="20" t="s">
        <v>1014</v>
      </c>
    </row>
    <row r="1423" spans="1:31" ht="21" customHeight="1" x14ac:dyDescent="0.2">
      <c r="A1423" s="4">
        <f t="shared" si="70"/>
        <v>1421</v>
      </c>
      <c r="B1423" s="4" t="str">
        <f t="shared" si="71"/>
        <v>F010-00025895</v>
      </c>
      <c r="C1423" s="4" t="str">
        <f>IFERROR(VLOOKUP(F1423,Tablas!$A$1:$B$3,2,0),"")</f>
        <v>Factura</v>
      </c>
      <c r="D1423" s="4" t="str">
        <f t="shared" si="72"/>
        <v>Nacional - LETRAS 45-52-59-66-73-90 DAYS - Facturas clientes - C10104994178</v>
      </c>
      <c r="E1423" s="19">
        <v>45551</v>
      </c>
      <c r="F1423" s="20" t="s">
        <v>1001</v>
      </c>
      <c r="G1423" s="20" t="s">
        <v>7665</v>
      </c>
      <c r="H1423" s="20" t="s">
        <v>44</v>
      </c>
      <c r="I1423" s="20" t="s">
        <v>45</v>
      </c>
      <c r="J1423" s="20" t="s">
        <v>7519</v>
      </c>
      <c r="K1423" s="20" t="s">
        <v>7520</v>
      </c>
      <c r="L1423" s="20" t="s">
        <v>7521</v>
      </c>
      <c r="M1423" s="20" t="s">
        <v>125</v>
      </c>
      <c r="N1423" s="21">
        <v>2156.36</v>
      </c>
      <c r="O1423" s="21">
        <v>0</v>
      </c>
      <c r="P1423" s="20"/>
      <c r="Q1423" s="19">
        <v>45551</v>
      </c>
      <c r="R1423" s="20"/>
      <c r="S1423" s="19">
        <v>45686</v>
      </c>
      <c r="T1423" s="20" t="s">
        <v>7389</v>
      </c>
      <c r="U1423" s="20">
        <v>1024792</v>
      </c>
      <c r="V1423" s="20">
        <v>240002719</v>
      </c>
      <c r="W1423" s="20" t="s">
        <v>847</v>
      </c>
      <c r="X1423" s="20" t="s">
        <v>305</v>
      </c>
      <c r="Y1423" s="20" t="s">
        <v>333</v>
      </c>
      <c r="Z1423" s="20" t="s">
        <v>7621</v>
      </c>
      <c r="AA1423" s="20" t="s">
        <v>7527</v>
      </c>
      <c r="AB1423" s="20" t="s">
        <v>7477</v>
      </c>
      <c r="AC1423" s="20" t="s">
        <v>7474</v>
      </c>
      <c r="AD1423" s="20" t="s">
        <v>56</v>
      </c>
      <c r="AE1423" s="20" t="s">
        <v>1014</v>
      </c>
    </row>
    <row r="1424" spans="1:31" ht="21" customHeight="1" x14ac:dyDescent="0.2">
      <c r="A1424" s="4">
        <f t="shared" si="70"/>
        <v>1422</v>
      </c>
      <c r="B1424" s="4" t="str">
        <f t="shared" si="71"/>
        <v>F010-00025895</v>
      </c>
      <c r="C1424" s="4" t="str">
        <f>IFERROR(VLOOKUP(F1424,Tablas!$A$1:$B$3,2,0),"")</f>
        <v>Factura</v>
      </c>
      <c r="D1424" s="4" t="str">
        <f t="shared" si="72"/>
        <v>Nacional - LETRAS 45-52-59-66-73-90 DAYS - Facturas clientes - C10104994178</v>
      </c>
      <c r="E1424" s="19">
        <v>45551</v>
      </c>
      <c r="F1424" s="20" t="s">
        <v>1001</v>
      </c>
      <c r="G1424" s="20" t="s">
        <v>7665</v>
      </c>
      <c r="H1424" s="20" t="s">
        <v>44</v>
      </c>
      <c r="I1424" s="20" t="s">
        <v>45</v>
      </c>
      <c r="J1424" s="20" t="s">
        <v>7519</v>
      </c>
      <c r="K1424" s="20" t="s">
        <v>7520</v>
      </c>
      <c r="L1424" s="20" t="s">
        <v>7521</v>
      </c>
      <c r="M1424" s="20" t="s">
        <v>125</v>
      </c>
      <c r="N1424" s="21">
        <v>2158.9699999999998</v>
      </c>
      <c r="O1424" s="21">
        <v>0</v>
      </c>
      <c r="P1424" s="20"/>
      <c r="Q1424" s="19">
        <v>45551</v>
      </c>
      <c r="R1424" s="20"/>
      <c r="S1424" s="19">
        <v>45662</v>
      </c>
      <c r="T1424" s="20" t="s">
        <v>7389</v>
      </c>
      <c r="U1424" s="20">
        <v>1024792</v>
      </c>
      <c r="V1424" s="20">
        <v>240002719</v>
      </c>
      <c r="W1424" s="20" t="s">
        <v>847</v>
      </c>
      <c r="X1424" s="20" t="s">
        <v>305</v>
      </c>
      <c r="Y1424" s="20" t="s">
        <v>333</v>
      </c>
      <c r="Z1424" s="20" t="s">
        <v>7621</v>
      </c>
      <c r="AA1424" s="20" t="s">
        <v>7527</v>
      </c>
      <c r="AB1424" s="20" t="s">
        <v>7477</v>
      </c>
      <c r="AC1424" s="20" t="s">
        <v>7474</v>
      </c>
      <c r="AD1424" s="20" t="s">
        <v>56</v>
      </c>
      <c r="AE1424" s="20" t="s">
        <v>1014</v>
      </c>
    </row>
    <row r="1425" spans="1:31" ht="21" customHeight="1" x14ac:dyDescent="0.2">
      <c r="A1425" s="4">
        <f t="shared" si="70"/>
        <v>1423</v>
      </c>
      <c r="B1425" s="4" t="str">
        <f t="shared" si="71"/>
        <v>F010-00025895</v>
      </c>
      <c r="C1425" s="4" t="str">
        <f>IFERROR(VLOOKUP(F1425,Tablas!$A$1:$B$3,2,0),"")</f>
        <v>Factura</v>
      </c>
      <c r="D1425" s="4" t="str">
        <f t="shared" si="72"/>
        <v>Nacional - LETRAS 45-52-59-66-73-90 DAYS - Facturas clientes - C10104994178</v>
      </c>
      <c r="E1425" s="19">
        <v>45551</v>
      </c>
      <c r="F1425" s="20" t="s">
        <v>1001</v>
      </c>
      <c r="G1425" s="20" t="s">
        <v>7665</v>
      </c>
      <c r="H1425" s="20" t="s">
        <v>44</v>
      </c>
      <c r="I1425" s="20" t="s">
        <v>45</v>
      </c>
      <c r="J1425" s="20" t="s">
        <v>7519</v>
      </c>
      <c r="K1425" s="20" t="s">
        <v>7520</v>
      </c>
      <c r="L1425" s="20" t="s">
        <v>7521</v>
      </c>
      <c r="M1425" s="20" t="s">
        <v>125</v>
      </c>
      <c r="N1425" s="21">
        <v>2158.9699999999998</v>
      </c>
      <c r="O1425" s="21">
        <v>0</v>
      </c>
      <c r="P1425" s="20"/>
      <c r="Q1425" s="19">
        <v>45551</v>
      </c>
      <c r="R1425" s="20"/>
      <c r="S1425" s="19">
        <v>45641</v>
      </c>
      <c r="T1425" s="20" t="s">
        <v>7389</v>
      </c>
      <c r="U1425" s="20">
        <v>1024792</v>
      </c>
      <c r="V1425" s="20">
        <v>240002719</v>
      </c>
      <c r="W1425" s="20" t="s">
        <v>847</v>
      </c>
      <c r="X1425" s="20" t="s">
        <v>305</v>
      </c>
      <c r="Y1425" s="20" t="s">
        <v>333</v>
      </c>
      <c r="Z1425" s="20" t="s">
        <v>7621</v>
      </c>
      <c r="AA1425" s="20" t="s">
        <v>7527</v>
      </c>
      <c r="AB1425" s="20" t="s">
        <v>7477</v>
      </c>
      <c r="AC1425" s="20" t="s">
        <v>7474</v>
      </c>
      <c r="AD1425" s="20" t="s">
        <v>56</v>
      </c>
      <c r="AE1425" s="20" t="s">
        <v>1014</v>
      </c>
    </row>
    <row r="1426" spans="1:31" ht="21" customHeight="1" x14ac:dyDescent="0.2">
      <c r="A1426" s="4">
        <f t="shared" si="70"/>
        <v>1424</v>
      </c>
      <c r="B1426" s="4" t="str">
        <f t="shared" si="71"/>
        <v>F010-00025895</v>
      </c>
      <c r="C1426" s="4" t="str">
        <f>IFERROR(VLOOKUP(F1426,Tablas!$A$1:$B$3,2,0),"")</f>
        <v>Factura</v>
      </c>
      <c r="D1426" s="4" t="str">
        <f t="shared" si="72"/>
        <v>Nacional - LETRAS 45-52-59-66-73-90 DAYS - Facturas clientes - C10104994178</v>
      </c>
      <c r="E1426" s="19">
        <v>45551</v>
      </c>
      <c r="F1426" s="20" t="s">
        <v>1001</v>
      </c>
      <c r="G1426" s="20" t="s">
        <v>7665</v>
      </c>
      <c r="H1426" s="20" t="s">
        <v>44</v>
      </c>
      <c r="I1426" s="20" t="s">
        <v>45</v>
      </c>
      <c r="J1426" s="20" t="s">
        <v>7519</v>
      </c>
      <c r="K1426" s="20" t="s">
        <v>7520</v>
      </c>
      <c r="L1426" s="20" t="s">
        <v>7521</v>
      </c>
      <c r="M1426" s="20" t="s">
        <v>125</v>
      </c>
      <c r="N1426" s="21">
        <v>2158.9699999999998</v>
      </c>
      <c r="O1426" s="21">
        <v>0</v>
      </c>
      <c r="P1426" s="20"/>
      <c r="Q1426" s="19">
        <v>45551</v>
      </c>
      <c r="R1426" s="20"/>
      <c r="S1426" s="19">
        <v>45648</v>
      </c>
      <c r="T1426" s="20" t="s">
        <v>7389</v>
      </c>
      <c r="U1426" s="20">
        <v>1024792</v>
      </c>
      <c r="V1426" s="20">
        <v>240002719</v>
      </c>
      <c r="W1426" s="20" t="s">
        <v>847</v>
      </c>
      <c r="X1426" s="20" t="s">
        <v>305</v>
      </c>
      <c r="Y1426" s="20" t="s">
        <v>333</v>
      </c>
      <c r="Z1426" s="20" t="s">
        <v>7621</v>
      </c>
      <c r="AA1426" s="20" t="s">
        <v>7527</v>
      </c>
      <c r="AB1426" s="20" t="s">
        <v>7477</v>
      </c>
      <c r="AC1426" s="20" t="s">
        <v>7474</v>
      </c>
      <c r="AD1426" s="20" t="s">
        <v>56</v>
      </c>
      <c r="AE1426" s="20" t="s">
        <v>1014</v>
      </c>
    </row>
    <row r="1427" spans="1:31" ht="21" customHeight="1" x14ac:dyDescent="0.2">
      <c r="A1427" s="4">
        <f t="shared" si="70"/>
        <v>1425</v>
      </c>
      <c r="B1427" s="4" t="str">
        <f t="shared" si="71"/>
        <v>F010-00025895</v>
      </c>
      <c r="C1427" s="4" t="str">
        <f>IFERROR(VLOOKUP(F1427,Tablas!$A$1:$B$3,2,0),"")</f>
        <v>Factura</v>
      </c>
      <c r="D1427" s="4" t="str">
        <f t="shared" si="72"/>
        <v>Nacional - LETRAS 45-52-59-66-73-90 DAYS - Facturas clientes - C10104994178</v>
      </c>
      <c r="E1427" s="19">
        <v>45551</v>
      </c>
      <c r="F1427" s="20" t="s">
        <v>1001</v>
      </c>
      <c r="G1427" s="20" t="s">
        <v>7665</v>
      </c>
      <c r="H1427" s="20" t="s">
        <v>44</v>
      </c>
      <c r="I1427" s="20" t="s">
        <v>45</v>
      </c>
      <c r="J1427" s="20" t="s">
        <v>7519</v>
      </c>
      <c r="K1427" s="20" t="s">
        <v>7520</v>
      </c>
      <c r="L1427" s="20" t="s">
        <v>7521</v>
      </c>
      <c r="M1427" s="20" t="s">
        <v>125</v>
      </c>
      <c r="N1427" s="21">
        <v>2158.9699999999998</v>
      </c>
      <c r="O1427" s="21">
        <v>0</v>
      </c>
      <c r="P1427" s="20"/>
      <c r="Q1427" s="19">
        <v>45551</v>
      </c>
      <c r="R1427" s="20"/>
      <c r="S1427" s="19">
        <v>45655</v>
      </c>
      <c r="T1427" s="20" t="s">
        <v>7389</v>
      </c>
      <c r="U1427" s="20">
        <v>1024792</v>
      </c>
      <c r="V1427" s="20">
        <v>240002719</v>
      </c>
      <c r="W1427" s="20" t="s">
        <v>847</v>
      </c>
      <c r="X1427" s="20" t="s">
        <v>305</v>
      </c>
      <c r="Y1427" s="20" t="s">
        <v>333</v>
      </c>
      <c r="Z1427" s="20" t="s">
        <v>7621</v>
      </c>
      <c r="AA1427" s="20" t="s">
        <v>7527</v>
      </c>
      <c r="AB1427" s="20" t="s">
        <v>7477</v>
      </c>
      <c r="AC1427" s="20" t="s">
        <v>7474</v>
      </c>
      <c r="AD1427" s="20" t="s">
        <v>56</v>
      </c>
      <c r="AE1427" s="20" t="s">
        <v>1014</v>
      </c>
    </row>
    <row r="1428" spans="1:31" ht="21" customHeight="1" x14ac:dyDescent="0.2">
      <c r="A1428" s="4">
        <f t="shared" si="70"/>
        <v>1426</v>
      </c>
      <c r="B1428" s="4" t="str">
        <f t="shared" si="71"/>
        <v>F010-00025895</v>
      </c>
      <c r="C1428" s="4" t="str">
        <f>IFERROR(VLOOKUP(F1428,Tablas!$A$1:$B$3,2,0),"")</f>
        <v>Factura</v>
      </c>
      <c r="D1428" s="4" t="str">
        <f t="shared" si="72"/>
        <v>Nacional - LETRAS 45-52-59-66-73-90 DAYS - Facturas clientes - C10104994178</v>
      </c>
      <c r="E1428" s="19">
        <v>45551</v>
      </c>
      <c r="F1428" s="20" t="s">
        <v>1001</v>
      </c>
      <c r="G1428" s="20" t="s">
        <v>7665</v>
      </c>
      <c r="H1428" s="20" t="s">
        <v>44</v>
      </c>
      <c r="I1428" s="20" t="s">
        <v>45</v>
      </c>
      <c r="J1428" s="20" t="s">
        <v>7519</v>
      </c>
      <c r="K1428" s="20" t="s">
        <v>7520</v>
      </c>
      <c r="L1428" s="20" t="s">
        <v>7521</v>
      </c>
      <c r="M1428" s="20" t="s">
        <v>125</v>
      </c>
      <c r="N1428" s="21">
        <v>2158.9699999999998</v>
      </c>
      <c r="O1428" s="21">
        <v>0</v>
      </c>
      <c r="P1428" s="20"/>
      <c r="Q1428" s="19">
        <v>45551</v>
      </c>
      <c r="R1428" s="20"/>
      <c r="S1428" s="19">
        <v>45669</v>
      </c>
      <c r="T1428" s="20" t="s">
        <v>7389</v>
      </c>
      <c r="U1428" s="20">
        <v>1024792</v>
      </c>
      <c r="V1428" s="20">
        <v>240002719</v>
      </c>
      <c r="W1428" s="20" t="s">
        <v>847</v>
      </c>
      <c r="X1428" s="20" t="s">
        <v>305</v>
      </c>
      <c r="Y1428" s="20" t="s">
        <v>333</v>
      </c>
      <c r="Z1428" s="20" t="s">
        <v>7621</v>
      </c>
      <c r="AA1428" s="20" t="s">
        <v>7527</v>
      </c>
      <c r="AB1428" s="20" t="s">
        <v>7477</v>
      </c>
      <c r="AC1428" s="20" t="s">
        <v>7474</v>
      </c>
      <c r="AD1428" s="20" t="s">
        <v>56</v>
      </c>
      <c r="AE1428" s="20" t="s">
        <v>1014</v>
      </c>
    </row>
    <row r="1429" spans="1:31" ht="21" customHeight="1" x14ac:dyDescent="0.2">
      <c r="A1429" s="4">
        <f t="shared" si="70"/>
        <v>1427</v>
      </c>
      <c r="B1429" s="4" t="str">
        <f t="shared" si="71"/>
        <v>F010-00026035</v>
      </c>
      <c r="C1429" s="4" t="str">
        <f>IFERROR(VLOOKUP(F1429,Tablas!$A$1:$B$3,2,0),"")</f>
        <v>Factura</v>
      </c>
      <c r="D1429" s="4" t="str">
        <f t="shared" si="72"/>
        <v>Nacional - LETRAS 45-52-59-66-73-90 DAYS - Facturas clientes - C20498074732</v>
      </c>
      <c r="E1429" s="19">
        <v>45561</v>
      </c>
      <c r="F1429" s="20" t="s">
        <v>1001</v>
      </c>
      <c r="G1429" s="20" t="s">
        <v>7673</v>
      </c>
      <c r="H1429" s="20" t="s">
        <v>44</v>
      </c>
      <c r="I1429" s="20" t="s">
        <v>45</v>
      </c>
      <c r="J1429" s="20" t="s">
        <v>647</v>
      </c>
      <c r="K1429" s="20" t="s">
        <v>648</v>
      </c>
      <c r="L1429" s="20" t="s">
        <v>649</v>
      </c>
      <c r="M1429" s="20" t="s">
        <v>125</v>
      </c>
      <c r="N1429" s="21">
        <v>2208.4899999999998</v>
      </c>
      <c r="O1429" s="21">
        <v>0</v>
      </c>
      <c r="P1429" s="20"/>
      <c r="Q1429" s="19">
        <v>45561</v>
      </c>
      <c r="R1429" s="20"/>
      <c r="S1429" s="19">
        <v>45696</v>
      </c>
      <c r="T1429" s="20" t="s">
        <v>7389</v>
      </c>
      <c r="U1429" s="20">
        <v>1030618</v>
      </c>
      <c r="V1429" s="20">
        <v>240002868</v>
      </c>
      <c r="W1429" s="20" t="s">
        <v>847</v>
      </c>
      <c r="X1429" s="20" t="s">
        <v>305</v>
      </c>
      <c r="Y1429" s="20" t="s">
        <v>333</v>
      </c>
      <c r="Z1429" s="20" t="s">
        <v>7593</v>
      </c>
      <c r="AA1429" s="20" t="s">
        <v>651</v>
      </c>
      <c r="AB1429" s="20" t="s">
        <v>502</v>
      </c>
      <c r="AC1429" s="20" t="s">
        <v>502</v>
      </c>
      <c r="AD1429" s="20" t="s">
        <v>56</v>
      </c>
      <c r="AE1429" s="20" t="s">
        <v>1014</v>
      </c>
    </row>
    <row r="1430" spans="1:31" ht="21" customHeight="1" x14ac:dyDescent="0.2">
      <c r="A1430" s="4">
        <f t="shared" si="70"/>
        <v>1428</v>
      </c>
      <c r="B1430" s="4" t="str">
        <f t="shared" si="71"/>
        <v>F010-00026035</v>
      </c>
      <c r="C1430" s="4" t="str">
        <f>IFERROR(VLOOKUP(F1430,Tablas!$A$1:$B$3,2,0),"")</f>
        <v>Factura</v>
      </c>
      <c r="D1430" s="4" t="str">
        <f t="shared" si="72"/>
        <v>Nacional - LETRAS 45-52-59-66-73-90 DAYS - Facturas clientes - C20498074732</v>
      </c>
      <c r="E1430" s="19">
        <v>45561</v>
      </c>
      <c r="F1430" s="20" t="s">
        <v>1001</v>
      </c>
      <c r="G1430" s="20" t="s">
        <v>7673</v>
      </c>
      <c r="H1430" s="20" t="s">
        <v>44</v>
      </c>
      <c r="I1430" s="20" t="s">
        <v>45</v>
      </c>
      <c r="J1430" s="20" t="s">
        <v>647</v>
      </c>
      <c r="K1430" s="20" t="s">
        <v>648</v>
      </c>
      <c r="L1430" s="20" t="s">
        <v>649</v>
      </c>
      <c r="M1430" s="20" t="s">
        <v>125</v>
      </c>
      <c r="N1430" s="21">
        <v>2211.13</v>
      </c>
      <c r="O1430" s="21">
        <v>0</v>
      </c>
      <c r="P1430" s="20"/>
      <c r="Q1430" s="19">
        <v>45561</v>
      </c>
      <c r="R1430" s="20"/>
      <c r="S1430" s="19">
        <v>45658</v>
      </c>
      <c r="T1430" s="20" t="s">
        <v>7389</v>
      </c>
      <c r="U1430" s="20">
        <v>1030618</v>
      </c>
      <c r="V1430" s="20">
        <v>240002868</v>
      </c>
      <c r="W1430" s="20" t="s">
        <v>847</v>
      </c>
      <c r="X1430" s="20" t="s">
        <v>305</v>
      </c>
      <c r="Y1430" s="20" t="s">
        <v>333</v>
      </c>
      <c r="Z1430" s="20" t="s">
        <v>7593</v>
      </c>
      <c r="AA1430" s="20" t="s">
        <v>651</v>
      </c>
      <c r="AB1430" s="20" t="s">
        <v>502</v>
      </c>
      <c r="AC1430" s="20" t="s">
        <v>502</v>
      </c>
      <c r="AD1430" s="20" t="s">
        <v>56</v>
      </c>
      <c r="AE1430" s="20" t="s">
        <v>1014</v>
      </c>
    </row>
    <row r="1431" spans="1:31" ht="21" customHeight="1" x14ac:dyDescent="0.2">
      <c r="A1431" s="4">
        <f t="shared" si="70"/>
        <v>1429</v>
      </c>
      <c r="B1431" s="4" t="str">
        <f t="shared" si="71"/>
        <v>F010-00026035</v>
      </c>
      <c r="C1431" s="4" t="str">
        <f>IFERROR(VLOOKUP(F1431,Tablas!$A$1:$B$3,2,0),"")</f>
        <v>Factura</v>
      </c>
      <c r="D1431" s="4" t="str">
        <f t="shared" si="72"/>
        <v>Nacional - LETRAS 45-52-59-66-73-90 DAYS - Facturas clientes - C20498074732</v>
      </c>
      <c r="E1431" s="19">
        <v>45561</v>
      </c>
      <c r="F1431" s="20" t="s">
        <v>1001</v>
      </c>
      <c r="G1431" s="20" t="s">
        <v>7673</v>
      </c>
      <c r="H1431" s="20" t="s">
        <v>44</v>
      </c>
      <c r="I1431" s="20" t="s">
        <v>45</v>
      </c>
      <c r="J1431" s="20" t="s">
        <v>647</v>
      </c>
      <c r="K1431" s="20" t="s">
        <v>648</v>
      </c>
      <c r="L1431" s="20" t="s">
        <v>649</v>
      </c>
      <c r="M1431" s="20" t="s">
        <v>125</v>
      </c>
      <c r="N1431" s="21">
        <v>2211.13</v>
      </c>
      <c r="O1431" s="21">
        <v>0</v>
      </c>
      <c r="P1431" s="20"/>
      <c r="Q1431" s="19">
        <v>45561</v>
      </c>
      <c r="R1431" s="20"/>
      <c r="S1431" s="19">
        <v>45665</v>
      </c>
      <c r="T1431" s="20" t="s">
        <v>7389</v>
      </c>
      <c r="U1431" s="20">
        <v>1030618</v>
      </c>
      <c r="V1431" s="20">
        <v>240002868</v>
      </c>
      <c r="W1431" s="20" t="s">
        <v>847</v>
      </c>
      <c r="X1431" s="20" t="s">
        <v>305</v>
      </c>
      <c r="Y1431" s="20" t="s">
        <v>333</v>
      </c>
      <c r="Z1431" s="20" t="s">
        <v>7593</v>
      </c>
      <c r="AA1431" s="20" t="s">
        <v>651</v>
      </c>
      <c r="AB1431" s="20" t="s">
        <v>502</v>
      </c>
      <c r="AC1431" s="20" t="s">
        <v>502</v>
      </c>
      <c r="AD1431" s="20" t="s">
        <v>56</v>
      </c>
      <c r="AE1431" s="20" t="s">
        <v>1014</v>
      </c>
    </row>
    <row r="1432" spans="1:31" ht="21" customHeight="1" x14ac:dyDescent="0.2">
      <c r="A1432" s="4">
        <f t="shared" si="70"/>
        <v>1430</v>
      </c>
      <c r="B1432" s="4" t="str">
        <f t="shared" si="71"/>
        <v>F010-00026035</v>
      </c>
      <c r="C1432" s="4" t="str">
        <f>IFERROR(VLOOKUP(F1432,Tablas!$A$1:$B$3,2,0),"")</f>
        <v>Factura</v>
      </c>
      <c r="D1432" s="4" t="str">
        <f t="shared" si="72"/>
        <v>Nacional - LETRAS 45-52-59-66-73-90 DAYS - Facturas clientes - C20498074732</v>
      </c>
      <c r="E1432" s="19">
        <v>45561</v>
      </c>
      <c r="F1432" s="20" t="s">
        <v>1001</v>
      </c>
      <c r="G1432" s="20" t="s">
        <v>7673</v>
      </c>
      <c r="H1432" s="20" t="s">
        <v>44</v>
      </c>
      <c r="I1432" s="20" t="s">
        <v>45</v>
      </c>
      <c r="J1432" s="20" t="s">
        <v>647</v>
      </c>
      <c r="K1432" s="20" t="s">
        <v>648</v>
      </c>
      <c r="L1432" s="20" t="s">
        <v>649</v>
      </c>
      <c r="M1432" s="20" t="s">
        <v>125</v>
      </c>
      <c r="N1432" s="21">
        <v>2211.13</v>
      </c>
      <c r="O1432" s="21">
        <v>0</v>
      </c>
      <c r="P1432" s="20"/>
      <c r="Q1432" s="19">
        <v>45561</v>
      </c>
      <c r="R1432" s="20"/>
      <c r="S1432" s="19">
        <v>45651</v>
      </c>
      <c r="T1432" s="20" t="s">
        <v>7389</v>
      </c>
      <c r="U1432" s="20">
        <v>1030618</v>
      </c>
      <c r="V1432" s="20">
        <v>240002868</v>
      </c>
      <c r="W1432" s="20" t="s">
        <v>847</v>
      </c>
      <c r="X1432" s="20" t="s">
        <v>305</v>
      </c>
      <c r="Y1432" s="20" t="s">
        <v>333</v>
      </c>
      <c r="Z1432" s="20" t="s">
        <v>7593</v>
      </c>
      <c r="AA1432" s="20" t="s">
        <v>651</v>
      </c>
      <c r="AB1432" s="20" t="s">
        <v>502</v>
      </c>
      <c r="AC1432" s="20" t="s">
        <v>502</v>
      </c>
      <c r="AD1432" s="20" t="s">
        <v>56</v>
      </c>
      <c r="AE1432" s="20" t="s">
        <v>1014</v>
      </c>
    </row>
    <row r="1433" spans="1:31" ht="21" customHeight="1" x14ac:dyDescent="0.2">
      <c r="A1433" s="4">
        <f t="shared" si="70"/>
        <v>1431</v>
      </c>
      <c r="B1433" s="4" t="str">
        <f t="shared" si="71"/>
        <v>F010-00026035</v>
      </c>
      <c r="C1433" s="4" t="str">
        <f>IFERROR(VLOOKUP(F1433,Tablas!$A$1:$B$3,2,0),"")</f>
        <v>Factura</v>
      </c>
      <c r="D1433" s="4" t="str">
        <f t="shared" si="72"/>
        <v>Nacional - LETRAS 45-52-59-66-73-90 DAYS - Facturas clientes - C20498074732</v>
      </c>
      <c r="E1433" s="19">
        <v>45561</v>
      </c>
      <c r="F1433" s="20" t="s">
        <v>1001</v>
      </c>
      <c r="G1433" s="20" t="s">
        <v>7673</v>
      </c>
      <c r="H1433" s="20" t="s">
        <v>44</v>
      </c>
      <c r="I1433" s="20" t="s">
        <v>45</v>
      </c>
      <c r="J1433" s="20" t="s">
        <v>647</v>
      </c>
      <c r="K1433" s="20" t="s">
        <v>648</v>
      </c>
      <c r="L1433" s="20" t="s">
        <v>649</v>
      </c>
      <c r="M1433" s="20" t="s">
        <v>125</v>
      </c>
      <c r="N1433" s="21">
        <v>2211.13</v>
      </c>
      <c r="O1433" s="21">
        <v>0</v>
      </c>
      <c r="P1433" s="20"/>
      <c r="Q1433" s="19">
        <v>45561</v>
      </c>
      <c r="R1433" s="20"/>
      <c r="S1433" s="19">
        <v>45672</v>
      </c>
      <c r="T1433" s="20" t="s">
        <v>7389</v>
      </c>
      <c r="U1433" s="20">
        <v>1030618</v>
      </c>
      <c r="V1433" s="20">
        <v>240002868</v>
      </c>
      <c r="W1433" s="20" t="s">
        <v>847</v>
      </c>
      <c r="X1433" s="20" t="s">
        <v>305</v>
      </c>
      <c r="Y1433" s="20" t="s">
        <v>333</v>
      </c>
      <c r="Z1433" s="20" t="s">
        <v>7593</v>
      </c>
      <c r="AA1433" s="20" t="s">
        <v>651</v>
      </c>
      <c r="AB1433" s="20" t="s">
        <v>502</v>
      </c>
      <c r="AC1433" s="20" t="s">
        <v>502</v>
      </c>
      <c r="AD1433" s="20" t="s">
        <v>56</v>
      </c>
      <c r="AE1433" s="20" t="s">
        <v>1014</v>
      </c>
    </row>
    <row r="1434" spans="1:31" ht="21" customHeight="1" x14ac:dyDescent="0.2">
      <c r="A1434" s="4">
        <f t="shared" si="70"/>
        <v>1432</v>
      </c>
      <c r="B1434" s="4" t="str">
        <f t="shared" si="71"/>
        <v>F010-00026035</v>
      </c>
      <c r="C1434" s="4" t="str">
        <f>IFERROR(VLOOKUP(F1434,Tablas!$A$1:$B$3,2,0),"")</f>
        <v>Factura</v>
      </c>
      <c r="D1434" s="4" t="str">
        <f t="shared" si="72"/>
        <v>Nacional - LETRAS 45-52-59-66-73-90 DAYS - Facturas clientes - C20498074732</v>
      </c>
      <c r="E1434" s="19">
        <v>45561</v>
      </c>
      <c r="F1434" s="20" t="s">
        <v>1001</v>
      </c>
      <c r="G1434" s="20" t="s">
        <v>7673</v>
      </c>
      <c r="H1434" s="20" t="s">
        <v>44</v>
      </c>
      <c r="I1434" s="20" t="s">
        <v>45</v>
      </c>
      <c r="J1434" s="20" t="s">
        <v>647</v>
      </c>
      <c r="K1434" s="20" t="s">
        <v>648</v>
      </c>
      <c r="L1434" s="20" t="s">
        <v>649</v>
      </c>
      <c r="M1434" s="20" t="s">
        <v>125</v>
      </c>
      <c r="N1434" s="21">
        <v>2211.13</v>
      </c>
      <c r="O1434" s="21">
        <v>0</v>
      </c>
      <c r="P1434" s="20"/>
      <c r="Q1434" s="19">
        <v>45561</v>
      </c>
      <c r="R1434" s="20"/>
      <c r="S1434" s="19">
        <v>45679</v>
      </c>
      <c r="T1434" s="20" t="s">
        <v>7389</v>
      </c>
      <c r="U1434" s="20">
        <v>1030618</v>
      </c>
      <c r="V1434" s="20">
        <v>240002868</v>
      </c>
      <c r="W1434" s="20" t="s">
        <v>847</v>
      </c>
      <c r="X1434" s="20" t="s">
        <v>305</v>
      </c>
      <c r="Y1434" s="20" t="s">
        <v>333</v>
      </c>
      <c r="Z1434" s="20" t="s">
        <v>7593</v>
      </c>
      <c r="AA1434" s="20" t="s">
        <v>651</v>
      </c>
      <c r="AB1434" s="20" t="s">
        <v>502</v>
      </c>
      <c r="AC1434" s="20" t="s">
        <v>502</v>
      </c>
      <c r="AD1434" s="20" t="s">
        <v>56</v>
      </c>
      <c r="AE1434" s="20" t="s">
        <v>1014</v>
      </c>
    </row>
    <row r="1435" spans="1:31" ht="21" customHeight="1" x14ac:dyDescent="0.2">
      <c r="A1435" s="4">
        <f t="shared" si="70"/>
        <v>1433</v>
      </c>
      <c r="B1435" s="4" t="str">
        <f t="shared" si="71"/>
        <v>F010-00025866</v>
      </c>
      <c r="C1435" s="4" t="str">
        <f>IFERROR(VLOOKUP(F1435,Tablas!$A$1:$B$3,2,0),"")</f>
        <v>Factura</v>
      </c>
      <c r="D1435" s="4" t="str">
        <f t="shared" si="72"/>
        <v>Nacional - LETRA 45-60 DIAS / DRAFT 45-60 DAYS - Facturas clientes - C20124019495</v>
      </c>
      <c r="E1435" s="19">
        <v>45545</v>
      </c>
      <c r="F1435" s="20" t="s">
        <v>1001</v>
      </c>
      <c r="G1435" s="20" t="s">
        <v>7674</v>
      </c>
      <c r="H1435" s="20" t="s">
        <v>44</v>
      </c>
      <c r="I1435" s="20" t="s">
        <v>45</v>
      </c>
      <c r="J1435" s="20" t="s">
        <v>7675</v>
      </c>
      <c r="K1435" s="20" t="s">
        <v>7676</v>
      </c>
      <c r="L1435" s="20" t="s">
        <v>7677</v>
      </c>
      <c r="M1435" s="20" t="s">
        <v>125</v>
      </c>
      <c r="N1435" s="21">
        <v>2213.69</v>
      </c>
      <c r="O1435" s="21">
        <v>0</v>
      </c>
      <c r="P1435" s="20"/>
      <c r="Q1435" s="19">
        <v>45545</v>
      </c>
      <c r="R1435" s="20"/>
      <c r="S1435" s="19">
        <v>45665</v>
      </c>
      <c r="T1435" s="20" t="s">
        <v>7545</v>
      </c>
      <c r="U1435" s="20">
        <v>1021957</v>
      </c>
      <c r="V1435" s="20">
        <v>240002688</v>
      </c>
      <c r="W1435" s="20" t="s">
        <v>847</v>
      </c>
      <c r="X1435" s="20" t="s">
        <v>305</v>
      </c>
      <c r="Y1435" s="20" t="s">
        <v>267</v>
      </c>
      <c r="Z1435" s="20" t="s">
        <v>7678</v>
      </c>
      <c r="AA1435" s="20" t="s">
        <v>7679</v>
      </c>
      <c r="AB1435" s="20" t="s">
        <v>789</v>
      </c>
      <c r="AC1435" s="20" t="s">
        <v>167</v>
      </c>
      <c r="AD1435" s="20" t="s">
        <v>56</v>
      </c>
      <c r="AE1435" s="20" t="s">
        <v>1014</v>
      </c>
    </row>
    <row r="1436" spans="1:31" ht="21" customHeight="1" x14ac:dyDescent="0.2">
      <c r="A1436" s="4">
        <f t="shared" si="70"/>
        <v>1434</v>
      </c>
      <c r="B1436" s="4" t="str">
        <f t="shared" si="71"/>
        <v>F010-00025903</v>
      </c>
      <c r="C1436" s="4" t="str">
        <f>IFERROR(VLOOKUP(F1436,Tablas!$A$1:$B$3,2,0),"")</f>
        <v>Factura</v>
      </c>
      <c r="D1436" s="4" t="str">
        <f t="shared" si="72"/>
        <v>Nacional - CREDITO 45 DIAS / CREDIT 45 DAYS - Facturas clientes - C20100154308</v>
      </c>
      <c r="E1436" s="19">
        <v>45551</v>
      </c>
      <c r="F1436" s="20" t="s">
        <v>1001</v>
      </c>
      <c r="G1436" s="20" t="s">
        <v>7689</v>
      </c>
      <c r="H1436" s="20" t="s">
        <v>44</v>
      </c>
      <c r="I1436" s="20" t="s">
        <v>45</v>
      </c>
      <c r="J1436" s="20" t="s">
        <v>7047</v>
      </c>
      <c r="K1436" s="20" t="s">
        <v>7048</v>
      </c>
      <c r="L1436" s="20" t="s">
        <v>7049</v>
      </c>
      <c r="M1436" s="20" t="s">
        <v>125</v>
      </c>
      <c r="N1436" s="21">
        <v>2225.48</v>
      </c>
      <c r="O1436" s="21">
        <v>0</v>
      </c>
      <c r="P1436" s="20"/>
      <c r="Q1436" s="19">
        <v>45551</v>
      </c>
      <c r="R1436" s="20"/>
      <c r="S1436" s="19">
        <v>45596</v>
      </c>
      <c r="T1436" s="20" t="s">
        <v>7050</v>
      </c>
      <c r="U1436" s="20">
        <v>1024942</v>
      </c>
      <c r="V1436" s="20">
        <v>240002727</v>
      </c>
      <c r="W1436" s="20" t="s">
        <v>847</v>
      </c>
      <c r="X1436" s="20" t="s">
        <v>305</v>
      </c>
      <c r="Y1436" s="20" t="s">
        <v>7051</v>
      </c>
      <c r="Z1436" s="20" t="s">
        <v>7052</v>
      </c>
      <c r="AA1436" s="20" t="s">
        <v>7053</v>
      </c>
      <c r="AB1436" s="20" t="s">
        <v>2501</v>
      </c>
      <c r="AC1436" s="20" t="s">
        <v>167</v>
      </c>
      <c r="AD1436" s="20" t="s">
        <v>56</v>
      </c>
      <c r="AE1436" s="20" t="s">
        <v>1014</v>
      </c>
    </row>
    <row r="1437" spans="1:31" ht="21" customHeight="1" x14ac:dyDescent="0.2">
      <c r="A1437" s="4">
        <f t="shared" si="70"/>
        <v>1435</v>
      </c>
      <c r="B1437" s="4" t="str">
        <f t="shared" si="71"/>
        <v>F010-00025763</v>
      </c>
      <c r="C1437" s="4" t="str">
        <f>IFERROR(VLOOKUP(F1437,Tablas!$A$1:$B$3,2,0),"")</f>
        <v>Factura</v>
      </c>
      <c r="D1437" s="4" t="str">
        <f t="shared" si="72"/>
        <v>Nacional - LETRA 45-52-66-73-90-105-120 DIAS / DRAFT 45-52-66-73-90-105-120 DAYS - Facturas clientes - C20110651121</v>
      </c>
      <c r="E1437" s="19">
        <v>45532</v>
      </c>
      <c r="F1437" s="20" t="s">
        <v>1001</v>
      </c>
      <c r="G1437" s="20" t="s">
        <v>7691</v>
      </c>
      <c r="H1437" s="20" t="s">
        <v>44</v>
      </c>
      <c r="I1437" s="20" t="s">
        <v>45</v>
      </c>
      <c r="J1437" s="20" t="s">
        <v>330</v>
      </c>
      <c r="K1437" s="20" t="s">
        <v>331</v>
      </c>
      <c r="L1437" s="20" t="s">
        <v>332</v>
      </c>
      <c r="M1437" s="20" t="s">
        <v>125</v>
      </c>
      <c r="N1437" s="21">
        <v>2239.96</v>
      </c>
      <c r="O1437" s="21">
        <v>0</v>
      </c>
      <c r="P1437" s="20"/>
      <c r="Q1437" s="19">
        <v>45532</v>
      </c>
      <c r="R1437" s="20"/>
      <c r="S1437" s="19">
        <v>45697</v>
      </c>
      <c r="T1437" s="20" t="s">
        <v>7400</v>
      </c>
      <c r="U1437" s="20">
        <v>1016364</v>
      </c>
      <c r="V1437" s="20">
        <v>240002572</v>
      </c>
      <c r="W1437" s="20" t="s">
        <v>847</v>
      </c>
      <c r="X1437" s="20" t="s">
        <v>305</v>
      </c>
      <c r="Y1437" s="20" t="s">
        <v>333</v>
      </c>
      <c r="Z1437" s="20" t="s">
        <v>7530</v>
      </c>
      <c r="AA1437" s="20" t="s">
        <v>335</v>
      </c>
      <c r="AB1437" s="20" t="s">
        <v>336</v>
      </c>
      <c r="AC1437" s="20" t="s">
        <v>337</v>
      </c>
      <c r="AD1437" s="20" t="s">
        <v>56</v>
      </c>
      <c r="AE1437" s="20" t="s">
        <v>1014</v>
      </c>
    </row>
    <row r="1438" spans="1:31" ht="21" customHeight="1" x14ac:dyDescent="0.2">
      <c r="A1438" s="4">
        <f t="shared" si="70"/>
        <v>1436</v>
      </c>
      <c r="B1438" s="4" t="str">
        <f t="shared" si="71"/>
        <v>F010-00026005</v>
      </c>
      <c r="C1438" s="4" t="str">
        <f>IFERROR(VLOOKUP(F1438,Tablas!$A$1:$B$3,2,0),"")</f>
        <v>Factura</v>
      </c>
      <c r="D1438" s="4" t="str">
        <f t="shared" si="72"/>
        <v>Nacional - LETRAS A 45-55-65-75 DIAS / DRAFT  45-55-65-75 DAYS - Facturas clientes - C20110651121</v>
      </c>
      <c r="E1438" s="19">
        <v>45559</v>
      </c>
      <c r="F1438" s="20" t="s">
        <v>1001</v>
      </c>
      <c r="G1438" s="20" t="s">
        <v>7692</v>
      </c>
      <c r="H1438" s="20" t="s">
        <v>44</v>
      </c>
      <c r="I1438" s="20" t="s">
        <v>45</v>
      </c>
      <c r="J1438" s="20" t="s">
        <v>330</v>
      </c>
      <c r="K1438" s="20" t="s">
        <v>331</v>
      </c>
      <c r="L1438" s="20" t="s">
        <v>332</v>
      </c>
      <c r="M1438" s="20" t="s">
        <v>125</v>
      </c>
      <c r="N1438" s="21">
        <v>2242.11</v>
      </c>
      <c r="O1438" s="21">
        <v>0</v>
      </c>
      <c r="P1438" s="20"/>
      <c r="Q1438" s="19">
        <v>45559</v>
      </c>
      <c r="R1438" s="20"/>
      <c r="S1438" s="19">
        <v>45679</v>
      </c>
      <c r="T1438" s="20" t="s">
        <v>7453</v>
      </c>
      <c r="U1438" s="20">
        <v>1028315</v>
      </c>
      <c r="V1438" s="20">
        <v>240002836</v>
      </c>
      <c r="W1438" s="20" t="s">
        <v>847</v>
      </c>
      <c r="X1438" s="20" t="s">
        <v>305</v>
      </c>
      <c r="Y1438" s="20" t="s">
        <v>333</v>
      </c>
      <c r="Z1438" s="20" t="s">
        <v>7530</v>
      </c>
      <c r="AA1438" s="20" t="s">
        <v>7441</v>
      </c>
      <c r="AB1438" s="20" t="s">
        <v>789</v>
      </c>
      <c r="AC1438" s="20" t="s">
        <v>167</v>
      </c>
      <c r="AD1438" s="20" t="s">
        <v>56</v>
      </c>
      <c r="AE1438" s="20" t="s">
        <v>1014</v>
      </c>
    </row>
    <row r="1439" spans="1:31" ht="21" customHeight="1" x14ac:dyDescent="0.2">
      <c r="A1439" s="4">
        <f t="shared" si="70"/>
        <v>1437</v>
      </c>
      <c r="B1439" s="4" t="str">
        <f t="shared" si="71"/>
        <v>F010-00026005</v>
      </c>
      <c r="C1439" s="4" t="str">
        <f>IFERROR(VLOOKUP(F1439,Tablas!$A$1:$B$3,2,0),"")</f>
        <v>Factura</v>
      </c>
      <c r="D1439" s="4" t="str">
        <f t="shared" si="72"/>
        <v>Nacional - LETRAS A 45-55-65-75 DIAS / DRAFT  45-55-65-75 DAYS - Facturas clientes - C20110651121</v>
      </c>
      <c r="E1439" s="19">
        <v>45559</v>
      </c>
      <c r="F1439" s="20" t="s">
        <v>1001</v>
      </c>
      <c r="G1439" s="20" t="s">
        <v>7692</v>
      </c>
      <c r="H1439" s="20" t="s">
        <v>44</v>
      </c>
      <c r="I1439" s="20" t="s">
        <v>45</v>
      </c>
      <c r="J1439" s="20" t="s">
        <v>330</v>
      </c>
      <c r="K1439" s="20" t="s">
        <v>331</v>
      </c>
      <c r="L1439" s="20" t="s">
        <v>332</v>
      </c>
      <c r="M1439" s="20" t="s">
        <v>125</v>
      </c>
      <c r="N1439" s="21">
        <v>2242.13</v>
      </c>
      <c r="O1439" s="21">
        <v>0</v>
      </c>
      <c r="P1439" s="20"/>
      <c r="Q1439" s="19">
        <v>45559</v>
      </c>
      <c r="R1439" s="20"/>
      <c r="S1439" s="19">
        <v>45669</v>
      </c>
      <c r="T1439" s="20" t="s">
        <v>7453</v>
      </c>
      <c r="U1439" s="20">
        <v>1028315</v>
      </c>
      <c r="V1439" s="20">
        <v>240002836</v>
      </c>
      <c r="W1439" s="20" t="s">
        <v>847</v>
      </c>
      <c r="X1439" s="20" t="s">
        <v>305</v>
      </c>
      <c r="Y1439" s="20" t="s">
        <v>333</v>
      </c>
      <c r="Z1439" s="20" t="s">
        <v>7530</v>
      </c>
      <c r="AA1439" s="20" t="s">
        <v>7441</v>
      </c>
      <c r="AB1439" s="20" t="s">
        <v>789</v>
      </c>
      <c r="AC1439" s="20" t="s">
        <v>167</v>
      </c>
      <c r="AD1439" s="20" t="s">
        <v>56</v>
      </c>
      <c r="AE1439" s="20" t="s">
        <v>1014</v>
      </c>
    </row>
    <row r="1440" spans="1:31" ht="21" customHeight="1" x14ac:dyDescent="0.2">
      <c r="A1440" s="4">
        <f t="shared" si="70"/>
        <v>1438</v>
      </c>
      <c r="B1440" s="4" t="str">
        <f t="shared" si="71"/>
        <v>F010-00026005</v>
      </c>
      <c r="C1440" s="4" t="str">
        <f>IFERROR(VLOOKUP(F1440,Tablas!$A$1:$B$3,2,0),"")</f>
        <v>Factura</v>
      </c>
      <c r="D1440" s="4" t="str">
        <f t="shared" si="72"/>
        <v>Nacional - LETRAS A 45-55-65-75 DIAS / DRAFT  45-55-65-75 DAYS - Facturas clientes - C20110651121</v>
      </c>
      <c r="E1440" s="19">
        <v>45559</v>
      </c>
      <c r="F1440" s="20" t="s">
        <v>1001</v>
      </c>
      <c r="G1440" s="20" t="s">
        <v>7692</v>
      </c>
      <c r="H1440" s="20" t="s">
        <v>44</v>
      </c>
      <c r="I1440" s="20" t="s">
        <v>45</v>
      </c>
      <c r="J1440" s="20" t="s">
        <v>330</v>
      </c>
      <c r="K1440" s="20" t="s">
        <v>331</v>
      </c>
      <c r="L1440" s="20" t="s">
        <v>332</v>
      </c>
      <c r="M1440" s="20" t="s">
        <v>125</v>
      </c>
      <c r="N1440" s="21">
        <v>2242.13</v>
      </c>
      <c r="O1440" s="21">
        <v>0</v>
      </c>
      <c r="P1440" s="20"/>
      <c r="Q1440" s="19">
        <v>45559</v>
      </c>
      <c r="R1440" s="20"/>
      <c r="S1440" s="19">
        <v>45659</v>
      </c>
      <c r="T1440" s="20" t="s">
        <v>7453</v>
      </c>
      <c r="U1440" s="20">
        <v>1028315</v>
      </c>
      <c r="V1440" s="20">
        <v>240002836</v>
      </c>
      <c r="W1440" s="20" t="s">
        <v>847</v>
      </c>
      <c r="X1440" s="20" t="s">
        <v>305</v>
      </c>
      <c r="Y1440" s="20" t="s">
        <v>333</v>
      </c>
      <c r="Z1440" s="20" t="s">
        <v>7530</v>
      </c>
      <c r="AA1440" s="20" t="s">
        <v>7441</v>
      </c>
      <c r="AB1440" s="20" t="s">
        <v>789</v>
      </c>
      <c r="AC1440" s="20" t="s">
        <v>167</v>
      </c>
      <c r="AD1440" s="20" t="s">
        <v>56</v>
      </c>
      <c r="AE1440" s="20" t="s">
        <v>1014</v>
      </c>
    </row>
    <row r="1441" spans="1:31" ht="21" customHeight="1" x14ac:dyDescent="0.2">
      <c r="A1441" s="4">
        <f t="shared" si="70"/>
        <v>1439</v>
      </c>
      <c r="B1441" s="4" t="str">
        <f t="shared" si="71"/>
        <v>F010-00025763</v>
      </c>
      <c r="C1441" s="4" t="str">
        <f>IFERROR(VLOOKUP(F1441,Tablas!$A$1:$B$3,2,0),"")</f>
        <v>Factura</v>
      </c>
      <c r="D1441" s="4" t="str">
        <f t="shared" si="72"/>
        <v>Nacional - LETRA 45-52-66-73-90-105-120 DIAS / DRAFT 45-52-66-73-90-105-120 DAYS - Facturas clientes - C20110651121</v>
      </c>
      <c r="E1441" s="19">
        <v>45532</v>
      </c>
      <c r="F1441" s="20" t="s">
        <v>1001</v>
      </c>
      <c r="G1441" s="20" t="s">
        <v>7691</v>
      </c>
      <c r="H1441" s="20" t="s">
        <v>44</v>
      </c>
      <c r="I1441" s="20" t="s">
        <v>45</v>
      </c>
      <c r="J1441" s="20" t="s">
        <v>330</v>
      </c>
      <c r="K1441" s="20" t="s">
        <v>331</v>
      </c>
      <c r="L1441" s="20" t="s">
        <v>332</v>
      </c>
      <c r="M1441" s="20" t="s">
        <v>125</v>
      </c>
      <c r="N1441" s="21">
        <v>2244.6999999999998</v>
      </c>
      <c r="O1441" s="21">
        <v>0</v>
      </c>
      <c r="P1441" s="20"/>
      <c r="Q1441" s="19">
        <v>45532</v>
      </c>
      <c r="R1441" s="20"/>
      <c r="S1441" s="19">
        <v>45667</v>
      </c>
      <c r="T1441" s="20" t="s">
        <v>7400</v>
      </c>
      <c r="U1441" s="20">
        <v>1016364</v>
      </c>
      <c r="V1441" s="20">
        <v>240002572</v>
      </c>
      <c r="W1441" s="20" t="s">
        <v>847</v>
      </c>
      <c r="X1441" s="20" t="s">
        <v>305</v>
      </c>
      <c r="Y1441" s="20" t="s">
        <v>333</v>
      </c>
      <c r="Z1441" s="20" t="s">
        <v>7530</v>
      </c>
      <c r="AA1441" s="20" t="s">
        <v>335</v>
      </c>
      <c r="AB1441" s="20" t="s">
        <v>336</v>
      </c>
      <c r="AC1441" s="20" t="s">
        <v>337</v>
      </c>
      <c r="AD1441" s="20" t="s">
        <v>56</v>
      </c>
      <c r="AE1441" s="20" t="s">
        <v>1014</v>
      </c>
    </row>
    <row r="1442" spans="1:31" ht="21" customHeight="1" x14ac:dyDescent="0.2">
      <c r="A1442" s="4">
        <f t="shared" si="70"/>
        <v>1440</v>
      </c>
      <c r="B1442" s="4" t="str">
        <f t="shared" si="71"/>
        <v>F010-00025763</v>
      </c>
      <c r="C1442" s="4" t="str">
        <f>IFERROR(VLOOKUP(F1442,Tablas!$A$1:$B$3,2,0),"")</f>
        <v>Factura</v>
      </c>
      <c r="D1442" s="4" t="str">
        <f t="shared" si="72"/>
        <v>Nacional - LETRA 45-52-66-73-90-105-120 DIAS / DRAFT 45-52-66-73-90-105-120 DAYS - Facturas clientes - C20110651121</v>
      </c>
      <c r="E1442" s="19">
        <v>45532</v>
      </c>
      <c r="F1442" s="20" t="s">
        <v>1001</v>
      </c>
      <c r="G1442" s="20" t="s">
        <v>7691</v>
      </c>
      <c r="H1442" s="20" t="s">
        <v>44</v>
      </c>
      <c r="I1442" s="20" t="s">
        <v>45</v>
      </c>
      <c r="J1442" s="20" t="s">
        <v>330</v>
      </c>
      <c r="K1442" s="20" t="s">
        <v>331</v>
      </c>
      <c r="L1442" s="20" t="s">
        <v>332</v>
      </c>
      <c r="M1442" s="20" t="s">
        <v>125</v>
      </c>
      <c r="N1442" s="21">
        <v>2244.6999999999998</v>
      </c>
      <c r="O1442" s="21">
        <v>0</v>
      </c>
      <c r="P1442" s="20"/>
      <c r="Q1442" s="19">
        <v>45532</v>
      </c>
      <c r="R1442" s="20"/>
      <c r="S1442" s="19">
        <v>45650</v>
      </c>
      <c r="T1442" s="20" t="s">
        <v>7400</v>
      </c>
      <c r="U1442" s="20">
        <v>1016364</v>
      </c>
      <c r="V1442" s="20">
        <v>240002572</v>
      </c>
      <c r="W1442" s="20" t="s">
        <v>847</v>
      </c>
      <c r="X1442" s="20" t="s">
        <v>305</v>
      </c>
      <c r="Y1442" s="20" t="s">
        <v>333</v>
      </c>
      <c r="Z1442" s="20" t="s">
        <v>7530</v>
      </c>
      <c r="AA1442" s="20" t="s">
        <v>335</v>
      </c>
      <c r="AB1442" s="20" t="s">
        <v>336</v>
      </c>
      <c r="AC1442" s="20" t="s">
        <v>337</v>
      </c>
      <c r="AD1442" s="20" t="s">
        <v>56</v>
      </c>
      <c r="AE1442" s="20" t="s">
        <v>1014</v>
      </c>
    </row>
    <row r="1443" spans="1:31" ht="21" customHeight="1" x14ac:dyDescent="0.2">
      <c r="A1443" s="4">
        <f t="shared" si="70"/>
        <v>1441</v>
      </c>
      <c r="B1443" s="4" t="str">
        <f t="shared" si="71"/>
        <v>F010-00025763</v>
      </c>
      <c r="C1443" s="4" t="str">
        <f>IFERROR(VLOOKUP(F1443,Tablas!$A$1:$B$3,2,0),"")</f>
        <v>Factura</v>
      </c>
      <c r="D1443" s="4" t="str">
        <f t="shared" si="72"/>
        <v>Nacional - LETRA 45-52-66-73-90-105-120 DIAS / DRAFT 45-52-66-73-90-105-120 DAYS - Facturas clientes - C20110651121</v>
      </c>
      <c r="E1443" s="19">
        <v>45532</v>
      </c>
      <c r="F1443" s="20" t="s">
        <v>1001</v>
      </c>
      <c r="G1443" s="20" t="s">
        <v>7691</v>
      </c>
      <c r="H1443" s="20" t="s">
        <v>44</v>
      </c>
      <c r="I1443" s="20" t="s">
        <v>45</v>
      </c>
      <c r="J1443" s="20" t="s">
        <v>330</v>
      </c>
      <c r="K1443" s="20" t="s">
        <v>331</v>
      </c>
      <c r="L1443" s="20" t="s">
        <v>332</v>
      </c>
      <c r="M1443" s="20" t="s">
        <v>125</v>
      </c>
      <c r="N1443" s="21">
        <v>2244.6999999999998</v>
      </c>
      <c r="O1443" s="21">
        <v>0</v>
      </c>
      <c r="P1443" s="20"/>
      <c r="Q1443" s="19">
        <v>45532</v>
      </c>
      <c r="R1443" s="20"/>
      <c r="S1443" s="19">
        <v>45643</v>
      </c>
      <c r="T1443" s="20" t="s">
        <v>7400</v>
      </c>
      <c r="U1443" s="20">
        <v>1016364</v>
      </c>
      <c r="V1443" s="20">
        <v>240002572</v>
      </c>
      <c r="W1443" s="20" t="s">
        <v>847</v>
      </c>
      <c r="X1443" s="20" t="s">
        <v>305</v>
      </c>
      <c r="Y1443" s="20" t="s">
        <v>333</v>
      </c>
      <c r="Z1443" s="20" t="s">
        <v>7530</v>
      </c>
      <c r="AA1443" s="20" t="s">
        <v>335</v>
      </c>
      <c r="AB1443" s="20" t="s">
        <v>336</v>
      </c>
      <c r="AC1443" s="20" t="s">
        <v>337</v>
      </c>
      <c r="AD1443" s="20" t="s">
        <v>56</v>
      </c>
      <c r="AE1443" s="20" t="s">
        <v>1014</v>
      </c>
    </row>
    <row r="1444" spans="1:31" ht="21" customHeight="1" x14ac:dyDescent="0.2">
      <c r="A1444" s="4">
        <f t="shared" si="70"/>
        <v>1442</v>
      </c>
      <c r="B1444" s="4" t="str">
        <f t="shared" si="71"/>
        <v>F010-00025763</v>
      </c>
      <c r="C1444" s="4" t="str">
        <f>IFERROR(VLOOKUP(F1444,Tablas!$A$1:$B$3,2,0),"")</f>
        <v>Factura</v>
      </c>
      <c r="D1444" s="4" t="str">
        <f t="shared" si="72"/>
        <v>Nacional - LETRA 45-52-66-73-90-105-120 DIAS / DRAFT 45-52-66-73-90-105-120 DAYS - Facturas clientes - C20110651121</v>
      </c>
      <c r="E1444" s="19">
        <v>45532</v>
      </c>
      <c r="F1444" s="20" t="s">
        <v>1001</v>
      </c>
      <c r="G1444" s="20" t="s">
        <v>7691</v>
      </c>
      <c r="H1444" s="20" t="s">
        <v>44</v>
      </c>
      <c r="I1444" s="20" t="s">
        <v>45</v>
      </c>
      <c r="J1444" s="20" t="s">
        <v>330</v>
      </c>
      <c r="K1444" s="20" t="s">
        <v>331</v>
      </c>
      <c r="L1444" s="20" t="s">
        <v>332</v>
      </c>
      <c r="M1444" s="20" t="s">
        <v>125</v>
      </c>
      <c r="N1444" s="21">
        <v>2244.6999999999998</v>
      </c>
      <c r="O1444" s="21">
        <v>0</v>
      </c>
      <c r="P1444" s="20"/>
      <c r="Q1444" s="19">
        <v>45532</v>
      </c>
      <c r="R1444" s="20"/>
      <c r="S1444" s="19">
        <v>45622</v>
      </c>
      <c r="T1444" s="20" t="s">
        <v>7400</v>
      </c>
      <c r="U1444" s="20">
        <v>1016364</v>
      </c>
      <c r="V1444" s="20">
        <v>240002572</v>
      </c>
      <c r="W1444" s="20" t="s">
        <v>847</v>
      </c>
      <c r="X1444" s="20" t="s">
        <v>305</v>
      </c>
      <c r="Y1444" s="20" t="s">
        <v>333</v>
      </c>
      <c r="Z1444" s="20" t="s">
        <v>7530</v>
      </c>
      <c r="AA1444" s="20" t="s">
        <v>335</v>
      </c>
      <c r="AB1444" s="20" t="s">
        <v>336</v>
      </c>
      <c r="AC1444" s="20" t="s">
        <v>337</v>
      </c>
      <c r="AD1444" s="20" t="s">
        <v>56</v>
      </c>
      <c r="AE1444" s="20" t="s">
        <v>1014</v>
      </c>
    </row>
    <row r="1445" spans="1:31" ht="21" customHeight="1" x14ac:dyDescent="0.2">
      <c r="A1445" s="4">
        <f t="shared" si="70"/>
        <v>1443</v>
      </c>
      <c r="B1445" s="4" t="str">
        <f t="shared" si="71"/>
        <v>F010-00025763</v>
      </c>
      <c r="C1445" s="4" t="str">
        <f>IFERROR(VLOOKUP(F1445,Tablas!$A$1:$B$3,2,0),"")</f>
        <v>Factura</v>
      </c>
      <c r="D1445" s="4" t="str">
        <f t="shared" si="72"/>
        <v>Nacional - LETRA 45-52-66-73-90-105-120 DIAS / DRAFT 45-52-66-73-90-105-120 DAYS - Facturas clientes - C20110651121</v>
      </c>
      <c r="E1445" s="19">
        <v>45532</v>
      </c>
      <c r="F1445" s="20" t="s">
        <v>1001</v>
      </c>
      <c r="G1445" s="20" t="s">
        <v>7691</v>
      </c>
      <c r="H1445" s="20" t="s">
        <v>44</v>
      </c>
      <c r="I1445" s="20" t="s">
        <v>45</v>
      </c>
      <c r="J1445" s="20" t="s">
        <v>330</v>
      </c>
      <c r="K1445" s="20" t="s">
        <v>331</v>
      </c>
      <c r="L1445" s="20" t="s">
        <v>332</v>
      </c>
      <c r="M1445" s="20" t="s">
        <v>125</v>
      </c>
      <c r="N1445" s="21">
        <v>2244.6999999999998</v>
      </c>
      <c r="O1445" s="21">
        <v>0</v>
      </c>
      <c r="P1445" s="20"/>
      <c r="Q1445" s="19">
        <v>45532</v>
      </c>
      <c r="R1445" s="20"/>
      <c r="S1445" s="19">
        <v>45682</v>
      </c>
      <c r="T1445" s="20" t="s">
        <v>7400</v>
      </c>
      <c r="U1445" s="20">
        <v>1016364</v>
      </c>
      <c r="V1445" s="20">
        <v>240002572</v>
      </c>
      <c r="W1445" s="20" t="s">
        <v>847</v>
      </c>
      <c r="X1445" s="20" t="s">
        <v>305</v>
      </c>
      <c r="Y1445" s="20" t="s">
        <v>333</v>
      </c>
      <c r="Z1445" s="20" t="s">
        <v>7530</v>
      </c>
      <c r="AA1445" s="20" t="s">
        <v>335</v>
      </c>
      <c r="AB1445" s="20" t="s">
        <v>336</v>
      </c>
      <c r="AC1445" s="20" t="s">
        <v>337</v>
      </c>
      <c r="AD1445" s="20" t="s">
        <v>56</v>
      </c>
      <c r="AE1445" s="20" t="s">
        <v>1014</v>
      </c>
    </row>
    <row r="1446" spans="1:31" ht="21" customHeight="1" x14ac:dyDescent="0.2">
      <c r="A1446" s="4">
        <f t="shared" si="70"/>
        <v>1444</v>
      </c>
      <c r="B1446" s="4" t="str">
        <f t="shared" si="71"/>
        <v>F010-00025763</v>
      </c>
      <c r="C1446" s="4" t="str">
        <f>IFERROR(VLOOKUP(F1446,Tablas!$A$1:$B$3,2,0),"")</f>
        <v>Factura</v>
      </c>
      <c r="D1446" s="4" t="str">
        <f t="shared" si="72"/>
        <v>Nacional - LETRA 45-52-66-73-90-105-120 DIAS / DRAFT 45-52-66-73-90-105-120 DAYS - Facturas clientes - C20110651121</v>
      </c>
      <c r="E1446" s="19">
        <v>45532</v>
      </c>
      <c r="F1446" s="20" t="s">
        <v>1001</v>
      </c>
      <c r="G1446" s="20" t="s">
        <v>7691</v>
      </c>
      <c r="H1446" s="20" t="s">
        <v>44</v>
      </c>
      <c r="I1446" s="20" t="s">
        <v>45</v>
      </c>
      <c r="J1446" s="20" t="s">
        <v>330</v>
      </c>
      <c r="K1446" s="20" t="s">
        <v>331</v>
      </c>
      <c r="L1446" s="20" t="s">
        <v>332</v>
      </c>
      <c r="M1446" s="20" t="s">
        <v>125</v>
      </c>
      <c r="N1446" s="21">
        <v>2244.6999999999998</v>
      </c>
      <c r="O1446" s="21">
        <v>0</v>
      </c>
      <c r="P1446" s="20"/>
      <c r="Q1446" s="19">
        <v>45532</v>
      </c>
      <c r="R1446" s="20"/>
      <c r="S1446" s="19">
        <v>45629</v>
      </c>
      <c r="T1446" s="20" t="s">
        <v>7400</v>
      </c>
      <c r="U1446" s="20">
        <v>1016364</v>
      </c>
      <c r="V1446" s="20">
        <v>240002572</v>
      </c>
      <c r="W1446" s="20" t="s">
        <v>847</v>
      </c>
      <c r="X1446" s="20" t="s">
        <v>305</v>
      </c>
      <c r="Y1446" s="20" t="s">
        <v>333</v>
      </c>
      <c r="Z1446" s="20" t="s">
        <v>7530</v>
      </c>
      <c r="AA1446" s="20" t="s">
        <v>335</v>
      </c>
      <c r="AB1446" s="20" t="s">
        <v>336</v>
      </c>
      <c r="AC1446" s="20" t="s">
        <v>337</v>
      </c>
      <c r="AD1446" s="20" t="s">
        <v>56</v>
      </c>
      <c r="AE1446" s="20" t="s">
        <v>1014</v>
      </c>
    </row>
    <row r="1447" spans="1:31" ht="21" customHeight="1" x14ac:dyDescent="0.2">
      <c r="A1447" s="4">
        <f t="shared" si="70"/>
        <v>1445</v>
      </c>
      <c r="B1447" s="4" t="str">
        <f t="shared" si="71"/>
        <v>F010-00026073</v>
      </c>
      <c r="C1447" s="4" t="str">
        <f>IFERROR(VLOOKUP(F1447,Tablas!$A$1:$B$3,2,0),"")</f>
        <v>Factura</v>
      </c>
      <c r="D1447" s="4" t="str">
        <f t="shared" si="72"/>
        <v>Nacional - LETRAS A 45-55-65-75 DIAS / DRAFT  45-55-65-75 DAYS - Facturas clientes - C20481460159</v>
      </c>
      <c r="E1447" s="19">
        <v>45565</v>
      </c>
      <c r="F1447" s="20" t="s">
        <v>1001</v>
      </c>
      <c r="G1447" s="20" t="s">
        <v>7697</v>
      </c>
      <c r="H1447" s="20" t="s">
        <v>44</v>
      </c>
      <c r="I1447" s="20" t="s">
        <v>45</v>
      </c>
      <c r="J1447" s="20" t="s">
        <v>379</v>
      </c>
      <c r="K1447" s="20" t="s">
        <v>380</v>
      </c>
      <c r="L1447" s="20" t="s">
        <v>381</v>
      </c>
      <c r="M1447" s="20" t="s">
        <v>125</v>
      </c>
      <c r="N1447" s="21">
        <v>2260.94</v>
      </c>
      <c r="O1447" s="21">
        <v>0</v>
      </c>
      <c r="P1447" s="20"/>
      <c r="Q1447" s="19">
        <v>45565</v>
      </c>
      <c r="R1447" s="20"/>
      <c r="S1447" s="19">
        <v>45675</v>
      </c>
      <c r="T1447" s="20" t="s">
        <v>7453</v>
      </c>
      <c r="U1447" s="20">
        <v>1031805</v>
      </c>
      <c r="V1447" s="20">
        <v>240002909</v>
      </c>
      <c r="W1447" s="20" t="s">
        <v>847</v>
      </c>
      <c r="X1447" s="20" t="s">
        <v>274</v>
      </c>
      <c r="Y1447" s="20" t="s">
        <v>245</v>
      </c>
      <c r="Z1447" s="20" t="s">
        <v>7462</v>
      </c>
      <c r="AA1447" s="20" t="s">
        <v>7463</v>
      </c>
      <c r="AB1447" s="20" t="s">
        <v>337</v>
      </c>
      <c r="AC1447" s="20" t="s">
        <v>337</v>
      </c>
      <c r="AD1447" s="20" t="s">
        <v>56</v>
      </c>
      <c r="AE1447" s="20" t="s">
        <v>1014</v>
      </c>
    </row>
    <row r="1448" spans="1:31" ht="21" customHeight="1" x14ac:dyDescent="0.2">
      <c r="A1448" s="4">
        <f t="shared" si="70"/>
        <v>1446</v>
      </c>
      <c r="B1448" s="4" t="str">
        <f t="shared" si="71"/>
        <v>F010-00026073</v>
      </c>
      <c r="C1448" s="4" t="str">
        <f>IFERROR(VLOOKUP(F1448,Tablas!$A$1:$B$3,2,0),"")</f>
        <v>Factura</v>
      </c>
      <c r="D1448" s="4" t="str">
        <f t="shared" si="72"/>
        <v>Nacional - LETRAS A 45-55-65-75 DIAS / DRAFT  45-55-65-75 DAYS - Facturas clientes - C20481460159</v>
      </c>
      <c r="E1448" s="19">
        <v>45565</v>
      </c>
      <c r="F1448" s="20" t="s">
        <v>1001</v>
      </c>
      <c r="G1448" s="20" t="s">
        <v>7697</v>
      </c>
      <c r="H1448" s="20" t="s">
        <v>44</v>
      </c>
      <c r="I1448" s="20" t="s">
        <v>45</v>
      </c>
      <c r="J1448" s="20" t="s">
        <v>379</v>
      </c>
      <c r="K1448" s="20" t="s">
        <v>380</v>
      </c>
      <c r="L1448" s="20" t="s">
        <v>381</v>
      </c>
      <c r="M1448" s="20" t="s">
        <v>125</v>
      </c>
      <c r="N1448" s="21">
        <v>2260.94</v>
      </c>
      <c r="O1448" s="21">
        <v>0</v>
      </c>
      <c r="P1448" s="20"/>
      <c r="Q1448" s="19">
        <v>45565</v>
      </c>
      <c r="R1448" s="20"/>
      <c r="S1448" s="19">
        <v>45685</v>
      </c>
      <c r="T1448" s="20" t="s">
        <v>7453</v>
      </c>
      <c r="U1448" s="20">
        <v>1031805</v>
      </c>
      <c r="V1448" s="20">
        <v>240002909</v>
      </c>
      <c r="W1448" s="20" t="s">
        <v>847</v>
      </c>
      <c r="X1448" s="20" t="s">
        <v>274</v>
      </c>
      <c r="Y1448" s="20" t="s">
        <v>245</v>
      </c>
      <c r="Z1448" s="20" t="s">
        <v>7462</v>
      </c>
      <c r="AA1448" s="20" t="s">
        <v>7463</v>
      </c>
      <c r="AB1448" s="20" t="s">
        <v>337</v>
      </c>
      <c r="AC1448" s="20" t="s">
        <v>337</v>
      </c>
      <c r="AD1448" s="20" t="s">
        <v>56</v>
      </c>
      <c r="AE1448" s="20" t="s">
        <v>1014</v>
      </c>
    </row>
    <row r="1449" spans="1:31" ht="21" customHeight="1" x14ac:dyDescent="0.2">
      <c r="A1449" s="4">
        <f t="shared" si="70"/>
        <v>1447</v>
      </c>
      <c r="B1449" s="4" t="str">
        <f t="shared" si="71"/>
        <v>F010-00026073</v>
      </c>
      <c r="C1449" s="4" t="str">
        <f>IFERROR(VLOOKUP(F1449,Tablas!$A$1:$B$3,2,0),"")</f>
        <v>Factura</v>
      </c>
      <c r="D1449" s="4" t="str">
        <f t="shared" si="72"/>
        <v>Nacional - LETRAS A 45-55-65-75 DIAS / DRAFT  45-55-65-75 DAYS - Facturas clientes - C20481460159</v>
      </c>
      <c r="E1449" s="19">
        <v>45565</v>
      </c>
      <c r="F1449" s="20" t="s">
        <v>1001</v>
      </c>
      <c r="G1449" s="20" t="s">
        <v>7697</v>
      </c>
      <c r="H1449" s="20" t="s">
        <v>44</v>
      </c>
      <c r="I1449" s="20" t="s">
        <v>45</v>
      </c>
      <c r="J1449" s="20" t="s">
        <v>379</v>
      </c>
      <c r="K1449" s="20" t="s">
        <v>380</v>
      </c>
      <c r="L1449" s="20" t="s">
        <v>381</v>
      </c>
      <c r="M1449" s="20" t="s">
        <v>125</v>
      </c>
      <c r="N1449" s="21">
        <v>2260.94</v>
      </c>
      <c r="O1449" s="21">
        <v>0</v>
      </c>
      <c r="P1449" s="20"/>
      <c r="Q1449" s="19">
        <v>45565</v>
      </c>
      <c r="R1449" s="20"/>
      <c r="S1449" s="19">
        <v>45665</v>
      </c>
      <c r="T1449" s="20" t="s">
        <v>7453</v>
      </c>
      <c r="U1449" s="20">
        <v>1031805</v>
      </c>
      <c r="V1449" s="20">
        <v>240002909</v>
      </c>
      <c r="W1449" s="20" t="s">
        <v>847</v>
      </c>
      <c r="X1449" s="20" t="s">
        <v>274</v>
      </c>
      <c r="Y1449" s="20" t="s">
        <v>245</v>
      </c>
      <c r="Z1449" s="20" t="s">
        <v>7462</v>
      </c>
      <c r="AA1449" s="20" t="s">
        <v>7463</v>
      </c>
      <c r="AB1449" s="20" t="s">
        <v>337</v>
      </c>
      <c r="AC1449" s="20" t="s">
        <v>337</v>
      </c>
      <c r="AD1449" s="20" t="s">
        <v>56</v>
      </c>
      <c r="AE1449" s="20" t="s">
        <v>1014</v>
      </c>
    </row>
    <row r="1450" spans="1:31" ht="21" customHeight="1" x14ac:dyDescent="0.2">
      <c r="A1450" s="4">
        <f t="shared" si="70"/>
        <v>1448</v>
      </c>
      <c r="B1450" s="4" t="str">
        <f t="shared" si="71"/>
        <v>F010-00025933</v>
      </c>
      <c r="C1450" s="4" t="str">
        <f>IFERROR(VLOOKUP(F1450,Tablas!$A$1:$B$3,2,0),"")</f>
        <v>Factura</v>
      </c>
      <c r="D1450" s="4" t="str">
        <f t="shared" si="72"/>
        <v>Nacional - CREDITO 45 DIAS / CREDIT 45 DAYS - Facturas clientes - C20534068582</v>
      </c>
      <c r="E1450" s="19">
        <v>45552</v>
      </c>
      <c r="F1450" s="20" t="s">
        <v>1001</v>
      </c>
      <c r="G1450" s="20" t="s">
        <v>7703</v>
      </c>
      <c r="H1450" s="20" t="s">
        <v>44</v>
      </c>
      <c r="I1450" s="20" t="s">
        <v>45</v>
      </c>
      <c r="J1450" s="20" t="s">
        <v>7704</v>
      </c>
      <c r="K1450" s="20" t="s">
        <v>7705</v>
      </c>
      <c r="L1450" s="20" t="s">
        <v>7706</v>
      </c>
      <c r="M1450" s="20"/>
      <c r="N1450" s="21">
        <v>2282.13</v>
      </c>
      <c r="O1450" s="21">
        <v>0</v>
      </c>
      <c r="P1450" s="20"/>
      <c r="Q1450" s="19">
        <v>45552</v>
      </c>
      <c r="R1450" s="20"/>
      <c r="S1450" s="19">
        <v>45597</v>
      </c>
      <c r="T1450" s="20" t="s">
        <v>7050</v>
      </c>
      <c r="U1450" s="20">
        <v>1025564</v>
      </c>
      <c r="V1450" s="20">
        <v>240002759</v>
      </c>
      <c r="W1450" s="20" t="s">
        <v>847</v>
      </c>
      <c r="X1450" s="20" t="s">
        <v>274</v>
      </c>
      <c r="Y1450" s="20" t="s">
        <v>737</v>
      </c>
      <c r="Z1450" s="20" t="s">
        <v>7707</v>
      </c>
      <c r="AA1450" s="20" t="s">
        <v>7708</v>
      </c>
      <c r="AB1450" s="20" t="s">
        <v>5794</v>
      </c>
      <c r="AC1450" s="20" t="s">
        <v>5794</v>
      </c>
      <c r="AD1450" s="20" t="s">
        <v>56</v>
      </c>
      <c r="AE1450" s="20" t="s">
        <v>1014</v>
      </c>
    </row>
    <row r="1451" spans="1:31" ht="21" customHeight="1" x14ac:dyDescent="0.2">
      <c r="A1451" s="4">
        <f t="shared" si="70"/>
        <v>1449</v>
      </c>
      <c r="B1451" s="4" t="str">
        <f t="shared" si="71"/>
        <v>F010-00025983</v>
      </c>
      <c r="C1451" s="4" t="str">
        <f>IFERROR(VLOOKUP(F1451,Tablas!$A$1:$B$3,2,0),"")</f>
        <v>Factura</v>
      </c>
      <c r="D1451" s="4" t="str">
        <f t="shared" si="72"/>
        <v>Nacional - LETRAS 45-52-59-66-73-90 DAYS - Facturas clientes - C20480431511</v>
      </c>
      <c r="E1451" s="19">
        <v>45558</v>
      </c>
      <c r="F1451" s="20" t="s">
        <v>1001</v>
      </c>
      <c r="G1451" s="20" t="s">
        <v>7709</v>
      </c>
      <c r="H1451" s="20" t="s">
        <v>44</v>
      </c>
      <c r="I1451" s="20" t="s">
        <v>45</v>
      </c>
      <c r="J1451" s="20" t="s">
        <v>241</v>
      </c>
      <c r="K1451" s="20" t="s">
        <v>242</v>
      </c>
      <c r="L1451" s="20" t="s">
        <v>243</v>
      </c>
      <c r="M1451" s="20" t="s">
        <v>125</v>
      </c>
      <c r="N1451" s="21">
        <v>2285.9</v>
      </c>
      <c r="O1451" s="21">
        <v>0</v>
      </c>
      <c r="P1451" s="20"/>
      <c r="Q1451" s="19">
        <v>45558</v>
      </c>
      <c r="R1451" s="20"/>
      <c r="S1451" s="19">
        <v>45693</v>
      </c>
      <c r="T1451" s="20" t="s">
        <v>7389</v>
      </c>
      <c r="U1451" s="20">
        <v>1027299</v>
      </c>
      <c r="V1451" s="20">
        <v>240002811</v>
      </c>
      <c r="W1451" s="20" t="s">
        <v>847</v>
      </c>
      <c r="X1451" s="20" t="s">
        <v>305</v>
      </c>
      <c r="Y1451" s="20" t="s">
        <v>245</v>
      </c>
      <c r="Z1451" s="20" t="s">
        <v>7710</v>
      </c>
      <c r="AA1451" s="20" t="s">
        <v>7711</v>
      </c>
      <c r="AB1451" s="20" t="s">
        <v>248</v>
      </c>
      <c r="AC1451" s="20" t="s">
        <v>248</v>
      </c>
      <c r="AD1451" s="20" t="s">
        <v>56</v>
      </c>
      <c r="AE1451" s="20" t="s">
        <v>1014</v>
      </c>
    </row>
    <row r="1452" spans="1:31" ht="21" customHeight="1" x14ac:dyDescent="0.2">
      <c r="A1452" s="4">
        <f t="shared" si="70"/>
        <v>1450</v>
      </c>
      <c r="B1452" s="4" t="str">
        <f t="shared" si="71"/>
        <v>F010-00025983</v>
      </c>
      <c r="C1452" s="4" t="str">
        <f>IFERROR(VLOOKUP(F1452,Tablas!$A$1:$B$3,2,0),"")</f>
        <v>Factura</v>
      </c>
      <c r="D1452" s="4" t="str">
        <f t="shared" si="72"/>
        <v>Nacional - LETRAS 45-52-59-66-73-90 DAYS - Facturas clientes - C20480431511</v>
      </c>
      <c r="E1452" s="19">
        <v>45558</v>
      </c>
      <c r="F1452" s="20" t="s">
        <v>1001</v>
      </c>
      <c r="G1452" s="20" t="s">
        <v>7709</v>
      </c>
      <c r="H1452" s="20" t="s">
        <v>44</v>
      </c>
      <c r="I1452" s="20" t="s">
        <v>45</v>
      </c>
      <c r="J1452" s="20" t="s">
        <v>241</v>
      </c>
      <c r="K1452" s="20" t="s">
        <v>242</v>
      </c>
      <c r="L1452" s="20" t="s">
        <v>243</v>
      </c>
      <c r="M1452" s="20" t="s">
        <v>125</v>
      </c>
      <c r="N1452" s="21">
        <v>2288.67</v>
      </c>
      <c r="O1452" s="21">
        <v>0</v>
      </c>
      <c r="P1452" s="20"/>
      <c r="Q1452" s="19">
        <v>45558</v>
      </c>
      <c r="R1452" s="20"/>
      <c r="S1452" s="19">
        <v>45676</v>
      </c>
      <c r="T1452" s="20" t="s">
        <v>7389</v>
      </c>
      <c r="U1452" s="20">
        <v>1027299</v>
      </c>
      <c r="V1452" s="20">
        <v>240002811</v>
      </c>
      <c r="W1452" s="20" t="s">
        <v>847</v>
      </c>
      <c r="X1452" s="20" t="s">
        <v>305</v>
      </c>
      <c r="Y1452" s="20" t="s">
        <v>245</v>
      </c>
      <c r="Z1452" s="20" t="s">
        <v>7710</v>
      </c>
      <c r="AA1452" s="20" t="s">
        <v>7711</v>
      </c>
      <c r="AB1452" s="20" t="s">
        <v>248</v>
      </c>
      <c r="AC1452" s="20" t="s">
        <v>248</v>
      </c>
      <c r="AD1452" s="20" t="s">
        <v>56</v>
      </c>
      <c r="AE1452" s="20" t="s">
        <v>1014</v>
      </c>
    </row>
    <row r="1453" spans="1:31" ht="21" customHeight="1" x14ac:dyDescent="0.2">
      <c r="A1453" s="4">
        <f t="shared" si="70"/>
        <v>1451</v>
      </c>
      <c r="B1453" s="4" t="str">
        <f t="shared" si="71"/>
        <v>F010-00025983</v>
      </c>
      <c r="C1453" s="4" t="str">
        <f>IFERROR(VLOOKUP(F1453,Tablas!$A$1:$B$3,2,0),"")</f>
        <v>Factura</v>
      </c>
      <c r="D1453" s="4" t="str">
        <f t="shared" si="72"/>
        <v>Nacional - LETRAS 45-52-59-66-73-90 DAYS - Facturas clientes - C20480431511</v>
      </c>
      <c r="E1453" s="19">
        <v>45558</v>
      </c>
      <c r="F1453" s="20" t="s">
        <v>1001</v>
      </c>
      <c r="G1453" s="20" t="s">
        <v>7709</v>
      </c>
      <c r="H1453" s="20" t="s">
        <v>44</v>
      </c>
      <c r="I1453" s="20" t="s">
        <v>45</v>
      </c>
      <c r="J1453" s="20" t="s">
        <v>241</v>
      </c>
      <c r="K1453" s="20" t="s">
        <v>242</v>
      </c>
      <c r="L1453" s="20" t="s">
        <v>243</v>
      </c>
      <c r="M1453" s="20" t="s">
        <v>125</v>
      </c>
      <c r="N1453" s="21">
        <v>2288.67</v>
      </c>
      <c r="O1453" s="21">
        <v>0</v>
      </c>
      <c r="P1453" s="20"/>
      <c r="Q1453" s="19">
        <v>45558</v>
      </c>
      <c r="R1453" s="20"/>
      <c r="S1453" s="19">
        <v>45669</v>
      </c>
      <c r="T1453" s="20" t="s">
        <v>7389</v>
      </c>
      <c r="U1453" s="20">
        <v>1027299</v>
      </c>
      <c r="V1453" s="20">
        <v>240002811</v>
      </c>
      <c r="W1453" s="20" t="s">
        <v>847</v>
      </c>
      <c r="X1453" s="20" t="s">
        <v>305</v>
      </c>
      <c r="Y1453" s="20" t="s">
        <v>245</v>
      </c>
      <c r="Z1453" s="20" t="s">
        <v>7710</v>
      </c>
      <c r="AA1453" s="20" t="s">
        <v>7711</v>
      </c>
      <c r="AB1453" s="20" t="s">
        <v>248</v>
      </c>
      <c r="AC1453" s="20" t="s">
        <v>248</v>
      </c>
      <c r="AD1453" s="20" t="s">
        <v>56</v>
      </c>
      <c r="AE1453" s="20" t="s">
        <v>1014</v>
      </c>
    </row>
    <row r="1454" spans="1:31" ht="21" customHeight="1" x14ac:dyDescent="0.2">
      <c r="A1454" s="4">
        <f t="shared" si="70"/>
        <v>1452</v>
      </c>
      <c r="B1454" s="4" t="str">
        <f t="shared" si="71"/>
        <v>F010-00025983</v>
      </c>
      <c r="C1454" s="4" t="str">
        <f>IFERROR(VLOOKUP(F1454,Tablas!$A$1:$B$3,2,0),"")</f>
        <v>Factura</v>
      </c>
      <c r="D1454" s="4" t="str">
        <f t="shared" si="72"/>
        <v>Nacional - LETRAS 45-52-59-66-73-90 DAYS - Facturas clientes - C20480431511</v>
      </c>
      <c r="E1454" s="19">
        <v>45558</v>
      </c>
      <c r="F1454" s="20" t="s">
        <v>1001</v>
      </c>
      <c r="G1454" s="20" t="s">
        <v>7709</v>
      </c>
      <c r="H1454" s="20" t="s">
        <v>44</v>
      </c>
      <c r="I1454" s="20" t="s">
        <v>45</v>
      </c>
      <c r="J1454" s="20" t="s">
        <v>241</v>
      </c>
      <c r="K1454" s="20" t="s">
        <v>242</v>
      </c>
      <c r="L1454" s="20" t="s">
        <v>243</v>
      </c>
      <c r="M1454" s="20" t="s">
        <v>125</v>
      </c>
      <c r="N1454" s="21">
        <v>2288.67</v>
      </c>
      <c r="O1454" s="21">
        <v>0</v>
      </c>
      <c r="P1454" s="20"/>
      <c r="Q1454" s="19">
        <v>45558</v>
      </c>
      <c r="R1454" s="20"/>
      <c r="S1454" s="19">
        <v>45655</v>
      </c>
      <c r="T1454" s="20" t="s">
        <v>7389</v>
      </c>
      <c r="U1454" s="20">
        <v>1027299</v>
      </c>
      <c r="V1454" s="20">
        <v>240002811</v>
      </c>
      <c r="W1454" s="20" t="s">
        <v>847</v>
      </c>
      <c r="X1454" s="20" t="s">
        <v>305</v>
      </c>
      <c r="Y1454" s="20" t="s">
        <v>245</v>
      </c>
      <c r="Z1454" s="20" t="s">
        <v>7710</v>
      </c>
      <c r="AA1454" s="20" t="s">
        <v>7711</v>
      </c>
      <c r="AB1454" s="20" t="s">
        <v>248</v>
      </c>
      <c r="AC1454" s="20" t="s">
        <v>248</v>
      </c>
      <c r="AD1454" s="20" t="s">
        <v>56</v>
      </c>
      <c r="AE1454" s="20" t="s">
        <v>1014</v>
      </c>
    </row>
    <row r="1455" spans="1:31" ht="21" customHeight="1" x14ac:dyDescent="0.2">
      <c r="A1455" s="4">
        <f t="shared" si="70"/>
        <v>1453</v>
      </c>
      <c r="B1455" s="4" t="str">
        <f t="shared" si="71"/>
        <v>F010-00025983</v>
      </c>
      <c r="C1455" s="4" t="str">
        <f>IFERROR(VLOOKUP(F1455,Tablas!$A$1:$B$3,2,0),"")</f>
        <v>Factura</v>
      </c>
      <c r="D1455" s="4" t="str">
        <f t="shared" si="72"/>
        <v>Nacional - LETRAS 45-52-59-66-73-90 DAYS - Facturas clientes - C20480431511</v>
      </c>
      <c r="E1455" s="19">
        <v>45558</v>
      </c>
      <c r="F1455" s="20" t="s">
        <v>1001</v>
      </c>
      <c r="G1455" s="20" t="s">
        <v>7709</v>
      </c>
      <c r="H1455" s="20" t="s">
        <v>44</v>
      </c>
      <c r="I1455" s="20" t="s">
        <v>45</v>
      </c>
      <c r="J1455" s="20" t="s">
        <v>241</v>
      </c>
      <c r="K1455" s="20" t="s">
        <v>242</v>
      </c>
      <c r="L1455" s="20" t="s">
        <v>243</v>
      </c>
      <c r="M1455" s="20" t="s">
        <v>125</v>
      </c>
      <c r="N1455" s="21">
        <v>2288.67</v>
      </c>
      <c r="O1455" s="21">
        <v>0</v>
      </c>
      <c r="P1455" s="20"/>
      <c r="Q1455" s="19">
        <v>45558</v>
      </c>
      <c r="R1455" s="20"/>
      <c r="S1455" s="19">
        <v>45662</v>
      </c>
      <c r="T1455" s="20" t="s">
        <v>7389</v>
      </c>
      <c r="U1455" s="20">
        <v>1027299</v>
      </c>
      <c r="V1455" s="20">
        <v>240002811</v>
      </c>
      <c r="W1455" s="20" t="s">
        <v>847</v>
      </c>
      <c r="X1455" s="20" t="s">
        <v>305</v>
      </c>
      <c r="Y1455" s="20" t="s">
        <v>245</v>
      </c>
      <c r="Z1455" s="20" t="s">
        <v>7710</v>
      </c>
      <c r="AA1455" s="20" t="s">
        <v>7711</v>
      </c>
      <c r="AB1455" s="20" t="s">
        <v>248</v>
      </c>
      <c r="AC1455" s="20" t="s">
        <v>248</v>
      </c>
      <c r="AD1455" s="20" t="s">
        <v>56</v>
      </c>
      <c r="AE1455" s="20" t="s">
        <v>1014</v>
      </c>
    </row>
    <row r="1456" spans="1:31" ht="21" customHeight="1" x14ac:dyDescent="0.2">
      <c r="A1456" s="4">
        <f t="shared" si="70"/>
        <v>1454</v>
      </c>
      <c r="B1456" s="4" t="str">
        <f t="shared" si="71"/>
        <v>F010-00025983</v>
      </c>
      <c r="C1456" s="4" t="str">
        <f>IFERROR(VLOOKUP(F1456,Tablas!$A$1:$B$3,2,0),"")</f>
        <v>Factura</v>
      </c>
      <c r="D1456" s="4" t="str">
        <f t="shared" si="72"/>
        <v>Nacional - LETRAS 45-52-59-66-73-90 DAYS - Facturas clientes - C20480431511</v>
      </c>
      <c r="E1456" s="19">
        <v>45558</v>
      </c>
      <c r="F1456" s="20" t="s">
        <v>1001</v>
      </c>
      <c r="G1456" s="20" t="s">
        <v>7709</v>
      </c>
      <c r="H1456" s="20" t="s">
        <v>44</v>
      </c>
      <c r="I1456" s="20" t="s">
        <v>45</v>
      </c>
      <c r="J1456" s="20" t="s">
        <v>241</v>
      </c>
      <c r="K1456" s="20" t="s">
        <v>242</v>
      </c>
      <c r="L1456" s="20" t="s">
        <v>243</v>
      </c>
      <c r="M1456" s="20" t="s">
        <v>125</v>
      </c>
      <c r="N1456" s="21">
        <v>2288.67</v>
      </c>
      <c r="O1456" s="21">
        <v>0</v>
      </c>
      <c r="P1456" s="20"/>
      <c r="Q1456" s="19">
        <v>45558</v>
      </c>
      <c r="R1456" s="20"/>
      <c r="S1456" s="19">
        <v>45648</v>
      </c>
      <c r="T1456" s="20" t="s">
        <v>7389</v>
      </c>
      <c r="U1456" s="20">
        <v>1027299</v>
      </c>
      <c r="V1456" s="20">
        <v>240002811</v>
      </c>
      <c r="W1456" s="20" t="s">
        <v>847</v>
      </c>
      <c r="X1456" s="20" t="s">
        <v>305</v>
      </c>
      <c r="Y1456" s="20" t="s">
        <v>245</v>
      </c>
      <c r="Z1456" s="20" t="s">
        <v>7710</v>
      </c>
      <c r="AA1456" s="20" t="s">
        <v>7711</v>
      </c>
      <c r="AB1456" s="20" t="s">
        <v>248</v>
      </c>
      <c r="AC1456" s="20" t="s">
        <v>248</v>
      </c>
      <c r="AD1456" s="20" t="s">
        <v>56</v>
      </c>
      <c r="AE1456" s="20" t="s">
        <v>1014</v>
      </c>
    </row>
    <row r="1457" spans="1:31" ht="21" customHeight="1" x14ac:dyDescent="0.2">
      <c r="A1457" s="4">
        <f t="shared" si="70"/>
        <v>1455</v>
      </c>
      <c r="B1457" s="4" t="str">
        <f t="shared" si="71"/>
        <v>F010-00025928</v>
      </c>
      <c r="C1457" s="4" t="str">
        <f>IFERROR(VLOOKUP(F1457,Tablas!$A$1:$B$3,2,0),"")</f>
        <v>Factura</v>
      </c>
      <c r="D1457" s="4" t="str">
        <f t="shared" si="72"/>
        <v>Nacional - LETRAS A 45-60 DIAS / DRAFT 45-60 DAYS - Facturas clientes - C20602908837</v>
      </c>
      <c r="E1457" s="19">
        <v>45552</v>
      </c>
      <c r="F1457" s="20" t="s">
        <v>1001</v>
      </c>
      <c r="G1457" s="20" t="s">
        <v>7712</v>
      </c>
      <c r="H1457" s="20" t="s">
        <v>44</v>
      </c>
      <c r="I1457" s="20" t="s">
        <v>45</v>
      </c>
      <c r="J1457" s="20" t="s">
        <v>7450</v>
      </c>
      <c r="K1457" s="20" t="s">
        <v>7451</v>
      </c>
      <c r="L1457" s="20" t="s">
        <v>7452</v>
      </c>
      <c r="M1457" s="20" t="s">
        <v>125</v>
      </c>
      <c r="N1457" s="21">
        <v>2292.5</v>
      </c>
      <c r="O1457" s="21">
        <v>0</v>
      </c>
      <c r="P1457" s="20"/>
      <c r="Q1457" s="19">
        <v>45552</v>
      </c>
      <c r="R1457" s="20"/>
      <c r="S1457" s="19">
        <v>45672</v>
      </c>
      <c r="T1457" s="20" t="s">
        <v>7547</v>
      </c>
      <c r="U1457" s="20">
        <v>1025526</v>
      </c>
      <c r="V1457" s="20">
        <v>240002754</v>
      </c>
      <c r="W1457" s="20" t="s">
        <v>847</v>
      </c>
      <c r="X1457" s="20" t="s">
        <v>305</v>
      </c>
      <c r="Y1457" s="20" t="s">
        <v>128</v>
      </c>
      <c r="Z1457" s="20" t="s">
        <v>7454</v>
      </c>
      <c r="AA1457" s="20" t="s">
        <v>7455</v>
      </c>
      <c r="AB1457" s="20" t="s">
        <v>7456</v>
      </c>
      <c r="AC1457" s="20" t="s">
        <v>7457</v>
      </c>
      <c r="AD1457" s="20" t="s">
        <v>56</v>
      </c>
      <c r="AE1457" s="20" t="s">
        <v>1014</v>
      </c>
    </row>
    <row r="1458" spans="1:31" ht="21" customHeight="1" x14ac:dyDescent="0.2">
      <c r="A1458" s="4">
        <f t="shared" si="70"/>
        <v>1456</v>
      </c>
      <c r="B1458" s="4" t="str">
        <f t="shared" si="71"/>
        <v>F010-00025928</v>
      </c>
      <c r="C1458" s="4" t="str">
        <f>IFERROR(VLOOKUP(F1458,Tablas!$A$1:$B$3,2,0),"")</f>
        <v>Factura</v>
      </c>
      <c r="D1458" s="4" t="str">
        <f t="shared" si="72"/>
        <v>Nacional - LETRAS A 45-60 DIAS / DRAFT 45-60 DAYS - Facturas clientes - C20602908837</v>
      </c>
      <c r="E1458" s="19">
        <v>45552</v>
      </c>
      <c r="F1458" s="20" t="s">
        <v>1001</v>
      </c>
      <c r="G1458" s="20" t="s">
        <v>7712</v>
      </c>
      <c r="H1458" s="20" t="s">
        <v>44</v>
      </c>
      <c r="I1458" s="20" t="s">
        <v>45</v>
      </c>
      <c r="J1458" s="20" t="s">
        <v>7450</v>
      </c>
      <c r="K1458" s="20" t="s">
        <v>7451</v>
      </c>
      <c r="L1458" s="20" t="s">
        <v>7452</v>
      </c>
      <c r="M1458" s="20" t="s">
        <v>125</v>
      </c>
      <c r="N1458" s="21">
        <v>2292.5100000000002</v>
      </c>
      <c r="O1458" s="21">
        <v>0</v>
      </c>
      <c r="P1458" s="20"/>
      <c r="Q1458" s="19">
        <v>45552</v>
      </c>
      <c r="R1458" s="20"/>
      <c r="S1458" s="19">
        <v>45657</v>
      </c>
      <c r="T1458" s="20" t="s">
        <v>7547</v>
      </c>
      <c r="U1458" s="20">
        <v>1025526</v>
      </c>
      <c r="V1458" s="20">
        <v>240002754</v>
      </c>
      <c r="W1458" s="20" t="s">
        <v>847</v>
      </c>
      <c r="X1458" s="20" t="s">
        <v>305</v>
      </c>
      <c r="Y1458" s="20" t="s">
        <v>128</v>
      </c>
      <c r="Z1458" s="20" t="s">
        <v>7454</v>
      </c>
      <c r="AA1458" s="20" t="s">
        <v>7455</v>
      </c>
      <c r="AB1458" s="20" t="s">
        <v>7456</v>
      </c>
      <c r="AC1458" s="20" t="s">
        <v>7457</v>
      </c>
      <c r="AD1458" s="20" t="s">
        <v>56</v>
      </c>
      <c r="AE1458" s="20" t="s">
        <v>1014</v>
      </c>
    </row>
    <row r="1459" spans="1:31" ht="21" customHeight="1" x14ac:dyDescent="0.2">
      <c r="A1459" s="4">
        <f t="shared" si="70"/>
        <v>1457</v>
      </c>
      <c r="B1459" s="4" t="str">
        <f t="shared" si="71"/>
        <v>F010-00026001</v>
      </c>
      <c r="C1459" s="4" t="str">
        <f>IFERROR(VLOOKUP(F1459,Tablas!$A$1:$B$3,2,0),"")</f>
        <v>Factura</v>
      </c>
      <c r="D1459" s="4" t="str">
        <f t="shared" si="72"/>
        <v>Nacional - LETRAS 45-52-59-66-73-90 DAYS - Facturas clientes - C20606722606</v>
      </c>
      <c r="E1459" s="19">
        <v>45559</v>
      </c>
      <c r="F1459" s="20" t="s">
        <v>1001</v>
      </c>
      <c r="G1459" s="20" t="s">
        <v>7713</v>
      </c>
      <c r="H1459" s="20" t="s">
        <v>44</v>
      </c>
      <c r="I1459" s="20" t="s">
        <v>45</v>
      </c>
      <c r="J1459" s="20" t="s">
        <v>7236</v>
      </c>
      <c r="K1459" s="20" t="s">
        <v>7237</v>
      </c>
      <c r="L1459" s="20" t="s">
        <v>7238</v>
      </c>
      <c r="M1459" s="20"/>
      <c r="N1459" s="21">
        <v>2304.91</v>
      </c>
      <c r="O1459" s="21">
        <v>0</v>
      </c>
      <c r="P1459" s="20"/>
      <c r="Q1459" s="19">
        <v>45559</v>
      </c>
      <c r="R1459" s="20"/>
      <c r="S1459" s="19">
        <v>45694</v>
      </c>
      <c r="T1459" s="20" t="s">
        <v>7389</v>
      </c>
      <c r="U1459" s="20">
        <v>1028175</v>
      </c>
      <c r="V1459" s="20">
        <v>240002832</v>
      </c>
      <c r="W1459" s="20" t="s">
        <v>847</v>
      </c>
      <c r="X1459" s="20" t="s">
        <v>274</v>
      </c>
      <c r="Y1459" s="20" t="s">
        <v>306</v>
      </c>
      <c r="Z1459" s="20" t="s">
        <v>7489</v>
      </c>
      <c r="AA1459" s="20" t="s">
        <v>7240</v>
      </c>
      <c r="AB1459" s="20" t="s">
        <v>7137</v>
      </c>
      <c r="AC1459" s="20" t="s">
        <v>3722</v>
      </c>
      <c r="AD1459" s="20" t="s">
        <v>56</v>
      </c>
      <c r="AE1459" s="20" t="s">
        <v>1014</v>
      </c>
    </row>
    <row r="1460" spans="1:31" ht="21" customHeight="1" x14ac:dyDescent="0.2">
      <c r="A1460" s="4">
        <f t="shared" si="70"/>
        <v>1458</v>
      </c>
      <c r="B1460" s="4" t="str">
        <f t="shared" si="71"/>
        <v>F010-00026001</v>
      </c>
      <c r="C1460" s="4" t="str">
        <f>IFERROR(VLOOKUP(F1460,Tablas!$A$1:$B$3,2,0),"")</f>
        <v>Factura</v>
      </c>
      <c r="D1460" s="4" t="str">
        <f t="shared" si="72"/>
        <v>Nacional - LETRAS 45-52-59-66-73-90 DAYS - Facturas clientes - C20606722606</v>
      </c>
      <c r="E1460" s="19">
        <v>45559</v>
      </c>
      <c r="F1460" s="20" t="s">
        <v>1001</v>
      </c>
      <c r="G1460" s="20" t="s">
        <v>7713</v>
      </c>
      <c r="H1460" s="20" t="s">
        <v>44</v>
      </c>
      <c r="I1460" s="20" t="s">
        <v>45</v>
      </c>
      <c r="J1460" s="20" t="s">
        <v>7236</v>
      </c>
      <c r="K1460" s="20" t="s">
        <v>7237</v>
      </c>
      <c r="L1460" s="20" t="s">
        <v>7238</v>
      </c>
      <c r="M1460" s="20"/>
      <c r="N1460" s="21">
        <v>2307.65</v>
      </c>
      <c r="O1460" s="21">
        <v>0</v>
      </c>
      <c r="P1460" s="20"/>
      <c r="Q1460" s="19">
        <v>45559</v>
      </c>
      <c r="R1460" s="20"/>
      <c r="S1460" s="19">
        <v>45677</v>
      </c>
      <c r="T1460" s="20" t="s">
        <v>7389</v>
      </c>
      <c r="U1460" s="20">
        <v>1028175</v>
      </c>
      <c r="V1460" s="20">
        <v>240002832</v>
      </c>
      <c r="W1460" s="20" t="s">
        <v>847</v>
      </c>
      <c r="X1460" s="20" t="s">
        <v>274</v>
      </c>
      <c r="Y1460" s="20" t="s">
        <v>306</v>
      </c>
      <c r="Z1460" s="20" t="s">
        <v>7489</v>
      </c>
      <c r="AA1460" s="20" t="s">
        <v>7240</v>
      </c>
      <c r="AB1460" s="20" t="s">
        <v>7137</v>
      </c>
      <c r="AC1460" s="20" t="s">
        <v>3722</v>
      </c>
      <c r="AD1460" s="20" t="s">
        <v>56</v>
      </c>
      <c r="AE1460" s="20" t="s">
        <v>1014</v>
      </c>
    </row>
    <row r="1461" spans="1:31" ht="21" customHeight="1" x14ac:dyDescent="0.2">
      <c r="A1461" s="4">
        <f t="shared" si="70"/>
        <v>1459</v>
      </c>
      <c r="B1461" s="4" t="str">
        <f t="shared" si="71"/>
        <v>F010-00026001</v>
      </c>
      <c r="C1461" s="4" t="str">
        <f>IFERROR(VLOOKUP(F1461,Tablas!$A$1:$B$3,2,0),"")</f>
        <v>Factura</v>
      </c>
      <c r="D1461" s="4" t="str">
        <f t="shared" si="72"/>
        <v>Nacional - LETRAS 45-52-59-66-73-90 DAYS - Facturas clientes - C20606722606</v>
      </c>
      <c r="E1461" s="19">
        <v>45559</v>
      </c>
      <c r="F1461" s="20" t="s">
        <v>1001</v>
      </c>
      <c r="G1461" s="20" t="s">
        <v>7713</v>
      </c>
      <c r="H1461" s="20" t="s">
        <v>44</v>
      </c>
      <c r="I1461" s="20" t="s">
        <v>45</v>
      </c>
      <c r="J1461" s="20" t="s">
        <v>7236</v>
      </c>
      <c r="K1461" s="20" t="s">
        <v>7237</v>
      </c>
      <c r="L1461" s="20" t="s">
        <v>7238</v>
      </c>
      <c r="M1461" s="20"/>
      <c r="N1461" s="21">
        <v>2307.65</v>
      </c>
      <c r="O1461" s="21">
        <v>0</v>
      </c>
      <c r="P1461" s="20"/>
      <c r="Q1461" s="19">
        <v>45559</v>
      </c>
      <c r="R1461" s="20"/>
      <c r="S1461" s="19">
        <v>45670</v>
      </c>
      <c r="T1461" s="20" t="s">
        <v>7389</v>
      </c>
      <c r="U1461" s="20">
        <v>1028175</v>
      </c>
      <c r="V1461" s="20">
        <v>240002832</v>
      </c>
      <c r="W1461" s="20" t="s">
        <v>847</v>
      </c>
      <c r="X1461" s="20" t="s">
        <v>274</v>
      </c>
      <c r="Y1461" s="20" t="s">
        <v>306</v>
      </c>
      <c r="Z1461" s="20" t="s">
        <v>7489</v>
      </c>
      <c r="AA1461" s="20" t="s">
        <v>7240</v>
      </c>
      <c r="AB1461" s="20" t="s">
        <v>7137</v>
      </c>
      <c r="AC1461" s="20" t="s">
        <v>3722</v>
      </c>
      <c r="AD1461" s="20" t="s">
        <v>56</v>
      </c>
      <c r="AE1461" s="20" t="s">
        <v>1014</v>
      </c>
    </row>
    <row r="1462" spans="1:31" ht="21" customHeight="1" x14ac:dyDescent="0.2">
      <c r="A1462" s="4">
        <f t="shared" si="70"/>
        <v>1460</v>
      </c>
      <c r="B1462" s="4" t="str">
        <f t="shared" si="71"/>
        <v>F010-00026001</v>
      </c>
      <c r="C1462" s="4" t="str">
        <f>IFERROR(VLOOKUP(F1462,Tablas!$A$1:$B$3,2,0),"")</f>
        <v>Factura</v>
      </c>
      <c r="D1462" s="4" t="str">
        <f t="shared" si="72"/>
        <v>Nacional - LETRAS 45-52-59-66-73-90 DAYS - Facturas clientes - C20606722606</v>
      </c>
      <c r="E1462" s="19">
        <v>45559</v>
      </c>
      <c r="F1462" s="20" t="s">
        <v>1001</v>
      </c>
      <c r="G1462" s="20" t="s">
        <v>7713</v>
      </c>
      <c r="H1462" s="20" t="s">
        <v>44</v>
      </c>
      <c r="I1462" s="20" t="s">
        <v>45</v>
      </c>
      <c r="J1462" s="20" t="s">
        <v>7236</v>
      </c>
      <c r="K1462" s="20" t="s">
        <v>7237</v>
      </c>
      <c r="L1462" s="20" t="s">
        <v>7238</v>
      </c>
      <c r="M1462" s="20"/>
      <c r="N1462" s="21">
        <v>2307.65</v>
      </c>
      <c r="O1462" s="21">
        <v>0</v>
      </c>
      <c r="P1462" s="20"/>
      <c r="Q1462" s="19">
        <v>45559</v>
      </c>
      <c r="R1462" s="20"/>
      <c r="S1462" s="19">
        <v>45649</v>
      </c>
      <c r="T1462" s="20" t="s">
        <v>7389</v>
      </c>
      <c r="U1462" s="20">
        <v>1028175</v>
      </c>
      <c r="V1462" s="20">
        <v>240002832</v>
      </c>
      <c r="W1462" s="20" t="s">
        <v>847</v>
      </c>
      <c r="X1462" s="20" t="s">
        <v>274</v>
      </c>
      <c r="Y1462" s="20" t="s">
        <v>306</v>
      </c>
      <c r="Z1462" s="20" t="s">
        <v>7489</v>
      </c>
      <c r="AA1462" s="20" t="s">
        <v>7240</v>
      </c>
      <c r="AB1462" s="20" t="s">
        <v>7137</v>
      </c>
      <c r="AC1462" s="20" t="s">
        <v>3722</v>
      </c>
      <c r="AD1462" s="20" t="s">
        <v>56</v>
      </c>
      <c r="AE1462" s="20" t="s">
        <v>1014</v>
      </c>
    </row>
    <row r="1463" spans="1:31" ht="21" customHeight="1" x14ac:dyDescent="0.2">
      <c r="A1463" s="4">
        <f t="shared" si="70"/>
        <v>1461</v>
      </c>
      <c r="B1463" s="4" t="str">
        <f t="shared" si="71"/>
        <v>F010-00026001</v>
      </c>
      <c r="C1463" s="4" t="str">
        <f>IFERROR(VLOOKUP(F1463,Tablas!$A$1:$B$3,2,0),"")</f>
        <v>Factura</v>
      </c>
      <c r="D1463" s="4" t="str">
        <f t="shared" si="72"/>
        <v>Nacional - LETRAS 45-52-59-66-73-90 DAYS - Facturas clientes - C20606722606</v>
      </c>
      <c r="E1463" s="19">
        <v>45559</v>
      </c>
      <c r="F1463" s="20" t="s">
        <v>1001</v>
      </c>
      <c r="G1463" s="20" t="s">
        <v>7713</v>
      </c>
      <c r="H1463" s="20" t="s">
        <v>44</v>
      </c>
      <c r="I1463" s="20" t="s">
        <v>45</v>
      </c>
      <c r="J1463" s="20" t="s">
        <v>7236</v>
      </c>
      <c r="K1463" s="20" t="s">
        <v>7237</v>
      </c>
      <c r="L1463" s="20" t="s">
        <v>7238</v>
      </c>
      <c r="M1463" s="20"/>
      <c r="N1463" s="21">
        <v>2307.65</v>
      </c>
      <c r="O1463" s="21">
        <v>0</v>
      </c>
      <c r="P1463" s="20"/>
      <c r="Q1463" s="19">
        <v>45559</v>
      </c>
      <c r="R1463" s="20"/>
      <c r="S1463" s="19">
        <v>45656</v>
      </c>
      <c r="T1463" s="20" t="s">
        <v>7389</v>
      </c>
      <c r="U1463" s="20">
        <v>1028175</v>
      </c>
      <c r="V1463" s="20">
        <v>240002832</v>
      </c>
      <c r="W1463" s="20" t="s">
        <v>847</v>
      </c>
      <c r="X1463" s="20" t="s">
        <v>274</v>
      </c>
      <c r="Y1463" s="20" t="s">
        <v>306</v>
      </c>
      <c r="Z1463" s="20" t="s">
        <v>7489</v>
      </c>
      <c r="AA1463" s="20" t="s">
        <v>7240</v>
      </c>
      <c r="AB1463" s="20" t="s">
        <v>7137</v>
      </c>
      <c r="AC1463" s="20" t="s">
        <v>3722</v>
      </c>
      <c r="AD1463" s="20" t="s">
        <v>56</v>
      </c>
      <c r="AE1463" s="20" t="s">
        <v>1014</v>
      </c>
    </row>
    <row r="1464" spans="1:31" ht="21" customHeight="1" x14ac:dyDescent="0.2">
      <c r="A1464" s="4">
        <f t="shared" si="70"/>
        <v>1462</v>
      </c>
      <c r="B1464" s="4" t="str">
        <f t="shared" si="71"/>
        <v>F010-00026001</v>
      </c>
      <c r="C1464" s="4" t="str">
        <f>IFERROR(VLOOKUP(F1464,Tablas!$A$1:$B$3,2,0),"")</f>
        <v>Factura</v>
      </c>
      <c r="D1464" s="4" t="str">
        <f t="shared" si="72"/>
        <v>Nacional - LETRAS 45-52-59-66-73-90 DAYS - Facturas clientes - C20606722606</v>
      </c>
      <c r="E1464" s="19">
        <v>45559</v>
      </c>
      <c r="F1464" s="20" t="s">
        <v>1001</v>
      </c>
      <c r="G1464" s="20" t="s">
        <v>7713</v>
      </c>
      <c r="H1464" s="20" t="s">
        <v>44</v>
      </c>
      <c r="I1464" s="20" t="s">
        <v>45</v>
      </c>
      <c r="J1464" s="20" t="s">
        <v>7236</v>
      </c>
      <c r="K1464" s="20" t="s">
        <v>7237</v>
      </c>
      <c r="L1464" s="20" t="s">
        <v>7238</v>
      </c>
      <c r="M1464" s="20"/>
      <c r="N1464" s="21">
        <v>2307.65</v>
      </c>
      <c r="O1464" s="21">
        <v>0</v>
      </c>
      <c r="P1464" s="20"/>
      <c r="Q1464" s="19">
        <v>45559</v>
      </c>
      <c r="R1464" s="20"/>
      <c r="S1464" s="19">
        <v>45663</v>
      </c>
      <c r="T1464" s="20" t="s">
        <v>7389</v>
      </c>
      <c r="U1464" s="20">
        <v>1028175</v>
      </c>
      <c r="V1464" s="20">
        <v>240002832</v>
      </c>
      <c r="W1464" s="20" t="s">
        <v>847</v>
      </c>
      <c r="X1464" s="20" t="s">
        <v>274</v>
      </c>
      <c r="Y1464" s="20" t="s">
        <v>306</v>
      </c>
      <c r="Z1464" s="20" t="s">
        <v>7489</v>
      </c>
      <c r="AA1464" s="20" t="s">
        <v>7240</v>
      </c>
      <c r="AB1464" s="20" t="s">
        <v>7137</v>
      </c>
      <c r="AC1464" s="20" t="s">
        <v>3722</v>
      </c>
      <c r="AD1464" s="20" t="s">
        <v>56</v>
      </c>
      <c r="AE1464" s="20" t="s">
        <v>1014</v>
      </c>
    </row>
    <row r="1465" spans="1:31" ht="21" customHeight="1" x14ac:dyDescent="0.2">
      <c r="A1465" s="4">
        <f t="shared" si="70"/>
        <v>1463</v>
      </c>
      <c r="B1465" s="4" t="str">
        <f t="shared" si="71"/>
        <v>F010-00026027</v>
      </c>
      <c r="C1465" s="4" t="str">
        <f>IFERROR(VLOOKUP(F1465,Tablas!$A$1:$B$3,2,0),"")</f>
        <v>Factura</v>
      </c>
      <c r="D1465" s="4" t="str">
        <f t="shared" si="72"/>
        <v>Nacional - LETRAS 45-52-59-66-73-90 DAYS - Facturas clientes - C20603684142</v>
      </c>
      <c r="E1465" s="19">
        <v>45560</v>
      </c>
      <c r="F1465" s="20" t="s">
        <v>1001</v>
      </c>
      <c r="G1465" s="20" t="s">
        <v>7733</v>
      </c>
      <c r="H1465" s="20" t="s">
        <v>44</v>
      </c>
      <c r="I1465" s="20" t="s">
        <v>45</v>
      </c>
      <c r="J1465" s="20" t="s">
        <v>7470</v>
      </c>
      <c r="K1465" s="20" t="s">
        <v>7471</v>
      </c>
      <c r="L1465" s="20" t="s">
        <v>7472</v>
      </c>
      <c r="M1465" s="20"/>
      <c r="N1465" s="21">
        <v>2365.4899999999998</v>
      </c>
      <c r="O1465" s="21">
        <v>0</v>
      </c>
      <c r="P1465" s="20"/>
      <c r="Q1465" s="19">
        <v>45560</v>
      </c>
      <c r="R1465" s="20"/>
      <c r="S1465" s="19">
        <v>45695</v>
      </c>
      <c r="T1465" s="20" t="s">
        <v>7389</v>
      </c>
      <c r="U1465" s="20">
        <v>1030219</v>
      </c>
      <c r="V1465" s="20">
        <v>240002859</v>
      </c>
      <c r="W1465" s="20" t="s">
        <v>847</v>
      </c>
      <c r="X1465" s="20" t="s">
        <v>305</v>
      </c>
      <c r="Y1465" s="20" t="s">
        <v>333</v>
      </c>
      <c r="Z1465" s="20" t="s">
        <v>7734</v>
      </c>
      <c r="AA1465" s="20" t="s">
        <v>7473</v>
      </c>
      <c r="AB1465" s="20" t="s">
        <v>7474</v>
      </c>
      <c r="AC1465" s="20" t="s">
        <v>7474</v>
      </c>
      <c r="AD1465" s="20" t="s">
        <v>56</v>
      </c>
      <c r="AE1465" s="20" t="s">
        <v>1014</v>
      </c>
    </row>
    <row r="1466" spans="1:31" ht="21" customHeight="1" x14ac:dyDescent="0.2">
      <c r="A1466" s="4">
        <f t="shared" si="70"/>
        <v>1464</v>
      </c>
      <c r="B1466" s="4" t="str">
        <f t="shared" si="71"/>
        <v>F010-00026027</v>
      </c>
      <c r="C1466" s="4" t="str">
        <f>IFERROR(VLOOKUP(F1466,Tablas!$A$1:$B$3,2,0),"")</f>
        <v>Factura</v>
      </c>
      <c r="D1466" s="4" t="str">
        <f t="shared" si="72"/>
        <v>Nacional - LETRAS 45-52-59-66-73-90 DAYS - Facturas clientes - C20603684142</v>
      </c>
      <c r="E1466" s="19">
        <v>45560</v>
      </c>
      <c r="F1466" s="20" t="s">
        <v>1001</v>
      </c>
      <c r="G1466" s="20" t="s">
        <v>7733</v>
      </c>
      <c r="H1466" s="20" t="s">
        <v>44</v>
      </c>
      <c r="I1466" s="20" t="s">
        <v>45</v>
      </c>
      <c r="J1466" s="20" t="s">
        <v>7470</v>
      </c>
      <c r="K1466" s="20" t="s">
        <v>7471</v>
      </c>
      <c r="L1466" s="20" t="s">
        <v>7472</v>
      </c>
      <c r="M1466" s="20"/>
      <c r="N1466" s="21">
        <v>2368.36</v>
      </c>
      <c r="O1466" s="21">
        <v>0</v>
      </c>
      <c r="P1466" s="20"/>
      <c r="Q1466" s="19">
        <v>45560</v>
      </c>
      <c r="R1466" s="20"/>
      <c r="S1466" s="19">
        <v>45650</v>
      </c>
      <c r="T1466" s="20" t="s">
        <v>7389</v>
      </c>
      <c r="U1466" s="20">
        <v>1030219</v>
      </c>
      <c r="V1466" s="20">
        <v>240002859</v>
      </c>
      <c r="W1466" s="20" t="s">
        <v>847</v>
      </c>
      <c r="X1466" s="20" t="s">
        <v>305</v>
      </c>
      <c r="Y1466" s="20" t="s">
        <v>333</v>
      </c>
      <c r="Z1466" s="20" t="s">
        <v>7734</v>
      </c>
      <c r="AA1466" s="20" t="s">
        <v>7473</v>
      </c>
      <c r="AB1466" s="20" t="s">
        <v>7474</v>
      </c>
      <c r="AC1466" s="20" t="s">
        <v>7474</v>
      </c>
      <c r="AD1466" s="20" t="s">
        <v>56</v>
      </c>
      <c r="AE1466" s="20" t="s">
        <v>1014</v>
      </c>
    </row>
    <row r="1467" spans="1:31" ht="21" customHeight="1" x14ac:dyDescent="0.2">
      <c r="A1467" s="4">
        <f t="shared" si="70"/>
        <v>1465</v>
      </c>
      <c r="B1467" s="4" t="str">
        <f t="shared" si="71"/>
        <v>F010-00026027</v>
      </c>
      <c r="C1467" s="4" t="str">
        <f>IFERROR(VLOOKUP(F1467,Tablas!$A$1:$B$3,2,0),"")</f>
        <v>Factura</v>
      </c>
      <c r="D1467" s="4" t="str">
        <f t="shared" si="72"/>
        <v>Nacional - LETRAS 45-52-59-66-73-90 DAYS - Facturas clientes - C20603684142</v>
      </c>
      <c r="E1467" s="19">
        <v>45560</v>
      </c>
      <c r="F1467" s="20" t="s">
        <v>1001</v>
      </c>
      <c r="G1467" s="20" t="s">
        <v>7733</v>
      </c>
      <c r="H1467" s="20" t="s">
        <v>44</v>
      </c>
      <c r="I1467" s="20" t="s">
        <v>45</v>
      </c>
      <c r="J1467" s="20" t="s">
        <v>7470</v>
      </c>
      <c r="K1467" s="20" t="s">
        <v>7471</v>
      </c>
      <c r="L1467" s="20" t="s">
        <v>7472</v>
      </c>
      <c r="M1467" s="20"/>
      <c r="N1467" s="21">
        <v>2368.36</v>
      </c>
      <c r="O1467" s="21">
        <v>0</v>
      </c>
      <c r="P1467" s="20"/>
      <c r="Q1467" s="19">
        <v>45560</v>
      </c>
      <c r="R1467" s="20"/>
      <c r="S1467" s="19">
        <v>45664</v>
      </c>
      <c r="T1467" s="20" t="s">
        <v>7389</v>
      </c>
      <c r="U1467" s="20">
        <v>1030219</v>
      </c>
      <c r="V1467" s="20">
        <v>240002859</v>
      </c>
      <c r="W1467" s="20" t="s">
        <v>847</v>
      </c>
      <c r="X1467" s="20" t="s">
        <v>305</v>
      </c>
      <c r="Y1467" s="20" t="s">
        <v>333</v>
      </c>
      <c r="Z1467" s="20" t="s">
        <v>7734</v>
      </c>
      <c r="AA1467" s="20" t="s">
        <v>7473</v>
      </c>
      <c r="AB1467" s="20" t="s">
        <v>7474</v>
      </c>
      <c r="AC1467" s="20" t="s">
        <v>7474</v>
      </c>
      <c r="AD1467" s="20" t="s">
        <v>56</v>
      </c>
      <c r="AE1467" s="20" t="s">
        <v>1014</v>
      </c>
    </row>
    <row r="1468" spans="1:31" ht="21" customHeight="1" x14ac:dyDescent="0.2">
      <c r="A1468" s="4">
        <f t="shared" si="70"/>
        <v>1466</v>
      </c>
      <c r="B1468" s="4" t="str">
        <f t="shared" si="71"/>
        <v>F010-00026027</v>
      </c>
      <c r="C1468" s="4" t="str">
        <f>IFERROR(VLOOKUP(F1468,Tablas!$A$1:$B$3,2,0),"")</f>
        <v>Factura</v>
      </c>
      <c r="D1468" s="4" t="str">
        <f t="shared" si="72"/>
        <v>Nacional - LETRAS 45-52-59-66-73-90 DAYS - Facturas clientes - C20603684142</v>
      </c>
      <c r="E1468" s="19">
        <v>45560</v>
      </c>
      <c r="F1468" s="20" t="s">
        <v>1001</v>
      </c>
      <c r="G1468" s="20" t="s">
        <v>7733</v>
      </c>
      <c r="H1468" s="20" t="s">
        <v>44</v>
      </c>
      <c r="I1468" s="20" t="s">
        <v>45</v>
      </c>
      <c r="J1468" s="20" t="s">
        <v>7470</v>
      </c>
      <c r="K1468" s="20" t="s">
        <v>7471</v>
      </c>
      <c r="L1468" s="20" t="s">
        <v>7472</v>
      </c>
      <c r="M1468" s="20"/>
      <c r="N1468" s="21">
        <v>2368.36</v>
      </c>
      <c r="O1468" s="21">
        <v>0</v>
      </c>
      <c r="P1468" s="20"/>
      <c r="Q1468" s="19">
        <v>45560</v>
      </c>
      <c r="R1468" s="20"/>
      <c r="S1468" s="19">
        <v>45657</v>
      </c>
      <c r="T1468" s="20" t="s">
        <v>7389</v>
      </c>
      <c r="U1468" s="20">
        <v>1030219</v>
      </c>
      <c r="V1468" s="20">
        <v>240002859</v>
      </c>
      <c r="W1468" s="20" t="s">
        <v>847</v>
      </c>
      <c r="X1468" s="20" t="s">
        <v>305</v>
      </c>
      <c r="Y1468" s="20" t="s">
        <v>333</v>
      </c>
      <c r="Z1468" s="20" t="s">
        <v>7734</v>
      </c>
      <c r="AA1468" s="20" t="s">
        <v>7473</v>
      </c>
      <c r="AB1468" s="20" t="s">
        <v>7474</v>
      </c>
      <c r="AC1468" s="20" t="s">
        <v>7474</v>
      </c>
      <c r="AD1468" s="20" t="s">
        <v>56</v>
      </c>
      <c r="AE1468" s="20" t="s">
        <v>1014</v>
      </c>
    </row>
    <row r="1469" spans="1:31" ht="21" customHeight="1" x14ac:dyDescent="0.2">
      <c r="A1469" s="4">
        <f t="shared" si="70"/>
        <v>1467</v>
      </c>
      <c r="B1469" s="4" t="str">
        <f t="shared" si="71"/>
        <v>F010-00026027</v>
      </c>
      <c r="C1469" s="4" t="str">
        <f>IFERROR(VLOOKUP(F1469,Tablas!$A$1:$B$3,2,0),"")</f>
        <v>Factura</v>
      </c>
      <c r="D1469" s="4" t="str">
        <f t="shared" si="72"/>
        <v>Nacional - LETRAS 45-52-59-66-73-90 DAYS - Facturas clientes - C20603684142</v>
      </c>
      <c r="E1469" s="19">
        <v>45560</v>
      </c>
      <c r="F1469" s="20" t="s">
        <v>1001</v>
      </c>
      <c r="G1469" s="20" t="s">
        <v>7733</v>
      </c>
      <c r="H1469" s="20" t="s">
        <v>44</v>
      </c>
      <c r="I1469" s="20" t="s">
        <v>45</v>
      </c>
      <c r="J1469" s="20" t="s">
        <v>7470</v>
      </c>
      <c r="K1469" s="20" t="s">
        <v>7471</v>
      </c>
      <c r="L1469" s="20" t="s">
        <v>7472</v>
      </c>
      <c r="M1469" s="20"/>
      <c r="N1469" s="21">
        <v>2368.36</v>
      </c>
      <c r="O1469" s="21">
        <v>0</v>
      </c>
      <c r="P1469" s="20"/>
      <c r="Q1469" s="19">
        <v>45560</v>
      </c>
      <c r="R1469" s="20"/>
      <c r="S1469" s="19">
        <v>45671</v>
      </c>
      <c r="T1469" s="20" t="s">
        <v>7389</v>
      </c>
      <c r="U1469" s="20">
        <v>1030219</v>
      </c>
      <c r="V1469" s="20">
        <v>240002859</v>
      </c>
      <c r="W1469" s="20" t="s">
        <v>847</v>
      </c>
      <c r="X1469" s="20" t="s">
        <v>305</v>
      </c>
      <c r="Y1469" s="20" t="s">
        <v>333</v>
      </c>
      <c r="Z1469" s="20" t="s">
        <v>7734</v>
      </c>
      <c r="AA1469" s="20" t="s">
        <v>7473</v>
      </c>
      <c r="AB1469" s="20" t="s">
        <v>7474</v>
      </c>
      <c r="AC1469" s="20" t="s">
        <v>7474</v>
      </c>
      <c r="AD1469" s="20" t="s">
        <v>56</v>
      </c>
      <c r="AE1469" s="20" t="s">
        <v>1014</v>
      </c>
    </row>
    <row r="1470" spans="1:31" ht="21" customHeight="1" x14ac:dyDescent="0.2">
      <c r="A1470" s="4">
        <f t="shared" si="70"/>
        <v>1468</v>
      </c>
      <c r="B1470" s="4" t="str">
        <f t="shared" si="71"/>
        <v>F010-00026027</v>
      </c>
      <c r="C1470" s="4" t="str">
        <f>IFERROR(VLOOKUP(F1470,Tablas!$A$1:$B$3,2,0),"")</f>
        <v>Factura</v>
      </c>
      <c r="D1470" s="4" t="str">
        <f t="shared" si="72"/>
        <v>Nacional - LETRAS 45-52-59-66-73-90 DAYS - Facturas clientes - C20603684142</v>
      </c>
      <c r="E1470" s="19">
        <v>45560</v>
      </c>
      <c r="F1470" s="20" t="s">
        <v>1001</v>
      </c>
      <c r="G1470" s="20" t="s">
        <v>7733</v>
      </c>
      <c r="H1470" s="20" t="s">
        <v>44</v>
      </c>
      <c r="I1470" s="20" t="s">
        <v>45</v>
      </c>
      <c r="J1470" s="20" t="s">
        <v>7470</v>
      </c>
      <c r="K1470" s="20" t="s">
        <v>7471</v>
      </c>
      <c r="L1470" s="20" t="s">
        <v>7472</v>
      </c>
      <c r="M1470" s="20"/>
      <c r="N1470" s="21">
        <v>2368.36</v>
      </c>
      <c r="O1470" s="21">
        <v>0</v>
      </c>
      <c r="P1470" s="20"/>
      <c r="Q1470" s="19">
        <v>45560</v>
      </c>
      <c r="R1470" s="20"/>
      <c r="S1470" s="19">
        <v>45678</v>
      </c>
      <c r="T1470" s="20" t="s">
        <v>7389</v>
      </c>
      <c r="U1470" s="20">
        <v>1030219</v>
      </c>
      <c r="V1470" s="20">
        <v>240002859</v>
      </c>
      <c r="W1470" s="20" t="s">
        <v>847</v>
      </c>
      <c r="X1470" s="20" t="s">
        <v>305</v>
      </c>
      <c r="Y1470" s="20" t="s">
        <v>333</v>
      </c>
      <c r="Z1470" s="20" t="s">
        <v>7734</v>
      </c>
      <c r="AA1470" s="20" t="s">
        <v>7473</v>
      </c>
      <c r="AB1470" s="20" t="s">
        <v>7474</v>
      </c>
      <c r="AC1470" s="20" t="s">
        <v>7474</v>
      </c>
      <c r="AD1470" s="20" t="s">
        <v>56</v>
      </c>
      <c r="AE1470" s="20" t="s">
        <v>1014</v>
      </c>
    </row>
    <row r="1471" spans="1:31" ht="21" customHeight="1" x14ac:dyDescent="0.2">
      <c r="A1471" s="4">
        <f t="shared" ref="A1471:A1534" si="73">ROW()-2</f>
        <v>1469</v>
      </c>
      <c r="B1471" s="4" t="str">
        <f t="shared" ref="B1471:B1534" si="74">MID(G1471,4,20)</f>
        <v>F010-00025971</v>
      </c>
      <c r="C1471" s="4" t="str">
        <f>IFERROR(VLOOKUP(F1471,Tablas!$A$1:$B$3,2,0),"")</f>
        <v>Factura</v>
      </c>
      <c r="D1471" s="4" t="str">
        <f t="shared" ref="D1471:D1534" si="75">CONCATENATE(AE1471," - ",T1471," - ",Z1471)</f>
        <v>Nacional - LETRAS 45-52-59-66-73-90 DAYS - Facturas clientes - C20602313906</v>
      </c>
      <c r="E1471" s="19">
        <v>45555</v>
      </c>
      <c r="F1471" s="20" t="s">
        <v>1001</v>
      </c>
      <c r="G1471" s="20" t="s">
        <v>7756</v>
      </c>
      <c r="H1471" s="20" t="s">
        <v>44</v>
      </c>
      <c r="I1471" s="20" t="s">
        <v>45</v>
      </c>
      <c r="J1471" s="20" t="s">
        <v>7397</v>
      </c>
      <c r="K1471" s="20" t="s">
        <v>7398</v>
      </c>
      <c r="L1471" s="20" t="s">
        <v>7399</v>
      </c>
      <c r="M1471" s="20" t="s">
        <v>125</v>
      </c>
      <c r="N1471" s="21">
        <v>2388.91</v>
      </c>
      <c r="O1471" s="21">
        <v>0</v>
      </c>
      <c r="P1471" s="20"/>
      <c r="Q1471" s="19">
        <v>45555</v>
      </c>
      <c r="R1471" s="20"/>
      <c r="S1471" s="19">
        <v>45690</v>
      </c>
      <c r="T1471" s="20" t="s">
        <v>7389</v>
      </c>
      <c r="U1471" s="20">
        <v>1026912</v>
      </c>
      <c r="V1471" s="20">
        <v>240002799</v>
      </c>
      <c r="W1471" s="20" t="s">
        <v>847</v>
      </c>
      <c r="X1471" s="20" t="s">
        <v>305</v>
      </c>
      <c r="Y1471" s="20" t="s">
        <v>267</v>
      </c>
      <c r="Z1471" s="20" t="s">
        <v>7401</v>
      </c>
      <c r="AA1471" s="20" t="s">
        <v>7402</v>
      </c>
      <c r="AB1471" s="20" t="s">
        <v>328</v>
      </c>
      <c r="AC1471" s="20" t="s">
        <v>167</v>
      </c>
      <c r="AD1471" s="20" t="s">
        <v>56</v>
      </c>
      <c r="AE1471" s="20" t="s">
        <v>1014</v>
      </c>
    </row>
    <row r="1472" spans="1:31" ht="21" customHeight="1" x14ac:dyDescent="0.2">
      <c r="A1472" s="4">
        <f t="shared" si="73"/>
        <v>1470</v>
      </c>
      <c r="B1472" s="4" t="str">
        <f t="shared" si="74"/>
        <v>F010-00025971</v>
      </c>
      <c r="C1472" s="4" t="str">
        <f>IFERROR(VLOOKUP(F1472,Tablas!$A$1:$B$3,2,0),"")</f>
        <v>Factura</v>
      </c>
      <c r="D1472" s="4" t="str">
        <f t="shared" si="75"/>
        <v>Nacional - LETRAS 45-52-59-66-73-90 DAYS - Facturas clientes - C20602313906</v>
      </c>
      <c r="E1472" s="19">
        <v>45555</v>
      </c>
      <c r="F1472" s="20" t="s">
        <v>1001</v>
      </c>
      <c r="G1472" s="20" t="s">
        <v>7756</v>
      </c>
      <c r="H1472" s="20" t="s">
        <v>44</v>
      </c>
      <c r="I1472" s="20" t="s">
        <v>45</v>
      </c>
      <c r="J1472" s="20" t="s">
        <v>7397</v>
      </c>
      <c r="K1472" s="20" t="s">
        <v>7398</v>
      </c>
      <c r="L1472" s="20" t="s">
        <v>7399</v>
      </c>
      <c r="M1472" s="20" t="s">
        <v>125</v>
      </c>
      <c r="N1472" s="21">
        <v>2391.79</v>
      </c>
      <c r="O1472" s="21">
        <v>0</v>
      </c>
      <c r="P1472" s="20"/>
      <c r="Q1472" s="19">
        <v>45555</v>
      </c>
      <c r="R1472" s="20"/>
      <c r="S1472" s="19">
        <v>45659</v>
      </c>
      <c r="T1472" s="20" t="s">
        <v>7389</v>
      </c>
      <c r="U1472" s="20">
        <v>1026912</v>
      </c>
      <c r="V1472" s="20">
        <v>240002799</v>
      </c>
      <c r="W1472" s="20" t="s">
        <v>847</v>
      </c>
      <c r="X1472" s="20" t="s">
        <v>305</v>
      </c>
      <c r="Y1472" s="20" t="s">
        <v>267</v>
      </c>
      <c r="Z1472" s="20" t="s">
        <v>7401</v>
      </c>
      <c r="AA1472" s="20" t="s">
        <v>7402</v>
      </c>
      <c r="AB1472" s="20" t="s">
        <v>328</v>
      </c>
      <c r="AC1472" s="20" t="s">
        <v>167</v>
      </c>
      <c r="AD1472" s="20" t="s">
        <v>56</v>
      </c>
      <c r="AE1472" s="20" t="s">
        <v>1014</v>
      </c>
    </row>
    <row r="1473" spans="1:31" ht="21" customHeight="1" x14ac:dyDescent="0.2">
      <c r="A1473" s="4">
        <f t="shared" si="73"/>
        <v>1471</v>
      </c>
      <c r="B1473" s="4" t="str">
        <f t="shared" si="74"/>
        <v>F010-00025971</v>
      </c>
      <c r="C1473" s="4" t="str">
        <f>IFERROR(VLOOKUP(F1473,Tablas!$A$1:$B$3,2,0),"")</f>
        <v>Factura</v>
      </c>
      <c r="D1473" s="4" t="str">
        <f t="shared" si="75"/>
        <v>Nacional - LETRAS 45-52-59-66-73-90 DAYS - Facturas clientes - C20602313906</v>
      </c>
      <c r="E1473" s="19">
        <v>45555</v>
      </c>
      <c r="F1473" s="20" t="s">
        <v>1001</v>
      </c>
      <c r="G1473" s="20" t="s">
        <v>7756</v>
      </c>
      <c r="H1473" s="20" t="s">
        <v>44</v>
      </c>
      <c r="I1473" s="20" t="s">
        <v>45</v>
      </c>
      <c r="J1473" s="20" t="s">
        <v>7397</v>
      </c>
      <c r="K1473" s="20" t="s">
        <v>7398</v>
      </c>
      <c r="L1473" s="20" t="s">
        <v>7399</v>
      </c>
      <c r="M1473" s="20" t="s">
        <v>125</v>
      </c>
      <c r="N1473" s="21">
        <v>2391.79</v>
      </c>
      <c r="O1473" s="21">
        <v>0</v>
      </c>
      <c r="P1473" s="20"/>
      <c r="Q1473" s="19">
        <v>45555</v>
      </c>
      <c r="R1473" s="20"/>
      <c r="S1473" s="19">
        <v>45666</v>
      </c>
      <c r="T1473" s="20" t="s">
        <v>7389</v>
      </c>
      <c r="U1473" s="20">
        <v>1026912</v>
      </c>
      <c r="V1473" s="20">
        <v>240002799</v>
      </c>
      <c r="W1473" s="20" t="s">
        <v>847</v>
      </c>
      <c r="X1473" s="20" t="s">
        <v>305</v>
      </c>
      <c r="Y1473" s="20" t="s">
        <v>267</v>
      </c>
      <c r="Z1473" s="20" t="s">
        <v>7401</v>
      </c>
      <c r="AA1473" s="20" t="s">
        <v>7402</v>
      </c>
      <c r="AB1473" s="20" t="s">
        <v>328</v>
      </c>
      <c r="AC1473" s="20" t="s">
        <v>167</v>
      </c>
      <c r="AD1473" s="20" t="s">
        <v>56</v>
      </c>
      <c r="AE1473" s="20" t="s">
        <v>1014</v>
      </c>
    </row>
    <row r="1474" spans="1:31" ht="21" customHeight="1" x14ac:dyDescent="0.2">
      <c r="A1474" s="4">
        <f t="shared" si="73"/>
        <v>1472</v>
      </c>
      <c r="B1474" s="4" t="str">
        <f t="shared" si="74"/>
        <v>F010-00025971</v>
      </c>
      <c r="C1474" s="4" t="str">
        <f>IFERROR(VLOOKUP(F1474,Tablas!$A$1:$B$3,2,0),"")</f>
        <v>Factura</v>
      </c>
      <c r="D1474" s="4" t="str">
        <f t="shared" si="75"/>
        <v>Nacional - LETRAS 45-52-59-66-73-90 DAYS - Facturas clientes - C20602313906</v>
      </c>
      <c r="E1474" s="19">
        <v>45555</v>
      </c>
      <c r="F1474" s="20" t="s">
        <v>1001</v>
      </c>
      <c r="G1474" s="20" t="s">
        <v>7756</v>
      </c>
      <c r="H1474" s="20" t="s">
        <v>44</v>
      </c>
      <c r="I1474" s="20" t="s">
        <v>45</v>
      </c>
      <c r="J1474" s="20" t="s">
        <v>7397</v>
      </c>
      <c r="K1474" s="20" t="s">
        <v>7398</v>
      </c>
      <c r="L1474" s="20" t="s">
        <v>7399</v>
      </c>
      <c r="M1474" s="20" t="s">
        <v>125</v>
      </c>
      <c r="N1474" s="21">
        <v>2391.79</v>
      </c>
      <c r="O1474" s="21">
        <v>0</v>
      </c>
      <c r="P1474" s="20"/>
      <c r="Q1474" s="19">
        <v>45555</v>
      </c>
      <c r="R1474" s="20"/>
      <c r="S1474" s="19">
        <v>45645</v>
      </c>
      <c r="T1474" s="20" t="s">
        <v>7389</v>
      </c>
      <c r="U1474" s="20">
        <v>1026912</v>
      </c>
      <c r="V1474" s="20">
        <v>240002799</v>
      </c>
      <c r="W1474" s="20" t="s">
        <v>847</v>
      </c>
      <c r="X1474" s="20" t="s">
        <v>305</v>
      </c>
      <c r="Y1474" s="20" t="s">
        <v>267</v>
      </c>
      <c r="Z1474" s="20" t="s">
        <v>7401</v>
      </c>
      <c r="AA1474" s="20" t="s">
        <v>7402</v>
      </c>
      <c r="AB1474" s="20" t="s">
        <v>328</v>
      </c>
      <c r="AC1474" s="20" t="s">
        <v>167</v>
      </c>
      <c r="AD1474" s="20" t="s">
        <v>56</v>
      </c>
      <c r="AE1474" s="20" t="s">
        <v>1014</v>
      </c>
    </row>
    <row r="1475" spans="1:31" ht="21" customHeight="1" x14ac:dyDescent="0.2">
      <c r="A1475" s="4">
        <f t="shared" si="73"/>
        <v>1473</v>
      </c>
      <c r="B1475" s="4" t="str">
        <f t="shared" si="74"/>
        <v>F010-00025971</v>
      </c>
      <c r="C1475" s="4" t="str">
        <f>IFERROR(VLOOKUP(F1475,Tablas!$A$1:$B$3,2,0),"")</f>
        <v>Factura</v>
      </c>
      <c r="D1475" s="4" t="str">
        <f t="shared" si="75"/>
        <v>Nacional - LETRAS 45-52-59-66-73-90 DAYS - Facturas clientes - C20602313906</v>
      </c>
      <c r="E1475" s="19">
        <v>45555</v>
      </c>
      <c r="F1475" s="20" t="s">
        <v>1001</v>
      </c>
      <c r="G1475" s="20" t="s">
        <v>7756</v>
      </c>
      <c r="H1475" s="20" t="s">
        <v>44</v>
      </c>
      <c r="I1475" s="20" t="s">
        <v>45</v>
      </c>
      <c r="J1475" s="20" t="s">
        <v>7397</v>
      </c>
      <c r="K1475" s="20" t="s">
        <v>7398</v>
      </c>
      <c r="L1475" s="20" t="s">
        <v>7399</v>
      </c>
      <c r="M1475" s="20" t="s">
        <v>125</v>
      </c>
      <c r="N1475" s="21">
        <v>2391.79</v>
      </c>
      <c r="O1475" s="21">
        <v>0</v>
      </c>
      <c r="P1475" s="20"/>
      <c r="Q1475" s="19">
        <v>45555</v>
      </c>
      <c r="R1475" s="20"/>
      <c r="S1475" s="19">
        <v>45652</v>
      </c>
      <c r="T1475" s="20" t="s">
        <v>7389</v>
      </c>
      <c r="U1475" s="20">
        <v>1026912</v>
      </c>
      <c r="V1475" s="20">
        <v>240002799</v>
      </c>
      <c r="W1475" s="20" t="s">
        <v>847</v>
      </c>
      <c r="X1475" s="20" t="s">
        <v>305</v>
      </c>
      <c r="Y1475" s="20" t="s">
        <v>267</v>
      </c>
      <c r="Z1475" s="20" t="s">
        <v>7401</v>
      </c>
      <c r="AA1475" s="20" t="s">
        <v>7402</v>
      </c>
      <c r="AB1475" s="20" t="s">
        <v>328</v>
      </c>
      <c r="AC1475" s="20" t="s">
        <v>167</v>
      </c>
      <c r="AD1475" s="20" t="s">
        <v>56</v>
      </c>
      <c r="AE1475" s="20" t="s">
        <v>1014</v>
      </c>
    </row>
    <row r="1476" spans="1:31" ht="21" customHeight="1" x14ac:dyDescent="0.2">
      <c r="A1476" s="4">
        <f t="shared" si="73"/>
        <v>1474</v>
      </c>
      <c r="B1476" s="4" t="str">
        <f t="shared" si="74"/>
        <v>F010-00025971</v>
      </c>
      <c r="C1476" s="4" t="str">
        <f>IFERROR(VLOOKUP(F1476,Tablas!$A$1:$B$3,2,0),"")</f>
        <v>Factura</v>
      </c>
      <c r="D1476" s="4" t="str">
        <f t="shared" si="75"/>
        <v>Nacional - LETRAS 45-52-59-66-73-90 DAYS - Facturas clientes - C20602313906</v>
      </c>
      <c r="E1476" s="19">
        <v>45555</v>
      </c>
      <c r="F1476" s="20" t="s">
        <v>1001</v>
      </c>
      <c r="G1476" s="20" t="s">
        <v>7756</v>
      </c>
      <c r="H1476" s="20" t="s">
        <v>44</v>
      </c>
      <c r="I1476" s="20" t="s">
        <v>45</v>
      </c>
      <c r="J1476" s="20" t="s">
        <v>7397</v>
      </c>
      <c r="K1476" s="20" t="s">
        <v>7398</v>
      </c>
      <c r="L1476" s="20" t="s">
        <v>7399</v>
      </c>
      <c r="M1476" s="20" t="s">
        <v>125</v>
      </c>
      <c r="N1476" s="21">
        <v>2391.79</v>
      </c>
      <c r="O1476" s="21">
        <v>0</v>
      </c>
      <c r="P1476" s="20"/>
      <c r="Q1476" s="19">
        <v>45555</v>
      </c>
      <c r="R1476" s="20"/>
      <c r="S1476" s="19">
        <v>45673</v>
      </c>
      <c r="T1476" s="20" t="s">
        <v>7389</v>
      </c>
      <c r="U1476" s="20">
        <v>1026912</v>
      </c>
      <c r="V1476" s="20">
        <v>240002799</v>
      </c>
      <c r="W1476" s="20" t="s">
        <v>847</v>
      </c>
      <c r="X1476" s="20" t="s">
        <v>305</v>
      </c>
      <c r="Y1476" s="20" t="s">
        <v>267</v>
      </c>
      <c r="Z1476" s="20" t="s">
        <v>7401</v>
      </c>
      <c r="AA1476" s="20" t="s">
        <v>7402</v>
      </c>
      <c r="AB1476" s="20" t="s">
        <v>328</v>
      </c>
      <c r="AC1476" s="20" t="s">
        <v>167</v>
      </c>
      <c r="AD1476" s="20" t="s">
        <v>56</v>
      </c>
      <c r="AE1476" s="20" t="s">
        <v>1014</v>
      </c>
    </row>
    <row r="1477" spans="1:31" ht="21" customHeight="1" x14ac:dyDescent="0.2">
      <c r="A1477" s="4">
        <f t="shared" si="73"/>
        <v>1475</v>
      </c>
      <c r="B1477" s="4" t="str">
        <f t="shared" si="74"/>
        <v>F010-00026037</v>
      </c>
      <c r="C1477" s="4" t="str">
        <f>IFERROR(VLOOKUP(F1477,Tablas!$A$1:$B$3,2,0),"")</f>
        <v>Factura</v>
      </c>
      <c r="D1477" s="4" t="str">
        <f t="shared" si="75"/>
        <v>Nacional - LETRAS 45-52-59-66-73-90 DAYS - Facturas clientes - C20454405324</v>
      </c>
      <c r="E1477" s="19">
        <v>45561</v>
      </c>
      <c r="F1477" s="20" t="s">
        <v>1001</v>
      </c>
      <c r="G1477" s="20" t="s">
        <v>7763</v>
      </c>
      <c r="H1477" s="20" t="s">
        <v>44</v>
      </c>
      <c r="I1477" s="20" t="s">
        <v>45</v>
      </c>
      <c r="J1477" s="20" t="s">
        <v>6848</v>
      </c>
      <c r="K1477" s="20" t="s">
        <v>6849</v>
      </c>
      <c r="L1477" s="20" t="s">
        <v>6850</v>
      </c>
      <c r="M1477" s="20"/>
      <c r="N1477" s="21">
        <v>2425.9899999999998</v>
      </c>
      <c r="O1477" s="21">
        <v>0</v>
      </c>
      <c r="P1477" s="20"/>
      <c r="Q1477" s="19">
        <v>45561</v>
      </c>
      <c r="R1477" s="20"/>
      <c r="S1477" s="19">
        <v>45696</v>
      </c>
      <c r="T1477" s="20" t="s">
        <v>7389</v>
      </c>
      <c r="U1477" s="20">
        <v>1030643</v>
      </c>
      <c r="V1477" s="20">
        <v>240002870</v>
      </c>
      <c r="W1477" s="20" t="s">
        <v>847</v>
      </c>
      <c r="X1477" s="20" t="s">
        <v>305</v>
      </c>
      <c r="Y1477" s="20" t="s">
        <v>6851</v>
      </c>
      <c r="Z1477" s="20" t="s">
        <v>7548</v>
      </c>
      <c r="AA1477" s="20" t="s">
        <v>6853</v>
      </c>
      <c r="AB1477" s="20" t="s">
        <v>2115</v>
      </c>
      <c r="AC1477" s="20" t="s">
        <v>502</v>
      </c>
      <c r="AD1477" s="20" t="s">
        <v>56</v>
      </c>
      <c r="AE1477" s="20" t="s">
        <v>1014</v>
      </c>
    </row>
    <row r="1478" spans="1:31" ht="21" customHeight="1" x14ac:dyDescent="0.2">
      <c r="A1478" s="4">
        <f t="shared" si="73"/>
        <v>1476</v>
      </c>
      <c r="B1478" s="4" t="str">
        <f t="shared" si="74"/>
        <v>F010-00026037</v>
      </c>
      <c r="C1478" s="4" t="str">
        <f>IFERROR(VLOOKUP(F1478,Tablas!$A$1:$B$3,2,0),"")</f>
        <v>Factura</v>
      </c>
      <c r="D1478" s="4" t="str">
        <f t="shared" si="75"/>
        <v>Nacional - LETRAS 45-52-59-66-73-90 DAYS - Facturas clientes - C20454405324</v>
      </c>
      <c r="E1478" s="19">
        <v>45561</v>
      </c>
      <c r="F1478" s="20" t="s">
        <v>1001</v>
      </c>
      <c r="G1478" s="20" t="s">
        <v>7763</v>
      </c>
      <c r="H1478" s="20" t="s">
        <v>44</v>
      </c>
      <c r="I1478" s="20" t="s">
        <v>45</v>
      </c>
      <c r="J1478" s="20" t="s">
        <v>6848</v>
      </c>
      <c r="K1478" s="20" t="s">
        <v>6849</v>
      </c>
      <c r="L1478" s="20" t="s">
        <v>6850</v>
      </c>
      <c r="M1478" s="20"/>
      <c r="N1478" s="21">
        <v>2428.9299999999998</v>
      </c>
      <c r="O1478" s="21">
        <v>0</v>
      </c>
      <c r="P1478" s="20"/>
      <c r="Q1478" s="19">
        <v>45561</v>
      </c>
      <c r="R1478" s="20"/>
      <c r="S1478" s="19">
        <v>45658</v>
      </c>
      <c r="T1478" s="20" t="s">
        <v>7389</v>
      </c>
      <c r="U1478" s="20">
        <v>1030643</v>
      </c>
      <c r="V1478" s="20">
        <v>240002870</v>
      </c>
      <c r="W1478" s="20" t="s">
        <v>847</v>
      </c>
      <c r="X1478" s="20" t="s">
        <v>305</v>
      </c>
      <c r="Y1478" s="20" t="s">
        <v>6851</v>
      </c>
      <c r="Z1478" s="20" t="s">
        <v>7548</v>
      </c>
      <c r="AA1478" s="20" t="s">
        <v>6853</v>
      </c>
      <c r="AB1478" s="20" t="s">
        <v>2115</v>
      </c>
      <c r="AC1478" s="20" t="s">
        <v>502</v>
      </c>
      <c r="AD1478" s="20" t="s">
        <v>56</v>
      </c>
      <c r="AE1478" s="20" t="s">
        <v>1014</v>
      </c>
    </row>
    <row r="1479" spans="1:31" ht="21" customHeight="1" x14ac:dyDescent="0.2">
      <c r="A1479" s="4">
        <f t="shared" si="73"/>
        <v>1477</v>
      </c>
      <c r="B1479" s="4" t="str">
        <f t="shared" si="74"/>
        <v>F010-00026037</v>
      </c>
      <c r="C1479" s="4" t="str">
        <f>IFERROR(VLOOKUP(F1479,Tablas!$A$1:$B$3,2,0),"")</f>
        <v>Factura</v>
      </c>
      <c r="D1479" s="4" t="str">
        <f t="shared" si="75"/>
        <v>Nacional - LETRAS 45-52-59-66-73-90 DAYS - Facturas clientes - C20454405324</v>
      </c>
      <c r="E1479" s="19">
        <v>45561</v>
      </c>
      <c r="F1479" s="20" t="s">
        <v>1001</v>
      </c>
      <c r="G1479" s="20" t="s">
        <v>7763</v>
      </c>
      <c r="H1479" s="20" t="s">
        <v>44</v>
      </c>
      <c r="I1479" s="20" t="s">
        <v>45</v>
      </c>
      <c r="J1479" s="20" t="s">
        <v>6848</v>
      </c>
      <c r="K1479" s="20" t="s">
        <v>6849</v>
      </c>
      <c r="L1479" s="20" t="s">
        <v>6850</v>
      </c>
      <c r="M1479" s="20"/>
      <c r="N1479" s="21">
        <v>2428.9299999999998</v>
      </c>
      <c r="O1479" s="21">
        <v>0</v>
      </c>
      <c r="P1479" s="20"/>
      <c r="Q1479" s="19">
        <v>45561</v>
      </c>
      <c r="R1479" s="20"/>
      <c r="S1479" s="19">
        <v>45651</v>
      </c>
      <c r="T1479" s="20" t="s">
        <v>7389</v>
      </c>
      <c r="U1479" s="20">
        <v>1030643</v>
      </c>
      <c r="V1479" s="20">
        <v>240002870</v>
      </c>
      <c r="W1479" s="20" t="s">
        <v>847</v>
      </c>
      <c r="X1479" s="20" t="s">
        <v>305</v>
      </c>
      <c r="Y1479" s="20" t="s">
        <v>6851</v>
      </c>
      <c r="Z1479" s="20" t="s">
        <v>7548</v>
      </c>
      <c r="AA1479" s="20" t="s">
        <v>6853</v>
      </c>
      <c r="AB1479" s="20" t="s">
        <v>2115</v>
      </c>
      <c r="AC1479" s="20" t="s">
        <v>502</v>
      </c>
      <c r="AD1479" s="20" t="s">
        <v>56</v>
      </c>
      <c r="AE1479" s="20" t="s">
        <v>1014</v>
      </c>
    </row>
    <row r="1480" spans="1:31" ht="21" customHeight="1" x14ac:dyDescent="0.2">
      <c r="A1480" s="4">
        <f t="shared" si="73"/>
        <v>1478</v>
      </c>
      <c r="B1480" s="4" t="str">
        <f t="shared" si="74"/>
        <v>F010-00026037</v>
      </c>
      <c r="C1480" s="4" t="str">
        <f>IFERROR(VLOOKUP(F1480,Tablas!$A$1:$B$3,2,0),"")</f>
        <v>Factura</v>
      </c>
      <c r="D1480" s="4" t="str">
        <f t="shared" si="75"/>
        <v>Nacional - LETRAS 45-52-59-66-73-90 DAYS - Facturas clientes - C20454405324</v>
      </c>
      <c r="E1480" s="19">
        <v>45561</v>
      </c>
      <c r="F1480" s="20" t="s">
        <v>1001</v>
      </c>
      <c r="G1480" s="20" t="s">
        <v>7763</v>
      </c>
      <c r="H1480" s="20" t="s">
        <v>44</v>
      </c>
      <c r="I1480" s="20" t="s">
        <v>45</v>
      </c>
      <c r="J1480" s="20" t="s">
        <v>6848</v>
      </c>
      <c r="K1480" s="20" t="s">
        <v>6849</v>
      </c>
      <c r="L1480" s="20" t="s">
        <v>6850</v>
      </c>
      <c r="M1480" s="20"/>
      <c r="N1480" s="21">
        <v>2428.9299999999998</v>
      </c>
      <c r="O1480" s="21">
        <v>0</v>
      </c>
      <c r="P1480" s="20"/>
      <c r="Q1480" s="19">
        <v>45561</v>
      </c>
      <c r="R1480" s="20"/>
      <c r="S1480" s="19">
        <v>45672</v>
      </c>
      <c r="T1480" s="20" t="s">
        <v>7389</v>
      </c>
      <c r="U1480" s="20">
        <v>1030643</v>
      </c>
      <c r="V1480" s="20">
        <v>240002870</v>
      </c>
      <c r="W1480" s="20" t="s">
        <v>847</v>
      </c>
      <c r="X1480" s="20" t="s">
        <v>305</v>
      </c>
      <c r="Y1480" s="20" t="s">
        <v>6851</v>
      </c>
      <c r="Z1480" s="20" t="s">
        <v>7548</v>
      </c>
      <c r="AA1480" s="20" t="s">
        <v>6853</v>
      </c>
      <c r="AB1480" s="20" t="s">
        <v>2115</v>
      </c>
      <c r="AC1480" s="20" t="s">
        <v>502</v>
      </c>
      <c r="AD1480" s="20" t="s">
        <v>56</v>
      </c>
      <c r="AE1480" s="20" t="s">
        <v>1014</v>
      </c>
    </row>
    <row r="1481" spans="1:31" ht="21" customHeight="1" x14ac:dyDescent="0.2">
      <c r="A1481" s="4">
        <f t="shared" si="73"/>
        <v>1479</v>
      </c>
      <c r="B1481" s="4" t="str">
        <f t="shared" si="74"/>
        <v>F010-00026037</v>
      </c>
      <c r="C1481" s="4" t="str">
        <f>IFERROR(VLOOKUP(F1481,Tablas!$A$1:$B$3,2,0),"")</f>
        <v>Factura</v>
      </c>
      <c r="D1481" s="4" t="str">
        <f t="shared" si="75"/>
        <v>Nacional - LETRAS 45-52-59-66-73-90 DAYS - Facturas clientes - C20454405324</v>
      </c>
      <c r="E1481" s="19">
        <v>45561</v>
      </c>
      <c r="F1481" s="20" t="s">
        <v>1001</v>
      </c>
      <c r="G1481" s="20" t="s">
        <v>7763</v>
      </c>
      <c r="H1481" s="20" t="s">
        <v>44</v>
      </c>
      <c r="I1481" s="20" t="s">
        <v>45</v>
      </c>
      <c r="J1481" s="20" t="s">
        <v>6848</v>
      </c>
      <c r="K1481" s="20" t="s">
        <v>6849</v>
      </c>
      <c r="L1481" s="20" t="s">
        <v>6850</v>
      </c>
      <c r="M1481" s="20"/>
      <c r="N1481" s="21">
        <v>2428.9299999999998</v>
      </c>
      <c r="O1481" s="21">
        <v>0</v>
      </c>
      <c r="P1481" s="20"/>
      <c r="Q1481" s="19">
        <v>45561</v>
      </c>
      <c r="R1481" s="20"/>
      <c r="S1481" s="19">
        <v>45665</v>
      </c>
      <c r="T1481" s="20" t="s">
        <v>7389</v>
      </c>
      <c r="U1481" s="20">
        <v>1030643</v>
      </c>
      <c r="V1481" s="20">
        <v>240002870</v>
      </c>
      <c r="W1481" s="20" t="s">
        <v>847</v>
      </c>
      <c r="X1481" s="20" t="s">
        <v>305</v>
      </c>
      <c r="Y1481" s="20" t="s">
        <v>6851</v>
      </c>
      <c r="Z1481" s="20" t="s">
        <v>7548</v>
      </c>
      <c r="AA1481" s="20" t="s">
        <v>6853</v>
      </c>
      <c r="AB1481" s="20" t="s">
        <v>2115</v>
      </c>
      <c r="AC1481" s="20" t="s">
        <v>502</v>
      </c>
      <c r="AD1481" s="20" t="s">
        <v>56</v>
      </c>
      <c r="AE1481" s="20" t="s">
        <v>1014</v>
      </c>
    </row>
    <row r="1482" spans="1:31" ht="21" customHeight="1" x14ac:dyDescent="0.2">
      <c r="A1482" s="4">
        <f t="shared" si="73"/>
        <v>1480</v>
      </c>
      <c r="B1482" s="4" t="str">
        <f t="shared" si="74"/>
        <v>F010-00026037</v>
      </c>
      <c r="C1482" s="4" t="str">
        <f>IFERROR(VLOOKUP(F1482,Tablas!$A$1:$B$3,2,0),"")</f>
        <v>Factura</v>
      </c>
      <c r="D1482" s="4" t="str">
        <f t="shared" si="75"/>
        <v>Nacional - LETRAS 45-52-59-66-73-90 DAYS - Facturas clientes - C20454405324</v>
      </c>
      <c r="E1482" s="19">
        <v>45561</v>
      </c>
      <c r="F1482" s="20" t="s">
        <v>1001</v>
      </c>
      <c r="G1482" s="20" t="s">
        <v>7763</v>
      </c>
      <c r="H1482" s="20" t="s">
        <v>44</v>
      </c>
      <c r="I1482" s="20" t="s">
        <v>45</v>
      </c>
      <c r="J1482" s="20" t="s">
        <v>6848</v>
      </c>
      <c r="K1482" s="20" t="s">
        <v>6849</v>
      </c>
      <c r="L1482" s="20" t="s">
        <v>6850</v>
      </c>
      <c r="M1482" s="20"/>
      <c r="N1482" s="21">
        <v>2428.9299999999998</v>
      </c>
      <c r="O1482" s="21">
        <v>0</v>
      </c>
      <c r="P1482" s="20"/>
      <c r="Q1482" s="19">
        <v>45561</v>
      </c>
      <c r="R1482" s="20"/>
      <c r="S1482" s="19">
        <v>45679</v>
      </c>
      <c r="T1482" s="20" t="s">
        <v>7389</v>
      </c>
      <c r="U1482" s="20">
        <v>1030643</v>
      </c>
      <c r="V1482" s="20">
        <v>240002870</v>
      </c>
      <c r="W1482" s="20" t="s">
        <v>847</v>
      </c>
      <c r="X1482" s="20" t="s">
        <v>305</v>
      </c>
      <c r="Y1482" s="20" t="s">
        <v>6851</v>
      </c>
      <c r="Z1482" s="20" t="s">
        <v>7548</v>
      </c>
      <c r="AA1482" s="20" t="s">
        <v>6853</v>
      </c>
      <c r="AB1482" s="20" t="s">
        <v>2115</v>
      </c>
      <c r="AC1482" s="20" t="s">
        <v>502</v>
      </c>
      <c r="AD1482" s="20" t="s">
        <v>56</v>
      </c>
      <c r="AE1482" s="20" t="s">
        <v>1014</v>
      </c>
    </row>
    <row r="1483" spans="1:31" ht="21" customHeight="1" x14ac:dyDescent="0.2">
      <c r="A1483" s="4">
        <f t="shared" si="73"/>
        <v>1481</v>
      </c>
      <c r="B1483" s="4" t="str">
        <f t="shared" si="74"/>
        <v>F010-00026021</v>
      </c>
      <c r="C1483" s="4" t="str">
        <f>IFERROR(VLOOKUP(F1483,Tablas!$A$1:$B$3,2,0),"")</f>
        <v>Factura</v>
      </c>
      <c r="D1483" s="4" t="str">
        <f t="shared" si="75"/>
        <v>Nacional - LETRAS 45-52-59-66-73-90 DAYS - Facturas clientes - C20449182341</v>
      </c>
      <c r="E1483" s="19">
        <v>45560</v>
      </c>
      <c r="F1483" s="20" t="s">
        <v>1001</v>
      </c>
      <c r="G1483" s="20" t="s">
        <v>7770</v>
      </c>
      <c r="H1483" s="20" t="s">
        <v>44</v>
      </c>
      <c r="I1483" s="20" t="s">
        <v>45</v>
      </c>
      <c r="J1483" s="20" t="s">
        <v>7629</v>
      </c>
      <c r="K1483" s="20" t="s">
        <v>7630</v>
      </c>
      <c r="L1483" s="20" t="s">
        <v>7631</v>
      </c>
      <c r="M1483" s="20" t="s">
        <v>125</v>
      </c>
      <c r="N1483" s="21">
        <v>2465.48</v>
      </c>
      <c r="O1483" s="21">
        <v>0</v>
      </c>
      <c r="P1483" s="20"/>
      <c r="Q1483" s="19">
        <v>45560</v>
      </c>
      <c r="R1483" s="20"/>
      <c r="S1483" s="19">
        <v>45695</v>
      </c>
      <c r="T1483" s="20" t="s">
        <v>7389</v>
      </c>
      <c r="U1483" s="20">
        <v>1028740</v>
      </c>
      <c r="V1483" s="20">
        <v>240002852</v>
      </c>
      <c r="W1483" s="20" t="s">
        <v>847</v>
      </c>
      <c r="X1483" s="20" t="s">
        <v>305</v>
      </c>
      <c r="Y1483" s="20" t="s">
        <v>333</v>
      </c>
      <c r="Z1483" s="20" t="s">
        <v>7771</v>
      </c>
      <c r="AA1483" s="20" t="s">
        <v>7636</v>
      </c>
      <c r="AB1483" s="20" t="s">
        <v>6737</v>
      </c>
      <c r="AC1483" s="20" t="s">
        <v>167</v>
      </c>
      <c r="AD1483" s="20" t="s">
        <v>56</v>
      </c>
      <c r="AE1483" s="20" t="s">
        <v>1014</v>
      </c>
    </row>
    <row r="1484" spans="1:31" ht="21" customHeight="1" x14ac:dyDescent="0.2">
      <c r="A1484" s="4">
        <f t="shared" si="73"/>
        <v>1482</v>
      </c>
      <c r="B1484" s="4" t="str">
        <f t="shared" si="74"/>
        <v>F010-00026021</v>
      </c>
      <c r="C1484" s="4" t="str">
        <f>IFERROR(VLOOKUP(F1484,Tablas!$A$1:$B$3,2,0),"")</f>
        <v>Factura</v>
      </c>
      <c r="D1484" s="4" t="str">
        <f t="shared" si="75"/>
        <v>Nacional - LETRAS 45-52-59-66-73-90 DAYS - Facturas clientes - C20449182341</v>
      </c>
      <c r="E1484" s="19">
        <v>45560</v>
      </c>
      <c r="F1484" s="20" t="s">
        <v>1001</v>
      </c>
      <c r="G1484" s="20" t="s">
        <v>7770</v>
      </c>
      <c r="H1484" s="20" t="s">
        <v>44</v>
      </c>
      <c r="I1484" s="20" t="s">
        <v>45</v>
      </c>
      <c r="J1484" s="20" t="s">
        <v>7629</v>
      </c>
      <c r="K1484" s="20" t="s">
        <v>7630</v>
      </c>
      <c r="L1484" s="20" t="s">
        <v>7631</v>
      </c>
      <c r="M1484" s="20" t="s">
        <v>125</v>
      </c>
      <c r="N1484" s="21">
        <v>2468.42</v>
      </c>
      <c r="O1484" s="21">
        <v>0</v>
      </c>
      <c r="P1484" s="20"/>
      <c r="Q1484" s="19">
        <v>45560</v>
      </c>
      <c r="R1484" s="20"/>
      <c r="S1484" s="19">
        <v>45650</v>
      </c>
      <c r="T1484" s="20" t="s">
        <v>7389</v>
      </c>
      <c r="U1484" s="20">
        <v>1028740</v>
      </c>
      <c r="V1484" s="20">
        <v>240002852</v>
      </c>
      <c r="W1484" s="20" t="s">
        <v>847</v>
      </c>
      <c r="X1484" s="20" t="s">
        <v>305</v>
      </c>
      <c r="Y1484" s="20" t="s">
        <v>333</v>
      </c>
      <c r="Z1484" s="20" t="s">
        <v>7771</v>
      </c>
      <c r="AA1484" s="20" t="s">
        <v>7636</v>
      </c>
      <c r="AB1484" s="20" t="s">
        <v>6737</v>
      </c>
      <c r="AC1484" s="20" t="s">
        <v>167</v>
      </c>
      <c r="AD1484" s="20" t="s">
        <v>56</v>
      </c>
      <c r="AE1484" s="20" t="s">
        <v>1014</v>
      </c>
    </row>
    <row r="1485" spans="1:31" ht="21" customHeight="1" x14ac:dyDescent="0.2">
      <c r="A1485" s="4">
        <f t="shared" si="73"/>
        <v>1483</v>
      </c>
      <c r="B1485" s="4" t="str">
        <f t="shared" si="74"/>
        <v>F010-00026021</v>
      </c>
      <c r="C1485" s="4" t="str">
        <f>IFERROR(VLOOKUP(F1485,Tablas!$A$1:$B$3,2,0),"")</f>
        <v>Factura</v>
      </c>
      <c r="D1485" s="4" t="str">
        <f t="shared" si="75"/>
        <v>Nacional - LETRAS 45-52-59-66-73-90 DAYS - Facturas clientes - C20449182341</v>
      </c>
      <c r="E1485" s="19">
        <v>45560</v>
      </c>
      <c r="F1485" s="20" t="s">
        <v>1001</v>
      </c>
      <c r="G1485" s="20" t="s">
        <v>7770</v>
      </c>
      <c r="H1485" s="20" t="s">
        <v>44</v>
      </c>
      <c r="I1485" s="20" t="s">
        <v>45</v>
      </c>
      <c r="J1485" s="20" t="s">
        <v>7629</v>
      </c>
      <c r="K1485" s="20" t="s">
        <v>7630</v>
      </c>
      <c r="L1485" s="20" t="s">
        <v>7631</v>
      </c>
      <c r="M1485" s="20" t="s">
        <v>125</v>
      </c>
      <c r="N1485" s="21">
        <v>2468.42</v>
      </c>
      <c r="O1485" s="21">
        <v>0</v>
      </c>
      <c r="P1485" s="20"/>
      <c r="Q1485" s="19">
        <v>45560</v>
      </c>
      <c r="R1485" s="20"/>
      <c r="S1485" s="19">
        <v>45678</v>
      </c>
      <c r="T1485" s="20" t="s">
        <v>7389</v>
      </c>
      <c r="U1485" s="20">
        <v>1028740</v>
      </c>
      <c r="V1485" s="20">
        <v>240002852</v>
      </c>
      <c r="W1485" s="20" t="s">
        <v>847</v>
      </c>
      <c r="X1485" s="20" t="s">
        <v>305</v>
      </c>
      <c r="Y1485" s="20" t="s">
        <v>333</v>
      </c>
      <c r="Z1485" s="20" t="s">
        <v>7771</v>
      </c>
      <c r="AA1485" s="20" t="s">
        <v>7636</v>
      </c>
      <c r="AB1485" s="20" t="s">
        <v>6737</v>
      </c>
      <c r="AC1485" s="20" t="s">
        <v>167</v>
      </c>
      <c r="AD1485" s="20" t="s">
        <v>56</v>
      </c>
      <c r="AE1485" s="20" t="s">
        <v>1014</v>
      </c>
    </row>
    <row r="1486" spans="1:31" ht="21" customHeight="1" x14ac:dyDescent="0.2">
      <c r="A1486" s="4">
        <f t="shared" si="73"/>
        <v>1484</v>
      </c>
      <c r="B1486" s="4" t="str">
        <f t="shared" si="74"/>
        <v>F010-00026021</v>
      </c>
      <c r="C1486" s="4" t="str">
        <f>IFERROR(VLOOKUP(F1486,Tablas!$A$1:$B$3,2,0),"")</f>
        <v>Factura</v>
      </c>
      <c r="D1486" s="4" t="str">
        <f t="shared" si="75"/>
        <v>Nacional - LETRAS 45-52-59-66-73-90 DAYS - Facturas clientes - C20449182341</v>
      </c>
      <c r="E1486" s="19">
        <v>45560</v>
      </c>
      <c r="F1486" s="20" t="s">
        <v>1001</v>
      </c>
      <c r="G1486" s="20" t="s">
        <v>7770</v>
      </c>
      <c r="H1486" s="20" t="s">
        <v>44</v>
      </c>
      <c r="I1486" s="20" t="s">
        <v>45</v>
      </c>
      <c r="J1486" s="20" t="s">
        <v>7629</v>
      </c>
      <c r="K1486" s="20" t="s">
        <v>7630</v>
      </c>
      <c r="L1486" s="20" t="s">
        <v>7631</v>
      </c>
      <c r="M1486" s="20" t="s">
        <v>125</v>
      </c>
      <c r="N1486" s="21">
        <v>2468.42</v>
      </c>
      <c r="O1486" s="21">
        <v>0</v>
      </c>
      <c r="P1486" s="20"/>
      <c r="Q1486" s="19">
        <v>45560</v>
      </c>
      <c r="R1486" s="20"/>
      <c r="S1486" s="19">
        <v>45664</v>
      </c>
      <c r="T1486" s="20" t="s">
        <v>7389</v>
      </c>
      <c r="U1486" s="20">
        <v>1028740</v>
      </c>
      <c r="V1486" s="20">
        <v>240002852</v>
      </c>
      <c r="W1486" s="20" t="s">
        <v>847</v>
      </c>
      <c r="X1486" s="20" t="s">
        <v>305</v>
      </c>
      <c r="Y1486" s="20" t="s">
        <v>333</v>
      </c>
      <c r="Z1486" s="20" t="s">
        <v>7771</v>
      </c>
      <c r="AA1486" s="20" t="s">
        <v>7636</v>
      </c>
      <c r="AB1486" s="20" t="s">
        <v>6737</v>
      </c>
      <c r="AC1486" s="20" t="s">
        <v>167</v>
      </c>
      <c r="AD1486" s="20" t="s">
        <v>56</v>
      </c>
      <c r="AE1486" s="20" t="s">
        <v>1014</v>
      </c>
    </row>
    <row r="1487" spans="1:31" ht="21" customHeight="1" x14ac:dyDescent="0.2">
      <c r="A1487" s="4">
        <f t="shared" si="73"/>
        <v>1485</v>
      </c>
      <c r="B1487" s="4" t="str">
        <f t="shared" si="74"/>
        <v>F010-00026021</v>
      </c>
      <c r="C1487" s="4" t="str">
        <f>IFERROR(VLOOKUP(F1487,Tablas!$A$1:$B$3,2,0),"")</f>
        <v>Factura</v>
      </c>
      <c r="D1487" s="4" t="str">
        <f t="shared" si="75"/>
        <v>Nacional - LETRAS 45-52-59-66-73-90 DAYS - Facturas clientes - C20449182341</v>
      </c>
      <c r="E1487" s="19">
        <v>45560</v>
      </c>
      <c r="F1487" s="20" t="s">
        <v>1001</v>
      </c>
      <c r="G1487" s="20" t="s">
        <v>7770</v>
      </c>
      <c r="H1487" s="20" t="s">
        <v>44</v>
      </c>
      <c r="I1487" s="20" t="s">
        <v>45</v>
      </c>
      <c r="J1487" s="20" t="s">
        <v>7629</v>
      </c>
      <c r="K1487" s="20" t="s">
        <v>7630</v>
      </c>
      <c r="L1487" s="20" t="s">
        <v>7631</v>
      </c>
      <c r="M1487" s="20" t="s">
        <v>125</v>
      </c>
      <c r="N1487" s="21">
        <v>2468.42</v>
      </c>
      <c r="O1487" s="21">
        <v>0</v>
      </c>
      <c r="P1487" s="20"/>
      <c r="Q1487" s="19">
        <v>45560</v>
      </c>
      <c r="R1487" s="20"/>
      <c r="S1487" s="19">
        <v>45671</v>
      </c>
      <c r="T1487" s="20" t="s">
        <v>7389</v>
      </c>
      <c r="U1487" s="20">
        <v>1028740</v>
      </c>
      <c r="V1487" s="20">
        <v>240002852</v>
      </c>
      <c r="W1487" s="20" t="s">
        <v>847</v>
      </c>
      <c r="X1487" s="20" t="s">
        <v>305</v>
      </c>
      <c r="Y1487" s="20" t="s">
        <v>333</v>
      </c>
      <c r="Z1487" s="20" t="s">
        <v>7771</v>
      </c>
      <c r="AA1487" s="20" t="s">
        <v>7636</v>
      </c>
      <c r="AB1487" s="20" t="s">
        <v>6737</v>
      </c>
      <c r="AC1487" s="20" t="s">
        <v>167</v>
      </c>
      <c r="AD1487" s="20" t="s">
        <v>56</v>
      </c>
      <c r="AE1487" s="20" t="s">
        <v>1014</v>
      </c>
    </row>
    <row r="1488" spans="1:31" ht="21" customHeight="1" x14ac:dyDescent="0.2">
      <c r="A1488" s="4">
        <f t="shared" si="73"/>
        <v>1486</v>
      </c>
      <c r="B1488" s="4" t="str">
        <f t="shared" si="74"/>
        <v>F010-00026021</v>
      </c>
      <c r="C1488" s="4" t="str">
        <f>IFERROR(VLOOKUP(F1488,Tablas!$A$1:$B$3,2,0),"")</f>
        <v>Factura</v>
      </c>
      <c r="D1488" s="4" t="str">
        <f t="shared" si="75"/>
        <v>Nacional - LETRAS 45-52-59-66-73-90 DAYS - Facturas clientes - C20449182341</v>
      </c>
      <c r="E1488" s="19">
        <v>45560</v>
      </c>
      <c r="F1488" s="20" t="s">
        <v>1001</v>
      </c>
      <c r="G1488" s="20" t="s">
        <v>7770</v>
      </c>
      <c r="H1488" s="20" t="s">
        <v>44</v>
      </c>
      <c r="I1488" s="20" t="s">
        <v>45</v>
      </c>
      <c r="J1488" s="20" t="s">
        <v>7629</v>
      </c>
      <c r="K1488" s="20" t="s">
        <v>7630</v>
      </c>
      <c r="L1488" s="20" t="s">
        <v>7631</v>
      </c>
      <c r="M1488" s="20" t="s">
        <v>125</v>
      </c>
      <c r="N1488" s="21">
        <v>2468.42</v>
      </c>
      <c r="O1488" s="21">
        <v>0</v>
      </c>
      <c r="P1488" s="20"/>
      <c r="Q1488" s="19">
        <v>45560</v>
      </c>
      <c r="R1488" s="20"/>
      <c r="S1488" s="19">
        <v>45657</v>
      </c>
      <c r="T1488" s="20" t="s">
        <v>7389</v>
      </c>
      <c r="U1488" s="20">
        <v>1028740</v>
      </c>
      <c r="V1488" s="20">
        <v>240002852</v>
      </c>
      <c r="W1488" s="20" t="s">
        <v>847</v>
      </c>
      <c r="X1488" s="20" t="s">
        <v>305</v>
      </c>
      <c r="Y1488" s="20" t="s">
        <v>333</v>
      </c>
      <c r="Z1488" s="20" t="s">
        <v>7771</v>
      </c>
      <c r="AA1488" s="20" t="s">
        <v>7636</v>
      </c>
      <c r="AB1488" s="20" t="s">
        <v>6737</v>
      </c>
      <c r="AC1488" s="20" t="s">
        <v>167</v>
      </c>
      <c r="AD1488" s="20" t="s">
        <v>56</v>
      </c>
      <c r="AE1488" s="20" t="s">
        <v>1014</v>
      </c>
    </row>
    <row r="1489" spans="1:31" ht="21" customHeight="1" x14ac:dyDescent="0.2">
      <c r="A1489" s="4">
        <f t="shared" si="73"/>
        <v>1487</v>
      </c>
      <c r="B1489" s="4" t="str">
        <f t="shared" si="74"/>
        <v>F010-00026075</v>
      </c>
      <c r="C1489" s="4" t="str">
        <f>IFERROR(VLOOKUP(F1489,Tablas!$A$1:$B$3,2,0),"")</f>
        <v>Factura</v>
      </c>
      <c r="D1489" s="4" t="str">
        <f t="shared" si="75"/>
        <v>Nacional - LETRAS 45-52-59-66-73-90 DAYS - Facturas clientes - C20481460159</v>
      </c>
      <c r="E1489" s="19">
        <v>45565</v>
      </c>
      <c r="F1489" s="20" t="s">
        <v>1001</v>
      </c>
      <c r="G1489" s="20" t="s">
        <v>7772</v>
      </c>
      <c r="H1489" s="20" t="s">
        <v>44</v>
      </c>
      <c r="I1489" s="20" t="s">
        <v>45</v>
      </c>
      <c r="J1489" s="20" t="s">
        <v>379</v>
      </c>
      <c r="K1489" s="20" t="s">
        <v>380</v>
      </c>
      <c r="L1489" s="20" t="s">
        <v>381</v>
      </c>
      <c r="M1489" s="20" t="s">
        <v>125</v>
      </c>
      <c r="N1489" s="21">
        <v>2470.3000000000002</v>
      </c>
      <c r="O1489" s="21">
        <v>0</v>
      </c>
      <c r="P1489" s="20"/>
      <c r="Q1489" s="19">
        <v>45565</v>
      </c>
      <c r="R1489" s="20"/>
      <c r="S1489" s="19">
        <v>45700</v>
      </c>
      <c r="T1489" s="20" t="s">
        <v>7389</v>
      </c>
      <c r="U1489" s="20">
        <v>1031816</v>
      </c>
      <c r="V1489" s="20">
        <v>240002911</v>
      </c>
      <c r="W1489" s="20" t="s">
        <v>847</v>
      </c>
      <c r="X1489" s="20" t="s">
        <v>305</v>
      </c>
      <c r="Y1489" s="20" t="s">
        <v>245</v>
      </c>
      <c r="Z1489" s="20" t="s">
        <v>7462</v>
      </c>
      <c r="AA1489" s="20" t="s">
        <v>7463</v>
      </c>
      <c r="AB1489" s="20" t="s">
        <v>337</v>
      </c>
      <c r="AC1489" s="20" t="s">
        <v>337</v>
      </c>
      <c r="AD1489" s="20" t="s">
        <v>56</v>
      </c>
      <c r="AE1489" s="20" t="s">
        <v>1014</v>
      </c>
    </row>
    <row r="1490" spans="1:31" ht="21" customHeight="1" x14ac:dyDescent="0.2">
      <c r="A1490" s="4">
        <f t="shared" si="73"/>
        <v>1488</v>
      </c>
      <c r="B1490" s="4" t="str">
        <f t="shared" si="74"/>
        <v>F010-00026075</v>
      </c>
      <c r="C1490" s="4" t="str">
        <f>IFERROR(VLOOKUP(F1490,Tablas!$A$1:$B$3,2,0),"")</f>
        <v>Factura</v>
      </c>
      <c r="D1490" s="4" t="str">
        <f t="shared" si="75"/>
        <v>Nacional - LETRAS 45-52-59-66-73-90 DAYS - Facturas clientes - C20481460159</v>
      </c>
      <c r="E1490" s="19">
        <v>45565</v>
      </c>
      <c r="F1490" s="20" t="s">
        <v>1001</v>
      </c>
      <c r="G1490" s="20" t="s">
        <v>7772</v>
      </c>
      <c r="H1490" s="20" t="s">
        <v>44</v>
      </c>
      <c r="I1490" s="20" t="s">
        <v>45</v>
      </c>
      <c r="J1490" s="20" t="s">
        <v>379</v>
      </c>
      <c r="K1490" s="20" t="s">
        <v>380</v>
      </c>
      <c r="L1490" s="20" t="s">
        <v>381</v>
      </c>
      <c r="M1490" s="20" t="s">
        <v>125</v>
      </c>
      <c r="N1490" s="21">
        <v>2473.2600000000002</v>
      </c>
      <c r="O1490" s="21">
        <v>0</v>
      </c>
      <c r="P1490" s="20"/>
      <c r="Q1490" s="19">
        <v>45565</v>
      </c>
      <c r="R1490" s="20"/>
      <c r="S1490" s="19">
        <v>45655</v>
      </c>
      <c r="T1490" s="20" t="s">
        <v>7389</v>
      </c>
      <c r="U1490" s="20">
        <v>1031816</v>
      </c>
      <c r="V1490" s="20">
        <v>240002911</v>
      </c>
      <c r="W1490" s="20" t="s">
        <v>847</v>
      </c>
      <c r="X1490" s="20" t="s">
        <v>305</v>
      </c>
      <c r="Y1490" s="20" t="s">
        <v>245</v>
      </c>
      <c r="Z1490" s="20" t="s">
        <v>7462</v>
      </c>
      <c r="AA1490" s="20" t="s">
        <v>7463</v>
      </c>
      <c r="AB1490" s="20" t="s">
        <v>337</v>
      </c>
      <c r="AC1490" s="20" t="s">
        <v>337</v>
      </c>
      <c r="AD1490" s="20" t="s">
        <v>56</v>
      </c>
      <c r="AE1490" s="20" t="s">
        <v>1014</v>
      </c>
    </row>
    <row r="1491" spans="1:31" ht="21" customHeight="1" x14ac:dyDescent="0.2">
      <c r="A1491" s="4">
        <f t="shared" si="73"/>
        <v>1489</v>
      </c>
      <c r="B1491" s="4" t="str">
        <f t="shared" si="74"/>
        <v>F010-00026075</v>
      </c>
      <c r="C1491" s="4" t="str">
        <f>IFERROR(VLOOKUP(F1491,Tablas!$A$1:$B$3,2,0),"")</f>
        <v>Factura</v>
      </c>
      <c r="D1491" s="4" t="str">
        <f t="shared" si="75"/>
        <v>Nacional - LETRAS 45-52-59-66-73-90 DAYS - Facturas clientes - C20481460159</v>
      </c>
      <c r="E1491" s="19">
        <v>45565</v>
      </c>
      <c r="F1491" s="20" t="s">
        <v>1001</v>
      </c>
      <c r="G1491" s="20" t="s">
        <v>7772</v>
      </c>
      <c r="H1491" s="20" t="s">
        <v>44</v>
      </c>
      <c r="I1491" s="20" t="s">
        <v>45</v>
      </c>
      <c r="J1491" s="20" t="s">
        <v>379</v>
      </c>
      <c r="K1491" s="20" t="s">
        <v>380</v>
      </c>
      <c r="L1491" s="20" t="s">
        <v>381</v>
      </c>
      <c r="M1491" s="20" t="s">
        <v>125</v>
      </c>
      <c r="N1491" s="21">
        <v>2473.2600000000002</v>
      </c>
      <c r="O1491" s="21">
        <v>0</v>
      </c>
      <c r="P1491" s="20"/>
      <c r="Q1491" s="19">
        <v>45565</v>
      </c>
      <c r="R1491" s="20"/>
      <c r="S1491" s="19">
        <v>45662</v>
      </c>
      <c r="T1491" s="20" t="s">
        <v>7389</v>
      </c>
      <c r="U1491" s="20">
        <v>1031816</v>
      </c>
      <c r="V1491" s="20">
        <v>240002911</v>
      </c>
      <c r="W1491" s="20" t="s">
        <v>847</v>
      </c>
      <c r="X1491" s="20" t="s">
        <v>305</v>
      </c>
      <c r="Y1491" s="20" t="s">
        <v>245</v>
      </c>
      <c r="Z1491" s="20" t="s">
        <v>7462</v>
      </c>
      <c r="AA1491" s="20" t="s">
        <v>7463</v>
      </c>
      <c r="AB1491" s="20" t="s">
        <v>337</v>
      </c>
      <c r="AC1491" s="20" t="s">
        <v>337</v>
      </c>
      <c r="AD1491" s="20" t="s">
        <v>56</v>
      </c>
      <c r="AE1491" s="20" t="s">
        <v>1014</v>
      </c>
    </row>
    <row r="1492" spans="1:31" ht="21" customHeight="1" x14ac:dyDescent="0.2">
      <c r="A1492" s="4">
        <f t="shared" si="73"/>
        <v>1490</v>
      </c>
      <c r="B1492" s="4" t="str">
        <f t="shared" si="74"/>
        <v>F010-00026075</v>
      </c>
      <c r="C1492" s="4" t="str">
        <f>IFERROR(VLOOKUP(F1492,Tablas!$A$1:$B$3,2,0),"")</f>
        <v>Factura</v>
      </c>
      <c r="D1492" s="4" t="str">
        <f t="shared" si="75"/>
        <v>Nacional - LETRAS 45-52-59-66-73-90 DAYS - Facturas clientes - C20481460159</v>
      </c>
      <c r="E1492" s="19">
        <v>45565</v>
      </c>
      <c r="F1492" s="20" t="s">
        <v>1001</v>
      </c>
      <c r="G1492" s="20" t="s">
        <v>7772</v>
      </c>
      <c r="H1492" s="20" t="s">
        <v>44</v>
      </c>
      <c r="I1492" s="20" t="s">
        <v>45</v>
      </c>
      <c r="J1492" s="20" t="s">
        <v>379</v>
      </c>
      <c r="K1492" s="20" t="s">
        <v>380</v>
      </c>
      <c r="L1492" s="20" t="s">
        <v>381</v>
      </c>
      <c r="M1492" s="20" t="s">
        <v>125</v>
      </c>
      <c r="N1492" s="21">
        <v>2473.2600000000002</v>
      </c>
      <c r="O1492" s="21">
        <v>0</v>
      </c>
      <c r="P1492" s="20"/>
      <c r="Q1492" s="19">
        <v>45565</v>
      </c>
      <c r="R1492" s="20"/>
      <c r="S1492" s="19">
        <v>45669</v>
      </c>
      <c r="T1492" s="20" t="s">
        <v>7389</v>
      </c>
      <c r="U1492" s="20">
        <v>1031816</v>
      </c>
      <c r="V1492" s="20">
        <v>240002911</v>
      </c>
      <c r="W1492" s="20" t="s">
        <v>847</v>
      </c>
      <c r="X1492" s="20" t="s">
        <v>305</v>
      </c>
      <c r="Y1492" s="20" t="s">
        <v>245</v>
      </c>
      <c r="Z1492" s="20" t="s">
        <v>7462</v>
      </c>
      <c r="AA1492" s="20" t="s">
        <v>7463</v>
      </c>
      <c r="AB1492" s="20" t="s">
        <v>337</v>
      </c>
      <c r="AC1492" s="20" t="s">
        <v>337</v>
      </c>
      <c r="AD1492" s="20" t="s">
        <v>56</v>
      </c>
      <c r="AE1492" s="20" t="s">
        <v>1014</v>
      </c>
    </row>
    <row r="1493" spans="1:31" ht="21" customHeight="1" x14ac:dyDescent="0.2">
      <c r="A1493" s="4">
        <f t="shared" si="73"/>
        <v>1491</v>
      </c>
      <c r="B1493" s="4" t="str">
        <f t="shared" si="74"/>
        <v>F010-00026075</v>
      </c>
      <c r="C1493" s="4" t="str">
        <f>IFERROR(VLOOKUP(F1493,Tablas!$A$1:$B$3,2,0),"")</f>
        <v>Factura</v>
      </c>
      <c r="D1493" s="4" t="str">
        <f t="shared" si="75"/>
        <v>Nacional - LETRAS 45-52-59-66-73-90 DAYS - Facturas clientes - C20481460159</v>
      </c>
      <c r="E1493" s="19">
        <v>45565</v>
      </c>
      <c r="F1493" s="20" t="s">
        <v>1001</v>
      </c>
      <c r="G1493" s="20" t="s">
        <v>7772</v>
      </c>
      <c r="H1493" s="20" t="s">
        <v>44</v>
      </c>
      <c r="I1493" s="20" t="s">
        <v>45</v>
      </c>
      <c r="J1493" s="20" t="s">
        <v>379</v>
      </c>
      <c r="K1493" s="20" t="s">
        <v>380</v>
      </c>
      <c r="L1493" s="20" t="s">
        <v>381</v>
      </c>
      <c r="M1493" s="20" t="s">
        <v>125</v>
      </c>
      <c r="N1493" s="21">
        <v>2473.2600000000002</v>
      </c>
      <c r="O1493" s="21">
        <v>0</v>
      </c>
      <c r="P1493" s="20"/>
      <c r="Q1493" s="19">
        <v>45565</v>
      </c>
      <c r="R1493" s="20"/>
      <c r="S1493" s="19">
        <v>45683</v>
      </c>
      <c r="T1493" s="20" t="s">
        <v>7389</v>
      </c>
      <c r="U1493" s="20">
        <v>1031816</v>
      </c>
      <c r="V1493" s="20">
        <v>240002911</v>
      </c>
      <c r="W1493" s="20" t="s">
        <v>847</v>
      </c>
      <c r="X1493" s="20" t="s">
        <v>305</v>
      </c>
      <c r="Y1493" s="20" t="s">
        <v>245</v>
      </c>
      <c r="Z1493" s="20" t="s">
        <v>7462</v>
      </c>
      <c r="AA1493" s="20" t="s">
        <v>7463</v>
      </c>
      <c r="AB1493" s="20" t="s">
        <v>337</v>
      </c>
      <c r="AC1493" s="20" t="s">
        <v>337</v>
      </c>
      <c r="AD1493" s="20" t="s">
        <v>56</v>
      </c>
      <c r="AE1493" s="20" t="s">
        <v>1014</v>
      </c>
    </row>
    <row r="1494" spans="1:31" ht="21" customHeight="1" x14ac:dyDescent="0.2">
      <c r="A1494" s="4">
        <f t="shared" si="73"/>
        <v>1492</v>
      </c>
      <c r="B1494" s="4" t="str">
        <f t="shared" si="74"/>
        <v>F010-00026075</v>
      </c>
      <c r="C1494" s="4" t="str">
        <f>IFERROR(VLOOKUP(F1494,Tablas!$A$1:$B$3,2,0),"")</f>
        <v>Factura</v>
      </c>
      <c r="D1494" s="4" t="str">
        <f t="shared" si="75"/>
        <v>Nacional - LETRAS 45-52-59-66-73-90 DAYS - Facturas clientes - C20481460159</v>
      </c>
      <c r="E1494" s="19">
        <v>45565</v>
      </c>
      <c r="F1494" s="20" t="s">
        <v>1001</v>
      </c>
      <c r="G1494" s="20" t="s">
        <v>7772</v>
      </c>
      <c r="H1494" s="20" t="s">
        <v>44</v>
      </c>
      <c r="I1494" s="20" t="s">
        <v>45</v>
      </c>
      <c r="J1494" s="20" t="s">
        <v>379</v>
      </c>
      <c r="K1494" s="20" t="s">
        <v>380</v>
      </c>
      <c r="L1494" s="20" t="s">
        <v>381</v>
      </c>
      <c r="M1494" s="20" t="s">
        <v>125</v>
      </c>
      <c r="N1494" s="21">
        <v>2473.2600000000002</v>
      </c>
      <c r="O1494" s="21">
        <v>0</v>
      </c>
      <c r="P1494" s="20"/>
      <c r="Q1494" s="19">
        <v>45565</v>
      </c>
      <c r="R1494" s="20"/>
      <c r="S1494" s="19">
        <v>45676</v>
      </c>
      <c r="T1494" s="20" t="s">
        <v>7389</v>
      </c>
      <c r="U1494" s="20">
        <v>1031816</v>
      </c>
      <c r="V1494" s="20">
        <v>240002911</v>
      </c>
      <c r="W1494" s="20" t="s">
        <v>847</v>
      </c>
      <c r="X1494" s="20" t="s">
        <v>305</v>
      </c>
      <c r="Y1494" s="20" t="s">
        <v>245</v>
      </c>
      <c r="Z1494" s="20" t="s">
        <v>7462</v>
      </c>
      <c r="AA1494" s="20" t="s">
        <v>7463</v>
      </c>
      <c r="AB1494" s="20" t="s">
        <v>337</v>
      </c>
      <c r="AC1494" s="20" t="s">
        <v>337</v>
      </c>
      <c r="AD1494" s="20" t="s">
        <v>56</v>
      </c>
      <c r="AE1494" s="20" t="s">
        <v>1014</v>
      </c>
    </row>
    <row r="1495" spans="1:31" ht="21" customHeight="1" x14ac:dyDescent="0.2">
      <c r="A1495" s="4">
        <f t="shared" si="73"/>
        <v>1493</v>
      </c>
      <c r="B1495" s="4" t="str">
        <f t="shared" si="74"/>
        <v>F010-00025997</v>
      </c>
      <c r="C1495" s="4" t="str">
        <f>IFERROR(VLOOKUP(F1495,Tablas!$A$1:$B$3,2,0),"")</f>
        <v>Factura</v>
      </c>
      <c r="D1495" s="4" t="str">
        <f t="shared" si="75"/>
        <v>Nacional - LETRAS A 45-55-65-75 DIAS / DRAFT  45-55-65-75 DAYS - Facturas clientes - C20110651121</v>
      </c>
      <c r="E1495" s="19">
        <v>45559</v>
      </c>
      <c r="F1495" s="20" t="s">
        <v>1001</v>
      </c>
      <c r="G1495" s="20" t="s">
        <v>7790</v>
      </c>
      <c r="H1495" s="20" t="s">
        <v>44</v>
      </c>
      <c r="I1495" s="20" t="s">
        <v>45</v>
      </c>
      <c r="J1495" s="20" t="s">
        <v>330</v>
      </c>
      <c r="K1495" s="20" t="s">
        <v>331</v>
      </c>
      <c r="L1495" s="20" t="s">
        <v>332</v>
      </c>
      <c r="M1495" s="20" t="s">
        <v>125</v>
      </c>
      <c r="N1495" s="21">
        <v>2560</v>
      </c>
      <c r="O1495" s="21">
        <v>0</v>
      </c>
      <c r="P1495" s="20"/>
      <c r="Q1495" s="19">
        <v>45559</v>
      </c>
      <c r="R1495" s="20"/>
      <c r="S1495" s="19">
        <v>45659</v>
      </c>
      <c r="T1495" s="20" t="s">
        <v>7453</v>
      </c>
      <c r="U1495" s="20">
        <v>1028096</v>
      </c>
      <c r="V1495" s="20">
        <v>240002828</v>
      </c>
      <c r="W1495" s="20" t="s">
        <v>847</v>
      </c>
      <c r="X1495" s="20" t="s">
        <v>305</v>
      </c>
      <c r="Y1495" s="20" t="s">
        <v>333</v>
      </c>
      <c r="Z1495" s="20" t="s">
        <v>7530</v>
      </c>
      <c r="AA1495" s="20" t="s">
        <v>335</v>
      </c>
      <c r="AB1495" s="20" t="s">
        <v>336</v>
      </c>
      <c r="AC1495" s="20" t="s">
        <v>337</v>
      </c>
      <c r="AD1495" s="20" t="s">
        <v>56</v>
      </c>
      <c r="AE1495" s="20" t="s">
        <v>1014</v>
      </c>
    </row>
    <row r="1496" spans="1:31" ht="21" customHeight="1" x14ac:dyDescent="0.2">
      <c r="A1496" s="4">
        <f t="shared" si="73"/>
        <v>1494</v>
      </c>
      <c r="B1496" s="4" t="str">
        <f t="shared" si="74"/>
        <v>F010-00025997</v>
      </c>
      <c r="C1496" s="4" t="str">
        <f>IFERROR(VLOOKUP(F1496,Tablas!$A$1:$B$3,2,0),"")</f>
        <v>Factura</v>
      </c>
      <c r="D1496" s="4" t="str">
        <f t="shared" si="75"/>
        <v>Nacional - LETRAS A 45-55-65-75 DIAS / DRAFT  45-55-65-75 DAYS - Facturas clientes - C20110651121</v>
      </c>
      <c r="E1496" s="19">
        <v>45559</v>
      </c>
      <c r="F1496" s="20" t="s">
        <v>1001</v>
      </c>
      <c r="G1496" s="20" t="s">
        <v>7790</v>
      </c>
      <c r="H1496" s="20" t="s">
        <v>44</v>
      </c>
      <c r="I1496" s="20" t="s">
        <v>45</v>
      </c>
      <c r="J1496" s="20" t="s">
        <v>330</v>
      </c>
      <c r="K1496" s="20" t="s">
        <v>331</v>
      </c>
      <c r="L1496" s="20" t="s">
        <v>332</v>
      </c>
      <c r="M1496" s="20" t="s">
        <v>125</v>
      </c>
      <c r="N1496" s="21">
        <v>2560</v>
      </c>
      <c r="O1496" s="21">
        <v>0</v>
      </c>
      <c r="P1496" s="20"/>
      <c r="Q1496" s="19">
        <v>45559</v>
      </c>
      <c r="R1496" s="20"/>
      <c r="S1496" s="19">
        <v>45679</v>
      </c>
      <c r="T1496" s="20" t="s">
        <v>7453</v>
      </c>
      <c r="U1496" s="20">
        <v>1028096</v>
      </c>
      <c r="V1496" s="20">
        <v>240002828</v>
      </c>
      <c r="W1496" s="20" t="s">
        <v>847</v>
      </c>
      <c r="X1496" s="20" t="s">
        <v>305</v>
      </c>
      <c r="Y1496" s="20" t="s">
        <v>333</v>
      </c>
      <c r="Z1496" s="20" t="s">
        <v>7530</v>
      </c>
      <c r="AA1496" s="20" t="s">
        <v>335</v>
      </c>
      <c r="AB1496" s="20" t="s">
        <v>336</v>
      </c>
      <c r="AC1496" s="20" t="s">
        <v>337</v>
      </c>
      <c r="AD1496" s="20" t="s">
        <v>56</v>
      </c>
      <c r="AE1496" s="20" t="s">
        <v>1014</v>
      </c>
    </row>
    <row r="1497" spans="1:31" ht="21" customHeight="1" x14ac:dyDescent="0.2">
      <c r="A1497" s="4">
        <f t="shared" si="73"/>
        <v>1495</v>
      </c>
      <c r="B1497" s="4" t="str">
        <f t="shared" si="74"/>
        <v>F010-00025997</v>
      </c>
      <c r="C1497" s="4" t="str">
        <f>IFERROR(VLOOKUP(F1497,Tablas!$A$1:$B$3,2,0),"")</f>
        <v>Factura</v>
      </c>
      <c r="D1497" s="4" t="str">
        <f t="shared" si="75"/>
        <v>Nacional - LETRAS A 45-55-65-75 DIAS / DRAFT  45-55-65-75 DAYS - Facturas clientes - C20110651121</v>
      </c>
      <c r="E1497" s="19">
        <v>45559</v>
      </c>
      <c r="F1497" s="20" t="s">
        <v>1001</v>
      </c>
      <c r="G1497" s="20" t="s">
        <v>7790</v>
      </c>
      <c r="H1497" s="20" t="s">
        <v>44</v>
      </c>
      <c r="I1497" s="20" t="s">
        <v>45</v>
      </c>
      <c r="J1497" s="20" t="s">
        <v>330</v>
      </c>
      <c r="K1497" s="20" t="s">
        <v>331</v>
      </c>
      <c r="L1497" s="20" t="s">
        <v>332</v>
      </c>
      <c r="M1497" s="20" t="s">
        <v>125</v>
      </c>
      <c r="N1497" s="21">
        <v>2560</v>
      </c>
      <c r="O1497" s="21">
        <v>0</v>
      </c>
      <c r="P1497" s="20"/>
      <c r="Q1497" s="19">
        <v>45559</v>
      </c>
      <c r="R1497" s="20"/>
      <c r="S1497" s="19">
        <v>45669</v>
      </c>
      <c r="T1497" s="20" t="s">
        <v>7453</v>
      </c>
      <c r="U1497" s="20">
        <v>1028096</v>
      </c>
      <c r="V1497" s="20">
        <v>240002828</v>
      </c>
      <c r="W1497" s="20" t="s">
        <v>847</v>
      </c>
      <c r="X1497" s="20" t="s">
        <v>305</v>
      </c>
      <c r="Y1497" s="20" t="s">
        <v>333</v>
      </c>
      <c r="Z1497" s="20" t="s">
        <v>7530</v>
      </c>
      <c r="AA1497" s="20" t="s">
        <v>335</v>
      </c>
      <c r="AB1497" s="20" t="s">
        <v>336</v>
      </c>
      <c r="AC1497" s="20" t="s">
        <v>337</v>
      </c>
      <c r="AD1497" s="20" t="s">
        <v>56</v>
      </c>
      <c r="AE1497" s="20" t="s">
        <v>1014</v>
      </c>
    </row>
    <row r="1498" spans="1:31" ht="21" customHeight="1" x14ac:dyDescent="0.2">
      <c r="A1498" s="4">
        <f t="shared" si="73"/>
        <v>1496</v>
      </c>
      <c r="B1498" s="4" t="str">
        <f t="shared" si="74"/>
        <v>F010-00025858</v>
      </c>
      <c r="C1498" s="4" t="str">
        <f>IFERROR(VLOOKUP(F1498,Tablas!$A$1:$B$3,2,0),"")</f>
        <v>Factura</v>
      </c>
      <c r="D1498" s="4" t="str">
        <f t="shared" si="75"/>
        <v>Nacional - LETRAS A 45-55-65-75 DIAS / DRAFT  45-55-65-75 DAYS - Facturas clientes - C20602908837</v>
      </c>
      <c r="E1498" s="19">
        <v>45545</v>
      </c>
      <c r="F1498" s="20" t="s">
        <v>1001</v>
      </c>
      <c r="G1498" s="20" t="s">
        <v>7449</v>
      </c>
      <c r="H1498" s="20" t="s">
        <v>44</v>
      </c>
      <c r="I1498" s="20" t="s">
        <v>45</v>
      </c>
      <c r="J1498" s="20" t="s">
        <v>7450</v>
      </c>
      <c r="K1498" s="20" t="s">
        <v>7451</v>
      </c>
      <c r="L1498" s="20" t="s">
        <v>7452</v>
      </c>
      <c r="M1498" s="20" t="s">
        <v>125</v>
      </c>
      <c r="N1498" s="21">
        <v>2621.62</v>
      </c>
      <c r="O1498" s="21">
        <v>0</v>
      </c>
      <c r="P1498" s="20"/>
      <c r="Q1498" s="19">
        <v>45545</v>
      </c>
      <c r="R1498" s="20"/>
      <c r="S1498" s="19">
        <v>45635</v>
      </c>
      <c r="T1498" s="20" t="s">
        <v>7453</v>
      </c>
      <c r="U1498" s="20">
        <v>1021792</v>
      </c>
      <c r="V1498" s="20">
        <v>240002680</v>
      </c>
      <c r="W1498" s="20" t="s">
        <v>847</v>
      </c>
      <c r="X1498" s="20" t="s">
        <v>305</v>
      </c>
      <c r="Y1498" s="20" t="s">
        <v>128</v>
      </c>
      <c r="Z1498" s="20" t="s">
        <v>7454</v>
      </c>
      <c r="AA1498" s="20" t="s">
        <v>7455</v>
      </c>
      <c r="AB1498" s="20" t="s">
        <v>7456</v>
      </c>
      <c r="AC1498" s="20" t="s">
        <v>7457</v>
      </c>
      <c r="AD1498" s="20" t="s">
        <v>56</v>
      </c>
      <c r="AE1498" s="20" t="s">
        <v>1014</v>
      </c>
    </row>
    <row r="1499" spans="1:31" ht="21" customHeight="1" x14ac:dyDescent="0.2">
      <c r="A1499" s="4">
        <f t="shared" si="73"/>
        <v>1497</v>
      </c>
      <c r="B1499" s="4" t="str">
        <f t="shared" si="74"/>
        <v>F010-00026004</v>
      </c>
      <c r="C1499" s="4" t="str">
        <f>IFERROR(VLOOKUP(F1499,Tablas!$A$1:$B$3,2,0),"")</f>
        <v>Factura</v>
      </c>
      <c r="D1499" s="4" t="str">
        <f t="shared" si="75"/>
        <v>Nacional - LETRAS 45-52-59-66-73-90 DAYS - Facturas clientes - C20606722606</v>
      </c>
      <c r="E1499" s="19">
        <v>45559</v>
      </c>
      <c r="F1499" s="20" t="s">
        <v>1001</v>
      </c>
      <c r="G1499" s="20" t="s">
        <v>7795</v>
      </c>
      <c r="H1499" s="20" t="s">
        <v>44</v>
      </c>
      <c r="I1499" s="20" t="s">
        <v>45</v>
      </c>
      <c r="J1499" s="20" t="s">
        <v>7236</v>
      </c>
      <c r="K1499" s="20" t="s">
        <v>7237</v>
      </c>
      <c r="L1499" s="20" t="s">
        <v>7238</v>
      </c>
      <c r="M1499" s="20"/>
      <c r="N1499" s="21">
        <v>2634.51</v>
      </c>
      <c r="O1499" s="21">
        <v>0</v>
      </c>
      <c r="P1499" s="20"/>
      <c r="Q1499" s="19">
        <v>45559</v>
      </c>
      <c r="R1499" s="20"/>
      <c r="S1499" s="19">
        <v>45694</v>
      </c>
      <c r="T1499" s="20" t="s">
        <v>7389</v>
      </c>
      <c r="U1499" s="20">
        <v>1028211</v>
      </c>
      <c r="V1499" s="20">
        <v>240002835</v>
      </c>
      <c r="W1499" s="20" t="s">
        <v>847</v>
      </c>
      <c r="X1499" s="20" t="s">
        <v>305</v>
      </c>
      <c r="Y1499" s="20" t="s">
        <v>306</v>
      </c>
      <c r="Z1499" s="20" t="s">
        <v>7489</v>
      </c>
      <c r="AA1499" s="20" t="s">
        <v>7240</v>
      </c>
      <c r="AB1499" s="20" t="s">
        <v>7137</v>
      </c>
      <c r="AC1499" s="20" t="s">
        <v>3722</v>
      </c>
      <c r="AD1499" s="20" t="s">
        <v>56</v>
      </c>
      <c r="AE1499" s="20" t="s">
        <v>1014</v>
      </c>
    </row>
    <row r="1500" spans="1:31" ht="21" customHeight="1" x14ac:dyDescent="0.2">
      <c r="A1500" s="4">
        <f t="shared" si="73"/>
        <v>1498</v>
      </c>
      <c r="B1500" s="4" t="str">
        <f t="shared" si="74"/>
        <v>F010-00026004</v>
      </c>
      <c r="C1500" s="4" t="str">
        <f>IFERROR(VLOOKUP(F1500,Tablas!$A$1:$B$3,2,0),"")</f>
        <v>Factura</v>
      </c>
      <c r="D1500" s="4" t="str">
        <f t="shared" si="75"/>
        <v>Nacional - LETRAS 45-52-59-66-73-90 DAYS - Facturas clientes - C20606722606</v>
      </c>
      <c r="E1500" s="19">
        <v>45559</v>
      </c>
      <c r="F1500" s="20" t="s">
        <v>1001</v>
      </c>
      <c r="G1500" s="20" t="s">
        <v>7795</v>
      </c>
      <c r="H1500" s="20" t="s">
        <v>44</v>
      </c>
      <c r="I1500" s="20" t="s">
        <v>45</v>
      </c>
      <c r="J1500" s="20" t="s">
        <v>7236</v>
      </c>
      <c r="K1500" s="20" t="s">
        <v>7237</v>
      </c>
      <c r="L1500" s="20" t="s">
        <v>7238</v>
      </c>
      <c r="M1500" s="20"/>
      <c r="N1500" s="21">
        <v>2637.65</v>
      </c>
      <c r="O1500" s="21">
        <v>0</v>
      </c>
      <c r="P1500" s="20"/>
      <c r="Q1500" s="19">
        <v>45559</v>
      </c>
      <c r="R1500" s="20"/>
      <c r="S1500" s="19">
        <v>45663</v>
      </c>
      <c r="T1500" s="20" t="s">
        <v>7389</v>
      </c>
      <c r="U1500" s="20">
        <v>1028211</v>
      </c>
      <c r="V1500" s="20">
        <v>240002835</v>
      </c>
      <c r="W1500" s="20" t="s">
        <v>847</v>
      </c>
      <c r="X1500" s="20" t="s">
        <v>305</v>
      </c>
      <c r="Y1500" s="20" t="s">
        <v>306</v>
      </c>
      <c r="Z1500" s="20" t="s">
        <v>7489</v>
      </c>
      <c r="AA1500" s="20" t="s">
        <v>7240</v>
      </c>
      <c r="AB1500" s="20" t="s">
        <v>7137</v>
      </c>
      <c r="AC1500" s="20" t="s">
        <v>3722</v>
      </c>
      <c r="AD1500" s="20" t="s">
        <v>56</v>
      </c>
      <c r="AE1500" s="20" t="s">
        <v>1014</v>
      </c>
    </row>
    <row r="1501" spans="1:31" ht="21" customHeight="1" x14ac:dyDescent="0.2">
      <c r="A1501" s="4">
        <f t="shared" si="73"/>
        <v>1499</v>
      </c>
      <c r="B1501" s="4" t="str">
        <f t="shared" si="74"/>
        <v>F010-00026004</v>
      </c>
      <c r="C1501" s="4" t="str">
        <f>IFERROR(VLOOKUP(F1501,Tablas!$A$1:$B$3,2,0),"")</f>
        <v>Factura</v>
      </c>
      <c r="D1501" s="4" t="str">
        <f t="shared" si="75"/>
        <v>Nacional - LETRAS 45-52-59-66-73-90 DAYS - Facturas clientes - C20606722606</v>
      </c>
      <c r="E1501" s="19">
        <v>45559</v>
      </c>
      <c r="F1501" s="20" t="s">
        <v>1001</v>
      </c>
      <c r="G1501" s="20" t="s">
        <v>7795</v>
      </c>
      <c r="H1501" s="20" t="s">
        <v>44</v>
      </c>
      <c r="I1501" s="20" t="s">
        <v>45</v>
      </c>
      <c r="J1501" s="20" t="s">
        <v>7236</v>
      </c>
      <c r="K1501" s="20" t="s">
        <v>7237</v>
      </c>
      <c r="L1501" s="20" t="s">
        <v>7238</v>
      </c>
      <c r="M1501" s="20"/>
      <c r="N1501" s="21">
        <v>2637.65</v>
      </c>
      <c r="O1501" s="21">
        <v>0</v>
      </c>
      <c r="P1501" s="20"/>
      <c r="Q1501" s="19">
        <v>45559</v>
      </c>
      <c r="R1501" s="20"/>
      <c r="S1501" s="19">
        <v>45656</v>
      </c>
      <c r="T1501" s="20" t="s">
        <v>7389</v>
      </c>
      <c r="U1501" s="20">
        <v>1028211</v>
      </c>
      <c r="V1501" s="20">
        <v>240002835</v>
      </c>
      <c r="W1501" s="20" t="s">
        <v>847</v>
      </c>
      <c r="X1501" s="20" t="s">
        <v>305</v>
      </c>
      <c r="Y1501" s="20" t="s">
        <v>306</v>
      </c>
      <c r="Z1501" s="20" t="s">
        <v>7489</v>
      </c>
      <c r="AA1501" s="20" t="s">
        <v>7240</v>
      </c>
      <c r="AB1501" s="20" t="s">
        <v>7137</v>
      </c>
      <c r="AC1501" s="20" t="s">
        <v>3722</v>
      </c>
      <c r="AD1501" s="20" t="s">
        <v>56</v>
      </c>
      <c r="AE1501" s="20" t="s">
        <v>1014</v>
      </c>
    </row>
    <row r="1502" spans="1:31" ht="21" customHeight="1" x14ac:dyDescent="0.2">
      <c r="A1502" s="4">
        <f t="shared" si="73"/>
        <v>1500</v>
      </c>
      <c r="B1502" s="4" t="str">
        <f t="shared" si="74"/>
        <v>F010-00026004</v>
      </c>
      <c r="C1502" s="4" t="str">
        <f>IFERROR(VLOOKUP(F1502,Tablas!$A$1:$B$3,2,0),"")</f>
        <v>Factura</v>
      </c>
      <c r="D1502" s="4" t="str">
        <f t="shared" si="75"/>
        <v>Nacional - LETRAS 45-52-59-66-73-90 DAYS - Facturas clientes - C20606722606</v>
      </c>
      <c r="E1502" s="19">
        <v>45559</v>
      </c>
      <c r="F1502" s="20" t="s">
        <v>1001</v>
      </c>
      <c r="G1502" s="20" t="s">
        <v>7795</v>
      </c>
      <c r="H1502" s="20" t="s">
        <v>44</v>
      </c>
      <c r="I1502" s="20" t="s">
        <v>45</v>
      </c>
      <c r="J1502" s="20" t="s">
        <v>7236</v>
      </c>
      <c r="K1502" s="20" t="s">
        <v>7237</v>
      </c>
      <c r="L1502" s="20" t="s">
        <v>7238</v>
      </c>
      <c r="M1502" s="20"/>
      <c r="N1502" s="21">
        <v>2637.65</v>
      </c>
      <c r="O1502" s="21">
        <v>0</v>
      </c>
      <c r="P1502" s="20"/>
      <c r="Q1502" s="19">
        <v>45559</v>
      </c>
      <c r="R1502" s="20"/>
      <c r="S1502" s="19">
        <v>45649</v>
      </c>
      <c r="T1502" s="20" t="s">
        <v>7389</v>
      </c>
      <c r="U1502" s="20">
        <v>1028211</v>
      </c>
      <c r="V1502" s="20">
        <v>240002835</v>
      </c>
      <c r="W1502" s="20" t="s">
        <v>847</v>
      </c>
      <c r="X1502" s="20" t="s">
        <v>305</v>
      </c>
      <c r="Y1502" s="20" t="s">
        <v>306</v>
      </c>
      <c r="Z1502" s="20" t="s">
        <v>7489</v>
      </c>
      <c r="AA1502" s="20" t="s">
        <v>7240</v>
      </c>
      <c r="AB1502" s="20" t="s">
        <v>7137</v>
      </c>
      <c r="AC1502" s="20" t="s">
        <v>3722</v>
      </c>
      <c r="AD1502" s="20" t="s">
        <v>56</v>
      </c>
      <c r="AE1502" s="20" t="s">
        <v>1014</v>
      </c>
    </row>
    <row r="1503" spans="1:31" ht="21" customHeight="1" x14ac:dyDescent="0.2">
      <c r="A1503" s="4">
        <f t="shared" si="73"/>
        <v>1501</v>
      </c>
      <c r="B1503" s="4" t="str">
        <f t="shared" si="74"/>
        <v>F010-00026004</v>
      </c>
      <c r="C1503" s="4" t="str">
        <f>IFERROR(VLOOKUP(F1503,Tablas!$A$1:$B$3,2,0),"")</f>
        <v>Factura</v>
      </c>
      <c r="D1503" s="4" t="str">
        <f t="shared" si="75"/>
        <v>Nacional - LETRAS 45-52-59-66-73-90 DAYS - Facturas clientes - C20606722606</v>
      </c>
      <c r="E1503" s="19">
        <v>45559</v>
      </c>
      <c r="F1503" s="20" t="s">
        <v>1001</v>
      </c>
      <c r="G1503" s="20" t="s">
        <v>7795</v>
      </c>
      <c r="H1503" s="20" t="s">
        <v>44</v>
      </c>
      <c r="I1503" s="20" t="s">
        <v>45</v>
      </c>
      <c r="J1503" s="20" t="s">
        <v>7236</v>
      </c>
      <c r="K1503" s="20" t="s">
        <v>7237</v>
      </c>
      <c r="L1503" s="20" t="s">
        <v>7238</v>
      </c>
      <c r="M1503" s="20"/>
      <c r="N1503" s="21">
        <v>2637.65</v>
      </c>
      <c r="O1503" s="21">
        <v>0</v>
      </c>
      <c r="P1503" s="20"/>
      <c r="Q1503" s="19">
        <v>45559</v>
      </c>
      <c r="R1503" s="20"/>
      <c r="S1503" s="19">
        <v>45670</v>
      </c>
      <c r="T1503" s="20" t="s">
        <v>7389</v>
      </c>
      <c r="U1503" s="20">
        <v>1028211</v>
      </c>
      <c r="V1503" s="20">
        <v>240002835</v>
      </c>
      <c r="W1503" s="20" t="s">
        <v>847</v>
      </c>
      <c r="X1503" s="20" t="s">
        <v>305</v>
      </c>
      <c r="Y1503" s="20" t="s">
        <v>306</v>
      </c>
      <c r="Z1503" s="20" t="s">
        <v>7489</v>
      </c>
      <c r="AA1503" s="20" t="s">
        <v>7240</v>
      </c>
      <c r="AB1503" s="20" t="s">
        <v>7137</v>
      </c>
      <c r="AC1503" s="20" t="s">
        <v>3722</v>
      </c>
      <c r="AD1503" s="20" t="s">
        <v>56</v>
      </c>
      <c r="AE1503" s="20" t="s">
        <v>1014</v>
      </c>
    </row>
    <row r="1504" spans="1:31" ht="21" customHeight="1" x14ac:dyDescent="0.2">
      <c r="A1504" s="4">
        <f t="shared" si="73"/>
        <v>1502</v>
      </c>
      <c r="B1504" s="4" t="str">
        <f t="shared" si="74"/>
        <v>F010-00026004</v>
      </c>
      <c r="C1504" s="4" t="str">
        <f>IFERROR(VLOOKUP(F1504,Tablas!$A$1:$B$3,2,0),"")</f>
        <v>Factura</v>
      </c>
      <c r="D1504" s="4" t="str">
        <f t="shared" si="75"/>
        <v>Nacional - LETRAS 45-52-59-66-73-90 DAYS - Facturas clientes - C20606722606</v>
      </c>
      <c r="E1504" s="19">
        <v>45559</v>
      </c>
      <c r="F1504" s="20" t="s">
        <v>1001</v>
      </c>
      <c r="G1504" s="20" t="s">
        <v>7795</v>
      </c>
      <c r="H1504" s="20" t="s">
        <v>44</v>
      </c>
      <c r="I1504" s="20" t="s">
        <v>45</v>
      </c>
      <c r="J1504" s="20" t="s">
        <v>7236</v>
      </c>
      <c r="K1504" s="20" t="s">
        <v>7237</v>
      </c>
      <c r="L1504" s="20" t="s">
        <v>7238</v>
      </c>
      <c r="M1504" s="20"/>
      <c r="N1504" s="21">
        <v>2637.65</v>
      </c>
      <c r="O1504" s="21">
        <v>0</v>
      </c>
      <c r="P1504" s="20"/>
      <c r="Q1504" s="19">
        <v>45559</v>
      </c>
      <c r="R1504" s="20"/>
      <c r="S1504" s="19">
        <v>45677</v>
      </c>
      <c r="T1504" s="20" t="s">
        <v>7389</v>
      </c>
      <c r="U1504" s="20">
        <v>1028211</v>
      </c>
      <c r="V1504" s="20">
        <v>240002835</v>
      </c>
      <c r="W1504" s="20" t="s">
        <v>847</v>
      </c>
      <c r="X1504" s="20" t="s">
        <v>305</v>
      </c>
      <c r="Y1504" s="20" t="s">
        <v>306</v>
      </c>
      <c r="Z1504" s="20" t="s">
        <v>7489</v>
      </c>
      <c r="AA1504" s="20" t="s">
        <v>7240</v>
      </c>
      <c r="AB1504" s="20" t="s">
        <v>7137</v>
      </c>
      <c r="AC1504" s="20" t="s">
        <v>3722</v>
      </c>
      <c r="AD1504" s="20" t="s">
        <v>56</v>
      </c>
      <c r="AE1504" s="20" t="s">
        <v>1014</v>
      </c>
    </row>
    <row r="1505" spans="1:31" ht="21" customHeight="1" x14ac:dyDescent="0.2">
      <c r="A1505" s="4">
        <f t="shared" si="73"/>
        <v>1503</v>
      </c>
      <c r="B1505" s="4" t="str">
        <f t="shared" si="74"/>
        <v>F010-00025902</v>
      </c>
      <c r="C1505" s="4" t="str">
        <f>IFERROR(VLOOKUP(F1505,Tablas!$A$1:$B$3,2,0),"")</f>
        <v>Factura</v>
      </c>
      <c r="D1505" s="4" t="str">
        <f t="shared" si="75"/>
        <v>Nacional - LETRAS A 45-55-65-75 DIAS / DRAFT  45-55-65-75 DAYS - Facturas clientes - C20481460159</v>
      </c>
      <c r="E1505" s="19">
        <v>45551</v>
      </c>
      <c r="F1505" s="20" t="s">
        <v>1001</v>
      </c>
      <c r="G1505" s="20" t="s">
        <v>7461</v>
      </c>
      <c r="H1505" s="20" t="s">
        <v>44</v>
      </c>
      <c r="I1505" s="20" t="s">
        <v>45</v>
      </c>
      <c r="J1505" s="20" t="s">
        <v>379</v>
      </c>
      <c r="K1505" s="20" t="s">
        <v>380</v>
      </c>
      <c r="L1505" s="20" t="s">
        <v>381</v>
      </c>
      <c r="M1505" s="20" t="s">
        <v>125</v>
      </c>
      <c r="N1505" s="21">
        <v>2656.42</v>
      </c>
      <c r="O1505" s="21">
        <v>0</v>
      </c>
      <c r="P1505" s="20"/>
      <c r="Q1505" s="19">
        <v>45551</v>
      </c>
      <c r="R1505" s="20"/>
      <c r="S1505" s="19">
        <v>45641</v>
      </c>
      <c r="T1505" s="20" t="s">
        <v>7453</v>
      </c>
      <c r="U1505" s="20">
        <v>1024933</v>
      </c>
      <c r="V1505" s="20">
        <v>240002726</v>
      </c>
      <c r="W1505" s="20" t="s">
        <v>847</v>
      </c>
      <c r="X1505" s="20" t="s">
        <v>274</v>
      </c>
      <c r="Y1505" s="20" t="s">
        <v>245</v>
      </c>
      <c r="Z1505" s="20" t="s">
        <v>7462</v>
      </c>
      <c r="AA1505" s="20" t="s">
        <v>7463</v>
      </c>
      <c r="AB1505" s="20" t="s">
        <v>337</v>
      </c>
      <c r="AC1505" s="20" t="s">
        <v>337</v>
      </c>
      <c r="AD1505" s="20" t="s">
        <v>56</v>
      </c>
      <c r="AE1505" s="20" t="s">
        <v>1014</v>
      </c>
    </row>
    <row r="1506" spans="1:31" ht="21" customHeight="1" x14ac:dyDescent="0.2">
      <c r="A1506" s="4">
        <f t="shared" si="73"/>
        <v>1504</v>
      </c>
      <c r="B1506" s="4" t="str">
        <f t="shared" si="74"/>
        <v>F010-00025781</v>
      </c>
      <c r="C1506" s="4" t="str">
        <f>IFERROR(VLOOKUP(F1506,Tablas!$A$1:$B$3,2,0),"")</f>
        <v>Factura</v>
      </c>
      <c r="D1506" s="4" t="str">
        <f t="shared" si="75"/>
        <v>Nacional - LETRAS 45-52-59-66-73-90 DAYS - Facturas clientes - C20606722606</v>
      </c>
      <c r="E1506" s="19">
        <v>45533</v>
      </c>
      <c r="F1506" s="20" t="s">
        <v>1001</v>
      </c>
      <c r="G1506" s="20" t="s">
        <v>7804</v>
      </c>
      <c r="H1506" s="20" t="s">
        <v>44</v>
      </c>
      <c r="I1506" s="20" t="s">
        <v>45</v>
      </c>
      <c r="J1506" s="20" t="s">
        <v>7236</v>
      </c>
      <c r="K1506" s="20" t="s">
        <v>7237</v>
      </c>
      <c r="L1506" s="20" t="s">
        <v>7238</v>
      </c>
      <c r="M1506" s="20"/>
      <c r="N1506" s="21">
        <v>2681.73</v>
      </c>
      <c r="O1506" s="21">
        <v>0</v>
      </c>
      <c r="P1506" s="20"/>
      <c r="Q1506" s="19">
        <v>45533</v>
      </c>
      <c r="R1506" s="20"/>
      <c r="S1506" s="19">
        <v>45668</v>
      </c>
      <c r="T1506" s="20" t="s">
        <v>7389</v>
      </c>
      <c r="U1506" s="20">
        <v>1016882</v>
      </c>
      <c r="V1506" s="20">
        <v>240002591</v>
      </c>
      <c r="W1506" s="20" t="s">
        <v>847</v>
      </c>
      <c r="X1506" s="20" t="s">
        <v>274</v>
      </c>
      <c r="Y1506" s="20" t="s">
        <v>306</v>
      </c>
      <c r="Z1506" s="20" t="s">
        <v>7489</v>
      </c>
      <c r="AA1506" s="20" t="s">
        <v>7240</v>
      </c>
      <c r="AB1506" s="20" t="s">
        <v>7137</v>
      </c>
      <c r="AC1506" s="20" t="s">
        <v>3722</v>
      </c>
      <c r="AD1506" s="20" t="s">
        <v>56</v>
      </c>
      <c r="AE1506" s="20" t="s">
        <v>1014</v>
      </c>
    </row>
    <row r="1507" spans="1:31" ht="21" customHeight="1" x14ac:dyDescent="0.2">
      <c r="A1507" s="4">
        <f t="shared" si="73"/>
        <v>1505</v>
      </c>
      <c r="B1507" s="4" t="str">
        <f t="shared" si="74"/>
        <v>B010-00006448</v>
      </c>
      <c r="C1507" s="4" t="str">
        <f>IFERROR(VLOOKUP(F1507,Tablas!$A$1:$B$3,2,0),"")</f>
        <v>Boleta</v>
      </c>
      <c r="D1507" s="4" t="str">
        <f t="shared" si="75"/>
        <v xml:space="preserve"> - CONTADO / CASH - INTERESES POR PRESTAMO SEGUN CONTRATO 30/10/2019</v>
      </c>
      <c r="E1507" s="19">
        <v>43799</v>
      </c>
      <c r="F1507" s="20" t="s">
        <v>842</v>
      </c>
      <c r="G1507" s="20" t="s">
        <v>7805</v>
      </c>
      <c r="H1507" s="20" t="s">
        <v>44</v>
      </c>
      <c r="I1507" s="20" t="s">
        <v>45</v>
      </c>
      <c r="J1507" s="20" t="s">
        <v>396</v>
      </c>
      <c r="K1507" s="20" t="s">
        <v>397</v>
      </c>
      <c r="L1507" s="20" t="s">
        <v>398</v>
      </c>
      <c r="M1507" s="20" t="s">
        <v>33</v>
      </c>
      <c r="N1507" s="21">
        <v>2683.24</v>
      </c>
      <c r="O1507" s="25">
        <v>789.42</v>
      </c>
      <c r="P1507" s="20"/>
      <c r="Q1507" s="19">
        <v>43799</v>
      </c>
      <c r="R1507" s="20"/>
      <c r="S1507" s="19">
        <v>43799</v>
      </c>
      <c r="T1507" s="20" t="s">
        <v>49</v>
      </c>
      <c r="U1507" s="20">
        <v>281675</v>
      </c>
      <c r="V1507" s="20">
        <v>1900001708</v>
      </c>
      <c r="W1507" s="20" t="s">
        <v>847</v>
      </c>
      <c r="X1507" s="20" t="s">
        <v>2795</v>
      </c>
      <c r="Y1507" s="20" t="s">
        <v>52</v>
      </c>
      <c r="Z1507" s="20" t="s">
        <v>7806</v>
      </c>
      <c r="AA1507" s="20" t="s">
        <v>66</v>
      </c>
      <c r="AB1507" s="20" t="s">
        <v>66</v>
      </c>
      <c r="AC1507" s="20" t="s">
        <v>66</v>
      </c>
      <c r="AD1507" s="20" t="s">
        <v>56</v>
      </c>
      <c r="AE1507" s="20"/>
    </row>
    <row r="1508" spans="1:31" ht="21" customHeight="1" x14ac:dyDescent="0.2">
      <c r="A1508" s="4">
        <f t="shared" si="73"/>
        <v>1506</v>
      </c>
      <c r="B1508" s="4" t="str">
        <f t="shared" si="74"/>
        <v>F010-00025781</v>
      </c>
      <c r="C1508" s="4" t="str">
        <f>IFERROR(VLOOKUP(F1508,Tablas!$A$1:$B$3,2,0),"")</f>
        <v>Factura</v>
      </c>
      <c r="D1508" s="4" t="str">
        <f t="shared" si="75"/>
        <v>Nacional - LETRAS 45-52-59-66-73-90 DAYS - Facturas clientes - C20606722606</v>
      </c>
      <c r="E1508" s="19">
        <v>45533</v>
      </c>
      <c r="F1508" s="20" t="s">
        <v>1001</v>
      </c>
      <c r="G1508" s="20" t="s">
        <v>7804</v>
      </c>
      <c r="H1508" s="20" t="s">
        <v>44</v>
      </c>
      <c r="I1508" s="20" t="s">
        <v>45</v>
      </c>
      <c r="J1508" s="20" t="s">
        <v>7236</v>
      </c>
      <c r="K1508" s="20" t="s">
        <v>7237</v>
      </c>
      <c r="L1508" s="20" t="s">
        <v>7238</v>
      </c>
      <c r="M1508" s="20"/>
      <c r="N1508" s="21">
        <v>2684.96</v>
      </c>
      <c r="O1508" s="21">
        <v>0</v>
      </c>
      <c r="P1508" s="20"/>
      <c r="Q1508" s="19">
        <v>45533</v>
      </c>
      <c r="R1508" s="20"/>
      <c r="S1508" s="19">
        <v>45637</v>
      </c>
      <c r="T1508" s="20" t="s">
        <v>7389</v>
      </c>
      <c r="U1508" s="20">
        <v>1016882</v>
      </c>
      <c r="V1508" s="20">
        <v>240002591</v>
      </c>
      <c r="W1508" s="20" t="s">
        <v>847</v>
      </c>
      <c r="X1508" s="20" t="s">
        <v>274</v>
      </c>
      <c r="Y1508" s="20" t="s">
        <v>306</v>
      </c>
      <c r="Z1508" s="20" t="s">
        <v>7489</v>
      </c>
      <c r="AA1508" s="20" t="s">
        <v>7240</v>
      </c>
      <c r="AB1508" s="20" t="s">
        <v>7137</v>
      </c>
      <c r="AC1508" s="20" t="s">
        <v>3722</v>
      </c>
      <c r="AD1508" s="20" t="s">
        <v>56</v>
      </c>
      <c r="AE1508" s="20" t="s">
        <v>1014</v>
      </c>
    </row>
    <row r="1509" spans="1:31" ht="21" customHeight="1" x14ac:dyDescent="0.2">
      <c r="A1509" s="4">
        <f t="shared" si="73"/>
        <v>1507</v>
      </c>
      <c r="B1509" s="4" t="str">
        <f t="shared" si="74"/>
        <v>F010-00025781</v>
      </c>
      <c r="C1509" s="4" t="str">
        <f>IFERROR(VLOOKUP(F1509,Tablas!$A$1:$B$3,2,0),"")</f>
        <v>Factura</v>
      </c>
      <c r="D1509" s="4" t="str">
        <f t="shared" si="75"/>
        <v>Nacional - LETRAS 45-52-59-66-73-90 DAYS - Facturas clientes - C20606722606</v>
      </c>
      <c r="E1509" s="19">
        <v>45533</v>
      </c>
      <c r="F1509" s="20" t="s">
        <v>1001</v>
      </c>
      <c r="G1509" s="20" t="s">
        <v>7804</v>
      </c>
      <c r="H1509" s="20" t="s">
        <v>44</v>
      </c>
      <c r="I1509" s="20" t="s">
        <v>45</v>
      </c>
      <c r="J1509" s="20" t="s">
        <v>7236</v>
      </c>
      <c r="K1509" s="20" t="s">
        <v>7237</v>
      </c>
      <c r="L1509" s="20" t="s">
        <v>7238</v>
      </c>
      <c r="M1509" s="20"/>
      <c r="N1509" s="21">
        <v>2684.96</v>
      </c>
      <c r="O1509" s="21">
        <v>0</v>
      </c>
      <c r="P1509" s="20"/>
      <c r="Q1509" s="19">
        <v>45533</v>
      </c>
      <c r="R1509" s="20"/>
      <c r="S1509" s="19">
        <v>45623</v>
      </c>
      <c r="T1509" s="20" t="s">
        <v>7389</v>
      </c>
      <c r="U1509" s="20">
        <v>1016882</v>
      </c>
      <c r="V1509" s="20">
        <v>240002591</v>
      </c>
      <c r="W1509" s="20" t="s">
        <v>847</v>
      </c>
      <c r="X1509" s="20" t="s">
        <v>274</v>
      </c>
      <c r="Y1509" s="20" t="s">
        <v>306</v>
      </c>
      <c r="Z1509" s="20" t="s">
        <v>7489</v>
      </c>
      <c r="AA1509" s="20" t="s">
        <v>7240</v>
      </c>
      <c r="AB1509" s="20" t="s">
        <v>7137</v>
      </c>
      <c r="AC1509" s="20" t="s">
        <v>3722</v>
      </c>
      <c r="AD1509" s="20" t="s">
        <v>56</v>
      </c>
      <c r="AE1509" s="20" t="s">
        <v>1014</v>
      </c>
    </row>
    <row r="1510" spans="1:31" ht="21" customHeight="1" x14ac:dyDescent="0.2">
      <c r="A1510" s="4">
        <f t="shared" si="73"/>
        <v>1508</v>
      </c>
      <c r="B1510" s="4" t="str">
        <f t="shared" si="74"/>
        <v>F010-00025781</v>
      </c>
      <c r="C1510" s="4" t="str">
        <f>IFERROR(VLOOKUP(F1510,Tablas!$A$1:$B$3,2,0),"")</f>
        <v>Factura</v>
      </c>
      <c r="D1510" s="4" t="str">
        <f t="shared" si="75"/>
        <v>Nacional - LETRAS 45-52-59-66-73-90 DAYS - Facturas clientes - C20606722606</v>
      </c>
      <c r="E1510" s="19">
        <v>45533</v>
      </c>
      <c r="F1510" s="20" t="s">
        <v>1001</v>
      </c>
      <c r="G1510" s="20" t="s">
        <v>7804</v>
      </c>
      <c r="H1510" s="20" t="s">
        <v>44</v>
      </c>
      <c r="I1510" s="20" t="s">
        <v>45</v>
      </c>
      <c r="J1510" s="20" t="s">
        <v>7236</v>
      </c>
      <c r="K1510" s="20" t="s">
        <v>7237</v>
      </c>
      <c r="L1510" s="20" t="s">
        <v>7238</v>
      </c>
      <c r="M1510" s="20"/>
      <c r="N1510" s="21">
        <v>2684.96</v>
      </c>
      <c r="O1510" s="21">
        <v>0</v>
      </c>
      <c r="P1510" s="20"/>
      <c r="Q1510" s="19">
        <v>45533</v>
      </c>
      <c r="R1510" s="20"/>
      <c r="S1510" s="19">
        <v>45651</v>
      </c>
      <c r="T1510" s="20" t="s">
        <v>7389</v>
      </c>
      <c r="U1510" s="20">
        <v>1016882</v>
      </c>
      <c r="V1510" s="20">
        <v>240002591</v>
      </c>
      <c r="W1510" s="20" t="s">
        <v>847</v>
      </c>
      <c r="X1510" s="20" t="s">
        <v>274</v>
      </c>
      <c r="Y1510" s="20" t="s">
        <v>306</v>
      </c>
      <c r="Z1510" s="20" t="s">
        <v>7489</v>
      </c>
      <c r="AA1510" s="20" t="s">
        <v>7240</v>
      </c>
      <c r="AB1510" s="20" t="s">
        <v>7137</v>
      </c>
      <c r="AC1510" s="20" t="s">
        <v>3722</v>
      </c>
      <c r="AD1510" s="20" t="s">
        <v>56</v>
      </c>
      <c r="AE1510" s="20" t="s">
        <v>1014</v>
      </c>
    </row>
    <row r="1511" spans="1:31" ht="21" customHeight="1" x14ac:dyDescent="0.2">
      <c r="A1511" s="4">
        <f t="shared" si="73"/>
        <v>1509</v>
      </c>
      <c r="B1511" s="4" t="str">
        <f t="shared" si="74"/>
        <v>F010-00025781</v>
      </c>
      <c r="C1511" s="4" t="str">
        <f>IFERROR(VLOOKUP(F1511,Tablas!$A$1:$B$3,2,0),"")</f>
        <v>Factura</v>
      </c>
      <c r="D1511" s="4" t="str">
        <f t="shared" si="75"/>
        <v>Nacional - LETRAS 45-52-59-66-73-90 DAYS - Facturas clientes - C20606722606</v>
      </c>
      <c r="E1511" s="19">
        <v>45533</v>
      </c>
      <c r="F1511" s="20" t="s">
        <v>1001</v>
      </c>
      <c r="G1511" s="20" t="s">
        <v>7804</v>
      </c>
      <c r="H1511" s="20" t="s">
        <v>44</v>
      </c>
      <c r="I1511" s="20" t="s">
        <v>45</v>
      </c>
      <c r="J1511" s="20" t="s">
        <v>7236</v>
      </c>
      <c r="K1511" s="20" t="s">
        <v>7237</v>
      </c>
      <c r="L1511" s="20" t="s">
        <v>7238</v>
      </c>
      <c r="M1511" s="20"/>
      <c r="N1511" s="21">
        <v>2684.96</v>
      </c>
      <c r="O1511" s="21">
        <v>0</v>
      </c>
      <c r="P1511" s="20"/>
      <c r="Q1511" s="19">
        <v>45533</v>
      </c>
      <c r="R1511" s="20"/>
      <c r="S1511" s="19">
        <v>45630</v>
      </c>
      <c r="T1511" s="20" t="s">
        <v>7389</v>
      </c>
      <c r="U1511" s="20">
        <v>1016882</v>
      </c>
      <c r="V1511" s="20">
        <v>240002591</v>
      </c>
      <c r="W1511" s="20" t="s">
        <v>847</v>
      </c>
      <c r="X1511" s="20" t="s">
        <v>274</v>
      </c>
      <c r="Y1511" s="20" t="s">
        <v>306</v>
      </c>
      <c r="Z1511" s="20" t="s">
        <v>7489</v>
      </c>
      <c r="AA1511" s="20" t="s">
        <v>7240</v>
      </c>
      <c r="AB1511" s="20" t="s">
        <v>7137</v>
      </c>
      <c r="AC1511" s="20" t="s">
        <v>3722</v>
      </c>
      <c r="AD1511" s="20" t="s">
        <v>56</v>
      </c>
      <c r="AE1511" s="20" t="s">
        <v>1014</v>
      </c>
    </row>
    <row r="1512" spans="1:31" ht="21" customHeight="1" x14ac:dyDescent="0.2">
      <c r="A1512" s="4">
        <f t="shared" si="73"/>
        <v>1510</v>
      </c>
      <c r="B1512" s="4" t="str">
        <f t="shared" si="74"/>
        <v>F010-00025781</v>
      </c>
      <c r="C1512" s="4" t="str">
        <f>IFERROR(VLOOKUP(F1512,Tablas!$A$1:$B$3,2,0),"")</f>
        <v>Factura</v>
      </c>
      <c r="D1512" s="4" t="str">
        <f t="shared" si="75"/>
        <v>Nacional - LETRAS 45-52-59-66-73-90 DAYS - Facturas clientes - C20606722606</v>
      </c>
      <c r="E1512" s="19">
        <v>45533</v>
      </c>
      <c r="F1512" s="20" t="s">
        <v>1001</v>
      </c>
      <c r="G1512" s="20" t="s">
        <v>7804</v>
      </c>
      <c r="H1512" s="20" t="s">
        <v>44</v>
      </c>
      <c r="I1512" s="20" t="s">
        <v>45</v>
      </c>
      <c r="J1512" s="20" t="s">
        <v>7236</v>
      </c>
      <c r="K1512" s="20" t="s">
        <v>7237</v>
      </c>
      <c r="L1512" s="20" t="s">
        <v>7238</v>
      </c>
      <c r="M1512" s="20"/>
      <c r="N1512" s="21">
        <v>2684.96</v>
      </c>
      <c r="O1512" s="21">
        <v>0</v>
      </c>
      <c r="P1512" s="20"/>
      <c r="Q1512" s="19">
        <v>45533</v>
      </c>
      <c r="R1512" s="20"/>
      <c r="S1512" s="19">
        <v>45644</v>
      </c>
      <c r="T1512" s="20" t="s">
        <v>7389</v>
      </c>
      <c r="U1512" s="20">
        <v>1016882</v>
      </c>
      <c r="V1512" s="20">
        <v>240002591</v>
      </c>
      <c r="W1512" s="20" t="s">
        <v>847</v>
      </c>
      <c r="X1512" s="20" t="s">
        <v>274</v>
      </c>
      <c r="Y1512" s="20" t="s">
        <v>306</v>
      </c>
      <c r="Z1512" s="20" t="s">
        <v>7489</v>
      </c>
      <c r="AA1512" s="20" t="s">
        <v>7240</v>
      </c>
      <c r="AB1512" s="20" t="s">
        <v>7137</v>
      </c>
      <c r="AC1512" s="20" t="s">
        <v>3722</v>
      </c>
      <c r="AD1512" s="20" t="s">
        <v>56</v>
      </c>
      <c r="AE1512" s="20" t="s">
        <v>1014</v>
      </c>
    </row>
    <row r="1513" spans="1:31" ht="21" customHeight="1" x14ac:dyDescent="0.2">
      <c r="A1513" s="4">
        <f t="shared" si="73"/>
        <v>1511</v>
      </c>
      <c r="B1513" s="4" t="str">
        <f t="shared" si="74"/>
        <v>B010-00006307</v>
      </c>
      <c r="C1513" s="4" t="str">
        <f>IFERROR(VLOOKUP(F1513,Tablas!$A$1:$B$3,2,0),"")</f>
        <v>Boleta</v>
      </c>
      <c r="D1513" s="4" t="str">
        <f t="shared" si="75"/>
        <v xml:space="preserve"> - CONTADO / CASH - INTERESES POR PRESTAMO SEGUN CONTRATO 31/10/2019</v>
      </c>
      <c r="E1513" s="19">
        <v>43769</v>
      </c>
      <c r="F1513" s="20" t="s">
        <v>842</v>
      </c>
      <c r="G1513" s="20" t="s">
        <v>7807</v>
      </c>
      <c r="H1513" s="20" t="s">
        <v>44</v>
      </c>
      <c r="I1513" s="20" t="s">
        <v>45</v>
      </c>
      <c r="J1513" s="20" t="s">
        <v>396</v>
      </c>
      <c r="K1513" s="20" t="s">
        <v>397</v>
      </c>
      <c r="L1513" s="20" t="s">
        <v>398</v>
      </c>
      <c r="M1513" s="20" t="s">
        <v>33</v>
      </c>
      <c r="N1513" s="21">
        <v>2689.33</v>
      </c>
      <c r="O1513" s="25">
        <v>803.03</v>
      </c>
      <c r="P1513" s="20"/>
      <c r="Q1513" s="19">
        <v>43769</v>
      </c>
      <c r="R1513" s="20"/>
      <c r="S1513" s="19">
        <v>43769</v>
      </c>
      <c r="T1513" s="20" t="s">
        <v>49</v>
      </c>
      <c r="U1513" s="20">
        <v>266078</v>
      </c>
      <c r="V1513" s="20">
        <v>1900001567</v>
      </c>
      <c r="W1513" s="20" t="s">
        <v>847</v>
      </c>
      <c r="X1513" s="20" t="s">
        <v>2795</v>
      </c>
      <c r="Y1513" s="20" t="s">
        <v>52</v>
      </c>
      <c r="Z1513" s="20" t="s">
        <v>7808</v>
      </c>
      <c r="AA1513" s="20" t="s">
        <v>66</v>
      </c>
      <c r="AB1513" s="20" t="s">
        <v>66</v>
      </c>
      <c r="AC1513" s="20" t="s">
        <v>66</v>
      </c>
      <c r="AD1513" s="20" t="s">
        <v>56</v>
      </c>
      <c r="AE1513" s="20"/>
    </row>
    <row r="1514" spans="1:31" ht="21" customHeight="1" x14ac:dyDescent="0.2">
      <c r="A1514" s="4">
        <f t="shared" si="73"/>
        <v>1512</v>
      </c>
      <c r="B1514" s="4" t="str">
        <f t="shared" si="74"/>
        <v>F010-00025908</v>
      </c>
      <c r="C1514" s="4" t="str">
        <f>IFERROR(VLOOKUP(F1514,Tablas!$A$1:$B$3,2,0),"")</f>
        <v>Factura</v>
      </c>
      <c r="D1514" s="4" t="str">
        <f t="shared" si="75"/>
        <v>Nacional - LETRAS 45-52-59-66-73-90 DAYS - Facturas clientes - C20602952640</v>
      </c>
      <c r="E1514" s="19">
        <v>45551</v>
      </c>
      <c r="F1514" s="20" t="s">
        <v>1001</v>
      </c>
      <c r="G1514" s="20" t="s">
        <v>7811</v>
      </c>
      <c r="H1514" s="20" t="s">
        <v>44</v>
      </c>
      <c r="I1514" s="20" t="s">
        <v>45</v>
      </c>
      <c r="J1514" s="20" t="s">
        <v>7492</v>
      </c>
      <c r="K1514" s="20" t="s">
        <v>7493</v>
      </c>
      <c r="L1514" s="20" t="s">
        <v>7494</v>
      </c>
      <c r="M1514" s="20" t="s">
        <v>125</v>
      </c>
      <c r="N1514" s="21">
        <v>2718.38</v>
      </c>
      <c r="O1514" s="21">
        <v>0</v>
      </c>
      <c r="P1514" s="20"/>
      <c r="Q1514" s="19">
        <v>45551</v>
      </c>
      <c r="R1514" s="20"/>
      <c r="S1514" s="19">
        <v>45686</v>
      </c>
      <c r="T1514" s="20" t="s">
        <v>7389</v>
      </c>
      <c r="U1514" s="20">
        <v>1024952</v>
      </c>
      <c r="V1514" s="20">
        <v>240002732</v>
      </c>
      <c r="W1514" s="20" t="s">
        <v>847</v>
      </c>
      <c r="X1514" s="20" t="s">
        <v>305</v>
      </c>
      <c r="Y1514" s="20" t="s">
        <v>333</v>
      </c>
      <c r="Z1514" s="20" t="s">
        <v>7812</v>
      </c>
      <c r="AA1514" s="20" t="s">
        <v>7495</v>
      </c>
      <c r="AB1514" s="20" t="s">
        <v>502</v>
      </c>
      <c r="AC1514" s="20" t="s">
        <v>502</v>
      </c>
      <c r="AD1514" s="20" t="s">
        <v>56</v>
      </c>
      <c r="AE1514" s="20" t="s">
        <v>1014</v>
      </c>
    </row>
    <row r="1515" spans="1:31" ht="21" customHeight="1" x14ac:dyDescent="0.2">
      <c r="A1515" s="4">
        <f t="shared" si="73"/>
        <v>1513</v>
      </c>
      <c r="B1515" s="4" t="str">
        <f t="shared" si="74"/>
        <v>F010-00025908</v>
      </c>
      <c r="C1515" s="4" t="str">
        <f>IFERROR(VLOOKUP(F1515,Tablas!$A$1:$B$3,2,0),"")</f>
        <v>Factura</v>
      </c>
      <c r="D1515" s="4" t="str">
        <f t="shared" si="75"/>
        <v>Nacional - LETRAS 45-52-59-66-73-90 DAYS - Facturas clientes - C20602952640</v>
      </c>
      <c r="E1515" s="19">
        <v>45551</v>
      </c>
      <c r="F1515" s="20" t="s">
        <v>1001</v>
      </c>
      <c r="G1515" s="20" t="s">
        <v>7811</v>
      </c>
      <c r="H1515" s="20" t="s">
        <v>44</v>
      </c>
      <c r="I1515" s="20" t="s">
        <v>45</v>
      </c>
      <c r="J1515" s="20" t="s">
        <v>7492</v>
      </c>
      <c r="K1515" s="20" t="s">
        <v>7493</v>
      </c>
      <c r="L1515" s="20" t="s">
        <v>7494</v>
      </c>
      <c r="M1515" s="20" t="s">
        <v>125</v>
      </c>
      <c r="N1515" s="21">
        <v>2721.62</v>
      </c>
      <c r="O1515" s="21">
        <v>0</v>
      </c>
      <c r="P1515" s="20"/>
      <c r="Q1515" s="19">
        <v>45551</v>
      </c>
      <c r="R1515" s="20"/>
      <c r="S1515" s="19">
        <v>45669</v>
      </c>
      <c r="T1515" s="20" t="s">
        <v>7389</v>
      </c>
      <c r="U1515" s="20">
        <v>1024952</v>
      </c>
      <c r="V1515" s="20">
        <v>240002732</v>
      </c>
      <c r="W1515" s="20" t="s">
        <v>847</v>
      </c>
      <c r="X1515" s="20" t="s">
        <v>305</v>
      </c>
      <c r="Y1515" s="20" t="s">
        <v>333</v>
      </c>
      <c r="Z1515" s="20" t="s">
        <v>7812</v>
      </c>
      <c r="AA1515" s="20" t="s">
        <v>7495</v>
      </c>
      <c r="AB1515" s="20" t="s">
        <v>502</v>
      </c>
      <c r="AC1515" s="20" t="s">
        <v>502</v>
      </c>
      <c r="AD1515" s="20" t="s">
        <v>56</v>
      </c>
      <c r="AE1515" s="20" t="s">
        <v>1014</v>
      </c>
    </row>
    <row r="1516" spans="1:31" ht="21" customHeight="1" x14ac:dyDescent="0.2">
      <c r="A1516" s="4">
        <f t="shared" si="73"/>
        <v>1514</v>
      </c>
      <c r="B1516" s="4" t="str">
        <f t="shared" si="74"/>
        <v>F010-00025908</v>
      </c>
      <c r="C1516" s="4" t="str">
        <f>IFERROR(VLOOKUP(F1516,Tablas!$A$1:$B$3,2,0),"")</f>
        <v>Factura</v>
      </c>
      <c r="D1516" s="4" t="str">
        <f t="shared" si="75"/>
        <v>Nacional - LETRAS 45-52-59-66-73-90 DAYS - Facturas clientes - C20602952640</v>
      </c>
      <c r="E1516" s="19">
        <v>45551</v>
      </c>
      <c r="F1516" s="20" t="s">
        <v>1001</v>
      </c>
      <c r="G1516" s="20" t="s">
        <v>7811</v>
      </c>
      <c r="H1516" s="20" t="s">
        <v>44</v>
      </c>
      <c r="I1516" s="20" t="s">
        <v>45</v>
      </c>
      <c r="J1516" s="20" t="s">
        <v>7492</v>
      </c>
      <c r="K1516" s="20" t="s">
        <v>7493</v>
      </c>
      <c r="L1516" s="20" t="s">
        <v>7494</v>
      </c>
      <c r="M1516" s="20" t="s">
        <v>125</v>
      </c>
      <c r="N1516" s="21">
        <v>2721.62</v>
      </c>
      <c r="O1516" s="21">
        <v>0</v>
      </c>
      <c r="P1516" s="20"/>
      <c r="Q1516" s="19">
        <v>45551</v>
      </c>
      <c r="R1516" s="20"/>
      <c r="S1516" s="19">
        <v>45648</v>
      </c>
      <c r="T1516" s="20" t="s">
        <v>7389</v>
      </c>
      <c r="U1516" s="20">
        <v>1024952</v>
      </c>
      <c r="V1516" s="20">
        <v>240002732</v>
      </c>
      <c r="W1516" s="20" t="s">
        <v>847</v>
      </c>
      <c r="X1516" s="20" t="s">
        <v>305</v>
      </c>
      <c r="Y1516" s="20" t="s">
        <v>333</v>
      </c>
      <c r="Z1516" s="20" t="s">
        <v>7812</v>
      </c>
      <c r="AA1516" s="20" t="s">
        <v>7495</v>
      </c>
      <c r="AB1516" s="20" t="s">
        <v>502</v>
      </c>
      <c r="AC1516" s="20" t="s">
        <v>502</v>
      </c>
      <c r="AD1516" s="20" t="s">
        <v>56</v>
      </c>
      <c r="AE1516" s="20" t="s">
        <v>1014</v>
      </c>
    </row>
    <row r="1517" spans="1:31" ht="21" customHeight="1" x14ac:dyDescent="0.2">
      <c r="A1517" s="4">
        <f t="shared" si="73"/>
        <v>1515</v>
      </c>
      <c r="B1517" s="4" t="str">
        <f t="shared" si="74"/>
        <v>F010-00025908</v>
      </c>
      <c r="C1517" s="4" t="str">
        <f>IFERROR(VLOOKUP(F1517,Tablas!$A$1:$B$3,2,0),"")</f>
        <v>Factura</v>
      </c>
      <c r="D1517" s="4" t="str">
        <f t="shared" si="75"/>
        <v>Nacional - LETRAS 45-52-59-66-73-90 DAYS - Facturas clientes - C20602952640</v>
      </c>
      <c r="E1517" s="19">
        <v>45551</v>
      </c>
      <c r="F1517" s="20" t="s">
        <v>1001</v>
      </c>
      <c r="G1517" s="20" t="s">
        <v>7811</v>
      </c>
      <c r="H1517" s="20" t="s">
        <v>44</v>
      </c>
      <c r="I1517" s="20" t="s">
        <v>45</v>
      </c>
      <c r="J1517" s="20" t="s">
        <v>7492</v>
      </c>
      <c r="K1517" s="20" t="s">
        <v>7493</v>
      </c>
      <c r="L1517" s="20" t="s">
        <v>7494</v>
      </c>
      <c r="M1517" s="20" t="s">
        <v>125</v>
      </c>
      <c r="N1517" s="21">
        <v>2721.62</v>
      </c>
      <c r="O1517" s="21">
        <v>0</v>
      </c>
      <c r="P1517" s="20"/>
      <c r="Q1517" s="19">
        <v>45551</v>
      </c>
      <c r="R1517" s="20"/>
      <c r="S1517" s="19">
        <v>45655</v>
      </c>
      <c r="T1517" s="20" t="s">
        <v>7389</v>
      </c>
      <c r="U1517" s="20">
        <v>1024952</v>
      </c>
      <c r="V1517" s="20">
        <v>240002732</v>
      </c>
      <c r="W1517" s="20" t="s">
        <v>847</v>
      </c>
      <c r="X1517" s="20" t="s">
        <v>305</v>
      </c>
      <c r="Y1517" s="20" t="s">
        <v>333</v>
      </c>
      <c r="Z1517" s="20" t="s">
        <v>7812</v>
      </c>
      <c r="AA1517" s="20" t="s">
        <v>7495</v>
      </c>
      <c r="AB1517" s="20" t="s">
        <v>502</v>
      </c>
      <c r="AC1517" s="20" t="s">
        <v>502</v>
      </c>
      <c r="AD1517" s="20" t="s">
        <v>56</v>
      </c>
      <c r="AE1517" s="20" t="s">
        <v>1014</v>
      </c>
    </row>
    <row r="1518" spans="1:31" ht="21" customHeight="1" x14ac:dyDescent="0.2">
      <c r="A1518" s="4">
        <f t="shared" si="73"/>
        <v>1516</v>
      </c>
      <c r="B1518" s="4" t="str">
        <f t="shared" si="74"/>
        <v>F010-00025908</v>
      </c>
      <c r="C1518" s="4" t="str">
        <f>IFERROR(VLOOKUP(F1518,Tablas!$A$1:$B$3,2,0),"")</f>
        <v>Factura</v>
      </c>
      <c r="D1518" s="4" t="str">
        <f t="shared" si="75"/>
        <v>Nacional - LETRAS 45-52-59-66-73-90 DAYS - Facturas clientes - C20602952640</v>
      </c>
      <c r="E1518" s="19">
        <v>45551</v>
      </c>
      <c r="F1518" s="20" t="s">
        <v>1001</v>
      </c>
      <c r="G1518" s="20" t="s">
        <v>7811</v>
      </c>
      <c r="H1518" s="20" t="s">
        <v>44</v>
      </c>
      <c r="I1518" s="20" t="s">
        <v>45</v>
      </c>
      <c r="J1518" s="20" t="s">
        <v>7492</v>
      </c>
      <c r="K1518" s="20" t="s">
        <v>7493</v>
      </c>
      <c r="L1518" s="20" t="s">
        <v>7494</v>
      </c>
      <c r="M1518" s="20" t="s">
        <v>125</v>
      </c>
      <c r="N1518" s="21">
        <v>2721.62</v>
      </c>
      <c r="O1518" s="21">
        <v>0</v>
      </c>
      <c r="P1518" s="20"/>
      <c r="Q1518" s="19">
        <v>45551</v>
      </c>
      <c r="R1518" s="20"/>
      <c r="S1518" s="19">
        <v>45641</v>
      </c>
      <c r="T1518" s="20" t="s">
        <v>7389</v>
      </c>
      <c r="U1518" s="20">
        <v>1024952</v>
      </c>
      <c r="V1518" s="20">
        <v>240002732</v>
      </c>
      <c r="W1518" s="20" t="s">
        <v>847</v>
      </c>
      <c r="X1518" s="20" t="s">
        <v>305</v>
      </c>
      <c r="Y1518" s="20" t="s">
        <v>333</v>
      </c>
      <c r="Z1518" s="20" t="s">
        <v>7812</v>
      </c>
      <c r="AA1518" s="20" t="s">
        <v>7495</v>
      </c>
      <c r="AB1518" s="20" t="s">
        <v>502</v>
      </c>
      <c r="AC1518" s="20" t="s">
        <v>502</v>
      </c>
      <c r="AD1518" s="20" t="s">
        <v>56</v>
      </c>
      <c r="AE1518" s="20" t="s">
        <v>1014</v>
      </c>
    </row>
    <row r="1519" spans="1:31" ht="21" customHeight="1" x14ac:dyDescent="0.2">
      <c r="A1519" s="4">
        <f t="shared" si="73"/>
        <v>1517</v>
      </c>
      <c r="B1519" s="4" t="str">
        <f t="shared" si="74"/>
        <v>F010-00025908</v>
      </c>
      <c r="C1519" s="4" t="str">
        <f>IFERROR(VLOOKUP(F1519,Tablas!$A$1:$B$3,2,0),"")</f>
        <v>Factura</v>
      </c>
      <c r="D1519" s="4" t="str">
        <f t="shared" si="75"/>
        <v>Nacional - LETRAS 45-52-59-66-73-90 DAYS - Facturas clientes - C20602952640</v>
      </c>
      <c r="E1519" s="19">
        <v>45551</v>
      </c>
      <c r="F1519" s="20" t="s">
        <v>1001</v>
      </c>
      <c r="G1519" s="20" t="s">
        <v>7811</v>
      </c>
      <c r="H1519" s="20" t="s">
        <v>44</v>
      </c>
      <c r="I1519" s="20" t="s">
        <v>45</v>
      </c>
      <c r="J1519" s="20" t="s">
        <v>7492</v>
      </c>
      <c r="K1519" s="20" t="s">
        <v>7493</v>
      </c>
      <c r="L1519" s="20" t="s">
        <v>7494</v>
      </c>
      <c r="M1519" s="20" t="s">
        <v>125</v>
      </c>
      <c r="N1519" s="21">
        <v>2721.62</v>
      </c>
      <c r="O1519" s="21">
        <v>0</v>
      </c>
      <c r="P1519" s="20"/>
      <c r="Q1519" s="19">
        <v>45551</v>
      </c>
      <c r="R1519" s="20"/>
      <c r="S1519" s="19">
        <v>45662</v>
      </c>
      <c r="T1519" s="20" t="s">
        <v>7389</v>
      </c>
      <c r="U1519" s="20">
        <v>1024952</v>
      </c>
      <c r="V1519" s="20">
        <v>240002732</v>
      </c>
      <c r="W1519" s="20" t="s">
        <v>847</v>
      </c>
      <c r="X1519" s="20" t="s">
        <v>305</v>
      </c>
      <c r="Y1519" s="20" t="s">
        <v>333</v>
      </c>
      <c r="Z1519" s="20" t="s">
        <v>7812</v>
      </c>
      <c r="AA1519" s="20" t="s">
        <v>7495</v>
      </c>
      <c r="AB1519" s="20" t="s">
        <v>502</v>
      </c>
      <c r="AC1519" s="20" t="s">
        <v>502</v>
      </c>
      <c r="AD1519" s="20" t="s">
        <v>56</v>
      </c>
      <c r="AE1519" s="20" t="s">
        <v>1014</v>
      </c>
    </row>
    <row r="1520" spans="1:31" ht="21" customHeight="1" x14ac:dyDescent="0.2">
      <c r="A1520" s="4">
        <f t="shared" si="73"/>
        <v>1518</v>
      </c>
      <c r="B1520" s="4" t="str">
        <f t="shared" si="74"/>
        <v>B010-00006157</v>
      </c>
      <c r="C1520" s="4" t="str">
        <f>IFERROR(VLOOKUP(F1520,Tablas!$A$1:$B$3,2,0),"")</f>
        <v>Boleta</v>
      </c>
      <c r="D1520" s="4" t="str">
        <f t="shared" si="75"/>
        <v xml:space="preserve"> - CONTADO / CASH - INTERESES POR PRESTAMO SEGUN CONTRATO 30/09/2019</v>
      </c>
      <c r="E1520" s="19">
        <v>43738</v>
      </c>
      <c r="F1520" s="20" t="s">
        <v>842</v>
      </c>
      <c r="G1520" s="20" t="s">
        <v>7826</v>
      </c>
      <c r="H1520" s="20" t="s">
        <v>44</v>
      </c>
      <c r="I1520" s="20" t="s">
        <v>45</v>
      </c>
      <c r="J1520" s="20" t="s">
        <v>396</v>
      </c>
      <c r="K1520" s="20" t="s">
        <v>397</v>
      </c>
      <c r="L1520" s="20" t="s">
        <v>398</v>
      </c>
      <c r="M1520" s="20" t="s">
        <v>33</v>
      </c>
      <c r="N1520" s="21">
        <v>2772.22</v>
      </c>
      <c r="O1520" s="25">
        <v>816.56</v>
      </c>
      <c r="P1520" s="20"/>
      <c r="Q1520" s="19">
        <v>43738</v>
      </c>
      <c r="R1520" s="20"/>
      <c r="S1520" s="19">
        <v>43738</v>
      </c>
      <c r="T1520" s="20" t="s">
        <v>49</v>
      </c>
      <c r="U1520" s="20">
        <v>253790</v>
      </c>
      <c r="V1520" s="20">
        <v>1900001417</v>
      </c>
      <c r="W1520" s="20" t="s">
        <v>847</v>
      </c>
      <c r="X1520" s="20" t="s">
        <v>2795</v>
      </c>
      <c r="Y1520" s="20" t="s">
        <v>52</v>
      </c>
      <c r="Z1520" s="20" t="s">
        <v>7827</v>
      </c>
      <c r="AA1520" s="20" t="s">
        <v>66</v>
      </c>
      <c r="AB1520" s="20" t="s">
        <v>66</v>
      </c>
      <c r="AC1520" s="20" t="s">
        <v>66</v>
      </c>
      <c r="AD1520" s="20" t="s">
        <v>56</v>
      </c>
      <c r="AE1520" s="20"/>
    </row>
    <row r="1521" spans="1:31" ht="21" customHeight="1" x14ac:dyDescent="0.2">
      <c r="A1521" s="4">
        <f t="shared" si="73"/>
        <v>1519</v>
      </c>
      <c r="B1521" s="4" t="str">
        <f t="shared" si="74"/>
        <v>B010-00005856</v>
      </c>
      <c r="C1521" s="4" t="str">
        <f>IFERROR(VLOOKUP(F1521,Tablas!$A$1:$B$3,2,0),"")</f>
        <v>Boleta</v>
      </c>
      <c r="D1521" s="4" t="str">
        <f t="shared" si="75"/>
        <v xml:space="preserve"> - CONTADO / CASH - INTERESES POR PRESTAMO SEGUN CONTRATO 31/07/2019</v>
      </c>
      <c r="E1521" s="19">
        <v>43677</v>
      </c>
      <c r="F1521" s="20" t="s">
        <v>842</v>
      </c>
      <c r="G1521" s="20" t="s">
        <v>7828</v>
      </c>
      <c r="H1521" s="20" t="s">
        <v>44</v>
      </c>
      <c r="I1521" s="20" t="s">
        <v>45</v>
      </c>
      <c r="J1521" s="20" t="s">
        <v>396</v>
      </c>
      <c r="K1521" s="20" t="s">
        <v>397</v>
      </c>
      <c r="L1521" s="20" t="s">
        <v>398</v>
      </c>
      <c r="M1521" s="20" t="s">
        <v>33</v>
      </c>
      <c r="N1521" s="21">
        <v>2783.4</v>
      </c>
      <c r="O1521" s="25">
        <v>843.45</v>
      </c>
      <c r="P1521" s="20"/>
      <c r="Q1521" s="19">
        <v>43677</v>
      </c>
      <c r="R1521" s="20"/>
      <c r="S1521" s="19">
        <v>43677</v>
      </c>
      <c r="T1521" s="20" t="s">
        <v>49</v>
      </c>
      <c r="U1521" s="20">
        <v>228985</v>
      </c>
      <c r="V1521" s="20">
        <v>1900001115</v>
      </c>
      <c r="W1521" s="20" t="s">
        <v>847</v>
      </c>
      <c r="X1521" s="20" t="s">
        <v>2795</v>
      </c>
      <c r="Y1521" s="20" t="s">
        <v>52</v>
      </c>
      <c r="Z1521" s="20" t="s">
        <v>7829</v>
      </c>
      <c r="AA1521" s="20" t="s">
        <v>66</v>
      </c>
      <c r="AB1521" s="20" t="s">
        <v>66</v>
      </c>
      <c r="AC1521" s="20" t="s">
        <v>66</v>
      </c>
      <c r="AD1521" s="20" t="s">
        <v>56</v>
      </c>
      <c r="AE1521" s="20"/>
    </row>
    <row r="1522" spans="1:31" ht="21" customHeight="1" x14ac:dyDescent="0.2">
      <c r="A1522" s="4">
        <f t="shared" si="73"/>
        <v>1520</v>
      </c>
      <c r="B1522" s="4" t="str">
        <f t="shared" si="74"/>
        <v>F010-00024738</v>
      </c>
      <c r="C1522" s="4" t="str">
        <f>IFERROR(VLOOKUP(F1522,Tablas!$A$1:$B$3,2,0),"")</f>
        <v>Factura</v>
      </c>
      <c r="D1522" s="4" t="str">
        <f t="shared" si="75"/>
        <v xml:space="preserve"> - CONTADO ADELANTADO / CASH IN ADVANCE - ADICIONAL OXYTO-SYNT 10 OC 241000119</v>
      </c>
      <c r="E1522" s="19">
        <v>45427</v>
      </c>
      <c r="F1522" s="20" t="s">
        <v>1001</v>
      </c>
      <c r="G1522" s="20" t="s">
        <v>7830</v>
      </c>
      <c r="H1522" s="20" t="s">
        <v>322</v>
      </c>
      <c r="I1522" s="20" t="s">
        <v>323</v>
      </c>
      <c r="J1522" s="20" t="s">
        <v>324</v>
      </c>
      <c r="K1522" s="20" t="s">
        <v>325</v>
      </c>
      <c r="L1522" s="20" t="s">
        <v>326</v>
      </c>
      <c r="M1522" s="20" t="s">
        <v>125</v>
      </c>
      <c r="N1522" s="21">
        <v>2792.51</v>
      </c>
      <c r="O1522" s="21">
        <v>0</v>
      </c>
      <c r="P1522" s="20"/>
      <c r="Q1522" s="19">
        <v>45427</v>
      </c>
      <c r="R1522" s="20"/>
      <c r="S1522" s="19">
        <v>45427</v>
      </c>
      <c r="T1522" s="20" t="s">
        <v>70</v>
      </c>
      <c r="U1522" s="20">
        <v>963976</v>
      </c>
      <c r="V1522" s="20">
        <v>240001355</v>
      </c>
      <c r="W1522" s="20" t="s">
        <v>847</v>
      </c>
      <c r="X1522" s="20" t="s">
        <v>6661</v>
      </c>
      <c r="Y1522" s="20" t="s">
        <v>52</v>
      </c>
      <c r="Z1522" s="20" t="s">
        <v>7831</v>
      </c>
      <c r="AA1522" s="20" t="s">
        <v>327</v>
      </c>
      <c r="AB1522" s="20" t="s">
        <v>328</v>
      </c>
      <c r="AC1522" s="20" t="s">
        <v>167</v>
      </c>
      <c r="AD1522" s="20" t="s">
        <v>56</v>
      </c>
      <c r="AE1522" s="20"/>
    </row>
    <row r="1523" spans="1:31" ht="21" customHeight="1" x14ac:dyDescent="0.2">
      <c r="A1523" s="4">
        <f t="shared" si="73"/>
        <v>1521</v>
      </c>
      <c r="B1523" s="4" t="str">
        <f t="shared" si="74"/>
        <v>B010-00005997</v>
      </c>
      <c r="C1523" s="4" t="str">
        <f>IFERROR(VLOOKUP(F1523,Tablas!$A$1:$B$3,2,0),"")</f>
        <v>Boleta</v>
      </c>
      <c r="D1523" s="4" t="str">
        <f t="shared" si="75"/>
        <v xml:space="preserve"> - CONTADO / CASH - INTERESES POR PRESTAMO SEGUN CONTRATO 31/08/2019</v>
      </c>
      <c r="E1523" s="19">
        <v>43708</v>
      </c>
      <c r="F1523" s="20" t="s">
        <v>842</v>
      </c>
      <c r="G1523" s="20" t="s">
        <v>7834</v>
      </c>
      <c r="H1523" s="20" t="s">
        <v>44</v>
      </c>
      <c r="I1523" s="20" t="s">
        <v>45</v>
      </c>
      <c r="J1523" s="20" t="s">
        <v>396</v>
      </c>
      <c r="K1523" s="20" t="s">
        <v>397</v>
      </c>
      <c r="L1523" s="20" t="s">
        <v>398</v>
      </c>
      <c r="M1523" s="20" t="s">
        <v>33</v>
      </c>
      <c r="N1523" s="21">
        <v>2821.29</v>
      </c>
      <c r="O1523" s="25">
        <v>830.04</v>
      </c>
      <c r="P1523" s="20"/>
      <c r="Q1523" s="19">
        <v>43708</v>
      </c>
      <c r="R1523" s="20"/>
      <c r="S1523" s="19">
        <v>43708</v>
      </c>
      <c r="T1523" s="20" t="s">
        <v>49</v>
      </c>
      <c r="U1523" s="20">
        <v>241891</v>
      </c>
      <c r="V1523" s="20">
        <v>1900001257</v>
      </c>
      <c r="W1523" s="20" t="s">
        <v>847</v>
      </c>
      <c r="X1523" s="20" t="s">
        <v>2795</v>
      </c>
      <c r="Y1523" s="20" t="s">
        <v>52</v>
      </c>
      <c r="Z1523" s="20" t="s">
        <v>7835</v>
      </c>
      <c r="AA1523" s="20" t="s">
        <v>66</v>
      </c>
      <c r="AB1523" s="20" t="s">
        <v>66</v>
      </c>
      <c r="AC1523" s="20" t="s">
        <v>66</v>
      </c>
      <c r="AD1523" s="20" t="s">
        <v>56</v>
      </c>
      <c r="AE1523" s="20"/>
    </row>
    <row r="1524" spans="1:31" ht="21" customHeight="1" x14ac:dyDescent="0.2">
      <c r="A1524" s="4">
        <f t="shared" si="73"/>
        <v>1522</v>
      </c>
      <c r="B1524" s="4" t="str">
        <f t="shared" si="74"/>
        <v>B010-00005625</v>
      </c>
      <c r="C1524" s="4" t="str">
        <f>IFERROR(VLOOKUP(F1524,Tablas!$A$1:$B$3,2,0),"")</f>
        <v>Boleta</v>
      </c>
      <c r="D1524" s="4" t="str">
        <f t="shared" si="75"/>
        <v xml:space="preserve"> - CONTADO / CASH - INTERESES POR PRESTAMO SEGUN CONTRATO 28/06/2019</v>
      </c>
      <c r="E1524" s="19">
        <v>43644</v>
      </c>
      <c r="F1524" s="20" t="s">
        <v>842</v>
      </c>
      <c r="G1524" s="20" t="s">
        <v>7836</v>
      </c>
      <c r="H1524" s="20" t="s">
        <v>44</v>
      </c>
      <c r="I1524" s="20" t="s">
        <v>45</v>
      </c>
      <c r="J1524" s="20" t="s">
        <v>396</v>
      </c>
      <c r="K1524" s="20" t="s">
        <v>397</v>
      </c>
      <c r="L1524" s="20" t="s">
        <v>398</v>
      </c>
      <c r="M1524" s="20" t="s">
        <v>33</v>
      </c>
      <c r="N1524" s="21">
        <v>2822.29</v>
      </c>
      <c r="O1524" s="25">
        <v>856.8</v>
      </c>
      <c r="P1524" s="20"/>
      <c r="Q1524" s="19">
        <v>43644</v>
      </c>
      <c r="R1524" s="20"/>
      <c r="S1524" s="19">
        <v>43644</v>
      </c>
      <c r="T1524" s="20" t="s">
        <v>49</v>
      </c>
      <c r="U1524" s="20">
        <v>215033</v>
      </c>
      <c r="V1524" s="20">
        <v>1900000778</v>
      </c>
      <c r="W1524" s="20" t="s">
        <v>847</v>
      </c>
      <c r="X1524" s="20" t="s">
        <v>2795</v>
      </c>
      <c r="Y1524" s="20" t="s">
        <v>52</v>
      </c>
      <c r="Z1524" s="20" t="s">
        <v>7837</v>
      </c>
      <c r="AA1524" s="20" t="s">
        <v>66</v>
      </c>
      <c r="AB1524" s="20" t="s">
        <v>66</v>
      </c>
      <c r="AC1524" s="20" t="s">
        <v>66</v>
      </c>
      <c r="AD1524" s="20" t="s">
        <v>56</v>
      </c>
      <c r="AE1524" s="20"/>
    </row>
    <row r="1525" spans="1:31" ht="21" customHeight="1" x14ac:dyDescent="0.2">
      <c r="A1525" s="4">
        <f t="shared" si="73"/>
        <v>1523</v>
      </c>
      <c r="B1525" s="4" t="str">
        <f t="shared" si="74"/>
        <v>F010-00025776</v>
      </c>
      <c r="C1525" s="4" t="str">
        <f>IFERROR(VLOOKUP(F1525,Tablas!$A$1:$B$3,2,0),"")</f>
        <v>Factura</v>
      </c>
      <c r="D1525" s="4" t="str">
        <f t="shared" si="75"/>
        <v>Nacional - CREDITO 45 DIAS / CREDIT 45 DAYS - Facturas clientes - C20524795338</v>
      </c>
      <c r="E1525" s="19">
        <v>45533</v>
      </c>
      <c r="F1525" s="20" t="s">
        <v>1001</v>
      </c>
      <c r="G1525" s="20" t="s">
        <v>7839</v>
      </c>
      <c r="H1525" s="20" t="s">
        <v>322</v>
      </c>
      <c r="I1525" s="20" t="s">
        <v>323</v>
      </c>
      <c r="J1525" s="20" t="s">
        <v>161</v>
      </c>
      <c r="K1525" s="20" t="s">
        <v>162</v>
      </c>
      <c r="L1525" s="20" t="s">
        <v>163</v>
      </c>
      <c r="M1525" s="20" t="s">
        <v>125</v>
      </c>
      <c r="N1525" s="21">
        <v>2870.7</v>
      </c>
      <c r="O1525" s="21">
        <v>0</v>
      </c>
      <c r="P1525" s="20"/>
      <c r="Q1525" s="19">
        <v>45533</v>
      </c>
      <c r="R1525" s="20"/>
      <c r="S1525" s="19">
        <v>45578</v>
      </c>
      <c r="T1525" s="20" t="s">
        <v>7050</v>
      </c>
      <c r="U1525" s="20">
        <v>1016864</v>
      </c>
      <c r="V1525" s="20">
        <v>240002586</v>
      </c>
      <c r="W1525" s="20" t="s">
        <v>847</v>
      </c>
      <c r="X1525" s="20" t="s">
        <v>305</v>
      </c>
      <c r="Y1525" s="20" t="s">
        <v>52</v>
      </c>
      <c r="Z1525" s="20" t="s">
        <v>7840</v>
      </c>
      <c r="AA1525" s="20" t="s">
        <v>7841</v>
      </c>
      <c r="AB1525" s="20" t="s">
        <v>328</v>
      </c>
      <c r="AC1525" s="20" t="s">
        <v>167</v>
      </c>
      <c r="AD1525" s="20" t="s">
        <v>56</v>
      </c>
      <c r="AE1525" s="20" t="s">
        <v>1014</v>
      </c>
    </row>
    <row r="1526" spans="1:31" ht="21" customHeight="1" x14ac:dyDescent="0.2">
      <c r="A1526" s="4">
        <f t="shared" si="73"/>
        <v>1524</v>
      </c>
      <c r="B1526" s="4" t="str">
        <f t="shared" si="74"/>
        <v>B010-00005577</v>
      </c>
      <c r="C1526" s="4" t="str">
        <f>IFERROR(VLOOKUP(F1526,Tablas!$A$1:$B$3,2,0),"")</f>
        <v>Boleta</v>
      </c>
      <c r="D1526" s="4" t="str">
        <f t="shared" si="75"/>
        <v xml:space="preserve"> - CONTADO / CASH - INTERESES POR PRESTAMO SEGUN CONTRATO 31/05/2019</v>
      </c>
      <c r="E1526" s="19">
        <v>43616</v>
      </c>
      <c r="F1526" s="20" t="s">
        <v>842</v>
      </c>
      <c r="G1526" s="20" t="s">
        <v>7850</v>
      </c>
      <c r="H1526" s="20" t="s">
        <v>44</v>
      </c>
      <c r="I1526" s="20" t="s">
        <v>45</v>
      </c>
      <c r="J1526" s="20" t="s">
        <v>396</v>
      </c>
      <c r="K1526" s="20" t="s">
        <v>397</v>
      </c>
      <c r="L1526" s="20" t="s">
        <v>398</v>
      </c>
      <c r="M1526" s="20" t="s">
        <v>33</v>
      </c>
      <c r="N1526" s="21">
        <v>2926.09</v>
      </c>
      <c r="O1526" s="25">
        <v>870.08</v>
      </c>
      <c r="P1526" s="20"/>
      <c r="Q1526" s="19">
        <v>43616</v>
      </c>
      <c r="R1526" s="20"/>
      <c r="S1526" s="19">
        <v>43616</v>
      </c>
      <c r="T1526" s="20" t="s">
        <v>49</v>
      </c>
      <c r="U1526" s="20">
        <v>203099</v>
      </c>
      <c r="V1526" s="20">
        <v>1900000730</v>
      </c>
      <c r="W1526" s="20" t="s">
        <v>847</v>
      </c>
      <c r="X1526" s="20" t="s">
        <v>2795</v>
      </c>
      <c r="Y1526" s="20" t="s">
        <v>52</v>
      </c>
      <c r="Z1526" s="20" t="s">
        <v>7851</v>
      </c>
      <c r="AA1526" s="20" t="s">
        <v>66</v>
      </c>
      <c r="AB1526" s="20" t="s">
        <v>66</v>
      </c>
      <c r="AC1526" s="20" t="s">
        <v>66</v>
      </c>
      <c r="AD1526" s="20" t="s">
        <v>56</v>
      </c>
      <c r="AE1526" s="20"/>
    </row>
    <row r="1527" spans="1:31" ht="21" customHeight="1" x14ac:dyDescent="0.2">
      <c r="A1527" s="4">
        <f t="shared" si="73"/>
        <v>1525</v>
      </c>
      <c r="B1527" s="4" t="str">
        <f t="shared" si="74"/>
        <v>B010-00005384</v>
      </c>
      <c r="C1527" s="4" t="str">
        <f>IFERROR(VLOOKUP(F1527,Tablas!$A$1:$B$3,2,0),"")</f>
        <v>Boleta</v>
      </c>
      <c r="D1527" s="4" t="str">
        <f t="shared" si="75"/>
        <v xml:space="preserve"> - CONTADO / CASH - INTERESES POR PRESTAMO SEGUN CONTRATO 30/04/2019</v>
      </c>
      <c r="E1527" s="19">
        <v>43585</v>
      </c>
      <c r="F1527" s="20" t="s">
        <v>842</v>
      </c>
      <c r="G1527" s="20" t="s">
        <v>7852</v>
      </c>
      <c r="H1527" s="20" t="s">
        <v>44</v>
      </c>
      <c r="I1527" s="20" t="s">
        <v>45</v>
      </c>
      <c r="J1527" s="20" t="s">
        <v>396</v>
      </c>
      <c r="K1527" s="20" t="s">
        <v>397</v>
      </c>
      <c r="L1527" s="20" t="s">
        <v>398</v>
      </c>
      <c r="M1527" s="20" t="s">
        <v>33</v>
      </c>
      <c r="N1527" s="21">
        <v>2929.9</v>
      </c>
      <c r="O1527" s="25">
        <v>883.3</v>
      </c>
      <c r="P1527" s="20"/>
      <c r="Q1527" s="19">
        <v>43585</v>
      </c>
      <c r="R1527" s="20"/>
      <c r="S1527" s="19">
        <v>43585</v>
      </c>
      <c r="T1527" s="20" t="s">
        <v>49</v>
      </c>
      <c r="U1527" s="20">
        <v>190758</v>
      </c>
      <c r="V1527" s="20">
        <v>1900000537</v>
      </c>
      <c r="W1527" s="20" t="s">
        <v>847</v>
      </c>
      <c r="X1527" s="20" t="s">
        <v>2795</v>
      </c>
      <c r="Y1527" s="20" t="s">
        <v>52</v>
      </c>
      <c r="Z1527" s="20" t="s">
        <v>7853</v>
      </c>
      <c r="AA1527" s="20" t="s">
        <v>66</v>
      </c>
      <c r="AB1527" s="20" t="s">
        <v>66</v>
      </c>
      <c r="AC1527" s="20" t="s">
        <v>66</v>
      </c>
      <c r="AD1527" s="20" t="s">
        <v>56</v>
      </c>
      <c r="AE1527" s="20"/>
    </row>
    <row r="1528" spans="1:31" ht="21" customHeight="1" x14ac:dyDescent="0.2">
      <c r="A1528" s="4">
        <f t="shared" si="73"/>
        <v>1526</v>
      </c>
      <c r="B1528" s="4" t="str">
        <f t="shared" si="74"/>
        <v>B010-00005138</v>
      </c>
      <c r="C1528" s="4" t="str">
        <f>IFERROR(VLOOKUP(F1528,Tablas!$A$1:$B$3,2,0),"")</f>
        <v>Boleta</v>
      </c>
      <c r="D1528" s="4" t="str">
        <f t="shared" si="75"/>
        <v xml:space="preserve"> - CONTADO / CASH - INTERESES POR PRESTAMO SEGUN CONTRATO 29/03/2019</v>
      </c>
      <c r="E1528" s="19">
        <v>43553</v>
      </c>
      <c r="F1528" s="20" t="s">
        <v>842</v>
      </c>
      <c r="G1528" s="20" t="s">
        <v>7862</v>
      </c>
      <c r="H1528" s="20" t="s">
        <v>44</v>
      </c>
      <c r="I1528" s="20" t="s">
        <v>45</v>
      </c>
      <c r="J1528" s="20" t="s">
        <v>396</v>
      </c>
      <c r="K1528" s="20" t="s">
        <v>397</v>
      </c>
      <c r="L1528" s="20" t="s">
        <v>398</v>
      </c>
      <c r="M1528" s="20" t="s">
        <v>33</v>
      </c>
      <c r="N1528" s="21">
        <v>2975.3</v>
      </c>
      <c r="O1528" s="25">
        <v>896.45</v>
      </c>
      <c r="P1528" s="20"/>
      <c r="Q1528" s="19">
        <v>43553</v>
      </c>
      <c r="R1528" s="20"/>
      <c r="S1528" s="19">
        <v>43553</v>
      </c>
      <c r="T1528" s="20" t="s">
        <v>49</v>
      </c>
      <c r="U1528" s="20">
        <v>177343</v>
      </c>
      <c r="V1528" s="20">
        <v>1900000265</v>
      </c>
      <c r="W1528" s="20" t="s">
        <v>847</v>
      </c>
      <c r="X1528" s="20" t="s">
        <v>2795</v>
      </c>
      <c r="Y1528" s="20" t="s">
        <v>52</v>
      </c>
      <c r="Z1528" s="20" t="s">
        <v>7863</v>
      </c>
      <c r="AA1528" s="20" t="s">
        <v>66</v>
      </c>
      <c r="AB1528" s="20" t="s">
        <v>66</v>
      </c>
      <c r="AC1528" s="20" t="s">
        <v>66</v>
      </c>
      <c r="AD1528" s="20" t="s">
        <v>56</v>
      </c>
      <c r="AE1528" s="20"/>
    </row>
    <row r="1529" spans="1:31" ht="21" customHeight="1" x14ac:dyDescent="0.2">
      <c r="A1529" s="4">
        <f t="shared" si="73"/>
        <v>1527</v>
      </c>
      <c r="B1529" s="4" t="str">
        <f t="shared" si="74"/>
        <v>F010-00025516</v>
      </c>
      <c r="C1529" s="4" t="str">
        <f>IFERROR(VLOOKUP(F1529,Tablas!$A$1:$B$3,2,0),"")</f>
        <v>Factura</v>
      </c>
      <c r="D1529" s="4" t="str">
        <f t="shared" si="75"/>
        <v>Nacional - CREDITO 45 DIAS / CREDIT 45 DAYS - Facturas clientes - C20100154308</v>
      </c>
      <c r="E1529" s="19">
        <v>45506</v>
      </c>
      <c r="F1529" s="20" t="s">
        <v>1001</v>
      </c>
      <c r="G1529" s="20" t="s">
        <v>7864</v>
      </c>
      <c r="H1529" s="20" t="s">
        <v>44</v>
      </c>
      <c r="I1529" s="20" t="s">
        <v>45</v>
      </c>
      <c r="J1529" s="20" t="s">
        <v>7047</v>
      </c>
      <c r="K1529" s="20" t="s">
        <v>7048</v>
      </c>
      <c r="L1529" s="20" t="s">
        <v>7049</v>
      </c>
      <c r="M1529" s="20" t="s">
        <v>125</v>
      </c>
      <c r="N1529" s="21">
        <v>2978.27</v>
      </c>
      <c r="O1529" s="21">
        <v>0</v>
      </c>
      <c r="P1529" s="20"/>
      <c r="Q1529" s="19">
        <v>45506</v>
      </c>
      <c r="R1529" s="20"/>
      <c r="S1529" s="19">
        <v>45551</v>
      </c>
      <c r="T1529" s="20" t="s">
        <v>7050</v>
      </c>
      <c r="U1529" s="20">
        <v>1003505</v>
      </c>
      <c r="V1529" s="20">
        <v>240002302</v>
      </c>
      <c r="W1529" s="20" t="s">
        <v>847</v>
      </c>
      <c r="X1529" s="20" t="s">
        <v>305</v>
      </c>
      <c r="Y1529" s="20" t="s">
        <v>7051</v>
      </c>
      <c r="Z1529" s="20" t="s">
        <v>7052</v>
      </c>
      <c r="AA1529" s="20" t="s">
        <v>7053</v>
      </c>
      <c r="AB1529" s="20" t="s">
        <v>2501</v>
      </c>
      <c r="AC1529" s="20" t="s">
        <v>167</v>
      </c>
      <c r="AD1529" s="20" t="s">
        <v>56</v>
      </c>
      <c r="AE1529" s="20" t="s">
        <v>1014</v>
      </c>
    </row>
    <row r="1530" spans="1:31" ht="21" customHeight="1" x14ac:dyDescent="0.2">
      <c r="A1530" s="4">
        <f t="shared" si="73"/>
        <v>1528</v>
      </c>
      <c r="B1530" s="4" t="str">
        <f t="shared" si="74"/>
        <v>F010-00025415</v>
      </c>
      <c r="C1530" s="4" t="str">
        <f>IFERROR(VLOOKUP(F1530,Tablas!$A$1:$B$3,2,0),"")</f>
        <v>Factura</v>
      </c>
      <c r="D1530" s="4" t="str">
        <f t="shared" si="75"/>
        <v>Nacional - LETRAS A 45-55-65-75 DIAS / DRAFT  45-55-65-75 DAYS - Facturas clientes - C20110651121</v>
      </c>
      <c r="E1530" s="19">
        <v>45498</v>
      </c>
      <c r="F1530" s="20" t="s">
        <v>1001</v>
      </c>
      <c r="G1530" s="20" t="s">
        <v>7529</v>
      </c>
      <c r="H1530" s="20" t="s">
        <v>44</v>
      </c>
      <c r="I1530" s="20" t="s">
        <v>45</v>
      </c>
      <c r="J1530" s="20" t="s">
        <v>330</v>
      </c>
      <c r="K1530" s="20" t="s">
        <v>331</v>
      </c>
      <c r="L1530" s="20" t="s">
        <v>332</v>
      </c>
      <c r="M1530" s="20" t="s">
        <v>125</v>
      </c>
      <c r="N1530" s="21">
        <v>2979.04</v>
      </c>
      <c r="O1530" s="21">
        <v>0</v>
      </c>
      <c r="P1530" s="20"/>
      <c r="Q1530" s="19">
        <v>45498</v>
      </c>
      <c r="R1530" s="20"/>
      <c r="S1530" s="19">
        <v>45588</v>
      </c>
      <c r="T1530" s="20" t="s">
        <v>7453</v>
      </c>
      <c r="U1530" s="20">
        <v>998440</v>
      </c>
      <c r="V1530" s="20">
        <v>240002187</v>
      </c>
      <c r="W1530" s="20" t="s">
        <v>847</v>
      </c>
      <c r="X1530" s="20" t="s">
        <v>305</v>
      </c>
      <c r="Y1530" s="20" t="s">
        <v>333</v>
      </c>
      <c r="Z1530" s="20" t="s">
        <v>7530</v>
      </c>
      <c r="AA1530" s="20" t="s">
        <v>7441</v>
      </c>
      <c r="AB1530" s="20" t="s">
        <v>789</v>
      </c>
      <c r="AC1530" s="20" t="s">
        <v>167</v>
      </c>
      <c r="AD1530" s="20" t="s">
        <v>56</v>
      </c>
      <c r="AE1530" s="20" t="s">
        <v>1014</v>
      </c>
    </row>
    <row r="1531" spans="1:31" ht="21" customHeight="1" x14ac:dyDescent="0.2">
      <c r="A1531" s="4">
        <f t="shared" si="73"/>
        <v>1529</v>
      </c>
      <c r="B1531" s="4" t="str">
        <f t="shared" si="74"/>
        <v>B010-00005016</v>
      </c>
      <c r="C1531" s="4" t="str">
        <f>IFERROR(VLOOKUP(F1531,Tablas!$A$1:$B$3,2,0),"")</f>
        <v>Boleta</v>
      </c>
      <c r="D1531" s="4" t="str">
        <f t="shared" si="75"/>
        <v xml:space="preserve"> - CONTADO / CASH - INTERESES POR PRESTAMO SEGUN CONTRATO 28/02/2019</v>
      </c>
      <c r="E1531" s="19">
        <v>43524</v>
      </c>
      <c r="F1531" s="20" t="s">
        <v>842</v>
      </c>
      <c r="G1531" s="20" t="s">
        <v>7871</v>
      </c>
      <c r="H1531" s="20" t="s">
        <v>44</v>
      </c>
      <c r="I1531" s="20" t="s">
        <v>45</v>
      </c>
      <c r="J1531" s="20" t="s">
        <v>396</v>
      </c>
      <c r="K1531" s="20" t="s">
        <v>397</v>
      </c>
      <c r="L1531" s="20" t="s">
        <v>398</v>
      </c>
      <c r="M1531" s="20" t="s">
        <v>33</v>
      </c>
      <c r="N1531" s="21">
        <v>3006.95</v>
      </c>
      <c r="O1531" s="25">
        <v>909.54</v>
      </c>
      <c r="P1531" s="20"/>
      <c r="Q1531" s="19">
        <v>43524</v>
      </c>
      <c r="R1531" s="20"/>
      <c r="S1531" s="19">
        <v>43524</v>
      </c>
      <c r="T1531" s="20" t="s">
        <v>49</v>
      </c>
      <c r="U1531" s="20">
        <v>168444</v>
      </c>
      <c r="V1531" s="20">
        <v>1900000144</v>
      </c>
      <c r="W1531" s="20" t="s">
        <v>847</v>
      </c>
      <c r="X1531" s="20" t="s">
        <v>2795</v>
      </c>
      <c r="Y1531" s="20" t="s">
        <v>52</v>
      </c>
      <c r="Z1531" s="20" t="s">
        <v>7872</v>
      </c>
      <c r="AA1531" s="20" t="s">
        <v>66</v>
      </c>
      <c r="AB1531" s="20" t="s">
        <v>66</v>
      </c>
      <c r="AC1531" s="20" t="s">
        <v>66</v>
      </c>
      <c r="AD1531" s="20" t="s">
        <v>56</v>
      </c>
      <c r="AE1531" s="20"/>
    </row>
    <row r="1532" spans="1:31" ht="21" customHeight="1" x14ac:dyDescent="0.2">
      <c r="A1532" s="4">
        <f t="shared" si="73"/>
        <v>1530</v>
      </c>
      <c r="B1532" s="4" t="str">
        <f t="shared" si="74"/>
        <v>F010-00025630</v>
      </c>
      <c r="C1532" s="4" t="str">
        <f>IFERROR(VLOOKUP(F1532,Tablas!$A$1:$B$3,2,0),"")</f>
        <v>Factura</v>
      </c>
      <c r="D1532" s="4" t="str">
        <f t="shared" si="75"/>
        <v>Nacional - CREDITO 60 DÍAS / CREDIT 60 DAYS - Facturas clientes - C20221084684</v>
      </c>
      <c r="E1532" s="19">
        <v>45519</v>
      </c>
      <c r="F1532" s="20" t="s">
        <v>1001</v>
      </c>
      <c r="G1532" s="20" t="s">
        <v>7876</v>
      </c>
      <c r="H1532" s="20" t="s">
        <v>44</v>
      </c>
      <c r="I1532" s="20" t="s">
        <v>45</v>
      </c>
      <c r="J1532" s="20" t="s">
        <v>749</v>
      </c>
      <c r="K1532" s="20" t="s">
        <v>750</v>
      </c>
      <c r="L1532" s="20" t="s">
        <v>751</v>
      </c>
      <c r="M1532" s="20" t="s">
        <v>125</v>
      </c>
      <c r="N1532" s="21">
        <v>3047.94</v>
      </c>
      <c r="O1532" s="21">
        <v>0</v>
      </c>
      <c r="P1532" s="20"/>
      <c r="Q1532" s="19">
        <v>45519</v>
      </c>
      <c r="R1532" s="20"/>
      <c r="S1532" s="19">
        <v>45579</v>
      </c>
      <c r="T1532" s="20" t="s">
        <v>164</v>
      </c>
      <c r="U1532" s="20">
        <v>1008805</v>
      </c>
      <c r="V1532" s="20">
        <v>240002429</v>
      </c>
      <c r="W1532" s="20" t="s">
        <v>847</v>
      </c>
      <c r="X1532" s="20" t="s">
        <v>305</v>
      </c>
      <c r="Y1532" s="20" t="s">
        <v>753</v>
      </c>
      <c r="Z1532" s="20" t="s">
        <v>7877</v>
      </c>
      <c r="AA1532" s="20" t="s">
        <v>755</v>
      </c>
      <c r="AB1532" s="20" t="s">
        <v>756</v>
      </c>
      <c r="AC1532" s="20" t="s">
        <v>167</v>
      </c>
      <c r="AD1532" s="20" t="s">
        <v>56</v>
      </c>
      <c r="AE1532" s="20" t="s">
        <v>1014</v>
      </c>
    </row>
    <row r="1533" spans="1:31" ht="21" customHeight="1" x14ac:dyDescent="0.2">
      <c r="A1533" s="4">
        <f t="shared" si="73"/>
        <v>1531</v>
      </c>
      <c r="B1533" s="4" t="str">
        <f t="shared" si="74"/>
        <v>F010-00025465</v>
      </c>
      <c r="C1533" s="4" t="str">
        <f>IFERROR(VLOOKUP(F1533,Tablas!$A$1:$B$3,2,0),"")</f>
        <v>Factura</v>
      </c>
      <c r="D1533" s="4" t="str">
        <f t="shared" si="75"/>
        <v xml:space="preserve"> - CONTADO / CASH - ALQUILER DE INMUEBLE CALLE LOS GORRIONES  DPTO. 20</v>
      </c>
      <c r="E1533" s="19">
        <v>45504</v>
      </c>
      <c r="F1533" s="20" t="s">
        <v>1001</v>
      </c>
      <c r="G1533" s="20" t="s">
        <v>7889</v>
      </c>
      <c r="H1533" s="20" t="s">
        <v>44</v>
      </c>
      <c r="I1533" s="20" t="s">
        <v>45</v>
      </c>
      <c r="J1533" s="20" t="s">
        <v>564</v>
      </c>
      <c r="K1533" s="20" t="s">
        <v>565</v>
      </c>
      <c r="L1533" s="20" t="s">
        <v>566</v>
      </c>
      <c r="M1533" s="20"/>
      <c r="N1533" s="21">
        <v>3218.11</v>
      </c>
      <c r="O1533" s="25">
        <v>860</v>
      </c>
      <c r="P1533" s="20"/>
      <c r="Q1533" s="19">
        <v>45504</v>
      </c>
      <c r="R1533" s="20"/>
      <c r="S1533" s="19">
        <v>45504</v>
      </c>
      <c r="T1533" s="20" t="s">
        <v>49</v>
      </c>
      <c r="U1533" s="20">
        <v>1000324</v>
      </c>
      <c r="V1533" s="20">
        <v>240002249</v>
      </c>
      <c r="W1533" s="20" t="s">
        <v>847</v>
      </c>
      <c r="X1533" s="20" t="s">
        <v>7890</v>
      </c>
      <c r="Y1533" s="20" t="s">
        <v>567</v>
      </c>
      <c r="Z1533" s="20" t="s">
        <v>7891</v>
      </c>
      <c r="AA1533" s="20" t="s">
        <v>568</v>
      </c>
      <c r="AB1533" s="20" t="s">
        <v>54</v>
      </c>
      <c r="AC1533" s="20" t="s">
        <v>167</v>
      </c>
      <c r="AD1533" s="20" t="s">
        <v>56</v>
      </c>
      <c r="AE1533" s="20"/>
    </row>
    <row r="1534" spans="1:31" ht="21" customHeight="1" x14ac:dyDescent="0.2">
      <c r="A1534" s="4">
        <f t="shared" si="73"/>
        <v>1532</v>
      </c>
      <c r="B1534" s="4" t="str">
        <f t="shared" si="74"/>
        <v>F010-00025774</v>
      </c>
      <c r="C1534" s="4" t="str">
        <f>IFERROR(VLOOKUP(F1534,Tablas!$A$1:$B$3,2,0),"")</f>
        <v>Factura</v>
      </c>
      <c r="D1534" s="4" t="str">
        <f t="shared" si="75"/>
        <v xml:space="preserve"> - CONTADO / CASH - ALQUILER DE INMUEBLE CALLE LOS GORRIONES  DPTO. 20</v>
      </c>
      <c r="E1534" s="19">
        <v>45533</v>
      </c>
      <c r="F1534" s="20" t="s">
        <v>1001</v>
      </c>
      <c r="G1534" s="20" t="s">
        <v>7892</v>
      </c>
      <c r="H1534" s="20" t="s">
        <v>44</v>
      </c>
      <c r="I1534" s="20" t="s">
        <v>45</v>
      </c>
      <c r="J1534" s="20" t="s">
        <v>564</v>
      </c>
      <c r="K1534" s="20" t="s">
        <v>565</v>
      </c>
      <c r="L1534" s="20" t="s">
        <v>566</v>
      </c>
      <c r="M1534" s="20"/>
      <c r="N1534" s="21">
        <v>3218.97</v>
      </c>
      <c r="O1534" s="25">
        <v>860</v>
      </c>
      <c r="P1534" s="20"/>
      <c r="Q1534" s="19">
        <v>45533</v>
      </c>
      <c r="R1534" s="20"/>
      <c r="S1534" s="19">
        <v>45533</v>
      </c>
      <c r="T1534" s="20" t="s">
        <v>49</v>
      </c>
      <c r="U1534" s="20">
        <v>1016737</v>
      </c>
      <c r="V1534" s="20">
        <v>240002584</v>
      </c>
      <c r="W1534" s="20" t="s">
        <v>847</v>
      </c>
      <c r="X1534" s="20" t="s">
        <v>7890</v>
      </c>
      <c r="Y1534" s="20" t="s">
        <v>567</v>
      </c>
      <c r="Z1534" s="20" t="s">
        <v>7891</v>
      </c>
      <c r="AA1534" s="20" t="s">
        <v>568</v>
      </c>
      <c r="AB1534" s="20" t="s">
        <v>54</v>
      </c>
      <c r="AC1534" s="20" t="s">
        <v>167</v>
      </c>
      <c r="AD1534" s="20" t="s">
        <v>56</v>
      </c>
      <c r="AE1534" s="20"/>
    </row>
    <row r="1535" spans="1:31" ht="21" customHeight="1" x14ac:dyDescent="0.2">
      <c r="A1535" s="4">
        <f t="shared" ref="A1535:A1598" si="76">ROW()-2</f>
        <v>1533</v>
      </c>
      <c r="B1535" s="4" t="str">
        <f t="shared" ref="B1535:B1598" si="77">MID(G1535,4,20)</f>
        <v>F010-00024954</v>
      </c>
      <c r="C1535" s="4" t="str">
        <f>IFERROR(VLOOKUP(F1535,Tablas!$A$1:$B$3,2,0),"")</f>
        <v>Factura</v>
      </c>
      <c r="D1535" s="4" t="str">
        <f t="shared" ref="D1535:D1598" si="78">CONCATENATE(AE1535," - ",T1535," - ",Z1535)</f>
        <v xml:space="preserve"> - CONTADO / CASH - ALQUILER DE INMUEBLE CALLE LOS GORRIONES  DPTO. 20</v>
      </c>
      <c r="E1535" s="19">
        <v>45443</v>
      </c>
      <c r="F1535" s="20" t="s">
        <v>1001</v>
      </c>
      <c r="G1535" s="20" t="s">
        <v>7893</v>
      </c>
      <c r="H1535" s="20" t="s">
        <v>44</v>
      </c>
      <c r="I1535" s="20" t="s">
        <v>45</v>
      </c>
      <c r="J1535" s="20" t="s">
        <v>564</v>
      </c>
      <c r="K1535" s="20" t="s">
        <v>565</v>
      </c>
      <c r="L1535" s="20" t="s">
        <v>566</v>
      </c>
      <c r="M1535" s="20"/>
      <c r="N1535" s="21">
        <v>3227.56</v>
      </c>
      <c r="O1535" s="25">
        <v>860</v>
      </c>
      <c r="P1535" s="20"/>
      <c r="Q1535" s="19">
        <v>45443</v>
      </c>
      <c r="R1535" s="20"/>
      <c r="S1535" s="19">
        <v>45443</v>
      </c>
      <c r="T1535" s="20" t="s">
        <v>49</v>
      </c>
      <c r="U1535" s="20">
        <v>973821</v>
      </c>
      <c r="V1535" s="20">
        <v>240001597</v>
      </c>
      <c r="W1535" s="20" t="s">
        <v>847</v>
      </c>
      <c r="X1535" s="20" t="s">
        <v>7890</v>
      </c>
      <c r="Y1535" s="20" t="s">
        <v>567</v>
      </c>
      <c r="Z1535" s="20" t="s">
        <v>7891</v>
      </c>
      <c r="AA1535" s="20" t="s">
        <v>568</v>
      </c>
      <c r="AB1535" s="20" t="s">
        <v>54</v>
      </c>
      <c r="AC1535" s="20" t="s">
        <v>167</v>
      </c>
      <c r="AD1535" s="20" t="s">
        <v>56</v>
      </c>
      <c r="AE1535" s="20"/>
    </row>
    <row r="1536" spans="1:31" ht="21" customHeight="1" x14ac:dyDescent="0.2">
      <c r="A1536" s="4">
        <f t="shared" si="76"/>
        <v>1534</v>
      </c>
      <c r="B1536" s="4" t="str">
        <f t="shared" si="77"/>
        <v>F010-00024582</v>
      </c>
      <c r="C1536" s="4" t="str">
        <f>IFERROR(VLOOKUP(F1536,Tablas!$A$1:$B$3,2,0),"")</f>
        <v>Factura</v>
      </c>
      <c r="D1536" s="4" t="str">
        <f t="shared" si="78"/>
        <v xml:space="preserve"> - CONTADO / CASH - ALQUILER DE INMUEBLE CALLE LOS GORRIONES  DPTO. 20</v>
      </c>
      <c r="E1536" s="19">
        <v>45411</v>
      </c>
      <c r="F1536" s="20" t="s">
        <v>1001</v>
      </c>
      <c r="G1536" s="20" t="s">
        <v>7894</v>
      </c>
      <c r="H1536" s="20" t="s">
        <v>44</v>
      </c>
      <c r="I1536" s="20" t="s">
        <v>45</v>
      </c>
      <c r="J1536" s="20" t="s">
        <v>564</v>
      </c>
      <c r="K1536" s="20" t="s">
        <v>565</v>
      </c>
      <c r="L1536" s="20" t="s">
        <v>566</v>
      </c>
      <c r="M1536" s="20"/>
      <c r="N1536" s="21">
        <v>3230.14</v>
      </c>
      <c r="O1536" s="25">
        <v>860</v>
      </c>
      <c r="P1536" s="20"/>
      <c r="Q1536" s="19">
        <v>45411</v>
      </c>
      <c r="R1536" s="20"/>
      <c r="S1536" s="19">
        <v>45411</v>
      </c>
      <c r="T1536" s="20" t="s">
        <v>49</v>
      </c>
      <c r="U1536" s="20">
        <v>956559</v>
      </c>
      <c r="V1536" s="20">
        <v>240001182</v>
      </c>
      <c r="W1536" s="20" t="s">
        <v>847</v>
      </c>
      <c r="X1536" s="20" t="s">
        <v>7890</v>
      </c>
      <c r="Y1536" s="20" t="s">
        <v>567</v>
      </c>
      <c r="Z1536" s="20" t="s">
        <v>7891</v>
      </c>
      <c r="AA1536" s="20" t="s">
        <v>568</v>
      </c>
      <c r="AB1536" s="20" t="s">
        <v>54</v>
      </c>
      <c r="AC1536" s="20" t="s">
        <v>167</v>
      </c>
      <c r="AD1536" s="20" t="s">
        <v>56</v>
      </c>
      <c r="AE1536" s="20"/>
    </row>
    <row r="1537" spans="1:31" ht="21" customHeight="1" x14ac:dyDescent="0.2">
      <c r="A1537" s="4">
        <f t="shared" si="76"/>
        <v>1535</v>
      </c>
      <c r="B1537" s="4" t="str">
        <f t="shared" si="77"/>
        <v>F010-00025955</v>
      </c>
      <c r="C1537" s="4" t="str">
        <f>IFERROR(VLOOKUP(F1537,Tablas!$A$1:$B$3,2,0),"")</f>
        <v>Factura</v>
      </c>
      <c r="D1537" s="4" t="str">
        <f t="shared" si="78"/>
        <v>Nacional - LETRAS A 45-55-65-75 DIAS / DRAFT  45-55-65-75 DAYS - Facturas clientes - C20481460159</v>
      </c>
      <c r="E1537" s="19">
        <v>45554</v>
      </c>
      <c r="F1537" s="20" t="s">
        <v>1001</v>
      </c>
      <c r="G1537" s="20" t="s">
        <v>7559</v>
      </c>
      <c r="H1537" s="20" t="s">
        <v>44</v>
      </c>
      <c r="I1537" s="20" t="s">
        <v>45</v>
      </c>
      <c r="J1537" s="20" t="s">
        <v>379</v>
      </c>
      <c r="K1537" s="20" t="s">
        <v>380</v>
      </c>
      <c r="L1537" s="20" t="s">
        <v>381</v>
      </c>
      <c r="M1537" s="20" t="s">
        <v>125</v>
      </c>
      <c r="N1537" s="21">
        <v>3255.62</v>
      </c>
      <c r="O1537" s="21">
        <v>0</v>
      </c>
      <c r="P1537" s="20"/>
      <c r="Q1537" s="19">
        <v>45554</v>
      </c>
      <c r="R1537" s="20"/>
      <c r="S1537" s="19">
        <v>45644</v>
      </c>
      <c r="T1537" s="20" t="s">
        <v>7453</v>
      </c>
      <c r="U1537" s="20">
        <v>1026419</v>
      </c>
      <c r="V1537" s="20">
        <v>240002783</v>
      </c>
      <c r="W1537" s="20" t="s">
        <v>847</v>
      </c>
      <c r="X1537" s="20" t="s">
        <v>305</v>
      </c>
      <c r="Y1537" s="20" t="s">
        <v>245</v>
      </c>
      <c r="Z1537" s="20" t="s">
        <v>7462</v>
      </c>
      <c r="AA1537" s="20" t="s">
        <v>7463</v>
      </c>
      <c r="AB1537" s="20" t="s">
        <v>337</v>
      </c>
      <c r="AC1537" s="20" t="s">
        <v>337</v>
      </c>
      <c r="AD1537" s="20" t="s">
        <v>56</v>
      </c>
      <c r="AE1537" s="20" t="s">
        <v>1014</v>
      </c>
    </row>
    <row r="1538" spans="1:31" ht="21" customHeight="1" x14ac:dyDescent="0.2">
      <c r="A1538" s="4">
        <f t="shared" si="76"/>
        <v>1536</v>
      </c>
      <c r="B1538" s="4" t="str">
        <f t="shared" si="77"/>
        <v>F010-00026041</v>
      </c>
      <c r="C1538" s="4" t="str">
        <f>IFERROR(VLOOKUP(F1538,Tablas!$A$1:$B$3,2,0),"")</f>
        <v>Factura</v>
      </c>
      <c r="D1538" s="4" t="str">
        <f t="shared" si="78"/>
        <v>Nacional - LETRAS A 45-55-65-75 DIAS / DRAFT  45-55-65-75 DAYS - Facturas clientes - C20602908837</v>
      </c>
      <c r="E1538" s="19">
        <v>45561</v>
      </c>
      <c r="F1538" s="20" t="s">
        <v>1001</v>
      </c>
      <c r="G1538" s="20" t="s">
        <v>7573</v>
      </c>
      <c r="H1538" s="20" t="s">
        <v>44</v>
      </c>
      <c r="I1538" s="20" t="s">
        <v>45</v>
      </c>
      <c r="J1538" s="20" t="s">
        <v>7450</v>
      </c>
      <c r="K1538" s="20" t="s">
        <v>7451</v>
      </c>
      <c r="L1538" s="20" t="s">
        <v>7452</v>
      </c>
      <c r="M1538" s="20" t="s">
        <v>125</v>
      </c>
      <c r="N1538" s="21">
        <v>3277.8</v>
      </c>
      <c r="O1538" s="21">
        <v>0</v>
      </c>
      <c r="P1538" s="20"/>
      <c r="Q1538" s="19">
        <v>45561</v>
      </c>
      <c r="R1538" s="20"/>
      <c r="S1538" s="19">
        <v>45651</v>
      </c>
      <c r="T1538" s="20" t="s">
        <v>7453</v>
      </c>
      <c r="U1538" s="20">
        <v>1030683</v>
      </c>
      <c r="V1538" s="20">
        <v>240002874</v>
      </c>
      <c r="W1538" s="20" t="s">
        <v>847</v>
      </c>
      <c r="X1538" s="20" t="s">
        <v>305</v>
      </c>
      <c r="Y1538" s="20" t="s">
        <v>128</v>
      </c>
      <c r="Z1538" s="20" t="s">
        <v>7454</v>
      </c>
      <c r="AA1538" s="20" t="s">
        <v>7455</v>
      </c>
      <c r="AB1538" s="20" t="s">
        <v>7456</v>
      </c>
      <c r="AC1538" s="20" t="s">
        <v>7457</v>
      </c>
      <c r="AD1538" s="20" t="s">
        <v>56</v>
      </c>
      <c r="AE1538" s="20" t="s">
        <v>1014</v>
      </c>
    </row>
    <row r="1539" spans="1:31" ht="21" customHeight="1" x14ac:dyDescent="0.2">
      <c r="A1539" s="4">
        <f t="shared" si="76"/>
        <v>1537</v>
      </c>
      <c r="B1539" s="4" t="str">
        <f t="shared" si="77"/>
        <v>F010-00025990</v>
      </c>
      <c r="C1539" s="4" t="str">
        <f>IFERROR(VLOOKUP(F1539,Tablas!$A$1:$B$3,2,0),"")</f>
        <v>Factura</v>
      </c>
      <c r="D1539" s="4" t="str">
        <f t="shared" si="78"/>
        <v>Nacional - LETRAS A 45-55-65-75 DIAS / DRAFT  45-55-65-75 DAYS - Facturas clientes - C20569314144</v>
      </c>
      <c r="E1539" s="19">
        <v>45558</v>
      </c>
      <c r="F1539" s="20" t="s">
        <v>1001</v>
      </c>
      <c r="G1539" s="20" t="s">
        <v>7574</v>
      </c>
      <c r="H1539" s="20" t="s">
        <v>44</v>
      </c>
      <c r="I1539" s="20" t="s">
        <v>45</v>
      </c>
      <c r="J1539" s="20" t="s">
        <v>721</v>
      </c>
      <c r="K1539" s="20" t="s">
        <v>722</v>
      </c>
      <c r="L1539" s="20" t="s">
        <v>723</v>
      </c>
      <c r="M1539" s="20" t="s">
        <v>33</v>
      </c>
      <c r="N1539" s="21">
        <v>3280.69</v>
      </c>
      <c r="O1539" s="21">
        <v>0</v>
      </c>
      <c r="P1539" s="20"/>
      <c r="Q1539" s="19">
        <v>45558</v>
      </c>
      <c r="R1539" s="20"/>
      <c r="S1539" s="19">
        <v>45648</v>
      </c>
      <c r="T1539" s="20" t="s">
        <v>7453</v>
      </c>
      <c r="U1539" s="20">
        <v>1027759</v>
      </c>
      <c r="V1539" s="20">
        <v>240002820</v>
      </c>
      <c r="W1539" s="20" t="s">
        <v>847</v>
      </c>
      <c r="X1539" s="20" t="s">
        <v>274</v>
      </c>
      <c r="Y1539" s="20" t="s">
        <v>306</v>
      </c>
      <c r="Z1539" s="20" t="s">
        <v>6990</v>
      </c>
      <c r="AA1539" s="20" t="s">
        <v>725</v>
      </c>
      <c r="AB1539" s="20" t="s">
        <v>726</v>
      </c>
      <c r="AC1539" s="20" t="s">
        <v>727</v>
      </c>
      <c r="AD1539" s="20" t="s">
        <v>56</v>
      </c>
      <c r="AE1539" s="20" t="s">
        <v>1014</v>
      </c>
    </row>
    <row r="1540" spans="1:31" ht="21" customHeight="1" x14ac:dyDescent="0.2">
      <c r="A1540" s="4">
        <f t="shared" si="76"/>
        <v>1538</v>
      </c>
      <c r="B1540" s="4" t="str">
        <f t="shared" si="77"/>
        <v>F010-00025200</v>
      </c>
      <c r="C1540" s="4" t="str">
        <f>IFERROR(VLOOKUP(F1540,Tablas!$A$1:$B$3,2,0),"")</f>
        <v>Factura</v>
      </c>
      <c r="D1540" s="4" t="str">
        <f t="shared" si="78"/>
        <v xml:space="preserve"> - CONTADO / CASH - ALQUILER DE INMUEBLE CALLE LOS GORRIONES  DPTO. 20</v>
      </c>
      <c r="E1540" s="19">
        <v>45471</v>
      </c>
      <c r="F1540" s="20" t="s">
        <v>1001</v>
      </c>
      <c r="G1540" s="20" t="s">
        <v>7895</v>
      </c>
      <c r="H1540" s="20" t="s">
        <v>44</v>
      </c>
      <c r="I1540" s="20" t="s">
        <v>45</v>
      </c>
      <c r="J1540" s="20" t="s">
        <v>564</v>
      </c>
      <c r="K1540" s="20" t="s">
        <v>565</v>
      </c>
      <c r="L1540" s="20" t="s">
        <v>566</v>
      </c>
      <c r="M1540" s="20"/>
      <c r="N1540" s="21">
        <v>3289.49</v>
      </c>
      <c r="O1540" s="25">
        <v>860</v>
      </c>
      <c r="P1540" s="20"/>
      <c r="Q1540" s="19">
        <v>45471</v>
      </c>
      <c r="R1540" s="20"/>
      <c r="S1540" s="19">
        <v>45471</v>
      </c>
      <c r="T1540" s="20" t="s">
        <v>49</v>
      </c>
      <c r="U1540" s="20">
        <v>987854</v>
      </c>
      <c r="V1540" s="20">
        <v>240001925</v>
      </c>
      <c r="W1540" s="20" t="s">
        <v>847</v>
      </c>
      <c r="X1540" s="20" t="s">
        <v>7890</v>
      </c>
      <c r="Y1540" s="20" t="s">
        <v>567</v>
      </c>
      <c r="Z1540" s="20" t="s">
        <v>7891</v>
      </c>
      <c r="AA1540" s="20" t="s">
        <v>568</v>
      </c>
      <c r="AB1540" s="20" t="s">
        <v>54</v>
      </c>
      <c r="AC1540" s="20" t="s">
        <v>167</v>
      </c>
      <c r="AD1540" s="20" t="s">
        <v>56</v>
      </c>
      <c r="AE1540" s="20"/>
    </row>
    <row r="1541" spans="1:31" ht="21" customHeight="1" x14ac:dyDescent="0.2">
      <c r="A1541" s="4">
        <f t="shared" si="76"/>
        <v>1539</v>
      </c>
      <c r="B1541" s="4" t="str">
        <f t="shared" si="77"/>
        <v>F010-00025806</v>
      </c>
      <c r="C1541" s="4" t="str">
        <f>IFERROR(VLOOKUP(F1541,Tablas!$A$1:$B$3,2,0),"")</f>
        <v>Factura</v>
      </c>
      <c r="D1541" s="4" t="str">
        <f t="shared" si="78"/>
        <v>Nacional - LETRAS A 45-55-65-75 DIAS / DRAFT  45-55-65-75 DAYS - Facturas clientes - C20606722606</v>
      </c>
      <c r="E1541" s="19">
        <v>45539</v>
      </c>
      <c r="F1541" s="20" t="s">
        <v>1001</v>
      </c>
      <c r="G1541" s="20" t="s">
        <v>7576</v>
      </c>
      <c r="H1541" s="20" t="s">
        <v>44</v>
      </c>
      <c r="I1541" s="20" t="s">
        <v>45</v>
      </c>
      <c r="J1541" s="20" t="s">
        <v>7236</v>
      </c>
      <c r="K1541" s="20" t="s">
        <v>7237</v>
      </c>
      <c r="L1541" s="20" t="s">
        <v>7238</v>
      </c>
      <c r="M1541" s="20"/>
      <c r="N1541" s="21">
        <v>3303.95</v>
      </c>
      <c r="O1541" s="21">
        <v>0</v>
      </c>
      <c r="P1541" s="20"/>
      <c r="Q1541" s="19">
        <v>45539</v>
      </c>
      <c r="R1541" s="20"/>
      <c r="S1541" s="19">
        <v>45629</v>
      </c>
      <c r="T1541" s="20" t="s">
        <v>7453</v>
      </c>
      <c r="U1541" s="20">
        <v>1018971</v>
      </c>
      <c r="V1541" s="20">
        <v>240002617</v>
      </c>
      <c r="W1541" s="20" t="s">
        <v>847</v>
      </c>
      <c r="X1541" s="20" t="s">
        <v>274</v>
      </c>
      <c r="Y1541" s="20" t="s">
        <v>306</v>
      </c>
      <c r="Z1541" s="20" t="s">
        <v>7489</v>
      </c>
      <c r="AA1541" s="20" t="s">
        <v>7240</v>
      </c>
      <c r="AB1541" s="20" t="s">
        <v>7137</v>
      </c>
      <c r="AC1541" s="20" t="s">
        <v>3722</v>
      </c>
      <c r="AD1541" s="20" t="s">
        <v>56</v>
      </c>
      <c r="AE1541" s="20" t="s">
        <v>1014</v>
      </c>
    </row>
    <row r="1542" spans="1:31" ht="21" customHeight="1" x14ac:dyDescent="0.2">
      <c r="A1542" s="4">
        <f t="shared" si="76"/>
        <v>1540</v>
      </c>
      <c r="B1542" s="4" t="str">
        <f t="shared" si="77"/>
        <v>F050-00001455</v>
      </c>
      <c r="C1542" s="4" t="str">
        <f>IFERROR(VLOOKUP(F1542,Tablas!$A$1:$B$3,2,0),"")</f>
        <v>Factura</v>
      </c>
      <c r="D1542" s="4" t="str">
        <f t="shared" si="78"/>
        <v xml:space="preserve"> - CONTADO / CASH - Intereses moratorios a la FT 01-F050-00001390 por</v>
      </c>
      <c r="E1542" s="19">
        <v>45433</v>
      </c>
      <c r="F1542" s="20" t="s">
        <v>1001</v>
      </c>
      <c r="G1542" s="20" t="s">
        <v>7918</v>
      </c>
      <c r="H1542" s="20" t="s">
        <v>80</v>
      </c>
      <c r="I1542" s="20" t="s">
        <v>81</v>
      </c>
      <c r="J1542" s="20" t="s">
        <v>168</v>
      </c>
      <c r="K1542" s="20" t="s">
        <v>168</v>
      </c>
      <c r="L1542" s="20" t="s">
        <v>169</v>
      </c>
      <c r="M1542" s="20" t="s">
        <v>33</v>
      </c>
      <c r="N1542" s="21">
        <v>3418.65</v>
      </c>
      <c r="O1542" s="25">
        <v>897.99</v>
      </c>
      <c r="P1542" s="20"/>
      <c r="Q1542" s="19">
        <v>45433</v>
      </c>
      <c r="R1542" s="20"/>
      <c r="S1542" s="19">
        <v>45433</v>
      </c>
      <c r="T1542" s="20" t="s">
        <v>49</v>
      </c>
      <c r="U1542" s="20">
        <v>967703</v>
      </c>
      <c r="V1542" s="20">
        <v>240001426</v>
      </c>
      <c r="W1542" s="20" t="s">
        <v>847</v>
      </c>
      <c r="X1542" s="20" t="s">
        <v>2795</v>
      </c>
      <c r="Y1542" s="20" t="s">
        <v>37</v>
      </c>
      <c r="Z1542" s="20" t="s">
        <v>7919</v>
      </c>
      <c r="AA1542" s="20" t="s">
        <v>170</v>
      </c>
      <c r="AB1542" s="20" t="s">
        <v>171</v>
      </c>
      <c r="AC1542" s="20" t="s">
        <v>66</v>
      </c>
      <c r="AD1542" s="20" t="s">
        <v>172</v>
      </c>
      <c r="AE1542" s="20"/>
    </row>
    <row r="1543" spans="1:31" ht="21" customHeight="1" x14ac:dyDescent="0.2">
      <c r="A1543" s="4">
        <f t="shared" si="76"/>
        <v>1541</v>
      </c>
      <c r="B1543" s="4" t="str">
        <f t="shared" si="77"/>
        <v>F010-00025836</v>
      </c>
      <c r="C1543" s="4" t="str">
        <f>IFERROR(VLOOKUP(F1543,Tablas!$A$1:$B$3,2,0),"")</f>
        <v>Factura</v>
      </c>
      <c r="D1543" s="4" t="str">
        <f t="shared" si="78"/>
        <v>Nacional - LETRAS A 45-55-65-75 DIAS / DRAFT  45-55-65-75 DAYS - Facturas clientes - C20601052921</v>
      </c>
      <c r="E1543" s="19">
        <v>45541</v>
      </c>
      <c r="F1543" s="20" t="s">
        <v>1001</v>
      </c>
      <c r="G1543" s="20" t="s">
        <v>7577</v>
      </c>
      <c r="H1543" s="20" t="s">
        <v>44</v>
      </c>
      <c r="I1543" s="20" t="s">
        <v>45</v>
      </c>
      <c r="J1543" s="20" t="s">
        <v>7563</v>
      </c>
      <c r="K1543" s="20" t="s">
        <v>7564</v>
      </c>
      <c r="L1543" s="20" t="s">
        <v>7565</v>
      </c>
      <c r="M1543" s="20" t="s">
        <v>33</v>
      </c>
      <c r="N1543" s="21">
        <v>3342.65</v>
      </c>
      <c r="O1543" s="21">
        <v>0</v>
      </c>
      <c r="P1543" s="20"/>
      <c r="Q1543" s="19">
        <v>45541</v>
      </c>
      <c r="R1543" s="20"/>
      <c r="S1543" s="19">
        <v>45631</v>
      </c>
      <c r="T1543" s="20" t="s">
        <v>7453</v>
      </c>
      <c r="U1543" s="20">
        <v>1020106</v>
      </c>
      <c r="V1543" s="20">
        <v>240002654</v>
      </c>
      <c r="W1543" s="20" t="s">
        <v>847</v>
      </c>
      <c r="X1543" s="20" t="s">
        <v>305</v>
      </c>
      <c r="Y1543" s="20" t="s">
        <v>404</v>
      </c>
      <c r="Z1543" s="20" t="s">
        <v>7578</v>
      </c>
      <c r="AA1543" s="20" t="s">
        <v>7566</v>
      </c>
      <c r="AB1543" s="20" t="s">
        <v>741</v>
      </c>
      <c r="AC1543" s="20" t="s">
        <v>741</v>
      </c>
      <c r="AD1543" s="20" t="s">
        <v>56</v>
      </c>
      <c r="AE1543" s="20" t="s">
        <v>1014</v>
      </c>
    </row>
    <row r="1544" spans="1:31" ht="21" customHeight="1" x14ac:dyDescent="0.2">
      <c r="A1544" s="4">
        <f t="shared" si="76"/>
        <v>1542</v>
      </c>
      <c r="B1544" s="4" t="str">
        <f t="shared" si="77"/>
        <v>F010-00026084</v>
      </c>
      <c r="C1544" s="4" t="str">
        <f>IFERROR(VLOOKUP(F1544,Tablas!$A$1:$B$3,2,0),"")</f>
        <v>Factura</v>
      </c>
      <c r="D1544" s="4" t="str">
        <f t="shared" si="78"/>
        <v>Nacional - LETRAS A 45-55-65-75 DIAS / DRAFT  45-55-65-75 DAYS - Facturas clientes - C20491686759</v>
      </c>
      <c r="E1544" s="19">
        <v>45565</v>
      </c>
      <c r="F1544" s="20" t="s">
        <v>1001</v>
      </c>
      <c r="G1544" s="20" t="s">
        <v>7580</v>
      </c>
      <c r="H1544" s="20" t="s">
        <v>44</v>
      </c>
      <c r="I1544" s="20" t="s">
        <v>45</v>
      </c>
      <c r="J1544" s="20" t="s">
        <v>302</v>
      </c>
      <c r="K1544" s="20" t="s">
        <v>303</v>
      </c>
      <c r="L1544" s="20" t="s">
        <v>304</v>
      </c>
      <c r="M1544" s="20" t="s">
        <v>125</v>
      </c>
      <c r="N1544" s="21">
        <v>3385.99</v>
      </c>
      <c r="O1544" s="21">
        <v>0</v>
      </c>
      <c r="P1544" s="20"/>
      <c r="Q1544" s="19">
        <v>45565</v>
      </c>
      <c r="R1544" s="20"/>
      <c r="S1544" s="19">
        <v>45655</v>
      </c>
      <c r="T1544" s="20" t="s">
        <v>7453</v>
      </c>
      <c r="U1544" s="20">
        <v>1031880</v>
      </c>
      <c r="V1544" s="20">
        <v>240002920</v>
      </c>
      <c r="W1544" s="20" t="s">
        <v>847</v>
      </c>
      <c r="X1544" s="20" t="s">
        <v>274</v>
      </c>
      <c r="Y1544" s="20" t="s">
        <v>306</v>
      </c>
      <c r="Z1544" s="20" t="s">
        <v>7581</v>
      </c>
      <c r="AA1544" s="20" t="s">
        <v>308</v>
      </c>
      <c r="AB1544" s="20" t="s">
        <v>309</v>
      </c>
      <c r="AC1544" s="20" t="s">
        <v>309</v>
      </c>
      <c r="AD1544" s="20" t="s">
        <v>56</v>
      </c>
      <c r="AE1544" s="20" t="s">
        <v>1014</v>
      </c>
    </row>
    <row r="1545" spans="1:31" ht="21" customHeight="1" x14ac:dyDescent="0.2">
      <c r="A1545" s="4">
        <f t="shared" si="76"/>
        <v>1543</v>
      </c>
      <c r="B1545" s="4" t="str">
        <f t="shared" si="77"/>
        <v>F010-00025986</v>
      </c>
      <c r="C1545" s="4" t="str">
        <f>IFERROR(VLOOKUP(F1545,Tablas!$A$1:$B$3,2,0),"")</f>
        <v>Factura</v>
      </c>
      <c r="D1545" s="4" t="str">
        <f t="shared" si="78"/>
        <v>Nacional - LETRAS 45-52-59-66-73-90 DAYS - Facturas clientes - C20110651121</v>
      </c>
      <c r="E1545" s="19">
        <v>45558</v>
      </c>
      <c r="F1545" s="20" t="s">
        <v>1001</v>
      </c>
      <c r="G1545" s="20" t="s">
        <v>7914</v>
      </c>
      <c r="H1545" s="20" t="s">
        <v>44</v>
      </c>
      <c r="I1545" s="20" t="s">
        <v>45</v>
      </c>
      <c r="J1545" s="20" t="s">
        <v>330</v>
      </c>
      <c r="K1545" s="20" t="s">
        <v>331</v>
      </c>
      <c r="L1545" s="20" t="s">
        <v>332</v>
      </c>
      <c r="M1545" s="20" t="s">
        <v>125</v>
      </c>
      <c r="N1545" s="21">
        <v>3391.38</v>
      </c>
      <c r="O1545" s="21">
        <v>0</v>
      </c>
      <c r="P1545" s="20"/>
      <c r="Q1545" s="19">
        <v>45558</v>
      </c>
      <c r="R1545" s="20"/>
      <c r="S1545" s="19">
        <v>45693</v>
      </c>
      <c r="T1545" s="20" t="s">
        <v>7389</v>
      </c>
      <c r="U1545" s="20">
        <v>1027544</v>
      </c>
      <c r="V1545" s="20">
        <v>240002815</v>
      </c>
      <c r="W1545" s="20" t="s">
        <v>847</v>
      </c>
      <c r="X1545" s="20" t="s">
        <v>274</v>
      </c>
      <c r="Y1545" s="20" t="s">
        <v>333</v>
      </c>
      <c r="Z1545" s="20" t="s">
        <v>7530</v>
      </c>
      <c r="AA1545" s="20" t="s">
        <v>335</v>
      </c>
      <c r="AB1545" s="20" t="s">
        <v>336</v>
      </c>
      <c r="AC1545" s="20" t="s">
        <v>337</v>
      </c>
      <c r="AD1545" s="20" t="s">
        <v>56</v>
      </c>
      <c r="AE1545" s="20" t="s">
        <v>1014</v>
      </c>
    </row>
    <row r="1546" spans="1:31" ht="21" customHeight="1" x14ac:dyDescent="0.2">
      <c r="A1546" s="4">
        <f t="shared" si="76"/>
        <v>1544</v>
      </c>
      <c r="B1546" s="4" t="str">
        <f t="shared" si="77"/>
        <v>F010-00025986</v>
      </c>
      <c r="C1546" s="4" t="str">
        <f>IFERROR(VLOOKUP(F1546,Tablas!$A$1:$B$3,2,0),"")</f>
        <v>Factura</v>
      </c>
      <c r="D1546" s="4" t="str">
        <f t="shared" si="78"/>
        <v>Nacional - LETRAS 45-52-59-66-73-90 DAYS - Facturas clientes - C20110651121</v>
      </c>
      <c r="E1546" s="19">
        <v>45558</v>
      </c>
      <c r="F1546" s="20" t="s">
        <v>1001</v>
      </c>
      <c r="G1546" s="20" t="s">
        <v>7914</v>
      </c>
      <c r="H1546" s="20" t="s">
        <v>44</v>
      </c>
      <c r="I1546" s="20" t="s">
        <v>45</v>
      </c>
      <c r="J1546" s="20" t="s">
        <v>330</v>
      </c>
      <c r="K1546" s="20" t="s">
        <v>331</v>
      </c>
      <c r="L1546" s="20" t="s">
        <v>332</v>
      </c>
      <c r="M1546" s="20" t="s">
        <v>125</v>
      </c>
      <c r="N1546" s="21">
        <v>3395.48</v>
      </c>
      <c r="O1546" s="21">
        <v>0</v>
      </c>
      <c r="P1546" s="20"/>
      <c r="Q1546" s="19">
        <v>45558</v>
      </c>
      <c r="R1546" s="20"/>
      <c r="S1546" s="19">
        <v>45676</v>
      </c>
      <c r="T1546" s="20" t="s">
        <v>7389</v>
      </c>
      <c r="U1546" s="20">
        <v>1027544</v>
      </c>
      <c r="V1546" s="20">
        <v>240002815</v>
      </c>
      <c r="W1546" s="20" t="s">
        <v>847</v>
      </c>
      <c r="X1546" s="20" t="s">
        <v>274</v>
      </c>
      <c r="Y1546" s="20" t="s">
        <v>333</v>
      </c>
      <c r="Z1546" s="20" t="s">
        <v>7530</v>
      </c>
      <c r="AA1546" s="20" t="s">
        <v>335</v>
      </c>
      <c r="AB1546" s="20" t="s">
        <v>336</v>
      </c>
      <c r="AC1546" s="20" t="s">
        <v>337</v>
      </c>
      <c r="AD1546" s="20" t="s">
        <v>56</v>
      </c>
      <c r="AE1546" s="20" t="s">
        <v>1014</v>
      </c>
    </row>
    <row r="1547" spans="1:31" ht="21" customHeight="1" x14ac:dyDescent="0.2">
      <c r="A1547" s="4">
        <f t="shared" si="76"/>
        <v>1545</v>
      </c>
      <c r="B1547" s="4" t="str">
        <f t="shared" si="77"/>
        <v>F010-00025986</v>
      </c>
      <c r="C1547" s="4" t="str">
        <f>IFERROR(VLOOKUP(F1547,Tablas!$A$1:$B$3,2,0),"")</f>
        <v>Factura</v>
      </c>
      <c r="D1547" s="4" t="str">
        <f t="shared" si="78"/>
        <v>Nacional - LETRAS 45-52-59-66-73-90 DAYS - Facturas clientes - C20110651121</v>
      </c>
      <c r="E1547" s="19">
        <v>45558</v>
      </c>
      <c r="F1547" s="20" t="s">
        <v>1001</v>
      </c>
      <c r="G1547" s="20" t="s">
        <v>7914</v>
      </c>
      <c r="H1547" s="20" t="s">
        <v>44</v>
      </c>
      <c r="I1547" s="20" t="s">
        <v>45</v>
      </c>
      <c r="J1547" s="20" t="s">
        <v>330</v>
      </c>
      <c r="K1547" s="20" t="s">
        <v>331</v>
      </c>
      <c r="L1547" s="20" t="s">
        <v>332</v>
      </c>
      <c r="M1547" s="20" t="s">
        <v>125</v>
      </c>
      <c r="N1547" s="21">
        <v>3395.48</v>
      </c>
      <c r="O1547" s="21">
        <v>0</v>
      </c>
      <c r="P1547" s="20"/>
      <c r="Q1547" s="19">
        <v>45558</v>
      </c>
      <c r="R1547" s="20"/>
      <c r="S1547" s="19">
        <v>45648</v>
      </c>
      <c r="T1547" s="20" t="s">
        <v>7389</v>
      </c>
      <c r="U1547" s="20">
        <v>1027544</v>
      </c>
      <c r="V1547" s="20">
        <v>240002815</v>
      </c>
      <c r="W1547" s="20" t="s">
        <v>847</v>
      </c>
      <c r="X1547" s="20" t="s">
        <v>274</v>
      </c>
      <c r="Y1547" s="20" t="s">
        <v>333</v>
      </c>
      <c r="Z1547" s="20" t="s">
        <v>7530</v>
      </c>
      <c r="AA1547" s="20" t="s">
        <v>335</v>
      </c>
      <c r="AB1547" s="20" t="s">
        <v>336</v>
      </c>
      <c r="AC1547" s="20" t="s">
        <v>337</v>
      </c>
      <c r="AD1547" s="20" t="s">
        <v>56</v>
      </c>
      <c r="AE1547" s="20" t="s">
        <v>1014</v>
      </c>
    </row>
    <row r="1548" spans="1:31" ht="21" customHeight="1" x14ac:dyDescent="0.2">
      <c r="A1548" s="4">
        <f t="shared" si="76"/>
        <v>1546</v>
      </c>
      <c r="B1548" s="4" t="str">
        <f t="shared" si="77"/>
        <v>F010-00025986</v>
      </c>
      <c r="C1548" s="4" t="str">
        <f>IFERROR(VLOOKUP(F1548,Tablas!$A$1:$B$3,2,0),"")</f>
        <v>Factura</v>
      </c>
      <c r="D1548" s="4" t="str">
        <f t="shared" si="78"/>
        <v>Nacional - LETRAS 45-52-59-66-73-90 DAYS - Facturas clientes - C20110651121</v>
      </c>
      <c r="E1548" s="19">
        <v>45558</v>
      </c>
      <c r="F1548" s="20" t="s">
        <v>1001</v>
      </c>
      <c r="G1548" s="20" t="s">
        <v>7914</v>
      </c>
      <c r="H1548" s="20" t="s">
        <v>44</v>
      </c>
      <c r="I1548" s="20" t="s">
        <v>45</v>
      </c>
      <c r="J1548" s="20" t="s">
        <v>330</v>
      </c>
      <c r="K1548" s="20" t="s">
        <v>331</v>
      </c>
      <c r="L1548" s="20" t="s">
        <v>332</v>
      </c>
      <c r="M1548" s="20" t="s">
        <v>125</v>
      </c>
      <c r="N1548" s="21">
        <v>3395.48</v>
      </c>
      <c r="O1548" s="21">
        <v>0</v>
      </c>
      <c r="P1548" s="20"/>
      <c r="Q1548" s="19">
        <v>45558</v>
      </c>
      <c r="R1548" s="20"/>
      <c r="S1548" s="19">
        <v>45655</v>
      </c>
      <c r="T1548" s="20" t="s">
        <v>7389</v>
      </c>
      <c r="U1548" s="20">
        <v>1027544</v>
      </c>
      <c r="V1548" s="20">
        <v>240002815</v>
      </c>
      <c r="W1548" s="20" t="s">
        <v>847</v>
      </c>
      <c r="X1548" s="20" t="s">
        <v>274</v>
      </c>
      <c r="Y1548" s="20" t="s">
        <v>333</v>
      </c>
      <c r="Z1548" s="20" t="s">
        <v>7530</v>
      </c>
      <c r="AA1548" s="20" t="s">
        <v>335</v>
      </c>
      <c r="AB1548" s="20" t="s">
        <v>336</v>
      </c>
      <c r="AC1548" s="20" t="s">
        <v>337</v>
      </c>
      <c r="AD1548" s="20" t="s">
        <v>56</v>
      </c>
      <c r="AE1548" s="20" t="s">
        <v>1014</v>
      </c>
    </row>
    <row r="1549" spans="1:31" ht="21" customHeight="1" x14ac:dyDescent="0.2">
      <c r="A1549" s="4">
        <f t="shared" si="76"/>
        <v>1547</v>
      </c>
      <c r="B1549" s="4" t="str">
        <f t="shared" si="77"/>
        <v>F010-00025986</v>
      </c>
      <c r="C1549" s="4" t="str">
        <f>IFERROR(VLOOKUP(F1549,Tablas!$A$1:$B$3,2,0),"")</f>
        <v>Factura</v>
      </c>
      <c r="D1549" s="4" t="str">
        <f t="shared" si="78"/>
        <v>Nacional - LETRAS 45-52-59-66-73-90 DAYS - Facturas clientes - C20110651121</v>
      </c>
      <c r="E1549" s="19">
        <v>45558</v>
      </c>
      <c r="F1549" s="20" t="s">
        <v>1001</v>
      </c>
      <c r="G1549" s="20" t="s">
        <v>7914</v>
      </c>
      <c r="H1549" s="20" t="s">
        <v>44</v>
      </c>
      <c r="I1549" s="20" t="s">
        <v>45</v>
      </c>
      <c r="J1549" s="20" t="s">
        <v>330</v>
      </c>
      <c r="K1549" s="20" t="s">
        <v>331</v>
      </c>
      <c r="L1549" s="20" t="s">
        <v>332</v>
      </c>
      <c r="M1549" s="20" t="s">
        <v>125</v>
      </c>
      <c r="N1549" s="21">
        <v>3395.48</v>
      </c>
      <c r="O1549" s="21">
        <v>0</v>
      </c>
      <c r="P1549" s="20"/>
      <c r="Q1549" s="19">
        <v>45558</v>
      </c>
      <c r="R1549" s="20"/>
      <c r="S1549" s="19">
        <v>45669</v>
      </c>
      <c r="T1549" s="20" t="s">
        <v>7389</v>
      </c>
      <c r="U1549" s="20">
        <v>1027544</v>
      </c>
      <c r="V1549" s="20">
        <v>240002815</v>
      </c>
      <c r="W1549" s="20" t="s">
        <v>847</v>
      </c>
      <c r="X1549" s="20" t="s">
        <v>274</v>
      </c>
      <c r="Y1549" s="20" t="s">
        <v>333</v>
      </c>
      <c r="Z1549" s="20" t="s">
        <v>7530</v>
      </c>
      <c r="AA1549" s="20" t="s">
        <v>335</v>
      </c>
      <c r="AB1549" s="20" t="s">
        <v>336</v>
      </c>
      <c r="AC1549" s="20" t="s">
        <v>337</v>
      </c>
      <c r="AD1549" s="20" t="s">
        <v>56</v>
      </c>
      <c r="AE1549" s="20" t="s">
        <v>1014</v>
      </c>
    </row>
    <row r="1550" spans="1:31" ht="21" customHeight="1" x14ac:dyDescent="0.2">
      <c r="A1550" s="4">
        <f t="shared" si="76"/>
        <v>1548</v>
      </c>
      <c r="B1550" s="4" t="str">
        <f t="shared" si="77"/>
        <v>F010-00025986</v>
      </c>
      <c r="C1550" s="4" t="str">
        <f>IFERROR(VLOOKUP(F1550,Tablas!$A$1:$B$3,2,0),"")</f>
        <v>Factura</v>
      </c>
      <c r="D1550" s="4" t="str">
        <f t="shared" si="78"/>
        <v>Nacional - LETRAS 45-52-59-66-73-90 DAYS - Facturas clientes - C20110651121</v>
      </c>
      <c r="E1550" s="19">
        <v>45558</v>
      </c>
      <c r="F1550" s="20" t="s">
        <v>1001</v>
      </c>
      <c r="G1550" s="20" t="s">
        <v>7914</v>
      </c>
      <c r="H1550" s="20" t="s">
        <v>44</v>
      </c>
      <c r="I1550" s="20" t="s">
        <v>45</v>
      </c>
      <c r="J1550" s="20" t="s">
        <v>330</v>
      </c>
      <c r="K1550" s="20" t="s">
        <v>331</v>
      </c>
      <c r="L1550" s="20" t="s">
        <v>332</v>
      </c>
      <c r="M1550" s="20" t="s">
        <v>125</v>
      </c>
      <c r="N1550" s="21">
        <v>3395.48</v>
      </c>
      <c r="O1550" s="21">
        <v>0</v>
      </c>
      <c r="P1550" s="20"/>
      <c r="Q1550" s="19">
        <v>45558</v>
      </c>
      <c r="R1550" s="20"/>
      <c r="S1550" s="19">
        <v>45662</v>
      </c>
      <c r="T1550" s="20" t="s">
        <v>7389</v>
      </c>
      <c r="U1550" s="20">
        <v>1027544</v>
      </c>
      <c r="V1550" s="20">
        <v>240002815</v>
      </c>
      <c r="W1550" s="20" t="s">
        <v>847</v>
      </c>
      <c r="X1550" s="20" t="s">
        <v>274</v>
      </c>
      <c r="Y1550" s="20" t="s">
        <v>333</v>
      </c>
      <c r="Z1550" s="20" t="s">
        <v>7530</v>
      </c>
      <c r="AA1550" s="20" t="s">
        <v>335</v>
      </c>
      <c r="AB1550" s="20" t="s">
        <v>336</v>
      </c>
      <c r="AC1550" s="20" t="s">
        <v>337</v>
      </c>
      <c r="AD1550" s="20" t="s">
        <v>56</v>
      </c>
      <c r="AE1550" s="20" t="s">
        <v>1014</v>
      </c>
    </row>
    <row r="1551" spans="1:31" ht="21" customHeight="1" x14ac:dyDescent="0.2">
      <c r="A1551" s="4">
        <f t="shared" si="76"/>
        <v>1549</v>
      </c>
      <c r="B1551" s="4" t="str">
        <f t="shared" si="77"/>
        <v>F050-00001395</v>
      </c>
      <c r="C1551" s="4" t="str">
        <f>IFERROR(VLOOKUP(F1551,Tablas!$A$1:$B$3,2,0),"")</f>
        <v>Factura</v>
      </c>
      <c r="D1551" s="4" t="str">
        <f t="shared" si="78"/>
        <v>Internacional - CONTADO / CASH - Materia de mktAcuerdo de mkt 50%1 toldo AMAH1 t</v>
      </c>
      <c r="E1551" s="19">
        <v>45365</v>
      </c>
      <c r="F1551" s="20" t="s">
        <v>1001</v>
      </c>
      <c r="G1551" s="20" t="s">
        <v>7905</v>
      </c>
      <c r="H1551" s="20" t="s">
        <v>57</v>
      </c>
      <c r="I1551" s="20" t="s">
        <v>58</v>
      </c>
      <c r="J1551" s="20" t="s">
        <v>59</v>
      </c>
      <c r="K1551" s="20" t="s">
        <v>59</v>
      </c>
      <c r="L1551" s="20" t="s">
        <v>60</v>
      </c>
      <c r="M1551" s="20" t="s">
        <v>33</v>
      </c>
      <c r="N1551" s="21">
        <v>3332.89</v>
      </c>
      <c r="O1551" s="25">
        <v>907.9</v>
      </c>
      <c r="P1551" s="20"/>
      <c r="Q1551" s="19">
        <v>45365</v>
      </c>
      <c r="R1551" s="20"/>
      <c r="S1551" s="19">
        <v>45365</v>
      </c>
      <c r="T1551" s="20" t="s">
        <v>49</v>
      </c>
      <c r="U1551" s="20">
        <v>933063</v>
      </c>
      <c r="V1551" s="20">
        <v>240000692</v>
      </c>
      <c r="W1551" s="20" t="s">
        <v>847</v>
      </c>
      <c r="X1551" s="20" t="s">
        <v>2795</v>
      </c>
      <c r="Y1551" s="20" t="s">
        <v>37</v>
      </c>
      <c r="Z1551" s="20" t="s">
        <v>7906</v>
      </c>
      <c r="AA1551" s="20" t="s">
        <v>64</v>
      </c>
      <c r="AB1551" s="20" t="s">
        <v>65</v>
      </c>
      <c r="AC1551" s="20" t="s">
        <v>66</v>
      </c>
      <c r="AD1551" s="20" t="s">
        <v>67</v>
      </c>
      <c r="AE1551" s="20" t="s">
        <v>5593</v>
      </c>
    </row>
    <row r="1552" spans="1:31" ht="21" customHeight="1" x14ac:dyDescent="0.2">
      <c r="A1552" s="4">
        <f t="shared" si="76"/>
        <v>1550</v>
      </c>
      <c r="B1552" s="4" t="str">
        <f t="shared" si="77"/>
        <v>F010-00025857</v>
      </c>
      <c r="C1552" s="4" t="str">
        <f>IFERROR(VLOOKUP(F1552,Tablas!$A$1:$B$3,2,0),"")</f>
        <v>Factura</v>
      </c>
      <c r="D1552" s="4" t="str">
        <f t="shared" si="78"/>
        <v>Nacional - LETRAS 45-52-59-66-73-90 DAYS - Facturas clientes - C20110651121</v>
      </c>
      <c r="E1552" s="19">
        <v>45545</v>
      </c>
      <c r="F1552" s="20" t="s">
        <v>1001</v>
      </c>
      <c r="G1552" s="20" t="s">
        <v>7920</v>
      </c>
      <c r="H1552" s="20" t="s">
        <v>44</v>
      </c>
      <c r="I1552" s="20" t="s">
        <v>45</v>
      </c>
      <c r="J1552" s="20" t="s">
        <v>330</v>
      </c>
      <c r="K1552" s="20" t="s">
        <v>331</v>
      </c>
      <c r="L1552" s="20" t="s">
        <v>332</v>
      </c>
      <c r="M1552" s="20" t="s">
        <v>125</v>
      </c>
      <c r="N1552" s="21">
        <v>3492.43</v>
      </c>
      <c r="O1552" s="21">
        <v>0</v>
      </c>
      <c r="P1552" s="20"/>
      <c r="Q1552" s="19">
        <v>45545</v>
      </c>
      <c r="R1552" s="20"/>
      <c r="S1552" s="19">
        <v>45680</v>
      </c>
      <c r="T1552" s="20" t="s">
        <v>7389</v>
      </c>
      <c r="U1552" s="20">
        <v>1021744</v>
      </c>
      <c r="V1552" s="20">
        <v>240002679</v>
      </c>
      <c r="W1552" s="20" t="s">
        <v>847</v>
      </c>
      <c r="X1552" s="20" t="s">
        <v>305</v>
      </c>
      <c r="Y1552" s="20" t="s">
        <v>333</v>
      </c>
      <c r="Z1552" s="20" t="s">
        <v>7530</v>
      </c>
      <c r="AA1552" s="20" t="s">
        <v>7441</v>
      </c>
      <c r="AB1552" s="20" t="s">
        <v>789</v>
      </c>
      <c r="AC1552" s="20" t="s">
        <v>167</v>
      </c>
      <c r="AD1552" s="20" t="s">
        <v>56</v>
      </c>
      <c r="AE1552" s="20" t="s">
        <v>1014</v>
      </c>
    </row>
    <row r="1553" spans="1:31" ht="21" customHeight="1" x14ac:dyDescent="0.2">
      <c r="A1553" s="4">
        <f t="shared" si="76"/>
        <v>1551</v>
      </c>
      <c r="B1553" s="4" t="str">
        <f t="shared" si="77"/>
        <v>F010-00025857</v>
      </c>
      <c r="C1553" s="4" t="str">
        <f>IFERROR(VLOOKUP(F1553,Tablas!$A$1:$B$3,2,0),"")</f>
        <v>Factura</v>
      </c>
      <c r="D1553" s="4" t="str">
        <f t="shared" si="78"/>
        <v>Nacional - LETRAS 45-52-59-66-73-90 DAYS - Facturas clientes - C20110651121</v>
      </c>
      <c r="E1553" s="19">
        <v>45545</v>
      </c>
      <c r="F1553" s="20" t="s">
        <v>1001</v>
      </c>
      <c r="G1553" s="20" t="s">
        <v>7920</v>
      </c>
      <c r="H1553" s="20" t="s">
        <v>44</v>
      </c>
      <c r="I1553" s="20" t="s">
        <v>45</v>
      </c>
      <c r="J1553" s="20" t="s">
        <v>330</v>
      </c>
      <c r="K1553" s="20" t="s">
        <v>331</v>
      </c>
      <c r="L1553" s="20" t="s">
        <v>332</v>
      </c>
      <c r="M1553" s="20" t="s">
        <v>125</v>
      </c>
      <c r="N1553" s="21">
        <v>3496.65</v>
      </c>
      <c r="O1553" s="21">
        <v>0</v>
      </c>
      <c r="P1553" s="20"/>
      <c r="Q1553" s="19">
        <v>45545</v>
      </c>
      <c r="R1553" s="20"/>
      <c r="S1553" s="19">
        <v>45663</v>
      </c>
      <c r="T1553" s="20" t="s">
        <v>7389</v>
      </c>
      <c r="U1553" s="20">
        <v>1021744</v>
      </c>
      <c r="V1553" s="20">
        <v>240002679</v>
      </c>
      <c r="W1553" s="20" t="s">
        <v>847</v>
      </c>
      <c r="X1553" s="20" t="s">
        <v>305</v>
      </c>
      <c r="Y1553" s="20" t="s">
        <v>333</v>
      </c>
      <c r="Z1553" s="20" t="s">
        <v>7530</v>
      </c>
      <c r="AA1553" s="20" t="s">
        <v>7441</v>
      </c>
      <c r="AB1553" s="20" t="s">
        <v>789</v>
      </c>
      <c r="AC1553" s="20" t="s">
        <v>167</v>
      </c>
      <c r="AD1553" s="20" t="s">
        <v>56</v>
      </c>
      <c r="AE1553" s="20" t="s">
        <v>1014</v>
      </c>
    </row>
    <row r="1554" spans="1:31" ht="21" customHeight="1" x14ac:dyDescent="0.2">
      <c r="A1554" s="4">
        <f t="shared" si="76"/>
        <v>1552</v>
      </c>
      <c r="B1554" s="4" t="str">
        <f t="shared" si="77"/>
        <v>F010-00025857</v>
      </c>
      <c r="C1554" s="4" t="str">
        <f>IFERROR(VLOOKUP(F1554,Tablas!$A$1:$B$3,2,0),"")</f>
        <v>Factura</v>
      </c>
      <c r="D1554" s="4" t="str">
        <f t="shared" si="78"/>
        <v>Nacional - LETRAS 45-52-59-66-73-90 DAYS - Facturas clientes - C20110651121</v>
      </c>
      <c r="E1554" s="19">
        <v>45545</v>
      </c>
      <c r="F1554" s="20" t="s">
        <v>1001</v>
      </c>
      <c r="G1554" s="20" t="s">
        <v>7920</v>
      </c>
      <c r="H1554" s="20" t="s">
        <v>44</v>
      </c>
      <c r="I1554" s="20" t="s">
        <v>45</v>
      </c>
      <c r="J1554" s="20" t="s">
        <v>330</v>
      </c>
      <c r="K1554" s="20" t="s">
        <v>331</v>
      </c>
      <c r="L1554" s="20" t="s">
        <v>332</v>
      </c>
      <c r="M1554" s="20" t="s">
        <v>125</v>
      </c>
      <c r="N1554" s="21">
        <v>3496.65</v>
      </c>
      <c r="O1554" s="21">
        <v>0</v>
      </c>
      <c r="P1554" s="20"/>
      <c r="Q1554" s="19">
        <v>45545</v>
      </c>
      <c r="R1554" s="20"/>
      <c r="S1554" s="19">
        <v>45635</v>
      </c>
      <c r="T1554" s="20" t="s">
        <v>7389</v>
      </c>
      <c r="U1554" s="20">
        <v>1021744</v>
      </c>
      <c r="V1554" s="20">
        <v>240002679</v>
      </c>
      <c r="W1554" s="20" t="s">
        <v>847</v>
      </c>
      <c r="X1554" s="20" t="s">
        <v>305</v>
      </c>
      <c r="Y1554" s="20" t="s">
        <v>333</v>
      </c>
      <c r="Z1554" s="20" t="s">
        <v>7530</v>
      </c>
      <c r="AA1554" s="20" t="s">
        <v>7441</v>
      </c>
      <c r="AB1554" s="20" t="s">
        <v>789</v>
      </c>
      <c r="AC1554" s="20" t="s">
        <v>167</v>
      </c>
      <c r="AD1554" s="20" t="s">
        <v>56</v>
      </c>
      <c r="AE1554" s="20" t="s">
        <v>1014</v>
      </c>
    </row>
    <row r="1555" spans="1:31" ht="21" customHeight="1" x14ac:dyDescent="0.2">
      <c r="A1555" s="4">
        <f t="shared" si="76"/>
        <v>1553</v>
      </c>
      <c r="B1555" s="4" t="str">
        <f t="shared" si="77"/>
        <v>F010-00025857</v>
      </c>
      <c r="C1555" s="4" t="str">
        <f>IFERROR(VLOOKUP(F1555,Tablas!$A$1:$B$3,2,0),"")</f>
        <v>Factura</v>
      </c>
      <c r="D1555" s="4" t="str">
        <f t="shared" si="78"/>
        <v>Nacional - LETRAS 45-52-59-66-73-90 DAYS - Facturas clientes - C20110651121</v>
      </c>
      <c r="E1555" s="19">
        <v>45545</v>
      </c>
      <c r="F1555" s="20" t="s">
        <v>1001</v>
      </c>
      <c r="G1555" s="20" t="s">
        <v>7920</v>
      </c>
      <c r="H1555" s="20" t="s">
        <v>44</v>
      </c>
      <c r="I1555" s="20" t="s">
        <v>45</v>
      </c>
      <c r="J1555" s="20" t="s">
        <v>330</v>
      </c>
      <c r="K1555" s="20" t="s">
        <v>331</v>
      </c>
      <c r="L1555" s="20" t="s">
        <v>332</v>
      </c>
      <c r="M1555" s="20" t="s">
        <v>125</v>
      </c>
      <c r="N1555" s="21">
        <v>3496.65</v>
      </c>
      <c r="O1555" s="21">
        <v>0</v>
      </c>
      <c r="P1555" s="20"/>
      <c r="Q1555" s="19">
        <v>45545</v>
      </c>
      <c r="R1555" s="20"/>
      <c r="S1555" s="19">
        <v>45642</v>
      </c>
      <c r="T1555" s="20" t="s">
        <v>7389</v>
      </c>
      <c r="U1555" s="20">
        <v>1021744</v>
      </c>
      <c r="V1555" s="20">
        <v>240002679</v>
      </c>
      <c r="W1555" s="20" t="s">
        <v>847</v>
      </c>
      <c r="X1555" s="20" t="s">
        <v>305</v>
      </c>
      <c r="Y1555" s="20" t="s">
        <v>333</v>
      </c>
      <c r="Z1555" s="20" t="s">
        <v>7530</v>
      </c>
      <c r="AA1555" s="20" t="s">
        <v>7441</v>
      </c>
      <c r="AB1555" s="20" t="s">
        <v>789</v>
      </c>
      <c r="AC1555" s="20" t="s">
        <v>167</v>
      </c>
      <c r="AD1555" s="20" t="s">
        <v>56</v>
      </c>
      <c r="AE1555" s="20" t="s">
        <v>1014</v>
      </c>
    </row>
    <row r="1556" spans="1:31" ht="21" customHeight="1" x14ac:dyDescent="0.2">
      <c r="A1556" s="4">
        <f t="shared" si="76"/>
        <v>1554</v>
      </c>
      <c r="B1556" s="4" t="str">
        <f t="shared" si="77"/>
        <v>F010-00025857</v>
      </c>
      <c r="C1556" s="4" t="str">
        <f>IFERROR(VLOOKUP(F1556,Tablas!$A$1:$B$3,2,0),"")</f>
        <v>Factura</v>
      </c>
      <c r="D1556" s="4" t="str">
        <f t="shared" si="78"/>
        <v>Nacional - LETRAS 45-52-59-66-73-90 DAYS - Facturas clientes - C20110651121</v>
      </c>
      <c r="E1556" s="19">
        <v>45545</v>
      </c>
      <c r="F1556" s="20" t="s">
        <v>1001</v>
      </c>
      <c r="G1556" s="20" t="s">
        <v>7920</v>
      </c>
      <c r="H1556" s="20" t="s">
        <v>44</v>
      </c>
      <c r="I1556" s="20" t="s">
        <v>45</v>
      </c>
      <c r="J1556" s="20" t="s">
        <v>330</v>
      </c>
      <c r="K1556" s="20" t="s">
        <v>331</v>
      </c>
      <c r="L1556" s="20" t="s">
        <v>332</v>
      </c>
      <c r="M1556" s="20" t="s">
        <v>125</v>
      </c>
      <c r="N1556" s="21">
        <v>3496.65</v>
      </c>
      <c r="O1556" s="21">
        <v>0</v>
      </c>
      <c r="P1556" s="20"/>
      <c r="Q1556" s="19">
        <v>45545</v>
      </c>
      <c r="R1556" s="20"/>
      <c r="S1556" s="19">
        <v>45656</v>
      </c>
      <c r="T1556" s="20" t="s">
        <v>7389</v>
      </c>
      <c r="U1556" s="20">
        <v>1021744</v>
      </c>
      <c r="V1556" s="20">
        <v>240002679</v>
      </c>
      <c r="W1556" s="20" t="s">
        <v>847</v>
      </c>
      <c r="X1556" s="20" t="s">
        <v>305</v>
      </c>
      <c r="Y1556" s="20" t="s">
        <v>333</v>
      </c>
      <c r="Z1556" s="20" t="s">
        <v>7530</v>
      </c>
      <c r="AA1556" s="20" t="s">
        <v>7441</v>
      </c>
      <c r="AB1556" s="20" t="s">
        <v>789</v>
      </c>
      <c r="AC1556" s="20" t="s">
        <v>167</v>
      </c>
      <c r="AD1556" s="20" t="s">
        <v>56</v>
      </c>
      <c r="AE1556" s="20" t="s">
        <v>1014</v>
      </c>
    </row>
    <row r="1557" spans="1:31" ht="21" customHeight="1" x14ac:dyDescent="0.2">
      <c r="A1557" s="4">
        <f t="shared" si="76"/>
        <v>1555</v>
      </c>
      <c r="B1557" s="4" t="str">
        <f t="shared" si="77"/>
        <v>F010-00025857</v>
      </c>
      <c r="C1557" s="4" t="str">
        <f>IFERROR(VLOOKUP(F1557,Tablas!$A$1:$B$3,2,0),"")</f>
        <v>Factura</v>
      </c>
      <c r="D1557" s="4" t="str">
        <f t="shared" si="78"/>
        <v>Nacional - LETRAS 45-52-59-66-73-90 DAYS - Facturas clientes - C20110651121</v>
      </c>
      <c r="E1557" s="19">
        <v>45545</v>
      </c>
      <c r="F1557" s="20" t="s">
        <v>1001</v>
      </c>
      <c r="G1557" s="20" t="s">
        <v>7920</v>
      </c>
      <c r="H1557" s="20" t="s">
        <v>44</v>
      </c>
      <c r="I1557" s="20" t="s">
        <v>45</v>
      </c>
      <c r="J1557" s="20" t="s">
        <v>330</v>
      </c>
      <c r="K1557" s="20" t="s">
        <v>331</v>
      </c>
      <c r="L1557" s="20" t="s">
        <v>332</v>
      </c>
      <c r="M1557" s="20" t="s">
        <v>125</v>
      </c>
      <c r="N1557" s="21">
        <v>3496.65</v>
      </c>
      <c r="O1557" s="21">
        <v>0</v>
      </c>
      <c r="P1557" s="20"/>
      <c r="Q1557" s="19">
        <v>45545</v>
      </c>
      <c r="R1557" s="20"/>
      <c r="S1557" s="19">
        <v>45649</v>
      </c>
      <c r="T1557" s="20" t="s">
        <v>7389</v>
      </c>
      <c r="U1557" s="20">
        <v>1021744</v>
      </c>
      <c r="V1557" s="20">
        <v>240002679</v>
      </c>
      <c r="W1557" s="20" t="s">
        <v>847</v>
      </c>
      <c r="X1557" s="20" t="s">
        <v>305</v>
      </c>
      <c r="Y1557" s="20" t="s">
        <v>333</v>
      </c>
      <c r="Z1557" s="20" t="s">
        <v>7530</v>
      </c>
      <c r="AA1557" s="20" t="s">
        <v>7441</v>
      </c>
      <c r="AB1557" s="20" t="s">
        <v>789</v>
      </c>
      <c r="AC1557" s="20" t="s">
        <v>167</v>
      </c>
      <c r="AD1557" s="20" t="s">
        <v>56</v>
      </c>
      <c r="AE1557" s="20" t="s">
        <v>1014</v>
      </c>
    </row>
    <row r="1558" spans="1:31" ht="21" customHeight="1" x14ac:dyDescent="0.2">
      <c r="A1558" s="4">
        <f t="shared" si="76"/>
        <v>1556</v>
      </c>
      <c r="B1558" s="4" t="str">
        <f t="shared" si="77"/>
        <v>F010-00026053</v>
      </c>
      <c r="C1558" s="4" t="str">
        <f>IFERROR(VLOOKUP(F1558,Tablas!$A$1:$B$3,2,0),"")</f>
        <v>Factura</v>
      </c>
      <c r="D1558" s="4" t="str">
        <f t="shared" si="78"/>
        <v>Nacional - LETRAS 45-52-59-66-73-90 DAYS - Facturas clientes - C20569314144</v>
      </c>
      <c r="E1558" s="19">
        <v>45562</v>
      </c>
      <c r="F1558" s="20" t="s">
        <v>1001</v>
      </c>
      <c r="G1558" s="20" t="s">
        <v>7935</v>
      </c>
      <c r="H1558" s="20" t="s">
        <v>44</v>
      </c>
      <c r="I1558" s="20" t="s">
        <v>45</v>
      </c>
      <c r="J1558" s="20" t="s">
        <v>721</v>
      </c>
      <c r="K1558" s="20" t="s">
        <v>722</v>
      </c>
      <c r="L1558" s="20" t="s">
        <v>723</v>
      </c>
      <c r="M1558" s="20" t="s">
        <v>33</v>
      </c>
      <c r="N1558" s="21">
        <v>3584.56</v>
      </c>
      <c r="O1558" s="21">
        <v>0</v>
      </c>
      <c r="P1558" s="20"/>
      <c r="Q1558" s="19">
        <v>45562</v>
      </c>
      <c r="R1558" s="20"/>
      <c r="S1558" s="19">
        <v>45697</v>
      </c>
      <c r="T1558" s="20" t="s">
        <v>7389</v>
      </c>
      <c r="U1558" s="20">
        <v>1031405</v>
      </c>
      <c r="V1558" s="20">
        <v>240002888</v>
      </c>
      <c r="W1558" s="20" t="s">
        <v>847</v>
      </c>
      <c r="X1558" s="20" t="s">
        <v>305</v>
      </c>
      <c r="Y1558" s="20" t="s">
        <v>306</v>
      </c>
      <c r="Z1558" s="20" t="s">
        <v>6990</v>
      </c>
      <c r="AA1558" s="20" t="s">
        <v>725</v>
      </c>
      <c r="AB1558" s="20" t="s">
        <v>726</v>
      </c>
      <c r="AC1558" s="20" t="s">
        <v>727</v>
      </c>
      <c r="AD1558" s="20" t="s">
        <v>56</v>
      </c>
      <c r="AE1558" s="20" t="s">
        <v>1014</v>
      </c>
    </row>
    <row r="1559" spans="1:31" ht="21" customHeight="1" x14ac:dyDescent="0.2">
      <c r="A1559" s="4">
        <f t="shared" si="76"/>
        <v>1557</v>
      </c>
      <c r="B1559" s="4" t="str">
        <f t="shared" si="77"/>
        <v>F010-00026053</v>
      </c>
      <c r="C1559" s="4" t="str">
        <f>IFERROR(VLOOKUP(F1559,Tablas!$A$1:$B$3,2,0),"")</f>
        <v>Factura</v>
      </c>
      <c r="D1559" s="4" t="str">
        <f t="shared" si="78"/>
        <v>Nacional - LETRAS 45-52-59-66-73-90 DAYS - Facturas clientes - C20569314144</v>
      </c>
      <c r="E1559" s="19">
        <v>45562</v>
      </c>
      <c r="F1559" s="20" t="s">
        <v>1001</v>
      </c>
      <c r="G1559" s="20" t="s">
        <v>7935</v>
      </c>
      <c r="H1559" s="20" t="s">
        <v>44</v>
      </c>
      <c r="I1559" s="20" t="s">
        <v>45</v>
      </c>
      <c r="J1559" s="20" t="s">
        <v>721</v>
      </c>
      <c r="K1559" s="20" t="s">
        <v>722</v>
      </c>
      <c r="L1559" s="20" t="s">
        <v>723</v>
      </c>
      <c r="M1559" s="20" t="s">
        <v>33</v>
      </c>
      <c r="N1559" s="21">
        <v>3588.86</v>
      </c>
      <c r="O1559" s="21">
        <v>0</v>
      </c>
      <c r="P1559" s="20"/>
      <c r="Q1559" s="19">
        <v>45562</v>
      </c>
      <c r="R1559" s="20"/>
      <c r="S1559" s="19">
        <v>45659</v>
      </c>
      <c r="T1559" s="20" t="s">
        <v>7389</v>
      </c>
      <c r="U1559" s="20">
        <v>1031405</v>
      </c>
      <c r="V1559" s="20">
        <v>240002888</v>
      </c>
      <c r="W1559" s="20" t="s">
        <v>847</v>
      </c>
      <c r="X1559" s="20" t="s">
        <v>305</v>
      </c>
      <c r="Y1559" s="20" t="s">
        <v>306</v>
      </c>
      <c r="Z1559" s="20" t="s">
        <v>6990</v>
      </c>
      <c r="AA1559" s="20" t="s">
        <v>725</v>
      </c>
      <c r="AB1559" s="20" t="s">
        <v>726</v>
      </c>
      <c r="AC1559" s="20" t="s">
        <v>727</v>
      </c>
      <c r="AD1559" s="20" t="s">
        <v>56</v>
      </c>
      <c r="AE1559" s="20" t="s">
        <v>1014</v>
      </c>
    </row>
    <row r="1560" spans="1:31" ht="21" customHeight="1" x14ac:dyDescent="0.2">
      <c r="A1560" s="4">
        <f t="shared" si="76"/>
        <v>1558</v>
      </c>
      <c r="B1560" s="4" t="str">
        <f t="shared" si="77"/>
        <v>F010-00026053</v>
      </c>
      <c r="C1560" s="4" t="str">
        <f>IFERROR(VLOOKUP(F1560,Tablas!$A$1:$B$3,2,0),"")</f>
        <v>Factura</v>
      </c>
      <c r="D1560" s="4" t="str">
        <f t="shared" si="78"/>
        <v>Nacional - LETRAS 45-52-59-66-73-90 DAYS - Facturas clientes - C20569314144</v>
      </c>
      <c r="E1560" s="19">
        <v>45562</v>
      </c>
      <c r="F1560" s="20" t="s">
        <v>1001</v>
      </c>
      <c r="G1560" s="20" t="s">
        <v>7935</v>
      </c>
      <c r="H1560" s="20" t="s">
        <v>44</v>
      </c>
      <c r="I1560" s="20" t="s">
        <v>45</v>
      </c>
      <c r="J1560" s="20" t="s">
        <v>721</v>
      </c>
      <c r="K1560" s="20" t="s">
        <v>722</v>
      </c>
      <c r="L1560" s="20" t="s">
        <v>723</v>
      </c>
      <c r="M1560" s="20" t="s">
        <v>33</v>
      </c>
      <c r="N1560" s="21">
        <v>3588.86</v>
      </c>
      <c r="O1560" s="21">
        <v>0</v>
      </c>
      <c r="P1560" s="20"/>
      <c r="Q1560" s="19">
        <v>45562</v>
      </c>
      <c r="R1560" s="20"/>
      <c r="S1560" s="19">
        <v>45666</v>
      </c>
      <c r="T1560" s="20" t="s">
        <v>7389</v>
      </c>
      <c r="U1560" s="20">
        <v>1031405</v>
      </c>
      <c r="V1560" s="20">
        <v>240002888</v>
      </c>
      <c r="W1560" s="20" t="s">
        <v>847</v>
      </c>
      <c r="X1560" s="20" t="s">
        <v>305</v>
      </c>
      <c r="Y1560" s="20" t="s">
        <v>306</v>
      </c>
      <c r="Z1560" s="20" t="s">
        <v>6990</v>
      </c>
      <c r="AA1560" s="20" t="s">
        <v>725</v>
      </c>
      <c r="AB1560" s="20" t="s">
        <v>726</v>
      </c>
      <c r="AC1560" s="20" t="s">
        <v>727</v>
      </c>
      <c r="AD1560" s="20" t="s">
        <v>56</v>
      </c>
      <c r="AE1560" s="20" t="s">
        <v>1014</v>
      </c>
    </row>
    <row r="1561" spans="1:31" ht="21" customHeight="1" x14ac:dyDescent="0.2">
      <c r="A1561" s="4">
        <f t="shared" si="76"/>
        <v>1559</v>
      </c>
      <c r="B1561" s="4" t="str">
        <f t="shared" si="77"/>
        <v>F010-00026053</v>
      </c>
      <c r="C1561" s="4" t="str">
        <f>IFERROR(VLOOKUP(F1561,Tablas!$A$1:$B$3,2,0),"")</f>
        <v>Factura</v>
      </c>
      <c r="D1561" s="4" t="str">
        <f t="shared" si="78"/>
        <v>Nacional - LETRAS 45-52-59-66-73-90 DAYS - Facturas clientes - C20569314144</v>
      </c>
      <c r="E1561" s="19">
        <v>45562</v>
      </c>
      <c r="F1561" s="20" t="s">
        <v>1001</v>
      </c>
      <c r="G1561" s="20" t="s">
        <v>7935</v>
      </c>
      <c r="H1561" s="20" t="s">
        <v>44</v>
      </c>
      <c r="I1561" s="20" t="s">
        <v>45</v>
      </c>
      <c r="J1561" s="20" t="s">
        <v>721</v>
      </c>
      <c r="K1561" s="20" t="s">
        <v>722</v>
      </c>
      <c r="L1561" s="20" t="s">
        <v>723</v>
      </c>
      <c r="M1561" s="20" t="s">
        <v>33</v>
      </c>
      <c r="N1561" s="21">
        <v>3588.86</v>
      </c>
      <c r="O1561" s="21">
        <v>0</v>
      </c>
      <c r="P1561" s="20"/>
      <c r="Q1561" s="19">
        <v>45562</v>
      </c>
      <c r="R1561" s="20"/>
      <c r="S1561" s="19">
        <v>45673</v>
      </c>
      <c r="T1561" s="20" t="s">
        <v>7389</v>
      </c>
      <c r="U1561" s="20">
        <v>1031405</v>
      </c>
      <c r="V1561" s="20">
        <v>240002888</v>
      </c>
      <c r="W1561" s="20" t="s">
        <v>847</v>
      </c>
      <c r="X1561" s="20" t="s">
        <v>305</v>
      </c>
      <c r="Y1561" s="20" t="s">
        <v>306</v>
      </c>
      <c r="Z1561" s="20" t="s">
        <v>6990</v>
      </c>
      <c r="AA1561" s="20" t="s">
        <v>725</v>
      </c>
      <c r="AB1561" s="20" t="s">
        <v>726</v>
      </c>
      <c r="AC1561" s="20" t="s">
        <v>727</v>
      </c>
      <c r="AD1561" s="20" t="s">
        <v>56</v>
      </c>
      <c r="AE1561" s="20" t="s">
        <v>1014</v>
      </c>
    </row>
    <row r="1562" spans="1:31" ht="21" customHeight="1" x14ac:dyDescent="0.2">
      <c r="A1562" s="4">
        <f t="shared" si="76"/>
        <v>1560</v>
      </c>
      <c r="B1562" s="4" t="str">
        <f t="shared" si="77"/>
        <v>F010-00026053</v>
      </c>
      <c r="C1562" s="4" t="str">
        <f>IFERROR(VLOOKUP(F1562,Tablas!$A$1:$B$3,2,0),"")</f>
        <v>Factura</v>
      </c>
      <c r="D1562" s="4" t="str">
        <f t="shared" si="78"/>
        <v>Nacional - LETRAS 45-52-59-66-73-90 DAYS - Facturas clientes - C20569314144</v>
      </c>
      <c r="E1562" s="19">
        <v>45562</v>
      </c>
      <c r="F1562" s="20" t="s">
        <v>1001</v>
      </c>
      <c r="G1562" s="20" t="s">
        <v>7935</v>
      </c>
      <c r="H1562" s="20" t="s">
        <v>44</v>
      </c>
      <c r="I1562" s="20" t="s">
        <v>45</v>
      </c>
      <c r="J1562" s="20" t="s">
        <v>721</v>
      </c>
      <c r="K1562" s="20" t="s">
        <v>722</v>
      </c>
      <c r="L1562" s="20" t="s">
        <v>723</v>
      </c>
      <c r="M1562" s="20" t="s">
        <v>33</v>
      </c>
      <c r="N1562" s="21">
        <v>3588.86</v>
      </c>
      <c r="O1562" s="21">
        <v>0</v>
      </c>
      <c r="P1562" s="20"/>
      <c r="Q1562" s="19">
        <v>45562</v>
      </c>
      <c r="R1562" s="20"/>
      <c r="S1562" s="19">
        <v>45652</v>
      </c>
      <c r="T1562" s="20" t="s">
        <v>7389</v>
      </c>
      <c r="U1562" s="20">
        <v>1031405</v>
      </c>
      <c r="V1562" s="20">
        <v>240002888</v>
      </c>
      <c r="W1562" s="20" t="s">
        <v>847</v>
      </c>
      <c r="X1562" s="20" t="s">
        <v>305</v>
      </c>
      <c r="Y1562" s="20" t="s">
        <v>306</v>
      </c>
      <c r="Z1562" s="20" t="s">
        <v>6990</v>
      </c>
      <c r="AA1562" s="20" t="s">
        <v>725</v>
      </c>
      <c r="AB1562" s="20" t="s">
        <v>726</v>
      </c>
      <c r="AC1562" s="20" t="s">
        <v>727</v>
      </c>
      <c r="AD1562" s="20" t="s">
        <v>56</v>
      </c>
      <c r="AE1562" s="20" t="s">
        <v>1014</v>
      </c>
    </row>
    <row r="1563" spans="1:31" ht="21" customHeight="1" x14ac:dyDescent="0.2">
      <c r="A1563" s="4">
        <f t="shared" si="76"/>
        <v>1561</v>
      </c>
      <c r="B1563" s="4" t="str">
        <f t="shared" si="77"/>
        <v>F010-00026053</v>
      </c>
      <c r="C1563" s="4" t="str">
        <f>IFERROR(VLOOKUP(F1563,Tablas!$A$1:$B$3,2,0),"")</f>
        <v>Factura</v>
      </c>
      <c r="D1563" s="4" t="str">
        <f t="shared" si="78"/>
        <v>Nacional - LETRAS 45-52-59-66-73-90 DAYS - Facturas clientes - C20569314144</v>
      </c>
      <c r="E1563" s="19">
        <v>45562</v>
      </c>
      <c r="F1563" s="20" t="s">
        <v>1001</v>
      </c>
      <c r="G1563" s="20" t="s">
        <v>7935</v>
      </c>
      <c r="H1563" s="20" t="s">
        <v>44</v>
      </c>
      <c r="I1563" s="20" t="s">
        <v>45</v>
      </c>
      <c r="J1563" s="20" t="s">
        <v>721</v>
      </c>
      <c r="K1563" s="20" t="s">
        <v>722</v>
      </c>
      <c r="L1563" s="20" t="s">
        <v>723</v>
      </c>
      <c r="M1563" s="20" t="s">
        <v>33</v>
      </c>
      <c r="N1563" s="21">
        <v>3588.86</v>
      </c>
      <c r="O1563" s="21">
        <v>0</v>
      </c>
      <c r="P1563" s="20"/>
      <c r="Q1563" s="19">
        <v>45562</v>
      </c>
      <c r="R1563" s="20"/>
      <c r="S1563" s="19">
        <v>45680</v>
      </c>
      <c r="T1563" s="20" t="s">
        <v>7389</v>
      </c>
      <c r="U1563" s="20">
        <v>1031405</v>
      </c>
      <c r="V1563" s="20">
        <v>240002888</v>
      </c>
      <c r="W1563" s="20" t="s">
        <v>847</v>
      </c>
      <c r="X1563" s="20" t="s">
        <v>305</v>
      </c>
      <c r="Y1563" s="20" t="s">
        <v>306</v>
      </c>
      <c r="Z1563" s="20" t="s">
        <v>6990</v>
      </c>
      <c r="AA1563" s="20" t="s">
        <v>725</v>
      </c>
      <c r="AB1563" s="20" t="s">
        <v>726</v>
      </c>
      <c r="AC1563" s="20" t="s">
        <v>727</v>
      </c>
      <c r="AD1563" s="20" t="s">
        <v>56</v>
      </c>
      <c r="AE1563" s="20" t="s">
        <v>1014</v>
      </c>
    </row>
    <row r="1564" spans="1:31" ht="21" customHeight="1" x14ac:dyDescent="0.2">
      <c r="A1564" s="4">
        <f t="shared" si="76"/>
        <v>1562</v>
      </c>
      <c r="B1564" s="4" t="str">
        <f t="shared" si="77"/>
        <v>B010-00020169</v>
      </c>
      <c r="C1564" s="4" t="str">
        <f>IFERROR(VLOOKUP(F1564,Tablas!$A$1:$B$3,2,0),"")</f>
        <v>Boleta</v>
      </c>
      <c r="D1564" s="4" t="str">
        <f t="shared" si="78"/>
        <v xml:space="preserve"> - CONTADO / CASH - Alquiler de departamento N° 401 del 20 - 30 ABR</v>
      </c>
      <c r="E1564" s="19">
        <v>45530</v>
      </c>
      <c r="F1564" s="20" t="s">
        <v>842</v>
      </c>
      <c r="G1564" s="20" t="s">
        <v>7942</v>
      </c>
      <c r="H1564" s="20" t="s">
        <v>44</v>
      </c>
      <c r="I1564" s="20" t="s">
        <v>45</v>
      </c>
      <c r="J1564" s="20" t="s">
        <v>7943</v>
      </c>
      <c r="K1564" s="20" t="s">
        <v>7944</v>
      </c>
      <c r="L1564" s="20" t="s">
        <v>7945</v>
      </c>
      <c r="M1564" s="20"/>
      <c r="N1564" s="21">
        <v>3593.86</v>
      </c>
      <c r="O1564" s="21">
        <v>0</v>
      </c>
      <c r="P1564" s="20"/>
      <c r="Q1564" s="19">
        <v>45530</v>
      </c>
      <c r="R1564" s="20"/>
      <c r="S1564" s="19">
        <v>45530</v>
      </c>
      <c r="T1564" s="20" t="s">
        <v>49</v>
      </c>
      <c r="U1564" s="20">
        <v>1013197</v>
      </c>
      <c r="V1564" s="20">
        <v>240002706</v>
      </c>
      <c r="W1564" s="20" t="s">
        <v>847</v>
      </c>
      <c r="X1564" s="20" t="s">
        <v>7296</v>
      </c>
      <c r="Y1564" s="20" t="s">
        <v>52</v>
      </c>
      <c r="Z1564" s="20" t="s">
        <v>7946</v>
      </c>
      <c r="AA1564" s="20" t="s">
        <v>167</v>
      </c>
      <c r="AB1564" s="20" t="s">
        <v>167</v>
      </c>
      <c r="AC1564" s="20" t="s">
        <v>167</v>
      </c>
      <c r="AD1564" s="20" t="s">
        <v>56</v>
      </c>
      <c r="AE1564" s="20"/>
    </row>
    <row r="1565" spans="1:31" ht="21" customHeight="1" x14ac:dyDescent="0.2">
      <c r="A1565" s="4">
        <f t="shared" si="76"/>
        <v>1563</v>
      </c>
      <c r="B1565" s="4" t="str">
        <f t="shared" si="77"/>
        <v>F010-00025868</v>
      </c>
      <c r="C1565" s="4" t="str">
        <f>IFERROR(VLOOKUP(F1565,Tablas!$A$1:$B$3,2,0),"")</f>
        <v>Factura</v>
      </c>
      <c r="D1565" s="4" t="str">
        <f t="shared" si="78"/>
        <v>Nacional - LETRAS 45-52-59-66-73-90 DAYS - Facturas clientes - C20607299944</v>
      </c>
      <c r="E1565" s="19">
        <v>45546</v>
      </c>
      <c r="F1565" s="20" t="s">
        <v>1001</v>
      </c>
      <c r="G1565" s="20" t="s">
        <v>7947</v>
      </c>
      <c r="H1565" s="20" t="s">
        <v>44</v>
      </c>
      <c r="I1565" s="20" t="s">
        <v>45</v>
      </c>
      <c r="J1565" s="20" t="s">
        <v>7948</v>
      </c>
      <c r="K1565" s="20" t="s">
        <v>7949</v>
      </c>
      <c r="L1565" s="20" t="s">
        <v>7950</v>
      </c>
      <c r="M1565" s="20"/>
      <c r="N1565" s="21">
        <v>3595.26</v>
      </c>
      <c r="O1565" s="21">
        <v>0</v>
      </c>
      <c r="P1565" s="20"/>
      <c r="Q1565" s="19">
        <v>45546</v>
      </c>
      <c r="R1565" s="20"/>
      <c r="S1565" s="19">
        <v>45681</v>
      </c>
      <c r="T1565" s="20" t="s">
        <v>7389</v>
      </c>
      <c r="U1565" s="20">
        <v>1022285</v>
      </c>
      <c r="V1565" s="20">
        <v>240002690</v>
      </c>
      <c r="W1565" s="20" t="s">
        <v>847</v>
      </c>
      <c r="X1565" s="20" t="s">
        <v>305</v>
      </c>
      <c r="Y1565" s="20" t="s">
        <v>128</v>
      </c>
      <c r="Z1565" s="20" t="s">
        <v>7951</v>
      </c>
      <c r="AA1565" s="20" t="s">
        <v>7952</v>
      </c>
      <c r="AB1565" s="20" t="s">
        <v>390</v>
      </c>
      <c r="AC1565" s="20" t="s">
        <v>167</v>
      </c>
      <c r="AD1565" s="20" t="s">
        <v>56</v>
      </c>
      <c r="AE1565" s="20" t="s">
        <v>1014</v>
      </c>
    </row>
    <row r="1566" spans="1:31" ht="21" customHeight="1" x14ac:dyDescent="0.2">
      <c r="A1566" s="4">
        <f t="shared" si="76"/>
        <v>1564</v>
      </c>
      <c r="B1566" s="4" t="str">
        <f t="shared" si="77"/>
        <v>F010-00025868</v>
      </c>
      <c r="C1566" s="4" t="str">
        <f>IFERROR(VLOOKUP(F1566,Tablas!$A$1:$B$3,2,0),"")</f>
        <v>Factura</v>
      </c>
      <c r="D1566" s="4" t="str">
        <f t="shared" si="78"/>
        <v>Nacional - LETRAS 45-52-59-66-73-90 DAYS - Facturas clientes - C20607299944</v>
      </c>
      <c r="E1566" s="19">
        <v>45546</v>
      </c>
      <c r="F1566" s="20" t="s">
        <v>1001</v>
      </c>
      <c r="G1566" s="20" t="s">
        <v>7947</v>
      </c>
      <c r="H1566" s="20" t="s">
        <v>44</v>
      </c>
      <c r="I1566" s="20" t="s">
        <v>45</v>
      </c>
      <c r="J1566" s="20" t="s">
        <v>7948</v>
      </c>
      <c r="K1566" s="20" t="s">
        <v>7949</v>
      </c>
      <c r="L1566" s="20" t="s">
        <v>7950</v>
      </c>
      <c r="M1566" s="20"/>
      <c r="N1566" s="21">
        <v>3599.56</v>
      </c>
      <c r="O1566" s="21">
        <v>0</v>
      </c>
      <c r="P1566" s="20"/>
      <c r="Q1566" s="19">
        <v>45546</v>
      </c>
      <c r="R1566" s="20"/>
      <c r="S1566" s="19">
        <v>45664</v>
      </c>
      <c r="T1566" s="20" t="s">
        <v>7389</v>
      </c>
      <c r="U1566" s="20">
        <v>1022285</v>
      </c>
      <c r="V1566" s="20">
        <v>240002690</v>
      </c>
      <c r="W1566" s="20" t="s">
        <v>847</v>
      </c>
      <c r="X1566" s="20" t="s">
        <v>305</v>
      </c>
      <c r="Y1566" s="20" t="s">
        <v>128</v>
      </c>
      <c r="Z1566" s="20" t="s">
        <v>7951</v>
      </c>
      <c r="AA1566" s="20" t="s">
        <v>7952</v>
      </c>
      <c r="AB1566" s="20" t="s">
        <v>390</v>
      </c>
      <c r="AC1566" s="20" t="s">
        <v>167</v>
      </c>
      <c r="AD1566" s="20" t="s">
        <v>56</v>
      </c>
      <c r="AE1566" s="20" t="s">
        <v>1014</v>
      </c>
    </row>
    <row r="1567" spans="1:31" ht="21" customHeight="1" x14ac:dyDescent="0.2">
      <c r="A1567" s="4">
        <f t="shared" si="76"/>
        <v>1565</v>
      </c>
      <c r="B1567" s="4" t="str">
        <f t="shared" si="77"/>
        <v>F010-00025868</v>
      </c>
      <c r="C1567" s="4" t="str">
        <f>IFERROR(VLOOKUP(F1567,Tablas!$A$1:$B$3,2,0),"")</f>
        <v>Factura</v>
      </c>
      <c r="D1567" s="4" t="str">
        <f t="shared" si="78"/>
        <v>Nacional - LETRAS 45-52-59-66-73-90 DAYS - Facturas clientes - C20607299944</v>
      </c>
      <c r="E1567" s="19">
        <v>45546</v>
      </c>
      <c r="F1567" s="20" t="s">
        <v>1001</v>
      </c>
      <c r="G1567" s="20" t="s">
        <v>7947</v>
      </c>
      <c r="H1567" s="20" t="s">
        <v>44</v>
      </c>
      <c r="I1567" s="20" t="s">
        <v>45</v>
      </c>
      <c r="J1567" s="20" t="s">
        <v>7948</v>
      </c>
      <c r="K1567" s="20" t="s">
        <v>7949</v>
      </c>
      <c r="L1567" s="20" t="s">
        <v>7950</v>
      </c>
      <c r="M1567" s="20"/>
      <c r="N1567" s="21">
        <v>3599.56</v>
      </c>
      <c r="O1567" s="21">
        <v>0</v>
      </c>
      <c r="P1567" s="20"/>
      <c r="Q1567" s="19">
        <v>45546</v>
      </c>
      <c r="R1567" s="20"/>
      <c r="S1567" s="19">
        <v>45657</v>
      </c>
      <c r="T1567" s="20" t="s">
        <v>7389</v>
      </c>
      <c r="U1567" s="20">
        <v>1022285</v>
      </c>
      <c r="V1567" s="20">
        <v>240002690</v>
      </c>
      <c r="W1567" s="20" t="s">
        <v>847</v>
      </c>
      <c r="X1567" s="20" t="s">
        <v>305</v>
      </c>
      <c r="Y1567" s="20" t="s">
        <v>128</v>
      </c>
      <c r="Z1567" s="20" t="s">
        <v>7951</v>
      </c>
      <c r="AA1567" s="20" t="s">
        <v>7952</v>
      </c>
      <c r="AB1567" s="20" t="s">
        <v>390</v>
      </c>
      <c r="AC1567" s="20" t="s">
        <v>167</v>
      </c>
      <c r="AD1567" s="20" t="s">
        <v>56</v>
      </c>
      <c r="AE1567" s="20" t="s">
        <v>1014</v>
      </c>
    </row>
    <row r="1568" spans="1:31" ht="21" customHeight="1" x14ac:dyDescent="0.2">
      <c r="A1568" s="4">
        <f t="shared" si="76"/>
        <v>1566</v>
      </c>
      <c r="B1568" s="4" t="str">
        <f t="shared" si="77"/>
        <v>F010-00025868</v>
      </c>
      <c r="C1568" s="4" t="str">
        <f>IFERROR(VLOOKUP(F1568,Tablas!$A$1:$B$3,2,0),"")</f>
        <v>Factura</v>
      </c>
      <c r="D1568" s="4" t="str">
        <f t="shared" si="78"/>
        <v>Nacional - LETRAS 45-52-59-66-73-90 DAYS - Facturas clientes - C20607299944</v>
      </c>
      <c r="E1568" s="19">
        <v>45546</v>
      </c>
      <c r="F1568" s="20" t="s">
        <v>1001</v>
      </c>
      <c r="G1568" s="20" t="s">
        <v>7947</v>
      </c>
      <c r="H1568" s="20" t="s">
        <v>44</v>
      </c>
      <c r="I1568" s="20" t="s">
        <v>45</v>
      </c>
      <c r="J1568" s="20" t="s">
        <v>7948</v>
      </c>
      <c r="K1568" s="20" t="s">
        <v>7949</v>
      </c>
      <c r="L1568" s="20" t="s">
        <v>7950</v>
      </c>
      <c r="M1568" s="20"/>
      <c r="N1568" s="21">
        <v>3599.56</v>
      </c>
      <c r="O1568" s="21">
        <v>0</v>
      </c>
      <c r="P1568" s="20"/>
      <c r="Q1568" s="19">
        <v>45546</v>
      </c>
      <c r="R1568" s="20"/>
      <c r="S1568" s="19">
        <v>45636</v>
      </c>
      <c r="T1568" s="20" t="s">
        <v>7389</v>
      </c>
      <c r="U1568" s="20">
        <v>1022285</v>
      </c>
      <c r="V1568" s="20">
        <v>240002690</v>
      </c>
      <c r="W1568" s="20" t="s">
        <v>847</v>
      </c>
      <c r="X1568" s="20" t="s">
        <v>305</v>
      </c>
      <c r="Y1568" s="20" t="s">
        <v>128</v>
      </c>
      <c r="Z1568" s="20" t="s">
        <v>7951</v>
      </c>
      <c r="AA1568" s="20" t="s">
        <v>7952</v>
      </c>
      <c r="AB1568" s="20" t="s">
        <v>390</v>
      </c>
      <c r="AC1568" s="20" t="s">
        <v>167</v>
      </c>
      <c r="AD1568" s="20" t="s">
        <v>56</v>
      </c>
      <c r="AE1568" s="20" t="s">
        <v>1014</v>
      </c>
    </row>
    <row r="1569" spans="1:31" ht="21" customHeight="1" x14ac:dyDescent="0.2">
      <c r="A1569" s="4">
        <f t="shared" si="76"/>
        <v>1567</v>
      </c>
      <c r="B1569" s="4" t="str">
        <f t="shared" si="77"/>
        <v>F010-00025868</v>
      </c>
      <c r="C1569" s="4" t="str">
        <f>IFERROR(VLOOKUP(F1569,Tablas!$A$1:$B$3,2,0),"")</f>
        <v>Factura</v>
      </c>
      <c r="D1569" s="4" t="str">
        <f t="shared" si="78"/>
        <v>Nacional - LETRAS 45-52-59-66-73-90 DAYS - Facturas clientes - C20607299944</v>
      </c>
      <c r="E1569" s="19">
        <v>45546</v>
      </c>
      <c r="F1569" s="20" t="s">
        <v>1001</v>
      </c>
      <c r="G1569" s="20" t="s">
        <v>7947</v>
      </c>
      <c r="H1569" s="20" t="s">
        <v>44</v>
      </c>
      <c r="I1569" s="20" t="s">
        <v>45</v>
      </c>
      <c r="J1569" s="20" t="s">
        <v>7948</v>
      </c>
      <c r="K1569" s="20" t="s">
        <v>7949</v>
      </c>
      <c r="L1569" s="20" t="s">
        <v>7950</v>
      </c>
      <c r="M1569" s="20"/>
      <c r="N1569" s="21">
        <v>3599.56</v>
      </c>
      <c r="O1569" s="21">
        <v>0</v>
      </c>
      <c r="P1569" s="20"/>
      <c r="Q1569" s="19">
        <v>45546</v>
      </c>
      <c r="R1569" s="20"/>
      <c r="S1569" s="19">
        <v>45650</v>
      </c>
      <c r="T1569" s="20" t="s">
        <v>7389</v>
      </c>
      <c r="U1569" s="20">
        <v>1022285</v>
      </c>
      <c r="V1569" s="20">
        <v>240002690</v>
      </c>
      <c r="W1569" s="20" t="s">
        <v>847</v>
      </c>
      <c r="X1569" s="20" t="s">
        <v>305</v>
      </c>
      <c r="Y1569" s="20" t="s">
        <v>128</v>
      </c>
      <c r="Z1569" s="20" t="s">
        <v>7951</v>
      </c>
      <c r="AA1569" s="20" t="s">
        <v>7952</v>
      </c>
      <c r="AB1569" s="20" t="s">
        <v>390</v>
      </c>
      <c r="AC1569" s="20" t="s">
        <v>167</v>
      </c>
      <c r="AD1569" s="20" t="s">
        <v>56</v>
      </c>
      <c r="AE1569" s="20" t="s">
        <v>1014</v>
      </c>
    </row>
    <row r="1570" spans="1:31" ht="21" customHeight="1" x14ac:dyDescent="0.2">
      <c r="A1570" s="4">
        <f t="shared" si="76"/>
        <v>1568</v>
      </c>
      <c r="B1570" s="4" t="str">
        <f t="shared" si="77"/>
        <v>F010-00025868</v>
      </c>
      <c r="C1570" s="4" t="str">
        <f>IFERROR(VLOOKUP(F1570,Tablas!$A$1:$B$3,2,0),"")</f>
        <v>Factura</v>
      </c>
      <c r="D1570" s="4" t="str">
        <f t="shared" si="78"/>
        <v>Nacional - LETRAS 45-52-59-66-73-90 DAYS - Facturas clientes - C20607299944</v>
      </c>
      <c r="E1570" s="19">
        <v>45546</v>
      </c>
      <c r="F1570" s="20" t="s">
        <v>1001</v>
      </c>
      <c r="G1570" s="20" t="s">
        <v>7947</v>
      </c>
      <c r="H1570" s="20" t="s">
        <v>44</v>
      </c>
      <c r="I1570" s="20" t="s">
        <v>45</v>
      </c>
      <c r="J1570" s="20" t="s">
        <v>7948</v>
      </c>
      <c r="K1570" s="20" t="s">
        <v>7949</v>
      </c>
      <c r="L1570" s="20" t="s">
        <v>7950</v>
      </c>
      <c r="M1570" s="20"/>
      <c r="N1570" s="21">
        <v>3599.56</v>
      </c>
      <c r="O1570" s="21">
        <v>0</v>
      </c>
      <c r="P1570" s="20"/>
      <c r="Q1570" s="19">
        <v>45546</v>
      </c>
      <c r="R1570" s="20"/>
      <c r="S1570" s="19">
        <v>45643</v>
      </c>
      <c r="T1570" s="20" t="s">
        <v>7389</v>
      </c>
      <c r="U1570" s="20">
        <v>1022285</v>
      </c>
      <c r="V1570" s="20">
        <v>240002690</v>
      </c>
      <c r="W1570" s="20" t="s">
        <v>847</v>
      </c>
      <c r="X1570" s="20" t="s">
        <v>305</v>
      </c>
      <c r="Y1570" s="20" t="s">
        <v>128</v>
      </c>
      <c r="Z1570" s="20" t="s">
        <v>7951</v>
      </c>
      <c r="AA1570" s="20" t="s">
        <v>7952</v>
      </c>
      <c r="AB1570" s="20" t="s">
        <v>390</v>
      </c>
      <c r="AC1570" s="20" t="s">
        <v>167</v>
      </c>
      <c r="AD1570" s="20" t="s">
        <v>56</v>
      </c>
      <c r="AE1570" s="20" t="s">
        <v>1014</v>
      </c>
    </row>
    <row r="1571" spans="1:31" ht="21" customHeight="1" x14ac:dyDescent="0.2">
      <c r="A1571" s="4">
        <f t="shared" si="76"/>
        <v>1569</v>
      </c>
      <c r="B1571" s="4" t="str">
        <f t="shared" si="77"/>
        <v>F010-00025733</v>
      </c>
      <c r="C1571" s="4" t="str">
        <f>IFERROR(VLOOKUP(F1571,Tablas!$A$1:$B$3,2,0),"")</f>
        <v>Factura</v>
      </c>
      <c r="D1571" s="4" t="str">
        <f t="shared" si="78"/>
        <v>Nacional - CREDITO 45 DIAS / CREDIT 45 DAYS - Facturas clientes - C20524795338</v>
      </c>
      <c r="E1571" s="19">
        <v>45531</v>
      </c>
      <c r="F1571" s="20" t="s">
        <v>1001</v>
      </c>
      <c r="G1571" s="20" t="s">
        <v>7954</v>
      </c>
      <c r="H1571" s="20" t="s">
        <v>322</v>
      </c>
      <c r="I1571" s="20" t="s">
        <v>323</v>
      </c>
      <c r="J1571" s="20" t="s">
        <v>161</v>
      </c>
      <c r="K1571" s="20" t="s">
        <v>162</v>
      </c>
      <c r="L1571" s="20" t="s">
        <v>163</v>
      </c>
      <c r="M1571" s="20" t="s">
        <v>125</v>
      </c>
      <c r="N1571" s="21">
        <v>3606.82</v>
      </c>
      <c r="O1571" s="21">
        <v>0</v>
      </c>
      <c r="P1571" s="20"/>
      <c r="Q1571" s="19">
        <v>45531</v>
      </c>
      <c r="R1571" s="20"/>
      <c r="S1571" s="19">
        <v>45576</v>
      </c>
      <c r="T1571" s="20" t="s">
        <v>7050</v>
      </c>
      <c r="U1571" s="20">
        <v>1013764</v>
      </c>
      <c r="V1571" s="20">
        <v>240002538</v>
      </c>
      <c r="W1571" s="20" t="s">
        <v>847</v>
      </c>
      <c r="X1571" s="20" t="s">
        <v>305</v>
      </c>
      <c r="Y1571" s="20" t="s">
        <v>52</v>
      </c>
      <c r="Z1571" s="20" t="s">
        <v>7840</v>
      </c>
      <c r="AA1571" s="20" t="s">
        <v>7841</v>
      </c>
      <c r="AB1571" s="20" t="s">
        <v>328</v>
      </c>
      <c r="AC1571" s="20" t="s">
        <v>167</v>
      </c>
      <c r="AD1571" s="20" t="s">
        <v>56</v>
      </c>
      <c r="AE1571" s="20" t="s">
        <v>1014</v>
      </c>
    </row>
    <row r="1572" spans="1:31" ht="21" customHeight="1" x14ac:dyDescent="0.2">
      <c r="A1572" s="4">
        <f t="shared" si="76"/>
        <v>1570</v>
      </c>
      <c r="B1572" s="4" t="str">
        <f t="shared" si="77"/>
        <v>F010-00025900</v>
      </c>
      <c r="C1572" s="4" t="str">
        <f>IFERROR(VLOOKUP(F1572,Tablas!$A$1:$B$3,2,0),"")</f>
        <v>Factura</v>
      </c>
      <c r="D1572" s="4" t="str">
        <f t="shared" si="78"/>
        <v>Nacional - LETRAS 45-52-59-66-73-90 DAYS - Facturas clientes - C20110651121</v>
      </c>
      <c r="E1572" s="19">
        <v>45551</v>
      </c>
      <c r="F1572" s="20" t="s">
        <v>1001</v>
      </c>
      <c r="G1572" s="20" t="s">
        <v>7965</v>
      </c>
      <c r="H1572" s="20" t="s">
        <v>44</v>
      </c>
      <c r="I1572" s="20" t="s">
        <v>45</v>
      </c>
      <c r="J1572" s="20" t="s">
        <v>330</v>
      </c>
      <c r="K1572" s="20" t="s">
        <v>331</v>
      </c>
      <c r="L1572" s="20" t="s">
        <v>332</v>
      </c>
      <c r="M1572" s="20" t="s">
        <v>125</v>
      </c>
      <c r="N1572" s="21">
        <v>3651.22</v>
      </c>
      <c r="O1572" s="21">
        <v>0</v>
      </c>
      <c r="P1572" s="20"/>
      <c r="Q1572" s="19">
        <v>45551</v>
      </c>
      <c r="R1572" s="20"/>
      <c r="S1572" s="19">
        <v>45686</v>
      </c>
      <c r="T1572" s="20" t="s">
        <v>7389</v>
      </c>
      <c r="U1572" s="20">
        <v>1024913</v>
      </c>
      <c r="V1572" s="20">
        <v>240002724</v>
      </c>
      <c r="W1572" s="20" t="s">
        <v>847</v>
      </c>
      <c r="X1572" s="20" t="s">
        <v>305</v>
      </c>
      <c r="Y1572" s="20" t="s">
        <v>333</v>
      </c>
      <c r="Z1572" s="20" t="s">
        <v>7530</v>
      </c>
      <c r="AA1572" s="20" t="s">
        <v>7441</v>
      </c>
      <c r="AB1572" s="20" t="s">
        <v>789</v>
      </c>
      <c r="AC1572" s="20" t="s">
        <v>167</v>
      </c>
      <c r="AD1572" s="20" t="s">
        <v>56</v>
      </c>
      <c r="AE1572" s="20" t="s">
        <v>1014</v>
      </c>
    </row>
    <row r="1573" spans="1:31" ht="21" customHeight="1" x14ac:dyDescent="0.2">
      <c r="A1573" s="4">
        <f t="shared" si="76"/>
        <v>1571</v>
      </c>
      <c r="B1573" s="4" t="str">
        <f t="shared" si="77"/>
        <v>F010-00025900</v>
      </c>
      <c r="C1573" s="4" t="str">
        <f>IFERROR(VLOOKUP(F1573,Tablas!$A$1:$B$3,2,0),"")</f>
        <v>Factura</v>
      </c>
      <c r="D1573" s="4" t="str">
        <f t="shared" si="78"/>
        <v>Nacional - LETRAS 45-52-59-66-73-90 DAYS - Facturas clientes - C20110651121</v>
      </c>
      <c r="E1573" s="19">
        <v>45551</v>
      </c>
      <c r="F1573" s="20" t="s">
        <v>1001</v>
      </c>
      <c r="G1573" s="20" t="s">
        <v>7965</v>
      </c>
      <c r="H1573" s="20" t="s">
        <v>44</v>
      </c>
      <c r="I1573" s="20" t="s">
        <v>45</v>
      </c>
      <c r="J1573" s="20" t="s">
        <v>330</v>
      </c>
      <c r="K1573" s="20" t="s">
        <v>331</v>
      </c>
      <c r="L1573" s="20" t="s">
        <v>332</v>
      </c>
      <c r="M1573" s="20" t="s">
        <v>125</v>
      </c>
      <c r="N1573" s="21">
        <v>3655.58</v>
      </c>
      <c r="O1573" s="21">
        <v>0</v>
      </c>
      <c r="P1573" s="20"/>
      <c r="Q1573" s="19">
        <v>45551</v>
      </c>
      <c r="R1573" s="20"/>
      <c r="S1573" s="19">
        <v>45669</v>
      </c>
      <c r="T1573" s="20" t="s">
        <v>7389</v>
      </c>
      <c r="U1573" s="20">
        <v>1024913</v>
      </c>
      <c r="V1573" s="20">
        <v>240002724</v>
      </c>
      <c r="W1573" s="20" t="s">
        <v>847</v>
      </c>
      <c r="X1573" s="20" t="s">
        <v>305</v>
      </c>
      <c r="Y1573" s="20" t="s">
        <v>333</v>
      </c>
      <c r="Z1573" s="20" t="s">
        <v>7530</v>
      </c>
      <c r="AA1573" s="20" t="s">
        <v>7441</v>
      </c>
      <c r="AB1573" s="20" t="s">
        <v>789</v>
      </c>
      <c r="AC1573" s="20" t="s">
        <v>167</v>
      </c>
      <c r="AD1573" s="20" t="s">
        <v>56</v>
      </c>
      <c r="AE1573" s="20" t="s">
        <v>1014</v>
      </c>
    </row>
    <row r="1574" spans="1:31" ht="21" customHeight="1" x14ac:dyDescent="0.2">
      <c r="A1574" s="4">
        <f t="shared" si="76"/>
        <v>1572</v>
      </c>
      <c r="B1574" s="4" t="str">
        <f t="shared" si="77"/>
        <v>F010-00025900</v>
      </c>
      <c r="C1574" s="4" t="str">
        <f>IFERROR(VLOOKUP(F1574,Tablas!$A$1:$B$3,2,0),"")</f>
        <v>Factura</v>
      </c>
      <c r="D1574" s="4" t="str">
        <f t="shared" si="78"/>
        <v>Nacional - LETRAS 45-52-59-66-73-90 DAYS - Facturas clientes - C20110651121</v>
      </c>
      <c r="E1574" s="19">
        <v>45551</v>
      </c>
      <c r="F1574" s="20" t="s">
        <v>1001</v>
      </c>
      <c r="G1574" s="20" t="s">
        <v>7965</v>
      </c>
      <c r="H1574" s="20" t="s">
        <v>44</v>
      </c>
      <c r="I1574" s="20" t="s">
        <v>45</v>
      </c>
      <c r="J1574" s="20" t="s">
        <v>330</v>
      </c>
      <c r="K1574" s="20" t="s">
        <v>331</v>
      </c>
      <c r="L1574" s="20" t="s">
        <v>332</v>
      </c>
      <c r="M1574" s="20" t="s">
        <v>125</v>
      </c>
      <c r="N1574" s="21">
        <v>3655.58</v>
      </c>
      <c r="O1574" s="21">
        <v>0</v>
      </c>
      <c r="P1574" s="20"/>
      <c r="Q1574" s="19">
        <v>45551</v>
      </c>
      <c r="R1574" s="20"/>
      <c r="S1574" s="19">
        <v>45641</v>
      </c>
      <c r="T1574" s="20" t="s">
        <v>7389</v>
      </c>
      <c r="U1574" s="20">
        <v>1024913</v>
      </c>
      <c r="V1574" s="20">
        <v>240002724</v>
      </c>
      <c r="W1574" s="20" t="s">
        <v>847</v>
      </c>
      <c r="X1574" s="20" t="s">
        <v>305</v>
      </c>
      <c r="Y1574" s="20" t="s">
        <v>333</v>
      </c>
      <c r="Z1574" s="20" t="s">
        <v>7530</v>
      </c>
      <c r="AA1574" s="20" t="s">
        <v>7441</v>
      </c>
      <c r="AB1574" s="20" t="s">
        <v>789</v>
      </c>
      <c r="AC1574" s="20" t="s">
        <v>167</v>
      </c>
      <c r="AD1574" s="20" t="s">
        <v>56</v>
      </c>
      <c r="AE1574" s="20" t="s">
        <v>1014</v>
      </c>
    </row>
    <row r="1575" spans="1:31" ht="21" customHeight="1" x14ac:dyDescent="0.2">
      <c r="A1575" s="4">
        <f t="shared" si="76"/>
        <v>1573</v>
      </c>
      <c r="B1575" s="4" t="str">
        <f t="shared" si="77"/>
        <v>F010-00025900</v>
      </c>
      <c r="C1575" s="4" t="str">
        <f>IFERROR(VLOOKUP(F1575,Tablas!$A$1:$B$3,2,0),"")</f>
        <v>Factura</v>
      </c>
      <c r="D1575" s="4" t="str">
        <f t="shared" si="78"/>
        <v>Nacional - LETRAS 45-52-59-66-73-90 DAYS - Facturas clientes - C20110651121</v>
      </c>
      <c r="E1575" s="19">
        <v>45551</v>
      </c>
      <c r="F1575" s="20" t="s">
        <v>1001</v>
      </c>
      <c r="G1575" s="20" t="s">
        <v>7965</v>
      </c>
      <c r="H1575" s="20" t="s">
        <v>44</v>
      </c>
      <c r="I1575" s="20" t="s">
        <v>45</v>
      </c>
      <c r="J1575" s="20" t="s">
        <v>330</v>
      </c>
      <c r="K1575" s="20" t="s">
        <v>331</v>
      </c>
      <c r="L1575" s="20" t="s">
        <v>332</v>
      </c>
      <c r="M1575" s="20" t="s">
        <v>125</v>
      </c>
      <c r="N1575" s="21">
        <v>3655.58</v>
      </c>
      <c r="O1575" s="21">
        <v>0</v>
      </c>
      <c r="P1575" s="20"/>
      <c r="Q1575" s="19">
        <v>45551</v>
      </c>
      <c r="R1575" s="20"/>
      <c r="S1575" s="19">
        <v>45655</v>
      </c>
      <c r="T1575" s="20" t="s">
        <v>7389</v>
      </c>
      <c r="U1575" s="20">
        <v>1024913</v>
      </c>
      <c r="V1575" s="20">
        <v>240002724</v>
      </c>
      <c r="W1575" s="20" t="s">
        <v>847</v>
      </c>
      <c r="X1575" s="20" t="s">
        <v>305</v>
      </c>
      <c r="Y1575" s="20" t="s">
        <v>333</v>
      </c>
      <c r="Z1575" s="20" t="s">
        <v>7530</v>
      </c>
      <c r="AA1575" s="20" t="s">
        <v>7441</v>
      </c>
      <c r="AB1575" s="20" t="s">
        <v>789</v>
      </c>
      <c r="AC1575" s="20" t="s">
        <v>167</v>
      </c>
      <c r="AD1575" s="20" t="s">
        <v>56</v>
      </c>
      <c r="AE1575" s="20" t="s">
        <v>1014</v>
      </c>
    </row>
    <row r="1576" spans="1:31" ht="21" customHeight="1" x14ac:dyDescent="0.2">
      <c r="A1576" s="4">
        <f t="shared" si="76"/>
        <v>1574</v>
      </c>
      <c r="B1576" s="4" t="str">
        <f t="shared" si="77"/>
        <v>F010-00025900</v>
      </c>
      <c r="C1576" s="4" t="str">
        <f>IFERROR(VLOOKUP(F1576,Tablas!$A$1:$B$3,2,0),"")</f>
        <v>Factura</v>
      </c>
      <c r="D1576" s="4" t="str">
        <f t="shared" si="78"/>
        <v>Nacional - LETRAS 45-52-59-66-73-90 DAYS - Facturas clientes - C20110651121</v>
      </c>
      <c r="E1576" s="19">
        <v>45551</v>
      </c>
      <c r="F1576" s="20" t="s">
        <v>1001</v>
      </c>
      <c r="G1576" s="20" t="s">
        <v>7965</v>
      </c>
      <c r="H1576" s="20" t="s">
        <v>44</v>
      </c>
      <c r="I1576" s="20" t="s">
        <v>45</v>
      </c>
      <c r="J1576" s="20" t="s">
        <v>330</v>
      </c>
      <c r="K1576" s="20" t="s">
        <v>331</v>
      </c>
      <c r="L1576" s="20" t="s">
        <v>332</v>
      </c>
      <c r="M1576" s="20" t="s">
        <v>125</v>
      </c>
      <c r="N1576" s="21">
        <v>3655.58</v>
      </c>
      <c r="O1576" s="21">
        <v>0</v>
      </c>
      <c r="P1576" s="20"/>
      <c r="Q1576" s="19">
        <v>45551</v>
      </c>
      <c r="R1576" s="20"/>
      <c r="S1576" s="19">
        <v>45662</v>
      </c>
      <c r="T1576" s="20" t="s">
        <v>7389</v>
      </c>
      <c r="U1576" s="20">
        <v>1024913</v>
      </c>
      <c r="V1576" s="20">
        <v>240002724</v>
      </c>
      <c r="W1576" s="20" t="s">
        <v>847</v>
      </c>
      <c r="X1576" s="20" t="s">
        <v>305</v>
      </c>
      <c r="Y1576" s="20" t="s">
        <v>333</v>
      </c>
      <c r="Z1576" s="20" t="s">
        <v>7530</v>
      </c>
      <c r="AA1576" s="20" t="s">
        <v>7441</v>
      </c>
      <c r="AB1576" s="20" t="s">
        <v>789</v>
      </c>
      <c r="AC1576" s="20" t="s">
        <v>167</v>
      </c>
      <c r="AD1576" s="20" t="s">
        <v>56</v>
      </c>
      <c r="AE1576" s="20" t="s">
        <v>1014</v>
      </c>
    </row>
    <row r="1577" spans="1:31" ht="21" customHeight="1" x14ac:dyDescent="0.2">
      <c r="A1577" s="4">
        <f t="shared" si="76"/>
        <v>1575</v>
      </c>
      <c r="B1577" s="4" t="str">
        <f t="shared" si="77"/>
        <v>F010-00025900</v>
      </c>
      <c r="C1577" s="4" t="str">
        <f>IFERROR(VLOOKUP(F1577,Tablas!$A$1:$B$3,2,0),"")</f>
        <v>Factura</v>
      </c>
      <c r="D1577" s="4" t="str">
        <f t="shared" si="78"/>
        <v>Nacional - LETRAS 45-52-59-66-73-90 DAYS - Facturas clientes - C20110651121</v>
      </c>
      <c r="E1577" s="19">
        <v>45551</v>
      </c>
      <c r="F1577" s="20" t="s">
        <v>1001</v>
      </c>
      <c r="G1577" s="20" t="s">
        <v>7965</v>
      </c>
      <c r="H1577" s="20" t="s">
        <v>44</v>
      </c>
      <c r="I1577" s="20" t="s">
        <v>45</v>
      </c>
      <c r="J1577" s="20" t="s">
        <v>330</v>
      </c>
      <c r="K1577" s="20" t="s">
        <v>331</v>
      </c>
      <c r="L1577" s="20" t="s">
        <v>332</v>
      </c>
      <c r="M1577" s="20" t="s">
        <v>125</v>
      </c>
      <c r="N1577" s="21">
        <v>3655.58</v>
      </c>
      <c r="O1577" s="21">
        <v>0</v>
      </c>
      <c r="P1577" s="20"/>
      <c r="Q1577" s="19">
        <v>45551</v>
      </c>
      <c r="R1577" s="20"/>
      <c r="S1577" s="19">
        <v>45648</v>
      </c>
      <c r="T1577" s="20" t="s">
        <v>7389</v>
      </c>
      <c r="U1577" s="20">
        <v>1024913</v>
      </c>
      <c r="V1577" s="20">
        <v>240002724</v>
      </c>
      <c r="W1577" s="20" t="s">
        <v>847</v>
      </c>
      <c r="X1577" s="20" t="s">
        <v>305</v>
      </c>
      <c r="Y1577" s="20" t="s">
        <v>333</v>
      </c>
      <c r="Z1577" s="20" t="s">
        <v>7530</v>
      </c>
      <c r="AA1577" s="20" t="s">
        <v>7441</v>
      </c>
      <c r="AB1577" s="20" t="s">
        <v>789</v>
      </c>
      <c r="AC1577" s="20" t="s">
        <v>167</v>
      </c>
      <c r="AD1577" s="20" t="s">
        <v>56</v>
      </c>
      <c r="AE1577" s="20" t="s">
        <v>1014</v>
      </c>
    </row>
    <row r="1578" spans="1:31" ht="21" customHeight="1" x14ac:dyDescent="0.2">
      <c r="A1578" s="4">
        <f t="shared" si="76"/>
        <v>1576</v>
      </c>
      <c r="B1578" s="4" t="str">
        <f t="shared" si="77"/>
        <v>F010-00025954</v>
      </c>
      <c r="C1578" s="4" t="str">
        <f>IFERROR(VLOOKUP(F1578,Tablas!$A$1:$B$3,2,0),"")</f>
        <v>Factura</v>
      </c>
      <c r="D1578" s="4" t="str">
        <f t="shared" si="78"/>
        <v>Nacional - LETRA 60 DIAS / DRAFT 60 DAYS - Facturas clientes - C20606449811</v>
      </c>
      <c r="E1578" s="19">
        <v>45554</v>
      </c>
      <c r="F1578" s="20" t="s">
        <v>1001</v>
      </c>
      <c r="G1578" s="20" t="s">
        <v>7968</v>
      </c>
      <c r="H1578" s="20" t="s">
        <v>44</v>
      </c>
      <c r="I1578" s="20" t="s">
        <v>45</v>
      </c>
      <c r="J1578" s="20" t="s">
        <v>391</v>
      </c>
      <c r="K1578" s="20" t="s">
        <v>392</v>
      </c>
      <c r="L1578" s="20" t="s">
        <v>393</v>
      </c>
      <c r="M1578" s="20" t="s">
        <v>33</v>
      </c>
      <c r="N1578" s="21">
        <v>3724.08</v>
      </c>
      <c r="O1578" s="21">
        <v>0</v>
      </c>
      <c r="P1578" s="20"/>
      <c r="Q1578" s="19">
        <v>45554</v>
      </c>
      <c r="R1578" s="20"/>
      <c r="S1578" s="19">
        <v>45674</v>
      </c>
      <c r="T1578" s="20" t="s">
        <v>382</v>
      </c>
      <c r="U1578" s="20">
        <v>1026259</v>
      </c>
      <c r="V1578" s="20">
        <v>240002782</v>
      </c>
      <c r="W1578" s="20" t="s">
        <v>847</v>
      </c>
      <c r="X1578" s="20" t="s">
        <v>305</v>
      </c>
      <c r="Y1578" s="20" t="s">
        <v>306</v>
      </c>
      <c r="Z1578" s="20" t="s">
        <v>7969</v>
      </c>
      <c r="AA1578" s="20" t="s">
        <v>495</v>
      </c>
      <c r="AB1578" s="20" t="s">
        <v>337</v>
      </c>
      <c r="AC1578" s="20" t="s">
        <v>337</v>
      </c>
      <c r="AD1578" s="20" t="s">
        <v>56</v>
      </c>
      <c r="AE1578" s="20" t="s">
        <v>1014</v>
      </c>
    </row>
    <row r="1579" spans="1:31" ht="21" customHeight="1" x14ac:dyDescent="0.2">
      <c r="A1579" s="4">
        <f t="shared" si="76"/>
        <v>1577</v>
      </c>
      <c r="B1579" s="4" t="str">
        <f t="shared" si="77"/>
        <v>F010-00025792</v>
      </c>
      <c r="C1579" s="4" t="str">
        <f>IFERROR(VLOOKUP(F1579,Tablas!$A$1:$B$3,2,0),"")</f>
        <v>Factura</v>
      </c>
      <c r="D1579" s="4" t="str">
        <f t="shared" si="78"/>
        <v>Nacional - CREDITO 30 DIAS / CREDIT 30 DAYS - Facturas clientes - C20555772859</v>
      </c>
      <c r="E1579" s="19">
        <v>45537</v>
      </c>
      <c r="F1579" s="20" t="s">
        <v>1001</v>
      </c>
      <c r="G1579" s="20" t="s">
        <v>7970</v>
      </c>
      <c r="H1579" s="20" t="s">
        <v>44</v>
      </c>
      <c r="I1579" s="20" t="s">
        <v>45</v>
      </c>
      <c r="J1579" s="20" t="s">
        <v>784</v>
      </c>
      <c r="K1579" s="20" t="s">
        <v>785</v>
      </c>
      <c r="L1579" s="20" t="s">
        <v>786</v>
      </c>
      <c r="M1579" s="20"/>
      <c r="N1579" s="21">
        <v>3739.2</v>
      </c>
      <c r="O1579" s="21">
        <v>0</v>
      </c>
      <c r="P1579" s="20"/>
      <c r="Q1579" s="19">
        <v>45537</v>
      </c>
      <c r="R1579" s="20"/>
      <c r="S1579" s="19">
        <v>45567</v>
      </c>
      <c r="T1579" s="20" t="s">
        <v>643</v>
      </c>
      <c r="U1579" s="20">
        <v>1017737</v>
      </c>
      <c r="V1579" s="20">
        <v>240002602</v>
      </c>
      <c r="W1579" s="20" t="s">
        <v>847</v>
      </c>
      <c r="X1579" s="20" t="s">
        <v>305</v>
      </c>
      <c r="Y1579" s="20" t="s">
        <v>737</v>
      </c>
      <c r="Z1579" s="20" t="s">
        <v>7971</v>
      </c>
      <c r="AA1579" s="20" t="s">
        <v>7972</v>
      </c>
      <c r="AB1579" s="20" t="s">
        <v>789</v>
      </c>
      <c r="AC1579" s="20" t="s">
        <v>167</v>
      </c>
      <c r="AD1579" s="20" t="s">
        <v>56</v>
      </c>
      <c r="AE1579" s="20" t="s">
        <v>1014</v>
      </c>
    </row>
    <row r="1580" spans="1:31" ht="21" customHeight="1" x14ac:dyDescent="0.2">
      <c r="A1580" s="4">
        <f t="shared" si="76"/>
        <v>1578</v>
      </c>
      <c r="B1580" s="4" t="str">
        <f t="shared" si="77"/>
        <v>F010-00026005</v>
      </c>
      <c r="C1580" s="4" t="str">
        <f>IFERROR(VLOOKUP(F1580,Tablas!$A$1:$B$3,2,0),"")</f>
        <v>Factura</v>
      </c>
      <c r="D1580" s="4" t="str">
        <f t="shared" si="78"/>
        <v>Nacional - LETRAS A 45-55-65-75 DIAS / DRAFT  45-55-65-75 DAYS - Facturas clientes - C20110651121</v>
      </c>
      <c r="E1580" s="19">
        <v>45559</v>
      </c>
      <c r="F1580" s="20" t="s">
        <v>1001</v>
      </c>
      <c r="G1580" s="20" t="s">
        <v>7692</v>
      </c>
      <c r="H1580" s="20" t="s">
        <v>44</v>
      </c>
      <c r="I1580" s="20" t="s">
        <v>45</v>
      </c>
      <c r="J1580" s="20" t="s">
        <v>330</v>
      </c>
      <c r="K1580" s="20" t="s">
        <v>331</v>
      </c>
      <c r="L1580" s="20" t="s">
        <v>332</v>
      </c>
      <c r="M1580" s="20" t="s">
        <v>125</v>
      </c>
      <c r="N1580" s="21">
        <v>3856.46</v>
      </c>
      <c r="O1580" s="21">
        <v>0</v>
      </c>
      <c r="P1580" s="20"/>
      <c r="Q1580" s="19">
        <v>45559</v>
      </c>
      <c r="R1580" s="20"/>
      <c r="S1580" s="19">
        <v>45649</v>
      </c>
      <c r="T1580" s="20" t="s">
        <v>7453</v>
      </c>
      <c r="U1580" s="20">
        <v>1028315</v>
      </c>
      <c r="V1580" s="20">
        <v>240002836</v>
      </c>
      <c r="W1580" s="20" t="s">
        <v>847</v>
      </c>
      <c r="X1580" s="20" t="s">
        <v>305</v>
      </c>
      <c r="Y1580" s="20" t="s">
        <v>333</v>
      </c>
      <c r="Z1580" s="20" t="s">
        <v>7530</v>
      </c>
      <c r="AA1580" s="20" t="s">
        <v>7441</v>
      </c>
      <c r="AB1580" s="20" t="s">
        <v>789</v>
      </c>
      <c r="AC1580" s="20" t="s">
        <v>167</v>
      </c>
      <c r="AD1580" s="20" t="s">
        <v>56</v>
      </c>
      <c r="AE1580" s="20" t="s">
        <v>1014</v>
      </c>
    </row>
    <row r="1581" spans="1:31" ht="21" customHeight="1" x14ac:dyDescent="0.2">
      <c r="A1581" s="4">
        <f t="shared" si="76"/>
        <v>1579</v>
      </c>
      <c r="B1581" s="4" t="str">
        <f t="shared" si="77"/>
        <v>F010-00026073</v>
      </c>
      <c r="C1581" s="4" t="str">
        <f>IFERROR(VLOOKUP(F1581,Tablas!$A$1:$B$3,2,0),"")</f>
        <v>Factura</v>
      </c>
      <c r="D1581" s="4" t="str">
        <f t="shared" si="78"/>
        <v>Nacional - LETRAS A 45-55-65-75 DIAS / DRAFT  45-55-65-75 DAYS - Facturas clientes - C20481460159</v>
      </c>
      <c r="E1581" s="19">
        <v>45565</v>
      </c>
      <c r="F1581" s="20" t="s">
        <v>1001</v>
      </c>
      <c r="G1581" s="20" t="s">
        <v>7697</v>
      </c>
      <c r="H1581" s="20" t="s">
        <v>44</v>
      </c>
      <c r="I1581" s="20" t="s">
        <v>45</v>
      </c>
      <c r="J1581" s="20" t="s">
        <v>379</v>
      </c>
      <c r="K1581" s="20" t="s">
        <v>380</v>
      </c>
      <c r="L1581" s="20" t="s">
        <v>381</v>
      </c>
      <c r="M1581" s="20" t="s">
        <v>125</v>
      </c>
      <c r="N1581" s="21">
        <v>3888.82</v>
      </c>
      <c r="O1581" s="21">
        <v>0</v>
      </c>
      <c r="P1581" s="20"/>
      <c r="Q1581" s="19">
        <v>45565</v>
      </c>
      <c r="R1581" s="20"/>
      <c r="S1581" s="19">
        <v>45655</v>
      </c>
      <c r="T1581" s="20" t="s">
        <v>7453</v>
      </c>
      <c r="U1581" s="20">
        <v>1031805</v>
      </c>
      <c r="V1581" s="20">
        <v>240002909</v>
      </c>
      <c r="W1581" s="20" t="s">
        <v>847</v>
      </c>
      <c r="X1581" s="20" t="s">
        <v>274</v>
      </c>
      <c r="Y1581" s="20" t="s">
        <v>245</v>
      </c>
      <c r="Z1581" s="20" t="s">
        <v>7462</v>
      </c>
      <c r="AA1581" s="20" t="s">
        <v>7463</v>
      </c>
      <c r="AB1581" s="20" t="s">
        <v>337</v>
      </c>
      <c r="AC1581" s="20" t="s">
        <v>337</v>
      </c>
      <c r="AD1581" s="20" t="s">
        <v>56</v>
      </c>
      <c r="AE1581" s="20" t="s">
        <v>1014</v>
      </c>
    </row>
    <row r="1582" spans="1:31" ht="21" customHeight="1" x14ac:dyDescent="0.2">
      <c r="A1582" s="4">
        <f t="shared" si="76"/>
        <v>1580</v>
      </c>
      <c r="B1582" s="4" t="str">
        <f t="shared" si="77"/>
        <v>F050-00001560</v>
      </c>
      <c r="C1582" s="4" t="str">
        <f>IFERROR(VLOOKUP(F1582,Tablas!$A$1:$B$3,2,0),"")</f>
        <v>Factura</v>
      </c>
      <c r="D1582" s="4" t="str">
        <f t="shared" si="78"/>
        <v xml:space="preserve"> - CONTADO / CASH - Intereses moratorios a la FT 01-F050-00001323 por</v>
      </c>
      <c r="E1582" s="19">
        <v>45541</v>
      </c>
      <c r="F1582" s="20" t="s">
        <v>1001</v>
      </c>
      <c r="G1582" s="20" t="s">
        <v>7992</v>
      </c>
      <c r="H1582" s="20" t="s">
        <v>80</v>
      </c>
      <c r="I1582" s="20" t="s">
        <v>81</v>
      </c>
      <c r="J1582" s="20" t="s">
        <v>133</v>
      </c>
      <c r="K1582" s="20" t="s">
        <v>133</v>
      </c>
      <c r="L1582" s="20" t="s">
        <v>134</v>
      </c>
      <c r="M1582" s="20" t="s">
        <v>33</v>
      </c>
      <c r="N1582" s="21">
        <v>3896.97</v>
      </c>
      <c r="O1582" s="25">
        <v>1026.5999999999999</v>
      </c>
      <c r="P1582" s="20"/>
      <c r="Q1582" s="19">
        <v>45541</v>
      </c>
      <c r="R1582" s="20"/>
      <c r="S1582" s="19">
        <v>45541</v>
      </c>
      <c r="T1582" s="20" t="s">
        <v>49</v>
      </c>
      <c r="U1582" s="20">
        <v>1019919</v>
      </c>
      <c r="V1582" s="20">
        <v>240002648</v>
      </c>
      <c r="W1582" s="20" t="s">
        <v>847</v>
      </c>
      <c r="X1582" s="20" t="s">
        <v>2795</v>
      </c>
      <c r="Y1582" s="20" t="s">
        <v>37</v>
      </c>
      <c r="Z1582" s="20" t="s">
        <v>7993</v>
      </c>
      <c r="AA1582" s="20" t="s">
        <v>136</v>
      </c>
      <c r="AB1582" s="20"/>
      <c r="AC1582" s="20" t="s">
        <v>66</v>
      </c>
      <c r="AD1582" s="20" t="s">
        <v>137</v>
      </c>
      <c r="AE1582" s="20"/>
    </row>
    <row r="1583" spans="1:31" ht="21" customHeight="1" x14ac:dyDescent="0.2">
      <c r="A1583" s="4">
        <f t="shared" si="76"/>
        <v>1581</v>
      </c>
      <c r="B1583" s="4" t="str">
        <f t="shared" si="77"/>
        <v>F010-00025632</v>
      </c>
      <c r="C1583" s="4" t="str">
        <f>IFERROR(VLOOKUP(F1583,Tablas!$A$1:$B$3,2,0),"")</f>
        <v>Factura</v>
      </c>
      <c r="D1583" s="4" t="str">
        <f t="shared" si="78"/>
        <v>Nacional - CREDITO 60 DÍAS / CREDIT 60 DAYS - Facturas clientes - C20221084684</v>
      </c>
      <c r="E1583" s="19">
        <v>45519</v>
      </c>
      <c r="F1583" s="20" t="s">
        <v>1001</v>
      </c>
      <c r="G1583" s="20" t="s">
        <v>7995</v>
      </c>
      <c r="H1583" s="20" t="s">
        <v>44</v>
      </c>
      <c r="I1583" s="20" t="s">
        <v>45</v>
      </c>
      <c r="J1583" s="20" t="s">
        <v>749</v>
      </c>
      <c r="K1583" s="20" t="s">
        <v>750</v>
      </c>
      <c r="L1583" s="20" t="s">
        <v>751</v>
      </c>
      <c r="M1583" s="20" t="s">
        <v>125</v>
      </c>
      <c r="N1583" s="21">
        <v>3915.98</v>
      </c>
      <c r="O1583" s="21">
        <v>0</v>
      </c>
      <c r="P1583" s="20"/>
      <c r="Q1583" s="19">
        <v>45519</v>
      </c>
      <c r="R1583" s="20"/>
      <c r="S1583" s="19">
        <v>45579</v>
      </c>
      <c r="T1583" s="20" t="s">
        <v>164</v>
      </c>
      <c r="U1583" s="20">
        <v>1008840</v>
      </c>
      <c r="V1583" s="20">
        <v>240002431</v>
      </c>
      <c r="W1583" s="20" t="s">
        <v>847</v>
      </c>
      <c r="X1583" s="20" t="s">
        <v>274</v>
      </c>
      <c r="Y1583" s="20" t="s">
        <v>753</v>
      </c>
      <c r="Z1583" s="20" t="s">
        <v>7877</v>
      </c>
      <c r="AA1583" s="20" t="s">
        <v>755</v>
      </c>
      <c r="AB1583" s="20" t="s">
        <v>756</v>
      </c>
      <c r="AC1583" s="20" t="s">
        <v>167</v>
      </c>
      <c r="AD1583" s="20" t="s">
        <v>56</v>
      </c>
      <c r="AE1583" s="20" t="s">
        <v>1014</v>
      </c>
    </row>
    <row r="1584" spans="1:31" ht="21" customHeight="1" x14ac:dyDescent="0.2">
      <c r="A1584" s="4">
        <f t="shared" si="76"/>
        <v>1582</v>
      </c>
      <c r="B1584" s="4" t="str">
        <f t="shared" si="77"/>
        <v>F010-00025835</v>
      </c>
      <c r="C1584" s="4" t="str">
        <f>IFERROR(VLOOKUP(F1584,Tablas!$A$1:$B$3,2,0),"")</f>
        <v>Factura</v>
      </c>
      <c r="D1584" s="4" t="str">
        <f t="shared" si="78"/>
        <v>Nacional - LETRA 60 DIAS / DRAFT 60 DAYS - Facturas clientes - C20100269113</v>
      </c>
      <c r="E1584" s="19">
        <v>45541</v>
      </c>
      <c r="F1584" s="20" t="s">
        <v>1001</v>
      </c>
      <c r="G1584" s="20" t="s">
        <v>8003</v>
      </c>
      <c r="H1584" s="20" t="s">
        <v>44</v>
      </c>
      <c r="I1584" s="20" t="s">
        <v>45</v>
      </c>
      <c r="J1584" s="20" t="s">
        <v>8004</v>
      </c>
      <c r="K1584" s="20" t="s">
        <v>8005</v>
      </c>
      <c r="L1584" s="20" t="s">
        <v>8006</v>
      </c>
      <c r="M1584" s="20" t="s">
        <v>125</v>
      </c>
      <c r="N1584" s="21">
        <v>4021.91</v>
      </c>
      <c r="O1584" s="21">
        <v>0</v>
      </c>
      <c r="P1584" s="20"/>
      <c r="Q1584" s="19">
        <v>45541</v>
      </c>
      <c r="R1584" s="20"/>
      <c r="S1584" s="19">
        <v>45661</v>
      </c>
      <c r="T1584" s="20" t="s">
        <v>382</v>
      </c>
      <c r="U1584" s="20">
        <v>1020094</v>
      </c>
      <c r="V1584" s="20">
        <v>240002653</v>
      </c>
      <c r="W1584" s="20" t="s">
        <v>847</v>
      </c>
      <c r="X1584" s="20" t="s">
        <v>305</v>
      </c>
      <c r="Y1584" s="20" t="s">
        <v>267</v>
      </c>
      <c r="Z1584" s="20" t="s">
        <v>8007</v>
      </c>
      <c r="AA1584" s="20" t="s">
        <v>8008</v>
      </c>
      <c r="AB1584" s="20" t="s">
        <v>167</v>
      </c>
      <c r="AC1584" s="20" t="s">
        <v>167</v>
      </c>
      <c r="AD1584" s="20" t="s">
        <v>56</v>
      </c>
      <c r="AE1584" s="20" t="s">
        <v>1014</v>
      </c>
    </row>
    <row r="1585" spans="1:31" ht="21" customHeight="1" x14ac:dyDescent="0.2">
      <c r="A1585" s="4">
        <f t="shared" si="76"/>
        <v>1583</v>
      </c>
      <c r="B1585" s="4" t="str">
        <f t="shared" si="77"/>
        <v>F010-00025807</v>
      </c>
      <c r="C1585" s="4" t="str">
        <f>IFERROR(VLOOKUP(F1585,Tablas!$A$1:$B$3,2,0),"")</f>
        <v>Factura</v>
      </c>
      <c r="D1585" s="4" t="str">
        <f t="shared" si="78"/>
        <v>Nacional - CREDITO 30 DIAS / CREDIT 30 DAYS - Facturas clientes - C20136241789</v>
      </c>
      <c r="E1585" s="19">
        <v>45540</v>
      </c>
      <c r="F1585" s="20" t="s">
        <v>1001</v>
      </c>
      <c r="G1585" s="20" t="s">
        <v>8010</v>
      </c>
      <c r="H1585" s="20" t="s">
        <v>44</v>
      </c>
      <c r="I1585" s="20" t="s">
        <v>45</v>
      </c>
      <c r="J1585" s="20" t="s">
        <v>8011</v>
      </c>
      <c r="K1585" s="20" t="s">
        <v>8012</v>
      </c>
      <c r="L1585" s="20" t="s">
        <v>8013</v>
      </c>
      <c r="M1585" s="20" t="s">
        <v>125</v>
      </c>
      <c r="N1585" s="21">
        <v>4129.0600000000004</v>
      </c>
      <c r="O1585" s="21">
        <v>0</v>
      </c>
      <c r="P1585" s="20"/>
      <c r="Q1585" s="19">
        <v>45540</v>
      </c>
      <c r="R1585" s="20"/>
      <c r="S1585" s="19">
        <v>45570</v>
      </c>
      <c r="T1585" s="20" t="s">
        <v>643</v>
      </c>
      <c r="U1585" s="20">
        <v>1019137</v>
      </c>
      <c r="V1585" s="20">
        <v>240002618</v>
      </c>
      <c r="W1585" s="20" t="s">
        <v>847</v>
      </c>
      <c r="X1585" s="20" t="s">
        <v>305</v>
      </c>
      <c r="Y1585" s="20" t="s">
        <v>52</v>
      </c>
      <c r="Z1585" s="20" t="s">
        <v>8014</v>
      </c>
      <c r="AA1585" s="20" t="s">
        <v>8015</v>
      </c>
      <c r="AB1585" s="20" t="s">
        <v>8016</v>
      </c>
      <c r="AC1585" s="20" t="s">
        <v>8016</v>
      </c>
      <c r="AD1585" s="20" t="s">
        <v>56</v>
      </c>
      <c r="AE1585" s="20" t="s">
        <v>1014</v>
      </c>
    </row>
    <row r="1586" spans="1:31" ht="21" customHeight="1" x14ac:dyDescent="0.2">
      <c r="A1586" s="4">
        <f t="shared" si="76"/>
        <v>1584</v>
      </c>
      <c r="B1586" s="4" t="str">
        <f t="shared" si="77"/>
        <v>F010-00026089</v>
      </c>
      <c r="C1586" s="4" t="str">
        <f>IFERROR(VLOOKUP(F1586,Tablas!$A$1:$B$3,2,0),"")</f>
        <v>Factura</v>
      </c>
      <c r="D1586" s="4" t="str">
        <f t="shared" si="78"/>
        <v>Nacional - LETRAS 45-52-59-66-73-90 DAYS - Facturas clientes - C20110651121</v>
      </c>
      <c r="E1586" s="19">
        <v>45565</v>
      </c>
      <c r="F1586" s="20" t="s">
        <v>1001</v>
      </c>
      <c r="G1586" s="20" t="s">
        <v>8017</v>
      </c>
      <c r="H1586" s="20" t="s">
        <v>44</v>
      </c>
      <c r="I1586" s="20" t="s">
        <v>45</v>
      </c>
      <c r="J1586" s="20" t="s">
        <v>330</v>
      </c>
      <c r="K1586" s="20" t="s">
        <v>331</v>
      </c>
      <c r="L1586" s="20" t="s">
        <v>332</v>
      </c>
      <c r="M1586" s="20" t="s">
        <v>125</v>
      </c>
      <c r="N1586" s="21">
        <v>4143.88</v>
      </c>
      <c r="O1586" s="21">
        <v>0</v>
      </c>
      <c r="P1586" s="20"/>
      <c r="Q1586" s="19">
        <v>45565</v>
      </c>
      <c r="R1586" s="20"/>
      <c r="S1586" s="19">
        <v>45700</v>
      </c>
      <c r="T1586" s="20" t="s">
        <v>7389</v>
      </c>
      <c r="U1586" s="20">
        <v>1032182</v>
      </c>
      <c r="V1586" s="20">
        <v>240002926</v>
      </c>
      <c r="W1586" s="20" t="s">
        <v>847</v>
      </c>
      <c r="X1586" s="20" t="s">
        <v>274</v>
      </c>
      <c r="Y1586" s="20" t="s">
        <v>333</v>
      </c>
      <c r="Z1586" s="20" t="s">
        <v>7530</v>
      </c>
      <c r="AA1586" s="20" t="s">
        <v>335</v>
      </c>
      <c r="AB1586" s="20" t="s">
        <v>336</v>
      </c>
      <c r="AC1586" s="20" t="s">
        <v>337</v>
      </c>
      <c r="AD1586" s="20" t="s">
        <v>56</v>
      </c>
      <c r="AE1586" s="20" t="s">
        <v>1014</v>
      </c>
    </row>
    <row r="1587" spans="1:31" ht="21" customHeight="1" x14ac:dyDescent="0.2">
      <c r="A1587" s="4">
        <f t="shared" si="76"/>
        <v>1585</v>
      </c>
      <c r="B1587" s="4" t="str">
        <f t="shared" si="77"/>
        <v>F010-00026089</v>
      </c>
      <c r="C1587" s="4" t="str">
        <f>IFERROR(VLOOKUP(F1587,Tablas!$A$1:$B$3,2,0),"")</f>
        <v>Factura</v>
      </c>
      <c r="D1587" s="4" t="str">
        <f t="shared" si="78"/>
        <v>Nacional - LETRAS 45-52-59-66-73-90 DAYS - Facturas clientes - C20110651121</v>
      </c>
      <c r="E1587" s="19">
        <v>45565</v>
      </c>
      <c r="F1587" s="20" t="s">
        <v>1001</v>
      </c>
      <c r="G1587" s="20" t="s">
        <v>8017</v>
      </c>
      <c r="H1587" s="20" t="s">
        <v>44</v>
      </c>
      <c r="I1587" s="20" t="s">
        <v>45</v>
      </c>
      <c r="J1587" s="20" t="s">
        <v>330</v>
      </c>
      <c r="K1587" s="20" t="s">
        <v>331</v>
      </c>
      <c r="L1587" s="20" t="s">
        <v>332</v>
      </c>
      <c r="M1587" s="20" t="s">
        <v>125</v>
      </c>
      <c r="N1587" s="21">
        <v>4148.88</v>
      </c>
      <c r="O1587" s="21">
        <v>0</v>
      </c>
      <c r="P1587" s="20"/>
      <c r="Q1587" s="19">
        <v>45565</v>
      </c>
      <c r="R1587" s="20"/>
      <c r="S1587" s="19">
        <v>45662</v>
      </c>
      <c r="T1587" s="20" t="s">
        <v>7389</v>
      </c>
      <c r="U1587" s="20">
        <v>1032182</v>
      </c>
      <c r="V1587" s="20">
        <v>240002926</v>
      </c>
      <c r="W1587" s="20" t="s">
        <v>847</v>
      </c>
      <c r="X1587" s="20" t="s">
        <v>274</v>
      </c>
      <c r="Y1587" s="20" t="s">
        <v>333</v>
      </c>
      <c r="Z1587" s="20" t="s">
        <v>7530</v>
      </c>
      <c r="AA1587" s="20" t="s">
        <v>335</v>
      </c>
      <c r="AB1587" s="20" t="s">
        <v>336</v>
      </c>
      <c r="AC1587" s="20" t="s">
        <v>337</v>
      </c>
      <c r="AD1587" s="20" t="s">
        <v>56</v>
      </c>
      <c r="AE1587" s="20" t="s">
        <v>1014</v>
      </c>
    </row>
    <row r="1588" spans="1:31" ht="21" customHeight="1" x14ac:dyDescent="0.2">
      <c r="A1588" s="4">
        <f t="shared" si="76"/>
        <v>1586</v>
      </c>
      <c r="B1588" s="4" t="str">
        <f t="shared" si="77"/>
        <v>F010-00026089</v>
      </c>
      <c r="C1588" s="4" t="str">
        <f>IFERROR(VLOOKUP(F1588,Tablas!$A$1:$B$3,2,0),"")</f>
        <v>Factura</v>
      </c>
      <c r="D1588" s="4" t="str">
        <f t="shared" si="78"/>
        <v>Nacional - LETRAS 45-52-59-66-73-90 DAYS - Facturas clientes - C20110651121</v>
      </c>
      <c r="E1588" s="19">
        <v>45565</v>
      </c>
      <c r="F1588" s="20" t="s">
        <v>1001</v>
      </c>
      <c r="G1588" s="20" t="s">
        <v>8017</v>
      </c>
      <c r="H1588" s="20" t="s">
        <v>44</v>
      </c>
      <c r="I1588" s="20" t="s">
        <v>45</v>
      </c>
      <c r="J1588" s="20" t="s">
        <v>330</v>
      </c>
      <c r="K1588" s="20" t="s">
        <v>331</v>
      </c>
      <c r="L1588" s="20" t="s">
        <v>332</v>
      </c>
      <c r="M1588" s="20" t="s">
        <v>125</v>
      </c>
      <c r="N1588" s="21">
        <v>4148.88</v>
      </c>
      <c r="O1588" s="21">
        <v>0</v>
      </c>
      <c r="P1588" s="20"/>
      <c r="Q1588" s="19">
        <v>45565</v>
      </c>
      <c r="R1588" s="20"/>
      <c r="S1588" s="19">
        <v>45676</v>
      </c>
      <c r="T1588" s="20" t="s">
        <v>7389</v>
      </c>
      <c r="U1588" s="20">
        <v>1032182</v>
      </c>
      <c r="V1588" s="20">
        <v>240002926</v>
      </c>
      <c r="W1588" s="20" t="s">
        <v>847</v>
      </c>
      <c r="X1588" s="20" t="s">
        <v>274</v>
      </c>
      <c r="Y1588" s="20" t="s">
        <v>333</v>
      </c>
      <c r="Z1588" s="20" t="s">
        <v>7530</v>
      </c>
      <c r="AA1588" s="20" t="s">
        <v>335</v>
      </c>
      <c r="AB1588" s="20" t="s">
        <v>336</v>
      </c>
      <c r="AC1588" s="20" t="s">
        <v>337</v>
      </c>
      <c r="AD1588" s="20" t="s">
        <v>56</v>
      </c>
      <c r="AE1588" s="20" t="s">
        <v>1014</v>
      </c>
    </row>
    <row r="1589" spans="1:31" ht="21" customHeight="1" x14ac:dyDescent="0.2">
      <c r="A1589" s="4">
        <f t="shared" si="76"/>
        <v>1587</v>
      </c>
      <c r="B1589" s="4" t="str">
        <f t="shared" si="77"/>
        <v>F010-00026089</v>
      </c>
      <c r="C1589" s="4" t="str">
        <f>IFERROR(VLOOKUP(F1589,Tablas!$A$1:$B$3,2,0),"")</f>
        <v>Factura</v>
      </c>
      <c r="D1589" s="4" t="str">
        <f t="shared" si="78"/>
        <v>Nacional - LETRAS 45-52-59-66-73-90 DAYS - Facturas clientes - C20110651121</v>
      </c>
      <c r="E1589" s="19">
        <v>45565</v>
      </c>
      <c r="F1589" s="20" t="s">
        <v>1001</v>
      </c>
      <c r="G1589" s="20" t="s">
        <v>8017</v>
      </c>
      <c r="H1589" s="20" t="s">
        <v>44</v>
      </c>
      <c r="I1589" s="20" t="s">
        <v>45</v>
      </c>
      <c r="J1589" s="20" t="s">
        <v>330</v>
      </c>
      <c r="K1589" s="20" t="s">
        <v>331</v>
      </c>
      <c r="L1589" s="20" t="s">
        <v>332</v>
      </c>
      <c r="M1589" s="20" t="s">
        <v>125</v>
      </c>
      <c r="N1589" s="21">
        <v>4148.88</v>
      </c>
      <c r="O1589" s="21">
        <v>0</v>
      </c>
      <c r="P1589" s="20"/>
      <c r="Q1589" s="19">
        <v>45565</v>
      </c>
      <c r="R1589" s="20"/>
      <c r="S1589" s="19">
        <v>45669</v>
      </c>
      <c r="T1589" s="20" t="s">
        <v>7389</v>
      </c>
      <c r="U1589" s="20">
        <v>1032182</v>
      </c>
      <c r="V1589" s="20">
        <v>240002926</v>
      </c>
      <c r="W1589" s="20" t="s">
        <v>847</v>
      </c>
      <c r="X1589" s="20" t="s">
        <v>274</v>
      </c>
      <c r="Y1589" s="20" t="s">
        <v>333</v>
      </c>
      <c r="Z1589" s="20" t="s">
        <v>7530</v>
      </c>
      <c r="AA1589" s="20" t="s">
        <v>335</v>
      </c>
      <c r="AB1589" s="20" t="s">
        <v>336</v>
      </c>
      <c r="AC1589" s="20" t="s">
        <v>337</v>
      </c>
      <c r="AD1589" s="20" t="s">
        <v>56</v>
      </c>
      <c r="AE1589" s="20" t="s">
        <v>1014</v>
      </c>
    </row>
    <row r="1590" spans="1:31" ht="21" customHeight="1" x14ac:dyDescent="0.2">
      <c r="A1590" s="4">
        <f t="shared" si="76"/>
        <v>1588</v>
      </c>
      <c r="B1590" s="4" t="str">
        <f t="shared" si="77"/>
        <v>F010-00026089</v>
      </c>
      <c r="C1590" s="4" t="str">
        <f>IFERROR(VLOOKUP(F1590,Tablas!$A$1:$B$3,2,0),"")</f>
        <v>Factura</v>
      </c>
      <c r="D1590" s="4" t="str">
        <f t="shared" si="78"/>
        <v>Nacional - LETRAS 45-52-59-66-73-90 DAYS - Facturas clientes - C20110651121</v>
      </c>
      <c r="E1590" s="19">
        <v>45565</v>
      </c>
      <c r="F1590" s="20" t="s">
        <v>1001</v>
      </c>
      <c r="G1590" s="20" t="s">
        <v>8017</v>
      </c>
      <c r="H1590" s="20" t="s">
        <v>44</v>
      </c>
      <c r="I1590" s="20" t="s">
        <v>45</v>
      </c>
      <c r="J1590" s="20" t="s">
        <v>330</v>
      </c>
      <c r="K1590" s="20" t="s">
        <v>331</v>
      </c>
      <c r="L1590" s="20" t="s">
        <v>332</v>
      </c>
      <c r="M1590" s="20" t="s">
        <v>125</v>
      </c>
      <c r="N1590" s="21">
        <v>4148.88</v>
      </c>
      <c r="O1590" s="21">
        <v>0</v>
      </c>
      <c r="P1590" s="20"/>
      <c r="Q1590" s="19">
        <v>45565</v>
      </c>
      <c r="R1590" s="20"/>
      <c r="S1590" s="19">
        <v>45683</v>
      </c>
      <c r="T1590" s="20" t="s">
        <v>7389</v>
      </c>
      <c r="U1590" s="20">
        <v>1032182</v>
      </c>
      <c r="V1590" s="20">
        <v>240002926</v>
      </c>
      <c r="W1590" s="20" t="s">
        <v>847</v>
      </c>
      <c r="X1590" s="20" t="s">
        <v>274</v>
      </c>
      <c r="Y1590" s="20" t="s">
        <v>333</v>
      </c>
      <c r="Z1590" s="20" t="s">
        <v>7530</v>
      </c>
      <c r="AA1590" s="20" t="s">
        <v>335</v>
      </c>
      <c r="AB1590" s="20" t="s">
        <v>336</v>
      </c>
      <c r="AC1590" s="20" t="s">
        <v>337</v>
      </c>
      <c r="AD1590" s="20" t="s">
        <v>56</v>
      </c>
      <c r="AE1590" s="20" t="s">
        <v>1014</v>
      </c>
    </row>
    <row r="1591" spans="1:31" ht="21" customHeight="1" x14ac:dyDescent="0.2">
      <c r="A1591" s="4">
        <f t="shared" si="76"/>
        <v>1589</v>
      </c>
      <c r="B1591" s="4" t="str">
        <f t="shared" si="77"/>
        <v>F010-00026089</v>
      </c>
      <c r="C1591" s="4" t="str">
        <f>IFERROR(VLOOKUP(F1591,Tablas!$A$1:$B$3,2,0),"")</f>
        <v>Factura</v>
      </c>
      <c r="D1591" s="4" t="str">
        <f t="shared" si="78"/>
        <v>Nacional - LETRAS 45-52-59-66-73-90 DAYS - Facturas clientes - C20110651121</v>
      </c>
      <c r="E1591" s="19">
        <v>45565</v>
      </c>
      <c r="F1591" s="20" t="s">
        <v>1001</v>
      </c>
      <c r="G1591" s="20" t="s">
        <v>8017</v>
      </c>
      <c r="H1591" s="20" t="s">
        <v>44</v>
      </c>
      <c r="I1591" s="20" t="s">
        <v>45</v>
      </c>
      <c r="J1591" s="20" t="s">
        <v>330</v>
      </c>
      <c r="K1591" s="20" t="s">
        <v>331</v>
      </c>
      <c r="L1591" s="20" t="s">
        <v>332</v>
      </c>
      <c r="M1591" s="20" t="s">
        <v>125</v>
      </c>
      <c r="N1591" s="21">
        <v>4148.88</v>
      </c>
      <c r="O1591" s="21">
        <v>0</v>
      </c>
      <c r="P1591" s="20"/>
      <c r="Q1591" s="19">
        <v>45565</v>
      </c>
      <c r="R1591" s="20"/>
      <c r="S1591" s="19">
        <v>45655</v>
      </c>
      <c r="T1591" s="20" t="s">
        <v>7389</v>
      </c>
      <c r="U1591" s="20">
        <v>1032182</v>
      </c>
      <c r="V1591" s="20">
        <v>240002926</v>
      </c>
      <c r="W1591" s="20" t="s">
        <v>847</v>
      </c>
      <c r="X1591" s="20" t="s">
        <v>274</v>
      </c>
      <c r="Y1591" s="20" t="s">
        <v>333</v>
      </c>
      <c r="Z1591" s="20" t="s">
        <v>7530</v>
      </c>
      <c r="AA1591" s="20" t="s">
        <v>335</v>
      </c>
      <c r="AB1591" s="20" t="s">
        <v>336</v>
      </c>
      <c r="AC1591" s="20" t="s">
        <v>337</v>
      </c>
      <c r="AD1591" s="20" t="s">
        <v>56</v>
      </c>
      <c r="AE1591" s="20" t="s">
        <v>1014</v>
      </c>
    </row>
    <row r="1592" spans="1:31" ht="21" customHeight="1" x14ac:dyDescent="0.2">
      <c r="A1592" s="4">
        <f t="shared" si="76"/>
        <v>1590</v>
      </c>
      <c r="B1592" s="4" t="str">
        <f t="shared" si="77"/>
        <v>F050-00001583</v>
      </c>
      <c r="C1592" s="4" t="str">
        <f>IFERROR(VLOOKUP(F1592,Tablas!$A$1:$B$3,2,0),"")</f>
        <v>Factura</v>
      </c>
      <c r="D1592" s="4" t="str">
        <f t="shared" si="78"/>
        <v xml:space="preserve"> - CONTADO / CASH - Intereses moratorios a la FT 01-F050-00001221 por</v>
      </c>
      <c r="E1592" s="19">
        <v>45565</v>
      </c>
      <c r="F1592" s="20" t="s">
        <v>1001</v>
      </c>
      <c r="G1592" s="20" t="s">
        <v>8024</v>
      </c>
      <c r="H1592" s="20" t="s">
        <v>80</v>
      </c>
      <c r="I1592" s="20" t="s">
        <v>81</v>
      </c>
      <c r="J1592" s="20" t="s">
        <v>7102</v>
      </c>
      <c r="K1592" s="20" t="s">
        <v>7102</v>
      </c>
      <c r="L1592" s="20" t="s">
        <v>7103</v>
      </c>
      <c r="M1592" s="20"/>
      <c r="N1592" s="21">
        <v>4166.82</v>
      </c>
      <c r="O1592" s="25">
        <v>1119.51</v>
      </c>
      <c r="P1592" s="20"/>
      <c r="Q1592" s="19">
        <v>45565</v>
      </c>
      <c r="R1592" s="20"/>
      <c r="S1592" s="19">
        <v>45565</v>
      </c>
      <c r="T1592" s="20" t="s">
        <v>49</v>
      </c>
      <c r="U1592" s="20">
        <v>1032306</v>
      </c>
      <c r="V1592" s="20">
        <v>240002931</v>
      </c>
      <c r="W1592" s="20" t="s">
        <v>847</v>
      </c>
      <c r="X1592" s="20" t="s">
        <v>2795</v>
      </c>
      <c r="Y1592" s="20" t="s">
        <v>37</v>
      </c>
      <c r="Z1592" s="20" t="s">
        <v>8025</v>
      </c>
      <c r="AA1592" s="20" t="s">
        <v>7105</v>
      </c>
      <c r="AB1592" s="20" t="s">
        <v>7106</v>
      </c>
      <c r="AC1592" s="20" t="s">
        <v>7106</v>
      </c>
      <c r="AD1592" s="20" t="s">
        <v>7107</v>
      </c>
      <c r="AE1592" s="20"/>
    </row>
    <row r="1593" spans="1:31" ht="21" customHeight="1" x14ac:dyDescent="0.2">
      <c r="A1593" s="4">
        <f t="shared" si="76"/>
        <v>1591</v>
      </c>
      <c r="B1593" s="4" t="str">
        <f t="shared" si="77"/>
        <v>F010-00026059</v>
      </c>
      <c r="C1593" s="4" t="str">
        <f>IFERROR(VLOOKUP(F1593,Tablas!$A$1:$B$3,2,0),"")</f>
        <v>Factura</v>
      </c>
      <c r="D1593" s="4" t="str">
        <f t="shared" si="78"/>
        <v>Nacional - LETRAS 45-52-59-66-73-90 DAYS - Facturas clientes - C20603268190</v>
      </c>
      <c r="E1593" s="19">
        <v>45562</v>
      </c>
      <c r="F1593" s="20" t="s">
        <v>1001</v>
      </c>
      <c r="G1593" s="20" t="s">
        <v>8026</v>
      </c>
      <c r="H1593" s="20" t="s">
        <v>44</v>
      </c>
      <c r="I1593" s="20" t="s">
        <v>45</v>
      </c>
      <c r="J1593" s="20" t="s">
        <v>400</v>
      </c>
      <c r="K1593" s="20" t="s">
        <v>401</v>
      </c>
      <c r="L1593" s="20" t="s">
        <v>402</v>
      </c>
      <c r="M1593" s="20"/>
      <c r="N1593" s="21">
        <v>4193.24</v>
      </c>
      <c r="O1593" s="21">
        <v>0</v>
      </c>
      <c r="P1593" s="20"/>
      <c r="Q1593" s="19">
        <v>45562</v>
      </c>
      <c r="R1593" s="20"/>
      <c r="S1593" s="19">
        <v>45697</v>
      </c>
      <c r="T1593" s="20" t="s">
        <v>7389</v>
      </c>
      <c r="U1593" s="20">
        <v>1031550</v>
      </c>
      <c r="V1593" s="20">
        <v>240002894</v>
      </c>
      <c r="W1593" s="20" t="s">
        <v>847</v>
      </c>
      <c r="X1593" s="20" t="s">
        <v>305</v>
      </c>
      <c r="Y1593" s="20" t="s">
        <v>404</v>
      </c>
      <c r="Z1593" s="20" t="s">
        <v>8027</v>
      </c>
      <c r="AA1593" s="20" t="s">
        <v>405</v>
      </c>
      <c r="AB1593" s="20" t="s">
        <v>406</v>
      </c>
      <c r="AC1593" s="20" t="s">
        <v>407</v>
      </c>
      <c r="AD1593" s="20" t="s">
        <v>56</v>
      </c>
      <c r="AE1593" s="20" t="s">
        <v>1014</v>
      </c>
    </row>
    <row r="1594" spans="1:31" ht="21" customHeight="1" x14ac:dyDescent="0.2">
      <c r="A1594" s="4">
        <f t="shared" si="76"/>
        <v>1592</v>
      </c>
      <c r="B1594" s="4" t="str">
        <f t="shared" si="77"/>
        <v>F010-00026059</v>
      </c>
      <c r="C1594" s="4" t="str">
        <f>IFERROR(VLOOKUP(F1594,Tablas!$A$1:$B$3,2,0),"")</f>
        <v>Factura</v>
      </c>
      <c r="D1594" s="4" t="str">
        <f t="shared" si="78"/>
        <v>Nacional - LETRAS 45-52-59-66-73-90 DAYS - Facturas clientes - C20603268190</v>
      </c>
      <c r="E1594" s="19">
        <v>45562</v>
      </c>
      <c r="F1594" s="20" t="s">
        <v>1001</v>
      </c>
      <c r="G1594" s="20" t="s">
        <v>8026</v>
      </c>
      <c r="H1594" s="20" t="s">
        <v>44</v>
      </c>
      <c r="I1594" s="20" t="s">
        <v>45</v>
      </c>
      <c r="J1594" s="20" t="s">
        <v>400</v>
      </c>
      <c r="K1594" s="20" t="s">
        <v>401</v>
      </c>
      <c r="L1594" s="20" t="s">
        <v>402</v>
      </c>
      <c r="M1594" s="20"/>
      <c r="N1594" s="21">
        <v>4198.29</v>
      </c>
      <c r="O1594" s="21">
        <v>0</v>
      </c>
      <c r="P1594" s="20"/>
      <c r="Q1594" s="19">
        <v>45562</v>
      </c>
      <c r="R1594" s="20"/>
      <c r="S1594" s="19">
        <v>45680</v>
      </c>
      <c r="T1594" s="20" t="s">
        <v>7389</v>
      </c>
      <c r="U1594" s="20">
        <v>1031550</v>
      </c>
      <c r="V1594" s="20">
        <v>240002894</v>
      </c>
      <c r="W1594" s="20" t="s">
        <v>847</v>
      </c>
      <c r="X1594" s="20" t="s">
        <v>305</v>
      </c>
      <c r="Y1594" s="20" t="s">
        <v>404</v>
      </c>
      <c r="Z1594" s="20" t="s">
        <v>8027</v>
      </c>
      <c r="AA1594" s="20" t="s">
        <v>405</v>
      </c>
      <c r="AB1594" s="20" t="s">
        <v>406</v>
      </c>
      <c r="AC1594" s="20" t="s">
        <v>407</v>
      </c>
      <c r="AD1594" s="20" t="s">
        <v>56</v>
      </c>
      <c r="AE1594" s="20" t="s">
        <v>1014</v>
      </c>
    </row>
    <row r="1595" spans="1:31" ht="21" customHeight="1" x14ac:dyDescent="0.2">
      <c r="A1595" s="4">
        <f t="shared" si="76"/>
        <v>1593</v>
      </c>
      <c r="B1595" s="4" t="str">
        <f t="shared" si="77"/>
        <v>F010-00026059</v>
      </c>
      <c r="C1595" s="4" t="str">
        <f>IFERROR(VLOOKUP(F1595,Tablas!$A$1:$B$3,2,0),"")</f>
        <v>Factura</v>
      </c>
      <c r="D1595" s="4" t="str">
        <f t="shared" si="78"/>
        <v>Nacional - LETRAS 45-52-59-66-73-90 DAYS - Facturas clientes - C20603268190</v>
      </c>
      <c r="E1595" s="19">
        <v>45562</v>
      </c>
      <c r="F1595" s="20" t="s">
        <v>1001</v>
      </c>
      <c r="G1595" s="20" t="s">
        <v>8026</v>
      </c>
      <c r="H1595" s="20" t="s">
        <v>44</v>
      </c>
      <c r="I1595" s="20" t="s">
        <v>45</v>
      </c>
      <c r="J1595" s="20" t="s">
        <v>400</v>
      </c>
      <c r="K1595" s="20" t="s">
        <v>401</v>
      </c>
      <c r="L1595" s="20" t="s">
        <v>402</v>
      </c>
      <c r="M1595" s="20"/>
      <c r="N1595" s="21">
        <v>4198.29</v>
      </c>
      <c r="O1595" s="21">
        <v>0</v>
      </c>
      <c r="P1595" s="20"/>
      <c r="Q1595" s="19">
        <v>45562</v>
      </c>
      <c r="R1595" s="20"/>
      <c r="S1595" s="19">
        <v>45659</v>
      </c>
      <c r="T1595" s="20" t="s">
        <v>7389</v>
      </c>
      <c r="U1595" s="20">
        <v>1031550</v>
      </c>
      <c r="V1595" s="20">
        <v>240002894</v>
      </c>
      <c r="W1595" s="20" t="s">
        <v>847</v>
      </c>
      <c r="X1595" s="20" t="s">
        <v>305</v>
      </c>
      <c r="Y1595" s="20" t="s">
        <v>404</v>
      </c>
      <c r="Z1595" s="20" t="s">
        <v>8027</v>
      </c>
      <c r="AA1595" s="20" t="s">
        <v>405</v>
      </c>
      <c r="AB1595" s="20" t="s">
        <v>406</v>
      </c>
      <c r="AC1595" s="20" t="s">
        <v>407</v>
      </c>
      <c r="AD1595" s="20" t="s">
        <v>56</v>
      </c>
      <c r="AE1595" s="20" t="s">
        <v>1014</v>
      </c>
    </row>
    <row r="1596" spans="1:31" ht="21" customHeight="1" x14ac:dyDescent="0.2">
      <c r="A1596" s="4">
        <f t="shared" si="76"/>
        <v>1594</v>
      </c>
      <c r="B1596" s="4" t="str">
        <f t="shared" si="77"/>
        <v>F010-00026059</v>
      </c>
      <c r="C1596" s="4" t="str">
        <f>IFERROR(VLOOKUP(F1596,Tablas!$A$1:$B$3,2,0),"")</f>
        <v>Factura</v>
      </c>
      <c r="D1596" s="4" t="str">
        <f t="shared" si="78"/>
        <v>Nacional - LETRAS 45-52-59-66-73-90 DAYS - Facturas clientes - C20603268190</v>
      </c>
      <c r="E1596" s="19">
        <v>45562</v>
      </c>
      <c r="F1596" s="20" t="s">
        <v>1001</v>
      </c>
      <c r="G1596" s="20" t="s">
        <v>8026</v>
      </c>
      <c r="H1596" s="20" t="s">
        <v>44</v>
      </c>
      <c r="I1596" s="20" t="s">
        <v>45</v>
      </c>
      <c r="J1596" s="20" t="s">
        <v>400</v>
      </c>
      <c r="K1596" s="20" t="s">
        <v>401</v>
      </c>
      <c r="L1596" s="20" t="s">
        <v>402</v>
      </c>
      <c r="M1596" s="20"/>
      <c r="N1596" s="21">
        <v>4198.29</v>
      </c>
      <c r="O1596" s="21">
        <v>0</v>
      </c>
      <c r="P1596" s="20"/>
      <c r="Q1596" s="19">
        <v>45562</v>
      </c>
      <c r="R1596" s="20"/>
      <c r="S1596" s="19">
        <v>45666</v>
      </c>
      <c r="T1596" s="20" t="s">
        <v>7389</v>
      </c>
      <c r="U1596" s="20">
        <v>1031550</v>
      </c>
      <c r="V1596" s="20">
        <v>240002894</v>
      </c>
      <c r="W1596" s="20" t="s">
        <v>847</v>
      </c>
      <c r="X1596" s="20" t="s">
        <v>305</v>
      </c>
      <c r="Y1596" s="20" t="s">
        <v>404</v>
      </c>
      <c r="Z1596" s="20" t="s">
        <v>8027</v>
      </c>
      <c r="AA1596" s="20" t="s">
        <v>405</v>
      </c>
      <c r="AB1596" s="20" t="s">
        <v>406</v>
      </c>
      <c r="AC1596" s="20" t="s">
        <v>407</v>
      </c>
      <c r="AD1596" s="20" t="s">
        <v>56</v>
      </c>
      <c r="AE1596" s="20" t="s">
        <v>1014</v>
      </c>
    </row>
    <row r="1597" spans="1:31" ht="21" customHeight="1" x14ac:dyDescent="0.2">
      <c r="A1597" s="4">
        <f t="shared" si="76"/>
        <v>1595</v>
      </c>
      <c r="B1597" s="4" t="str">
        <f t="shared" si="77"/>
        <v>F010-00026059</v>
      </c>
      <c r="C1597" s="4" t="str">
        <f>IFERROR(VLOOKUP(F1597,Tablas!$A$1:$B$3,2,0),"")</f>
        <v>Factura</v>
      </c>
      <c r="D1597" s="4" t="str">
        <f t="shared" si="78"/>
        <v>Nacional - LETRAS 45-52-59-66-73-90 DAYS - Facturas clientes - C20603268190</v>
      </c>
      <c r="E1597" s="19">
        <v>45562</v>
      </c>
      <c r="F1597" s="20" t="s">
        <v>1001</v>
      </c>
      <c r="G1597" s="20" t="s">
        <v>8026</v>
      </c>
      <c r="H1597" s="20" t="s">
        <v>44</v>
      </c>
      <c r="I1597" s="20" t="s">
        <v>45</v>
      </c>
      <c r="J1597" s="20" t="s">
        <v>400</v>
      </c>
      <c r="K1597" s="20" t="s">
        <v>401</v>
      </c>
      <c r="L1597" s="20" t="s">
        <v>402</v>
      </c>
      <c r="M1597" s="20"/>
      <c r="N1597" s="21">
        <v>4198.29</v>
      </c>
      <c r="O1597" s="21">
        <v>0</v>
      </c>
      <c r="P1597" s="20"/>
      <c r="Q1597" s="19">
        <v>45562</v>
      </c>
      <c r="R1597" s="20"/>
      <c r="S1597" s="19">
        <v>45673</v>
      </c>
      <c r="T1597" s="20" t="s">
        <v>7389</v>
      </c>
      <c r="U1597" s="20">
        <v>1031550</v>
      </c>
      <c r="V1597" s="20">
        <v>240002894</v>
      </c>
      <c r="W1597" s="20" t="s">
        <v>847</v>
      </c>
      <c r="X1597" s="20" t="s">
        <v>305</v>
      </c>
      <c r="Y1597" s="20" t="s">
        <v>404</v>
      </c>
      <c r="Z1597" s="20" t="s">
        <v>8027</v>
      </c>
      <c r="AA1597" s="20" t="s">
        <v>405</v>
      </c>
      <c r="AB1597" s="20" t="s">
        <v>406</v>
      </c>
      <c r="AC1597" s="20" t="s">
        <v>407</v>
      </c>
      <c r="AD1597" s="20" t="s">
        <v>56</v>
      </c>
      <c r="AE1597" s="20" t="s">
        <v>1014</v>
      </c>
    </row>
    <row r="1598" spans="1:31" ht="21" customHeight="1" x14ac:dyDescent="0.2">
      <c r="A1598" s="4">
        <f t="shared" si="76"/>
        <v>1596</v>
      </c>
      <c r="B1598" s="4" t="str">
        <f t="shared" si="77"/>
        <v>F010-00026059</v>
      </c>
      <c r="C1598" s="4" t="str">
        <f>IFERROR(VLOOKUP(F1598,Tablas!$A$1:$B$3,2,0),"")</f>
        <v>Factura</v>
      </c>
      <c r="D1598" s="4" t="str">
        <f t="shared" si="78"/>
        <v>Nacional - LETRAS 45-52-59-66-73-90 DAYS - Facturas clientes - C20603268190</v>
      </c>
      <c r="E1598" s="19">
        <v>45562</v>
      </c>
      <c r="F1598" s="20" t="s">
        <v>1001</v>
      </c>
      <c r="G1598" s="20" t="s">
        <v>8026</v>
      </c>
      <c r="H1598" s="20" t="s">
        <v>44</v>
      </c>
      <c r="I1598" s="20" t="s">
        <v>45</v>
      </c>
      <c r="J1598" s="20" t="s">
        <v>400</v>
      </c>
      <c r="K1598" s="20" t="s">
        <v>401</v>
      </c>
      <c r="L1598" s="20" t="s">
        <v>402</v>
      </c>
      <c r="M1598" s="20"/>
      <c r="N1598" s="21">
        <v>4198.29</v>
      </c>
      <c r="O1598" s="21">
        <v>0</v>
      </c>
      <c r="P1598" s="20"/>
      <c r="Q1598" s="19">
        <v>45562</v>
      </c>
      <c r="R1598" s="20"/>
      <c r="S1598" s="19">
        <v>45652</v>
      </c>
      <c r="T1598" s="20" t="s">
        <v>7389</v>
      </c>
      <c r="U1598" s="20">
        <v>1031550</v>
      </c>
      <c r="V1598" s="20">
        <v>240002894</v>
      </c>
      <c r="W1598" s="20" t="s">
        <v>847</v>
      </c>
      <c r="X1598" s="20" t="s">
        <v>305</v>
      </c>
      <c r="Y1598" s="20" t="s">
        <v>404</v>
      </c>
      <c r="Z1598" s="20" t="s">
        <v>8027</v>
      </c>
      <c r="AA1598" s="20" t="s">
        <v>405</v>
      </c>
      <c r="AB1598" s="20" t="s">
        <v>406</v>
      </c>
      <c r="AC1598" s="20" t="s">
        <v>407</v>
      </c>
      <c r="AD1598" s="20" t="s">
        <v>56</v>
      </c>
      <c r="AE1598" s="20" t="s">
        <v>1014</v>
      </c>
    </row>
    <row r="1599" spans="1:31" ht="21" customHeight="1" x14ac:dyDescent="0.2">
      <c r="A1599" s="4">
        <f t="shared" ref="A1599:A1662" si="79">ROW()-2</f>
        <v>1597</v>
      </c>
      <c r="B1599" s="4" t="str">
        <f t="shared" ref="B1599:B1662" si="80">MID(G1599,4,20)</f>
        <v>F010-00026088</v>
      </c>
      <c r="C1599" s="4" t="str">
        <f>IFERROR(VLOOKUP(F1599,Tablas!$A$1:$B$3,2,0),"")</f>
        <v>Factura</v>
      </c>
      <c r="D1599" s="4" t="str">
        <f t="shared" ref="D1599:D1662" si="81">CONCATENATE(AE1599," - ",T1599," - ",Z1599)</f>
        <v>Nacional - LETRAS 75 DIAS / DRAFT 75 DIAS - Facturas clientes - C20606449811</v>
      </c>
      <c r="E1599" s="19">
        <v>45565</v>
      </c>
      <c r="F1599" s="20" t="s">
        <v>1001</v>
      </c>
      <c r="G1599" s="20" t="s">
        <v>8041</v>
      </c>
      <c r="H1599" s="20" t="s">
        <v>44</v>
      </c>
      <c r="I1599" s="20" t="s">
        <v>45</v>
      </c>
      <c r="J1599" s="20" t="s">
        <v>391</v>
      </c>
      <c r="K1599" s="20" t="s">
        <v>392</v>
      </c>
      <c r="L1599" s="20" t="s">
        <v>393</v>
      </c>
      <c r="M1599" s="20" t="s">
        <v>33</v>
      </c>
      <c r="N1599" s="21">
        <v>4356.3599999999997</v>
      </c>
      <c r="O1599" s="21">
        <v>0</v>
      </c>
      <c r="P1599" s="20"/>
      <c r="Q1599" s="19">
        <v>45565</v>
      </c>
      <c r="R1599" s="20"/>
      <c r="S1599" s="19">
        <v>45715</v>
      </c>
      <c r="T1599" s="20" t="s">
        <v>8042</v>
      </c>
      <c r="U1599" s="20">
        <v>1032158</v>
      </c>
      <c r="V1599" s="20">
        <v>240002925</v>
      </c>
      <c r="W1599" s="20" t="s">
        <v>847</v>
      </c>
      <c r="X1599" s="20" t="s">
        <v>848</v>
      </c>
      <c r="Y1599" s="20" t="s">
        <v>306</v>
      </c>
      <c r="Z1599" s="20" t="s">
        <v>7969</v>
      </c>
      <c r="AA1599" s="20" t="s">
        <v>495</v>
      </c>
      <c r="AB1599" s="20" t="s">
        <v>337</v>
      </c>
      <c r="AC1599" s="20" t="s">
        <v>337</v>
      </c>
      <c r="AD1599" s="20" t="s">
        <v>56</v>
      </c>
      <c r="AE1599" s="20" t="s">
        <v>1014</v>
      </c>
    </row>
    <row r="1600" spans="1:31" ht="21" customHeight="1" x14ac:dyDescent="0.2">
      <c r="A1600" s="4">
        <f t="shared" si="79"/>
        <v>1598</v>
      </c>
      <c r="B1600" s="4" t="str">
        <f t="shared" si="80"/>
        <v>F010-00025997</v>
      </c>
      <c r="C1600" s="4" t="str">
        <f>IFERROR(VLOOKUP(F1600,Tablas!$A$1:$B$3,2,0),"")</f>
        <v>Factura</v>
      </c>
      <c r="D1600" s="4" t="str">
        <f t="shared" si="81"/>
        <v>Nacional - LETRAS A 45-55-65-75 DIAS / DRAFT  45-55-65-75 DAYS - Facturas clientes - C20110651121</v>
      </c>
      <c r="E1600" s="19">
        <v>45559</v>
      </c>
      <c r="F1600" s="20" t="s">
        <v>1001</v>
      </c>
      <c r="G1600" s="20" t="s">
        <v>7790</v>
      </c>
      <c r="H1600" s="20" t="s">
        <v>44</v>
      </c>
      <c r="I1600" s="20" t="s">
        <v>45</v>
      </c>
      <c r="J1600" s="20" t="s">
        <v>330</v>
      </c>
      <c r="K1600" s="20" t="s">
        <v>331</v>
      </c>
      <c r="L1600" s="20" t="s">
        <v>332</v>
      </c>
      <c r="M1600" s="20" t="s">
        <v>125</v>
      </c>
      <c r="N1600" s="21">
        <v>4403.2</v>
      </c>
      <c r="O1600" s="21">
        <v>0</v>
      </c>
      <c r="P1600" s="20"/>
      <c r="Q1600" s="19">
        <v>45559</v>
      </c>
      <c r="R1600" s="20"/>
      <c r="S1600" s="19">
        <v>45649</v>
      </c>
      <c r="T1600" s="20" t="s">
        <v>7453</v>
      </c>
      <c r="U1600" s="20">
        <v>1028096</v>
      </c>
      <c r="V1600" s="20">
        <v>240002828</v>
      </c>
      <c r="W1600" s="20" t="s">
        <v>847</v>
      </c>
      <c r="X1600" s="20" t="s">
        <v>305</v>
      </c>
      <c r="Y1600" s="20" t="s">
        <v>333</v>
      </c>
      <c r="Z1600" s="20" t="s">
        <v>7530</v>
      </c>
      <c r="AA1600" s="20" t="s">
        <v>335</v>
      </c>
      <c r="AB1600" s="20" t="s">
        <v>336</v>
      </c>
      <c r="AC1600" s="20" t="s">
        <v>337</v>
      </c>
      <c r="AD1600" s="20" t="s">
        <v>56</v>
      </c>
      <c r="AE1600" s="20" t="s">
        <v>1014</v>
      </c>
    </row>
    <row r="1601" spans="1:31" ht="21" customHeight="1" x14ac:dyDescent="0.2">
      <c r="A1601" s="4">
        <f t="shared" si="79"/>
        <v>1599</v>
      </c>
      <c r="B1601" s="4" t="str">
        <f t="shared" si="80"/>
        <v>F010-00000895</v>
      </c>
      <c r="C1601" s="4" t="str">
        <f>IFERROR(VLOOKUP(F1601,Tablas!$A$1:$B$3,2,0),"")</f>
        <v>Nota de Débito</v>
      </c>
      <c r="D1601" s="4" t="str">
        <f t="shared" si="81"/>
        <v xml:space="preserve"> - COBRANZA DOC. 90 DIAS  / DA 90 DAYS - GASTOS DE EXPORTACION</v>
      </c>
      <c r="E1601" s="19">
        <v>45553</v>
      </c>
      <c r="F1601" s="20" t="s">
        <v>3235</v>
      </c>
      <c r="G1601" s="20" t="s">
        <v>8052</v>
      </c>
      <c r="H1601" s="20" t="s">
        <v>80</v>
      </c>
      <c r="I1601" s="20" t="s">
        <v>81</v>
      </c>
      <c r="J1601" s="20" t="s">
        <v>8053</v>
      </c>
      <c r="K1601" s="20" t="s">
        <v>8053</v>
      </c>
      <c r="L1601" s="20" t="s">
        <v>8054</v>
      </c>
      <c r="M1601" s="20" t="s">
        <v>33</v>
      </c>
      <c r="N1601" s="21">
        <v>4458.04</v>
      </c>
      <c r="O1601" s="25">
        <v>1180</v>
      </c>
      <c r="P1601" s="20"/>
      <c r="Q1601" s="19">
        <v>45553</v>
      </c>
      <c r="R1601" s="20"/>
      <c r="S1601" s="19">
        <v>45733</v>
      </c>
      <c r="T1601" s="20" t="s">
        <v>135</v>
      </c>
      <c r="U1601" s="20">
        <v>1026148</v>
      </c>
      <c r="V1601" s="20">
        <v>240000052</v>
      </c>
      <c r="W1601" s="20" t="s">
        <v>847</v>
      </c>
      <c r="X1601" s="20" t="s">
        <v>2795</v>
      </c>
      <c r="Y1601" s="20" t="s">
        <v>37</v>
      </c>
      <c r="Z1601" s="20" t="s">
        <v>6306</v>
      </c>
      <c r="AA1601" s="20" t="s">
        <v>8055</v>
      </c>
      <c r="AB1601" s="20" t="s">
        <v>8056</v>
      </c>
      <c r="AC1601" s="20" t="s">
        <v>66</v>
      </c>
      <c r="AD1601" s="20" t="s">
        <v>8057</v>
      </c>
      <c r="AE1601" s="20"/>
    </row>
    <row r="1602" spans="1:31" ht="21" customHeight="1" x14ac:dyDescent="0.2">
      <c r="A1602" s="4">
        <f t="shared" si="79"/>
        <v>1600</v>
      </c>
      <c r="B1602" s="4" t="str">
        <f t="shared" si="80"/>
        <v>F010-00026008</v>
      </c>
      <c r="C1602" s="4" t="str">
        <f>IFERROR(VLOOKUP(F1602,Tablas!$A$1:$B$3,2,0),"")</f>
        <v>Factura</v>
      </c>
      <c r="D1602" s="4" t="str">
        <f t="shared" si="81"/>
        <v>Nacional - LETRAS 45-52-59-66-73-90 DAYS - Facturas clientes - C20453660908</v>
      </c>
      <c r="E1602" s="19">
        <v>45559</v>
      </c>
      <c r="F1602" s="20" t="s">
        <v>1001</v>
      </c>
      <c r="G1602" s="20" t="s">
        <v>8058</v>
      </c>
      <c r="H1602" s="20" t="s">
        <v>44</v>
      </c>
      <c r="I1602" s="20" t="s">
        <v>45</v>
      </c>
      <c r="J1602" s="20" t="s">
        <v>634</v>
      </c>
      <c r="K1602" s="20" t="s">
        <v>635</v>
      </c>
      <c r="L1602" s="20" t="s">
        <v>636</v>
      </c>
      <c r="M1602" s="20" t="s">
        <v>125</v>
      </c>
      <c r="N1602" s="21">
        <v>4475.67</v>
      </c>
      <c r="O1602" s="21">
        <v>0</v>
      </c>
      <c r="P1602" s="20"/>
      <c r="Q1602" s="19">
        <v>45559</v>
      </c>
      <c r="R1602" s="20"/>
      <c r="S1602" s="19">
        <v>45694</v>
      </c>
      <c r="T1602" s="20" t="s">
        <v>7389</v>
      </c>
      <c r="U1602" s="20">
        <v>1028340</v>
      </c>
      <c r="V1602" s="20">
        <v>240002839</v>
      </c>
      <c r="W1602" s="20" t="s">
        <v>847</v>
      </c>
      <c r="X1602" s="20" t="s">
        <v>305</v>
      </c>
      <c r="Y1602" s="20" t="s">
        <v>489</v>
      </c>
      <c r="Z1602" s="20" t="s">
        <v>8059</v>
      </c>
      <c r="AA1602" s="20" t="s">
        <v>638</v>
      </c>
      <c r="AB1602" s="20" t="s">
        <v>309</v>
      </c>
      <c r="AC1602" s="20" t="s">
        <v>309</v>
      </c>
      <c r="AD1602" s="20" t="s">
        <v>56</v>
      </c>
      <c r="AE1602" s="20" t="s">
        <v>1014</v>
      </c>
    </row>
    <row r="1603" spans="1:31" ht="21" customHeight="1" x14ac:dyDescent="0.2">
      <c r="A1603" s="4">
        <f t="shared" si="79"/>
        <v>1601</v>
      </c>
      <c r="B1603" s="4" t="str">
        <f t="shared" si="80"/>
        <v>F010-00026008</v>
      </c>
      <c r="C1603" s="4" t="str">
        <f>IFERROR(VLOOKUP(F1603,Tablas!$A$1:$B$3,2,0),"")</f>
        <v>Factura</v>
      </c>
      <c r="D1603" s="4" t="str">
        <f t="shared" si="81"/>
        <v>Nacional - LETRAS 45-52-59-66-73-90 DAYS - Facturas clientes - C20453660908</v>
      </c>
      <c r="E1603" s="19">
        <v>45559</v>
      </c>
      <c r="F1603" s="20" t="s">
        <v>1001</v>
      </c>
      <c r="G1603" s="20" t="s">
        <v>8058</v>
      </c>
      <c r="H1603" s="20" t="s">
        <v>44</v>
      </c>
      <c r="I1603" s="20" t="s">
        <v>45</v>
      </c>
      <c r="J1603" s="20" t="s">
        <v>634</v>
      </c>
      <c r="K1603" s="20" t="s">
        <v>635</v>
      </c>
      <c r="L1603" s="20" t="s">
        <v>636</v>
      </c>
      <c r="M1603" s="20" t="s">
        <v>125</v>
      </c>
      <c r="N1603" s="21">
        <v>4481.04</v>
      </c>
      <c r="O1603" s="21">
        <v>0</v>
      </c>
      <c r="P1603" s="20"/>
      <c r="Q1603" s="19">
        <v>45559</v>
      </c>
      <c r="R1603" s="20"/>
      <c r="S1603" s="19">
        <v>45649</v>
      </c>
      <c r="T1603" s="20" t="s">
        <v>7389</v>
      </c>
      <c r="U1603" s="20">
        <v>1028340</v>
      </c>
      <c r="V1603" s="20">
        <v>240002839</v>
      </c>
      <c r="W1603" s="20" t="s">
        <v>847</v>
      </c>
      <c r="X1603" s="20" t="s">
        <v>305</v>
      </c>
      <c r="Y1603" s="20" t="s">
        <v>489</v>
      </c>
      <c r="Z1603" s="20" t="s">
        <v>8059</v>
      </c>
      <c r="AA1603" s="20" t="s">
        <v>638</v>
      </c>
      <c r="AB1603" s="20" t="s">
        <v>309</v>
      </c>
      <c r="AC1603" s="20" t="s">
        <v>309</v>
      </c>
      <c r="AD1603" s="20" t="s">
        <v>56</v>
      </c>
      <c r="AE1603" s="20" t="s">
        <v>1014</v>
      </c>
    </row>
    <row r="1604" spans="1:31" ht="21" customHeight="1" x14ac:dyDescent="0.2">
      <c r="A1604" s="4">
        <f t="shared" si="79"/>
        <v>1602</v>
      </c>
      <c r="B1604" s="4" t="str">
        <f t="shared" si="80"/>
        <v>F010-00026008</v>
      </c>
      <c r="C1604" s="4" t="str">
        <f>IFERROR(VLOOKUP(F1604,Tablas!$A$1:$B$3,2,0),"")</f>
        <v>Factura</v>
      </c>
      <c r="D1604" s="4" t="str">
        <f t="shared" si="81"/>
        <v>Nacional - LETRAS 45-52-59-66-73-90 DAYS - Facturas clientes - C20453660908</v>
      </c>
      <c r="E1604" s="19">
        <v>45559</v>
      </c>
      <c r="F1604" s="20" t="s">
        <v>1001</v>
      </c>
      <c r="G1604" s="20" t="s">
        <v>8058</v>
      </c>
      <c r="H1604" s="20" t="s">
        <v>44</v>
      </c>
      <c r="I1604" s="20" t="s">
        <v>45</v>
      </c>
      <c r="J1604" s="20" t="s">
        <v>634</v>
      </c>
      <c r="K1604" s="20" t="s">
        <v>635</v>
      </c>
      <c r="L1604" s="20" t="s">
        <v>636</v>
      </c>
      <c r="M1604" s="20" t="s">
        <v>125</v>
      </c>
      <c r="N1604" s="21">
        <v>4481.04</v>
      </c>
      <c r="O1604" s="21">
        <v>0</v>
      </c>
      <c r="P1604" s="20"/>
      <c r="Q1604" s="19">
        <v>45559</v>
      </c>
      <c r="R1604" s="20"/>
      <c r="S1604" s="19">
        <v>45677</v>
      </c>
      <c r="T1604" s="20" t="s">
        <v>7389</v>
      </c>
      <c r="U1604" s="20">
        <v>1028340</v>
      </c>
      <c r="V1604" s="20">
        <v>240002839</v>
      </c>
      <c r="W1604" s="20" t="s">
        <v>847</v>
      </c>
      <c r="X1604" s="20" t="s">
        <v>305</v>
      </c>
      <c r="Y1604" s="20" t="s">
        <v>489</v>
      </c>
      <c r="Z1604" s="20" t="s">
        <v>8059</v>
      </c>
      <c r="AA1604" s="20" t="s">
        <v>638</v>
      </c>
      <c r="AB1604" s="20" t="s">
        <v>309</v>
      </c>
      <c r="AC1604" s="20" t="s">
        <v>309</v>
      </c>
      <c r="AD1604" s="20" t="s">
        <v>56</v>
      </c>
      <c r="AE1604" s="20" t="s">
        <v>1014</v>
      </c>
    </row>
    <row r="1605" spans="1:31" ht="21" customHeight="1" x14ac:dyDescent="0.2">
      <c r="A1605" s="4">
        <f t="shared" si="79"/>
        <v>1603</v>
      </c>
      <c r="B1605" s="4" t="str">
        <f t="shared" si="80"/>
        <v>F010-00026008</v>
      </c>
      <c r="C1605" s="4" t="str">
        <f>IFERROR(VLOOKUP(F1605,Tablas!$A$1:$B$3,2,0),"")</f>
        <v>Factura</v>
      </c>
      <c r="D1605" s="4" t="str">
        <f t="shared" si="81"/>
        <v>Nacional - LETRAS 45-52-59-66-73-90 DAYS - Facturas clientes - C20453660908</v>
      </c>
      <c r="E1605" s="19">
        <v>45559</v>
      </c>
      <c r="F1605" s="20" t="s">
        <v>1001</v>
      </c>
      <c r="G1605" s="20" t="s">
        <v>8058</v>
      </c>
      <c r="H1605" s="20" t="s">
        <v>44</v>
      </c>
      <c r="I1605" s="20" t="s">
        <v>45</v>
      </c>
      <c r="J1605" s="20" t="s">
        <v>634</v>
      </c>
      <c r="K1605" s="20" t="s">
        <v>635</v>
      </c>
      <c r="L1605" s="20" t="s">
        <v>636</v>
      </c>
      <c r="M1605" s="20" t="s">
        <v>125</v>
      </c>
      <c r="N1605" s="21">
        <v>4481.04</v>
      </c>
      <c r="O1605" s="21">
        <v>0</v>
      </c>
      <c r="P1605" s="20"/>
      <c r="Q1605" s="19">
        <v>45559</v>
      </c>
      <c r="R1605" s="20"/>
      <c r="S1605" s="19">
        <v>45670</v>
      </c>
      <c r="T1605" s="20" t="s">
        <v>7389</v>
      </c>
      <c r="U1605" s="20">
        <v>1028340</v>
      </c>
      <c r="V1605" s="20">
        <v>240002839</v>
      </c>
      <c r="W1605" s="20" t="s">
        <v>847</v>
      </c>
      <c r="X1605" s="20" t="s">
        <v>305</v>
      </c>
      <c r="Y1605" s="20" t="s">
        <v>489</v>
      </c>
      <c r="Z1605" s="20" t="s">
        <v>8059</v>
      </c>
      <c r="AA1605" s="20" t="s">
        <v>638</v>
      </c>
      <c r="AB1605" s="20" t="s">
        <v>309</v>
      </c>
      <c r="AC1605" s="20" t="s">
        <v>309</v>
      </c>
      <c r="AD1605" s="20" t="s">
        <v>56</v>
      </c>
      <c r="AE1605" s="20" t="s">
        <v>1014</v>
      </c>
    </row>
    <row r="1606" spans="1:31" ht="21" customHeight="1" x14ac:dyDescent="0.2">
      <c r="A1606" s="4">
        <f t="shared" si="79"/>
        <v>1604</v>
      </c>
      <c r="B1606" s="4" t="str">
        <f t="shared" si="80"/>
        <v>F010-00026008</v>
      </c>
      <c r="C1606" s="4" t="str">
        <f>IFERROR(VLOOKUP(F1606,Tablas!$A$1:$B$3,2,0),"")</f>
        <v>Factura</v>
      </c>
      <c r="D1606" s="4" t="str">
        <f t="shared" si="81"/>
        <v>Nacional - LETRAS 45-52-59-66-73-90 DAYS - Facturas clientes - C20453660908</v>
      </c>
      <c r="E1606" s="19">
        <v>45559</v>
      </c>
      <c r="F1606" s="20" t="s">
        <v>1001</v>
      </c>
      <c r="G1606" s="20" t="s">
        <v>8058</v>
      </c>
      <c r="H1606" s="20" t="s">
        <v>44</v>
      </c>
      <c r="I1606" s="20" t="s">
        <v>45</v>
      </c>
      <c r="J1606" s="20" t="s">
        <v>634</v>
      </c>
      <c r="K1606" s="20" t="s">
        <v>635</v>
      </c>
      <c r="L1606" s="20" t="s">
        <v>636</v>
      </c>
      <c r="M1606" s="20" t="s">
        <v>125</v>
      </c>
      <c r="N1606" s="21">
        <v>4481.04</v>
      </c>
      <c r="O1606" s="21">
        <v>0</v>
      </c>
      <c r="P1606" s="20"/>
      <c r="Q1606" s="19">
        <v>45559</v>
      </c>
      <c r="R1606" s="20"/>
      <c r="S1606" s="19">
        <v>45663</v>
      </c>
      <c r="T1606" s="20" t="s">
        <v>7389</v>
      </c>
      <c r="U1606" s="20">
        <v>1028340</v>
      </c>
      <c r="V1606" s="20">
        <v>240002839</v>
      </c>
      <c r="W1606" s="20" t="s">
        <v>847</v>
      </c>
      <c r="X1606" s="20" t="s">
        <v>305</v>
      </c>
      <c r="Y1606" s="20" t="s">
        <v>489</v>
      </c>
      <c r="Z1606" s="20" t="s">
        <v>8059</v>
      </c>
      <c r="AA1606" s="20" t="s">
        <v>638</v>
      </c>
      <c r="AB1606" s="20" t="s">
        <v>309</v>
      </c>
      <c r="AC1606" s="20" t="s">
        <v>309</v>
      </c>
      <c r="AD1606" s="20" t="s">
        <v>56</v>
      </c>
      <c r="AE1606" s="20" t="s">
        <v>1014</v>
      </c>
    </row>
    <row r="1607" spans="1:31" ht="21" customHeight="1" x14ac:dyDescent="0.2">
      <c r="A1607" s="4">
        <f t="shared" si="79"/>
        <v>1605</v>
      </c>
      <c r="B1607" s="4" t="str">
        <f t="shared" si="80"/>
        <v>F010-00026008</v>
      </c>
      <c r="C1607" s="4" t="str">
        <f>IFERROR(VLOOKUP(F1607,Tablas!$A$1:$B$3,2,0),"")</f>
        <v>Factura</v>
      </c>
      <c r="D1607" s="4" t="str">
        <f t="shared" si="81"/>
        <v>Nacional - LETRAS 45-52-59-66-73-90 DAYS - Facturas clientes - C20453660908</v>
      </c>
      <c r="E1607" s="19">
        <v>45559</v>
      </c>
      <c r="F1607" s="20" t="s">
        <v>1001</v>
      </c>
      <c r="G1607" s="20" t="s">
        <v>8058</v>
      </c>
      <c r="H1607" s="20" t="s">
        <v>44</v>
      </c>
      <c r="I1607" s="20" t="s">
        <v>45</v>
      </c>
      <c r="J1607" s="20" t="s">
        <v>634</v>
      </c>
      <c r="K1607" s="20" t="s">
        <v>635</v>
      </c>
      <c r="L1607" s="20" t="s">
        <v>636</v>
      </c>
      <c r="M1607" s="20" t="s">
        <v>125</v>
      </c>
      <c r="N1607" s="21">
        <v>4481.04</v>
      </c>
      <c r="O1607" s="21">
        <v>0</v>
      </c>
      <c r="P1607" s="20"/>
      <c r="Q1607" s="19">
        <v>45559</v>
      </c>
      <c r="R1607" s="20"/>
      <c r="S1607" s="19">
        <v>45656</v>
      </c>
      <c r="T1607" s="20" t="s">
        <v>7389</v>
      </c>
      <c r="U1607" s="20">
        <v>1028340</v>
      </c>
      <c r="V1607" s="20">
        <v>240002839</v>
      </c>
      <c r="W1607" s="20" t="s">
        <v>847</v>
      </c>
      <c r="X1607" s="20" t="s">
        <v>305</v>
      </c>
      <c r="Y1607" s="20" t="s">
        <v>489</v>
      </c>
      <c r="Z1607" s="20" t="s">
        <v>8059</v>
      </c>
      <c r="AA1607" s="20" t="s">
        <v>638</v>
      </c>
      <c r="AB1607" s="20" t="s">
        <v>309</v>
      </c>
      <c r="AC1607" s="20" t="s">
        <v>309</v>
      </c>
      <c r="AD1607" s="20" t="s">
        <v>56</v>
      </c>
      <c r="AE1607" s="20" t="s">
        <v>1014</v>
      </c>
    </row>
    <row r="1608" spans="1:31" ht="21" customHeight="1" x14ac:dyDescent="0.2">
      <c r="A1608" s="4">
        <f t="shared" si="79"/>
        <v>1606</v>
      </c>
      <c r="B1608" s="4" t="str">
        <f t="shared" si="80"/>
        <v>F010-00025939</v>
      </c>
      <c r="C1608" s="4" t="str">
        <f>IFERROR(VLOOKUP(F1608,Tablas!$A$1:$B$3,2,0),"")</f>
        <v>Factura</v>
      </c>
      <c r="D1608" s="4" t="str">
        <f t="shared" si="81"/>
        <v>Nacional - LETRAS 45-52-59-66-73-90 DAYS - Facturas clientes - C20491686759</v>
      </c>
      <c r="E1608" s="19">
        <v>45553</v>
      </c>
      <c r="F1608" s="20" t="s">
        <v>1001</v>
      </c>
      <c r="G1608" s="20" t="s">
        <v>8065</v>
      </c>
      <c r="H1608" s="20" t="s">
        <v>44</v>
      </c>
      <c r="I1608" s="20" t="s">
        <v>45</v>
      </c>
      <c r="J1608" s="20" t="s">
        <v>302</v>
      </c>
      <c r="K1608" s="20" t="s">
        <v>303</v>
      </c>
      <c r="L1608" s="20" t="s">
        <v>304</v>
      </c>
      <c r="M1608" s="20" t="s">
        <v>125</v>
      </c>
      <c r="N1608" s="21">
        <v>4564.3900000000003</v>
      </c>
      <c r="O1608" s="21">
        <v>0</v>
      </c>
      <c r="P1608" s="20"/>
      <c r="Q1608" s="19">
        <v>45553</v>
      </c>
      <c r="R1608" s="20"/>
      <c r="S1608" s="19">
        <v>45688</v>
      </c>
      <c r="T1608" s="20" t="s">
        <v>7389</v>
      </c>
      <c r="U1608" s="20">
        <v>1026024</v>
      </c>
      <c r="V1608" s="20">
        <v>240002767</v>
      </c>
      <c r="W1608" s="20" t="s">
        <v>847</v>
      </c>
      <c r="X1608" s="20" t="s">
        <v>305</v>
      </c>
      <c r="Y1608" s="20" t="s">
        <v>306</v>
      </c>
      <c r="Z1608" s="20" t="s">
        <v>7581</v>
      </c>
      <c r="AA1608" s="20" t="s">
        <v>308</v>
      </c>
      <c r="AB1608" s="20" t="s">
        <v>309</v>
      </c>
      <c r="AC1608" s="20" t="s">
        <v>309</v>
      </c>
      <c r="AD1608" s="20" t="s">
        <v>56</v>
      </c>
      <c r="AE1608" s="20" t="s">
        <v>1014</v>
      </c>
    </row>
    <row r="1609" spans="1:31" ht="21" customHeight="1" x14ac:dyDescent="0.2">
      <c r="A1609" s="4">
        <f t="shared" si="79"/>
        <v>1607</v>
      </c>
      <c r="B1609" s="4" t="str">
        <f t="shared" si="80"/>
        <v>F010-00025939</v>
      </c>
      <c r="C1609" s="4" t="str">
        <f>IFERROR(VLOOKUP(F1609,Tablas!$A$1:$B$3,2,0),"")</f>
        <v>Factura</v>
      </c>
      <c r="D1609" s="4" t="str">
        <f t="shared" si="81"/>
        <v>Nacional - LETRAS 45-52-59-66-73-90 DAYS - Facturas clientes - C20491686759</v>
      </c>
      <c r="E1609" s="19">
        <v>45553</v>
      </c>
      <c r="F1609" s="20" t="s">
        <v>1001</v>
      </c>
      <c r="G1609" s="20" t="s">
        <v>8065</v>
      </c>
      <c r="H1609" s="20" t="s">
        <v>44</v>
      </c>
      <c r="I1609" s="20" t="s">
        <v>45</v>
      </c>
      <c r="J1609" s="20" t="s">
        <v>302</v>
      </c>
      <c r="K1609" s="20" t="s">
        <v>303</v>
      </c>
      <c r="L1609" s="20" t="s">
        <v>304</v>
      </c>
      <c r="M1609" s="20" t="s">
        <v>125</v>
      </c>
      <c r="N1609" s="21">
        <v>4569.8500000000004</v>
      </c>
      <c r="O1609" s="21">
        <v>0</v>
      </c>
      <c r="P1609" s="20"/>
      <c r="Q1609" s="19">
        <v>45553</v>
      </c>
      <c r="R1609" s="20"/>
      <c r="S1609" s="19">
        <v>45664</v>
      </c>
      <c r="T1609" s="20" t="s">
        <v>7389</v>
      </c>
      <c r="U1609" s="20">
        <v>1026024</v>
      </c>
      <c r="V1609" s="20">
        <v>240002767</v>
      </c>
      <c r="W1609" s="20" t="s">
        <v>847</v>
      </c>
      <c r="X1609" s="20" t="s">
        <v>305</v>
      </c>
      <c r="Y1609" s="20" t="s">
        <v>306</v>
      </c>
      <c r="Z1609" s="20" t="s">
        <v>7581</v>
      </c>
      <c r="AA1609" s="20" t="s">
        <v>308</v>
      </c>
      <c r="AB1609" s="20" t="s">
        <v>309</v>
      </c>
      <c r="AC1609" s="20" t="s">
        <v>309</v>
      </c>
      <c r="AD1609" s="20" t="s">
        <v>56</v>
      </c>
      <c r="AE1609" s="20" t="s">
        <v>1014</v>
      </c>
    </row>
    <row r="1610" spans="1:31" ht="21" customHeight="1" x14ac:dyDescent="0.2">
      <c r="A1610" s="4">
        <f t="shared" si="79"/>
        <v>1608</v>
      </c>
      <c r="B1610" s="4" t="str">
        <f t="shared" si="80"/>
        <v>F010-00025939</v>
      </c>
      <c r="C1610" s="4" t="str">
        <f>IFERROR(VLOOKUP(F1610,Tablas!$A$1:$B$3,2,0),"")</f>
        <v>Factura</v>
      </c>
      <c r="D1610" s="4" t="str">
        <f t="shared" si="81"/>
        <v>Nacional - LETRAS 45-52-59-66-73-90 DAYS - Facturas clientes - C20491686759</v>
      </c>
      <c r="E1610" s="19">
        <v>45553</v>
      </c>
      <c r="F1610" s="20" t="s">
        <v>1001</v>
      </c>
      <c r="G1610" s="20" t="s">
        <v>8065</v>
      </c>
      <c r="H1610" s="20" t="s">
        <v>44</v>
      </c>
      <c r="I1610" s="20" t="s">
        <v>45</v>
      </c>
      <c r="J1610" s="20" t="s">
        <v>302</v>
      </c>
      <c r="K1610" s="20" t="s">
        <v>303</v>
      </c>
      <c r="L1610" s="20" t="s">
        <v>304</v>
      </c>
      <c r="M1610" s="20" t="s">
        <v>125</v>
      </c>
      <c r="N1610" s="21">
        <v>4569.8500000000004</v>
      </c>
      <c r="O1610" s="21">
        <v>0</v>
      </c>
      <c r="P1610" s="20"/>
      <c r="Q1610" s="19">
        <v>45553</v>
      </c>
      <c r="R1610" s="20"/>
      <c r="S1610" s="19">
        <v>45650</v>
      </c>
      <c r="T1610" s="20" t="s">
        <v>7389</v>
      </c>
      <c r="U1610" s="20">
        <v>1026024</v>
      </c>
      <c r="V1610" s="20">
        <v>240002767</v>
      </c>
      <c r="W1610" s="20" t="s">
        <v>847</v>
      </c>
      <c r="X1610" s="20" t="s">
        <v>305</v>
      </c>
      <c r="Y1610" s="20" t="s">
        <v>306</v>
      </c>
      <c r="Z1610" s="20" t="s">
        <v>7581</v>
      </c>
      <c r="AA1610" s="20" t="s">
        <v>308</v>
      </c>
      <c r="AB1610" s="20" t="s">
        <v>309</v>
      </c>
      <c r="AC1610" s="20" t="s">
        <v>309</v>
      </c>
      <c r="AD1610" s="20" t="s">
        <v>56</v>
      </c>
      <c r="AE1610" s="20" t="s">
        <v>1014</v>
      </c>
    </row>
    <row r="1611" spans="1:31" ht="21" customHeight="1" x14ac:dyDescent="0.2">
      <c r="A1611" s="4">
        <f t="shared" si="79"/>
        <v>1609</v>
      </c>
      <c r="B1611" s="4" t="str">
        <f t="shared" si="80"/>
        <v>F010-00025939</v>
      </c>
      <c r="C1611" s="4" t="str">
        <f>IFERROR(VLOOKUP(F1611,Tablas!$A$1:$B$3,2,0),"")</f>
        <v>Factura</v>
      </c>
      <c r="D1611" s="4" t="str">
        <f t="shared" si="81"/>
        <v>Nacional - LETRAS 45-52-59-66-73-90 DAYS - Facturas clientes - C20491686759</v>
      </c>
      <c r="E1611" s="19">
        <v>45553</v>
      </c>
      <c r="F1611" s="20" t="s">
        <v>1001</v>
      </c>
      <c r="G1611" s="20" t="s">
        <v>8065</v>
      </c>
      <c r="H1611" s="20" t="s">
        <v>44</v>
      </c>
      <c r="I1611" s="20" t="s">
        <v>45</v>
      </c>
      <c r="J1611" s="20" t="s">
        <v>302</v>
      </c>
      <c r="K1611" s="20" t="s">
        <v>303</v>
      </c>
      <c r="L1611" s="20" t="s">
        <v>304</v>
      </c>
      <c r="M1611" s="20" t="s">
        <v>125</v>
      </c>
      <c r="N1611" s="21">
        <v>4569.8500000000004</v>
      </c>
      <c r="O1611" s="21">
        <v>0</v>
      </c>
      <c r="P1611" s="20"/>
      <c r="Q1611" s="19">
        <v>45553</v>
      </c>
      <c r="R1611" s="20"/>
      <c r="S1611" s="19">
        <v>45657</v>
      </c>
      <c r="T1611" s="20" t="s">
        <v>7389</v>
      </c>
      <c r="U1611" s="20">
        <v>1026024</v>
      </c>
      <c r="V1611" s="20">
        <v>240002767</v>
      </c>
      <c r="W1611" s="20" t="s">
        <v>847</v>
      </c>
      <c r="X1611" s="20" t="s">
        <v>305</v>
      </c>
      <c r="Y1611" s="20" t="s">
        <v>306</v>
      </c>
      <c r="Z1611" s="20" t="s">
        <v>7581</v>
      </c>
      <c r="AA1611" s="20" t="s">
        <v>308</v>
      </c>
      <c r="AB1611" s="20" t="s">
        <v>309</v>
      </c>
      <c r="AC1611" s="20" t="s">
        <v>309</v>
      </c>
      <c r="AD1611" s="20" t="s">
        <v>56</v>
      </c>
      <c r="AE1611" s="20" t="s">
        <v>1014</v>
      </c>
    </row>
    <row r="1612" spans="1:31" ht="21" customHeight="1" x14ac:dyDescent="0.2">
      <c r="A1612" s="4">
        <f t="shared" si="79"/>
        <v>1610</v>
      </c>
      <c r="B1612" s="4" t="str">
        <f t="shared" si="80"/>
        <v>F010-00025939</v>
      </c>
      <c r="C1612" s="4" t="str">
        <f>IFERROR(VLOOKUP(F1612,Tablas!$A$1:$B$3,2,0),"")</f>
        <v>Factura</v>
      </c>
      <c r="D1612" s="4" t="str">
        <f t="shared" si="81"/>
        <v>Nacional - LETRAS 45-52-59-66-73-90 DAYS - Facturas clientes - C20491686759</v>
      </c>
      <c r="E1612" s="19">
        <v>45553</v>
      </c>
      <c r="F1612" s="20" t="s">
        <v>1001</v>
      </c>
      <c r="G1612" s="20" t="s">
        <v>8065</v>
      </c>
      <c r="H1612" s="20" t="s">
        <v>44</v>
      </c>
      <c r="I1612" s="20" t="s">
        <v>45</v>
      </c>
      <c r="J1612" s="20" t="s">
        <v>302</v>
      </c>
      <c r="K1612" s="20" t="s">
        <v>303</v>
      </c>
      <c r="L1612" s="20" t="s">
        <v>304</v>
      </c>
      <c r="M1612" s="20" t="s">
        <v>125</v>
      </c>
      <c r="N1612" s="21">
        <v>4569.8500000000004</v>
      </c>
      <c r="O1612" s="21">
        <v>0</v>
      </c>
      <c r="P1612" s="20"/>
      <c r="Q1612" s="19">
        <v>45553</v>
      </c>
      <c r="R1612" s="20"/>
      <c r="S1612" s="19">
        <v>45643</v>
      </c>
      <c r="T1612" s="20" t="s">
        <v>7389</v>
      </c>
      <c r="U1612" s="20">
        <v>1026024</v>
      </c>
      <c r="V1612" s="20">
        <v>240002767</v>
      </c>
      <c r="W1612" s="20" t="s">
        <v>847</v>
      </c>
      <c r="X1612" s="20" t="s">
        <v>305</v>
      </c>
      <c r="Y1612" s="20" t="s">
        <v>306</v>
      </c>
      <c r="Z1612" s="20" t="s">
        <v>7581</v>
      </c>
      <c r="AA1612" s="20" t="s">
        <v>308</v>
      </c>
      <c r="AB1612" s="20" t="s">
        <v>309</v>
      </c>
      <c r="AC1612" s="20" t="s">
        <v>309</v>
      </c>
      <c r="AD1612" s="20" t="s">
        <v>56</v>
      </c>
      <c r="AE1612" s="20" t="s">
        <v>1014</v>
      </c>
    </row>
    <row r="1613" spans="1:31" ht="21" customHeight="1" x14ac:dyDescent="0.2">
      <c r="A1613" s="4">
        <f t="shared" si="79"/>
        <v>1611</v>
      </c>
      <c r="B1613" s="4" t="str">
        <f t="shared" si="80"/>
        <v>F010-00025939</v>
      </c>
      <c r="C1613" s="4" t="str">
        <f>IFERROR(VLOOKUP(F1613,Tablas!$A$1:$B$3,2,0),"")</f>
        <v>Factura</v>
      </c>
      <c r="D1613" s="4" t="str">
        <f t="shared" si="81"/>
        <v>Nacional - LETRAS 45-52-59-66-73-90 DAYS - Facturas clientes - C20491686759</v>
      </c>
      <c r="E1613" s="19">
        <v>45553</v>
      </c>
      <c r="F1613" s="20" t="s">
        <v>1001</v>
      </c>
      <c r="G1613" s="20" t="s">
        <v>8065</v>
      </c>
      <c r="H1613" s="20" t="s">
        <v>44</v>
      </c>
      <c r="I1613" s="20" t="s">
        <v>45</v>
      </c>
      <c r="J1613" s="20" t="s">
        <v>302</v>
      </c>
      <c r="K1613" s="20" t="s">
        <v>303</v>
      </c>
      <c r="L1613" s="20" t="s">
        <v>304</v>
      </c>
      <c r="M1613" s="20" t="s">
        <v>125</v>
      </c>
      <c r="N1613" s="21">
        <v>4569.8500000000004</v>
      </c>
      <c r="O1613" s="21">
        <v>0</v>
      </c>
      <c r="P1613" s="20"/>
      <c r="Q1613" s="19">
        <v>45553</v>
      </c>
      <c r="R1613" s="20"/>
      <c r="S1613" s="19">
        <v>45671</v>
      </c>
      <c r="T1613" s="20" t="s">
        <v>7389</v>
      </c>
      <c r="U1613" s="20">
        <v>1026024</v>
      </c>
      <c r="V1613" s="20">
        <v>240002767</v>
      </c>
      <c r="W1613" s="20" t="s">
        <v>847</v>
      </c>
      <c r="X1613" s="20" t="s">
        <v>305</v>
      </c>
      <c r="Y1613" s="20" t="s">
        <v>306</v>
      </c>
      <c r="Z1613" s="20" t="s">
        <v>7581</v>
      </c>
      <c r="AA1613" s="20" t="s">
        <v>308</v>
      </c>
      <c r="AB1613" s="20" t="s">
        <v>309</v>
      </c>
      <c r="AC1613" s="20" t="s">
        <v>309</v>
      </c>
      <c r="AD1613" s="20" t="s">
        <v>56</v>
      </c>
      <c r="AE1613" s="20" t="s">
        <v>1014</v>
      </c>
    </row>
    <row r="1614" spans="1:31" ht="21" customHeight="1" x14ac:dyDescent="0.2">
      <c r="A1614" s="4">
        <f t="shared" si="79"/>
        <v>1612</v>
      </c>
      <c r="B1614" s="4" t="str">
        <f t="shared" si="80"/>
        <v>F010-00025996</v>
      </c>
      <c r="C1614" s="4" t="str">
        <f>IFERROR(VLOOKUP(F1614,Tablas!$A$1:$B$3,2,0),"")</f>
        <v>Factura</v>
      </c>
      <c r="D1614" s="4" t="str">
        <f t="shared" si="81"/>
        <v>Nacional - LETRAS 45-52-59-66-73-90 DAYS - Facturas clientes - C20110651121</v>
      </c>
      <c r="E1614" s="19">
        <v>45559</v>
      </c>
      <c r="F1614" s="20" t="s">
        <v>1001</v>
      </c>
      <c r="G1614" s="20" t="s">
        <v>8080</v>
      </c>
      <c r="H1614" s="20" t="s">
        <v>44</v>
      </c>
      <c r="I1614" s="20" t="s">
        <v>45</v>
      </c>
      <c r="J1614" s="20" t="s">
        <v>330</v>
      </c>
      <c r="K1614" s="20" t="s">
        <v>331</v>
      </c>
      <c r="L1614" s="20" t="s">
        <v>332</v>
      </c>
      <c r="M1614" s="20" t="s">
        <v>125</v>
      </c>
      <c r="N1614" s="21">
        <v>4645.29</v>
      </c>
      <c r="O1614" s="21">
        <v>0</v>
      </c>
      <c r="P1614" s="20"/>
      <c r="Q1614" s="19">
        <v>45559</v>
      </c>
      <c r="R1614" s="20"/>
      <c r="S1614" s="19">
        <v>45694</v>
      </c>
      <c r="T1614" s="20" t="s">
        <v>7389</v>
      </c>
      <c r="U1614" s="20">
        <v>1028092</v>
      </c>
      <c r="V1614" s="20">
        <v>240002827</v>
      </c>
      <c r="W1614" s="20" t="s">
        <v>847</v>
      </c>
      <c r="X1614" s="20" t="s">
        <v>305</v>
      </c>
      <c r="Y1614" s="20" t="s">
        <v>333</v>
      </c>
      <c r="Z1614" s="20" t="s">
        <v>7530</v>
      </c>
      <c r="AA1614" s="20" t="s">
        <v>335</v>
      </c>
      <c r="AB1614" s="20" t="s">
        <v>336</v>
      </c>
      <c r="AC1614" s="20" t="s">
        <v>337</v>
      </c>
      <c r="AD1614" s="20" t="s">
        <v>56</v>
      </c>
      <c r="AE1614" s="20" t="s">
        <v>1014</v>
      </c>
    </row>
    <row r="1615" spans="1:31" ht="21" customHeight="1" x14ac:dyDescent="0.2">
      <c r="A1615" s="4">
        <f t="shared" si="79"/>
        <v>1613</v>
      </c>
      <c r="B1615" s="4" t="str">
        <f t="shared" si="80"/>
        <v>F010-00025996</v>
      </c>
      <c r="C1615" s="4" t="str">
        <f>IFERROR(VLOOKUP(F1615,Tablas!$A$1:$B$3,2,0),"")</f>
        <v>Factura</v>
      </c>
      <c r="D1615" s="4" t="str">
        <f t="shared" si="81"/>
        <v>Nacional - LETRAS 45-52-59-66-73-90 DAYS - Facturas clientes - C20110651121</v>
      </c>
      <c r="E1615" s="19">
        <v>45559</v>
      </c>
      <c r="F1615" s="20" t="s">
        <v>1001</v>
      </c>
      <c r="G1615" s="20" t="s">
        <v>8080</v>
      </c>
      <c r="H1615" s="20" t="s">
        <v>44</v>
      </c>
      <c r="I1615" s="20" t="s">
        <v>45</v>
      </c>
      <c r="J1615" s="20" t="s">
        <v>330</v>
      </c>
      <c r="K1615" s="20" t="s">
        <v>331</v>
      </c>
      <c r="L1615" s="20" t="s">
        <v>332</v>
      </c>
      <c r="M1615" s="20" t="s">
        <v>125</v>
      </c>
      <c r="N1615" s="21">
        <v>4650.8500000000004</v>
      </c>
      <c r="O1615" s="21">
        <v>0</v>
      </c>
      <c r="P1615" s="20"/>
      <c r="Q1615" s="19">
        <v>45559</v>
      </c>
      <c r="R1615" s="20"/>
      <c r="S1615" s="19">
        <v>45670</v>
      </c>
      <c r="T1615" s="20" t="s">
        <v>7389</v>
      </c>
      <c r="U1615" s="20">
        <v>1028092</v>
      </c>
      <c r="V1615" s="20">
        <v>240002827</v>
      </c>
      <c r="W1615" s="20" t="s">
        <v>847</v>
      </c>
      <c r="X1615" s="20" t="s">
        <v>305</v>
      </c>
      <c r="Y1615" s="20" t="s">
        <v>333</v>
      </c>
      <c r="Z1615" s="20" t="s">
        <v>7530</v>
      </c>
      <c r="AA1615" s="20" t="s">
        <v>335</v>
      </c>
      <c r="AB1615" s="20" t="s">
        <v>336</v>
      </c>
      <c r="AC1615" s="20" t="s">
        <v>337</v>
      </c>
      <c r="AD1615" s="20" t="s">
        <v>56</v>
      </c>
      <c r="AE1615" s="20" t="s">
        <v>1014</v>
      </c>
    </row>
    <row r="1616" spans="1:31" ht="21" customHeight="1" x14ac:dyDescent="0.2">
      <c r="A1616" s="4">
        <f t="shared" si="79"/>
        <v>1614</v>
      </c>
      <c r="B1616" s="4" t="str">
        <f t="shared" si="80"/>
        <v>F010-00025996</v>
      </c>
      <c r="C1616" s="4" t="str">
        <f>IFERROR(VLOOKUP(F1616,Tablas!$A$1:$B$3,2,0),"")</f>
        <v>Factura</v>
      </c>
      <c r="D1616" s="4" t="str">
        <f t="shared" si="81"/>
        <v>Nacional - LETRAS 45-52-59-66-73-90 DAYS - Facturas clientes - C20110651121</v>
      </c>
      <c r="E1616" s="19">
        <v>45559</v>
      </c>
      <c r="F1616" s="20" t="s">
        <v>1001</v>
      </c>
      <c r="G1616" s="20" t="s">
        <v>8080</v>
      </c>
      <c r="H1616" s="20" t="s">
        <v>44</v>
      </c>
      <c r="I1616" s="20" t="s">
        <v>45</v>
      </c>
      <c r="J1616" s="20" t="s">
        <v>330</v>
      </c>
      <c r="K1616" s="20" t="s">
        <v>331</v>
      </c>
      <c r="L1616" s="20" t="s">
        <v>332</v>
      </c>
      <c r="M1616" s="20" t="s">
        <v>125</v>
      </c>
      <c r="N1616" s="21">
        <v>4650.8500000000004</v>
      </c>
      <c r="O1616" s="21">
        <v>0</v>
      </c>
      <c r="P1616" s="20"/>
      <c r="Q1616" s="19">
        <v>45559</v>
      </c>
      <c r="R1616" s="20"/>
      <c r="S1616" s="19">
        <v>45677</v>
      </c>
      <c r="T1616" s="20" t="s">
        <v>7389</v>
      </c>
      <c r="U1616" s="20">
        <v>1028092</v>
      </c>
      <c r="V1616" s="20">
        <v>240002827</v>
      </c>
      <c r="W1616" s="20" t="s">
        <v>847</v>
      </c>
      <c r="X1616" s="20" t="s">
        <v>305</v>
      </c>
      <c r="Y1616" s="20" t="s">
        <v>333</v>
      </c>
      <c r="Z1616" s="20" t="s">
        <v>7530</v>
      </c>
      <c r="AA1616" s="20" t="s">
        <v>335</v>
      </c>
      <c r="AB1616" s="20" t="s">
        <v>336</v>
      </c>
      <c r="AC1616" s="20" t="s">
        <v>337</v>
      </c>
      <c r="AD1616" s="20" t="s">
        <v>56</v>
      </c>
      <c r="AE1616" s="20" t="s">
        <v>1014</v>
      </c>
    </row>
    <row r="1617" spans="1:31" ht="21" customHeight="1" x14ac:dyDescent="0.2">
      <c r="A1617" s="4">
        <f t="shared" si="79"/>
        <v>1615</v>
      </c>
      <c r="B1617" s="4" t="str">
        <f t="shared" si="80"/>
        <v>F010-00025996</v>
      </c>
      <c r="C1617" s="4" t="str">
        <f>IFERROR(VLOOKUP(F1617,Tablas!$A$1:$B$3,2,0),"")</f>
        <v>Factura</v>
      </c>
      <c r="D1617" s="4" t="str">
        <f t="shared" si="81"/>
        <v>Nacional - LETRAS 45-52-59-66-73-90 DAYS - Facturas clientes - C20110651121</v>
      </c>
      <c r="E1617" s="19">
        <v>45559</v>
      </c>
      <c r="F1617" s="20" t="s">
        <v>1001</v>
      </c>
      <c r="G1617" s="20" t="s">
        <v>8080</v>
      </c>
      <c r="H1617" s="20" t="s">
        <v>44</v>
      </c>
      <c r="I1617" s="20" t="s">
        <v>45</v>
      </c>
      <c r="J1617" s="20" t="s">
        <v>330</v>
      </c>
      <c r="K1617" s="20" t="s">
        <v>331</v>
      </c>
      <c r="L1617" s="20" t="s">
        <v>332</v>
      </c>
      <c r="M1617" s="20" t="s">
        <v>125</v>
      </c>
      <c r="N1617" s="21">
        <v>4650.8500000000004</v>
      </c>
      <c r="O1617" s="21">
        <v>0</v>
      </c>
      <c r="P1617" s="20"/>
      <c r="Q1617" s="19">
        <v>45559</v>
      </c>
      <c r="R1617" s="20"/>
      <c r="S1617" s="19">
        <v>45656</v>
      </c>
      <c r="T1617" s="20" t="s">
        <v>7389</v>
      </c>
      <c r="U1617" s="20">
        <v>1028092</v>
      </c>
      <c r="V1617" s="20">
        <v>240002827</v>
      </c>
      <c r="W1617" s="20" t="s">
        <v>847</v>
      </c>
      <c r="X1617" s="20" t="s">
        <v>305</v>
      </c>
      <c r="Y1617" s="20" t="s">
        <v>333</v>
      </c>
      <c r="Z1617" s="20" t="s">
        <v>7530</v>
      </c>
      <c r="AA1617" s="20" t="s">
        <v>335</v>
      </c>
      <c r="AB1617" s="20" t="s">
        <v>336</v>
      </c>
      <c r="AC1617" s="20" t="s">
        <v>337</v>
      </c>
      <c r="AD1617" s="20" t="s">
        <v>56</v>
      </c>
      <c r="AE1617" s="20" t="s">
        <v>1014</v>
      </c>
    </row>
    <row r="1618" spans="1:31" ht="21" customHeight="1" x14ac:dyDescent="0.2">
      <c r="A1618" s="4">
        <f t="shared" si="79"/>
        <v>1616</v>
      </c>
      <c r="B1618" s="4" t="str">
        <f t="shared" si="80"/>
        <v>F010-00025996</v>
      </c>
      <c r="C1618" s="4" t="str">
        <f>IFERROR(VLOOKUP(F1618,Tablas!$A$1:$B$3,2,0),"")</f>
        <v>Factura</v>
      </c>
      <c r="D1618" s="4" t="str">
        <f t="shared" si="81"/>
        <v>Nacional - LETRAS 45-52-59-66-73-90 DAYS - Facturas clientes - C20110651121</v>
      </c>
      <c r="E1618" s="19">
        <v>45559</v>
      </c>
      <c r="F1618" s="20" t="s">
        <v>1001</v>
      </c>
      <c r="G1618" s="20" t="s">
        <v>8080</v>
      </c>
      <c r="H1618" s="20" t="s">
        <v>44</v>
      </c>
      <c r="I1618" s="20" t="s">
        <v>45</v>
      </c>
      <c r="J1618" s="20" t="s">
        <v>330</v>
      </c>
      <c r="K1618" s="20" t="s">
        <v>331</v>
      </c>
      <c r="L1618" s="20" t="s">
        <v>332</v>
      </c>
      <c r="M1618" s="20" t="s">
        <v>125</v>
      </c>
      <c r="N1618" s="21">
        <v>4650.8500000000004</v>
      </c>
      <c r="O1618" s="21">
        <v>0</v>
      </c>
      <c r="P1618" s="20"/>
      <c r="Q1618" s="19">
        <v>45559</v>
      </c>
      <c r="R1618" s="20"/>
      <c r="S1618" s="19">
        <v>45649</v>
      </c>
      <c r="T1618" s="20" t="s">
        <v>7389</v>
      </c>
      <c r="U1618" s="20">
        <v>1028092</v>
      </c>
      <c r="V1618" s="20">
        <v>240002827</v>
      </c>
      <c r="W1618" s="20" t="s">
        <v>847</v>
      </c>
      <c r="X1618" s="20" t="s">
        <v>305</v>
      </c>
      <c r="Y1618" s="20" t="s">
        <v>333</v>
      </c>
      <c r="Z1618" s="20" t="s">
        <v>7530</v>
      </c>
      <c r="AA1618" s="20" t="s">
        <v>335</v>
      </c>
      <c r="AB1618" s="20" t="s">
        <v>336</v>
      </c>
      <c r="AC1618" s="20" t="s">
        <v>337</v>
      </c>
      <c r="AD1618" s="20" t="s">
        <v>56</v>
      </c>
      <c r="AE1618" s="20" t="s">
        <v>1014</v>
      </c>
    </row>
    <row r="1619" spans="1:31" ht="21" customHeight="1" x14ac:dyDescent="0.2">
      <c r="A1619" s="4">
        <f t="shared" si="79"/>
        <v>1617</v>
      </c>
      <c r="B1619" s="4" t="str">
        <f t="shared" si="80"/>
        <v>F010-00025996</v>
      </c>
      <c r="C1619" s="4" t="str">
        <f>IFERROR(VLOOKUP(F1619,Tablas!$A$1:$B$3,2,0),"")</f>
        <v>Factura</v>
      </c>
      <c r="D1619" s="4" t="str">
        <f t="shared" si="81"/>
        <v>Nacional - LETRAS 45-52-59-66-73-90 DAYS - Facturas clientes - C20110651121</v>
      </c>
      <c r="E1619" s="19">
        <v>45559</v>
      </c>
      <c r="F1619" s="20" t="s">
        <v>1001</v>
      </c>
      <c r="G1619" s="20" t="s">
        <v>8080</v>
      </c>
      <c r="H1619" s="20" t="s">
        <v>44</v>
      </c>
      <c r="I1619" s="20" t="s">
        <v>45</v>
      </c>
      <c r="J1619" s="20" t="s">
        <v>330</v>
      </c>
      <c r="K1619" s="20" t="s">
        <v>331</v>
      </c>
      <c r="L1619" s="20" t="s">
        <v>332</v>
      </c>
      <c r="M1619" s="20" t="s">
        <v>125</v>
      </c>
      <c r="N1619" s="21">
        <v>4650.8500000000004</v>
      </c>
      <c r="O1619" s="21">
        <v>0</v>
      </c>
      <c r="P1619" s="20"/>
      <c r="Q1619" s="19">
        <v>45559</v>
      </c>
      <c r="R1619" s="20"/>
      <c r="S1619" s="19">
        <v>45663</v>
      </c>
      <c r="T1619" s="20" t="s">
        <v>7389</v>
      </c>
      <c r="U1619" s="20">
        <v>1028092</v>
      </c>
      <c r="V1619" s="20">
        <v>240002827</v>
      </c>
      <c r="W1619" s="20" t="s">
        <v>847</v>
      </c>
      <c r="X1619" s="20" t="s">
        <v>305</v>
      </c>
      <c r="Y1619" s="20" t="s">
        <v>333</v>
      </c>
      <c r="Z1619" s="20" t="s">
        <v>7530</v>
      </c>
      <c r="AA1619" s="20" t="s">
        <v>335</v>
      </c>
      <c r="AB1619" s="20" t="s">
        <v>336</v>
      </c>
      <c r="AC1619" s="20" t="s">
        <v>337</v>
      </c>
      <c r="AD1619" s="20" t="s">
        <v>56</v>
      </c>
      <c r="AE1619" s="20" t="s">
        <v>1014</v>
      </c>
    </row>
    <row r="1620" spans="1:31" ht="21" customHeight="1" x14ac:dyDescent="0.2">
      <c r="A1620" s="4">
        <f t="shared" si="79"/>
        <v>1618</v>
      </c>
      <c r="B1620" s="4" t="str">
        <f t="shared" si="80"/>
        <v>F010-00023365</v>
      </c>
      <c r="C1620" s="4" t="str">
        <f>IFERROR(VLOOKUP(F1620,Tablas!$A$1:$B$3,2,0),"")</f>
        <v>Factura</v>
      </c>
      <c r="D1620" s="4" t="str">
        <f t="shared" si="81"/>
        <v>Nacional - CANJE POR PUBLICIDAD - Facturas clientes - C20606514086</v>
      </c>
      <c r="E1620" s="19">
        <v>45281</v>
      </c>
      <c r="F1620" s="20" t="s">
        <v>1001</v>
      </c>
      <c r="G1620" s="20" t="s">
        <v>8089</v>
      </c>
      <c r="H1620" s="20" t="s">
        <v>44</v>
      </c>
      <c r="I1620" s="20" t="s">
        <v>45</v>
      </c>
      <c r="J1620" s="20" t="s">
        <v>8090</v>
      </c>
      <c r="K1620" s="20" t="s">
        <v>8091</v>
      </c>
      <c r="L1620" s="20" t="s">
        <v>8092</v>
      </c>
      <c r="M1620" s="20"/>
      <c r="N1620" s="21">
        <v>4918.82</v>
      </c>
      <c r="O1620" s="21">
        <v>0</v>
      </c>
      <c r="P1620" s="20"/>
      <c r="Q1620" s="19">
        <v>45281</v>
      </c>
      <c r="R1620" s="20"/>
      <c r="S1620" s="19">
        <v>45281</v>
      </c>
      <c r="T1620" s="20" t="s">
        <v>8093</v>
      </c>
      <c r="U1620" s="20">
        <v>891510</v>
      </c>
      <c r="V1620" s="20">
        <v>230003791</v>
      </c>
      <c r="W1620" s="20" t="s">
        <v>847</v>
      </c>
      <c r="X1620" s="20" t="s">
        <v>305</v>
      </c>
      <c r="Y1620" s="20" t="s">
        <v>52</v>
      </c>
      <c r="Z1620" s="20" t="s">
        <v>8094</v>
      </c>
      <c r="AA1620" s="20" t="s">
        <v>8095</v>
      </c>
      <c r="AB1620" s="20" t="s">
        <v>2790</v>
      </c>
      <c r="AC1620" s="20" t="s">
        <v>689</v>
      </c>
      <c r="AD1620" s="20" t="s">
        <v>56</v>
      </c>
      <c r="AE1620" s="20" t="s">
        <v>1014</v>
      </c>
    </row>
    <row r="1621" spans="1:31" ht="21" customHeight="1" x14ac:dyDescent="0.2">
      <c r="A1621" s="4">
        <f t="shared" si="79"/>
        <v>1619</v>
      </c>
      <c r="B1621" s="4" t="str">
        <f t="shared" si="80"/>
        <v>F010-00026012</v>
      </c>
      <c r="C1621" s="4" t="str">
        <f>IFERROR(VLOOKUP(F1621,Tablas!$A$1:$B$3,2,0),"")</f>
        <v>Factura</v>
      </c>
      <c r="D1621" s="4" t="str">
        <f t="shared" si="81"/>
        <v>Nacional - LETRAS 45-52-59-66-73-80-90 DAYS - Facturas clientes - C20606722606</v>
      </c>
      <c r="E1621" s="19">
        <v>45560</v>
      </c>
      <c r="F1621" s="20" t="s">
        <v>1001</v>
      </c>
      <c r="G1621" s="20" t="s">
        <v>8098</v>
      </c>
      <c r="H1621" s="20" t="s">
        <v>44</v>
      </c>
      <c r="I1621" s="20" t="s">
        <v>45</v>
      </c>
      <c r="J1621" s="20" t="s">
        <v>7236</v>
      </c>
      <c r="K1621" s="20" t="s">
        <v>7237</v>
      </c>
      <c r="L1621" s="20" t="s">
        <v>7238</v>
      </c>
      <c r="M1621" s="20"/>
      <c r="N1621" s="21">
        <v>5045.01</v>
      </c>
      <c r="O1621" s="21">
        <v>0</v>
      </c>
      <c r="P1621" s="20"/>
      <c r="Q1621" s="19">
        <v>45560</v>
      </c>
      <c r="R1621" s="20"/>
      <c r="S1621" s="19">
        <v>45695</v>
      </c>
      <c r="T1621" s="20" t="s">
        <v>8099</v>
      </c>
      <c r="U1621" s="20">
        <v>1028452</v>
      </c>
      <c r="V1621" s="20">
        <v>240002843</v>
      </c>
      <c r="W1621" s="20" t="s">
        <v>847</v>
      </c>
      <c r="X1621" s="20" t="s">
        <v>305</v>
      </c>
      <c r="Y1621" s="20" t="s">
        <v>306</v>
      </c>
      <c r="Z1621" s="20" t="s">
        <v>7489</v>
      </c>
      <c r="AA1621" s="20" t="s">
        <v>7240</v>
      </c>
      <c r="AB1621" s="20" t="s">
        <v>7137</v>
      </c>
      <c r="AC1621" s="20" t="s">
        <v>3722</v>
      </c>
      <c r="AD1621" s="20" t="s">
        <v>56</v>
      </c>
      <c r="AE1621" s="20" t="s">
        <v>1014</v>
      </c>
    </row>
    <row r="1622" spans="1:31" ht="21" customHeight="1" x14ac:dyDescent="0.2">
      <c r="A1622" s="4">
        <f t="shared" si="79"/>
        <v>1620</v>
      </c>
      <c r="B1622" s="4" t="str">
        <f t="shared" si="80"/>
        <v>F010-00026012</v>
      </c>
      <c r="C1622" s="4" t="str">
        <f>IFERROR(VLOOKUP(F1622,Tablas!$A$1:$B$3,2,0),"")</f>
        <v>Factura</v>
      </c>
      <c r="D1622" s="4" t="str">
        <f t="shared" si="81"/>
        <v>Nacional - LETRAS 45-52-59-66-73-80-90 DAYS - Facturas clientes - C20606722606</v>
      </c>
      <c r="E1622" s="19">
        <v>45560</v>
      </c>
      <c r="F1622" s="20" t="s">
        <v>1001</v>
      </c>
      <c r="G1622" s="20" t="s">
        <v>8098</v>
      </c>
      <c r="H1622" s="20" t="s">
        <v>44</v>
      </c>
      <c r="I1622" s="20" t="s">
        <v>45</v>
      </c>
      <c r="J1622" s="20" t="s">
        <v>7236</v>
      </c>
      <c r="K1622" s="20" t="s">
        <v>7237</v>
      </c>
      <c r="L1622" s="20" t="s">
        <v>7238</v>
      </c>
      <c r="M1622" s="20"/>
      <c r="N1622" s="21">
        <v>5055.6099999999997</v>
      </c>
      <c r="O1622" s="21">
        <v>0</v>
      </c>
      <c r="P1622" s="20"/>
      <c r="Q1622" s="19">
        <v>45560</v>
      </c>
      <c r="R1622" s="20"/>
      <c r="S1622" s="19">
        <v>45650</v>
      </c>
      <c r="T1622" s="20" t="s">
        <v>8099</v>
      </c>
      <c r="U1622" s="20">
        <v>1028452</v>
      </c>
      <c r="V1622" s="20">
        <v>240002843</v>
      </c>
      <c r="W1622" s="20" t="s">
        <v>847</v>
      </c>
      <c r="X1622" s="20" t="s">
        <v>305</v>
      </c>
      <c r="Y1622" s="20" t="s">
        <v>306</v>
      </c>
      <c r="Z1622" s="20" t="s">
        <v>7489</v>
      </c>
      <c r="AA1622" s="20" t="s">
        <v>7240</v>
      </c>
      <c r="AB1622" s="20" t="s">
        <v>7137</v>
      </c>
      <c r="AC1622" s="20" t="s">
        <v>3722</v>
      </c>
      <c r="AD1622" s="20" t="s">
        <v>56</v>
      </c>
      <c r="AE1622" s="20" t="s">
        <v>1014</v>
      </c>
    </row>
    <row r="1623" spans="1:31" ht="21" customHeight="1" x14ac:dyDescent="0.2">
      <c r="A1623" s="4">
        <f t="shared" si="79"/>
        <v>1621</v>
      </c>
      <c r="B1623" s="4" t="str">
        <f t="shared" si="80"/>
        <v>F010-00026012</v>
      </c>
      <c r="C1623" s="4" t="str">
        <f>IFERROR(VLOOKUP(F1623,Tablas!$A$1:$B$3,2,0),"")</f>
        <v>Factura</v>
      </c>
      <c r="D1623" s="4" t="str">
        <f t="shared" si="81"/>
        <v>Nacional - LETRAS 45-52-59-66-73-80-90 DAYS - Facturas clientes - C20606722606</v>
      </c>
      <c r="E1623" s="19">
        <v>45560</v>
      </c>
      <c r="F1623" s="20" t="s">
        <v>1001</v>
      </c>
      <c r="G1623" s="20" t="s">
        <v>8098</v>
      </c>
      <c r="H1623" s="20" t="s">
        <v>44</v>
      </c>
      <c r="I1623" s="20" t="s">
        <v>45</v>
      </c>
      <c r="J1623" s="20" t="s">
        <v>7236</v>
      </c>
      <c r="K1623" s="20" t="s">
        <v>7237</v>
      </c>
      <c r="L1623" s="20" t="s">
        <v>7238</v>
      </c>
      <c r="M1623" s="20"/>
      <c r="N1623" s="21">
        <v>5055.6099999999997</v>
      </c>
      <c r="O1623" s="21">
        <v>0</v>
      </c>
      <c r="P1623" s="20"/>
      <c r="Q1623" s="19">
        <v>45560</v>
      </c>
      <c r="R1623" s="20"/>
      <c r="S1623" s="19">
        <v>45664</v>
      </c>
      <c r="T1623" s="20" t="s">
        <v>8099</v>
      </c>
      <c r="U1623" s="20">
        <v>1028452</v>
      </c>
      <c r="V1623" s="20">
        <v>240002843</v>
      </c>
      <c r="W1623" s="20" t="s">
        <v>847</v>
      </c>
      <c r="X1623" s="20" t="s">
        <v>305</v>
      </c>
      <c r="Y1623" s="20" t="s">
        <v>306</v>
      </c>
      <c r="Z1623" s="20" t="s">
        <v>7489</v>
      </c>
      <c r="AA1623" s="20" t="s">
        <v>7240</v>
      </c>
      <c r="AB1623" s="20" t="s">
        <v>7137</v>
      </c>
      <c r="AC1623" s="20" t="s">
        <v>3722</v>
      </c>
      <c r="AD1623" s="20" t="s">
        <v>56</v>
      </c>
      <c r="AE1623" s="20" t="s">
        <v>1014</v>
      </c>
    </row>
    <row r="1624" spans="1:31" ht="21" customHeight="1" x14ac:dyDescent="0.2">
      <c r="A1624" s="4">
        <f t="shared" si="79"/>
        <v>1622</v>
      </c>
      <c r="B1624" s="4" t="str">
        <f t="shared" si="80"/>
        <v>F010-00026012</v>
      </c>
      <c r="C1624" s="4" t="str">
        <f>IFERROR(VLOOKUP(F1624,Tablas!$A$1:$B$3,2,0),"")</f>
        <v>Factura</v>
      </c>
      <c r="D1624" s="4" t="str">
        <f t="shared" si="81"/>
        <v>Nacional - LETRAS 45-52-59-66-73-80-90 DAYS - Facturas clientes - C20606722606</v>
      </c>
      <c r="E1624" s="19">
        <v>45560</v>
      </c>
      <c r="F1624" s="20" t="s">
        <v>1001</v>
      </c>
      <c r="G1624" s="20" t="s">
        <v>8098</v>
      </c>
      <c r="H1624" s="20" t="s">
        <v>44</v>
      </c>
      <c r="I1624" s="20" t="s">
        <v>45</v>
      </c>
      <c r="J1624" s="20" t="s">
        <v>7236</v>
      </c>
      <c r="K1624" s="20" t="s">
        <v>7237</v>
      </c>
      <c r="L1624" s="20" t="s">
        <v>7238</v>
      </c>
      <c r="M1624" s="20"/>
      <c r="N1624" s="21">
        <v>5055.6099999999997</v>
      </c>
      <c r="O1624" s="21">
        <v>0</v>
      </c>
      <c r="P1624" s="20"/>
      <c r="Q1624" s="19">
        <v>45560</v>
      </c>
      <c r="R1624" s="20"/>
      <c r="S1624" s="19">
        <v>45678</v>
      </c>
      <c r="T1624" s="20" t="s">
        <v>8099</v>
      </c>
      <c r="U1624" s="20">
        <v>1028452</v>
      </c>
      <c r="V1624" s="20">
        <v>240002843</v>
      </c>
      <c r="W1624" s="20" t="s">
        <v>847</v>
      </c>
      <c r="X1624" s="20" t="s">
        <v>305</v>
      </c>
      <c r="Y1624" s="20" t="s">
        <v>306</v>
      </c>
      <c r="Z1624" s="20" t="s">
        <v>7489</v>
      </c>
      <c r="AA1624" s="20" t="s">
        <v>7240</v>
      </c>
      <c r="AB1624" s="20" t="s">
        <v>7137</v>
      </c>
      <c r="AC1624" s="20" t="s">
        <v>3722</v>
      </c>
      <c r="AD1624" s="20" t="s">
        <v>56</v>
      </c>
      <c r="AE1624" s="20" t="s">
        <v>1014</v>
      </c>
    </row>
    <row r="1625" spans="1:31" ht="21" customHeight="1" x14ac:dyDescent="0.2">
      <c r="A1625" s="4">
        <f t="shared" si="79"/>
        <v>1623</v>
      </c>
      <c r="B1625" s="4" t="str">
        <f t="shared" si="80"/>
        <v>F010-00026012</v>
      </c>
      <c r="C1625" s="4" t="str">
        <f>IFERROR(VLOOKUP(F1625,Tablas!$A$1:$B$3,2,0),"")</f>
        <v>Factura</v>
      </c>
      <c r="D1625" s="4" t="str">
        <f t="shared" si="81"/>
        <v>Nacional - LETRAS 45-52-59-66-73-80-90 DAYS - Facturas clientes - C20606722606</v>
      </c>
      <c r="E1625" s="19">
        <v>45560</v>
      </c>
      <c r="F1625" s="20" t="s">
        <v>1001</v>
      </c>
      <c r="G1625" s="20" t="s">
        <v>8098</v>
      </c>
      <c r="H1625" s="20" t="s">
        <v>44</v>
      </c>
      <c r="I1625" s="20" t="s">
        <v>45</v>
      </c>
      <c r="J1625" s="20" t="s">
        <v>7236</v>
      </c>
      <c r="K1625" s="20" t="s">
        <v>7237</v>
      </c>
      <c r="L1625" s="20" t="s">
        <v>7238</v>
      </c>
      <c r="M1625" s="20"/>
      <c r="N1625" s="21">
        <v>5055.6099999999997</v>
      </c>
      <c r="O1625" s="21">
        <v>0</v>
      </c>
      <c r="P1625" s="20"/>
      <c r="Q1625" s="19">
        <v>45560</v>
      </c>
      <c r="R1625" s="20"/>
      <c r="S1625" s="19">
        <v>45657</v>
      </c>
      <c r="T1625" s="20" t="s">
        <v>8099</v>
      </c>
      <c r="U1625" s="20">
        <v>1028452</v>
      </c>
      <c r="V1625" s="20">
        <v>240002843</v>
      </c>
      <c r="W1625" s="20" t="s">
        <v>847</v>
      </c>
      <c r="X1625" s="20" t="s">
        <v>305</v>
      </c>
      <c r="Y1625" s="20" t="s">
        <v>306</v>
      </c>
      <c r="Z1625" s="20" t="s">
        <v>7489</v>
      </c>
      <c r="AA1625" s="20" t="s">
        <v>7240</v>
      </c>
      <c r="AB1625" s="20" t="s">
        <v>7137</v>
      </c>
      <c r="AC1625" s="20" t="s">
        <v>3722</v>
      </c>
      <c r="AD1625" s="20" t="s">
        <v>56</v>
      </c>
      <c r="AE1625" s="20" t="s">
        <v>1014</v>
      </c>
    </row>
    <row r="1626" spans="1:31" ht="21" customHeight="1" x14ac:dyDescent="0.2">
      <c r="A1626" s="4">
        <f t="shared" si="79"/>
        <v>1624</v>
      </c>
      <c r="B1626" s="4" t="str">
        <f t="shared" si="80"/>
        <v>F010-00026012</v>
      </c>
      <c r="C1626" s="4" t="str">
        <f>IFERROR(VLOOKUP(F1626,Tablas!$A$1:$B$3,2,0),"")</f>
        <v>Factura</v>
      </c>
      <c r="D1626" s="4" t="str">
        <f t="shared" si="81"/>
        <v>Nacional - LETRAS 45-52-59-66-73-80-90 DAYS - Facturas clientes - C20606722606</v>
      </c>
      <c r="E1626" s="19">
        <v>45560</v>
      </c>
      <c r="F1626" s="20" t="s">
        <v>1001</v>
      </c>
      <c r="G1626" s="20" t="s">
        <v>8098</v>
      </c>
      <c r="H1626" s="20" t="s">
        <v>44</v>
      </c>
      <c r="I1626" s="20" t="s">
        <v>45</v>
      </c>
      <c r="J1626" s="20" t="s">
        <v>7236</v>
      </c>
      <c r="K1626" s="20" t="s">
        <v>7237</v>
      </c>
      <c r="L1626" s="20" t="s">
        <v>7238</v>
      </c>
      <c r="M1626" s="20"/>
      <c r="N1626" s="21">
        <v>5055.6099999999997</v>
      </c>
      <c r="O1626" s="21">
        <v>0</v>
      </c>
      <c r="P1626" s="20"/>
      <c r="Q1626" s="19">
        <v>45560</v>
      </c>
      <c r="R1626" s="20"/>
      <c r="S1626" s="19">
        <v>45685</v>
      </c>
      <c r="T1626" s="20" t="s">
        <v>8099</v>
      </c>
      <c r="U1626" s="20">
        <v>1028452</v>
      </c>
      <c r="V1626" s="20">
        <v>240002843</v>
      </c>
      <c r="W1626" s="20" t="s">
        <v>847</v>
      </c>
      <c r="X1626" s="20" t="s">
        <v>305</v>
      </c>
      <c r="Y1626" s="20" t="s">
        <v>306</v>
      </c>
      <c r="Z1626" s="20" t="s">
        <v>7489</v>
      </c>
      <c r="AA1626" s="20" t="s">
        <v>7240</v>
      </c>
      <c r="AB1626" s="20" t="s">
        <v>7137</v>
      </c>
      <c r="AC1626" s="20" t="s">
        <v>3722</v>
      </c>
      <c r="AD1626" s="20" t="s">
        <v>56</v>
      </c>
      <c r="AE1626" s="20" t="s">
        <v>1014</v>
      </c>
    </row>
    <row r="1627" spans="1:31" ht="21" customHeight="1" x14ac:dyDescent="0.2">
      <c r="A1627" s="4">
        <f t="shared" si="79"/>
        <v>1625</v>
      </c>
      <c r="B1627" s="4" t="str">
        <f t="shared" si="80"/>
        <v>F010-00026012</v>
      </c>
      <c r="C1627" s="4" t="str">
        <f>IFERROR(VLOOKUP(F1627,Tablas!$A$1:$B$3,2,0),"")</f>
        <v>Factura</v>
      </c>
      <c r="D1627" s="4" t="str">
        <f t="shared" si="81"/>
        <v>Nacional - LETRAS 45-52-59-66-73-80-90 DAYS - Facturas clientes - C20606722606</v>
      </c>
      <c r="E1627" s="19">
        <v>45560</v>
      </c>
      <c r="F1627" s="20" t="s">
        <v>1001</v>
      </c>
      <c r="G1627" s="20" t="s">
        <v>8098</v>
      </c>
      <c r="H1627" s="20" t="s">
        <v>44</v>
      </c>
      <c r="I1627" s="20" t="s">
        <v>45</v>
      </c>
      <c r="J1627" s="20" t="s">
        <v>7236</v>
      </c>
      <c r="K1627" s="20" t="s">
        <v>7237</v>
      </c>
      <c r="L1627" s="20" t="s">
        <v>7238</v>
      </c>
      <c r="M1627" s="20"/>
      <c r="N1627" s="21">
        <v>5055.6099999999997</v>
      </c>
      <c r="O1627" s="21">
        <v>0</v>
      </c>
      <c r="P1627" s="20"/>
      <c r="Q1627" s="19">
        <v>45560</v>
      </c>
      <c r="R1627" s="20"/>
      <c r="S1627" s="19">
        <v>45671</v>
      </c>
      <c r="T1627" s="20" t="s">
        <v>8099</v>
      </c>
      <c r="U1627" s="20">
        <v>1028452</v>
      </c>
      <c r="V1627" s="20">
        <v>240002843</v>
      </c>
      <c r="W1627" s="20" t="s">
        <v>847</v>
      </c>
      <c r="X1627" s="20" t="s">
        <v>305</v>
      </c>
      <c r="Y1627" s="20" t="s">
        <v>306</v>
      </c>
      <c r="Z1627" s="20" t="s">
        <v>7489</v>
      </c>
      <c r="AA1627" s="20" t="s">
        <v>7240</v>
      </c>
      <c r="AB1627" s="20" t="s">
        <v>7137</v>
      </c>
      <c r="AC1627" s="20" t="s">
        <v>3722</v>
      </c>
      <c r="AD1627" s="20" t="s">
        <v>56</v>
      </c>
      <c r="AE1627" s="20" t="s">
        <v>1014</v>
      </c>
    </row>
    <row r="1628" spans="1:31" ht="21" customHeight="1" x14ac:dyDescent="0.2">
      <c r="A1628" s="4">
        <f t="shared" si="79"/>
        <v>1626</v>
      </c>
      <c r="B1628" s="4" t="str">
        <f t="shared" si="80"/>
        <v>F050-00001005</v>
      </c>
      <c r="C1628" s="4" t="str">
        <f>IFERROR(VLOOKUP(F1628,Tablas!$A$1:$B$3,2,0),"")</f>
        <v>Factura</v>
      </c>
      <c r="D1628" s="4" t="str">
        <f t="shared" si="81"/>
        <v xml:space="preserve"> - CONTADO / CASH - REF F050-00730 F 24.08.2022</v>
      </c>
      <c r="E1628" s="19">
        <v>45030</v>
      </c>
      <c r="F1628" s="20" t="s">
        <v>1001</v>
      </c>
      <c r="G1628" s="20" t="s">
        <v>8114</v>
      </c>
      <c r="H1628" s="20" t="s">
        <v>80</v>
      </c>
      <c r="I1628" s="20" t="s">
        <v>81</v>
      </c>
      <c r="J1628" s="20" t="s">
        <v>7102</v>
      </c>
      <c r="K1628" s="20" t="s">
        <v>7102</v>
      </c>
      <c r="L1628" s="20" t="s">
        <v>7103</v>
      </c>
      <c r="M1628" s="20"/>
      <c r="N1628" s="21">
        <v>5397.82</v>
      </c>
      <c r="O1628" s="25">
        <v>1429.13</v>
      </c>
      <c r="P1628" s="20"/>
      <c r="Q1628" s="19">
        <v>45030</v>
      </c>
      <c r="R1628" s="20"/>
      <c r="S1628" s="19">
        <v>45030</v>
      </c>
      <c r="T1628" s="20" t="s">
        <v>49</v>
      </c>
      <c r="U1628" s="20">
        <v>776319</v>
      </c>
      <c r="V1628" s="20">
        <v>230001248</v>
      </c>
      <c r="W1628" s="20" t="s">
        <v>847</v>
      </c>
      <c r="X1628" s="20" t="s">
        <v>2795</v>
      </c>
      <c r="Y1628" s="20" t="s">
        <v>37</v>
      </c>
      <c r="Z1628" s="20" t="s">
        <v>8115</v>
      </c>
      <c r="AA1628" s="20" t="s">
        <v>7105</v>
      </c>
      <c r="AB1628" s="20" t="s">
        <v>7106</v>
      </c>
      <c r="AC1628" s="20" t="s">
        <v>7106</v>
      </c>
      <c r="AD1628" s="20" t="s">
        <v>7107</v>
      </c>
      <c r="AE1628" s="20"/>
    </row>
    <row r="1629" spans="1:31" ht="21" customHeight="1" x14ac:dyDescent="0.2">
      <c r="A1629" s="4">
        <f t="shared" si="79"/>
        <v>1627</v>
      </c>
      <c r="B1629" s="4" t="str">
        <f t="shared" si="80"/>
        <v>F010-00025829</v>
      </c>
      <c r="C1629" s="4" t="str">
        <f>IFERROR(VLOOKUP(F1629,Tablas!$A$1:$B$3,2,0),"")</f>
        <v>Factura</v>
      </c>
      <c r="D1629" s="4" t="str">
        <f t="shared" si="81"/>
        <v>Nacional - CREDITO 45 DIAS / CREDIT 45 DAYS - Facturas clientes - C20602674488</v>
      </c>
      <c r="E1629" s="19">
        <v>45540</v>
      </c>
      <c r="F1629" s="20" t="s">
        <v>1001</v>
      </c>
      <c r="G1629" s="20" t="s">
        <v>8116</v>
      </c>
      <c r="H1629" s="20" t="s">
        <v>44</v>
      </c>
      <c r="I1629" s="20" t="s">
        <v>45</v>
      </c>
      <c r="J1629" s="20" t="s">
        <v>8117</v>
      </c>
      <c r="K1629" s="20" t="s">
        <v>8118</v>
      </c>
      <c r="L1629" s="20" t="s">
        <v>8119</v>
      </c>
      <c r="M1629" s="20"/>
      <c r="N1629" s="21">
        <v>5487</v>
      </c>
      <c r="O1629" s="21">
        <v>0</v>
      </c>
      <c r="P1629" s="20"/>
      <c r="Q1629" s="19">
        <v>45540</v>
      </c>
      <c r="R1629" s="20"/>
      <c r="S1629" s="19">
        <v>45585</v>
      </c>
      <c r="T1629" s="20" t="s">
        <v>7050</v>
      </c>
      <c r="U1629" s="20">
        <v>1019631</v>
      </c>
      <c r="V1629" s="20">
        <v>240002643</v>
      </c>
      <c r="W1629" s="20" t="s">
        <v>847</v>
      </c>
      <c r="X1629" s="20" t="s">
        <v>274</v>
      </c>
      <c r="Y1629" s="20" t="s">
        <v>52</v>
      </c>
      <c r="Z1629" s="20" t="s">
        <v>8120</v>
      </c>
      <c r="AA1629" s="20" t="s">
        <v>8121</v>
      </c>
      <c r="AB1629" s="20" t="s">
        <v>328</v>
      </c>
      <c r="AC1629" s="20" t="s">
        <v>167</v>
      </c>
      <c r="AD1629" s="20" t="s">
        <v>56</v>
      </c>
      <c r="AE1629" s="20" t="s">
        <v>1014</v>
      </c>
    </row>
    <row r="1630" spans="1:31" ht="21" customHeight="1" x14ac:dyDescent="0.2">
      <c r="A1630" s="4">
        <f t="shared" si="79"/>
        <v>1628</v>
      </c>
      <c r="B1630" s="4" t="str">
        <f t="shared" si="80"/>
        <v>F010-00025674</v>
      </c>
      <c r="C1630" s="4" t="str">
        <f>IFERROR(VLOOKUP(F1630,Tablas!$A$1:$B$3,2,0),"")</f>
        <v>Factura</v>
      </c>
      <c r="D1630" s="4" t="str">
        <f t="shared" si="81"/>
        <v>Nacional - CREDITO 45 DIAS / CREDIT 45 DAYS - Facturas clientes - C20524795338</v>
      </c>
      <c r="E1630" s="19">
        <v>45524</v>
      </c>
      <c r="F1630" s="20" t="s">
        <v>1001</v>
      </c>
      <c r="G1630" s="20" t="s">
        <v>8122</v>
      </c>
      <c r="H1630" s="20" t="s">
        <v>322</v>
      </c>
      <c r="I1630" s="20" t="s">
        <v>323</v>
      </c>
      <c r="J1630" s="20" t="s">
        <v>161</v>
      </c>
      <c r="K1630" s="20" t="s">
        <v>162</v>
      </c>
      <c r="L1630" s="20" t="s">
        <v>163</v>
      </c>
      <c r="M1630" s="20" t="s">
        <v>125</v>
      </c>
      <c r="N1630" s="21">
        <v>5494.08</v>
      </c>
      <c r="O1630" s="21">
        <v>0</v>
      </c>
      <c r="P1630" s="20"/>
      <c r="Q1630" s="19">
        <v>45524</v>
      </c>
      <c r="R1630" s="20"/>
      <c r="S1630" s="19">
        <v>45569</v>
      </c>
      <c r="T1630" s="20" t="s">
        <v>7050</v>
      </c>
      <c r="U1630" s="20">
        <v>1010728</v>
      </c>
      <c r="V1630" s="20">
        <v>240002473</v>
      </c>
      <c r="W1630" s="20" t="s">
        <v>847</v>
      </c>
      <c r="X1630" s="20" t="s">
        <v>305</v>
      </c>
      <c r="Y1630" s="20" t="s">
        <v>52</v>
      </c>
      <c r="Z1630" s="20" t="s">
        <v>7840</v>
      </c>
      <c r="AA1630" s="20" t="s">
        <v>7841</v>
      </c>
      <c r="AB1630" s="20" t="s">
        <v>328</v>
      </c>
      <c r="AC1630" s="20" t="s">
        <v>167</v>
      </c>
      <c r="AD1630" s="20" t="s">
        <v>56</v>
      </c>
      <c r="AE1630" s="20" t="s">
        <v>1014</v>
      </c>
    </row>
    <row r="1631" spans="1:31" ht="21" customHeight="1" x14ac:dyDescent="0.2">
      <c r="A1631" s="4">
        <f t="shared" si="79"/>
        <v>1629</v>
      </c>
      <c r="B1631" s="4" t="str">
        <f t="shared" si="80"/>
        <v>F010-00026048</v>
      </c>
      <c r="C1631" s="4" t="str">
        <f>IFERROR(VLOOKUP(F1631,Tablas!$A$1:$B$3,2,0),"")</f>
        <v>Factura</v>
      </c>
      <c r="D1631" s="4" t="str">
        <f t="shared" si="81"/>
        <v>Nacional - CREDITO 60 DÍAS / CREDIT 60 DAYS - Facturas clientes - C20221084684</v>
      </c>
      <c r="E1631" s="19">
        <v>45562</v>
      </c>
      <c r="F1631" s="20" t="s">
        <v>1001</v>
      </c>
      <c r="G1631" s="20" t="s">
        <v>8123</v>
      </c>
      <c r="H1631" s="20" t="s">
        <v>44</v>
      </c>
      <c r="I1631" s="20" t="s">
        <v>45</v>
      </c>
      <c r="J1631" s="20" t="s">
        <v>749</v>
      </c>
      <c r="K1631" s="20" t="s">
        <v>750</v>
      </c>
      <c r="L1631" s="20" t="s">
        <v>751</v>
      </c>
      <c r="M1631" s="20" t="s">
        <v>125</v>
      </c>
      <c r="N1631" s="21">
        <v>5544.38</v>
      </c>
      <c r="O1631" s="21">
        <v>0</v>
      </c>
      <c r="P1631" s="20"/>
      <c r="Q1631" s="19">
        <v>45562</v>
      </c>
      <c r="R1631" s="20"/>
      <c r="S1631" s="19">
        <v>45622</v>
      </c>
      <c r="T1631" s="20" t="s">
        <v>164</v>
      </c>
      <c r="U1631" s="20">
        <v>1030922</v>
      </c>
      <c r="V1631" s="20">
        <v>240002881</v>
      </c>
      <c r="W1631" s="20" t="s">
        <v>847</v>
      </c>
      <c r="X1631" s="20" t="s">
        <v>305</v>
      </c>
      <c r="Y1631" s="20" t="s">
        <v>753</v>
      </c>
      <c r="Z1631" s="20" t="s">
        <v>7877</v>
      </c>
      <c r="AA1631" s="20" t="s">
        <v>755</v>
      </c>
      <c r="AB1631" s="20" t="s">
        <v>756</v>
      </c>
      <c r="AC1631" s="20" t="s">
        <v>167</v>
      </c>
      <c r="AD1631" s="20" t="s">
        <v>56</v>
      </c>
      <c r="AE1631" s="20" t="s">
        <v>1014</v>
      </c>
    </row>
    <row r="1632" spans="1:31" ht="21" customHeight="1" x14ac:dyDescent="0.2">
      <c r="A1632" s="4">
        <f t="shared" si="79"/>
        <v>1630</v>
      </c>
      <c r="B1632" s="4" t="str">
        <f t="shared" si="80"/>
        <v>F010-00025848</v>
      </c>
      <c r="C1632" s="4" t="str">
        <f>IFERROR(VLOOKUP(F1632,Tablas!$A$1:$B$3,2,0),"")</f>
        <v>Factura</v>
      </c>
      <c r="D1632" s="4" t="str">
        <f t="shared" si="81"/>
        <v>Nacional - LETRAS 45-52-59-66-73-90 DAYS - Facturas clientes - C20110651121</v>
      </c>
      <c r="E1632" s="19">
        <v>45544</v>
      </c>
      <c r="F1632" s="20" t="s">
        <v>1001</v>
      </c>
      <c r="G1632" s="20" t="s">
        <v>8133</v>
      </c>
      <c r="H1632" s="20" t="s">
        <v>44</v>
      </c>
      <c r="I1632" s="20" t="s">
        <v>45</v>
      </c>
      <c r="J1632" s="20" t="s">
        <v>330</v>
      </c>
      <c r="K1632" s="20" t="s">
        <v>331</v>
      </c>
      <c r="L1632" s="20" t="s">
        <v>332</v>
      </c>
      <c r="M1632" s="20" t="s">
        <v>125</v>
      </c>
      <c r="N1632" s="21">
        <v>5641.35</v>
      </c>
      <c r="O1632" s="21">
        <v>0</v>
      </c>
      <c r="P1632" s="20"/>
      <c r="Q1632" s="19">
        <v>45544</v>
      </c>
      <c r="R1632" s="20"/>
      <c r="S1632" s="19">
        <v>45679</v>
      </c>
      <c r="T1632" s="20" t="s">
        <v>7389</v>
      </c>
      <c r="U1632" s="20">
        <v>1020504</v>
      </c>
      <c r="V1632" s="20">
        <v>240002667</v>
      </c>
      <c r="W1632" s="20" t="s">
        <v>847</v>
      </c>
      <c r="X1632" s="20" t="s">
        <v>305</v>
      </c>
      <c r="Y1632" s="20" t="s">
        <v>333</v>
      </c>
      <c r="Z1632" s="20" t="s">
        <v>7530</v>
      </c>
      <c r="AA1632" s="20" t="s">
        <v>7441</v>
      </c>
      <c r="AB1632" s="20" t="s">
        <v>789</v>
      </c>
      <c r="AC1632" s="20" t="s">
        <v>167</v>
      </c>
      <c r="AD1632" s="20" t="s">
        <v>56</v>
      </c>
      <c r="AE1632" s="20" t="s">
        <v>1014</v>
      </c>
    </row>
    <row r="1633" spans="1:31" ht="21" customHeight="1" x14ac:dyDescent="0.2">
      <c r="A1633" s="4">
        <f t="shared" si="79"/>
        <v>1631</v>
      </c>
      <c r="B1633" s="4" t="str">
        <f t="shared" si="80"/>
        <v>F010-00025848</v>
      </c>
      <c r="C1633" s="4" t="str">
        <f>IFERROR(VLOOKUP(F1633,Tablas!$A$1:$B$3,2,0),"")</f>
        <v>Factura</v>
      </c>
      <c r="D1633" s="4" t="str">
        <f t="shared" si="81"/>
        <v>Nacional - LETRAS 45-52-59-66-73-90 DAYS - Facturas clientes - C20110651121</v>
      </c>
      <c r="E1633" s="19">
        <v>45544</v>
      </c>
      <c r="F1633" s="20" t="s">
        <v>1001</v>
      </c>
      <c r="G1633" s="20" t="s">
        <v>8133</v>
      </c>
      <c r="H1633" s="20" t="s">
        <v>44</v>
      </c>
      <c r="I1633" s="20" t="s">
        <v>45</v>
      </c>
      <c r="J1633" s="20" t="s">
        <v>330</v>
      </c>
      <c r="K1633" s="20" t="s">
        <v>331</v>
      </c>
      <c r="L1633" s="20" t="s">
        <v>332</v>
      </c>
      <c r="M1633" s="20" t="s">
        <v>125</v>
      </c>
      <c r="N1633" s="21">
        <v>5648.14</v>
      </c>
      <c r="O1633" s="21">
        <v>0</v>
      </c>
      <c r="P1633" s="20"/>
      <c r="Q1633" s="19">
        <v>45544</v>
      </c>
      <c r="R1633" s="20"/>
      <c r="S1633" s="19">
        <v>45662</v>
      </c>
      <c r="T1633" s="20" t="s">
        <v>7389</v>
      </c>
      <c r="U1633" s="20">
        <v>1020504</v>
      </c>
      <c r="V1633" s="20">
        <v>240002667</v>
      </c>
      <c r="W1633" s="20" t="s">
        <v>847</v>
      </c>
      <c r="X1633" s="20" t="s">
        <v>305</v>
      </c>
      <c r="Y1633" s="20" t="s">
        <v>333</v>
      </c>
      <c r="Z1633" s="20" t="s">
        <v>7530</v>
      </c>
      <c r="AA1633" s="20" t="s">
        <v>7441</v>
      </c>
      <c r="AB1633" s="20" t="s">
        <v>789</v>
      </c>
      <c r="AC1633" s="20" t="s">
        <v>167</v>
      </c>
      <c r="AD1633" s="20" t="s">
        <v>56</v>
      </c>
      <c r="AE1633" s="20" t="s">
        <v>1014</v>
      </c>
    </row>
    <row r="1634" spans="1:31" ht="21" customHeight="1" x14ac:dyDescent="0.2">
      <c r="A1634" s="4">
        <f t="shared" si="79"/>
        <v>1632</v>
      </c>
      <c r="B1634" s="4" t="str">
        <f t="shared" si="80"/>
        <v>F010-00025848</v>
      </c>
      <c r="C1634" s="4" t="str">
        <f>IFERROR(VLOOKUP(F1634,Tablas!$A$1:$B$3,2,0),"")</f>
        <v>Factura</v>
      </c>
      <c r="D1634" s="4" t="str">
        <f t="shared" si="81"/>
        <v>Nacional - LETRAS 45-52-59-66-73-90 DAYS - Facturas clientes - C20110651121</v>
      </c>
      <c r="E1634" s="19">
        <v>45544</v>
      </c>
      <c r="F1634" s="20" t="s">
        <v>1001</v>
      </c>
      <c r="G1634" s="20" t="s">
        <v>8133</v>
      </c>
      <c r="H1634" s="20" t="s">
        <v>44</v>
      </c>
      <c r="I1634" s="20" t="s">
        <v>45</v>
      </c>
      <c r="J1634" s="20" t="s">
        <v>330</v>
      </c>
      <c r="K1634" s="20" t="s">
        <v>331</v>
      </c>
      <c r="L1634" s="20" t="s">
        <v>332</v>
      </c>
      <c r="M1634" s="20" t="s">
        <v>125</v>
      </c>
      <c r="N1634" s="21">
        <v>5648.14</v>
      </c>
      <c r="O1634" s="21">
        <v>0</v>
      </c>
      <c r="P1634" s="20"/>
      <c r="Q1634" s="19">
        <v>45544</v>
      </c>
      <c r="R1634" s="20"/>
      <c r="S1634" s="19">
        <v>45655</v>
      </c>
      <c r="T1634" s="20" t="s">
        <v>7389</v>
      </c>
      <c r="U1634" s="20">
        <v>1020504</v>
      </c>
      <c r="V1634" s="20">
        <v>240002667</v>
      </c>
      <c r="W1634" s="20" t="s">
        <v>847</v>
      </c>
      <c r="X1634" s="20" t="s">
        <v>305</v>
      </c>
      <c r="Y1634" s="20" t="s">
        <v>333</v>
      </c>
      <c r="Z1634" s="20" t="s">
        <v>7530</v>
      </c>
      <c r="AA1634" s="20" t="s">
        <v>7441</v>
      </c>
      <c r="AB1634" s="20" t="s">
        <v>789</v>
      </c>
      <c r="AC1634" s="20" t="s">
        <v>167</v>
      </c>
      <c r="AD1634" s="20" t="s">
        <v>56</v>
      </c>
      <c r="AE1634" s="20" t="s">
        <v>1014</v>
      </c>
    </row>
    <row r="1635" spans="1:31" ht="21" customHeight="1" x14ac:dyDescent="0.2">
      <c r="A1635" s="4">
        <f t="shared" si="79"/>
        <v>1633</v>
      </c>
      <c r="B1635" s="4" t="str">
        <f t="shared" si="80"/>
        <v>F010-00025848</v>
      </c>
      <c r="C1635" s="4" t="str">
        <f>IFERROR(VLOOKUP(F1635,Tablas!$A$1:$B$3,2,0),"")</f>
        <v>Factura</v>
      </c>
      <c r="D1635" s="4" t="str">
        <f t="shared" si="81"/>
        <v>Nacional - LETRAS 45-52-59-66-73-90 DAYS - Facturas clientes - C20110651121</v>
      </c>
      <c r="E1635" s="19">
        <v>45544</v>
      </c>
      <c r="F1635" s="20" t="s">
        <v>1001</v>
      </c>
      <c r="G1635" s="20" t="s">
        <v>8133</v>
      </c>
      <c r="H1635" s="20" t="s">
        <v>44</v>
      </c>
      <c r="I1635" s="20" t="s">
        <v>45</v>
      </c>
      <c r="J1635" s="20" t="s">
        <v>330</v>
      </c>
      <c r="K1635" s="20" t="s">
        <v>331</v>
      </c>
      <c r="L1635" s="20" t="s">
        <v>332</v>
      </c>
      <c r="M1635" s="20" t="s">
        <v>125</v>
      </c>
      <c r="N1635" s="21">
        <v>5648.14</v>
      </c>
      <c r="O1635" s="21">
        <v>0</v>
      </c>
      <c r="P1635" s="20"/>
      <c r="Q1635" s="19">
        <v>45544</v>
      </c>
      <c r="R1635" s="20"/>
      <c r="S1635" s="19">
        <v>45648</v>
      </c>
      <c r="T1635" s="20" t="s">
        <v>7389</v>
      </c>
      <c r="U1635" s="20">
        <v>1020504</v>
      </c>
      <c r="V1635" s="20">
        <v>240002667</v>
      </c>
      <c r="W1635" s="20" t="s">
        <v>847</v>
      </c>
      <c r="X1635" s="20" t="s">
        <v>305</v>
      </c>
      <c r="Y1635" s="20" t="s">
        <v>333</v>
      </c>
      <c r="Z1635" s="20" t="s">
        <v>7530</v>
      </c>
      <c r="AA1635" s="20" t="s">
        <v>7441</v>
      </c>
      <c r="AB1635" s="20" t="s">
        <v>789</v>
      </c>
      <c r="AC1635" s="20" t="s">
        <v>167</v>
      </c>
      <c r="AD1635" s="20" t="s">
        <v>56</v>
      </c>
      <c r="AE1635" s="20" t="s">
        <v>1014</v>
      </c>
    </row>
    <row r="1636" spans="1:31" ht="21" customHeight="1" x14ac:dyDescent="0.2">
      <c r="A1636" s="4">
        <f t="shared" si="79"/>
        <v>1634</v>
      </c>
      <c r="B1636" s="4" t="str">
        <f t="shared" si="80"/>
        <v>F010-00025848</v>
      </c>
      <c r="C1636" s="4" t="str">
        <f>IFERROR(VLOOKUP(F1636,Tablas!$A$1:$B$3,2,0),"")</f>
        <v>Factura</v>
      </c>
      <c r="D1636" s="4" t="str">
        <f t="shared" si="81"/>
        <v>Nacional - LETRAS 45-52-59-66-73-90 DAYS - Facturas clientes - C20110651121</v>
      </c>
      <c r="E1636" s="19">
        <v>45544</v>
      </c>
      <c r="F1636" s="20" t="s">
        <v>1001</v>
      </c>
      <c r="G1636" s="20" t="s">
        <v>8133</v>
      </c>
      <c r="H1636" s="20" t="s">
        <v>44</v>
      </c>
      <c r="I1636" s="20" t="s">
        <v>45</v>
      </c>
      <c r="J1636" s="20" t="s">
        <v>330</v>
      </c>
      <c r="K1636" s="20" t="s">
        <v>331</v>
      </c>
      <c r="L1636" s="20" t="s">
        <v>332</v>
      </c>
      <c r="M1636" s="20" t="s">
        <v>125</v>
      </c>
      <c r="N1636" s="21">
        <v>5648.14</v>
      </c>
      <c r="O1636" s="21">
        <v>0</v>
      </c>
      <c r="P1636" s="20"/>
      <c r="Q1636" s="19">
        <v>45544</v>
      </c>
      <c r="R1636" s="20"/>
      <c r="S1636" s="19">
        <v>45634</v>
      </c>
      <c r="T1636" s="20" t="s">
        <v>7389</v>
      </c>
      <c r="U1636" s="20">
        <v>1020504</v>
      </c>
      <c r="V1636" s="20">
        <v>240002667</v>
      </c>
      <c r="W1636" s="20" t="s">
        <v>847</v>
      </c>
      <c r="X1636" s="20" t="s">
        <v>305</v>
      </c>
      <c r="Y1636" s="20" t="s">
        <v>333</v>
      </c>
      <c r="Z1636" s="20" t="s">
        <v>7530</v>
      </c>
      <c r="AA1636" s="20" t="s">
        <v>7441</v>
      </c>
      <c r="AB1636" s="20" t="s">
        <v>789</v>
      </c>
      <c r="AC1636" s="20" t="s">
        <v>167</v>
      </c>
      <c r="AD1636" s="20" t="s">
        <v>56</v>
      </c>
      <c r="AE1636" s="20" t="s">
        <v>1014</v>
      </c>
    </row>
    <row r="1637" spans="1:31" ht="21" customHeight="1" x14ac:dyDescent="0.2">
      <c r="A1637" s="4">
        <f t="shared" si="79"/>
        <v>1635</v>
      </c>
      <c r="B1637" s="4" t="str">
        <f t="shared" si="80"/>
        <v>F010-00025848</v>
      </c>
      <c r="C1637" s="4" t="str">
        <f>IFERROR(VLOOKUP(F1637,Tablas!$A$1:$B$3,2,0),"")</f>
        <v>Factura</v>
      </c>
      <c r="D1637" s="4" t="str">
        <f t="shared" si="81"/>
        <v>Nacional - LETRAS 45-52-59-66-73-90 DAYS - Facturas clientes - C20110651121</v>
      </c>
      <c r="E1637" s="19">
        <v>45544</v>
      </c>
      <c r="F1637" s="20" t="s">
        <v>1001</v>
      </c>
      <c r="G1637" s="20" t="s">
        <v>8133</v>
      </c>
      <c r="H1637" s="20" t="s">
        <v>44</v>
      </c>
      <c r="I1637" s="20" t="s">
        <v>45</v>
      </c>
      <c r="J1637" s="20" t="s">
        <v>330</v>
      </c>
      <c r="K1637" s="20" t="s">
        <v>331</v>
      </c>
      <c r="L1637" s="20" t="s">
        <v>332</v>
      </c>
      <c r="M1637" s="20" t="s">
        <v>125</v>
      </c>
      <c r="N1637" s="21">
        <v>5648.14</v>
      </c>
      <c r="O1637" s="21">
        <v>0</v>
      </c>
      <c r="P1637" s="20"/>
      <c r="Q1637" s="19">
        <v>45544</v>
      </c>
      <c r="R1637" s="20"/>
      <c r="S1637" s="19">
        <v>45641</v>
      </c>
      <c r="T1637" s="20" t="s">
        <v>7389</v>
      </c>
      <c r="U1637" s="20">
        <v>1020504</v>
      </c>
      <c r="V1637" s="20">
        <v>240002667</v>
      </c>
      <c r="W1637" s="20" t="s">
        <v>847</v>
      </c>
      <c r="X1637" s="20" t="s">
        <v>305</v>
      </c>
      <c r="Y1637" s="20" t="s">
        <v>333</v>
      </c>
      <c r="Z1637" s="20" t="s">
        <v>7530</v>
      </c>
      <c r="AA1637" s="20" t="s">
        <v>7441</v>
      </c>
      <c r="AB1637" s="20" t="s">
        <v>789</v>
      </c>
      <c r="AC1637" s="20" t="s">
        <v>167</v>
      </c>
      <c r="AD1637" s="20" t="s">
        <v>56</v>
      </c>
      <c r="AE1637" s="20" t="s">
        <v>1014</v>
      </c>
    </row>
    <row r="1638" spans="1:31" ht="21" customHeight="1" x14ac:dyDescent="0.2">
      <c r="A1638" s="4">
        <f t="shared" si="79"/>
        <v>1636</v>
      </c>
      <c r="B1638" s="4" t="str">
        <f t="shared" si="80"/>
        <v>F010-00026077</v>
      </c>
      <c r="C1638" s="4" t="str">
        <f>IFERROR(VLOOKUP(F1638,Tablas!$A$1:$B$3,2,0),"")</f>
        <v>Factura</v>
      </c>
      <c r="D1638" s="4" t="str">
        <f t="shared" si="81"/>
        <v>Nacional - LETRA 60 DIAS / DRAFT 60 DAYS - Facturas clientes - C20514564087</v>
      </c>
      <c r="E1638" s="19">
        <v>45565</v>
      </c>
      <c r="F1638" s="20" t="s">
        <v>1001</v>
      </c>
      <c r="G1638" s="20" t="s">
        <v>8134</v>
      </c>
      <c r="H1638" s="20" t="s">
        <v>44</v>
      </c>
      <c r="I1638" s="20" t="s">
        <v>45</v>
      </c>
      <c r="J1638" s="20" t="s">
        <v>431</v>
      </c>
      <c r="K1638" s="20" t="s">
        <v>432</v>
      </c>
      <c r="L1638" s="20" t="s">
        <v>433</v>
      </c>
      <c r="M1638" s="20" t="s">
        <v>125</v>
      </c>
      <c r="N1638" s="21">
        <v>5649.9</v>
      </c>
      <c r="O1638" s="21">
        <v>0</v>
      </c>
      <c r="P1638" s="20"/>
      <c r="Q1638" s="19">
        <v>45565</v>
      </c>
      <c r="R1638" s="20"/>
      <c r="S1638" s="19">
        <v>45685</v>
      </c>
      <c r="T1638" s="20" t="s">
        <v>382</v>
      </c>
      <c r="U1638" s="20">
        <v>1031826</v>
      </c>
      <c r="V1638" s="20">
        <v>240002913</v>
      </c>
      <c r="W1638" s="20" t="s">
        <v>847</v>
      </c>
      <c r="X1638" s="20" t="s">
        <v>274</v>
      </c>
      <c r="Y1638" s="20" t="s">
        <v>267</v>
      </c>
      <c r="Z1638" s="20" t="s">
        <v>8135</v>
      </c>
      <c r="AA1638" s="20" t="s">
        <v>435</v>
      </c>
      <c r="AB1638" s="20" t="s">
        <v>436</v>
      </c>
      <c r="AC1638" s="20" t="s">
        <v>167</v>
      </c>
      <c r="AD1638" s="20" t="s">
        <v>56</v>
      </c>
      <c r="AE1638" s="20" t="s">
        <v>1014</v>
      </c>
    </row>
    <row r="1639" spans="1:31" ht="21" customHeight="1" x14ac:dyDescent="0.2">
      <c r="A1639" s="4">
        <f t="shared" si="79"/>
        <v>1637</v>
      </c>
      <c r="B1639" s="4" t="str">
        <f t="shared" si="80"/>
        <v>F010-00026028</v>
      </c>
      <c r="C1639" s="4" t="str">
        <f>IFERROR(VLOOKUP(F1639,Tablas!$A$1:$B$3,2,0),"")</f>
        <v>Factura</v>
      </c>
      <c r="D1639" s="4" t="str">
        <f t="shared" si="81"/>
        <v>Nacional - LETRAS 45-52-59-66-73-80-90 DAYS - Facturas clientes - C20514564087</v>
      </c>
      <c r="E1639" s="19">
        <v>45560</v>
      </c>
      <c r="F1639" s="20" t="s">
        <v>1001</v>
      </c>
      <c r="G1639" s="20" t="s">
        <v>8136</v>
      </c>
      <c r="H1639" s="20" t="s">
        <v>44</v>
      </c>
      <c r="I1639" s="20" t="s">
        <v>45</v>
      </c>
      <c r="J1639" s="20" t="s">
        <v>431</v>
      </c>
      <c r="K1639" s="20" t="s">
        <v>432</v>
      </c>
      <c r="L1639" s="20" t="s">
        <v>433</v>
      </c>
      <c r="M1639" s="20" t="s">
        <v>125</v>
      </c>
      <c r="N1639" s="21">
        <v>5655.89</v>
      </c>
      <c r="O1639" s="21">
        <v>0</v>
      </c>
      <c r="P1639" s="20"/>
      <c r="Q1639" s="19">
        <v>45560</v>
      </c>
      <c r="R1639" s="20"/>
      <c r="S1639" s="19">
        <v>45695</v>
      </c>
      <c r="T1639" s="20" t="s">
        <v>8099</v>
      </c>
      <c r="U1639" s="20">
        <v>1030243</v>
      </c>
      <c r="V1639" s="20">
        <v>240002860</v>
      </c>
      <c r="W1639" s="20" t="s">
        <v>847</v>
      </c>
      <c r="X1639" s="20" t="s">
        <v>274</v>
      </c>
      <c r="Y1639" s="20" t="s">
        <v>267</v>
      </c>
      <c r="Z1639" s="20" t="s">
        <v>8135</v>
      </c>
      <c r="AA1639" s="20" t="s">
        <v>435</v>
      </c>
      <c r="AB1639" s="20" t="s">
        <v>436</v>
      </c>
      <c r="AC1639" s="20" t="s">
        <v>167</v>
      </c>
      <c r="AD1639" s="20" t="s">
        <v>56</v>
      </c>
      <c r="AE1639" s="20" t="s">
        <v>1014</v>
      </c>
    </row>
    <row r="1640" spans="1:31" ht="21" customHeight="1" x14ac:dyDescent="0.2">
      <c r="A1640" s="4">
        <f t="shared" si="79"/>
        <v>1638</v>
      </c>
      <c r="B1640" s="4" t="str">
        <f t="shared" si="80"/>
        <v>F010-00026028</v>
      </c>
      <c r="C1640" s="4" t="str">
        <f>IFERROR(VLOOKUP(F1640,Tablas!$A$1:$B$3,2,0),"")</f>
        <v>Factura</v>
      </c>
      <c r="D1640" s="4" t="str">
        <f t="shared" si="81"/>
        <v>Nacional - LETRAS 45-52-59-66-73-80-90 DAYS - Facturas clientes - C20514564087</v>
      </c>
      <c r="E1640" s="19">
        <v>45560</v>
      </c>
      <c r="F1640" s="20" t="s">
        <v>1001</v>
      </c>
      <c r="G1640" s="20" t="s">
        <v>8136</v>
      </c>
      <c r="H1640" s="20" t="s">
        <v>44</v>
      </c>
      <c r="I1640" s="20" t="s">
        <v>45</v>
      </c>
      <c r="J1640" s="20" t="s">
        <v>431</v>
      </c>
      <c r="K1640" s="20" t="s">
        <v>432</v>
      </c>
      <c r="L1640" s="20" t="s">
        <v>433</v>
      </c>
      <c r="M1640" s="20" t="s">
        <v>125</v>
      </c>
      <c r="N1640" s="21">
        <v>5667.79</v>
      </c>
      <c r="O1640" s="21">
        <v>0</v>
      </c>
      <c r="P1640" s="20"/>
      <c r="Q1640" s="19">
        <v>45560</v>
      </c>
      <c r="R1640" s="20"/>
      <c r="S1640" s="19">
        <v>45664</v>
      </c>
      <c r="T1640" s="20" t="s">
        <v>8099</v>
      </c>
      <c r="U1640" s="20">
        <v>1030243</v>
      </c>
      <c r="V1640" s="20">
        <v>240002860</v>
      </c>
      <c r="W1640" s="20" t="s">
        <v>847</v>
      </c>
      <c r="X1640" s="20" t="s">
        <v>274</v>
      </c>
      <c r="Y1640" s="20" t="s">
        <v>267</v>
      </c>
      <c r="Z1640" s="20" t="s">
        <v>8135</v>
      </c>
      <c r="AA1640" s="20" t="s">
        <v>435</v>
      </c>
      <c r="AB1640" s="20" t="s">
        <v>436</v>
      </c>
      <c r="AC1640" s="20" t="s">
        <v>167</v>
      </c>
      <c r="AD1640" s="20" t="s">
        <v>56</v>
      </c>
      <c r="AE1640" s="20" t="s">
        <v>1014</v>
      </c>
    </row>
    <row r="1641" spans="1:31" ht="21" customHeight="1" x14ac:dyDescent="0.2">
      <c r="A1641" s="4">
        <f t="shared" si="79"/>
        <v>1639</v>
      </c>
      <c r="B1641" s="4" t="str">
        <f t="shared" si="80"/>
        <v>F010-00026028</v>
      </c>
      <c r="C1641" s="4" t="str">
        <f>IFERROR(VLOOKUP(F1641,Tablas!$A$1:$B$3,2,0),"")</f>
        <v>Factura</v>
      </c>
      <c r="D1641" s="4" t="str">
        <f t="shared" si="81"/>
        <v>Nacional - LETRAS 45-52-59-66-73-80-90 DAYS - Facturas clientes - C20514564087</v>
      </c>
      <c r="E1641" s="19">
        <v>45560</v>
      </c>
      <c r="F1641" s="20" t="s">
        <v>1001</v>
      </c>
      <c r="G1641" s="20" t="s">
        <v>8136</v>
      </c>
      <c r="H1641" s="20" t="s">
        <v>44</v>
      </c>
      <c r="I1641" s="20" t="s">
        <v>45</v>
      </c>
      <c r="J1641" s="20" t="s">
        <v>431</v>
      </c>
      <c r="K1641" s="20" t="s">
        <v>432</v>
      </c>
      <c r="L1641" s="20" t="s">
        <v>433</v>
      </c>
      <c r="M1641" s="20" t="s">
        <v>125</v>
      </c>
      <c r="N1641" s="21">
        <v>5667.79</v>
      </c>
      <c r="O1641" s="21">
        <v>0</v>
      </c>
      <c r="P1641" s="20"/>
      <c r="Q1641" s="19">
        <v>45560</v>
      </c>
      <c r="R1641" s="20"/>
      <c r="S1641" s="19">
        <v>45650</v>
      </c>
      <c r="T1641" s="20" t="s">
        <v>8099</v>
      </c>
      <c r="U1641" s="20">
        <v>1030243</v>
      </c>
      <c r="V1641" s="20">
        <v>240002860</v>
      </c>
      <c r="W1641" s="20" t="s">
        <v>847</v>
      </c>
      <c r="X1641" s="20" t="s">
        <v>274</v>
      </c>
      <c r="Y1641" s="20" t="s">
        <v>267</v>
      </c>
      <c r="Z1641" s="20" t="s">
        <v>8135</v>
      </c>
      <c r="AA1641" s="20" t="s">
        <v>435</v>
      </c>
      <c r="AB1641" s="20" t="s">
        <v>436</v>
      </c>
      <c r="AC1641" s="20" t="s">
        <v>167</v>
      </c>
      <c r="AD1641" s="20" t="s">
        <v>56</v>
      </c>
      <c r="AE1641" s="20" t="s">
        <v>1014</v>
      </c>
    </row>
    <row r="1642" spans="1:31" ht="21" customHeight="1" x14ac:dyDescent="0.2">
      <c r="A1642" s="4">
        <f t="shared" si="79"/>
        <v>1640</v>
      </c>
      <c r="B1642" s="4" t="str">
        <f t="shared" si="80"/>
        <v>F010-00026028</v>
      </c>
      <c r="C1642" s="4" t="str">
        <f>IFERROR(VLOOKUP(F1642,Tablas!$A$1:$B$3,2,0),"")</f>
        <v>Factura</v>
      </c>
      <c r="D1642" s="4" t="str">
        <f t="shared" si="81"/>
        <v>Nacional - LETRAS 45-52-59-66-73-80-90 DAYS - Facturas clientes - C20514564087</v>
      </c>
      <c r="E1642" s="19">
        <v>45560</v>
      </c>
      <c r="F1642" s="20" t="s">
        <v>1001</v>
      </c>
      <c r="G1642" s="20" t="s">
        <v>8136</v>
      </c>
      <c r="H1642" s="20" t="s">
        <v>44</v>
      </c>
      <c r="I1642" s="20" t="s">
        <v>45</v>
      </c>
      <c r="J1642" s="20" t="s">
        <v>431</v>
      </c>
      <c r="K1642" s="20" t="s">
        <v>432</v>
      </c>
      <c r="L1642" s="20" t="s">
        <v>433</v>
      </c>
      <c r="M1642" s="20" t="s">
        <v>125</v>
      </c>
      <c r="N1642" s="21">
        <v>5667.79</v>
      </c>
      <c r="O1642" s="21">
        <v>0</v>
      </c>
      <c r="P1642" s="20"/>
      <c r="Q1642" s="19">
        <v>45560</v>
      </c>
      <c r="R1642" s="20"/>
      <c r="S1642" s="19">
        <v>45671</v>
      </c>
      <c r="T1642" s="20" t="s">
        <v>8099</v>
      </c>
      <c r="U1642" s="20">
        <v>1030243</v>
      </c>
      <c r="V1642" s="20">
        <v>240002860</v>
      </c>
      <c r="W1642" s="20" t="s">
        <v>847</v>
      </c>
      <c r="X1642" s="20" t="s">
        <v>274</v>
      </c>
      <c r="Y1642" s="20" t="s">
        <v>267</v>
      </c>
      <c r="Z1642" s="20" t="s">
        <v>8135</v>
      </c>
      <c r="AA1642" s="20" t="s">
        <v>435</v>
      </c>
      <c r="AB1642" s="20" t="s">
        <v>436</v>
      </c>
      <c r="AC1642" s="20" t="s">
        <v>167</v>
      </c>
      <c r="AD1642" s="20" t="s">
        <v>56</v>
      </c>
      <c r="AE1642" s="20" t="s">
        <v>1014</v>
      </c>
    </row>
    <row r="1643" spans="1:31" ht="21" customHeight="1" x14ac:dyDescent="0.2">
      <c r="A1643" s="4">
        <f t="shared" si="79"/>
        <v>1641</v>
      </c>
      <c r="B1643" s="4" t="str">
        <f t="shared" si="80"/>
        <v>F010-00026028</v>
      </c>
      <c r="C1643" s="4" t="str">
        <f>IFERROR(VLOOKUP(F1643,Tablas!$A$1:$B$3,2,0),"")</f>
        <v>Factura</v>
      </c>
      <c r="D1643" s="4" t="str">
        <f t="shared" si="81"/>
        <v>Nacional - LETRAS 45-52-59-66-73-80-90 DAYS - Facturas clientes - C20514564087</v>
      </c>
      <c r="E1643" s="19">
        <v>45560</v>
      </c>
      <c r="F1643" s="20" t="s">
        <v>1001</v>
      </c>
      <c r="G1643" s="20" t="s">
        <v>8136</v>
      </c>
      <c r="H1643" s="20" t="s">
        <v>44</v>
      </c>
      <c r="I1643" s="20" t="s">
        <v>45</v>
      </c>
      <c r="J1643" s="20" t="s">
        <v>431</v>
      </c>
      <c r="K1643" s="20" t="s">
        <v>432</v>
      </c>
      <c r="L1643" s="20" t="s">
        <v>433</v>
      </c>
      <c r="M1643" s="20" t="s">
        <v>125</v>
      </c>
      <c r="N1643" s="21">
        <v>5667.79</v>
      </c>
      <c r="O1643" s="21">
        <v>0</v>
      </c>
      <c r="P1643" s="20"/>
      <c r="Q1643" s="19">
        <v>45560</v>
      </c>
      <c r="R1643" s="20"/>
      <c r="S1643" s="19">
        <v>45685</v>
      </c>
      <c r="T1643" s="20" t="s">
        <v>8099</v>
      </c>
      <c r="U1643" s="20">
        <v>1030243</v>
      </c>
      <c r="V1643" s="20">
        <v>240002860</v>
      </c>
      <c r="W1643" s="20" t="s">
        <v>847</v>
      </c>
      <c r="X1643" s="20" t="s">
        <v>274</v>
      </c>
      <c r="Y1643" s="20" t="s">
        <v>267</v>
      </c>
      <c r="Z1643" s="20" t="s">
        <v>8135</v>
      </c>
      <c r="AA1643" s="20" t="s">
        <v>435</v>
      </c>
      <c r="AB1643" s="20" t="s">
        <v>436</v>
      </c>
      <c r="AC1643" s="20" t="s">
        <v>167</v>
      </c>
      <c r="AD1643" s="20" t="s">
        <v>56</v>
      </c>
      <c r="AE1643" s="20" t="s">
        <v>1014</v>
      </c>
    </row>
    <row r="1644" spans="1:31" ht="21" customHeight="1" x14ac:dyDescent="0.2">
      <c r="A1644" s="4">
        <f t="shared" si="79"/>
        <v>1642</v>
      </c>
      <c r="B1644" s="4" t="str">
        <f t="shared" si="80"/>
        <v>F010-00026028</v>
      </c>
      <c r="C1644" s="4" t="str">
        <f>IFERROR(VLOOKUP(F1644,Tablas!$A$1:$B$3,2,0),"")</f>
        <v>Factura</v>
      </c>
      <c r="D1644" s="4" t="str">
        <f t="shared" si="81"/>
        <v>Nacional - LETRAS 45-52-59-66-73-80-90 DAYS - Facturas clientes - C20514564087</v>
      </c>
      <c r="E1644" s="19">
        <v>45560</v>
      </c>
      <c r="F1644" s="20" t="s">
        <v>1001</v>
      </c>
      <c r="G1644" s="20" t="s">
        <v>8136</v>
      </c>
      <c r="H1644" s="20" t="s">
        <v>44</v>
      </c>
      <c r="I1644" s="20" t="s">
        <v>45</v>
      </c>
      <c r="J1644" s="20" t="s">
        <v>431</v>
      </c>
      <c r="K1644" s="20" t="s">
        <v>432</v>
      </c>
      <c r="L1644" s="20" t="s">
        <v>433</v>
      </c>
      <c r="M1644" s="20" t="s">
        <v>125</v>
      </c>
      <c r="N1644" s="21">
        <v>5667.79</v>
      </c>
      <c r="O1644" s="21">
        <v>0</v>
      </c>
      <c r="P1644" s="20"/>
      <c r="Q1644" s="19">
        <v>45560</v>
      </c>
      <c r="R1644" s="20"/>
      <c r="S1644" s="19">
        <v>45657</v>
      </c>
      <c r="T1644" s="20" t="s">
        <v>8099</v>
      </c>
      <c r="U1644" s="20">
        <v>1030243</v>
      </c>
      <c r="V1644" s="20">
        <v>240002860</v>
      </c>
      <c r="W1644" s="20" t="s">
        <v>847</v>
      </c>
      <c r="X1644" s="20" t="s">
        <v>274</v>
      </c>
      <c r="Y1644" s="20" t="s">
        <v>267</v>
      </c>
      <c r="Z1644" s="20" t="s">
        <v>8135</v>
      </c>
      <c r="AA1644" s="20" t="s">
        <v>435</v>
      </c>
      <c r="AB1644" s="20" t="s">
        <v>436</v>
      </c>
      <c r="AC1644" s="20" t="s">
        <v>167</v>
      </c>
      <c r="AD1644" s="20" t="s">
        <v>56</v>
      </c>
      <c r="AE1644" s="20" t="s">
        <v>1014</v>
      </c>
    </row>
    <row r="1645" spans="1:31" ht="21" customHeight="1" x14ac:dyDescent="0.2">
      <c r="A1645" s="4">
        <f t="shared" si="79"/>
        <v>1643</v>
      </c>
      <c r="B1645" s="4" t="str">
        <f t="shared" si="80"/>
        <v>F010-00026028</v>
      </c>
      <c r="C1645" s="4" t="str">
        <f>IFERROR(VLOOKUP(F1645,Tablas!$A$1:$B$3,2,0),"")</f>
        <v>Factura</v>
      </c>
      <c r="D1645" s="4" t="str">
        <f t="shared" si="81"/>
        <v>Nacional - LETRAS 45-52-59-66-73-80-90 DAYS - Facturas clientes - C20514564087</v>
      </c>
      <c r="E1645" s="19">
        <v>45560</v>
      </c>
      <c r="F1645" s="20" t="s">
        <v>1001</v>
      </c>
      <c r="G1645" s="20" t="s">
        <v>8136</v>
      </c>
      <c r="H1645" s="20" t="s">
        <v>44</v>
      </c>
      <c r="I1645" s="20" t="s">
        <v>45</v>
      </c>
      <c r="J1645" s="20" t="s">
        <v>431</v>
      </c>
      <c r="K1645" s="20" t="s">
        <v>432</v>
      </c>
      <c r="L1645" s="20" t="s">
        <v>433</v>
      </c>
      <c r="M1645" s="20" t="s">
        <v>125</v>
      </c>
      <c r="N1645" s="21">
        <v>5667.79</v>
      </c>
      <c r="O1645" s="21">
        <v>0</v>
      </c>
      <c r="P1645" s="20"/>
      <c r="Q1645" s="19">
        <v>45560</v>
      </c>
      <c r="R1645" s="20"/>
      <c r="S1645" s="19">
        <v>45678</v>
      </c>
      <c r="T1645" s="20" t="s">
        <v>8099</v>
      </c>
      <c r="U1645" s="20">
        <v>1030243</v>
      </c>
      <c r="V1645" s="20">
        <v>240002860</v>
      </c>
      <c r="W1645" s="20" t="s">
        <v>847</v>
      </c>
      <c r="X1645" s="20" t="s">
        <v>274</v>
      </c>
      <c r="Y1645" s="20" t="s">
        <v>267</v>
      </c>
      <c r="Z1645" s="20" t="s">
        <v>8135</v>
      </c>
      <c r="AA1645" s="20" t="s">
        <v>435</v>
      </c>
      <c r="AB1645" s="20" t="s">
        <v>436</v>
      </c>
      <c r="AC1645" s="20" t="s">
        <v>167</v>
      </c>
      <c r="AD1645" s="20" t="s">
        <v>56</v>
      </c>
      <c r="AE1645" s="20" t="s">
        <v>1014</v>
      </c>
    </row>
    <row r="1646" spans="1:31" ht="21" customHeight="1" x14ac:dyDescent="0.2">
      <c r="A1646" s="4">
        <f t="shared" si="79"/>
        <v>1644</v>
      </c>
      <c r="B1646" s="4" t="str">
        <f t="shared" si="80"/>
        <v>F010-00025862</v>
      </c>
      <c r="C1646" s="4" t="str">
        <f>IFERROR(VLOOKUP(F1646,Tablas!$A$1:$B$3,2,0),"")</f>
        <v>Factura</v>
      </c>
      <c r="D1646" s="4" t="str">
        <f t="shared" si="81"/>
        <v>Nacional - LETRAS 45-52-59-66-73-80-90 DAYS - Facturas clientes - C20480431511</v>
      </c>
      <c r="E1646" s="19">
        <v>45545</v>
      </c>
      <c r="F1646" s="20" t="s">
        <v>1001</v>
      </c>
      <c r="G1646" s="20" t="s">
        <v>8154</v>
      </c>
      <c r="H1646" s="20" t="s">
        <v>44</v>
      </c>
      <c r="I1646" s="20" t="s">
        <v>45</v>
      </c>
      <c r="J1646" s="20" t="s">
        <v>241</v>
      </c>
      <c r="K1646" s="20" t="s">
        <v>242</v>
      </c>
      <c r="L1646" s="20" t="s">
        <v>243</v>
      </c>
      <c r="M1646" s="20" t="s">
        <v>125</v>
      </c>
      <c r="N1646" s="21">
        <v>5792.72</v>
      </c>
      <c r="O1646" s="21">
        <v>0</v>
      </c>
      <c r="P1646" s="20"/>
      <c r="Q1646" s="19">
        <v>45545</v>
      </c>
      <c r="R1646" s="20"/>
      <c r="S1646" s="19">
        <v>45680</v>
      </c>
      <c r="T1646" s="20" t="s">
        <v>8099</v>
      </c>
      <c r="U1646" s="20">
        <v>1021875</v>
      </c>
      <c r="V1646" s="20">
        <v>240002684</v>
      </c>
      <c r="W1646" s="20" t="s">
        <v>847</v>
      </c>
      <c r="X1646" s="20" t="s">
        <v>274</v>
      </c>
      <c r="Y1646" s="20" t="s">
        <v>245</v>
      </c>
      <c r="Z1646" s="20" t="s">
        <v>7710</v>
      </c>
      <c r="AA1646" s="20" t="s">
        <v>7711</v>
      </c>
      <c r="AB1646" s="20" t="s">
        <v>248</v>
      </c>
      <c r="AC1646" s="20" t="s">
        <v>248</v>
      </c>
      <c r="AD1646" s="20" t="s">
        <v>56</v>
      </c>
      <c r="AE1646" s="20" t="s">
        <v>1014</v>
      </c>
    </row>
    <row r="1647" spans="1:31" ht="21" customHeight="1" x14ac:dyDescent="0.2">
      <c r="A1647" s="4">
        <f t="shared" si="79"/>
        <v>1645</v>
      </c>
      <c r="B1647" s="4" t="str">
        <f t="shared" si="80"/>
        <v>F010-00025862</v>
      </c>
      <c r="C1647" s="4" t="str">
        <f>IFERROR(VLOOKUP(F1647,Tablas!$A$1:$B$3,2,0),"")</f>
        <v>Factura</v>
      </c>
      <c r="D1647" s="4" t="str">
        <f t="shared" si="81"/>
        <v>Nacional - LETRAS 45-52-59-66-73-80-90 DAYS - Facturas clientes - C20480431511</v>
      </c>
      <c r="E1647" s="19">
        <v>45545</v>
      </c>
      <c r="F1647" s="20" t="s">
        <v>1001</v>
      </c>
      <c r="G1647" s="20" t="s">
        <v>8154</v>
      </c>
      <c r="H1647" s="20" t="s">
        <v>44</v>
      </c>
      <c r="I1647" s="20" t="s">
        <v>45</v>
      </c>
      <c r="J1647" s="20" t="s">
        <v>241</v>
      </c>
      <c r="K1647" s="20" t="s">
        <v>242</v>
      </c>
      <c r="L1647" s="20" t="s">
        <v>243</v>
      </c>
      <c r="M1647" s="20" t="s">
        <v>125</v>
      </c>
      <c r="N1647" s="21">
        <v>5804.91</v>
      </c>
      <c r="O1647" s="21">
        <v>0</v>
      </c>
      <c r="P1647" s="20"/>
      <c r="Q1647" s="19">
        <v>45545</v>
      </c>
      <c r="R1647" s="20"/>
      <c r="S1647" s="19">
        <v>45635</v>
      </c>
      <c r="T1647" s="20" t="s">
        <v>8099</v>
      </c>
      <c r="U1647" s="20">
        <v>1021875</v>
      </c>
      <c r="V1647" s="20">
        <v>240002684</v>
      </c>
      <c r="W1647" s="20" t="s">
        <v>847</v>
      </c>
      <c r="X1647" s="20" t="s">
        <v>274</v>
      </c>
      <c r="Y1647" s="20" t="s">
        <v>245</v>
      </c>
      <c r="Z1647" s="20" t="s">
        <v>7710</v>
      </c>
      <c r="AA1647" s="20" t="s">
        <v>7711</v>
      </c>
      <c r="AB1647" s="20" t="s">
        <v>248</v>
      </c>
      <c r="AC1647" s="20" t="s">
        <v>248</v>
      </c>
      <c r="AD1647" s="20" t="s">
        <v>56</v>
      </c>
      <c r="AE1647" s="20" t="s">
        <v>1014</v>
      </c>
    </row>
    <row r="1648" spans="1:31" ht="21" customHeight="1" x14ac:dyDescent="0.2">
      <c r="A1648" s="4">
        <f t="shared" si="79"/>
        <v>1646</v>
      </c>
      <c r="B1648" s="4" t="str">
        <f t="shared" si="80"/>
        <v>F010-00025862</v>
      </c>
      <c r="C1648" s="4" t="str">
        <f>IFERROR(VLOOKUP(F1648,Tablas!$A$1:$B$3,2,0),"")</f>
        <v>Factura</v>
      </c>
      <c r="D1648" s="4" t="str">
        <f t="shared" si="81"/>
        <v>Nacional - LETRAS 45-52-59-66-73-80-90 DAYS - Facturas clientes - C20480431511</v>
      </c>
      <c r="E1648" s="19">
        <v>45545</v>
      </c>
      <c r="F1648" s="20" t="s">
        <v>1001</v>
      </c>
      <c r="G1648" s="20" t="s">
        <v>8154</v>
      </c>
      <c r="H1648" s="20" t="s">
        <v>44</v>
      </c>
      <c r="I1648" s="20" t="s">
        <v>45</v>
      </c>
      <c r="J1648" s="20" t="s">
        <v>241</v>
      </c>
      <c r="K1648" s="20" t="s">
        <v>242</v>
      </c>
      <c r="L1648" s="20" t="s">
        <v>243</v>
      </c>
      <c r="M1648" s="20" t="s">
        <v>125</v>
      </c>
      <c r="N1648" s="21">
        <v>5804.91</v>
      </c>
      <c r="O1648" s="21">
        <v>0</v>
      </c>
      <c r="P1648" s="20"/>
      <c r="Q1648" s="19">
        <v>45545</v>
      </c>
      <c r="R1648" s="20"/>
      <c r="S1648" s="19">
        <v>45670</v>
      </c>
      <c r="T1648" s="20" t="s">
        <v>8099</v>
      </c>
      <c r="U1648" s="20">
        <v>1021875</v>
      </c>
      <c r="V1648" s="20">
        <v>240002684</v>
      </c>
      <c r="W1648" s="20" t="s">
        <v>847</v>
      </c>
      <c r="X1648" s="20" t="s">
        <v>274</v>
      </c>
      <c r="Y1648" s="20" t="s">
        <v>245</v>
      </c>
      <c r="Z1648" s="20" t="s">
        <v>7710</v>
      </c>
      <c r="AA1648" s="20" t="s">
        <v>7711</v>
      </c>
      <c r="AB1648" s="20" t="s">
        <v>248</v>
      </c>
      <c r="AC1648" s="20" t="s">
        <v>248</v>
      </c>
      <c r="AD1648" s="20" t="s">
        <v>56</v>
      </c>
      <c r="AE1648" s="20" t="s">
        <v>1014</v>
      </c>
    </row>
    <row r="1649" spans="1:31" ht="21" customHeight="1" x14ac:dyDescent="0.2">
      <c r="A1649" s="4">
        <f t="shared" si="79"/>
        <v>1647</v>
      </c>
      <c r="B1649" s="4" t="str">
        <f t="shared" si="80"/>
        <v>F010-00025862</v>
      </c>
      <c r="C1649" s="4" t="str">
        <f>IFERROR(VLOOKUP(F1649,Tablas!$A$1:$B$3,2,0),"")</f>
        <v>Factura</v>
      </c>
      <c r="D1649" s="4" t="str">
        <f t="shared" si="81"/>
        <v>Nacional - LETRAS 45-52-59-66-73-80-90 DAYS - Facturas clientes - C20480431511</v>
      </c>
      <c r="E1649" s="19">
        <v>45545</v>
      </c>
      <c r="F1649" s="20" t="s">
        <v>1001</v>
      </c>
      <c r="G1649" s="20" t="s">
        <v>8154</v>
      </c>
      <c r="H1649" s="20" t="s">
        <v>44</v>
      </c>
      <c r="I1649" s="20" t="s">
        <v>45</v>
      </c>
      <c r="J1649" s="20" t="s">
        <v>241</v>
      </c>
      <c r="K1649" s="20" t="s">
        <v>242</v>
      </c>
      <c r="L1649" s="20" t="s">
        <v>243</v>
      </c>
      <c r="M1649" s="20" t="s">
        <v>125</v>
      </c>
      <c r="N1649" s="21">
        <v>5804.91</v>
      </c>
      <c r="O1649" s="21">
        <v>0</v>
      </c>
      <c r="P1649" s="20"/>
      <c r="Q1649" s="19">
        <v>45545</v>
      </c>
      <c r="R1649" s="20"/>
      <c r="S1649" s="19">
        <v>45663</v>
      </c>
      <c r="T1649" s="20" t="s">
        <v>8099</v>
      </c>
      <c r="U1649" s="20">
        <v>1021875</v>
      </c>
      <c r="V1649" s="20">
        <v>240002684</v>
      </c>
      <c r="W1649" s="20" t="s">
        <v>847</v>
      </c>
      <c r="X1649" s="20" t="s">
        <v>274</v>
      </c>
      <c r="Y1649" s="20" t="s">
        <v>245</v>
      </c>
      <c r="Z1649" s="20" t="s">
        <v>7710</v>
      </c>
      <c r="AA1649" s="20" t="s">
        <v>7711</v>
      </c>
      <c r="AB1649" s="20" t="s">
        <v>248</v>
      </c>
      <c r="AC1649" s="20" t="s">
        <v>248</v>
      </c>
      <c r="AD1649" s="20" t="s">
        <v>56</v>
      </c>
      <c r="AE1649" s="20" t="s">
        <v>1014</v>
      </c>
    </row>
    <row r="1650" spans="1:31" ht="21" customHeight="1" x14ac:dyDescent="0.2">
      <c r="A1650" s="4">
        <f t="shared" si="79"/>
        <v>1648</v>
      </c>
      <c r="B1650" s="4" t="str">
        <f t="shared" si="80"/>
        <v>F010-00025862</v>
      </c>
      <c r="C1650" s="4" t="str">
        <f>IFERROR(VLOOKUP(F1650,Tablas!$A$1:$B$3,2,0),"")</f>
        <v>Factura</v>
      </c>
      <c r="D1650" s="4" t="str">
        <f t="shared" si="81"/>
        <v>Nacional - LETRAS 45-52-59-66-73-80-90 DAYS - Facturas clientes - C20480431511</v>
      </c>
      <c r="E1650" s="19">
        <v>45545</v>
      </c>
      <c r="F1650" s="20" t="s">
        <v>1001</v>
      </c>
      <c r="G1650" s="20" t="s">
        <v>8154</v>
      </c>
      <c r="H1650" s="20" t="s">
        <v>44</v>
      </c>
      <c r="I1650" s="20" t="s">
        <v>45</v>
      </c>
      <c r="J1650" s="20" t="s">
        <v>241</v>
      </c>
      <c r="K1650" s="20" t="s">
        <v>242</v>
      </c>
      <c r="L1650" s="20" t="s">
        <v>243</v>
      </c>
      <c r="M1650" s="20" t="s">
        <v>125</v>
      </c>
      <c r="N1650" s="21">
        <v>5804.91</v>
      </c>
      <c r="O1650" s="21">
        <v>0</v>
      </c>
      <c r="P1650" s="20"/>
      <c r="Q1650" s="19">
        <v>45545</v>
      </c>
      <c r="R1650" s="20"/>
      <c r="S1650" s="19">
        <v>45642</v>
      </c>
      <c r="T1650" s="20" t="s">
        <v>8099</v>
      </c>
      <c r="U1650" s="20">
        <v>1021875</v>
      </c>
      <c r="V1650" s="20">
        <v>240002684</v>
      </c>
      <c r="W1650" s="20" t="s">
        <v>847</v>
      </c>
      <c r="X1650" s="20" t="s">
        <v>274</v>
      </c>
      <c r="Y1650" s="20" t="s">
        <v>245</v>
      </c>
      <c r="Z1650" s="20" t="s">
        <v>7710</v>
      </c>
      <c r="AA1650" s="20" t="s">
        <v>7711</v>
      </c>
      <c r="AB1650" s="20" t="s">
        <v>248</v>
      </c>
      <c r="AC1650" s="20" t="s">
        <v>248</v>
      </c>
      <c r="AD1650" s="20" t="s">
        <v>56</v>
      </c>
      <c r="AE1650" s="20" t="s">
        <v>1014</v>
      </c>
    </row>
    <row r="1651" spans="1:31" ht="21" customHeight="1" x14ac:dyDescent="0.2">
      <c r="A1651" s="4">
        <f t="shared" si="79"/>
        <v>1649</v>
      </c>
      <c r="B1651" s="4" t="str">
        <f t="shared" si="80"/>
        <v>F010-00025862</v>
      </c>
      <c r="C1651" s="4" t="str">
        <f>IFERROR(VLOOKUP(F1651,Tablas!$A$1:$B$3,2,0),"")</f>
        <v>Factura</v>
      </c>
      <c r="D1651" s="4" t="str">
        <f t="shared" si="81"/>
        <v>Nacional - LETRAS 45-52-59-66-73-80-90 DAYS - Facturas clientes - C20480431511</v>
      </c>
      <c r="E1651" s="19">
        <v>45545</v>
      </c>
      <c r="F1651" s="20" t="s">
        <v>1001</v>
      </c>
      <c r="G1651" s="20" t="s">
        <v>8154</v>
      </c>
      <c r="H1651" s="20" t="s">
        <v>44</v>
      </c>
      <c r="I1651" s="20" t="s">
        <v>45</v>
      </c>
      <c r="J1651" s="20" t="s">
        <v>241</v>
      </c>
      <c r="K1651" s="20" t="s">
        <v>242</v>
      </c>
      <c r="L1651" s="20" t="s">
        <v>243</v>
      </c>
      <c r="M1651" s="20" t="s">
        <v>125</v>
      </c>
      <c r="N1651" s="21">
        <v>5804.91</v>
      </c>
      <c r="O1651" s="21">
        <v>0</v>
      </c>
      <c r="P1651" s="20"/>
      <c r="Q1651" s="19">
        <v>45545</v>
      </c>
      <c r="R1651" s="20"/>
      <c r="S1651" s="19">
        <v>45649</v>
      </c>
      <c r="T1651" s="20" t="s">
        <v>8099</v>
      </c>
      <c r="U1651" s="20">
        <v>1021875</v>
      </c>
      <c r="V1651" s="20">
        <v>240002684</v>
      </c>
      <c r="W1651" s="20" t="s">
        <v>847</v>
      </c>
      <c r="X1651" s="20" t="s">
        <v>274</v>
      </c>
      <c r="Y1651" s="20" t="s">
        <v>245</v>
      </c>
      <c r="Z1651" s="20" t="s">
        <v>7710</v>
      </c>
      <c r="AA1651" s="20" t="s">
        <v>7711</v>
      </c>
      <c r="AB1651" s="20" t="s">
        <v>248</v>
      </c>
      <c r="AC1651" s="20" t="s">
        <v>248</v>
      </c>
      <c r="AD1651" s="20" t="s">
        <v>56</v>
      </c>
      <c r="AE1651" s="20" t="s">
        <v>1014</v>
      </c>
    </row>
    <row r="1652" spans="1:31" ht="21" customHeight="1" x14ac:dyDescent="0.2">
      <c r="A1652" s="4">
        <f t="shared" si="79"/>
        <v>1650</v>
      </c>
      <c r="B1652" s="4" t="str">
        <f t="shared" si="80"/>
        <v>F010-00025862</v>
      </c>
      <c r="C1652" s="4" t="str">
        <f>IFERROR(VLOOKUP(F1652,Tablas!$A$1:$B$3,2,0),"")</f>
        <v>Factura</v>
      </c>
      <c r="D1652" s="4" t="str">
        <f t="shared" si="81"/>
        <v>Nacional - LETRAS 45-52-59-66-73-80-90 DAYS - Facturas clientes - C20480431511</v>
      </c>
      <c r="E1652" s="19">
        <v>45545</v>
      </c>
      <c r="F1652" s="20" t="s">
        <v>1001</v>
      </c>
      <c r="G1652" s="20" t="s">
        <v>8154</v>
      </c>
      <c r="H1652" s="20" t="s">
        <v>44</v>
      </c>
      <c r="I1652" s="20" t="s">
        <v>45</v>
      </c>
      <c r="J1652" s="20" t="s">
        <v>241</v>
      </c>
      <c r="K1652" s="20" t="s">
        <v>242</v>
      </c>
      <c r="L1652" s="20" t="s">
        <v>243</v>
      </c>
      <c r="M1652" s="20" t="s">
        <v>125</v>
      </c>
      <c r="N1652" s="21">
        <v>5804.91</v>
      </c>
      <c r="O1652" s="21">
        <v>0</v>
      </c>
      <c r="P1652" s="20"/>
      <c r="Q1652" s="19">
        <v>45545</v>
      </c>
      <c r="R1652" s="20"/>
      <c r="S1652" s="19">
        <v>45656</v>
      </c>
      <c r="T1652" s="20" t="s">
        <v>8099</v>
      </c>
      <c r="U1652" s="20">
        <v>1021875</v>
      </c>
      <c r="V1652" s="20">
        <v>240002684</v>
      </c>
      <c r="W1652" s="20" t="s">
        <v>847</v>
      </c>
      <c r="X1652" s="20" t="s">
        <v>274</v>
      </c>
      <c r="Y1652" s="20" t="s">
        <v>245</v>
      </c>
      <c r="Z1652" s="20" t="s">
        <v>7710</v>
      </c>
      <c r="AA1652" s="20" t="s">
        <v>7711</v>
      </c>
      <c r="AB1652" s="20" t="s">
        <v>248</v>
      </c>
      <c r="AC1652" s="20" t="s">
        <v>248</v>
      </c>
      <c r="AD1652" s="20" t="s">
        <v>56</v>
      </c>
      <c r="AE1652" s="20" t="s">
        <v>1014</v>
      </c>
    </row>
    <row r="1653" spans="1:31" ht="21" customHeight="1" x14ac:dyDescent="0.2">
      <c r="A1653" s="4">
        <f t="shared" si="79"/>
        <v>1651</v>
      </c>
      <c r="B1653" s="4" t="str">
        <f t="shared" si="80"/>
        <v>F010-00025901</v>
      </c>
      <c r="C1653" s="4" t="str">
        <f>IFERROR(VLOOKUP(F1653,Tablas!$A$1:$B$3,2,0),"")</f>
        <v>Factura</v>
      </c>
      <c r="D1653" s="4" t="str">
        <f t="shared" si="81"/>
        <v>Nacional - CREDITO 75 DÍAS / CREDIT 75 DAYS - Facturas clientes - C20100269113</v>
      </c>
      <c r="E1653" s="19">
        <v>45551</v>
      </c>
      <c r="F1653" s="20" t="s">
        <v>1001</v>
      </c>
      <c r="G1653" s="20" t="s">
        <v>8156</v>
      </c>
      <c r="H1653" s="20" t="s">
        <v>44</v>
      </c>
      <c r="I1653" s="20" t="s">
        <v>45</v>
      </c>
      <c r="J1653" s="20" t="s">
        <v>8004</v>
      </c>
      <c r="K1653" s="20" t="s">
        <v>8005</v>
      </c>
      <c r="L1653" s="20" t="s">
        <v>8006</v>
      </c>
      <c r="M1653" s="20" t="s">
        <v>125</v>
      </c>
      <c r="N1653" s="21">
        <v>5973.16</v>
      </c>
      <c r="O1653" s="21">
        <v>0</v>
      </c>
      <c r="P1653" s="20"/>
      <c r="Q1653" s="19">
        <v>45551</v>
      </c>
      <c r="R1653" s="20"/>
      <c r="S1653" s="19">
        <v>45701</v>
      </c>
      <c r="T1653" s="20" t="s">
        <v>752</v>
      </c>
      <c r="U1653" s="20">
        <v>1024931</v>
      </c>
      <c r="V1653" s="20">
        <v>240002725</v>
      </c>
      <c r="W1653" s="20" t="s">
        <v>847</v>
      </c>
      <c r="X1653" s="20" t="s">
        <v>6482</v>
      </c>
      <c r="Y1653" s="20" t="s">
        <v>267</v>
      </c>
      <c r="Z1653" s="20" t="s">
        <v>8007</v>
      </c>
      <c r="AA1653" s="20" t="s">
        <v>8008</v>
      </c>
      <c r="AB1653" s="20" t="s">
        <v>167</v>
      </c>
      <c r="AC1653" s="20" t="s">
        <v>167</v>
      </c>
      <c r="AD1653" s="20" t="s">
        <v>56</v>
      </c>
      <c r="AE1653" s="20" t="s">
        <v>1014</v>
      </c>
    </row>
    <row r="1654" spans="1:31" ht="21" customHeight="1" x14ac:dyDescent="0.2">
      <c r="A1654" s="4">
        <f t="shared" si="79"/>
        <v>1652</v>
      </c>
      <c r="B1654" s="4" t="str">
        <f t="shared" si="80"/>
        <v>F010-00025451</v>
      </c>
      <c r="C1654" s="4" t="str">
        <f>IFERROR(VLOOKUP(F1654,Tablas!$A$1:$B$3,2,0),"")</f>
        <v>Factura</v>
      </c>
      <c r="D1654" s="4" t="str">
        <f t="shared" si="81"/>
        <v>Nacional - CREDITO 90 DÍAS / CREDIT 90 DAYS - Facturas clientes - C20524795338</v>
      </c>
      <c r="E1654" s="19">
        <v>45503</v>
      </c>
      <c r="F1654" s="20" t="s">
        <v>1001</v>
      </c>
      <c r="G1654" s="20" t="s">
        <v>8168</v>
      </c>
      <c r="H1654" s="20" t="s">
        <v>322</v>
      </c>
      <c r="I1654" s="20" t="s">
        <v>323</v>
      </c>
      <c r="J1654" s="20" t="s">
        <v>161</v>
      </c>
      <c r="K1654" s="20" t="s">
        <v>162</v>
      </c>
      <c r="L1654" s="20" t="s">
        <v>163</v>
      </c>
      <c r="M1654" s="20" t="s">
        <v>125</v>
      </c>
      <c r="N1654" s="21">
        <v>6053.4</v>
      </c>
      <c r="O1654" s="21">
        <v>0</v>
      </c>
      <c r="P1654" s="20"/>
      <c r="Q1654" s="19">
        <v>45503</v>
      </c>
      <c r="R1654" s="20"/>
      <c r="S1654" s="19">
        <v>45593</v>
      </c>
      <c r="T1654" s="20" t="s">
        <v>8169</v>
      </c>
      <c r="U1654" s="20">
        <v>999901</v>
      </c>
      <c r="V1654" s="20">
        <v>240002232</v>
      </c>
      <c r="W1654" s="20" t="s">
        <v>847</v>
      </c>
      <c r="X1654" s="20" t="s">
        <v>305</v>
      </c>
      <c r="Y1654" s="20" t="s">
        <v>52</v>
      </c>
      <c r="Z1654" s="20" t="s">
        <v>7840</v>
      </c>
      <c r="AA1654" s="20" t="s">
        <v>165</v>
      </c>
      <c r="AB1654" s="20" t="s">
        <v>166</v>
      </c>
      <c r="AC1654" s="20" t="s">
        <v>167</v>
      </c>
      <c r="AD1654" s="20" t="s">
        <v>56</v>
      </c>
      <c r="AE1654" s="20" t="s">
        <v>1014</v>
      </c>
    </row>
    <row r="1655" spans="1:31" ht="21" customHeight="1" x14ac:dyDescent="0.2">
      <c r="A1655" s="4">
        <f t="shared" si="79"/>
        <v>1653</v>
      </c>
      <c r="B1655" s="4" t="str">
        <f t="shared" si="80"/>
        <v>F010-00026050</v>
      </c>
      <c r="C1655" s="4" t="str">
        <f>IFERROR(VLOOKUP(F1655,Tablas!$A$1:$B$3,2,0),"")</f>
        <v>Factura</v>
      </c>
      <c r="D1655" s="4" t="str">
        <f t="shared" si="81"/>
        <v>Nacional - LETRA 45-52-66-73-90-105-120 DIAS / DRAFT 45-52-66-73-90-105-120 DAYS - Facturas clientes - C20110651121</v>
      </c>
      <c r="E1655" s="19">
        <v>45562</v>
      </c>
      <c r="F1655" s="20" t="s">
        <v>1001</v>
      </c>
      <c r="G1655" s="20" t="s">
        <v>8178</v>
      </c>
      <c r="H1655" s="20" t="s">
        <v>44</v>
      </c>
      <c r="I1655" s="20" t="s">
        <v>45</v>
      </c>
      <c r="J1655" s="20" t="s">
        <v>330</v>
      </c>
      <c r="K1655" s="20" t="s">
        <v>331</v>
      </c>
      <c r="L1655" s="20" t="s">
        <v>332</v>
      </c>
      <c r="M1655" s="20" t="s">
        <v>125</v>
      </c>
      <c r="N1655" s="21">
        <v>6089.94</v>
      </c>
      <c r="O1655" s="21">
        <v>0</v>
      </c>
      <c r="P1655" s="20"/>
      <c r="Q1655" s="19">
        <v>45562</v>
      </c>
      <c r="R1655" s="20"/>
      <c r="S1655" s="19">
        <v>45727</v>
      </c>
      <c r="T1655" s="20" t="s">
        <v>7400</v>
      </c>
      <c r="U1655" s="20">
        <v>1031027</v>
      </c>
      <c r="V1655" s="20">
        <v>240002883</v>
      </c>
      <c r="W1655" s="20" t="s">
        <v>847</v>
      </c>
      <c r="X1655" s="20" t="s">
        <v>305</v>
      </c>
      <c r="Y1655" s="20" t="s">
        <v>333</v>
      </c>
      <c r="Z1655" s="20" t="s">
        <v>7530</v>
      </c>
      <c r="AA1655" s="20" t="s">
        <v>335</v>
      </c>
      <c r="AB1655" s="20" t="s">
        <v>336</v>
      </c>
      <c r="AC1655" s="20" t="s">
        <v>337</v>
      </c>
      <c r="AD1655" s="20" t="s">
        <v>56</v>
      </c>
      <c r="AE1655" s="20" t="s">
        <v>1014</v>
      </c>
    </row>
    <row r="1656" spans="1:31" ht="21" customHeight="1" x14ac:dyDescent="0.2">
      <c r="A1656" s="4">
        <f t="shared" si="79"/>
        <v>1654</v>
      </c>
      <c r="B1656" s="4" t="str">
        <f t="shared" si="80"/>
        <v>F010-00026000</v>
      </c>
      <c r="C1656" s="4" t="str">
        <f>IFERROR(VLOOKUP(F1656,Tablas!$A$1:$B$3,2,0),"")</f>
        <v>Factura</v>
      </c>
      <c r="D1656" s="4" t="str">
        <f t="shared" si="81"/>
        <v>Nacional - LETRAS 45-52-59-66-73-80-90 DAYS - Facturas clientes - C20486256657</v>
      </c>
      <c r="E1656" s="19">
        <v>45559</v>
      </c>
      <c r="F1656" s="20" t="s">
        <v>1001</v>
      </c>
      <c r="G1656" s="20" t="s">
        <v>8179</v>
      </c>
      <c r="H1656" s="20" t="s">
        <v>44</v>
      </c>
      <c r="I1656" s="20" t="s">
        <v>45</v>
      </c>
      <c r="J1656" s="20" t="s">
        <v>4836</v>
      </c>
      <c r="K1656" s="20" t="s">
        <v>4837</v>
      </c>
      <c r="L1656" s="20" t="s">
        <v>4838</v>
      </c>
      <c r="M1656" s="20" t="s">
        <v>125</v>
      </c>
      <c r="N1656" s="21">
        <v>6096.13</v>
      </c>
      <c r="O1656" s="21">
        <v>0</v>
      </c>
      <c r="P1656" s="20"/>
      <c r="Q1656" s="19">
        <v>45559</v>
      </c>
      <c r="R1656" s="20"/>
      <c r="S1656" s="19">
        <v>45694</v>
      </c>
      <c r="T1656" s="20" t="s">
        <v>8099</v>
      </c>
      <c r="U1656" s="20">
        <v>1028149</v>
      </c>
      <c r="V1656" s="20">
        <v>240002831</v>
      </c>
      <c r="W1656" s="20" t="s">
        <v>847</v>
      </c>
      <c r="X1656" s="20" t="s">
        <v>305</v>
      </c>
      <c r="Y1656" s="20" t="s">
        <v>446</v>
      </c>
      <c r="Z1656" s="20" t="s">
        <v>4839</v>
      </c>
      <c r="AA1656" s="20" t="s">
        <v>4840</v>
      </c>
      <c r="AB1656" s="20" t="s">
        <v>415</v>
      </c>
      <c r="AC1656" s="20" t="s">
        <v>415</v>
      </c>
      <c r="AD1656" s="20" t="s">
        <v>56</v>
      </c>
      <c r="AE1656" s="20" t="s">
        <v>1014</v>
      </c>
    </row>
    <row r="1657" spans="1:31" ht="21" customHeight="1" x14ac:dyDescent="0.2">
      <c r="A1657" s="4">
        <f t="shared" si="79"/>
        <v>1655</v>
      </c>
      <c r="B1657" s="4" t="str">
        <f t="shared" si="80"/>
        <v>F010-00026050</v>
      </c>
      <c r="C1657" s="4" t="str">
        <f>IFERROR(VLOOKUP(F1657,Tablas!$A$1:$B$3,2,0),"")</f>
        <v>Factura</v>
      </c>
      <c r="D1657" s="4" t="str">
        <f t="shared" si="81"/>
        <v>Nacional - LETRA 45-52-66-73-90-105-120 DIAS / DRAFT 45-52-66-73-90-105-120 DAYS - Facturas clientes - C20110651121</v>
      </c>
      <c r="E1657" s="19">
        <v>45562</v>
      </c>
      <c r="F1657" s="20" t="s">
        <v>1001</v>
      </c>
      <c r="G1657" s="20" t="s">
        <v>8178</v>
      </c>
      <c r="H1657" s="20" t="s">
        <v>44</v>
      </c>
      <c r="I1657" s="20" t="s">
        <v>45</v>
      </c>
      <c r="J1657" s="20" t="s">
        <v>330</v>
      </c>
      <c r="K1657" s="20" t="s">
        <v>331</v>
      </c>
      <c r="L1657" s="20" t="s">
        <v>332</v>
      </c>
      <c r="M1657" s="20" t="s">
        <v>125</v>
      </c>
      <c r="N1657" s="21">
        <v>6102.77</v>
      </c>
      <c r="O1657" s="21">
        <v>0</v>
      </c>
      <c r="P1657" s="20"/>
      <c r="Q1657" s="19">
        <v>45562</v>
      </c>
      <c r="R1657" s="20"/>
      <c r="S1657" s="19">
        <v>45680</v>
      </c>
      <c r="T1657" s="20" t="s">
        <v>7400</v>
      </c>
      <c r="U1657" s="20">
        <v>1031027</v>
      </c>
      <c r="V1657" s="20">
        <v>240002883</v>
      </c>
      <c r="W1657" s="20" t="s">
        <v>847</v>
      </c>
      <c r="X1657" s="20" t="s">
        <v>305</v>
      </c>
      <c r="Y1657" s="20" t="s">
        <v>333</v>
      </c>
      <c r="Z1657" s="20" t="s">
        <v>7530</v>
      </c>
      <c r="AA1657" s="20" t="s">
        <v>335</v>
      </c>
      <c r="AB1657" s="20" t="s">
        <v>336</v>
      </c>
      <c r="AC1657" s="20" t="s">
        <v>337</v>
      </c>
      <c r="AD1657" s="20" t="s">
        <v>56</v>
      </c>
      <c r="AE1657" s="20" t="s">
        <v>1014</v>
      </c>
    </row>
    <row r="1658" spans="1:31" ht="21" customHeight="1" x14ac:dyDescent="0.2">
      <c r="A1658" s="4">
        <f t="shared" si="79"/>
        <v>1656</v>
      </c>
      <c r="B1658" s="4" t="str">
        <f t="shared" si="80"/>
        <v>F010-00026050</v>
      </c>
      <c r="C1658" s="4" t="str">
        <f>IFERROR(VLOOKUP(F1658,Tablas!$A$1:$B$3,2,0),"")</f>
        <v>Factura</v>
      </c>
      <c r="D1658" s="4" t="str">
        <f t="shared" si="81"/>
        <v>Nacional - LETRA 45-52-66-73-90-105-120 DIAS / DRAFT 45-52-66-73-90-105-120 DAYS - Facturas clientes - C20110651121</v>
      </c>
      <c r="E1658" s="19">
        <v>45562</v>
      </c>
      <c r="F1658" s="20" t="s">
        <v>1001</v>
      </c>
      <c r="G1658" s="20" t="s">
        <v>8178</v>
      </c>
      <c r="H1658" s="20" t="s">
        <v>44</v>
      </c>
      <c r="I1658" s="20" t="s">
        <v>45</v>
      </c>
      <c r="J1658" s="20" t="s">
        <v>330</v>
      </c>
      <c r="K1658" s="20" t="s">
        <v>331</v>
      </c>
      <c r="L1658" s="20" t="s">
        <v>332</v>
      </c>
      <c r="M1658" s="20" t="s">
        <v>125</v>
      </c>
      <c r="N1658" s="21">
        <v>6102.77</v>
      </c>
      <c r="O1658" s="21">
        <v>0</v>
      </c>
      <c r="P1658" s="20"/>
      <c r="Q1658" s="19">
        <v>45562</v>
      </c>
      <c r="R1658" s="20"/>
      <c r="S1658" s="19">
        <v>45652</v>
      </c>
      <c r="T1658" s="20" t="s">
        <v>7400</v>
      </c>
      <c r="U1658" s="20">
        <v>1031027</v>
      </c>
      <c r="V1658" s="20">
        <v>240002883</v>
      </c>
      <c r="W1658" s="20" t="s">
        <v>847</v>
      </c>
      <c r="X1658" s="20" t="s">
        <v>305</v>
      </c>
      <c r="Y1658" s="20" t="s">
        <v>333</v>
      </c>
      <c r="Z1658" s="20" t="s">
        <v>7530</v>
      </c>
      <c r="AA1658" s="20" t="s">
        <v>335</v>
      </c>
      <c r="AB1658" s="20" t="s">
        <v>336</v>
      </c>
      <c r="AC1658" s="20" t="s">
        <v>337</v>
      </c>
      <c r="AD1658" s="20" t="s">
        <v>56</v>
      </c>
      <c r="AE1658" s="20" t="s">
        <v>1014</v>
      </c>
    </row>
    <row r="1659" spans="1:31" ht="21" customHeight="1" x14ac:dyDescent="0.2">
      <c r="A1659" s="4">
        <f t="shared" si="79"/>
        <v>1657</v>
      </c>
      <c r="B1659" s="4" t="str">
        <f t="shared" si="80"/>
        <v>F010-00026050</v>
      </c>
      <c r="C1659" s="4" t="str">
        <f>IFERROR(VLOOKUP(F1659,Tablas!$A$1:$B$3,2,0),"")</f>
        <v>Factura</v>
      </c>
      <c r="D1659" s="4" t="str">
        <f t="shared" si="81"/>
        <v>Nacional - LETRA 45-52-66-73-90-105-120 DIAS / DRAFT 45-52-66-73-90-105-120 DAYS - Facturas clientes - C20110651121</v>
      </c>
      <c r="E1659" s="19">
        <v>45562</v>
      </c>
      <c r="F1659" s="20" t="s">
        <v>1001</v>
      </c>
      <c r="G1659" s="20" t="s">
        <v>8178</v>
      </c>
      <c r="H1659" s="20" t="s">
        <v>44</v>
      </c>
      <c r="I1659" s="20" t="s">
        <v>45</v>
      </c>
      <c r="J1659" s="20" t="s">
        <v>330</v>
      </c>
      <c r="K1659" s="20" t="s">
        <v>331</v>
      </c>
      <c r="L1659" s="20" t="s">
        <v>332</v>
      </c>
      <c r="M1659" s="20" t="s">
        <v>125</v>
      </c>
      <c r="N1659" s="21">
        <v>6102.77</v>
      </c>
      <c r="O1659" s="21">
        <v>0</v>
      </c>
      <c r="P1659" s="20"/>
      <c r="Q1659" s="19">
        <v>45562</v>
      </c>
      <c r="R1659" s="20"/>
      <c r="S1659" s="19">
        <v>45659</v>
      </c>
      <c r="T1659" s="20" t="s">
        <v>7400</v>
      </c>
      <c r="U1659" s="20">
        <v>1031027</v>
      </c>
      <c r="V1659" s="20">
        <v>240002883</v>
      </c>
      <c r="W1659" s="20" t="s">
        <v>847</v>
      </c>
      <c r="X1659" s="20" t="s">
        <v>305</v>
      </c>
      <c r="Y1659" s="20" t="s">
        <v>333</v>
      </c>
      <c r="Z1659" s="20" t="s">
        <v>7530</v>
      </c>
      <c r="AA1659" s="20" t="s">
        <v>335</v>
      </c>
      <c r="AB1659" s="20" t="s">
        <v>336</v>
      </c>
      <c r="AC1659" s="20" t="s">
        <v>337</v>
      </c>
      <c r="AD1659" s="20" t="s">
        <v>56</v>
      </c>
      <c r="AE1659" s="20" t="s">
        <v>1014</v>
      </c>
    </row>
    <row r="1660" spans="1:31" ht="21" customHeight="1" x14ac:dyDescent="0.2">
      <c r="A1660" s="4">
        <f t="shared" si="79"/>
        <v>1658</v>
      </c>
      <c r="B1660" s="4" t="str">
        <f t="shared" si="80"/>
        <v>F010-00026050</v>
      </c>
      <c r="C1660" s="4" t="str">
        <f>IFERROR(VLOOKUP(F1660,Tablas!$A$1:$B$3,2,0),"")</f>
        <v>Factura</v>
      </c>
      <c r="D1660" s="4" t="str">
        <f t="shared" si="81"/>
        <v>Nacional - LETRA 45-52-66-73-90-105-120 DIAS / DRAFT 45-52-66-73-90-105-120 DAYS - Facturas clientes - C20110651121</v>
      </c>
      <c r="E1660" s="19">
        <v>45562</v>
      </c>
      <c r="F1660" s="20" t="s">
        <v>1001</v>
      </c>
      <c r="G1660" s="20" t="s">
        <v>8178</v>
      </c>
      <c r="H1660" s="20" t="s">
        <v>44</v>
      </c>
      <c r="I1660" s="20" t="s">
        <v>45</v>
      </c>
      <c r="J1660" s="20" t="s">
        <v>330</v>
      </c>
      <c r="K1660" s="20" t="s">
        <v>331</v>
      </c>
      <c r="L1660" s="20" t="s">
        <v>332</v>
      </c>
      <c r="M1660" s="20" t="s">
        <v>125</v>
      </c>
      <c r="N1660" s="21">
        <v>6102.77</v>
      </c>
      <c r="O1660" s="21">
        <v>0</v>
      </c>
      <c r="P1660" s="20"/>
      <c r="Q1660" s="19">
        <v>45562</v>
      </c>
      <c r="R1660" s="20"/>
      <c r="S1660" s="19">
        <v>45673</v>
      </c>
      <c r="T1660" s="20" t="s">
        <v>7400</v>
      </c>
      <c r="U1660" s="20">
        <v>1031027</v>
      </c>
      <c r="V1660" s="20">
        <v>240002883</v>
      </c>
      <c r="W1660" s="20" t="s">
        <v>847</v>
      </c>
      <c r="X1660" s="20" t="s">
        <v>305</v>
      </c>
      <c r="Y1660" s="20" t="s">
        <v>333</v>
      </c>
      <c r="Z1660" s="20" t="s">
        <v>7530</v>
      </c>
      <c r="AA1660" s="20" t="s">
        <v>335</v>
      </c>
      <c r="AB1660" s="20" t="s">
        <v>336</v>
      </c>
      <c r="AC1660" s="20" t="s">
        <v>337</v>
      </c>
      <c r="AD1660" s="20" t="s">
        <v>56</v>
      </c>
      <c r="AE1660" s="20" t="s">
        <v>1014</v>
      </c>
    </row>
    <row r="1661" spans="1:31" ht="21" customHeight="1" x14ac:dyDescent="0.2">
      <c r="A1661" s="4">
        <f t="shared" si="79"/>
        <v>1659</v>
      </c>
      <c r="B1661" s="4" t="str">
        <f t="shared" si="80"/>
        <v>F010-00026050</v>
      </c>
      <c r="C1661" s="4" t="str">
        <f>IFERROR(VLOOKUP(F1661,Tablas!$A$1:$B$3,2,0),"")</f>
        <v>Factura</v>
      </c>
      <c r="D1661" s="4" t="str">
        <f t="shared" si="81"/>
        <v>Nacional - LETRA 45-52-66-73-90-105-120 DIAS / DRAFT 45-52-66-73-90-105-120 DAYS - Facturas clientes - C20110651121</v>
      </c>
      <c r="E1661" s="19">
        <v>45562</v>
      </c>
      <c r="F1661" s="20" t="s">
        <v>1001</v>
      </c>
      <c r="G1661" s="20" t="s">
        <v>8178</v>
      </c>
      <c r="H1661" s="20" t="s">
        <v>44</v>
      </c>
      <c r="I1661" s="20" t="s">
        <v>45</v>
      </c>
      <c r="J1661" s="20" t="s">
        <v>330</v>
      </c>
      <c r="K1661" s="20" t="s">
        <v>331</v>
      </c>
      <c r="L1661" s="20" t="s">
        <v>332</v>
      </c>
      <c r="M1661" s="20" t="s">
        <v>125</v>
      </c>
      <c r="N1661" s="21">
        <v>6102.77</v>
      </c>
      <c r="O1661" s="21">
        <v>0</v>
      </c>
      <c r="P1661" s="20"/>
      <c r="Q1661" s="19">
        <v>45562</v>
      </c>
      <c r="R1661" s="20"/>
      <c r="S1661" s="19">
        <v>45712</v>
      </c>
      <c r="T1661" s="20" t="s">
        <v>7400</v>
      </c>
      <c r="U1661" s="20">
        <v>1031027</v>
      </c>
      <c r="V1661" s="20">
        <v>240002883</v>
      </c>
      <c r="W1661" s="20" t="s">
        <v>847</v>
      </c>
      <c r="X1661" s="20" t="s">
        <v>305</v>
      </c>
      <c r="Y1661" s="20" t="s">
        <v>333</v>
      </c>
      <c r="Z1661" s="20" t="s">
        <v>7530</v>
      </c>
      <c r="AA1661" s="20" t="s">
        <v>335</v>
      </c>
      <c r="AB1661" s="20" t="s">
        <v>336</v>
      </c>
      <c r="AC1661" s="20" t="s">
        <v>337</v>
      </c>
      <c r="AD1661" s="20" t="s">
        <v>56</v>
      </c>
      <c r="AE1661" s="20" t="s">
        <v>1014</v>
      </c>
    </row>
    <row r="1662" spans="1:31" ht="21" customHeight="1" x14ac:dyDescent="0.2">
      <c r="A1662" s="4">
        <f t="shared" si="79"/>
        <v>1660</v>
      </c>
      <c r="B1662" s="4" t="str">
        <f t="shared" si="80"/>
        <v>F010-00026050</v>
      </c>
      <c r="C1662" s="4" t="str">
        <f>IFERROR(VLOOKUP(F1662,Tablas!$A$1:$B$3,2,0),"")</f>
        <v>Factura</v>
      </c>
      <c r="D1662" s="4" t="str">
        <f t="shared" si="81"/>
        <v>Nacional - LETRA 45-52-66-73-90-105-120 DIAS / DRAFT 45-52-66-73-90-105-120 DAYS - Facturas clientes - C20110651121</v>
      </c>
      <c r="E1662" s="19">
        <v>45562</v>
      </c>
      <c r="F1662" s="20" t="s">
        <v>1001</v>
      </c>
      <c r="G1662" s="20" t="s">
        <v>8178</v>
      </c>
      <c r="H1662" s="20" t="s">
        <v>44</v>
      </c>
      <c r="I1662" s="20" t="s">
        <v>45</v>
      </c>
      <c r="J1662" s="20" t="s">
        <v>330</v>
      </c>
      <c r="K1662" s="20" t="s">
        <v>331</v>
      </c>
      <c r="L1662" s="20" t="s">
        <v>332</v>
      </c>
      <c r="M1662" s="20" t="s">
        <v>125</v>
      </c>
      <c r="N1662" s="21">
        <v>6102.77</v>
      </c>
      <c r="O1662" s="21">
        <v>0</v>
      </c>
      <c r="P1662" s="20"/>
      <c r="Q1662" s="19">
        <v>45562</v>
      </c>
      <c r="R1662" s="20"/>
      <c r="S1662" s="19">
        <v>45697</v>
      </c>
      <c r="T1662" s="20" t="s">
        <v>7400</v>
      </c>
      <c r="U1662" s="20">
        <v>1031027</v>
      </c>
      <c r="V1662" s="20">
        <v>240002883</v>
      </c>
      <c r="W1662" s="20" t="s">
        <v>847</v>
      </c>
      <c r="X1662" s="20" t="s">
        <v>305</v>
      </c>
      <c r="Y1662" s="20" t="s">
        <v>333</v>
      </c>
      <c r="Z1662" s="20" t="s">
        <v>7530</v>
      </c>
      <c r="AA1662" s="20" t="s">
        <v>335</v>
      </c>
      <c r="AB1662" s="20" t="s">
        <v>336</v>
      </c>
      <c r="AC1662" s="20" t="s">
        <v>337</v>
      </c>
      <c r="AD1662" s="20" t="s">
        <v>56</v>
      </c>
      <c r="AE1662" s="20" t="s">
        <v>1014</v>
      </c>
    </row>
    <row r="1663" spans="1:31" ht="21" customHeight="1" x14ac:dyDescent="0.2">
      <c r="A1663" s="4">
        <f t="shared" ref="A1663:A1726" si="82">ROW()-2</f>
        <v>1661</v>
      </c>
      <c r="B1663" s="4" t="str">
        <f t="shared" ref="B1663:B1726" si="83">MID(G1663,4,20)</f>
        <v>F010-00026000</v>
      </c>
      <c r="C1663" s="4" t="str">
        <f>IFERROR(VLOOKUP(F1663,Tablas!$A$1:$B$3,2,0),"")</f>
        <v>Factura</v>
      </c>
      <c r="D1663" s="4" t="str">
        <f t="shared" ref="D1663:D1726" si="84">CONCATENATE(AE1663," - ",T1663," - ",Z1663)</f>
        <v>Nacional - LETRAS 45-52-59-66-73-80-90 DAYS - Facturas clientes - C20486256657</v>
      </c>
      <c r="E1663" s="19">
        <v>45559</v>
      </c>
      <c r="F1663" s="20" t="s">
        <v>1001</v>
      </c>
      <c r="G1663" s="20" t="s">
        <v>8179</v>
      </c>
      <c r="H1663" s="20" t="s">
        <v>44</v>
      </c>
      <c r="I1663" s="20" t="s">
        <v>45</v>
      </c>
      <c r="J1663" s="20" t="s">
        <v>4836</v>
      </c>
      <c r="K1663" s="20" t="s">
        <v>4837</v>
      </c>
      <c r="L1663" s="20" t="s">
        <v>4838</v>
      </c>
      <c r="M1663" s="20" t="s">
        <v>125</v>
      </c>
      <c r="N1663" s="21">
        <v>6108.97</v>
      </c>
      <c r="O1663" s="21">
        <v>0</v>
      </c>
      <c r="P1663" s="20"/>
      <c r="Q1663" s="19">
        <v>45559</v>
      </c>
      <c r="R1663" s="20"/>
      <c r="S1663" s="19">
        <v>45677</v>
      </c>
      <c r="T1663" s="20" t="s">
        <v>8099</v>
      </c>
      <c r="U1663" s="20">
        <v>1028149</v>
      </c>
      <c r="V1663" s="20">
        <v>240002831</v>
      </c>
      <c r="W1663" s="20" t="s">
        <v>847</v>
      </c>
      <c r="X1663" s="20" t="s">
        <v>305</v>
      </c>
      <c r="Y1663" s="20" t="s">
        <v>446</v>
      </c>
      <c r="Z1663" s="20" t="s">
        <v>4839</v>
      </c>
      <c r="AA1663" s="20" t="s">
        <v>4840</v>
      </c>
      <c r="AB1663" s="20" t="s">
        <v>415</v>
      </c>
      <c r="AC1663" s="20" t="s">
        <v>415</v>
      </c>
      <c r="AD1663" s="20" t="s">
        <v>56</v>
      </c>
      <c r="AE1663" s="20" t="s">
        <v>1014</v>
      </c>
    </row>
    <row r="1664" spans="1:31" ht="21" customHeight="1" x14ac:dyDescent="0.2">
      <c r="A1664" s="4">
        <f t="shared" si="82"/>
        <v>1662</v>
      </c>
      <c r="B1664" s="4" t="str">
        <f t="shared" si="83"/>
        <v>F010-00026000</v>
      </c>
      <c r="C1664" s="4" t="str">
        <f>IFERROR(VLOOKUP(F1664,Tablas!$A$1:$B$3,2,0),"")</f>
        <v>Factura</v>
      </c>
      <c r="D1664" s="4" t="str">
        <f t="shared" si="84"/>
        <v>Nacional - LETRAS 45-52-59-66-73-80-90 DAYS - Facturas clientes - C20486256657</v>
      </c>
      <c r="E1664" s="19">
        <v>45559</v>
      </c>
      <c r="F1664" s="20" t="s">
        <v>1001</v>
      </c>
      <c r="G1664" s="20" t="s">
        <v>8179</v>
      </c>
      <c r="H1664" s="20" t="s">
        <v>44</v>
      </c>
      <c r="I1664" s="20" t="s">
        <v>45</v>
      </c>
      <c r="J1664" s="20" t="s">
        <v>4836</v>
      </c>
      <c r="K1664" s="20" t="s">
        <v>4837</v>
      </c>
      <c r="L1664" s="20" t="s">
        <v>4838</v>
      </c>
      <c r="M1664" s="20" t="s">
        <v>125</v>
      </c>
      <c r="N1664" s="21">
        <v>6108.97</v>
      </c>
      <c r="O1664" s="21">
        <v>0</v>
      </c>
      <c r="P1664" s="20"/>
      <c r="Q1664" s="19">
        <v>45559</v>
      </c>
      <c r="R1664" s="20"/>
      <c r="S1664" s="19">
        <v>45684</v>
      </c>
      <c r="T1664" s="20" t="s">
        <v>8099</v>
      </c>
      <c r="U1664" s="20">
        <v>1028149</v>
      </c>
      <c r="V1664" s="20">
        <v>240002831</v>
      </c>
      <c r="W1664" s="20" t="s">
        <v>847</v>
      </c>
      <c r="X1664" s="20" t="s">
        <v>305</v>
      </c>
      <c r="Y1664" s="20" t="s">
        <v>446</v>
      </c>
      <c r="Z1664" s="20" t="s">
        <v>4839</v>
      </c>
      <c r="AA1664" s="20" t="s">
        <v>4840</v>
      </c>
      <c r="AB1664" s="20" t="s">
        <v>415</v>
      </c>
      <c r="AC1664" s="20" t="s">
        <v>415</v>
      </c>
      <c r="AD1664" s="20" t="s">
        <v>56</v>
      </c>
      <c r="AE1664" s="20" t="s">
        <v>1014</v>
      </c>
    </row>
    <row r="1665" spans="1:31" ht="21" customHeight="1" x14ac:dyDescent="0.2">
      <c r="A1665" s="4">
        <f t="shared" si="82"/>
        <v>1663</v>
      </c>
      <c r="B1665" s="4" t="str">
        <f t="shared" si="83"/>
        <v>F010-00026000</v>
      </c>
      <c r="C1665" s="4" t="str">
        <f>IFERROR(VLOOKUP(F1665,Tablas!$A$1:$B$3,2,0),"")</f>
        <v>Factura</v>
      </c>
      <c r="D1665" s="4" t="str">
        <f t="shared" si="84"/>
        <v>Nacional - LETRAS 45-52-59-66-73-80-90 DAYS - Facturas clientes - C20486256657</v>
      </c>
      <c r="E1665" s="19">
        <v>45559</v>
      </c>
      <c r="F1665" s="20" t="s">
        <v>1001</v>
      </c>
      <c r="G1665" s="20" t="s">
        <v>8179</v>
      </c>
      <c r="H1665" s="20" t="s">
        <v>44</v>
      </c>
      <c r="I1665" s="20" t="s">
        <v>45</v>
      </c>
      <c r="J1665" s="20" t="s">
        <v>4836</v>
      </c>
      <c r="K1665" s="20" t="s">
        <v>4837</v>
      </c>
      <c r="L1665" s="20" t="s">
        <v>4838</v>
      </c>
      <c r="M1665" s="20" t="s">
        <v>125</v>
      </c>
      <c r="N1665" s="21">
        <v>6108.97</v>
      </c>
      <c r="O1665" s="21">
        <v>0</v>
      </c>
      <c r="P1665" s="20"/>
      <c r="Q1665" s="19">
        <v>45559</v>
      </c>
      <c r="R1665" s="20"/>
      <c r="S1665" s="19">
        <v>45656</v>
      </c>
      <c r="T1665" s="20" t="s">
        <v>8099</v>
      </c>
      <c r="U1665" s="20">
        <v>1028149</v>
      </c>
      <c r="V1665" s="20">
        <v>240002831</v>
      </c>
      <c r="W1665" s="20" t="s">
        <v>847</v>
      </c>
      <c r="X1665" s="20" t="s">
        <v>305</v>
      </c>
      <c r="Y1665" s="20" t="s">
        <v>446</v>
      </c>
      <c r="Z1665" s="20" t="s">
        <v>4839</v>
      </c>
      <c r="AA1665" s="20" t="s">
        <v>4840</v>
      </c>
      <c r="AB1665" s="20" t="s">
        <v>415</v>
      </c>
      <c r="AC1665" s="20" t="s">
        <v>415</v>
      </c>
      <c r="AD1665" s="20" t="s">
        <v>56</v>
      </c>
      <c r="AE1665" s="20" t="s">
        <v>1014</v>
      </c>
    </row>
    <row r="1666" spans="1:31" ht="21" customHeight="1" x14ac:dyDescent="0.2">
      <c r="A1666" s="4">
        <f t="shared" si="82"/>
        <v>1664</v>
      </c>
      <c r="B1666" s="4" t="str">
        <f t="shared" si="83"/>
        <v>F010-00026000</v>
      </c>
      <c r="C1666" s="4" t="str">
        <f>IFERROR(VLOOKUP(F1666,Tablas!$A$1:$B$3,2,0),"")</f>
        <v>Factura</v>
      </c>
      <c r="D1666" s="4" t="str">
        <f t="shared" si="84"/>
        <v>Nacional - LETRAS 45-52-59-66-73-80-90 DAYS - Facturas clientes - C20486256657</v>
      </c>
      <c r="E1666" s="19">
        <v>45559</v>
      </c>
      <c r="F1666" s="20" t="s">
        <v>1001</v>
      </c>
      <c r="G1666" s="20" t="s">
        <v>8179</v>
      </c>
      <c r="H1666" s="20" t="s">
        <v>44</v>
      </c>
      <c r="I1666" s="20" t="s">
        <v>45</v>
      </c>
      <c r="J1666" s="20" t="s">
        <v>4836</v>
      </c>
      <c r="K1666" s="20" t="s">
        <v>4837</v>
      </c>
      <c r="L1666" s="20" t="s">
        <v>4838</v>
      </c>
      <c r="M1666" s="20" t="s">
        <v>125</v>
      </c>
      <c r="N1666" s="21">
        <v>6108.97</v>
      </c>
      <c r="O1666" s="21">
        <v>0</v>
      </c>
      <c r="P1666" s="20"/>
      <c r="Q1666" s="19">
        <v>45559</v>
      </c>
      <c r="R1666" s="20"/>
      <c r="S1666" s="19">
        <v>45663</v>
      </c>
      <c r="T1666" s="20" t="s">
        <v>8099</v>
      </c>
      <c r="U1666" s="20">
        <v>1028149</v>
      </c>
      <c r="V1666" s="20">
        <v>240002831</v>
      </c>
      <c r="W1666" s="20" t="s">
        <v>847</v>
      </c>
      <c r="X1666" s="20" t="s">
        <v>305</v>
      </c>
      <c r="Y1666" s="20" t="s">
        <v>446</v>
      </c>
      <c r="Z1666" s="20" t="s">
        <v>4839</v>
      </c>
      <c r="AA1666" s="20" t="s">
        <v>4840</v>
      </c>
      <c r="AB1666" s="20" t="s">
        <v>415</v>
      </c>
      <c r="AC1666" s="20" t="s">
        <v>415</v>
      </c>
      <c r="AD1666" s="20" t="s">
        <v>56</v>
      </c>
      <c r="AE1666" s="20" t="s">
        <v>1014</v>
      </c>
    </row>
    <row r="1667" spans="1:31" ht="21" customHeight="1" x14ac:dyDescent="0.2">
      <c r="A1667" s="4">
        <f t="shared" si="82"/>
        <v>1665</v>
      </c>
      <c r="B1667" s="4" t="str">
        <f t="shared" si="83"/>
        <v>F010-00026000</v>
      </c>
      <c r="C1667" s="4" t="str">
        <f>IFERROR(VLOOKUP(F1667,Tablas!$A$1:$B$3,2,0),"")</f>
        <v>Factura</v>
      </c>
      <c r="D1667" s="4" t="str">
        <f t="shared" si="84"/>
        <v>Nacional - LETRAS 45-52-59-66-73-80-90 DAYS - Facturas clientes - C20486256657</v>
      </c>
      <c r="E1667" s="19">
        <v>45559</v>
      </c>
      <c r="F1667" s="20" t="s">
        <v>1001</v>
      </c>
      <c r="G1667" s="20" t="s">
        <v>8179</v>
      </c>
      <c r="H1667" s="20" t="s">
        <v>44</v>
      </c>
      <c r="I1667" s="20" t="s">
        <v>45</v>
      </c>
      <c r="J1667" s="20" t="s">
        <v>4836</v>
      </c>
      <c r="K1667" s="20" t="s">
        <v>4837</v>
      </c>
      <c r="L1667" s="20" t="s">
        <v>4838</v>
      </c>
      <c r="M1667" s="20" t="s">
        <v>125</v>
      </c>
      <c r="N1667" s="21">
        <v>6108.97</v>
      </c>
      <c r="O1667" s="21">
        <v>0</v>
      </c>
      <c r="P1667" s="20"/>
      <c r="Q1667" s="19">
        <v>45559</v>
      </c>
      <c r="R1667" s="20"/>
      <c r="S1667" s="19">
        <v>45649</v>
      </c>
      <c r="T1667" s="20" t="s">
        <v>8099</v>
      </c>
      <c r="U1667" s="20">
        <v>1028149</v>
      </c>
      <c r="V1667" s="20">
        <v>240002831</v>
      </c>
      <c r="W1667" s="20" t="s">
        <v>847</v>
      </c>
      <c r="X1667" s="20" t="s">
        <v>305</v>
      </c>
      <c r="Y1667" s="20" t="s">
        <v>446</v>
      </c>
      <c r="Z1667" s="20" t="s">
        <v>4839</v>
      </c>
      <c r="AA1667" s="20" t="s">
        <v>4840</v>
      </c>
      <c r="AB1667" s="20" t="s">
        <v>415</v>
      </c>
      <c r="AC1667" s="20" t="s">
        <v>415</v>
      </c>
      <c r="AD1667" s="20" t="s">
        <v>56</v>
      </c>
      <c r="AE1667" s="20" t="s">
        <v>1014</v>
      </c>
    </row>
    <row r="1668" spans="1:31" ht="21" customHeight="1" x14ac:dyDescent="0.2">
      <c r="A1668" s="4">
        <f t="shared" si="82"/>
        <v>1666</v>
      </c>
      <c r="B1668" s="4" t="str">
        <f t="shared" si="83"/>
        <v>F010-00026000</v>
      </c>
      <c r="C1668" s="4" t="str">
        <f>IFERROR(VLOOKUP(F1668,Tablas!$A$1:$B$3,2,0),"")</f>
        <v>Factura</v>
      </c>
      <c r="D1668" s="4" t="str">
        <f t="shared" si="84"/>
        <v>Nacional - LETRAS 45-52-59-66-73-80-90 DAYS - Facturas clientes - C20486256657</v>
      </c>
      <c r="E1668" s="19">
        <v>45559</v>
      </c>
      <c r="F1668" s="20" t="s">
        <v>1001</v>
      </c>
      <c r="G1668" s="20" t="s">
        <v>8179</v>
      </c>
      <c r="H1668" s="20" t="s">
        <v>44</v>
      </c>
      <c r="I1668" s="20" t="s">
        <v>45</v>
      </c>
      <c r="J1668" s="20" t="s">
        <v>4836</v>
      </c>
      <c r="K1668" s="20" t="s">
        <v>4837</v>
      </c>
      <c r="L1668" s="20" t="s">
        <v>4838</v>
      </c>
      <c r="M1668" s="20" t="s">
        <v>125</v>
      </c>
      <c r="N1668" s="21">
        <v>6108.97</v>
      </c>
      <c r="O1668" s="21">
        <v>0</v>
      </c>
      <c r="P1668" s="20"/>
      <c r="Q1668" s="19">
        <v>45559</v>
      </c>
      <c r="R1668" s="20"/>
      <c r="S1668" s="19">
        <v>45670</v>
      </c>
      <c r="T1668" s="20" t="s">
        <v>8099</v>
      </c>
      <c r="U1668" s="20">
        <v>1028149</v>
      </c>
      <c r="V1668" s="20">
        <v>240002831</v>
      </c>
      <c r="W1668" s="20" t="s">
        <v>847</v>
      </c>
      <c r="X1668" s="20" t="s">
        <v>305</v>
      </c>
      <c r="Y1668" s="20" t="s">
        <v>446</v>
      </c>
      <c r="Z1668" s="20" t="s">
        <v>4839</v>
      </c>
      <c r="AA1668" s="20" t="s">
        <v>4840</v>
      </c>
      <c r="AB1668" s="20" t="s">
        <v>415</v>
      </c>
      <c r="AC1668" s="20" t="s">
        <v>415</v>
      </c>
      <c r="AD1668" s="20" t="s">
        <v>56</v>
      </c>
      <c r="AE1668" s="20" t="s">
        <v>1014</v>
      </c>
    </row>
    <row r="1669" spans="1:31" ht="21" customHeight="1" x14ac:dyDescent="0.2">
      <c r="A1669" s="4">
        <f t="shared" si="82"/>
        <v>1667</v>
      </c>
      <c r="B1669" s="4" t="str">
        <f t="shared" si="83"/>
        <v>B010-00006447</v>
      </c>
      <c r="C1669" s="4" t="str">
        <f>IFERROR(VLOOKUP(F1669,Tablas!$A$1:$B$3,2,0),"")</f>
        <v>Boleta</v>
      </c>
      <c r="D1669" s="4" t="str">
        <f t="shared" si="84"/>
        <v xml:space="preserve"> - CONTADO / CASH - INTERESES POR PRESTAMO SEGUN CONTRATO 30/11/2019</v>
      </c>
      <c r="E1669" s="19">
        <v>43799</v>
      </c>
      <c r="F1669" s="20" t="s">
        <v>842</v>
      </c>
      <c r="G1669" s="20" t="s">
        <v>8182</v>
      </c>
      <c r="H1669" s="20" t="s">
        <v>44</v>
      </c>
      <c r="I1669" s="20" t="s">
        <v>45</v>
      </c>
      <c r="J1669" s="20" t="s">
        <v>350</v>
      </c>
      <c r="K1669" s="20" t="s">
        <v>351</v>
      </c>
      <c r="L1669" s="20" t="s">
        <v>352</v>
      </c>
      <c r="M1669" s="20" t="s">
        <v>33</v>
      </c>
      <c r="N1669" s="21">
        <v>6260.86</v>
      </c>
      <c r="O1669" s="25">
        <v>1841.97</v>
      </c>
      <c r="P1669" s="20"/>
      <c r="Q1669" s="19">
        <v>43799</v>
      </c>
      <c r="R1669" s="20"/>
      <c r="S1669" s="19">
        <v>43799</v>
      </c>
      <c r="T1669" s="20" t="s">
        <v>49</v>
      </c>
      <c r="U1669" s="20">
        <v>281674</v>
      </c>
      <c r="V1669" s="20">
        <v>1900001707</v>
      </c>
      <c r="W1669" s="20" t="s">
        <v>847</v>
      </c>
      <c r="X1669" s="20" t="s">
        <v>2795</v>
      </c>
      <c r="Y1669" s="20" t="s">
        <v>52</v>
      </c>
      <c r="Z1669" s="20" t="s">
        <v>8183</v>
      </c>
      <c r="AA1669" s="20" t="s">
        <v>353</v>
      </c>
      <c r="AB1669" s="20" t="s">
        <v>54</v>
      </c>
      <c r="AC1669" s="20" t="s">
        <v>167</v>
      </c>
      <c r="AD1669" s="20" t="s">
        <v>56</v>
      </c>
      <c r="AE1669" s="20"/>
    </row>
    <row r="1670" spans="1:31" ht="21" customHeight="1" x14ac:dyDescent="0.2">
      <c r="A1670" s="4">
        <f t="shared" si="82"/>
        <v>1668</v>
      </c>
      <c r="B1670" s="4" t="str">
        <f t="shared" si="83"/>
        <v>B010-00006308</v>
      </c>
      <c r="C1670" s="4" t="str">
        <f>IFERROR(VLOOKUP(F1670,Tablas!$A$1:$B$3,2,0),"")</f>
        <v>Boleta</v>
      </c>
      <c r="D1670" s="4" t="str">
        <f t="shared" si="84"/>
        <v xml:space="preserve"> - CONTADO / CASH - INTERESES POR PRESTAMO SEGUN CONTRATO 31/10/2019</v>
      </c>
      <c r="E1670" s="19">
        <v>43769</v>
      </c>
      <c r="F1670" s="20" t="s">
        <v>842</v>
      </c>
      <c r="G1670" s="20" t="s">
        <v>8185</v>
      </c>
      <c r="H1670" s="20" t="s">
        <v>44</v>
      </c>
      <c r="I1670" s="20" t="s">
        <v>45</v>
      </c>
      <c r="J1670" s="20" t="s">
        <v>350</v>
      </c>
      <c r="K1670" s="20" t="s">
        <v>351</v>
      </c>
      <c r="L1670" s="20" t="s">
        <v>352</v>
      </c>
      <c r="M1670" s="20" t="s">
        <v>33</v>
      </c>
      <c r="N1670" s="21">
        <v>6275.1</v>
      </c>
      <c r="O1670" s="25">
        <v>1873.72</v>
      </c>
      <c r="P1670" s="20"/>
      <c r="Q1670" s="19">
        <v>43769</v>
      </c>
      <c r="R1670" s="20"/>
      <c r="S1670" s="19">
        <v>43769</v>
      </c>
      <c r="T1670" s="20" t="s">
        <v>49</v>
      </c>
      <c r="U1670" s="20">
        <v>266079</v>
      </c>
      <c r="V1670" s="20">
        <v>1900001568</v>
      </c>
      <c r="W1670" s="20" t="s">
        <v>847</v>
      </c>
      <c r="X1670" s="20" t="s">
        <v>2795</v>
      </c>
      <c r="Y1670" s="20" t="s">
        <v>52</v>
      </c>
      <c r="Z1670" s="20" t="s">
        <v>7808</v>
      </c>
      <c r="AA1670" s="20" t="s">
        <v>353</v>
      </c>
      <c r="AB1670" s="20" t="s">
        <v>54</v>
      </c>
      <c r="AC1670" s="20" t="s">
        <v>167</v>
      </c>
      <c r="AD1670" s="20" t="s">
        <v>56</v>
      </c>
      <c r="AE1670" s="20"/>
    </row>
    <row r="1671" spans="1:31" ht="21" customHeight="1" x14ac:dyDescent="0.2">
      <c r="A1671" s="4">
        <f t="shared" si="82"/>
        <v>1669</v>
      </c>
      <c r="B1671" s="4" t="str">
        <f t="shared" si="83"/>
        <v>B010-00006158</v>
      </c>
      <c r="C1671" s="4" t="str">
        <f>IFERROR(VLOOKUP(F1671,Tablas!$A$1:$B$3,2,0),"")</f>
        <v>Boleta</v>
      </c>
      <c r="D1671" s="4" t="str">
        <f t="shared" si="84"/>
        <v xml:space="preserve"> - CONTADO / CASH - INTERESES POR PRESTAMO SEGUN CONTRATO 30/09/2019</v>
      </c>
      <c r="E1671" s="19">
        <v>43738</v>
      </c>
      <c r="F1671" s="20" t="s">
        <v>842</v>
      </c>
      <c r="G1671" s="20" t="s">
        <v>8187</v>
      </c>
      <c r="H1671" s="20" t="s">
        <v>44</v>
      </c>
      <c r="I1671" s="20" t="s">
        <v>45</v>
      </c>
      <c r="J1671" s="20" t="s">
        <v>350</v>
      </c>
      <c r="K1671" s="20" t="s">
        <v>351</v>
      </c>
      <c r="L1671" s="20" t="s">
        <v>352</v>
      </c>
      <c r="M1671" s="20" t="s">
        <v>33</v>
      </c>
      <c r="N1671" s="21">
        <v>6468.57</v>
      </c>
      <c r="O1671" s="25">
        <v>1905.32</v>
      </c>
      <c r="P1671" s="20"/>
      <c r="Q1671" s="19">
        <v>43738</v>
      </c>
      <c r="R1671" s="20"/>
      <c r="S1671" s="19">
        <v>43738</v>
      </c>
      <c r="T1671" s="20" t="s">
        <v>49</v>
      </c>
      <c r="U1671" s="20">
        <v>253795</v>
      </c>
      <c r="V1671" s="20">
        <v>1900001418</v>
      </c>
      <c r="W1671" s="20" t="s">
        <v>847</v>
      </c>
      <c r="X1671" s="20" t="s">
        <v>2795</v>
      </c>
      <c r="Y1671" s="20" t="s">
        <v>52</v>
      </c>
      <c r="Z1671" s="20" t="s">
        <v>7827</v>
      </c>
      <c r="AA1671" s="20" t="s">
        <v>353</v>
      </c>
      <c r="AB1671" s="20" t="s">
        <v>54</v>
      </c>
      <c r="AC1671" s="20" t="s">
        <v>167</v>
      </c>
      <c r="AD1671" s="20" t="s">
        <v>56</v>
      </c>
      <c r="AE1671" s="20"/>
    </row>
    <row r="1672" spans="1:31" ht="21" customHeight="1" x14ac:dyDescent="0.2">
      <c r="A1672" s="4">
        <f t="shared" si="82"/>
        <v>1670</v>
      </c>
      <c r="B1672" s="4" t="str">
        <f t="shared" si="83"/>
        <v>B010-00005857</v>
      </c>
      <c r="C1672" s="4" t="str">
        <f>IFERROR(VLOOKUP(F1672,Tablas!$A$1:$B$3,2,0),"")</f>
        <v>Boleta</v>
      </c>
      <c r="D1672" s="4" t="str">
        <f t="shared" si="84"/>
        <v xml:space="preserve"> - CONTADO / CASH - INTERESES POR PRESTAMO SEGUN CONTRATO 31/07/2019</v>
      </c>
      <c r="E1672" s="19">
        <v>43677</v>
      </c>
      <c r="F1672" s="20" t="s">
        <v>842</v>
      </c>
      <c r="G1672" s="20" t="s">
        <v>8188</v>
      </c>
      <c r="H1672" s="20" t="s">
        <v>44</v>
      </c>
      <c r="I1672" s="20" t="s">
        <v>45</v>
      </c>
      <c r="J1672" s="20" t="s">
        <v>350</v>
      </c>
      <c r="K1672" s="20" t="s">
        <v>351</v>
      </c>
      <c r="L1672" s="20" t="s">
        <v>352</v>
      </c>
      <c r="M1672" s="20" t="s">
        <v>33</v>
      </c>
      <c r="N1672" s="21">
        <v>6494.57</v>
      </c>
      <c r="O1672" s="25">
        <v>1968.05</v>
      </c>
      <c r="P1672" s="20"/>
      <c r="Q1672" s="19">
        <v>43677</v>
      </c>
      <c r="R1672" s="20"/>
      <c r="S1672" s="19">
        <v>43677</v>
      </c>
      <c r="T1672" s="20" t="s">
        <v>49</v>
      </c>
      <c r="U1672" s="20">
        <v>228989</v>
      </c>
      <c r="V1672" s="20">
        <v>1900001116</v>
      </c>
      <c r="W1672" s="20" t="s">
        <v>847</v>
      </c>
      <c r="X1672" s="20" t="s">
        <v>2795</v>
      </c>
      <c r="Y1672" s="20" t="s">
        <v>52</v>
      </c>
      <c r="Z1672" s="20" t="s">
        <v>7829</v>
      </c>
      <c r="AA1672" s="20" t="s">
        <v>353</v>
      </c>
      <c r="AB1672" s="20" t="s">
        <v>54</v>
      </c>
      <c r="AC1672" s="20" t="s">
        <v>167</v>
      </c>
      <c r="AD1672" s="20" t="s">
        <v>56</v>
      </c>
      <c r="AE1672" s="20"/>
    </row>
    <row r="1673" spans="1:31" ht="21" customHeight="1" x14ac:dyDescent="0.2">
      <c r="A1673" s="4">
        <f t="shared" si="82"/>
        <v>1671</v>
      </c>
      <c r="B1673" s="4" t="str">
        <f t="shared" si="83"/>
        <v>B010-00005998</v>
      </c>
      <c r="C1673" s="4" t="str">
        <f>IFERROR(VLOOKUP(F1673,Tablas!$A$1:$B$3,2,0),"")</f>
        <v>Boleta</v>
      </c>
      <c r="D1673" s="4" t="str">
        <f t="shared" si="84"/>
        <v xml:space="preserve"> - CONTADO / CASH - INTERESES POR PRESTAMO SEGUN CONTRATO 31/08/2019</v>
      </c>
      <c r="E1673" s="19">
        <v>43708</v>
      </c>
      <c r="F1673" s="20" t="s">
        <v>842</v>
      </c>
      <c r="G1673" s="20" t="s">
        <v>8189</v>
      </c>
      <c r="H1673" s="20" t="s">
        <v>44</v>
      </c>
      <c r="I1673" s="20" t="s">
        <v>45</v>
      </c>
      <c r="J1673" s="20" t="s">
        <v>350</v>
      </c>
      <c r="K1673" s="20" t="s">
        <v>351</v>
      </c>
      <c r="L1673" s="20" t="s">
        <v>352</v>
      </c>
      <c r="M1673" s="20" t="s">
        <v>33</v>
      </c>
      <c r="N1673" s="21">
        <v>6583.04</v>
      </c>
      <c r="O1673" s="25">
        <v>1936.76</v>
      </c>
      <c r="P1673" s="20"/>
      <c r="Q1673" s="19">
        <v>43708</v>
      </c>
      <c r="R1673" s="20"/>
      <c r="S1673" s="19">
        <v>43708</v>
      </c>
      <c r="T1673" s="20" t="s">
        <v>49</v>
      </c>
      <c r="U1673" s="20">
        <v>241892</v>
      </c>
      <c r="V1673" s="20">
        <v>1900001258</v>
      </c>
      <c r="W1673" s="20" t="s">
        <v>847</v>
      </c>
      <c r="X1673" s="20" t="s">
        <v>2795</v>
      </c>
      <c r="Y1673" s="20" t="s">
        <v>52</v>
      </c>
      <c r="Z1673" s="20" t="s">
        <v>7835</v>
      </c>
      <c r="AA1673" s="20" t="s">
        <v>353</v>
      </c>
      <c r="AB1673" s="20" t="s">
        <v>54</v>
      </c>
      <c r="AC1673" s="20" t="s">
        <v>167</v>
      </c>
      <c r="AD1673" s="20" t="s">
        <v>56</v>
      </c>
      <c r="AE1673" s="20"/>
    </row>
    <row r="1674" spans="1:31" ht="21" customHeight="1" x14ac:dyDescent="0.2">
      <c r="A1674" s="4">
        <f t="shared" si="82"/>
        <v>1672</v>
      </c>
      <c r="B1674" s="4" t="str">
        <f t="shared" si="83"/>
        <v>B010-00005624</v>
      </c>
      <c r="C1674" s="4" t="str">
        <f>IFERROR(VLOOKUP(F1674,Tablas!$A$1:$B$3,2,0),"")</f>
        <v>Boleta</v>
      </c>
      <c r="D1674" s="4" t="str">
        <f t="shared" si="84"/>
        <v xml:space="preserve"> - CONTADO / CASH - INTERESES POR PRESTAMO SEGUN CONTRATO 28/06/2019</v>
      </c>
      <c r="E1674" s="19">
        <v>43644</v>
      </c>
      <c r="F1674" s="20" t="s">
        <v>842</v>
      </c>
      <c r="G1674" s="20" t="s">
        <v>8190</v>
      </c>
      <c r="H1674" s="20" t="s">
        <v>44</v>
      </c>
      <c r="I1674" s="20" t="s">
        <v>45</v>
      </c>
      <c r="J1674" s="20" t="s">
        <v>350</v>
      </c>
      <c r="K1674" s="20" t="s">
        <v>351</v>
      </c>
      <c r="L1674" s="20" t="s">
        <v>352</v>
      </c>
      <c r="M1674" s="20" t="s">
        <v>33</v>
      </c>
      <c r="N1674" s="21">
        <v>6585.33</v>
      </c>
      <c r="O1674" s="25">
        <v>1999.19</v>
      </c>
      <c r="P1674" s="20"/>
      <c r="Q1674" s="19">
        <v>43644</v>
      </c>
      <c r="R1674" s="20"/>
      <c r="S1674" s="19">
        <v>43644</v>
      </c>
      <c r="T1674" s="20" t="s">
        <v>49</v>
      </c>
      <c r="U1674" s="20">
        <v>215029</v>
      </c>
      <c r="V1674" s="20">
        <v>1900000777</v>
      </c>
      <c r="W1674" s="20" t="s">
        <v>847</v>
      </c>
      <c r="X1674" s="20" t="s">
        <v>2795</v>
      </c>
      <c r="Y1674" s="20" t="s">
        <v>52</v>
      </c>
      <c r="Z1674" s="20" t="s">
        <v>7837</v>
      </c>
      <c r="AA1674" s="20" t="s">
        <v>353</v>
      </c>
      <c r="AB1674" s="20" t="s">
        <v>54</v>
      </c>
      <c r="AC1674" s="20" t="s">
        <v>167</v>
      </c>
      <c r="AD1674" s="20" t="s">
        <v>56</v>
      </c>
      <c r="AE1674" s="20"/>
    </row>
    <row r="1675" spans="1:31" ht="21" customHeight="1" x14ac:dyDescent="0.2">
      <c r="A1675" s="4">
        <f t="shared" si="82"/>
        <v>1673</v>
      </c>
      <c r="B1675" s="4" t="str">
        <f t="shared" si="83"/>
        <v>B010-00005578</v>
      </c>
      <c r="C1675" s="4" t="str">
        <f>IFERROR(VLOOKUP(F1675,Tablas!$A$1:$B$3,2,0),"")</f>
        <v>Boleta</v>
      </c>
      <c r="D1675" s="4" t="str">
        <f t="shared" si="84"/>
        <v xml:space="preserve"> - CONTADO / CASH - INTERESES POR PRESTAMO SEGUN CONTRATO 31/05/2019</v>
      </c>
      <c r="E1675" s="19">
        <v>43616</v>
      </c>
      <c r="F1675" s="20" t="s">
        <v>842</v>
      </c>
      <c r="G1675" s="20" t="s">
        <v>8203</v>
      </c>
      <c r="H1675" s="20" t="s">
        <v>44</v>
      </c>
      <c r="I1675" s="20" t="s">
        <v>45</v>
      </c>
      <c r="J1675" s="20" t="s">
        <v>350</v>
      </c>
      <c r="K1675" s="20" t="s">
        <v>351</v>
      </c>
      <c r="L1675" s="20" t="s">
        <v>352</v>
      </c>
      <c r="M1675" s="20" t="s">
        <v>33</v>
      </c>
      <c r="N1675" s="21">
        <v>6827.53</v>
      </c>
      <c r="O1675" s="25">
        <v>2030.19</v>
      </c>
      <c r="P1675" s="20"/>
      <c r="Q1675" s="19">
        <v>43616</v>
      </c>
      <c r="R1675" s="20"/>
      <c r="S1675" s="19">
        <v>43616</v>
      </c>
      <c r="T1675" s="20" t="s">
        <v>49</v>
      </c>
      <c r="U1675" s="20">
        <v>203100</v>
      </c>
      <c r="V1675" s="20">
        <v>1900000731</v>
      </c>
      <c r="W1675" s="20" t="s">
        <v>847</v>
      </c>
      <c r="X1675" s="20" t="s">
        <v>2795</v>
      </c>
      <c r="Y1675" s="20" t="s">
        <v>52</v>
      </c>
      <c r="Z1675" s="20" t="s">
        <v>7851</v>
      </c>
      <c r="AA1675" s="20" t="s">
        <v>353</v>
      </c>
      <c r="AB1675" s="20" t="s">
        <v>54</v>
      </c>
      <c r="AC1675" s="20" t="s">
        <v>167</v>
      </c>
      <c r="AD1675" s="20" t="s">
        <v>56</v>
      </c>
      <c r="AE1675" s="20"/>
    </row>
    <row r="1676" spans="1:31" ht="21" customHeight="1" x14ac:dyDescent="0.2">
      <c r="A1676" s="4">
        <f t="shared" si="82"/>
        <v>1674</v>
      </c>
      <c r="B1676" s="4" t="str">
        <f t="shared" si="83"/>
        <v>B010-00005383</v>
      </c>
      <c r="C1676" s="4" t="str">
        <f>IFERROR(VLOOKUP(F1676,Tablas!$A$1:$B$3,2,0),"")</f>
        <v>Boleta</v>
      </c>
      <c r="D1676" s="4" t="str">
        <f t="shared" si="84"/>
        <v xml:space="preserve"> - CONTADO / CASH - INTERESES POR PRESTAMO SEGUN CONTRATO 30/04/2019</v>
      </c>
      <c r="E1676" s="19">
        <v>43585</v>
      </c>
      <c r="F1676" s="20" t="s">
        <v>842</v>
      </c>
      <c r="G1676" s="20" t="s">
        <v>8205</v>
      </c>
      <c r="H1676" s="20" t="s">
        <v>44</v>
      </c>
      <c r="I1676" s="20" t="s">
        <v>45</v>
      </c>
      <c r="J1676" s="20" t="s">
        <v>350</v>
      </c>
      <c r="K1676" s="20" t="s">
        <v>351</v>
      </c>
      <c r="L1676" s="20" t="s">
        <v>352</v>
      </c>
      <c r="M1676" s="20" t="s">
        <v>33</v>
      </c>
      <c r="N1676" s="21">
        <v>6836.41</v>
      </c>
      <c r="O1676" s="25">
        <v>2061.02</v>
      </c>
      <c r="P1676" s="20"/>
      <c r="Q1676" s="19">
        <v>43585</v>
      </c>
      <c r="R1676" s="20"/>
      <c r="S1676" s="19">
        <v>43585</v>
      </c>
      <c r="T1676" s="20" t="s">
        <v>49</v>
      </c>
      <c r="U1676" s="20">
        <v>190756</v>
      </c>
      <c r="V1676" s="20">
        <v>1900000536</v>
      </c>
      <c r="W1676" s="20" t="s">
        <v>847</v>
      </c>
      <c r="X1676" s="20" t="s">
        <v>2795</v>
      </c>
      <c r="Y1676" s="20" t="s">
        <v>52</v>
      </c>
      <c r="Z1676" s="20" t="s">
        <v>7853</v>
      </c>
      <c r="AA1676" s="20" t="s">
        <v>353</v>
      </c>
      <c r="AB1676" s="20" t="s">
        <v>54</v>
      </c>
      <c r="AC1676" s="20" t="s">
        <v>167</v>
      </c>
      <c r="AD1676" s="20" t="s">
        <v>56</v>
      </c>
      <c r="AE1676" s="20"/>
    </row>
    <row r="1677" spans="1:31" ht="21" customHeight="1" x14ac:dyDescent="0.2">
      <c r="A1677" s="4">
        <f t="shared" si="82"/>
        <v>1675</v>
      </c>
      <c r="B1677" s="4" t="str">
        <f t="shared" si="83"/>
        <v>F010-00025740</v>
      </c>
      <c r="C1677" s="4" t="str">
        <f>IFERROR(VLOOKUP(F1677,Tablas!$A$1:$B$3,2,0),"")</f>
        <v>Factura</v>
      </c>
      <c r="D1677" s="4" t="str">
        <f t="shared" si="84"/>
        <v>Nacional - LETRA 75 DIAS / DRAFT 75 DAYS - Facturas clientes - C20100269113</v>
      </c>
      <c r="E1677" s="19">
        <v>45531</v>
      </c>
      <c r="F1677" s="20" t="s">
        <v>1001</v>
      </c>
      <c r="G1677" s="20" t="s">
        <v>8218</v>
      </c>
      <c r="H1677" s="20" t="s">
        <v>44</v>
      </c>
      <c r="I1677" s="20" t="s">
        <v>45</v>
      </c>
      <c r="J1677" s="20" t="s">
        <v>8004</v>
      </c>
      <c r="K1677" s="20" t="s">
        <v>8005</v>
      </c>
      <c r="L1677" s="20" t="s">
        <v>8006</v>
      </c>
      <c r="M1677" s="20" t="s">
        <v>125</v>
      </c>
      <c r="N1677" s="21">
        <v>6919.52</v>
      </c>
      <c r="O1677" s="21">
        <v>0</v>
      </c>
      <c r="P1677" s="20"/>
      <c r="Q1677" s="19">
        <v>45531</v>
      </c>
      <c r="R1677" s="20"/>
      <c r="S1677" s="19">
        <v>45681</v>
      </c>
      <c r="T1677" s="20" t="s">
        <v>126</v>
      </c>
      <c r="U1677" s="20">
        <v>1014088</v>
      </c>
      <c r="V1677" s="20">
        <v>240002546</v>
      </c>
      <c r="W1677" s="20" t="s">
        <v>847</v>
      </c>
      <c r="X1677" s="20" t="s">
        <v>305</v>
      </c>
      <c r="Y1677" s="20" t="s">
        <v>267</v>
      </c>
      <c r="Z1677" s="20" t="s">
        <v>8007</v>
      </c>
      <c r="AA1677" s="20" t="s">
        <v>8008</v>
      </c>
      <c r="AB1677" s="20" t="s">
        <v>167</v>
      </c>
      <c r="AC1677" s="20" t="s">
        <v>167</v>
      </c>
      <c r="AD1677" s="20" t="s">
        <v>56</v>
      </c>
      <c r="AE1677" s="20" t="s">
        <v>1014</v>
      </c>
    </row>
    <row r="1678" spans="1:31" ht="21" customHeight="1" x14ac:dyDescent="0.2">
      <c r="A1678" s="4">
        <f t="shared" si="82"/>
        <v>1676</v>
      </c>
      <c r="B1678" s="4" t="str">
        <f t="shared" si="83"/>
        <v>B010-00005137</v>
      </c>
      <c r="C1678" s="4" t="str">
        <f>IFERROR(VLOOKUP(F1678,Tablas!$A$1:$B$3,2,0),"")</f>
        <v>Boleta</v>
      </c>
      <c r="D1678" s="4" t="str">
        <f t="shared" si="84"/>
        <v xml:space="preserve"> - CONTADO / CASH - INTERESES POR PRESTAMO SEGUN CONTRATO 29/03/2019</v>
      </c>
      <c r="E1678" s="19">
        <v>43553</v>
      </c>
      <c r="F1678" s="20" t="s">
        <v>842</v>
      </c>
      <c r="G1678" s="20" t="s">
        <v>8219</v>
      </c>
      <c r="H1678" s="20" t="s">
        <v>44</v>
      </c>
      <c r="I1678" s="20" t="s">
        <v>45</v>
      </c>
      <c r="J1678" s="20" t="s">
        <v>350</v>
      </c>
      <c r="K1678" s="20" t="s">
        <v>351</v>
      </c>
      <c r="L1678" s="20" t="s">
        <v>352</v>
      </c>
      <c r="M1678" s="20" t="s">
        <v>33</v>
      </c>
      <c r="N1678" s="21">
        <v>6942.4</v>
      </c>
      <c r="O1678" s="25">
        <v>2091.7199999999998</v>
      </c>
      <c r="P1678" s="20"/>
      <c r="Q1678" s="19">
        <v>43553</v>
      </c>
      <c r="R1678" s="20"/>
      <c r="S1678" s="19">
        <v>43553</v>
      </c>
      <c r="T1678" s="20" t="s">
        <v>49</v>
      </c>
      <c r="U1678" s="20">
        <v>177341</v>
      </c>
      <c r="V1678" s="20">
        <v>1900000264</v>
      </c>
      <c r="W1678" s="20" t="s">
        <v>847</v>
      </c>
      <c r="X1678" s="20" t="s">
        <v>2795</v>
      </c>
      <c r="Y1678" s="20" t="s">
        <v>52</v>
      </c>
      <c r="Z1678" s="20" t="s">
        <v>7863</v>
      </c>
      <c r="AA1678" s="20" t="s">
        <v>353</v>
      </c>
      <c r="AB1678" s="20" t="s">
        <v>54</v>
      </c>
      <c r="AC1678" s="20" t="s">
        <v>167</v>
      </c>
      <c r="AD1678" s="20" t="s">
        <v>56</v>
      </c>
      <c r="AE1678" s="20"/>
    </row>
    <row r="1679" spans="1:31" ht="21" customHeight="1" x14ac:dyDescent="0.2">
      <c r="A1679" s="4">
        <f t="shared" si="82"/>
        <v>1677</v>
      </c>
      <c r="B1679" s="4" t="str">
        <f t="shared" si="83"/>
        <v>F010-00026082</v>
      </c>
      <c r="C1679" s="4" t="str">
        <f>IFERROR(VLOOKUP(F1679,Tablas!$A$1:$B$3,2,0),"")</f>
        <v>Factura</v>
      </c>
      <c r="D1679" s="4" t="str">
        <f t="shared" si="84"/>
        <v>Nacional - LETRA 45-52-66-73-90-105-120 DIAS / DRAFT 45-52-66-73-90-105-120 DAYS - Facturas clientes - C20110651121</v>
      </c>
      <c r="E1679" s="19">
        <v>45565</v>
      </c>
      <c r="F1679" s="20" t="s">
        <v>1001</v>
      </c>
      <c r="G1679" s="20" t="s">
        <v>8220</v>
      </c>
      <c r="H1679" s="20" t="s">
        <v>44</v>
      </c>
      <c r="I1679" s="20" t="s">
        <v>45</v>
      </c>
      <c r="J1679" s="20" t="s">
        <v>330</v>
      </c>
      <c r="K1679" s="20" t="s">
        <v>331</v>
      </c>
      <c r="L1679" s="20" t="s">
        <v>332</v>
      </c>
      <c r="M1679" s="20" t="s">
        <v>125</v>
      </c>
      <c r="N1679" s="21">
        <v>6968.51</v>
      </c>
      <c r="O1679" s="21">
        <v>0</v>
      </c>
      <c r="P1679" s="20"/>
      <c r="Q1679" s="19">
        <v>45565</v>
      </c>
      <c r="R1679" s="20"/>
      <c r="S1679" s="19">
        <v>45730</v>
      </c>
      <c r="T1679" s="20" t="s">
        <v>7400</v>
      </c>
      <c r="U1679" s="20">
        <v>1031857</v>
      </c>
      <c r="V1679" s="20">
        <v>240002918</v>
      </c>
      <c r="W1679" s="20" t="s">
        <v>847</v>
      </c>
      <c r="X1679" s="20" t="s">
        <v>305</v>
      </c>
      <c r="Y1679" s="20" t="s">
        <v>333</v>
      </c>
      <c r="Z1679" s="20" t="s">
        <v>7530</v>
      </c>
      <c r="AA1679" s="20" t="s">
        <v>335</v>
      </c>
      <c r="AB1679" s="20" t="s">
        <v>336</v>
      </c>
      <c r="AC1679" s="20" t="s">
        <v>337</v>
      </c>
      <c r="AD1679" s="20" t="s">
        <v>56</v>
      </c>
      <c r="AE1679" s="20" t="s">
        <v>1014</v>
      </c>
    </row>
    <row r="1680" spans="1:31" ht="21" customHeight="1" x14ac:dyDescent="0.2">
      <c r="A1680" s="4">
        <f t="shared" si="82"/>
        <v>1678</v>
      </c>
      <c r="B1680" s="4" t="str">
        <f t="shared" si="83"/>
        <v>F010-00026082</v>
      </c>
      <c r="C1680" s="4" t="str">
        <f>IFERROR(VLOOKUP(F1680,Tablas!$A$1:$B$3,2,0),"")</f>
        <v>Factura</v>
      </c>
      <c r="D1680" s="4" t="str">
        <f t="shared" si="84"/>
        <v>Nacional - LETRA 45-52-66-73-90-105-120 DIAS / DRAFT 45-52-66-73-90-105-120 DAYS - Facturas clientes - C20110651121</v>
      </c>
      <c r="E1680" s="19">
        <v>45565</v>
      </c>
      <c r="F1680" s="20" t="s">
        <v>1001</v>
      </c>
      <c r="G1680" s="20" t="s">
        <v>8220</v>
      </c>
      <c r="H1680" s="20" t="s">
        <v>44</v>
      </c>
      <c r="I1680" s="20" t="s">
        <v>45</v>
      </c>
      <c r="J1680" s="20" t="s">
        <v>330</v>
      </c>
      <c r="K1680" s="20" t="s">
        <v>331</v>
      </c>
      <c r="L1680" s="20" t="s">
        <v>332</v>
      </c>
      <c r="M1680" s="20" t="s">
        <v>125</v>
      </c>
      <c r="N1680" s="21">
        <v>6983.16</v>
      </c>
      <c r="O1680" s="21">
        <v>0</v>
      </c>
      <c r="P1680" s="20"/>
      <c r="Q1680" s="19">
        <v>45565</v>
      </c>
      <c r="R1680" s="20"/>
      <c r="S1680" s="19">
        <v>45715</v>
      </c>
      <c r="T1680" s="20" t="s">
        <v>7400</v>
      </c>
      <c r="U1680" s="20">
        <v>1031857</v>
      </c>
      <c r="V1680" s="20">
        <v>240002918</v>
      </c>
      <c r="W1680" s="20" t="s">
        <v>847</v>
      </c>
      <c r="X1680" s="20" t="s">
        <v>305</v>
      </c>
      <c r="Y1680" s="20" t="s">
        <v>333</v>
      </c>
      <c r="Z1680" s="20" t="s">
        <v>7530</v>
      </c>
      <c r="AA1680" s="20" t="s">
        <v>335</v>
      </c>
      <c r="AB1680" s="20" t="s">
        <v>336</v>
      </c>
      <c r="AC1680" s="20" t="s">
        <v>337</v>
      </c>
      <c r="AD1680" s="20" t="s">
        <v>56</v>
      </c>
      <c r="AE1680" s="20" t="s">
        <v>1014</v>
      </c>
    </row>
    <row r="1681" spans="1:31" ht="21" customHeight="1" x14ac:dyDescent="0.2">
      <c r="A1681" s="4">
        <f t="shared" si="82"/>
        <v>1679</v>
      </c>
      <c r="B1681" s="4" t="str">
        <f t="shared" si="83"/>
        <v>F010-00026082</v>
      </c>
      <c r="C1681" s="4" t="str">
        <f>IFERROR(VLOOKUP(F1681,Tablas!$A$1:$B$3,2,0),"")</f>
        <v>Factura</v>
      </c>
      <c r="D1681" s="4" t="str">
        <f t="shared" si="84"/>
        <v>Nacional - LETRA 45-52-66-73-90-105-120 DIAS / DRAFT 45-52-66-73-90-105-120 DAYS - Facturas clientes - C20110651121</v>
      </c>
      <c r="E1681" s="19">
        <v>45565</v>
      </c>
      <c r="F1681" s="20" t="s">
        <v>1001</v>
      </c>
      <c r="G1681" s="20" t="s">
        <v>8220</v>
      </c>
      <c r="H1681" s="20" t="s">
        <v>44</v>
      </c>
      <c r="I1681" s="20" t="s">
        <v>45</v>
      </c>
      <c r="J1681" s="20" t="s">
        <v>330</v>
      </c>
      <c r="K1681" s="20" t="s">
        <v>331</v>
      </c>
      <c r="L1681" s="20" t="s">
        <v>332</v>
      </c>
      <c r="M1681" s="20" t="s">
        <v>125</v>
      </c>
      <c r="N1681" s="21">
        <v>6983.16</v>
      </c>
      <c r="O1681" s="21">
        <v>0</v>
      </c>
      <c r="P1681" s="20"/>
      <c r="Q1681" s="19">
        <v>45565</v>
      </c>
      <c r="R1681" s="20"/>
      <c r="S1681" s="19">
        <v>45662</v>
      </c>
      <c r="T1681" s="20" t="s">
        <v>7400</v>
      </c>
      <c r="U1681" s="20">
        <v>1031857</v>
      </c>
      <c r="V1681" s="20">
        <v>240002918</v>
      </c>
      <c r="W1681" s="20" t="s">
        <v>847</v>
      </c>
      <c r="X1681" s="20" t="s">
        <v>305</v>
      </c>
      <c r="Y1681" s="20" t="s">
        <v>333</v>
      </c>
      <c r="Z1681" s="20" t="s">
        <v>7530</v>
      </c>
      <c r="AA1681" s="20" t="s">
        <v>335</v>
      </c>
      <c r="AB1681" s="20" t="s">
        <v>336</v>
      </c>
      <c r="AC1681" s="20" t="s">
        <v>337</v>
      </c>
      <c r="AD1681" s="20" t="s">
        <v>56</v>
      </c>
      <c r="AE1681" s="20" t="s">
        <v>1014</v>
      </c>
    </row>
    <row r="1682" spans="1:31" ht="21" customHeight="1" x14ac:dyDescent="0.2">
      <c r="A1682" s="4">
        <f t="shared" si="82"/>
        <v>1680</v>
      </c>
      <c r="B1682" s="4" t="str">
        <f t="shared" si="83"/>
        <v>F010-00026082</v>
      </c>
      <c r="C1682" s="4" t="str">
        <f>IFERROR(VLOOKUP(F1682,Tablas!$A$1:$B$3,2,0),"")</f>
        <v>Factura</v>
      </c>
      <c r="D1682" s="4" t="str">
        <f t="shared" si="84"/>
        <v>Nacional - LETRA 45-52-66-73-90-105-120 DIAS / DRAFT 45-52-66-73-90-105-120 DAYS - Facturas clientes - C20110651121</v>
      </c>
      <c r="E1682" s="19">
        <v>45565</v>
      </c>
      <c r="F1682" s="20" t="s">
        <v>1001</v>
      </c>
      <c r="G1682" s="20" t="s">
        <v>8220</v>
      </c>
      <c r="H1682" s="20" t="s">
        <v>44</v>
      </c>
      <c r="I1682" s="20" t="s">
        <v>45</v>
      </c>
      <c r="J1682" s="20" t="s">
        <v>330</v>
      </c>
      <c r="K1682" s="20" t="s">
        <v>331</v>
      </c>
      <c r="L1682" s="20" t="s">
        <v>332</v>
      </c>
      <c r="M1682" s="20" t="s">
        <v>125</v>
      </c>
      <c r="N1682" s="21">
        <v>6983.16</v>
      </c>
      <c r="O1682" s="21">
        <v>0</v>
      </c>
      <c r="P1682" s="20"/>
      <c r="Q1682" s="19">
        <v>45565</v>
      </c>
      <c r="R1682" s="20"/>
      <c r="S1682" s="19">
        <v>45700</v>
      </c>
      <c r="T1682" s="20" t="s">
        <v>7400</v>
      </c>
      <c r="U1682" s="20">
        <v>1031857</v>
      </c>
      <c r="V1682" s="20">
        <v>240002918</v>
      </c>
      <c r="W1682" s="20" t="s">
        <v>847</v>
      </c>
      <c r="X1682" s="20" t="s">
        <v>305</v>
      </c>
      <c r="Y1682" s="20" t="s">
        <v>333</v>
      </c>
      <c r="Z1682" s="20" t="s">
        <v>7530</v>
      </c>
      <c r="AA1682" s="20" t="s">
        <v>335</v>
      </c>
      <c r="AB1682" s="20" t="s">
        <v>336</v>
      </c>
      <c r="AC1682" s="20" t="s">
        <v>337</v>
      </c>
      <c r="AD1682" s="20" t="s">
        <v>56</v>
      </c>
      <c r="AE1682" s="20" t="s">
        <v>1014</v>
      </c>
    </row>
    <row r="1683" spans="1:31" ht="21" customHeight="1" x14ac:dyDescent="0.2">
      <c r="A1683" s="4">
        <f t="shared" si="82"/>
        <v>1681</v>
      </c>
      <c r="B1683" s="4" t="str">
        <f t="shared" si="83"/>
        <v>F010-00026082</v>
      </c>
      <c r="C1683" s="4" t="str">
        <f>IFERROR(VLOOKUP(F1683,Tablas!$A$1:$B$3,2,0),"")</f>
        <v>Factura</v>
      </c>
      <c r="D1683" s="4" t="str">
        <f t="shared" si="84"/>
        <v>Nacional - LETRA 45-52-66-73-90-105-120 DIAS / DRAFT 45-52-66-73-90-105-120 DAYS - Facturas clientes - C20110651121</v>
      </c>
      <c r="E1683" s="19">
        <v>45565</v>
      </c>
      <c r="F1683" s="20" t="s">
        <v>1001</v>
      </c>
      <c r="G1683" s="20" t="s">
        <v>8220</v>
      </c>
      <c r="H1683" s="20" t="s">
        <v>44</v>
      </c>
      <c r="I1683" s="20" t="s">
        <v>45</v>
      </c>
      <c r="J1683" s="20" t="s">
        <v>330</v>
      </c>
      <c r="K1683" s="20" t="s">
        <v>331</v>
      </c>
      <c r="L1683" s="20" t="s">
        <v>332</v>
      </c>
      <c r="M1683" s="20" t="s">
        <v>125</v>
      </c>
      <c r="N1683" s="21">
        <v>6983.16</v>
      </c>
      <c r="O1683" s="21">
        <v>0</v>
      </c>
      <c r="P1683" s="20"/>
      <c r="Q1683" s="19">
        <v>45565</v>
      </c>
      <c r="R1683" s="20"/>
      <c r="S1683" s="19">
        <v>45676</v>
      </c>
      <c r="T1683" s="20" t="s">
        <v>7400</v>
      </c>
      <c r="U1683" s="20">
        <v>1031857</v>
      </c>
      <c r="V1683" s="20">
        <v>240002918</v>
      </c>
      <c r="W1683" s="20" t="s">
        <v>847</v>
      </c>
      <c r="X1683" s="20" t="s">
        <v>305</v>
      </c>
      <c r="Y1683" s="20" t="s">
        <v>333</v>
      </c>
      <c r="Z1683" s="20" t="s">
        <v>7530</v>
      </c>
      <c r="AA1683" s="20" t="s">
        <v>335</v>
      </c>
      <c r="AB1683" s="20" t="s">
        <v>336</v>
      </c>
      <c r="AC1683" s="20" t="s">
        <v>337</v>
      </c>
      <c r="AD1683" s="20" t="s">
        <v>56</v>
      </c>
      <c r="AE1683" s="20" t="s">
        <v>1014</v>
      </c>
    </row>
    <row r="1684" spans="1:31" ht="21" customHeight="1" x14ac:dyDescent="0.2">
      <c r="A1684" s="4">
        <f t="shared" si="82"/>
        <v>1682</v>
      </c>
      <c r="B1684" s="4" t="str">
        <f t="shared" si="83"/>
        <v>F010-00026082</v>
      </c>
      <c r="C1684" s="4" t="str">
        <f>IFERROR(VLOOKUP(F1684,Tablas!$A$1:$B$3,2,0),"")</f>
        <v>Factura</v>
      </c>
      <c r="D1684" s="4" t="str">
        <f t="shared" si="84"/>
        <v>Nacional - LETRA 45-52-66-73-90-105-120 DIAS / DRAFT 45-52-66-73-90-105-120 DAYS - Facturas clientes - C20110651121</v>
      </c>
      <c r="E1684" s="19">
        <v>45565</v>
      </c>
      <c r="F1684" s="20" t="s">
        <v>1001</v>
      </c>
      <c r="G1684" s="20" t="s">
        <v>8220</v>
      </c>
      <c r="H1684" s="20" t="s">
        <v>44</v>
      </c>
      <c r="I1684" s="20" t="s">
        <v>45</v>
      </c>
      <c r="J1684" s="20" t="s">
        <v>330</v>
      </c>
      <c r="K1684" s="20" t="s">
        <v>331</v>
      </c>
      <c r="L1684" s="20" t="s">
        <v>332</v>
      </c>
      <c r="M1684" s="20" t="s">
        <v>125</v>
      </c>
      <c r="N1684" s="21">
        <v>6983.16</v>
      </c>
      <c r="O1684" s="21">
        <v>0</v>
      </c>
      <c r="P1684" s="20"/>
      <c r="Q1684" s="19">
        <v>45565</v>
      </c>
      <c r="R1684" s="20"/>
      <c r="S1684" s="19">
        <v>45683</v>
      </c>
      <c r="T1684" s="20" t="s">
        <v>7400</v>
      </c>
      <c r="U1684" s="20">
        <v>1031857</v>
      </c>
      <c r="V1684" s="20">
        <v>240002918</v>
      </c>
      <c r="W1684" s="20" t="s">
        <v>847</v>
      </c>
      <c r="X1684" s="20" t="s">
        <v>305</v>
      </c>
      <c r="Y1684" s="20" t="s">
        <v>333</v>
      </c>
      <c r="Z1684" s="20" t="s">
        <v>7530</v>
      </c>
      <c r="AA1684" s="20" t="s">
        <v>335</v>
      </c>
      <c r="AB1684" s="20" t="s">
        <v>336</v>
      </c>
      <c r="AC1684" s="20" t="s">
        <v>337</v>
      </c>
      <c r="AD1684" s="20" t="s">
        <v>56</v>
      </c>
      <c r="AE1684" s="20" t="s">
        <v>1014</v>
      </c>
    </row>
    <row r="1685" spans="1:31" ht="21" customHeight="1" x14ac:dyDescent="0.2">
      <c r="A1685" s="4">
        <f t="shared" si="82"/>
        <v>1683</v>
      </c>
      <c r="B1685" s="4" t="str">
        <f t="shared" si="83"/>
        <v>F010-00026082</v>
      </c>
      <c r="C1685" s="4" t="str">
        <f>IFERROR(VLOOKUP(F1685,Tablas!$A$1:$B$3,2,0),"")</f>
        <v>Factura</v>
      </c>
      <c r="D1685" s="4" t="str">
        <f t="shared" si="84"/>
        <v>Nacional - LETRA 45-52-66-73-90-105-120 DIAS / DRAFT 45-52-66-73-90-105-120 DAYS - Facturas clientes - C20110651121</v>
      </c>
      <c r="E1685" s="19">
        <v>45565</v>
      </c>
      <c r="F1685" s="20" t="s">
        <v>1001</v>
      </c>
      <c r="G1685" s="20" t="s">
        <v>8220</v>
      </c>
      <c r="H1685" s="20" t="s">
        <v>44</v>
      </c>
      <c r="I1685" s="20" t="s">
        <v>45</v>
      </c>
      <c r="J1685" s="20" t="s">
        <v>330</v>
      </c>
      <c r="K1685" s="20" t="s">
        <v>331</v>
      </c>
      <c r="L1685" s="20" t="s">
        <v>332</v>
      </c>
      <c r="M1685" s="20" t="s">
        <v>125</v>
      </c>
      <c r="N1685" s="21">
        <v>6983.16</v>
      </c>
      <c r="O1685" s="21">
        <v>0</v>
      </c>
      <c r="P1685" s="20"/>
      <c r="Q1685" s="19">
        <v>45565</v>
      </c>
      <c r="R1685" s="20"/>
      <c r="S1685" s="19">
        <v>45655</v>
      </c>
      <c r="T1685" s="20" t="s">
        <v>7400</v>
      </c>
      <c r="U1685" s="20">
        <v>1031857</v>
      </c>
      <c r="V1685" s="20">
        <v>240002918</v>
      </c>
      <c r="W1685" s="20" t="s">
        <v>847</v>
      </c>
      <c r="X1685" s="20" t="s">
        <v>305</v>
      </c>
      <c r="Y1685" s="20" t="s">
        <v>333</v>
      </c>
      <c r="Z1685" s="20" t="s">
        <v>7530</v>
      </c>
      <c r="AA1685" s="20" t="s">
        <v>335</v>
      </c>
      <c r="AB1685" s="20" t="s">
        <v>336</v>
      </c>
      <c r="AC1685" s="20" t="s">
        <v>337</v>
      </c>
      <c r="AD1685" s="20" t="s">
        <v>56</v>
      </c>
      <c r="AE1685" s="20" t="s">
        <v>1014</v>
      </c>
    </row>
    <row r="1686" spans="1:31" ht="21" customHeight="1" x14ac:dyDescent="0.2">
      <c r="A1686" s="4">
        <f t="shared" si="82"/>
        <v>1684</v>
      </c>
      <c r="B1686" s="4" t="str">
        <f t="shared" si="83"/>
        <v>F010-00026076</v>
      </c>
      <c r="C1686" s="4" t="str">
        <f>IFERROR(VLOOKUP(F1686,Tablas!$A$1:$B$3,2,0),"")</f>
        <v>Factura</v>
      </c>
      <c r="D1686" s="4" t="str">
        <f t="shared" si="84"/>
        <v>Nacional - LETRA 75 DIAS / DRAFT 75 DAYS - Facturas clientes - C20514564087</v>
      </c>
      <c r="E1686" s="19">
        <v>45565</v>
      </c>
      <c r="F1686" s="20" t="s">
        <v>1001</v>
      </c>
      <c r="G1686" s="20" t="s">
        <v>8222</v>
      </c>
      <c r="H1686" s="20" t="s">
        <v>44</v>
      </c>
      <c r="I1686" s="20" t="s">
        <v>45</v>
      </c>
      <c r="J1686" s="20" t="s">
        <v>431</v>
      </c>
      <c r="K1686" s="20" t="s">
        <v>432</v>
      </c>
      <c r="L1686" s="20" t="s">
        <v>433</v>
      </c>
      <c r="M1686" s="20" t="s">
        <v>125</v>
      </c>
      <c r="N1686" s="21">
        <v>6997.45</v>
      </c>
      <c r="O1686" s="21">
        <v>0</v>
      </c>
      <c r="P1686" s="20"/>
      <c r="Q1686" s="19">
        <v>45565</v>
      </c>
      <c r="R1686" s="20"/>
      <c r="S1686" s="19">
        <v>45715</v>
      </c>
      <c r="T1686" s="20" t="s">
        <v>126</v>
      </c>
      <c r="U1686" s="20">
        <v>1031819</v>
      </c>
      <c r="V1686" s="20">
        <v>240002912</v>
      </c>
      <c r="W1686" s="20" t="s">
        <v>847</v>
      </c>
      <c r="X1686" s="20" t="s">
        <v>305</v>
      </c>
      <c r="Y1686" s="20" t="s">
        <v>267</v>
      </c>
      <c r="Z1686" s="20" t="s">
        <v>8135</v>
      </c>
      <c r="AA1686" s="20" t="s">
        <v>435</v>
      </c>
      <c r="AB1686" s="20" t="s">
        <v>436</v>
      </c>
      <c r="AC1686" s="20" t="s">
        <v>167</v>
      </c>
      <c r="AD1686" s="20" t="s">
        <v>56</v>
      </c>
      <c r="AE1686" s="20" t="s">
        <v>1014</v>
      </c>
    </row>
    <row r="1687" spans="1:31" ht="21" customHeight="1" x14ac:dyDescent="0.2">
      <c r="A1687" s="4">
        <f t="shared" si="82"/>
        <v>1685</v>
      </c>
      <c r="B1687" s="4" t="str">
        <f t="shared" si="83"/>
        <v>B010-00005017</v>
      </c>
      <c r="C1687" s="4" t="str">
        <f>IFERROR(VLOOKUP(F1687,Tablas!$A$1:$B$3,2,0),"")</f>
        <v>Boleta</v>
      </c>
      <c r="D1687" s="4" t="str">
        <f t="shared" si="84"/>
        <v xml:space="preserve"> - CONTADO / CASH - INTERESES POR PRESTAMO SEGUN CONTRATO 28/02/2019</v>
      </c>
      <c r="E1687" s="19">
        <v>43524</v>
      </c>
      <c r="F1687" s="20" t="s">
        <v>842</v>
      </c>
      <c r="G1687" s="20" t="s">
        <v>8227</v>
      </c>
      <c r="H1687" s="20" t="s">
        <v>44</v>
      </c>
      <c r="I1687" s="20" t="s">
        <v>45</v>
      </c>
      <c r="J1687" s="20" t="s">
        <v>350</v>
      </c>
      <c r="K1687" s="20" t="s">
        <v>351</v>
      </c>
      <c r="L1687" s="20" t="s">
        <v>352</v>
      </c>
      <c r="M1687" s="20" t="s">
        <v>33</v>
      </c>
      <c r="N1687" s="21">
        <v>7016.21</v>
      </c>
      <c r="O1687" s="25">
        <v>2122.27</v>
      </c>
      <c r="P1687" s="20"/>
      <c r="Q1687" s="19">
        <v>43524</v>
      </c>
      <c r="R1687" s="20"/>
      <c r="S1687" s="19">
        <v>43524</v>
      </c>
      <c r="T1687" s="20" t="s">
        <v>49</v>
      </c>
      <c r="U1687" s="20">
        <v>168446</v>
      </c>
      <c r="V1687" s="20">
        <v>1900000145</v>
      </c>
      <c r="W1687" s="20" t="s">
        <v>847</v>
      </c>
      <c r="X1687" s="20" t="s">
        <v>2795</v>
      </c>
      <c r="Y1687" s="20" t="s">
        <v>52</v>
      </c>
      <c r="Z1687" s="20" t="s">
        <v>7872</v>
      </c>
      <c r="AA1687" s="20" t="s">
        <v>353</v>
      </c>
      <c r="AB1687" s="20" t="s">
        <v>54</v>
      </c>
      <c r="AC1687" s="20" t="s">
        <v>167</v>
      </c>
      <c r="AD1687" s="20" t="s">
        <v>56</v>
      </c>
      <c r="AE1687" s="20"/>
    </row>
    <row r="1688" spans="1:31" ht="21" customHeight="1" x14ac:dyDescent="0.2">
      <c r="A1688" s="4">
        <f t="shared" si="82"/>
        <v>1686</v>
      </c>
      <c r="B1688" s="4" t="str">
        <f t="shared" si="83"/>
        <v>F050-00001525</v>
      </c>
      <c r="C1688" s="4" t="str">
        <f>IFERROR(VLOOKUP(F1688,Tablas!$A$1:$B$3,2,0),"")</f>
        <v>Factura</v>
      </c>
      <c r="D1688" s="4" t="str">
        <f t="shared" si="84"/>
        <v>Internacional - CONTADO ADELANTADO / CASH IN ADVANCE - 169-2024 B</v>
      </c>
      <c r="E1688" s="19">
        <v>45499</v>
      </c>
      <c r="F1688" s="20" t="s">
        <v>1001</v>
      </c>
      <c r="G1688" s="20" t="s">
        <v>8230</v>
      </c>
      <c r="H1688" s="20" t="s">
        <v>80</v>
      </c>
      <c r="I1688" s="20" t="s">
        <v>81</v>
      </c>
      <c r="J1688" s="20" t="s">
        <v>31</v>
      </c>
      <c r="K1688" s="20" t="s">
        <v>31</v>
      </c>
      <c r="L1688" s="20" t="s">
        <v>32</v>
      </c>
      <c r="M1688" s="20" t="s">
        <v>33</v>
      </c>
      <c r="N1688" s="21">
        <v>7307.58</v>
      </c>
      <c r="O1688" s="25">
        <v>1941.44</v>
      </c>
      <c r="P1688" s="20"/>
      <c r="Q1688" s="19">
        <v>45499</v>
      </c>
      <c r="R1688" s="20"/>
      <c r="S1688" s="19">
        <v>45499</v>
      </c>
      <c r="T1688" s="20" t="s">
        <v>70</v>
      </c>
      <c r="U1688" s="20">
        <v>998935</v>
      </c>
      <c r="V1688" s="20">
        <v>240002202</v>
      </c>
      <c r="W1688" s="20" t="s">
        <v>847</v>
      </c>
      <c r="X1688" s="20" t="s">
        <v>5591</v>
      </c>
      <c r="Y1688" s="20" t="s">
        <v>37</v>
      </c>
      <c r="Z1688" s="20" t="s">
        <v>8231</v>
      </c>
      <c r="AA1688" s="20" t="s">
        <v>39</v>
      </c>
      <c r="AB1688" s="20" t="s">
        <v>40</v>
      </c>
      <c r="AC1688" s="20"/>
      <c r="AD1688" s="20" t="s">
        <v>42</v>
      </c>
      <c r="AE1688" s="20" t="s">
        <v>5593</v>
      </c>
    </row>
    <row r="1689" spans="1:31" ht="21" customHeight="1" x14ac:dyDescent="0.2">
      <c r="A1689" s="4">
        <f t="shared" si="82"/>
        <v>1687</v>
      </c>
      <c r="B1689" s="4" t="str">
        <f t="shared" si="83"/>
        <v>F010-00026043</v>
      </c>
      <c r="C1689" s="4" t="str">
        <f>IFERROR(VLOOKUP(F1689,Tablas!$A$1:$B$3,2,0),"")</f>
        <v>Factura</v>
      </c>
      <c r="D1689" s="4" t="str">
        <f t="shared" si="84"/>
        <v>Nacional - LETRAS 75 DIAS / DRAFT 75 DIAS - Facturas clientes - C20606449811</v>
      </c>
      <c r="E1689" s="19">
        <v>45561</v>
      </c>
      <c r="F1689" s="20" t="s">
        <v>1001</v>
      </c>
      <c r="G1689" s="20" t="s">
        <v>8239</v>
      </c>
      <c r="H1689" s="20" t="s">
        <v>44</v>
      </c>
      <c r="I1689" s="20" t="s">
        <v>45</v>
      </c>
      <c r="J1689" s="20" t="s">
        <v>391</v>
      </c>
      <c r="K1689" s="20" t="s">
        <v>392</v>
      </c>
      <c r="L1689" s="20" t="s">
        <v>393</v>
      </c>
      <c r="M1689" s="20" t="s">
        <v>33</v>
      </c>
      <c r="N1689" s="21">
        <v>7802.16</v>
      </c>
      <c r="O1689" s="21">
        <v>0</v>
      </c>
      <c r="P1689" s="20"/>
      <c r="Q1689" s="19">
        <v>45561</v>
      </c>
      <c r="R1689" s="20"/>
      <c r="S1689" s="19">
        <v>45711</v>
      </c>
      <c r="T1689" s="20" t="s">
        <v>8042</v>
      </c>
      <c r="U1689" s="20">
        <v>1030698</v>
      </c>
      <c r="V1689" s="20">
        <v>240002876</v>
      </c>
      <c r="W1689" s="20" t="s">
        <v>847</v>
      </c>
      <c r="X1689" s="20" t="s">
        <v>305</v>
      </c>
      <c r="Y1689" s="20" t="s">
        <v>306</v>
      </c>
      <c r="Z1689" s="20" t="s">
        <v>7969</v>
      </c>
      <c r="AA1689" s="20" t="s">
        <v>495</v>
      </c>
      <c r="AB1689" s="20" t="s">
        <v>337</v>
      </c>
      <c r="AC1689" s="20" t="s">
        <v>337</v>
      </c>
      <c r="AD1689" s="20" t="s">
        <v>56</v>
      </c>
      <c r="AE1689" s="20" t="s">
        <v>1014</v>
      </c>
    </row>
    <row r="1690" spans="1:31" ht="21" customHeight="1" x14ac:dyDescent="0.2">
      <c r="A1690" s="4">
        <f t="shared" si="82"/>
        <v>1688</v>
      </c>
      <c r="B1690" s="4" t="str">
        <f t="shared" si="83"/>
        <v>F010-00026085</v>
      </c>
      <c r="C1690" s="4" t="str">
        <f>IFERROR(VLOOKUP(F1690,Tablas!$A$1:$B$3,2,0),"")</f>
        <v>Factura</v>
      </c>
      <c r="D1690" s="4" t="str">
        <f t="shared" si="84"/>
        <v>Nacional - LETRAS 45-52-59-66-73-80-90 DAYS - Facturas clientes - C20601052921</v>
      </c>
      <c r="E1690" s="19">
        <v>45565</v>
      </c>
      <c r="F1690" s="20" t="s">
        <v>1001</v>
      </c>
      <c r="G1690" s="20" t="s">
        <v>8240</v>
      </c>
      <c r="H1690" s="20" t="s">
        <v>44</v>
      </c>
      <c r="I1690" s="20" t="s">
        <v>45</v>
      </c>
      <c r="J1690" s="20" t="s">
        <v>7563</v>
      </c>
      <c r="K1690" s="20" t="s">
        <v>7564</v>
      </c>
      <c r="L1690" s="20" t="s">
        <v>7565</v>
      </c>
      <c r="M1690" s="20" t="s">
        <v>33</v>
      </c>
      <c r="N1690" s="21">
        <v>7905.91</v>
      </c>
      <c r="O1690" s="21">
        <v>0</v>
      </c>
      <c r="P1690" s="20"/>
      <c r="Q1690" s="19">
        <v>45565</v>
      </c>
      <c r="R1690" s="20"/>
      <c r="S1690" s="19">
        <v>45700</v>
      </c>
      <c r="T1690" s="20" t="s">
        <v>8099</v>
      </c>
      <c r="U1690" s="20">
        <v>1031888</v>
      </c>
      <c r="V1690" s="20">
        <v>240002921</v>
      </c>
      <c r="W1690" s="20" t="s">
        <v>847</v>
      </c>
      <c r="X1690" s="20" t="s">
        <v>274</v>
      </c>
      <c r="Y1690" s="20" t="s">
        <v>404</v>
      </c>
      <c r="Z1690" s="20" t="s">
        <v>7578</v>
      </c>
      <c r="AA1690" s="20" t="s">
        <v>7566</v>
      </c>
      <c r="AB1690" s="20" t="s">
        <v>741</v>
      </c>
      <c r="AC1690" s="20" t="s">
        <v>741</v>
      </c>
      <c r="AD1690" s="20" t="s">
        <v>56</v>
      </c>
      <c r="AE1690" s="20" t="s">
        <v>1014</v>
      </c>
    </row>
    <row r="1691" spans="1:31" ht="21" customHeight="1" x14ac:dyDescent="0.2">
      <c r="A1691" s="4">
        <f t="shared" si="82"/>
        <v>1689</v>
      </c>
      <c r="B1691" s="4" t="str">
        <f t="shared" si="83"/>
        <v>F010-00026085</v>
      </c>
      <c r="C1691" s="4" t="str">
        <f>IFERROR(VLOOKUP(F1691,Tablas!$A$1:$B$3,2,0),"")</f>
        <v>Factura</v>
      </c>
      <c r="D1691" s="4" t="str">
        <f t="shared" si="84"/>
        <v>Nacional - LETRAS 45-52-59-66-73-80-90 DAYS - Facturas clientes - C20601052921</v>
      </c>
      <c r="E1691" s="19">
        <v>45565</v>
      </c>
      <c r="F1691" s="20" t="s">
        <v>1001</v>
      </c>
      <c r="G1691" s="20" t="s">
        <v>8240</v>
      </c>
      <c r="H1691" s="20" t="s">
        <v>44</v>
      </c>
      <c r="I1691" s="20" t="s">
        <v>45</v>
      </c>
      <c r="J1691" s="20" t="s">
        <v>7563</v>
      </c>
      <c r="K1691" s="20" t="s">
        <v>7564</v>
      </c>
      <c r="L1691" s="20" t="s">
        <v>7565</v>
      </c>
      <c r="M1691" s="20" t="s">
        <v>33</v>
      </c>
      <c r="N1691" s="21">
        <v>7922.55</v>
      </c>
      <c r="O1691" s="21">
        <v>0</v>
      </c>
      <c r="P1691" s="20"/>
      <c r="Q1691" s="19">
        <v>45565</v>
      </c>
      <c r="R1691" s="20"/>
      <c r="S1691" s="19">
        <v>45662</v>
      </c>
      <c r="T1691" s="20" t="s">
        <v>8099</v>
      </c>
      <c r="U1691" s="20">
        <v>1031888</v>
      </c>
      <c r="V1691" s="20">
        <v>240002921</v>
      </c>
      <c r="W1691" s="20" t="s">
        <v>847</v>
      </c>
      <c r="X1691" s="20" t="s">
        <v>274</v>
      </c>
      <c r="Y1691" s="20" t="s">
        <v>404</v>
      </c>
      <c r="Z1691" s="20" t="s">
        <v>7578</v>
      </c>
      <c r="AA1691" s="20" t="s">
        <v>7566</v>
      </c>
      <c r="AB1691" s="20" t="s">
        <v>741</v>
      </c>
      <c r="AC1691" s="20" t="s">
        <v>741</v>
      </c>
      <c r="AD1691" s="20" t="s">
        <v>56</v>
      </c>
      <c r="AE1691" s="20" t="s">
        <v>1014</v>
      </c>
    </row>
    <row r="1692" spans="1:31" ht="21" customHeight="1" x14ac:dyDescent="0.2">
      <c r="A1692" s="4">
        <f t="shared" si="82"/>
        <v>1690</v>
      </c>
      <c r="B1692" s="4" t="str">
        <f t="shared" si="83"/>
        <v>F010-00026085</v>
      </c>
      <c r="C1692" s="4" t="str">
        <f>IFERROR(VLOOKUP(F1692,Tablas!$A$1:$B$3,2,0),"")</f>
        <v>Factura</v>
      </c>
      <c r="D1692" s="4" t="str">
        <f t="shared" si="84"/>
        <v>Nacional - LETRAS 45-52-59-66-73-80-90 DAYS - Facturas clientes - C20601052921</v>
      </c>
      <c r="E1692" s="19">
        <v>45565</v>
      </c>
      <c r="F1692" s="20" t="s">
        <v>1001</v>
      </c>
      <c r="G1692" s="20" t="s">
        <v>8240</v>
      </c>
      <c r="H1692" s="20" t="s">
        <v>44</v>
      </c>
      <c r="I1692" s="20" t="s">
        <v>45</v>
      </c>
      <c r="J1692" s="20" t="s">
        <v>7563</v>
      </c>
      <c r="K1692" s="20" t="s">
        <v>7564</v>
      </c>
      <c r="L1692" s="20" t="s">
        <v>7565</v>
      </c>
      <c r="M1692" s="20" t="s">
        <v>33</v>
      </c>
      <c r="N1692" s="21">
        <v>7922.55</v>
      </c>
      <c r="O1692" s="21">
        <v>0</v>
      </c>
      <c r="P1692" s="20"/>
      <c r="Q1692" s="19">
        <v>45565</v>
      </c>
      <c r="R1692" s="20"/>
      <c r="S1692" s="19">
        <v>45683</v>
      </c>
      <c r="T1692" s="20" t="s">
        <v>8099</v>
      </c>
      <c r="U1692" s="20">
        <v>1031888</v>
      </c>
      <c r="V1692" s="20">
        <v>240002921</v>
      </c>
      <c r="W1692" s="20" t="s">
        <v>847</v>
      </c>
      <c r="X1692" s="20" t="s">
        <v>274</v>
      </c>
      <c r="Y1692" s="20" t="s">
        <v>404</v>
      </c>
      <c r="Z1692" s="20" t="s">
        <v>7578</v>
      </c>
      <c r="AA1692" s="20" t="s">
        <v>7566</v>
      </c>
      <c r="AB1692" s="20" t="s">
        <v>741</v>
      </c>
      <c r="AC1692" s="20" t="s">
        <v>741</v>
      </c>
      <c r="AD1692" s="20" t="s">
        <v>56</v>
      </c>
      <c r="AE1692" s="20" t="s">
        <v>1014</v>
      </c>
    </row>
    <row r="1693" spans="1:31" ht="21" customHeight="1" x14ac:dyDescent="0.2">
      <c r="A1693" s="4">
        <f t="shared" si="82"/>
        <v>1691</v>
      </c>
      <c r="B1693" s="4" t="str">
        <f t="shared" si="83"/>
        <v>F010-00026085</v>
      </c>
      <c r="C1693" s="4" t="str">
        <f>IFERROR(VLOOKUP(F1693,Tablas!$A$1:$B$3,2,0),"")</f>
        <v>Factura</v>
      </c>
      <c r="D1693" s="4" t="str">
        <f t="shared" si="84"/>
        <v>Nacional - LETRAS 45-52-59-66-73-80-90 DAYS - Facturas clientes - C20601052921</v>
      </c>
      <c r="E1693" s="19">
        <v>45565</v>
      </c>
      <c r="F1693" s="20" t="s">
        <v>1001</v>
      </c>
      <c r="G1693" s="20" t="s">
        <v>8240</v>
      </c>
      <c r="H1693" s="20" t="s">
        <v>44</v>
      </c>
      <c r="I1693" s="20" t="s">
        <v>45</v>
      </c>
      <c r="J1693" s="20" t="s">
        <v>7563</v>
      </c>
      <c r="K1693" s="20" t="s">
        <v>7564</v>
      </c>
      <c r="L1693" s="20" t="s">
        <v>7565</v>
      </c>
      <c r="M1693" s="20" t="s">
        <v>33</v>
      </c>
      <c r="N1693" s="21">
        <v>7922.55</v>
      </c>
      <c r="O1693" s="21">
        <v>0</v>
      </c>
      <c r="P1693" s="20"/>
      <c r="Q1693" s="19">
        <v>45565</v>
      </c>
      <c r="R1693" s="20"/>
      <c r="S1693" s="19">
        <v>45676</v>
      </c>
      <c r="T1693" s="20" t="s">
        <v>8099</v>
      </c>
      <c r="U1693" s="20">
        <v>1031888</v>
      </c>
      <c r="V1693" s="20">
        <v>240002921</v>
      </c>
      <c r="W1693" s="20" t="s">
        <v>847</v>
      </c>
      <c r="X1693" s="20" t="s">
        <v>274</v>
      </c>
      <c r="Y1693" s="20" t="s">
        <v>404</v>
      </c>
      <c r="Z1693" s="20" t="s">
        <v>7578</v>
      </c>
      <c r="AA1693" s="20" t="s">
        <v>7566</v>
      </c>
      <c r="AB1693" s="20" t="s">
        <v>741</v>
      </c>
      <c r="AC1693" s="20" t="s">
        <v>741</v>
      </c>
      <c r="AD1693" s="20" t="s">
        <v>56</v>
      </c>
      <c r="AE1693" s="20" t="s">
        <v>1014</v>
      </c>
    </row>
    <row r="1694" spans="1:31" ht="21" customHeight="1" x14ac:dyDescent="0.2">
      <c r="A1694" s="4">
        <f t="shared" si="82"/>
        <v>1692</v>
      </c>
      <c r="B1694" s="4" t="str">
        <f t="shared" si="83"/>
        <v>F010-00026085</v>
      </c>
      <c r="C1694" s="4" t="str">
        <f>IFERROR(VLOOKUP(F1694,Tablas!$A$1:$B$3,2,0),"")</f>
        <v>Factura</v>
      </c>
      <c r="D1694" s="4" t="str">
        <f t="shared" si="84"/>
        <v>Nacional - LETRAS 45-52-59-66-73-80-90 DAYS - Facturas clientes - C20601052921</v>
      </c>
      <c r="E1694" s="19">
        <v>45565</v>
      </c>
      <c r="F1694" s="20" t="s">
        <v>1001</v>
      </c>
      <c r="G1694" s="20" t="s">
        <v>8240</v>
      </c>
      <c r="H1694" s="20" t="s">
        <v>44</v>
      </c>
      <c r="I1694" s="20" t="s">
        <v>45</v>
      </c>
      <c r="J1694" s="20" t="s">
        <v>7563</v>
      </c>
      <c r="K1694" s="20" t="s">
        <v>7564</v>
      </c>
      <c r="L1694" s="20" t="s">
        <v>7565</v>
      </c>
      <c r="M1694" s="20" t="s">
        <v>33</v>
      </c>
      <c r="N1694" s="21">
        <v>7922.55</v>
      </c>
      <c r="O1694" s="21">
        <v>0</v>
      </c>
      <c r="P1694" s="20"/>
      <c r="Q1694" s="19">
        <v>45565</v>
      </c>
      <c r="R1694" s="20"/>
      <c r="S1694" s="19">
        <v>45669</v>
      </c>
      <c r="T1694" s="20" t="s">
        <v>8099</v>
      </c>
      <c r="U1694" s="20">
        <v>1031888</v>
      </c>
      <c r="V1694" s="20">
        <v>240002921</v>
      </c>
      <c r="W1694" s="20" t="s">
        <v>847</v>
      </c>
      <c r="X1694" s="20" t="s">
        <v>274</v>
      </c>
      <c r="Y1694" s="20" t="s">
        <v>404</v>
      </c>
      <c r="Z1694" s="20" t="s">
        <v>7578</v>
      </c>
      <c r="AA1694" s="20" t="s">
        <v>7566</v>
      </c>
      <c r="AB1694" s="20" t="s">
        <v>741</v>
      </c>
      <c r="AC1694" s="20" t="s">
        <v>741</v>
      </c>
      <c r="AD1694" s="20" t="s">
        <v>56</v>
      </c>
      <c r="AE1694" s="20" t="s">
        <v>1014</v>
      </c>
    </row>
    <row r="1695" spans="1:31" ht="21" customHeight="1" x14ac:dyDescent="0.2">
      <c r="A1695" s="4">
        <f t="shared" si="82"/>
        <v>1693</v>
      </c>
      <c r="B1695" s="4" t="str">
        <f t="shared" si="83"/>
        <v>F010-00026085</v>
      </c>
      <c r="C1695" s="4" t="str">
        <f>IFERROR(VLOOKUP(F1695,Tablas!$A$1:$B$3,2,0),"")</f>
        <v>Factura</v>
      </c>
      <c r="D1695" s="4" t="str">
        <f t="shared" si="84"/>
        <v>Nacional - LETRAS 45-52-59-66-73-80-90 DAYS - Facturas clientes - C20601052921</v>
      </c>
      <c r="E1695" s="19">
        <v>45565</v>
      </c>
      <c r="F1695" s="20" t="s">
        <v>1001</v>
      </c>
      <c r="G1695" s="20" t="s">
        <v>8240</v>
      </c>
      <c r="H1695" s="20" t="s">
        <v>44</v>
      </c>
      <c r="I1695" s="20" t="s">
        <v>45</v>
      </c>
      <c r="J1695" s="20" t="s">
        <v>7563</v>
      </c>
      <c r="K1695" s="20" t="s">
        <v>7564</v>
      </c>
      <c r="L1695" s="20" t="s">
        <v>7565</v>
      </c>
      <c r="M1695" s="20" t="s">
        <v>33</v>
      </c>
      <c r="N1695" s="21">
        <v>7922.55</v>
      </c>
      <c r="O1695" s="21">
        <v>0</v>
      </c>
      <c r="P1695" s="20"/>
      <c r="Q1695" s="19">
        <v>45565</v>
      </c>
      <c r="R1695" s="20"/>
      <c r="S1695" s="19">
        <v>45690</v>
      </c>
      <c r="T1695" s="20" t="s">
        <v>8099</v>
      </c>
      <c r="U1695" s="20">
        <v>1031888</v>
      </c>
      <c r="V1695" s="20">
        <v>240002921</v>
      </c>
      <c r="W1695" s="20" t="s">
        <v>847</v>
      </c>
      <c r="X1695" s="20" t="s">
        <v>274</v>
      </c>
      <c r="Y1695" s="20" t="s">
        <v>404</v>
      </c>
      <c r="Z1695" s="20" t="s">
        <v>7578</v>
      </c>
      <c r="AA1695" s="20" t="s">
        <v>7566</v>
      </c>
      <c r="AB1695" s="20" t="s">
        <v>741</v>
      </c>
      <c r="AC1695" s="20" t="s">
        <v>741</v>
      </c>
      <c r="AD1695" s="20" t="s">
        <v>56</v>
      </c>
      <c r="AE1695" s="20" t="s">
        <v>1014</v>
      </c>
    </row>
    <row r="1696" spans="1:31" ht="21" customHeight="1" x14ac:dyDescent="0.2">
      <c r="A1696" s="4">
        <f t="shared" si="82"/>
        <v>1694</v>
      </c>
      <c r="B1696" s="4" t="str">
        <f t="shared" si="83"/>
        <v>F010-00026085</v>
      </c>
      <c r="C1696" s="4" t="str">
        <f>IFERROR(VLOOKUP(F1696,Tablas!$A$1:$B$3,2,0),"")</f>
        <v>Factura</v>
      </c>
      <c r="D1696" s="4" t="str">
        <f t="shared" si="84"/>
        <v>Nacional - LETRAS 45-52-59-66-73-80-90 DAYS - Facturas clientes - C20601052921</v>
      </c>
      <c r="E1696" s="19">
        <v>45565</v>
      </c>
      <c r="F1696" s="20" t="s">
        <v>1001</v>
      </c>
      <c r="G1696" s="20" t="s">
        <v>8240</v>
      </c>
      <c r="H1696" s="20" t="s">
        <v>44</v>
      </c>
      <c r="I1696" s="20" t="s">
        <v>45</v>
      </c>
      <c r="J1696" s="20" t="s">
        <v>7563</v>
      </c>
      <c r="K1696" s="20" t="s">
        <v>7564</v>
      </c>
      <c r="L1696" s="20" t="s">
        <v>7565</v>
      </c>
      <c r="M1696" s="20" t="s">
        <v>33</v>
      </c>
      <c r="N1696" s="21">
        <v>7922.55</v>
      </c>
      <c r="O1696" s="21">
        <v>0</v>
      </c>
      <c r="P1696" s="20"/>
      <c r="Q1696" s="19">
        <v>45565</v>
      </c>
      <c r="R1696" s="20"/>
      <c r="S1696" s="19">
        <v>45655</v>
      </c>
      <c r="T1696" s="20" t="s">
        <v>8099</v>
      </c>
      <c r="U1696" s="20">
        <v>1031888</v>
      </c>
      <c r="V1696" s="20">
        <v>240002921</v>
      </c>
      <c r="W1696" s="20" t="s">
        <v>847</v>
      </c>
      <c r="X1696" s="20" t="s">
        <v>274</v>
      </c>
      <c r="Y1696" s="20" t="s">
        <v>404</v>
      </c>
      <c r="Z1696" s="20" t="s">
        <v>7578</v>
      </c>
      <c r="AA1696" s="20" t="s">
        <v>7566</v>
      </c>
      <c r="AB1696" s="20" t="s">
        <v>741</v>
      </c>
      <c r="AC1696" s="20" t="s">
        <v>741</v>
      </c>
      <c r="AD1696" s="20" t="s">
        <v>56</v>
      </c>
      <c r="AE1696" s="20" t="s">
        <v>1014</v>
      </c>
    </row>
    <row r="1697" spans="1:31" ht="21" customHeight="1" x14ac:dyDescent="0.2">
      <c r="A1697" s="4">
        <f t="shared" si="82"/>
        <v>1695</v>
      </c>
      <c r="B1697" s="4" t="str">
        <f t="shared" si="83"/>
        <v>F010-00026060</v>
      </c>
      <c r="C1697" s="4" t="str">
        <f>IFERROR(VLOOKUP(F1697,Tablas!$A$1:$B$3,2,0),"")</f>
        <v>Factura</v>
      </c>
      <c r="D1697" s="4" t="str">
        <f t="shared" si="84"/>
        <v>Nacional - LETRAS 45-52-59-66-73-90 DAYS - Facturas clientes - C20480431511</v>
      </c>
      <c r="E1697" s="19">
        <v>45562</v>
      </c>
      <c r="F1697" s="20" t="s">
        <v>1001</v>
      </c>
      <c r="G1697" s="20" t="s">
        <v>8243</v>
      </c>
      <c r="H1697" s="20" t="s">
        <v>44</v>
      </c>
      <c r="I1697" s="20" t="s">
        <v>45</v>
      </c>
      <c r="J1697" s="20" t="s">
        <v>241</v>
      </c>
      <c r="K1697" s="20" t="s">
        <v>242</v>
      </c>
      <c r="L1697" s="20" t="s">
        <v>243</v>
      </c>
      <c r="M1697" s="20" t="s">
        <v>125</v>
      </c>
      <c r="N1697" s="21">
        <v>8219.32</v>
      </c>
      <c r="O1697" s="21">
        <v>0</v>
      </c>
      <c r="P1697" s="20"/>
      <c r="Q1697" s="19">
        <v>45562</v>
      </c>
      <c r="R1697" s="20"/>
      <c r="S1697" s="19">
        <v>45697</v>
      </c>
      <c r="T1697" s="20" t="s">
        <v>7389</v>
      </c>
      <c r="U1697" s="20">
        <v>1031572</v>
      </c>
      <c r="V1697" s="20">
        <v>240002895</v>
      </c>
      <c r="W1697" s="20" t="s">
        <v>847</v>
      </c>
      <c r="X1697" s="20" t="s">
        <v>305</v>
      </c>
      <c r="Y1697" s="20" t="s">
        <v>245</v>
      </c>
      <c r="Z1697" s="20" t="s">
        <v>7710</v>
      </c>
      <c r="AA1697" s="20" t="s">
        <v>247</v>
      </c>
      <c r="AB1697" s="20" t="s">
        <v>248</v>
      </c>
      <c r="AC1697" s="20" t="s">
        <v>248</v>
      </c>
      <c r="AD1697" s="20" t="s">
        <v>56</v>
      </c>
      <c r="AE1697" s="20" t="s">
        <v>1014</v>
      </c>
    </row>
    <row r="1698" spans="1:31" ht="21" customHeight="1" x14ac:dyDescent="0.2">
      <c r="A1698" s="4">
        <f t="shared" si="82"/>
        <v>1696</v>
      </c>
      <c r="B1698" s="4" t="str">
        <f t="shared" si="83"/>
        <v>F010-00026060</v>
      </c>
      <c r="C1698" s="4" t="str">
        <f>IFERROR(VLOOKUP(F1698,Tablas!$A$1:$B$3,2,0),"")</f>
        <v>Factura</v>
      </c>
      <c r="D1698" s="4" t="str">
        <f t="shared" si="84"/>
        <v>Nacional - LETRAS 45-52-59-66-73-90 DAYS - Facturas clientes - C20480431511</v>
      </c>
      <c r="E1698" s="19">
        <v>45562</v>
      </c>
      <c r="F1698" s="20" t="s">
        <v>1001</v>
      </c>
      <c r="G1698" s="20" t="s">
        <v>8243</v>
      </c>
      <c r="H1698" s="20" t="s">
        <v>44</v>
      </c>
      <c r="I1698" s="20" t="s">
        <v>45</v>
      </c>
      <c r="J1698" s="20" t="s">
        <v>241</v>
      </c>
      <c r="K1698" s="20" t="s">
        <v>242</v>
      </c>
      <c r="L1698" s="20" t="s">
        <v>243</v>
      </c>
      <c r="M1698" s="20" t="s">
        <v>125</v>
      </c>
      <c r="N1698" s="21">
        <v>8229.2199999999993</v>
      </c>
      <c r="O1698" s="21">
        <v>0</v>
      </c>
      <c r="P1698" s="20"/>
      <c r="Q1698" s="19">
        <v>45562</v>
      </c>
      <c r="R1698" s="20"/>
      <c r="S1698" s="19">
        <v>45680</v>
      </c>
      <c r="T1698" s="20" t="s">
        <v>7389</v>
      </c>
      <c r="U1698" s="20">
        <v>1031572</v>
      </c>
      <c r="V1698" s="20">
        <v>240002895</v>
      </c>
      <c r="W1698" s="20" t="s">
        <v>847</v>
      </c>
      <c r="X1698" s="20" t="s">
        <v>305</v>
      </c>
      <c r="Y1698" s="20" t="s">
        <v>245</v>
      </c>
      <c r="Z1698" s="20" t="s">
        <v>7710</v>
      </c>
      <c r="AA1698" s="20" t="s">
        <v>247</v>
      </c>
      <c r="AB1698" s="20" t="s">
        <v>248</v>
      </c>
      <c r="AC1698" s="20" t="s">
        <v>248</v>
      </c>
      <c r="AD1698" s="20" t="s">
        <v>56</v>
      </c>
      <c r="AE1698" s="20" t="s">
        <v>1014</v>
      </c>
    </row>
    <row r="1699" spans="1:31" ht="21" customHeight="1" x14ac:dyDescent="0.2">
      <c r="A1699" s="4">
        <f t="shared" si="82"/>
        <v>1697</v>
      </c>
      <c r="B1699" s="4" t="str">
        <f t="shared" si="83"/>
        <v>F010-00026060</v>
      </c>
      <c r="C1699" s="4" t="str">
        <f>IFERROR(VLOOKUP(F1699,Tablas!$A$1:$B$3,2,0),"")</f>
        <v>Factura</v>
      </c>
      <c r="D1699" s="4" t="str">
        <f t="shared" si="84"/>
        <v>Nacional - LETRAS 45-52-59-66-73-90 DAYS - Facturas clientes - C20480431511</v>
      </c>
      <c r="E1699" s="19">
        <v>45562</v>
      </c>
      <c r="F1699" s="20" t="s">
        <v>1001</v>
      </c>
      <c r="G1699" s="20" t="s">
        <v>8243</v>
      </c>
      <c r="H1699" s="20" t="s">
        <v>44</v>
      </c>
      <c r="I1699" s="20" t="s">
        <v>45</v>
      </c>
      <c r="J1699" s="20" t="s">
        <v>241</v>
      </c>
      <c r="K1699" s="20" t="s">
        <v>242</v>
      </c>
      <c r="L1699" s="20" t="s">
        <v>243</v>
      </c>
      <c r="M1699" s="20" t="s">
        <v>125</v>
      </c>
      <c r="N1699" s="21">
        <v>8229.2199999999993</v>
      </c>
      <c r="O1699" s="21">
        <v>0</v>
      </c>
      <c r="P1699" s="20"/>
      <c r="Q1699" s="19">
        <v>45562</v>
      </c>
      <c r="R1699" s="20"/>
      <c r="S1699" s="19">
        <v>45659</v>
      </c>
      <c r="T1699" s="20" t="s">
        <v>7389</v>
      </c>
      <c r="U1699" s="20">
        <v>1031572</v>
      </c>
      <c r="V1699" s="20">
        <v>240002895</v>
      </c>
      <c r="W1699" s="20" t="s">
        <v>847</v>
      </c>
      <c r="X1699" s="20" t="s">
        <v>305</v>
      </c>
      <c r="Y1699" s="20" t="s">
        <v>245</v>
      </c>
      <c r="Z1699" s="20" t="s">
        <v>7710</v>
      </c>
      <c r="AA1699" s="20" t="s">
        <v>247</v>
      </c>
      <c r="AB1699" s="20" t="s">
        <v>248</v>
      </c>
      <c r="AC1699" s="20" t="s">
        <v>248</v>
      </c>
      <c r="AD1699" s="20" t="s">
        <v>56</v>
      </c>
      <c r="AE1699" s="20" t="s">
        <v>1014</v>
      </c>
    </row>
    <row r="1700" spans="1:31" ht="21" customHeight="1" x14ac:dyDescent="0.2">
      <c r="A1700" s="4">
        <f t="shared" si="82"/>
        <v>1698</v>
      </c>
      <c r="B1700" s="4" t="str">
        <f t="shared" si="83"/>
        <v>F010-00026060</v>
      </c>
      <c r="C1700" s="4" t="str">
        <f>IFERROR(VLOOKUP(F1700,Tablas!$A$1:$B$3,2,0),"")</f>
        <v>Factura</v>
      </c>
      <c r="D1700" s="4" t="str">
        <f t="shared" si="84"/>
        <v>Nacional - LETRAS 45-52-59-66-73-90 DAYS - Facturas clientes - C20480431511</v>
      </c>
      <c r="E1700" s="19">
        <v>45562</v>
      </c>
      <c r="F1700" s="20" t="s">
        <v>1001</v>
      </c>
      <c r="G1700" s="20" t="s">
        <v>8243</v>
      </c>
      <c r="H1700" s="20" t="s">
        <v>44</v>
      </c>
      <c r="I1700" s="20" t="s">
        <v>45</v>
      </c>
      <c r="J1700" s="20" t="s">
        <v>241</v>
      </c>
      <c r="K1700" s="20" t="s">
        <v>242</v>
      </c>
      <c r="L1700" s="20" t="s">
        <v>243</v>
      </c>
      <c r="M1700" s="20" t="s">
        <v>125</v>
      </c>
      <c r="N1700" s="21">
        <v>8229.2199999999993</v>
      </c>
      <c r="O1700" s="21">
        <v>0</v>
      </c>
      <c r="P1700" s="20"/>
      <c r="Q1700" s="19">
        <v>45562</v>
      </c>
      <c r="R1700" s="20"/>
      <c r="S1700" s="19">
        <v>45666</v>
      </c>
      <c r="T1700" s="20" t="s">
        <v>7389</v>
      </c>
      <c r="U1700" s="20">
        <v>1031572</v>
      </c>
      <c r="V1700" s="20">
        <v>240002895</v>
      </c>
      <c r="W1700" s="20" t="s">
        <v>847</v>
      </c>
      <c r="X1700" s="20" t="s">
        <v>305</v>
      </c>
      <c r="Y1700" s="20" t="s">
        <v>245</v>
      </c>
      <c r="Z1700" s="20" t="s">
        <v>7710</v>
      </c>
      <c r="AA1700" s="20" t="s">
        <v>247</v>
      </c>
      <c r="AB1700" s="20" t="s">
        <v>248</v>
      </c>
      <c r="AC1700" s="20" t="s">
        <v>248</v>
      </c>
      <c r="AD1700" s="20" t="s">
        <v>56</v>
      </c>
      <c r="AE1700" s="20" t="s">
        <v>1014</v>
      </c>
    </row>
    <row r="1701" spans="1:31" ht="21" customHeight="1" x14ac:dyDescent="0.2">
      <c r="A1701" s="4">
        <f t="shared" si="82"/>
        <v>1699</v>
      </c>
      <c r="B1701" s="4" t="str">
        <f t="shared" si="83"/>
        <v>F010-00026060</v>
      </c>
      <c r="C1701" s="4" t="str">
        <f>IFERROR(VLOOKUP(F1701,Tablas!$A$1:$B$3,2,0),"")</f>
        <v>Factura</v>
      </c>
      <c r="D1701" s="4" t="str">
        <f t="shared" si="84"/>
        <v>Nacional - LETRAS 45-52-59-66-73-90 DAYS - Facturas clientes - C20480431511</v>
      </c>
      <c r="E1701" s="19">
        <v>45562</v>
      </c>
      <c r="F1701" s="20" t="s">
        <v>1001</v>
      </c>
      <c r="G1701" s="20" t="s">
        <v>8243</v>
      </c>
      <c r="H1701" s="20" t="s">
        <v>44</v>
      </c>
      <c r="I1701" s="20" t="s">
        <v>45</v>
      </c>
      <c r="J1701" s="20" t="s">
        <v>241</v>
      </c>
      <c r="K1701" s="20" t="s">
        <v>242</v>
      </c>
      <c r="L1701" s="20" t="s">
        <v>243</v>
      </c>
      <c r="M1701" s="20" t="s">
        <v>125</v>
      </c>
      <c r="N1701" s="21">
        <v>8229.2199999999993</v>
      </c>
      <c r="O1701" s="21">
        <v>0</v>
      </c>
      <c r="P1701" s="20"/>
      <c r="Q1701" s="19">
        <v>45562</v>
      </c>
      <c r="R1701" s="20"/>
      <c r="S1701" s="19">
        <v>45652</v>
      </c>
      <c r="T1701" s="20" t="s">
        <v>7389</v>
      </c>
      <c r="U1701" s="20">
        <v>1031572</v>
      </c>
      <c r="V1701" s="20">
        <v>240002895</v>
      </c>
      <c r="W1701" s="20" t="s">
        <v>847</v>
      </c>
      <c r="X1701" s="20" t="s">
        <v>305</v>
      </c>
      <c r="Y1701" s="20" t="s">
        <v>245</v>
      </c>
      <c r="Z1701" s="20" t="s">
        <v>7710</v>
      </c>
      <c r="AA1701" s="20" t="s">
        <v>247</v>
      </c>
      <c r="AB1701" s="20" t="s">
        <v>248</v>
      </c>
      <c r="AC1701" s="20" t="s">
        <v>248</v>
      </c>
      <c r="AD1701" s="20" t="s">
        <v>56</v>
      </c>
      <c r="AE1701" s="20" t="s">
        <v>1014</v>
      </c>
    </row>
    <row r="1702" spans="1:31" ht="21" customHeight="1" x14ac:dyDescent="0.2">
      <c r="A1702" s="4">
        <f t="shared" si="82"/>
        <v>1700</v>
      </c>
      <c r="B1702" s="4" t="str">
        <f t="shared" si="83"/>
        <v>F010-00026060</v>
      </c>
      <c r="C1702" s="4" t="str">
        <f>IFERROR(VLOOKUP(F1702,Tablas!$A$1:$B$3,2,0),"")</f>
        <v>Factura</v>
      </c>
      <c r="D1702" s="4" t="str">
        <f t="shared" si="84"/>
        <v>Nacional - LETRAS 45-52-59-66-73-90 DAYS - Facturas clientes - C20480431511</v>
      </c>
      <c r="E1702" s="19">
        <v>45562</v>
      </c>
      <c r="F1702" s="20" t="s">
        <v>1001</v>
      </c>
      <c r="G1702" s="20" t="s">
        <v>8243</v>
      </c>
      <c r="H1702" s="20" t="s">
        <v>44</v>
      </c>
      <c r="I1702" s="20" t="s">
        <v>45</v>
      </c>
      <c r="J1702" s="20" t="s">
        <v>241</v>
      </c>
      <c r="K1702" s="20" t="s">
        <v>242</v>
      </c>
      <c r="L1702" s="20" t="s">
        <v>243</v>
      </c>
      <c r="M1702" s="20" t="s">
        <v>125</v>
      </c>
      <c r="N1702" s="21">
        <v>8229.2199999999993</v>
      </c>
      <c r="O1702" s="21">
        <v>0</v>
      </c>
      <c r="P1702" s="20"/>
      <c r="Q1702" s="19">
        <v>45562</v>
      </c>
      <c r="R1702" s="20"/>
      <c r="S1702" s="19">
        <v>45673</v>
      </c>
      <c r="T1702" s="20" t="s">
        <v>7389</v>
      </c>
      <c r="U1702" s="20">
        <v>1031572</v>
      </c>
      <c r="V1702" s="20">
        <v>240002895</v>
      </c>
      <c r="W1702" s="20" t="s">
        <v>847</v>
      </c>
      <c r="X1702" s="20" t="s">
        <v>305</v>
      </c>
      <c r="Y1702" s="20" t="s">
        <v>245</v>
      </c>
      <c r="Z1702" s="20" t="s">
        <v>7710</v>
      </c>
      <c r="AA1702" s="20" t="s">
        <v>247</v>
      </c>
      <c r="AB1702" s="20" t="s">
        <v>248</v>
      </c>
      <c r="AC1702" s="20" t="s">
        <v>248</v>
      </c>
      <c r="AD1702" s="20" t="s">
        <v>56</v>
      </c>
      <c r="AE1702" s="20" t="s">
        <v>1014</v>
      </c>
    </row>
    <row r="1703" spans="1:31" ht="21" customHeight="1" x14ac:dyDescent="0.2">
      <c r="A1703" s="4">
        <f t="shared" si="82"/>
        <v>1701</v>
      </c>
      <c r="B1703" s="4" t="str">
        <f t="shared" si="83"/>
        <v>F010-00025799</v>
      </c>
      <c r="C1703" s="4" t="str">
        <f>IFERROR(VLOOKUP(F1703,Tablas!$A$1:$B$3,2,0),"")</f>
        <v>Factura</v>
      </c>
      <c r="D1703" s="4" t="str">
        <f t="shared" si="84"/>
        <v>Nacional - CREDITO 30 DIAS / CREDIT 30 DAYS - Facturas clientes - C20452614767</v>
      </c>
      <c r="E1703" s="19">
        <v>45538</v>
      </c>
      <c r="F1703" s="20" t="s">
        <v>1001</v>
      </c>
      <c r="G1703" s="20" t="s">
        <v>8246</v>
      </c>
      <c r="H1703" s="20" t="s">
        <v>44</v>
      </c>
      <c r="I1703" s="20" t="s">
        <v>45</v>
      </c>
      <c r="J1703" s="20" t="s">
        <v>8247</v>
      </c>
      <c r="K1703" s="20" t="s">
        <v>8248</v>
      </c>
      <c r="L1703" s="20" t="s">
        <v>8249</v>
      </c>
      <c r="M1703" s="20" t="s">
        <v>125</v>
      </c>
      <c r="N1703" s="21">
        <v>8782.74</v>
      </c>
      <c r="O1703" s="21">
        <v>0</v>
      </c>
      <c r="P1703" s="20"/>
      <c r="Q1703" s="19">
        <v>45538</v>
      </c>
      <c r="R1703" s="20"/>
      <c r="S1703" s="19">
        <v>45568</v>
      </c>
      <c r="T1703" s="20" t="s">
        <v>643</v>
      </c>
      <c r="U1703" s="20">
        <v>1018204</v>
      </c>
      <c r="V1703" s="20">
        <v>240002610</v>
      </c>
      <c r="W1703" s="20" t="s">
        <v>847</v>
      </c>
      <c r="X1703" s="20" t="s">
        <v>305</v>
      </c>
      <c r="Y1703" s="20" t="s">
        <v>8250</v>
      </c>
      <c r="Z1703" s="20" t="s">
        <v>8251</v>
      </c>
      <c r="AA1703" s="20" t="s">
        <v>8252</v>
      </c>
      <c r="AB1703" s="20" t="s">
        <v>166</v>
      </c>
      <c r="AC1703" s="20" t="s">
        <v>167</v>
      </c>
      <c r="AD1703" s="20" t="s">
        <v>56</v>
      </c>
      <c r="AE1703" s="20" t="s">
        <v>1014</v>
      </c>
    </row>
    <row r="1704" spans="1:31" ht="21" customHeight="1" x14ac:dyDescent="0.2">
      <c r="A1704" s="4">
        <f t="shared" si="82"/>
        <v>1702</v>
      </c>
      <c r="B1704" s="4" t="str">
        <f t="shared" si="83"/>
        <v>F010-00025840</v>
      </c>
      <c r="C1704" s="4" t="str">
        <f>IFERROR(VLOOKUP(F1704,Tablas!$A$1:$B$3,2,0),"")</f>
        <v>Factura</v>
      </c>
      <c r="D1704" s="4" t="str">
        <f t="shared" si="84"/>
        <v>Nacional - LETRAS 45-52-59-66-73-80-90 DAYS - Facturas clientes - C20601052921</v>
      </c>
      <c r="E1704" s="19">
        <v>45541</v>
      </c>
      <c r="F1704" s="20" t="s">
        <v>1001</v>
      </c>
      <c r="G1704" s="20" t="s">
        <v>8254</v>
      </c>
      <c r="H1704" s="20" t="s">
        <v>44</v>
      </c>
      <c r="I1704" s="20" t="s">
        <v>45</v>
      </c>
      <c r="J1704" s="20" t="s">
        <v>7563</v>
      </c>
      <c r="K1704" s="20" t="s">
        <v>7564</v>
      </c>
      <c r="L1704" s="20" t="s">
        <v>7565</v>
      </c>
      <c r="M1704" s="20" t="s">
        <v>33</v>
      </c>
      <c r="N1704" s="21">
        <v>9013.77</v>
      </c>
      <c r="O1704" s="21">
        <v>0</v>
      </c>
      <c r="P1704" s="20"/>
      <c r="Q1704" s="19">
        <v>45541</v>
      </c>
      <c r="R1704" s="20"/>
      <c r="S1704" s="19">
        <v>45676</v>
      </c>
      <c r="T1704" s="20" t="s">
        <v>8099</v>
      </c>
      <c r="U1704" s="20">
        <v>1020168</v>
      </c>
      <c r="V1704" s="20">
        <v>240002658</v>
      </c>
      <c r="W1704" s="20" t="s">
        <v>847</v>
      </c>
      <c r="X1704" s="20" t="s">
        <v>274</v>
      </c>
      <c r="Y1704" s="20" t="s">
        <v>404</v>
      </c>
      <c r="Z1704" s="20" t="s">
        <v>7578</v>
      </c>
      <c r="AA1704" s="20" t="s">
        <v>7566</v>
      </c>
      <c r="AB1704" s="20" t="s">
        <v>741</v>
      </c>
      <c r="AC1704" s="20" t="s">
        <v>741</v>
      </c>
      <c r="AD1704" s="20" t="s">
        <v>56</v>
      </c>
      <c r="AE1704" s="20" t="s">
        <v>1014</v>
      </c>
    </row>
    <row r="1705" spans="1:31" ht="21" customHeight="1" x14ac:dyDescent="0.2">
      <c r="A1705" s="4">
        <f t="shared" si="82"/>
        <v>1703</v>
      </c>
      <c r="B1705" s="4" t="str">
        <f t="shared" si="83"/>
        <v>F010-00025840</v>
      </c>
      <c r="C1705" s="4" t="str">
        <f>IFERROR(VLOOKUP(F1705,Tablas!$A$1:$B$3,2,0),"")</f>
        <v>Factura</v>
      </c>
      <c r="D1705" s="4" t="str">
        <f t="shared" si="84"/>
        <v>Nacional - LETRAS 45-52-59-66-73-80-90 DAYS - Facturas clientes - C20601052921</v>
      </c>
      <c r="E1705" s="19">
        <v>45541</v>
      </c>
      <c r="F1705" s="20" t="s">
        <v>1001</v>
      </c>
      <c r="G1705" s="20" t="s">
        <v>8254</v>
      </c>
      <c r="H1705" s="20" t="s">
        <v>44</v>
      </c>
      <c r="I1705" s="20" t="s">
        <v>45</v>
      </c>
      <c r="J1705" s="20" t="s">
        <v>7563</v>
      </c>
      <c r="K1705" s="20" t="s">
        <v>7564</v>
      </c>
      <c r="L1705" s="20" t="s">
        <v>7565</v>
      </c>
      <c r="M1705" s="20" t="s">
        <v>33</v>
      </c>
      <c r="N1705" s="21">
        <v>9032.76</v>
      </c>
      <c r="O1705" s="21">
        <v>0</v>
      </c>
      <c r="P1705" s="20"/>
      <c r="Q1705" s="19">
        <v>45541</v>
      </c>
      <c r="R1705" s="20"/>
      <c r="S1705" s="19">
        <v>45666</v>
      </c>
      <c r="T1705" s="20" t="s">
        <v>8099</v>
      </c>
      <c r="U1705" s="20">
        <v>1020168</v>
      </c>
      <c r="V1705" s="20">
        <v>240002658</v>
      </c>
      <c r="W1705" s="20" t="s">
        <v>847</v>
      </c>
      <c r="X1705" s="20" t="s">
        <v>274</v>
      </c>
      <c r="Y1705" s="20" t="s">
        <v>404</v>
      </c>
      <c r="Z1705" s="20" t="s">
        <v>7578</v>
      </c>
      <c r="AA1705" s="20" t="s">
        <v>7566</v>
      </c>
      <c r="AB1705" s="20" t="s">
        <v>741</v>
      </c>
      <c r="AC1705" s="20" t="s">
        <v>741</v>
      </c>
      <c r="AD1705" s="20" t="s">
        <v>56</v>
      </c>
      <c r="AE1705" s="20" t="s">
        <v>1014</v>
      </c>
    </row>
    <row r="1706" spans="1:31" ht="21" customHeight="1" x14ac:dyDescent="0.2">
      <c r="A1706" s="4">
        <f t="shared" si="82"/>
        <v>1704</v>
      </c>
      <c r="B1706" s="4" t="str">
        <f t="shared" si="83"/>
        <v>F010-00025840</v>
      </c>
      <c r="C1706" s="4" t="str">
        <f>IFERROR(VLOOKUP(F1706,Tablas!$A$1:$B$3,2,0),"")</f>
        <v>Factura</v>
      </c>
      <c r="D1706" s="4" t="str">
        <f t="shared" si="84"/>
        <v>Nacional - LETRAS 45-52-59-66-73-80-90 DAYS - Facturas clientes - C20601052921</v>
      </c>
      <c r="E1706" s="19">
        <v>45541</v>
      </c>
      <c r="F1706" s="20" t="s">
        <v>1001</v>
      </c>
      <c r="G1706" s="20" t="s">
        <v>8254</v>
      </c>
      <c r="H1706" s="20" t="s">
        <v>44</v>
      </c>
      <c r="I1706" s="20" t="s">
        <v>45</v>
      </c>
      <c r="J1706" s="20" t="s">
        <v>7563</v>
      </c>
      <c r="K1706" s="20" t="s">
        <v>7564</v>
      </c>
      <c r="L1706" s="20" t="s">
        <v>7565</v>
      </c>
      <c r="M1706" s="20" t="s">
        <v>33</v>
      </c>
      <c r="N1706" s="21">
        <v>9032.76</v>
      </c>
      <c r="O1706" s="21">
        <v>0</v>
      </c>
      <c r="P1706" s="20"/>
      <c r="Q1706" s="19">
        <v>45541</v>
      </c>
      <c r="R1706" s="20"/>
      <c r="S1706" s="19">
        <v>45659</v>
      </c>
      <c r="T1706" s="20" t="s">
        <v>8099</v>
      </c>
      <c r="U1706" s="20">
        <v>1020168</v>
      </c>
      <c r="V1706" s="20">
        <v>240002658</v>
      </c>
      <c r="W1706" s="20" t="s">
        <v>847</v>
      </c>
      <c r="X1706" s="20" t="s">
        <v>274</v>
      </c>
      <c r="Y1706" s="20" t="s">
        <v>404</v>
      </c>
      <c r="Z1706" s="20" t="s">
        <v>7578</v>
      </c>
      <c r="AA1706" s="20" t="s">
        <v>7566</v>
      </c>
      <c r="AB1706" s="20" t="s">
        <v>741</v>
      </c>
      <c r="AC1706" s="20" t="s">
        <v>741</v>
      </c>
      <c r="AD1706" s="20" t="s">
        <v>56</v>
      </c>
      <c r="AE1706" s="20" t="s">
        <v>1014</v>
      </c>
    </row>
    <row r="1707" spans="1:31" ht="21" customHeight="1" x14ac:dyDescent="0.2">
      <c r="A1707" s="4">
        <f t="shared" si="82"/>
        <v>1705</v>
      </c>
      <c r="B1707" s="4" t="str">
        <f t="shared" si="83"/>
        <v>F010-00025840</v>
      </c>
      <c r="C1707" s="4" t="str">
        <f>IFERROR(VLOOKUP(F1707,Tablas!$A$1:$B$3,2,0),"")</f>
        <v>Factura</v>
      </c>
      <c r="D1707" s="4" t="str">
        <f t="shared" si="84"/>
        <v>Nacional - LETRAS 45-52-59-66-73-80-90 DAYS - Facturas clientes - C20601052921</v>
      </c>
      <c r="E1707" s="19">
        <v>45541</v>
      </c>
      <c r="F1707" s="20" t="s">
        <v>1001</v>
      </c>
      <c r="G1707" s="20" t="s">
        <v>8254</v>
      </c>
      <c r="H1707" s="20" t="s">
        <v>44</v>
      </c>
      <c r="I1707" s="20" t="s">
        <v>45</v>
      </c>
      <c r="J1707" s="20" t="s">
        <v>7563</v>
      </c>
      <c r="K1707" s="20" t="s">
        <v>7564</v>
      </c>
      <c r="L1707" s="20" t="s">
        <v>7565</v>
      </c>
      <c r="M1707" s="20" t="s">
        <v>33</v>
      </c>
      <c r="N1707" s="21">
        <v>9032.76</v>
      </c>
      <c r="O1707" s="21">
        <v>0</v>
      </c>
      <c r="P1707" s="20"/>
      <c r="Q1707" s="19">
        <v>45541</v>
      </c>
      <c r="R1707" s="20"/>
      <c r="S1707" s="19">
        <v>45638</v>
      </c>
      <c r="T1707" s="20" t="s">
        <v>8099</v>
      </c>
      <c r="U1707" s="20">
        <v>1020168</v>
      </c>
      <c r="V1707" s="20">
        <v>240002658</v>
      </c>
      <c r="W1707" s="20" t="s">
        <v>847</v>
      </c>
      <c r="X1707" s="20" t="s">
        <v>274</v>
      </c>
      <c r="Y1707" s="20" t="s">
        <v>404</v>
      </c>
      <c r="Z1707" s="20" t="s">
        <v>7578</v>
      </c>
      <c r="AA1707" s="20" t="s">
        <v>7566</v>
      </c>
      <c r="AB1707" s="20" t="s">
        <v>741</v>
      </c>
      <c r="AC1707" s="20" t="s">
        <v>741</v>
      </c>
      <c r="AD1707" s="20" t="s">
        <v>56</v>
      </c>
      <c r="AE1707" s="20" t="s">
        <v>1014</v>
      </c>
    </row>
    <row r="1708" spans="1:31" ht="21" customHeight="1" x14ac:dyDescent="0.2">
      <c r="A1708" s="4">
        <f t="shared" si="82"/>
        <v>1706</v>
      </c>
      <c r="B1708" s="4" t="str">
        <f t="shared" si="83"/>
        <v>F010-00025840</v>
      </c>
      <c r="C1708" s="4" t="str">
        <f>IFERROR(VLOOKUP(F1708,Tablas!$A$1:$B$3,2,0),"")</f>
        <v>Factura</v>
      </c>
      <c r="D1708" s="4" t="str">
        <f t="shared" si="84"/>
        <v>Nacional - LETRAS 45-52-59-66-73-80-90 DAYS - Facturas clientes - C20601052921</v>
      </c>
      <c r="E1708" s="19">
        <v>45541</v>
      </c>
      <c r="F1708" s="20" t="s">
        <v>1001</v>
      </c>
      <c r="G1708" s="20" t="s">
        <v>8254</v>
      </c>
      <c r="H1708" s="20" t="s">
        <v>44</v>
      </c>
      <c r="I1708" s="20" t="s">
        <v>45</v>
      </c>
      <c r="J1708" s="20" t="s">
        <v>7563</v>
      </c>
      <c r="K1708" s="20" t="s">
        <v>7564</v>
      </c>
      <c r="L1708" s="20" t="s">
        <v>7565</v>
      </c>
      <c r="M1708" s="20" t="s">
        <v>33</v>
      </c>
      <c r="N1708" s="21">
        <v>9032.76</v>
      </c>
      <c r="O1708" s="21">
        <v>0</v>
      </c>
      <c r="P1708" s="20"/>
      <c r="Q1708" s="19">
        <v>45541</v>
      </c>
      <c r="R1708" s="20"/>
      <c r="S1708" s="19">
        <v>45645</v>
      </c>
      <c r="T1708" s="20" t="s">
        <v>8099</v>
      </c>
      <c r="U1708" s="20">
        <v>1020168</v>
      </c>
      <c r="V1708" s="20">
        <v>240002658</v>
      </c>
      <c r="W1708" s="20" t="s">
        <v>847</v>
      </c>
      <c r="X1708" s="20" t="s">
        <v>274</v>
      </c>
      <c r="Y1708" s="20" t="s">
        <v>404</v>
      </c>
      <c r="Z1708" s="20" t="s">
        <v>7578</v>
      </c>
      <c r="AA1708" s="20" t="s">
        <v>7566</v>
      </c>
      <c r="AB1708" s="20" t="s">
        <v>741</v>
      </c>
      <c r="AC1708" s="20" t="s">
        <v>741</v>
      </c>
      <c r="AD1708" s="20" t="s">
        <v>56</v>
      </c>
      <c r="AE1708" s="20" t="s">
        <v>1014</v>
      </c>
    </row>
    <row r="1709" spans="1:31" ht="21" customHeight="1" x14ac:dyDescent="0.2">
      <c r="A1709" s="4">
        <f t="shared" si="82"/>
        <v>1707</v>
      </c>
      <c r="B1709" s="4" t="str">
        <f t="shared" si="83"/>
        <v>F010-00025840</v>
      </c>
      <c r="C1709" s="4" t="str">
        <f>IFERROR(VLOOKUP(F1709,Tablas!$A$1:$B$3,2,0),"")</f>
        <v>Factura</v>
      </c>
      <c r="D1709" s="4" t="str">
        <f t="shared" si="84"/>
        <v>Nacional - LETRAS 45-52-59-66-73-80-90 DAYS - Facturas clientes - C20601052921</v>
      </c>
      <c r="E1709" s="19">
        <v>45541</v>
      </c>
      <c r="F1709" s="20" t="s">
        <v>1001</v>
      </c>
      <c r="G1709" s="20" t="s">
        <v>8254</v>
      </c>
      <c r="H1709" s="20" t="s">
        <v>44</v>
      </c>
      <c r="I1709" s="20" t="s">
        <v>45</v>
      </c>
      <c r="J1709" s="20" t="s">
        <v>7563</v>
      </c>
      <c r="K1709" s="20" t="s">
        <v>7564</v>
      </c>
      <c r="L1709" s="20" t="s">
        <v>7565</v>
      </c>
      <c r="M1709" s="20" t="s">
        <v>33</v>
      </c>
      <c r="N1709" s="21">
        <v>9032.76</v>
      </c>
      <c r="O1709" s="21">
        <v>0</v>
      </c>
      <c r="P1709" s="20"/>
      <c r="Q1709" s="19">
        <v>45541</v>
      </c>
      <c r="R1709" s="20"/>
      <c r="S1709" s="19">
        <v>45631</v>
      </c>
      <c r="T1709" s="20" t="s">
        <v>8099</v>
      </c>
      <c r="U1709" s="20">
        <v>1020168</v>
      </c>
      <c r="V1709" s="20">
        <v>240002658</v>
      </c>
      <c r="W1709" s="20" t="s">
        <v>847</v>
      </c>
      <c r="X1709" s="20" t="s">
        <v>274</v>
      </c>
      <c r="Y1709" s="20" t="s">
        <v>404</v>
      </c>
      <c r="Z1709" s="20" t="s">
        <v>7578</v>
      </c>
      <c r="AA1709" s="20" t="s">
        <v>7566</v>
      </c>
      <c r="AB1709" s="20" t="s">
        <v>741</v>
      </c>
      <c r="AC1709" s="20" t="s">
        <v>741</v>
      </c>
      <c r="AD1709" s="20" t="s">
        <v>56</v>
      </c>
      <c r="AE1709" s="20" t="s">
        <v>1014</v>
      </c>
    </row>
    <row r="1710" spans="1:31" ht="21" customHeight="1" x14ac:dyDescent="0.2">
      <c r="A1710" s="4">
        <f t="shared" si="82"/>
        <v>1708</v>
      </c>
      <c r="B1710" s="4" t="str">
        <f t="shared" si="83"/>
        <v>F010-00025840</v>
      </c>
      <c r="C1710" s="4" t="str">
        <f>IFERROR(VLOOKUP(F1710,Tablas!$A$1:$B$3,2,0),"")</f>
        <v>Factura</v>
      </c>
      <c r="D1710" s="4" t="str">
        <f t="shared" si="84"/>
        <v>Nacional - LETRAS 45-52-59-66-73-80-90 DAYS - Facturas clientes - C20601052921</v>
      </c>
      <c r="E1710" s="19">
        <v>45541</v>
      </c>
      <c r="F1710" s="20" t="s">
        <v>1001</v>
      </c>
      <c r="G1710" s="20" t="s">
        <v>8254</v>
      </c>
      <c r="H1710" s="20" t="s">
        <v>44</v>
      </c>
      <c r="I1710" s="20" t="s">
        <v>45</v>
      </c>
      <c r="J1710" s="20" t="s">
        <v>7563</v>
      </c>
      <c r="K1710" s="20" t="s">
        <v>7564</v>
      </c>
      <c r="L1710" s="20" t="s">
        <v>7565</v>
      </c>
      <c r="M1710" s="20" t="s">
        <v>33</v>
      </c>
      <c r="N1710" s="21">
        <v>9032.76</v>
      </c>
      <c r="O1710" s="21">
        <v>0</v>
      </c>
      <c r="P1710" s="20"/>
      <c r="Q1710" s="19">
        <v>45541</v>
      </c>
      <c r="R1710" s="20"/>
      <c r="S1710" s="19">
        <v>45652</v>
      </c>
      <c r="T1710" s="20" t="s">
        <v>8099</v>
      </c>
      <c r="U1710" s="20">
        <v>1020168</v>
      </c>
      <c r="V1710" s="20">
        <v>240002658</v>
      </c>
      <c r="W1710" s="20" t="s">
        <v>847</v>
      </c>
      <c r="X1710" s="20" t="s">
        <v>274</v>
      </c>
      <c r="Y1710" s="20" t="s">
        <v>404</v>
      </c>
      <c r="Z1710" s="20" t="s">
        <v>7578</v>
      </c>
      <c r="AA1710" s="20" t="s">
        <v>7566</v>
      </c>
      <c r="AB1710" s="20" t="s">
        <v>741</v>
      </c>
      <c r="AC1710" s="20" t="s">
        <v>741</v>
      </c>
      <c r="AD1710" s="20" t="s">
        <v>56</v>
      </c>
      <c r="AE1710" s="20" t="s">
        <v>1014</v>
      </c>
    </row>
    <row r="1711" spans="1:31" ht="21" customHeight="1" x14ac:dyDescent="0.2">
      <c r="A1711" s="4">
        <f t="shared" si="82"/>
        <v>1709</v>
      </c>
      <c r="B1711" s="4" t="str">
        <f t="shared" si="83"/>
        <v>F010-00025987</v>
      </c>
      <c r="C1711" s="4" t="str">
        <f>IFERROR(VLOOKUP(F1711,Tablas!$A$1:$B$3,2,0),"")</f>
        <v>Factura</v>
      </c>
      <c r="D1711" s="4" t="str">
        <f t="shared" si="84"/>
        <v xml:space="preserve"> - CONTADO ADELANTADO / CASH IN ADVANCE - INTERESES AL PRESTAMO 22.09.24</v>
      </c>
      <c r="E1711" s="19">
        <v>45558</v>
      </c>
      <c r="F1711" s="20" t="s">
        <v>1001</v>
      </c>
      <c r="G1711" s="20" t="s">
        <v>8257</v>
      </c>
      <c r="H1711" s="20" t="s">
        <v>322</v>
      </c>
      <c r="I1711" s="20" t="s">
        <v>323</v>
      </c>
      <c r="J1711" s="20" t="s">
        <v>324</v>
      </c>
      <c r="K1711" s="20" t="s">
        <v>325</v>
      </c>
      <c r="L1711" s="20" t="s">
        <v>326</v>
      </c>
      <c r="M1711" s="20" t="s">
        <v>125</v>
      </c>
      <c r="N1711" s="21">
        <v>9480.7900000000009</v>
      </c>
      <c r="O1711" s="25">
        <v>2525.52</v>
      </c>
      <c r="P1711" s="20"/>
      <c r="Q1711" s="19">
        <v>45558</v>
      </c>
      <c r="R1711" s="20"/>
      <c r="S1711" s="19">
        <v>45558</v>
      </c>
      <c r="T1711" s="20" t="s">
        <v>70</v>
      </c>
      <c r="U1711" s="20">
        <v>1027603</v>
      </c>
      <c r="V1711" s="20">
        <v>240002816</v>
      </c>
      <c r="W1711" s="20" t="s">
        <v>847</v>
      </c>
      <c r="X1711" s="20" t="s">
        <v>2795</v>
      </c>
      <c r="Y1711" s="20" t="s">
        <v>52</v>
      </c>
      <c r="Z1711" s="20" t="s">
        <v>8258</v>
      </c>
      <c r="AA1711" s="20" t="s">
        <v>327</v>
      </c>
      <c r="AB1711" s="20" t="s">
        <v>328</v>
      </c>
      <c r="AC1711" s="20" t="s">
        <v>167</v>
      </c>
      <c r="AD1711" s="20" t="s">
        <v>56</v>
      </c>
      <c r="AE1711" s="20"/>
    </row>
    <row r="1712" spans="1:31" ht="21" customHeight="1" x14ac:dyDescent="0.2">
      <c r="A1712" s="4">
        <f t="shared" si="82"/>
        <v>1710</v>
      </c>
      <c r="B1712" s="4" t="str">
        <f t="shared" si="83"/>
        <v>F010-00026056</v>
      </c>
      <c r="C1712" s="4" t="str">
        <f>IFERROR(VLOOKUP(F1712,Tablas!$A$1:$B$3,2,0),"")</f>
        <v>Factura</v>
      </c>
      <c r="D1712" s="4" t="str">
        <f t="shared" si="84"/>
        <v>Nacional - LETRAS 45-52-59-66-73-90-105 DÍAS - Facturas clientes - C20602470882</v>
      </c>
      <c r="E1712" s="19">
        <v>45562</v>
      </c>
      <c r="F1712" s="20" t="s">
        <v>1001</v>
      </c>
      <c r="G1712" s="20" t="s">
        <v>8259</v>
      </c>
      <c r="H1712" s="20" t="s">
        <v>44</v>
      </c>
      <c r="I1712" s="20" t="s">
        <v>45</v>
      </c>
      <c r="J1712" s="20" t="s">
        <v>263</v>
      </c>
      <c r="K1712" s="20" t="s">
        <v>264</v>
      </c>
      <c r="L1712" s="20" t="s">
        <v>265</v>
      </c>
      <c r="M1712" s="20" t="s">
        <v>125</v>
      </c>
      <c r="N1712" s="21">
        <v>9668.11</v>
      </c>
      <c r="O1712" s="21">
        <v>0</v>
      </c>
      <c r="P1712" s="20"/>
      <c r="Q1712" s="19">
        <v>45562</v>
      </c>
      <c r="R1712" s="20"/>
      <c r="S1712" s="19">
        <v>45772</v>
      </c>
      <c r="T1712" s="20" t="s">
        <v>8260</v>
      </c>
      <c r="U1712" s="20">
        <v>1031446</v>
      </c>
      <c r="V1712" s="20">
        <v>240002891</v>
      </c>
      <c r="W1712" s="20" t="s">
        <v>847</v>
      </c>
      <c r="X1712" s="20" t="s">
        <v>305</v>
      </c>
      <c r="Y1712" s="20" t="s">
        <v>267</v>
      </c>
      <c r="Z1712" s="20" t="s">
        <v>2518</v>
      </c>
      <c r="AA1712" s="20" t="s">
        <v>7627</v>
      </c>
      <c r="AB1712" s="20" t="s">
        <v>270</v>
      </c>
      <c r="AC1712" s="20" t="s">
        <v>167</v>
      </c>
      <c r="AD1712" s="20" t="s">
        <v>56</v>
      </c>
      <c r="AE1712" s="20" t="s">
        <v>1014</v>
      </c>
    </row>
    <row r="1713" spans="1:31" ht="21" customHeight="1" x14ac:dyDescent="0.2">
      <c r="A1713" s="4">
        <f t="shared" si="82"/>
        <v>1711</v>
      </c>
      <c r="B1713" s="4" t="str">
        <f t="shared" si="83"/>
        <v>F010-00026056</v>
      </c>
      <c r="C1713" s="4" t="str">
        <f>IFERROR(VLOOKUP(F1713,Tablas!$A$1:$B$3,2,0),"")</f>
        <v>Factura</v>
      </c>
      <c r="D1713" s="4" t="str">
        <f t="shared" si="84"/>
        <v>Nacional - LETRAS 45-52-59-66-73-90-105 DÍAS - Facturas clientes - C20602470882</v>
      </c>
      <c r="E1713" s="19">
        <v>45562</v>
      </c>
      <c r="F1713" s="20" t="s">
        <v>1001</v>
      </c>
      <c r="G1713" s="20" t="s">
        <v>8259</v>
      </c>
      <c r="H1713" s="20" t="s">
        <v>44</v>
      </c>
      <c r="I1713" s="20" t="s">
        <v>45</v>
      </c>
      <c r="J1713" s="20" t="s">
        <v>263</v>
      </c>
      <c r="K1713" s="20" t="s">
        <v>264</v>
      </c>
      <c r="L1713" s="20" t="s">
        <v>265</v>
      </c>
      <c r="M1713" s="20" t="s">
        <v>125</v>
      </c>
      <c r="N1713" s="21">
        <v>9688.4500000000007</v>
      </c>
      <c r="O1713" s="21">
        <v>0</v>
      </c>
      <c r="P1713" s="20"/>
      <c r="Q1713" s="19">
        <v>45562</v>
      </c>
      <c r="R1713" s="20"/>
      <c r="S1713" s="19">
        <v>45733</v>
      </c>
      <c r="T1713" s="20" t="s">
        <v>8260</v>
      </c>
      <c r="U1713" s="20">
        <v>1031446</v>
      </c>
      <c r="V1713" s="20">
        <v>240002891</v>
      </c>
      <c r="W1713" s="20" t="s">
        <v>847</v>
      </c>
      <c r="X1713" s="20" t="s">
        <v>305</v>
      </c>
      <c r="Y1713" s="20" t="s">
        <v>267</v>
      </c>
      <c r="Z1713" s="20" t="s">
        <v>2518</v>
      </c>
      <c r="AA1713" s="20" t="s">
        <v>7627</v>
      </c>
      <c r="AB1713" s="20" t="s">
        <v>270</v>
      </c>
      <c r="AC1713" s="20" t="s">
        <v>167</v>
      </c>
      <c r="AD1713" s="20" t="s">
        <v>56</v>
      </c>
      <c r="AE1713" s="20" t="s">
        <v>1014</v>
      </c>
    </row>
    <row r="1714" spans="1:31" ht="21" customHeight="1" x14ac:dyDescent="0.2">
      <c r="A1714" s="4">
        <f t="shared" si="82"/>
        <v>1712</v>
      </c>
      <c r="B1714" s="4" t="str">
        <f t="shared" si="83"/>
        <v>F010-00026056</v>
      </c>
      <c r="C1714" s="4" t="str">
        <f>IFERROR(VLOOKUP(F1714,Tablas!$A$1:$B$3,2,0),"")</f>
        <v>Factura</v>
      </c>
      <c r="D1714" s="4" t="str">
        <f t="shared" si="84"/>
        <v>Nacional - LETRAS 45-52-59-66-73-90-105 DÍAS - Facturas clientes - C20602470882</v>
      </c>
      <c r="E1714" s="19">
        <v>45562</v>
      </c>
      <c r="F1714" s="20" t="s">
        <v>1001</v>
      </c>
      <c r="G1714" s="20" t="s">
        <v>8259</v>
      </c>
      <c r="H1714" s="20" t="s">
        <v>44</v>
      </c>
      <c r="I1714" s="20" t="s">
        <v>45</v>
      </c>
      <c r="J1714" s="20" t="s">
        <v>263</v>
      </c>
      <c r="K1714" s="20" t="s">
        <v>264</v>
      </c>
      <c r="L1714" s="20" t="s">
        <v>265</v>
      </c>
      <c r="M1714" s="20" t="s">
        <v>125</v>
      </c>
      <c r="N1714" s="21">
        <v>9688.4500000000007</v>
      </c>
      <c r="O1714" s="21">
        <v>0</v>
      </c>
      <c r="P1714" s="20"/>
      <c r="Q1714" s="19">
        <v>45562</v>
      </c>
      <c r="R1714" s="20"/>
      <c r="S1714" s="19">
        <v>45740</v>
      </c>
      <c r="T1714" s="20" t="s">
        <v>8260</v>
      </c>
      <c r="U1714" s="20">
        <v>1031446</v>
      </c>
      <c r="V1714" s="20">
        <v>240002891</v>
      </c>
      <c r="W1714" s="20" t="s">
        <v>847</v>
      </c>
      <c r="X1714" s="20" t="s">
        <v>305</v>
      </c>
      <c r="Y1714" s="20" t="s">
        <v>267</v>
      </c>
      <c r="Z1714" s="20" t="s">
        <v>2518</v>
      </c>
      <c r="AA1714" s="20" t="s">
        <v>7627</v>
      </c>
      <c r="AB1714" s="20" t="s">
        <v>270</v>
      </c>
      <c r="AC1714" s="20" t="s">
        <v>167</v>
      </c>
      <c r="AD1714" s="20" t="s">
        <v>56</v>
      </c>
      <c r="AE1714" s="20" t="s">
        <v>1014</v>
      </c>
    </row>
    <row r="1715" spans="1:31" ht="21" customHeight="1" x14ac:dyDescent="0.2">
      <c r="A1715" s="4">
        <f t="shared" si="82"/>
        <v>1713</v>
      </c>
      <c r="B1715" s="4" t="str">
        <f t="shared" si="83"/>
        <v>F010-00026056</v>
      </c>
      <c r="C1715" s="4" t="str">
        <f>IFERROR(VLOOKUP(F1715,Tablas!$A$1:$B$3,2,0),"")</f>
        <v>Factura</v>
      </c>
      <c r="D1715" s="4" t="str">
        <f t="shared" si="84"/>
        <v>Nacional - LETRAS 45-52-59-66-73-90-105 DÍAS - Facturas clientes - C20602470882</v>
      </c>
      <c r="E1715" s="19">
        <v>45562</v>
      </c>
      <c r="F1715" s="20" t="s">
        <v>1001</v>
      </c>
      <c r="G1715" s="20" t="s">
        <v>8259</v>
      </c>
      <c r="H1715" s="20" t="s">
        <v>44</v>
      </c>
      <c r="I1715" s="20" t="s">
        <v>45</v>
      </c>
      <c r="J1715" s="20" t="s">
        <v>263</v>
      </c>
      <c r="K1715" s="20" t="s">
        <v>264</v>
      </c>
      <c r="L1715" s="20" t="s">
        <v>265</v>
      </c>
      <c r="M1715" s="20" t="s">
        <v>125</v>
      </c>
      <c r="N1715" s="21">
        <v>9688.4500000000007</v>
      </c>
      <c r="O1715" s="21">
        <v>0</v>
      </c>
      <c r="P1715" s="20"/>
      <c r="Q1715" s="19">
        <v>45562</v>
      </c>
      <c r="R1715" s="20"/>
      <c r="S1715" s="19">
        <v>45726</v>
      </c>
      <c r="T1715" s="20" t="s">
        <v>8260</v>
      </c>
      <c r="U1715" s="20">
        <v>1031446</v>
      </c>
      <c r="V1715" s="20">
        <v>240002891</v>
      </c>
      <c r="W1715" s="20" t="s">
        <v>847</v>
      </c>
      <c r="X1715" s="20" t="s">
        <v>305</v>
      </c>
      <c r="Y1715" s="20" t="s">
        <v>267</v>
      </c>
      <c r="Z1715" s="20" t="s">
        <v>2518</v>
      </c>
      <c r="AA1715" s="20" t="s">
        <v>7627</v>
      </c>
      <c r="AB1715" s="20" t="s">
        <v>270</v>
      </c>
      <c r="AC1715" s="20" t="s">
        <v>167</v>
      </c>
      <c r="AD1715" s="20" t="s">
        <v>56</v>
      </c>
      <c r="AE1715" s="20" t="s">
        <v>1014</v>
      </c>
    </row>
    <row r="1716" spans="1:31" ht="21" customHeight="1" x14ac:dyDescent="0.2">
      <c r="A1716" s="4">
        <f t="shared" si="82"/>
        <v>1714</v>
      </c>
      <c r="B1716" s="4" t="str">
        <f t="shared" si="83"/>
        <v>F010-00026056</v>
      </c>
      <c r="C1716" s="4" t="str">
        <f>IFERROR(VLOOKUP(F1716,Tablas!$A$1:$B$3,2,0),"")</f>
        <v>Factura</v>
      </c>
      <c r="D1716" s="4" t="str">
        <f t="shared" si="84"/>
        <v>Nacional - LETRAS 45-52-59-66-73-90-105 DÍAS - Facturas clientes - C20602470882</v>
      </c>
      <c r="E1716" s="19">
        <v>45562</v>
      </c>
      <c r="F1716" s="20" t="s">
        <v>1001</v>
      </c>
      <c r="G1716" s="20" t="s">
        <v>8259</v>
      </c>
      <c r="H1716" s="20" t="s">
        <v>44</v>
      </c>
      <c r="I1716" s="20" t="s">
        <v>45</v>
      </c>
      <c r="J1716" s="20" t="s">
        <v>263</v>
      </c>
      <c r="K1716" s="20" t="s">
        <v>264</v>
      </c>
      <c r="L1716" s="20" t="s">
        <v>265</v>
      </c>
      <c r="M1716" s="20" t="s">
        <v>125</v>
      </c>
      <c r="N1716" s="21">
        <v>9688.4500000000007</v>
      </c>
      <c r="O1716" s="21">
        <v>0</v>
      </c>
      <c r="P1716" s="20"/>
      <c r="Q1716" s="19">
        <v>45562</v>
      </c>
      <c r="R1716" s="20"/>
      <c r="S1716" s="19">
        <v>45712</v>
      </c>
      <c r="T1716" s="20" t="s">
        <v>8260</v>
      </c>
      <c r="U1716" s="20">
        <v>1031446</v>
      </c>
      <c r="V1716" s="20">
        <v>240002891</v>
      </c>
      <c r="W1716" s="20" t="s">
        <v>847</v>
      </c>
      <c r="X1716" s="20" t="s">
        <v>305</v>
      </c>
      <c r="Y1716" s="20" t="s">
        <v>267</v>
      </c>
      <c r="Z1716" s="20" t="s">
        <v>2518</v>
      </c>
      <c r="AA1716" s="20" t="s">
        <v>7627</v>
      </c>
      <c r="AB1716" s="20" t="s">
        <v>270</v>
      </c>
      <c r="AC1716" s="20" t="s">
        <v>167</v>
      </c>
      <c r="AD1716" s="20" t="s">
        <v>56</v>
      </c>
      <c r="AE1716" s="20" t="s">
        <v>1014</v>
      </c>
    </row>
    <row r="1717" spans="1:31" ht="21" customHeight="1" x14ac:dyDescent="0.2">
      <c r="A1717" s="4">
        <f t="shared" si="82"/>
        <v>1715</v>
      </c>
      <c r="B1717" s="4" t="str">
        <f t="shared" si="83"/>
        <v>F010-00026056</v>
      </c>
      <c r="C1717" s="4" t="str">
        <f>IFERROR(VLOOKUP(F1717,Tablas!$A$1:$B$3,2,0),"")</f>
        <v>Factura</v>
      </c>
      <c r="D1717" s="4" t="str">
        <f t="shared" si="84"/>
        <v>Nacional - LETRAS 45-52-59-66-73-90-105 DÍAS - Facturas clientes - C20602470882</v>
      </c>
      <c r="E1717" s="19">
        <v>45562</v>
      </c>
      <c r="F1717" s="20" t="s">
        <v>1001</v>
      </c>
      <c r="G1717" s="20" t="s">
        <v>8259</v>
      </c>
      <c r="H1717" s="20" t="s">
        <v>44</v>
      </c>
      <c r="I1717" s="20" t="s">
        <v>45</v>
      </c>
      <c r="J1717" s="20" t="s">
        <v>263</v>
      </c>
      <c r="K1717" s="20" t="s">
        <v>264</v>
      </c>
      <c r="L1717" s="20" t="s">
        <v>265</v>
      </c>
      <c r="M1717" s="20" t="s">
        <v>125</v>
      </c>
      <c r="N1717" s="21">
        <v>9688.4500000000007</v>
      </c>
      <c r="O1717" s="21">
        <v>0</v>
      </c>
      <c r="P1717" s="20"/>
      <c r="Q1717" s="19">
        <v>45562</v>
      </c>
      <c r="R1717" s="20"/>
      <c r="S1717" s="19">
        <v>45757</v>
      </c>
      <c r="T1717" s="20" t="s">
        <v>8260</v>
      </c>
      <c r="U1717" s="20">
        <v>1031446</v>
      </c>
      <c r="V1717" s="20">
        <v>240002891</v>
      </c>
      <c r="W1717" s="20" t="s">
        <v>847</v>
      </c>
      <c r="X1717" s="20" t="s">
        <v>305</v>
      </c>
      <c r="Y1717" s="20" t="s">
        <v>267</v>
      </c>
      <c r="Z1717" s="20" t="s">
        <v>2518</v>
      </c>
      <c r="AA1717" s="20" t="s">
        <v>7627</v>
      </c>
      <c r="AB1717" s="20" t="s">
        <v>270</v>
      </c>
      <c r="AC1717" s="20" t="s">
        <v>167</v>
      </c>
      <c r="AD1717" s="20" t="s">
        <v>56</v>
      </c>
      <c r="AE1717" s="20" t="s">
        <v>1014</v>
      </c>
    </row>
    <row r="1718" spans="1:31" ht="21" customHeight="1" x14ac:dyDescent="0.2">
      <c r="A1718" s="4">
        <f t="shared" si="82"/>
        <v>1716</v>
      </c>
      <c r="B1718" s="4" t="str">
        <f t="shared" si="83"/>
        <v>F010-00026056</v>
      </c>
      <c r="C1718" s="4" t="str">
        <f>IFERROR(VLOOKUP(F1718,Tablas!$A$1:$B$3,2,0),"")</f>
        <v>Factura</v>
      </c>
      <c r="D1718" s="4" t="str">
        <f t="shared" si="84"/>
        <v>Nacional - LETRAS 45-52-59-66-73-90-105 DÍAS - Facturas clientes - C20602470882</v>
      </c>
      <c r="E1718" s="19">
        <v>45562</v>
      </c>
      <c r="F1718" s="20" t="s">
        <v>1001</v>
      </c>
      <c r="G1718" s="20" t="s">
        <v>8259</v>
      </c>
      <c r="H1718" s="20" t="s">
        <v>44</v>
      </c>
      <c r="I1718" s="20" t="s">
        <v>45</v>
      </c>
      <c r="J1718" s="20" t="s">
        <v>263</v>
      </c>
      <c r="K1718" s="20" t="s">
        <v>264</v>
      </c>
      <c r="L1718" s="20" t="s">
        <v>265</v>
      </c>
      <c r="M1718" s="20" t="s">
        <v>125</v>
      </c>
      <c r="N1718" s="21">
        <v>9688.4500000000007</v>
      </c>
      <c r="O1718" s="21">
        <v>0</v>
      </c>
      <c r="P1718" s="20"/>
      <c r="Q1718" s="19">
        <v>45562</v>
      </c>
      <c r="R1718" s="20"/>
      <c r="S1718" s="19">
        <v>45719</v>
      </c>
      <c r="T1718" s="20" t="s">
        <v>8260</v>
      </c>
      <c r="U1718" s="20">
        <v>1031446</v>
      </c>
      <c r="V1718" s="20">
        <v>240002891</v>
      </c>
      <c r="W1718" s="20" t="s">
        <v>847</v>
      </c>
      <c r="X1718" s="20" t="s">
        <v>305</v>
      </c>
      <c r="Y1718" s="20" t="s">
        <v>267</v>
      </c>
      <c r="Z1718" s="20" t="s">
        <v>2518</v>
      </c>
      <c r="AA1718" s="20" t="s">
        <v>7627</v>
      </c>
      <c r="AB1718" s="20" t="s">
        <v>270</v>
      </c>
      <c r="AC1718" s="20" t="s">
        <v>167</v>
      </c>
      <c r="AD1718" s="20" t="s">
        <v>56</v>
      </c>
      <c r="AE1718" s="20" t="s">
        <v>1014</v>
      </c>
    </row>
    <row r="1719" spans="1:31" ht="21" customHeight="1" x14ac:dyDescent="0.2">
      <c r="A1719" s="4">
        <f t="shared" si="82"/>
        <v>1717</v>
      </c>
      <c r="B1719" s="4" t="str">
        <f t="shared" si="83"/>
        <v>F010-00025689</v>
      </c>
      <c r="C1719" s="4" t="str">
        <f>IFERROR(VLOOKUP(F1719,Tablas!$A$1:$B$3,2,0),"")</f>
        <v>Factura</v>
      </c>
      <c r="D1719" s="4" t="str">
        <f t="shared" si="84"/>
        <v xml:space="preserve"> - CONTADO ADELANTADO / CASH IN ADVANCE - INTERESES AL PRESTAMO 22.08.24</v>
      </c>
      <c r="E1719" s="19">
        <v>45526</v>
      </c>
      <c r="F1719" s="20" t="s">
        <v>1001</v>
      </c>
      <c r="G1719" s="20" t="s">
        <v>8264</v>
      </c>
      <c r="H1719" s="20" t="s">
        <v>322</v>
      </c>
      <c r="I1719" s="20" t="s">
        <v>323</v>
      </c>
      <c r="J1719" s="20" t="s">
        <v>324</v>
      </c>
      <c r="K1719" s="20" t="s">
        <v>325</v>
      </c>
      <c r="L1719" s="20" t="s">
        <v>326</v>
      </c>
      <c r="M1719" s="20" t="s">
        <v>125</v>
      </c>
      <c r="N1719" s="21">
        <v>9984.42</v>
      </c>
      <c r="O1719" s="25">
        <v>2666.78</v>
      </c>
      <c r="P1719" s="20"/>
      <c r="Q1719" s="19">
        <v>45526</v>
      </c>
      <c r="R1719" s="20"/>
      <c r="S1719" s="19">
        <v>45526</v>
      </c>
      <c r="T1719" s="20" t="s">
        <v>70</v>
      </c>
      <c r="U1719" s="20">
        <v>1011557</v>
      </c>
      <c r="V1719" s="20">
        <v>240002492</v>
      </c>
      <c r="W1719" s="20" t="s">
        <v>847</v>
      </c>
      <c r="X1719" s="20" t="s">
        <v>2795</v>
      </c>
      <c r="Y1719" s="20" t="s">
        <v>52</v>
      </c>
      <c r="Z1719" s="20" t="s">
        <v>8265</v>
      </c>
      <c r="AA1719" s="20" t="s">
        <v>327</v>
      </c>
      <c r="AB1719" s="20" t="s">
        <v>328</v>
      </c>
      <c r="AC1719" s="20" t="s">
        <v>167</v>
      </c>
      <c r="AD1719" s="20" t="s">
        <v>56</v>
      </c>
      <c r="AE1719" s="20"/>
    </row>
    <row r="1720" spans="1:31" ht="21" customHeight="1" x14ac:dyDescent="0.2">
      <c r="A1720" s="4">
        <f t="shared" si="82"/>
        <v>1718</v>
      </c>
      <c r="B1720" s="4" t="str">
        <f t="shared" si="83"/>
        <v>F010-00024824</v>
      </c>
      <c r="C1720" s="4" t="str">
        <f>IFERROR(VLOOKUP(F1720,Tablas!$A$1:$B$3,2,0),"")</f>
        <v>Factura</v>
      </c>
      <c r="D1720" s="4" t="str">
        <f t="shared" si="84"/>
        <v xml:space="preserve"> - CONTADO ADELANTADO / CASH IN ADVANCE - INTERESES AL PRESTAMO 22.05.24</v>
      </c>
      <c r="E1720" s="19">
        <v>45434</v>
      </c>
      <c r="F1720" s="20" t="s">
        <v>1001</v>
      </c>
      <c r="G1720" s="20" t="s">
        <v>8271</v>
      </c>
      <c r="H1720" s="20" t="s">
        <v>322</v>
      </c>
      <c r="I1720" s="20" t="s">
        <v>323</v>
      </c>
      <c r="J1720" s="20" t="s">
        <v>324</v>
      </c>
      <c r="K1720" s="20" t="s">
        <v>325</v>
      </c>
      <c r="L1720" s="20" t="s">
        <v>326</v>
      </c>
      <c r="M1720" s="20" t="s">
        <v>125</v>
      </c>
      <c r="N1720" s="21">
        <v>10137.540000000001</v>
      </c>
      <c r="O1720" s="25">
        <v>2715.66</v>
      </c>
      <c r="P1720" s="20"/>
      <c r="Q1720" s="19">
        <v>45434</v>
      </c>
      <c r="R1720" s="20"/>
      <c r="S1720" s="19">
        <v>45434</v>
      </c>
      <c r="T1720" s="20" t="s">
        <v>70</v>
      </c>
      <c r="U1720" s="20">
        <v>968882</v>
      </c>
      <c r="V1720" s="20">
        <v>240001457</v>
      </c>
      <c r="W1720" s="20" t="s">
        <v>847</v>
      </c>
      <c r="X1720" s="20" t="s">
        <v>2795</v>
      </c>
      <c r="Y1720" s="20" t="s">
        <v>52</v>
      </c>
      <c r="Z1720" s="20" t="s">
        <v>8272</v>
      </c>
      <c r="AA1720" s="20" t="s">
        <v>327</v>
      </c>
      <c r="AB1720" s="20" t="s">
        <v>328</v>
      </c>
      <c r="AC1720" s="20" t="s">
        <v>167</v>
      </c>
      <c r="AD1720" s="20" t="s">
        <v>56</v>
      </c>
      <c r="AE1720" s="20"/>
    </row>
    <row r="1721" spans="1:31" ht="21" customHeight="1" x14ac:dyDescent="0.2">
      <c r="A1721" s="4">
        <f t="shared" si="82"/>
        <v>1719</v>
      </c>
      <c r="B1721" s="4" t="str">
        <f t="shared" si="83"/>
        <v>F010-00025910</v>
      </c>
      <c r="C1721" s="4" t="str">
        <f>IFERROR(VLOOKUP(F1721,Tablas!$A$1:$B$3,2,0),"")</f>
        <v>Factura</v>
      </c>
      <c r="D1721" s="4" t="str">
        <f t="shared" si="84"/>
        <v>Nacional - LETRA 90 DIAS / DRAFT 90 DAYS - Facturas clientes - C20606449811</v>
      </c>
      <c r="E1721" s="19">
        <v>45551</v>
      </c>
      <c r="F1721" s="20" t="s">
        <v>1001</v>
      </c>
      <c r="G1721" s="20" t="s">
        <v>8273</v>
      </c>
      <c r="H1721" s="20" t="s">
        <v>44</v>
      </c>
      <c r="I1721" s="20" t="s">
        <v>45</v>
      </c>
      <c r="J1721" s="20" t="s">
        <v>391</v>
      </c>
      <c r="K1721" s="20" t="s">
        <v>392</v>
      </c>
      <c r="L1721" s="20" t="s">
        <v>393</v>
      </c>
      <c r="M1721" s="20" t="s">
        <v>33</v>
      </c>
      <c r="N1721" s="21">
        <v>10207</v>
      </c>
      <c r="O1721" s="21">
        <v>0</v>
      </c>
      <c r="P1721" s="20"/>
      <c r="Q1721" s="19">
        <v>45551</v>
      </c>
      <c r="R1721" s="20"/>
      <c r="S1721" s="19">
        <v>45641</v>
      </c>
      <c r="T1721" s="20" t="s">
        <v>8274</v>
      </c>
      <c r="U1721" s="20">
        <v>1024959</v>
      </c>
      <c r="V1721" s="20">
        <v>240002734</v>
      </c>
      <c r="W1721" s="20" t="s">
        <v>847</v>
      </c>
      <c r="X1721" s="20" t="s">
        <v>305</v>
      </c>
      <c r="Y1721" s="20" t="s">
        <v>306</v>
      </c>
      <c r="Z1721" s="20" t="s">
        <v>7969</v>
      </c>
      <c r="AA1721" s="20" t="s">
        <v>495</v>
      </c>
      <c r="AB1721" s="20" t="s">
        <v>337</v>
      </c>
      <c r="AC1721" s="20" t="s">
        <v>337</v>
      </c>
      <c r="AD1721" s="20" t="s">
        <v>56</v>
      </c>
      <c r="AE1721" s="20" t="s">
        <v>1014</v>
      </c>
    </row>
    <row r="1722" spans="1:31" ht="21" customHeight="1" x14ac:dyDescent="0.2">
      <c r="A1722" s="4">
        <f t="shared" si="82"/>
        <v>1720</v>
      </c>
      <c r="B1722" s="4" t="str">
        <f t="shared" si="83"/>
        <v>F010-00024489</v>
      </c>
      <c r="C1722" s="4" t="str">
        <f>IFERROR(VLOOKUP(F1722,Tablas!$A$1:$B$3,2,0),"")</f>
        <v>Factura</v>
      </c>
      <c r="D1722" s="4" t="str">
        <f t="shared" si="84"/>
        <v xml:space="preserve"> - CONTADO ADELANTADO / CASH IN ADVANCE - INTERESES AL PRESTAMO 22.04.24</v>
      </c>
      <c r="E1722" s="19">
        <v>45404</v>
      </c>
      <c r="F1722" s="20" t="s">
        <v>1001</v>
      </c>
      <c r="G1722" s="20" t="s">
        <v>8296</v>
      </c>
      <c r="H1722" s="20" t="s">
        <v>322</v>
      </c>
      <c r="I1722" s="20" t="s">
        <v>323</v>
      </c>
      <c r="J1722" s="20" t="s">
        <v>324</v>
      </c>
      <c r="K1722" s="20" t="s">
        <v>325</v>
      </c>
      <c r="L1722" s="20" t="s">
        <v>326</v>
      </c>
      <c r="M1722" s="20" t="s">
        <v>125</v>
      </c>
      <c r="N1722" s="21">
        <v>10503.28</v>
      </c>
      <c r="O1722" s="25">
        <v>2837.19</v>
      </c>
      <c r="P1722" s="20"/>
      <c r="Q1722" s="19">
        <v>45404</v>
      </c>
      <c r="R1722" s="20"/>
      <c r="S1722" s="19">
        <v>45404</v>
      </c>
      <c r="T1722" s="20" t="s">
        <v>70</v>
      </c>
      <c r="U1722" s="20">
        <v>951980</v>
      </c>
      <c r="V1722" s="20">
        <v>240001078</v>
      </c>
      <c r="W1722" s="20" t="s">
        <v>847</v>
      </c>
      <c r="X1722" s="20" t="s">
        <v>2795</v>
      </c>
      <c r="Y1722" s="20" t="s">
        <v>52</v>
      </c>
      <c r="Z1722" s="20" t="s">
        <v>8297</v>
      </c>
      <c r="AA1722" s="20" t="s">
        <v>327</v>
      </c>
      <c r="AB1722" s="20" t="s">
        <v>328</v>
      </c>
      <c r="AC1722" s="20" t="s">
        <v>167</v>
      </c>
      <c r="AD1722" s="20" t="s">
        <v>56</v>
      </c>
      <c r="AE1722" s="20"/>
    </row>
    <row r="1723" spans="1:31" ht="21" customHeight="1" x14ac:dyDescent="0.2">
      <c r="A1723" s="4">
        <f t="shared" si="82"/>
        <v>1721</v>
      </c>
      <c r="B1723" s="4" t="str">
        <f t="shared" si="83"/>
        <v>F010-00025376</v>
      </c>
      <c r="C1723" s="4" t="str">
        <f>IFERROR(VLOOKUP(F1723,Tablas!$A$1:$B$3,2,0),"")</f>
        <v>Factura</v>
      </c>
      <c r="D1723" s="4" t="str">
        <f t="shared" si="84"/>
        <v xml:space="preserve"> - CONTADO ADELANTADO / CASH IN ADVANCE - INTERESES AL PRESTAMO 22.06.24</v>
      </c>
      <c r="E1723" s="19">
        <v>45495</v>
      </c>
      <c r="F1723" s="20" t="s">
        <v>1001</v>
      </c>
      <c r="G1723" s="20" t="s">
        <v>8298</v>
      </c>
      <c r="H1723" s="20" t="s">
        <v>322</v>
      </c>
      <c r="I1723" s="20" t="s">
        <v>323</v>
      </c>
      <c r="J1723" s="20" t="s">
        <v>324</v>
      </c>
      <c r="K1723" s="20" t="s">
        <v>325</v>
      </c>
      <c r="L1723" s="20" t="s">
        <v>326</v>
      </c>
      <c r="M1723" s="20" t="s">
        <v>125</v>
      </c>
      <c r="N1723" s="21">
        <v>10507.51</v>
      </c>
      <c r="O1723" s="25">
        <v>2807.24</v>
      </c>
      <c r="P1723" s="20"/>
      <c r="Q1723" s="19">
        <v>45495</v>
      </c>
      <c r="R1723" s="20"/>
      <c r="S1723" s="19">
        <v>45495</v>
      </c>
      <c r="T1723" s="20" t="s">
        <v>70</v>
      </c>
      <c r="U1723" s="20">
        <v>996846</v>
      </c>
      <c r="V1723" s="20">
        <v>240002128</v>
      </c>
      <c r="W1723" s="20" t="s">
        <v>847</v>
      </c>
      <c r="X1723" s="20" t="s">
        <v>2795</v>
      </c>
      <c r="Y1723" s="20" t="s">
        <v>52</v>
      </c>
      <c r="Z1723" s="20" t="s">
        <v>8299</v>
      </c>
      <c r="AA1723" s="20" t="s">
        <v>327</v>
      </c>
      <c r="AB1723" s="20" t="s">
        <v>328</v>
      </c>
      <c r="AC1723" s="20" t="s">
        <v>167</v>
      </c>
      <c r="AD1723" s="20" t="s">
        <v>56</v>
      </c>
      <c r="AE1723" s="20"/>
    </row>
    <row r="1724" spans="1:31" ht="21" customHeight="1" x14ac:dyDescent="0.2">
      <c r="A1724" s="4">
        <f t="shared" si="82"/>
        <v>1722</v>
      </c>
      <c r="B1724" s="4" t="str">
        <f t="shared" si="83"/>
        <v>F010-00024243</v>
      </c>
      <c r="C1724" s="4" t="str">
        <f>IFERROR(VLOOKUP(F1724,Tablas!$A$1:$B$3,2,0),"")</f>
        <v>Factura</v>
      </c>
      <c r="D1724" s="4" t="str">
        <f t="shared" si="84"/>
        <v xml:space="preserve"> - CONTADO ADELANTADO / CASH IN ADVANCE - INTERESES AL PRESTAMO 22.03.24</v>
      </c>
      <c r="E1724" s="19">
        <v>45376</v>
      </c>
      <c r="F1724" s="20" t="s">
        <v>1001</v>
      </c>
      <c r="G1724" s="20" t="s">
        <v>8301</v>
      </c>
      <c r="H1724" s="20" t="s">
        <v>322</v>
      </c>
      <c r="I1724" s="20" t="s">
        <v>323</v>
      </c>
      <c r="J1724" s="20" t="s">
        <v>324</v>
      </c>
      <c r="K1724" s="20" t="s">
        <v>325</v>
      </c>
      <c r="L1724" s="20" t="s">
        <v>326</v>
      </c>
      <c r="M1724" s="20" t="s">
        <v>125</v>
      </c>
      <c r="N1724" s="21">
        <v>10927</v>
      </c>
      <c r="O1724" s="25">
        <v>2958.04</v>
      </c>
      <c r="P1724" s="20"/>
      <c r="Q1724" s="19">
        <v>45376</v>
      </c>
      <c r="R1724" s="20"/>
      <c r="S1724" s="19">
        <v>45376</v>
      </c>
      <c r="T1724" s="20" t="s">
        <v>70</v>
      </c>
      <c r="U1724" s="20">
        <v>937433</v>
      </c>
      <c r="V1724" s="20">
        <v>240000810</v>
      </c>
      <c r="W1724" s="20" t="s">
        <v>847</v>
      </c>
      <c r="X1724" s="20" t="s">
        <v>2795</v>
      </c>
      <c r="Y1724" s="20" t="s">
        <v>52</v>
      </c>
      <c r="Z1724" s="20" t="s">
        <v>8302</v>
      </c>
      <c r="AA1724" s="20" t="s">
        <v>327</v>
      </c>
      <c r="AB1724" s="20" t="s">
        <v>328</v>
      </c>
      <c r="AC1724" s="20" t="s">
        <v>167</v>
      </c>
      <c r="AD1724" s="20" t="s">
        <v>56</v>
      </c>
      <c r="AE1724" s="20"/>
    </row>
    <row r="1725" spans="1:31" ht="21" customHeight="1" x14ac:dyDescent="0.2">
      <c r="A1725" s="4">
        <f t="shared" si="82"/>
        <v>1723</v>
      </c>
      <c r="B1725" s="4" t="str">
        <f t="shared" si="83"/>
        <v>F010-00025095</v>
      </c>
      <c r="C1725" s="4" t="str">
        <f>IFERROR(VLOOKUP(F1725,Tablas!$A$1:$B$3,2,0),"")</f>
        <v>Factura</v>
      </c>
      <c r="D1725" s="4" t="str">
        <f t="shared" si="84"/>
        <v xml:space="preserve"> - CONTADO ADELANTADO / CASH IN ADVANCE - INTERESES AL PRESTAMO 22.06.24</v>
      </c>
      <c r="E1725" s="19">
        <v>45464</v>
      </c>
      <c r="F1725" s="20" t="s">
        <v>1001</v>
      </c>
      <c r="G1725" s="20" t="s">
        <v>8310</v>
      </c>
      <c r="H1725" s="20" t="s">
        <v>322</v>
      </c>
      <c r="I1725" s="20" t="s">
        <v>323</v>
      </c>
      <c r="J1725" s="20" t="s">
        <v>324</v>
      </c>
      <c r="K1725" s="20" t="s">
        <v>325</v>
      </c>
      <c r="L1725" s="20" t="s">
        <v>326</v>
      </c>
      <c r="M1725" s="20" t="s">
        <v>125</v>
      </c>
      <c r="N1725" s="21">
        <v>11239.64</v>
      </c>
      <c r="O1725" s="25">
        <v>2946.94</v>
      </c>
      <c r="P1725" s="20"/>
      <c r="Q1725" s="19">
        <v>45464</v>
      </c>
      <c r="R1725" s="20"/>
      <c r="S1725" s="19">
        <v>45464</v>
      </c>
      <c r="T1725" s="20" t="s">
        <v>70</v>
      </c>
      <c r="U1725" s="20">
        <v>984686</v>
      </c>
      <c r="V1725" s="20">
        <v>240001815</v>
      </c>
      <c r="W1725" s="20" t="s">
        <v>847</v>
      </c>
      <c r="X1725" s="20" t="s">
        <v>2795</v>
      </c>
      <c r="Y1725" s="20" t="s">
        <v>52</v>
      </c>
      <c r="Z1725" s="20" t="s">
        <v>8299</v>
      </c>
      <c r="AA1725" s="20" t="s">
        <v>327</v>
      </c>
      <c r="AB1725" s="20" t="s">
        <v>328</v>
      </c>
      <c r="AC1725" s="20" t="s">
        <v>167</v>
      </c>
      <c r="AD1725" s="20" t="s">
        <v>56</v>
      </c>
      <c r="AE1725" s="20"/>
    </row>
    <row r="1726" spans="1:31" ht="21" customHeight="1" x14ac:dyDescent="0.2">
      <c r="A1726" s="4">
        <f t="shared" si="82"/>
        <v>1724</v>
      </c>
      <c r="B1726" s="4" t="str">
        <f t="shared" si="83"/>
        <v>F010-00023949</v>
      </c>
      <c r="C1726" s="4" t="str">
        <f>IFERROR(VLOOKUP(F1726,Tablas!$A$1:$B$3,2,0),"")</f>
        <v>Factura</v>
      </c>
      <c r="D1726" s="4" t="str">
        <f t="shared" si="84"/>
        <v xml:space="preserve"> - CONTADO ADELANTADO / CASH IN ADVANCE - INTERESES AL PRESTAMO AL 22.2.24</v>
      </c>
      <c r="E1726" s="19">
        <v>45344</v>
      </c>
      <c r="F1726" s="20" t="s">
        <v>1001</v>
      </c>
      <c r="G1726" s="20" t="s">
        <v>8317</v>
      </c>
      <c r="H1726" s="20" t="s">
        <v>322</v>
      </c>
      <c r="I1726" s="20" t="s">
        <v>323</v>
      </c>
      <c r="J1726" s="20" t="s">
        <v>324</v>
      </c>
      <c r="K1726" s="20" t="s">
        <v>325</v>
      </c>
      <c r="L1726" s="20" t="s">
        <v>326</v>
      </c>
      <c r="M1726" s="20" t="s">
        <v>125</v>
      </c>
      <c r="N1726" s="21">
        <v>11687.96</v>
      </c>
      <c r="O1726" s="25">
        <v>3078.21</v>
      </c>
      <c r="P1726" s="20"/>
      <c r="Q1726" s="19">
        <v>45344</v>
      </c>
      <c r="R1726" s="20"/>
      <c r="S1726" s="19">
        <v>45344</v>
      </c>
      <c r="T1726" s="20" t="s">
        <v>70</v>
      </c>
      <c r="U1726" s="20">
        <v>924184</v>
      </c>
      <c r="V1726" s="20">
        <v>240000493</v>
      </c>
      <c r="W1726" s="20" t="s">
        <v>847</v>
      </c>
      <c r="X1726" s="20" t="s">
        <v>2795</v>
      </c>
      <c r="Y1726" s="20" t="s">
        <v>52</v>
      </c>
      <c r="Z1726" s="20" t="s">
        <v>8318</v>
      </c>
      <c r="AA1726" s="20" t="s">
        <v>327</v>
      </c>
      <c r="AB1726" s="20" t="s">
        <v>328</v>
      </c>
      <c r="AC1726" s="20" t="s">
        <v>167</v>
      </c>
      <c r="AD1726" s="20" t="s">
        <v>56</v>
      </c>
      <c r="AE1726" s="20"/>
    </row>
    <row r="1727" spans="1:31" ht="21" customHeight="1" x14ac:dyDescent="0.2">
      <c r="A1727" s="4">
        <f t="shared" ref="A1727:A1790" si="85">ROW()-2</f>
        <v>1725</v>
      </c>
      <c r="B1727" s="4" t="str">
        <f t="shared" ref="B1727:B1790" si="86">MID(G1727,4,20)</f>
        <v>F010-00023634</v>
      </c>
      <c r="C1727" s="4" t="str">
        <f>IFERROR(VLOOKUP(F1727,Tablas!$A$1:$B$3,2,0),"")</f>
        <v>Factura</v>
      </c>
      <c r="D1727" s="4" t="str">
        <f t="shared" ref="D1727:D1790" si="87">CONCATENATE(AE1727," - ",T1727," - ",Z1727)</f>
        <v xml:space="preserve"> - CONTADO ADELANTADO / CASH IN ADVANCE - INTERESES AL PRESTAMO AL 22.01.2024</v>
      </c>
      <c r="E1727" s="19">
        <v>45313</v>
      </c>
      <c r="F1727" s="20" t="s">
        <v>1001</v>
      </c>
      <c r="G1727" s="20" t="s">
        <v>8331</v>
      </c>
      <c r="H1727" s="20" t="s">
        <v>322</v>
      </c>
      <c r="I1727" s="20" t="s">
        <v>323</v>
      </c>
      <c r="J1727" s="20" t="s">
        <v>324</v>
      </c>
      <c r="K1727" s="20" t="s">
        <v>325</v>
      </c>
      <c r="L1727" s="20" t="s">
        <v>326</v>
      </c>
      <c r="M1727" s="20" t="s">
        <v>125</v>
      </c>
      <c r="N1727" s="21">
        <v>11969.61</v>
      </c>
      <c r="O1727" s="25">
        <v>3197.87</v>
      </c>
      <c r="P1727" s="20"/>
      <c r="Q1727" s="19">
        <v>45313</v>
      </c>
      <c r="R1727" s="20"/>
      <c r="S1727" s="19">
        <v>45313</v>
      </c>
      <c r="T1727" s="20" t="s">
        <v>70</v>
      </c>
      <c r="U1727" s="20">
        <v>908171</v>
      </c>
      <c r="V1727" s="20">
        <v>240000150</v>
      </c>
      <c r="W1727" s="20" t="s">
        <v>847</v>
      </c>
      <c r="X1727" s="20" t="s">
        <v>2795</v>
      </c>
      <c r="Y1727" s="20" t="s">
        <v>52</v>
      </c>
      <c r="Z1727" s="20" t="s">
        <v>8332</v>
      </c>
      <c r="AA1727" s="20" t="s">
        <v>327</v>
      </c>
      <c r="AB1727" s="20" t="s">
        <v>328</v>
      </c>
      <c r="AC1727" s="20" t="s">
        <v>167</v>
      </c>
      <c r="AD1727" s="20" t="s">
        <v>56</v>
      </c>
      <c r="AE1727" s="20"/>
    </row>
    <row r="1728" spans="1:31" ht="21" customHeight="1" x14ac:dyDescent="0.2">
      <c r="A1728" s="4">
        <f t="shared" si="85"/>
        <v>1726</v>
      </c>
      <c r="B1728" s="4" t="str">
        <f t="shared" si="86"/>
        <v>F010-00025330</v>
      </c>
      <c r="C1728" s="4" t="str">
        <f>IFERROR(VLOOKUP(F1728,Tablas!$A$1:$B$3,2,0),"")</f>
        <v>Factura</v>
      </c>
      <c r="D1728" s="4" t="str">
        <f t="shared" si="87"/>
        <v>Nacional - LETRA 45-52-66-73-90-105-120 DIAS / DRAFT 45-52-66-73-90-105-120 DAYS - Facturas clientes - C20602470882</v>
      </c>
      <c r="E1728" s="19">
        <v>45490</v>
      </c>
      <c r="F1728" s="20" t="s">
        <v>1001</v>
      </c>
      <c r="G1728" s="20" t="s">
        <v>8333</v>
      </c>
      <c r="H1728" s="20" t="s">
        <v>44</v>
      </c>
      <c r="I1728" s="20" t="s">
        <v>45</v>
      </c>
      <c r="J1728" s="20" t="s">
        <v>263</v>
      </c>
      <c r="K1728" s="20" t="s">
        <v>264</v>
      </c>
      <c r="L1728" s="20" t="s">
        <v>265</v>
      </c>
      <c r="M1728" s="20" t="s">
        <v>125</v>
      </c>
      <c r="N1728" s="21">
        <v>12028.52</v>
      </c>
      <c r="O1728" s="21">
        <v>0</v>
      </c>
      <c r="P1728" s="20"/>
      <c r="Q1728" s="19">
        <v>45490</v>
      </c>
      <c r="R1728" s="20"/>
      <c r="S1728" s="19">
        <v>45610</v>
      </c>
      <c r="T1728" s="20" t="s">
        <v>7400</v>
      </c>
      <c r="U1728" s="20">
        <v>995191</v>
      </c>
      <c r="V1728" s="20">
        <v>240002075</v>
      </c>
      <c r="W1728" s="20" t="s">
        <v>847</v>
      </c>
      <c r="X1728" s="20" t="s">
        <v>305</v>
      </c>
      <c r="Y1728" s="20" t="s">
        <v>267</v>
      </c>
      <c r="Z1728" s="20" t="s">
        <v>2518</v>
      </c>
      <c r="AA1728" s="20" t="s">
        <v>269</v>
      </c>
      <c r="AB1728" s="20" t="s">
        <v>270</v>
      </c>
      <c r="AC1728" s="20" t="s">
        <v>167</v>
      </c>
      <c r="AD1728" s="20" t="s">
        <v>56</v>
      </c>
      <c r="AE1728" s="20" t="s">
        <v>1014</v>
      </c>
    </row>
    <row r="1729" spans="1:31" ht="21" customHeight="1" x14ac:dyDescent="0.2">
      <c r="A1729" s="4">
        <f t="shared" si="85"/>
        <v>1727</v>
      </c>
      <c r="B1729" s="4" t="str">
        <f t="shared" si="86"/>
        <v>F050-00001577</v>
      </c>
      <c r="C1729" s="4" t="str">
        <f>IFERROR(VLOOKUP(F1729,Tablas!$A$1:$B$3,2,0),"")</f>
        <v>Factura</v>
      </c>
      <c r="D1729" s="4" t="str">
        <f t="shared" si="87"/>
        <v xml:space="preserve"> - CONTADO / CASH - Intereses moratorios proformas 209-2023 / 254-2023</v>
      </c>
      <c r="E1729" s="19">
        <v>45560</v>
      </c>
      <c r="F1729" s="20" t="s">
        <v>1001</v>
      </c>
      <c r="G1729" s="20" t="s">
        <v>8334</v>
      </c>
      <c r="H1729" s="20" t="s">
        <v>80</v>
      </c>
      <c r="I1729" s="20" t="s">
        <v>81</v>
      </c>
      <c r="J1729" s="20" t="s">
        <v>82</v>
      </c>
      <c r="K1729" s="20" t="s">
        <v>82</v>
      </c>
      <c r="L1729" s="20" t="s">
        <v>83</v>
      </c>
      <c r="M1729" s="20" t="s">
        <v>33</v>
      </c>
      <c r="N1729" s="21">
        <v>12101.91</v>
      </c>
      <c r="O1729" s="25">
        <v>3211.76</v>
      </c>
      <c r="P1729" s="20"/>
      <c r="Q1729" s="19">
        <v>45560</v>
      </c>
      <c r="R1729" s="20"/>
      <c r="S1729" s="19">
        <v>45560</v>
      </c>
      <c r="T1729" s="20" t="s">
        <v>49</v>
      </c>
      <c r="U1729" s="20">
        <v>1030213</v>
      </c>
      <c r="V1729" s="20">
        <v>240002858</v>
      </c>
      <c r="W1729" s="20" t="s">
        <v>847</v>
      </c>
      <c r="X1729" s="20" t="s">
        <v>2795</v>
      </c>
      <c r="Y1729" s="20" t="s">
        <v>37</v>
      </c>
      <c r="Z1729" s="20" t="s">
        <v>8335</v>
      </c>
      <c r="AA1729" s="20" t="s">
        <v>85</v>
      </c>
      <c r="AB1729" s="20" t="s">
        <v>8336</v>
      </c>
      <c r="AC1729" s="20" t="s">
        <v>66</v>
      </c>
      <c r="AD1729" s="20" t="s">
        <v>86</v>
      </c>
      <c r="AE1729" s="20"/>
    </row>
    <row r="1730" spans="1:31" ht="21" customHeight="1" x14ac:dyDescent="0.2">
      <c r="A1730" s="4">
        <f t="shared" si="85"/>
        <v>1728</v>
      </c>
      <c r="B1730" s="4" t="str">
        <f t="shared" si="86"/>
        <v>F010-00026097</v>
      </c>
      <c r="C1730" s="4" t="str">
        <f>IFERROR(VLOOKUP(F1730,Tablas!$A$1:$B$3,2,0),"")</f>
        <v>Factura</v>
      </c>
      <c r="D1730" s="4" t="str">
        <f t="shared" si="87"/>
        <v>Nacional - CREDITO 45 DIAS / CREDIT 45 DAYS - Facturas clientes - C20506421781</v>
      </c>
      <c r="E1730" s="19">
        <v>45565</v>
      </c>
      <c r="F1730" s="20" t="s">
        <v>1001</v>
      </c>
      <c r="G1730" s="20" t="s">
        <v>8337</v>
      </c>
      <c r="H1730" s="20" t="s">
        <v>44</v>
      </c>
      <c r="I1730" s="20" t="s">
        <v>45</v>
      </c>
      <c r="J1730" s="20" t="s">
        <v>8338</v>
      </c>
      <c r="K1730" s="20" t="s">
        <v>8339</v>
      </c>
      <c r="L1730" s="20" t="s">
        <v>8340</v>
      </c>
      <c r="M1730" s="20" t="s">
        <v>125</v>
      </c>
      <c r="N1730" s="21">
        <v>12170.52</v>
      </c>
      <c r="O1730" s="21">
        <v>0</v>
      </c>
      <c r="P1730" s="20"/>
      <c r="Q1730" s="19">
        <v>45565</v>
      </c>
      <c r="R1730" s="20"/>
      <c r="S1730" s="19">
        <v>45610</v>
      </c>
      <c r="T1730" s="20" t="s">
        <v>7050</v>
      </c>
      <c r="U1730" s="20">
        <v>1032452</v>
      </c>
      <c r="V1730" s="20">
        <v>240002936</v>
      </c>
      <c r="W1730" s="20" t="s">
        <v>847</v>
      </c>
      <c r="X1730" s="20" t="s">
        <v>305</v>
      </c>
      <c r="Y1730" s="20" t="s">
        <v>8250</v>
      </c>
      <c r="Z1730" s="20" t="s">
        <v>8341</v>
      </c>
      <c r="AA1730" s="20" t="s">
        <v>8342</v>
      </c>
      <c r="AB1730" s="20" t="s">
        <v>336</v>
      </c>
      <c r="AC1730" s="20" t="s">
        <v>167</v>
      </c>
      <c r="AD1730" s="20" t="s">
        <v>56</v>
      </c>
      <c r="AE1730" s="20" t="s">
        <v>1014</v>
      </c>
    </row>
    <row r="1731" spans="1:31" ht="21" customHeight="1" x14ac:dyDescent="0.2">
      <c r="A1731" s="4">
        <f t="shared" si="85"/>
        <v>1729</v>
      </c>
      <c r="B1731" s="4" t="str">
        <f t="shared" si="86"/>
        <v>F010-00023391</v>
      </c>
      <c r="C1731" s="4" t="str">
        <f>IFERROR(VLOOKUP(F1731,Tablas!$A$1:$B$3,2,0),"")</f>
        <v>Factura</v>
      </c>
      <c r="D1731" s="4" t="str">
        <f t="shared" si="87"/>
        <v xml:space="preserve"> - CONTADO ADELANTADO / CASH IN ADVANCE - INTERESES AL PRESTAMO AL 22.12.2023</v>
      </c>
      <c r="E1731" s="19">
        <v>45282</v>
      </c>
      <c r="F1731" s="20" t="s">
        <v>1001</v>
      </c>
      <c r="G1731" s="20" t="s">
        <v>8343</v>
      </c>
      <c r="H1731" s="20" t="s">
        <v>322</v>
      </c>
      <c r="I1731" s="20" t="s">
        <v>323</v>
      </c>
      <c r="J1731" s="20" t="s">
        <v>324</v>
      </c>
      <c r="K1731" s="20" t="s">
        <v>325</v>
      </c>
      <c r="L1731" s="20" t="s">
        <v>326</v>
      </c>
      <c r="M1731" s="20" t="s">
        <v>125</v>
      </c>
      <c r="N1731" s="21">
        <v>12301.19</v>
      </c>
      <c r="O1731" s="25">
        <v>3316.58</v>
      </c>
      <c r="P1731" s="20"/>
      <c r="Q1731" s="19">
        <v>45282</v>
      </c>
      <c r="R1731" s="20"/>
      <c r="S1731" s="19">
        <v>45282</v>
      </c>
      <c r="T1731" s="20" t="s">
        <v>70</v>
      </c>
      <c r="U1731" s="20">
        <v>892621</v>
      </c>
      <c r="V1731" s="20">
        <v>230003811</v>
      </c>
      <c r="W1731" s="20" t="s">
        <v>847</v>
      </c>
      <c r="X1731" s="20" t="s">
        <v>2795</v>
      </c>
      <c r="Y1731" s="20" t="s">
        <v>52</v>
      </c>
      <c r="Z1731" s="20" t="s">
        <v>8344</v>
      </c>
      <c r="AA1731" s="20" t="s">
        <v>327</v>
      </c>
      <c r="AB1731" s="20" t="s">
        <v>328</v>
      </c>
      <c r="AC1731" s="20" t="s">
        <v>167</v>
      </c>
      <c r="AD1731" s="20" t="s">
        <v>56</v>
      </c>
      <c r="AE1731" s="20"/>
    </row>
    <row r="1732" spans="1:31" ht="21" customHeight="1" x14ac:dyDescent="0.2">
      <c r="A1732" s="4">
        <f t="shared" si="85"/>
        <v>1730</v>
      </c>
      <c r="B1732" s="4" t="str">
        <f t="shared" si="86"/>
        <v>F010-00025945</v>
      </c>
      <c r="C1732" s="4" t="str">
        <f>IFERROR(VLOOKUP(F1732,Tablas!$A$1:$B$3,2,0),"")</f>
        <v>Factura</v>
      </c>
      <c r="D1732" s="4" t="str">
        <f t="shared" si="87"/>
        <v>Nacional - LETRA 90 DIAS / DRAFT 90 DAYS - Facturas clientes - C20606449811</v>
      </c>
      <c r="E1732" s="19">
        <v>45553</v>
      </c>
      <c r="F1732" s="20" t="s">
        <v>1001</v>
      </c>
      <c r="G1732" s="20" t="s">
        <v>8346</v>
      </c>
      <c r="H1732" s="20" t="s">
        <v>44</v>
      </c>
      <c r="I1732" s="20" t="s">
        <v>45</v>
      </c>
      <c r="J1732" s="20" t="s">
        <v>391</v>
      </c>
      <c r="K1732" s="20" t="s">
        <v>392</v>
      </c>
      <c r="L1732" s="20" t="s">
        <v>393</v>
      </c>
      <c r="M1732" s="20" t="s">
        <v>33</v>
      </c>
      <c r="N1732" s="21">
        <v>12766.66</v>
      </c>
      <c r="O1732" s="21">
        <v>0</v>
      </c>
      <c r="P1732" s="20"/>
      <c r="Q1732" s="19">
        <v>45553</v>
      </c>
      <c r="R1732" s="20"/>
      <c r="S1732" s="19">
        <v>45643</v>
      </c>
      <c r="T1732" s="20" t="s">
        <v>8274</v>
      </c>
      <c r="U1732" s="20">
        <v>1026092</v>
      </c>
      <c r="V1732" s="20">
        <v>240002773</v>
      </c>
      <c r="W1732" s="20" t="s">
        <v>847</v>
      </c>
      <c r="X1732" s="20" t="s">
        <v>6482</v>
      </c>
      <c r="Y1732" s="20" t="s">
        <v>306</v>
      </c>
      <c r="Z1732" s="20" t="s">
        <v>7969</v>
      </c>
      <c r="AA1732" s="20" t="s">
        <v>495</v>
      </c>
      <c r="AB1732" s="20" t="s">
        <v>337</v>
      </c>
      <c r="AC1732" s="20" t="s">
        <v>337</v>
      </c>
      <c r="AD1732" s="20" t="s">
        <v>56</v>
      </c>
      <c r="AE1732" s="20" t="s">
        <v>1014</v>
      </c>
    </row>
    <row r="1733" spans="1:31" ht="21" customHeight="1" x14ac:dyDescent="0.2">
      <c r="A1733" s="4">
        <f t="shared" si="85"/>
        <v>1731</v>
      </c>
      <c r="B1733" s="4" t="str">
        <f t="shared" si="86"/>
        <v>F010-00026010</v>
      </c>
      <c r="C1733" s="4" t="str">
        <f>IFERROR(VLOOKUP(F1733,Tablas!$A$1:$B$3,2,0),"")</f>
        <v>Factura</v>
      </c>
      <c r="D1733" s="4" t="str">
        <f t="shared" si="87"/>
        <v>Nacional - LETRAS 45-52-59-66-73-80-90 DAYS - Facturas clientes - C20602313906</v>
      </c>
      <c r="E1733" s="19">
        <v>45559</v>
      </c>
      <c r="F1733" s="20" t="s">
        <v>1001</v>
      </c>
      <c r="G1733" s="20" t="s">
        <v>8347</v>
      </c>
      <c r="H1733" s="20" t="s">
        <v>44</v>
      </c>
      <c r="I1733" s="20" t="s">
        <v>45</v>
      </c>
      <c r="J1733" s="20" t="s">
        <v>7397</v>
      </c>
      <c r="K1733" s="20" t="s">
        <v>7398</v>
      </c>
      <c r="L1733" s="20" t="s">
        <v>7399</v>
      </c>
      <c r="M1733" s="20" t="s">
        <v>125</v>
      </c>
      <c r="N1733" s="21">
        <v>12995.56</v>
      </c>
      <c r="O1733" s="21">
        <v>0</v>
      </c>
      <c r="P1733" s="20"/>
      <c r="Q1733" s="19">
        <v>45559</v>
      </c>
      <c r="R1733" s="20"/>
      <c r="S1733" s="19">
        <v>45694</v>
      </c>
      <c r="T1733" s="20" t="s">
        <v>8099</v>
      </c>
      <c r="U1733" s="20">
        <v>1028361</v>
      </c>
      <c r="V1733" s="20">
        <v>240002841</v>
      </c>
      <c r="W1733" s="20" t="s">
        <v>847</v>
      </c>
      <c r="X1733" s="20" t="s">
        <v>274</v>
      </c>
      <c r="Y1733" s="20" t="s">
        <v>267</v>
      </c>
      <c r="Z1733" s="20" t="s">
        <v>7401</v>
      </c>
      <c r="AA1733" s="20" t="s">
        <v>7402</v>
      </c>
      <c r="AB1733" s="20" t="s">
        <v>328</v>
      </c>
      <c r="AC1733" s="20" t="s">
        <v>167</v>
      </c>
      <c r="AD1733" s="20" t="s">
        <v>56</v>
      </c>
      <c r="AE1733" s="20" t="s">
        <v>1014</v>
      </c>
    </row>
    <row r="1734" spans="1:31" ht="21" customHeight="1" x14ac:dyDescent="0.2">
      <c r="A1734" s="4">
        <f t="shared" si="85"/>
        <v>1732</v>
      </c>
      <c r="B1734" s="4" t="str">
        <f t="shared" si="86"/>
        <v>F010-00026010</v>
      </c>
      <c r="C1734" s="4" t="str">
        <f>IFERROR(VLOOKUP(F1734,Tablas!$A$1:$B$3,2,0),"")</f>
        <v>Factura</v>
      </c>
      <c r="D1734" s="4" t="str">
        <f t="shared" si="87"/>
        <v>Nacional - LETRAS 45-52-59-66-73-80-90 DAYS - Facturas clientes - C20602313906</v>
      </c>
      <c r="E1734" s="19">
        <v>45559</v>
      </c>
      <c r="F1734" s="20" t="s">
        <v>1001</v>
      </c>
      <c r="G1734" s="20" t="s">
        <v>8347</v>
      </c>
      <c r="H1734" s="20" t="s">
        <v>44</v>
      </c>
      <c r="I1734" s="20" t="s">
        <v>45</v>
      </c>
      <c r="J1734" s="20" t="s">
        <v>7397</v>
      </c>
      <c r="K1734" s="20" t="s">
        <v>7398</v>
      </c>
      <c r="L1734" s="20" t="s">
        <v>7399</v>
      </c>
      <c r="M1734" s="20" t="s">
        <v>125</v>
      </c>
      <c r="N1734" s="21">
        <v>13022.9</v>
      </c>
      <c r="O1734" s="21">
        <v>0</v>
      </c>
      <c r="P1734" s="20"/>
      <c r="Q1734" s="19">
        <v>45559</v>
      </c>
      <c r="R1734" s="20"/>
      <c r="S1734" s="19">
        <v>45677</v>
      </c>
      <c r="T1734" s="20" t="s">
        <v>8099</v>
      </c>
      <c r="U1734" s="20">
        <v>1028361</v>
      </c>
      <c r="V1734" s="20">
        <v>240002841</v>
      </c>
      <c r="W1734" s="20" t="s">
        <v>847</v>
      </c>
      <c r="X1734" s="20" t="s">
        <v>274</v>
      </c>
      <c r="Y1734" s="20" t="s">
        <v>267</v>
      </c>
      <c r="Z1734" s="20" t="s">
        <v>7401</v>
      </c>
      <c r="AA1734" s="20" t="s">
        <v>7402</v>
      </c>
      <c r="AB1734" s="20" t="s">
        <v>328</v>
      </c>
      <c r="AC1734" s="20" t="s">
        <v>167</v>
      </c>
      <c r="AD1734" s="20" t="s">
        <v>56</v>
      </c>
      <c r="AE1734" s="20" t="s">
        <v>1014</v>
      </c>
    </row>
    <row r="1735" spans="1:31" ht="21" customHeight="1" x14ac:dyDescent="0.2">
      <c r="A1735" s="4">
        <f t="shared" si="85"/>
        <v>1733</v>
      </c>
      <c r="B1735" s="4" t="str">
        <f t="shared" si="86"/>
        <v>F010-00026010</v>
      </c>
      <c r="C1735" s="4" t="str">
        <f>IFERROR(VLOOKUP(F1735,Tablas!$A$1:$B$3,2,0),"")</f>
        <v>Factura</v>
      </c>
      <c r="D1735" s="4" t="str">
        <f t="shared" si="87"/>
        <v>Nacional - LETRAS 45-52-59-66-73-80-90 DAYS - Facturas clientes - C20602313906</v>
      </c>
      <c r="E1735" s="19">
        <v>45559</v>
      </c>
      <c r="F1735" s="20" t="s">
        <v>1001</v>
      </c>
      <c r="G1735" s="20" t="s">
        <v>8347</v>
      </c>
      <c r="H1735" s="20" t="s">
        <v>44</v>
      </c>
      <c r="I1735" s="20" t="s">
        <v>45</v>
      </c>
      <c r="J1735" s="20" t="s">
        <v>7397</v>
      </c>
      <c r="K1735" s="20" t="s">
        <v>7398</v>
      </c>
      <c r="L1735" s="20" t="s">
        <v>7399</v>
      </c>
      <c r="M1735" s="20" t="s">
        <v>125</v>
      </c>
      <c r="N1735" s="21">
        <v>13022.9</v>
      </c>
      <c r="O1735" s="21">
        <v>0</v>
      </c>
      <c r="P1735" s="20"/>
      <c r="Q1735" s="19">
        <v>45559</v>
      </c>
      <c r="R1735" s="20"/>
      <c r="S1735" s="19">
        <v>45684</v>
      </c>
      <c r="T1735" s="20" t="s">
        <v>8099</v>
      </c>
      <c r="U1735" s="20">
        <v>1028361</v>
      </c>
      <c r="V1735" s="20">
        <v>240002841</v>
      </c>
      <c r="W1735" s="20" t="s">
        <v>847</v>
      </c>
      <c r="X1735" s="20" t="s">
        <v>274</v>
      </c>
      <c r="Y1735" s="20" t="s">
        <v>267</v>
      </c>
      <c r="Z1735" s="20" t="s">
        <v>7401</v>
      </c>
      <c r="AA1735" s="20" t="s">
        <v>7402</v>
      </c>
      <c r="AB1735" s="20" t="s">
        <v>328</v>
      </c>
      <c r="AC1735" s="20" t="s">
        <v>167</v>
      </c>
      <c r="AD1735" s="20" t="s">
        <v>56</v>
      </c>
      <c r="AE1735" s="20" t="s">
        <v>1014</v>
      </c>
    </row>
    <row r="1736" spans="1:31" ht="21" customHeight="1" x14ac:dyDescent="0.2">
      <c r="A1736" s="4">
        <f t="shared" si="85"/>
        <v>1734</v>
      </c>
      <c r="B1736" s="4" t="str">
        <f t="shared" si="86"/>
        <v>F010-00026010</v>
      </c>
      <c r="C1736" s="4" t="str">
        <f>IFERROR(VLOOKUP(F1736,Tablas!$A$1:$B$3,2,0),"")</f>
        <v>Factura</v>
      </c>
      <c r="D1736" s="4" t="str">
        <f t="shared" si="87"/>
        <v>Nacional - LETRAS 45-52-59-66-73-80-90 DAYS - Facturas clientes - C20602313906</v>
      </c>
      <c r="E1736" s="19">
        <v>45559</v>
      </c>
      <c r="F1736" s="20" t="s">
        <v>1001</v>
      </c>
      <c r="G1736" s="20" t="s">
        <v>8347</v>
      </c>
      <c r="H1736" s="20" t="s">
        <v>44</v>
      </c>
      <c r="I1736" s="20" t="s">
        <v>45</v>
      </c>
      <c r="J1736" s="20" t="s">
        <v>7397</v>
      </c>
      <c r="K1736" s="20" t="s">
        <v>7398</v>
      </c>
      <c r="L1736" s="20" t="s">
        <v>7399</v>
      </c>
      <c r="M1736" s="20" t="s">
        <v>125</v>
      </c>
      <c r="N1736" s="21">
        <v>13022.9</v>
      </c>
      <c r="O1736" s="21">
        <v>0</v>
      </c>
      <c r="P1736" s="20"/>
      <c r="Q1736" s="19">
        <v>45559</v>
      </c>
      <c r="R1736" s="20"/>
      <c r="S1736" s="19">
        <v>45670</v>
      </c>
      <c r="T1736" s="20" t="s">
        <v>8099</v>
      </c>
      <c r="U1736" s="20">
        <v>1028361</v>
      </c>
      <c r="V1736" s="20">
        <v>240002841</v>
      </c>
      <c r="W1736" s="20" t="s">
        <v>847</v>
      </c>
      <c r="X1736" s="20" t="s">
        <v>274</v>
      </c>
      <c r="Y1736" s="20" t="s">
        <v>267</v>
      </c>
      <c r="Z1736" s="20" t="s">
        <v>7401</v>
      </c>
      <c r="AA1736" s="20" t="s">
        <v>7402</v>
      </c>
      <c r="AB1736" s="20" t="s">
        <v>328</v>
      </c>
      <c r="AC1736" s="20" t="s">
        <v>167</v>
      </c>
      <c r="AD1736" s="20" t="s">
        <v>56</v>
      </c>
      <c r="AE1736" s="20" t="s">
        <v>1014</v>
      </c>
    </row>
    <row r="1737" spans="1:31" ht="21" customHeight="1" x14ac:dyDescent="0.2">
      <c r="A1737" s="4">
        <f t="shared" si="85"/>
        <v>1735</v>
      </c>
      <c r="B1737" s="4" t="str">
        <f t="shared" si="86"/>
        <v>F010-00026010</v>
      </c>
      <c r="C1737" s="4" t="str">
        <f>IFERROR(VLOOKUP(F1737,Tablas!$A$1:$B$3,2,0),"")</f>
        <v>Factura</v>
      </c>
      <c r="D1737" s="4" t="str">
        <f t="shared" si="87"/>
        <v>Nacional - LETRAS 45-52-59-66-73-80-90 DAYS - Facturas clientes - C20602313906</v>
      </c>
      <c r="E1737" s="19">
        <v>45559</v>
      </c>
      <c r="F1737" s="20" t="s">
        <v>1001</v>
      </c>
      <c r="G1737" s="20" t="s">
        <v>8347</v>
      </c>
      <c r="H1737" s="20" t="s">
        <v>44</v>
      </c>
      <c r="I1737" s="20" t="s">
        <v>45</v>
      </c>
      <c r="J1737" s="20" t="s">
        <v>7397</v>
      </c>
      <c r="K1737" s="20" t="s">
        <v>7398</v>
      </c>
      <c r="L1737" s="20" t="s">
        <v>7399</v>
      </c>
      <c r="M1737" s="20" t="s">
        <v>125</v>
      </c>
      <c r="N1737" s="21">
        <v>13022.9</v>
      </c>
      <c r="O1737" s="21">
        <v>0</v>
      </c>
      <c r="P1737" s="20"/>
      <c r="Q1737" s="19">
        <v>45559</v>
      </c>
      <c r="R1737" s="20"/>
      <c r="S1737" s="19">
        <v>45656</v>
      </c>
      <c r="T1737" s="20" t="s">
        <v>8099</v>
      </c>
      <c r="U1737" s="20">
        <v>1028361</v>
      </c>
      <c r="V1737" s="20">
        <v>240002841</v>
      </c>
      <c r="W1737" s="20" t="s">
        <v>847</v>
      </c>
      <c r="X1737" s="20" t="s">
        <v>274</v>
      </c>
      <c r="Y1737" s="20" t="s">
        <v>267</v>
      </c>
      <c r="Z1737" s="20" t="s">
        <v>7401</v>
      </c>
      <c r="AA1737" s="20" t="s">
        <v>7402</v>
      </c>
      <c r="AB1737" s="20" t="s">
        <v>328</v>
      </c>
      <c r="AC1737" s="20" t="s">
        <v>167</v>
      </c>
      <c r="AD1737" s="20" t="s">
        <v>56</v>
      </c>
      <c r="AE1737" s="20" t="s">
        <v>1014</v>
      </c>
    </row>
    <row r="1738" spans="1:31" ht="21" customHeight="1" x14ac:dyDescent="0.2">
      <c r="A1738" s="4">
        <f t="shared" si="85"/>
        <v>1736</v>
      </c>
      <c r="B1738" s="4" t="str">
        <f t="shared" si="86"/>
        <v>F010-00026010</v>
      </c>
      <c r="C1738" s="4" t="str">
        <f>IFERROR(VLOOKUP(F1738,Tablas!$A$1:$B$3,2,0),"")</f>
        <v>Factura</v>
      </c>
      <c r="D1738" s="4" t="str">
        <f t="shared" si="87"/>
        <v>Nacional - LETRAS 45-52-59-66-73-80-90 DAYS - Facturas clientes - C20602313906</v>
      </c>
      <c r="E1738" s="19">
        <v>45559</v>
      </c>
      <c r="F1738" s="20" t="s">
        <v>1001</v>
      </c>
      <c r="G1738" s="20" t="s">
        <v>8347</v>
      </c>
      <c r="H1738" s="20" t="s">
        <v>44</v>
      </c>
      <c r="I1738" s="20" t="s">
        <v>45</v>
      </c>
      <c r="J1738" s="20" t="s">
        <v>7397</v>
      </c>
      <c r="K1738" s="20" t="s">
        <v>7398</v>
      </c>
      <c r="L1738" s="20" t="s">
        <v>7399</v>
      </c>
      <c r="M1738" s="20" t="s">
        <v>125</v>
      </c>
      <c r="N1738" s="21">
        <v>13022.9</v>
      </c>
      <c r="O1738" s="21">
        <v>0</v>
      </c>
      <c r="P1738" s="20"/>
      <c r="Q1738" s="19">
        <v>45559</v>
      </c>
      <c r="R1738" s="20"/>
      <c r="S1738" s="19">
        <v>45649</v>
      </c>
      <c r="T1738" s="20" t="s">
        <v>8099</v>
      </c>
      <c r="U1738" s="20">
        <v>1028361</v>
      </c>
      <c r="V1738" s="20">
        <v>240002841</v>
      </c>
      <c r="W1738" s="20" t="s">
        <v>847</v>
      </c>
      <c r="X1738" s="20" t="s">
        <v>274</v>
      </c>
      <c r="Y1738" s="20" t="s">
        <v>267</v>
      </c>
      <c r="Z1738" s="20" t="s">
        <v>7401</v>
      </c>
      <c r="AA1738" s="20" t="s">
        <v>7402</v>
      </c>
      <c r="AB1738" s="20" t="s">
        <v>328</v>
      </c>
      <c r="AC1738" s="20" t="s">
        <v>167</v>
      </c>
      <c r="AD1738" s="20" t="s">
        <v>56</v>
      </c>
      <c r="AE1738" s="20" t="s">
        <v>1014</v>
      </c>
    </row>
    <row r="1739" spans="1:31" ht="21" customHeight="1" x14ac:dyDescent="0.2">
      <c r="A1739" s="4">
        <f t="shared" si="85"/>
        <v>1737</v>
      </c>
      <c r="B1739" s="4" t="str">
        <f t="shared" si="86"/>
        <v>F010-00026010</v>
      </c>
      <c r="C1739" s="4" t="str">
        <f>IFERROR(VLOOKUP(F1739,Tablas!$A$1:$B$3,2,0),"")</f>
        <v>Factura</v>
      </c>
      <c r="D1739" s="4" t="str">
        <f t="shared" si="87"/>
        <v>Nacional - LETRAS 45-52-59-66-73-80-90 DAYS - Facturas clientes - C20602313906</v>
      </c>
      <c r="E1739" s="19">
        <v>45559</v>
      </c>
      <c r="F1739" s="20" t="s">
        <v>1001</v>
      </c>
      <c r="G1739" s="20" t="s">
        <v>8347</v>
      </c>
      <c r="H1739" s="20" t="s">
        <v>44</v>
      </c>
      <c r="I1739" s="20" t="s">
        <v>45</v>
      </c>
      <c r="J1739" s="20" t="s">
        <v>7397</v>
      </c>
      <c r="K1739" s="20" t="s">
        <v>7398</v>
      </c>
      <c r="L1739" s="20" t="s">
        <v>7399</v>
      </c>
      <c r="M1739" s="20" t="s">
        <v>125</v>
      </c>
      <c r="N1739" s="21">
        <v>13022.9</v>
      </c>
      <c r="O1739" s="21">
        <v>0</v>
      </c>
      <c r="P1739" s="20"/>
      <c r="Q1739" s="19">
        <v>45559</v>
      </c>
      <c r="R1739" s="20"/>
      <c r="S1739" s="19">
        <v>45663</v>
      </c>
      <c r="T1739" s="20" t="s">
        <v>8099</v>
      </c>
      <c r="U1739" s="20">
        <v>1028361</v>
      </c>
      <c r="V1739" s="20">
        <v>240002841</v>
      </c>
      <c r="W1739" s="20" t="s">
        <v>847</v>
      </c>
      <c r="X1739" s="20" t="s">
        <v>274</v>
      </c>
      <c r="Y1739" s="20" t="s">
        <v>267</v>
      </c>
      <c r="Z1739" s="20" t="s">
        <v>7401</v>
      </c>
      <c r="AA1739" s="20" t="s">
        <v>7402</v>
      </c>
      <c r="AB1739" s="20" t="s">
        <v>328</v>
      </c>
      <c r="AC1739" s="20" t="s">
        <v>167</v>
      </c>
      <c r="AD1739" s="20" t="s">
        <v>56</v>
      </c>
      <c r="AE1739" s="20" t="s">
        <v>1014</v>
      </c>
    </row>
    <row r="1740" spans="1:31" ht="21" customHeight="1" x14ac:dyDescent="0.2">
      <c r="A1740" s="4">
        <f t="shared" si="85"/>
        <v>1738</v>
      </c>
      <c r="B1740" s="4" t="str">
        <f t="shared" si="86"/>
        <v>F010-00025402</v>
      </c>
      <c r="C1740" s="4" t="str">
        <f>IFERROR(VLOOKUP(F1740,Tablas!$A$1:$B$3,2,0),"")</f>
        <v>Factura</v>
      </c>
      <c r="D1740" s="4" t="str">
        <f t="shared" si="87"/>
        <v>Nacional - CREDITO 60 DÍAS / CREDIT 60 DAYS - Facturas clientes - C20221084684</v>
      </c>
      <c r="E1740" s="19">
        <v>45497</v>
      </c>
      <c r="F1740" s="20" t="s">
        <v>1001</v>
      </c>
      <c r="G1740" s="20" t="s">
        <v>8348</v>
      </c>
      <c r="H1740" s="20" t="s">
        <v>44</v>
      </c>
      <c r="I1740" s="20" t="s">
        <v>45</v>
      </c>
      <c r="J1740" s="20" t="s">
        <v>749</v>
      </c>
      <c r="K1740" s="20" t="s">
        <v>750</v>
      </c>
      <c r="L1740" s="20" t="s">
        <v>751</v>
      </c>
      <c r="M1740" s="20" t="s">
        <v>125</v>
      </c>
      <c r="N1740" s="21">
        <v>13537.22</v>
      </c>
      <c r="O1740" s="21">
        <v>0</v>
      </c>
      <c r="P1740" s="20"/>
      <c r="Q1740" s="19">
        <v>45497</v>
      </c>
      <c r="R1740" s="20"/>
      <c r="S1740" s="19">
        <v>45557</v>
      </c>
      <c r="T1740" s="20" t="s">
        <v>164</v>
      </c>
      <c r="U1740" s="20">
        <v>997781</v>
      </c>
      <c r="V1740" s="20">
        <v>240002156</v>
      </c>
      <c r="W1740" s="20" t="s">
        <v>847</v>
      </c>
      <c r="X1740" s="20" t="s">
        <v>305</v>
      </c>
      <c r="Y1740" s="20" t="s">
        <v>753</v>
      </c>
      <c r="Z1740" s="20" t="s">
        <v>7877</v>
      </c>
      <c r="AA1740" s="20" t="s">
        <v>8349</v>
      </c>
      <c r="AB1740" s="20" t="s">
        <v>1554</v>
      </c>
      <c r="AC1740" s="20" t="s">
        <v>167</v>
      </c>
      <c r="AD1740" s="20" t="s">
        <v>56</v>
      </c>
      <c r="AE1740" s="20" t="s">
        <v>1014</v>
      </c>
    </row>
    <row r="1741" spans="1:31" ht="21" customHeight="1" x14ac:dyDescent="0.2">
      <c r="A1741" s="4">
        <f t="shared" si="85"/>
        <v>1739</v>
      </c>
      <c r="B1741" s="4" t="str">
        <f t="shared" si="86"/>
        <v>F050-00001584</v>
      </c>
      <c r="C1741" s="4" t="str">
        <f>IFERROR(VLOOKUP(F1741,Tablas!$A$1:$B$3,2,0),"")</f>
        <v>Factura</v>
      </c>
      <c r="D1741" s="4" t="str">
        <f t="shared" si="87"/>
        <v xml:space="preserve"> - CONTADO / CASH - Intereses moratorios a la FT 01-F050-00001290 por</v>
      </c>
      <c r="E1741" s="19">
        <v>45565</v>
      </c>
      <c r="F1741" s="20" t="s">
        <v>1001</v>
      </c>
      <c r="G1741" s="20" t="s">
        <v>8350</v>
      </c>
      <c r="H1741" s="20" t="s">
        <v>80</v>
      </c>
      <c r="I1741" s="20" t="s">
        <v>81</v>
      </c>
      <c r="J1741" s="20" t="s">
        <v>7102</v>
      </c>
      <c r="K1741" s="20" t="s">
        <v>7102</v>
      </c>
      <c r="L1741" s="20" t="s">
        <v>7103</v>
      </c>
      <c r="M1741" s="20"/>
      <c r="N1741" s="21">
        <v>13719.11</v>
      </c>
      <c r="O1741" s="25">
        <v>3685.95</v>
      </c>
      <c r="P1741" s="20"/>
      <c r="Q1741" s="19">
        <v>45565</v>
      </c>
      <c r="R1741" s="20"/>
      <c r="S1741" s="19">
        <v>45565</v>
      </c>
      <c r="T1741" s="20" t="s">
        <v>49</v>
      </c>
      <c r="U1741" s="20">
        <v>1032307</v>
      </c>
      <c r="V1741" s="20">
        <v>240002932</v>
      </c>
      <c r="W1741" s="20" t="s">
        <v>847</v>
      </c>
      <c r="X1741" s="20" t="s">
        <v>2795</v>
      </c>
      <c r="Y1741" s="20" t="s">
        <v>37</v>
      </c>
      <c r="Z1741" s="20" t="s">
        <v>8351</v>
      </c>
      <c r="AA1741" s="20" t="s">
        <v>7105</v>
      </c>
      <c r="AB1741" s="20" t="s">
        <v>7106</v>
      </c>
      <c r="AC1741" s="20" t="s">
        <v>7106</v>
      </c>
      <c r="AD1741" s="20" t="s">
        <v>7107</v>
      </c>
      <c r="AE1741" s="20"/>
    </row>
    <row r="1742" spans="1:31" ht="21" customHeight="1" x14ac:dyDescent="0.2">
      <c r="A1742" s="4">
        <f t="shared" si="85"/>
        <v>1740</v>
      </c>
      <c r="B1742" s="4" t="str">
        <f t="shared" si="86"/>
        <v>F050-00001524</v>
      </c>
      <c r="C1742" s="4" t="str">
        <f>IFERROR(VLOOKUP(F1742,Tablas!$A$1:$B$3,2,0),"")</f>
        <v>Factura</v>
      </c>
      <c r="D1742" s="4" t="str">
        <f t="shared" si="87"/>
        <v xml:space="preserve"> - CONTADO / CASH - Intereses moratorios a la FT 01-F050-00001221 por</v>
      </c>
      <c r="E1742" s="19">
        <v>45498</v>
      </c>
      <c r="F1742" s="20" t="s">
        <v>1001</v>
      </c>
      <c r="G1742" s="20" t="s">
        <v>8352</v>
      </c>
      <c r="H1742" s="20" t="s">
        <v>80</v>
      </c>
      <c r="I1742" s="20" t="s">
        <v>81</v>
      </c>
      <c r="J1742" s="20" t="s">
        <v>7102</v>
      </c>
      <c r="K1742" s="20" t="s">
        <v>7102</v>
      </c>
      <c r="L1742" s="20" t="s">
        <v>7103</v>
      </c>
      <c r="M1742" s="20"/>
      <c r="N1742" s="21">
        <v>14038.93</v>
      </c>
      <c r="O1742" s="25">
        <v>3715.97</v>
      </c>
      <c r="P1742" s="20"/>
      <c r="Q1742" s="19">
        <v>45498</v>
      </c>
      <c r="R1742" s="20"/>
      <c r="S1742" s="19">
        <v>45498</v>
      </c>
      <c r="T1742" s="20" t="s">
        <v>49</v>
      </c>
      <c r="U1742" s="20">
        <v>998791</v>
      </c>
      <c r="V1742" s="20">
        <v>240002200</v>
      </c>
      <c r="W1742" s="20" t="s">
        <v>847</v>
      </c>
      <c r="X1742" s="20" t="s">
        <v>2795</v>
      </c>
      <c r="Y1742" s="20" t="s">
        <v>37</v>
      </c>
      <c r="Z1742" s="20" t="s">
        <v>8025</v>
      </c>
      <c r="AA1742" s="20" t="s">
        <v>7105</v>
      </c>
      <c r="AB1742" s="20" t="s">
        <v>7106</v>
      </c>
      <c r="AC1742" s="20" t="s">
        <v>7106</v>
      </c>
      <c r="AD1742" s="20" t="s">
        <v>7107</v>
      </c>
      <c r="AE1742" s="20"/>
    </row>
    <row r="1743" spans="1:31" ht="21" customHeight="1" x14ac:dyDescent="0.2">
      <c r="A1743" s="4">
        <f t="shared" si="85"/>
        <v>1741</v>
      </c>
      <c r="B1743" s="4" t="str">
        <f t="shared" si="86"/>
        <v>F010-00025935</v>
      </c>
      <c r="C1743" s="4" t="str">
        <f>IFERROR(VLOOKUP(F1743,Tablas!$A$1:$B$3,2,0),"")</f>
        <v>Factura</v>
      </c>
      <c r="D1743" s="4" t="str">
        <f t="shared" si="87"/>
        <v>Nacional - CREDITO 45 DIAS / CREDIT 45 DAYS - Facturas clientes - C20506421781</v>
      </c>
      <c r="E1743" s="19">
        <v>45553</v>
      </c>
      <c r="F1743" s="20" t="s">
        <v>1001</v>
      </c>
      <c r="G1743" s="20" t="s">
        <v>8353</v>
      </c>
      <c r="H1743" s="20" t="s">
        <v>44</v>
      </c>
      <c r="I1743" s="20" t="s">
        <v>45</v>
      </c>
      <c r="J1743" s="20" t="s">
        <v>8338</v>
      </c>
      <c r="K1743" s="20" t="s">
        <v>8339</v>
      </c>
      <c r="L1743" s="20" t="s">
        <v>8340</v>
      </c>
      <c r="M1743" s="20" t="s">
        <v>125</v>
      </c>
      <c r="N1743" s="21">
        <v>14050.26</v>
      </c>
      <c r="O1743" s="21">
        <v>0</v>
      </c>
      <c r="P1743" s="20"/>
      <c r="Q1743" s="19">
        <v>45553</v>
      </c>
      <c r="R1743" s="20"/>
      <c r="S1743" s="19">
        <v>45598</v>
      </c>
      <c r="T1743" s="20" t="s">
        <v>7050</v>
      </c>
      <c r="U1743" s="20">
        <v>1025712</v>
      </c>
      <c r="V1743" s="20">
        <v>240002761</v>
      </c>
      <c r="W1743" s="20" t="s">
        <v>847</v>
      </c>
      <c r="X1743" s="20" t="s">
        <v>305</v>
      </c>
      <c r="Y1743" s="20" t="s">
        <v>8250</v>
      </c>
      <c r="Z1743" s="20" t="s">
        <v>8341</v>
      </c>
      <c r="AA1743" s="20" t="s">
        <v>8342</v>
      </c>
      <c r="AB1743" s="20" t="s">
        <v>336</v>
      </c>
      <c r="AC1743" s="20" t="s">
        <v>167</v>
      </c>
      <c r="AD1743" s="20" t="s">
        <v>56</v>
      </c>
      <c r="AE1743" s="20" t="s">
        <v>1014</v>
      </c>
    </row>
    <row r="1744" spans="1:31" ht="21" customHeight="1" x14ac:dyDescent="0.2">
      <c r="A1744" s="4">
        <f t="shared" si="85"/>
        <v>1742</v>
      </c>
      <c r="B1744" s="4" t="str">
        <f t="shared" si="86"/>
        <v>F010-00023863</v>
      </c>
      <c r="C1744" s="4" t="str">
        <f>IFERROR(VLOOKUP(F1744,Tablas!$A$1:$B$3,2,0),"")</f>
        <v>Factura</v>
      </c>
      <c r="D1744" s="4" t="str">
        <f t="shared" si="87"/>
        <v>Nacional - CANJE POR PUBLICIDAD - Facturas clientes - C20606514086</v>
      </c>
      <c r="E1744" s="19">
        <v>45336</v>
      </c>
      <c r="F1744" s="20" t="s">
        <v>1001</v>
      </c>
      <c r="G1744" s="20" t="s">
        <v>8367</v>
      </c>
      <c r="H1744" s="20" t="s">
        <v>44</v>
      </c>
      <c r="I1744" s="20" t="s">
        <v>45</v>
      </c>
      <c r="J1744" s="20" t="s">
        <v>8090</v>
      </c>
      <c r="K1744" s="20" t="s">
        <v>8091</v>
      </c>
      <c r="L1744" s="20" t="s">
        <v>8092</v>
      </c>
      <c r="M1744" s="20"/>
      <c r="N1744" s="21">
        <v>14810.77</v>
      </c>
      <c r="O1744" s="21">
        <v>0</v>
      </c>
      <c r="P1744" s="20"/>
      <c r="Q1744" s="19">
        <v>45336</v>
      </c>
      <c r="R1744" s="20"/>
      <c r="S1744" s="19">
        <v>45336</v>
      </c>
      <c r="T1744" s="20" t="s">
        <v>8093</v>
      </c>
      <c r="U1744" s="20">
        <v>919767</v>
      </c>
      <c r="V1744" s="20">
        <v>240000404</v>
      </c>
      <c r="W1744" s="20" t="s">
        <v>847</v>
      </c>
      <c r="X1744" s="20" t="s">
        <v>305</v>
      </c>
      <c r="Y1744" s="20" t="s">
        <v>52</v>
      </c>
      <c r="Z1744" s="20" t="s">
        <v>8094</v>
      </c>
      <c r="AA1744" s="20" t="s">
        <v>8095</v>
      </c>
      <c r="AB1744" s="20" t="s">
        <v>2790</v>
      </c>
      <c r="AC1744" s="20" t="s">
        <v>689</v>
      </c>
      <c r="AD1744" s="20" t="s">
        <v>56</v>
      </c>
      <c r="AE1744" s="20" t="s">
        <v>1014</v>
      </c>
    </row>
    <row r="1745" spans="1:31" ht="21" customHeight="1" x14ac:dyDescent="0.2">
      <c r="A1745" s="4">
        <f t="shared" si="85"/>
        <v>1743</v>
      </c>
      <c r="B1745" s="4" t="str">
        <f t="shared" si="86"/>
        <v>F010-00026074</v>
      </c>
      <c r="C1745" s="4" t="str">
        <f>IFERROR(VLOOKUP(F1745,Tablas!$A$1:$B$3,2,0),"")</f>
        <v>Factura</v>
      </c>
      <c r="D1745" s="4" t="str">
        <f t="shared" si="87"/>
        <v>Nacional - LETRA 45-52-59-66-73-80-90-105-120 DIAS / DRAFT 45-52-59-66-73-80-90-105-120 DAYS - Facturas clientes - C20514564087</v>
      </c>
      <c r="E1745" s="19">
        <v>45565</v>
      </c>
      <c r="F1745" s="20" t="s">
        <v>1001</v>
      </c>
      <c r="G1745" s="20" t="s">
        <v>8369</v>
      </c>
      <c r="H1745" s="20" t="s">
        <v>44</v>
      </c>
      <c r="I1745" s="20" t="s">
        <v>45</v>
      </c>
      <c r="J1745" s="20" t="s">
        <v>431</v>
      </c>
      <c r="K1745" s="20" t="s">
        <v>432</v>
      </c>
      <c r="L1745" s="20" t="s">
        <v>433</v>
      </c>
      <c r="M1745" s="20" t="s">
        <v>125</v>
      </c>
      <c r="N1745" s="21">
        <v>15689.66</v>
      </c>
      <c r="O1745" s="21">
        <v>0</v>
      </c>
      <c r="P1745" s="20"/>
      <c r="Q1745" s="19">
        <v>45565</v>
      </c>
      <c r="R1745" s="20"/>
      <c r="S1745" s="19">
        <v>45730</v>
      </c>
      <c r="T1745" s="20" t="s">
        <v>8370</v>
      </c>
      <c r="U1745" s="20">
        <v>1031812</v>
      </c>
      <c r="V1745" s="20">
        <v>240002910</v>
      </c>
      <c r="W1745" s="20" t="s">
        <v>847</v>
      </c>
      <c r="X1745" s="20" t="s">
        <v>305</v>
      </c>
      <c r="Y1745" s="20" t="s">
        <v>267</v>
      </c>
      <c r="Z1745" s="20" t="s">
        <v>8135</v>
      </c>
      <c r="AA1745" s="20" t="s">
        <v>435</v>
      </c>
      <c r="AB1745" s="20" t="s">
        <v>436</v>
      </c>
      <c r="AC1745" s="20" t="s">
        <v>167</v>
      </c>
      <c r="AD1745" s="20" t="s">
        <v>56</v>
      </c>
      <c r="AE1745" s="20" t="s">
        <v>1014</v>
      </c>
    </row>
    <row r="1746" spans="1:31" ht="21" customHeight="1" x14ac:dyDescent="0.2">
      <c r="A1746" s="4">
        <f t="shared" si="85"/>
        <v>1744</v>
      </c>
      <c r="B1746" s="4" t="str">
        <f t="shared" si="86"/>
        <v>F010-00026074</v>
      </c>
      <c r="C1746" s="4" t="str">
        <f>IFERROR(VLOOKUP(F1746,Tablas!$A$1:$B$3,2,0),"")</f>
        <v>Factura</v>
      </c>
      <c r="D1746" s="4" t="str">
        <f t="shared" si="87"/>
        <v>Nacional - LETRA 45-52-59-66-73-80-90-105-120 DIAS / DRAFT 45-52-59-66-73-80-90-105-120 DAYS - Facturas clientes - C20514564087</v>
      </c>
      <c r="E1746" s="19">
        <v>45565</v>
      </c>
      <c r="F1746" s="20" t="s">
        <v>1001</v>
      </c>
      <c r="G1746" s="20" t="s">
        <v>8369</v>
      </c>
      <c r="H1746" s="20" t="s">
        <v>44</v>
      </c>
      <c r="I1746" s="20" t="s">
        <v>45</v>
      </c>
      <c r="J1746" s="20" t="s">
        <v>431</v>
      </c>
      <c r="K1746" s="20" t="s">
        <v>432</v>
      </c>
      <c r="L1746" s="20" t="s">
        <v>433</v>
      </c>
      <c r="M1746" s="20" t="s">
        <v>125</v>
      </c>
      <c r="N1746" s="21">
        <v>15689.66</v>
      </c>
      <c r="O1746" s="21">
        <v>0</v>
      </c>
      <c r="P1746" s="20"/>
      <c r="Q1746" s="19">
        <v>45565</v>
      </c>
      <c r="R1746" s="20"/>
      <c r="S1746" s="19">
        <v>45751</v>
      </c>
      <c r="T1746" s="20" t="s">
        <v>8370</v>
      </c>
      <c r="U1746" s="20">
        <v>1031812</v>
      </c>
      <c r="V1746" s="20">
        <v>240002910</v>
      </c>
      <c r="W1746" s="20" t="s">
        <v>847</v>
      </c>
      <c r="X1746" s="20" t="s">
        <v>305</v>
      </c>
      <c r="Y1746" s="20" t="s">
        <v>267</v>
      </c>
      <c r="Z1746" s="20" t="s">
        <v>8135</v>
      </c>
      <c r="AA1746" s="20" t="s">
        <v>435</v>
      </c>
      <c r="AB1746" s="20" t="s">
        <v>436</v>
      </c>
      <c r="AC1746" s="20" t="s">
        <v>167</v>
      </c>
      <c r="AD1746" s="20" t="s">
        <v>56</v>
      </c>
      <c r="AE1746" s="20" t="s">
        <v>1014</v>
      </c>
    </row>
    <row r="1747" spans="1:31" ht="21" customHeight="1" x14ac:dyDescent="0.2">
      <c r="A1747" s="4">
        <f t="shared" si="85"/>
        <v>1745</v>
      </c>
      <c r="B1747" s="4" t="str">
        <f t="shared" si="86"/>
        <v>F010-00026074</v>
      </c>
      <c r="C1747" s="4" t="str">
        <f>IFERROR(VLOOKUP(F1747,Tablas!$A$1:$B$3,2,0),"")</f>
        <v>Factura</v>
      </c>
      <c r="D1747" s="4" t="str">
        <f t="shared" si="87"/>
        <v>Nacional - LETRA 45-52-59-66-73-80-90-105-120 DIAS / DRAFT 45-52-59-66-73-80-90-105-120 DAYS - Facturas clientes - C20514564087</v>
      </c>
      <c r="E1747" s="19">
        <v>45565</v>
      </c>
      <c r="F1747" s="20" t="s">
        <v>1001</v>
      </c>
      <c r="G1747" s="20" t="s">
        <v>8369</v>
      </c>
      <c r="H1747" s="20" t="s">
        <v>44</v>
      </c>
      <c r="I1747" s="20" t="s">
        <v>45</v>
      </c>
      <c r="J1747" s="20" t="s">
        <v>431</v>
      </c>
      <c r="K1747" s="20" t="s">
        <v>432</v>
      </c>
      <c r="L1747" s="20" t="s">
        <v>433</v>
      </c>
      <c r="M1747" s="20" t="s">
        <v>125</v>
      </c>
      <c r="N1747" s="21">
        <v>15689.66</v>
      </c>
      <c r="O1747" s="21">
        <v>0</v>
      </c>
      <c r="P1747" s="20"/>
      <c r="Q1747" s="19">
        <v>45565</v>
      </c>
      <c r="R1747" s="20"/>
      <c r="S1747" s="19">
        <v>45737</v>
      </c>
      <c r="T1747" s="20" t="s">
        <v>8370</v>
      </c>
      <c r="U1747" s="20">
        <v>1031812</v>
      </c>
      <c r="V1747" s="20">
        <v>240002910</v>
      </c>
      <c r="W1747" s="20" t="s">
        <v>847</v>
      </c>
      <c r="X1747" s="20" t="s">
        <v>305</v>
      </c>
      <c r="Y1747" s="20" t="s">
        <v>267</v>
      </c>
      <c r="Z1747" s="20" t="s">
        <v>8135</v>
      </c>
      <c r="AA1747" s="20" t="s">
        <v>435</v>
      </c>
      <c r="AB1747" s="20" t="s">
        <v>436</v>
      </c>
      <c r="AC1747" s="20" t="s">
        <v>167</v>
      </c>
      <c r="AD1747" s="20" t="s">
        <v>56</v>
      </c>
      <c r="AE1747" s="20" t="s">
        <v>1014</v>
      </c>
    </row>
    <row r="1748" spans="1:31" ht="21" customHeight="1" x14ac:dyDescent="0.2">
      <c r="A1748" s="4">
        <f t="shared" si="85"/>
        <v>1746</v>
      </c>
      <c r="B1748" s="4" t="str">
        <f t="shared" si="86"/>
        <v>F010-00026074</v>
      </c>
      <c r="C1748" s="4" t="str">
        <f>IFERROR(VLOOKUP(F1748,Tablas!$A$1:$B$3,2,0),"")</f>
        <v>Factura</v>
      </c>
      <c r="D1748" s="4" t="str">
        <f t="shared" si="87"/>
        <v>Nacional - LETRA 45-52-59-66-73-80-90-105-120 DIAS / DRAFT 45-52-59-66-73-80-90-105-120 DAYS - Facturas clientes - C20514564087</v>
      </c>
      <c r="E1748" s="19">
        <v>45565</v>
      </c>
      <c r="F1748" s="20" t="s">
        <v>1001</v>
      </c>
      <c r="G1748" s="20" t="s">
        <v>8369</v>
      </c>
      <c r="H1748" s="20" t="s">
        <v>44</v>
      </c>
      <c r="I1748" s="20" t="s">
        <v>45</v>
      </c>
      <c r="J1748" s="20" t="s">
        <v>431</v>
      </c>
      <c r="K1748" s="20" t="s">
        <v>432</v>
      </c>
      <c r="L1748" s="20" t="s">
        <v>433</v>
      </c>
      <c r="M1748" s="20" t="s">
        <v>125</v>
      </c>
      <c r="N1748" s="21">
        <v>15689.66</v>
      </c>
      <c r="O1748" s="21">
        <v>0</v>
      </c>
      <c r="P1748" s="20"/>
      <c r="Q1748" s="19">
        <v>45565</v>
      </c>
      <c r="R1748" s="20"/>
      <c r="S1748" s="19">
        <v>45775</v>
      </c>
      <c r="T1748" s="20" t="s">
        <v>8370</v>
      </c>
      <c r="U1748" s="20">
        <v>1031812</v>
      </c>
      <c r="V1748" s="20">
        <v>240002910</v>
      </c>
      <c r="W1748" s="20" t="s">
        <v>847</v>
      </c>
      <c r="X1748" s="20" t="s">
        <v>305</v>
      </c>
      <c r="Y1748" s="20" t="s">
        <v>267</v>
      </c>
      <c r="Z1748" s="20" t="s">
        <v>8135</v>
      </c>
      <c r="AA1748" s="20" t="s">
        <v>435</v>
      </c>
      <c r="AB1748" s="20" t="s">
        <v>436</v>
      </c>
      <c r="AC1748" s="20" t="s">
        <v>167</v>
      </c>
      <c r="AD1748" s="20" t="s">
        <v>56</v>
      </c>
      <c r="AE1748" s="20" t="s">
        <v>1014</v>
      </c>
    </row>
    <row r="1749" spans="1:31" ht="21" customHeight="1" x14ac:dyDescent="0.2">
      <c r="A1749" s="4">
        <f t="shared" si="85"/>
        <v>1747</v>
      </c>
      <c r="B1749" s="4" t="str">
        <f t="shared" si="86"/>
        <v>F010-00026074</v>
      </c>
      <c r="C1749" s="4" t="str">
        <f>IFERROR(VLOOKUP(F1749,Tablas!$A$1:$B$3,2,0),"")</f>
        <v>Factura</v>
      </c>
      <c r="D1749" s="4" t="str">
        <f t="shared" si="87"/>
        <v>Nacional - LETRA 45-52-59-66-73-80-90-105-120 DIAS / DRAFT 45-52-59-66-73-80-90-105-120 DAYS - Facturas clientes - C20514564087</v>
      </c>
      <c r="E1749" s="19">
        <v>45565</v>
      </c>
      <c r="F1749" s="20" t="s">
        <v>1001</v>
      </c>
      <c r="G1749" s="20" t="s">
        <v>8369</v>
      </c>
      <c r="H1749" s="20" t="s">
        <v>44</v>
      </c>
      <c r="I1749" s="20" t="s">
        <v>45</v>
      </c>
      <c r="J1749" s="20" t="s">
        <v>431</v>
      </c>
      <c r="K1749" s="20" t="s">
        <v>432</v>
      </c>
      <c r="L1749" s="20" t="s">
        <v>433</v>
      </c>
      <c r="M1749" s="20" t="s">
        <v>125</v>
      </c>
      <c r="N1749" s="21">
        <v>15689.66</v>
      </c>
      <c r="O1749" s="21">
        <v>0</v>
      </c>
      <c r="P1749" s="20"/>
      <c r="Q1749" s="19">
        <v>45565</v>
      </c>
      <c r="R1749" s="20"/>
      <c r="S1749" s="19">
        <v>45758</v>
      </c>
      <c r="T1749" s="20" t="s">
        <v>8370</v>
      </c>
      <c r="U1749" s="20">
        <v>1031812</v>
      </c>
      <c r="V1749" s="20">
        <v>240002910</v>
      </c>
      <c r="W1749" s="20" t="s">
        <v>847</v>
      </c>
      <c r="X1749" s="20" t="s">
        <v>305</v>
      </c>
      <c r="Y1749" s="20" t="s">
        <v>267</v>
      </c>
      <c r="Z1749" s="20" t="s">
        <v>8135</v>
      </c>
      <c r="AA1749" s="20" t="s">
        <v>435</v>
      </c>
      <c r="AB1749" s="20" t="s">
        <v>436</v>
      </c>
      <c r="AC1749" s="20" t="s">
        <v>167</v>
      </c>
      <c r="AD1749" s="20" t="s">
        <v>56</v>
      </c>
      <c r="AE1749" s="20" t="s">
        <v>1014</v>
      </c>
    </row>
    <row r="1750" spans="1:31" ht="21" customHeight="1" x14ac:dyDescent="0.2">
      <c r="A1750" s="4">
        <f t="shared" si="85"/>
        <v>1748</v>
      </c>
      <c r="B1750" s="4" t="str">
        <f t="shared" si="86"/>
        <v>F010-00026074</v>
      </c>
      <c r="C1750" s="4" t="str">
        <f>IFERROR(VLOOKUP(F1750,Tablas!$A$1:$B$3,2,0),"")</f>
        <v>Factura</v>
      </c>
      <c r="D1750" s="4" t="str">
        <f t="shared" si="87"/>
        <v>Nacional - LETRA 45-52-59-66-73-80-90-105-120 DIAS / DRAFT 45-52-59-66-73-80-90-105-120 DAYS - Facturas clientes - C20514564087</v>
      </c>
      <c r="E1750" s="19">
        <v>45565</v>
      </c>
      <c r="F1750" s="20" t="s">
        <v>1001</v>
      </c>
      <c r="G1750" s="20" t="s">
        <v>8369</v>
      </c>
      <c r="H1750" s="20" t="s">
        <v>44</v>
      </c>
      <c r="I1750" s="20" t="s">
        <v>45</v>
      </c>
      <c r="J1750" s="20" t="s">
        <v>431</v>
      </c>
      <c r="K1750" s="20" t="s">
        <v>432</v>
      </c>
      <c r="L1750" s="20" t="s">
        <v>433</v>
      </c>
      <c r="M1750" s="20" t="s">
        <v>125</v>
      </c>
      <c r="N1750" s="21">
        <v>15689.66</v>
      </c>
      <c r="O1750" s="21">
        <v>0</v>
      </c>
      <c r="P1750" s="20"/>
      <c r="Q1750" s="19">
        <v>45565</v>
      </c>
      <c r="R1750" s="20"/>
      <c r="S1750" s="19">
        <v>45790</v>
      </c>
      <c r="T1750" s="20" t="s">
        <v>8370</v>
      </c>
      <c r="U1750" s="20">
        <v>1031812</v>
      </c>
      <c r="V1750" s="20">
        <v>240002910</v>
      </c>
      <c r="W1750" s="20" t="s">
        <v>847</v>
      </c>
      <c r="X1750" s="20" t="s">
        <v>305</v>
      </c>
      <c r="Y1750" s="20" t="s">
        <v>267</v>
      </c>
      <c r="Z1750" s="20" t="s">
        <v>8135</v>
      </c>
      <c r="AA1750" s="20" t="s">
        <v>435</v>
      </c>
      <c r="AB1750" s="20" t="s">
        <v>436</v>
      </c>
      <c r="AC1750" s="20" t="s">
        <v>167</v>
      </c>
      <c r="AD1750" s="20" t="s">
        <v>56</v>
      </c>
      <c r="AE1750" s="20" t="s">
        <v>1014</v>
      </c>
    </row>
    <row r="1751" spans="1:31" ht="21" customHeight="1" x14ac:dyDescent="0.2">
      <c r="A1751" s="4">
        <f t="shared" si="85"/>
        <v>1749</v>
      </c>
      <c r="B1751" s="4" t="str">
        <f t="shared" si="86"/>
        <v>F010-00026074</v>
      </c>
      <c r="C1751" s="4" t="str">
        <f>IFERROR(VLOOKUP(F1751,Tablas!$A$1:$B$3,2,0),"")</f>
        <v>Factura</v>
      </c>
      <c r="D1751" s="4" t="str">
        <f t="shared" si="87"/>
        <v>Nacional - LETRA 45-52-59-66-73-80-90-105-120 DIAS / DRAFT 45-52-59-66-73-80-90-105-120 DAYS - Facturas clientes - C20514564087</v>
      </c>
      <c r="E1751" s="19">
        <v>45565</v>
      </c>
      <c r="F1751" s="20" t="s">
        <v>1001</v>
      </c>
      <c r="G1751" s="20" t="s">
        <v>8369</v>
      </c>
      <c r="H1751" s="20" t="s">
        <v>44</v>
      </c>
      <c r="I1751" s="20" t="s">
        <v>45</v>
      </c>
      <c r="J1751" s="20" t="s">
        <v>431</v>
      </c>
      <c r="K1751" s="20" t="s">
        <v>432</v>
      </c>
      <c r="L1751" s="20" t="s">
        <v>433</v>
      </c>
      <c r="M1751" s="20" t="s">
        <v>125</v>
      </c>
      <c r="N1751" s="21">
        <v>15689.66</v>
      </c>
      <c r="O1751" s="21">
        <v>0</v>
      </c>
      <c r="P1751" s="20"/>
      <c r="Q1751" s="19">
        <v>45565</v>
      </c>
      <c r="R1751" s="20"/>
      <c r="S1751" s="19">
        <v>45765</v>
      </c>
      <c r="T1751" s="20" t="s">
        <v>8370</v>
      </c>
      <c r="U1751" s="20">
        <v>1031812</v>
      </c>
      <c r="V1751" s="20">
        <v>240002910</v>
      </c>
      <c r="W1751" s="20" t="s">
        <v>847</v>
      </c>
      <c r="X1751" s="20" t="s">
        <v>305</v>
      </c>
      <c r="Y1751" s="20" t="s">
        <v>267</v>
      </c>
      <c r="Z1751" s="20" t="s">
        <v>8135</v>
      </c>
      <c r="AA1751" s="20" t="s">
        <v>435</v>
      </c>
      <c r="AB1751" s="20" t="s">
        <v>436</v>
      </c>
      <c r="AC1751" s="20" t="s">
        <v>167</v>
      </c>
      <c r="AD1751" s="20" t="s">
        <v>56</v>
      </c>
      <c r="AE1751" s="20" t="s">
        <v>1014</v>
      </c>
    </row>
    <row r="1752" spans="1:31" ht="21" customHeight="1" x14ac:dyDescent="0.2">
      <c r="A1752" s="4">
        <f t="shared" si="85"/>
        <v>1750</v>
      </c>
      <c r="B1752" s="4" t="str">
        <f t="shared" si="86"/>
        <v>F010-00026074</v>
      </c>
      <c r="C1752" s="4" t="str">
        <f>IFERROR(VLOOKUP(F1752,Tablas!$A$1:$B$3,2,0),"")</f>
        <v>Factura</v>
      </c>
      <c r="D1752" s="4" t="str">
        <f t="shared" si="87"/>
        <v>Nacional - LETRA 45-52-59-66-73-80-90-105-120 DIAS / DRAFT 45-52-59-66-73-80-90-105-120 DAYS - Facturas clientes - C20514564087</v>
      </c>
      <c r="E1752" s="19">
        <v>45565</v>
      </c>
      <c r="F1752" s="20" t="s">
        <v>1001</v>
      </c>
      <c r="G1752" s="20" t="s">
        <v>8369</v>
      </c>
      <c r="H1752" s="20" t="s">
        <v>44</v>
      </c>
      <c r="I1752" s="20" t="s">
        <v>45</v>
      </c>
      <c r="J1752" s="20" t="s">
        <v>431</v>
      </c>
      <c r="K1752" s="20" t="s">
        <v>432</v>
      </c>
      <c r="L1752" s="20" t="s">
        <v>433</v>
      </c>
      <c r="M1752" s="20" t="s">
        <v>125</v>
      </c>
      <c r="N1752" s="21">
        <v>15689.66</v>
      </c>
      <c r="O1752" s="21">
        <v>0</v>
      </c>
      <c r="P1752" s="20"/>
      <c r="Q1752" s="19">
        <v>45565</v>
      </c>
      <c r="R1752" s="20"/>
      <c r="S1752" s="19">
        <v>45744</v>
      </c>
      <c r="T1752" s="20" t="s">
        <v>8370</v>
      </c>
      <c r="U1752" s="20">
        <v>1031812</v>
      </c>
      <c r="V1752" s="20">
        <v>240002910</v>
      </c>
      <c r="W1752" s="20" t="s">
        <v>847</v>
      </c>
      <c r="X1752" s="20" t="s">
        <v>305</v>
      </c>
      <c r="Y1752" s="20" t="s">
        <v>267</v>
      </c>
      <c r="Z1752" s="20" t="s">
        <v>8135</v>
      </c>
      <c r="AA1752" s="20" t="s">
        <v>435</v>
      </c>
      <c r="AB1752" s="20" t="s">
        <v>436</v>
      </c>
      <c r="AC1752" s="20" t="s">
        <v>167</v>
      </c>
      <c r="AD1752" s="20" t="s">
        <v>56</v>
      </c>
      <c r="AE1752" s="20" t="s">
        <v>1014</v>
      </c>
    </row>
    <row r="1753" spans="1:31" ht="21" customHeight="1" x14ac:dyDescent="0.2">
      <c r="A1753" s="4">
        <f t="shared" si="85"/>
        <v>1751</v>
      </c>
      <c r="B1753" s="4" t="str">
        <f t="shared" si="86"/>
        <v>F010-00026074</v>
      </c>
      <c r="C1753" s="4" t="str">
        <f>IFERROR(VLOOKUP(F1753,Tablas!$A$1:$B$3,2,0),"")</f>
        <v>Factura</v>
      </c>
      <c r="D1753" s="4" t="str">
        <f t="shared" si="87"/>
        <v>Nacional - LETRA 45-52-59-66-73-80-90-105-120 DIAS / DRAFT 45-52-59-66-73-80-90-105-120 DAYS - Facturas clientes - C20514564087</v>
      </c>
      <c r="E1753" s="19">
        <v>45565</v>
      </c>
      <c r="F1753" s="20" t="s">
        <v>1001</v>
      </c>
      <c r="G1753" s="20" t="s">
        <v>8369</v>
      </c>
      <c r="H1753" s="20" t="s">
        <v>44</v>
      </c>
      <c r="I1753" s="20" t="s">
        <v>45</v>
      </c>
      <c r="J1753" s="20" t="s">
        <v>431</v>
      </c>
      <c r="K1753" s="20" t="s">
        <v>432</v>
      </c>
      <c r="L1753" s="20" t="s">
        <v>433</v>
      </c>
      <c r="M1753" s="20" t="s">
        <v>125</v>
      </c>
      <c r="N1753" s="21">
        <v>15703.8</v>
      </c>
      <c r="O1753" s="21">
        <v>0</v>
      </c>
      <c r="P1753" s="20"/>
      <c r="Q1753" s="19">
        <v>45565</v>
      </c>
      <c r="R1753" s="20"/>
      <c r="S1753" s="19">
        <v>45805</v>
      </c>
      <c r="T1753" s="20" t="s">
        <v>8370</v>
      </c>
      <c r="U1753" s="20">
        <v>1031812</v>
      </c>
      <c r="V1753" s="20">
        <v>240002910</v>
      </c>
      <c r="W1753" s="20" t="s">
        <v>847</v>
      </c>
      <c r="X1753" s="20" t="s">
        <v>305</v>
      </c>
      <c r="Y1753" s="20" t="s">
        <v>267</v>
      </c>
      <c r="Z1753" s="20" t="s">
        <v>8135</v>
      </c>
      <c r="AA1753" s="20" t="s">
        <v>435</v>
      </c>
      <c r="AB1753" s="20" t="s">
        <v>436</v>
      </c>
      <c r="AC1753" s="20" t="s">
        <v>167</v>
      </c>
      <c r="AD1753" s="20" t="s">
        <v>56</v>
      </c>
      <c r="AE1753" s="20" t="s">
        <v>1014</v>
      </c>
    </row>
    <row r="1754" spans="1:31" ht="21" customHeight="1" x14ac:dyDescent="0.2">
      <c r="A1754" s="4">
        <f t="shared" si="85"/>
        <v>1752</v>
      </c>
      <c r="B1754" s="4" t="str">
        <f t="shared" si="86"/>
        <v>F010-00025886</v>
      </c>
      <c r="C1754" s="4" t="str">
        <f>IFERROR(VLOOKUP(F1754,Tablas!$A$1:$B$3,2,0),"")</f>
        <v>Factura</v>
      </c>
      <c r="D1754" s="4" t="str">
        <f t="shared" si="87"/>
        <v>Nacional - LETRA 90 DIAS / DRAFT 90 DAYS - Facturas clientes - C20514564087</v>
      </c>
      <c r="E1754" s="19">
        <v>45548</v>
      </c>
      <c r="F1754" s="20" t="s">
        <v>1001</v>
      </c>
      <c r="G1754" s="20" t="s">
        <v>8371</v>
      </c>
      <c r="H1754" s="20" t="s">
        <v>44</v>
      </c>
      <c r="I1754" s="20" t="s">
        <v>45</v>
      </c>
      <c r="J1754" s="20" t="s">
        <v>431</v>
      </c>
      <c r="K1754" s="20" t="s">
        <v>432</v>
      </c>
      <c r="L1754" s="20" t="s">
        <v>433</v>
      </c>
      <c r="M1754" s="20" t="s">
        <v>125</v>
      </c>
      <c r="N1754" s="21">
        <v>16215.56</v>
      </c>
      <c r="O1754" s="21">
        <v>0</v>
      </c>
      <c r="P1754" s="20"/>
      <c r="Q1754" s="19">
        <v>45548</v>
      </c>
      <c r="R1754" s="20"/>
      <c r="S1754" s="19">
        <v>45638</v>
      </c>
      <c r="T1754" s="20" t="s">
        <v>8274</v>
      </c>
      <c r="U1754" s="20">
        <v>1023422</v>
      </c>
      <c r="V1754" s="20">
        <v>240002709</v>
      </c>
      <c r="W1754" s="20" t="s">
        <v>847</v>
      </c>
      <c r="X1754" s="20" t="s">
        <v>305</v>
      </c>
      <c r="Y1754" s="20" t="s">
        <v>267</v>
      </c>
      <c r="Z1754" s="20" t="s">
        <v>8135</v>
      </c>
      <c r="AA1754" s="20" t="s">
        <v>435</v>
      </c>
      <c r="AB1754" s="20" t="s">
        <v>436</v>
      </c>
      <c r="AC1754" s="20" t="s">
        <v>167</v>
      </c>
      <c r="AD1754" s="20" t="s">
        <v>56</v>
      </c>
      <c r="AE1754" s="20" t="s">
        <v>1014</v>
      </c>
    </row>
    <row r="1755" spans="1:31" ht="21" customHeight="1" x14ac:dyDescent="0.2">
      <c r="A1755" s="4">
        <f t="shared" si="85"/>
        <v>1753</v>
      </c>
      <c r="B1755" s="4" t="str">
        <f t="shared" si="86"/>
        <v>F010-00026099</v>
      </c>
      <c r="C1755" s="4" t="str">
        <f>IFERROR(VLOOKUP(F1755,Tablas!$A$1:$B$3,2,0),"")</f>
        <v>Factura</v>
      </c>
      <c r="D1755" s="4" t="str">
        <f t="shared" si="87"/>
        <v>Nacional - CREDITO 30 DIAS / CREDIT 30 DAYS - Facturas clientes - C20452614767</v>
      </c>
      <c r="E1755" s="19">
        <v>45565</v>
      </c>
      <c r="F1755" s="20" t="s">
        <v>1001</v>
      </c>
      <c r="G1755" s="20" t="s">
        <v>8372</v>
      </c>
      <c r="H1755" s="20" t="s">
        <v>44</v>
      </c>
      <c r="I1755" s="20" t="s">
        <v>45</v>
      </c>
      <c r="J1755" s="20" t="s">
        <v>8247</v>
      </c>
      <c r="K1755" s="20" t="s">
        <v>8248</v>
      </c>
      <c r="L1755" s="20" t="s">
        <v>8249</v>
      </c>
      <c r="M1755" s="20" t="s">
        <v>125</v>
      </c>
      <c r="N1755" s="21">
        <v>16589.62</v>
      </c>
      <c r="O1755" s="21">
        <v>0</v>
      </c>
      <c r="P1755" s="20"/>
      <c r="Q1755" s="19">
        <v>45565</v>
      </c>
      <c r="R1755" s="20"/>
      <c r="S1755" s="19">
        <v>45595</v>
      </c>
      <c r="T1755" s="20" t="s">
        <v>643</v>
      </c>
      <c r="U1755" s="20">
        <v>1032493</v>
      </c>
      <c r="V1755" s="20">
        <v>240002938</v>
      </c>
      <c r="W1755" s="20" t="s">
        <v>847</v>
      </c>
      <c r="X1755" s="20" t="s">
        <v>305</v>
      </c>
      <c r="Y1755" s="20" t="s">
        <v>8250</v>
      </c>
      <c r="Z1755" s="20" t="s">
        <v>8251</v>
      </c>
      <c r="AA1755" s="20" t="s">
        <v>8252</v>
      </c>
      <c r="AB1755" s="20" t="s">
        <v>166</v>
      </c>
      <c r="AC1755" s="20" t="s">
        <v>167</v>
      </c>
      <c r="AD1755" s="20" t="s">
        <v>56</v>
      </c>
      <c r="AE1755" s="20" t="s">
        <v>1014</v>
      </c>
    </row>
    <row r="1756" spans="1:31" ht="21" customHeight="1" x14ac:dyDescent="0.2">
      <c r="A1756" s="4">
        <f t="shared" si="85"/>
        <v>1754</v>
      </c>
      <c r="B1756" s="4" t="str">
        <f t="shared" si="86"/>
        <v>F050-00001581</v>
      </c>
      <c r="C1756" s="4" t="str">
        <f>IFERROR(VLOOKUP(F1756,Tablas!$A$1:$B$3,2,0),"")</f>
        <v>Factura</v>
      </c>
      <c r="D1756" s="4" t="str">
        <f t="shared" si="87"/>
        <v xml:space="preserve"> - CONTADO / CASH - Intereses moratorios a la FT 01-F050-00001221 por</v>
      </c>
      <c r="E1756" s="19">
        <v>45562</v>
      </c>
      <c r="F1756" s="20" t="s">
        <v>1001</v>
      </c>
      <c r="G1756" s="20" t="s">
        <v>8373</v>
      </c>
      <c r="H1756" s="20" t="s">
        <v>80</v>
      </c>
      <c r="I1756" s="20" t="s">
        <v>81</v>
      </c>
      <c r="J1756" s="20" t="s">
        <v>7102</v>
      </c>
      <c r="K1756" s="20" t="s">
        <v>7102</v>
      </c>
      <c r="L1756" s="20" t="s">
        <v>7103</v>
      </c>
      <c r="M1756" s="20"/>
      <c r="N1756" s="21">
        <v>16968.669999999998</v>
      </c>
      <c r="O1756" s="25">
        <v>4540.72</v>
      </c>
      <c r="P1756" s="20"/>
      <c r="Q1756" s="19">
        <v>45562</v>
      </c>
      <c r="R1756" s="20"/>
      <c r="S1756" s="19">
        <v>45562</v>
      </c>
      <c r="T1756" s="20" t="s">
        <v>49</v>
      </c>
      <c r="U1756" s="20">
        <v>1031629</v>
      </c>
      <c r="V1756" s="20">
        <v>240002898</v>
      </c>
      <c r="W1756" s="20" t="s">
        <v>847</v>
      </c>
      <c r="X1756" s="20" t="s">
        <v>2795</v>
      </c>
      <c r="Y1756" s="20" t="s">
        <v>37</v>
      </c>
      <c r="Z1756" s="20" t="s">
        <v>8025</v>
      </c>
      <c r="AA1756" s="20" t="s">
        <v>7105</v>
      </c>
      <c r="AB1756" s="20" t="s">
        <v>7106</v>
      </c>
      <c r="AC1756" s="20" t="s">
        <v>7106</v>
      </c>
      <c r="AD1756" s="20" t="s">
        <v>7107</v>
      </c>
      <c r="AE1756" s="20"/>
    </row>
    <row r="1757" spans="1:31" ht="21" customHeight="1" x14ac:dyDescent="0.2">
      <c r="A1757" s="4">
        <f t="shared" si="85"/>
        <v>1755</v>
      </c>
      <c r="B1757" s="4" t="str">
        <f t="shared" si="86"/>
        <v>F010-00025995</v>
      </c>
      <c r="C1757" s="4" t="str">
        <f>IFERROR(VLOOKUP(F1757,Tablas!$A$1:$B$3,2,0),"")</f>
        <v>Factura</v>
      </c>
      <c r="D1757" s="4" t="str">
        <f t="shared" si="87"/>
        <v>Nacional - LETRA 45-52-66-73-90-105-120 DIAS / DRAFT 45-52-66-73-90-105-120 DAYS - Facturas clientes - C20110651121</v>
      </c>
      <c r="E1757" s="19">
        <v>45559</v>
      </c>
      <c r="F1757" s="20" t="s">
        <v>1001</v>
      </c>
      <c r="G1757" s="20" t="s">
        <v>8374</v>
      </c>
      <c r="H1757" s="20" t="s">
        <v>44</v>
      </c>
      <c r="I1757" s="20" t="s">
        <v>45</v>
      </c>
      <c r="J1757" s="20" t="s">
        <v>330</v>
      </c>
      <c r="K1757" s="20" t="s">
        <v>331</v>
      </c>
      <c r="L1757" s="20" t="s">
        <v>332</v>
      </c>
      <c r="M1757" s="20" t="s">
        <v>125</v>
      </c>
      <c r="N1757" s="21">
        <v>16988.86</v>
      </c>
      <c r="O1757" s="21">
        <v>0</v>
      </c>
      <c r="P1757" s="20"/>
      <c r="Q1757" s="19">
        <v>45559</v>
      </c>
      <c r="R1757" s="20"/>
      <c r="S1757" s="19">
        <v>45724</v>
      </c>
      <c r="T1757" s="20" t="s">
        <v>7400</v>
      </c>
      <c r="U1757" s="20">
        <v>1028074</v>
      </c>
      <c r="V1757" s="20">
        <v>240002826</v>
      </c>
      <c r="W1757" s="20" t="s">
        <v>847</v>
      </c>
      <c r="X1757" s="20" t="s">
        <v>305</v>
      </c>
      <c r="Y1757" s="20" t="s">
        <v>333</v>
      </c>
      <c r="Z1757" s="20" t="s">
        <v>7530</v>
      </c>
      <c r="AA1757" s="20" t="s">
        <v>7441</v>
      </c>
      <c r="AB1757" s="20" t="s">
        <v>789</v>
      </c>
      <c r="AC1757" s="20" t="s">
        <v>167</v>
      </c>
      <c r="AD1757" s="20" t="s">
        <v>56</v>
      </c>
      <c r="AE1757" s="20" t="s">
        <v>1014</v>
      </c>
    </row>
    <row r="1758" spans="1:31" ht="21" customHeight="1" x14ac:dyDescent="0.2">
      <c r="A1758" s="4">
        <f t="shared" si="85"/>
        <v>1756</v>
      </c>
      <c r="B1758" s="4" t="str">
        <f t="shared" si="86"/>
        <v>F010-00025995</v>
      </c>
      <c r="C1758" s="4" t="str">
        <f>IFERROR(VLOOKUP(F1758,Tablas!$A$1:$B$3,2,0),"")</f>
        <v>Factura</v>
      </c>
      <c r="D1758" s="4" t="str">
        <f t="shared" si="87"/>
        <v>Nacional - LETRA 45-52-66-73-90-105-120 DIAS / DRAFT 45-52-66-73-90-105-120 DAYS - Facturas clientes - C20110651121</v>
      </c>
      <c r="E1758" s="19">
        <v>45559</v>
      </c>
      <c r="F1758" s="20" t="s">
        <v>1001</v>
      </c>
      <c r="G1758" s="20" t="s">
        <v>8374</v>
      </c>
      <c r="H1758" s="20" t="s">
        <v>44</v>
      </c>
      <c r="I1758" s="20" t="s">
        <v>45</v>
      </c>
      <c r="J1758" s="20" t="s">
        <v>330</v>
      </c>
      <c r="K1758" s="20" t="s">
        <v>331</v>
      </c>
      <c r="L1758" s="20" t="s">
        <v>332</v>
      </c>
      <c r="M1758" s="20" t="s">
        <v>125</v>
      </c>
      <c r="N1758" s="21">
        <v>17024.62</v>
      </c>
      <c r="O1758" s="21">
        <v>0</v>
      </c>
      <c r="P1758" s="20"/>
      <c r="Q1758" s="19">
        <v>45559</v>
      </c>
      <c r="R1758" s="20"/>
      <c r="S1758" s="19">
        <v>45694</v>
      </c>
      <c r="T1758" s="20" t="s">
        <v>7400</v>
      </c>
      <c r="U1758" s="20">
        <v>1028074</v>
      </c>
      <c r="V1758" s="20">
        <v>240002826</v>
      </c>
      <c r="W1758" s="20" t="s">
        <v>847</v>
      </c>
      <c r="X1758" s="20" t="s">
        <v>305</v>
      </c>
      <c r="Y1758" s="20" t="s">
        <v>333</v>
      </c>
      <c r="Z1758" s="20" t="s">
        <v>7530</v>
      </c>
      <c r="AA1758" s="20" t="s">
        <v>7441</v>
      </c>
      <c r="AB1758" s="20" t="s">
        <v>789</v>
      </c>
      <c r="AC1758" s="20" t="s">
        <v>167</v>
      </c>
      <c r="AD1758" s="20" t="s">
        <v>56</v>
      </c>
      <c r="AE1758" s="20" t="s">
        <v>1014</v>
      </c>
    </row>
    <row r="1759" spans="1:31" ht="21" customHeight="1" x14ac:dyDescent="0.2">
      <c r="A1759" s="4">
        <f t="shared" si="85"/>
        <v>1757</v>
      </c>
      <c r="B1759" s="4" t="str">
        <f t="shared" si="86"/>
        <v>F010-00025995</v>
      </c>
      <c r="C1759" s="4" t="str">
        <f>IFERROR(VLOOKUP(F1759,Tablas!$A$1:$B$3,2,0),"")</f>
        <v>Factura</v>
      </c>
      <c r="D1759" s="4" t="str">
        <f t="shared" si="87"/>
        <v>Nacional - LETRA 45-52-66-73-90-105-120 DIAS / DRAFT 45-52-66-73-90-105-120 DAYS - Facturas clientes - C20110651121</v>
      </c>
      <c r="E1759" s="19">
        <v>45559</v>
      </c>
      <c r="F1759" s="20" t="s">
        <v>1001</v>
      </c>
      <c r="G1759" s="20" t="s">
        <v>8374</v>
      </c>
      <c r="H1759" s="20" t="s">
        <v>44</v>
      </c>
      <c r="I1759" s="20" t="s">
        <v>45</v>
      </c>
      <c r="J1759" s="20" t="s">
        <v>330</v>
      </c>
      <c r="K1759" s="20" t="s">
        <v>331</v>
      </c>
      <c r="L1759" s="20" t="s">
        <v>332</v>
      </c>
      <c r="M1759" s="20" t="s">
        <v>125</v>
      </c>
      <c r="N1759" s="21">
        <v>17024.62</v>
      </c>
      <c r="O1759" s="21">
        <v>0</v>
      </c>
      <c r="P1759" s="20"/>
      <c r="Q1759" s="19">
        <v>45559</v>
      </c>
      <c r="R1759" s="20"/>
      <c r="S1759" s="19">
        <v>45709</v>
      </c>
      <c r="T1759" s="20" t="s">
        <v>7400</v>
      </c>
      <c r="U1759" s="20">
        <v>1028074</v>
      </c>
      <c r="V1759" s="20">
        <v>240002826</v>
      </c>
      <c r="W1759" s="20" t="s">
        <v>847</v>
      </c>
      <c r="X1759" s="20" t="s">
        <v>305</v>
      </c>
      <c r="Y1759" s="20" t="s">
        <v>333</v>
      </c>
      <c r="Z1759" s="20" t="s">
        <v>7530</v>
      </c>
      <c r="AA1759" s="20" t="s">
        <v>7441</v>
      </c>
      <c r="AB1759" s="20" t="s">
        <v>789</v>
      </c>
      <c r="AC1759" s="20" t="s">
        <v>167</v>
      </c>
      <c r="AD1759" s="20" t="s">
        <v>56</v>
      </c>
      <c r="AE1759" s="20" t="s">
        <v>1014</v>
      </c>
    </row>
    <row r="1760" spans="1:31" ht="21" customHeight="1" x14ac:dyDescent="0.2">
      <c r="A1760" s="4">
        <f t="shared" si="85"/>
        <v>1758</v>
      </c>
      <c r="B1760" s="4" t="str">
        <f t="shared" si="86"/>
        <v>F010-00025995</v>
      </c>
      <c r="C1760" s="4" t="str">
        <f>IFERROR(VLOOKUP(F1760,Tablas!$A$1:$B$3,2,0),"")</f>
        <v>Factura</v>
      </c>
      <c r="D1760" s="4" t="str">
        <f t="shared" si="87"/>
        <v>Nacional - LETRA 45-52-66-73-90-105-120 DIAS / DRAFT 45-52-66-73-90-105-120 DAYS - Facturas clientes - C20110651121</v>
      </c>
      <c r="E1760" s="19">
        <v>45559</v>
      </c>
      <c r="F1760" s="20" t="s">
        <v>1001</v>
      </c>
      <c r="G1760" s="20" t="s">
        <v>8374</v>
      </c>
      <c r="H1760" s="20" t="s">
        <v>44</v>
      </c>
      <c r="I1760" s="20" t="s">
        <v>45</v>
      </c>
      <c r="J1760" s="20" t="s">
        <v>330</v>
      </c>
      <c r="K1760" s="20" t="s">
        <v>331</v>
      </c>
      <c r="L1760" s="20" t="s">
        <v>332</v>
      </c>
      <c r="M1760" s="20" t="s">
        <v>125</v>
      </c>
      <c r="N1760" s="21">
        <v>17024.62</v>
      </c>
      <c r="O1760" s="21">
        <v>0</v>
      </c>
      <c r="P1760" s="20"/>
      <c r="Q1760" s="19">
        <v>45559</v>
      </c>
      <c r="R1760" s="20"/>
      <c r="S1760" s="19">
        <v>45656</v>
      </c>
      <c r="T1760" s="20" t="s">
        <v>7400</v>
      </c>
      <c r="U1760" s="20">
        <v>1028074</v>
      </c>
      <c r="V1760" s="20">
        <v>240002826</v>
      </c>
      <c r="W1760" s="20" t="s">
        <v>847</v>
      </c>
      <c r="X1760" s="20" t="s">
        <v>305</v>
      </c>
      <c r="Y1760" s="20" t="s">
        <v>333</v>
      </c>
      <c r="Z1760" s="20" t="s">
        <v>7530</v>
      </c>
      <c r="AA1760" s="20" t="s">
        <v>7441</v>
      </c>
      <c r="AB1760" s="20" t="s">
        <v>789</v>
      </c>
      <c r="AC1760" s="20" t="s">
        <v>167</v>
      </c>
      <c r="AD1760" s="20" t="s">
        <v>56</v>
      </c>
      <c r="AE1760" s="20" t="s">
        <v>1014</v>
      </c>
    </row>
    <row r="1761" spans="1:31" ht="21" customHeight="1" x14ac:dyDescent="0.2">
      <c r="A1761" s="4">
        <f t="shared" si="85"/>
        <v>1759</v>
      </c>
      <c r="B1761" s="4" t="str">
        <f t="shared" si="86"/>
        <v>F010-00025995</v>
      </c>
      <c r="C1761" s="4" t="str">
        <f>IFERROR(VLOOKUP(F1761,Tablas!$A$1:$B$3,2,0),"")</f>
        <v>Factura</v>
      </c>
      <c r="D1761" s="4" t="str">
        <f t="shared" si="87"/>
        <v>Nacional - LETRA 45-52-66-73-90-105-120 DIAS / DRAFT 45-52-66-73-90-105-120 DAYS - Facturas clientes - C20110651121</v>
      </c>
      <c r="E1761" s="19">
        <v>45559</v>
      </c>
      <c r="F1761" s="20" t="s">
        <v>1001</v>
      </c>
      <c r="G1761" s="20" t="s">
        <v>8374</v>
      </c>
      <c r="H1761" s="20" t="s">
        <v>44</v>
      </c>
      <c r="I1761" s="20" t="s">
        <v>45</v>
      </c>
      <c r="J1761" s="20" t="s">
        <v>330</v>
      </c>
      <c r="K1761" s="20" t="s">
        <v>331</v>
      </c>
      <c r="L1761" s="20" t="s">
        <v>332</v>
      </c>
      <c r="M1761" s="20" t="s">
        <v>125</v>
      </c>
      <c r="N1761" s="21">
        <v>17024.62</v>
      </c>
      <c r="O1761" s="21">
        <v>0</v>
      </c>
      <c r="P1761" s="20"/>
      <c r="Q1761" s="19">
        <v>45559</v>
      </c>
      <c r="R1761" s="20"/>
      <c r="S1761" s="19">
        <v>45649</v>
      </c>
      <c r="T1761" s="20" t="s">
        <v>7400</v>
      </c>
      <c r="U1761" s="20">
        <v>1028074</v>
      </c>
      <c r="V1761" s="20">
        <v>240002826</v>
      </c>
      <c r="W1761" s="20" t="s">
        <v>847</v>
      </c>
      <c r="X1761" s="20" t="s">
        <v>305</v>
      </c>
      <c r="Y1761" s="20" t="s">
        <v>333</v>
      </c>
      <c r="Z1761" s="20" t="s">
        <v>7530</v>
      </c>
      <c r="AA1761" s="20" t="s">
        <v>7441</v>
      </c>
      <c r="AB1761" s="20" t="s">
        <v>789</v>
      </c>
      <c r="AC1761" s="20" t="s">
        <v>167</v>
      </c>
      <c r="AD1761" s="20" t="s">
        <v>56</v>
      </c>
      <c r="AE1761" s="20" t="s">
        <v>1014</v>
      </c>
    </row>
    <row r="1762" spans="1:31" ht="21" customHeight="1" x14ac:dyDescent="0.2">
      <c r="A1762" s="4">
        <f t="shared" si="85"/>
        <v>1760</v>
      </c>
      <c r="B1762" s="4" t="str">
        <f t="shared" si="86"/>
        <v>F010-00025995</v>
      </c>
      <c r="C1762" s="4" t="str">
        <f>IFERROR(VLOOKUP(F1762,Tablas!$A$1:$B$3,2,0),"")</f>
        <v>Factura</v>
      </c>
      <c r="D1762" s="4" t="str">
        <f t="shared" si="87"/>
        <v>Nacional - LETRA 45-52-66-73-90-105-120 DIAS / DRAFT 45-52-66-73-90-105-120 DAYS - Facturas clientes - C20110651121</v>
      </c>
      <c r="E1762" s="19">
        <v>45559</v>
      </c>
      <c r="F1762" s="20" t="s">
        <v>1001</v>
      </c>
      <c r="G1762" s="20" t="s">
        <v>8374</v>
      </c>
      <c r="H1762" s="20" t="s">
        <v>44</v>
      </c>
      <c r="I1762" s="20" t="s">
        <v>45</v>
      </c>
      <c r="J1762" s="20" t="s">
        <v>330</v>
      </c>
      <c r="K1762" s="20" t="s">
        <v>331</v>
      </c>
      <c r="L1762" s="20" t="s">
        <v>332</v>
      </c>
      <c r="M1762" s="20" t="s">
        <v>125</v>
      </c>
      <c r="N1762" s="21">
        <v>17024.62</v>
      </c>
      <c r="O1762" s="21">
        <v>0</v>
      </c>
      <c r="P1762" s="20"/>
      <c r="Q1762" s="19">
        <v>45559</v>
      </c>
      <c r="R1762" s="20"/>
      <c r="S1762" s="19">
        <v>45677</v>
      </c>
      <c r="T1762" s="20" t="s">
        <v>7400</v>
      </c>
      <c r="U1762" s="20">
        <v>1028074</v>
      </c>
      <c r="V1762" s="20">
        <v>240002826</v>
      </c>
      <c r="W1762" s="20" t="s">
        <v>847</v>
      </c>
      <c r="X1762" s="20" t="s">
        <v>305</v>
      </c>
      <c r="Y1762" s="20" t="s">
        <v>333</v>
      </c>
      <c r="Z1762" s="20" t="s">
        <v>7530</v>
      </c>
      <c r="AA1762" s="20" t="s">
        <v>7441</v>
      </c>
      <c r="AB1762" s="20" t="s">
        <v>789</v>
      </c>
      <c r="AC1762" s="20" t="s">
        <v>167</v>
      </c>
      <c r="AD1762" s="20" t="s">
        <v>56</v>
      </c>
      <c r="AE1762" s="20" t="s">
        <v>1014</v>
      </c>
    </row>
    <row r="1763" spans="1:31" ht="21" customHeight="1" x14ac:dyDescent="0.2">
      <c r="A1763" s="4">
        <f t="shared" si="85"/>
        <v>1761</v>
      </c>
      <c r="B1763" s="4" t="str">
        <f t="shared" si="86"/>
        <v>F010-00025995</v>
      </c>
      <c r="C1763" s="4" t="str">
        <f>IFERROR(VLOOKUP(F1763,Tablas!$A$1:$B$3,2,0),"")</f>
        <v>Factura</v>
      </c>
      <c r="D1763" s="4" t="str">
        <f t="shared" si="87"/>
        <v>Nacional - LETRA 45-52-66-73-90-105-120 DIAS / DRAFT 45-52-66-73-90-105-120 DAYS - Facturas clientes - C20110651121</v>
      </c>
      <c r="E1763" s="19">
        <v>45559</v>
      </c>
      <c r="F1763" s="20" t="s">
        <v>1001</v>
      </c>
      <c r="G1763" s="20" t="s">
        <v>8374</v>
      </c>
      <c r="H1763" s="20" t="s">
        <v>44</v>
      </c>
      <c r="I1763" s="20" t="s">
        <v>45</v>
      </c>
      <c r="J1763" s="20" t="s">
        <v>330</v>
      </c>
      <c r="K1763" s="20" t="s">
        <v>331</v>
      </c>
      <c r="L1763" s="20" t="s">
        <v>332</v>
      </c>
      <c r="M1763" s="20" t="s">
        <v>125</v>
      </c>
      <c r="N1763" s="21">
        <v>17024.62</v>
      </c>
      <c r="O1763" s="21">
        <v>0</v>
      </c>
      <c r="P1763" s="20"/>
      <c r="Q1763" s="19">
        <v>45559</v>
      </c>
      <c r="R1763" s="20"/>
      <c r="S1763" s="19">
        <v>45670</v>
      </c>
      <c r="T1763" s="20" t="s">
        <v>7400</v>
      </c>
      <c r="U1763" s="20">
        <v>1028074</v>
      </c>
      <c r="V1763" s="20">
        <v>240002826</v>
      </c>
      <c r="W1763" s="20" t="s">
        <v>847</v>
      </c>
      <c r="X1763" s="20" t="s">
        <v>305</v>
      </c>
      <c r="Y1763" s="20" t="s">
        <v>333</v>
      </c>
      <c r="Z1763" s="20" t="s">
        <v>7530</v>
      </c>
      <c r="AA1763" s="20" t="s">
        <v>7441</v>
      </c>
      <c r="AB1763" s="20" t="s">
        <v>789</v>
      </c>
      <c r="AC1763" s="20" t="s">
        <v>167</v>
      </c>
      <c r="AD1763" s="20" t="s">
        <v>56</v>
      </c>
      <c r="AE1763" s="20" t="s">
        <v>1014</v>
      </c>
    </row>
    <row r="1764" spans="1:31" ht="21" customHeight="1" x14ac:dyDescent="0.2">
      <c r="A1764" s="4">
        <f t="shared" si="85"/>
        <v>1762</v>
      </c>
      <c r="B1764" s="4" t="str">
        <f t="shared" si="86"/>
        <v>F010-00025944</v>
      </c>
      <c r="C1764" s="4" t="str">
        <f>IFERROR(VLOOKUP(F1764,Tablas!$A$1:$B$3,2,0),"")</f>
        <v>Factura</v>
      </c>
      <c r="D1764" s="4" t="str">
        <f t="shared" si="87"/>
        <v>Nacional - LETRA 45-52-66-73-90-105-120 DIAS / DRAFT 45-52-66-73-90-105-120 DAYS - Facturas clientes - C20602313906</v>
      </c>
      <c r="E1764" s="19">
        <v>45553</v>
      </c>
      <c r="F1764" s="20" t="s">
        <v>1001</v>
      </c>
      <c r="G1764" s="20" t="s">
        <v>8383</v>
      </c>
      <c r="H1764" s="20" t="s">
        <v>44</v>
      </c>
      <c r="I1764" s="20" t="s">
        <v>45</v>
      </c>
      <c r="J1764" s="20" t="s">
        <v>7397</v>
      </c>
      <c r="K1764" s="20" t="s">
        <v>7398</v>
      </c>
      <c r="L1764" s="20" t="s">
        <v>7399</v>
      </c>
      <c r="M1764" s="20" t="s">
        <v>125</v>
      </c>
      <c r="N1764" s="21">
        <v>19575.080000000002</v>
      </c>
      <c r="O1764" s="21">
        <v>0</v>
      </c>
      <c r="P1764" s="20"/>
      <c r="Q1764" s="19">
        <v>45553</v>
      </c>
      <c r="R1764" s="20"/>
      <c r="S1764" s="19">
        <v>45718</v>
      </c>
      <c r="T1764" s="20" t="s">
        <v>7400</v>
      </c>
      <c r="U1764" s="20">
        <v>1026069</v>
      </c>
      <c r="V1764" s="20">
        <v>240002772</v>
      </c>
      <c r="W1764" s="20" t="s">
        <v>847</v>
      </c>
      <c r="X1764" s="20" t="s">
        <v>305</v>
      </c>
      <c r="Y1764" s="20" t="s">
        <v>267</v>
      </c>
      <c r="Z1764" s="20" t="s">
        <v>7401</v>
      </c>
      <c r="AA1764" s="20" t="s">
        <v>7402</v>
      </c>
      <c r="AB1764" s="20" t="s">
        <v>328</v>
      </c>
      <c r="AC1764" s="20" t="s">
        <v>167</v>
      </c>
      <c r="AD1764" s="20" t="s">
        <v>56</v>
      </c>
      <c r="AE1764" s="20" t="s">
        <v>1014</v>
      </c>
    </row>
    <row r="1765" spans="1:31" ht="21" customHeight="1" x14ac:dyDescent="0.2">
      <c r="A1765" s="4">
        <f t="shared" si="85"/>
        <v>1763</v>
      </c>
      <c r="B1765" s="4" t="str">
        <f t="shared" si="86"/>
        <v>F010-00025944</v>
      </c>
      <c r="C1765" s="4" t="str">
        <f>IFERROR(VLOOKUP(F1765,Tablas!$A$1:$B$3,2,0),"")</f>
        <v>Factura</v>
      </c>
      <c r="D1765" s="4" t="str">
        <f t="shared" si="87"/>
        <v>Nacional - LETRA 45-52-66-73-90-105-120 DIAS / DRAFT 45-52-66-73-90-105-120 DAYS - Facturas clientes - C20602313906</v>
      </c>
      <c r="E1765" s="19">
        <v>45553</v>
      </c>
      <c r="F1765" s="20" t="s">
        <v>1001</v>
      </c>
      <c r="G1765" s="20" t="s">
        <v>8383</v>
      </c>
      <c r="H1765" s="20" t="s">
        <v>44</v>
      </c>
      <c r="I1765" s="20" t="s">
        <v>45</v>
      </c>
      <c r="J1765" s="20" t="s">
        <v>7397</v>
      </c>
      <c r="K1765" s="20" t="s">
        <v>7398</v>
      </c>
      <c r="L1765" s="20" t="s">
        <v>7399</v>
      </c>
      <c r="M1765" s="20" t="s">
        <v>125</v>
      </c>
      <c r="N1765" s="21">
        <v>19616.27</v>
      </c>
      <c r="O1765" s="21">
        <v>0</v>
      </c>
      <c r="P1765" s="20"/>
      <c r="Q1765" s="19">
        <v>45553</v>
      </c>
      <c r="R1765" s="20"/>
      <c r="S1765" s="19">
        <v>45671</v>
      </c>
      <c r="T1765" s="20" t="s">
        <v>7400</v>
      </c>
      <c r="U1765" s="20">
        <v>1026069</v>
      </c>
      <c r="V1765" s="20">
        <v>240002772</v>
      </c>
      <c r="W1765" s="20" t="s">
        <v>847</v>
      </c>
      <c r="X1765" s="20" t="s">
        <v>305</v>
      </c>
      <c r="Y1765" s="20" t="s">
        <v>267</v>
      </c>
      <c r="Z1765" s="20" t="s">
        <v>7401</v>
      </c>
      <c r="AA1765" s="20" t="s">
        <v>7402</v>
      </c>
      <c r="AB1765" s="20" t="s">
        <v>328</v>
      </c>
      <c r="AC1765" s="20" t="s">
        <v>167</v>
      </c>
      <c r="AD1765" s="20" t="s">
        <v>56</v>
      </c>
      <c r="AE1765" s="20" t="s">
        <v>1014</v>
      </c>
    </row>
    <row r="1766" spans="1:31" ht="21" customHeight="1" x14ac:dyDescent="0.2">
      <c r="A1766" s="4">
        <f t="shared" si="85"/>
        <v>1764</v>
      </c>
      <c r="B1766" s="4" t="str">
        <f t="shared" si="86"/>
        <v>F010-00025944</v>
      </c>
      <c r="C1766" s="4" t="str">
        <f>IFERROR(VLOOKUP(F1766,Tablas!$A$1:$B$3,2,0),"")</f>
        <v>Factura</v>
      </c>
      <c r="D1766" s="4" t="str">
        <f t="shared" si="87"/>
        <v>Nacional - LETRA 45-52-66-73-90-105-120 DIAS / DRAFT 45-52-66-73-90-105-120 DAYS - Facturas clientes - C20602313906</v>
      </c>
      <c r="E1766" s="19">
        <v>45553</v>
      </c>
      <c r="F1766" s="20" t="s">
        <v>1001</v>
      </c>
      <c r="G1766" s="20" t="s">
        <v>8383</v>
      </c>
      <c r="H1766" s="20" t="s">
        <v>44</v>
      </c>
      <c r="I1766" s="20" t="s">
        <v>45</v>
      </c>
      <c r="J1766" s="20" t="s">
        <v>7397</v>
      </c>
      <c r="K1766" s="20" t="s">
        <v>7398</v>
      </c>
      <c r="L1766" s="20" t="s">
        <v>7399</v>
      </c>
      <c r="M1766" s="20" t="s">
        <v>125</v>
      </c>
      <c r="N1766" s="21">
        <v>19616.27</v>
      </c>
      <c r="O1766" s="21">
        <v>0</v>
      </c>
      <c r="P1766" s="20"/>
      <c r="Q1766" s="19">
        <v>45553</v>
      </c>
      <c r="R1766" s="20"/>
      <c r="S1766" s="19">
        <v>45703</v>
      </c>
      <c r="T1766" s="20" t="s">
        <v>7400</v>
      </c>
      <c r="U1766" s="20">
        <v>1026069</v>
      </c>
      <c r="V1766" s="20">
        <v>240002772</v>
      </c>
      <c r="W1766" s="20" t="s">
        <v>847</v>
      </c>
      <c r="X1766" s="20" t="s">
        <v>305</v>
      </c>
      <c r="Y1766" s="20" t="s">
        <v>267</v>
      </c>
      <c r="Z1766" s="20" t="s">
        <v>7401</v>
      </c>
      <c r="AA1766" s="20" t="s">
        <v>7402</v>
      </c>
      <c r="AB1766" s="20" t="s">
        <v>328</v>
      </c>
      <c r="AC1766" s="20" t="s">
        <v>167</v>
      </c>
      <c r="AD1766" s="20" t="s">
        <v>56</v>
      </c>
      <c r="AE1766" s="20" t="s">
        <v>1014</v>
      </c>
    </row>
    <row r="1767" spans="1:31" ht="21" customHeight="1" x14ac:dyDescent="0.2">
      <c r="A1767" s="4">
        <f t="shared" si="85"/>
        <v>1765</v>
      </c>
      <c r="B1767" s="4" t="str">
        <f t="shared" si="86"/>
        <v>F010-00025944</v>
      </c>
      <c r="C1767" s="4" t="str">
        <f>IFERROR(VLOOKUP(F1767,Tablas!$A$1:$B$3,2,0),"")</f>
        <v>Factura</v>
      </c>
      <c r="D1767" s="4" t="str">
        <f t="shared" si="87"/>
        <v>Nacional - LETRA 45-52-66-73-90-105-120 DIAS / DRAFT 45-52-66-73-90-105-120 DAYS - Facturas clientes - C20602313906</v>
      </c>
      <c r="E1767" s="19">
        <v>45553</v>
      </c>
      <c r="F1767" s="20" t="s">
        <v>1001</v>
      </c>
      <c r="G1767" s="20" t="s">
        <v>8383</v>
      </c>
      <c r="H1767" s="20" t="s">
        <v>44</v>
      </c>
      <c r="I1767" s="20" t="s">
        <v>45</v>
      </c>
      <c r="J1767" s="20" t="s">
        <v>7397</v>
      </c>
      <c r="K1767" s="20" t="s">
        <v>7398</v>
      </c>
      <c r="L1767" s="20" t="s">
        <v>7399</v>
      </c>
      <c r="M1767" s="20" t="s">
        <v>125</v>
      </c>
      <c r="N1767" s="21">
        <v>19616.27</v>
      </c>
      <c r="O1767" s="21">
        <v>0</v>
      </c>
      <c r="P1767" s="20"/>
      <c r="Q1767" s="19">
        <v>45553</v>
      </c>
      <c r="R1767" s="20"/>
      <c r="S1767" s="19">
        <v>45688</v>
      </c>
      <c r="T1767" s="20" t="s">
        <v>7400</v>
      </c>
      <c r="U1767" s="20">
        <v>1026069</v>
      </c>
      <c r="V1767" s="20">
        <v>240002772</v>
      </c>
      <c r="W1767" s="20" t="s">
        <v>847</v>
      </c>
      <c r="X1767" s="20" t="s">
        <v>305</v>
      </c>
      <c r="Y1767" s="20" t="s">
        <v>267</v>
      </c>
      <c r="Z1767" s="20" t="s">
        <v>7401</v>
      </c>
      <c r="AA1767" s="20" t="s">
        <v>7402</v>
      </c>
      <c r="AB1767" s="20" t="s">
        <v>328</v>
      </c>
      <c r="AC1767" s="20" t="s">
        <v>167</v>
      </c>
      <c r="AD1767" s="20" t="s">
        <v>56</v>
      </c>
      <c r="AE1767" s="20" t="s">
        <v>1014</v>
      </c>
    </row>
    <row r="1768" spans="1:31" ht="21" customHeight="1" x14ac:dyDescent="0.2">
      <c r="A1768" s="4">
        <f t="shared" si="85"/>
        <v>1766</v>
      </c>
      <c r="B1768" s="4" t="str">
        <f t="shared" si="86"/>
        <v>F010-00025944</v>
      </c>
      <c r="C1768" s="4" t="str">
        <f>IFERROR(VLOOKUP(F1768,Tablas!$A$1:$B$3,2,0),"")</f>
        <v>Factura</v>
      </c>
      <c r="D1768" s="4" t="str">
        <f t="shared" si="87"/>
        <v>Nacional - LETRA 45-52-66-73-90-105-120 DIAS / DRAFT 45-52-66-73-90-105-120 DAYS - Facturas clientes - C20602313906</v>
      </c>
      <c r="E1768" s="19">
        <v>45553</v>
      </c>
      <c r="F1768" s="20" t="s">
        <v>1001</v>
      </c>
      <c r="G1768" s="20" t="s">
        <v>8383</v>
      </c>
      <c r="H1768" s="20" t="s">
        <v>44</v>
      </c>
      <c r="I1768" s="20" t="s">
        <v>45</v>
      </c>
      <c r="J1768" s="20" t="s">
        <v>7397</v>
      </c>
      <c r="K1768" s="20" t="s">
        <v>7398</v>
      </c>
      <c r="L1768" s="20" t="s">
        <v>7399</v>
      </c>
      <c r="M1768" s="20" t="s">
        <v>125</v>
      </c>
      <c r="N1768" s="21">
        <v>19616.27</v>
      </c>
      <c r="O1768" s="21">
        <v>0</v>
      </c>
      <c r="P1768" s="20"/>
      <c r="Q1768" s="19">
        <v>45553</v>
      </c>
      <c r="R1768" s="20"/>
      <c r="S1768" s="19">
        <v>45664</v>
      </c>
      <c r="T1768" s="20" t="s">
        <v>7400</v>
      </c>
      <c r="U1768" s="20">
        <v>1026069</v>
      </c>
      <c r="V1768" s="20">
        <v>240002772</v>
      </c>
      <c r="W1768" s="20" t="s">
        <v>847</v>
      </c>
      <c r="X1768" s="20" t="s">
        <v>305</v>
      </c>
      <c r="Y1768" s="20" t="s">
        <v>267</v>
      </c>
      <c r="Z1768" s="20" t="s">
        <v>7401</v>
      </c>
      <c r="AA1768" s="20" t="s">
        <v>7402</v>
      </c>
      <c r="AB1768" s="20" t="s">
        <v>328</v>
      </c>
      <c r="AC1768" s="20" t="s">
        <v>167</v>
      </c>
      <c r="AD1768" s="20" t="s">
        <v>56</v>
      </c>
      <c r="AE1768" s="20" t="s">
        <v>1014</v>
      </c>
    </row>
    <row r="1769" spans="1:31" ht="21" customHeight="1" x14ac:dyDescent="0.2">
      <c r="A1769" s="4">
        <f t="shared" si="85"/>
        <v>1767</v>
      </c>
      <c r="B1769" s="4" t="str">
        <f t="shared" si="86"/>
        <v>F010-00025944</v>
      </c>
      <c r="C1769" s="4" t="str">
        <f>IFERROR(VLOOKUP(F1769,Tablas!$A$1:$B$3,2,0),"")</f>
        <v>Factura</v>
      </c>
      <c r="D1769" s="4" t="str">
        <f t="shared" si="87"/>
        <v>Nacional - LETRA 45-52-66-73-90-105-120 DIAS / DRAFT 45-52-66-73-90-105-120 DAYS - Facturas clientes - C20602313906</v>
      </c>
      <c r="E1769" s="19">
        <v>45553</v>
      </c>
      <c r="F1769" s="20" t="s">
        <v>1001</v>
      </c>
      <c r="G1769" s="20" t="s">
        <v>8383</v>
      </c>
      <c r="H1769" s="20" t="s">
        <v>44</v>
      </c>
      <c r="I1769" s="20" t="s">
        <v>45</v>
      </c>
      <c r="J1769" s="20" t="s">
        <v>7397</v>
      </c>
      <c r="K1769" s="20" t="s">
        <v>7398</v>
      </c>
      <c r="L1769" s="20" t="s">
        <v>7399</v>
      </c>
      <c r="M1769" s="20" t="s">
        <v>125</v>
      </c>
      <c r="N1769" s="21">
        <v>19616.27</v>
      </c>
      <c r="O1769" s="21">
        <v>0</v>
      </c>
      <c r="P1769" s="20"/>
      <c r="Q1769" s="19">
        <v>45553</v>
      </c>
      <c r="R1769" s="20"/>
      <c r="S1769" s="19">
        <v>45643</v>
      </c>
      <c r="T1769" s="20" t="s">
        <v>7400</v>
      </c>
      <c r="U1769" s="20">
        <v>1026069</v>
      </c>
      <c r="V1769" s="20">
        <v>240002772</v>
      </c>
      <c r="W1769" s="20" t="s">
        <v>847</v>
      </c>
      <c r="X1769" s="20" t="s">
        <v>305</v>
      </c>
      <c r="Y1769" s="20" t="s">
        <v>267</v>
      </c>
      <c r="Z1769" s="20" t="s">
        <v>7401</v>
      </c>
      <c r="AA1769" s="20" t="s">
        <v>7402</v>
      </c>
      <c r="AB1769" s="20" t="s">
        <v>328</v>
      </c>
      <c r="AC1769" s="20" t="s">
        <v>167</v>
      </c>
      <c r="AD1769" s="20" t="s">
        <v>56</v>
      </c>
      <c r="AE1769" s="20" t="s">
        <v>1014</v>
      </c>
    </row>
    <row r="1770" spans="1:31" ht="21" customHeight="1" x14ac:dyDescent="0.2">
      <c r="A1770" s="4">
        <f t="shared" si="85"/>
        <v>1768</v>
      </c>
      <c r="B1770" s="4" t="str">
        <f t="shared" si="86"/>
        <v>F010-00025944</v>
      </c>
      <c r="C1770" s="4" t="str">
        <f>IFERROR(VLOOKUP(F1770,Tablas!$A$1:$B$3,2,0),"")</f>
        <v>Factura</v>
      </c>
      <c r="D1770" s="4" t="str">
        <f t="shared" si="87"/>
        <v>Nacional - LETRA 45-52-66-73-90-105-120 DIAS / DRAFT 45-52-66-73-90-105-120 DAYS - Facturas clientes - C20602313906</v>
      </c>
      <c r="E1770" s="19">
        <v>45553</v>
      </c>
      <c r="F1770" s="20" t="s">
        <v>1001</v>
      </c>
      <c r="G1770" s="20" t="s">
        <v>8383</v>
      </c>
      <c r="H1770" s="20" t="s">
        <v>44</v>
      </c>
      <c r="I1770" s="20" t="s">
        <v>45</v>
      </c>
      <c r="J1770" s="20" t="s">
        <v>7397</v>
      </c>
      <c r="K1770" s="20" t="s">
        <v>7398</v>
      </c>
      <c r="L1770" s="20" t="s">
        <v>7399</v>
      </c>
      <c r="M1770" s="20" t="s">
        <v>125</v>
      </c>
      <c r="N1770" s="21">
        <v>19616.27</v>
      </c>
      <c r="O1770" s="21">
        <v>0</v>
      </c>
      <c r="P1770" s="20"/>
      <c r="Q1770" s="19">
        <v>45553</v>
      </c>
      <c r="R1770" s="20"/>
      <c r="S1770" s="19">
        <v>45650</v>
      </c>
      <c r="T1770" s="20" t="s">
        <v>7400</v>
      </c>
      <c r="U1770" s="20">
        <v>1026069</v>
      </c>
      <c r="V1770" s="20">
        <v>240002772</v>
      </c>
      <c r="W1770" s="20" t="s">
        <v>847</v>
      </c>
      <c r="X1770" s="20" t="s">
        <v>305</v>
      </c>
      <c r="Y1770" s="20" t="s">
        <v>267</v>
      </c>
      <c r="Z1770" s="20" t="s">
        <v>7401</v>
      </c>
      <c r="AA1770" s="20" t="s">
        <v>7402</v>
      </c>
      <c r="AB1770" s="20" t="s">
        <v>328</v>
      </c>
      <c r="AC1770" s="20" t="s">
        <v>167</v>
      </c>
      <c r="AD1770" s="20" t="s">
        <v>56</v>
      </c>
      <c r="AE1770" s="20" t="s">
        <v>1014</v>
      </c>
    </row>
    <row r="1771" spans="1:31" ht="21" customHeight="1" x14ac:dyDescent="0.2">
      <c r="A1771" s="4">
        <f t="shared" si="85"/>
        <v>1769</v>
      </c>
      <c r="B1771" s="4" t="str">
        <f t="shared" si="86"/>
        <v>F010-00026051</v>
      </c>
      <c r="C1771" s="4" t="str">
        <f>IFERROR(VLOOKUP(F1771,Tablas!$A$1:$B$3,2,0),"")</f>
        <v>Factura</v>
      </c>
      <c r="D1771" s="4" t="str">
        <f t="shared" si="87"/>
        <v>Nacional - LETRA 45-52-66-73-90-105-120 DIAS / DRAFT 45-52-66-73-90-105-120 DAYS - Facturas clientes - C20110651121</v>
      </c>
      <c r="E1771" s="19">
        <v>45562</v>
      </c>
      <c r="F1771" s="20" t="s">
        <v>1001</v>
      </c>
      <c r="G1771" s="20" t="s">
        <v>8384</v>
      </c>
      <c r="H1771" s="20" t="s">
        <v>44</v>
      </c>
      <c r="I1771" s="20" t="s">
        <v>45</v>
      </c>
      <c r="J1771" s="20" t="s">
        <v>330</v>
      </c>
      <c r="K1771" s="20" t="s">
        <v>331</v>
      </c>
      <c r="L1771" s="20" t="s">
        <v>332</v>
      </c>
      <c r="M1771" s="20" t="s">
        <v>125</v>
      </c>
      <c r="N1771" s="21">
        <v>20256.810000000001</v>
      </c>
      <c r="O1771" s="21">
        <v>0</v>
      </c>
      <c r="P1771" s="20"/>
      <c r="Q1771" s="19">
        <v>45562</v>
      </c>
      <c r="R1771" s="20"/>
      <c r="S1771" s="19">
        <v>45727</v>
      </c>
      <c r="T1771" s="20" t="s">
        <v>7400</v>
      </c>
      <c r="U1771" s="20">
        <v>1031058</v>
      </c>
      <c r="V1771" s="20">
        <v>240002884</v>
      </c>
      <c r="W1771" s="20" t="s">
        <v>847</v>
      </c>
      <c r="X1771" s="20" t="s">
        <v>305</v>
      </c>
      <c r="Y1771" s="20" t="s">
        <v>333</v>
      </c>
      <c r="Z1771" s="20" t="s">
        <v>7530</v>
      </c>
      <c r="AA1771" s="20" t="s">
        <v>335</v>
      </c>
      <c r="AB1771" s="20" t="s">
        <v>336</v>
      </c>
      <c r="AC1771" s="20" t="s">
        <v>337</v>
      </c>
      <c r="AD1771" s="20" t="s">
        <v>56</v>
      </c>
      <c r="AE1771" s="20" t="s">
        <v>1014</v>
      </c>
    </row>
    <row r="1772" spans="1:31" ht="21" customHeight="1" x14ac:dyDescent="0.2">
      <c r="A1772" s="4">
        <f t="shared" si="85"/>
        <v>1770</v>
      </c>
      <c r="B1772" s="4" t="str">
        <f t="shared" si="86"/>
        <v>F010-00026051</v>
      </c>
      <c r="C1772" s="4" t="str">
        <f>IFERROR(VLOOKUP(F1772,Tablas!$A$1:$B$3,2,0),"")</f>
        <v>Factura</v>
      </c>
      <c r="D1772" s="4" t="str">
        <f t="shared" si="87"/>
        <v>Nacional - LETRA 45-52-66-73-90-105-120 DIAS / DRAFT 45-52-66-73-90-105-120 DAYS - Facturas clientes - C20110651121</v>
      </c>
      <c r="E1772" s="19">
        <v>45562</v>
      </c>
      <c r="F1772" s="20" t="s">
        <v>1001</v>
      </c>
      <c r="G1772" s="20" t="s">
        <v>8384</v>
      </c>
      <c r="H1772" s="20" t="s">
        <v>44</v>
      </c>
      <c r="I1772" s="20" t="s">
        <v>45</v>
      </c>
      <c r="J1772" s="20" t="s">
        <v>330</v>
      </c>
      <c r="K1772" s="20" t="s">
        <v>331</v>
      </c>
      <c r="L1772" s="20" t="s">
        <v>332</v>
      </c>
      <c r="M1772" s="20" t="s">
        <v>125</v>
      </c>
      <c r="N1772" s="21">
        <v>20299.400000000001</v>
      </c>
      <c r="O1772" s="21">
        <v>0</v>
      </c>
      <c r="P1772" s="20"/>
      <c r="Q1772" s="19">
        <v>45562</v>
      </c>
      <c r="R1772" s="20"/>
      <c r="S1772" s="19">
        <v>45712</v>
      </c>
      <c r="T1772" s="20" t="s">
        <v>7400</v>
      </c>
      <c r="U1772" s="20">
        <v>1031058</v>
      </c>
      <c r="V1772" s="20">
        <v>240002884</v>
      </c>
      <c r="W1772" s="20" t="s">
        <v>847</v>
      </c>
      <c r="X1772" s="20" t="s">
        <v>305</v>
      </c>
      <c r="Y1772" s="20" t="s">
        <v>333</v>
      </c>
      <c r="Z1772" s="20" t="s">
        <v>7530</v>
      </c>
      <c r="AA1772" s="20" t="s">
        <v>335</v>
      </c>
      <c r="AB1772" s="20" t="s">
        <v>336</v>
      </c>
      <c r="AC1772" s="20" t="s">
        <v>337</v>
      </c>
      <c r="AD1772" s="20" t="s">
        <v>56</v>
      </c>
      <c r="AE1772" s="20" t="s">
        <v>1014</v>
      </c>
    </row>
    <row r="1773" spans="1:31" ht="21" customHeight="1" x14ac:dyDescent="0.2">
      <c r="A1773" s="4">
        <f t="shared" si="85"/>
        <v>1771</v>
      </c>
      <c r="B1773" s="4" t="str">
        <f t="shared" si="86"/>
        <v>F010-00026051</v>
      </c>
      <c r="C1773" s="4" t="str">
        <f>IFERROR(VLOOKUP(F1773,Tablas!$A$1:$B$3,2,0),"")</f>
        <v>Factura</v>
      </c>
      <c r="D1773" s="4" t="str">
        <f t="shared" si="87"/>
        <v>Nacional - LETRA 45-52-66-73-90-105-120 DIAS / DRAFT 45-52-66-73-90-105-120 DAYS - Facturas clientes - C20110651121</v>
      </c>
      <c r="E1773" s="19">
        <v>45562</v>
      </c>
      <c r="F1773" s="20" t="s">
        <v>1001</v>
      </c>
      <c r="G1773" s="20" t="s">
        <v>8384</v>
      </c>
      <c r="H1773" s="20" t="s">
        <v>44</v>
      </c>
      <c r="I1773" s="20" t="s">
        <v>45</v>
      </c>
      <c r="J1773" s="20" t="s">
        <v>330</v>
      </c>
      <c r="K1773" s="20" t="s">
        <v>331</v>
      </c>
      <c r="L1773" s="20" t="s">
        <v>332</v>
      </c>
      <c r="M1773" s="20" t="s">
        <v>125</v>
      </c>
      <c r="N1773" s="21">
        <v>20299.400000000001</v>
      </c>
      <c r="O1773" s="21">
        <v>0</v>
      </c>
      <c r="P1773" s="20"/>
      <c r="Q1773" s="19">
        <v>45562</v>
      </c>
      <c r="R1773" s="20"/>
      <c r="S1773" s="19">
        <v>45680</v>
      </c>
      <c r="T1773" s="20" t="s">
        <v>7400</v>
      </c>
      <c r="U1773" s="20">
        <v>1031058</v>
      </c>
      <c r="V1773" s="20">
        <v>240002884</v>
      </c>
      <c r="W1773" s="20" t="s">
        <v>847</v>
      </c>
      <c r="X1773" s="20" t="s">
        <v>305</v>
      </c>
      <c r="Y1773" s="20" t="s">
        <v>333</v>
      </c>
      <c r="Z1773" s="20" t="s">
        <v>7530</v>
      </c>
      <c r="AA1773" s="20" t="s">
        <v>335</v>
      </c>
      <c r="AB1773" s="20" t="s">
        <v>336</v>
      </c>
      <c r="AC1773" s="20" t="s">
        <v>337</v>
      </c>
      <c r="AD1773" s="20" t="s">
        <v>56</v>
      </c>
      <c r="AE1773" s="20" t="s">
        <v>1014</v>
      </c>
    </row>
    <row r="1774" spans="1:31" ht="21" customHeight="1" x14ac:dyDescent="0.2">
      <c r="A1774" s="4">
        <f t="shared" si="85"/>
        <v>1772</v>
      </c>
      <c r="B1774" s="4" t="str">
        <f t="shared" si="86"/>
        <v>F010-00026051</v>
      </c>
      <c r="C1774" s="4" t="str">
        <f>IFERROR(VLOOKUP(F1774,Tablas!$A$1:$B$3,2,0),"")</f>
        <v>Factura</v>
      </c>
      <c r="D1774" s="4" t="str">
        <f t="shared" si="87"/>
        <v>Nacional - LETRA 45-52-66-73-90-105-120 DIAS / DRAFT 45-52-66-73-90-105-120 DAYS - Facturas clientes - C20110651121</v>
      </c>
      <c r="E1774" s="19">
        <v>45562</v>
      </c>
      <c r="F1774" s="20" t="s">
        <v>1001</v>
      </c>
      <c r="G1774" s="20" t="s">
        <v>8384</v>
      </c>
      <c r="H1774" s="20" t="s">
        <v>44</v>
      </c>
      <c r="I1774" s="20" t="s">
        <v>45</v>
      </c>
      <c r="J1774" s="20" t="s">
        <v>330</v>
      </c>
      <c r="K1774" s="20" t="s">
        <v>331</v>
      </c>
      <c r="L1774" s="20" t="s">
        <v>332</v>
      </c>
      <c r="M1774" s="20" t="s">
        <v>125</v>
      </c>
      <c r="N1774" s="21">
        <v>20299.400000000001</v>
      </c>
      <c r="O1774" s="21">
        <v>0</v>
      </c>
      <c r="P1774" s="20"/>
      <c r="Q1774" s="19">
        <v>45562</v>
      </c>
      <c r="R1774" s="20"/>
      <c r="S1774" s="19">
        <v>45652</v>
      </c>
      <c r="T1774" s="20" t="s">
        <v>7400</v>
      </c>
      <c r="U1774" s="20">
        <v>1031058</v>
      </c>
      <c r="V1774" s="20">
        <v>240002884</v>
      </c>
      <c r="W1774" s="20" t="s">
        <v>847</v>
      </c>
      <c r="X1774" s="20" t="s">
        <v>305</v>
      </c>
      <c r="Y1774" s="20" t="s">
        <v>333</v>
      </c>
      <c r="Z1774" s="20" t="s">
        <v>7530</v>
      </c>
      <c r="AA1774" s="20" t="s">
        <v>335</v>
      </c>
      <c r="AB1774" s="20" t="s">
        <v>336</v>
      </c>
      <c r="AC1774" s="20" t="s">
        <v>337</v>
      </c>
      <c r="AD1774" s="20" t="s">
        <v>56</v>
      </c>
      <c r="AE1774" s="20" t="s">
        <v>1014</v>
      </c>
    </row>
    <row r="1775" spans="1:31" ht="21" customHeight="1" x14ac:dyDescent="0.2">
      <c r="A1775" s="4">
        <f t="shared" si="85"/>
        <v>1773</v>
      </c>
      <c r="B1775" s="4" t="str">
        <f t="shared" si="86"/>
        <v>F010-00026051</v>
      </c>
      <c r="C1775" s="4" t="str">
        <f>IFERROR(VLOOKUP(F1775,Tablas!$A$1:$B$3,2,0),"")</f>
        <v>Factura</v>
      </c>
      <c r="D1775" s="4" t="str">
        <f t="shared" si="87"/>
        <v>Nacional - LETRA 45-52-66-73-90-105-120 DIAS / DRAFT 45-52-66-73-90-105-120 DAYS - Facturas clientes - C20110651121</v>
      </c>
      <c r="E1775" s="19">
        <v>45562</v>
      </c>
      <c r="F1775" s="20" t="s">
        <v>1001</v>
      </c>
      <c r="G1775" s="20" t="s">
        <v>8384</v>
      </c>
      <c r="H1775" s="20" t="s">
        <v>44</v>
      </c>
      <c r="I1775" s="20" t="s">
        <v>45</v>
      </c>
      <c r="J1775" s="20" t="s">
        <v>330</v>
      </c>
      <c r="K1775" s="20" t="s">
        <v>331</v>
      </c>
      <c r="L1775" s="20" t="s">
        <v>332</v>
      </c>
      <c r="M1775" s="20" t="s">
        <v>125</v>
      </c>
      <c r="N1775" s="21">
        <v>20299.400000000001</v>
      </c>
      <c r="O1775" s="21">
        <v>0</v>
      </c>
      <c r="P1775" s="20"/>
      <c r="Q1775" s="19">
        <v>45562</v>
      </c>
      <c r="R1775" s="20"/>
      <c r="S1775" s="19">
        <v>45697</v>
      </c>
      <c r="T1775" s="20" t="s">
        <v>7400</v>
      </c>
      <c r="U1775" s="20">
        <v>1031058</v>
      </c>
      <c r="V1775" s="20">
        <v>240002884</v>
      </c>
      <c r="W1775" s="20" t="s">
        <v>847</v>
      </c>
      <c r="X1775" s="20" t="s">
        <v>305</v>
      </c>
      <c r="Y1775" s="20" t="s">
        <v>333</v>
      </c>
      <c r="Z1775" s="20" t="s">
        <v>7530</v>
      </c>
      <c r="AA1775" s="20" t="s">
        <v>335</v>
      </c>
      <c r="AB1775" s="20" t="s">
        <v>336</v>
      </c>
      <c r="AC1775" s="20" t="s">
        <v>337</v>
      </c>
      <c r="AD1775" s="20" t="s">
        <v>56</v>
      </c>
      <c r="AE1775" s="20" t="s">
        <v>1014</v>
      </c>
    </row>
    <row r="1776" spans="1:31" ht="21" customHeight="1" x14ac:dyDescent="0.2">
      <c r="A1776" s="4">
        <f t="shared" si="85"/>
        <v>1774</v>
      </c>
      <c r="B1776" s="4" t="str">
        <f t="shared" si="86"/>
        <v>F010-00026051</v>
      </c>
      <c r="C1776" s="4" t="str">
        <f>IFERROR(VLOOKUP(F1776,Tablas!$A$1:$B$3,2,0),"")</f>
        <v>Factura</v>
      </c>
      <c r="D1776" s="4" t="str">
        <f t="shared" si="87"/>
        <v>Nacional - LETRA 45-52-66-73-90-105-120 DIAS / DRAFT 45-52-66-73-90-105-120 DAYS - Facturas clientes - C20110651121</v>
      </c>
      <c r="E1776" s="19">
        <v>45562</v>
      </c>
      <c r="F1776" s="20" t="s">
        <v>1001</v>
      </c>
      <c r="G1776" s="20" t="s">
        <v>8384</v>
      </c>
      <c r="H1776" s="20" t="s">
        <v>44</v>
      </c>
      <c r="I1776" s="20" t="s">
        <v>45</v>
      </c>
      <c r="J1776" s="20" t="s">
        <v>330</v>
      </c>
      <c r="K1776" s="20" t="s">
        <v>331</v>
      </c>
      <c r="L1776" s="20" t="s">
        <v>332</v>
      </c>
      <c r="M1776" s="20" t="s">
        <v>125</v>
      </c>
      <c r="N1776" s="21">
        <v>20299.400000000001</v>
      </c>
      <c r="O1776" s="21">
        <v>0</v>
      </c>
      <c r="P1776" s="20"/>
      <c r="Q1776" s="19">
        <v>45562</v>
      </c>
      <c r="R1776" s="20"/>
      <c r="S1776" s="19">
        <v>45673</v>
      </c>
      <c r="T1776" s="20" t="s">
        <v>7400</v>
      </c>
      <c r="U1776" s="20">
        <v>1031058</v>
      </c>
      <c r="V1776" s="20">
        <v>240002884</v>
      </c>
      <c r="W1776" s="20" t="s">
        <v>847</v>
      </c>
      <c r="X1776" s="20" t="s">
        <v>305</v>
      </c>
      <c r="Y1776" s="20" t="s">
        <v>333</v>
      </c>
      <c r="Z1776" s="20" t="s">
        <v>7530</v>
      </c>
      <c r="AA1776" s="20" t="s">
        <v>335</v>
      </c>
      <c r="AB1776" s="20" t="s">
        <v>336</v>
      </c>
      <c r="AC1776" s="20" t="s">
        <v>337</v>
      </c>
      <c r="AD1776" s="20" t="s">
        <v>56</v>
      </c>
      <c r="AE1776" s="20" t="s">
        <v>1014</v>
      </c>
    </row>
    <row r="1777" spans="1:31" ht="21" customHeight="1" x14ac:dyDescent="0.2">
      <c r="A1777" s="4">
        <f t="shared" si="85"/>
        <v>1775</v>
      </c>
      <c r="B1777" s="4" t="str">
        <f t="shared" si="86"/>
        <v>F010-00026051</v>
      </c>
      <c r="C1777" s="4" t="str">
        <f>IFERROR(VLOOKUP(F1777,Tablas!$A$1:$B$3,2,0),"")</f>
        <v>Factura</v>
      </c>
      <c r="D1777" s="4" t="str">
        <f t="shared" si="87"/>
        <v>Nacional - LETRA 45-52-66-73-90-105-120 DIAS / DRAFT 45-52-66-73-90-105-120 DAYS - Facturas clientes - C20110651121</v>
      </c>
      <c r="E1777" s="19">
        <v>45562</v>
      </c>
      <c r="F1777" s="20" t="s">
        <v>1001</v>
      </c>
      <c r="G1777" s="20" t="s">
        <v>8384</v>
      </c>
      <c r="H1777" s="20" t="s">
        <v>44</v>
      </c>
      <c r="I1777" s="20" t="s">
        <v>45</v>
      </c>
      <c r="J1777" s="20" t="s">
        <v>330</v>
      </c>
      <c r="K1777" s="20" t="s">
        <v>331</v>
      </c>
      <c r="L1777" s="20" t="s">
        <v>332</v>
      </c>
      <c r="M1777" s="20" t="s">
        <v>125</v>
      </c>
      <c r="N1777" s="21">
        <v>20299.400000000001</v>
      </c>
      <c r="O1777" s="21">
        <v>0</v>
      </c>
      <c r="P1777" s="20"/>
      <c r="Q1777" s="19">
        <v>45562</v>
      </c>
      <c r="R1777" s="20"/>
      <c r="S1777" s="19">
        <v>45659</v>
      </c>
      <c r="T1777" s="20" t="s">
        <v>7400</v>
      </c>
      <c r="U1777" s="20">
        <v>1031058</v>
      </c>
      <c r="V1777" s="20">
        <v>240002884</v>
      </c>
      <c r="W1777" s="20" t="s">
        <v>847</v>
      </c>
      <c r="X1777" s="20" t="s">
        <v>305</v>
      </c>
      <c r="Y1777" s="20" t="s">
        <v>333</v>
      </c>
      <c r="Z1777" s="20" t="s">
        <v>7530</v>
      </c>
      <c r="AA1777" s="20" t="s">
        <v>335</v>
      </c>
      <c r="AB1777" s="20" t="s">
        <v>336</v>
      </c>
      <c r="AC1777" s="20" t="s">
        <v>337</v>
      </c>
      <c r="AD1777" s="20" t="s">
        <v>56</v>
      </c>
      <c r="AE1777" s="20" t="s">
        <v>1014</v>
      </c>
    </row>
    <row r="1778" spans="1:31" ht="21" customHeight="1" x14ac:dyDescent="0.2">
      <c r="A1778" s="4">
        <f t="shared" si="85"/>
        <v>1776</v>
      </c>
      <c r="B1778" s="4" t="str">
        <f t="shared" si="86"/>
        <v>F010-00025712</v>
      </c>
      <c r="C1778" s="4" t="str">
        <f>IFERROR(VLOOKUP(F1778,Tablas!$A$1:$B$3,2,0),"")</f>
        <v>Factura</v>
      </c>
      <c r="D1778" s="4" t="str">
        <f t="shared" si="87"/>
        <v>Nacional - CREDITO 45 DIAS / CREDIT 45 DAYS - Facturas clientes - C20506421781</v>
      </c>
      <c r="E1778" s="19">
        <v>45527</v>
      </c>
      <c r="F1778" s="20" t="s">
        <v>1001</v>
      </c>
      <c r="G1778" s="20" t="s">
        <v>8397</v>
      </c>
      <c r="H1778" s="20" t="s">
        <v>44</v>
      </c>
      <c r="I1778" s="20" t="s">
        <v>45</v>
      </c>
      <c r="J1778" s="20" t="s">
        <v>8338</v>
      </c>
      <c r="K1778" s="20" t="s">
        <v>8339</v>
      </c>
      <c r="L1778" s="20" t="s">
        <v>8340</v>
      </c>
      <c r="M1778" s="20" t="s">
        <v>125</v>
      </c>
      <c r="N1778" s="21">
        <v>20405.150000000001</v>
      </c>
      <c r="O1778" s="21">
        <v>0</v>
      </c>
      <c r="P1778" s="20"/>
      <c r="Q1778" s="19">
        <v>45527</v>
      </c>
      <c r="R1778" s="20"/>
      <c r="S1778" s="19">
        <v>45572</v>
      </c>
      <c r="T1778" s="20" t="s">
        <v>7050</v>
      </c>
      <c r="U1778" s="20">
        <v>1012430</v>
      </c>
      <c r="V1778" s="20">
        <v>240002515</v>
      </c>
      <c r="W1778" s="20" t="s">
        <v>847</v>
      </c>
      <c r="X1778" s="20" t="s">
        <v>274</v>
      </c>
      <c r="Y1778" s="20" t="s">
        <v>8250</v>
      </c>
      <c r="Z1778" s="20" t="s">
        <v>8341</v>
      </c>
      <c r="AA1778" s="20" t="s">
        <v>8342</v>
      </c>
      <c r="AB1778" s="20" t="s">
        <v>336</v>
      </c>
      <c r="AC1778" s="20" t="s">
        <v>167</v>
      </c>
      <c r="AD1778" s="20" t="s">
        <v>56</v>
      </c>
      <c r="AE1778" s="20" t="s">
        <v>1014</v>
      </c>
    </row>
    <row r="1779" spans="1:31" ht="21" customHeight="1" x14ac:dyDescent="0.2">
      <c r="A1779" s="4">
        <f t="shared" si="85"/>
        <v>1777</v>
      </c>
      <c r="B1779" s="4" t="str">
        <f t="shared" si="86"/>
        <v>F010-00025961</v>
      </c>
      <c r="C1779" s="4" t="str">
        <f>IFERROR(VLOOKUP(F1779,Tablas!$A$1:$B$3,2,0),"")</f>
        <v>Factura</v>
      </c>
      <c r="D1779" s="4" t="str">
        <f t="shared" si="87"/>
        <v>Nacional - CREDITO 45 DIAS / CREDIT 45 DAYS - Facturas clientes - C20602674488</v>
      </c>
      <c r="E1779" s="19">
        <v>45554</v>
      </c>
      <c r="F1779" s="20" t="s">
        <v>1001</v>
      </c>
      <c r="G1779" s="20" t="s">
        <v>8402</v>
      </c>
      <c r="H1779" s="20" t="s">
        <v>44</v>
      </c>
      <c r="I1779" s="20" t="s">
        <v>45</v>
      </c>
      <c r="J1779" s="20" t="s">
        <v>8117</v>
      </c>
      <c r="K1779" s="20" t="s">
        <v>8118</v>
      </c>
      <c r="L1779" s="20" t="s">
        <v>8119</v>
      </c>
      <c r="M1779" s="20"/>
      <c r="N1779" s="21">
        <v>23452.5</v>
      </c>
      <c r="O1779" s="21">
        <v>0</v>
      </c>
      <c r="P1779" s="20"/>
      <c r="Q1779" s="19">
        <v>45554</v>
      </c>
      <c r="R1779" s="20"/>
      <c r="S1779" s="19">
        <v>45599</v>
      </c>
      <c r="T1779" s="20" t="s">
        <v>7050</v>
      </c>
      <c r="U1779" s="20">
        <v>1026565</v>
      </c>
      <c r="V1779" s="20">
        <v>240002789</v>
      </c>
      <c r="W1779" s="20" t="s">
        <v>847</v>
      </c>
      <c r="X1779" s="20" t="s">
        <v>274</v>
      </c>
      <c r="Y1779" s="20" t="s">
        <v>52</v>
      </c>
      <c r="Z1779" s="20" t="s">
        <v>8120</v>
      </c>
      <c r="AA1779" s="20" t="s">
        <v>8121</v>
      </c>
      <c r="AB1779" s="20" t="s">
        <v>328</v>
      </c>
      <c r="AC1779" s="20" t="s">
        <v>167</v>
      </c>
      <c r="AD1779" s="20" t="s">
        <v>56</v>
      </c>
      <c r="AE1779" s="20" t="s">
        <v>1014</v>
      </c>
    </row>
    <row r="1780" spans="1:31" ht="21" customHeight="1" x14ac:dyDescent="0.2">
      <c r="A1780" s="4">
        <f t="shared" si="85"/>
        <v>1778</v>
      </c>
      <c r="B1780" s="4" t="str">
        <f t="shared" si="86"/>
        <v>F010-00025985</v>
      </c>
      <c r="C1780" s="4" t="str">
        <f>IFERROR(VLOOKUP(F1780,Tablas!$A$1:$B$3,2,0),"")</f>
        <v>Factura</v>
      </c>
      <c r="D1780" s="4" t="str">
        <f t="shared" si="87"/>
        <v>Nacional - CREDITO 30 DIAS / CREDIT 30 DAYS - Facturas clientes - C20452614767</v>
      </c>
      <c r="E1780" s="19">
        <v>45558</v>
      </c>
      <c r="F1780" s="20" t="s">
        <v>1001</v>
      </c>
      <c r="G1780" s="20" t="s">
        <v>8403</v>
      </c>
      <c r="H1780" s="20" t="s">
        <v>44</v>
      </c>
      <c r="I1780" s="20" t="s">
        <v>45</v>
      </c>
      <c r="J1780" s="20" t="s">
        <v>8247</v>
      </c>
      <c r="K1780" s="20" t="s">
        <v>8248</v>
      </c>
      <c r="L1780" s="20" t="s">
        <v>8249</v>
      </c>
      <c r="M1780" s="20" t="s">
        <v>125</v>
      </c>
      <c r="N1780" s="21">
        <v>24396.5</v>
      </c>
      <c r="O1780" s="21">
        <v>0</v>
      </c>
      <c r="P1780" s="20"/>
      <c r="Q1780" s="19">
        <v>45558</v>
      </c>
      <c r="R1780" s="20"/>
      <c r="S1780" s="19">
        <v>45588</v>
      </c>
      <c r="T1780" s="20" t="s">
        <v>643</v>
      </c>
      <c r="U1780" s="20">
        <v>1027451</v>
      </c>
      <c r="V1780" s="20">
        <v>240002814</v>
      </c>
      <c r="W1780" s="20" t="s">
        <v>847</v>
      </c>
      <c r="X1780" s="20" t="s">
        <v>305</v>
      </c>
      <c r="Y1780" s="20" t="s">
        <v>8250</v>
      </c>
      <c r="Z1780" s="20" t="s">
        <v>8251</v>
      </c>
      <c r="AA1780" s="20" t="s">
        <v>8252</v>
      </c>
      <c r="AB1780" s="20" t="s">
        <v>166</v>
      </c>
      <c r="AC1780" s="20" t="s">
        <v>167</v>
      </c>
      <c r="AD1780" s="20" t="s">
        <v>56</v>
      </c>
      <c r="AE1780" s="20" t="s">
        <v>1014</v>
      </c>
    </row>
    <row r="1781" spans="1:31" ht="21" customHeight="1" x14ac:dyDescent="0.2">
      <c r="A1781" s="4">
        <f t="shared" si="85"/>
        <v>1779</v>
      </c>
      <c r="B1781" s="4" t="str">
        <f t="shared" si="86"/>
        <v>F050-00001568</v>
      </c>
      <c r="C1781" s="4" t="str">
        <f>IFERROR(VLOOKUP(F1781,Tablas!$A$1:$B$3,2,0),"")</f>
        <v>Factura</v>
      </c>
      <c r="D1781" s="4" t="str">
        <f t="shared" si="87"/>
        <v xml:space="preserve"> - CONTADO / CASH - Intereses moratorios proformas varias por el abono</v>
      </c>
      <c r="E1781" s="19">
        <v>45547</v>
      </c>
      <c r="F1781" s="20" t="s">
        <v>1001</v>
      </c>
      <c r="G1781" s="20" t="s">
        <v>8404</v>
      </c>
      <c r="H1781" s="20" t="s">
        <v>80</v>
      </c>
      <c r="I1781" s="20" t="s">
        <v>81</v>
      </c>
      <c r="J1781" s="20" t="s">
        <v>82</v>
      </c>
      <c r="K1781" s="20" t="s">
        <v>82</v>
      </c>
      <c r="L1781" s="20" t="s">
        <v>83</v>
      </c>
      <c r="M1781" s="20" t="s">
        <v>33</v>
      </c>
      <c r="N1781" s="21">
        <v>24445.69</v>
      </c>
      <c r="O1781" s="25">
        <v>6443.25</v>
      </c>
      <c r="P1781" s="20"/>
      <c r="Q1781" s="19">
        <v>45547</v>
      </c>
      <c r="R1781" s="20"/>
      <c r="S1781" s="19">
        <v>45547</v>
      </c>
      <c r="T1781" s="20" t="s">
        <v>49</v>
      </c>
      <c r="U1781" s="20">
        <v>1022639</v>
      </c>
      <c r="V1781" s="20">
        <v>240002696</v>
      </c>
      <c r="W1781" s="20" t="s">
        <v>847</v>
      </c>
      <c r="X1781" s="20" t="s">
        <v>2795</v>
      </c>
      <c r="Y1781" s="20" t="s">
        <v>37</v>
      </c>
      <c r="Z1781" s="20" t="s">
        <v>8405</v>
      </c>
      <c r="AA1781" s="20" t="s">
        <v>85</v>
      </c>
      <c r="AB1781" s="20" t="s">
        <v>8336</v>
      </c>
      <c r="AC1781" s="20" t="s">
        <v>66</v>
      </c>
      <c r="AD1781" s="20" t="s">
        <v>86</v>
      </c>
      <c r="AE1781" s="20"/>
    </row>
    <row r="1782" spans="1:31" ht="21" customHeight="1" x14ac:dyDescent="0.2">
      <c r="A1782" s="4">
        <f t="shared" si="85"/>
        <v>1780</v>
      </c>
      <c r="B1782" s="4" t="str">
        <f t="shared" si="86"/>
        <v>F010-00025998</v>
      </c>
      <c r="C1782" s="4" t="str">
        <f>IFERROR(VLOOKUP(F1782,Tablas!$A$1:$B$3,2,0),"")</f>
        <v>Factura</v>
      </c>
      <c r="D1782" s="4" t="str">
        <f t="shared" si="87"/>
        <v>Nacional - LETRA 90 DIAS / DRAFT 90 DAYS - Facturas clientes - C20607299944</v>
      </c>
      <c r="E1782" s="19">
        <v>45559</v>
      </c>
      <c r="F1782" s="20" t="s">
        <v>1001</v>
      </c>
      <c r="G1782" s="20" t="s">
        <v>8406</v>
      </c>
      <c r="H1782" s="20" t="s">
        <v>44</v>
      </c>
      <c r="I1782" s="20" t="s">
        <v>45</v>
      </c>
      <c r="J1782" s="20" t="s">
        <v>7948</v>
      </c>
      <c r="K1782" s="20" t="s">
        <v>7949</v>
      </c>
      <c r="L1782" s="20" t="s">
        <v>7950</v>
      </c>
      <c r="M1782" s="20"/>
      <c r="N1782" s="21">
        <v>28548.2</v>
      </c>
      <c r="O1782" s="21">
        <v>0</v>
      </c>
      <c r="P1782" s="20"/>
      <c r="Q1782" s="19">
        <v>45559</v>
      </c>
      <c r="R1782" s="20"/>
      <c r="S1782" s="19">
        <v>45649</v>
      </c>
      <c r="T1782" s="20" t="s">
        <v>8274</v>
      </c>
      <c r="U1782" s="20">
        <v>1028114</v>
      </c>
      <c r="V1782" s="20">
        <v>240002829</v>
      </c>
      <c r="W1782" s="20" t="s">
        <v>847</v>
      </c>
      <c r="X1782" s="20" t="s">
        <v>305</v>
      </c>
      <c r="Y1782" s="20" t="s">
        <v>128</v>
      </c>
      <c r="Z1782" s="20" t="s">
        <v>7951</v>
      </c>
      <c r="AA1782" s="20" t="s">
        <v>7952</v>
      </c>
      <c r="AB1782" s="20" t="s">
        <v>390</v>
      </c>
      <c r="AC1782" s="20" t="s">
        <v>167</v>
      </c>
      <c r="AD1782" s="20" t="s">
        <v>56</v>
      </c>
      <c r="AE1782" s="20" t="s">
        <v>1014</v>
      </c>
    </row>
    <row r="1783" spans="1:31" ht="21" customHeight="1" x14ac:dyDescent="0.2">
      <c r="A1783" s="4">
        <f t="shared" si="85"/>
        <v>1781</v>
      </c>
      <c r="B1783" s="4" t="str">
        <f t="shared" si="86"/>
        <v>F010-00026040</v>
      </c>
      <c r="C1783" s="4" t="str">
        <f>IFERROR(VLOOKUP(F1783,Tablas!$A$1:$B$3,2,0),"")</f>
        <v>Factura</v>
      </c>
      <c r="D1783" s="4" t="str">
        <f t="shared" si="87"/>
        <v>Nacional - LETRA 90 DIAS / DRAFT 90 DAYS - Facturas clientes - C20100269113</v>
      </c>
      <c r="E1783" s="19">
        <v>45561</v>
      </c>
      <c r="F1783" s="20" t="s">
        <v>1001</v>
      </c>
      <c r="G1783" s="20" t="s">
        <v>8407</v>
      </c>
      <c r="H1783" s="20" t="s">
        <v>44</v>
      </c>
      <c r="I1783" s="20" t="s">
        <v>45</v>
      </c>
      <c r="J1783" s="20" t="s">
        <v>8004</v>
      </c>
      <c r="K1783" s="20" t="s">
        <v>8005</v>
      </c>
      <c r="L1783" s="20" t="s">
        <v>8006</v>
      </c>
      <c r="M1783" s="20" t="s">
        <v>125</v>
      </c>
      <c r="N1783" s="21">
        <v>35535.49</v>
      </c>
      <c r="O1783" s="21">
        <v>0</v>
      </c>
      <c r="P1783" s="20"/>
      <c r="Q1783" s="19">
        <v>45561</v>
      </c>
      <c r="R1783" s="20"/>
      <c r="S1783" s="19">
        <v>45651</v>
      </c>
      <c r="T1783" s="20" t="s">
        <v>8274</v>
      </c>
      <c r="U1783" s="20">
        <v>1030675</v>
      </c>
      <c r="V1783" s="20">
        <v>240002873</v>
      </c>
      <c r="W1783" s="20" t="s">
        <v>847</v>
      </c>
      <c r="X1783" s="20" t="s">
        <v>305</v>
      </c>
      <c r="Y1783" s="20" t="s">
        <v>267</v>
      </c>
      <c r="Z1783" s="20" t="s">
        <v>8007</v>
      </c>
      <c r="AA1783" s="20" t="s">
        <v>8008</v>
      </c>
      <c r="AB1783" s="20" t="s">
        <v>167</v>
      </c>
      <c r="AC1783" s="20" t="s">
        <v>167</v>
      </c>
      <c r="AD1783" s="20" t="s">
        <v>56</v>
      </c>
      <c r="AE1783" s="20" t="s">
        <v>1014</v>
      </c>
    </row>
    <row r="1784" spans="1:31" ht="21" customHeight="1" x14ac:dyDescent="0.2">
      <c r="A1784" s="4">
        <f t="shared" si="85"/>
        <v>1782</v>
      </c>
      <c r="B1784" s="4" t="str">
        <f t="shared" si="86"/>
        <v>F010-00025942</v>
      </c>
      <c r="C1784" s="4" t="str">
        <f>IFERROR(VLOOKUP(F1784,Tablas!$A$1:$B$3,2,0),"")</f>
        <v>Factura</v>
      </c>
      <c r="D1784" s="4" t="str">
        <f t="shared" si="87"/>
        <v>Nacional - CREDITO 60 DÍAS / CREDIT 60 DAYS - Facturas clientes - C20221084684</v>
      </c>
      <c r="E1784" s="19">
        <v>45553</v>
      </c>
      <c r="F1784" s="20" t="s">
        <v>1001</v>
      </c>
      <c r="G1784" s="20" t="s">
        <v>8408</v>
      </c>
      <c r="H1784" s="20" t="s">
        <v>44</v>
      </c>
      <c r="I1784" s="20" t="s">
        <v>45</v>
      </c>
      <c r="J1784" s="20" t="s">
        <v>749</v>
      </c>
      <c r="K1784" s="20" t="s">
        <v>750</v>
      </c>
      <c r="L1784" s="20" t="s">
        <v>751</v>
      </c>
      <c r="M1784" s="20" t="s">
        <v>125</v>
      </c>
      <c r="N1784" s="21">
        <v>36299.33</v>
      </c>
      <c r="O1784" s="21">
        <v>0</v>
      </c>
      <c r="P1784" s="20"/>
      <c r="Q1784" s="19">
        <v>45553</v>
      </c>
      <c r="R1784" s="20"/>
      <c r="S1784" s="19">
        <v>45613</v>
      </c>
      <c r="T1784" s="20" t="s">
        <v>164</v>
      </c>
      <c r="U1784" s="20">
        <v>1026049</v>
      </c>
      <c r="V1784" s="20">
        <v>240002770</v>
      </c>
      <c r="W1784" s="20" t="s">
        <v>847</v>
      </c>
      <c r="X1784" s="20" t="s">
        <v>305</v>
      </c>
      <c r="Y1784" s="20" t="s">
        <v>753</v>
      </c>
      <c r="Z1784" s="20" t="s">
        <v>7877</v>
      </c>
      <c r="AA1784" s="20" t="s">
        <v>755</v>
      </c>
      <c r="AB1784" s="20" t="s">
        <v>756</v>
      </c>
      <c r="AC1784" s="20" t="s">
        <v>167</v>
      </c>
      <c r="AD1784" s="20" t="s">
        <v>56</v>
      </c>
      <c r="AE1784" s="20" t="s">
        <v>1014</v>
      </c>
    </row>
    <row r="1785" spans="1:31" ht="21" customHeight="1" x14ac:dyDescent="0.2">
      <c r="A1785" s="4">
        <f t="shared" si="85"/>
        <v>1783</v>
      </c>
      <c r="B1785" s="4" t="str">
        <f t="shared" si="86"/>
        <v>F010-00025934</v>
      </c>
      <c r="C1785" s="4" t="str">
        <f>IFERROR(VLOOKUP(F1785,Tablas!$A$1:$B$3,2,0),"")</f>
        <v>Factura</v>
      </c>
      <c r="D1785" s="4" t="str">
        <f t="shared" si="87"/>
        <v>Nacional - CREDITO 45 DIAS / CREDIT 45 DAYS - Facturas clientes - C20506421781</v>
      </c>
      <c r="E1785" s="19">
        <v>45553</v>
      </c>
      <c r="F1785" s="20" t="s">
        <v>1001</v>
      </c>
      <c r="G1785" s="20" t="s">
        <v>8409</v>
      </c>
      <c r="H1785" s="20" t="s">
        <v>44</v>
      </c>
      <c r="I1785" s="20" t="s">
        <v>45</v>
      </c>
      <c r="J1785" s="20" t="s">
        <v>8338</v>
      </c>
      <c r="K1785" s="20" t="s">
        <v>8339</v>
      </c>
      <c r="L1785" s="20" t="s">
        <v>8340</v>
      </c>
      <c r="M1785" s="20" t="s">
        <v>125</v>
      </c>
      <c r="N1785" s="21">
        <v>37987.15</v>
      </c>
      <c r="O1785" s="21">
        <v>0</v>
      </c>
      <c r="P1785" s="20"/>
      <c r="Q1785" s="19">
        <v>45553</v>
      </c>
      <c r="R1785" s="20"/>
      <c r="S1785" s="19">
        <v>45598</v>
      </c>
      <c r="T1785" s="20" t="s">
        <v>7050</v>
      </c>
      <c r="U1785" s="20">
        <v>1025709</v>
      </c>
      <c r="V1785" s="20">
        <v>240002760</v>
      </c>
      <c r="W1785" s="20" t="s">
        <v>847</v>
      </c>
      <c r="X1785" s="20" t="s">
        <v>274</v>
      </c>
      <c r="Y1785" s="20" t="s">
        <v>8250</v>
      </c>
      <c r="Z1785" s="20" t="s">
        <v>8341</v>
      </c>
      <c r="AA1785" s="20" t="s">
        <v>8342</v>
      </c>
      <c r="AB1785" s="20" t="s">
        <v>336</v>
      </c>
      <c r="AC1785" s="20" t="s">
        <v>167</v>
      </c>
      <c r="AD1785" s="20" t="s">
        <v>56</v>
      </c>
      <c r="AE1785" s="20" t="s">
        <v>1014</v>
      </c>
    </row>
    <row r="1786" spans="1:31" ht="21" customHeight="1" x14ac:dyDescent="0.2">
      <c r="A1786" s="4">
        <f t="shared" si="85"/>
        <v>1784</v>
      </c>
      <c r="B1786" s="4" t="str">
        <f t="shared" si="86"/>
        <v>F050-00001432</v>
      </c>
      <c r="C1786" s="4" t="str">
        <f>IFERROR(VLOOKUP(F1786,Tablas!$A$1:$B$3,2,0),"")</f>
        <v>Factura</v>
      </c>
      <c r="D1786" s="4" t="str">
        <f t="shared" si="87"/>
        <v>Internacional - COBRANZA DOC. 75 DIAS  / DA 75 DAYS - 254-2023 A Basado en Entregas 09-0007-00000077.</v>
      </c>
      <c r="E1786" s="19">
        <v>45411</v>
      </c>
      <c r="F1786" s="20" t="s">
        <v>1001</v>
      </c>
      <c r="G1786" s="20" t="s">
        <v>8410</v>
      </c>
      <c r="H1786" s="20" t="s">
        <v>80</v>
      </c>
      <c r="I1786" s="20" t="s">
        <v>81</v>
      </c>
      <c r="J1786" s="20" t="s">
        <v>82</v>
      </c>
      <c r="K1786" s="20" t="s">
        <v>82</v>
      </c>
      <c r="L1786" s="20" t="s">
        <v>83</v>
      </c>
      <c r="M1786" s="20" t="s">
        <v>33</v>
      </c>
      <c r="N1786" s="21">
        <v>38454.15</v>
      </c>
      <c r="O1786" s="25">
        <v>10238.06</v>
      </c>
      <c r="P1786" s="20"/>
      <c r="Q1786" s="19">
        <v>45411</v>
      </c>
      <c r="R1786" s="20"/>
      <c r="S1786" s="19">
        <v>45561</v>
      </c>
      <c r="T1786" s="20" t="s">
        <v>582</v>
      </c>
      <c r="U1786" s="20">
        <v>956391</v>
      </c>
      <c r="V1786" s="20">
        <v>240001175</v>
      </c>
      <c r="W1786" s="20" t="s">
        <v>847</v>
      </c>
      <c r="X1786" s="20" t="s">
        <v>5591</v>
      </c>
      <c r="Y1786" s="20" t="s">
        <v>37</v>
      </c>
      <c r="Z1786" s="20" t="s">
        <v>8411</v>
      </c>
      <c r="AA1786" s="20" t="s">
        <v>85</v>
      </c>
      <c r="AB1786" s="20"/>
      <c r="AC1786" s="20"/>
      <c r="AD1786" s="20" t="s">
        <v>86</v>
      </c>
      <c r="AE1786" s="20" t="s">
        <v>5593</v>
      </c>
    </row>
    <row r="1787" spans="1:31" ht="21" customHeight="1" x14ac:dyDescent="0.2">
      <c r="A1787" s="4">
        <f t="shared" si="85"/>
        <v>1785</v>
      </c>
      <c r="B1787" s="4" t="str">
        <f t="shared" si="86"/>
        <v>F050-00000950</v>
      </c>
      <c r="C1787" s="4" t="str">
        <f>IFERROR(VLOOKUP(F1787,Tablas!$A$1:$B$3,2,0),"")</f>
        <v>Factura</v>
      </c>
      <c r="D1787" s="4" t="str">
        <f t="shared" si="87"/>
        <v>Internacional - Cobranza Doc. 105 dìas / 120 dìas - 187-2022 Basado en Entregas 09-0010-00053532.</v>
      </c>
      <c r="E1787" s="19">
        <v>44966</v>
      </c>
      <c r="F1787" s="20" t="s">
        <v>1001</v>
      </c>
      <c r="G1787" s="20" t="s">
        <v>8416</v>
      </c>
      <c r="H1787" s="20" t="s">
        <v>80</v>
      </c>
      <c r="I1787" s="20" t="s">
        <v>81</v>
      </c>
      <c r="J1787" s="20" t="s">
        <v>168</v>
      </c>
      <c r="K1787" s="20" t="s">
        <v>168</v>
      </c>
      <c r="L1787" s="20" t="s">
        <v>169</v>
      </c>
      <c r="M1787" s="20" t="s">
        <v>33</v>
      </c>
      <c r="N1787" s="21">
        <v>41193.370000000003</v>
      </c>
      <c r="O1787" s="25">
        <v>10682.93</v>
      </c>
      <c r="P1787" s="20"/>
      <c r="Q1787" s="19">
        <v>44966</v>
      </c>
      <c r="R1787" s="20"/>
      <c r="S1787" s="19">
        <v>44966</v>
      </c>
      <c r="T1787" s="20" t="s">
        <v>8417</v>
      </c>
      <c r="U1787" s="20">
        <v>748980</v>
      </c>
      <c r="V1787" s="20">
        <v>230000369</v>
      </c>
      <c r="W1787" s="20" t="s">
        <v>847</v>
      </c>
      <c r="X1787" s="20" t="s">
        <v>5591</v>
      </c>
      <c r="Y1787" s="20" t="s">
        <v>37</v>
      </c>
      <c r="Z1787" s="20" t="s">
        <v>8418</v>
      </c>
      <c r="AA1787" s="20" t="s">
        <v>170</v>
      </c>
      <c r="AB1787" s="20" t="s">
        <v>171</v>
      </c>
      <c r="AC1787" s="20" t="s">
        <v>66</v>
      </c>
      <c r="AD1787" s="20" t="s">
        <v>172</v>
      </c>
      <c r="AE1787" s="20" t="s">
        <v>5593</v>
      </c>
    </row>
    <row r="1788" spans="1:31" ht="21" customHeight="1" x14ac:dyDescent="0.2">
      <c r="A1788" s="4">
        <f t="shared" si="85"/>
        <v>1786</v>
      </c>
      <c r="B1788" s="4" t="str">
        <f t="shared" si="86"/>
        <v>F010-00025450</v>
      </c>
      <c r="C1788" s="4" t="str">
        <f>IFERROR(VLOOKUP(F1788,Tablas!$A$1:$B$3,2,0),"")</f>
        <v>Factura</v>
      </c>
      <c r="D1788" s="4" t="str">
        <f t="shared" si="87"/>
        <v>Nacional - CREDITO 90 DÍAS / CREDIT 90 DAYS - Facturas clientes - C20524795338</v>
      </c>
      <c r="E1788" s="19">
        <v>45503</v>
      </c>
      <c r="F1788" s="20" t="s">
        <v>1001</v>
      </c>
      <c r="G1788" s="20" t="s">
        <v>8415</v>
      </c>
      <c r="H1788" s="20" t="s">
        <v>322</v>
      </c>
      <c r="I1788" s="20" t="s">
        <v>323</v>
      </c>
      <c r="J1788" s="20" t="s">
        <v>161</v>
      </c>
      <c r="K1788" s="20" t="s">
        <v>162</v>
      </c>
      <c r="L1788" s="20" t="s">
        <v>163</v>
      </c>
      <c r="M1788" s="20" t="s">
        <v>125</v>
      </c>
      <c r="N1788" s="21">
        <v>41016.800000000003</v>
      </c>
      <c r="O1788" s="21">
        <v>0</v>
      </c>
      <c r="P1788" s="20"/>
      <c r="Q1788" s="19">
        <v>45503</v>
      </c>
      <c r="R1788" s="20"/>
      <c r="S1788" s="19">
        <v>45593</v>
      </c>
      <c r="T1788" s="20" t="s">
        <v>8169</v>
      </c>
      <c r="U1788" s="20">
        <v>999899</v>
      </c>
      <c r="V1788" s="20">
        <v>240002231</v>
      </c>
      <c r="W1788" s="20" t="s">
        <v>847</v>
      </c>
      <c r="X1788" s="20" t="s">
        <v>305</v>
      </c>
      <c r="Y1788" s="20" t="s">
        <v>52</v>
      </c>
      <c r="Z1788" s="20" t="s">
        <v>7840</v>
      </c>
      <c r="AA1788" s="20" t="s">
        <v>165</v>
      </c>
      <c r="AB1788" s="20" t="s">
        <v>166</v>
      </c>
      <c r="AC1788" s="20" t="s">
        <v>167</v>
      </c>
      <c r="AD1788" s="20" t="s">
        <v>56</v>
      </c>
      <c r="AE1788" s="20" t="s">
        <v>1014</v>
      </c>
    </row>
    <row r="1789" spans="1:31" ht="21" customHeight="1" x14ac:dyDescent="0.2">
      <c r="A1789" s="4">
        <f t="shared" si="85"/>
        <v>1787</v>
      </c>
      <c r="B1789" s="4" t="str">
        <f t="shared" si="86"/>
        <v>F050-00001290</v>
      </c>
      <c r="C1789" s="4" t="str">
        <f>IFERROR(VLOOKUP(F1789,Tablas!$A$1:$B$3,2,0),"")</f>
        <v>Factura</v>
      </c>
      <c r="D1789" s="4" t="str">
        <f t="shared" si="87"/>
        <v>Internacional - CREDITO 75 DIAS DESPUÉS DE B/L O AWB / CREDIT 75 DAYS  B/L OR AWB - 211-2023 Basado en Entregas 09-0010-00057968.</v>
      </c>
      <c r="E1789" s="19">
        <v>45279</v>
      </c>
      <c r="F1789" s="20" t="s">
        <v>1001</v>
      </c>
      <c r="G1789" s="20" t="s">
        <v>8412</v>
      </c>
      <c r="H1789" s="20" t="s">
        <v>80</v>
      </c>
      <c r="I1789" s="20" t="s">
        <v>81</v>
      </c>
      <c r="J1789" s="20" t="s">
        <v>7102</v>
      </c>
      <c r="K1789" s="20" t="s">
        <v>7102</v>
      </c>
      <c r="L1789" s="20" t="s">
        <v>7103</v>
      </c>
      <c r="M1789" s="20"/>
      <c r="N1789" s="21">
        <v>40679.85</v>
      </c>
      <c r="O1789" s="25">
        <v>10830.63</v>
      </c>
      <c r="P1789" s="20"/>
      <c r="Q1789" s="19">
        <v>45279</v>
      </c>
      <c r="R1789" s="20"/>
      <c r="S1789" s="19">
        <v>45429</v>
      </c>
      <c r="T1789" s="20" t="s">
        <v>8413</v>
      </c>
      <c r="U1789" s="20">
        <v>890753</v>
      </c>
      <c r="V1789" s="20">
        <v>230003764</v>
      </c>
      <c r="W1789" s="20" t="s">
        <v>847</v>
      </c>
      <c r="X1789" s="20" t="s">
        <v>5591</v>
      </c>
      <c r="Y1789" s="20" t="s">
        <v>37</v>
      </c>
      <c r="Z1789" s="20" t="s">
        <v>8414</v>
      </c>
      <c r="AA1789" s="20" t="s">
        <v>7105</v>
      </c>
      <c r="AB1789" s="20" t="s">
        <v>7106</v>
      </c>
      <c r="AC1789" s="20" t="s">
        <v>7106</v>
      </c>
      <c r="AD1789" s="20" t="s">
        <v>7107</v>
      </c>
      <c r="AE1789" s="20" t="s">
        <v>5593</v>
      </c>
    </row>
    <row r="1790" spans="1:31" ht="21" customHeight="1" x14ac:dyDescent="0.2">
      <c r="A1790" s="4">
        <f t="shared" si="85"/>
        <v>1788</v>
      </c>
      <c r="B1790" s="4" t="str">
        <f t="shared" si="86"/>
        <v>F050-00001552</v>
      </c>
      <c r="C1790" s="4" t="str">
        <f>IFERROR(VLOOKUP(F1790,Tablas!$A$1:$B$3,2,0),"")</f>
        <v>Factura</v>
      </c>
      <c r="D1790" s="4" t="str">
        <f t="shared" si="87"/>
        <v>Internacional - COBRANZA DOC. 45 DIAS / DA 45 DAYS - 109-2024</v>
      </c>
      <c r="E1790" s="19">
        <v>45530</v>
      </c>
      <c r="F1790" s="20" t="s">
        <v>1001</v>
      </c>
      <c r="G1790" s="20" t="s">
        <v>8419</v>
      </c>
      <c r="H1790" s="20" t="s">
        <v>80</v>
      </c>
      <c r="I1790" s="20" t="s">
        <v>81</v>
      </c>
      <c r="J1790" s="20" t="s">
        <v>173</v>
      </c>
      <c r="K1790" s="20" t="s">
        <v>173</v>
      </c>
      <c r="L1790" s="20" t="s">
        <v>174</v>
      </c>
      <c r="M1790" s="20"/>
      <c r="N1790" s="21">
        <v>45253.35</v>
      </c>
      <c r="O1790" s="25">
        <v>12074</v>
      </c>
      <c r="P1790" s="20"/>
      <c r="Q1790" s="19">
        <v>45530</v>
      </c>
      <c r="R1790" s="20"/>
      <c r="S1790" s="19">
        <v>45620</v>
      </c>
      <c r="T1790" s="20" t="s">
        <v>229</v>
      </c>
      <c r="U1790" s="20">
        <v>1013231</v>
      </c>
      <c r="V1790" s="20">
        <v>240002525</v>
      </c>
      <c r="W1790" s="20" t="s">
        <v>847</v>
      </c>
      <c r="X1790" s="20" t="s">
        <v>5591</v>
      </c>
      <c r="Y1790" s="20" t="s">
        <v>37</v>
      </c>
      <c r="Z1790" s="20" t="s">
        <v>8420</v>
      </c>
      <c r="AA1790" s="20"/>
      <c r="AB1790" s="20"/>
      <c r="AC1790" s="20"/>
      <c r="AD1790" s="20" t="s">
        <v>175</v>
      </c>
      <c r="AE1790" s="20" t="s">
        <v>5593</v>
      </c>
    </row>
    <row r="1791" spans="1:31" ht="21" customHeight="1" x14ac:dyDescent="0.2">
      <c r="A1791" s="4">
        <f t="shared" ref="A1791:A1821" si="88">ROW()-2</f>
        <v>1789</v>
      </c>
      <c r="B1791" s="4" t="str">
        <f t="shared" ref="B1791:B1821" si="89">MID(G1791,4,20)</f>
        <v>F050-00001563</v>
      </c>
      <c r="C1791" s="4" t="str">
        <f>IFERROR(VLOOKUP(F1791,Tablas!$A$1:$B$3,2,0),"")</f>
        <v>Factura</v>
      </c>
      <c r="D1791" s="4" t="str">
        <f t="shared" ref="D1791:D1821" si="90">CONCATENATE(AE1791," - ",T1791," - ",Z1791)</f>
        <v>Internacional - Pago adelantado - Saldo Cob. Doc. 90 Días - 186-2024USD 74,869.60 Pago Adelantado</v>
      </c>
      <c r="E1791" s="19">
        <v>45541</v>
      </c>
      <c r="F1791" s="20" t="s">
        <v>1001</v>
      </c>
      <c r="G1791" s="20" t="s">
        <v>8421</v>
      </c>
      <c r="H1791" s="20" t="s">
        <v>80</v>
      </c>
      <c r="I1791" s="20" t="s">
        <v>81</v>
      </c>
      <c r="J1791" s="20" t="s">
        <v>101</v>
      </c>
      <c r="K1791" s="20" t="s">
        <v>101</v>
      </c>
      <c r="L1791" s="20" t="s">
        <v>102</v>
      </c>
      <c r="M1791" s="20" t="s">
        <v>33</v>
      </c>
      <c r="N1791" s="21">
        <v>49600.51</v>
      </c>
      <c r="O1791" s="25">
        <v>13066.52</v>
      </c>
      <c r="P1791" s="20"/>
      <c r="Q1791" s="19">
        <v>45541</v>
      </c>
      <c r="R1791" s="20"/>
      <c r="S1791" s="19">
        <v>45541</v>
      </c>
      <c r="T1791" s="20" t="s">
        <v>103</v>
      </c>
      <c r="U1791" s="20">
        <v>1019992</v>
      </c>
      <c r="V1791" s="20">
        <v>240002652</v>
      </c>
      <c r="W1791" s="20" t="s">
        <v>847</v>
      </c>
      <c r="X1791" s="20" t="s">
        <v>5591</v>
      </c>
      <c r="Y1791" s="20" t="s">
        <v>37</v>
      </c>
      <c r="Z1791" s="20" t="s">
        <v>8422</v>
      </c>
      <c r="AA1791" s="20" t="s">
        <v>104</v>
      </c>
      <c r="AB1791" s="20"/>
      <c r="AC1791" s="20"/>
      <c r="AD1791" s="20" t="s">
        <v>78</v>
      </c>
      <c r="AE1791" s="20" t="s">
        <v>5593</v>
      </c>
    </row>
    <row r="1792" spans="1:31" ht="21" customHeight="1" x14ac:dyDescent="0.2">
      <c r="A1792" s="4">
        <f t="shared" si="88"/>
        <v>1790</v>
      </c>
      <c r="B1792" s="4" t="str">
        <f t="shared" si="89"/>
        <v>F010-00026049</v>
      </c>
      <c r="C1792" s="4" t="str">
        <f>IFERROR(VLOOKUP(F1792,Tablas!$A$1:$B$3,2,0),"")</f>
        <v>Factura</v>
      </c>
      <c r="D1792" s="4" t="str">
        <f t="shared" si="90"/>
        <v>Nacional - CREDITO 60 DÍAS / CREDIT 60 DAYS - Facturas clientes - C20221084684</v>
      </c>
      <c r="E1792" s="19">
        <v>45562</v>
      </c>
      <c r="F1792" s="20" t="s">
        <v>1001</v>
      </c>
      <c r="G1792" s="20" t="s">
        <v>8423</v>
      </c>
      <c r="H1792" s="20" t="s">
        <v>44</v>
      </c>
      <c r="I1792" s="20" t="s">
        <v>45</v>
      </c>
      <c r="J1792" s="20" t="s">
        <v>749</v>
      </c>
      <c r="K1792" s="20" t="s">
        <v>750</v>
      </c>
      <c r="L1792" s="20" t="s">
        <v>751</v>
      </c>
      <c r="M1792" s="20" t="s">
        <v>125</v>
      </c>
      <c r="N1792" s="21">
        <v>54164.6</v>
      </c>
      <c r="O1792" s="21">
        <v>0</v>
      </c>
      <c r="P1792" s="20"/>
      <c r="Q1792" s="19">
        <v>45562</v>
      </c>
      <c r="R1792" s="20"/>
      <c r="S1792" s="19">
        <v>45622</v>
      </c>
      <c r="T1792" s="20" t="s">
        <v>164</v>
      </c>
      <c r="U1792" s="20">
        <v>1030957</v>
      </c>
      <c r="V1792" s="20">
        <v>240002882</v>
      </c>
      <c r="W1792" s="20" t="s">
        <v>847</v>
      </c>
      <c r="X1792" s="20" t="s">
        <v>305</v>
      </c>
      <c r="Y1792" s="20" t="s">
        <v>753</v>
      </c>
      <c r="Z1792" s="20" t="s">
        <v>7877</v>
      </c>
      <c r="AA1792" s="20" t="s">
        <v>755</v>
      </c>
      <c r="AB1792" s="20" t="s">
        <v>756</v>
      </c>
      <c r="AC1792" s="20" t="s">
        <v>167</v>
      </c>
      <c r="AD1792" s="20" t="s">
        <v>56</v>
      </c>
      <c r="AE1792" s="20" t="s">
        <v>1014</v>
      </c>
    </row>
    <row r="1793" spans="1:31" ht="21" customHeight="1" x14ac:dyDescent="0.2">
      <c r="A1793" s="4">
        <f t="shared" si="88"/>
        <v>1791</v>
      </c>
      <c r="B1793" s="4" t="str">
        <f t="shared" si="89"/>
        <v>F050-00001558</v>
      </c>
      <c r="C1793" s="4" t="str">
        <f>IFERROR(VLOOKUP(F1793,Tablas!$A$1:$B$3,2,0),"")</f>
        <v>Factura</v>
      </c>
      <c r="D1793" s="4" t="str">
        <f t="shared" si="90"/>
        <v>Internacional - CONTADO ADELANTADO / CASH IN ADVANCE - 037-2024</v>
      </c>
      <c r="E1793" s="19">
        <v>45540</v>
      </c>
      <c r="F1793" s="20" t="s">
        <v>1001</v>
      </c>
      <c r="G1793" s="20" t="s">
        <v>8424</v>
      </c>
      <c r="H1793" s="20" t="s">
        <v>80</v>
      </c>
      <c r="I1793" s="20" t="s">
        <v>81</v>
      </c>
      <c r="J1793" s="20" t="s">
        <v>31</v>
      </c>
      <c r="K1793" s="20" t="s">
        <v>31</v>
      </c>
      <c r="L1793" s="20" t="s">
        <v>32</v>
      </c>
      <c r="M1793" s="20" t="s">
        <v>33</v>
      </c>
      <c r="N1793" s="21">
        <v>71647.75</v>
      </c>
      <c r="O1793" s="25">
        <v>18869.57</v>
      </c>
      <c r="P1793" s="20"/>
      <c r="Q1793" s="19">
        <v>45540</v>
      </c>
      <c r="R1793" s="20"/>
      <c r="S1793" s="19">
        <v>45540</v>
      </c>
      <c r="T1793" s="20" t="s">
        <v>70</v>
      </c>
      <c r="U1793" s="20">
        <v>1019585</v>
      </c>
      <c r="V1793" s="20">
        <v>240002635</v>
      </c>
      <c r="W1793" s="20" t="s">
        <v>847</v>
      </c>
      <c r="X1793" s="20" t="s">
        <v>5591</v>
      </c>
      <c r="Y1793" s="20" t="s">
        <v>37</v>
      </c>
      <c r="Z1793" s="20" t="s">
        <v>8425</v>
      </c>
      <c r="AA1793" s="20" t="s">
        <v>39</v>
      </c>
      <c r="AB1793" s="20" t="s">
        <v>40</v>
      </c>
      <c r="AC1793" s="20"/>
      <c r="AD1793" s="20" t="s">
        <v>42</v>
      </c>
      <c r="AE1793" s="20" t="s">
        <v>5593</v>
      </c>
    </row>
    <row r="1794" spans="1:31" ht="21" customHeight="1" x14ac:dyDescent="0.2">
      <c r="A1794" s="4">
        <f t="shared" si="88"/>
        <v>1792</v>
      </c>
      <c r="B1794" s="4" t="str">
        <f t="shared" si="89"/>
        <v>F050-00001541</v>
      </c>
      <c r="C1794" s="4" t="str">
        <f>IFERROR(VLOOKUP(F1794,Tablas!$A$1:$B$3,2,0),"")</f>
        <v>Factura</v>
      </c>
      <c r="D1794" s="4" t="str">
        <f t="shared" si="90"/>
        <v>Internacional - Cash against Documents 45 Days from B/L Date - 095-2024</v>
      </c>
      <c r="E1794" s="19">
        <v>45512</v>
      </c>
      <c r="F1794" s="20" t="s">
        <v>1001</v>
      </c>
      <c r="G1794" s="20" t="s">
        <v>8426</v>
      </c>
      <c r="H1794" s="20" t="s">
        <v>80</v>
      </c>
      <c r="I1794" s="20" t="s">
        <v>81</v>
      </c>
      <c r="J1794" s="20" t="s">
        <v>345</v>
      </c>
      <c r="K1794" s="20" t="s">
        <v>345</v>
      </c>
      <c r="L1794" s="20" t="s">
        <v>346</v>
      </c>
      <c r="M1794" s="20" t="s">
        <v>33</v>
      </c>
      <c r="N1794" s="21">
        <v>78680.25</v>
      </c>
      <c r="O1794" s="25">
        <v>21037.5</v>
      </c>
      <c r="P1794" s="20"/>
      <c r="Q1794" s="19">
        <v>45512</v>
      </c>
      <c r="R1794" s="20"/>
      <c r="S1794" s="19">
        <v>45602</v>
      </c>
      <c r="T1794" s="20" t="s">
        <v>8427</v>
      </c>
      <c r="U1794" s="20">
        <v>1005020</v>
      </c>
      <c r="V1794" s="20">
        <v>240002334</v>
      </c>
      <c r="W1794" s="20" t="s">
        <v>847</v>
      </c>
      <c r="X1794" s="20" t="s">
        <v>5591</v>
      </c>
      <c r="Y1794" s="20" t="s">
        <v>37</v>
      </c>
      <c r="Z1794" s="20" t="s">
        <v>8428</v>
      </c>
      <c r="AA1794" s="20" t="s">
        <v>348</v>
      </c>
      <c r="AB1794" s="20"/>
      <c r="AC1794" s="20" t="s">
        <v>66</v>
      </c>
      <c r="AD1794" s="20" t="s">
        <v>349</v>
      </c>
      <c r="AE1794" s="20" t="s">
        <v>5593</v>
      </c>
    </row>
    <row r="1795" spans="1:31" ht="21" customHeight="1" x14ac:dyDescent="0.2">
      <c r="A1795" s="4">
        <f t="shared" si="88"/>
        <v>1793</v>
      </c>
      <c r="B1795" s="4" t="str">
        <f t="shared" si="89"/>
        <v>F050-00001491</v>
      </c>
      <c r="C1795" s="4" t="str">
        <f>IFERROR(VLOOKUP(F1795,Tablas!$A$1:$B$3,2,0),"")</f>
        <v>Factura</v>
      </c>
      <c r="D1795" s="4" t="str">
        <f t="shared" si="90"/>
        <v>Internacional - COBRANZA DOC. 90 DIAS  / DA 90 DAYS - 036-2024 A Basado en Entregas 09-0007-00000966.</v>
      </c>
      <c r="E1795" s="19">
        <v>45462</v>
      </c>
      <c r="F1795" s="20" t="s">
        <v>1001</v>
      </c>
      <c r="G1795" s="20" t="s">
        <v>8429</v>
      </c>
      <c r="H1795" s="20" t="s">
        <v>57</v>
      </c>
      <c r="I1795" s="20" t="s">
        <v>58</v>
      </c>
      <c r="J1795" s="20" t="s">
        <v>59</v>
      </c>
      <c r="K1795" s="20" t="s">
        <v>59</v>
      </c>
      <c r="L1795" s="20" t="s">
        <v>60</v>
      </c>
      <c r="M1795" s="20" t="s">
        <v>33</v>
      </c>
      <c r="N1795" s="21">
        <v>81645.38</v>
      </c>
      <c r="O1795" s="25">
        <v>21548</v>
      </c>
      <c r="P1795" s="20"/>
      <c r="Q1795" s="19">
        <v>45462</v>
      </c>
      <c r="R1795" s="20"/>
      <c r="S1795" s="19">
        <v>45642</v>
      </c>
      <c r="T1795" s="20" t="s">
        <v>135</v>
      </c>
      <c r="U1795" s="20">
        <v>983099</v>
      </c>
      <c r="V1795" s="20">
        <v>240001788</v>
      </c>
      <c r="W1795" s="20" t="s">
        <v>847</v>
      </c>
      <c r="X1795" s="20" t="s">
        <v>5591</v>
      </c>
      <c r="Y1795" s="20" t="s">
        <v>37</v>
      </c>
      <c r="Z1795" s="20" t="s">
        <v>8430</v>
      </c>
      <c r="AA1795" s="20" t="s">
        <v>64</v>
      </c>
      <c r="AB1795" s="20" t="s">
        <v>65</v>
      </c>
      <c r="AC1795" s="20" t="s">
        <v>66</v>
      </c>
      <c r="AD1795" s="20" t="s">
        <v>67</v>
      </c>
      <c r="AE1795" s="20" t="s">
        <v>5593</v>
      </c>
    </row>
    <row r="1796" spans="1:31" ht="21" customHeight="1" x14ac:dyDescent="0.2">
      <c r="A1796" s="4">
        <f t="shared" si="88"/>
        <v>1794</v>
      </c>
      <c r="B1796" s="4" t="str">
        <f t="shared" si="89"/>
        <v>E001-00000124</v>
      </c>
      <c r="C1796" s="4" t="str">
        <f>IFERROR(VLOOKUP(F1796,Tablas!$A$1:$B$3,2,0),"")</f>
        <v>Factura</v>
      </c>
      <c r="D1796" s="4" t="str">
        <f t="shared" si="90"/>
        <v>Internacional - COBRANZA DOC. 105 DIAS  / DA 105 DAYS - Basado en Entregas 09-0010-00057060. 09-0010-00057</v>
      </c>
      <c r="E1796" s="19">
        <v>45223</v>
      </c>
      <c r="F1796" s="20" t="s">
        <v>1001</v>
      </c>
      <c r="G1796" s="20" t="s">
        <v>8431</v>
      </c>
      <c r="H1796" s="20" t="s">
        <v>57</v>
      </c>
      <c r="I1796" s="20" t="s">
        <v>58</v>
      </c>
      <c r="J1796" s="20" t="s">
        <v>59</v>
      </c>
      <c r="K1796" s="20" t="s">
        <v>59</v>
      </c>
      <c r="L1796" s="20" t="s">
        <v>60</v>
      </c>
      <c r="M1796" s="20" t="s">
        <v>33</v>
      </c>
      <c r="N1796" s="21">
        <v>107454.93</v>
      </c>
      <c r="O1796" s="25">
        <v>27716</v>
      </c>
      <c r="P1796" s="20"/>
      <c r="Q1796" s="19">
        <v>45223</v>
      </c>
      <c r="R1796" s="20"/>
      <c r="S1796" s="19">
        <v>45433</v>
      </c>
      <c r="T1796" s="20" t="s">
        <v>61</v>
      </c>
      <c r="U1796" s="20">
        <v>866397</v>
      </c>
      <c r="V1796" s="20">
        <v>230003156</v>
      </c>
      <c r="W1796" s="20" t="s">
        <v>847</v>
      </c>
      <c r="X1796" s="20" t="s">
        <v>5958</v>
      </c>
      <c r="Y1796" s="20" t="s">
        <v>37</v>
      </c>
      <c r="Z1796" s="20" t="s">
        <v>8432</v>
      </c>
      <c r="AA1796" s="20" t="s">
        <v>64</v>
      </c>
      <c r="AB1796" s="20" t="s">
        <v>65</v>
      </c>
      <c r="AC1796" s="20" t="s">
        <v>66</v>
      </c>
      <c r="AD1796" s="20" t="s">
        <v>67</v>
      </c>
      <c r="AE1796" s="20" t="s">
        <v>5593</v>
      </c>
    </row>
    <row r="1797" spans="1:31" ht="21" customHeight="1" x14ac:dyDescent="0.2">
      <c r="A1797" s="4">
        <f t="shared" si="88"/>
        <v>1795</v>
      </c>
      <c r="B1797" s="4" t="str">
        <f t="shared" si="89"/>
        <v>F050-00001499</v>
      </c>
      <c r="C1797" s="4" t="str">
        <f>IFERROR(VLOOKUP(F1797,Tablas!$A$1:$B$3,2,0),"")</f>
        <v>Factura</v>
      </c>
      <c r="D1797" s="4" t="str">
        <f t="shared" si="90"/>
        <v>Internacional - PAGO ADELANTADO - SALDO COBRANZA DOCUMENTARIA 105 Y 120 DÍAS - 155-2024 153,755.20 Pago Adelantado</v>
      </c>
      <c r="E1797" s="19">
        <v>45477</v>
      </c>
      <c r="F1797" s="20" t="s">
        <v>1001</v>
      </c>
      <c r="G1797" s="20" t="s">
        <v>8433</v>
      </c>
      <c r="H1797" s="20" t="s">
        <v>80</v>
      </c>
      <c r="I1797" s="20" t="s">
        <v>81</v>
      </c>
      <c r="J1797" s="20" t="s">
        <v>101</v>
      </c>
      <c r="K1797" s="20" t="s">
        <v>101</v>
      </c>
      <c r="L1797" s="20" t="s">
        <v>102</v>
      </c>
      <c r="M1797" s="20" t="s">
        <v>33</v>
      </c>
      <c r="N1797" s="21">
        <v>131529.89000000001</v>
      </c>
      <c r="O1797" s="25">
        <v>34594.92</v>
      </c>
      <c r="P1797" s="20"/>
      <c r="Q1797" s="19">
        <v>45477</v>
      </c>
      <c r="R1797" s="20"/>
      <c r="S1797" s="19">
        <v>45584</v>
      </c>
      <c r="T1797" s="20" t="s">
        <v>8434</v>
      </c>
      <c r="U1797" s="20">
        <v>990290</v>
      </c>
      <c r="V1797" s="20">
        <v>240001964</v>
      </c>
      <c r="W1797" s="20" t="s">
        <v>847</v>
      </c>
      <c r="X1797" s="20" t="s">
        <v>5591</v>
      </c>
      <c r="Y1797" s="20" t="s">
        <v>37</v>
      </c>
      <c r="Z1797" s="20" t="s">
        <v>8435</v>
      </c>
      <c r="AA1797" s="20" t="s">
        <v>104</v>
      </c>
      <c r="AB1797" s="20"/>
      <c r="AC1797" s="20"/>
      <c r="AD1797" s="20" t="s">
        <v>78</v>
      </c>
      <c r="AE1797" s="20" t="s">
        <v>5593</v>
      </c>
    </row>
    <row r="1798" spans="1:31" ht="21" customHeight="1" x14ac:dyDescent="0.2">
      <c r="A1798" s="4">
        <f t="shared" si="88"/>
        <v>1796</v>
      </c>
      <c r="B1798" s="4" t="str">
        <f t="shared" si="89"/>
        <v>F050-00001323</v>
      </c>
      <c r="C1798" s="4" t="str">
        <f>IFERROR(VLOOKUP(F1798,Tablas!$A$1:$B$3,2,0),"")</f>
        <v>Factura</v>
      </c>
      <c r="D1798" s="4" t="str">
        <f t="shared" si="90"/>
        <v>Internacional - COBRANZA DOCUMENTARIA 105, 120 Y 150 DIAS - 144-2023 Basado en Entregas 09-0010-00058156.</v>
      </c>
      <c r="E1798" s="19">
        <v>45289</v>
      </c>
      <c r="F1798" s="20" t="s">
        <v>1001</v>
      </c>
      <c r="G1798" s="20" t="s">
        <v>8436</v>
      </c>
      <c r="H1798" s="20" t="s">
        <v>80</v>
      </c>
      <c r="I1798" s="20" t="s">
        <v>81</v>
      </c>
      <c r="J1798" s="20" t="s">
        <v>133</v>
      </c>
      <c r="K1798" s="20" t="s">
        <v>133</v>
      </c>
      <c r="L1798" s="20" t="s">
        <v>134</v>
      </c>
      <c r="M1798" s="20" t="s">
        <v>33</v>
      </c>
      <c r="N1798" s="21">
        <v>159355.37</v>
      </c>
      <c r="O1798" s="25">
        <v>43010.9</v>
      </c>
      <c r="P1798" s="20"/>
      <c r="Q1798" s="19">
        <v>45289</v>
      </c>
      <c r="R1798" s="20"/>
      <c r="S1798" s="19">
        <v>45439</v>
      </c>
      <c r="T1798" s="20" t="s">
        <v>8437</v>
      </c>
      <c r="U1798" s="20">
        <v>896814</v>
      </c>
      <c r="V1798" s="20">
        <v>230003923</v>
      </c>
      <c r="W1798" s="20" t="s">
        <v>847</v>
      </c>
      <c r="X1798" s="20" t="s">
        <v>5591</v>
      </c>
      <c r="Y1798" s="20" t="s">
        <v>37</v>
      </c>
      <c r="Z1798" s="20" t="s">
        <v>8438</v>
      </c>
      <c r="AA1798" s="20" t="s">
        <v>136</v>
      </c>
      <c r="AB1798" s="20"/>
      <c r="AC1798" s="20" t="s">
        <v>66</v>
      </c>
      <c r="AD1798" s="20" t="s">
        <v>137</v>
      </c>
      <c r="AE1798" s="20" t="s">
        <v>5593</v>
      </c>
    </row>
    <row r="1799" spans="1:31" ht="21" customHeight="1" x14ac:dyDescent="0.2">
      <c r="A1799" s="4">
        <f t="shared" si="88"/>
        <v>1797</v>
      </c>
      <c r="B1799" s="4" t="str">
        <f t="shared" si="89"/>
        <v>F050-00001355</v>
      </c>
      <c r="C1799" s="4" t="str">
        <f>IFERROR(VLOOKUP(F1799,Tablas!$A$1:$B$3,2,0),"")</f>
        <v>Factura</v>
      </c>
      <c r="D1799" s="4" t="str">
        <f t="shared" si="90"/>
        <v>Internacional - CREDITO 75 DIAS DESPUÉS DE B/L O AWB / CREDIT 75 DAYS  B/L OR AWB - 206-2023 Basado en Entregas 09-0010-00058239.</v>
      </c>
      <c r="E1799" s="19">
        <v>45289</v>
      </c>
      <c r="F1799" s="20" t="s">
        <v>1001</v>
      </c>
      <c r="G1799" s="20" t="s">
        <v>8439</v>
      </c>
      <c r="H1799" s="20" t="s">
        <v>80</v>
      </c>
      <c r="I1799" s="20" t="s">
        <v>81</v>
      </c>
      <c r="J1799" s="20" t="s">
        <v>227</v>
      </c>
      <c r="K1799" s="20" t="s">
        <v>227</v>
      </c>
      <c r="L1799" s="20" t="s">
        <v>228</v>
      </c>
      <c r="M1799" s="20"/>
      <c r="N1799" s="21">
        <v>173062.3</v>
      </c>
      <c r="O1799" s="25">
        <v>46710.47</v>
      </c>
      <c r="P1799" s="20"/>
      <c r="Q1799" s="19">
        <v>45289</v>
      </c>
      <c r="R1799" s="20"/>
      <c r="S1799" s="19">
        <v>45439</v>
      </c>
      <c r="T1799" s="20" t="s">
        <v>8413</v>
      </c>
      <c r="U1799" s="20">
        <v>897520</v>
      </c>
      <c r="V1799" s="20">
        <v>230003982</v>
      </c>
      <c r="W1799" s="20" t="s">
        <v>847</v>
      </c>
      <c r="X1799" s="20" t="s">
        <v>5591</v>
      </c>
      <c r="Y1799" s="20" t="s">
        <v>37</v>
      </c>
      <c r="Z1799" s="20" t="s">
        <v>8440</v>
      </c>
      <c r="AA1799" s="20" t="s">
        <v>279</v>
      </c>
      <c r="AB1799" s="20"/>
      <c r="AC1799" s="20"/>
      <c r="AD1799" s="20" t="s">
        <v>232</v>
      </c>
      <c r="AE1799" s="20" t="s">
        <v>5593</v>
      </c>
    </row>
    <row r="1800" spans="1:31" ht="21" customHeight="1" x14ac:dyDescent="0.2">
      <c r="A1800" s="4">
        <f t="shared" si="88"/>
        <v>1798</v>
      </c>
      <c r="B1800" s="4" t="str">
        <f t="shared" si="89"/>
        <v>E001-00000121</v>
      </c>
      <c r="C1800" s="4" t="str">
        <f>IFERROR(VLOOKUP(F1800,Tablas!$A$1:$B$3,2,0),"")</f>
        <v>Factura</v>
      </c>
      <c r="D1800" s="4" t="str">
        <f t="shared" si="90"/>
        <v>Internacional - COBRANZA DOC. 105 DIAS  / DA 105 DAYS - 195-2023 Basado en Entregas 09-0010-00057060.</v>
      </c>
      <c r="E1800" s="19">
        <v>45223</v>
      </c>
      <c r="F1800" s="20" t="s">
        <v>1001</v>
      </c>
      <c r="G1800" s="20" t="s">
        <v>8441</v>
      </c>
      <c r="H1800" s="20" t="s">
        <v>57</v>
      </c>
      <c r="I1800" s="20" t="s">
        <v>58</v>
      </c>
      <c r="J1800" s="20" t="s">
        <v>59</v>
      </c>
      <c r="K1800" s="20" t="s">
        <v>59</v>
      </c>
      <c r="L1800" s="20" t="s">
        <v>60</v>
      </c>
      <c r="M1800" s="20" t="s">
        <v>33</v>
      </c>
      <c r="N1800" s="21">
        <v>182296.58</v>
      </c>
      <c r="O1800" s="25">
        <v>47020.01</v>
      </c>
      <c r="P1800" s="20"/>
      <c r="Q1800" s="19">
        <v>45223</v>
      </c>
      <c r="R1800" s="20"/>
      <c r="S1800" s="19">
        <v>45433</v>
      </c>
      <c r="T1800" s="20" t="s">
        <v>61</v>
      </c>
      <c r="U1800" s="20">
        <v>866352</v>
      </c>
      <c r="V1800" s="20">
        <v>230003150</v>
      </c>
      <c r="W1800" s="20" t="s">
        <v>847</v>
      </c>
      <c r="X1800" s="20" t="s">
        <v>5591</v>
      </c>
      <c r="Y1800" s="20" t="s">
        <v>37</v>
      </c>
      <c r="Z1800" s="20" t="s">
        <v>8442</v>
      </c>
      <c r="AA1800" s="20" t="s">
        <v>64</v>
      </c>
      <c r="AB1800" s="20" t="s">
        <v>65</v>
      </c>
      <c r="AC1800" s="20"/>
      <c r="AD1800" s="20" t="s">
        <v>67</v>
      </c>
      <c r="AE1800" s="20" t="s">
        <v>5593</v>
      </c>
    </row>
    <row r="1801" spans="1:31" ht="21" customHeight="1" x14ac:dyDescent="0.2">
      <c r="A1801" s="4">
        <f t="shared" si="88"/>
        <v>1799</v>
      </c>
      <c r="B1801" s="4" t="str">
        <f t="shared" si="89"/>
        <v>E001-00000122</v>
      </c>
      <c r="C1801" s="4" t="str">
        <f>IFERROR(VLOOKUP(F1801,Tablas!$A$1:$B$3,2,0),"")</f>
        <v>Factura</v>
      </c>
      <c r="D1801" s="4" t="str">
        <f t="shared" si="90"/>
        <v>Internacional - COBRANZA DOC. 105 DIAS  / DA 105 DAYS - 195-2023 Basado en Entregas 09-0010-00057061.</v>
      </c>
      <c r="E1801" s="19">
        <v>45223</v>
      </c>
      <c r="F1801" s="20" t="s">
        <v>1001</v>
      </c>
      <c r="G1801" s="20" t="s">
        <v>8443</v>
      </c>
      <c r="H1801" s="20" t="s">
        <v>57</v>
      </c>
      <c r="I1801" s="20" t="s">
        <v>58</v>
      </c>
      <c r="J1801" s="20" t="s">
        <v>59</v>
      </c>
      <c r="K1801" s="20" t="s">
        <v>59</v>
      </c>
      <c r="L1801" s="20" t="s">
        <v>60</v>
      </c>
      <c r="M1801" s="20" t="s">
        <v>33</v>
      </c>
      <c r="N1801" s="21">
        <v>186390.66</v>
      </c>
      <c r="O1801" s="25">
        <v>48076</v>
      </c>
      <c r="P1801" s="20"/>
      <c r="Q1801" s="19">
        <v>45223</v>
      </c>
      <c r="R1801" s="20"/>
      <c r="S1801" s="19">
        <v>45433</v>
      </c>
      <c r="T1801" s="20" t="s">
        <v>61</v>
      </c>
      <c r="U1801" s="20">
        <v>866356</v>
      </c>
      <c r="V1801" s="20">
        <v>230003151</v>
      </c>
      <c r="W1801" s="20" t="s">
        <v>847</v>
      </c>
      <c r="X1801" s="20" t="s">
        <v>5591</v>
      </c>
      <c r="Y1801" s="20" t="s">
        <v>37</v>
      </c>
      <c r="Z1801" s="20" t="s">
        <v>8444</v>
      </c>
      <c r="AA1801" s="20" t="s">
        <v>64</v>
      </c>
      <c r="AB1801" s="20" t="s">
        <v>65</v>
      </c>
      <c r="AC1801" s="20" t="s">
        <v>66</v>
      </c>
      <c r="AD1801" s="20" t="s">
        <v>67</v>
      </c>
      <c r="AE1801" s="20" t="s">
        <v>5593</v>
      </c>
    </row>
    <row r="1802" spans="1:31" ht="21" customHeight="1" x14ac:dyDescent="0.2">
      <c r="A1802" s="4">
        <f t="shared" si="88"/>
        <v>1800</v>
      </c>
      <c r="B1802" s="4" t="str">
        <f t="shared" si="89"/>
        <v>E001-00000123</v>
      </c>
      <c r="C1802" s="4" t="str">
        <f>IFERROR(VLOOKUP(F1802,Tablas!$A$1:$B$3,2,0),"")</f>
        <v>Factura</v>
      </c>
      <c r="D1802" s="4" t="str">
        <f t="shared" si="90"/>
        <v>Internacional - COBRANZA DOC. 105 DIAS  / DA 105 DAYS - 195-2023 Basado en Entregas 09-0010-00057062.</v>
      </c>
      <c r="E1802" s="19">
        <v>45223</v>
      </c>
      <c r="F1802" s="20" t="s">
        <v>1001</v>
      </c>
      <c r="G1802" s="20" t="s">
        <v>8445</v>
      </c>
      <c r="H1802" s="20" t="s">
        <v>57</v>
      </c>
      <c r="I1802" s="20" t="s">
        <v>58</v>
      </c>
      <c r="J1802" s="20" t="s">
        <v>59</v>
      </c>
      <c r="K1802" s="20" t="s">
        <v>59</v>
      </c>
      <c r="L1802" s="20" t="s">
        <v>60</v>
      </c>
      <c r="M1802" s="20" t="s">
        <v>33</v>
      </c>
      <c r="N1802" s="21">
        <v>239125.63</v>
      </c>
      <c r="O1802" s="25">
        <v>61678</v>
      </c>
      <c r="P1802" s="20"/>
      <c r="Q1802" s="19">
        <v>45223</v>
      </c>
      <c r="R1802" s="20"/>
      <c r="S1802" s="19">
        <v>45433</v>
      </c>
      <c r="T1802" s="20" t="s">
        <v>61</v>
      </c>
      <c r="U1802" s="20">
        <v>866359</v>
      </c>
      <c r="V1802" s="20">
        <v>230003152</v>
      </c>
      <c r="W1802" s="20" t="s">
        <v>847</v>
      </c>
      <c r="X1802" s="20" t="s">
        <v>5591</v>
      </c>
      <c r="Y1802" s="20" t="s">
        <v>37</v>
      </c>
      <c r="Z1802" s="20" t="s">
        <v>8446</v>
      </c>
      <c r="AA1802" s="20" t="s">
        <v>64</v>
      </c>
      <c r="AB1802" s="20" t="s">
        <v>65</v>
      </c>
      <c r="AC1802" s="20" t="s">
        <v>66</v>
      </c>
      <c r="AD1802" s="20" t="s">
        <v>67</v>
      </c>
      <c r="AE1802" s="20" t="s">
        <v>5593</v>
      </c>
    </row>
    <row r="1803" spans="1:31" ht="21" customHeight="1" x14ac:dyDescent="0.2">
      <c r="A1803" s="4">
        <f t="shared" si="88"/>
        <v>1801</v>
      </c>
      <c r="B1803" s="4" t="str">
        <f t="shared" si="89"/>
        <v>F050-00001550</v>
      </c>
      <c r="C1803" s="4" t="str">
        <f>IFERROR(VLOOKUP(F1803,Tablas!$A$1:$B$3,2,0),"")</f>
        <v>Factura</v>
      </c>
      <c r="D1803" s="4" t="str">
        <f t="shared" si="90"/>
        <v>Internacional - PAGO ADELANTADO - SALDO COBRANZA DOCUMENTARIA 75 DÍAS - 053-2024 A50% Pago Adelantado (USD 67,500.58)</v>
      </c>
      <c r="E1803" s="19">
        <v>45525</v>
      </c>
      <c r="F1803" s="20" t="s">
        <v>1001</v>
      </c>
      <c r="G1803" s="20" t="s">
        <v>8447</v>
      </c>
      <c r="H1803" s="20" t="s">
        <v>80</v>
      </c>
      <c r="I1803" s="20" t="s">
        <v>81</v>
      </c>
      <c r="J1803" s="20" t="s">
        <v>298</v>
      </c>
      <c r="K1803" s="20" t="s">
        <v>298</v>
      </c>
      <c r="L1803" s="20" t="s">
        <v>299</v>
      </c>
      <c r="M1803" s="20"/>
      <c r="N1803" s="21">
        <v>240050.43</v>
      </c>
      <c r="O1803" s="25">
        <v>64064.7</v>
      </c>
      <c r="P1803" s="20"/>
      <c r="Q1803" s="19">
        <v>45525</v>
      </c>
      <c r="R1803" s="20"/>
      <c r="S1803" s="19">
        <v>45600</v>
      </c>
      <c r="T1803" s="20" t="s">
        <v>8448</v>
      </c>
      <c r="U1803" s="20">
        <v>1011401</v>
      </c>
      <c r="V1803" s="20">
        <v>240002484</v>
      </c>
      <c r="W1803" s="20" t="s">
        <v>847</v>
      </c>
      <c r="X1803" s="20" t="s">
        <v>5591</v>
      </c>
      <c r="Y1803" s="20" t="s">
        <v>37</v>
      </c>
      <c r="Z1803" s="20" t="s">
        <v>8449</v>
      </c>
      <c r="AA1803" s="20" t="s">
        <v>300</v>
      </c>
      <c r="AB1803" s="20"/>
      <c r="AC1803" s="20"/>
      <c r="AD1803" s="20" t="s">
        <v>175</v>
      </c>
      <c r="AE1803" s="20" t="s">
        <v>5593</v>
      </c>
    </row>
    <row r="1804" spans="1:31" ht="21" customHeight="1" x14ac:dyDescent="0.2">
      <c r="A1804" s="4">
        <f t="shared" si="88"/>
        <v>1802</v>
      </c>
      <c r="B1804" s="4" t="str">
        <f t="shared" si="89"/>
        <v>F050-00001174</v>
      </c>
      <c r="C1804" s="4" t="str">
        <f>IFERROR(VLOOKUP(F1804,Tablas!$A$1:$B$3,2,0),"")</f>
        <v>Factura</v>
      </c>
      <c r="D1804" s="4" t="str">
        <f t="shared" si="90"/>
        <v>Internacional - COBRANZA DOC. 105 DIAS  / DA 105 DAYS - PF 180 - 2023 Basado en Entregas 09-0010-00056861.</v>
      </c>
      <c r="E1804" s="19">
        <v>45191</v>
      </c>
      <c r="F1804" s="20" t="s">
        <v>1001</v>
      </c>
      <c r="G1804" s="20" t="s">
        <v>8450</v>
      </c>
      <c r="H1804" s="20" t="s">
        <v>57</v>
      </c>
      <c r="I1804" s="20" t="s">
        <v>58</v>
      </c>
      <c r="J1804" s="20" t="s">
        <v>59</v>
      </c>
      <c r="K1804" s="20" t="s">
        <v>59</v>
      </c>
      <c r="L1804" s="20" t="s">
        <v>60</v>
      </c>
      <c r="M1804" s="20" t="s">
        <v>33</v>
      </c>
      <c r="N1804" s="21">
        <v>264880.99</v>
      </c>
      <c r="O1804" s="25">
        <v>70748.13</v>
      </c>
      <c r="P1804" s="20"/>
      <c r="Q1804" s="19">
        <v>45191</v>
      </c>
      <c r="R1804" s="20"/>
      <c r="S1804" s="19">
        <v>45401</v>
      </c>
      <c r="T1804" s="20" t="s">
        <v>61</v>
      </c>
      <c r="U1804" s="20">
        <v>854112</v>
      </c>
      <c r="V1804" s="20">
        <v>230002870</v>
      </c>
      <c r="W1804" s="20" t="s">
        <v>847</v>
      </c>
      <c r="X1804" s="20" t="s">
        <v>5958</v>
      </c>
      <c r="Y1804" s="20" t="s">
        <v>37</v>
      </c>
      <c r="Z1804" s="20" t="s">
        <v>8451</v>
      </c>
      <c r="AA1804" s="20" t="s">
        <v>64</v>
      </c>
      <c r="AB1804" s="20" t="s">
        <v>65</v>
      </c>
      <c r="AC1804" s="20"/>
      <c r="AD1804" s="20" t="s">
        <v>67</v>
      </c>
      <c r="AE1804" s="20" t="s">
        <v>5593</v>
      </c>
    </row>
    <row r="1805" spans="1:31" ht="21" customHeight="1" x14ac:dyDescent="0.2">
      <c r="A1805" s="4">
        <f t="shared" si="88"/>
        <v>1803</v>
      </c>
      <c r="B1805" s="4" t="str">
        <f t="shared" si="89"/>
        <v>F050-00001578</v>
      </c>
      <c r="C1805" s="4" t="str">
        <f>IFERROR(VLOOKUP(F1805,Tablas!$A$1:$B$3,2,0),"")</f>
        <v>Factura</v>
      </c>
      <c r="D1805" s="4" t="str">
        <f t="shared" si="90"/>
        <v>Internacional - COBRANZA DOC. 75 DIAS  / DA 75 DAYS - 030-2024</v>
      </c>
      <c r="E1805" s="19">
        <v>45560</v>
      </c>
      <c r="F1805" s="20" t="s">
        <v>1001</v>
      </c>
      <c r="G1805" s="20" t="s">
        <v>8452</v>
      </c>
      <c r="H1805" s="20" t="s">
        <v>80</v>
      </c>
      <c r="I1805" s="20" t="s">
        <v>81</v>
      </c>
      <c r="J1805" s="20" t="s">
        <v>173</v>
      </c>
      <c r="K1805" s="20" t="s">
        <v>173</v>
      </c>
      <c r="L1805" s="20" t="s">
        <v>174</v>
      </c>
      <c r="M1805" s="20"/>
      <c r="N1805" s="21">
        <v>331983.40999999997</v>
      </c>
      <c r="O1805" s="25">
        <v>88106</v>
      </c>
      <c r="P1805" s="20"/>
      <c r="Q1805" s="19">
        <v>45560</v>
      </c>
      <c r="R1805" s="20"/>
      <c r="S1805" s="19">
        <v>45710</v>
      </c>
      <c r="T1805" s="20" t="s">
        <v>582</v>
      </c>
      <c r="U1805" s="20">
        <v>1030306</v>
      </c>
      <c r="V1805" s="20">
        <v>240002864</v>
      </c>
      <c r="W1805" s="20" t="s">
        <v>847</v>
      </c>
      <c r="X1805" s="20" t="s">
        <v>5591</v>
      </c>
      <c r="Y1805" s="20" t="s">
        <v>37</v>
      </c>
      <c r="Z1805" s="20" t="s">
        <v>8453</v>
      </c>
      <c r="AA1805" s="20"/>
      <c r="AB1805" s="20"/>
      <c r="AC1805" s="20"/>
      <c r="AD1805" s="20" t="s">
        <v>175</v>
      </c>
      <c r="AE1805" s="20" t="s">
        <v>5593</v>
      </c>
    </row>
    <row r="1806" spans="1:31" ht="21" customHeight="1" x14ac:dyDescent="0.2">
      <c r="A1806" s="4">
        <f t="shared" si="88"/>
        <v>1804</v>
      </c>
      <c r="B1806" s="4" t="str">
        <f t="shared" si="89"/>
        <v>F050-00001473</v>
      </c>
      <c r="C1806" s="4" t="str">
        <f>IFERROR(VLOOKUP(F1806,Tablas!$A$1:$B$3,2,0),"")</f>
        <v>Factura</v>
      </c>
      <c r="D1806" s="4" t="str">
        <f t="shared" si="90"/>
        <v>Internacional - COBRANZA DOC. 90 DIAS  / DA 90 DAYS - 118-2024 Basado en Entregas 09-0007-00000754.</v>
      </c>
      <c r="E1806" s="19">
        <v>45446</v>
      </c>
      <c r="F1806" s="20" t="s">
        <v>1001</v>
      </c>
      <c r="G1806" s="20" t="s">
        <v>8454</v>
      </c>
      <c r="H1806" s="20" t="s">
        <v>80</v>
      </c>
      <c r="I1806" s="20" t="s">
        <v>81</v>
      </c>
      <c r="J1806" s="20" t="s">
        <v>82</v>
      </c>
      <c r="K1806" s="20" t="s">
        <v>82</v>
      </c>
      <c r="L1806" s="20" t="s">
        <v>83</v>
      </c>
      <c r="M1806" s="20" t="s">
        <v>33</v>
      </c>
      <c r="N1806" s="21">
        <v>383026.05</v>
      </c>
      <c r="O1806" s="25">
        <v>102386</v>
      </c>
      <c r="P1806" s="20"/>
      <c r="Q1806" s="19">
        <v>45446</v>
      </c>
      <c r="R1806" s="20"/>
      <c r="S1806" s="19">
        <v>45626</v>
      </c>
      <c r="T1806" s="20" t="s">
        <v>135</v>
      </c>
      <c r="U1806" s="20">
        <v>976292</v>
      </c>
      <c r="V1806" s="20">
        <v>240001673</v>
      </c>
      <c r="W1806" s="20" t="s">
        <v>847</v>
      </c>
      <c r="X1806" s="20" t="s">
        <v>5591</v>
      </c>
      <c r="Y1806" s="20" t="s">
        <v>37</v>
      </c>
      <c r="Z1806" s="20" t="s">
        <v>8455</v>
      </c>
      <c r="AA1806" s="20" t="s">
        <v>85</v>
      </c>
      <c r="AB1806" s="20"/>
      <c r="AC1806" s="20"/>
      <c r="AD1806" s="20" t="s">
        <v>86</v>
      </c>
      <c r="AE1806" s="20" t="s">
        <v>5593</v>
      </c>
    </row>
    <row r="1807" spans="1:31" ht="21" customHeight="1" x14ac:dyDescent="0.2">
      <c r="A1807" s="4">
        <f t="shared" si="88"/>
        <v>1805</v>
      </c>
      <c r="B1807" s="4" t="str">
        <f t="shared" si="89"/>
        <v>F050-00001507</v>
      </c>
      <c r="C1807" s="4" t="str">
        <f>IFERROR(VLOOKUP(F1807,Tablas!$A$1:$B$3,2,0),"")</f>
        <v>Factura</v>
      </c>
      <c r="D1807" s="4" t="str">
        <f t="shared" si="90"/>
        <v>Internacional - COBRANZA DOC. 105 DIAS  / DA 105 DAYS - 166-2024</v>
      </c>
      <c r="E1807" s="19">
        <v>45484</v>
      </c>
      <c r="F1807" s="20" t="s">
        <v>1001</v>
      </c>
      <c r="G1807" s="20" t="s">
        <v>8456</v>
      </c>
      <c r="H1807" s="20" t="s">
        <v>57</v>
      </c>
      <c r="I1807" s="20" t="s">
        <v>58</v>
      </c>
      <c r="J1807" s="20" t="s">
        <v>59</v>
      </c>
      <c r="K1807" s="20" t="s">
        <v>59</v>
      </c>
      <c r="L1807" s="20" t="s">
        <v>60</v>
      </c>
      <c r="M1807" s="20" t="s">
        <v>33</v>
      </c>
      <c r="N1807" s="21">
        <v>398091.17</v>
      </c>
      <c r="O1807" s="25">
        <v>105176</v>
      </c>
      <c r="P1807" s="20"/>
      <c r="Q1807" s="19">
        <v>45484</v>
      </c>
      <c r="R1807" s="20"/>
      <c r="S1807" s="19">
        <v>45694</v>
      </c>
      <c r="T1807" s="20" t="s">
        <v>61</v>
      </c>
      <c r="U1807" s="20">
        <v>992799</v>
      </c>
      <c r="V1807" s="20">
        <v>240002008</v>
      </c>
      <c r="W1807" s="20" t="s">
        <v>847</v>
      </c>
      <c r="X1807" s="20" t="s">
        <v>5958</v>
      </c>
      <c r="Y1807" s="20" t="s">
        <v>37</v>
      </c>
      <c r="Z1807" s="20" t="s">
        <v>8457</v>
      </c>
      <c r="AA1807" s="20" t="s">
        <v>64</v>
      </c>
      <c r="AB1807" s="20" t="s">
        <v>65</v>
      </c>
      <c r="AC1807" s="20" t="s">
        <v>66</v>
      </c>
      <c r="AD1807" s="20" t="s">
        <v>67</v>
      </c>
      <c r="AE1807" s="20" t="s">
        <v>5593</v>
      </c>
    </row>
    <row r="1808" spans="1:31" ht="21" customHeight="1" x14ac:dyDescent="0.2">
      <c r="A1808" s="4">
        <f t="shared" si="88"/>
        <v>1806</v>
      </c>
      <c r="B1808" s="4" t="str">
        <f t="shared" si="89"/>
        <v>F050-00001479</v>
      </c>
      <c r="C1808" s="4" t="str">
        <f>IFERROR(VLOOKUP(F1808,Tablas!$A$1:$B$3,2,0),"")</f>
        <v>Factura</v>
      </c>
      <c r="D1808" s="4" t="str">
        <f t="shared" si="90"/>
        <v>Internacional - COBRANZA DOC. 105 DIAS  / DA 105 DAYS - PI 131-2024 Basado en Entregas 09-0007-00000794. 0</v>
      </c>
      <c r="E1808" s="19">
        <v>45449</v>
      </c>
      <c r="F1808" s="20" t="s">
        <v>1001</v>
      </c>
      <c r="G1808" s="20" t="s">
        <v>8458</v>
      </c>
      <c r="H1808" s="20" t="s">
        <v>57</v>
      </c>
      <c r="I1808" s="20" t="s">
        <v>58</v>
      </c>
      <c r="J1808" s="20" t="s">
        <v>59</v>
      </c>
      <c r="K1808" s="20" t="s">
        <v>59</v>
      </c>
      <c r="L1808" s="20" t="s">
        <v>60</v>
      </c>
      <c r="M1808" s="20" t="s">
        <v>33</v>
      </c>
      <c r="N1808" s="21">
        <v>399306.54</v>
      </c>
      <c r="O1808" s="25">
        <v>106567</v>
      </c>
      <c r="P1808" s="20"/>
      <c r="Q1808" s="19">
        <v>45449</v>
      </c>
      <c r="R1808" s="20"/>
      <c r="S1808" s="19">
        <v>45659</v>
      </c>
      <c r="T1808" s="20" t="s">
        <v>61</v>
      </c>
      <c r="U1808" s="20">
        <v>978617</v>
      </c>
      <c r="V1808" s="20">
        <v>240001690</v>
      </c>
      <c r="W1808" s="20" t="s">
        <v>847</v>
      </c>
      <c r="X1808" s="20" t="s">
        <v>5591</v>
      </c>
      <c r="Y1808" s="20" t="s">
        <v>37</v>
      </c>
      <c r="Z1808" s="20" t="s">
        <v>8459</v>
      </c>
      <c r="AA1808" s="20" t="s">
        <v>64</v>
      </c>
      <c r="AB1808" s="20" t="s">
        <v>65</v>
      </c>
      <c r="AC1808" s="20" t="s">
        <v>66</v>
      </c>
      <c r="AD1808" s="20" t="s">
        <v>67</v>
      </c>
      <c r="AE1808" s="20" t="s">
        <v>5593</v>
      </c>
    </row>
    <row r="1809" spans="1:31" ht="21" customHeight="1" x14ac:dyDescent="0.2">
      <c r="A1809" s="4">
        <f t="shared" si="88"/>
        <v>1807</v>
      </c>
      <c r="B1809" s="4" t="str">
        <f t="shared" si="89"/>
        <v>F050-00001481</v>
      </c>
      <c r="C1809" s="4" t="str">
        <f>IFERROR(VLOOKUP(F1809,Tablas!$A$1:$B$3,2,0),"")</f>
        <v>Factura</v>
      </c>
      <c r="D1809" s="4" t="str">
        <f t="shared" si="90"/>
        <v>Internacional - COBRANZA DOC. 90 DIAS  / DA 90 DAYS - PI 045-2024 A - PANAMA Basado en Entregas 09-0007-</v>
      </c>
      <c r="E1809" s="19">
        <v>45454</v>
      </c>
      <c r="F1809" s="20" t="s">
        <v>1001</v>
      </c>
      <c r="G1809" s="20" t="s">
        <v>8460</v>
      </c>
      <c r="H1809" s="20" t="s">
        <v>80</v>
      </c>
      <c r="I1809" s="20" t="s">
        <v>81</v>
      </c>
      <c r="J1809" s="20" t="s">
        <v>168</v>
      </c>
      <c r="K1809" s="20" t="s">
        <v>168</v>
      </c>
      <c r="L1809" s="20" t="s">
        <v>169</v>
      </c>
      <c r="M1809" s="20" t="s">
        <v>33</v>
      </c>
      <c r="N1809" s="21">
        <v>403670.1</v>
      </c>
      <c r="O1809" s="25">
        <v>106762.8</v>
      </c>
      <c r="P1809" s="20"/>
      <c r="Q1809" s="19">
        <v>45454</v>
      </c>
      <c r="R1809" s="20"/>
      <c r="S1809" s="19">
        <v>45634</v>
      </c>
      <c r="T1809" s="20" t="s">
        <v>135</v>
      </c>
      <c r="U1809" s="20">
        <v>979689</v>
      </c>
      <c r="V1809" s="20">
        <v>240001714</v>
      </c>
      <c r="W1809" s="20" t="s">
        <v>847</v>
      </c>
      <c r="X1809" s="20" t="s">
        <v>5591</v>
      </c>
      <c r="Y1809" s="20" t="s">
        <v>37</v>
      </c>
      <c r="Z1809" s="20" t="s">
        <v>8461</v>
      </c>
      <c r="AA1809" s="20" t="s">
        <v>170</v>
      </c>
      <c r="AB1809" s="20" t="s">
        <v>171</v>
      </c>
      <c r="AC1809" s="20"/>
      <c r="AD1809" s="20" t="s">
        <v>172</v>
      </c>
      <c r="AE1809" s="20" t="s">
        <v>5593</v>
      </c>
    </row>
    <row r="1810" spans="1:31" ht="21" customHeight="1" x14ac:dyDescent="0.2">
      <c r="A1810" s="4">
        <f t="shared" si="88"/>
        <v>1808</v>
      </c>
      <c r="B1810" s="4" t="str">
        <f t="shared" si="89"/>
        <v>F050-00001563</v>
      </c>
      <c r="C1810" s="4" t="str">
        <f>IFERROR(VLOOKUP(F1810,Tablas!$A$1:$B$3,2,0),"")</f>
        <v>Factura</v>
      </c>
      <c r="D1810" s="4" t="str">
        <f t="shared" si="90"/>
        <v>Internacional - Pago adelantado - Saldo Cob. Doc. 90 Días - 186-2024USD 74,869.60 Pago Adelantado</v>
      </c>
      <c r="E1810" s="19">
        <v>45541</v>
      </c>
      <c r="F1810" s="20" t="s">
        <v>1001</v>
      </c>
      <c r="G1810" s="20" t="s">
        <v>8421</v>
      </c>
      <c r="H1810" s="20" t="s">
        <v>80</v>
      </c>
      <c r="I1810" s="20" t="s">
        <v>81</v>
      </c>
      <c r="J1810" s="20" t="s">
        <v>101</v>
      </c>
      <c r="K1810" s="20" t="s">
        <v>101</v>
      </c>
      <c r="L1810" s="20" t="s">
        <v>102</v>
      </c>
      <c r="M1810" s="20" t="s">
        <v>33</v>
      </c>
      <c r="N1810" s="21">
        <v>412210.93</v>
      </c>
      <c r="O1810" s="25">
        <v>108590.87</v>
      </c>
      <c r="P1810" s="20"/>
      <c r="Q1810" s="19">
        <v>45541</v>
      </c>
      <c r="R1810" s="20"/>
      <c r="S1810" s="19">
        <v>45631</v>
      </c>
      <c r="T1810" s="20" t="s">
        <v>103</v>
      </c>
      <c r="U1810" s="20">
        <v>1019992</v>
      </c>
      <c r="V1810" s="20">
        <v>240002652</v>
      </c>
      <c r="W1810" s="20" t="s">
        <v>847</v>
      </c>
      <c r="X1810" s="20" t="s">
        <v>5591</v>
      </c>
      <c r="Y1810" s="20" t="s">
        <v>37</v>
      </c>
      <c r="Z1810" s="20" t="s">
        <v>8422</v>
      </c>
      <c r="AA1810" s="20" t="s">
        <v>104</v>
      </c>
      <c r="AB1810" s="20"/>
      <c r="AC1810" s="20"/>
      <c r="AD1810" s="20" t="s">
        <v>78</v>
      </c>
      <c r="AE1810" s="20" t="s">
        <v>5593</v>
      </c>
    </row>
    <row r="1811" spans="1:31" ht="21" customHeight="1" x14ac:dyDescent="0.2">
      <c r="A1811" s="4">
        <f t="shared" si="88"/>
        <v>1809</v>
      </c>
      <c r="B1811" s="4" t="str">
        <f t="shared" si="89"/>
        <v>F050-00001566</v>
      </c>
      <c r="C1811" s="4" t="str">
        <f>IFERROR(VLOOKUP(F1811,Tablas!$A$1:$B$3,2,0),"")</f>
        <v>Factura</v>
      </c>
      <c r="D1811" s="4" t="str">
        <f t="shared" si="90"/>
        <v>Internacional - COBRANZA DOC. 105 DIAS  / DA 105 DAYS - 187-2024</v>
      </c>
      <c r="E1811" s="19">
        <v>45545</v>
      </c>
      <c r="F1811" s="20" t="s">
        <v>1001</v>
      </c>
      <c r="G1811" s="20" t="s">
        <v>8462</v>
      </c>
      <c r="H1811" s="20" t="s">
        <v>57</v>
      </c>
      <c r="I1811" s="20" t="s">
        <v>58</v>
      </c>
      <c r="J1811" s="20" t="s">
        <v>59</v>
      </c>
      <c r="K1811" s="20" t="s">
        <v>59</v>
      </c>
      <c r="L1811" s="20" t="s">
        <v>60</v>
      </c>
      <c r="M1811" s="20" t="s">
        <v>33</v>
      </c>
      <c r="N1811" s="21">
        <v>451123.68</v>
      </c>
      <c r="O1811" s="25">
        <v>118219</v>
      </c>
      <c r="P1811" s="20"/>
      <c r="Q1811" s="19">
        <v>45545</v>
      </c>
      <c r="R1811" s="20"/>
      <c r="S1811" s="19">
        <v>45755</v>
      </c>
      <c r="T1811" s="20" t="s">
        <v>61</v>
      </c>
      <c r="U1811" s="20">
        <v>1021530</v>
      </c>
      <c r="V1811" s="20">
        <v>240002677</v>
      </c>
      <c r="W1811" s="20" t="s">
        <v>847</v>
      </c>
      <c r="X1811" s="20" t="s">
        <v>5591</v>
      </c>
      <c r="Y1811" s="20" t="s">
        <v>37</v>
      </c>
      <c r="Z1811" s="20" t="s">
        <v>8463</v>
      </c>
      <c r="AA1811" s="20" t="s">
        <v>64</v>
      </c>
      <c r="AB1811" s="20" t="s">
        <v>65</v>
      </c>
      <c r="AC1811" s="20" t="s">
        <v>66</v>
      </c>
      <c r="AD1811" s="20" t="s">
        <v>67</v>
      </c>
      <c r="AE1811" s="20" t="s">
        <v>5593</v>
      </c>
    </row>
    <row r="1812" spans="1:31" ht="21" customHeight="1" x14ac:dyDescent="0.2">
      <c r="A1812" s="4">
        <f t="shared" si="88"/>
        <v>1810</v>
      </c>
      <c r="B1812" s="4" t="str">
        <f t="shared" si="89"/>
        <v>F050-00001231</v>
      </c>
      <c r="C1812" s="4" t="str">
        <f>IFERROR(VLOOKUP(F1812,Tablas!$A$1:$B$3,2,0),"")</f>
        <v>Factura</v>
      </c>
      <c r="D1812" s="4" t="str">
        <f t="shared" si="90"/>
        <v>Internacional - COBRANZA DOC. 105 DIAS  / DA 105 DAYS - 233 - 2023 Basado en Entregas 09-0010-00057779. 09</v>
      </c>
      <c r="E1812" s="19">
        <v>45267</v>
      </c>
      <c r="F1812" s="20" t="s">
        <v>1001</v>
      </c>
      <c r="G1812" s="20" t="s">
        <v>8464</v>
      </c>
      <c r="H1812" s="20" t="s">
        <v>57</v>
      </c>
      <c r="I1812" s="20" t="s">
        <v>58</v>
      </c>
      <c r="J1812" s="20" t="s">
        <v>59</v>
      </c>
      <c r="K1812" s="20" t="s">
        <v>59</v>
      </c>
      <c r="L1812" s="20" t="s">
        <v>60</v>
      </c>
      <c r="M1812" s="20" t="s">
        <v>33</v>
      </c>
      <c r="N1812" s="21">
        <v>484927.27</v>
      </c>
      <c r="O1812" s="25">
        <v>129073</v>
      </c>
      <c r="P1812" s="20"/>
      <c r="Q1812" s="19">
        <v>45267</v>
      </c>
      <c r="R1812" s="20"/>
      <c r="S1812" s="19">
        <v>45477</v>
      </c>
      <c r="T1812" s="20" t="s">
        <v>61</v>
      </c>
      <c r="U1812" s="20">
        <v>886245</v>
      </c>
      <c r="V1812" s="20">
        <v>230003587</v>
      </c>
      <c r="W1812" s="20" t="s">
        <v>847</v>
      </c>
      <c r="X1812" s="20" t="s">
        <v>5591</v>
      </c>
      <c r="Y1812" s="20" t="s">
        <v>37</v>
      </c>
      <c r="Z1812" s="20" t="s">
        <v>8465</v>
      </c>
      <c r="AA1812" s="20" t="s">
        <v>64</v>
      </c>
      <c r="AB1812" s="20" t="s">
        <v>65</v>
      </c>
      <c r="AC1812" s="20" t="s">
        <v>66</v>
      </c>
      <c r="AD1812" s="20" t="s">
        <v>67</v>
      </c>
      <c r="AE1812" s="20" t="s">
        <v>5593</v>
      </c>
    </row>
    <row r="1813" spans="1:31" ht="21" customHeight="1" x14ac:dyDescent="0.2">
      <c r="A1813" s="4">
        <f t="shared" si="88"/>
        <v>1811</v>
      </c>
      <c r="B1813" s="4" t="str">
        <f t="shared" si="89"/>
        <v>F050-00001554</v>
      </c>
      <c r="C1813" s="4" t="str">
        <f>IFERROR(VLOOKUP(F1813,Tablas!$A$1:$B$3,2,0),"")</f>
        <v>Factura</v>
      </c>
      <c r="D1813" s="4" t="str">
        <f t="shared" si="90"/>
        <v>Internacional - COBRANZA DOC. 90 DIAS  / DA 90 DAYS - 164-2024</v>
      </c>
      <c r="E1813" s="19">
        <v>45532</v>
      </c>
      <c r="F1813" s="20" t="s">
        <v>1001</v>
      </c>
      <c r="G1813" s="20" t="s">
        <v>8466</v>
      </c>
      <c r="H1813" s="20" t="s">
        <v>80</v>
      </c>
      <c r="I1813" s="20" t="s">
        <v>81</v>
      </c>
      <c r="J1813" s="20" t="s">
        <v>8467</v>
      </c>
      <c r="K1813" s="20" t="s">
        <v>8467</v>
      </c>
      <c r="L1813" s="20" t="s">
        <v>8468</v>
      </c>
      <c r="M1813" s="20"/>
      <c r="N1813" s="21">
        <v>500272.31</v>
      </c>
      <c r="O1813" s="25">
        <v>133477.14000000001</v>
      </c>
      <c r="P1813" s="20"/>
      <c r="Q1813" s="19">
        <v>45532</v>
      </c>
      <c r="R1813" s="20"/>
      <c r="S1813" s="19">
        <v>45712</v>
      </c>
      <c r="T1813" s="20" t="s">
        <v>135</v>
      </c>
      <c r="U1813" s="20">
        <v>1014467</v>
      </c>
      <c r="V1813" s="20">
        <v>240002557</v>
      </c>
      <c r="W1813" s="20" t="s">
        <v>847</v>
      </c>
      <c r="X1813" s="20" t="s">
        <v>5591</v>
      </c>
      <c r="Y1813" s="20" t="s">
        <v>52</v>
      </c>
      <c r="Z1813" s="20" t="s">
        <v>8469</v>
      </c>
      <c r="AA1813" s="20" t="s">
        <v>8470</v>
      </c>
      <c r="AB1813" s="20" t="s">
        <v>8471</v>
      </c>
      <c r="AC1813" s="20" t="s">
        <v>8472</v>
      </c>
      <c r="AD1813" s="20" t="s">
        <v>172</v>
      </c>
      <c r="AE1813" s="20" t="s">
        <v>5593</v>
      </c>
    </row>
    <row r="1814" spans="1:31" ht="21" customHeight="1" x14ac:dyDescent="0.2">
      <c r="A1814" s="4">
        <f t="shared" si="88"/>
        <v>1812</v>
      </c>
      <c r="B1814" s="4" t="str">
        <f t="shared" si="89"/>
        <v>F050-00001572</v>
      </c>
      <c r="C1814" s="4" t="str">
        <f>IFERROR(VLOOKUP(F1814,Tablas!$A$1:$B$3,2,0),"")</f>
        <v>Factura</v>
      </c>
      <c r="D1814" s="4" t="str">
        <f t="shared" si="90"/>
        <v>Internacional - COBRANZA DOC. 90 DIAS  / DA 90 DAYS - 263-2023</v>
      </c>
      <c r="E1814" s="19">
        <v>45553</v>
      </c>
      <c r="F1814" s="20" t="s">
        <v>1001</v>
      </c>
      <c r="G1814" s="20" t="s">
        <v>8473</v>
      </c>
      <c r="H1814" s="20" t="s">
        <v>80</v>
      </c>
      <c r="I1814" s="20" t="s">
        <v>81</v>
      </c>
      <c r="J1814" s="20" t="s">
        <v>8053</v>
      </c>
      <c r="K1814" s="20" t="s">
        <v>8053</v>
      </c>
      <c r="L1814" s="20" t="s">
        <v>8054</v>
      </c>
      <c r="M1814" s="20" t="s">
        <v>33</v>
      </c>
      <c r="N1814" s="21">
        <v>566276.87</v>
      </c>
      <c r="O1814" s="25">
        <v>149888</v>
      </c>
      <c r="P1814" s="20"/>
      <c r="Q1814" s="19">
        <v>45553</v>
      </c>
      <c r="R1814" s="20"/>
      <c r="S1814" s="19">
        <v>45733</v>
      </c>
      <c r="T1814" s="20" t="s">
        <v>135</v>
      </c>
      <c r="U1814" s="20">
        <v>1025844</v>
      </c>
      <c r="V1814" s="20">
        <v>240002763</v>
      </c>
      <c r="W1814" s="20" t="s">
        <v>847</v>
      </c>
      <c r="X1814" s="20" t="s">
        <v>5591</v>
      </c>
      <c r="Y1814" s="20" t="s">
        <v>37</v>
      </c>
      <c r="Z1814" s="20" t="s">
        <v>8474</v>
      </c>
      <c r="AA1814" s="20" t="s">
        <v>8055</v>
      </c>
      <c r="AB1814" s="20" t="s">
        <v>8056</v>
      </c>
      <c r="AC1814" s="20" t="s">
        <v>66</v>
      </c>
      <c r="AD1814" s="20" t="s">
        <v>8057</v>
      </c>
      <c r="AE1814" s="20" t="s">
        <v>5593</v>
      </c>
    </row>
    <row r="1815" spans="1:31" ht="21" customHeight="1" x14ac:dyDescent="0.2">
      <c r="A1815" s="4">
        <f t="shared" si="88"/>
        <v>1813</v>
      </c>
      <c r="B1815" s="4" t="str">
        <f t="shared" si="89"/>
        <v>F050-00001430</v>
      </c>
      <c r="C1815" s="4" t="str">
        <f>IFERROR(VLOOKUP(F1815,Tablas!$A$1:$B$3,2,0),"")</f>
        <v>Factura</v>
      </c>
      <c r="D1815" s="4" t="str">
        <f t="shared" si="90"/>
        <v>Internacional - COBRANZA DOC. 105 DIAS  / DA 105 DAYS - Basado en Entregas 09-0007-00000072. 09-0007-00000</v>
      </c>
      <c r="E1815" s="19">
        <v>45411</v>
      </c>
      <c r="F1815" s="20" t="s">
        <v>1001</v>
      </c>
      <c r="G1815" s="20" t="s">
        <v>8475</v>
      </c>
      <c r="H1815" s="20" t="s">
        <v>57</v>
      </c>
      <c r="I1815" s="20" t="s">
        <v>58</v>
      </c>
      <c r="J1815" s="20" t="s">
        <v>59</v>
      </c>
      <c r="K1815" s="20" t="s">
        <v>59</v>
      </c>
      <c r="L1815" s="20" t="s">
        <v>60</v>
      </c>
      <c r="M1815" s="20" t="s">
        <v>33</v>
      </c>
      <c r="N1815" s="21">
        <v>597737.35</v>
      </c>
      <c r="O1815" s="25">
        <v>159142</v>
      </c>
      <c r="P1815" s="20"/>
      <c r="Q1815" s="19">
        <v>45411</v>
      </c>
      <c r="R1815" s="20"/>
      <c r="S1815" s="19">
        <v>45621</v>
      </c>
      <c r="T1815" s="20" t="s">
        <v>61</v>
      </c>
      <c r="U1815" s="20">
        <v>955983</v>
      </c>
      <c r="V1815" s="20">
        <v>240001171</v>
      </c>
      <c r="W1815" s="20" t="s">
        <v>847</v>
      </c>
      <c r="X1815" s="20" t="s">
        <v>5958</v>
      </c>
      <c r="Y1815" s="20" t="s">
        <v>37</v>
      </c>
      <c r="Z1815" s="20" t="s">
        <v>8476</v>
      </c>
      <c r="AA1815" s="20" t="s">
        <v>64</v>
      </c>
      <c r="AB1815" s="20" t="s">
        <v>65</v>
      </c>
      <c r="AC1815" s="20" t="s">
        <v>66</v>
      </c>
      <c r="AD1815" s="20" t="s">
        <v>67</v>
      </c>
      <c r="AE1815" s="20" t="s">
        <v>5593</v>
      </c>
    </row>
    <row r="1816" spans="1:31" ht="21" customHeight="1" x14ac:dyDescent="0.2">
      <c r="A1816" s="4">
        <f t="shared" si="88"/>
        <v>1814</v>
      </c>
      <c r="B1816" s="4" t="str">
        <f t="shared" si="89"/>
        <v>F050-00001349</v>
      </c>
      <c r="C1816" s="4" t="str">
        <f>IFERROR(VLOOKUP(F1816,Tablas!$A$1:$B$3,2,0),"")</f>
        <v>Factura</v>
      </c>
      <c r="D1816" s="4" t="str">
        <f t="shared" si="90"/>
        <v>Internacional - COBRANZA DOC. 105 DIAS  / DA 105 DAYS - 282-2023 Basado en Entregas 09-0010-00058226. 09-0</v>
      </c>
      <c r="E1816" s="19">
        <v>45289</v>
      </c>
      <c r="F1816" s="20" t="s">
        <v>1001</v>
      </c>
      <c r="G1816" s="20" t="s">
        <v>8477</v>
      </c>
      <c r="H1816" s="20" t="s">
        <v>57</v>
      </c>
      <c r="I1816" s="20" t="s">
        <v>58</v>
      </c>
      <c r="J1816" s="20" t="s">
        <v>59</v>
      </c>
      <c r="K1816" s="20" t="s">
        <v>59</v>
      </c>
      <c r="L1816" s="20" t="s">
        <v>60</v>
      </c>
      <c r="M1816" s="20" t="s">
        <v>33</v>
      </c>
      <c r="N1816" s="21">
        <v>625704.13</v>
      </c>
      <c r="O1816" s="25">
        <v>168881</v>
      </c>
      <c r="P1816" s="20"/>
      <c r="Q1816" s="19">
        <v>45289</v>
      </c>
      <c r="R1816" s="20"/>
      <c r="S1816" s="19">
        <v>45499</v>
      </c>
      <c r="T1816" s="20" t="s">
        <v>61</v>
      </c>
      <c r="U1816" s="20">
        <v>897418</v>
      </c>
      <c r="V1816" s="20">
        <v>230003976</v>
      </c>
      <c r="W1816" s="20" t="s">
        <v>847</v>
      </c>
      <c r="X1816" s="20" t="s">
        <v>5958</v>
      </c>
      <c r="Y1816" s="20" t="s">
        <v>37</v>
      </c>
      <c r="Z1816" s="20" t="s">
        <v>8478</v>
      </c>
      <c r="AA1816" s="20" t="s">
        <v>64</v>
      </c>
      <c r="AB1816" s="20" t="s">
        <v>65</v>
      </c>
      <c r="AC1816" s="20" t="s">
        <v>66</v>
      </c>
      <c r="AD1816" s="20" t="s">
        <v>67</v>
      </c>
      <c r="AE1816" s="20" t="s">
        <v>5593</v>
      </c>
    </row>
    <row r="1817" spans="1:31" ht="21" customHeight="1" x14ac:dyDescent="0.2">
      <c r="A1817" s="4">
        <f t="shared" si="88"/>
        <v>1815</v>
      </c>
      <c r="B1817" s="4" t="str">
        <f t="shared" si="89"/>
        <v>F050-00001398</v>
      </c>
      <c r="C1817" s="4" t="str">
        <f>IFERROR(VLOOKUP(F1817,Tablas!$A$1:$B$3,2,0),"")</f>
        <v>Factura</v>
      </c>
      <c r="D1817" s="4" t="str">
        <f t="shared" si="90"/>
        <v>Internacional - COBRANZA DOC. 105 DIAS  / DA 105 DAYS - Basado en Entregas 09-0010-00059313. 09-0010-00059</v>
      </c>
      <c r="E1817" s="19">
        <v>45366</v>
      </c>
      <c r="F1817" s="20" t="s">
        <v>1001</v>
      </c>
      <c r="G1817" s="20" t="s">
        <v>8479</v>
      </c>
      <c r="H1817" s="20" t="s">
        <v>57</v>
      </c>
      <c r="I1817" s="20" t="s">
        <v>58</v>
      </c>
      <c r="J1817" s="20" t="s">
        <v>59</v>
      </c>
      <c r="K1817" s="20" t="s">
        <v>59</v>
      </c>
      <c r="L1817" s="20" t="s">
        <v>60</v>
      </c>
      <c r="M1817" s="20" t="s">
        <v>33</v>
      </c>
      <c r="N1817" s="21">
        <v>681391.92</v>
      </c>
      <c r="O1817" s="25">
        <v>185311.9</v>
      </c>
      <c r="P1817" s="20"/>
      <c r="Q1817" s="19">
        <v>45366</v>
      </c>
      <c r="R1817" s="20"/>
      <c r="S1817" s="19">
        <v>45576</v>
      </c>
      <c r="T1817" s="20" t="s">
        <v>61</v>
      </c>
      <c r="U1817" s="20">
        <v>933606</v>
      </c>
      <c r="V1817" s="20">
        <v>240000710</v>
      </c>
      <c r="W1817" s="20" t="s">
        <v>847</v>
      </c>
      <c r="X1817" s="20" t="s">
        <v>5591</v>
      </c>
      <c r="Y1817" s="20" t="s">
        <v>37</v>
      </c>
      <c r="Z1817" s="20" t="s">
        <v>8480</v>
      </c>
      <c r="AA1817" s="20" t="s">
        <v>64</v>
      </c>
      <c r="AB1817" s="20" t="s">
        <v>65</v>
      </c>
      <c r="AC1817" s="20" t="s">
        <v>66</v>
      </c>
      <c r="AD1817" s="20" t="s">
        <v>67</v>
      </c>
      <c r="AE1817" s="20" t="s">
        <v>5593</v>
      </c>
    </row>
    <row r="1818" spans="1:31" ht="21" customHeight="1" x14ac:dyDescent="0.2">
      <c r="A1818" s="4">
        <f t="shared" si="88"/>
        <v>1816</v>
      </c>
      <c r="B1818" s="4" t="str">
        <f t="shared" si="89"/>
        <v>F050-00001499</v>
      </c>
      <c r="C1818" s="4" t="str">
        <f>IFERROR(VLOOKUP(F1818,Tablas!$A$1:$B$3,2,0),"")</f>
        <v>Factura</v>
      </c>
      <c r="D1818" s="4" t="str">
        <f t="shared" si="90"/>
        <v>Internacional - PAGO ADELANTADO - SALDO COBRANZA DOCUMENTARIA 105 Y 120 DÍAS - 155-2024 153,755.20 Pago Adelantado</v>
      </c>
      <c r="E1818" s="19">
        <v>45477</v>
      </c>
      <c r="F1818" s="20" t="s">
        <v>1001</v>
      </c>
      <c r="G1818" s="20" t="s">
        <v>8433</v>
      </c>
      <c r="H1818" s="20" t="s">
        <v>80</v>
      </c>
      <c r="I1818" s="20" t="s">
        <v>81</v>
      </c>
      <c r="J1818" s="20" t="s">
        <v>101</v>
      </c>
      <c r="K1818" s="20" t="s">
        <v>101</v>
      </c>
      <c r="L1818" s="20" t="s">
        <v>102</v>
      </c>
      <c r="M1818" s="20" t="s">
        <v>33</v>
      </c>
      <c r="N1818" s="21">
        <v>716107.15</v>
      </c>
      <c r="O1818" s="25">
        <v>188350.12</v>
      </c>
      <c r="P1818" s="20"/>
      <c r="Q1818" s="19">
        <v>45477</v>
      </c>
      <c r="R1818" s="20"/>
      <c r="S1818" s="19">
        <v>45599</v>
      </c>
      <c r="T1818" s="20" t="s">
        <v>8434</v>
      </c>
      <c r="U1818" s="20">
        <v>990290</v>
      </c>
      <c r="V1818" s="20">
        <v>240001964</v>
      </c>
      <c r="W1818" s="20" t="s">
        <v>847</v>
      </c>
      <c r="X1818" s="20" t="s">
        <v>5591</v>
      </c>
      <c r="Y1818" s="20" t="s">
        <v>37</v>
      </c>
      <c r="Z1818" s="20" t="s">
        <v>8435</v>
      </c>
      <c r="AA1818" s="20" t="s">
        <v>104</v>
      </c>
      <c r="AB1818" s="20"/>
      <c r="AC1818" s="20"/>
      <c r="AD1818" s="20" t="s">
        <v>78</v>
      </c>
      <c r="AE1818" s="20" t="s">
        <v>5593</v>
      </c>
    </row>
    <row r="1819" spans="1:31" ht="21" customHeight="1" x14ac:dyDescent="0.2">
      <c r="A1819" s="4">
        <f t="shared" si="88"/>
        <v>1817</v>
      </c>
      <c r="B1819" s="4" t="str">
        <f t="shared" si="89"/>
        <v>F050-00001555</v>
      </c>
      <c r="C1819" s="4" t="str">
        <f>IFERROR(VLOOKUP(F1819,Tablas!$A$1:$B$3,2,0),"")</f>
        <v>Factura</v>
      </c>
      <c r="D1819" s="4" t="str">
        <f t="shared" si="90"/>
        <v>Internacional - Cobranza Doc. 105 dìas / 120 dìas - 045-2024 B</v>
      </c>
      <c r="E1819" s="19">
        <v>45532</v>
      </c>
      <c r="F1819" s="20" t="s">
        <v>1001</v>
      </c>
      <c r="G1819" s="20" t="s">
        <v>8483</v>
      </c>
      <c r="H1819" s="20" t="s">
        <v>80</v>
      </c>
      <c r="I1819" s="20" t="s">
        <v>81</v>
      </c>
      <c r="J1819" s="20" t="s">
        <v>168</v>
      </c>
      <c r="K1819" s="20" t="s">
        <v>168</v>
      </c>
      <c r="L1819" s="20" t="s">
        <v>169</v>
      </c>
      <c r="M1819" s="20" t="s">
        <v>33</v>
      </c>
      <c r="N1819" s="21">
        <v>917318.87</v>
      </c>
      <c r="O1819" s="25">
        <v>244748.9</v>
      </c>
      <c r="P1819" s="20"/>
      <c r="Q1819" s="19">
        <v>45532</v>
      </c>
      <c r="R1819" s="20"/>
      <c r="S1819" s="19">
        <v>45532</v>
      </c>
      <c r="T1819" s="20" t="s">
        <v>8417</v>
      </c>
      <c r="U1819" s="20">
        <v>1014566</v>
      </c>
      <c r="V1819" s="20">
        <v>240002558</v>
      </c>
      <c r="W1819" s="20" t="s">
        <v>847</v>
      </c>
      <c r="X1819" s="20" t="s">
        <v>5591</v>
      </c>
      <c r="Y1819" s="20" t="s">
        <v>37</v>
      </c>
      <c r="Z1819" s="20" t="s">
        <v>8484</v>
      </c>
      <c r="AA1819" s="20" t="s">
        <v>170</v>
      </c>
      <c r="AB1819" s="20" t="s">
        <v>171</v>
      </c>
      <c r="AC1819" s="20" t="s">
        <v>66</v>
      </c>
      <c r="AD1819" s="20" t="s">
        <v>172</v>
      </c>
      <c r="AE1819" s="20" t="s">
        <v>5593</v>
      </c>
    </row>
    <row r="1820" spans="1:31" ht="21" customHeight="1" x14ac:dyDescent="0.2">
      <c r="A1820" s="4">
        <f t="shared" si="88"/>
        <v>1818</v>
      </c>
      <c r="B1820" s="4" t="str">
        <f t="shared" si="89"/>
        <v>F050-00001443</v>
      </c>
      <c r="C1820" s="4" t="str">
        <f>IFERROR(VLOOKUP(F1820,Tablas!$A$1:$B$3,2,0),"")</f>
        <v>Factura</v>
      </c>
      <c r="D1820" s="4" t="str">
        <f t="shared" si="90"/>
        <v>Internacional - Cobranza Doc. 105 dìas / 120 dìas - Basado en Entregas 09-0007-00000275. 09-0007-00000</v>
      </c>
      <c r="E1820" s="19">
        <v>45421</v>
      </c>
      <c r="F1820" s="20" t="s">
        <v>1001</v>
      </c>
      <c r="G1820" s="20" t="s">
        <v>8485</v>
      </c>
      <c r="H1820" s="20" t="s">
        <v>80</v>
      </c>
      <c r="I1820" s="20" t="s">
        <v>81</v>
      </c>
      <c r="J1820" s="20" t="s">
        <v>133</v>
      </c>
      <c r="K1820" s="20" t="s">
        <v>133</v>
      </c>
      <c r="L1820" s="20" t="s">
        <v>134</v>
      </c>
      <c r="M1820" s="20" t="s">
        <v>33</v>
      </c>
      <c r="N1820" s="21">
        <v>924456.95</v>
      </c>
      <c r="O1820" s="25">
        <v>248243</v>
      </c>
      <c r="P1820" s="20"/>
      <c r="Q1820" s="19">
        <v>45421</v>
      </c>
      <c r="R1820" s="20"/>
      <c r="S1820" s="19">
        <v>45421</v>
      </c>
      <c r="T1820" s="20" t="s">
        <v>8417</v>
      </c>
      <c r="U1820" s="20">
        <v>961517</v>
      </c>
      <c r="V1820" s="20">
        <v>240001293</v>
      </c>
      <c r="W1820" s="20" t="s">
        <v>847</v>
      </c>
      <c r="X1820" s="20" t="s">
        <v>5591</v>
      </c>
      <c r="Y1820" s="20" t="s">
        <v>37</v>
      </c>
      <c r="Z1820" s="20" t="s">
        <v>8486</v>
      </c>
      <c r="AA1820" s="20" t="s">
        <v>136</v>
      </c>
      <c r="AB1820" s="20"/>
      <c r="AC1820" s="20" t="s">
        <v>66</v>
      </c>
      <c r="AD1820" s="20" t="s">
        <v>137</v>
      </c>
      <c r="AE1820" s="20" t="s">
        <v>5593</v>
      </c>
    </row>
    <row r="1821" spans="1:31" ht="21" customHeight="1" x14ac:dyDescent="0.2">
      <c r="A1821" s="4">
        <f t="shared" si="88"/>
        <v>1819</v>
      </c>
      <c r="B1821" s="4" t="str">
        <f t="shared" si="89"/>
        <v>F050-00001571</v>
      </c>
      <c r="C1821" s="4" t="str">
        <f>IFERROR(VLOOKUP(F1821,Tablas!$A$1:$B$3,2,0),"")</f>
        <v>Factura</v>
      </c>
      <c r="D1821" s="4" t="str">
        <f t="shared" si="90"/>
        <v>Internacional - CONTADO ADELANTADO / CASH IN ADVANCE - 182-2024</v>
      </c>
      <c r="E1821" s="19">
        <v>45552</v>
      </c>
      <c r="F1821" s="20" t="s">
        <v>1001</v>
      </c>
      <c r="G1821" s="20" t="s">
        <v>8487</v>
      </c>
      <c r="H1821" s="20" t="s">
        <v>80</v>
      </c>
      <c r="I1821" s="20" t="s">
        <v>81</v>
      </c>
      <c r="J1821" s="20" t="s">
        <v>31</v>
      </c>
      <c r="K1821" s="20" t="s">
        <v>31</v>
      </c>
      <c r="L1821" s="20" t="s">
        <v>32</v>
      </c>
      <c r="M1821" s="20" t="s">
        <v>33</v>
      </c>
      <c r="N1821" s="21">
        <v>2014609.97</v>
      </c>
      <c r="O1821" s="25">
        <v>531840.02</v>
      </c>
      <c r="P1821" s="20"/>
      <c r="Q1821" s="19">
        <v>45552</v>
      </c>
      <c r="R1821" s="20"/>
      <c r="S1821" s="19">
        <v>45552</v>
      </c>
      <c r="T1821" s="20" t="s">
        <v>70</v>
      </c>
      <c r="U1821" s="20">
        <v>1025324</v>
      </c>
      <c r="V1821" s="20">
        <v>240002743</v>
      </c>
      <c r="W1821" s="20" t="s">
        <v>847</v>
      </c>
      <c r="X1821" s="20" t="s">
        <v>5958</v>
      </c>
      <c r="Y1821" s="20" t="s">
        <v>37</v>
      </c>
      <c r="Z1821" s="20" t="s">
        <v>8488</v>
      </c>
      <c r="AA1821" s="20" t="s">
        <v>39</v>
      </c>
      <c r="AB1821" s="20" t="s">
        <v>40</v>
      </c>
      <c r="AC1821" s="20"/>
      <c r="AD1821" s="20" t="s">
        <v>42</v>
      </c>
      <c r="AE1821" s="20" t="s">
        <v>5593</v>
      </c>
    </row>
  </sheetData>
  <autoFilter ref="A2:AF1821" xr:uid="{7C096F19-6A48-4A92-BE02-E552580BA475}"/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B7A1-E250-4BEC-9DE9-0B0445412540}">
  <sheetPr>
    <tabColor theme="6" tint="0.59999389629810485"/>
  </sheetPr>
  <dimension ref="A1:T1820"/>
  <sheetViews>
    <sheetView topLeftCell="G1" workbookViewId="0">
      <selection activeCell="I1" sqref="I1"/>
    </sheetView>
  </sheetViews>
  <sheetFormatPr baseColWidth="10" defaultRowHeight="12" x14ac:dyDescent="0.2"/>
  <cols>
    <col min="1" max="1" width="17.28515625" style="31" customWidth="1"/>
    <col min="2" max="2" width="42.28515625" style="31" customWidth="1"/>
    <col min="3" max="3" width="25.5703125" style="31" customWidth="1"/>
    <col min="4" max="4" width="27.85546875" style="31" customWidth="1"/>
    <col min="5" max="5" width="15.140625" style="32" customWidth="1"/>
    <col min="6" max="6" width="23.42578125" style="32" customWidth="1"/>
    <col min="7" max="7" width="20.140625" style="32" customWidth="1"/>
    <col min="8" max="8" width="26.5703125" style="31" customWidth="1"/>
    <col min="9" max="9" width="17.5703125" style="31" customWidth="1"/>
    <col min="10" max="10" width="20.85546875" style="31" customWidth="1"/>
    <col min="11" max="11" width="29.5703125" style="31" customWidth="1"/>
    <col min="12" max="12" width="24" style="31" customWidth="1"/>
    <col min="13" max="13" width="35.140625" style="31" customWidth="1"/>
    <col min="14" max="14" width="23.140625" style="31" customWidth="1"/>
    <col min="15" max="15" width="102.5703125" style="31" customWidth="1"/>
    <col min="16" max="16384" width="11.42578125" style="31"/>
  </cols>
  <sheetData>
    <row r="1" spans="1:20" ht="28.5" customHeight="1" x14ac:dyDescent="0.2">
      <c r="A1" s="26"/>
      <c r="B1" s="26" t="s">
        <v>8502</v>
      </c>
      <c r="C1" s="26" t="s">
        <v>8503</v>
      </c>
      <c r="D1" s="26" t="s">
        <v>8504</v>
      </c>
      <c r="E1" s="27" t="s">
        <v>8490</v>
      </c>
      <c r="F1" s="27" t="s">
        <v>8515</v>
      </c>
      <c r="G1" s="27" t="s">
        <v>8505</v>
      </c>
      <c r="H1" s="26" t="s">
        <v>8492</v>
      </c>
      <c r="I1" s="26" t="s">
        <v>8506</v>
      </c>
      <c r="J1" s="28" t="s">
        <v>8491</v>
      </c>
      <c r="K1" s="29" t="s">
        <v>8507</v>
      </c>
      <c r="L1" s="29" t="s">
        <v>8508</v>
      </c>
      <c r="M1" s="29" t="s">
        <v>8509</v>
      </c>
      <c r="N1" s="29" t="s">
        <v>8510</v>
      </c>
      <c r="O1" s="29" t="s">
        <v>8511</v>
      </c>
      <c r="P1" s="30"/>
      <c r="Q1" s="30"/>
      <c r="R1" s="30"/>
      <c r="S1" s="30"/>
      <c r="T1" s="30"/>
    </row>
    <row r="2" spans="1:20" x14ac:dyDescent="0.2">
      <c r="A2" s="31">
        <f>ROW()-1</f>
        <v>1</v>
      </c>
      <c r="B2" s="31" t="str">
        <f>VLOOKUP($A2,'SAP- FACT'!$A:$AE,12,0)</f>
        <v>CASTAÑEDA ALVARADO,ALEJANDRA DANIELA</v>
      </c>
      <c r="C2" s="31" t="str">
        <f>VLOOKUP($A2,'SAP- FACT'!$A:$AE,2,0)</f>
        <v>B010-00018567</v>
      </c>
      <c r="D2" s="31" t="str">
        <f>VLOOKUP($A2,'SAP- FACT'!$A:$AE,2,0)</f>
        <v>B010-00018567</v>
      </c>
      <c r="E2" s="32">
        <v>45566</v>
      </c>
      <c r="F2" s="32">
        <f>VLOOKUP($A2,'SAP- FACT'!$A:$AE,5,0)</f>
        <v>45401</v>
      </c>
      <c r="G2" s="32">
        <f>VLOOKUP($A2,'SAP- FACT'!$A:$AE,19,0)</f>
        <v>45401</v>
      </c>
      <c r="H2" s="31" t="s">
        <v>8512</v>
      </c>
      <c r="I2" s="31" t="str">
        <f>VLOOKUP($A2,'SAP- FACT'!$A:$AE,3,0)</f>
        <v>Boleta</v>
      </c>
      <c r="J2" s="31" t="str">
        <f>IF(VLOOKUP($A2,'SAP- FACT'!$A:$AE,15,0)=0,"PEN","USD")</f>
        <v>PEN</v>
      </c>
      <c r="K2" s="31" t="s">
        <v>8499</v>
      </c>
      <c r="L2" s="31">
        <v>1</v>
      </c>
      <c r="M2" s="33">
        <f>IF(J2="PEN",VLOOKUP($A2,'SAP- FACT'!$A:$AE,14,0),VLOOKUP($A2,'SAP- FACT'!$A:$AE,15,0))</f>
        <v>1.53</v>
      </c>
      <c r="N2" s="31" t="str">
        <f>IF(VLOOKUP($A2,'SAP- FACT'!$A:$AE,15,0)=0,"PEN","USD")</f>
        <v>PEN</v>
      </c>
      <c r="O2" s="31" t="str">
        <f>VLOOKUP($A2,'SAP- FACT'!$A:$AE,4,0)</f>
        <v>Juntoz - CONTADO / CASH - NO DESPACHAR Basado en Entregas 09-0013-00003804.</v>
      </c>
    </row>
    <row r="3" spans="1:20" x14ac:dyDescent="0.2">
      <c r="A3" s="31">
        <f t="shared" ref="A3:A66" si="0">ROW()-1</f>
        <v>2</v>
      </c>
      <c r="B3" s="31" t="str">
        <f>VLOOKUP($A3,'SAP- FACT'!$A:$AE,12,0)</f>
        <v>CASTAÑEDA ALVARADO,ALEJANDRA DANIELA</v>
      </c>
      <c r="C3" s="31" t="str">
        <f>VLOOKUP($A3,'SAP- FACT'!$A:$AE,2,0)</f>
        <v>B010-00018566</v>
      </c>
      <c r="D3" s="31" t="str">
        <f>VLOOKUP($A3,'SAP- FACT'!$A:$AE,2,0)</f>
        <v>B010-00018566</v>
      </c>
      <c r="E3" s="32">
        <v>45566</v>
      </c>
      <c r="F3" s="32">
        <f>VLOOKUP($A3,'SAP- FACT'!$A:$AE,5,0)</f>
        <v>45401</v>
      </c>
      <c r="G3" s="32">
        <f>VLOOKUP($A3,'SAP- FACT'!$A:$AE,19,0)</f>
        <v>45401</v>
      </c>
      <c r="H3" s="31" t="s">
        <v>8512</v>
      </c>
      <c r="I3" s="31" t="str">
        <f>VLOOKUP($A3,'SAP- FACT'!$A:$AE,3,0)</f>
        <v>Boleta</v>
      </c>
      <c r="J3" s="31" t="str">
        <f>IF(VLOOKUP($A3,'SAP- FACT'!$A:$AE,15,0)=0,"PEN","USD")</f>
        <v>PEN</v>
      </c>
      <c r="K3" s="31" t="s">
        <v>8499</v>
      </c>
      <c r="L3" s="31">
        <v>1</v>
      </c>
      <c r="M3" s="33">
        <f>IF(J3="PEN",VLOOKUP($A3,'SAP- FACT'!$A:$AE,14,0),VLOOKUP($A3,'SAP- FACT'!$A:$AE,15,0))</f>
        <v>1.53</v>
      </c>
      <c r="N3" s="31" t="str">
        <f>IF(VLOOKUP($A3,'SAP- FACT'!$A:$AE,15,0)=0,"PEN","USD")</f>
        <v>PEN</v>
      </c>
      <c r="O3" s="31" t="str">
        <f>VLOOKUP($A3,'SAP- FACT'!$A:$AE,4,0)</f>
        <v>Juntoz - CONTADO / CASH - NO DESPACHAR Basado en Entregas 09-0013-00003803.</v>
      </c>
    </row>
    <row r="4" spans="1:20" x14ac:dyDescent="0.2">
      <c r="A4" s="31">
        <f t="shared" si="0"/>
        <v>3</v>
      </c>
      <c r="B4" s="31" t="str">
        <f>VLOOKUP($A4,'SAP- FACT'!$A:$AE,12,0)</f>
        <v>CASTAÑEDA ALVARADO,ALEJANDRA DANIELA</v>
      </c>
      <c r="C4" s="31" t="str">
        <f>VLOOKUP($A4,'SAP- FACT'!$A:$AE,2,0)</f>
        <v>B010-00018553</v>
      </c>
      <c r="D4" s="31" t="str">
        <f>VLOOKUP($A4,'SAP- FACT'!$A:$AE,2,0)</f>
        <v>B010-00018553</v>
      </c>
      <c r="E4" s="32">
        <v>45566</v>
      </c>
      <c r="F4" s="32">
        <f>VLOOKUP($A4,'SAP- FACT'!$A:$AE,5,0)</f>
        <v>45401</v>
      </c>
      <c r="G4" s="32">
        <f>VLOOKUP($A4,'SAP- FACT'!$A:$AE,19,0)</f>
        <v>45401</v>
      </c>
      <c r="H4" s="31" t="s">
        <v>8512</v>
      </c>
      <c r="I4" s="31" t="str">
        <f>VLOOKUP($A4,'SAP- FACT'!$A:$AE,3,0)</f>
        <v>Boleta</v>
      </c>
      <c r="J4" s="31" t="str">
        <f>IF(VLOOKUP($A4,'SAP- FACT'!$A:$AE,15,0)=0,"PEN","USD")</f>
        <v>PEN</v>
      </c>
      <c r="K4" s="31" t="s">
        <v>8499</v>
      </c>
      <c r="L4" s="31">
        <v>1</v>
      </c>
      <c r="M4" s="33">
        <f>IF(J4="PEN",VLOOKUP($A4,'SAP- FACT'!$A:$AE,14,0),VLOOKUP($A4,'SAP- FACT'!$A:$AE,15,0))</f>
        <v>1.53</v>
      </c>
      <c r="N4" s="31" t="str">
        <f>IF(VLOOKUP($A4,'SAP- FACT'!$A:$AE,15,0)=0,"PEN","USD")</f>
        <v>PEN</v>
      </c>
      <c r="O4" s="31" t="str">
        <f>VLOOKUP($A4,'SAP- FACT'!$A:$AE,4,0)</f>
        <v>Juntoz - CONTADO / CASH - NO DESPACHAR Basado en Entregas 09-0013-00003809.</v>
      </c>
    </row>
    <row r="5" spans="1:20" x14ac:dyDescent="0.2">
      <c r="A5" s="31">
        <f t="shared" si="0"/>
        <v>4</v>
      </c>
      <c r="B5" s="31" t="str">
        <f>VLOOKUP($A5,'SAP- FACT'!$A:$AE,12,0)</f>
        <v>CASTAÑEDA ALVARADO,ALEJANDRA DANIELA</v>
      </c>
      <c r="C5" s="31" t="str">
        <f>VLOOKUP($A5,'SAP- FACT'!$A:$AE,2,0)</f>
        <v>B010-00018554</v>
      </c>
      <c r="D5" s="31" t="str">
        <f>VLOOKUP($A5,'SAP- FACT'!$A:$AE,2,0)</f>
        <v>B010-00018554</v>
      </c>
      <c r="E5" s="32">
        <v>45566</v>
      </c>
      <c r="F5" s="32">
        <f>VLOOKUP($A5,'SAP- FACT'!$A:$AE,5,0)</f>
        <v>45401</v>
      </c>
      <c r="G5" s="32">
        <f>VLOOKUP($A5,'SAP- FACT'!$A:$AE,19,0)</f>
        <v>45401</v>
      </c>
      <c r="H5" s="31" t="s">
        <v>8512</v>
      </c>
      <c r="I5" s="31" t="str">
        <f>VLOOKUP($A5,'SAP- FACT'!$A:$AE,3,0)</f>
        <v>Boleta</v>
      </c>
      <c r="J5" s="31" t="str">
        <f>IF(VLOOKUP($A5,'SAP- FACT'!$A:$AE,15,0)=0,"PEN","USD")</f>
        <v>PEN</v>
      </c>
      <c r="K5" s="31" t="s">
        <v>8499</v>
      </c>
      <c r="L5" s="31">
        <v>1</v>
      </c>
      <c r="M5" s="33">
        <f>IF(J5="PEN",VLOOKUP($A5,'SAP- FACT'!$A:$AE,14,0),VLOOKUP($A5,'SAP- FACT'!$A:$AE,15,0))</f>
        <v>1.53</v>
      </c>
      <c r="N5" s="31" t="str">
        <f>IF(VLOOKUP($A5,'SAP- FACT'!$A:$AE,15,0)=0,"PEN","USD")</f>
        <v>PEN</v>
      </c>
      <c r="O5" s="31" t="str">
        <f>VLOOKUP($A5,'SAP- FACT'!$A:$AE,4,0)</f>
        <v>Juntoz - CONTADO / CASH - NO DESPACHAR Basado en Entregas 09-0013-00003808.</v>
      </c>
    </row>
    <row r="6" spans="1:20" x14ac:dyDescent="0.2">
      <c r="A6" s="31">
        <f t="shared" si="0"/>
        <v>5</v>
      </c>
      <c r="B6" s="31" t="str">
        <f>VLOOKUP($A6,'SAP- FACT'!$A:$AE,12,0)</f>
        <v>ARAGON MIGUEL</v>
      </c>
      <c r="C6" s="31" t="str">
        <f>VLOOKUP($A6,'SAP- FACT'!$A:$AE,2,0)</f>
        <v>B010-00020474</v>
      </c>
      <c r="D6" s="31" t="str">
        <f>VLOOKUP($A6,'SAP- FACT'!$A:$AE,2,0)</f>
        <v>B010-00020474</v>
      </c>
      <c r="E6" s="32">
        <v>45566</v>
      </c>
      <c r="F6" s="32">
        <f>VLOOKUP($A6,'SAP- FACT'!$A:$AE,5,0)</f>
        <v>45558</v>
      </c>
      <c r="G6" s="32">
        <f>VLOOKUP($A6,'SAP- FACT'!$A:$AE,19,0)</f>
        <v>45558</v>
      </c>
      <c r="H6" s="31" t="s">
        <v>8512</v>
      </c>
      <c r="I6" s="31" t="str">
        <f>VLOOKUP($A6,'SAP- FACT'!$A:$AE,3,0)</f>
        <v>Boleta</v>
      </c>
      <c r="J6" s="31" t="str">
        <f>IF(VLOOKUP($A6,'SAP- FACT'!$A:$AE,15,0)=0,"PEN","USD")</f>
        <v>PEN</v>
      </c>
      <c r="K6" s="31" t="s">
        <v>8499</v>
      </c>
      <c r="L6" s="31">
        <v>1</v>
      </c>
      <c r="M6" s="33">
        <f>IF(J6="PEN",VLOOKUP($A6,'SAP- FACT'!$A:$AE,14,0),VLOOKUP($A6,'SAP- FACT'!$A:$AE,15,0))</f>
        <v>2.21</v>
      </c>
      <c r="N6" s="31" t="str">
        <f>IF(VLOOKUP($A6,'SAP- FACT'!$A:$AE,15,0)=0,"PEN","USD")</f>
        <v>PEN</v>
      </c>
      <c r="O6" s="31" t="str">
        <f>VLOOKUP($A6,'SAP- FACT'!$A:$AE,4,0)</f>
        <v>Ecom - CONTADO / CASH - PE 4961 TEL: 965620701 RECOJO Basado en Pedidos de</v>
      </c>
    </row>
    <row r="7" spans="1:20" x14ac:dyDescent="0.2">
      <c r="A7" s="31">
        <f t="shared" si="0"/>
        <v>6</v>
      </c>
      <c r="B7" s="31" t="str">
        <f>VLOOKUP($A7,'SAP- FACT'!$A:$AE,12,0)</f>
        <v>GARAY HUAMANI ANA CLAUDIA</v>
      </c>
      <c r="C7" s="31" t="str">
        <f>VLOOKUP($A7,'SAP- FACT'!$A:$AE,2,0)</f>
        <v>B010-00018546</v>
      </c>
      <c r="D7" s="31" t="str">
        <f>VLOOKUP($A7,'SAP- FACT'!$A:$AE,2,0)</f>
        <v>B010-00018546</v>
      </c>
      <c r="E7" s="32">
        <v>45566</v>
      </c>
      <c r="F7" s="32">
        <f>VLOOKUP($A7,'SAP- FACT'!$A:$AE,5,0)</f>
        <v>45400</v>
      </c>
      <c r="G7" s="32">
        <f>VLOOKUP($A7,'SAP- FACT'!$A:$AE,19,0)</f>
        <v>45400</v>
      </c>
      <c r="H7" s="31" t="s">
        <v>8512</v>
      </c>
      <c r="I7" s="31" t="str">
        <f>VLOOKUP($A7,'SAP- FACT'!$A:$AE,3,0)</f>
        <v>Boleta</v>
      </c>
      <c r="J7" s="31" t="str">
        <f>IF(VLOOKUP($A7,'SAP- FACT'!$A:$AE,15,0)=0,"PEN","USD")</f>
        <v>PEN</v>
      </c>
      <c r="K7" s="31" t="s">
        <v>8499</v>
      </c>
      <c r="L7" s="31">
        <v>1</v>
      </c>
      <c r="M7" s="33">
        <f>IF(J7="PEN",VLOOKUP($A7,'SAP- FACT'!$A:$AE,14,0),VLOOKUP($A7,'SAP- FACT'!$A:$AE,15,0))</f>
        <v>2.31</v>
      </c>
      <c r="N7" s="31" t="str">
        <f>IF(VLOOKUP($A7,'SAP- FACT'!$A:$AE,15,0)=0,"PEN","USD")</f>
        <v>PEN</v>
      </c>
      <c r="O7" s="31" t="str">
        <f>VLOOKUP($A7,'SAP- FACT'!$A:$AE,4,0)</f>
        <v>Ecom - CONTADO / CASH - PE 1793 TEL: 941480266 Basado en Pedidos de client</v>
      </c>
    </row>
    <row r="8" spans="1:20" x14ac:dyDescent="0.2">
      <c r="A8" s="31">
        <f t="shared" si="0"/>
        <v>7</v>
      </c>
      <c r="B8" s="31" t="str">
        <f>VLOOKUP($A8,'SAP- FACT'!$A:$AE,12,0)</f>
        <v>QUINTO R. SANDRA</v>
      </c>
      <c r="C8" s="31" t="str">
        <f>VLOOKUP($A8,'SAP- FACT'!$A:$AE,2,0)</f>
        <v>B010-00018115</v>
      </c>
      <c r="D8" s="31" t="str">
        <f>VLOOKUP($A8,'SAP- FACT'!$A:$AE,2,0)</f>
        <v>B010-00018115</v>
      </c>
      <c r="E8" s="32">
        <v>45566</v>
      </c>
      <c r="F8" s="32">
        <f>VLOOKUP($A8,'SAP- FACT'!$A:$AE,5,0)</f>
        <v>45357</v>
      </c>
      <c r="G8" s="32">
        <f>VLOOKUP($A8,'SAP- FACT'!$A:$AE,19,0)</f>
        <v>45357</v>
      </c>
      <c r="H8" s="31" t="s">
        <v>8512</v>
      </c>
      <c r="I8" s="31" t="str">
        <f>VLOOKUP($A8,'SAP- FACT'!$A:$AE,3,0)</f>
        <v>Boleta</v>
      </c>
      <c r="J8" s="31" t="str">
        <f>IF(VLOOKUP($A8,'SAP- FACT'!$A:$AE,15,0)=0,"PEN","USD")</f>
        <v>PEN</v>
      </c>
      <c r="K8" s="31" t="s">
        <v>8499</v>
      </c>
      <c r="L8" s="31">
        <v>1</v>
      </c>
      <c r="M8" s="33">
        <f>IF(J8="PEN",VLOOKUP($A8,'SAP- FACT'!$A:$AE,14,0),VLOOKUP($A8,'SAP- FACT'!$A:$AE,15,0))</f>
        <v>2.37</v>
      </c>
      <c r="N8" s="31" t="str">
        <f>IF(VLOOKUP($A8,'SAP- FACT'!$A:$AE,15,0)=0,"PEN","USD")</f>
        <v>PEN</v>
      </c>
      <c r="O8" s="31" t="str">
        <f>VLOOKUP($A8,'SAP- FACT'!$A:$AE,4,0)</f>
        <v>Ecom - CONTADO / CASH - PE 1027 TEL: 943958271 Basado en Pedidos de client</v>
      </c>
    </row>
    <row r="9" spans="1:20" x14ac:dyDescent="0.2">
      <c r="A9" s="31">
        <f t="shared" si="0"/>
        <v>8</v>
      </c>
      <c r="B9" s="31" t="str">
        <f>VLOOKUP($A9,'SAP- FACT'!$A:$AE,12,0)</f>
        <v>MUÑOZ RODRIGRUEZ DIEGO</v>
      </c>
      <c r="C9" s="31" t="str">
        <f>VLOOKUP($A9,'SAP- FACT'!$A:$AE,2,0)</f>
        <v>B010-00020502</v>
      </c>
      <c r="D9" s="31" t="str">
        <f>VLOOKUP($A9,'SAP- FACT'!$A:$AE,2,0)</f>
        <v>B010-00020502</v>
      </c>
      <c r="E9" s="32">
        <v>45566</v>
      </c>
      <c r="F9" s="32">
        <f>VLOOKUP($A9,'SAP- FACT'!$A:$AE,5,0)</f>
        <v>45560</v>
      </c>
      <c r="G9" s="32">
        <f>VLOOKUP($A9,'SAP- FACT'!$A:$AE,19,0)</f>
        <v>45560</v>
      </c>
      <c r="H9" s="31" t="s">
        <v>8512</v>
      </c>
      <c r="I9" s="31" t="str">
        <f>VLOOKUP($A9,'SAP- FACT'!$A:$AE,3,0)</f>
        <v>Boleta</v>
      </c>
      <c r="J9" s="31" t="str">
        <f>IF(VLOOKUP($A9,'SAP- FACT'!$A:$AE,15,0)=0,"PEN","USD")</f>
        <v>PEN</v>
      </c>
      <c r="K9" s="31" t="s">
        <v>8499</v>
      </c>
      <c r="L9" s="31">
        <v>1</v>
      </c>
      <c r="M9" s="33">
        <f>IF(J9="PEN",VLOOKUP($A9,'SAP- FACT'!$A:$AE,14,0),VLOOKUP($A9,'SAP- FACT'!$A:$AE,15,0))</f>
        <v>2.58</v>
      </c>
      <c r="N9" s="31" t="str">
        <f>IF(VLOOKUP($A9,'SAP- FACT'!$A:$AE,15,0)=0,"PEN","USD")</f>
        <v>PEN</v>
      </c>
      <c r="O9" s="31" t="str">
        <f>VLOOKUP($A9,'SAP- FACT'!$A:$AE,4,0)</f>
        <v>Ecom - CONTADO / CASH - PE 5023 TEL: 978420087 RECOJO Basado en Entregas 0</v>
      </c>
    </row>
    <row r="10" spans="1:20" x14ac:dyDescent="0.2">
      <c r="A10" s="31">
        <f t="shared" si="0"/>
        <v>9</v>
      </c>
      <c r="B10" s="31" t="str">
        <f>VLOOKUP($A10,'SAP- FACT'!$A:$AE,12,0)</f>
        <v>BURGA HINOSTROZA,ROBERTO ANTONIO</v>
      </c>
      <c r="C10" s="31" t="str">
        <f>VLOOKUP($A10,'SAP- FACT'!$A:$AE,2,0)</f>
        <v>B010-00018586</v>
      </c>
      <c r="D10" s="31" t="str">
        <f>VLOOKUP($A10,'SAP- FACT'!$A:$AE,2,0)</f>
        <v>B010-00018586</v>
      </c>
      <c r="E10" s="32">
        <v>45566</v>
      </c>
      <c r="F10" s="32">
        <f>VLOOKUP($A10,'SAP- FACT'!$A:$AE,5,0)</f>
        <v>45405</v>
      </c>
      <c r="G10" s="32">
        <f>VLOOKUP($A10,'SAP- FACT'!$A:$AE,19,0)</f>
        <v>45405</v>
      </c>
      <c r="H10" s="31" t="s">
        <v>8512</v>
      </c>
      <c r="I10" s="31" t="str">
        <f>VLOOKUP($A10,'SAP- FACT'!$A:$AE,3,0)</f>
        <v>Boleta</v>
      </c>
      <c r="J10" s="31" t="str">
        <f>IF(VLOOKUP($A10,'SAP- FACT'!$A:$AE,15,0)=0,"PEN","USD")</f>
        <v>PEN</v>
      </c>
      <c r="K10" s="31" t="s">
        <v>8499</v>
      </c>
      <c r="L10" s="31">
        <v>1</v>
      </c>
      <c r="M10" s="33">
        <f>IF(J10="PEN",VLOOKUP($A10,'SAP- FACT'!$A:$AE,14,0),VLOOKUP($A10,'SAP- FACT'!$A:$AE,15,0))</f>
        <v>2.64</v>
      </c>
      <c r="N10" s="31" t="str">
        <f>IF(VLOOKUP($A10,'SAP- FACT'!$A:$AE,15,0)=0,"PEN","USD")</f>
        <v>PEN</v>
      </c>
      <c r="O10" s="31" t="str">
        <f>VLOOKUP($A10,'SAP- FACT'!$A:$AE,4,0)</f>
        <v>Ecom - CONTADO / CASH - PE 1866 TEL: 997525619 Basado en Entregas 09-0010-</v>
      </c>
    </row>
    <row r="11" spans="1:20" x14ac:dyDescent="0.2">
      <c r="A11" s="31">
        <f t="shared" si="0"/>
        <v>10</v>
      </c>
      <c r="B11" s="31" t="str">
        <f>VLOOKUP($A11,'SAP- FACT'!$A:$AE,12,0)</f>
        <v>GRILLO CAVERO,GISELLA X</v>
      </c>
      <c r="C11" s="31" t="str">
        <f>VLOOKUP($A11,'SAP- FACT'!$A:$AE,2,0)</f>
        <v>B010-00020516</v>
      </c>
      <c r="D11" s="31" t="str">
        <f>VLOOKUP($A11,'SAP- FACT'!$A:$AE,2,0)</f>
        <v>B010-00020516</v>
      </c>
      <c r="E11" s="32">
        <v>45566</v>
      </c>
      <c r="F11" s="32">
        <f>VLOOKUP($A11,'SAP- FACT'!$A:$AE,5,0)</f>
        <v>45561</v>
      </c>
      <c r="G11" s="32">
        <f>VLOOKUP($A11,'SAP- FACT'!$A:$AE,19,0)</f>
        <v>45561</v>
      </c>
      <c r="H11" s="31" t="s">
        <v>8512</v>
      </c>
      <c r="I11" s="31" t="str">
        <f>VLOOKUP($A11,'SAP- FACT'!$A:$AE,3,0)</f>
        <v>Boleta</v>
      </c>
      <c r="J11" s="31" t="str">
        <f>IF(VLOOKUP($A11,'SAP- FACT'!$A:$AE,15,0)=0,"PEN","USD")</f>
        <v>PEN</v>
      </c>
      <c r="K11" s="31" t="s">
        <v>8499</v>
      </c>
      <c r="L11" s="31">
        <v>1</v>
      </c>
      <c r="M11" s="33">
        <f>IF(J11="PEN",VLOOKUP($A11,'SAP- FACT'!$A:$AE,14,0),VLOOKUP($A11,'SAP- FACT'!$A:$AE,15,0))</f>
        <v>2.71</v>
      </c>
      <c r="N11" s="31" t="str">
        <f>IF(VLOOKUP($A11,'SAP- FACT'!$A:$AE,15,0)=0,"PEN","USD")</f>
        <v>PEN</v>
      </c>
      <c r="O11" s="31" t="str">
        <f>VLOOKUP($A11,'SAP- FACT'!$A:$AE,4,0)</f>
        <v>Ecom - CONTADO / CASH - PE 5061 TEL: 995743837 RECOJO Basado en Pedidos de</v>
      </c>
    </row>
    <row r="12" spans="1:20" x14ac:dyDescent="0.2">
      <c r="A12" s="31">
        <f t="shared" si="0"/>
        <v>11</v>
      </c>
      <c r="B12" s="31" t="str">
        <f>VLOOKUP($A12,'SAP- FACT'!$A:$AE,12,0)</f>
        <v>VENTURA CALDERÓN  VICTOR MANUEL</v>
      </c>
      <c r="C12" s="31" t="str">
        <f>VLOOKUP($A12,'SAP- FACT'!$A:$AE,2,0)</f>
        <v>B010-00018579</v>
      </c>
      <c r="D12" s="31" t="str">
        <f>VLOOKUP($A12,'SAP- FACT'!$A:$AE,2,0)</f>
        <v>B010-00018579</v>
      </c>
      <c r="E12" s="32">
        <v>45566</v>
      </c>
      <c r="F12" s="32">
        <f>VLOOKUP($A12,'SAP- FACT'!$A:$AE,5,0)</f>
        <v>45404</v>
      </c>
      <c r="G12" s="32">
        <f>VLOOKUP($A12,'SAP- FACT'!$A:$AE,19,0)</f>
        <v>45404</v>
      </c>
      <c r="H12" s="31" t="s">
        <v>8512</v>
      </c>
      <c r="I12" s="31" t="str">
        <f>VLOOKUP($A12,'SAP- FACT'!$A:$AE,3,0)</f>
        <v>Boleta</v>
      </c>
      <c r="J12" s="31" t="str">
        <f>IF(VLOOKUP($A12,'SAP- FACT'!$A:$AE,15,0)=0,"PEN","USD")</f>
        <v>PEN</v>
      </c>
      <c r="K12" s="31" t="s">
        <v>8499</v>
      </c>
      <c r="L12" s="31">
        <v>1</v>
      </c>
      <c r="M12" s="33">
        <f>IF(J12="PEN",VLOOKUP($A12,'SAP- FACT'!$A:$AE,14,0),VLOOKUP($A12,'SAP- FACT'!$A:$AE,15,0))</f>
        <v>2.75</v>
      </c>
      <c r="N12" s="31" t="str">
        <f>IF(VLOOKUP($A12,'SAP- FACT'!$A:$AE,15,0)=0,"PEN","USD")</f>
        <v>PEN</v>
      </c>
      <c r="O12" s="31" t="str">
        <f>VLOOKUP($A12,'SAP- FACT'!$A:$AE,4,0)</f>
        <v>Ecom - CONTADO / CASH - PE 1847 TEL: 902059059 Basado en Pedidos de client</v>
      </c>
    </row>
    <row r="13" spans="1:20" x14ac:dyDescent="0.2">
      <c r="A13" s="31">
        <f t="shared" si="0"/>
        <v>12</v>
      </c>
      <c r="B13" s="31" t="str">
        <f>VLOOKUP($A13,'SAP- FACT'!$A:$AE,12,0)</f>
        <v>SÁNCHEZ VILLAR  JOSÉ</v>
      </c>
      <c r="C13" s="31" t="str">
        <f>VLOOKUP($A13,'SAP- FACT'!$A:$AE,2,0)</f>
        <v>B010-00018593</v>
      </c>
      <c r="D13" s="31" t="str">
        <f>VLOOKUP($A13,'SAP- FACT'!$A:$AE,2,0)</f>
        <v>B010-00018593</v>
      </c>
      <c r="E13" s="32">
        <v>45566</v>
      </c>
      <c r="F13" s="32">
        <f>VLOOKUP($A13,'SAP- FACT'!$A:$AE,5,0)</f>
        <v>45405</v>
      </c>
      <c r="G13" s="32">
        <f>VLOOKUP($A13,'SAP- FACT'!$A:$AE,19,0)</f>
        <v>45405</v>
      </c>
      <c r="H13" s="31" t="s">
        <v>8512</v>
      </c>
      <c r="I13" s="31" t="str">
        <f>VLOOKUP($A13,'SAP- FACT'!$A:$AE,3,0)</f>
        <v>Boleta</v>
      </c>
      <c r="J13" s="31" t="str">
        <f>IF(VLOOKUP($A13,'SAP- FACT'!$A:$AE,15,0)=0,"PEN","USD")</f>
        <v>PEN</v>
      </c>
      <c r="K13" s="31" t="s">
        <v>8499</v>
      </c>
      <c r="L13" s="31">
        <v>1</v>
      </c>
      <c r="M13" s="33">
        <f>IF(J13="PEN",VLOOKUP($A13,'SAP- FACT'!$A:$AE,14,0),VLOOKUP($A13,'SAP- FACT'!$A:$AE,15,0))</f>
        <v>2.77</v>
      </c>
      <c r="N13" s="31" t="str">
        <f>IF(VLOOKUP($A13,'SAP- FACT'!$A:$AE,15,0)=0,"PEN","USD")</f>
        <v>PEN</v>
      </c>
      <c r="O13" s="31" t="str">
        <f>VLOOKUP($A13,'SAP- FACT'!$A:$AE,4,0)</f>
        <v>Ecom - CONTADO / CASH - PE 1861 TEL: 995947922 Basado en Pedidos de client</v>
      </c>
    </row>
    <row r="14" spans="1:20" x14ac:dyDescent="0.2">
      <c r="A14" s="31">
        <f t="shared" si="0"/>
        <v>13</v>
      </c>
      <c r="B14" s="31" t="str">
        <f>VLOOKUP($A14,'SAP- FACT'!$A:$AE,12,0)</f>
        <v>ONO JORGE</v>
      </c>
      <c r="C14" s="31" t="str">
        <f>VLOOKUP($A14,'SAP- FACT'!$A:$AE,2,0)</f>
        <v>B010-00018702</v>
      </c>
      <c r="D14" s="31" t="str">
        <f>VLOOKUP($A14,'SAP- FACT'!$A:$AE,2,0)</f>
        <v>B010-00018702</v>
      </c>
      <c r="E14" s="32">
        <v>45566</v>
      </c>
      <c r="F14" s="32">
        <f>VLOOKUP($A14,'SAP- FACT'!$A:$AE,5,0)</f>
        <v>45411</v>
      </c>
      <c r="G14" s="32">
        <f>VLOOKUP($A14,'SAP- FACT'!$A:$AE,19,0)</f>
        <v>45411</v>
      </c>
      <c r="H14" s="31" t="s">
        <v>8512</v>
      </c>
      <c r="I14" s="31" t="str">
        <f>VLOOKUP($A14,'SAP- FACT'!$A:$AE,3,0)</f>
        <v>Boleta</v>
      </c>
      <c r="J14" s="31" t="str">
        <f>IF(VLOOKUP($A14,'SAP- FACT'!$A:$AE,15,0)=0,"PEN","USD")</f>
        <v>PEN</v>
      </c>
      <c r="K14" s="31" t="s">
        <v>8499</v>
      </c>
      <c r="L14" s="31">
        <v>1</v>
      </c>
      <c r="M14" s="33">
        <f>IF(J14="PEN",VLOOKUP($A14,'SAP- FACT'!$A:$AE,14,0),VLOOKUP($A14,'SAP- FACT'!$A:$AE,15,0))</f>
        <v>2.78</v>
      </c>
      <c r="N14" s="31" t="str">
        <f>IF(VLOOKUP($A14,'SAP- FACT'!$A:$AE,15,0)=0,"PEN","USD")</f>
        <v>PEN</v>
      </c>
      <c r="O14" s="31" t="str">
        <f>VLOOKUP($A14,'SAP- FACT'!$A:$AE,4,0)</f>
        <v>Ecom - CONTADO / CASH - PE 2073 TEL: 966393679 Basado en Entregas 09-0007-</v>
      </c>
    </row>
    <row r="15" spans="1:20" x14ac:dyDescent="0.2">
      <c r="A15" s="31">
        <f t="shared" si="0"/>
        <v>14</v>
      </c>
      <c r="B15" s="31" t="str">
        <f>VLOOKUP($A15,'SAP- FACT'!$A:$AE,12,0)</f>
        <v>LOSTAUNAU GABRIELA</v>
      </c>
      <c r="C15" s="31" t="str">
        <f>VLOOKUP($A15,'SAP- FACT'!$A:$AE,2,0)</f>
        <v>B010-00019467</v>
      </c>
      <c r="D15" s="31" t="str">
        <f>VLOOKUP($A15,'SAP- FACT'!$A:$AE,2,0)</f>
        <v>B010-00019467</v>
      </c>
      <c r="E15" s="32">
        <v>45566</v>
      </c>
      <c r="F15" s="32">
        <f>VLOOKUP($A15,'SAP- FACT'!$A:$AE,5,0)</f>
        <v>45482</v>
      </c>
      <c r="G15" s="32">
        <f>VLOOKUP($A15,'SAP- FACT'!$A:$AE,19,0)</f>
        <v>45482</v>
      </c>
      <c r="H15" s="31" t="s">
        <v>8512</v>
      </c>
      <c r="I15" s="31" t="str">
        <f>VLOOKUP($A15,'SAP- FACT'!$A:$AE,3,0)</f>
        <v>Boleta</v>
      </c>
      <c r="J15" s="31" t="str">
        <f>IF(VLOOKUP($A15,'SAP- FACT'!$A:$AE,15,0)=0,"PEN","USD")</f>
        <v>PEN</v>
      </c>
      <c r="K15" s="31" t="s">
        <v>8499</v>
      </c>
      <c r="L15" s="31">
        <v>1</v>
      </c>
      <c r="M15" s="33">
        <f>IF(J15="PEN",VLOOKUP($A15,'SAP- FACT'!$A:$AE,14,0),VLOOKUP($A15,'SAP- FACT'!$A:$AE,15,0))</f>
        <v>2.82</v>
      </c>
      <c r="N15" s="31" t="str">
        <f>IF(VLOOKUP($A15,'SAP- FACT'!$A:$AE,15,0)=0,"PEN","USD")</f>
        <v>PEN</v>
      </c>
      <c r="O15" s="31" t="str">
        <f>VLOOKUP($A15,'SAP- FACT'!$A:$AE,4,0)</f>
        <v>Ecom - CONTADO / CASH - PE 3336 TEL: 954188612 Basado en Pedidos de client</v>
      </c>
    </row>
    <row r="16" spans="1:20" x14ac:dyDescent="0.2">
      <c r="A16" s="31">
        <f t="shared" si="0"/>
        <v>15</v>
      </c>
      <c r="B16" s="31" t="str">
        <f>VLOOKUP($A16,'SAP- FACT'!$A:$AE,12,0)</f>
        <v>ESCUADRA SANHEZ,MARTHA ELENA</v>
      </c>
      <c r="C16" s="31" t="str">
        <f>VLOOKUP($A16,'SAP- FACT'!$A:$AE,2,0)</f>
        <v>B010-00019281</v>
      </c>
      <c r="D16" s="31" t="str">
        <f>VLOOKUP($A16,'SAP- FACT'!$A:$AE,2,0)</f>
        <v>B010-00019281</v>
      </c>
      <c r="E16" s="32">
        <v>45566</v>
      </c>
      <c r="F16" s="32">
        <f>VLOOKUP($A16,'SAP- FACT'!$A:$AE,5,0)</f>
        <v>45460</v>
      </c>
      <c r="G16" s="32">
        <f>VLOOKUP($A16,'SAP- FACT'!$A:$AE,19,0)</f>
        <v>45460</v>
      </c>
      <c r="H16" s="31" t="s">
        <v>8512</v>
      </c>
      <c r="I16" s="31" t="str">
        <f>VLOOKUP($A16,'SAP- FACT'!$A:$AE,3,0)</f>
        <v>Boleta</v>
      </c>
      <c r="J16" s="31" t="str">
        <f>IF(VLOOKUP($A16,'SAP- FACT'!$A:$AE,15,0)=0,"PEN","USD")</f>
        <v>PEN</v>
      </c>
      <c r="K16" s="31" t="s">
        <v>8499</v>
      </c>
      <c r="L16" s="31">
        <v>1</v>
      </c>
      <c r="M16" s="33">
        <f>IF(J16="PEN",VLOOKUP($A16,'SAP- FACT'!$A:$AE,14,0),VLOOKUP($A16,'SAP- FACT'!$A:$AE,15,0))</f>
        <v>2.92</v>
      </c>
      <c r="N16" s="31" t="str">
        <f>IF(VLOOKUP($A16,'SAP- FACT'!$A:$AE,15,0)=0,"PEN","USD")</f>
        <v>PEN</v>
      </c>
      <c r="O16" s="31" t="str">
        <f>VLOOKUP($A16,'SAP- FACT'!$A:$AE,4,0)</f>
        <v>Ecom - CONTADO / CASH - PE 2955 TEL: 994693744 Basado en Entregas 09-0007-</v>
      </c>
    </row>
    <row r="17" spans="1:15" x14ac:dyDescent="0.2">
      <c r="A17" s="31">
        <f t="shared" si="0"/>
        <v>16</v>
      </c>
      <c r="B17" s="31" t="str">
        <f>VLOOKUP($A17,'SAP- FACT'!$A:$AE,12,0)</f>
        <v>DEL AGUILA TALIA MARTIN DE ROSSI</v>
      </c>
      <c r="C17" s="31" t="str">
        <f>VLOOKUP($A17,'SAP- FACT'!$A:$AE,2,0)</f>
        <v>B010-00019182</v>
      </c>
      <c r="D17" s="31" t="str">
        <f>VLOOKUP($A17,'SAP- FACT'!$A:$AE,2,0)</f>
        <v>B010-00019182</v>
      </c>
      <c r="E17" s="32">
        <v>45566</v>
      </c>
      <c r="F17" s="32">
        <f>VLOOKUP($A17,'SAP- FACT'!$A:$AE,5,0)</f>
        <v>45447</v>
      </c>
      <c r="G17" s="32">
        <f>VLOOKUP($A17,'SAP- FACT'!$A:$AE,19,0)</f>
        <v>45447</v>
      </c>
      <c r="H17" s="31" t="s">
        <v>8512</v>
      </c>
      <c r="I17" s="31" t="str">
        <f>VLOOKUP($A17,'SAP- FACT'!$A:$AE,3,0)</f>
        <v>Boleta</v>
      </c>
      <c r="J17" s="31" t="str">
        <f>IF(VLOOKUP($A17,'SAP- FACT'!$A:$AE,15,0)=0,"PEN","USD")</f>
        <v>PEN</v>
      </c>
      <c r="K17" s="31" t="s">
        <v>8499</v>
      </c>
      <c r="L17" s="31">
        <v>1</v>
      </c>
      <c r="M17" s="33">
        <f>IF(J17="PEN",VLOOKUP($A17,'SAP- FACT'!$A:$AE,14,0),VLOOKUP($A17,'SAP- FACT'!$A:$AE,15,0))</f>
        <v>2.93</v>
      </c>
      <c r="N17" s="31" t="str">
        <f>IF(VLOOKUP($A17,'SAP- FACT'!$A:$AE,15,0)=0,"PEN","USD")</f>
        <v>PEN</v>
      </c>
      <c r="O17" s="31" t="str">
        <f>VLOOKUP($A17,'SAP- FACT'!$A:$AE,4,0)</f>
        <v>Ecom - CONTADO / CASH - PE 2760 TEL: 999662640 Basado en Entregas 09-0007-</v>
      </c>
    </row>
    <row r="18" spans="1:15" x14ac:dyDescent="0.2">
      <c r="A18" s="31">
        <f t="shared" si="0"/>
        <v>17</v>
      </c>
      <c r="B18" s="31" t="str">
        <f>VLOOKUP($A18,'SAP- FACT'!$A:$AE,12,0)</f>
        <v>VARGAS LEYTON ALEJANDRO</v>
      </c>
      <c r="C18" s="31" t="str">
        <f>VLOOKUP($A18,'SAP- FACT'!$A:$AE,2,0)</f>
        <v>B010-00020524</v>
      </c>
      <c r="D18" s="31" t="str">
        <f>VLOOKUP($A18,'SAP- FACT'!$A:$AE,2,0)</f>
        <v>B010-00020524</v>
      </c>
      <c r="E18" s="32">
        <v>45566</v>
      </c>
      <c r="F18" s="32">
        <f>VLOOKUP($A18,'SAP- FACT'!$A:$AE,5,0)</f>
        <v>45561</v>
      </c>
      <c r="G18" s="32">
        <f>VLOOKUP($A18,'SAP- FACT'!$A:$AE,19,0)</f>
        <v>45561</v>
      </c>
      <c r="H18" s="31" t="s">
        <v>8512</v>
      </c>
      <c r="I18" s="31" t="str">
        <f>VLOOKUP($A18,'SAP- FACT'!$A:$AE,3,0)</f>
        <v>Boleta</v>
      </c>
      <c r="J18" s="31" t="str">
        <f>IF(VLOOKUP($A18,'SAP- FACT'!$A:$AE,15,0)=0,"PEN","USD")</f>
        <v>PEN</v>
      </c>
      <c r="K18" s="31" t="s">
        <v>8499</v>
      </c>
      <c r="L18" s="31">
        <v>1</v>
      </c>
      <c r="M18" s="33">
        <f>IF(J18="PEN",VLOOKUP($A18,'SAP- FACT'!$A:$AE,14,0),VLOOKUP($A18,'SAP- FACT'!$A:$AE,15,0))</f>
        <v>2.94</v>
      </c>
      <c r="N18" s="31" t="str">
        <f>IF(VLOOKUP($A18,'SAP- FACT'!$A:$AE,15,0)=0,"PEN","USD")</f>
        <v>PEN</v>
      </c>
      <c r="O18" s="31" t="str">
        <f>VLOOKUP($A18,'SAP- FACT'!$A:$AE,4,0)</f>
        <v>Ecom - CONTADO / CASH - PE 5069 TEL: 940 164 358 ENVÍO Basado en Pedidos d</v>
      </c>
    </row>
    <row r="19" spans="1:15" x14ac:dyDescent="0.2">
      <c r="A19" s="31">
        <f t="shared" si="0"/>
        <v>18</v>
      </c>
      <c r="B19" s="31" t="str">
        <f>VLOOKUP($A19,'SAP- FACT'!$A:$AE,12,0)</f>
        <v>ROQUE FARFAN YOMIRA ELOISA</v>
      </c>
      <c r="C19" s="31" t="str">
        <f>VLOOKUP($A19,'SAP- FACT'!$A:$AE,2,0)</f>
        <v>B010-00018892</v>
      </c>
      <c r="D19" s="31" t="str">
        <f>VLOOKUP($A19,'SAP- FACT'!$A:$AE,2,0)</f>
        <v>B010-00018892</v>
      </c>
      <c r="E19" s="32">
        <v>45566</v>
      </c>
      <c r="F19" s="32">
        <f>VLOOKUP($A19,'SAP- FACT'!$A:$AE,5,0)</f>
        <v>45432</v>
      </c>
      <c r="G19" s="32">
        <f>VLOOKUP($A19,'SAP- FACT'!$A:$AE,19,0)</f>
        <v>45432</v>
      </c>
      <c r="H19" s="31" t="s">
        <v>8512</v>
      </c>
      <c r="I19" s="31" t="str">
        <f>VLOOKUP($A19,'SAP- FACT'!$A:$AE,3,0)</f>
        <v>Boleta</v>
      </c>
      <c r="J19" s="31" t="str">
        <f>IF(VLOOKUP($A19,'SAP- FACT'!$A:$AE,15,0)=0,"PEN","USD")</f>
        <v>PEN</v>
      </c>
      <c r="K19" s="31" t="s">
        <v>8499</v>
      </c>
      <c r="L19" s="31">
        <v>1</v>
      </c>
      <c r="M19" s="33">
        <f>IF(J19="PEN",VLOOKUP($A19,'SAP- FACT'!$A:$AE,14,0),VLOOKUP($A19,'SAP- FACT'!$A:$AE,15,0))</f>
        <v>2.97</v>
      </c>
      <c r="N19" s="31" t="str">
        <f>IF(VLOOKUP($A19,'SAP- FACT'!$A:$AE,15,0)=0,"PEN","USD")</f>
        <v>PEN</v>
      </c>
      <c r="O19" s="31" t="str">
        <f>VLOOKUP($A19,'SAP- FACT'!$A:$AE,4,0)</f>
        <v>Ecom - CONTADO / CASH - PE 2408 TEL: 947111866 Basado en Pedidos de client</v>
      </c>
    </row>
    <row r="20" spans="1:15" x14ac:dyDescent="0.2">
      <c r="A20" s="31">
        <f t="shared" si="0"/>
        <v>19</v>
      </c>
      <c r="B20" s="31" t="str">
        <f>VLOOKUP($A20,'SAP- FACT'!$A:$AE,12,0)</f>
        <v>DE LAS CASAS  VALERIE</v>
      </c>
      <c r="C20" s="31" t="str">
        <f>VLOOKUP($A20,'SAP- FACT'!$A:$AE,2,0)</f>
        <v>B010-00019250</v>
      </c>
      <c r="D20" s="31" t="str">
        <f>VLOOKUP($A20,'SAP- FACT'!$A:$AE,2,0)</f>
        <v>B010-00019250</v>
      </c>
      <c r="E20" s="32">
        <v>45566</v>
      </c>
      <c r="F20" s="32">
        <f>VLOOKUP($A20,'SAP- FACT'!$A:$AE,5,0)</f>
        <v>45455</v>
      </c>
      <c r="G20" s="32">
        <f>VLOOKUP($A20,'SAP- FACT'!$A:$AE,19,0)</f>
        <v>45455</v>
      </c>
      <c r="H20" s="31" t="s">
        <v>8512</v>
      </c>
      <c r="I20" s="31" t="str">
        <f>VLOOKUP($A20,'SAP- FACT'!$A:$AE,3,0)</f>
        <v>Boleta</v>
      </c>
      <c r="J20" s="31" t="str">
        <f>IF(VLOOKUP($A20,'SAP- FACT'!$A:$AE,15,0)=0,"PEN","USD")</f>
        <v>PEN</v>
      </c>
      <c r="K20" s="31" t="s">
        <v>8499</v>
      </c>
      <c r="L20" s="31">
        <v>1</v>
      </c>
      <c r="M20" s="33">
        <f>IF(J20="PEN",VLOOKUP($A20,'SAP- FACT'!$A:$AE,14,0),VLOOKUP($A20,'SAP- FACT'!$A:$AE,15,0))</f>
        <v>3.06</v>
      </c>
      <c r="N20" s="31" t="str">
        <f>IF(VLOOKUP($A20,'SAP- FACT'!$A:$AE,15,0)=0,"PEN","USD")</f>
        <v>PEN</v>
      </c>
      <c r="O20" s="31" t="str">
        <f>VLOOKUP($A20,'SAP- FACT'!$A:$AE,4,0)</f>
        <v>Ecom - CONTADO / CASH - PE 2887 TEL: 994002050 Basado en Pedidos de client</v>
      </c>
    </row>
    <row r="21" spans="1:15" x14ac:dyDescent="0.2">
      <c r="A21" s="31">
        <f t="shared" si="0"/>
        <v>20</v>
      </c>
      <c r="B21" s="31" t="str">
        <f>VLOOKUP($A21,'SAP- FACT'!$A:$AE,12,0)</f>
        <v>CANO MORI EDUARDO</v>
      </c>
      <c r="C21" s="31" t="str">
        <f>VLOOKUP($A21,'SAP- FACT'!$A:$AE,2,0)</f>
        <v>B010-00019027</v>
      </c>
      <c r="D21" s="31" t="str">
        <f>VLOOKUP($A21,'SAP- FACT'!$A:$AE,2,0)</f>
        <v>B010-00019027</v>
      </c>
      <c r="E21" s="32">
        <v>45566</v>
      </c>
      <c r="F21" s="32">
        <f>VLOOKUP($A21,'SAP- FACT'!$A:$AE,5,0)</f>
        <v>45440</v>
      </c>
      <c r="G21" s="32">
        <f>VLOOKUP($A21,'SAP- FACT'!$A:$AE,19,0)</f>
        <v>45440</v>
      </c>
      <c r="H21" s="31" t="s">
        <v>8512</v>
      </c>
      <c r="I21" s="31" t="str">
        <f>VLOOKUP($A21,'SAP- FACT'!$A:$AE,3,0)</f>
        <v>Boleta</v>
      </c>
      <c r="J21" s="31" t="str">
        <f>IF(VLOOKUP($A21,'SAP- FACT'!$A:$AE,15,0)=0,"PEN","USD")</f>
        <v>PEN</v>
      </c>
      <c r="K21" s="31" t="s">
        <v>8499</v>
      </c>
      <c r="L21" s="31">
        <v>1</v>
      </c>
      <c r="M21" s="33">
        <f>IF(J21="PEN",VLOOKUP($A21,'SAP- FACT'!$A:$AE,14,0),VLOOKUP($A21,'SAP- FACT'!$A:$AE,15,0))</f>
        <v>3.09</v>
      </c>
      <c r="N21" s="31" t="str">
        <f>IF(VLOOKUP($A21,'SAP- FACT'!$A:$AE,15,0)=0,"PEN","USD")</f>
        <v>PEN</v>
      </c>
      <c r="O21" s="31" t="str">
        <f>VLOOKUP($A21,'SAP- FACT'!$A:$AE,4,0)</f>
        <v>Ecom - CONTADO / CASH - PE 2608 TEL: 950274333 Basado en Entregas 09-0007-</v>
      </c>
    </row>
    <row r="22" spans="1:15" x14ac:dyDescent="0.2">
      <c r="A22" s="31">
        <f t="shared" si="0"/>
        <v>21</v>
      </c>
      <c r="B22" s="31" t="str">
        <f>VLOOKUP($A22,'SAP- FACT'!$A:$AE,12,0)</f>
        <v>POZO OCAÑA YAJAIRA</v>
      </c>
      <c r="C22" s="31" t="str">
        <f>VLOOKUP($A22,'SAP- FACT'!$A:$AE,2,0)</f>
        <v>B010-00018790</v>
      </c>
      <c r="D22" s="31" t="str">
        <f>VLOOKUP($A22,'SAP- FACT'!$A:$AE,2,0)</f>
        <v>B010-00018790</v>
      </c>
      <c r="E22" s="32">
        <v>45566</v>
      </c>
      <c r="F22" s="32">
        <f>VLOOKUP($A22,'SAP- FACT'!$A:$AE,5,0)</f>
        <v>45420</v>
      </c>
      <c r="G22" s="32">
        <f>VLOOKUP($A22,'SAP- FACT'!$A:$AE,19,0)</f>
        <v>45420</v>
      </c>
      <c r="H22" s="31" t="s">
        <v>8512</v>
      </c>
      <c r="I22" s="31" t="str">
        <f>VLOOKUP($A22,'SAP- FACT'!$A:$AE,3,0)</f>
        <v>Boleta</v>
      </c>
      <c r="J22" s="31" t="str">
        <f>IF(VLOOKUP($A22,'SAP- FACT'!$A:$AE,15,0)=0,"PEN","USD")</f>
        <v>PEN</v>
      </c>
      <c r="K22" s="31" t="s">
        <v>8499</v>
      </c>
      <c r="L22" s="31">
        <v>1</v>
      </c>
      <c r="M22" s="33">
        <f>IF(J22="PEN",VLOOKUP($A22,'SAP- FACT'!$A:$AE,14,0),VLOOKUP($A22,'SAP- FACT'!$A:$AE,15,0))</f>
        <v>3.09</v>
      </c>
      <c r="N22" s="31" t="str">
        <f>IF(VLOOKUP($A22,'SAP- FACT'!$A:$AE,15,0)=0,"PEN","USD")</f>
        <v>PEN</v>
      </c>
      <c r="O22" s="31" t="str">
        <f>VLOOKUP($A22,'SAP- FACT'!$A:$AE,4,0)</f>
        <v>Ecom - CONTADO / CASH - PE 2179 TEL: 974523532 Basado en Pedidos de client</v>
      </c>
    </row>
    <row r="23" spans="1:15" x14ac:dyDescent="0.2">
      <c r="A23" s="31">
        <f t="shared" si="0"/>
        <v>22</v>
      </c>
      <c r="B23" s="31" t="str">
        <f>VLOOKUP($A23,'SAP- FACT'!$A:$AE,12,0)</f>
        <v>QUIÑONES ANDREA</v>
      </c>
      <c r="C23" s="31" t="str">
        <f>VLOOKUP($A23,'SAP- FACT'!$A:$AE,2,0)</f>
        <v>B010-00019521</v>
      </c>
      <c r="D23" s="31" t="str">
        <f>VLOOKUP($A23,'SAP- FACT'!$A:$AE,2,0)</f>
        <v>B010-00019521</v>
      </c>
      <c r="E23" s="32">
        <v>45566</v>
      </c>
      <c r="F23" s="32">
        <f>VLOOKUP($A23,'SAP- FACT'!$A:$AE,5,0)</f>
        <v>45488</v>
      </c>
      <c r="G23" s="32">
        <f>VLOOKUP($A23,'SAP- FACT'!$A:$AE,19,0)</f>
        <v>45488</v>
      </c>
      <c r="H23" s="31" t="s">
        <v>8512</v>
      </c>
      <c r="I23" s="31" t="str">
        <f>VLOOKUP($A23,'SAP- FACT'!$A:$AE,3,0)</f>
        <v>Boleta</v>
      </c>
      <c r="J23" s="31" t="str">
        <f>IF(VLOOKUP($A23,'SAP- FACT'!$A:$AE,15,0)=0,"PEN","USD")</f>
        <v>PEN</v>
      </c>
      <c r="K23" s="31" t="s">
        <v>8499</v>
      </c>
      <c r="L23" s="31">
        <v>1</v>
      </c>
      <c r="M23" s="33">
        <f>IF(J23="PEN",VLOOKUP($A23,'SAP- FACT'!$A:$AE,14,0),VLOOKUP($A23,'SAP- FACT'!$A:$AE,15,0))</f>
        <v>3.09</v>
      </c>
      <c r="N23" s="31" t="str">
        <f>IF(VLOOKUP($A23,'SAP- FACT'!$A:$AE,15,0)=0,"PEN","USD")</f>
        <v>PEN</v>
      </c>
      <c r="O23" s="31" t="str">
        <f>VLOOKUP($A23,'SAP- FACT'!$A:$AE,4,0)</f>
        <v>Ecom - CONTADO / CASH - PE 3431 TEL: 999199660 ENVÍO Basado en Entregas 09</v>
      </c>
    </row>
    <row r="24" spans="1:15" x14ac:dyDescent="0.2">
      <c r="A24" s="31">
        <f t="shared" si="0"/>
        <v>23</v>
      </c>
      <c r="B24" s="31" t="str">
        <f>VLOOKUP($A24,'SAP- FACT'!$A:$AE,12,0)</f>
        <v>DIAZ GARCIA  ISABEL</v>
      </c>
      <c r="C24" s="31" t="str">
        <f>VLOOKUP($A24,'SAP- FACT'!$A:$AE,2,0)</f>
        <v>B010-00019010</v>
      </c>
      <c r="D24" s="31" t="str">
        <f>VLOOKUP($A24,'SAP- FACT'!$A:$AE,2,0)</f>
        <v>B010-00019010</v>
      </c>
      <c r="E24" s="32">
        <v>45566</v>
      </c>
      <c r="F24" s="32">
        <f>VLOOKUP($A24,'SAP- FACT'!$A:$AE,5,0)</f>
        <v>45439</v>
      </c>
      <c r="G24" s="32">
        <f>VLOOKUP($A24,'SAP- FACT'!$A:$AE,19,0)</f>
        <v>45439</v>
      </c>
      <c r="H24" s="31" t="s">
        <v>8512</v>
      </c>
      <c r="I24" s="31" t="str">
        <f>VLOOKUP($A24,'SAP- FACT'!$A:$AE,3,0)</f>
        <v>Boleta</v>
      </c>
      <c r="J24" s="31" t="str">
        <f>IF(VLOOKUP($A24,'SAP- FACT'!$A:$AE,15,0)=0,"PEN","USD")</f>
        <v>PEN</v>
      </c>
      <c r="K24" s="31" t="s">
        <v>8499</v>
      </c>
      <c r="L24" s="31">
        <v>1</v>
      </c>
      <c r="M24" s="33">
        <f>IF(J24="PEN",VLOOKUP($A24,'SAP- FACT'!$A:$AE,14,0),VLOOKUP($A24,'SAP- FACT'!$A:$AE,15,0))</f>
        <v>3.1</v>
      </c>
      <c r="N24" s="31" t="str">
        <f>IF(VLOOKUP($A24,'SAP- FACT'!$A:$AE,15,0)=0,"PEN","USD")</f>
        <v>PEN</v>
      </c>
      <c r="O24" s="31" t="str">
        <f>VLOOKUP($A24,'SAP- FACT'!$A:$AE,4,0)</f>
        <v>Ecom - CONTADO / CASH - PE 2580 TEL: 947671475 Basado en Pedidos de client</v>
      </c>
    </row>
    <row r="25" spans="1:15" x14ac:dyDescent="0.2">
      <c r="A25" s="31">
        <f t="shared" si="0"/>
        <v>24</v>
      </c>
      <c r="B25" s="31" t="str">
        <f>VLOOKUP($A25,'SAP- FACT'!$A:$AE,12,0)</f>
        <v>VILLEGAS LAINAS,ALEX JAVIER</v>
      </c>
      <c r="C25" s="31" t="str">
        <f>VLOOKUP($A25,'SAP- FACT'!$A:$AE,2,0)</f>
        <v>B010-00020449</v>
      </c>
      <c r="D25" s="31" t="str">
        <f>VLOOKUP($A25,'SAP- FACT'!$A:$AE,2,0)</f>
        <v>B010-00020449</v>
      </c>
      <c r="E25" s="32">
        <v>45566</v>
      </c>
      <c r="F25" s="32">
        <f>VLOOKUP($A25,'SAP- FACT'!$A:$AE,5,0)</f>
        <v>45554</v>
      </c>
      <c r="G25" s="32">
        <f>VLOOKUP($A25,'SAP- FACT'!$A:$AE,19,0)</f>
        <v>45554</v>
      </c>
      <c r="H25" s="31" t="s">
        <v>8512</v>
      </c>
      <c r="I25" s="31" t="str">
        <f>VLOOKUP($A25,'SAP- FACT'!$A:$AE,3,0)</f>
        <v>Boleta</v>
      </c>
      <c r="J25" s="31" t="str">
        <f>IF(VLOOKUP($A25,'SAP- FACT'!$A:$AE,15,0)=0,"PEN","USD")</f>
        <v>PEN</v>
      </c>
      <c r="K25" s="31" t="s">
        <v>8499</v>
      </c>
      <c r="L25" s="31">
        <v>1</v>
      </c>
      <c r="M25" s="33">
        <f>IF(J25="PEN",VLOOKUP($A25,'SAP- FACT'!$A:$AE,14,0),VLOOKUP($A25,'SAP- FACT'!$A:$AE,15,0))</f>
        <v>3.21</v>
      </c>
      <c r="N25" s="31" t="str">
        <f>IF(VLOOKUP($A25,'SAP- FACT'!$A:$AE,15,0)=0,"PEN","USD")</f>
        <v>PEN</v>
      </c>
      <c r="O25" s="31" t="str">
        <f>VLOOKUP($A25,'SAP- FACT'!$A:$AE,4,0)</f>
        <v>Venta Asistida - CONTADO / CASH - PE 4909 SHALOM PARA: ALEX JAVIER VILLEGAS LAINAS D</v>
      </c>
    </row>
    <row r="26" spans="1:15" x14ac:dyDescent="0.2">
      <c r="A26" s="31">
        <f t="shared" si="0"/>
        <v>25</v>
      </c>
      <c r="B26" s="31" t="str">
        <f>VLOOKUP($A26,'SAP- FACT'!$A:$AE,12,0)</f>
        <v>CONTRERAS JESUS</v>
      </c>
      <c r="C26" s="31" t="str">
        <f>VLOOKUP($A26,'SAP- FACT'!$A:$AE,2,0)</f>
        <v>B010-00018931</v>
      </c>
      <c r="D26" s="31" t="str">
        <f>VLOOKUP($A26,'SAP- FACT'!$A:$AE,2,0)</f>
        <v>B010-00018931</v>
      </c>
      <c r="E26" s="32">
        <v>45566</v>
      </c>
      <c r="F26" s="32">
        <f>VLOOKUP($A26,'SAP- FACT'!$A:$AE,5,0)</f>
        <v>45435</v>
      </c>
      <c r="G26" s="32">
        <f>VLOOKUP($A26,'SAP- FACT'!$A:$AE,19,0)</f>
        <v>45435</v>
      </c>
      <c r="H26" s="31" t="s">
        <v>8512</v>
      </c>
      <c r="I26" s="31" t="str">
        <f>VLOOKUP($A26,'SAP- FACT'!$A:$AE,3,0)</f>
        <v>Boleta</v>
      </c>
      <c r="J26" s="31" t="str">
        <f>IF(VLOOKUP($A26,'SAP- FACT'!$A:$AE,15,0)=0,"PEN","USD")</f>
        <v>PEN</v>
      </c>
      <c r="K26" s="31" t="s">
        <v>8499</v>
      </c>
      <c r="L26" s="31">
        <v>1</v>
      </c>
      <c r="M26" s="33">
        <f>IF(J26="PEN",VLOOKUP($A26,'SAP- FACT'!$A:$AE,14,0),VLOOKUP($A26,'SAP- FACT'!$A:$AE,15,0))</f>
        <v>3.25</v>
      </c>
      <c r="N26" s="31" t="str">
        <f>IF(VLOOKUP($A26,'SAP- FACT'!$A:$AE,15,0)=0,"PEN","USD")</f>
        <v>PEN</v>
      </c>
      <c r="O26" s="31" t="str">
        <f>VLOOKUP($A26,'SAP- FACT'!$A:$AE,4,0)</f>
        <v>Ecom - CONTADO / CASH - PE 2486 TEL: 917667985 Basado en Pedidos de client</v>
      </c>
    </row>
    <row r="27" spans="1:15" x14ac:dyDescent="0.2">
      <c r="A27" s="31">
        <f t="shared" si="0"/>
        <v>26</v>
      </c>
      <c r="B27" s="31" t="str">
        <f>VLOOKUP($A27,'SAP- FACT'!$A:$AE,12,0)</f>
        <v>KAFKA KIENER,WIELEND KNUD</v>
      </c>
      <c r="C27" s="31" t="str">
        <f>VLOOKUP($A27,'SAP- FACT'!$A:$AE,2,0)</f>
        <v>B010-00016186</v>
      </c>
      <c r="D27" s="31" t="str">
        <f>VLOOKUP($A27,'SAP- FACT'!$A:$AE,2,0)</f>
        <v>B010-00016186</v>
      </c>
      <c r="E27" s="32">
        <v>45566</v>
      </c>
      <c r="F27" s="32">
        <f>VLOOKUP($A27,'SAP- FACT'!$A:$AE,5,0)</f>
        <v>45169</v>
      </c>
      <c r="G27" s="32">
        <f>VLOOKUP($A27,'SAP- FACT'!$A:$AE,19,0)</f>
        <v>45169</v>
      </c>
      <c r="H27" s="31" t="s">
        <v>8512</v>
      </c>
      <c r="I27" s="31" t="str">
        <f>VLOOKUP($A27,'SAP- FACT'!$A:$AE,3,0)</f>
        <v>Boleta</v>
      </c>
      <c r="J27" s="31" t="str">
        <f>IF(VLOOKUP($A27,'SAP- FACT'!$A:$AE,15,0)=0,"PEN","USD")</f>
        <v>PEN</v>
      </c>
      <c r="K27" s="31" t="s">
        <v>8499</v>
      </c>
      <c r="L27" s="31">
        <v>1</v>
      </c>
      <c r="M27" s="33">
        <f>IF(J27="PEN",VLOOKUP($A27,'SAP- FACT'!$A:$AE,14,0),VLOOKUP($A27,'SAP- FACT'!$A:$AE,15,0))</f>
        <v>3.28</v>
      </c>
      <c r="N27" s="31" t="str">
        <f>IF(VLOOKUP($A27,'SAP- FACT'!$A:$AE,15,0)=0,"PEN","USD")</f>
        <v>PEN</v>
      </c>
      <c r="O27" s="31" t="str">
        <f>VLOOKUP($A27,'SAP- FACT'!$A:$AE,4,0)</f>
        <v>Juntoz - CONTADO / CASH - 230003816 Basado en Entregas 09-0010-00056578.</v>
      </c>
    </row>
    <row r="28" spans="1:15" x14ac:dyDescent="0.2">
      <c r="A28" s="31">
        <f t="shared" si="0"/>
        <v>27</v>
      </c>
      <c r="B28" s="31" t="str">
        <f>VLOOKUP($A28,'SAP- FACT'!$A:$AE,12,0)</f>
        <v>MUÑOZ RODRIGRUEZ DIEGO</v>
      </c>
      <c r="C28" s="31" t="str">
        <f>VLOOKUP($A28,'SAP- FACT'!$A:$AE,2,0)</f>
        <v>B010-00020218</v>
      </c>
      <c r="D28" s="31" t="str">
        <f>VLOOKUP($A28,'SAP- FACT'!$A:$AE,2,0)</f>
        <v>B010-00020218</v>
      </c>
      <c r="E28" s="32">
        <v>45566</v>
      </c>
      <c r="F28" s="32">
        <f>VLOOKUP($A28,'SAP- FACT'!$A:$AE,5,0)</f>
        <v>45533</v>
      </c>
      <c r="G28" s="32">
        <f>VLOOKUP($A28,'SAP- FACT'!$A:$AE,19,0)</f>
        <v>45533</v>
      </c>
      <c r="H28" s="31" t="s">
        <v>8512</v>
      </c>
      <c r="I28" s="31" t="str">
        <f>VLOOKUP($A28,'SAP- FACT'!$A:$AE,3,0)</f>
        <v>Boleta</v>
      </c>
      <c r="J28" s="31" t="str">
        <f>IF(VLOOKUP($A28,'SAP- FACT'!$A:$AE,15,0)=0,"PEN","USD")</f>
        <v>PEN</v>
      </c>
      <c r="K28" s="31" t="s">
        <v>8499</v>
      </c>
      <c r="L28" s="31">
        <v>1</v>
      </c>
      <c r="M28" s="33">
        <f>IF(J28="PEN",VLOOKUP($A28,'SAP- FACT'!$A:$AE,14,0),VLOOKUP($A28,'SAP- FACT'!$A:$AE,15,0))</f>
        <v>3.29</v>
      </c>
      <c r="N28" s="31" t="str">
        <f>IF(VLOOKUP($A28,'SAP- FACT'!$A:$AE,15,0)=0,"PEN","USD")</f>
        <v>PEN</v>
      </c>
      <c r="O28" s="31" t="str">
        <f>VLOOKUP($A28,'SAP- FACT'!$A:$AE,4,0)</f>
        <v>Ecom - CONTADO / CASH - PE 4504 TEL: 978420087 RECOJO Basado en Entregas 0</v>
      </c>
    </row>
    <row r="29" spans="1:15" x14ac:dyDescent="0.2">
      <c r="A29" s="31">
        <f t="shared" si="0"/>
        <v>28</v>
      </c>
      <c r="B29" s="31" t="str">
        <f>VLOOKUP($A29,'SAP- FACT'!$A:$AE,12,0)</f>
        <v>ANIMAL GARDEN SAC</v>
      </c>
      <c r="C29" s="31" t="str">
        <f>VLOOKUP($A29,'SAP- FACT'!$A:$AE,2,0)</f>
        <v>F010-00025252</v>
      </c>
      <c r="D29" s="31" t="str">
        <f>VLOOKUP($A29,'SAP- FACT'!$A:$AE,2,0)</f>
        <v>F010-00025252</v>
      </c>
      <c r="E29" s="32">
        <v>45566</v>
      </c>
      <c r="F29" s="32">
        <f>VLOOKUP($A29,'SAP- FACT'!$A:$AE,5,0)</f>
        <v>45482</v>
      </c>
      <c r="G29" s="32">
        <f>VLOOKUP($A29,'SAP- FACT'!$A:$AE,19,0)</f>
        <v>45482</v>
      </c>
      <c r="H29" s="31" t="s">
        <v>8512</v>
      </c>
      <c r="I29" s="31" t="str">
        <f>VLOOKUP($A29,'SAP- FACT'!$A:$AE,3,0)</f>
        <v>Factura</v>
      </c>
      <c r="J29" s="31" t="str">
        <f>IF(VLOOKUP($A29,'SAP- FACT'!$A:$AE,15,0)=0,"PEN","USD")</f>
        <v>PEN</v>
      </c>
      <c r="K29" s="31" t="s">
        <v>8499</v>
      </c>
      <c r="L29" s="31">
        <v>1</v>
      </c>
      <c r="M29" s="33">
        <f>IF(J29="PEN",VLOOKUP($A29,'SAP- FACT'!$A:$AE,14,0),VLOOKUP($A29,'SAP- FACT'!$A:$AE,15,0))</f>
        <v>3.31</v>
      </c>
      <c r="N29" s="31" t="str">
        <f>IF(VLOOKUP($A29,'SAP- FACT'!$A:$AE,15,0)=0,"PEN","USD")</f>
        <v>PEN</v>
      </c>
      <c r="O29" s="31" t="str">
        <f>VLOOKUP($A29,'SAP- FACT'!$A:$AE,4,0)</f>
        <v>Ecom - CONTADO / CASH - Facturas clientes - C20607053287</v>
      </c>
    </row>
    <row r="30" spans="1:15" x14ac:dyDescent="0.2">
      <c r="A30" s="31">
        <f t="shared" si="0"/>
        <v>29</v>
      </c>
      <c r="B30" s="31" t="str">
        <f>VLOOKUP($A30,'SAP- FACT'!$A:$AE,12,0)</f>
        <v>GALVEZ CHUNGA,JOSE LUIS</v>
      </c>
      <c r="C30" s="31" t="str">
        <f>VLOOKUP($A30,'SAP- FACT'!$A:$AE,2,0)</f>
        <v>B010-00020123</v>
      </c>
      <c r="D30" s="31" t="str">
        <f>VLOOKUP($A30,'SAP- FACT'!$A:$AE,2,0)</f>
        <v>B010-00020123</v>
      </c>
      <c r="E30" s="32">
        <v>45566</v>
      </c>
      <c r="F30" s="32">
        <f>VLOOKUP($A30,'SAP- FACT'!$A:$AE,5,0)</f>
        <v>45528</v>
      </c>
      <c r="G30" s="32">
        <f>VLOOKUP($A30,'SAP- FACT'!$A:$AE,19,0)</f>
        <v>45528</v>
      </c>
      <c r="H30" s="31" t="s">
        <v>8512</v>
      </c>
      <c r="I30" s="31" t="str">
        <f>VLOOKUP($A30,'SAP- FACT'!$A:$AE,3,0)</f>
        <v>Boleta</v>
      </c>
      <c r="J30" s="31" t="str">
        <f>IF(VLOOKUP($A30,'SAP- FACT'!$A:$AE,15,0)=0,"PEN","USD")</f>
        <v>PEN</v>
      </c>
      <c r="K30" s="31" t="s">
        <v>8499</v>
      </c>
      <c r="L30" s="31">
        <v>1</v>
      </c>
      <c r="M30" s="33">
        <f>IF(J30="PEN",VLOOKUP($A30,'SAP- FACT'!$A:$AE,14,0),VLOOKUP($A30,'SAP- FACT'!$A:$AE,15,0))</f>
        <v>3.31</v>
      </c>
      <c r="N30" s="31" t="str">
        <f>IF(VLOOKUP($A30,'SAP- FACT'!$A:$AE,15,0)=0,"PEN","USD")</f>
        <v>PEN</v>
      </c>
      <c r="O30" s="31" t="str">
        <f>VLOOKUP($A30,'SAP- FACT'!$A:$AE,4,0)</f>
        <v>Nacional - CONTADO ADELANTADO / CASH IN ADVANCE - Pedidos de cliente - C00007623990 Basado en Entreg</v>
      </c>
    </row>
    <row r="31" spans="1:15" x14ac:dyDescent="0.2">
      <c r="A31" s="31">
        <f t="shared" si="0"/>
        <v>30</v>
      </c>
      <c r="B31" s="31" t="str">
        <f>VLOOKUP($A31,'SAP- FACT'!$A:$AE,12,0)</f>
        <v>CECILIA FERNANDEZ</v>
      </c>
      <c r="C31" s="31" t="str">
        <f>VLOOKUP($A31,'SAP- FACT'!$A:$AE,2,0)</f>
        <v>B010-00020137</v>
      </c>
      <c r="D31" s="31" t="str">
        <f>VLOOKUP($A31,'SAP- FACT'!$A:$AE,2,0)</f>
        <v>B010-00020137</v>
      </c>
      <c r="E31" s="32">
        <v>45566</v>
      </c>
      <c r="F31" s="32">
        <f>VLOOKUP($A31,'SAP- FACT'!$A:$AE,5,0)</f>
        <v>45529</v>
      </c>
      <c r="G31" s="32">
        <f>VLOOKUP($A31,'SAP- FACT'!$A:$AE,19,0)</f>
        <v>45529</v>
      </c>
      <c r="H31" s="31" t="s">
        <v>8512</v>
      </c>
      <c r="I31" s="31" t="str">
        <f>VLOOKUP($A31,'SAP- FACT'!$A:$AE,3,0)</f>
        <v>Boleta</v>
      </c>
      <c r="J31" s="31" t="str">
        <f>IF(VLOOKUP($A31,'SAP- FACT'!$A:$AE,15,0)=0,"PEN","USD")</f>
        <v>PEN</v>
      </c>
      <c r="K31" s="31" t="s">
        <v>8499</v>
      </c>
      <c r="L31" s="31">
        <v>1</v>
      </c>
      <c r="M31" s="33">
        <f>IF(J31="PEN",VLOOKUP($A31,'SAP- FACT'!$A:$AE,14,0),VLOOKUP($A31,'SAP- FACT'!$A:$AE,15,0))</f>
        <v>3.31</v>
      </c>
      <c r="N31" s="31" t="str">
        <f>IF(VLOOKUP($A31,'SAP- FACT'!$A:$AE,15,0)=0,"PEN","USD")</f>
        <v>PEN</v>
      </c>
      <c r="O31" s="31" t="str">
        <f>VLOOKUP($A31,'SAP- FACT'!$A:$AE,4,0)</f>
        <v>Nacional - CONTADO / CASH - Pedidos de cliente - C00040883932 Basado en Entreg</v>
      </c>
    </row>
    <row r="32" spans="1:15" x14ac:dyDescent="0.2">
      <c r="A32" s="31">
        <f t="shared" si="0"/>
        <v>31</v>
      </c>
      <c r="B32" s="31" t="str">
        <f>VLOOKUP($A32,'SAP- FACT'!$A:$AE,12,0)</f>
        <v>SEBILIE PAREDES,MANUEL ALEJANDRO</v>
      </c>
      <c r="C32" s="31" t="str">
        <f>VLOOKUP($A32,'SAP- FACT'!$A:$AE,2,0)</f>
        <v>B010-00017962</v>
      </c>
      <c r="D32" s="31" t="str">
        <f>VLOOKUP($A32,'SAP- FACT'!$A:$AE,2,0)</f>
        <v>B010-00017962</v>
      </c>
      <c r="E32" s="32">
        <v>45566</v>
      </c>
      <c r="F32" s="32">
        <f>VLOOKUP($A32,'SAP- FACT'!$A:$AE,5,0)</f>
        <v>45342</v>
      </c>
      <c r="G32" s="32">
        <f>VLOOKUP($A32,'SAP- FACT'!$A:$AE,19,0)</f>
        <v>45342</v>
      </c>
      <c r="H32" s="31" t="s">
        <v>8512</v>
      </c>
      <c r="I32" s="31" t="str">
        <f>VLOOKUP($A32,'SAP- FACT'!$A:$AE,3,0)</f>
        <v>Boleta</v>
      </c>
      <c r="J32" s="31" t="str">
        <f>IF(VLOOKUP($A32,'SAP- FACT'!$A:$AE,15,0)=0,"PEN","USD")</f>
        <v>PEN</v>
      </c>
      <c r="K32" s="31" t="s">
        <v>8499</v>
      </c>
      <c r="L32" s="31">
        <v>1</v>
      </c>
      <c r="M32" s="33">
        <f>IF(J32="PEN",VLOOKUP($A32,'SAP- FACT'!$A:$AE,14,0),VLOOKUP($A32,'SAP- FACT'!$A:$AE,15,0))</f>
        <v>3.35</v>
      </c>
      <c r="N32" s="31" t="str">
        <f>IF(VLOOKUP($A32,'SAP- FACT'!$A:$AE,15,0)=0,"PEN","USD")</f>
        <v>PEN</v>
      </c>
      <c r="O32" s="31" t="str">
        <f>VLOOKUP($A32,'SAP- FACT'!$A:$AE,4,0)</f>
        <v>Venta Asistida - CONTADO / CASH - PE 0818 RECOGE: Manuel Alejandro Sbeilie Paredes D</v>
      </c>
    </row>
    <row r="33" spans="1:15" x14ac:dyDescent="0.2">
      <c r="A33" s="31">
        <f t="shared" si="0"/>
        <v>32</v>
      </c>
      <c r="B33" s="31" t="str">
        <f>VLOOKUP($A33,'SAP- FACT'!$A:$AE,12,0)</f>
        <v>DIEZ CANSECO OLGA</v>
      </c>
      <c r="C33" s="31" t="str">
        <f>VLOOKUP($A33,'SAP- FACT'!$A:$AE,2,0)</f>
        <v>B010-00018013</v>
      </c>
      <c r="D33" s="31" t="str">
        <f>VLOOKUP($A33,'SAP- FACT'!$A:$AE,2,0)</f>
        <v>B010-00018013</v>
      </c>
      <c r="E33" s="32">
        <v>45566</v>
      </c>
      <c r="F33" s="32">
        <f>VLOOKUP($A33,'SAP- FACT'!$A:$AE,5,0)</f>
        <v>45348</v>
      </c>
      <c r="G33" s="32">
        <f>VLOOKUP($A33,'SAP- FACT'!$A:$AE,19,0)</f>
        <v>45348</v>
      </c>
      <c r="H33" s="31" t="s">
        <v>8512</v>
      </c>
      <c r="I33" s="31" t="str">
        <f>VLOOKUP($A33,'SAP- FACT'!$A:$AE,3,0)</f>
        <v>Boleta</v>
      </c>
      <c r="J33" s="31" t="str">
        <f>IF(VLOOKUP($A33,'SAP- FACT'!$A:$AE,15,0)=0,"PEN","USD")</f>
        <v>PEN</v>
      </c>
      <c r="K33" s="31" t="s">
        <v>8499</v>
      </c>
      <c r="L33" s="31">
        <v>1</v>
      </c>
      <c r="M33" s="33">
        <f>IF(J33="PEN",VLOOKUP($A33,'SAP- FACT'!$A:$AE,14,0),VLOOKUP($A33,'SAP- FACT'!$A:$AE,15,0))</f>
        <v>3.36</v>
      </c>
      <c r="N33" s="31" t="str">
        <f>IF(VLOOKUP($A33,'SAP- FACT'!$A:$AE,15,0)=0,"PEN","USD")</f>
        <v>PEN</v>
      </c>
      <c r="O33" s="31" t="str">
        <f>VLOOKUP($A33,'SAP- FACT'!$A:$AE,4,0)</f>
        <v>Ecom - CONTADO / CASH - PE 0942 TEL: 947242546 Basado en Pedidos de client</v>
      </c>
    </row>
    <row r="34" spans="1:15" x14ac:dyDescent="0.2">
      <c r="A34" s="31">
        <f t="shared" si="0"/>
        <v>33</v>
      </c>
      <c r="B34" s="31" t="str">
        <f>VLOOKUP($A34,'SAP- FACT'!$A:$AE,12,0)</f>
        <v>UMBERT SARMIENTO ELIANA</v>
      </c>
      <c r="C34" s="31" t="str">
        <f>VLOOKUP($A34,'SAP- FACT'!$A:$AE,2,0)</f>
        <v>B010-00018626</v>
      </c>
      <c r="D34" s="31" t="str">
        <f>VLOOKUP($A34,'SAP- FACT'!$A:$AE,2,0)</f>
        <v>B010-00018626</v>
      </c>
      <c r="E34" s="32">
        <v>45566</v>
      </c>
      <c r="F34" s="32">
        <f>VLOOKUP($A34,'SAP- FACT'!$A:$AE,5,0)</f>
        <v>45408</v>
      </c>
      <c r="G34" s="32">
        <f>VLOOKUP($A34,'SAP- FACT'!$A:$AE,19,0)</f>
        <v>45408</v>
      </c>
      <c r="H34" s="31" t="s">
        <v>8512</v>
      </c>
      <c r="I34" s="31" t="str">
        <f>VLOOKUP($A34,'SAP- FACT'!$A:$AE,3,0)</f>
        <v>Boleta</v>
      </c>
      <c r="J34" s="31" t="str">
        <f>IF(VLOOKUP($A34,'SAP- FACT'!$A:$AE,15,0)=0,"PEN","USD")</f>
        <v>PEN</v>
      </c>
      <c r="K34" s="31" t="s">
        <v>8499</v>
      </c>
      <c r="L34" s="31">
        <v>1</v>
      </c>
      <c r="M34" s="33">
        <f>IF(J34="PEN",VLOOKUP($A34,'SAP- FACT'!$A:$AE,14,0),VLOOKUP($A34,'SAP- FACT'!$A:$AE,15,0))</f>
        <v>3.36</v>
      </c>
      <c r="N34" s="31" t="str">
        <f>IF(VLOOKUP($A34,'SAP- FACT'!$A:$AE,15,0)=0,"PEN","USD")</f>
        <v>PEN</v>
      </c>
      <c r="O34" s="31" t="str">
        <f>VLOOKUP($A34,'SAP- FACT'!$A:$AE,4,0)</f>
        <v>Ecom - CONTADO / CASH - PE 2015 TEL: 947763046 Basado en Pedidos de client</v>
      </c>
    </row>
    <row r="35" spans="1:15" x14ac:dyDescent="0.2">
      <c r="A35" s="31">
        <f t="shared" si="0"/>
        <v>34</v>
      </c>
      <c r="B35" s="31" t="str">
        <f>VLOOKUP($A35,'SAP- FACT'!$A:$AE,12,0)</f>
        <v>CANALES URSULA</v>
      </c>
      <c r="C35" s="31" t="str">
        <f>VLOOKUP($A35,'SAP- FACT'!$A:$AE,2,0)</f>
        <v>B010-00018540</v>
      </c>
      <c r="D35" s="31" t="str">
        <f>VLOOKUP($A35,'SAP- FACT'!$A:$AE,2,0)</f>
        <v>B010-00018540</v>
      </c>
      <c r="E35" s="32">
        <v>45566</v>
      </c>
      <c r="F35" s="32">
        <f>VLOOKUP($A35,'SAP- FACT'!$A:$AE,5,0)</f>
        <v>45400</v>
      </c>
      <c r="G35" s="32">
        <f>VLOOKUP($A35,'SAP- FACT'!$A:$AE,19,0)</f>
        <v>45400</v>
      </c>
      <c r="H35" s="31" t="s">
        <v>8512</v>
      </c>
      <c r="I35" s="31" t="str">
        <f>VLOOKUP($A35,'SAP- FACT'!$A:$AE,3,0)</f>
        <v>Boleta</v>
      </c>
      <c r="J35" s="31" t="str">
        <f>IF(VLOOKUP($A35,'SAP- FACT'!$A:$AE,15,0)=0,"PEN","USD")</f>
        <v>PEN</v>
      </c>
      <c r="K35" s="31" t="s">
        <v>8499</v>
      </c>
      <c r="L35" s="31">
        <v>1</v>
      </c>
      <c r="M35" s="33">
        <f>IF(J35="PEN",VLOOKUP($A35,'SAP- FACT'!$A:$AE,14,0),VLOOKUP($A35,'SAP- FACT'!$A:$AE,15,0))</f>
        <v>3.37</v>
      </c>
      <c r="N35" s="31" t="str">
        <f>IF(VLOOKUP($A35,'SAP- FACT'!$A:$AE,15,0)=0,"PEN","USD")</f>
        <v>PEN</v>
      </c>
      <c r="O35" s="31" t="str">
        <f>VLOOKUP($A35,'SAP- FACT'!$A:$AE,4,0)</f>
        <v>Ecom - CONTADO / CASH - PE 1787 TEL: 923208130 Basado en Pedidos de client</v>
      </c>
    </row>
    <row r="36" spans="1:15" x14ac:dyDescent="0.2">
      <c r="A36" s="31">
        <f t="shared" si="0"/>
        <v>35</v>
      </c>
      <c r="B36" s="31" t="str">
        <f>VLOOKUP($A36,'SAP- FACT'!$A:$AE,12,0)</f>
        <v>VASQUEZ CECILIA</v>
      </c>
      <c r="C36" s="31" t="str">
        <f>VLOOKUP($A36,'SAP- FACT'!$A:$AE,2,0)</f>
        <v>B010-00018817</v>
      </c>
      <c r="D36" s="31" t="str">
        <f>VLOOKUP($A36,'SAP- FACT'!$A:$AE,2,0)</f>
        <v>B010-00018817</v>
      </c>
      <c r="E36" s="32">
        <v>45566</v>
      </c>
      <c r="F36" s="32">
        <f>VLOOKUP($A36,'SAP- FACT'!$A:$AE,5,0)</f>
        <v>45421</v>
      </c>
      <c r="G36" s="32">
        <f>VLOOKUP($A36,'SAP- FACT'!$A:$AE,19,0)</f>
        <v>45421</v>
      </c>
      <c r="H36" s="31" t="s">
        <v>8512</v>
      </c>
      <c r="I36" s="31" t="str">
        <f>VLOOKUP($A36,'SAP- FACT'!$A:$AE,3,0)</f>
        <v>Boleta</v>
      </c>
      <c r="J36" s="31" t="str">
        <f>IF(VLOOKUP($A36,'SAP- FACT'!$A:$AE,15,0)=0,"PEN","USD")</f>
        <v>PEN</v>
      </c>
      <c r="K36" s="31" t="s">
        <v>8499</v>
      </c>
      <c r="L36" s="31">
        <v>1</v>
      </c>
      <c r="M36" s="33">
        <f>IF(J36="PEN",VLOOKUP($A36,'SAP- FACT'!$A:$AE,14,0),VLOOKUP($A36,'SAP- FACT'!$A:$AE,15,0))</f>
        <v>3.47</v>
      </c>
      <c r="N36" s="31" t="str">
        <f>IF(VLOOKUP($A36,'SAP- FACT'!$A:$AE,15,0)=0,"PEN","USD")</f>
        <v>PEN</v>
      </c>
      <c r="O36" s="31" t="str">
        <f>VLOOKUP($A36,'SAP- FACT'!$A:$AE,4,0)</f>
        <v>Ecom - CONTADO / CASH - PE 2243 TEL: 980081935 Basado en Pedidos de client</v>
      </c>
    </row>
    <row r="37" spans="1:15" x14ac:dyDescent="0.2">
      <c r="A37" s="31">
        <f t="shared" si="0"/>
        <v>36</v>
      </c>
      <c r="B37" s="31" t="str">
        <f>VLOOKUP($A37,'SAP- FACT'!$A:$AE,12,0)</f>
        <v>BOTTO SHIRLEY</v>
      </c>
      <c r="C37" s="31" t="str">
        <f>VLOOKUP($A37,'SAP- FACT'!$A:$AE,2,0)</f>
        <v>B010-00020182</v>
      </c>
      <c r="D37" s="31" t="str">
        <f>VLOOKUP($A37,'SAP- FACT'!$A:$AE,2,0)</f>
        <v>B010-00020182</v>
      </c>
      <c r="E37" s="32">
        <v>45566</v>
      </c>
      <c r="F37" s="32">
        <f>VLOOKUP($A37,'SAP- FACT'!$A:$AE,5,0)</f>
        <v>45530</v>
      </c>
      <c r="G37" s="32">
        <f>VLOOKUP($A37,'SAP- FACT'!$A:$AE,19,0)</f>
        <v>45530</v>
      </c>
      <c r="H37" s="31" t="s">
        <v>8512</v>
      </c>
      <c r="I37" s="31" t="str">
        <f>VLOOKUP($A37,'SAP- FACT'!$A:$AE,3,0)</f>
        <v>Boleta</v>
      </c>
      <c r="J37" s="31" t="str">
        <f>IF(VLOOKUP($A37,'SAP- FACT'!$A:$AE,15,0)=0,"PEN","USD")</f>
        <v>PEN</v>
      </c>
      <c r="K37" s="31" t="s">
        <v>8499</v>
      </c>
      <c r="L37" s="31">
        <v>1</v>
      </c>
      <c r="M37" s="33">
        <f>IF(J37="PEN",VLOOKUP($A37,'SAP- FACT'!$A:$AE,14,0),VLOOKUP($A37,'SAP- FACT'!$A:$AE,15,0))</f>
        <v>3.47</v>
      </c>
      <c r="N37" s="31" t="str">
        <f>IF(VLOOKUP($A37,'SAP- FACT'!$A:$AE,15,0)=0,"PEN","USD")</f>
        <v>PEN</v>
      </c>
      <c r="O37" s="31" t="str">
        <f>VLOOKUP($A37,'SAP- FACT'!$A:$AE,4,0)</f>
        <v>Ecom - CONTADO / CASH - PE 4423 TEL: 976719196 RECOJO Basado en Pedidos de</v>
      </c>
    </row>
    <row r="38" spans="1:15" x14ac:dyDescent="0.2">
      <c r="A38" s="31">
        <f t="shared" si="0"/>
        <v>37</v>
      </c>
      <c r="B38" s="31" t="str">
        <f>VLOOKUP($A38,'SAP- FACT'!$A:$AE,12,0)</f>
        <v>FRANCO FARIAS KEVIN EDUARDO</v>
      </c>
      <c r="C38" s="31" t="str">
        <f>VLOOKUP($A38,'SAP- FACT'!$A:$AE,2,0)</f>
        <v>B010-00018813</v>
      </c>
      <c r="D38" s="31" t="str">
        <f>VLOOKUP($A38,'SAP- FACT'!$A:$AE,2,0)</f>
        <v>B010-00018813</v>
      </c>
      <c r="E38" s="32">
        <v>45566</v>
      </c>
      <c r="F38" s="32">
        <f>VLOOKUP($A38,'SAP- FACT'!$A:$AE,5,0)</f>
        <v>45421</v>
      </c>
      <c r="G38" s="32">
        <f>VLOOKUP($A38,'SAP- FACT'!$A:$AE,19,0)</f>
        <v>45421</v>
      </c>
      <c r="H38" s="31" t="s">
        <v>8512</v>
      </c>
      <c r="I38" s="31" t="str">
        <f>VLOOKUP($A38,'SAP- FACT'!$A:$AE,3,0)</f>
        <v>Boleta</v>
      </c>
      <c r="J38" s="31" t="str">
        <f>IF(VLOOKUP($A38,'SAP- FACT'!$A:$AE,15,0)=0,"PEN","USD")</f>
        <v>PEN</v>
      </c>
      <c r="K38" s="31" t="s">
        <v>8499</v>
      </c>
      <c r="L38" s="31">
        <v>1</v>
      </c>
      <c r="M38" s="33">
        <f>IF(J38="PEN",VLOOKUP($A38,'SAP- FACT'!$A:$AE,14,0),VLOOKUP($A38,'SAP- FACT'!$A:$AE,15,0))</f>
        <v>3.52</v>
      </c>
      <c r="N38" s="31" t="str">
        <f>IF(VLOOKUP($A38,'SAP- FACT'!$A:$AE,15,0)=0,"PEN","USD")</f>
        <v>PEN</v>
      </c>
      <c r="O38" s="31" t="str">
        <f>VLOOKUP($A38,'SAP- FACT'!$A:$AE,4,0)</f>
        <v>Ecom - CONTADO / CASH - PE 2237 TEL: 977541976 Basado en Pedidos de client</v>
      </c>
    </row>
    <row r="39" spans="1:15" x14ac:dyDescent="0.2">
      <c r="A39" s="31">
        <f t="shared" si="0"/>
        <v>38</v>
      </c>
      <c r="B39" s="31" t="str">
        <f>VLOOKUP($A39,'SAP- FACT'!$A:$AE,12,0)</f>
        <v>RUIZ TORRES ZOILA VERONIKA</v>
      </c>
      <c r="C39" s="31" t="str">
        <f>VLOOKUP($A39,'SAP- FACT'!$A:$AE,2,0)</f>
        <v>B010-00020512</v>
      </c>
      <c r="D39" s="31" t="str">
        <f>VLOOKUP($A39,'SAP- FACT'!$A:$AE,2,0)</f>
        <v>B010-00020512</v>
      </c>
      <c r="E39" s="32">
        <v>45566</v>
      </c>
      <c r="F39" s="32">
        <f>VLOOKUP($A39,'SAP- FACT'!$A:$AE,5,0)</f>
        <v>45560</v>
      </c>
      <c r="G39" s="32">
        <f>VLOOKUP($A39,'SAP- FACT'!$A:$AE,19,0)</f>
        <v>45560</v>
      </c>
      <c r="H39" s="31" t="s">
        <v>8512</v>
      </c>
      <c r="I39" s="31" t="str">
        <f>VLOOKUP($A39,'SAP- FACT'!$A:$AE,3,0)</f>
        <v>Boleta</v>
      </c>
      <c r="J39" s="31" t="str">
        <f>IF(VLOOKUP($A39,'SAP- FACT'!$A:$AE,15,0)=0,"PEN","USD")</f>
        <v>PEN</v>
      </c>
      <c r="K39" s="31" t="s">
        <v>8499</v>
      </c>
      <c r="L39" s="31">
        <v>1</v>
      </c>
      <c r="M39" s="33">
        <f>IF(J39="PEN",VLOOKUP($A39,'SAP- FACT'!$A:$AE,14,0),VLOOKUP($A39,'SAP- FACT'!$A:$AE,15,0))</f>
        <v>3.53</v>
      </c>
      <c r="N39" s="31" t="str">
        <f>IF(VLOOKUP($A39,'SAP- FACT'!$A:$AE,15,0)=0,"PEN","USD")</f>
        <v>PEN</v>
      </c>
      <c r="O39" s="31" t="str">
        <f>VLOOKUP($A39,'SAP- FACT'!$A:$AE,4,0)</f>
        <v>Ecom - CONTADO / CASH - PE 5043 TEL: 987594333 ENVÍO Basado en Pedidos de</v>
      </c>
    </row>
    <row r="40" spans="1:15" x14ac:dyDescent="0.2">
      <c r="A40" s="31">
        <f t="shared" si="0"/>
        <v>39</v>
      </c>
      <c r="B40" s="31" t="str">
        <f>VLOOKUP($A40,'SAP- FACT'!$A:$AE,12,0)</f>
        <v>CORDOVA CHAMBI DANIEL</v>
      </c>
      <c r="C40" s="31" t="str">
        <f>VLOOKUP($A40,'SAP- FACT'!$A:$AE,2,0)</f>
        <v>B010-00019045</v>
      </c>
      <c r="D40" s="31" t="str">
        <f>VLOOKUP($A40,'SAP- FACT'!$A:$AE,2,0)</f>
        <v>B010-00019045</v>
      </c>
      <c r="E40" s="32">
        <v>45566</v>
      </c>
      <c r="F40" s="32">
        <f>VLOOKUP($A40,'SAP- FACT'!$A:$AE,5,0)</f>
        <v>45441</v>
      </c>
      <c r="G40" s="32">
        <f>VLOOKUP($A40,'SAP- FACT'!$A:$AE,19,0)</f>
        <v>45441</v>
      </c>
      <c r="H40" s="31" t="s">
        <v>8512</v>
      </c>
      <c r="I40" s="31" t="str">
        <f>VLOOKUP($A40,'SAP- FACT'!$A:$AE,3,0)</f>
        <v>Boleta</v>
      </c>
      <c r="J40" s="31" t="str">
        <f>IF(VLOOKUP($A40,'SAP- FACT'!$A:$AE,15,0)=0,"PEN","USD")</f>
        <v>PEN</v>
      </c>
      <c r="K40" s="31" t="s">
        <v>8499</v>
      </c>
      <c r="L40" s="31">
        <v>1</v>
      </c>
      <c r="M40" s="33">
        <f>IF(J40="PEN",VLOOKUP($A40,'SAP- FACT'!$A:$AE,14,0),VLOOKUP($A40,'SAP- FACT'!$A:$AE,15,0))</f>
        <v>3.53</v>
      </c>
      <c r="N40" s="31" t="str">
        <f>IF(VLOOKUP($A40,'SAP- FACT'!$A:$AE,15,0)=0,"PEN","USD")</f>
        <v>PEN</v>
      </c>
      <c r="O40" s="31" t="str">
        <f>VLOOKUP($A40,'SAP- FACT'!$A:$AE,4,0)</f>
        <v>Ecom - CONTADO / CASH - PE 2672 TEL: 953204269 Basado en Pedidos de client</v>
      </c>
    </row>
    <row r="41" spans="1:15" x14ac:dyDescent="0.2">
      <c r="A41" s="31">
        <f t="shared" si="0"/>
        <v>40</v>
      </c>
      <c r="B41" s="31" t="str">
        <f>VLOOKUP($A41,'SAP- FACT'!$A:$AE,12,0)</f>
        <v>GAMARRA VIDAL,EDLA DORILA</v>
      </c>
      <c r="C41" s="31" t="str">
        <f>VLOOKUP($A41,'SAP- FACT'!$A:$AE,2,0)</f>
        <v>B010-00020163</v>
      </c>
      <c r="D41" s="31" t="str">
        <f>VLOOKUP($A41,'SAP- FACT'!$A:$AE,2,0)</f>
        <v>B010-00020163</v>
      </c>
      <c r="E41" s="32">
        <v>45566</v>
      </c>
      <c r="F41" s="32">
        <f>VLOOKUP($A41,'SAP- FACT'!$A:$AE,5,0)</f>
        <v>45530</v>
      </c>
      <c r="G41" s="32">
        <f>VLOOKUP($A41,'SAP- FACT'!$A:$AE,19,0)</f>
        <v>45530</v>
      </c>
      <c r="H41" s="31" t="s">
        <v>8512</v>
      </c>
      <c r="I41" s="31" t="str">
        <f>VLOOKUP($A41,'SAP- FACT'!$A:$AE,3,0)</f>
        <v>Boleta</v>
      </c>
      <c r="J41" s="31" t="str">
        <f>IF(VLOOKUP($A41,'SAP- FACT'!$A:$AE,15,0)=0,"PEN","USD")</f>
        <v>PEN</v>
      </c>
      <c r="K41" s="31" t="s">
        <v>8499</v>
      </c>
      <c r="L41" s="31">
        <v>1</v>
      </c>
      <c r="M41" s="33">
        <f>IF(J41="PEN",VLOOKUP($A41,'SAP- FACT'!$A:$AE,14,0),VLOOKUP($A41,'SAP- FACT'!$A:$AE,15,0))</f>
        <v>3.55</v>
      </c>
      <c r="N41" s="31" t="str">
        <f>IF(VLOOKUP($A41,'SAP- FACT'!$A:$AE,15,0)=0,"PEN","USD")</f>
        <v>PEN</v>
      </c>
      <c r="O41" s="31" t="str">
        <f>VLOOKUP($A41,'SAP- FACT'!$A:$AE,4,0)</f>
        <v>Ecom - CONTADO / CASH - PE 4357 CANI-TABS TEL: 981277934 ENVÍO Basado en E</v>
      </c>
    </row>
    <row r="42" spans="1:15" x14ac:dyDescent="0.2">
      <c r="A42" s="31">
        <f t="shared" si="0"/>
        <v>41</v>
      </c>
      <c r="B42" s="31" t="str">
        <f>VLOOKUP($A42,'SAP- FACT'!$A:$AE,12,0)</f>
        <v>ZEGARRA CHAVEZ DANA</v>
      </c>
      <c r="C42" s="31" t="str">
        <f>VLOOKUP($A42,'SAP- FACT'!$A:$AE,2,0)</f>
        <v>B010-00020196</v>
      </c>
      <c r="D42" s="31" t="str">
        <f>VLOOKUP($A42,'SAP- FACT'!$A:$AE,2,0)</f>
        <v>B010-00020196</v>
      </c>
      <c r="E42" s="32">
        <v>45566</v>
      </c>
      <c r="F42" s="32">
        <f>VLOOKUP($A42,'SAP- FACT'!$A:$AE,5,0)</f>
        <v>45531</v>
      </c>
      <c r="G42" s="32">
        <f>VLOOKUP($A42,'SAP- FACT'!$A:$AE,19,0)</f>
        <v>45531</v>
      </c>
      <c r="H42" s="31" t="s">
        <v>8512</v>
      </c>
      <c r="I42" s="31" t="str">
        <f>VLOOKUP($A42,'SAP- FACT'!$A:$AE,3,0)</f>
        <v>Boleta</v>
      </c>
      <c r="J42" s="31" t="str">
        <f>IF(VLOOKUP($A42,'SAP- FACT'!$A:$AE,15,0)=0,"PEN","USD")</f>
        <v>PEN</v>
      </c>
      <c r="K42" s="31" t="s">
        <v>8499</v>
      </c>
      <c r="L42" s="31">
        <v>1</v>
      </c>
      <c r="M42" s="33">
        <f>IF(J42="PEN",VLOOKUP($A42,'SAP- FACT'!$A:$AE,14,0),VLOOKUP($A42,'SAP- FACT'!$A:$AE,15,0))</f>
        <v>3.59</v>
      </c>
      <c r="N42" s="31" t="str">
        <f>IF(VLOOKUP($A42,'SAP- FACT'!$A:$AE,15,0)=0,"PEN","USD")</f>
        <v>PEN</v>
      </c>
      <c r="O42" s="31" t="str">
        <f>VLOOKUP($A42,'SAP- FACT'!$A:$AE,4,0)</f>
        <v>Ecom - CONTADO / CASH - PE 4445 TEL: 987713198 RECOJO Basado en Pedidos de</v>
      </c>
    </row>
    <row r="43" spans="1:15" x14ac:dyDescent="0.2">
      <c r="A43" s="31">
        <f t="shared" si="0"/>
        <v>42</v>
      </c>
      <c r="B43" s="31" t="str">
        <f>VLOOKUP($A43,'SAP- FACT'!$A:$AE,12,0)</f>
        <v>PAREDES MORALES EDINSON</v>
      </c>
      <c r="C43" s="31" t="str">
        <f>VLOOKUP($A43,'SAP- FACT'!$A:$AE,2,0)</f>
        <v>B010-00018849</v>
      </c>
      <c r="D43" s="31" t="str">
        <f>VLOOKUP($A43,'SAP- FACT'!$A:$AE,2,0)</f>
        <v>B010-00018849</v>
      </c>
      <c r="E43" s="32">
        <v>45566</v>
      </c>
      <c r="F43" s="32">
        <f>VLOOKUP($A43,'SAP- FACT'!$A:$AE,5,0)</f>
        <v>45427</v>
      </c>
      <c r="G43" s="32">
        <f>VLOOKUP($A43,'SAP- FACT'!$A:$AE,19,0)</f>
        <v>45427</v>
      </c>
      <c r="H43" s="31" t="s">
        <v>8512</v>
      </c>
      <c r="I43" s="31" t="str">
        <f>VLOOKUP($A43,'SAP- FACT'!$A:$AE,3,0)</f>
        <v>Boleta</v>
      </c>
      <c r="J43" s="31" t="str">
        <f>IF(VLOOKUP($A43,'SAP- FACT'!$A:$AE,15,0)=0,"PEN","USD")</f>
        <v>PEN</v>
      </c>
      <c r="K43" s="31" t="s">
        <v>8499</v>
      </c>
      <c r="L43" s="31">
        <v>1</v>
      </c>
      <c r="M43" s="33">
        <f>IF(J43="PEN",VLOOKUP($A43,'SAP- FACT'!$A:$AE,14,0),VLOOKUP($A43,'SAP- FACT'!$A:$AE,15,0))</f>
        <v>3.66</v>
      </c>
      <c r="N43" s="31" t="str">
        <f>IF(VLOOKUP($A43,'SAP- FACT'!$A:$AE,15,0)=0,"PEN","USD")</f>
        <v>PEN</v>
      </c>
      <c r="O43" s="31" t="str">
        <f>VLOOKUP($A43,'SAP- FACT'!$A:$AE,4,0)</f>
        <v>Ecom - CONTADO / CASH - PE 2326 TEL: 994338359 Basado en Pedidos de client</v>
      </c>
    </row>
    <row r="44" spans="1:15" x14ac:dyDescent="0.2">
      <c r="A44" s="31">
        <f t="shared" si="0"/>
        <v>43</v>
      </c>
      <c r="B44" s="31" t="str">
        <f>VLOOKUP($A44,'SAP- FACT'!$A:$AE,12,0)</f>
        <v>GUZMÁN ZORRILLA BEATRIZ ELVIA</v>
      </c>
      <c r="C44" s="31" t="str">
        <f>VLOOKUP($A44,'SAP- FACT'!$A:$AE,2,0)</f>
        <v>B010-00020432</v>
      </c>
      <c r="D44" s="31" t="str">
        <f>VLOOKUP($A44,'SAP- FACT'!$A:$AE,2,0)</f>
        <v>B010-00020432</v>
      </c>
      <c r="E44" s="32">
        <v>45566</v>
      </c>
      <c r="F44" s="32">
        <f>VLOOKUP($A44,'SAP- FACT'!$A:$AE,5,0)</f>
        <v>45553</v>
      </c>
      <c r="G44" s="32">
        <f>VLOOKUP($A44,'SAP- FACT'!$A:$AE,19,0)</f>
        <v>45553</v>
      </c>
      <c r="H44" s="31" t="s">
        <v>8512</v>
      </c>
      <c r="I44" s="31" t="str">
        <f>VLOOKUP($A44,'SAP- FACT'!$A:$AE,3,0)</f>
        <v>Boleta</v>
      </c>
      <c r="J44" s="31" t="str">
        <f>IF(VLOOKUP($A44,'SAP- FACT'!$A:$AE,15,0)=0,"PEN","USD")</f>
        <v>PEN</v>
      </c>
      <c r="K44" s="31" t="s">
        <v>8499</v>
      </c>
      <c r="L44" s="31">
        <v>1</v>
      </c>
      <c r="M44" s="33">
        <f>IF(J44="PEN",VLOOKUP($A44,'SAP- FACT'!$A:$AE,14,0),VLOOKUP($A44,'SAP- FACT'!$A:$AE,15,0))</f>
        <v>3.66</v>
      </c>
      <c r="N44" s="31" t="str">
        <f>IF(VLOOKUP($A44,'SAP- FACT'!$A:$AE,15,0)=0,"PEN","USD")</f>
        <v>PEN</v>
      </c>
      <c r="O44" s="31" t="str">
        <f>VLOOKUP($A44,'SAP- FACT'!$A:$AE,4,0)</f>
        <v>Ecom - CONTADO / CASH - PE 4825 TEL: 993148166 RECOJO Basado en Pedidos de</v>
      </c>
    </row>
    <row r="45" spans="1:15" x14ac:dyDescent="0.2">
      <c r="A45" s="31">
        <f t="shared" si="0"/>
        <v>44</v>
      </c>
      <c r="B45" s="31" t="str">
        <f>VLOOKUP($A45,'SAP- FACT'!$A:$AE,12,0)</f>
        <v>renalmedic sac</v>
      </c>
      <c r="C45" s="31" t="str">
        <f>VLOOKUP($A45,'SAP- FACT'!$A:$AE,2,0)</f>
        <v>F010-00024033</v>
      </c>
      <c r="D45" s="31" t="str">
        <f>VLOOKUP($A45,'SAP- FACT'!$A:$AE,2,0)</f>
        <v>F010-00024033</v>
      </c>
      <c r="E45" s="32">
        <v>45566</v>
      </c>
      <c r="F45" s="32">
        <f>VLOOKUP($A45,'SAP- FACT'!$A:$AE,5,0)</f>
        <v>45351</v>
      </c>
      <c r="G45" s="32">
        <f>VLOOKUP($A45,'SAP- FACT'!$A:$AE,19,0)</f>
        <v>45351</v>
      </c>
      <c r="H45" s="31" t="s">
        <v>8512</v>
      </c>
      <c r="I45" s="31" t="str">
        <f>VLOOKUP($A45,'SAP- FACT'!$A:$AE,3,0)</f>
        <v>Factura</v>
      </c>
      <c r="J45" s="31" t="str">
        <f>IF(VLOOKUP($A45,'SAP- FACT'!$A:$AE,15,0)=0,"PEN","USD")</f>
        <v>PEN</v>
      </c>
      <c r="K45" s="31" t="s">
        <v>8499</v>
      </c>
      <c r="L45" s="31">
        <v>1</v>
      </c>
      <c r="M45" s="33">
        <f>IF(J45="PEN",VLOOKUP($A45,'SAP- FACT'!$A:$AE,14,0),VLOOKUP($A45,'SAP- FACT'!$A:$AE,15,0))</f>
        <v>3.79</v>
      </c>
      <c r="N45" s="31" t="str">
        <f>IF(VLOOKUP($A45,'SAP- FACT'!$A:$AE,15,0)=0,"PEN","USD")</f>
        <v>PEN</v>
      </c>
      <c r="O45" s="31" t="str">
        <f>VLOOKUP($A45,'SAP- FACT'!$A:$AE,4,0)</f>
        <v>Ecom - CONTADO / CASH - Facturas clientes - C20521439425</v>
      </c>
    </row>
    <row r="46" spans="1:15" x14ac:dyDescent="0.2">
      <c r="A46" s="31">
        <f t="shared" si="0"/>
        <v>45</v>
      </c>
      <c r="B46" s="31" t="str">
        <f>VLOOKUP($A46,'SAP- FACT'!$A:$AE,12,0)</f>
        <v>JAVIER ESCOBEDO</v>
      </c>
      <c r="C46" s="31" t="str">
        <f>VLOOKUP($A46,'SAP- FACT'!$A:$AE,2,0)</f>
        <v>B010-00020148</v>
      </c>
      <c r="D46" s="31" t="str">
        <f>VLOOKUP($A46,'SAP- FACT'!$A:$AE,2,0)</f>
        <v>B010-00020148</v>
      </c>
      <c r="E46" s="32">
        <v>45566</v>
      </c>
      <c r="F46" s="32">
        <f>VLOOKUP($A46,'SAP- FACT'!$A:$AE,5,0)</f>
        <v>45529</v>
      </c>
      <c r="G46" s="32">
        <f>VLOOKUP($A46,'SAP- FACT'!$A:$AE,19,0)</f>
        <v>45529</v>
      </c>
      <c r="H46" s="31" t="s">
        <v>8512</v>
      </c>
      <c r="I46" s="31" t="str">
        <f>VLOOKUP($A46,'SAP- FACT'!$A:$AE,3,0)</f>
        <v>Boleta</v>
      </c>
      <c r="J46" s="31" t="str">
        <f>IF(VLOOKUP($A46,'SAP- FACT'!$A:$AE,15,0)=0,"PEN","USD")</f>
        <v>PEN</v>
      </c>
      <c r="K46" s="31" t="s">
        <v>8499</v>
      </c>
      <c r="L46" s="31">
        <v>1</v>
      </c>
      <c r="M46" s="33">
        <f>IF(J46="PEN",VLOOKUP($A46,'SAP- FACT'!$A:$AE,14,0),VLOOKUP($A46,'SAP- FACT'!$A:$AE,15,0))</f>
        <v>3.92</v>
      </c>
      <c r="N46" s="31" t="str">
        <f>IF(VLOOKUP($A46,'SAP- FACT'!$A:$AE,15,0)=0,"PEN","USD")</f>
        <v>PEN</v>
      </c>
      <c r="O46" s="31" t="str">
        <f>VLOOKUP($A46,'SAP- FACT'!$A:$AE,4,0)</f>
        <v>Nacional - CONTADO / CASH - PE 4389 Basado en Entregas 09-T010-00000964.</v>
      </c>
    </row>
    <row r="47" spans="1:15" x14ac:dyDescent="0.2">
      <c r="A47" s="31">
        <f t="shared" si="0"/>
        <v>46</v>
      </c>
      <c r="B47" s="31" t="str">
        <f>VLOOKUP($A47,'SAP- FACT'!$A:$AE,12,0)</f>
        <v>VARGAS MACHUCA,SANDRA YANETH</v>
      </c>
      <c r="C47" s="31" t="str">
        <f>VLOOKUP($A47,'SAP- FACT'!$A:$AE,2,0)</f>
        <v>B010-00019334</v>
      </c>
      <c r="D47" s="31" t="str">
        <f>VLOOKUP($A47,'SAP- FACT'!$A:$AE,2,0)</f>
        <v>B010-00019334</v>
      </c>
      <c r="E47" s="32">
        <v>45566</v>
      </c>
      <c r="F47" s="32">
        <f>VLOOKUP($A47,'SAP- FACT'!$A:$AE,5,0)</f>
        <v>45467</v>
      </c>
      <c r="G47" s="32">
        <f>VLOOKUP($A47,'SAP- FACT'!$A:$AE,19,0)</f>
        <v>45467</v>
      </c>
      <c r="H47" s="31" t="s">
        <v>8512</v>
      </c>
      <c r="I47" s="31" t="str">
        <f>VLOOKUP($A47,'SAP- FACT'!$A:$AE,3,0)</f>
        <v>Boleta</v>
      </c>
      <c r="J47" s="31" t="str">
        <f>IF(VLOOKUP($A47,'SAP- FACT'!$A:$AE,15,0)=0,"PEN","USD")</f>
        <v>PEN</v>
      </c>
      <c r="K47" s="31" t="s">
        <v>8499</v>
      </c>
      <c r="L47" s="31">
        <v>1</v>
      </c>
      <c r="M47" s="33">
        <f>IF(J47="PEN",VLOOKUP($A47,'SAP- FACT'!$A:$AE,14,0),VLOOKUP($A47,'SAP- FACT'!$A:$AE,15,0))</f>
        <v>3.94</v>
      </c>
      <c r="N47" s="31" t="str">
        <f>IF(VLOOKUP($A47,'SAP- FACT'!$A:$AE,15,0)=0,"PEN","USD")</f>
        <v>PEN</v>
      </c>
      <c r="O47" s="31" t="str">
        <f>VLOOKUP($A47,'SAP- FACT'!$A:$AE,4,0)</f>
        <v>Ecom - CONTADO / CASH - PE 3045 TEL: 948119046 CANI-TABS Basado en Entrega</v>
      </c>
    </row>
    <row r="48" spans="1:15" x14ac:dyDescent="0.2">
      <c r="A48" s="31">
        <f t="shared" si="0"/>
        <v>47</v>
      </c>
      <c r="B48" s="31" t="str">
        <f>VLOOKUP($A48,'SAP- FACT'!$A:$AE,12,0)</f>
        <v>PLASENCIA CAMPOS  VICTOR</v>
      </c>
      <c r="C48" s="31" t="str">
        <f>VLOOKUP($A48,'SAP- FACT'!$A:$AE,2,0)</f>
        <v>B010-00020324</v>
      </c>
      <c r="D48" s="31" t="str">
        <f>VLOOKUP($A48,'SAP- FACT'!$A:$AE,2,0)</f>
        <v>B010-00020324</v>
      </c>
      <c r="E48" s="32">
        <v>45566</v>
      </c>
      <c r="F48" s="32">
        <f>VLOOKUP($A48,'SAP- FACT'!$A:$AE,5,0)</f>
        <v>45541</v>
      </c>
      <c r="G48" s="32">
        <f>VLOOKUP($A48,'SAP- FACT'!$A:$AE,19,0)</f>
        <v>45541</v>
      </c>
      <c r="H48" s="31" t="s">
        <v>8512</v>
      </c>
      <c r="I48" s="31" t="str">
        <f>VLOOKUP($A48,'SAP- FACT'!$A:$AE,3,0)</f>
        <v>Boleta</v>
      </c>
      <c r="J48" s="31" t="str">
        <f>IF(VLOOKUP($A48,'SAP- FACT'!$A:$AE,15,0)=0,"PEN","USD")</f>
        <v>PEN</v>
      </c>
      <c r="K48" s="31" t="s">
        <v>8499</v>
      </c>
      <c r="L48" s="31">
        <v>1</v>
      </c>
      <c r="M48" s="33">
        <f>IF(J48="PEN",VLOOKUP($A48,'SAP- FACT'!$A:$AE,14,0),VLOOKUP($A48,'SAP- FACT'!$A:$AE,15,0))</f>
        <v>3.94</v>
      </c>
      <c r="N48" s="31" t="str">
        <f>IF(VLOOKUP($A48,'SAP- FACT'!$A:$AE,15,0)=0,"PEN","USD")</f>
        <v>PEN</v>
      </c>
      <c r="O48" s="31" t="str">
        <f>VLOOKUP($A48,'SAP- FACT'!$A:$AE,4,0)</f>
        <v>Ecom - CONTADO / CASH - PE 4670 TEL: 995312627 RECOJO Basado en Pedidos de</v>
      </c>
    </row>
    <row r="49" spans="1:15" x14ac:dyDescent="0.2">
      <c r="A49" s="31">
        <f t="shared" si="0"/>
        <v>48</v>
      </c>
      <c r="B49" s="31" t="str">
        <f>VLOOKUP($A49,'SAP- FACT'!$A:$AE,12,0)</f>
        <v>NEYRA JULIO</v>
      </c>
      <c r="C49" s="31" t="str">
        <f>VLOOKUP($A49,'SAP- FACT'!$A:$AE,2,0)</f>
        <v>B010-00019053</v>
      </c>
      <c r="D49" s="31" t="str">
        <f>VLOOKUP($A49,'SAP- FACT'!$A:$AE,2,0)</f>
        <v>B010-00019053</v>
      </c>
      <c r="E49" s="32">
        <v>45566</v>
      </c>
      <c r="F49" s="32">
        <f>VLOOKUP($A49,'SAP- FACT'!$A:$AE,5,0)</f>
        <v>45442</v>
      </c>
      <c r="G49" s="32">
        <f>VLOOKUP($A49,'SAP- FACT'!$A:$AE,19,0)</f>
        <v>45442</v>
      </c>
      <c r="H49" s="31" t="s">
        <v>8512</v>
      </c>
      <c r="I49" s="31" t="str">
        <f>VLOOKUP($A49,'SAP- FACT'!$A:$AE,3,0)</f>
        <v>Boleta</v>
      </c>
      <c r="J49" s="31" t="str">
        <f>IF(VLOOKUP($A49,'SAP- FACT'!$A:$AE,15,0)=0,"PEN","USD")</f>
        <v>PEN</v>
      </c>
      <c r="K49" s="31" t="s">
        <v>8499</v>
      </c>
      <c r="L49" s="31">
        <v>1</v>
      </c>
      <c r="M49" s="33">
        <f>IF(J49="PEN",VLOOKUP($A49,'SAP- FACT'!$A:$AE,14,0),VLOOKUP($A49,'SAP- FACT'!$A:$AE,15,0))</f>
        <v>3.94</v>
      </c>
      <c r="N49" s="31" t="str">
        <f>IF(VLOOKUP($A49,'SAP- FACT'!$A:$AE,15,0)=0,"PEN","USD")</f>
        <v>PEN</v>
      </c>
      <c r="O49" s="31" t="str">
        <f>VLOOKUP($A49,'SAP- FACT'!$A:$AE,4,0)</f>
        <v>Ecom - CONTADO / CASH - PE 2696 TEL: 987283583 Basado en Pedidos de client</v>
      </c>
    </row>
    <row r="50" spans="1:15" x14ac:dyDescent="0.2">
      <c r="A50" s="31">
        <f t="shared" si="0"/>
        <v>49</v>
      </c>
      <c r="B50" s="31" t="str">
        <f>VLOOKUP($A50,'SAP- FACT'!$A:$AE,12,0)</f>
        <v>GUTIERREZ MENDOZA,VARINHIA ARLET</v>
      </c>
      <c r="C50" s="31" t="str">
        <f>VLOOKUP($A50,'SAP- FACT'!$A:$AE,2,0)</f>
        <v>B010-00019463</v>
      </c>
      <c r="D50" s="31" t="str">
        <f>VLOOKUP($A50,'SAP- FACT'!$A:$AE,2,0)</f>
        <v>B010-00019463</v>
      </c>
      <c r="E50" s="32">
        <v>45566</v>
      </c>
      <c r="F50" s="32">
        <f>VLOOKUP($A50,'SAP- FACT'!$A:$AE,5,0)</f>
        <v>45482</v>
      </c>
      <c r="G50" s="32">
        <f>VLOOKUP($A50,'SAP- FACT'!$A:$AE,19,0)</f>
        <v>45482</v>
      </c>
      <c r="H50" s="31" t="s">
        <v>8512</v>
      </c>
      <c r="I50" s="31" t="str">
        <f>VLOOKUP($A50,'SAP- FACT'!$A:$AE,3,0)</f>
        <v>Boleta</v>
      </c>
      <c r="J50" s="31" t="str">
        <f>IF(VLOOKUP($A50,'SAP- FACT'!$A:$AE,15,0)=0,"PEN","USD")</f>
        <v>PEN</v>
      </c>
      <c r="K50" s="31" t="s">
        <v>8499</v>
      </c>
      <c r="L50" s="31">
        <v>1</v>
      </c>
      <c r="M50" s="33">
        <f>IF(J50="PEN",VLOOKUP($A50,'SAP- FACT'!$A:$AE,14,0),VLOOKUP($A50,'SAP- FACT'!$A:$AE,15,0))</f>
        <v>3.94</v>
      </c>
      <c r="N50" s="31" t="str">
        <f>IF(VLOOKUP($A50,'SAP- FACT'!$A:$AE,15,0)=0,"PEN","USD")</f>
        <v>PEN</v>
      </c>
      <c r="O50" s="31" t="str">
        <f>VLOOKUP($A50,'SAP- FACT'!$A:$AE,4,0)</f>
        <v>Venta Asistida - CONTADO / CASH - PE 3337 TEL: 956774725 Basado en Entregas 09-T010-</v>
      </c>
    </row>
    <row r="51" spans="1:15" x14ac:dyDescent="0.2">
      <c r="A51" s="31">
        <f t="shared" si="0"/>
        <v>50</v>
      </c>
      <c r="B51" s="31" t="str">
        <f>VLOOKUP($A51,'SAP- FACT'!$A:$AE,12,0)</f>
        <v>CARLES BRIOLO JEREMY</v>
      </c>
      <c r="C51" s="31" t="str">
        <f>VLOOKUP($A51,'SAP- FACT'!$A:$AE,2,0)</f>
        <v>B010-00020246</v>
      </c>
      <c r="D51" s="31" t="str">
        <f>VLOOKUP($A51,'SAP- FACT'!$A:$AE,2,0)</f>
        <v>B010-00020246</v>
      </c>
      <c r="E51" s="32">
        <v>45566</v>
      </c>
      <c r="F51" s="32">
        <f>VLOOKUP($A51,'SAP- FACT'!$A:$AE,5,0)</f>
        <v>45537</v>
      </c>
      <c r="G51" s="32">
        <f>VLOOKUP($A51,'SAP- FACT'!$A:$AE,19,0)</f>
        <v>45537</v>
      </c>
      <c r="H51" s="31" t="s">
        <v>8512</v>
      </c>
      <c r="I51" s="31" t="str">
        <f>VLOOKUP($A51,'SAP- FACT'!$A:$AE,3,0)</f>
        <v>Boleta</v>
      </c>
      <c r="J51" s="31" t="str">
        <f>IF(VLOOKUP($A51,'SAP- FACT'!$A:$AE,15,0)=0,"PEN","USD")</f>
        <v>PEN</v>
      </c>
      <c r="K51" s="31" t="s">
        <v>8499</v>
      </c>
      <c r="L51" s="31">
        <v>1</v>
      </c>
      <c r="M51" s="33">
        <f>IF(J51="PEN",VLOOKUP($A51,'SAP- FACT'!$A:$AE,14,0),VLOOKUP($A51,'SAP- FACT'!$A:$AE,15,0))</f>
        <v>3.98</v>
      </c>
      <c r="N51" s="31" t="str">
        <f>IF(VLOOKUP($A51,'SAP- FACT'!$A:$AE,15,0)=0,"PEN","USD")</f>
        <v>PEN</v>
      </c>
      <c r="O51" s="31" t="str">
        <f>VLOOKUP($A51,'SAP- FACT'!$A:$AE,4,0)</f>
        <v>Ecom - CONTADO / CASH - PE 4542 TEL: 998740017 ENVÍO Basado en Pedidos de</v>
      </c>
    </row>
    <row r="52" spans="1:15" x14ac:dyDescent="0.2">
      <c r="A52" s="31">
        <f t="shared" si="0"/>
        <v>51</v>
      </c>
      <c r="B52" s="31" t="str">
        <f>VLOOKUP($A52,'SAP- FACT'!$A:$AE,12,0)</f>
        <v>renalmedic sac</v>
      </c>
      <c r="C52" s="31" t="str">
        <f>VLOOKUP($A52,'SAP- FACT'!$A:$AE,2,0)</f>
        <v>F010-00024050</v>
      </c>
      <c r="D52" s="31" t="str">
        <f>VLOOKUP($A52,'SAP- FACT'!$A:$AE,2,0)</f>
        <v>F010-00024050</v>
      </c>
      <c r="E52" s="32">
        <v>45566</v>
      </c>
      <c r="F52" s="32">
        <f>VLOOKUP($A52,'SAP- FACT'!$A:$AE,5,0)</f>
        <v>45357</v>
      </c>
      <c r="G52" s="32">
        <f>VLOOKUP($A52,'SAP- FACT'!$A:$AE,19,0)</f>
        <v>45357</v>
      </c>
      <c r="H52" s="31" t="s">
        <v>8512</v>
      </c>
      <c r="I52" s="31" t="str">
        <f>VLOOKUP($A52,'SAP- FACT'!$A:$AE,3,0)</f>
        <v>Factura</v>
      </c>
      <c r="J52" s="31" t="str">
        <f>IF(VLOOKUP($A52,'SAP- FACT'!$A:$AE,15,0)=0,"PEN","USD")</f>
        <v>PEN</v>
      </c>
      <c r="K52" s="31" t="s">
        <v>8499</v>
      </c>
      <c r="L52" s="31">
        <v>1</v>
      </c>
      <c r="M52" s="33">
        <f>IF(J52="PEN",VLOOKUP($A52,'SAP- FACT'!$A:$AE,14,0),VLOOKUP($A52,'SAP- FACT'!$A:$AE,15,0))</f>
        <v>3.99</v>
      </c>
      <c r="N52" s="31" t="str">
        <f>IF(VLOOKUP($A52,'SAP- FACT'!$A:$AE,15,0)=0,"PEN","USD")</f>
        <v>PEN</v>
      </c>
      <c r="O52" s="31" t="str">
        <f>VLOOKUP($A52,'SAP- FACT'!$A:$AE,4,0)</f>
        <v>Ecom - CONTADO / CASH - Facturas clientes - C20521439425</v>
      </c>
    </row>
    <row r="53" spans="1:15" x14ac:dyDescent="0.2">
      <c r="A53" s="31">
        <f t="shared" si="0"/>
        <v>52</v>
      </c>
      <c r="B53" s="31" t="str">
        <f>VLOOKUP($A53,'SAP- FACT'!$A:$AE,12,0)</f>
        <v>VALENZUELA KELLY</v>
      </c>
      <c r="C53" s="31" t="str">
        <f>VLOOKUP($A53,'SAP- FACT'!$A:$AE,2,0)</f>
        <v>B010-00019307</v>
      </c>
      <c r="D53" s="31" t="str">
        <f>VLOOKUP($A53,'SAP- FACT'!$A:$AE,2,0)</f>
        <v>B010-00019307</v>
      </c>
      <c r="E53" s="32">
        <v>45566</v>
      </c>
      <c r="F53" s="32">
        <f>VLOOKUP($A53,'SAP- FACT'!$A:$AE,5,0)</f>
        <v>45461</v>
      </c>
      <c r="G53" s="32">
        <f>VLOOKUP($A53,'SAP- FACT'!$A:$AE,19,0)</f>
        <v>45461</v>
      </c>
      <c r="H53" s="31" t="s">
        <v>8512</v>
      </c>
      <c r="I53" s="31" t="str">
        <f>VLOOKUP($A53,'SAP- FACT'!$A:$AE,3,0)</f>
        <v>Boleta</v>
      </c>
      <c r="J53" s="31" t="str">
        <f>IF(VLOOKUP($A53,'SAP- FACT'!$A:$AE,15,0)=0,"PEN","USD")</f>
        <v>PEN</v>
      </c>
      <c r="K53" s="31" t="s">
        <v>8499</v>
      </c>
      <c r="L53" s="31">
        <v>1</v>
      </c>
      <c r="M53" s="33">
        <f>IF(J53="PEN",VLOOKUP($A53,'SAP- FACT'!$A:$AE,14,0),VLOOKUP($A53,'SAP- FACT'!$A:$AE,15,0))</f>
        <v>4.05</v>
      </c>
      <c r="N53" s="31" t="str">
        <f>IF(VLOOKUP($A53,'SAP- FACT'!$A:$AE,15,0)=0,"PEN","USD")</f>
        <v>PEN</v>
      </c>
      <c r="O53" s="31" t="str">
        <f>VLOOKUP($A53,'SAP- FACT'!$A:$AE,4,0)</f>
        <v>Ecom - CONTADO / CASH - PE 2975 TEL: 957536979 Basado en Pedidos de client</v>
      </c>
    </row>
    <row r="54" spans="1:15" x14ac:dyDescent="0.2">
      <c r="A54" s="31">
        <f t="shared" si="0"/>
        <v>53</v>
      </c>
      <c r="B54" s="31" t="str">
        <f>VLOOKUP($A54,'SAP- FACT'!$A:$AE,12,0)</f>
        <v>PÉREZ CÁRDENAS  ALYS</v>
      </c>
      <c r="C54" s="31" t="str">
        <f>VLOOKUP($A54,'SAP- FACT'!$A:$AE,2,0)</f>
        <v>B010-00018824</v>
      </c>
      <c r="D54" s="31" t="str">
        <f>VLOOKUP($A54,'SAP- FACT'!$A:$AE,2,0)</f>
        <v>B010-00018824</v>
      </c>
      <c r="E54" s="32">
        <v>45566</v>
      </c>
      <c r="F54" s="32">
        <f>VLOOKUP($A54,'SAP- FACT'!$A:$AE,5,0)</f>
        <v>45422</v>
      </c>
      <c r="G54" s="32">
        <f>VLOOKUP($A54,'SAP- FACT'!$A:$AE,19,0)</f>
        <v>45422</v>
      </c>
      <c r="H54" s="31" t="s">
        <v>8512</v>
      </c>
      <c r="I54" s="31" t="str">
        <f>VLOOKUP($A54,'SAP- FACT'!$A:$AE,3,0)</f>
        <v>Boleta</v>
      </c>
      <c r="J54" s="31" t="str">
        <f>IF(VLOOKUP($A54,'SAP- FACT'!$A:$AE,15,0)=0,"PEN","USD")</f>
        <v>PEN</v>
      </c>
      <c r="K54" s="31" t="s">
        <v>8499</v>
      </c>
      <c r="L54" s="31">
        <v>1</v>
      </c>
      <c r="M54" s="33">
        <f>IF(J54="PEN",VLOOKUP($A54,'SAP- FACT'!$A:$AE,14,0),VLOOKUP($A54,'SAP- FACT'!$A:$AE,15,0))</f>
        <v>4.05</v>
      </c>
      <c r="N54" s="31" t="str">
        <f>IF(VLOOKUP($A54,'SAP- FACT'!$A:$AE,15,0)=0,"PEN","USD")</f>
        <v>PEN</v>
      </c>
      <c r="O54" s="31" t="str">
        <f>VLOOKUP($A54,'SAP- FACT'!$A:$AE,4,0)</f>
        <v>Ecom - CONTADO / CASH - PE 2256 TEL: 954836131 Basado en Pedidos de client</v>
      </c>
    </row>
    <row r="55" spans="1:15" x14ac:dyDescent="0.2">
      <c r="A55" s="31">
        <f t="shared" si="0"/>
        <v>54</v>
      </c>
      <c r="B55" s="31" t="str">
        <f>VLOOKUP($A55,'SAP- FACT'!$A:$AE,12,0)</f>
        <v>PONCE RODRIGUEZ,JOHN JACKSON</v>
      </c>
      <c r="C55" s="31" t="str">
        <f>VLOOKUP($A55,'SAP- FACT'!$A:$AE,2,0)</f>
        <v>B010-00020059</v>
      </c>
      <c r="D55" s="31" t="str">
        <f>VLOOKUP($A55,'SAP- FACT'!$A:$AE,2,0)</f>
        <v>B010-00020059</v>
      </c>
      <c r="E55" s="32">
        <v>45566</v>
      </c>
      <c r="F55" s="32">
        <f>VLOOKUP($A55,'SAP- FACT'!$A:$AE,5,0)</f>
        <v>45523</v>
      </c>
      <c r="G55" s="32">
        <f>VLOOKUP($A55,'SAP- FACT'!$A:$AE,19,0)</f>
        <v>45523</v>
      </c>
      <c r="H55" s="31" t="s">
        <v>8512</v>
      </c>
      <c r="I55" s="31" t="str">
        <f>VLOOKUP($A55,'SAP- FACT'!$A:$AE,3,0)</f>
        <v>Boleta</v>
      </c>
      <c r="J55" s="31" t="str">
        <f>IF(VLOOKUP($A55,'SAP- FACT'!$A:$AE,15,0)=0,"PEN","USD")</f>
        <v>PEN</v>
      </c>
      <c r="K55" s="31" t="s">
        <v>8499</v>
      </c>
      <c r="L55" s="31">
        <v>1</v>
      </c>
      <c r="M55" s="33">
        <f>IF(J55="PEN",VLOOKUP($A55,'SAP- FACT'!$A:$AE,14,0),VLOOKUP($A55,'SAP- FACT'!$A:$AE,15,0))</f>
        <v>4.09</v>
      </c>
      <c r="N55" s="31" t="str">
        <f>IF(VLOOKUP($A55,'SAP- FACT'!$A:$AE,15,0)=0,"PEN","USD")</f>
        <v>PEN</v>
      </c>
      <c r="O55" s="31" t="str">
        <f>VLOOKUP($A55,'SAP- FACT'!$A:$AE,4,0)</f>
        <v>Ecom - CONTADO / CASH - PE 4216 TEL: 959258052 ENVÍO Basado en Entregas 09</v>
      </c>
    </row>
    <row r="56" spans="1:15" x14ac:dyDescent="0.2">
      <c r="A56" s="31">
        <f t="shared" si="0"/>
        <v>55</v>
      </c>
      <c r="B56" s="31" t="str">
        <f>VLOOKUP($A56,'SAP- FACT'!$A:$AE,12,0)</f>
        <v>MOLINA RODRIGUEZ,ELENA NARCISA</v>
      </c>
      <c r="C56" s="31" t="str">
        <f>VLOOKUP($A56,'SAP- FACT'!$A:$AE,2,0)</f>
        <v>B010-00018635</v>
      </c>
      <c r="D56" s="31" t="str">
        <f>VLOOKUP($A56,'SAP- FACT'!$A:$AE,2,0)</f>
        <v>B010-00018635</v>
      </c>
      <c r="E56" s="32">
        <v>45566</v>
      </c>
      <c r="F56" s="32">
        <f>VLOOKUP($A56,'SAP- FACT'!$A:$AE,5,0)</f>
        <v>45411</v>
      </c>
      <c r="G56" s="32">
        <f>VLOOKUP($A56,'SAP- FACT'!$A:$AE,19,0)</f>
        <v>45411</v>
      </c>
      <c r="H56" s="31" t="s">
        <v>8512</v>
      </c>
      <c r="I56" s="31" t="str">
        <f>VLOOKUP($A56,'SAP- FACT'!$A:$AE,3,0)</f>
        <v>Boleta</v>
      </c>
      <c r="J56" s="31" t="str">
        <f>IF(VLOOKUP($A56,'SAP- FACT'!$A:$AE,15,0)=0,"PEN","USD")</f>
        <v>PEN</v>
      </c>
      <c r="K56" s="31" t="s">
        <v>8499</v>
      </c>
      <c r="L56" s="31">
        <v>1</v>
      </c>
      <c r="M56" s="33">
        <f>IF(J56="PEN",VLOOKUP($A56,'SAP- FACT'!$A:$AE,14,0),VLOOKUP($A56,'SAP- FACT'!$A:$AE,15,0))</f>
        <v>4.0999999999999996</v>
      </c>
      <c r="N56" s="31" t="str">
        <f>IF(VLOOKUP($A56,'SAP- FACT'!$A:$AE,15,0)=0,"PEN","USD")</f>
        <v>PEN</v>
      </c>
      <c r="O56" s="31" t="str">
        <f>VLOOKUP($A56,'SAP- FACT'!$A:$AE,4,0)</f>
        <v>Venta Asistida - CONTADO / CASH - PE 2024 TEL: 959391415 Basado en Entregas 09-0007-</v>
      </c>
    </row>
    <row r="57" spans="1:15" x14ac:dyDescent="0.2">
      <c r="A57" s="31">
        <f t="shared" si="0"/>
        <v>56</v>
      </c>
      <c r="B57" s="31" t="str">
        <f>VLOOKUP($A57,'SAP- FACT'!$A:$AE,12,0)</f>
        <v>MARTINEZ ALBURQUEQUE PAOLA MARIA</v>
      </c>
      <c r="C57" s="31" t="str">
        <f>VLOOKUP($A57,'SAP- FACT'!$A:$AE,2,0)</f>
        <v>B010-00020320</v>
      </c>
      <c r="D57" s="31" t="str">
        <f>VLOOKUP($A57,'SAP- FACT'!$A:$AE,2,0)</f>
        <v>B010-00020320</v>
      </c>
      <c r="E57" s="32">
        <v>45566</v>
      </c>
      <c r="F57" s="32">
        <f>VLOOKUP($A57,'SAP- FACT'!$A:$AE,5,0)</f>
        <v>45541</v>
      </c>
      <c r="G57" s="32">
        <f>VLOOKUP($A57,'SAP- FACT'!$A:$AE,19,0)</f>
        <v>45541</v>
      </c>
      <c r="H57" s="31" t="s">
        <v>8512</v>
      </c>
      <c r="I57" s="31" t="str">
        <f>VLOOKUP($A57,'SAP- FACT'!$A:$AE,3,0)</f>
        <v>Boleta</v>
      </c>
      <c r="J57" s="31" t="str">
        <f>IF(VLOOKUP($A57,'SAP- FACT'!$A:$AE,15,0)=0,"PEN","USD")</f>
        <v>PEN</v>
      </c>
      <c r="K57" s="31" t="s">
        <v>8499</v>
      </c>
      <c r="L57" s="31">
        <v>1</v>
      </c>
      <c r="M57" s="33">
        <f>IF(J57="PEN",VLOOKUP($A57,'SAP- FACT'!$A:$AE,14,0),VLOOKUP($A57,'SAP- FACT'!$A:$AE,15,0))</f>
        <v>4.16</v>
      </c>
      <c r="N57" s="31" t="str">
        <f>IF(VLOOKUP($A57,'SAP- FACT'!$A:$AE,15,0)=0,"PEN","USD")</f>
        <v>PEN</v>
      </c>
      <c r="O57" s="31" t="str">
        <f>VLOOKUP($A57,'SAP- FACT'!$A:$AE,4,0)</f>
        <v>Ecom - CONTADO / CASH - PE 4655 TEL: 997971357 ENVÍO Basado en Pedidos de</v>
      </c>
    </row>
    <row r="58" spans="1:15" x14ac:dyDescent="0.2">
      <c r="A58" s="31">
        <f t="shared" si="0"/>
        <v>57</v>
      </c>
      <c r="B58" s="31" t="str">
        <f>VLOOKUP($A58,'SAP- FACT'!$A:$AE,12,0)</f>
        <v>SALAZAR MARIANNY</v>
      </c>
      <c r="C58" s="31" t="str">
        <f>VLOOKUP($A58,'SAP- FACT'!$A:$AE,2,0)</f>
        <v>B010-00019197</v>
      </c>
      <c r="D58" s="31" t="str">
        <f>VLOOKUP($A58,'SAP- FACT'!$A:$AE,2,0)</f>
        <v>B010-00019197</v>
      </c>
      <c r="E58" s="32">
        <v>45566</v>
      </c>
      <c r="F58" s="32">
        <f>VLOOKUP($A58,'SAP- FACT'!$A:$AE,5,0)</f>
        <v>45448</v>
      </c>
      <c r="G58" s="32">
        <f>VLOOKUP($A58,'SAP- FACT'!$A:$AE,19,0)</f>
        <v>45448</v>
      </c>
      <c r="H58" s="31" t="s">
        <v>8512</v>
      </c>
      <c r="I58" s="31" t="str">
        <f>VLOOKUP($A58,'SAP- FACT'!$A:$AE,3,0)</f>
        <v>Boleta</v>
      </c>
      <c r="J58" s="31" t="str">
        <f>IF(VLOOKUP($A58,'SAP- FACT'!$A:$AE,15,0)=0,"PEN","USD")</f>
        <v>PEN</v>
      </c>
      <c r="K58" s="31" t="s">
        <v>8499</v>
      </c>
      <c r="L58" s="31">
        <v>1</v>
      </c>
      <c r="M58" s="33">
        <f>IF(J58="PEN",VLOOKUP($A58,'SAP- FACT'!$A:$AE,14,0),VLOOKUP($A58,'SAP- FACT'!$A:$AE,15,0))</f>
        <v>4.1900000000000004</v>
      </c>
      <c r="N58" s="31" t="str">
        <f>IF(VLOOKUP($A58,'SAP- FACT'!$A:$AE,15,0)=0,"PEN","USD")</f>
        <v>PEN</v>
      </c>
      <c r="O58" s="31" t="str">
        <f>VLOOKUP($A58,'SAP- FACT'!$A:$AE,4,0)</f>
        <v>Ecom - CONTADO / CASH - PE 2786 TEL: 931407663 Basado en Pedidos de client</v>
      </c>
    </row>
    <row r="59" spans="1:15" x14ac:dyDescent="0.2">
      <c r="A59" s="31">
        <f t="shared" si="0"/>
        <v>58</v>
      </c>
      <c r="B59" s="31" t="str">
        <f>VLOOKUP($A59,'SAP- FACT'!$A:$AE,12,0)</f>
        <v>RAMOS ANTONIO BRENDA</v>
      </c>
      <c r="C59" s="31" t="str">
        <f>VLOOKUP($A59,'SAP- FACT'!$A:$AE,2,0)</f>
        <v>B010-00017895</v>
      </c>
      <c r="D59" s="31" t="str">
        <f>VLOOKUP($A59,'SAP- FACT'!$A:$AE,2,0)</f>
        <v>B010-00017895</v>
      </c>
      <c r="E59" s="32">
        <v>45566</v>
      </c>
      <c r="F59" s="32">
        <f>VLOOKUP($A59,'SAP- FACT'!$A:$AE,5,0)</f>
        <v>45334</v>
      </c>
      <c r="G59" s="32">
        <f>VLOOKUP($A59,'SAP- FACT'!$A:$AE,19,0)</f>
        <v>45334</v>
      </c>
      <c r="H59" s="31" t="s">
        <v>8512</v>
      </c>
      <c r="I59" s="31" t="str">
        <f>VLOOKUP($A59,'SAP- FACT'!$A:$AE,3,0)</f>
        <v>Boleta</v>
      </c>
      <c r="J59" s="31" t="str">
        <f>IF(VLOOKUP($A59,'SAP- FACT'!$A:$AE,15,0)=0,"PEN","USD")</f>
        <v>PEN</v>
      </c>
      <c r="K59" s="31" t="s">
        <v>8499</v>
      </c>
      <c r="L59" s="31">
        <v>1</v>
      </c>
      <c r="M59" s="33">
        <f>IF(J59="PEN",VLOOKUP($A59,'SAP- FACT'!$A:$AE,14,0),VLOOKUP($A59,'SAP- FACT'!$A:$AE,15,0))</f>
        <v>4.1900000000000004</v>
      </c>
      <c r="N59" s="31" t="str">
        <f>IF(VLOOKUP($A59,'SAP- FACT'!$A:$AE,15,0)=0,"PEN","USD")</f>
        <v>PEN</v>
      </c>
      <c r="O59" s="31" t="str">
        <f>VLOOKUP($A59,'SAP- FACT'!$A:$AE,4,0)</f>
        <v>Ecom - CONTADO / CASH - PE 0648 TEL: 947313017 Basado en Pedidos de client</v>
      </c>
    </row>
    <row r="60" spans="1:15" x14ac:dyDescent="0.2">
      <c r="A60" s="31">
        <f t="shared" si="0"/>
        <v>59</v>
      </c>
      <c r="B60" s="31" t="str">
        <f>VLOOKUP($A60,'SAP- FACT'!$A:$AE,12,0)</f>
        <v>MORALES TARAZONA,CARMEN JOHANA</v>
      </c>
      <c r="C60" s="31" t="str">
        <f>VLOOKUP($A60,'SAP- FACT'!$A:$AE,2,0)</f>
        <v>B010-00020165</v>
      </c>
      <c r="D60" s="31" t="str">
        <f>VLOOKUP($A60,'SAP- FACT'!$A:$AE,2,0)</f>
        <v>B010-00020165</v>
      </c>
      <c r="E60" s="32">
        <v>45566</v>
      </c>
      <c r="F60" s="32">
        <f>VLOOKUP($A60,'SAP- FACT'!$A:$AE,5,0)</f>
        <v>45530</v>
      </c>
      <c r="G60" s="32">
        <f>VLOOKUP($A60,'SAP- FACT'!$A:$AE,19,0)</f>
        <v>45530</v>
      </c>
      <c r="H60" s="31" t="s">
        <v>8512</v>
      </c>
      <c r="I60" s="31" t="str">
        <f>VLOOKUP($A60,'SAP- FACT'!$A:$AE,3,0)</f>
        <v>Boleta</v>
      </c>
      <c r="J60" s="31" t="str">
        <f>IF(VLOOKUP($A60,'SAP- FACT'!$A:$AE,15,0)=0,"PEN","USD")</f>
        <v>PEN</v>
      </c>
      <c r="K60" s="31" t="s">
        <v>8499</v>
      </c>
      <c r="L60" s="31">
        <v>1</v>
      </c>
      <c r="M60" s="33">
        <f>IF(J60="PEN",VLOOKUP($A60,'SAP- FACT'!$A:$AE,14,0),VLOOKUP($A60,'SAP- FACT'!$A:$AE,15,0))</f>
        <v>4.1900000000000004</v>
      </c>
      <c r="N60" s="31" t="str">
        <f>IF(VLOOKUP($A60,'SAP- FACT'!$A:$AE,15,0)=0,"PEN","USD")</f>
        <v>PEN</v>
      </c>
      <c r="O60" s="31" t="str">
        <f>VLOOKUP($A60,'SAP- FACT'!$A:$AE,4,0)</f>
        <v>Nacional - CONTADO / CASH - PE 4406 Basado en Entregas 09-T010-00000994.</v>
      </c>
    </row>
    <row r="61" spans="1:15" x14ac:dyDescent="0.2">
      <c r="A61" s="31">
        <f t="shared" si="0"/>
        <v>60</v>
      </c>
      <c r="B61" s="31" t="str">
        <f>VLOOKUP($A61,'SAP- FACT'!$A:$AE,12,0)</f>
        <v>DEL CASTILLO VERA,PAOLA ANDRE</v>
      </c>
      <c r="C61" s="31" t="str">
        <f>VLOOKUP($A61,'SAP- FACT'!$A:$AE,2,0)</f>
        <v>B010-00019472</v>
      </c>
      <c r="D61" s="31" t="str">
        <f>VLOOKUP($A61,'SAP- FACT'!$A:$AE,2,0)</f>
        <v>B010-00019472</v>
      </c>
      <c r="E61" s="32">
        <v>45566</v>
      </c>
      <c r="F61" s="32">
        <f>VLOOKUP($A61,'SAP- FACT'!$A:$AE,5,0)</f>
        <v>45482</v>
      </c>
      <c r="G61" s="32">
        <f>VLOOKUP($A61,'SAP- FACT'!$A:$AE,19,0)</f>
        <v>45482</v>
      </c>
      <c r="H61" s="31" t="s">
        <v>8512</v>
      </c>
      <c r="I61" s="31" t="str">
        <f>VLOOKUP($A61,'SAP- FACT'!$A:$AE,3,0)</f>
        <v>Boleta</v>
      </c>
      <c r="J61" s="31" t="str">
        <f>IF(VLOOKUP($A61,'SAP- FACT'!$A:$AE,15,0)=0,"PEN","USD")</f>
        <v>PEN</v>
      </c>
      <c r="K61" s="31" t="s">
        <v>8499</v>
      </c>
      <c r="L61" s="31">
        <v>1</v>
      </c>
      <c r="M61" s="33">
        <f>IF(J61="PEN",VLOOKUP($A61,'SAP- FACT'!$A:$AE,14,0),VLOOKUP($A61,'SAP- FACT'!$A:$AE,15,0))</f>
        <v>4.22</v>
      </c>
      <c r="N61" s="31" t="str">
        <f>IF(VLOOKUP($A61,'SAP- FACT'!$A:$AE,15,0)=0,"PEN","USD")</f>
        <v>PEN</v>
      </c>
      <c r="O61" s="31" t="str">
        <f>VLOOKUP($A61,'SAP- FACT'!$A:$AE,4,0)</f>
        <v>Ecom - CONTADO / CASH - PE 3343 TEL: 986911838 Basado en Entregas 09-T010-</v>
      </c>
    </row>
    <row r="62" spans="1:15" x14ac:dyDescent="0.2">
      <c r="A62" s="31">
        <f t="shared" si="0"/>
        <v>61</v>
      </c>
      <c r="B62" s="31" t="str">
        <f>VLOOKUP($A62,'SAP- FACT'!$A:$AE,12,0)</f>
        <v>SEDANO ROMANI  MARIA ALEXANDRA</v>
      </c>
      <c r="C62" s="31" t="str">
        <f>VLOOKUP($A62,'SAP- FACT'!$A:$AE,2,0)</f>
        <v>B010-00018760</v>
      </c>
      <c r="D62" s="31" t="str">
        <f>VLOOKUP($A62,'SAP- FACT'!$A:$AE,2,0)</f>
        <v>B010-00018760</v>
      </c>
      <c r="E62" s="32">
        <v>45566</v>
      </c>
      <c r="F62" s="32">
        <f>VLOOKUP($A62,'SAP- FACT'!$A:$AE,5,0)</f>
        <v>45414</v>
      </c>
      <c r="G62" s="32">
        <f>VLOOKUP($A62,'SAP- FACT'!$A:$AE,19,0)</f>
        <v>45414</v>
      </c>
      <c r="H62" s="31" t="s">
        <v>8512</v>
      </c>
      <c r="I62" s="31" t="str">
        <f>VLOOKUP($A62,'SAP- FACT'!$A:$AE,3,0)</f>
        <v>Boleta</v>
      </c>
      <c r="J62" s="31" t="str">
        <f>IF(VLOOKUP($A62,'SAP- FACT'!$A:$AE,15,0)=0,"PEN","USD")</f>
        <v>PEN</v>
      </c>
      <c r="K62" s="31" t="s">
        <v>8499</v>
      </c>
      <c r="L62" s="31">
        <v>1</v>
      </c>
      <c r="M62" s="33">
        <f>IF(J62="PEN",VLOOKUP($A62,'SAP- FACT'!$A:$AE,14,0),VLOOKUP($A62,'SAP- FACT'!$A:$AE,15,0))</f>
        <v>4.22</v>
      </c>
      <c r="N62" s="31" t="str">
        <f>IF(VLOOKUP($A62,'SAP- FACT'!$A:$AE,15,0)=0,"PEN","USD")</f>
        <v>PEN</v>
      </c>
      <c r="O62" s="31" t="str">
        <f>VLOOKUP($A62,'SAP- FACT'!$A:$AE,4,0)</f>
        <v>Ecom - CONTADO / CASH - PE 2108 TEL: 956272416 Basado en Entregas 09-0007-</v>
      </c>
    </row>
    <row r="63" spans="1:15" x14ac:dyDescent="0.2">
      <c r="A63" s="31">
        <f t="shared" si="0"/>
        <v>62</v>
      </c>
      <c r="B63" s="31" t="str">
        <f>VLOOKUP($A63,'SAP- FACT'!$A:$AE,12,0)</f>
        <v>FELMAN THAISS</v>
      </c>
      <c r="C63" s="31" t="str">
        <f>VLOOKUP($A63,'SAP- FACT'!$A:$AE,2,0)</f>
        <v>B010-00019315</v>
      </c>
      <c r="D63" s="31" t="str">
        <f>VLOOKUP($A63,'SAP- FACT'!$A:$AE,2,0)</f>
        <v>B010-00019315</v>
      </c>
      <c r="E63" s="32">
        <v>45566</v>
      </c>
      <c r="F63" s="32">
        <f>VLOOKUP($A63,'SAP- FACT'!$A:$AE,5,0)</f>
        <v>45462</v>
      </c>
      <c r="G63" s="32">
        <f>VLOOKUP($A63,'SAP- FACT'!$A:$AE,19,0)</f>
        <v>45462</v>
      </c>
      <c r="H63" s="31" t="s">
        <v>8512</v>
      </c>
      <c r="I63" s="31" t="str">
        <f>VLOOKUP($A63,'SAP- FACT'!$A:$AE,3,0)</f>
        <v>Boleta</v>
      </c>
      <c r="J63" s="31" t="str">
        <f>IF(VLOOKUP($A63,'SAP- FACT'!$A:$AE,15,0)=0,"PEN","USD")</f>
        <v>PEN</v>
      </c>
      <c r="K63" s="31" t="s">
        <v>8499</v>
      </c>
      <c r="L63" s="31">
        <v>1</v>
      </c>
      <c r="M63" s="33">
        <f>IF(J63="PEN",VLOOKUP($A63,'SAP- FACT'!$A:$AE,14,0),VLOOKUP($A63,'SAP- FACT'!$A:$AE,15,0))</f>
        <v>4.2699999999999996</v>
      </c>
      <c r="N63" s="31" t="str">
        <f>IF(VLOOKUP($A63,'SAP- FACT'!$A:$AE,15,0)=0,"PEN","USD")</f>
        <v>PEN</v>
      </c>
      <c r="O63" s="31" t="str">
        <f>VLOOKUP($A63,'SAP- FACT'!$A:$AE,4,0)</f>
        <v>Ecom - CONTADO / CASH - PE 2997 TEL: 973923655 Basado en Pedidos de client</v>
      </c>
    </row>
    <row r="64" spans="1:15" x14ac:dyDescent="0.2">
      <c r="A64" s="31">
        <f t="shared" si="0"/>
        <v>63</v>
      </c>
      <c r="B64" s="31" t="str">
        <f>VLOOKUP($A64,'SAP- FACT'!$A:$AE,12,0)</f>
        <v>HUAMANI CUSTODIO,WHENG JOHNSON</v>
      </c>
      <c r="C64" s="31" t="str">
        <f>VLOOKUP($A64,'SAP- FACT'!$A:$AE,2,0)</f>
        <v>B010-00019189</v>
      </c>
      <c r="D64" s="31" t="str">
        <f>VLOOKUP($A64,'SAP- FACT'!$A:$AE,2,0)</f>
        <v>B010-00019189</v>
      </c>
      <c r="E64" s="32">
        <v>45566</v>
      </c>
      <c r="F64" s="32">
        <f>VLOOKUP($A64,'SAP- FACT'!$A:$AE,5,0)</f>
        <v>45447</v>
      </c>
      <c r="G64" s="32">
        <f>VLOOKUP($A64,'SAP- FACT'!$A:$AE,19,0)</f>
        <v>45447</v>
      </c>
      <c r="H64" s="31" t="s">
        <v>8512</v>
      </c>
      <c r="I64" s="31" t="str">
        <f>VLOOKUP($A64,'SAP- FACT'!$A:$AE,3,0)</f>
        <v>Boleta</v>
      </c>
      <c r="J64" s="31" t="str">
        <f>IF(VLOOKUP($A64,'SAP- FACT'!$A:$AE,15,0)=0,"PEN","USD")</f>
        <v>PEN</v>
      </c>
      <c r="K64" s="31" t="s">
        <v>8499</v>
      </c>
      <c r="L64" s="31">
        <v>1</v>
      </c>
      <c r="M64" s="33">
        <f>IF(J64="PEN",VLOOKUP($A64,'SAP- FACT'!$A:$AE,14,0),VLOOKUP($A64,'SAP- FACT'!$A:$AE,15,0))</f>
        <v>4.32</v>
      </c>
      <c r="N64" s="31" t="str">
        <f>IF(VLOOKUP($A64,'SAP- FACT'!$A:$AE,15,0)=0,"PEN","USD")</f>
        <v>PEN</v>
      </c>
      <c r="O64" s="31" t="str">
        <f>VLOOKUP($A64,'SAP- FACT'!$A:$AE,4,0)</f>
        <v>Ecom - CONTADO / CASH - PE 2774 TEL: 947850312 (OLVA) Basado en Pedidos de</v>
      </c>
    </row>
    <row r="65" spans="1:15" x14ac:dyDescent="0.2">
      <c r="A65" s="31">
        <f t="shared" si="0"/>
        <v>64</v>
      </c>
      <c r="B65" s="31" t="str">
        <f>VLOOKUP($A65,'SAP- FACT'!$A:$AE,12,0)</f>
        <v>PADILLA GABRIELA</v>
      </c>
      <c r="C65" s="31" t="str">
        <f>VLOOKUP($A65,'SAP- FACT'!$A:$AE,2,0)</f>
        <v>B010-00020181</v>
      </c>
      <c r="D65" s="31" t="str">
        <f>VLOOKUP($A65,'SAP- FACT'!$A:$AE,2,0)</f>
        <v>B010-00020181</v>
      </c>
      <c r="E65" s="32">
        <v>45566</v>
      </c>
      <c r="F65" s="32">
        <f>VLOOKUP($A65,'SAP- FACT'!$A:$AE,5,0)</f>
        <v>45530</v>
      </c>
      <c r="G65" s="32">
        <f>VLOOKUP($A65,'SAP- FACT'!$A:$AE,19,0)</f>
        <v>45530</v>
      </c>
      <c r="H65" s="31" t="s">
        <v>8512</v>
      </c>
      <c r="I65" s="31" t="str">
        <f>VLOOKUP($A65,'SAP- FACT'!$A:$AE,3,0)</f>
        <v>Boleta</v>
      </c>
      <c r="J65" s="31" t="str">
        <f>IF(VLOOKUP($A65,'SAP- FACT'!$A:$AE,15,0)=0,"PEN","USD")</f>
        <v>PEN</v>
      </c>
      <c r="K65" s="31" t="s">
        <v>8499</v>
      </c>
      <c r="L65" s="31">
        <v>1</v>
      </c>
      <c r="M65" s="33">
        <f>IF(J65="PEN",VLOOKUP($A65,'SAP- FACT'!$A:$AE,14,0),VLOOKUP($A65,'SAP- FACT'!$A:$AE,15,0))</f>
        <v>4.3499999999999996</v>
      </c>
      <c r="N65" s="31" t="str">
        <f>IF(VLOOKUP($A65,'SAP- FACT'!$A:$AE,15,0)=0,"PEN","USD")</f>
        <v>PEN</v>
      </c>
      <c r="O65" s="31" t="str">
        <f>VLOOKUP($A65,'SAP- FACT'!$A:$AE,4,0)</f>
        <v>Ecom - CONTADO / CASH - PE 4419 TEL: 965805555 ENVÍO Basado en Entregas 09</v>
      </c>
    </row>
    <row r="66" spans="1:15" x14ac:dyDescent="0.2">
      <c r="A66" s="31">
        <f t="shared" si="0"/>
        <v>65</v>
      </c>
      <c r="B66" s="31" t="str">
        <f>VLOOKUP($A66,'SAP- FACT'!$A:$AE,12,0)</f>
        <v>SCHREIER ANNEMARIE</v>
      </c>
      <c r="C66" s="31" t="str">
        <f>VLOOKUP($A66,'SAP- FACT'!$A:$AE,2,0)</f>
        <v>B010-00018589</v>
      </c>
      <c r="D66" s="31" t="str">
        <f>VLOOKUP($A66,'SAP- FACT'!$A:$AE,2,0)</f>
        <v>B010-00018589</v>
      </c>
      <c r="E66" s="32">
        <v>45566</v>
      </c>
      <c r="F66" s="32">
        <f>VLOOKUP($A66,'SAP- FACT'!$A:$AE,5,0)</f>
        <v>45405</v>
      </c>
      <c r="G66" s="32">
        <f>VLOOKUP($A66,'SAP- FACT'!$A:$AE,19,0)</f>
        <v>45405</v>
      </c>
      <c r="H66" s="31" t="s">
        <v>8512</v>
      </c>
      <c r="I66" s="31" t="str">
        <f>VLOOKUP($A66,'SAP- FACT'!$A:$AE,3,0)</f>
        <v>Boleta</v>
      </c>
      <c r="J66" s="31" t="str">
        <f>IF(VLOOKUP($A66,'SAP- FACT'!$A:$AE,15,0)=0,"PEN","USD")</f>
        <v>PEN</v>
      </c>
      <c r="K66" s="31" t="s">
        <v>8499</v>
      </c>
      <c r="L66" s="31">
        <v>1</v>
      </c>
      <c r="M66" s="33">
        <f>IF(J66="PEN",VLOOKUP($A66,'SAP- FACT'!$A:$AE,14,0),VLOOKUP($A66,'SAP- FACT'!$A:$AE,15,0))</f>
        <v>4.37</v>
      </c>
      <c r="N66" s="31" t="str">
        <f>IF(VLOOKUP($A66,'SAP- FACT'!$A:$AE,15,0)=0,"PEN","USD")</f>
        <v>PEN</v>
      </c>
      <c r="O66" s="31" t="str">
        <f>VLOOKUP($A66,'SAP- FACT'!$A:$AE,4,0)</f>
        <v>Venta Asistida - CONTADO / CASH - PE 1893 TEL: 999369889 Basado en Entregas 09-0010-</v>
      </c>
    </row>
    <row r="67" spans="1:15" x14ac:dyDescent="0.2">
      <c r="A67" s="31">
        <f t="shared" ref="A67:A130" si="1">ROW()-1</f>
        <v>66</v>
      </c>
      <c r="B67" s="31" t="str">
        <f>VLOOKUP($A67,'SAP- FACT'!$A:$AE,12,0)</f>
        <v>RUIZ TORRES ZOILA VERONIKA</v>
      </c>
      <c r="C67" s="31" t="str">
        <f>VLOOKUP($A67,'SAP- FACT'!$A:$AE,2,0)</f>
        <v>B010-00019357</v>
      </c>
      <c r="D67" s="31" t="str">
        <f>VLOOKUP($A67,'SAP- FACT'!$A:$AE,2,0)</f>
        <v>B010-00019357</v>
      </c>
      <c r="E67" s="32">
        <v>45566</v>
      </c>
      <c r="F67" s="32">
        <f>VLOOKUP($A67,'SAP- FACT'!$A:$AE,5,0)</f>
        <v>45469</v>
      </c>
      <c r="G67" s="32">
        <f>VLOOKUP($A67,'SAP- FACT'!$A:$AE,19,0)</f>
        <v>45469</v>
      </c>
      <c r="H67" s="31" t="s">
        <v>8512</v>
      </c>
      <c r="I67" s="31" t="str">
        <f>VLOOKUP($A67,'SAP- FACT'!$A:$AE,3,0)</f>
        <v>Boleta</v>
      </c>
      <c r="J67" s="31" t="str">
        <f>IF(VLOOKUP($A67,'SAP- FACT'!$A:$AE,15,0)=0,"PEN","USD")</f>
        <v>PEN</v>
      </c>
      <c r="K67" s="31" t="s">
        <v>8499</v>
      </c>
      <c r="L67" s="31">
        <v>1</v>
      </c>
      <c r="M67" s="33">
        <f>IF(J67="PEN",VLOOKUP($A67,'SAP- FACT'!$A:$AE,14,0),VLOOKUP($A67,'SAP- FACT'!$A:$AE,15,0))</f>
        <v>4.38</v>
      </c>
      <c r="N67" s="31" t="str">
        <f>IF(VLOOKUP($A67,'SAP- FACT'!$A:$AE,15,0)=0,"PEN","USD")</f>
        <v>PEN</v>
      </c>
      <c r="O67" s="31" t="str">
        <f>VLOOKUP($A67,'SAP- FACT'!$A:$AE,4,0)</f>
        <v>Ecom - CONTADO / CASH - PE 3091 TEL: 987594333 Basado en Pedidos de client</v>
      </c>
    </row>
    <row r="68" spans="1:15" x14ac:dyDescent="0.2">
      <c r="A68" s="31">
        <f t="shared" si="1"/>
        <v>67</v>
      </c>
      <c r="B68" s="31" t="str">
        <f>VLOOKUP($A68,'SAP- FACT'!$A:$AE,12,0)</f>
        <v>ARIAS OTOYA,ERICK RONALDO</v>
      </c>
      <c r="C68" s="31" t="str">
        <f>VLOOKUP($A68,'SAP- FACT'!$A:$AE,2,0)</f>
        <v>B010-00020167</v>
      </c>
      <c r="D68" s="31" t="str">
        <f>VLOOKUP($A68,'SAP- FACT'!$A:$AE,2,0)</f>
        <v>B010-00020167</v>
      </c>
      <c r="E68" s="32">
        <v>45566</v>
      </c>
      <c r="F68" s="32">
        <f>VLOOKUP($A68,'SAP- FACT'!$A:$AE,5,0)</f>
        <v>45530</v>
      </c>
      <c r="G68" s="32">
        <f>VLOOKUP($A68,'SAP- FACT'!$A:$AE,19,0)</f>
        <v>45530</v>
      </c>
      <c r="H68" s="31" t="s">
        <v>8512</v>
      </c>
      <c r="I68" s="31" t="str">
        <f>VLOOKUP($A68,'SAP- FACT'!$A:$AE,3,0)</f>
        <v>Boleta</v>
      </c>
      <c r="J68" s="31" t="str">
        <f>IF(VLOOKUP($A68,'SAP- FACT'!$A:$AE,15,0)=0,"PEN","USD")</f>
        <v>PEN</v>
      </c>
      <c r="K68" s="31" t="s">
        <v>8499</v>
      </c>
      <c r="L68" s="31">
        <v>1</v>
      </c>
      <c r="M68" s="33">
        <f>IF(J68="PEN",VLOOKUP($A68,'SAP- FACT'!$A:$AE,14,0),VLOOKUP($A68,'SAP- FACT'!$A:$AE,15,0))</f>
        <v>4.3899999999999997</v>
      </c>
      <c r="N68" s="31" t="str">
        <f>IF(VLOOKUP($A68,'SAP- FACT'!$A:$AE,15,0)=0,"PEN","USD")</f>
        <v>PEN</v>
      </c>
      <c r="O68" s="31" t="str">
        <f>VLOOKUP($A68,'SAP- FACT'!$A:$AE,4,0)</f>
        <v>Nacional - CONTADO / CASH - PE 4408 Basado en Entregas 09-T010-00000996.</v>
      </c>
    </row>
    <row r="69" spans="1:15" x14ac:dyDescent="0.2">
      <c r="A69" s="31">
        <f t="shared" si="1"/>
        <v>68</v>
      </c>
      <c r="B69" s="31" t="str">
        <f>VLOOKUP($A69,'SAP- FACT'!$A:$AE,12,0)</f>
        <v>GENETICA Y REPRODUCCION ANIMAL ASISTIDA S.A.C.</v>
      </c>
      <c r="C69" s="31" t="str">
        <f>VLOOKUP($A69,'SAP- FACT'!$A:$AE,2,0)</f>
        <v>F010-00025824</v>
      </c>
      <c r="D69" s="31" t="str">
        <f>VLOOKUP($A69,'SAP- FACT'!$A:$AE,2,0)</f>
        <v>F010-00025824</v>
      </c>
      <c r="E69" s="32">
        <v>45566</v>
      </c>
      <c r="F69" s="32">
        <f>VLOOKUP($A69,'SAP- FACT'!$A:$AE,5,0)</f>
        <v>45540</v>
      </c>
      <c r="G69" s="32">
        <f>VLOOKUP($A69,'SAP- FACT'!$A:$AE,19,0)</f>
        <v>45540</v>
      </c>
      <c r="H69" s="31" t="s">
        <v>8512</v>
      </c>
      <c r="I69" s="31" t="str">
        <f>VLOOKUP($A69,'SAP- FACT'!$A:$AE,3,0)</f>
        <v>Factura</v>
      </c>
      <c r="J69" s="31" t="str">
        <f>IF(VLOOKUP($A69,'SAP- FACT'!$A:$AE,15,0)=0,"PEN","USD")</f>
        <v>PEN</v>
      </c>
      <c r="K69" s="31" t="s">
        <v>8499</v>
      </c>
      <c r="L69" s="31">
        <v>1</v>
      </c>
      <c r="M69" s="33">
        <f>IF(J69="PEN",VLOOKUP($A69,'SAP- FACT'!$A:$AE,14,0),VLOOKUP($A69,'SAP- FACT'!$A:$AE,15,0))</f>
        <v>4.4000000000000004</v>
      </c>
      <c r="N69" s="31" t="str">
        <f>IF(VLOOKUP($A69,'SAP- FACT'!$A:$AE,15,0)=0,"PEN","USD")</f>
        <v>PEN</v>
      </c>
      <c r="O69" s="31" t="str">
        <f>VLOOKUP($A69,'SAP- FACT'!$A:$AE,4,0)</f>
        <v>Ecom - CONTADO / CASH - Facturas clientes - C20610758542</v>
      </c>
    </row>
    <row r="70" spans="1:15" x14ac:dyDescent="0.2">
      <c r="A70" s="31">
        <f t="shared" si="1"/>
        <v>69</v>
      </c>
      <c r="B70" s="31" t="str">
        <f>VLOOKUP($A70,'SAP- FACT'!$A:$AE,12,0)</f>
        <v>GAGO MARIA</v>
      </c>
      <c r="C70" s="31" t="str">
        <f>VLOOKUP($A70,'SAP- FACT'!$A:$AE,2,0)</f>
        <v>B010-00020250</v>
      </c>
      <c r="D70" s="31" t="str">
        <f>VLOOKUP($A70,'SAP- FACT'!$A:$AE,2,0)</f>
        <v>B010-00020250</v>
      </c>
      <c r="E70" s="32">
        <v>45566</v>
      </c>
      <c r="F70" s="32">
        <f>VLOOKUP($A70,'SAP- FACT'!$A:$AE,5,0)</f>
        <v>45537</v>
      </c>
      <c r="G70" s="32">
        <f>VLOOKUP($A70,'SAP- FACT'!$A:$AE,19,0)</f>
        <v>45537</v>
      </c>
      <c r="H70" s="31" t="s">
        <v>8512</v>
      </c>
      <c r="I70" s="31" t="str">
        <f>VLOOKUP($A70,'SAP- FACT'!$A:$AE,3,0)</f>
        <v>Boleta</v>
      </c>
      <c r="J70" s="31" t="str">
        <f>IF(VLOOKUP($A70,'SAP- FACT'!$A:$AE,15,0)=0,"PEN","USD")</f>
        <v>PEN</v>
      </c>
      <c r="K70" s="31" t="s">
        <v>8499</v>
      </c>
      <c r="L70" s="31">
        <v>1</v>
      </c>
      <c r="M70" s="33">
        <f>IF(J70="PEN",VLOOKUP($A70,'SAP- FACT'!$A:$AE,14,0),VLOOKUP($A70,'SAP- FACT'!$A:$AE,15,0))</f>
        <v>4.4400000000000004</v>
      </c>
      <c r="N70" s="31" t="str">
        <f>IF(VLOOKUP($A70,'SAP- FACT'!$A:$AE,15,0)=0,"PEN","USD")</f>
        <v>PEN</v>
      </c>
      <c r="O70" s="31" t="str">
        <f>VLOOKUP($A70,'SAP- FACT'!$A:$AE,4,0)</f>
        <v>Ecom - CONTADO / CASH - PE 4547 TEL: 960218629 ENVÍO Basado en Pedidos de</v>
      </c>
    </row>
    <row r="71" spans="1:15" x14ac:dyDescent="0.2">
      <c r="A71" s="31">
        <f t="shared" si="1"/>
        <v>70</v>
      </c>
      <c r="B71" s="31" t="str">
        <f>VLOOKUP($A71,'SAP- FACT'!$A:$AE,12,0)</f>
        <v>MARCHAN OROZCO IMER YAMPIER</v>
      </c>
      <c r="C71" s="31" t="str">
        <f>VLOOKUP($A71,'SAP- FACT'!$A:$AE,2,0)</f>
        <v>B010-00020192</v>
      </c>
      <c r="D71" s="31" t="str">
        <f>VLOOKUP($A71,'SAP- FACT'!$A:$AE,2,0)</f>
        <v>B010-00020192</v>
      </c>
      <c r="E71" s="32">
        <v>45566</v>
      </c>
      <c r="F71" s="32">
        <f>VLOOKUP($A71,'SAP- FACT'!$A:$AE,5,0)</f>
        <v>45531</v>
      </c>
      <c r="G71" s="32">
        <f>VLOOKUP($A71,'SAP- FACT'!$A:$AE,19,0)</f>
        <v>45531</v>
      </c>
      <c r="H71" s="31" t="s">
        <v>8512</v>
      </c>
      <c r="I71" s="31" t="str">
        <f>VLOOKUP($A71,'SAP- FACT'!$A:$AE,3,0)</f>
        <v>Boleta</v>
      </c>
      <c r="J71" s="31" t="str">
        <f>IF(VLOOKUP($A71,'SAP- FACT'!$A:$AE,15,0)=0,"PEN","USD")</f>
        <v>PEN</v>
      </c>
      <c r="K71" s="31" t="s">
        <v>8499</v>
      </c>
      <c r="L71" s="31">
        <v>1</v>
      </c>
      <c r="M71" s="33">
        <f>IF(J71="PEN",VLOOKUP($A71,'SAP- FACT'!$A:$AE,14,0),VLOOKUP($A71,'SAP- FACT'!$A:$AE,15,0))</f>
        <v>4.47</v>
      </c>
      <c r="N71" s="31" t="str">
        <f>IF(VLOOKUP($A71,'SAP- FACT'!$A:$AE,15,0)=0,"PEN","USD")</f>
        <v>PEN</v>
      </c>
      <c r="O71" s="31" t="str">
        <f>VLOOKUP($A71,'SAP- FACT'!$A:$AE,4,0)</f>
        <v>Ecom - CONTADO / CASH - PE 4438 TEL: 936292562 ENVÍO Basado en Pedidos de</v>
      </c>
    </row>
    <row r="72" spans="1:15" x14ac:dyDescent="0.2">
      <c r="A72" s="31">
        <f t="shared" si="1"/>
        <v>71</v>
      </c>
      <c r="B72" s="31" t="str">
        <f>VLOOKUP($A72,'SAP- FACT'!$A:$AE,12,0)</f>
        <v>REINOSO GIOVANNA</v>
      </c>
      <c r="C72" s="31" t="str">
        <f>VLOOKUP($A72,'SAP- FACT'!$A:$AE,2,0)</f>
        <v>B010-00017958</v>
      </c>
      <c r="D72" s="31" t="str">
        <f>VLOOKUP($A72,'SAP- FACT'!$A:$AE,2,0)</f>
        <v>B010-00017958</v>
      </c>
      <c r="E72" s="32">
        <v>45566</v>
      </c>
      <c r="F72" s="32">
        <f>VLOOKUP($A72,'SAP- FACT'!$A:$AE,5,0)</f>
        <v>45342</v>
      </c>
      <c r="G72" s="32">
        <f>VLOOKUP($A72,'SAP- FACT'!$A:$AE,19,0)</f>
        <v>45342</v>
      </c>
      <c r="H72" s="31" t="s">
        <v>8512</v>
      </c>
      <c r="I72" s="31" t="str">
        <f>VLOOKUP($A72,'SAP- FACT'!$A:$AE,3,0)</f>
        <v>Boleta</v>
      </c>
      <c r="J72" s="31" t="str">
        <f>IF(VLOOKUP($A72,'SAP- FACT'!$A:$AE,15,0)=0,"PEN","USD")</f>
        <v>PEN</v>
      </c>
      <c r="K72" s="31" t="s">
        <v>8499</v>
      </c>
      <c r="L72" s="31">
        <v>1</v>
      </c>
      <c r="M72" s="33">
        <f>IF(J72="PEN",VLOOKUP($A72,'SAP- FACT'!$A:$AE,14,0),VLOOKUP($A72,'SAP- FACT'!$A:$AE,15,0))</f>
        <v>4.49</v>
      </c>
      <c r="N72" s="31" t="str">
        <f>IF(VLOOKUP($A72,'SAP- FACT'!$A:$AE,15,0)=0,"PEN","USD")</f>
        <v>PEN</v>
      </c>
      <c r="O72" s="31" t="str">
        <f>VLOOKUP($A72,'SAP- FACT'!$A:$AE,4,0)</f>
        <v>Ecom - CONTADO / CASH - PE 0805 TEL: 987422663 Basado en Entregas 09-0010-</v>
      </c>
    </row>
    <row r="73" spans="1:15" x14ac:dyDescent="0.2">
      <c r="A73" s="31">
        <f t="shared" si="1"/>
        <v>72</v>
      </c>
      <c r="B73" s="31" t="str">
        <f>VLOOKUP($A73,'SAP- FACT'!$A:$AE,12,0)</f>
        <v>RADA YADHIRA</v>
      </c>
      <c r="C73" s="31" t="str">
        <f>VLOOKUP($A73,'SAP- FACT'!$A:$AE,2,0)</f>
        <v>B010-00018917</v>
      </c>
      <c r="D73" s="31" t="str">
        <f>VLOOKUP($A73,'SAP- FACT'!$A:$AE,2,0)</f>
        <v>B010-00018917</v>
      </c>
      <c r="E73" s="32">
        <v>45566</v>
      </c>
      <c r="F73" s="32">
        <f>VLOOKUP($A73,'SAP- FACT'!$A:$AE,5,0)</f>
        <v>45433</v>
      </c>
      <c r="G73" s="32">
        <f>VLOOKUP($A73,'SAP- FACT'!$A:$AE,19,0)</f>
        <v>45433</v>
      </c>
      <c r="H73" s="31" t="s">
        <v>8512</v>
      </c>
      <c r="I73" s="31" t="str">
        <f>VLOOKUP($A73,'SAP- FACT'!$A:$AE,3,0)</f>
        <v>Boleta</v>
      </c>
      <c r="J73" s="31" t="str">
        <f>IF(VLOOKUP($A73,'SAP- FACT'!$A:$AE,15,0)=0,"PEN","USD")</f>
        <v>PEN</v>
      </c>
      <c r="K73" s="31" t="s">
        <v>8499</v>
      </c>
      <c r="L73" s="31">
        <v>1</v>
      </c>
      <c r="M73" s="33">
        <f>IF(J73="PEN",VLOOKUP($A73,'SAP- FACT'!$A:$AE,14,0),VLOOKUP($A73,'SAP- FACT'!$A:$AE,15,0))</f>
        <v>4.51</v>
      </c>
      <c r="N73" s="31" t="str">
        <f>IF(VLOOKUP($A73,'SAP- FACT'!$A:$AE,15,0)=0,"PEN","USD")</f>
        <v>PEN</v>
      </c>
      <c r="O73" s="31" t="str">
        <f>VLOOKUP($A73,'SAP- FACT'!$A:$AE,4,0)</f>
        <v>Ecom - CONTADO / CASH - PE 2465 TEL: 990903959 Basado en Pedidos de client</v>
      </c>
    </row>
    <row r="74" spans="1:15" x14ac:dyDescent="0.2">
      <c r="A74" s="31">
        <f t="shared" si="1"/>
        <v>73</v>
      </c>
      <c r="B74" s="31" t="str">
        <f>VLOOKUP($A74,'SAP- FACT'!$A:$AE,12,0)</f>
        <v>PASETA JESUS</v>
      </c>
      <c r="C74" s="31" t="str">
        <f>VLOOKUP($A74,'SAP- FACT'!$A:$AE,2,0)</f>
        <v>B010-00018408</v>
      </c>
      <c r="D74" s="31" t="str">
        <f>VLOOKUP($A74,'SAP- FACT'!$A:$AE,2,0)</f>
        <v>B010-00018408</v>
      </c>
      <c r="E74" s="32">
        <v>45566</v>
      </c>
      <c r="F74" s="32">
        <f>VLOOKUP($A74,'SAP- FACT'!$A:$AE,5,0)</f>
        <v>45385</v>
      </c>
      <c r="G74" s="32">
        <f>VLOOKUP($A74,'SAP- FACT'!$A:$AE,19,0)</f>
        <v>45385</v>
      </c>
      <c r="H74" s="31" t="s">
        <v>8512</v>
      </c>
      <c r="I74" s="31" t="str">
        <f>VLOOKUP($A74,'SAP- FACT'!$A:$AE,3,0)</f>
        <v>Boleta</v>
      </c>
      <c r="J74" s="31" t="str">
        <f>IF(VLOOKUP($A74,'SAP- FACT'!$A:$AE,15,0)=0,"PEN","USD")</f>
        <v>PEN</v>
      </c>
      <c r="K74" s="31" t="s">
        <v>8499</v>
      </c>
      <c r="L74" s="31">
        <v>1</v>
      </c>
      <c r="M74" s="33">
        <f>IF(J74="PEN",VLOOKUP($A74,'SAP- FACT'!$A:$AE,14,0),VLOOKUP($A74,'SAP- FACT'!$A:$AE,15,0))</f>
        <v>4.53</v>
      </c>
      <c r="N74" s="31" t="str">
        <f>IF(VLOOKUP($A74,'SAP- FACT'!$A:$AE,15,0)=0,"PEN","USD")</f>
        <v>PEN</v>
      </c>
      <c r="O74" s="31" t="str">
        <f>VLOOKUP($A74,'SAP- FACT'!$A:$AE,4,0)</f>
        <v>Ecom - CONTADO / CASH - PE 1544 TEL: 998257145 Basado en Pedidos de client</v>
      </c>
    </row>
    <row r="75" spans="1:15" x14ac:dyDescent="0.2">
      <c r="A75" s="31">
        <f t="shared" si="1"/>
        <v>74</v>
      </c>
      <c r="B75" s="31" t="str">
        <f>VLOOKUP($A75,'SAP- FACT'!$A:$AE,12,0)</f>
        <v>ROMERO SALVADOR DANGELY</v>
      </c>
      <c r="C75" s="31" t="str">
        <f>VLOOKUP($A75,'SAP- FACT'!$A:$AE,2,0)</f>
        <v>B010-00018004</v>
      </c>
      <c r="D75" s="31" t="str">
        <f>VLOOKUP($A75,'SAP- FACT'!$A:$AE,2,0)</f>
        <v>B010-00018004</v>
      </c>
      <c r="E75" s="32">
        <v>45566</v>
      </c>
      <c r="F75" s="32">
        <f>VLOOKUP($A75,'SAP- FACT'!$A:$AE,5,0)</f>
        <v>45348</v>
      </c>
      <c r="G75" s="32">
        <f>VLOOKUP($A75,'SAP- FACT'!$A:$AE,19,0)</f>
        <v>45348</v>
      </c>
      <c r="H75" s="31" t="s">
        <v>8512</v>
      </c>
      <c r="I75" s="31" t="str">
        <f>VLOOKUP($A75,'SAP- FACT'!$A:$AE,3,0)</f>
        <v>Boleta</v>
      </c>
      <c r="J75" s="31" t="str">
        <f>IF(VLOOKUP($A75,'SAP- FACT'!$A:$AE,15,0)=0,"PEN","USD")</f>
        <v>PEN</v>
      </c>
      <c r="K75" s="31" t="s">
        <v>8499</v>
      </c>
      <c r="L75" s="31">
        <v>1</v>
      </c>
      <c r="M75" s="33">
        <f>IF(J75="PEN",VLOOKUP($A75,'SAP- FACT'!$A:$AE,14,0),VLOOKUP($A75,'SAP- FACT'!$A:$AE,15,0))</f>
        <v>4.53</v>
      </c>
      <c r="N75" s="31" t="str">
        <f>IF(VLOOKUP($A75,'SAP- FACT'!$A:$AE,15,0)=0,"PEN","USD")</f>
        <v>PEN</v>
      </c>
      <c r="O75" s="31" t="str">
        <f>VLOOKUP($A75,'SAP- FACT'!$A:$AE,4,0)</f>
        <v>Ecom - CONTADO / CASH - PE 0924 TEL: 923528149 Basado en Pedidos de client</v>
      </c>
    </row>
    <row r="76" spans="1:15" x14ac:dyDescent="0.2">
      <c r="A76" s="31">
        <f t="shared" si="1"/>
        <v>75</v>
      </c>
      <c r="B76" s="31" t="str">
        <f>VLOOKUP($A76,'SAP- FACT'!$A:$AE,12,0)</f>
        <v>MORENO SALCEDO,MARIO ALFONSO</v>
      </c>
      <c r="C76" s="31" t="str">
        <f>VLOOKUP($A76,'SAP- FACT'!$A:$AE,2,0)</f>
        <v>B010-00019482</v>
      </c>
      <c r="D76" s="31" t="str">
        <f>VLOOKUP($A76,'SAP- FACT'!$A:$AE,2,0)</f>
        <v>B010-00019482</v>
      </c>
      <c r="E76" s="32">
        <v>45566</v>
      </c>
      <c r="F76" s="32">
        <f>VLOOKUP($A76,'SAP- FACT'!$A:$AE,5,0)</f>
        <v>45483</v>
      </c>
      <c r="G76" s="32">
        <f>VLOOKUP($A76,'SAP- FACT'!$A:$AE,19,0)</f>
        <v>45483</v>
      </c>
      <c r="H76" s="31" t="s">
        <v>8512</v>
      </c>
      <c r="I76" s="31" t="str">
        <f>VLOOKUP($A76,'SAP- FACT'!$A:$AE,3,0)</f>
        <v>Boleta</v>
      </c>
      <c r="J76" s="31" t="str">
        <f>IF(VLOOKUP($A76,'SAP- FACT'!$A:$AE,15,0)=0,"PEN","USD")</f>
        <v>PEN</v>
      </c>
      <c r="K76" s="31" t="s">
        <v>8499</v>
      </c>
      <c r="L76" s="31">
        <v>1</v>
      </c>
      <c r="M76" s="33">
        <f>IF(J76="PEN",VLOOKUP($A76,'SAP- FACT'!$A:$AE,14,0),VLOOKUP($A76,'SAP- FACT'!$A:$AE,15,0))</f>
        <v>4.53</v>
      </c>
      <c r="N76" s="31" t="str">
        <f>IF(VLOOKUP($A76,'SAP- FACT'!$A:$AE,15,0)=0,"PEN","USD")</f>
        <v>PEN</v>
      </c>
      <c r="O76" s="31" t="str">
        <f>VLOOKUP($A76,'SAP- FACT'!$A:$AE,4,0)</f>
        <v>Ecom - CONTADO / CASH - PE 3349 TEL: 931630738  + PE 3316 Basado en Entre</v>
      </c>
    </row>
    <row r="77" spans="1:15" x14ac:dyDescent="0.2">
      <c r="A77" s="31">
        <f t="shared" si="1"/>
        <v>76</v>
      </c>
      <c r="B77" s="31" t="str">
        <f>VLOOKUP($A77,'SAP- FACT'!$A:$AE,12,0)</f>
        <v>GONGORA CASTILLO BETTINA</v>
      </c>
      <c r="C77" s="31" t="str">
        <f>VLOOKUP($A77,'SAP- FACT'!$A:$AE,2,0)</f>
        <v>B010-00020504</v>
      </c>
      <c r="D77" s="31" t="str">
        <f>VLOOKUP($A77,'SAP- FACT'!$A:$AE,2,0)</f>
        <v>B010-00020504</v>
      </c>
      <c r="E77" s="32">
        <v>45566</v>
      </c>
      <c r="F77" s="32">
        <f>VLOOKUP($A77,'SAP- FACT'!$A:$AE,5,0)</f>
        <v>45560</v>
      </c>
      <c r="G77" s="32">
        <f>VLOOKUP($A77,'SAP- FACT'!$A:$AE,19,0)</f>
        <v>45560</v>
      </c>
      <c r="H77" s="31" t="s">
        <v>8512</v>
      </c>
      <c r="I77" s="31" t="str">
        <f>VLOOKUP($A77,'SAP- FACT'!$A:$AE,3,0)</f>
        <v>Boleta</v>
      </c>
      <c r="J77" s="31" t="str">
        <f>IF(VLOOKUP($A77,'SAP- FACT'!$A:$AE,15,0)=0,"PEN","USD")</f>
        <v>PEN</v>
      </c>
      <c r="K77" s="31" t="s">
        <v>8499</v>
      </c>
      <c r="L77" s="31">
        <v>1</v>
      </c>
      <c r="M77" s="33">
        <f>IF(J77="PEN",VLOOKUP($A77,'SAP- FACT'!$A:$AE,14,0),VLOOKUP($A77,'SAP- FACT'!$A:$AE,15,0))</f>
        <v>4.5599999999999996</v>
      </c>
      <c r="N77" s="31" t="str">
        <f>IF(VLOOKUP($A77,'SAP- FACT'!$A:$AE,15,0)=0,"PEN","USD")</f>
        <v>PEN</v>
      </c>
      <c r="O77" s="31" t="str">
        <f>VLOOKUP($A77,'SAP- FACT'!$A:$AE,4,0)</f>
        <v>Ecom - CONTADO / CASH - PE 5021 TE: 980682059 RECOJO Basado en Entregas 09</v>
      </c>
    </row>
    <row r="78" spans="1:15" x14ac:dyDescent="0.2">
      <c r="A78" s="31">
        <f t="shared" si="1"/>
        <v>77</v>
      </c>
      <c r="B78" s="31" t="str">
        <f>VLOOKUP($A78,'SAP- FACT'!$A:$AE,12,0)</f>
        <v>GAMEZ RAMOS JOEL</v>
      </c>
      <c r="C78" s="31" t="str">
        <f>VLOOKUP($A78,'SAP- FACT'!$A:$AE,2,0)</f>
        <v>B010-00020381</v>
      </c>
      <c r="D78" s="31" t="str">
        <f>VLOOKUP($A78,'SAP- FACT'!$A:$AE,2,0)</f>
        <v>B010-00020381</v>
      </c>
      <c r="E78" s="32">
        <v>45566</v>
      </c>
      <c r="F78" s="32">
        <f>VLOOKUP($A78,'SAP- FACT'!$A:$AE,5,0)</f>
        <v>45547</v>
      </c>
      <c r="G78" s="32">
        <f>VLOOKUP($A78,'SAP- FACT'!$A:$AE,19,0)</f>
        <v>45547</v>
      </c>
      <c r="H78" s="31" t="s">
        <v>8512</v>
      </c>
      <c r="I78" s="31" t="str">
        <f>VLOOKUP($A78,'SAP- FACT'!$A:$AE,3,0)</f>
        <v>Boleta</v>
      </c>
      <c r="J78" s="31" t="str">
        <f>IF(VLOOKUP($A78,'SAP- FACT'!$A:$AE,15,0)=0,"PEN","USD")</f>
        <v>PEN</v>
      </c>
      <c r="K78" s="31" t="s">
        <v>8499</v>
      </c>
      <c r="L78" s="31">
        <v>1</v>
      </c>
      <c r="M78" s="33">
        <f>IF(J78="PEN",VLOOKUP($A78,'SAP- FACT'!$A:$AE,14,0),VLOOKUP($A78,'SAP- FACT'!$A:$AE,15,0))</f>
        <v>4.5599999999999996</v>
      </c>
      <c r="N78" s="31" t="str">
        <f>IF(VLOOKUP($A78,'SAP- FACT'!$A:$AE,15,0)=0,"PEN","USD")</f>
        <v>PEN</v>
      </c>
      <c r="O78" s="31" t="str">
        <f>VLOOKUP($A78,'SAP- FACT'!$A:$AE,4,0)</f>
        <v>Ecom - CONTADO / CASH - PE 4773 TEL: 985372392 RECOJO Basado en Entregas 0</v>
      </c>
    </row>
    <row r="79" spans="1:15" x14ac:dyDescent="0.2">
      <c r="A79" s="31">
        <f t="shared" si="1"/>
        <v>78</v>
      </c>
      <c r="B79" s="31" t="str">
        <f>VLOOKUP($A79,'SAP- FACT'!$A:$AE,12,0)</f>
        <v>Aye contratistas generales s.a.c.</v>
      </c>
      <c r="C79" s="31" t="str">
        <f>VLOOKUP($A79,'SAP- FACT'!$A:$AE,2,0)</f>
        <v>F010-00024619</v>
      </c>
      <c r="D79" s="31" t="str">
        <f>VLOOKUP($A79,'SAP- FACT'!$A:$AE,2,0)</f>
        <v>F010-00024619</v>
      </c>
      <c r="E79" s="32">
        <v>45566</v>
      </c>
      <c r="F79" s="32">
        <f>VLOOKUP($A79,'SAP- FACT'!$A:$AE,5,0)</f>
        <v>45415</v>
      </c>
      <c r="G79" s="32">
        <f>VLOOKUP($A79,'SAP- FACT'!$A:$AE,19,0)</f>
        <v>45415</v>
      </c>
      <c r="H79" s="31" t="s">
        <v>8512</v>
      </c>
      <c r="I79" s="31" t="str">
        <f>VLOOKUP($A79,'SAP- FACT'!$A:$AE,3,0)</f>
        <v>Factura</v>
      </c>
      <c r="J79" s="31" t="str">
        <f>IF(VLOOKUP($A79,'SAP- FACT'!$A:$AE,15,0)=0,"PEN","USD")</f>
        <v>PEN</v>
      </c>
      <c r="K79" s="31" t="s">
        <v>8499</v>
      </c>
      <c r="L79" s="31">
        <v>1</v>
      </c>
      <c r="M79" s="33">
        <f>IF(J79="PEN",VLOOKUP($A79,'SAP- FACT'!$A:$AE,14,0),VLOOKUP($A79,'SAP- FACT'!$A:$AE,15,0))</f>
        <v>4.57</v>
      </c>
      <c r="N79" s="31" t="str">
        <f>IF(VLOOKUP($A79,'SAP- FACT'!$A:$AE,15,0)=0,"PEN","USD")</f>
        <v>PEN</v>
      </c>
      <c r="O79" s="31" t="str">
        <f>VLOOKUP($A79,'SAP- FACT'!$A:$AE,4,0)</f>
        <v>Ecom - CONTADO / CASH - Facturas clientes - C20454306423</v>
      </c>
    </row>
    <row r="80" spans="1:15" x14ac:dyDescent="0.2">
      <c r="A80" s="31">
        <f t="shared" si="1"/>
        <v>79</v>
      </c>
      <c r="B80" s="31" t="str">
        <f>VLOOKUP($A80,'SAP- FACT'!$A:$AE,12,0)</f>
        <v>CONSORCIO DISTRIBUIDOR VETERINARIO S.A.C.</v>
      </c>
      <c r="C80" s="31" t="str">
        <f>VLOOKUP($A80,'SAP- FACT'!$A:$AE,2,0)</f>
        <v>F010-00018119</v>
      </c>
      <c r="D80" s="31" t="str">
        <f>VLOOKUP($A80,'SAP- FACT'!$A:$AE,2,0)</f>
        <v>F010-00018119</v>
      </c>
      <c r="E80" s="32">
        <v>45566</v>
      </c>
      <c r="F80" s="32">
        <f>VLOOKUP($A80,'SAP- FACT'!$A:$AE,5,0)</f>
        <v>44686</v>
      </c>
      <c r="G80" s="32">
        <f>VLOOKUP($A80,'SAP- FACT'!$A:$AE,19,0)</f>
        <v>44686</v>
      </c>
      <c r="H80" s="31" t="s">
        <v>8512</v>
      </c>
      <c r="I80" s="31" t="str">
        <f>VLOOKUP($A80,'SAP- FACT'!$A:$AE,3,0)</f>
        <v>Factura</v>
      </c>
      <c r="J80" s="31" t="str">
        <f>IF(VLOOKUP($A80,'SAP- FACT'!$A:$AE,15,0)=0,"PEN","USD")</f>
        <v>PEN</v>
      </c>
      <c r="K80" s="31" t="s">
        <v>8499</v>
      </c>
      <c r="L80" s="31">
        <v>1</v>
      </c>
      <c r="M80" s="33">
        <f>IF(J80="PEN",VLOOKUP($A80,'SAP- FACT'!$A:$AE,14,0),VLOOKUP($A80,'SAP- FACT'!$A:$AE,15,0))</f>
        <v>4.63</v>
      </c>
      <c r="N80" s="31" t="str">
        <f>IF(VLOOKUP($A80,'SAP- FACT'!$A:$AE,15,0)=0,"PEN","USD")</f>
        <v>PEN</v>
      </c>
      <c r="O80" s="31" t="str">
        <f>VLOOKUP($A80,'SAP- FACT'!$A:$AE,4,0)</f>
        <v xml:space="preserve"> - CONTADO / CASH - INTERESES L 2022-00446REF F010-017491 FE 17/02/20</v>
      </c>
    </row>
    <row r="81" spans="1:15" x14ac:dyDescent="0.2">
      <c r="A81" s="31">
        <f t="shared" si="1"/>
        <v>80</v>
      </c>
      <c r="B81" s="31" t="str">
        <f>VLOOKUP($A81,'SAP- FACT'!$A:$AE,12,0)</f>
        <v>YOSHIDA CINTHIA</v>
      </c>
      <c r="C81" s="31" t="str">
        <f>VLOOKUP($A81,'SAP- FACT'!$A:$AE,2,0)</f>
        <v>B010-00019348</v>
      </c>
      <c r="D81" s="31" t="str">
        <f>VLOOKUP($A81,'SAP- FACT'!$A:$AE,2,0)</f>
        <v>B010-00019348</v>
      </c>
      <c r="E81" s="32">
        <v>45566</v>
      </c>
      <c r="F81" s="32">
        <f>VLOOKUP($A81,'SAP- FACT'!$A:$AE,5,0)</f>
        <v>45468</v>
      </c>
      <c r="G81" s="32">
        <f>VLOOKUP($A81,'SAP- FACT'!$A:$AE,19,0)</f>
        <v>45468</v>
      </c>
      <c r="H81" s="31" t="s">
        <v>8512</v>
      </c>
      <c r="I81" s="31" t="str">
        <f>VLOOKUP($A81,'SAP- FACT'!$A:$AE,3,0)</f>
        <v>Boleta</v>
      </c>
      <c r="J81" s="31" t="str">
        <f>IF(VLOOKUP($A81,'SAP- FACT'!$A:$AE,15,0)=0,"PEN","USD")</f>
        <v>PEN</v>
      </c>
      <c r="K81" s="31" t="s">
        <v>8499</v>
      </c>
      <c r="L81" s="31">
        <v>1</v>
      </c>
      <c r="M81" s="33">
        <f>IF(J81="PEN",VLOOKUP($A81,'SAP- FACT'!$A:$AE,14,0),VLOOKUP($A81,'SAP- FACT'!$A:$AE,15,0))</f>
        <v>4.66</v>
      </c>
      <c r="N81" s="31" t="str">
        <f>IF(VLOOKUP($A81,'SAP- FACT'!$A:$AE,15,0)=0,"PEN","USD")</f>
        <v>PEN</v>
      </c>
      <c r="O81" s="31" t="str">
        <f>VLOOKUP($A81,'SAP- FACT'!$A:$AE,4,0)</f>
        <v>Ecom - CONTADO / CASH - PE 3071 TEL: 999097818 Basado en Pedidos de client</v>
      </c>
    </row>
    <row r="82" spans="1:15" x14ac:dyDescent="0.2">
      <c r="A82" s="31">
        <f t="shared" si="1"/>
        <v>81</v>
      </c>
      <c r="B82" s="31" t="str">
        <f>VLOOKUP($A82,'SAP- FACT'!$A:$AE,12,0)</f>
        <v>BLANCO MUÑOZ RONALD ALBERTO</v>
      </c>
      <c r="C82" s="31" t="str">
        <f>VLOOKUP($A82,'SAP- FACT'!$A:$AE,2,0)</f>
        <v>F010-00025869</v>
      </c>
      <c r="D82" s="31" t="str">
        <f>VLOOKUP($A82,'SAP- FACT'!$A:$AE,2,0)</f>
        <v>F010-00025869</v>
      </c>
      <c r="E82" s="32">
        <v>45566</v>
      </c>
      <c r="F82" s="32">
        <f>VLOOKUP($A82,'SAP- FACT'!$A:$AE,5,0)</f>
        <v>45546</v>
      </c>
      <c r="G82" s="32">
        <f>VLOOKUP($A82,'SAP- FACT'!$A:$AE,19,0)</f>
        <v>45546</v>
      </c>
      <c r="H82" s="31" t="s">
        <v>8512</v>
      </c>
      <c r="I82" s="31" t="str">
        <f>VLOOKUP($A82,'SAP- FACT'!$A:$AE,3,0)</f>
        <v>Factura</v>
      </c>
      <c r="J82" s="31" t="str">
        <f>IF(VLOOKUP($A82,'SAP- FACT'!$A:$AE,15,0)=0,"PEN","USD")</f>
        <v>PEN</v>
      </c>
      <c r="K82" s="31" t="s">
        <v>8499</v>
      </c>
      <c r="L82" s="31">
        <v>1</v>
      </c>
      <c r="M82" s="33">
        <f>IF(J82="PEN",VLOOKUP($A82,'SAP- FACT'!$A:$AE,14,0),VLOOKUP($A82,'SAP- FACT'!$A:$AE,15,0))</f>
        <v>4.6900000000000004</v>
      </c>
      <c r="N82" s="31" t="str">
        <f>IF(VLOOKUP($A82,'SAP- FACT'!$A:$AE,15,0)=0,"PEN","USD")</f>
        <v>PEN</v>
      </c>
      <c r="O82" s="31" t="str">
        <f>VLOOKUP($A82,'SAP- FACT'!$A:$AE,4,0)</f>
        <v>Ecom - CONTADO / CASH - Facturas clientes - C10713077246</v>
      </c>
    </row>
    <row r="83" spans="1:15" x14ac:dyDescent="0.2">
      <c r="A83" s="31">
        <f t="shared" si="1"/>
        <v>82</v>
      </c>
      <c r="B83" s="31" t="str">
        <f>VLOOKUP($A83,'SAP- FACT'!$A:$AE,12,0)</f>
        <v>ROMERO YEPEZ NELSON JAVIER</v>
      </c>
      <c r="C83" s="31" t="str">
        <f>VLOOKUP($A83,'SAP- FACT'!$A:$AE,2,0)</f>
        <v>B010-00020353</v>
      </c>
      <c r="D83" s="31" t="str">
        <f>VLOOKUP($A83,'SAP- FACT'!$A:$AE,2,0)</f>
        <v>B010-00020353</v>
      </c>
      <c r="E83" s="32">
        <v>45566</v>
      </c>
      <c r="F83" s="32">
        <f>VLOOKUP($A83,'SAP- FACT'!$A:$AE,5,0)</f>
        <v>45545</v>
      </c>
      <c r="G83" s="32">
        <f>VLOOKUP($A83,'SAP- FACT'!$A:$AE,19,0)</f>
        <v>45545</v>
      </c>
      <c r="H83" s="31" t="s">
        <v>8512</v>
      </c>
      <c r="I83" s="31" t="str">
        <f>VLOOKUP($A83,'SAP- FACT'!$A:$AE,3,0)</f>
        <v>Boleta</v>
      </c>
      <c r="J83" s="31" t="str">
        <f>IF(VLOOKUP($A83,'SAP- FACT'!$A:$AE,15,0)=0,"PEN","USD")</f>
        <v>PEN</v>
      </c>
      <c r="K83" s="31" t="s">
        <v>8499</v>
      </c>
      <c r="L83" s="31">
        <v>1</v>
      </c>
      <c r="M83" s="33">
        <f>IF(J83="PEN",VLOOKUP($A83,'SAP- FACT'!$A:$AE,14,0),VLOOKUP($A83,'SAP- FACT'!$A:$AE,15,0))</f>
        <v>4.71</v>
      </c>
      <c r="N83" s="31" t="str">
        <f>IF(VLOOKUP($A83,'SAP- FACT'!$A:$AE,15,0)=0,"PEN","USD")</f>
        <v>PEN</v>
      </c>
      <c r="O83" s="31" t="str">
        <f>VLOOKUP($A83,'SAP- FACT'!$A:$AE,4,0)</f>
        <v>Ecom - CONTADO / CASH - PE 4724 TEL: 997421916 RECOJO Basado en Entregas 0</v>
      </c>
    </row>
    <row r="84" spans="1:15" x14ac:dyDescent="0.2">
      <c r="A84" s="31">
        <f t="shared" si="1"/>
        <v>83</v>
      </c>
      <c r="B84" s="31" t="str">
        <f>VLOOKUP($A84,'SAP- FACT'!$A:$AE,12,0)</f>
        <v>DIAZ COSTA,CAROLINA FIORELLA</v>
      </c>
      <c r="C84" s="31" t="str">
        <f>VLOOKUP($A84,'SAP- FACT'!$A:$AE,2,0)</f>
        <v>B010-00020312</v>
      </c>
      <c r="D84" s="31" t="str">
        <f>VLOOKUP($A84,'SAP- FACT'!$A:$AE,2,0)</f>
        <v>B010-00020312</v>
      </c>
      <c r="E84" s="32">
        <v>45566</v>
      </c>
      <c r="F84" s="32">
        <f>VLOOKUP($A84,'SAP- FACT'!$A:$AE,5,0)</f>
        <v>45540</v>
      </c>
      <c r="G84" s="32">
        <f>VLOOKUP($A84,'SAP- FACT'!$A:$AE,19,0)</f>
        <v>45540</v>
      </c>
      <c r="H84" s="31" t="s">
        <v>8512</v>
      </c>
      <c r="I84" s="31" t="str">
        <f>VLOOKUP($A84,'SAP- FACT'!$A:$AE,3,0)</f>
        <v>Boleta</v>
      </c>
      <c r="J84" s="31" t="str">
        <f>IF(VLOOKUP($A84,'SAP- FACT'!$A:$AE,15,0)=0,"PEN","USD")</f>
        <v>PEN</v>
      </c>
      <c r="K84" s="31" t="s">
        <v>8499</v>
      </c>
      <c r="L84" s="31">
        <v>1</v>
      </c>
      <c r="M84" s="33">
        <f>IF(J84="PEN",VLOOKUP($A84,'SAP- FACT'!$A:$AE,14,0),VLOOKUP($A84,'SAP- FACT'!$A:$AE,15,0))</f>
        <v>4.78</v>
      </c>
      <c r="N84" s="31" t="str">
        <f>IF(VLOOKUP($A84,'SAP- FACT'!$A:$AE,15,0)=0,"PEN","USD")</f>
        <v>PEN</v>
      </c>
      <c r="O84" s="31" t="str">
        <f>VLOOKUP($A84,'SAP- FACT'!$A:$AE,4,0)</f>
        <v>Venta Asistida - CONTADO / CASH - PE 4653 TEL: 941944692 ENVÍO Basado en Entregas 09</v>
      </c>
    </row>
    <row r="85" spans="1:15" x14ac:dyDescent="0.2">
      <c r="A85" s="31">
        <f t="shared" si="1"/>
        <v>84</v>
      </c>
      <c r="B85" s="31" t="str">
        <f>VLOOKUP($A85,'SAP- FACT'!$A:$AE,12,0)</f>
        <v>QUISTAN RAMOS  GERARDO</v>
      </c>
      <c r="C85" s="31" t="str">
        <f>VLOOKUP($A85,'SAP- FACT'!$A:$AE,2,0)</f>
        <v>B010-00019180</v>
      </c>
      <c r="D85" s="31" t="str">
        <f>VLOOKUP($A85,'SAP- FACT'!$A:$AE,2,0)</f>
        <v>B010-00019180</v>
      </c>
      <c r="E85" s="32">
        <v>45566</v>
      </c>
      <c r="F85" s="32">
        <f>VLOOKUP($A85,'SAP- FACT'!$A:$AE,5,0)</f>
        <v>45447</v>
      </c>
      <c r="G85" s="32">
        <f>VLOOKUP($A85,'SAP- FACT'!$A:$AE,19,0)</f>
        <v>45447</v>
      </c>
      <c r="H85" s="31" t="s">
        <v>8512</v>
      </c>
      <c r="I85" s="31" t="str">
        <f>VLOOKUP($A85,'SAP- FACT'!$A:$AE,3,0)</f>
        <v>Boleta</v>
      </c>
      <c r="J85" s="31" t="str">
        <f>IF(VLOOKUP($A85,'SAP- FACT'!$A:$AE,15,0)=0,"PEN","USD")</f>
        <v>PEN</v>
      </c>
      <c r="K85" s="31" t="s">
        <v>8499</v>
      </c>
      <c r="L85" s="31">
        <v>1</v>
      </c>
      <c r="M85" s="33">
        <f>IF(J85="PEN",VLOOKUP($A85,'SAP- FACT'!$A:$AE,14,0),VLOOKUP($A85,'SAP- FACT'!$A:$AE,15,0))</f>
        <v>4.78</v>
      </c>
      <c r="N85" s="31" t="str">
        <f>IF(VLOOKUP($A85,'SAP- FACT'!$A:$AE,15,0)=0,"PEN","USD")</f>
        <v>PEN</v>
      </c>
      <c r="O85" s="31" t="str">
        <f>VLOOKUP($A85,'SAP- FACT'!$A:$AE,4,0)</f>
        <v>Ecom - CONTADO / CASH - PE 2738 TEL: 971800616 Basado en Pedidos de client</v>
      </c>
    </row>
    <row r="86" spans="1:15" x14ac:dyDescent="0.2">
      <c r="A86" s="31">
        <f t="shared" si="1"/>
        <v>85</v>
      </c>
      <c r="B86" s="31" t="str">
        <f>VLOOKUP($A86,'SAP- FACT'!$A:$AE,12,0)</f>
        <v>BARUA  MAURICIO</v>
      </c>
      <c r="C86" s="31" t="str">
        <f>VLOOKUP($A86,'SAP- FACT'!$A:$AE,2,0)</f>
        <v>B010-00020427</v>
      </c>
      <c r="D86" s="31" t="str">
        <f>VLOOKUP($A86,'SAP- FACT'!$A:$AE,2,0)</f>
        <v>B010-00020427</v>
      </c>
      <c r="E86" s="32">
        <v>45566</v>
      </c>
      <c r="F86" s="32">
        <f>VLOOKUP($A86,'SAP- FACT'!$A:$AE,5,0)</f>
        <v>45553</v>
      </c>
      <c r="G86" s="32">
        <f>VLOOKUP($A86,'SAP- FACT'!$A:$AE,19,0)</f>
        <v>45553</v>
      </c>
      <c r="H86" s="31" t="s">
        <v>8512</v>
      </c>
      <c r="I86" s="31" t="str">
        <f>VLOOKUP($A86,'SAP- FACT'!$A:$AE,3,0)</f>
        <v>Boleta</v>
      </c>
      <c r="J86" s="31" t="str">
        <f>IF(VLOOKUP($A86,'SAP- FACT'!$A:$AE,15,0)=0,"PEN","USD")</f>
        <v>PEN</v>
      </c>
      <c r="K86" s="31" t="s">
        <v>8499</v>
      </c>
      <c r="L86" s="31">
        <v>1</v>
      </c>
      <c r="M86" s="33">
        <f>IF(J86="PEN",VLOOKUP($A86,'SAP- FACT'!$A:$AE,14,0),VLOOKUP($A86,'SAP- FACT'!$A:$AE,15,0))</f>
        <v>4.87</v>
      </c>
      <c r="N86" s="31" t="str">
        <f>IF(VLOOKUP($A86,'SAP- FACT'!$A:$AE,15,0)=0,"PEN","USD")</f>
        <v>PEN</v>
      </c>
      <c r="O86" s="31" t="str">
        <f>VLOOKUP($A86,'SAP- FACT'!$A:$AE,4,0)</f>
        <v>Ecom - CONTADO / CASH - PE 4857 TEL: 982323111 RECOJO Basado en Pedidos de</v>
      </c>
    </row>
    <row r="87" spans="1:15" x14ac:dyDescent="0.2">
      <c r="A87" s="31">
        <f t="shared" si="1"/>
        <v>86</v>
      </c>
      <c r="B87" s="31" t="str">
        <f>VLOOKUP($A87,'SAP- FACT'!$A:$AE,12,0)</f>
        <v>GONZALES GILDEMEISTER,JULIA MARGARITA</v>
      </c>
      <c r="C87" s="31" t="str">
        <f>VLOOKUP($A87,'SAP- FACT'!$A:$AE,2,0)</f>
        <v>B010-00020046</v>
      </c>
      <c r="D87" s="31" t="str">
        <f>VLOOKUP($A87,'SAP- FACT'!$A:$AE,2,0)</f>
        <v>B010-00020046</v>
      </c>
      <c r="E87" s="32">
        <v>45566</v>
      </c>
      <c r="F87" s="32">
        <f>VLOOKUP($A87,'SAP- FACT'!$A:$AE,5,0)</f>
        <v>45523</v>
      </c>
      <c r="G87" s="32">
        <f>VLOOKUP($A87,'SAP- FACT'!$A:$AE,19,0)</f>
        <v>45523</v>
      </c>
      <c r="H87" s="31" t="s">
        <v>8512</v>
      </c>
      <c r="I87" s="31" t="str">
        <f>VLOOKUP($A87,'SAP- FACT'!$A:$AE,3,0)</f>
        <v>Boleta</v>
      </c>
      <c r="J87" s="31" t="str">
        <f>IF(VLOOKUP($A87,'SAP- FACT'!$A:$AE,15,0)=0,"PEN","USD")</f>
        <v>PEN</v>
      </c>
      <c r="K87" s="31" t="s">
        <v>8499</v>
      </c>
      <c r="L87" s="31">
        <v>1</v>
      </c>
      <c r="M87" s="33">
        <f>IF(J87="PEN",VLOOKUP($A87,'SAP- FACT'!$A:$AE,14,0),VLOOKUP($A87,'SAP- FACT'!$A:$AE,15,0))</f>
        <v>4.87</v>
      </c>
      <c r="N87" s="31" t="str">
        <f>IF(VLOOKUP($A87,'SAP- FACT'!$A:$AE,15,0)=0,"PEN","USD")</f>
        <v>PEN</v>
      </c>
      <c r="O87" s="31" t="str">
        <f>VLOOKUP($A87,'SAP- FACT'!$A:$AE,4,0)</f>
        <v>Ecom - CONTADO / CASH - PE 4224 TEL: 991142942 ENVÍO Basado en Entregas 09</v>
      </c>
    </row>
    <row r="88" spans="1:15" x14ac:dyDescent="0.2">
      <c r="A88" s="31">
        <f t="shared" si="1"/>
        <v>87</v>
      </c>
      <c r="B88" s="31" t="str">
        <f>VLOOKUP($A88,'SAP- FACT'!$A:$AE,12,0)</f>
        <v>ACEVEDO VASQUEZ CAROLA</v>
      </c>
      <c r="C88" s="31" t="str">
        <f>VLOOKUP($A88,'SAP- FACT'!$A:$AE,2,0)</f>
        <v>B010-00018614</v>
      </c>
      <c r="D88" s="31" t="str">
        <f>VLOOKUP($A88,'SAP- FACT'!$A:$AE,2,0)</f>
        <v>B010-00018614</v>
      </c>
      <c r="E88" s="32">
        <v>45566</v>
      </c>
      <c r="F88" s="32">
        <f>VLOOKUP($A88,'SAP- FACT'!$A:$AE,5,0)</f>
        <v>45406</v>
      </c>
      <c r="G88" s="32">
        <f>VLOOKUP($A88,'SAP- FACT'!$A:$AE,19,0)</f>
        <v>45406</v>
      </c>
      <c r="H88" s="31" t="s">
        <v>8512</v>
      </c>
      <c r="I88" s="31" t="str">
        <f>VLOOKUP($A88,'SAP- FACT'!$A:$AE,3,0)</f>
        <v>Boleta</v>
      </c>
      <c r="J88" s="31" t="str">
        <f>IF(VLOOKUP($A88,'SAP- FACT'!$A:$AE,15,0)=0,"PEN","USD")</f>
        <v>PEN</v>
      </c>
      <c r="K88" s="31" t="s">
        <v>8499</v>
      </c>
      <c r="L88" s="31">
        <v>1</v>
      </c>
      <c r="M88" s="33">
        <f>IF(J88="PEN",VLOOKUP($A88,'SAP- FACT'!$A:$AE,14,0),VLOOKUP($A88,'SAP- FACT'!$A:$AE,15,0))</f>
        <v>4.92</v>
      </c>
      <c r="N88" s="31" t="str">
        <f>IF(VLOOKUP($A88,'SAP- FACT'!$A:$AE,15,0)=0,"PEN","USD")</f>
        <v>PEN</v>
      </c>
      <c r="O88" s="31" t="str">
        <f>VLOOKUP($A88,'SAP- FACT'!$A:$AE,4,0)</f>
        <v>Ecom - CONTADO / CASH - PE 1932 TEL: 960115838 (OLVA) Basado en Pedidos de</v>
      </c>
    </row>
    <row r="89" spans="1:15" x14ac:dyDescent="0.2">
      <c r="A89" s="31">
        <f t="shared" si="1"/>
        <v>88</v>
      </c>
      <c r="B89" s="31" t="str">
        <f>VLOOKUP($A89,'SAP- FACT'!$A:$AE,12,0)</f>
        <v>HUACO LUIS</v>
      </c>
      <c r="C89" s="31" t="str">
        <f>VLOOKUP($A89,'SAP- FACT'!$A:$AE,2,0)</f>
        <v>B010-00019464</v>
      </c>
      <c r="D89" s="31" t="str">
        <f>VLOOKUP($A89,'SAP- FACT'!$A:$AE,2,0)</f>
        <v>B010-00019464</v>
      </c>
      <c r="E89" s="32">
        <v>45566</v>
      </c>
      <c r="F89" s="32">
        <f>VLOOKUP($A89,'SAP- FACT'!$A:$AE,5,0)</f>
        <v>45482</v>
      </c>
      <c r="G89" s="32">
        <f>VLOOKUP($A89,'SAP- FACT'!$A:$AE,19,0)</f>
        <v>45482</v>
      </c>
      <c r="H89" s="31" t="s">
        <v>8512</v>
      </c>
      <c r="I89" s="31" t="str">
        <f>VLOOKUP($A89,'SAP- FACT'!$A:$AE,3,0)</f>
        <v>Boleta</v>
      </c>
      <c r="J89" s="31" t="str">
        <f>IF(VLOOKUP($A89,'SAP- FACT'!$A:$AE,15,0)=0,"PEN","USD")</f>
        <v>PEN</v>
      </c>
      <c r="K89" s="31" t="s">
        <v>8499</v>
      </c>
      <c r="L89" s="31">
        <v>1</v>
      </c>
      <c r="M89" s="33">
        <f>IF(J89="PEN",VLOOKUP($A89,'SAP- FACT'!$A:$AE,14,0),VLOOKUP($A89,'SAP- FACT'!$A:$AE,15,0))</f>
        <v>4.93</v>
      </c>
      <c r="N89" s="31" t="str">
        <f>IF(VLOOKUP($A89,'SAP- FACT'!$A:$AE,15,0)=0,"PEN","USD")</f>
        <v>PEN</v>
      </c>
      <c r="O89" s="31" t="str">
        <f>VLOOKUP($A89,'SAP- FACT'!$A:$AE,4,0)</f>
        <v>Ecom - CONTADO / CASH - PE 3260 TEL: 999708203 Basado en Pedidos de client</v>
      </c>
    </row>
    <row r="90" spans="1:15" x14ac:dyDescent="0.2">
      <c r="A90" s="31">
        <f t="shared" si="1"/>
        <v>89</v>
      </c>
      <c r="B90" s="31" t="str">
        <f>VLOOKUP($A90,'SAP- FACT'!$A:$AE,12,0)</f>
        <v>SANCHEZ FLORENTINO</v>
      </c>
      <c r="C90" s="31" t="str">
        <f>VLOOKUP($A90,'SAP- FACT'!$A:$AE,2,0)</f>
        <v>B010-00019398</v>
      </c>
      <c r="D90" s="31" t="str">
        <f>VLOOKUP($A90,'SAP- FACT'!$A:$AE,2,0)</f>
        <v>B010-00019398</v>
      </c>
      <c r="E90" s="32">
        <v>45566</v>
      </c>
      <c r="F90" s="32">
        <f>VLOOKUP($A90,'SAP- FACT'!$A:$AE,5,0)</f>
        <v>45474</v>
      </c>
      <c r="G90" s="32">
        <f>VLOOKUP($A90,'SAP- FACT'!$A:$AE,19,0)</f>
        <v>45474</v>
      </c>
      <c r="H90" s="31" t="s">
        <v>8512</v>
      </c>
      <c r="I90" s="31" t="str">
        <f>VLOOKUP($A90,'SAP- FACT'!$A:$AE,3,0)</f>
        <v>Boleta</v>
      </c>
      <c r="J90" s="31" t="str">
        <f>IF(VLOOKUP($A90,'SAP- FACT'!$A:$AE,15,0)=0,"PEN","USD")</f>
        <v>PEN</v>
      </c>
      <c r="K90" s="31" t="s">
        <v>8499</v>
      </c>
      <c r="L90" s="31">
        <v>1</v>
      </c>
      <c r="M90" s="33">
        <f>IF(J90="PEN",VLOOKUP($A90,'SAP- FACT'!$A:$AE,14,0),VLOOKUP($A90,'SAP- FACT'!$A:$AE,15,0))</f>
        <v>4.95</v>
      </c>
      <c r="N90" s="31" t="str">
        <f>IF(VLOOKUP($A90,'SAP- FACT'!$A:$AE,15,0)=0,"PEN","USD")</f>
        <v>PEN</v>
      </c>
      <c r="O90" s="31" t="str">
        <f>VLOOKUP($A90,'SAP- FACT'!$A:$AE,4,0)</f>
        <v>Ecom - CONTADO / CASH - PE 3221 TEL: 994644966 Basado en Pedidos de client</v>
      </c>
    </row>
    <row r="91" spans="1:15" x14ac:dyDescent="0.2">
      <c r="A91" s="31">
        <f t="shared" si="1"/>
        <v>90</v>
      </c>
      <c r="B91" s="31" t="str">
        <f>VLOOKUP($A91,'SAP- FACT'!$A:$AE,12,0)</f>
        <v>LIVIA ALBA ROCÍO</v>
      </c>
      <c r="C91" s="31" t="str">
        <f>VLOOKUP($A91,'SAP- FACT'!$A:$AE,2,0)</f>
        <v>B010-00018109</v>
      </c>
      <c r="D91" s="31" t="str">
        <f>VLOOKUP($A91,'SAP- FACT'!$A:$AE,2,0)</f>
        <v>B010-00018109</v>
      </c>
      <c r="E91" s="32">
        <v>45566</v>
      </c>
      <c r="F91" s="32">
        <f>VLOOKUP($A91,'SAP- FACT'!$A:$AE,5,0)</f>
        <v>45357</v>
      </c>
      <c r="G91" s="32">
        <f>VLOOKUP($A91,'SAP- FACT'!$A:$AE,19,0)</f>
        <v>45357</v>
      </c>
      <c r="H91" s="31" t="s">
        <v>8512</v>
      </c>
      <c r="I91" s="31" t="str">
        <f>VLOOKUP($A91,'SAP- FACT'!$A:$AE,3,0)</f>
        <v>Boleta</v>
      </c>
      <c r="J91" s="31" t="str">
        <f>IF(VLOOKUP($A91,'SAP- FACT'!$A:$AE,15,0)=0,"PEN","USD")</f>
        <v>PEN</v>
      </c>
      <c r="K91" s="31" t="s">
        <v>8499</v>
      </c>
      <c r="L91" s="31">
        <v>1</v>
      </c>
      <c r="M91" s="33">
        <f>IF(J91="PEN",VLOOKUP($A91,'SAP- FACT'!$A:$AE,14,0),VLOOKUP($A91,'SAP- FACT'!$A:$AE,15,0))</f>
        <v>4.96</v>
      </c>
      <c r="N91" s="31" t="str">
        <f>IF(VLOOKUP($A91,'SAP- FACT'!$A:$AE,15,0)=0,"PEN","USD")</f>
        <v>PEN</v>
      </c>
      <c r="O91" s="31" t="str">
        <f>VLOOKUP($A91,'SAP- FACT'!$A:$AE,4,0)</f>
        <v>Ecom - CONTADO / CASH - PE 1040 TEL: 975417103 Basado en Pedidos de client</v>
      </c>
    </row>
    <row r="92" spans="1:15" x14ac:dyDescent="0.2">
      <c r="A92" s="31">
        <f t="shared" si="1"/>
        <v>91</v>
      </c>
      <c r="B92" s="31" t="str">
        <f>VLOOKUP($A92,'SAP- FACT'!$A:$AE,12,0)</f>
        <v>FLORES GALARZA PRYSCILA</v>
      </c>
      <c r="C92" s="31" t="str">
        <f>VLOOKUP($A92,'SAP- FACT'!$A:$AE,2,0)</f>
        <v>B010-00017964</v>
      </c>
      <c r="D92" s="31" t="str">
        <f>VLOOKUP($A92,'SAP- FACT'!$A:$AE,2,0)</f>
        <v>B010-00017964</v>
      </c>
      <c r="E92" s="32">
        <v>45566</v>
      </c>
      <c r="F92" s="32">
        <f>VLOOKUP($A92,'SAP- FACT'!$A:$AE,5,0)</f>
        <v>45342</v>
      </c>
      <c r="G92" s="32">
        <f>VLOOKUP($A92,'SAP- FACT'!$A:$AE,19,0)</f>
        <v>45342</v>
      </c>
      <c r="H92" s="31" t="s">
        <v>8512</v>
      </c>
      <c r="I92" s="31" t="str">
        <f>VLOOKUP($A92,'SAP- FACT'!$A:$AE,3,0)</f>
        <v>Boleta</v>
      </c>
      <c r="J92" s="31" t="str">
        <f>IF(VLOOKUP($A92,'SAP- FACT'!$A:$AE,15,0)=0,"PEN","USD")</f>
        <v>PEN</v>
      </c>
      <c r="K92" s="31" t="s">
        <v>8499</v>
      </c>
      <c r="L92" s="31">
        <v>1</v>
      </c>
      <c r="M92" s="33">
        <f>IF(J92="PEN",VLOOKUP($A92,'SAP- FACT'!$A:$AE,14,0),VLOOKUP($A92,'SAP- FACT'!$A:$AE,15,0))</f>
        <v>5.05</v>
      </c>
      <c r="N92" s="31" t="str">
        <f>IF(VLOOKUP($A92,'SAP- FACT'!$A:$AE,15,0)=0,"PEN","USD")</f>
        <v>PEN</v>
      </c>
      <c r="O92" s="31" t="str">
        <f>VLOOKUP($A92,'SAP- FACT'!$A:$AE,4,0)</f>
        <v>Ecom - CONTADO / CASH - PE 0824 TEL: 955532484 Basado en Pedidos de client</v>
      </c>
    </row>
    <row r="93" spans="1:15" x14ac:dyDescent="0.2">
      <c r="A93" s="31">
        <f t="shared" si="1"/>
        <v>92</v>
      </c>
      <c r="B93" s="31" t="str">
        <f>VLOOKUP($A93,'SAP- FACT'!$A:$AE,12,0)</f>
        <v>ROMERO ESCRIBA,LIZBETH ALESSANDRA</v>
      </c>
      <c r="C93" s="31" t="str">
        <f>VLOOKUP($A93,'SAP- FACT'!$A:$AE,2,0)</f>
        <v>B010-00020084</v>
      </c>
      <c r="D93" s="31" t="str">
        <f>VLOOKUP($A93,'SAP- FACT'!$A:$AE,2,0)</f>
        <v>B010-00020084</v>
      </c>
      <c r="E93" s="32">
        <v>45566</v>
      </c>
      <c r="F93" s="32">
        <f>VLOOKUP($A93,'SAP- FACT'!$A:$AE,5,0)</f>
        <v>45525</v>
      </c>
      <c r="G93" s="32">
        <f>VLOOKUP($A93,'SAP- FACT'!$A:$AE,19,0)</f>
        <v>45525</v>
      </c>
      <c r="H93" s="31" t="s">
        <v>8512</v>
      </c>
      <c r="I93" s="31" t="str">
        <f>VLOOKUP($A93,'SAP- FACT'!$A:$AE,3,0)</f>
        <v>Boleta</v>
      </c>
      <c r="J93" s="31" t="str">
        <f>IF(VLOOKUP($A93,'SAP- FACT'!$A:$AE,15,0)=0,"PEN","USD")</f>
        <v>PEN</v>
      </c>
      <c r="K93" s="31" t="s">
        <v>8499</v>
      </c>
      <c r="L93" s="31">
        <v>1</v>
      </c>
      <c r="M93" s="33">
        <f>IF(J93="PEN",VLOOKUP($A93,'SAP- FACT'!$A:$AE,14,0),VLOOKUP($A93,'SAP- FACT'!$A:$AE,15,0))</f>
        <v>5.08</v>
      </c>
      <c r="N93" s="31" t="str">
        <f>IF(VLOOKUP($A93,'SAP- FACT'!$A:$AE,15,0)=0,"PEN","USD")</f>
        <v>PEN</v>
      </c>
      <c r="O93" s="31" t="str">
        <f>VLOOKUP($A93,'SAP- FACT'!$A:$AE,4,0)</f>
        <v>Ecom - CONTADO / CASH - PE 4273 CANI-TABS TEL: 930520029 ENVÍO Basado en E</v>
      </c>
    </row>
    <row r="94" spans="1:15" x14ac:dyDescent="0.2">
      <c r="A94" s="31">
        <f t="shared" si="1"/>
        <v>93</v>
      </c>
      <c r="B94" s="31" t="str">
        <f>VLOOKUP($A94,'SAP- FACT'!$A:$AE,12,0)</f>
        <v>VASQUEZ X,EDI X</v>
      </c>
      <c r="C94" s="31" t="str">
        <f>VLOOKUP($A94,'SAP- FACT'!$A:$AE,2,0)</f>
        <v>B010-00018000</v>
      </c>
      <c r="D94" s="31" t="str">
        <f>VLOOKUP($A94,'SAP- FACT'!$A:$AE,2,0)</f>
        <v>B010-00018000</v>
      </c>
      <c r="E94" s="32">
        <v>45566</v>
      </c>
      <c r="F94" s="32">
        <f>VLOOKUP($A94,'SAP- FACT'!$A:$AE,5,0)</f>
        <v>45348</v>
      </c>
      <c r="G94" s="32">
        <f>VLOOKUP($A94,'SAP- FACT'!$A:$AE,19,0)</f>
        <v>45348</v>
      </c>
      <c r="H94" s="31" t="s">
        <v>8512</v>
      </c>
      <c r="I94" s="31" t="str">
        <f>VLOOKUP($A94,'SAP- FACT'!$A:$AE,3,0)</f>
        <v>Boleta</v>
      </c>
      <c r="J94" s="31" t="str">
        <f>IF(VLOOKUP($A94,'SAP- FACT'!$A:$AE,15,0)=0,"PEN","USD")</f>
        <v>PEN</v>
      </c>
      <c r="K94" s="31" t="s">
        <v>8499</v>
      </c>
      <c r="L94" s="31">
        <v>1</v>
      </c>
      <c r="M94" s="33">
        <f>IF(J94="PEN",VLOOKUP($A94,'SAP- FACT'!$A:$AE,14,0),VLOOKUP($A94,'SAP- FACT'!$A:$AE,15,0))</f>
        <v>5.1100000000000003</v>
      </c>
      <c r="N94" s="31" t="str">
        <f>IF(VLOOKUP($A94,'SAP- FACT'!$A:$AE,15,0)=0,"PEN","USD")</f>
        <v>PEN</v>
      </c>
      <c r="O94" s="31" t="str">
        <f>VLOOKUP($A94,'SAP- FACT'!$A:$AE,4,0)</f>
        <v>Ecom - CONTADO / CASH - PE 0890 SHOP Basado en Entregas 09-0010-00059042.</v>
      </c>
    </row>
    <row r="95" spans="1:15" x14ac:dyDescent="0.2">
      <c r="A95" s="31">
        <f t="shared" si="1"/>
        <v>94</v>
      </c>
      <c r="B95" s="31" t="str">
        <f>VLOOKUP($A95,'SAP- FACT'!$A:$AE,12,0)</f>
        <v>FLORES QUINTANA LUI</v>
      </c>
      <c r="C95" s="31" t="str">
        <f>VLOOKUP($A95,'SAP- FACT'!$A:$AE,2,0)</f>
        <v>B010-00020176</v>
      </c>
      <c r="D95" s="31" t="str">
        <f>VLOOKUP($A95,'SAP- FACT'!$A:$AE,2,0)</f>
        <v>B010-00020176</v>
      </c>
      <c r="E95" s="32">
        <v>45566</v>
      </c>
      <c r="F95" s="32">
        <f>VLOOKUP($A95,'SAP- FACT'!$A:$AE,5,0)</f>
        <v>45530</v>
      </c>
      <c r="G95" s="32">
        <f>VLOOKUP($A95,'SAP- FACT'!$A:$AE,19,0)</f>
        <v>45530</v>
      </c>
      <c r="H95" s="31" t="s">
        <v>8512</v>
      </c>
      <c r="I95" s="31" t="str">
        <f>VLOOKUP($A95,'SAP- FACT'!$A:$AE,3,0)</f>
        <v>Boleta</v>
      </c>
      <c r="J95" s="31" t="str">
        <f>IF(VLOOKUP($A95,'SAP- FACT'!$A:$AE,15,0)=0,"PEN","USD")</f>
        <v>PEN</v>
      </c>
      <c r="K95" s="31" t="s">
        <v>8499</v>
      </c>
      <c r="L95" s="31">
        <v>1</v>
      </c>
      <c r="M95" s="33">
        <f>IF(J95="PEN",VLOOKUP($A95,'SAP- FACT'!$A:$AE,14,0),VLOOKUP($A95,'SAP- FACT'!$A:$AE,15,0))</f>
        <v>5.1100000000000003</v>
      </c>
      <c r="N95" s="31" t="str">
        <f>IF(VLOOKUP($A95,'SAP- FACT'!$A:$AE,15,0)=0,"PEN","USD")</f>
        <v>PEN</v>
      </c>
      <c r="O95" s="31" t="str">
        <f>VLOOKUP($A95,'SAP- FACT'!$A:$AE,4,0)</f>
        <v>Ecom - CONTADO / CASH - PE 4410 TEL: 997950666 RECOJO Basado en Entregas 0</v>
      </c>
    </row>
    <row r="96" spans="1:15" x14ac:dyDescent="0.2">
      <c r="A96" s="31">
        <f t="shared" si="1"/>
        <v>95</v>
      </c>
      <c r="B96" s="31" t="str">
        <f>VLOOKUP($A96,'SAP- FACT'!$A:$AE,12,0)</f>
        <v>ALJOVIN RODRIGO INES</v>
      </c>
      <c r="C96" s="31" t="str">
        <f>VLOOKUP($A96,'SAP- FACT'!$A:$AE,2,0)</f>
        <v>B010-00018856</v>
      </c>
      <c r="D96" s="31" t="str">
        <f>VLOOKUP($A96,'SAP- FACT'!$A:$AE,2,0)</f>
        <v>B010-00018856</v>
      </c>
      <c r="E96" s="32">
        <v>45566</v>
      </c>
      <c r="F96" s="32">
        <f>VLOOKUP($A96,'SAP- FACT'!$A:$AE,5,0)</f>
        <v>45427</v>
      </c>
      <c r="G96" s="32">
        <f>VLOOKUP($A96,'SAP- FACT'!$A:$AE,19,0)</f>
        <v>45427</v>
      </c>
      <c r="H96" s="31" t="s">
        <v>8512</v>
      </c>
      <c r="I96" s="31" t="str">
        <f>VLOOKUP($A96,'SAP- FACT'!$A:$AE,3,0)</f>
        <v>Boleta</v>
      </c>
      <c r="J96" s="31" t="str">
        <f>IF(VLOOKUP($A96,'SAP- FACT'!$A:$AE,15,0)=0,"PEN","USD")</f>
        <v>PEN</v>
      </c>
      <c r="K96" s="31" t="s">
        <v>8499</v>
      </c>
      <c r="L96" s="31">
        <v>1</v>
      </c>
      <c r="M96" s="33">
        <f>IF(J96="PEN",VLOOKUP($A96,'SAP- FACT'!$A:$AE,14,0),VLOOKUP($A96,'SAP- FACT'!$A:$AE,15,0))</f>
        <v>5.19</v>
      </c>
      <c r="N96" s="31" t="str">
        <f>IF(VLOOKUP($A96,'SAP- FACT'!$A:$AE,15,0)=0,"PEN","USD")</f>
        <v>PEN</v>
      </c>
      <c r="O96" s="31" t="str">
        <f>VLOOKUP($A96,'SAP- FACT'!$A:$AE,4,0)</f>
        <v>Ecom - CONTADO / CASH - PE 2304 TEL: 947028574 Basado en Pedidos de client</v>
      </c>
    </row>
    <row r="97" spans="1:15" x14ac:dyDescent="0.2">
      <c r="A97" s="31">
        <f t="shared" si="1"/>
        <v>96</v>
      </c>
      <c r="B97" s="31" t="str">
        <f>VLOOKUP($A97,'SAP- FACT'!$A:$AE,12,0)</f>
        <v>BURGA HINOSTROZA,ROBERTO ANTONIO</v>
      </c>
      <c r="C97" s="31" t="str">
        <f>VLOOKUP($A97,'SAP- FACT'!$A:$AE,2,0)</f>
        <v>B010-00020489</v>
      </c>
      <c r="D97" s="31" t="str">
        <f>VLOOKUP($A97,'SAP- FACT'!$A:$AE,2,0)</f>
        <v>B010-00020489</v>
      </c>
      <c r="E97" s="32">
        <v>45566</v>
      </c>
      <c r="F97" s="32">
        <f>VLOOKUP($A97,'SAP- FACT'!$A:$AE,5,0)</f>
        <v>45558</v>
      </c>
      <c r="G97" s="32">
        <f>VLOOKUP($A97,'SAP- FACT'!$A:$AE,19,0)</f>
        <v>45558</v>
      </c>
      <c r="H97" s="31" t="s">
        <v>8512</v>
      </c>
      <c r="I97" s="31" t="str">
        <f>VLOOKUP($A97,'SAP- FACT'!$A:$AE,3,0)</f>
        <v>Boleta</v>
      </c>
      <c r="J97" s="31" t="str">
        <f>IF(VLOOKUP($A97,'SAP- FACT'!$A:$AE,15,0)=0,"PEN","USD")</f>
        <v>PEN</v>
      </c>
      <c r="K97" s="31" t="s">
        <v>8499</v>
      </c>
      <c r="L97" s="31">
        <v>1</v>
      </c>
      <c r="M97" s="33">
        <f>IF(J97="PEN",VLOOKUP($A97,'SAP- FACT'!$A:$AE,14,0),VLOOKUP($A97,'SAP- FACT'!$A:$AE,15,0))</f>
        <v>5.21</v>
      </c>
      <c r="N97" s="31" t="str">
        <f>IF(VLOOKUP($A97,'SAP- FACT'!$A:$AE,15,0)=0,"PEN","USD")</f>
        <v>PEN</v>
      </c>
      <c r="O97" s="31" t="str">
        <f>VLOOKUP($A97,'SAP- FACT'!$A:$AE,4,0)</f>
        <v>Ecom - CONTADO / CASH - PE 4979 TEL: 997525619 RECOJO Basado en Entregas 0</v>
      </c>
    </row>
    <row r="98" spans="1:15" x14ac:dyDescent="0.2">
      <c r="A98" s="31">
        <f t="shared" si="1"/>
        <v>97</v>
      </c>
      <c r="B98" s="31" t="str">
        <f>VLOOKUP($A98,'SAP- FACT'!$A:$AE,12,0)</f>
        <v>BARRIENTOS DAPHNE</v>
      </c>
      <c r="C98" s="31" t="str">
        <f>VLOOKUP($A98,'SAP- FACT'!$A:$AE,2,0)</f>
        <v>B010-00017978</v>
      </c>
      <c r="D98" s="31" t="str">
        <f>VLOOKUP($A98,'SAP- FACT'!$A:$AE,2,0)</f>
        <v>B010-00017978</v>
      </c>
      <c r="E98" s="32">
        <v>45566</v>
      </c>
      <c r="F98" s="32">
        <f>VLOOKUP($A98,'SAP- FACT'!$A:$AE,5,0)</f>
        <v>45344</v>
      </c>
      <c r="G98" s="32">
        <f>VLOOKUP($A98,'SAP- FACT'!$A:$AE,19,0)</f>
        <v>45344</v>
      </c>
      <c r="H98" s="31" t="s">
        <v>8512</v>
      </c>
      <c r="I98" s="31" t="str">
        <f>VLOOKUP($A98,'SAP- FACT'!$A:$AE,3,0)</f>
        <v>Boleta</v>
      </c>
      <c r="J98" s="31" t="str">
        <f>IF(VLOOKUP($A98,'SAP- FACT'!$A:$AE,15,0)=0,"PEN","USD")</f>
        <v>PEN</v>
      </c>
      <c r="K98" s="31" t="s">
        <v>8499</v>
      </c>
      <c r="L98" s="31">
        <v>1</v>
      </c>
      <c r="M98" s="33">
        <f>IF(J98="PEN",VLOOKUP($A98,'SAP- FACT'!$A:$AE,14,0),VLOOKUP($A98,'SAP- FACT'!$A:$AE,15,0))</f>
        <v>5.23</v>
      </c>
      <c r="N98" s="31" t="str">
        <f>IF(VLOOKUP($A98,'SAP- FACT'!$A:$AE,15,0)=0,"PEN","USD")</f>
        <v>PEN</v>
      </c>
      <c r="O98" s="31" t="str">
        <f>VLOOKUP($A98,'SAP- FACT'!$A:$AE,4,0)</f>
        <v>Ecom - CONTADO / CASH - PE 0853 TEL: 923043813 Basado en Entregas 09-0010-</v>
      </c>
    </row>
    <row r="99" spans="1:15" x14ac:dyDescent="0.2">
      <c r="A99" s="31">
        <f t="shared" si="1"/>
        <v>98</v>
      </c>
      <c r="B99" s="31" t="str">
        <f>VLOOKUP($A99,'SAP- FACT'!$A:$AE,12,0)</f>
        <v>SANTUR ABAD DARWING MANUEL</v>
      </c>
      <c r="C99" s="31" t="str">
        <f>VLOOKUP($A99,'SAP- FACT'!$A:$AE,2,0)</f>
        <v>B010-00017952</v>
      </c>
      <c r="D99" s="31" t="str">
        <f>VLOOKUP($A99,'SAP- FACT'!$A:$AE,2,0)</f>
        <v>B010-00017952</v>
      </c>
      <c r="E99" s="32">
        <v>45566</v>
      </c>
      <c r="F99" s="32">
        <f>VLOOKUP($A99,'SAP- FACT'!$A:$AE,5,0)</f>
        <v>45341</v>
      </c>
      <c r="G99" s="32">
        <f>VLOOKUP($A99,'SAP- FACT'!$A:$AE,19,0)</f>
        <v>45341</v>
      </c>
      <c r="H99" s="31" t="s">
        <v>8512</v>
      </c>
      <c r="I99" s="31" t="str">
        <f>VLOOKUP($A99,'SAP- FACT'!$A:$AE,3,0)</f>
        <v>Boleta</v>
      </c>
      <c r="J99" s="31" t="str">
        <f>IF(VLOOKUP($A99,'SAP- FACT'!$A:$AE,15,0)=0,"PEN","USD")</f>
        <v>PEN</v>
      </c>
      <c r="K99" s="31" t="s">
        <v>8499</v>
      </c>
      <c r="L99" s="31">
        <v>1</v>
      </c>
      <c r="M99" s="33">
        <f>IF(J99="PEN",VLOOKUP($A99,'SAP- FACT'!$A:$AE,14,0),VLOOKUP($A99,'SAP- FACT'!$A:$AE,15,0))</f>
        <v>5.24</v>
      </c>
      <c r="N99" s="31" t="str">
        <f>IF(VLOOKUP($A99,'SAP- FACT'!$A:$AE,15,0)=0,"PEN","USD")</f>
        <v>PEN</v>
      </c>
      <c r="O99" s="31" t="str">
        <f>VLOOKUP($A99,'SAP- FACT'!$A:$AE,4,0)</f>
        <v>Venta Asistida - CONTADO / CASH - PE 0802 RECOGE: Darwing Manuel Santur Abad DNI: 44</v>
      </c>
    </row>
    <row r="100" spans="1:15" x14ac:dyDescent="0.2">
      <c r="A100" s="31">
        <f t="shared" si="1"/>
        <v>99</v>
      </c>
      <c r="B100" s="31" t="str">
        <f>VLOOKUP($A100,'SAP- FACT'!$A:$AE,12,0)</f>
        <v>CALDERON MELENDEZ,ANA MARIA</v>
      </c>
      <c r="C100" s="31" t="str">
        <f>VLOOKUP($A100,'SAP- FACT'!$A:$AE,2,0)</f>
        <v>B010-00020295</v>
      </c>
      <c r="D100" s="31" t="str">
        <f>VLOOKUP($A100,'SAP- FACT'!$A:$AE,2,0)</f>
        <v>B010-00020295</v>
      </c>
      <c r="E100" s="32">
        <v>45566</v>
      </c>
      <c r="F100" s="32">
        <f>VLOOKUP($A100,'SAP- FACT'!$A:$AE,5,0)</f>
        <v>45539</v>
      </c>
      <c r="G100" s="32">
        <f>VLOOKUP($A100,'SAP- FACT'!$A:$AE,19,0)</f>
        <v>45539</v>
      </c>
      <c r="H100" s="31" t="s">
        <v>8512</v>
      </c>
      <c r="I100" s="31" t="str">
        <f>VLOOKUP($A100,'SAP- FACT'!$A:$AE,3,0)</f>
        <v>Boleta</v>
      </c>
      <c r="J100" s="31" t="str">
        <f>IF(VLOOKUP($A100,'SAP- FACT'!$A:$AE,15,0)=0,"PEN","USD")</f>
        <v>PEN</v>
      </c>
      <c r="K100" s="31" t="s">
        <v>8499</v>
      </c>
      <c r="L100" s="31">
        <v>1</v>
      </c>
      <c r="M100" s="33">
        <f>IF(J100="PEN",VLOOKUP($A100,'SAP- FACT'!$A:$AE,14,0),VLOOKUP($A100,'SAP- FACT'!$A:$AE,15,0))</f>
        <v>5.27</v>
      </c>
      <c r="N100" s="31" t="str">
        <f>IF(VLOOKUP($A100,'SAP- FACT'!$A:$AE,15,0)=0,"PEN","USD")</f>
        <v>PEN</v>
      </c>
      <c r="O100" s="31" t="str">
        <f>VLOOKUP($A100,'SAP- FACT'!$A:$AE,4,0)</f>
        <v>Ecom - CONTADO / CASH - PE 4569 TEL: 995550455 ENVÍO Basado en Entregas 09</v>
      </c>
    </row>
    <row r="101" spans="1:15" x14ac:dyDescent="0.2">
      <c r="A101" s="31">
        <f t="shared" si="1"/>
        <v>100</v>
      </c>
      <c r="B101" s="31" t="str">
        <f>VLOOKUP($A101,'SAP- FACT'!$A:$AE,12,0)</f>
        <v>VILLOSLADA SALAZAR MILTON</v>
      </c>
      <c r="C101" s="31" t="str">
        <f>VLOOKUP($A101,'SAP- FACT'!$A:$AE,2,0)</f>
        <v>B010-00019202</v>
      </c>
      <c r="D101" s="31" t="str">
        <f>VLOOKUP($A101,'SAP- FACT'!$A:$AE,2,0)</f>
        <v>B010-00019202</v>
      </c>
      <c r="E101" s="32">
        <v>45566</v>
      </c>
      <c r="F101" s="32">
        <f>VLOOKUP($A101,'SAP- FACT'!$A:$AE,5,0)</f>
        <v>45449</v>
      </c>
      <c r="G101" s="32">
        <f>VLOOKUP($A101,'SAP- FACT'!$A:$AE,19,0)</f>
        <v>45449</v>
      </c>
      <c r="H101" s="31" t="s">
        <v>8512</v>
      </c>
      <c r="I101" s="31" t="str">
        <f>VLOOKUP($A101,'SAP- FACT'!$A:$AE,3,0)</f>
        <v>Boleta</v>
      </c>
      <c r="J101" s="31" t="str">
        <f>IF(VLOOKUP($A101,'SAP- FACT'!$A:$AE,15,0)=0,"PEN","USD")</f>
        <v>PEN</v>
      </c>
      <c r="K101" s="31" t="s">
        <v>8499</v>
      </c>
      <c r="L101" s="31">
        <v>1</v>
      </c>
      <c r="M101" s="33">
        <f>IF(J101="PEN",VLOOKUP($A101,'SAP- FACT'!$A:$AE,14,0),VLOOKUP($A101,'SAP- FACT'!$A:$AE,15,0))</f>
        <v>5.36</v>
      </c>
      <c r="N101" s="31" t="str">
        <f>IF(VLOOKUP($A101,'SAP- FACT'!$A:$AE,15,0)=0,"PEN","USD")</f>
        <v>PEN</v>
      </c>
      <c r="O101" s="31" t="str">
        <f>VLOOKUP($A101,'SAP- FACT'!$A:$AE,4,0)</f>
        <v>Ecom - CONTADO / CASH - PE 2785 RECOGE: Milton Villoslada Salazar DNI: 727</v>
      </c>
    </row>
    <row r="102" spans="1:15" x14ac:dyDescent="0.2">
      <c r="A102" s="31">
        <f t="shared" si="1"/>
        <v>101</v>
      </c>
      <c r="B102" s="31" t="str">
        <f>VLOOKUP($A102,'SAP- FACT'!$A:$AE,12,0)</f>
        <v>MEYER MAGALI</v>
      </c>
      <c r="C102" s="31" t="str">
        <f>VLOOKUP($A102,'SAP- FACT'!$A:$AE,2,0)</f>
        <v>B010-00019453</v>
      </c>
      <c r="D102" s="31" t="str">
        <f>VLOOKUP($A102,'SAP- FACT'!$A:$AE,2,0)</f>
        <v>B010-00019453</v>
      </c>
      <c r="E102" s="32">
        <v>45566</v>
      </c>
      <c r="F102" s="32">
        <f>VLOOKUP($A102,'SAP- FACT'!$A:$AE,5,0)</f>
        <v>45482</v>
      </c>
      <c r="G102" s="32">
        <f>VLOOKUP($A102,'SAP- FACT'!$A:$AE,19,0)</f>
        <v>45482</v>
      </c>
      <c r="H102" s="31" t="s">
        <v>8512</v>
      </c>
      <c r="I102" s="31" t="str">
        <f>VLOOKUP($A102,'SAP- FACT'!$A:$AE,3,0)</f>
        <v>Boleta</v>
      </c>
      <c r="J102" s="31" t="str">
        <f>IF(VLOOKUP($A102,'SAP- FACT'!$A:$AE,15,0)=0,"PEN","USD")</f>
        <v>PEN</v>
      </c>
      <c r="K102" s="31" t="s">
        <v>8499</v>
      </c>
      <c r="L102" s="31">
        <v>1</v>
      </c>
      <c r="M102" s="33">
        <f>IF(J102="PEN",VLOOKUP($A102,'SAP- FACT'!$A:$AE,14,0),VLOOKUP($A102,'SAP- FACT'!$A:$AE,15,0))</f>
        <v>5.49</v>
      </c>
      <c r="N102" s="31" t="str">
        <f>IF(VLOOKUP($A102,'SAP- FACT'!$A:$AE,15,0)=0,"PEN","USD")</f>
        <v>PEN</v>
      </c>
      <c r="O102" s="31" t="str">
        <f>VLOOKUP($A102,'SAP- FACT'!$A:$AE,4,0)</f>
        <v>Ecom - CONTADO / CASH - PE 3315 TEL: 981505444 Basado en Pedidos de client</v>
      </c>
    </row>
    <row r="103" spans="1:15" x14ac:dyDescent="0.2">
      <c r="A103" s="31">
        <f t="shared" si="1"/>
        <v>102</v>
      </c>
      <c r="B103" s="31" t="str">
        <f>VLOOKUP($A103,'SAP- FACT'!$A:$AE,12,0)</f>
        <v>LA ROSA BONIFACIO JULIAN</v>
      </c>
      <c r="C103" s="31" t="str">
        <f>VLOOKUP($A103,'SAP- FACT'!$A:$AE,2,0)</f>
        <v>B010-00020370</v>
      </c>
      <c r="D103" s="31" t="str">
        <f>VLOOKUP($A103,'SAP- FACT'!$A:$AE,2,0)</f>
        <v>B010-00020370</v>
      </c>
      <c r="E103" s="32">
        <v>45566</v>
      </c>
      <c r="F103" s="32">
        <f>VLOOKUP($A103,'SAP- FACT'!$A:$AE,5,0)</f>
        <v>45546</v>
      </c>
      <c r="G103" s="32">
        <f>VLOOKUP($A103,'SAP- FACT'!$A:$AE,19,0)</f>
        <v>45546</v>
      </c>
      <c r="H103" s="31" t="s">
        <v>8512</v>
      </c>
      <c r="I103" s="31" t="str">
        <f>VLOOKUP($A103,'SAP- FACT'!$A:$AE,3,0)</f>
        <v>Boleta</v>
      </c>
      <c r="J103" s="31" t="str">
        <f>IF(VLOOKUP($A103,'SAP- FACT'!$A:$AE,15,0)=0,"PEN","USD")</f>
        <v>PEN</v>
      </c>
      <c r="K103" s="31" t="s">
        <v>8499</v>
      </c>
      <c r="L103" s="31">
        <v>1</v>
      </c>
      <c r="M103" s="33">
        <f>IF(J103="PEN",VLOOKUP($A103,'SAP- FACT'!$A:$AE,14,0),VLOOKUP($A103,'SAP- FACT'!$A:$AE,15,0))</f>
        <v>5.54</v>
      </c>
      <c r="N103" s="31" t="str">
        <f>IF(VLOOKUP($A103,'SAP- FACT'!$A:$AE,15,0)=0,"PEN","USD")</f>
        <v>PEN</v>
      </c>
      <c r="O103" s="31" t="str">
        <f>VLOOKUP($A103,'SAP- FACT'!$A:$AE,4,0)</f>
        <v>Venta Asistida - CONTADO / CASH - PE 4756 RECOJO Basado en Entregas 09-T010-00001318</v>
      </c>
    </row>
    <row r="104" spans="1:15" x14ac:dyDescent="0.2">
      <c r="A104" s="31">
        <f t="shared" si="1"/>
        <v>103</v>
      </c>
      <c r="B104" s="31" t="str">
        <f>VLOOKUP($A104,'SAP- FACT'!$A:$AE,12,0)</f>
        <v>MAROCHO VALDEZ,KAREM MARLEN</v>
      </c>
      <c r="C104" s="31" t="str">
        <f>VLOOKUP($A104,'SAP- FACT'!$A:$AE,2,0)</f>
        <v>B010-00018843</v>
      </c>
      <c r="D104" s="31" t="str">
        <f>VLOOKUP($A104,'SAP- FACT'!$A:$AE,2,0)</f>
        <v>B010-00018843</v>
      </c>
      <c r="E104" s="32">
        <v>45566</v>
      </c>
      <c r="F104" s="32">
        <f>VLOOKUP($A104,'SAP- FACT'!$A:$AE,5,0)</f>
        <v>45425</v>
      </c>
      <c r="G104" s="32">
        <f>VLOOKUP($A104,'SAP- FACT'!$A:$AE,19,0)</f>
        <v>45425</v>
      </c>
      <c r="H104" s="31" t="s">
        <v>8512</v>
      </c>
      <c r="I104" s="31" t="str">
        <f>VLOOKUP($A104,'SAP- FACT'!$A:$AE,3,0)</f>
        <v>Boleta</v>
      </c>
      <c r="J104" s="31" t="str">
        <f>IF(VLOOKUP($A104,'SAP- FACT'!$A:$AE,15,0)=0,"PEN","USD")</f>
        <v>PEN</v>
      </c>
      <c r="K104" s="31" t="s">
        <v>8499</v>
      </c>
      <c r="L104" s="31">
        <v>1</v>
      </c>
      <c r="M104" s="33">
        <f>IF(J104="PEN",VLOOKUP($A104,'SAP- FACT'!$A:$AE,14,0),VLOOKUP($A104,'SAP- FACT'!$A:$AE,15,0))</f>
        <v>5.59</v>
      </c>
      <c r="N104" s="31" t="str">
        <f>IF(VLOOKUP($A104,'SAP- FACT'!$A:$AE,15,0)=0,"PEN","USD")</f>
        <v>PEN</v>
      </c>
      <c r="O104" s="31" t="str">
        <f>VLOOKUP($A104,'SAP- FACT'!$A:$AE,4,0)</f>
        <v>Venta Asistida - CONTADO / CASH - PE 2285 TEL: 949501188 Basado en Entregas 09-0007-</v>
      </c>
    </row>
    <row r="105" spans="1:15" x14ac:dyDescent="0.2">
      <c r="A105" s="31">
        <f t="shared" si="1"/>
        <v>104</v>
      </c>
      <c r="B105" s="31" t="str">
        <f>VLOOKUP($A105,'SAP- FACT'!$A:$AE,12,0)</f>
        <v>Roso X,Silky X</v>
      </c>
      <c r="C105" s="31" t="str">
        <f>VLOOKUP($A105,'SAP- FACT'!$A:$AE,2,0)</f>
        <v>B010-00020448</v>
      </c>
      <c r="D105" s="31" t="str">
        <f>VLOOKUP($A105,'SAP- FACT'!$A:$AE,2,0)</f>
        <v>B010-00020448</v>
      </c>
      <c r="E105" s="32">
        <v>45566</v>
      </c>
      <c r="F105" s="32">
        <f>VLOOKUP($A105,'SAP- FACT'!$A:$AE,5,0)</f>
        <v>45554</v>
      </c>
      <c r="G105" s="32">
        <f>VLOOKUP($A105,'SAP- FACT'!$A:$AE,19,0)</f>
        <v>45554</v>
      </c>
      <c r="H105" s="31" t="s">
        <v>8512</v>
      </c>
      <c r="I105" s="31" t="str">
        <f>VLOOKUP($A105,'SAP- FACT'!$A:$AE,3,0)</f>
        <v>Boleta</v>
      </c>
      <c r="J105" s="31" t="str">
        <f>IF(VLOOKUP($A105,'SAP- FACT'!$A:$AE,15,0)=0,"PEN","USD")</f>
        <v>PEN</v>
      </c>
      <c r="K105" s="31" t="s">
        <v>8499</v>
      </c>
      <c r="L105" s="31">
        <v>1</v>
      </c>
      <c r="M105" s="33">
        <f>IF(J105="PEN",VLOOKUP($A105,'SAP- FACT'!$A:$AE,14,0),VLOOKUP($A105,'SAP- FACT'!$A:$AE,15,0))</f>
        <v>5.61</v>
      </c>
      <c r="N105" s="31" t="str">
        <f>IF(VLOOKUP($A105,'SAP- FACT'!$A:$AE,15,0)=0,"PEN","USD")</f>
        <v>PEN</v>
      </c>
      <c r="O105" s="31" t="str">
        <f>VLOOKUP($A105,'SAP- FACT'!$A:$AE,4,0)</f>
        <v>Ecom - CONTADO / CASH - PE 4904 TEL: 969034460 ENVÍO Basado en Pedidos de</v>
      </c>
    </row>
    <row r="106" spans="1:15" x14ac:dyDescent="0.2">
      <c r="A106" s="31">
        <f t="shared" si="1"/>
        <v>105</v>
      </c>
      <c r="B106" s="31" t="str">
        <f>VLOOKUP($A106,'SAP- FACT'!$A:$AE,12,0)</f>
        <v>HUAMAN CORDOVA,SAMIRE ANDREA</v>
      </c>
      <c r="C106" s="31" t="str">
        <f>VLOOKUP($A106,'SAP- FACT'!$A:$AE,2,0)</f>
        <v>B010-00018551</v>
      </c>
      <c r="D106" s="31" t="str">
        <f>VLOOKUP($A106,'SAP- FACT'!$A:$AE,2,0)</f>
        <v>B010-00018551</v>
      </c>
      <c r="E106" s="32">
        <v>45566</v>
      </c>
      <c r="F106" s="32">
        <f>VLOOKUP($A106,'SAP- FACT'!$A:$AE,5,0)</f>
        <v>45401</v>
      </c>
      <c r="G106" s="32">
        <f>VLOOKUP($A106,'SAP- FACT'!$A:$AE,19,0)</f>
        <v>45401</v>
      </c>
      <c r="H106" s="31" t="s">
        <v>8512</v>
      </c>
      <c r="I106" s="31" t="str">
        <f>VLOOKUP($A106,'SAP- FACT'!$A:$AE,3,0)</f>
        <v>Boleta</v>
      </c>
      <c r="J106" s="31" t="str">
        <f>IF(VLOOKUP($A106,'SAP- FACT'!$A:$AE,15,0)=0,"PEN","USD")</f>
        <v>PEN</v>
      </c>
      <c r="K106" s="31" t="s">
        <v>8499</v>
      </c>
      <c r="L106" s="31">
        <v>1</v>
      </c>
      <c r="M106" s="33">
        <f>IF(J106="PEN",VLOOKUP($A106,'SAP- FACT'!$A:$AE,14,0),VLOOKUP($A106,'SAP- FACT'!$A:$AE,15,0))</f>
        <v>5.64</v>
      </c>
      <c r="N106" s="31" t="str">
        <f>IF(VLOOKUP($A106,'SAP- FACT'!$A:$AE,15,0)=0,"PEN","USD")</f>
        <v>PEN</v>
      </c>
      <c r="O106" s="31" t="str">
        <f>VLOOKUP($A106,'SAP- FACT'!$A:$AE,4,0)</f>
        <v>Ecom - CONTADO / CASH - NO DESPACHAR Basado en Entregas 09-0013-00003810.</v>
      </c>
    </row>
    <row r="107" spans="1:15" x14ac:dyDescent="0.2">
      <c r="A107" s="31">
        <f t="shared" si="1"/>
        <v>106</v>
      </c>
      <c r="B107" s="31" t="str">
        <f>VLOOKUP($A107,'SAP- FACT'!$A:$AE,12,0)</f>
        <v>FARFAN VALDERRAMA JUAN FRANCISCO</v>
      </c>
      <c r="C107" s="31" t="str">
        <f>VLOOKUP($A107,'SAP- FACT'!$A:$AE,2,0)</f>
        <v>B010-00020522</v>
      </c>
      <c r="D107" s="31" t="str">
        <f>VLOOKUP($A107,'SAP- FACT'!$A:$AE,2,0)</f>
        <v>B010-00020522</v>
      </c>
      <c r="E107" s="32">
        <v>45566</v>
      </c>
      <c r="F107" s="32">
        <f>VLOOKUP($A107,'SAP- FACT'!$A:$AE,5,0)</f>
        <v>45561</v>
      </c>
      <c r="G107" s="32">
        <f>VLOOKUP($A107,'SAP- FACT'!$A:$AE,19,0)</f>
        <v>45561</v>
      </c>
      <c r="H107" s="31" t="s">
        <v>8512</v>
      </c>
      <c r="I107" s="31" t="str">
        <f>VLOOKUP($A107,'SAP- FACT'!$A:$AE,3,0)</f>
        <v>Boleta</v>
      </c>
      <c r="J107" s="31" t="str">
        <f>IF(VLOOKUP($A107,'SAP- FACT'!$A:$AE,15,0)=0,"PEN","USD")</f>
        <v>PEN</v>
      </c>
      <c r="K107" s="31" t="s">
        <v>8499</v>
      </c>
      <c r="L107" s="31">
        <v>1</v>
      </c>
      <c r="M107" s="33">
        <f>IF(J107="PEN",VLOOKUP($A107,'SAP- FACT'!$A:$AE,14,0),VLOOKUP($A107,'SAP- FACT'!$A:$AE,15,0))</f>
        <v>5.66</v>
      </c>
      <c r="N107" s="31" t="str">
        <f>IF(VLOOKUP($A107,'SAP- FACT'!$A:$AE,15,0)=0,"PEN","USD")</f>
        <v>PEN</v>
      </c>
      <c r="O107" s="31" t="str">
        <f>VLOOKUP($A107,'SAP- FACT'!$A:$AE,4,0)</f>
        <v>Ecom - CONTADO / CASH - PE 5070 TEL: 967140980 ENVÍO Basado en Pedidos de</v>
      </c>
    </row>
    <row r="108" spans="1:15" x14ac:dyDescent="0.2">
      <c r="A108" s="31">
        <f t="shared" si="1"/>
        <v>107</v>
      </c>
      <c r="B108" s="31" t="str">
        <f>VLOOKUP($A108,'SAP- FACT'!$A:$AE,12,0)</f>
        <v>VALERIANI ALDO</v>
      </c>
      <c r="C108" s="31" t="str">
        <f>VLOOKUP($A108,'SAP- FACT'!$A:$AE,2,0)</f>
        <v>B010-00019368</v>
      </c>
      <c r="D108" s="31" t="str">
        <f>VLOOKUP($A108,'SAP- FACT'!$A:$AE,2,0)</f>
        <v>B010-00019368</v>
      </c>
      <c r="E108" s="32">
        <v>45566</v>
      </c>
      <c r="F108" s="32">
        <f>VLOOKUP($A108,'SAP- FACT'!$A:$AE,5,0)</f>
        <v>45469</v>
      </c>
      <c r="G108" s="32">
        <f>VLOOKUP($A108,'SAP- FACT'!$A:$AE,19,0)</f>
        <v>45469</v>
      </c>
      <c r="H108" s="31" t="s">
        <v>8512</v>
      </c>
      <c r="I108" s="31" t="str">
        <f>VLOOKUP($A108,'SAP- FACT'!$A:$AE,3,0)</f>
        <v>Boleta</v>
      </c>
      <c r="J108" s="31" t="str">
        <f>IF(VLOOKUP($A108,'SAP- FACT'!$A:$AE,15,0)=0,"PEN","USD")</f>
        <v>PEN</v>
      </c>
      <c r="K108" s="31" t="s">
        <v>8499</v>
      </c>
      <c r="L108" s="31">
        <v>1</v>
      </c>
      <c r="M108" s="33">
        <f>IF(J108="PEN",VLOOKUP($A108,'SAP- FACT'!$A:$AE,14,0),VLOOKUP($A108,'SAP- FACT'!$A:$AE,15,0))</f>
        <v>5.66</v>
      </c>
      <c r="N108" s="31" t="str">
        <f>IF(VLOOKUP($A108,'SAP- FACT'!$A:$AE,15,0)=0,"PEN","USD")</f>
        <v>PEN</v>
      </c>
      <c r="O108" s="31" t="str">
        <f>VLOOKUP($A108,'SAP- FACT'!$A:$AE,4,0)</f>
        <v>Ecom - CONTADO / CASH - PE 3139 TEL: 966745629 Basado en Pedidos de client</v>
      </c>
    </row>
    <row r="109" spans="1:15" x14ac:dyDescent="0.2">
      <c r="A109" s="31">
        <f t="shared" si="1"/>
        <v>108</v>
      </c>
      <c r="B109" s="31" t="str">
        <f>VLOOKUP($A109,'SAP- FACT'!$A:$AE,12,0)</f>
        <v>BELFORT AILEEN</v>
      </c>
      <c r="C109" s="31" t="str">
        <f>VLOOKUP($A109,'SAP- FACT'!$A:$AE,2,0)</f>
        <v>B010-00019188</v>
      </c>
      <c r="D109" s="31" t="str">
        <f>VLOOKUP($A109,'SAP- FACT'!$A:$AE,2,0)</f>
        <v>B010-00019188</v>
      </c>
      <c r="E109" s="32">
        <v>45566</v>
      </c>
      <c r="F109" s="32">
        <f>VLOOKUP($A109,'SAP- FACT'!$A:$AE,5,0)</f>
        <v>45447</v>
      </c>
      <c r="G109" s="32">
        <f>VLOOKUP($A109,'SAP- FACT'!$A:$AE,19,0)</f>
        <v>45447</v>
      </c>
      <c r="H109" s="31" t="s">
        <v>8512</v>
      </c>
      <c r="I109" s="31" t="str">
        <f>VLOOKUP($A109,'SAP- FACT'!$A:$AE,3,0)</f>
        <v>Boleta</v>
      </c>
      <c r="J109" s="31" t="str">
        <f>IF(VLOOKUP($A109,'SAP- FACT'!$A:$AE,15,0)=0,"PEN","USD")</f>
        <v>PEN</v>
      </c>
      <c r="K109" s="31" t="s">
        <v>8499</v>
      </c>
      <c r="L109" s="31">
        <v>1</v>
      </c>
      <c r="M109" s="33">
        <f>IF(J109="PEN",VLOOKUP($A109,'SAP- FACT'!$A:$AE,14,0),VLOOKUP($A109,'SAP- FACT'!$A:$AE,15,0))</f>
        <v>5.66</v>
      </c>
      <c r="N109" s="31" t="str">
        <f>IF(VLOOKUP($A109,'SAP- FACT'!$A:$AE,15,0)=0,"PEN","USD")</f>
        <v>PEN</v>
      </c>
      <c r="O109" s="31" t="str">
        <f>VLOOKUP($A109,'SAP- FACT'!$A:$AE,4,0)</f>
        <v>Ecom - CONTADO / CASH - PE 2772 TEL: 994229230 Basado en Pedidos de client</v>
      </c>
    </row>
    <row r="110" spans="1:15" x14ac:dyDescent="0.2">
      <c r="A110" s="31">
        <f t="shared" si="1"/>
        <v>109</v>
      </c>
      <c r="B110" s="31" t="str">
        <f>VLOOKUP($A110,'SAP- FACT'!$A:$AE,12,0)</f>
        <v>MEJIA KIARA</v>
      </c>
      <c r="C110" s="31" t="str">
        <f>VLOOKUP($A110,'SAP- FACT'!$A:$AE,2,0)</f>
        <v>B010-00018107</v>
      </c>
      <c r="D110" s="31" t="str">
        <f>VLOOKUP($A110,'SAP- FACT'!$A:$AE,2,0)</f>
        <v>B010-00018107</v>
      </c>
      <c r="E110" s="32">
        <v>45566</v>
      </c>
      <c r="F110" s="32">
        <f>VLOOKUP($A110,'SAP- FACT'!$A:$AE,5,0)</f>
        <v>45357</v>
      </c>
      <c r="G110" s="32">
        <f>VLOOKUP($A110,'SAP- FACT'!$A:$AE,19,0)</f>
        <v>45357</v>
      </c>
      <c r="H110" s="31" t="s">
        <v>8512</v>
      </c>
      <c r="I110" s="31" t="str">
        <f>VLOOKUP($A110,'SAP- FACT'!$A:$AE,3,0)</f>
        <v>Boleta</v>
      </c>
      <c r="J110" s="31" t="str">
        <f>IF(VLOOKUP($A110,'SAP- FACT'!$A:$AE,15,0)=0,"PEN","USD")</f>
        <v>PEN</v>
      </c>
      <c r="K110" s="31" t="s">
        <v>8499</v>
      </c>
      <c r="L110" s="31">
        <v>1</v>
      </c>
      <c r="M110" s="33">
        <f>IF(J110="PEN",VLOOKUP($A110,'SAP- FACT'!$A:$AE,14,0),VLOOKUP($A110,'SAP- FACT'!$A:$AE,15,0))</f>
        <v>5.66</v>
      </c>
      <c r="N110" s="31" t="str">
        <f>IF(VLOOKUP($A110,'SAP- FACT'!$A:$AE,15,0)=0,"PEN","USD")</f>
        <v>PEN</v>
      </c>
      <c r="O110" s="31" t="str">
        <f>VLOOKUP($A110,'SAP- FACT'!$A:$AE,4,0)</f>
        <v>Ecom - CONTADO / CASH - PE 1047 TEL: 981425929 Basado en Pedidos de client</v>
      </c>
    </row>
    <row r="111" spans="1:15" x14ac:dyDescent="0.2">
      <c r="A111" s="31">
        <f t="shared" si="1"/>
        <v>110</v>
      </c>
      <c r="B111" s="31" t="str">
        <f>VLOOKUP($A111,'SAP- FACT'!$A:$AE,12,0)</f>
        <v>HERNANDEZ QUIROZ FATIMA</v>
      </c>
      <c r="C111" s="31" t="str">
        <f>VLOOKUP($A111,'SAP- FACT'!$A:$AE,2,0)</f>
        <v>B010-00020079</v>
      </c>
      <c r="D111" s="31" t="str">
        <f>VLOOKUP($A111,'SAP- FACT'!$A:$AE,2,0)</f>
        <v>B010-00020079</v>
      </c>
      <c r="E111" s="32">
        <v>45566</v>
      </c>
      <c r="F111" s="32">
        <f>VLOOKUP($A111,'SAP- FACT'!$A:$AE,5,0)</f>
        <v>45525</v>
      </c>
      <c r="G111" s="32">
        <f>VLOOKUP($A111,'SAP- FACT'!$A:$AE,19,0)</f>
        <v>45525</v>
      </c>
      <c r="H111" s="31" t="s">
        <v>8512</v>
      </c>
      <c r="I111" s="31" t="str">
        <f>VLOOKUP($A111,'SAP- FACT'!$A:$AE,3,0)</f>
        <v>Boleta</v>
      </c>
      <c r="J111" s="31" t="str">
        <f>IF(VLOOKUP($A111,'SAP- FACT'!$A:$AE,15,0)=0,"PEN","USD")</f>
        <v>PEN</v>
      </c>
      <c r="K111" s="31" t="s">
        <v>8499</v>
      </c>
      <c r="L111" s="31">
        <v>1</v>
      </c>
      <c r="M111" s="33">
        <f>IF(J111="PEN",VLOOKUP($A111,'SAP- FACT'!$A:$AE,14,0),VLOOKUP($A111,'SAP- FACT'!$A:$AE,15,0))</f>
        <v>5.66</v>
      </c>
      <c r="N111" s="31" t="str">
        <f>IF(VLOOKUP($A111,'SAP- FACT'!$A:$AE,15,0)=0,"PEN","USD")</f>
        <v>PEN</v>
      </c>
      <c r="O111" s="31" t="str">
        <f>VLOOKUP($A111,'SAP- FACT'!$A:$AE,4,0)</f>
        <v>Ecom - CONTADO / CASH - PE 4267 TEL: 975598744 ENVÍO Basado en Entregas 09</v>
      </c>
    </row>
    <row r="112" spans="1:15" x14ac:dyDescent="0.2">
      <c r="A112" s="31">
        <f t="shared" si="1"/>
        <v>111</v>
      </c>
      <c r="B112" s="31" t="str">
        <f>VLOOKUP($A112,'SAP- FACT'!$A:$AE,12,0)</f>
        <v>BALCAZAR VANESSA</v>
      </c>
      <c r="C112" s="31" t="str">
        <f>VLOOKUP($A112,'SAP- FACT'!$A:$AE,2,0)</f>
        <v>B010-00018094</v>
      </c>
      <c r="D112" s="31" t="str">
        <f>VLOOKUP($A112,'SAP- FACT'!$A:$AE,2,0)</f>
        <v>B010-00018094</v>
      </c>
      <c r="E112" s="32">
        <v>45566</v>
      </c>
      <c r="F112" s="32">
        <f>VLOOKUP($A112,'SAP- FACT'!$A:$AE,5,0)</f>
        <v>45351</v>
      </c>
      <c r="G112" s="32">
        <f>VLOOKUP($A112,'SAP- FACT'!$A:$AE,19,0)</f>
        <v>45351</v>
      </c>
      <c r="H112" s="31" t="s">
        <v>8512</v>
      </c>
      <c r="I112" s="31" t="str">
        <f>VLOOKUP($A112,'SAP- FACT'!$A:$AE,3,0)</f>
        <v>Boleta</v>
      </c>
      <c r="J112" s="31" t="str">
        <f>IF(VLOOKUP($A112,'SAP- FACT'!$A:$AE,15,0)=0,"PEN","USD")</f>
        <v>PEN</v>
      </c>
      <c r="K112" s="31" t="s">
        <v>8499</v>
      </c>
      <c r="L112" s="31">
        <v>1</v>
      </c>
      <c r="M112" s="33">
        <f>IF(J112="PEN",VLOOKUP($A112,'SAP- FACT'!$A:$AE,14,0),VLOOKUP($A112,'SAP- FACT'!$A:$AE,15,0))</f>
        <v>5.67</v>
      </c>
      <c r="N112" s="31" t="str">
        <f>IF(VLOOKUP($A112,'SAP- FACT'!$A:$AE,15,0)=0,"PEN","USD")</f>
        <v>PEN</v>
      </c>
      <c r="O112" s="31" t="str">
        <f>VLOOKUP($A112,'SAP- FACT'!$A:$AE,4,0)</f>
        <v>Ecom - CONTADO / CASH - PE 1000 TEL: 94990275 Basado en Pedidos de cliente</v>
      </c>
    </row>
    <row r="113" spans="1:15" x14ac:dyDescent="0.2">
      <c r="A113" s="31">
        <f t="shared" si="1"/>
        <v>112</v>
      </c>
      <c r="B113" s="31" t="str">
        <f>VLOOKUP($A113,'SAP- FACT'!$A:$AE,12,0)</f>
        <v>Datanet Systems SAC</v>
      </c>
      <c r="C113" s="31" t="str">
        <f>VLOOKUP($A113,'SAP- FACT'!$A:$AE,2,0)</f>
        <v>F010-00025823</v>
      </c>
      <c r="D113" s="31" t="str">
        <f>VLOOKUP($A113,'SAP- FACT'!$A:$AE,2,0)</f>
        <v>F010-00025823</v>
      </c>
      <c r="E113" s="32">
        <v>45566</v>
      </c>
      <c r="F113" s="32">
        <f>VLOOKUP($A113,'SAP- FACT'!$A:$AE,5,0)</f>
        <v>45540</v>
      </c>
      <c r="G113" s="32">
        <f>VLOOKUP($A113,'SAP- FACT'!$A:$AE,19,0)</f>
        <v>45540</v>
      </c>
      <c r="H113" s="31" t="s">
        <v>8512</v>
      </c>
      <c r="I113" s="31" t="str">
        <f>VLOOKUP($A113,'SAP- FACT'!$A:$AE,3,0)</f>
        <v>Factura</v>
      </c>
      <c r="J113" s="31" t="str">
        <f>IF(VLOOKUP($A113,'SAP- FACT'!$A:$AE,15,0)=0,"PEN","USD")</f>
        <v>PEN</v>
      </c>
      <c r="K113" s="31" t="s">
        <v>8499</v>
      </c>
      <c r="L113" s="31">
        <v>1</v>
      </c>
      <c r="M113" s="33">
        <f>IF(J113="PEN",VLOOKUP($A113,'SAP- FACT'!$A:$AE,14,0),VLOOKUP($A113,'SAP- FACT'!$A:$AE,15,0))</f>
        <v>5.67</v>
      </c>
      <c r="N113" s="31" t="str">
        <f>IF(VLOOKUP($A113,'SAP- FACT'!$A:$AE,15,0)=0,"PEN","USD")</f>
        <v>PEN</v>
      </c>
      <c r="O113" s="31" t="str">
        <f>VLOOKUP($A113,'SAP- FACT'!$A:$AE,4,0)</f>
        <v>Ecom - CONTADO / CASH - Facturas clientes - C20503321794</v>
      </c>
    </row>
    <row r="114" spans="1:15" x14ac:dyDescent="0.2">
      <c r="A114" s="31">
        <f t="shared" si="1"/>
        <v>113</v>
      </c>
      <c r="B114" s="31" t="str">
        <f>VLOOKUP($A114,'SAP- FACT'!$A:$AE,12,0)</f>
        <v>Datanet Systems SAC</v>
      </c>
      <c r="C114" s="31" t="str">
        <f>VLOOKUP($A114,'SAP- FACT'!$A:$AE,2,0)</f>
        <v>F010-00025660</v>
      </c>
      <c r="D114" s="31" t="str">
        <f>VLOOKUP($A114,'SAP- FACT'!$A:$AE,2,0)</f>
        <v>F010-00025660</v>
      </c>
      <c r="E114" s="32">
        <v>45566</v>
      </c>
      <c r="F114" s="32">
        <f>VLOOKUP($A114,'SAP- FACT'!$A:$AE,5,0)</f>
        <v>45523</v>
      </c>
      <c r="G114" s="32">
        <f>VLOOKUP($A114,'SAP- FACT'!$A:$AE,19,0)</f>
        <v>45523</v>
      </c>
      <c r="H114" s="31" t="s">
        <v>8512</v>
      </c>
      <c r="I114" s="31" t="str">
        <f>VLOOKUP($A114,'SAP- FACT'!$A:$AE,3,0)</f>
        <v>Factura</v>
      </c>
      <c r="J114" s="31" t="str">
        <f>IF(VLOOKUP($A114,'SAP- FACT'!$A:$AE,15,0)=0,"PEN","USD")</f>
        <v>PEN</v>
      </c>
      <c r="K114" s="31" t="s">
        <v>8499</v>
      </c>
      <c r="L114" s="31">
        <v>1</v>
      </c>
      <c r="M114" s="33">
        <f>IF(J114="PEN",VLOOKUP($A114,'SAP- FACT'!$A:$AE,14,0),VLOOKUP($A114,'SAP- FACT'!$A:$AE,15,0))</f>
        <v>5.69</v>
      </c>
      <c r="N114" s="31" t="str">
        <f>IF(VLOOKUP($A114,'SAP- FACT'!$A:$AE,15,0)=0,"PEN","USD")</f>
        <v>PEN</v>
      </c>
      <c r="O114" s="31" t="str">
        <f>VLOOKUP($A114,'SAP- FACT'!$A:$AE,4,0)</f>
        <v>Ecom - CONTADO / CASH - Facturas clientes - C20503321794</v>
      </c>
    </row>
    <row r="115" spans="1:15" x14ac:dyDescent="0.2">
      <c r="A115" s="31">
        <f t="shared" si="1"/>
        <v>114</v>
      </c>
      <c r="B115" s="31" t="str">
        <f>VLOOKUP($A115,'SAP- FACT'!$A:$AE,12,0)</f>
        <v>ACEVEDO VASQUEZ CAROLA</v>
      </c>
      <c r="C115" s="31" t="str">
        <f>VLOOKUP($A115,'SAP- FACT'!$A:$AE,2,0)</f>
        <v>B010-00018775</v>
      </c>
      <c r="D115" s="31" t="str">
        <f>VLOOKUP($A115,'SAP- FACT'!$A:$AE,2,0)</f>
        <v>B010-00018775</v>
      </c>
      <c r="E115" s="32">
        <v>45566</v>
      </c>
      <c r="F115" s="32">
        <f>VLOOKUP($A115,'SAP- FACT'!$A:$AE,5,0)</f>
        <v>45418</v>
      </c>
      <c r="G115" s="32">
        <f>VLOOKUP($A115,'SAP- FACT'!$A:$AE,19,0)</f>
        <v>45418</v>
      </c>
      <c r="H115" s="31" t="s">
        <v>8512</v>
      </c>
      <c r="I115" s="31" t="str">
        <f>VLOOKUP($A115,'SAP- FACT'!$A:$AE,3,0)</f>
        <v>Boleta</v>
      </c>
      <c r="J115" s="31" t="str">
        <f>IF(VLOOKUP($A115,'SAP- FACT'!$A:$AE,15,0)=0,"PEN","USD")</f>
        <v>PEN</v>
      </c>
      <c r="K115" s="31" t="s">
        <v>8499</v>
      </c>
      <c r="L115" s="31">
        <v>1</v>
      </c>
      <c r="M115" s="33">
        <f>IF(J115="PEN",VLOOKUP($A115,'SAP- FACT'!$A:$AE,14,0),VLOOKUP($A115,'SAP- FACT'!$A:$AE,15,0))</f>
        <v>5.73</v>
      </c>
      <c r="N115" s="31" t="str">
        <f>IF(VLOOKUP($A115,'SAP- FACT'!$A:$AE,15,0)=0,"PEN","USD")</f>
        <v>PEN</v>
      </c>
      <c r="O115" s="31" t="str">
        <f>VLOOKUP($A115,'SAP- FACT'!$A:$AE,4,0)</f>
        <v>Ecom - CONTADO / CASH - PE 2155 TEL: 960115838 Basado en Pedidos de client</v>
      </c>
    </row>
    <row r="116" spans="1:15" x14ac:dyDescent="0.2">
      <c r="A116" s="31">
        <f t="shared" si="1"/>
        <v>115</v>
      </c>
      <c r="B116" s="31" t="str">
        <f>VLOOKUP($A116,'SAP- FACT'!$A:$AE,12,0)</f>
        <v>ACEVEDO VASQUEZ CAROLA</v>
      </c>
      <c r="C116" s="31" t="str">
        <f>VLOOKUP($A116,'SAP- FACT'!$A:$AE,2,0)</f>
        <v>B010-00020525</v>
      </c>
      <c r="D116" s="31" t="str">
        <f>VLOOKUP($A116,'SAP- FACT'!$A:$AE,2,0)</f>
        <v>B010-00020525</v>
      </c>
      <c r="E116" s="32">
        <v>45566</v>
      </c>
      <c r="F116" s="32">
        <f>VLOOKUP($A116,'SAP- FACT'!$A:$AE,5,0)</f>
        <v>45562</v>
      </c>
      <c r="G116" s="32">
        <f>VLOOKUP($A116,'SAP- FACT'!$A:$AE,19,0)</f>
        <v>45562</v>
      </c>
      <c r="H116" s="31" t="s">
        <v>8512</v>
      </c>
      <c r="I116" s="31" t="str">
        <f>VLOOKUP($A116,'SAP- FACT'!$A:$AE,3,0)</f>
        <v>Boleta</v>
      </c>
      <c r="J116" s="31" t="str">
        <f>IF(VLOOKUP($A116,'SAP- FACT'!$A:$AE,15,0)=0,"PEN","USD")</f>
        <v>PEN</v>
      </c>
      <c r="K116" s="31" t="s">
        <v>8499</v>
      </c>
      <c r="L116" s="31">
        <v>1</v>
      </c>
      <c r="M116" s="33">
        <f>IF(J116="PEN",VLOOKUP($A116,'SAP- FACT'!$A:$AE,14,0),VLOOKUP($A116,'SAP- FACT'!$A:$AE,15,0))</f>
        <v>5.74</v>
      </c>
      <c r="N116" s="31" t="str">
        <f>IF(VLOOKUP($A116,'SAP- FACT'!$A:$AE,15,0)=0,"PEN","USD")</f>
        <v>PEN</v>
      </c>
      <c r="O116" s="31" t="str">
        <f>VLOOKUP($A116,'SAP- FACT'!$A:$AE,4,0)</f>
        <v>Ecom - CONTADO / CASH - PE 5071 TEL: 960115838 ENVÍO Basado en Pedidos de</v>
      </c>
    </row>
    <row r="117" spans="1:15" x14ac:dyDescent="0.2">
      <c r="A117" s="31">
        <f t="shared" si="1"/>
        <v>116</v>
      </c>
      <c r="B117" s="31" t="str">
        <f>VLOOKUP($A117,'SAP- FACT'!$A:$AE,12,0)</f>
        <v>PEÑA ANDIA  CINTHIA</v>
      </c>
      <c r="C117" s="31" t="str">
        <f>VLOOKUP($A117,'SAP- FACT'!$A:$AE,2,0)</f>
        <v>B010-00020296</v>
      </c>
      <c r="D117" s="31" t="str">
        <f>VLOOKUP($A117,'SAP- FACT'!$A:$AE,2,0)</f>
        <v>B010-00020296</v>
      </c>
      <c r="E117" s="32">
        <v>45566</v>
      </c>
      <c r="F117" s="32">
        <f>VLOOKUP($A117,'SAP- FACT'!$A:$AE,5,0)</f>
        <v>45539</v>
      </c>
      <c r="G117" s="32">
        <f>VLOOKUP($A117,'SAP- FACT'!$A:$AE,19,0)</f>
        <v>45539</v>
      </c>
      <c r="H117" s="31" t="s">
        <v>8512</v>
      </c>
      <c r="I117" s="31" t="str">
        <f>VLOOKUP($A117,'SAP- FACT'!$A:$AE,3,0)</f>
        <v>Boleta</v>
      </c>
      <c r="J117" s="31" t="str">
        <f>IF(VLOOKUP($A117,'SAP- FACT'!$A:$AE,15,0)=0,"PEN","USD")</f>
        <v>PEN</v>
      </c>
      <c r="K117" s="31" t="s">
        <v>8499</v>
      </c>
      <c r="L117" s="31">
        <v>1</v>
      </c>
      <c r="M117" s="33">
        <f>IF(J117="PEN",VLOOKUP($A117,'SAP- FACT'!$A:$AE,14,0),VLOOKUP($A117,'SAP- FACT'!$A:$AE,15,0))</f>
        <v>5.77</v>
      </c>
      <c r="N117" s="31" t="str">
        <f>IF(VLOOKUP($A117,'SAP- FACT'!$A:$AE,15,0)=0,"PEN","USD")</f>
        <v>PEN</v>
      </c>
      <c r="O117" s="31" t="str">
        <f>VLOOKUP($A117,'SAP- FACT'!$A:$AE,4,0)</f>
        <v>Ecom - CONTADO / CASH - PE 4604 TEL: 980971389 ENVÍO Basado en Pedidos de</v>
      </c>
    </row>
    <row r="118" spans="1:15" x14ac:dyDescent="0.2">
      <c r="A118" s="31">
        <f t="shared" si="1"/>
        <v>117</v>
      </c>
      <c r="B118" s="31" t="str">
        <f>VLOOKUP($A118,'SAP- FACT'!$A:$AE,12,0)</f>
        <v>CASTILLO BARRERA JULISSA ANDREA</v>
      </c>
      <c r="C118" s="31" t="str">
        <f>VLOOKUP($A118,'SAP- FACT'!$A:$AE,2,0)</f>
        <v>B010-00020307</v>
      </c>
      <c r="D118" s="31" t="str">
        <f>VLOOKUP($A118,'SAP- FACT'!$A:$AE,2,0)</f>
        <v>B010-00020307</v>
      </c>
      <c r="E118" s="32">
        <v>45566</v>
      </c>
      <c r="F118" s="32">
        <f>VLOOKUP($A118,'SAP- FACT'!$A:$AE,5,0)</f>
        <v>45540</v>
      </c>
      <c r="G118" s="32">
        <f>VLOOKUP($A118,'SAP- FACT'!$A:$AE,19,0)</f>
        <v>45540</v>
      </c>
      <c r="H118" s="31" t="s">
        <v>8512</v>
      </c>
      <c r="I118" s="31" t="str">
        <f>VLOOKUP($A118,'SAP- FACT'!$A:$AE,3,0)</f>
        <v>Boleta</v>
      </c>
      <c r="J118" s="31" t="str">
        <f>IF(VLOOKUP($A118,'SAP- FACT'!$A:$AE,15,0)=0,"PEN","USD")</f>
        <v>PEN</v>
      </c>
      <c r="K118" s="31" t="s">
        <v>8499</v>
      </c>
      <c r="L118" s="31">
        <v>1</v>
      </c>
      <c r="M118" s="33">
        <f>IF(J118="PEN",VLOOKUP($A118,'SAP- FACT'!$A:$AE,14,0),VLOOKUP($A118,'SAP- FACT'!$A:$AE,15,0))</f>
        <v>5.77</v>
      </c>
      <c r="N118" s="31" t="str">
        <f>IF(VLOOKUP($A118,'SAP- FACT'!$A:$AE,15,0)=0,"PEN","USD")</f>
        <v>PEN</v>
      </c>
      <c r="O118" s="31" t="str">
        <f>VLOOKUP($A118,'SAP- FACT'!$A:$AE,4,0)</f>
        <v>Venta Asistida - CONTADO / CASH - PE 4646 RECOJO Basado en Entregas 09-T010-00001215</v>
      </c>
    </row>
    <row r="119" spans="1:15" x14ac:dyDescent="0.2">
      <c r="A119" s="31">
        <f t="shared" si="1"/>
        <v>118</v>
      </c>
      <c r="B119" s="31" t="str">
        <f>VLOOKUP($A119,'SAP- FACT'!$A:$AE,12,0)</f>
        <v>VIDAL DE LA TORRE ORIANA</v>
      </c>
      <c r="C119" s="31" t="str">
        <f>VLOOKUP($A119,'SAP- FACT'!$A:$AE,2,0)</f>
        <v>B010-00019303</v>
      </c>
      <c r="D119" s="31" t="str">
        <f>VLOOKUP($A119,'SAP- FACT'!$A:$AE,2,0)</f>
        <v>B010-00019303</v>
      </c>
      <c r="E119" s="32">
        <v>45566</v>
      </c>
      <c r="F119" s="32">
        <f>VLOOKUP($A119,'SAP- FACT'!$A:$AE,5,0)</f>
        <v>45461</v>
      </c>
      <c r="G119" s="32">
        <f>VLOOKUP($A119,'SAP- FACT'!$A:$AE,19,0)</f>
        <v>45461</v>
      </c>
      <c r="H119" s="31" t="s">
        <v>8512</v>
      </c>
      <c r="I119" s="31" t="str">
        <f>VLOOKUP($A119,'SAP- FACT'!$A:$AE,3,0)</f>
        <v>Boleta</v>
      </c>
      <c r="J119" s="31" t="str">
        <f>IF(VLOOKUP($A119,'SAP- FACT'!$A:$AE,15,0)=0,"PEN","USD")</f>
        <v>PEN</v>
      </c>
      <c r="K119" s="31" t="s">
        <v>8499</v>
      </c>
      <c r="L119" s="31">
        <v>1</v>
      </c>
      <c r="M119" s="33">
        <f>IF(J119="PEN",VLOOKUP($A119,'SAP- FACT'!$A:$AE,14,0),VLOOKUP($A119,'SAP- FACT'!$A:$AE,15,0))</f>
        <v>5.82</v>
      </c>
      <c r="N119" s="31" t="str">
        <f>IF(VLOOKUP($A119,'SAP- FACT'!$A:$AE,15,0)=0,"PEN","USD")</f>
        <v>PEN</v>
      </c>
      <c r="O119" s="31" t="str">
        <f>VLOOKUP($A119,'SAP- FACT'!$A:$AE,4,0)</f>
        <v>Venta Asistida - CONTADO / CASH - PE 2971 TEL: 940525996/997737934 Basado en Entrega</v>
      </c>
    </row>
    <row r="120" spans="1:15" x14ac:dyDescent="0.2">
      <c r="A120" s="31">
        <f t="shared" si="1"/>
        <v>119</v>
      </c>
      <c r="B120" s="31" t="str">
        <f>VLOOKUP($A120,'SAP- FACT'!$A:$AE,12,0)</f>
        <v>GARCIA ODAR CARLA</v>
      </c>
      <c r="C120" s="31" t="str">
        <f>VLOOKUP($A120,'SAP- FACT'!$A:$AE,2,0)</f>
        <v>B010-00020379</v>
      </c>
      <c r="D120" s="31" t="str">
        <f>VLOOKUP($A120,'SAP- FACT'!$A:$AE,2,0)</f>
        <v>B010-00020379</v>
      </c>
      <c r="E120" s="32">
        <v>45566</v>
      </c>
      <c r="F120" s="32">
        <f>VLOOKUP($A120,'SAP- FACT'!$A:$AE,5,0)</f>
        <v>45547</v>
      </c>
      <c r="G120" s="32">
        <f>VLOOKUP($A120,'SAP- FACT'!$A:$AE,19,0)</f>
        <v>45547</v>
      </c>
      <c r="H120" s="31" t="s">
        <v>8512</v>
      </c>
      <c r="I120" s="31" t="str">
        <f>VLOOKUP($A120,'SAP- FACT'!$A:$AE,3,0)</f>
        <v>Boleta</v>
      </c>
      <c r="J120" s="31" t="str">
        <f>IF(VLOOKUP($A120,'SAP- FACT'!$A:$AE,15,0)=0,"PEN","USD")</f>
        <v>PEN</v>
      </c>
      <c r="K120" s="31" t="s">
        <v>8499</v>
      </c>
      <c r="L120" s="31">
        <v>1</v>
      </c>
      <c r="M120" s="33">
        <f>IF(J120="PEN",VLOOKUP($A120,'SAP- FACT'!$A:$AE,14,0),VLOOKUP($A120,'SAP- FACT'!$A:$AE,15,0))</f>
        <v>5.83</v>
      </c>
      <c r="N120" s="31" t="str">
        <f>IF(VLOOKUP($A120,'SAP- FACT'!$A:$AE,15,0)=0,"PEN","USD")</f>
        <v>PEN</v>
      </c>
      <c r="O120" s="31" t="str">
        <f>VLOOKUP($A120,'SAP- FACT'!$A:$AE,4,0)</f>
        <v>Ecom - CONTADO / CASH - PE 4769 TEL: 960577729 ENVÍO Basado en Pedidos de</v>
      </c>
    </row>
    <row r="121" spans="1:15" x14ac:dyDescent="0.2">
      <c r="A121" s="31">
        <f t="shared" si="1"/>
        <v>120</v>
      </c>
      <c r="B121" s="31" t="str">
        <f>VLOOKUP($A121,'SAP- FACT'!$A:$AE,12,0)</f>
        <v>FARFAN VALDERRAMA JUAN FRANCISCO</v>
      </c>
      <c r="C121" s="31" t="str">
        <f>VLOOKUP($A121,'SAP- FACT'!$A:$AE,2,0)</f>
        <v>B010-00017929</v>
      </c>
      <c r="D121" s="31" t="str">
        <f>VLOOKUP($A121,'SAP- FACT'!$A:$AE,2,0)</f>
        <v>B010-00017929</v>
      </c>
      <c r="E121" s="32">
        <v>45566</v>
      </c>
      <c r="F121" s="32">
        <f>VLOOKUP($A121,'SAP- FACT'!$A:$AE,5,0)</f>
        <v>45337</v>
      </c>
      <c r="G121" s="32">
        <f>VLOOKUP($A121,'SAP- FACT'!$A:$AE,19,0)</f>
        <v>45337</v>
      </c>
      <c r="H121" s="31" t="s">
        <v>8512</v>
      </c>
      <c r="I121" s="31" t="str">
        <f>VLOOKUP($A121,'SAP- FACT'!$A:$AE,3,0)</f>
        <v>Boleta</v>
      </c>
      <c r="J121" s="31" t="str">
        <f>IF(VLOOKUP($A121,'SAP- FACT'!$A:$AE,15,0)=0,"PEN","USD")</f>
        <v>PEN</v>
      </c>
      <c r="K121" s="31" t="s">
        <v>8499</v>
      </c>
      <c r="L121" s="31">
        <v>1</v>
      </c>
      <c r="M121" s="33">
        <f>IF(J121="PEN",VLOOKUP($A121,'SAP- FACT'!$A:$AE,14,0),VLOOKUP($A121,'SAP- FACT'!$A:$AE,15,0))</f>
        <v>5.83</v>
      </c>
      <c r="N121" s="31" t="str">
        <f>IF(VLOOKUP($A121,'SAP- FACT'!$A:$AE,15,0)=0,"PEN","USD")</f>
        <v>PEN</v>
      </c>
      <c r="O121" s="31" t="str">
        <f>VLOOKUP($A121,'SAP- FACT'!$A:$AE,4,0)</f>
        <v>Venta Asistida - CONTADO / CASH - PE 0722 TEL: 967140980 Basado en Entregas 09-0010-</v>
      </c>
    </row>
    <row r="122" spans="1:15" x14ac:dyDescent="0.2">
      <c r="A122" s="31">
        <f t="shared" si="1"/>
        <v>121</v>
      </c>
      <c r="B122" s="31" t="str">
        <f>VLOOKUP($A122,'SAP- FACT'!$A:$AE,12,0)</f>
        <v>CABEL YOSELYN</v>
      </c>
      <c r="C122" s="31" t="str">
        <f>VLOOKUP($A122,'SAP- FACT'!$A:$AE,2,0)</f>
        <v>B010-00020254</v>
      </c>
      <c r="D122" s="31" t="str">
        <f>VLOOKUP($A122,'SAP- FACT'!$A:$AE,2,0)</f>
        <v>B010-00020254</v>
      </c>
      <c r="E122" s="32">
        <v>45566</v>
      </c>
      <c r="F122" s="32">
        <f>VLOOKUP($A122,'SAP- FACT'!$A:$AE,5,0)</f>
        <v>45538</v>
      </c>
      <c r="G122" s="32">
        <f>VLOOKUP($A122,'SAP- FACT'!$A:$AE,19,0)</f>
        <v>45538</v>
      </c>
      <c r="H122" s="31" t="s">
        <v>8512</v>
      </c>
      <c r="I122" s="31" t="str">
        <f>VLOOKUP($A122,'SAP- FACT'!$A:$AE,3,0)</f>
        <v>Boleta</v>
      </c>
      <c r="J122" s="31" t="str">
        <f>IF(VLOOKUP($A122,'SAP- FACT'!$A:$AE,15,0)=0,"PEN","USD")</f>
        <v>PEN</v>
      </c>
      <c r="K122" s="31" t="s">
        <v>8499</v>
      </c>
      <c r="L122" s="31">
        <v>1</v>
      </c>
      <c r="M122" s="33">
        <f>IF(J122="PEN",VLOOKUP($A122,'SAP- FACT'!$A:$AE,14,0),VLOOKUP($A122,'SAP- FACT'!$A:$AE,15,0))</f>
        <v>5.89</v>
      </c>
      <c r="N122" s="31" t="str">
        <f>IF(VLOOKUP($A122,'SAP- FACT'!$A:$AE,15,0)=0,"PEN","USD")</f>
        <v>PEN</v>
      </c>
      <c r="O122" s="31" t="str">
        <f>VLOOKUP($A122,'SAP- FACT'!$A:$AE,4,0)</f>
        <v>Ecom - CONTADO / CASH - PE 4575 TEL: 981307544 ENVÍO Basado en Pedidos de</v>
      </c>
    </row>
    <row r="123" spans="1:15" x14ac:dyDescent="0.2">
      <c r="A123" s="31">
        <f t="shared" si="1"/>
        <v>122</v>
      </c>
      <c r="B123" s="31" t="str">
        <f>VLOOKUP($A123,'SAP- FACT'!$A:$AE,12,0)</f>
        <v>QUISTAN RAMOS  GERARDO</v>
      </c>
      <c r="C123" s="31" t="str">
        <f>VLOOKUP($A123,'SAP- FACT'!$A:$AE,2,0)</f>
        <v>B010-00019248</v>
      </c>
      <c r="D123" s="31" t="str">
        <f>VLOOKUP($A123,'SAP- FACT'!$A:$AE,2,0)</f>
        <v>B010-00019248</v>
      </c>
      <c r="E123" s="32">
        <v>45566</v>
      </c>
      <c r="F123" s="32">
        <f>VLOOKUP($A123,'SAP- FACT'!$A:$AE,5,0)</f>
        <v>45455</v>
      </c>
      <c r="G123" s="32">
        <f>VLOOKUP($A123,'SAP- FACT'!$A:$AE,19,0)</f>
        <v>45455</v>
      </c>
      <c r="H123" s="31" t="s">
        <v>8512</v>
      </c>
      <c r="I123" s="31" t="str">
        <f>VLOOKUP($A123,'SAP- FACT'!$A:$AE,3,0)</f>
        <v>Boleta</v>
      </c>
      <c r="J123" s="31" t="str">
        <f>IF(VLOOKUP($A123,'SAP- FACT'!$A:$AE,15,0)=0,"PEN","USD")</f>
        <v>PEN</v>
      </c>
      <c r="K123" s="31" t="s">
        <v>8499</v>
      </c>
      <c r="L123" s="31">
        <v>1</v>
      </c>
      <c r="M123" s="33">
        <f>IF(J123="PEN",VLOOKUP($A123,'SAP- FACT'!$A:$AE,14,0),VLOOKUP($A123,'SAP- FACT'!$A:$AE,15,0))</f>
        <v>5.9</v>
      </c>
      <c r="N123" s="31" t="str">
        <f>IF(VLOOKUP($A123,'SAP- FACT'!$A:$AE,15,0)=0,"PEN","USD")</f>
        <v>PEN</v>
      </c>
      <c r="O123" s="31" t="str">
        <f>VLOOKUP($A123,'SAP- FACT'!$A:$AE,4,0)</f>
        <v>Ecom - CONTADO / CASH - PE 2877 TEL: 971800616 Basado en Entregas 09-0007-</v>
      </c>
    </row>
    <row r="124" spans="1:15" x14ac:dyDescent="0.2">
      <c r="A124" s="31">
        <f t="shared" si="1"/>
        <v>123</v>
      </c>
      <c r="B124" s="31" t="str">
        <f>VLOOKUP($A124,'SAP- FACT'!$A:$AE,12,0)</f>
        <v>EGUES CORBETTO RENATTO</v>
      </c>
      <c r="C124" s="31" t="str">
        <f>VLOOKUP($A124,'SAP- FACT'!$A:$AE,2,0)</f>
        <v>B010-00019052</v>
      </c>
      <c r="D124" s="31" t="str">
        <f>VLOOKUP($A124,'SAP- FACT'!$A:$AE,2,0)</f>
        <v>B010-00019052</v>
      </c>
      <c r="E124" s="32">
        <v>45566</v>
      </c>
      <c r="F124" s="32">
        <f>VLOOKUP($A124,'SAP- FACT'!$A:$AE,5,0)</f>
        <v>45442</v>
      </c>
      <c r="G124" s="32">
        <f>VLOOKUP($A124,'SAP- FACT'!$A:$AE,19,0)</f>
        <v>45442</v>
      </c>
      <c r="H124" s="31" t="s">
        <v>8512</v>
      </c>
      <c r="I124" s="31" t="str">
        <f>VLOOKUP($A124,'SAP- FACT'!$A:$AE,3,0)</f>
        <v>Boleta</v>
      </c>
      <c r="J124" s="31" t="str">
        <f>IF(VLOOKUP($A124,'SAP- FACT'!$A:$AE,15,0)=0,"PEN","USD")</f>
        <v>PEN</v>
      </c>
      <c r="K124" s="31" t="s">
        <v>8499</v>
      </c>
      <c r="L124" s="31">
        <v>1</v>
      </c>
      <c r="M124" s="33">
        <f>IF(J124="PEN",VLOOKUP($A124,'SAP- FACT'!$A:$AE,14,0),VLOOKUP($A124,'SAP- FACT'!$A:$AE,15,0))</f>
        <v>5.92</v>
      </c>
      <c r="N124" s="31" t="str">
        <f>IF(VLOOKUP($A124,'SAP- FACT'!$A:$AE,15,0)=0,"PEN","USD")</f>
        <v>PEN</v>
      </c>
      <c r="O124" s="31" t="str">
        <f>VLOOKUP($A124,'SAP- FACT'!$A:$AE,4,0)</f>
        <v>Ecom - CONTADO / CASH - PE 2697 RECOGE: renatto egues Corbetto DNI 4787976</v>
      </c>
    </row>
    <row r="125" spans="1:15" x14ac:dyDescent="0.2">
      <c r="A125" s="31">
        <f t="shared" si="1"/>
        <v>124</v>
      </c>
      <c r="B125" s="31" t="str">
        <f>VLOOKUP($A125,'SAP- FACT'!$A:$AE,12,0)</f>
        <v>ZUÑIGA UGARTECHE CAMILA</v>
      </c>
      <c r="C125" s="31" t="str">
        <f>VLOOKUP($A125,'SAP- FACT'!$A:$AE,2,0)</f>
        <v>B010-00020047</v>
      </c>
      <c r="D125" s="31" t="str">
        <f>VLOOKUP($A125,'SAP- FACT'!$A:$AE,2,0)</f>
        <v>B010-00020047</v>
      </c>
      <c r="E125" s="32">
        <v>45566</v>
      </c>
      <c r="F125" s="32">
        <f>VLOOKUP($A125,'SAP- FACT'!$A:$AE,5,0)</f>
        <v>45523</v>
      </c>
      <c r="G125" s="32">
        <f>VLOOKUP($A125,'SAP- FACT'!$A:$AE,19,0)</f>
        <v>45523</v>
      </c>
      <c r="H125" s="31" t="s">
        <v>8512</v>
      </c>
      <c r="I125" s="31" t="str">
        <f>VLOOKUP($A125,'SAP- FACT'!$A:$AE,3,0)</f>
        <v>Boleta</v>
      </c>
      <c r="J125" s="31" t="str">
        <f>IF(VLOOKUP($A125,'SAP- FACT'!$A:$AE,15,0)=0,"PEN","USD")</f>
        <v>PEN</v>
      </c>
      <c r="K125" s="31" t="s">
        <v>8499</v>
      </c>
      <c r="L125" s="31">
        <v>1</v>
      </c>
      <c r="M125" s="33">
        <f>IF(J125="PEN",VLOOKUP($A125,'SAP- FACT'!$A:$AE,14,0),VLOOKUP($A125,'SAP- FACT'!$A:$AE,15,0))</f>
        <v>5.98</v>
      </c>
      <c r="N125" s="31" t="str">
        <f>IF(VLOOKUP($A125,'SAP- FACT'!$A:$AE,15,0)=0,"PEN","USD")</f>
        <v>PEN</v>
      </c>
      <c r="O125" s="31" t="str">
        <f>VLOOKUP($A125,'SAP- FACT'!$A:$AE,4,0)</f>
        <v>Venta Asistida - CONTADO / CASH - PE 4217 TEL: 933000525 ENVÍO Basado en Entregas 09</v>
      </c>
    </row>
    <row r="126" spans="1:15" x14ac:dyDescent="0.2">
      <c r="A126" s="31">
        <f t="shared" si="1"/>
        <v>125</v>
      </c>
      <c r="B126" s="31" t="str">
        <f>VLOOKUP($A126,'SAP- FACT'!$A:$AE,12,0)</f>
        <v>ALCANTARA SEGURA,MILAGROS LIDBET</v>
      </c>
      <c r="C126" s="31" t="str">
        <f>VLOOKUP($A126,'SAP- FACT'!$A:$AE,2,0)</f>
        <v>B010-00020097</v>
      </c>
      <c r="D126" s="31" t="str">
        <f>VLOOKUP($A126,'SAP- FACT'!$A:$AE,2,0)</f>
        <v>B010-00020097</v>
      </c>
      <c r="E126" s="32">
        <v>45566</v>
      </c>
      <c r="F126" s="32">
        <f>VLOOKUP($A126,'SAP- FACT'!$A:$AE,5,0)</f>
        <v>45526</v>
      </c>
      <c r="G126" s="32">
        <f>VLOOKUP($A126,'SAP- FACT'!$A:$AE,19,0)</f>
        <v>45526</v>
      </c>
      <c r="H126" s="31" t="s">
        <v>8512</v>
      </c>
      <c r="I126" s="31" t="str">
        <f>VLOOKUP($A126,'SAP- FACT'!$A:$AE,3,0)</f>
        <v>Boleta</v>
      </c>
      <c r="J126" s="31" t="str">
        <f>IF(VLOOKUP($A126,'SAP- FACT'!$A:$AE,15,0)=0,"PEN","USD")</f>
        <v>PEN</v>
      </c>
      <c r="K126" s="31" t="s">
        <v>8499</v>
      </c>
      <c r="L126" s="31">
        <v>1</v>
      </c>
      <c r="M126" s="33">
        <f>IF(J126="PEN",VLOOKUP($A126,'SAP- FACT'!$A:$AE,14,0),VLOOKUP($A126,'SAP- FACT'!$A:$AE,15,0))</f>
        <v>6.01</v>
      </c>
      <c r="N126" s="31" t="str">
        <f>IF(VLOOKUP($A126,'SAP- FACT'!$A:$AE,15,0)=0,"PEN","USD")</f>
        <v>PEN</v>
      </c>
      <c r="O126" s="31" t="str">
        <f>VLOOKUP($A126,'SAP- FACT'!$A:$AE,4,0)</f>
        <v>Ecom - CONTADO / CASH - PE 4311 TEL: 941801835 ENVÍO Basado en Pedidos de</v>
      </c>
    </row>
    <row r="127" spans="1:15" x14ac:dyDescent="0.2">
      <c r="A127" s="31">
        <f t="shared" si="1"/>
        <v>126</v>
      </c>
      <c r="B127" s="31" t="str">
        <f>VLOOKUP($A127,'SAP- FACT'!$A:$AE,12,0)</f>
        <v>PIQUERAS CAROZZI ISABELLA</v>
      </c>
      <c r="C127" s="31" t="str">
        <f>VLOOKUP($A127,'SAP- FACT'!$A:$AE,2,0)</f>
        <v>B010-00018851</v>
      </c>
      <c r="D127" s="31" t="str">
        <f>VLOOKUP($A127,'SAP- FACT'!$A:$AE,2,0)</f>
        <v>B010-00018851</v>
      </c>
      <c r="E127" s="32">
        <v>45566</v>
      </c>
      <c r="F127" s="32">
        <f>VLOOKUP($A127,'SAP- FACT'!$A:$AE,5,0)</f>
        <v>45427</v>
      </c>
      <c r="G127" s="32">
        <f>VLOOKUP($A127,'SAP- FACT'!$A:$AE,19,0)</f>
        <v>45427</v>
      </c>
      <c r="H127" s="31" t="s">
        <v>8512</v>
      </c>
      <c r="I127" s="31" t="str">
        <f>VLOOKUP($A127,'SAP- FACT'!$A:$AE,3,0)</f>
        <v>Boleta</v>
      </c>
      <c r="J127" s="31" t="str">
        <f>IF(VLOOKUP($A127,'SAP- FACT'!$A:$AE,15,0)=0,"PEN","USD")</f>
        <v>PEN</v>
      </c>
      <c r="K127" s="31" t="s">
        <v>8499</v>
      </c>
      <c r="L127" s="31">
        <v>1</v>
      </c>
      <c r="M127" s="33">
        <f>IF(J127="PEN",VLOOKUP($A127,'SAP- FACT'!$A:$AE,14,0),VLOOKUP($A127,'SAP- FACT'!$A:$AE,15,0))</f>
        <v>6.03</v>
      </c>
      <c r="N127" s="31" t="str">
        <f>IF(VLOOKUP($A127,'SAP- FACT'!$A:$AE,15,0)=0,"PEN","USD")</f>
        <v>PEN</v>
      </c>
      <c r="O127" s="31" t="str">
        <f>VLOOKUP($A127,'SAP- FACT'!$A:$AE,4,0)</f>
        <v>Ecom - CONTADO / CASH - PE 2335 TEL: 949093013 Basado en Pedidos de client</v>
      </c>
    </row>
    <row r="128" spans="1:15" x14ac:dyDescent="0.2">
      <c r="A128" s="31">
        <f t="shared" si="1"/>
        <v>127</v>
      </c>
      <c r="B128" s="31" t="str">
        <f>VLOOKUP($A128,'SAP- FACT'!$A:$AE,12,0)</f>
        <v>GARCIA CALDERÓN JORGE</v>
      </c>
      <c r="C128" s="31" t="str">
        <f>VLOOKUP($A128,'SAP- FACT'!$A:$AE,2,0)</f>
        <v>B010-00019286</v>
      </c>
      <c r="D128" s="31" t="str">
        <f>VLOOKUP($A128,'SAP- FACT'!$A:$AE,2,0)</f>
        <v>B010-00019286</v>
      </c>
      <c r="E128" s="32">
        <v>45566</v>
      </c>
      <c r="F128" s="32">
        <f>VLOOKUP($A128,'SAP- FACT'!$A:$AE,5,0)</f>
        <v>45460</v>
      </c>
      <c r="G128" s="32">
        <f>VLOOKUP($A128,'SAP- FACT'!$A:$AE,19,0)</f>
        <v>45460</v>
      </c>
      <c r="H128" s="31" t="s">
        <v>8512</v>
      </c>
      <c r="I128" s="31" t="str">
        <f>VLOOKUP($A128,'SAP- FACT'!$A:$AE,3,0)</f>
        <v>Boleta</v>
      </c>
      <c r="J128" s="31" t="str">
        <f>IF(VLOOKUP($A128,'SAP- FACT'!$A:$AE,15,0)=0,"PEN","USD")</f>
        <v>PEN</v>
      </c>
      <c r="K128" s="31" t="s">
        <v>8499</v>
      </c>
      <c r="L128" s="31">
        <v>1</v>
      </c>
      <c r="M128" s="33">
        <f>IF(J128="PEN",VLOOKUP($A128,'SAP- FACT'!$A:$AE,14,0),VLOOKUP($A128,'SAP- FACT'!$A:$AE,15,0))</f>
        <v>6.03</v>
      </c>
      <c r="N128" s="31" t="str">
        <f>IF(VLOOKUP($A128,'SAP- FACT'!$A:$AE,15,0)=0,"PEN","USD")</f>
        <v>PEN</v>
      </c>
      <c r="O128" s="31" t="str">
        <f>VLOOKUP($A128,'SAP- FACT'!$A:$AE,4,0)</f>
        <v>Ecom - CONTADO / CASH - PE 2950 TEL: 923066437 Basado en Pedidos de client</v>
      </c>
    </row>
    <row r="129" spans="1:15" x14ac:dyDescent="0.2">
      <c r="A129" s="31">
        <f t="shared" si="1"/>
        <v>128</v>
      </c>
      <c r="B129" s="31" t="str">
        <f>VLOOKUP($A129,'SAP- FACT'!$A:$AE,12,0)</f>
        <v>VALLE BOLAÑOS GRECIA</v>
      </c>
      <c r="C129" s="31" t="str">
        <f>VLOOKUP($A129,'SAP- FACT'!$A:$AE,2,0)</f>
        <v>B010-00018577</v>
      </c>
      <c r="D129" s="31" t="str">
        <f>VLOOKUP($A129,'SAP- FACT'!$A:$AE,2,0)</f>
        <v>B010-00018577</v>
      </c>
      <c r="E129" s="32">
        <v>45566</v>
      </c>
      <c r="F129" s="32">
        <f>VLOOKUP($A129,'SAP- FACT'!$A:$AE,5,0)</f>
        <v>45404</v>
      </c>
      <c r="G129" s="32">
        <f>VLOOKUP($A129,'SAP- FACT'!$A:$AE,19,0)</f>
        <v>45404</v>
      </c>
      <c r="H129" s="31" t="s">
        <v>8512</v>
      </c>
      <c r="I129" s="31" t="str">
        <f>VLOOKUP($A129,'SAP- FACT'!$A:$AE,3,0)</f>
        <v>Boleta</v>
      </c>
      <c r="J129" s="31" t="str">
        <f>IF(VLOOKUP($A129,'SAP- FACT'!$A:$AE,15,0)=0,"PEN","USD")</f>
        <v>PEN</v>
      </c>
      <c r="K129" s="31" t="s">
        <v>8499</v>
      </c>
      <c r="L129" s="31">
        <v>1</v>
      </c>
      <c r="M129" s="33">
        <f>IF(J129="PEN",VLOOKUP($A129,'SAP- FACT'!$A:$AE,14,0),VLOOKUP($A129,'SAP- FACT'!$A:$AE,15,0))</f>
        <v>6.05</v>
      </c>
      <c r="N129" s="31" t="str">
        <f>IF(VLOOKUP($A129,'SAP- FACT'!$A:$AE,15,0)=0,"PEN","USD")</f>
        <v>PEN</v>
      </c>
      <c r="O129" s="31" t="str">
        <f>VLOOKUP($A129,'SAP- FACT'!$A:$AE,4,0)</f>
        <v>Ecom - CONTADO / CASH - PE 1845 TEL: 991712819 Basado en Pedidos de client</v>
      </c>
    </row>
    <row r="130" spans="1:15" x14ac:dyDescent="0.2">
      <c r="A130" s="31">
        <f t="shared" si="1"/>
        <v>129</v>
      </c>
      <c r="B130" s="31" t="str">
        <f>VLOOKUP($A130,'SAP- FACT'!$A:$AE,12,0)</f>
        <v>VILLEGAS LAINAS,ALEX JAVIER</v>
      </c>
      <c r="C130" s="31" t="str">
        <f>VLOOKUP($A130,'SAP- FACT'!$A:$AE,2,0)</f>
        <v>B010-00020457</v>
      </c>
      <c r="D130" s="31" t="str">
        <f>VLOOKUP($A130,'SAP- FACT'!$A:$AE,2,0)</f>
        <v>B010-00020457</v>
      </c>
      <c r="E130" s="32">
        <v>45566</v>
      </c>
      <c r="F130" s="32">
        <f>VLOOKUP($A130,'SAP- FACT'!$A:$AE,5,0)</f>
        <v>45554</v>
      </c>
      <c r="G130" s="32">
        <f>VLOOKUP($A130,'SAP- FACT'!$A:$AE,19,0)</f>
        <v>45554</v>
      </c>
      <c r="H130" s="31" t="s">
        <v>8512</v>
      </c>
      <c r="I130" s="31" t="str">
        <f>VLOOKUP($A130,'SAP- FACT'!$A:$AE,3,0)</f>
        <v>Boleta</v>
      </c>
      <c r="J130" s="31" t="str">
        <f>IF(VLOOKUP($A130,'SAP- FACT'!$A:$AE,15,0)=0,"PEN","USD")</f>
        <v>PEN</v>
      </c>
      <c r="K130" s="31" t="s">
        <v>8499</v>
      </c>
      <c r="L130" s="31">
        <v>1</v>
      </c>
      <c r="M130" s="33">
        <f>IF(J130="PEN",VLOOKUP($A130,'SAP- FACT'!$A:$AE,14,0),VLOOKUP($A130,'SAP- FACT'!$A:$AE,15,0))</f>
        <v>6.09</v>
      </c>
      <c r="N130" s="31" t="str">
        <f>IF(VLOOKUP($A130,'SAP- FACT'!$A:$AE,15,0)=0,"PEN","USD")</f>
        <v>PEN</v>
      </c>
      <c r="O130" s="31" t="str">
        <f>VLOOKUP($A130,'SAP- FACT'!$A:$AE,4,0)</f>
        <v>Venta Asistida - CONTADO / CASH - PE 4905 SHALOM PARA: ALEX JAVIER VILLEGAS LAINAS D</v>
      </c>
    </row>
    <row r="131" spans="1:15" x14ac:dyDescent="0.2">
      <c r="A131" s="31">
        <f t="shared" ref="A131:A194" si="2">ROW()-1</f>
        <v>130</v>
      </c>
      <c r="B131" s="31" t="str">
        <f>VLOOKUP($A131,'SAP- FACT'!$A:$AE,12,0)</f>
        <v>GARCIA CORDOVA,LUCIA X</v>
      </c>
      <c r="C131" s="31" t="str">
        <f>VLOOKUP($A131,'SAP- FACT'!$A:$AE,2,0)</f>
        <v>B010-00020509</v>
      </c>
      <c r="D131" s="31" t="str">
        <f>VLOOKUP($A131,'SAP- FACT'!$A:$AE,2,0)</f>
        <v>B010-00020509</v>
      </c>
      <c r="E131" s="32">
        <v>45566</v>
      </c>
      <c r="F131" s="32">
        <f>VLOOKUP($A131,'SAP- FACT'!$A:$AE,5,0)</f>
        <v>45560</v>
      </c>
      <c r="G131" s="32">
        <f>VLOOKUP($A131,'SAP- FACT'!$A:$AE,19,0)</f>
        <v>45560</v>
      </c>
      <c r="H131" s="31" t="s">
        <v>8512</v>
      </c>
      <c r="I131" s="31" t="str">
        <f>VLOOKUP($A131,'SAP- FACT'!$A:$AE,3,0)</f>
        <v>Boleta</v>
      </c>
      <c r="J131" s="31" t="str">
        <f>IF(VLOOKUP($A131,'SAP- FACT'!$A:$AE,15,0)=0,"PEN","USD")</f>
        <v>PEN</v>
      </c>
      <c r="K131" s="31" t="s">
        <v>8499</v>
      </c>
      <c r="L131" s="31">
        <v>1</v>
      </c>
      <c r="M131" s="33">
        <f>IF(J131="PEN",VLOOKUP($A131,'SAP- FACT'!$A:$AE,14,0),VLOOKUP($A131,'SAP- FACT'!$A:$AE,15,0))</f>
        <v>6.1</v>
      </c>
      <c r="N131" s="31" t="str">
        <f>IF(VLOOKUP($A131,'SAP- FACT'!$A:$AE,15,0)=0,"PEN","USD")</f>
        <v>PEN</v>
      </c>
      <c r="O131" s="31" t="str">
        <f>VLOOKUP($A131,'SAP- FACT'!$A:$AE,4,0)</f>
        <v>Ecom - CONTADO / CASH - PE 5033 TEL: 942667055 RECOJO Basado en Entregas 0</v>
      </c>
    </row>
    <row r="132" spans="1:15" x14ac:dyDescent="0.2">
      <c r="A132" s="31">
        <f t="shared" si="2"/>
        <v>131</v>
      </c>
      <c r="B132" s="31" t="str">
        <f>VLOOKUP($A132,'SAP- FACT'!$A:$AE,12,0)</f>
        <v>RODRIGUEZ RAMOS CRISTIAN</v>
      </c>
      <c r="C132" s="31" t="str">
        <f>VLOOKUP($A132,'SAP- FACT'!$A:$AE,2,0)</f>
        <v>B010-00020407</v>
      </c>
      <c r="D132" s="31" t="str">
        <f>VLOOKUP($A132,'SAP- FACT'!$A:$AE,2,0)</f>
        <v>B010-00020407</v>
      </c>
      <c r="E132" s="32">
        <v>45566</v>
      </c>
      <c r="F132" s="32">
        <f>VLOOKUP($A132,'SAP- FACT'!$A:$AE,5,0)</f>
        <v>45551</v>
      </c>
      <c r="G132" s="32">
        <f>VLOOKUP($A132,'SAP- FACT'!$A:$AE,19,0)</f>
        <v>45551</v>
      </c>
      <c r="H132" s="31" t="s">
        <v>8512</v>
      </c>
      <c r="I132" s="31" t="str">
        <f>VLOOKUP($A132,'SAP- FACT'!$A:$AE,3,0)</f>
        <v>Boleta</v>
      </c>
      <c r="J132" s="31" t="str">
        <f>IF(VLOOKUP($A132,'SAP- FACT'!$A:$AE,15,0)=0,"PEN","USD")</f>
        <v>PEN</v>
      </c>
      <c r="K132" s="31" t="s">
        <v>8499</v>
      </c>
      <c r="L132" s="31">
        <v>1</v>
      </c>
      <c r="M132" s="33">
        <f>IF(J132="PEN",VLOOKUP($A132,'SAP- FACT'!$A:$AE,14,0),VLOOKUP($A132,'SAP- FACT'!$A:$AE,15,0))</f>
        <v>6.1</v>
      </c>
      <c r="N132" s="31" t="str">
        <f>IF(VLOOKUP($A132,'SAP- FACT'!$A:$AE,15,0)=0,"PEN","USD")</f>
        <v>PEN</v>
      </c>
      <c r="O132" s="31" t="str">
        <f>VLOOKUP($A132,'SAP- FACT'!$A:$AE,4,0)</f>
        <v>Ecom - CONTADO / CASH - PE 4817 TEL: 983205939 RECOJO Basado en Pedidos de</v>
      </c>
    </row>
    <row r="133" spans="1:15" x14ac:dyDescent="0.2">
      <c r="A133" s="31">
        <f t="shared" si="2"/>
        <v>132</v>
      </c>
      <c r="B133" s="31" t="str">
        <f>VLOOKUP($A133,'SAP- FACT'!$A:$AE,12,0)</f>
        <v>KAMIDA NAKAO,KARINA SILVIA</v>
      </c>
      <c r="C133" s="31" t="str">
        <f>VLOOKUP($A133,'SAP- FACT'!$A:$AE,2,0)</f>
        <v>B010-00020396</v>
      </c>
      <c r="D133" s="31" t="str">
        <f>VLOOKUP($A133,'SAP- FACT'!$A:$AE,2,0)</f>
        <v>B010-00020396</v>
      </c>
      <c r="E133" s="32">
        <v>45566</v>
      </c>
      <c r="F133" s="32">
        <f>VLOOKUP($A133,'SAP- FACT'!$A:$AE,5,0)</f>
        <v>45548</v>
      </c>
      <c r="G133" s="32">
        <f>VLOOKUP($A133,'SAP- FACT'!$A:$AE,19,0)</f>
        <v>45548</v>
      </c>
      <c r="H133" s="31" t="s">
        <v>8512</v>
      </c>
      <c r="I133" s="31" t="str">
        <f>VLOOKUP($A133,'SAP- FACT'!$A:$AE,3,0)</f>
        <v>Boleta</v>
      </c>
      <c r="J133" s="31" t="str">
        <f>IF(VLOOKUP($A133,'SAP- FACT'!$A:$AE,15,0)=0,"PEN","USD")</f>
        <v>PEN</v>
      </c>
      <c r="K133" s="31" t="s">
        <v>8499</v>
      </c>
      <c r="L133" s="31">
        <v>1</v>
      </c>
      <c r="M133" s="33">
        <f>IF(J133="PEN",VLOOKUP($A133,'SAP- FACT'!$A:$AE,14,0),VLOOKUP($A133,'SAP- FACT'!$A:$AE,15,0))</f>
        <v>6.11</v>
      </c>
      <c r="N133" s="31" t="str">
        <f>IF(VLOOKUP($A133,'SAP- FACT'!$A:$AE,15,0)=0,"PEN","USD")</f>
        <v>PEN</v>
      </c>
      <c r="O133" s="31" t="str">
        <f>VLOOKUP($A133,'SAP- FACT'!$A:$AE,4,0)</f>
        <v>Venta Asistida - CONTADO / CASH - PE 4798 TEL: 958826658 ENVÍO Basado en Entregas 09</v>
      </c>
    </row>
    <row r="134" spans="1:15" x14ac:dyDescent="0.2">
      <c r="A134" s="31">
        <f t="shared" si="2"/>
        <v>133</v>
      </c>
      <c r="B134" s="31" t="str">
        <f>VLOOKUP($A134,'SAP- FACT'!$A:$AE,12,0)</f>
        <v>SALAZAR MARIANNY</v>
      </c>
      <c r="C134" s="31" t="str">
        <f>VLOOKUP($A134,'SAP- FACT'!$A:$AE,2,0)</f>
        <v>B010-00019318</v>
      </c>
      <c r="D134" s="31" t="str">
        <f>VLOOKUP($A134,'SAP- FACT'!$A:$AE,2,0)</f>
        <v>B010-00019318</v>
      </c>
      <c r="E134" s="32">
        <v>45566</v>
      </c>
      <c r="F134" s="32">
        <f>VLOOKUP($A134,'SAP- FACT'!$A:$AE,5,0)</f>
        <v>45462</v>
      </c>
      <c r="G134" s="32">
        <f>VLOOKUP($A134,'SAP- FACT'!$A:$AE,19,0)</f>
        <v>45462</v>
      </c>
      <c r="H134" s="31" t="s">
        <v>8512</v>
      </c>
      <c r="I134" s="31" t="str">
        <f>VLOOKUP($A134,'SAP- FACT'!$A:$AE,3,0)</f>
        <v>Boleta</v>
      </c>
      <c r="J134" s="31" t="str">
        <f>IF(VLOOKUP($A134,'SAP- FACT'!$A:$AE,15,0)=0,"PEN","USD")</f>
        <v>PEN</v>
      </c>
      <c r="K134" s="31" t="s">
        <v>8499</v>
      </c>
      <c r="L134" s="31">
        <v>1</v>
      </c>
      <c r="M134" s="33">
        <f>IF(J134="PEN",VLOOKUP($A134,'SAP- FACT'!$A:$AE,14,0),VLOOKUP($A134,'SAP- FACT'!$A:$AE,15,0))</f>
        <v>6.13</v>
      </c>
      <c r="N134" s="31" t="str">
        <f>IF(VLOOKUP($A134,'SAP- FACT'!$A:$AE,15,0)=0,"PEN","USD")</f>
        <v>PEN</v>
      </c>
      <c r="O134" s="31" t="str">
        <f>VLOOKUP($A134,'SAP- FACT'!$A:$AE,4,0)</f>
        <v>Ecom - CONTADO / CASH - PE 2998 TEL: 931407663 Basado en Pedidos de client</v>
      </c>
    </row>
    <row r="135" spans="1:15" x14ac:dyDescent="0.2">
      <c r="A135" s="31">
        <f t="shared" si="2"/>
        <v>134</v>
      </c>
      <c r="B135" s="31" t="str">
        <f>VLOOKUP($A135,'SAP- FACT'!$A:$AE,12,0)</f>
        <v>Isasi Huaquisto Angie</v>
      </c>
      <c r="C135" s="31" t="str">
        <f>VLOOKUP($A135,'SAP- FACT'!$A:$AE,2,0)</f>
        <v>B010-00020458</v>
      </c>
      <c r="D135" s="31" t="str">
        <f>VLOOKUP($A135,'SAP- FACT'!$A:$AE,2,0)</f>
        <v>B010-00020458</v>
      </c>
      <c r="E135" s="32">
        <v>45566</v>
      </c>
      <c r="F135" s="32">
        <f>VLOOKUP($A135,'SAP- FACT'!$A:$AE,5,0)</f>
        <v>45554</v>
      </c>
      <c r="G135" s="32">
        <f>VLOOKUP($A135,'SAP- FACT'!$A:$AE,19,0)</f>
        <v>45554</v>
      </c>
      <c r="H135" s="31" t="s">
        <v>8512</v>
      </c>
      <c r="I135" s="31" t="str">
        <f>VLOOKUP($A135,'SAP- FACT'!$A:$AE,3,0)</f>
        <v>Boleta</v>
      </c>
      <c r="J135" s="31" t="str">
        <f>IF(VLOOKUP($A135,'SAP- FACT'!$A:$AE,15,0)=0,"PEN","USD")</f>
        <v>PEN</v>
      </c>
      <c r="K135" s="31" t="s">
        <v>8499</v>
      </c>
      <c r="L135" s="31">
        <v>1</v>
      </c>
      <c r="M135" s="33">
        <f>IF(J135="PEN",VLOOKUP($A135,'SAP- FACT'!$A:$AE,14,0),VLOOKUP($A135,'SAP- FACT'!$A:$AE,15,0))</f>
        <v>6.14</v>
      </c>
      <c r="N135" s="31" t="str">
        <f>IF(VLOOKUP($A135,'SAP- FACT'!$A:$AE,15,0)=0,"PEN","USD")</f>
        <v>PEN</v>
      </c>
      <c r="O135" s="31" t="str">
        <f>VLOOKUP($A135,'SAP- FACT'!$A:$AE,4,0)</f>
        <v>Ecom - CONTADO / CASH - PE 4895 TEL: 990824281 RECOJO Basado en Entregas 0</v>
      </c>
    </row>
    <row r="136" spans="1:15" x14ac:dyDescent="0.2">
      <c r="A136" s="31">
        <f t="shared" si="2"/>
        <v>135</v>
      </c>
      <c r="B136" s="31" t="str">
        <f>VLOOKUP($A136,'SAP- FACT'!$A:$AE,12,0)</f>
        <v>MALCA CARPIO BRAYAN</v>
      </c>
      <c r="C136" s="31" t="str">
        <f>VLOOKUP($A136,'SAP- FACT'!$A:$AE,2,0)</f>
        <v>B010-00020240</v>
      </c>
      <c r="D136" s="31" t="str">
        <f>VLOOKUP($A136,'SAP- FACT'!$A:$AE,2,0)</f>
        <v>B010-00020240</v>
      </c>
      <c r="E136" s="32">
        <v>45566</v>
      </c>
      <c r="F136" s="32">
        <f>VLOOKUP($A136,'SAP- FACT'!$A:$AE,5,0)</f>
        <v>45533</v>
      </c>
      <c r="G136" s="32">
        <f>VLOOKUP($A136,'SAP- FACT'!$A:$AE,19,0)</f>
        <v>45563</v>
      </c>
      <c r="H136" s="31" t="s">
        <v>8512</v>
      </c>
      <c r="I136" s="31" t="str">
        <f>VLOOKUP($A136,'SAP- FACT'!$A:$AE,3,0)</f>
        <v>Boleta</v>
      </c>
      <c r="J136" s="31" t="str">
        <f>IF(VLOOKUP($A136,'SAP- FACT'!$A:$AE,15,0)=0,"PEN","USD")</f>
        <v>PEN</v>
      </c>
      <c r="K136" s="31" t="s">
        <v>8499</v>
      </c>
      <c r="L136" s="31">
        <v>1</v>
      </c>
      <c r="M136" s="33">
        <f>IF(J136="PEN",VLOOKUP($A136,'SAP- FACT'!$A:$AE,14,0),VLOOKUP($A136,'SAP- FACT'!$A:$AE,15,0))</f>
        <v>6.25</v>
      </c>
      <c r="N136" s="31" t="str">
        <f>IF(VLOOKUP($A136,'SAP- FACT'!$A:$AE,15,0)=0,"PEN","USD")</f>
        <v>PEN</v>
      </c>
      <c r="O136" s="31" t="str">
        <f>VLOOKUP($A136,'SAP- FACT'!$A:$AE,4,0)</f>
        <v>Nacional - CREDITO 30 DIAS / CREDIT 30 DAYS - PE 4531 Basado en Entregas 09-T010-00001114.</v>
      </c>
    </row>
    <row r="137" spans="1:15" x14ac:dyDescent="0.2">
      <c r="A137" s="31">
        <f t="shared" si="2"/>
        <v>136</v>
      </c>
      <c r="B137" s="31" t="str">
        <f>VLOOKUP($A137,'SAP- FACT'!$A:$AE,12,0)</f>
        <v>YEP LUCIA</v>
      </c>
      <c r="C137" s="31" t="str">
        <f>VLOOKUP($A137,'SAP- FACT'!$A:$AE,2,0)</f>
        <v>B010-00018708</v>
      </c>
      <c r="D137" s="31" t="str">
        <f>VLOOKUP($A137,'SAP- FACT'!$A:$AE,2,0)</f>
        <v>B010-00018708</v>
      </c>
      <c r="E137" s="32">
        <v>45566</v>
      </c>
      <c r="F137" s="32">
        <f>VLOOKUP($A137,'SAP- FACT'!$A:$AE,5,0)</f>
        <v>45412</v>
      </c>
      <c r="G137" s="32">
        <f>VLOOKUP($A137,'SAP- FACT'!$A:$AE,19,0)</f>
        <v>45412</v>
      </c>
      <c r="H137" s="31" t="s">
        <v>8512</v>
      </c>
      <c r="I137" s="31" t="str">
        <f>VLOOKUP($A137,'SAP- FACT'!$A:$AE,3,0)</f>
        <v>Boleta</v>
      </c>
      <c r="J137" s="31" t="str">
        <f>IF(VLOOKUP($A137,'SAP- FACT'!$A:$AE,15,0)=0,"PEN","USD")</f>
        <v>PEN</v>
      </c>
      <c r="K137" s="31" t="s">
        <v>8499</v>
      </c>
      <c r="L137" s="31">
        <v>1</v>
      </c>
      <c r="M137" s="33">
        <f>IF(J137="PEN",VLOOKUP($A137,'SAP- FACT'!$A:$AE,14,0),VLOOKUP($A137,'SAP- FACT'!$A:$AE,15,0))</f>
        <v>6.26</v>
      </c>
      <c r="N137" s="31" t="str">
        <f>IF(VLOOKUP($A137,'SAP- FACT'!$A:$AE,15,0)=0,"PEN","USD")</f>
        <v>PEN</v>
      </c>
      <c r="O137" s="31" t="str">
        <f>VLOOKUP($A137,'SAP- FACT'!$A:$AE,4,0)</f>
        <v>Ecom - CONTADO / CASH - PE 20245 TEL: 999244681 Basado en Pedidos de clien</v>
      </c>
    </row>
    <row r="138" spans="1:15" x14ac:dyDescent="0.2">
      <c r="A138" s="31">
        <f t="shared" si="2"/>
        <v>137</v>
      </c>
      <c r="B138" s="31" t="str">
        <f>VLOOKUP($A138,'SAP- FACT'!$A:$AE,12,0)</f>
        <v>MENDOZA FLAVIA</v>
      </c>
      <c r="C138" s="31" t="str">
        <f>VLOOKUP($A138,'SAP- FACT'!$A:$AE,2,0)</f>
        <v>B010-00020193</v>
      </c>
      <c r="D138" s="31" t="str">
        <f>VLOOKUP($A138,'SAP- FACT'!$A:$AE,2,0)</f>
        <v>B010-00020193</v>
      </c>
      <c r="E138" s="32">
        <v>45566</v>
      </c>
      <c r="F138" s="32">
        <f>VLOOKUP($A138,'SAP- FACT'!$A:$AE,5,0)</f>
        <v>45531</v>
      </c>
      <c r="G138" s="32">
        <f>VLOOKUP($A138,'SAP- FACT'!$A:$AE,19,0)</f>
        <v>45531</v>
      </c>
      <c r="H138" s="31" t="s">
        <v>8512</v>
      </c>
      <c r="I138" s="31" t="str">
        <f>VLOOKUP($A138,'SAP- FACT'!$A:$AE,3,0)</f>
        <v>Boleta</v>
      </c>
      <c r="J138" s="31" t="str">
        <f>IF(VLOOKUP($A138,'SAP- FACT'!$A:$AE,15,0)=0,"PEN","USD")</f>
        <v>PEN</v>
      </c>
      <c r="K138" s="31" t="s">
        <v>8499</v>
      </c>
      <c r="L138" s="31">
        <v>1</v>
      </c>
      <c r="M138" s="33">
        <f>IF(J138="PEN",VLOOKUP($A138,'SAP- FACT'!$A:$AE,14,0),VLOOKUP($A138,'SAP- FACT'!$A:$AE,15,0))</f>
        <v>6.28</v>
      </c>
      <c r="N138" s="31" t="str">
        <f>IF(VLOOKUP($A138,'SAP- FACT'!$A:$AE,15,0)=0,"PEN","USD")</f>
        <v>PEN</v>
      </c>
      <c r="O138" s="31" t="str">
        <f>VLOOKUP($A138,'SAP- FACT'!$A:$AE,4,0)</f>
        <v>Venta Asistida - CONTADO / CASH - PE 4439 RECOJO Basado en Entregas 09-T010-00001031</v>
      </c>
    </row>
    <row r="139" spans="1:15" x14ac:dyDescent="0.2">
      <c r="A139" s="31">
        <f t="shared" si="2"/>
        <v>138</v>
      </c>
      <c r="B139" s="31" t="str">
        <f>VLOOKUP($A139,'SAP- FACT'!$A:$AE,12,0)</f>
        <v>VILLANUEVA SOTOMAYOR KEVIN</v>
      </c>
      <c r="C139" s="31" t="str">
        <f>VLOOKUP($A139,'SAP- FACT'!$A:$AE,2,0)</f>
        <v>B010-00018575</v>
      </c>
      <c r="D139" s="31" t="str">
        <f>VLOOKUP($A139,'SAP- FACT'!$A:$AE,2,0)</f>
        <v>B010-00018575</v>
      </c>
      <c r="E139" s="32">
        <v>45566</v>
      </c>
      <c r="F139" s="32">
        <f>VLOOKUP($A139,'SAP- FACT'!$A:$AE,5,0)</f>
        <v>45404</v>
      </c>
      <c r="G139" s="32">
        <f>VLOOKUP($A139,'SAP- FACT'!$A:$AE,19,0)</f>
        <v>45404</v>
      </c>
      <c r="H139" s="31" t="s">
        <v>8512</v>
      </c>
      <c r="I139" s="31" t="str">
        <f>VLOOKUP($A139,'SAP- FACT'!$A:$AE,3,0)</f>
        <v>Boleta</v>
      </c>
      <c r="J139" s="31" t="str">
        <f>IF(VLOOKUP($A139,'SAP- FACT'!$A:$AE,15,0)=0,"PEN","USD")</f>
        <v>PEN</v>
      </c>
      <c r="K139" s="31" t="s">
        <v>8499</v>
      </c>
      <c r="L139" s="31">
        <v>1</v>
      </c>
      <c r="M139" s="33">
        <f>IF(J139="PEN",VLOOKUP($A139,'SAP- FACT'!$A:$AE,14,0),VLOOKUP($A139,'SAP- FACT'!$A:$AE,15,0))</f>
        <v>6.35</v>
      </c>
      <c r="N139" s="31" t="str">
        <f>IF(VLOOKUP($A139,'SAP- FACT'!$A:$AE,15,0)=0,"PEN","USD")</f>
        <v>PEN</v>
      </c>
      <c r="O139" s="31" t="str">
        <f>VLOOKUP($A139,'SAP- FACT'!$A:$AE,4,0)</f>
        <v>Ecom - CONTADO / CASH - PE 1850 TEL:941874578 Basado en Pedidos de cliente</v>
      </c>
    </row>
    <row r="140" spans="1:15" x14ac:dyDescent="0.2">
      <c r="A140" s="31">
        <f t="shared" si="2"/>
        <v>139</v>
      </c>
      <c r="B140" s="31" t="str">
        <f>VLOOKUP($A140,'SAP- FACT'!$A:$AE,12,0)</f>
        <v>FLORES QUINTANA LUI</v>
      </c>
      <c r="C140" s="31" t="str">
        <f>VLOOKUP($A140,'SAP- FACT'!$A:$AE,2,0)</f>
        <v>B010-00018630</v>
      </c>
      <c r="D140" s="31" t="str">
        <f>VLOOKUP($A140,'SAP- FACT'!$A:$AE,2,0)</f>
        <v>B010-00018630</v>
      </c>
      <c r="E140" s="32">
        <v>45566</v>
      </c>
      <c r="F140" s="32">
        <f>VLOOKUP($A140,'SAP- FACT'!$A:$AE,5,0)</f>
        <v>45408</v>
      </c>
      <c r="G140" s="32">
        <f>VLOOKUP($A140,'SAP- FACT'!$A:$AE,19,0)</f>
        <v>45408</v>
      </c>
      <c r="H140" s="31" t="s">
        <v>8512</v>
      </c>
      <c r="I140" s="31" t="str">
        <f>VLOOKUP($A140,'SAP- FACT'!$A:$AE,3,0)</f>
        <v>Boleta</v>
      </c>
      <c r="J140" s="31" t="str">
        <f>IF(VLOOKUP($A140,'SAP- FACT'!$A:$AE,15,0)=0,"PEN","USD")</f>
        <v>PEN</v>
      </c>
      <c r="K140" s="31" t="s">
        <v>8499</v>
      </c>
      <c r="L140" s="31">
        <v>1</v>
      </c>
      <c r="M140" s="33">
        <f>IF(J140="PEN",VLOOKUP($A140,'SAP- FACT'!$A:$AE,14,0),VLOOKUP($A140,'SAP- FACT'!$A:$AE,15,0))</f>
        <v>6.35</v>
      </c>
      <c r="N140" s="31" t="str">
        <f>IF(VLOOKUP($A140,'SAP- FACT'!$A:$AE,15,0)=0,"PEN","USD")</f>
        <v>PEN</v>
      </c>
      <c r="O140" s="31" t="str">
        <f>VLOOKUP($A140,'SAP- FACT'!$A:$AE,4,0)</f>
        <v>Ecom - CONTADO / CASH - PE 2008 TEL: 997950666 Basado en Pedidos de client</v>
      </c>
    </row>
    <row r="141" spans="1:15" x14ac:dyDescent="0.2">
      <c r="A141" s="31">
        <f t="shared" si="2"/>
        <v>140</v>
      </c>
      <c r="B141" s="31" t="str">
        <f>VLOOKUP($A141,'SAP- FACT'!$A:$AE,12,0)</f>
        <v>SANCHEZ NADIA</v>
      </c>
      <c r="C141" s="31" t="str">
        <f>VLOOKUP($A141,'SAP- FACT'!$A:$AE,2,0)</f>
        <v>B010-00017908</v>
      </c>
      <c r="D141" s="31" t="str">
        <f>VLOOKUP($A141,'SAP- FACT'!$A:$AE,2,0)</f>
        <v>B010-00017908</v>
      </c>
      <c r="E141" s="32">
        <v>45566</v>
      </c>
      <c r="F141" s="32">
        <f>VLOOKUP($A141,'SAP- FACT'!$A:$AE,5,0)</f>
        <v>45334</v>
      </c>
      <c r="G141" s="32">
        <f>VLOOKUP($A141,'SAP- FACT'!$A:$AE,19,0)</f>
        <v>45334</v>
      </c>
      <c r="H141" s="31" t="s">
        <v>8512</v>
      </c>
      <c r="I141" s="31" t="str">
        <f>VLOOKUP($A141,'SAP- FACT'!$A:$AE,3,0)</f>
        <v>Boleta</v>
      </c>
      <c r="J141" s="31" t="str">
        <f>IF(VLOOKUP($A141,'SAP- FACT'!$A:$AE,15,0)=0,"PEN","USD")</f>
        <v>PEN</v>
      </c>
      <c r="K141" s="31" t="s">
        <v>8499</v>
      </c>
      <c r="L141" s="31">
        <v>1</v>
      </c>
      <c r="M141" s="33">
        <f>IF(J141="PEN",VLOOKUP($A141,'SAP- FACT'!$A:$AE,14,0),VLOOKUP($A141,'SAP- FACT'!$A:$AE,15,0))</f>
        <v>6.35</v>
      </c>
      <c r="N141" s="31" t="str">
        <f>IF(VLOOKUP($A141,'SAP- FACT'!$A:$AE,15,0)=0,"PEN","USD")</f>
        <v>PEN</v>
      </c>
      <c r="O141" s="31" t="str">
        <f>VLOOKUP($A141,'SAP- FACT'!$A:$AE,4,0)</f>
        <v>Ecom - CONTADO / CASH - PE 0681 TEL: 955753555 Basado en Pedidos de client</v>
      </c>
    </row>
    <row r="142" spans="1:15" x14ac:dyDescent="0.2">
      <c r="A142" s="31">
        <f t="shared" si="2"/>
        <v>141</v>
      </c>
      <c r="B142" s="31" t="str">
        <f>VLOOKUP($A142,'SAP- FACT'!$A:$AE,12,0)</f>
        <v>ARRIOLA GIL SERGIO</v>
      </c>
      <c r="C142" s="31" t="str">
        <f>VLOOKUP($A142,'SAP- FACT'!$A:$AE,2,0)</f>
        <v>B010-00020243</v>
      </c>
      <c r="D142" s="31" t="str">
        <f>VLOOKUP($A142,'SAP- FACT'!$A:$AE,2,0)</f>
        <v>B010-00020243</v>
      </c>
      <c r="E142" s="32">
        <v>45566</v>
      </c>
      <c r="F142" s="32">
        <f>VLOOKUP($A142,'SAP- FACT'!$A:$AE,5,0)</f>
        <v>45537</v>
      </c>
      <c r="G142" s="32">
        <f>VLOOKUP($A142,'SAP- FACT'!$A:$AE,19,0)</f>
        <v>45537</v>
      </c>
      <c r="H142" s="31" t="s">
        <v>8512</v>
      </c>
      <c r="I142" s="31" t="str">
        <f>VLOOKUP($A142,'SAP- FACT'!$A:$AE,3,0)</f>
        <v>Boleta</v>
      </c>
      <c r="J142" s="31" t="str">
        <f>IF(VLOOKUP($A142,'SAP- FACT'!$A:$AE,15,0)=0,"PEN","USD")</f>
        <v>PEN</v>
      </c>
      <c r="K142" s="31" t="s">
        <v>8499</v>
      </c>
      <c r="L142" s="31">
        <v>1</v>
      </c>
      <c r="M142" s="33">
        <f>IF(J142="PEN",VLOOKUP($A142,'SAP- FACT'!$A:$AE,14,0),VLOOKUP($A142,'SAP- FACT'!$A:$AE,15,0))</f>
        <v>6.36</v>
      </c>
      <c r="N142" s="31" t="str">
        <f>IF(VLOOKUP($A142,'SAP- FACT'!$A:$AE,15,0)=0,"PEN","USD")</f>
        <v>PEN</v>
      </c>
      <c r="O142" s="31" t="str">
        <f>VLOOKUP($A142,'SAP- FACT'!$A:$AE,4,0)</f>
        <v>Ecom - CONTADO / CASH - PE 4539 TEL: 975541659 ENVÍO Basado en Pedidos de</v>
      </c>
    </row>
    <row r="143" spans="1:15" x14ac:dyDescent="0.2">
      <c r="A143" s="31">
        <f t="shared" si="2"/>
        <v>142</v>
      </c>
      <c r="B143" s="31" t="str">
        <f>VLOOKUP($A143,'SAP- FACT'!$A:$AE,12,0)</f>
        <v>Negociaciones A &amp; A S.A.C.</v>
      </c>
      <c r="C143" s="31" t="str">
        <f>VLOOKUP($A143,'SAP- FACT'!$A:$AE,2,0)</f>
        <v>F010-00025963</v>
      </c>
      <c r="D143" s="31" t="str">
        <f>VLOOKUP($A143,'SAP- FACT'!$A:$AE,2,0)</f>
        <v>F010-00025963</v>
      </c>
      <c r="E143" s="32">
        <v>45566</v>
      </c>
      <c r="F143" s="32">
        <f>VLOOKUP($A143,'SAP- FACT'!$A:$AE,5,0)</f>
        <v>45554</v>
      </c>
      <c r="G143" s="32">
        <f>VLOOKUP($A143,'SAP- FACT'!$A:$AE,19,0)</f>
        <v>45554</v>
      </c>
      <c r="H143" s="31" t="s">
        <v>8512</v>
      </c>
      <c r="I143" s="31" t="str">
        <f>VLOOKUP($A143,'SAP- FACT'!$A:$AE,3,0)</f>
        <v>Factura</v>
      </c>
      <c r="J143" s="31" t="str">
        <f>IF(VLOOKUP($A143,'SAP- FACT'!$A:$AE,15,0)=0,"PEN","USD")</f>
        <v>PEN</v>
      </c>
      <c r="K143" s="31" t="s">
        <v>8499</v>
      </c>
      <c r="L143" s="31">
        <v>1</v>
      </c>
      <c r="M143" s="33">
        <f>IF(J143="PEN",VLOOKUP($A143,'SAP- FACT'!$A:$AE,14,0),VLOOKUP($A143,'SAP- FACT'!$A:$AE,15,0))</f>
        <v>6.41</v>
      </c>
      <c r="N143" s="31" t="str">
        <f>IF(VLOOKUP($A143,'SAP- FACT'!$A:$AE,15,0)=0,"PEN","USD")</f>
        <v>PEN</v>
      </c>
      <c r="O143" s="31" t="str">
        <f>VLOOKUP($A143,'SAP- FACT'!$A:$AE,4,0)</f>
        <v>Ecom - CONTADO / CASH - Facturas clientes - C20613131583</v>
      </c>
    </row>
    <row r="144" spans="1:15" x14ac:dyDescent="0.2">
      <c r="A144" s="31">
        <f t="shared" si="2"/>
        <v>143</v>
      </c>
      <c r="B144" s="31" t="str">
        <f>VLOOKUP($A144,'SAP- FACT'!$A:$AE,12,0)</f>
        <v>SEGURA VASQUEZ DE VIZCARRA,SILVIA ROSARIO</v>
      </c>
      <c r="C144" s="31" t="str">
        <f>VLOOKUP($A144,'SAP- FACT'!$A:$AE,2,0)</f>
        <v>B010-00020200</v>
      </c>
      <c r="D144" s="31" t="str">
        <f>VLOOKUP($A144,'SAP- FACT'!$A:$AE,2,0)</f>
        <v>B010-00020200</v>
      </c>
      <c r="E144" s="32">
        <v>45566</v>
      </c>
      <c r="F144" s="32">
        <f>VLOOKUP($A144,'SAP- FACT'!$A:$AE,5,0)</f>
        <v>45531</v>
      </c>
      <c r="G144" s="32">
        <f>VLOOKUP($A144,'SAP- FACT'!$A:$AE,19,0)</f>
        <v>45531</v>
      </c>
      <c r="H144" s="31" t="s">
        <v>8512</v>
      </c>
      <c r="I144" s="31" t="str">
        <f>VLOOKUP($A144,'SAP- FACT'!$A:$AE,3,0)</f>
        <v>Boleta</v>
      </c>
      <c r="J144" s="31" t="str">
        <f>IF(VLOOKUP($A144,'SAP- FACT'!$A:$AE,15,0)=0,"PEN","USD")</f>
        <v>PEN</v>
      </c>
      <c r="K144" s="31" t="s">
        <v>8499</v>
      </c>
      <c r="L144" s="31">
        <v>1</v>
      </c>
      <c r="M144" s="33">
        <f>IF(J144="PEN",VLOOKUP($A144,'SAP- FACT'!$A:$AE,14,0),VLOOKUP($A144,'SAP- FACT'!$A:$AE,15,0))</f>
        <v>6.41</v>
      </c>
      <c r="N144" s="31" t="str">
        <f>IF(VLOOKUP($A144,'SAP- FACT'!$A:$AE,15,0)=0,"PEN","USD")</f>
        <v>PEN</v>
      </c>
      <c r="O144" s="31" t="str">
        <f>VLOOKUP($A144,'SAP- FACT'!$A:$AE,4,0)</f>
        <v>Ecom - CONTADO / CASH - PE 4451 TEL: 953686269 ENVÍO Basado en Entregas 09</v>
      </c>
    </row>
    <row r="145" spans="1:15" x14ac:dyDescent="0.2">
      <c r="A145" s="31">
        <f t="shared" si="2"/>
        <v>144</v>
      </c>
      <c r="B145" s="31" t="str">
        <f>VLOOKUP($A145,'SAP- FACT'!$A:$AE,12,0)</f>
        <v>ESCALANTE VIOLETA</v>
      </c>
      <c r="C145" s="31" t="str">
        <f>VLOOKUP($A145,'SAP- FACT'!$A:$AE,2,0)</f>
        <v>B010-00020143</v>
      </c>
      <c r="D145" s="31" t="str">
        <f>VLOOKUP($A145,'SAP- FACT'!$A:$AE,2,0)</f>
        <v>B010-00020143</v>
      </c>
      <c r="E145" s="32">
        <v>45566</v>
      </c>
      <c r="F145" s="32">
        <f>VLOOKUP($A145,'SAP- FACT'!$A:$AE,5,0)</f>
        <v>45529</v>
      </c>
      <c r="G145" s="32">
        <f>VLOOKUP($A145,'SAP- FACT'!$A:$AE,19,0)</f>
        <v>45529</v>
      </c>
      <c r="H145" s="31" t="s">
        <v>8512</v>
      </c>
      <c r="I145" s="31" t="str">
        <f>VLOOKUP($A145,'SAP- FACT'!$A:$AE,3,0)</f>
        <v>Boleta</v>
      </c>
      <c r="J145" s="31" t="str">
        <f>IF(VLOOKUP($A145,'SAP- FACT'!$A:$AE,15,0)=0,"PEN","USD")</f>
        <v>PEN</v>
      </c>
      <c r="K145" s="31" t="s">
        <v>8499</v>
      </c>
      <c r="L145" s="31">
        <v>1</v>
      </c>
      <c r="M145" s="33">
        <f>IF(J145="PEN",VLOOKUP($A145,'SAP- FACT'!$A:$AE,14,0),VLOOKUP($A145,'SAP- FACT'!$A:$AE,15,0))</f>
        <v>6.43</v>
      </c>
      <c r="N145" s="31" t="str">
        <f>IF(VLOOKUP($A145,'SAP- FACT'!$A:$AE,15,0)=0,"PEN","USD")</f>
        <v>PEN</v>
      </c>
      <c r="O145" s="31" t="str">
        <f>VLOOKUP($A145,'SAP- FACT'!$A:$AE,4,0)</f>
        <v>Nacional - CONTADO / CASH - PE 4392 Basado en Entregas 09-T010-00000967.</v>
      </c>
    </row>
    <row r="146" spans="1:15" x14ac:dyDescent="0.2">
      <c r="A146" s="31">
        <f t="shared" si="2"/>
        <v>145</v>
      </c>
      <c r="B146" s="31" t="str">
        <f>VLOOKUP($A146,'SAP- FACT'!$A:$AE,12,0)</f>
        <v>Giron Garcia Genesis</v>
      </c>
      <c r="C146" s="31" t="str">
        <f>VLOOKUP($A146,'SAP- FACT'!$A:$AE,2,0)</f>
        <v>B010-00020065</v>
      </c>
      <c r="D146" s="31" t="str">
        <f>VLOOKUP($A146,'SAP- FACT'!$A:$AE,2,0)</f>
        <v>B010-00020065</v>
      </c>
      <c r="E146" s="32">
        <v>45566</v>
      </c>
      <c r="F146" s="32">
        <f>VLOOKUP($A146,'SAP- FACT'!$A:$AE,5,0)</f>
        <v>45524</v>
      </c>
      <c r="G146" s="32">
        <f>VLOOKUP($A146,'SAP- FACT'!$A:$AE,19,0)</f>
        <v>45524</v>
      </c>
      <c r="H146" s="31" t="s">
        <v>8512</v>
      </c>
      <c r="I146" s="31" t="str">
        <f>VLOOKUP($A146,'SAP- FACT'!$A:$AE,3,0)</f>
        <v>Boleta</v>
      </c>
      <c r="J146" s="31" t="str">
        <f>IF(VLOOKUP($A146,'SAP- FACT'!$A:$AE,15,0)=0,"PEN","USD")</f>
        <v>PEN</v>
      </c>
      <c r="K146" s="31" t="s">
        <v>8499</v>
      </c>
      <c r="L146" s="31">
        <v>1</v>
      </c>
      <c r="M146" s="33">
        <f>IF(J146="PEN",VLOOKUP($A146,'SAP- FACT'!$A:$AE,14,0),VLOOKUP($A146,'SAP- FACT'!$A:$AE,15,0))</f>
        <v>6.44</v>
      </c>
      <c r="N146" s="31" t="str">
        <f>IF(VLOOKUP($A146,'SAP- FACT'!$A:$AE,15,0)=0,"PEN","USD")</f>
        <v>PEN</v>
      </c>
      <c r="O146" s="31" t="str">
        <f>VLOOKUP($A146,'SAP- FACT'!$A:$AE,4,0)</f>
        <v>Venta Asistida - CONTADO / CASH - PE 4240 TEL: 928498265 Basado en Entregas 09-T010-</v>
      </c>
    </row>
    <row r="147" spans="1:15" x14ac:dyDescent="0.2">
      <c r="A147" s="31">
        <f t="shared" si="2"/>
        <v>146</v>
      </c>
      <c r="B147" s="31" t="str">
        <f>VLOOKUP($A147,'SAP- FACT'!$A:$AE,12,0)</f>
        <v>Rojas .,Ethel</v>
      </c>
      <c r="C147" s="31" t="str">
        <f>VLOOKUP($A147,'SAP- FACT'!$A:$AE,2,0)</f>
        <v>B010-00019347</v>
      </c>
      <c r="D147" s="31" t="str">
        <f>VLOOKUP($A147,'SAP- FACT'!$A:$AE,2,0)</f>
        <v>B010-00019347</v>
      </c>
      <c r="E147" s="32">
        <v>45566</v>
      </c>
      <c r="F147" s="32">
        <f>VLOOKUP($A147,'SAP- FACT'!$A:$AE,5,0)</f>
        <v>45468</v>
      </c>
      <c r="G147" s="32">
        <f>VLOOKUP($A147,'SAP- FACT'!$A:$AE,19,0)</f>
        <v>45468</v>
      </c>
      <c r="H147" s="31" t="s">
        <v>8512</v>
      </c>
      <c r="I147" s="31" t="str">
        <f>VLOOKUP($A147,'SAP- FACT'!$A:$AE,3,0)</f>
        <v>Boleta</v>
      </c>
      <c r="J147" s="31" t="str">
        <f>IF(VLOOKUP($A147,'SAP- FACT'!$A:$AE,15,0)=0,"PEN","USD")</f>
        <v>PEN</v>
      </c>
      <c r="K147" s="31" t="s">
        <v>8499</v>
      </c>
      <c r="L147" s="31">
        <v>1</v>
      </c>
      <c r="M147" s="33">
        <f>IF(J147="PEN",VLOOKUP($A147,'SAP- FACT'!$A:$AE,14,0),VLOOKUP($A147,'SAP- FACT'!$A:$AE,15,0))</f>
        <v>6.47</v>
      </c>
      <c r="N147" s="31" t="str">
        <f>IF(VLOOKUP($A147,'SAP- FACT'!$A:$AE,15,0)=0,"PEN","USD")</f>
        <v>PEN</v>
      </c>
      <c r="O147" s="31" t="str">
        <f>VLOOKUP($A147,'SAP- FACT'!$A:$AE,4,0)</f>
        <v>Ecom - CONTADO / CASH - PE 3069 TEL: 987607334 Basado en Pedidos de client</v>
      </c>
    </row>
    <row r="148" spans="1:15" x14ac:dyDescent="0.2">
      <c r="A148" s="31">
        <f t="shared" si="2"/>
        <v>147</v>
      </c>
      <c r="B148" s="31" t="str">
        <f>VLOOKUP($A148,'SAP- FACT'!$A:$AE,12,0)</f>
        <v>BOCCHIO ZERECEDA,SOFIA MARIA</v>
      </c>
      <c r="C148" s="31" t="str">
        <f>VLOOKUP($A148,'SAP- FACT'!$A:$AE,2,0)</f>
        <v>B010-00018785</v>
      </c>
      <c r="D148" s="31" t="str">
        <f>VLOOKUP($A148,'SAP- FACT'!$A:$AE,2,0)</f>
        <v>B010-00018785</v>
      </c>
      <c r="E148" s="32">
        <v>45566</v>
      </c>
      <c r="F148" s="32">
        <f>VLOOKUP($A148,'SAP- FACT'!$A:$AE,5,0)</f>
        <v>45419</v>
      </c>
      <c r="G148" s="32">
        <f>VLOOKUP($A148,'SAP- FACT'!$A:$AE,19,0)</f>
        <v>45419</v>
      </c>
      <c r="H148" s="31" t="s">
        <v>8512</v>
      </c>
      <c r="I148" s="31" t="str">
        <f>VLOOKUP($A148,'SAP- FACT'!$A:$AE,3,0)</f>
        <v>Boleta</v>
      </c>
      <c r="J148" s="31" t="str">
        <f>IF(VLOOKUP($A148,'SAP- FACT'!$A:$AE,15,0)=0,"PEN","USD")</f>
        <v>PEN</v>
      </c>
      <c r="K148" s="31" t="s">
        <v>8499</v>
      </c>
      <c r="L148" s="31">
        <v>1</v>
      </c>
      <c r="M148" s="33">
        <f>IF(J148="PEN",VLOOKUP($A148,'SAP- FACT'!$A:$AE,14,0),VLOOKUP($A148,'SAP- FACT'!$A:$AE,15,0))</f>
        <v>6.48</v>
      </c>
      <c r="N148" s="31" t="str">
        <f>IF(VLOOKUP($A148,'SAP- FACT'!$A:$AE,15,0)=0,"PEN","USD")</f>
        <v>PEN</v>
      </c>
      <c r="O148" s="31" t="str">
        <f>VLOOKUP($A148,'SAP- FACT'!$A:$AE,4,0)</f>
        <v>Ecom - CONTADO / CASH - PE 2156 TEL: 959080871 Basado en Pedidos de client</v>
      </c>
    </row>
    <row r="149" spans="1:15" x14ac:dyDescent="0.2">
      <c r="A149" s="31">
        <f t="shared" si="2"/>
        <v>148</v>
      </c>
      <c r="B149" s="31" t="str">
        <f>VLOOKUP($A149,'SAP- FACT'!$A:$AE,12,0)</f>
        <v>CASAS PAITAN PIERR JESÚS</v>
      </c>
      <c r="C149" s="31" t="str">
        <f>VLOOKUP($A149,'SAP- FACT'!$A:$AE,2,0)</f>
        <v>B010-00018897</v>
      </c>
      <c r="D149" s="31" t="str">
        <f>VLOOKUP($A149,'SAP- FACT'!$A:$AE,2,0)</f>
        <v>B010-00018897</v>
      </c>
      <c r="E149" s="32">
        <v>45566</v>
      </c>
      <c r="F149" s="32">
        <f>VLOOKUP($A149,'SAP- FACT'!$A:$AE,5,0)</f>
        <v>45432</v>
      </c>
      <c r="G149" s="32">
        <f>VLOOKUP($A149,'SAP- FACT'!$A:$AE,19,0)</f>
        <v>45432</v>
      </c>
      <c r="H149" s="31" t="s">
        <v>8512</v>
      </c>
      <c r="I149" s="31" t="str">
        <f>VLOOKUP($A149,'SAP- FACT'!$A:$AE,3,0)</f>
        <v>Boleta</v>
      </c>
      <c r="J149" s="31" t="str">
        <f>IF(VLOOKUP($A149,'SAP- FACT'!$A:$AE,15,0)=0,"PEN","USD")</f>
        <v>PEN</v>
      </c>
      <c r="K149" s="31" t="s">
        <v>8499</v>
      </c>
      <c r="L149" s="31">
        <v>1</v>
      </c>
      <c r="M149" s="33">
        <f>IF(J149="PEN",VLOOKUP($A149,'SAP- FACT'!$A:$AE,14,0),VLOOKUP($A149,'SAP- FACT'!$A:$AE,15,0))</f>
        <v>6.52</v>
      </c>
      <c r="N149" s="31" t="str">
        <f>IF(VLOOKUP($A149,'SAP- FACT'!$A:$AE,15,0)=0,"PEN","USD")</f>
        <v>PEN</v>
      </c>
      <c r="O149" s="31" t="str">
        <f>VLOOKUP($A149,'SAP- FACT'!$A:$AE,4,0)</f>
        <v>Ecom - CONTADO / CASH - PE 2432 Basado en Pedidos de cliente DBHLHHRLN. Ba</v>
      </c>
    </row>
    <row r="150" spans="1:15" x14ac:dyDescent="0.2">
      <c r="A150" s="31">
        <f t="shared" si="2"/>
        <v>149</v>
      </c>
      <c r="B150" s="31" t="str">
        <f>VLOOKUP($A150,'SAP- FACT'!$A:$AE,12,0)</f>
        <v>ROSENDO ZARATE,HUARHUA X</v>
      </c>
      <c r="C150" s="31" t="str">
        <f>VLOOKUP($A150,'SAP- FACT'!$A:$AE,2,0)</f>
        <v>B010-00020523</v>
      </c>
      <c r="D150" s="31" t="str">
        <f>VLOOKUP($A150,'SAP- FACT'!$A:$AE,2,0)</f>
        <v>B010-00020523</v>
      </c>
      <c r="E150" s="32">
        <v>45566</v>
      </c>
      <c r="F150" s="32">
        <f>VLOOKUP($A150,'SAP- FACT'!$A:$AE,5,0)</f>
        <v>45561</v>
      </c>
      <c r="G150" s="32">
        <f>VLOOKUP($A150,'SAP- FACT'!$A:$AE,19,0)</f>
        <v>45561</v>
      </c>
      <c r="H150" s="31" t="s">
        <v>8512</v>
      </c>
      <c r="I150" s="31" t="str">
        <f>VLOOKUP($A150,'SAP- FACT'!$A:$AE,3,0)</f>
        <v>Boleta</v>
      </c>
      <c r="J150" s="31" t="str">
        <f>IF(VLOOKUP($A150,'SAP- FACT'!$A:$AE,15,0)=0,"PEN","USD")</f>
        <v>PEN</v>
      </c>
      <c r="K150" s="31" t="s">
        <v>8499</v>
      </c>
      <c r="L150" s="31">
        <v>1</v>
      </c>
      <c r="M150" s="33">
        <f>IF(J150="PEN",VLOOKUP($A150,'SAP- FACT'!$A:$AE,14,0),VLOOKUP($A150,'SAP- FACT'!$A:$AE,15,0))</f>
        <v>6.55</v>
      </c>
      <c r="N150" s="31" t="str">
        <f>IF(VLOOKUP($A150,'SAP- FACT'!$A:$AE,15,0)=0,"PEN","USD")</f>
        <v>PEN</v>
      </c>
      <c r="O150" s="31" t="str">
        <f>VLOOKUP($A150,'SAP- FACT'!$A:$AE,4,0)</f>
        <v>Venta Asistida - CONTADO / CASH - PE 5072 WARI CARGO PARA: ROSENDO ZARATE,HUARHUA DN</v>
      </c>
    </row>
    <row r="151" spans="1:15" x14ac:dyDescent="0.2">
      <c r="A151" s="31">
        <f t="shared" si="2"/>
        <v>150</v>
      </c>
      <c r="B151" s="31" t="str">
        <f>VLOOKUP($A151,'SAP- FACT'!$A:$AE,12,0)</f>
        <v>GOMEZ PERFECTO GRACE KELLY</v>
      </c>
      <c r="C151" s="31" t="str">
        <f>VLOOKUP($A151,'SAP- FACT'!$A:$AE,2,0)</f>
        <v>B010-00019185</v>
      </c>
      <c r="D151" s="31" t="str">
        <f>VLOOKUP($A151,'SAP- FACT'!$A:$AE,2,0)</f>
        <v>B010-00019185</v>
      </c>
      <c r="E151" s="32">
        <v>45566</v>
      </c>
      <c r="F151" s="32">
        <f>VLOOKUP($A151,'SAP- FACT'!$A:$AE,5,0)</f>
        <v>45447</v>
      </c>
      <c r="G151" s="32">
        <f>VLOOKUP($A151,'SAP- FACT'!$A:$AE,19,0)</f>
        <v>45447</v>
      </c>
      <c r="H151" s="31" t="s">
        <v>8512</v>
      </c>
      <c r="I151" s="31" t="str">
        <f>VLOOKUP($A151,'SAP- FACT'!$A:$AE,3,0)</f>
        <v>Boleta</v>
      </c>
      <c r="J151" s="31" t="str">
        <f>IF(VLOOKUP($A151,'SAP- FACT'!$A:$AE,15,0)=0,"PEN","USD")</f>
        <v>PEN</v>
      </c>
      <c r="K151" s="31" t="s">
        <v>8499</v>
      </c>
      <c r="L151" s="31">
        <v>1</v>
      </c>
      <c r="M151" s="33">
        <f>IF(J151="PEN",VLOOKUP($A151,'SAP- FACT'!$A:$AE,14,0),VLOOKUP($A151,'SAP- FACT'!$A:$AE,15,0))</f>
        <v>6.69</v>
      </c>
      <c r="N151" s="31" t="str">
        <f>IF(VLOOKUP($A151,'SAP- FACT'!$A:$AE,15,0)=0,"PEN","USD")</f>
        <v>PEN</v>
      </c>
      <c r="O151" s="31" t="str">
        <f>VLOOKUP($A151,'SAP- FACT'!$A:$AE,4,0)</f>
        <v>Ecom - CONTADO / CASH - PE 2768 TEL: 960793262 Basado en Pedidos de client</v>
      </c>
    </row>
    <row r="152" spans="1:15" x14ac:dyDescent="0.2">
      <c r="A152" s="31">
        <f t="shared" si="2"/>
        <v>151</v>
      </c>
      <c r="B152" s="31" t="str">
        <f>VLOOKUP($A152,'SAP- FACT'!$A:$AE,12,0)</f>
        <v>BAZO DEVILLE  SEBASTIAN</v>
      </c>
      <c r="C152" s="31" t="str">
        <f>VLOOKUP($A152,'SAP- FACT'!$A:$AE,2,0)</f>
        <v>B010-00020417</v>
      </c>
      <c r="D152" s="31" t="str">
        <f>VLOOKUP($A152,'SAP- FACT'!$A:$AE,2,0)</f>
        <v>B010-00020417</v>
      </c>
      <c r="E152" s="32">
        <v>45566</v>
      </c>
      <c r="F152" s="32">
        <f>VLOOKUP($A152,'SAP- FACT'!$A:$AE,5,0)</f>
        <v>45552</v>
      </c>
      <c r="G152" s="32">
        <f>VLOOKUP($A152,'SAP- FACT'!$A:$AE,19,0)</f>
        <v>45552</v>
      </c>
      <c r="H152" s="31" t="s">
        <v>8512</v>
      </c>
      <c r="I152" s="31" t="str">
        <f>VLOOKUP($A152,'SAP- FACT'!$A:$AE,3,0)</f>
        <v>Boleta</v>
      </c>
      <c r="J152" s="31" t="str">
        <f>IF(VLOOKUP($A152,'SAP- FACT'!$A:$AE,15,0)=0,"PEN","USD")</f>
        <v>PEN</v>
      </c>
      <c r="K152" s="31" t="s">
        <v>8499</v>
      </c>
      <c r="L152" s="31">
        <v>1</v>
      </c>
      <c r="M152" s="33">
        <f>IF(J152="PEN",VLOOKUP($A152,'SAP- FACT'!$A:$AE,14,0),VLOOKUP($A152,'SAP- FACT'!$A:$AE,15,0))</f>
        <v>6.72</v>
      </c>
      <c r="N152" s="31" t="str">
        <f>IF(VLOOKUP($A152,'SAP- FACT'!$A:$AE,15,0)=0,"PEN","USD")</f>
        <v>PEN</v>
      </c>
      <c r="O152" s="31" t="str">
        <f>VLOOKUP($A152,'SAP- FACT'!$A:$AE,4,0)</f>
        <v>Ecom - CONTADO / CASH - PE 4838 TEL: 990884730 ENVÍO Basado en Entregas 09</v>
      </c>
    </row>
    <row r="153" spans="1:15" x14ac:dyDescent="0.2">
      <c r="A153" s="31">
        <f t="shared" si="2"/>
        <v>152</v>
      </c>
      <c r="B153" s="31" t="str">
        <f>VLOOKUP($A153,'SAP- FACT'!$A:$AE,12,0)</f>
        <v>SANTOS ARIAS IVONNE</v>
      </c>
      <c r="C153" s="31" t="str">
        <f>VLOOKUP($A153,'SAP- FACT'!$A:$AE,2,0)</f>
        <v>B010-00019211</v>
      </c>
      <c r="D153" s="31" t="str">
        <f>VLOOKUP($A153,'SAP- FACT'!$A:$AE,2,0)</f>
        <v>B010-00019211</v>
      </c>
      <c r="E153" s="32">
        <v>45566</v>
      </c>
      <c r="F153" s="32">
        <f>VLOOKUP($A153,'SAP- FACT'!$A:$AE,5,0)</f>
        <v>45453</v>
      </c>
      <c r="G153" s="32">
        <f>VLOOKUP($A153,'SAP- FACT'!$A:$AE,19,0)</f>
        <v>45453</v>
      </c>
      <c r="H153" s="31" t="s">
        <v>8512</v>
      </c>
      <c r="I153" s="31" t="str">
        <f>VLOOKUP($A153,'SAP- FACT'!$A:$AE,3,0)</f>
        <v>Boleta</v>
      </c>
      <c r="J153" s="31" t="str">
        <f>IF(VLOOKUP($A153,'SAP- FACT'!$A:$AE,15,0)=0,"PEN","USD")</f>
        <v>PEN</v>
      </c>
      <c r="K153" s="31" t="s">
        <v>8499</v>
      </c>
      <c r="L153" s="31">
        <v>1</v>
      </c>
      <c r="M153" s="33">
        <f>IF(J153="PEN",VLOOKUP($A153,'SAP- FACT'!$A:$AE,14,0),VLOOKUP($A153,'SAP- FACT'!$A:$AE,15,0))</f>
        <v>6.76</v>
      </c>
      <c r="N153" s="31" t="str">
        <f>IF(VLOOKUP($A153,'SAP- FACT'!$A:$AE,15,0)=0,"PEN","USD")</f>
        <v>PEN</v>
      </c>
      <c r="O153" s="31" t="str">
        <f>VLOOKUP($A153,'SAP- FACT'!$A:$AE,4,0)</f>
        <v>Ecom - CONTADO / CASH - PE 2820 TEL: 972738280 Basado en Entregas 09-0007-</v>
      </c>
    </row>
    <row r="154" spans="1:15" x14ac:dyDescent="0.2">
      <c r="A154" s="31">
        <f t="shared" si="2"/>
        <v>153</v>
      </c>
      <c r="B154" s="31" t="str">
        <f>VLOOKUP($A154,'SAP- FACT'!$A:$AE,12,0)</f>
        <v>PIEROLA CHAVARRIA,LESLY ANGELICA</v>
      </c>
      <c r="C154" s="31" t="str">
        <f>VLOOKUP($A154,'SAP- FACT'!$A:$AE,2,0)</f>
        <v>B010-00019386</v>
      </c>
      <c r="D154" s="31" t="str">
        <f>VLOOKUP($A154,'SAP- FACT'!$A:$AE,2,0)</f>
        <v>B010-00019386</v>
      </c>
      <c r="E154" s="32">
        <v>45566</v>
      </c>
      <c r="F154" s="32">
        <f>VLOOKUP($A154,'SAP- FACT'!$A:$AE,5,0)</f>
        <v>45471</v>
      </c>
      <c r="G154" s="32">
        <f>VLOOKUP($A154,'SAP- FACT'!$A:$AE,19,0)</f>
        <v>45471</v>
      </c>
      <c r="H154" s="31" t="s">
        <v>8512</v>
      </c>
      <c r="I154" s="31" t="str">
        <f>VLOOKUP($A154,'SAP- FACT'!$A:$AE,3,0)</f>
        <v>Boleta</v>
      </c>
      <c r="J154" s="31" t="str">
        <f>IF(VLOOKUP($A154,'SAP- FACT'!$A:$AE,15,0)=0,"PEN","USD")</f>
        <v>PEN</v>
      </c>
      <c r="K154" s="31" t="s">
        <v>8499</v>
      </c>
      <c r="L154" s="31">
        <v>1</v>
      </c>
      <c r="M154" s="33">
        <f>IF(J154="PEN",VLOOKUP($A154,'SAP- FACT'!$A:$AE,14,0),VLOOKUP($A154,'SAP- FACT'!$A:$AE,15,0))</f>
        <v>6.79</v>
      </c>
      <c r="N154" s="31" t="str">
        <f>IF(VLOOKUP($A154,'SAP- FACT'!$A:$AE,15,0)=0,"PEN","USD")</f>
        <v>PEN</v>
      </c>
      <c r="O154" s="31" t="str">
        <f>VLOOKUP($A154,'SAP- FACT'!$A:$AE,4,0)</f>
        <v>Ecom - CONTADO / CASH - PE 3169 TEL: 941717951 Basado en Pedidos de client</v>
      </c>
    </row>
    <row r="155" spans="1:15" x14ac:dyDescent="0.2">
      <c r="A155" s="31">
        <f t="shared" si="2"/>
        <v>154</v>
      </c>
      <c r="B155" s="31" t="str">
        <f>VLOOKUP($A155,'SAP- FACT'!$A:$AE,12,0)</f>
        <v>COSMOPOLIS BARRIENTOS,NICOLAS X</v>
      </c>
      <c r="C155" s="31" t="str">
        <f>VLOOKUP($A155,'SAP- FACT'!$A:$AE,2,0)</f>
        <v>B010-00020359</v>
      </c>
      <c r="D155" s="31" t="str">
        <f>VLOOKUP($A155,'SAP- FACT'!$A:$AE,2,0)</f>
        <v>B010-00020359</v>
      </c>
      <c r="E155" s="32">
        <v>45566</v>
      </c>
      <c r="F155" s="32">
        <f>VLOOKUP($A155,'SAP- FACT'!$A:$AE,5,0)</f>
        <v>45545</v>
      </c>
      <c r="G155" s="32">
        <f>VLOOKUP($A155,'SAP- FACT'!$A:$AE,19,0)</f>
        <v>45545</v>
      </c>
      <c r="H155" s="31" t="s">
        <v>8512</v>
      </c>
      <c r="I155" s="31" t="str">
        <f>VLOOKUP($A155,'SAP- FACT'!$A:$AE,3,0)</f>
        <v>Boleta</v>
      </c>
      <c r="J155" s="31" t="str">
        <f>IF(VLOOKUP($A155,'SAP- FACT'!$A:$AE,15,0)=0,"PEN","USD")</f>
        <v>PEN</v>
      </c>
      <c r="K155" s="31" t="s">
        <v>8499</v>
      </c>
      <c r="L155" s="31">
        <v>1</v>
      </c>
      <c r="M155" s="33">
        <f>IF(J155="PEN",VLOOKUP($A155,'SAP- FACT'!$A:$AE,14,0),VLOOKUP($A155,'SAP- FACT'!$A:$AE,15,0))</f>
        <v>6.92</v>
      </c>
      <c r="N155" s="31" t="str">
        <f>IF(VLOOKUP($A155,'SAP- FACT'!$A:$AE,15,0)=0,"PEN","USD")</f>
        <v>PEN</v>
      </c>
      <c r="O155" s="31" t="str">
        <f>VLOOKUP($A155,'SAP- FACT'!$A:$AE,4,0)</f>
        <v>Venta Asistida - CONTADO / CASH - PE 4736 TEL: 964366461 ENVÍO Basado en Entregas 09</v>
      </c>
    </row>
    <row r="156" spans="1:15" x14ac:dyDescent="0.2">
      <c r="A156" s="31">
        <f t="shared" si="2"/>
        <v>155</v>
      </c>
      <c r="B156" s="31" t="str">
        <f>VLOOKUP($A156,'SAP- FACT'!$A:$AE,12,0)</f>
        <v>MOSTACCERO DIEGO</v>
      </c>
      <c r="C156" s="31" t="str">
        <f>VLOOKUP($A156,'SAP- FACT'!$A:$AE,2,0)</f>
        <v>B010-00018890</v>
      </c>
      <c r="D156" s="31" t="str">
        <f>VLOOKUP($A156,'SAP- FACT'!$A:$AE,2,0)</f>
        <v>B010-00018890</v>
      </c>
      <c r="E156" s="32">
        <v>45566</v>
      </c>
      <c r="F156" s="32">
        <f>VLOOKUP($A156,'SAP- FACT'!$A:$AE,5,0)</f>
        <v>45432</v>
      </c>
      <c r="G156" s="32">
        <f>VLOOKUP($A156,'SAP- FACT'!$A:$AE,19,0)</f>
        <v>45432</v>
      </c>
      <c r="H156" s="31" t="s">
        <v>8512</v>
      </c>
      <c r="I156" s="31" t="str">
        <f>VLOOKUP($A156,'SAP- FACT'!$A:$AE,3,0)</f>
        <v>Boleta</v>
      </c>
      <c r="J156" s="31" t="str">
        <f>IF(VLOOKUP($A156,'SAP- FACT'!$A:$AE,15,0)=0,"PEN","USD")</f>
        <v>PEN</v>
      </c>
      <c r="K156" s="31" t="s">
        <v>8499</v>
      </c>
      <c r="L156" s="31">
        <v>1</v>
      </c>
      <c r="M156" s="33">
        <f>IF(J156="PEN",VLOOKUP($A156,'SAP- FACT'!$A:$AE,14,0),VLOOKUP($A156,'SAP- FACT'!$A:$AE,15,0))</f>
        <v>6.93</v>
      </c>
      <c r="N156" s="31" t="str">
        <f>IF(VLOOKUP($A156,'SAP- FACT'!$A:$AE,15,0)=0,"PEN","USD")</f>
        <v>PEN</v>
      </c>
      <c r="O156" s="31" t="str">
        <f>VLOOKUP($A156,'SAP- FACT'!$A:$AE,4,0)</f>
        <v>Ecom - CONTADO / CASH - PE 2416 TEL: 948059004 Basado en Pedidos de client</v>
      </c>
    </row>
    <row r="157" spans="1:15" x14ac:dyDescent="0.2">
      <c r="A157" s="31">
        <f t="shared" si="2"/>
        <v>156</v>
      </c>
      <c r="B157" s="31" t="str">
        <f>VLOOKUP($A157,'SAP- FACT'!$A:$AE,12,0)</f>
        <v>PIAGGUIO TORRE,TAGLE GIANNINA MARIA</v>
      </c>
      <c r="C157" s="31" t="str">
        <f>VLOOKUP($A157,'SAP- FACT'!$A:$AE,2,0)</f>
        <v>B010-00017898</v>
      </c>
      <c r="D157" s="31" t="str">
        <f>VLOOKUP($A157,'SAP- FACT'!$A:$AE,2,0)</f>
        <v>B010-00017898</v>
      </c>
      <c r="E157" s="32">
        <v>45566</v>
      </c>
      <c r="F157" s="32">
        <f>VLOOKUP($A157,'SAP- FACT'!$A:$AE,5,0)</f>
        <v>45334</v>
      </c>
      <c r="G157" s="32">
        <f>VLOOKUP($A157,'SAP- FACT'!$A:$AE,19,0)</f>
        <v>45334</v>
      </c>
      <c r="H157" s="31" t="s">
        <v>8512</v>
      </c>
      <c r="I157" s="31" t="str">
        <f>VLOOKUP($A157,'SAP- FACT'!$A:$AE,3,0)</f>
        <v>Boleta</v>
      </c>
      <c r="J157" s="31" t="str">
        <f>IF(VLOOKUP($A157,'SAP- FACT'!$A:$AE,15,0)=0,"PEN","USD")</f>
        <v>PEN</v>
      </c>
      <c r="K157" s="31" t="s">
        <v>8499</v>
      </c>
      <c r="L157" s="31">
        <v>1</v>
      </c>
      <c r="M157" s="33">
        <f>IF(J157="PEN",VLOOKUP($A157,'SAP- FACT'!$A:$AE,14,0),VLOOKUP($A157,'SAP- FACT'!$A:$AE,15,0))</f>
        <v>6.93</v>
      </c>
      <c r="N157" s="31" t="str">
        <f>IF(VLOOKUP($A157,'SAP- FACT'!$A:$AE,15,0)=0,"PEN","USD")</f>
        <v>PEN</v>
      </c>
      <c r="O157" s="31" t="str">
        <f>VLOOKUP($A157,'SAP- FACT'!$A:$AE,4,0)</f>
        <v>Ecom - CONTADO / CASH - PE 0654 TEL: 998331550 Basado en Pedidos de client</v>
      </c>
    </row>
    <row r="158" spans="1:15" x14ac:dyDescent="0.2">
      <c r="A158" s="31">
        <f t="shared" si="2"/>
        <v>157</v>
      </c>
      <c r="B158" s="31" t="str">
        <f>VLOOKUP($A158,'SAP- FACT'!$A:$AE,12,0)</f>
        <v>ABAD VILLALTA EVELYN</v>
      </c>
      <c r="C158" s="31" t="str">
        <f>VLOOKUP($A158,'SAP- FACT'!$A:$AE,2,0)</f>
        <v>B010-00019372</v>
      </c>
      <c r="D158" s="31" t="str">
        <f>VLOOKUP($A158,'SAP- FACT'!$A:$AE,2,0)</f>
        <v>B010-00019372</v>
      </c>
      <c r="E158" s="32">
        <v>45566</v>
      </c>
      <c r="F158" s="32">
        <f>VLOOKUP($A158,'SAP- FACT'!$A:$AE,5,0)</f>
        <v>45469</v>
      </c>
      <c r="G158" s="32">
        <f>VLOOKUP($A158,'SAP- FACT'!$A:$AE,19,0)</f>
        <v>45469</v>
      </c>
      <c r="H158" s="31" t="s">
        <v>8512</v>
      </c>
      <c r="I158" s="31" t="str">
        <f>VLOOKUP($A158,'SAP- FACT'!$A:$AE,3,0)</f>
        <v>Boleta</v>
      </c>
      <c r="J158" s="31" t="str">
        <f>IF(VLOOKUP($A158,'SAP- FACT'!$A:$AE,15,0)=0,"PEN","USD")</f>
        <v>PEN</v>
      </c>
      <c r="K158" s="31" t="s">
        <v>8499</v>
      </c>
      <c r="L158" s="31">
        <v>1</v>
      </c>
      <c r="M158" s="33">
        <f>IF(J158="PEN",VLOOKUP($A158,'SAP- FACT'!$A:$AE,14,0),VLOOKUP($A158,'SAP- FACT'!$A:$AE,15,0))</f>
        <v>6.93</v>
      </c>
      <c r="N158" s="31" t="str">
        <f>IF(VLOOKUP($A158,'SAP- FACT'!$A:$AE,15,0)=0,"PEN","USD")</f>
        <v>PEN</v>
      </c>
      <c r="O158" s="31" t="str">
        <f>VLOOKUP($A158,'SAP- FACT'!$A:$AE,4,0)</f>
        <v>Ecom - CONTADO / CASH - PE 3137 TEL: 922397851 Basado en Pedidos de client</v>
      </c>
    </row>
    <row r="159" spans="1:15" x14ac:dyDescent="0.2">
      <c r="A159" s="31">
        <f t="shared" si="2"/>
        <v>158</v>
      </c>
      <c r="B159" s="31" t="str">
        <f>VLOOKUP($A159,'SAP- FACT'!$A:$AE,12,0)</f>
        <v>ZEVALLOS VALVERDE,PATRICIA CECILIA</v>
      </c>
      <c r="C159" s="31" t="str">
        <f>VLOOKUP($A159,'SAP- FACT'!$A:$AE,2,0)</f>
        <v>B010-00019394</v>
      </c>
      <c r="D159" s="31" t="str">
        <f>VLOOKUP($A159,'SAP- FACT'!$A:$AE,2,0)</f>
        <v>B010-00019394</v>
      </c>
      <c r="E159" s="32">
        <v>45566</v>
      </c>
      <c r="F159" s="32">
        <f>VLOOKUP($A159,'SAP- FACT'!$A:$AE,5,0)</f>
        <v>45471</v>
      </c>
      <c r="G159" s="32">
        <f>VLOOKUP($A159,'SAP- FACT'!$A:$AE,19,0)</f>
        <v>45471</v>
      </c>
      <c r="H159" s="31" t="s">
        <v>8512</v>
      </c>
      <c r="I159" s="31" t="str">
        <f>VLOOKUP($A159,'SAP- FACT'!$A:$AE,3,0)</f>
        <v>Boleta</v>
      </c>
      <c r="J159" s="31" t="str">
        <f>IF(VLOOKUP($A159,'SAP- FACT'!$A:$AE,15,0)=0,"PEN","USD")</f>
        <v>PEN</v>
      </c>
      <c r="K159" s="31" t="s">
        <v>8499</v>
      </c>
      <c r="L159" s="31">
        <v>1</v>
      </c>
      <c r="M159" s="33">
        <f>IF(J159="PEN",VLOOKUP($A159,'SAP- FACT'!$A:$AE,14,0),VLOOKUP($A159,'SAP- FACT'!$A:$AE,15,0))</f>
        <v>6.93</v>
      </c>
      <c r="N159" s="31" t="str">
        <f>IF(VLOOKUP($A159,'SAP- FACT'!$A:$AE,15,0)=0,"PEN","USD")</f>
        <v>PEN</v>
      </c>
      <c r="O159" s="31" t="str">
        <f>VLOOKUP($A159,'SAP- FACT'!$A:$AE,4,0)</f>
        <v>Ecom - CONTADO / CASH - PE 3209 TEL: 992364928 Basado en Pedidos de client</v>
      </c>
    </row>
    <row r="160" spans="1:15" x14ac:dyDescent="0.2">
      <c r="A160" s="31">
        <f t="shared" si="2"/>
        <v>159</v>
      </c>
      <c r="B160" s="31" t="str">
        <f>VLOOKUP($A160,'SAP- FACT'!$A:$AE,12,0)</f>
        <v>PINASCO ESPINOSA SANDRA</v>
      </c>
      <c r="C160" s="31" t="str">
        <f>VLOOKUP($A160,'SAP- FACT'!$A:$AE,2,0)</f>
        <v>B010-00019165</v>
      </c>
      <c r="D160" s="31" t="str">
        <f>VLOOKUP($A160,'SAP- FACT'!$A:$AE,2,0)</f>
        <v>B010-00019165</v>
      </c>
      <c r="E160" s="32">
        <v>45566</v>
      </c>
      <c r="F160" s="32">
        <f>VLOOKUP($A160,'SAP- FACT'!$A:$AE,5,0)</f>
        <v>45446</v>
      </c>
      <c r="G160" s="32">
        <f>VLOOKUP($A160,'SAP- FACT'!$A:$AE,19,0)</f>
        <v>45446</v>
      </c>
      <c r="H160" s="31" t="s">
        <v>8512</v>
      </c>
      <c r="I160" s="31" t="str">
        <f>VLOOKUP($A160,'SAP- FACT'!$A:$AE,3,0)</f>
        <v>Boleta</v>
      </c>
      <c r="J160" s="31" t="str">
        <f>IF(VLOOKUP($A160,'SAP- FACT'!$A:$AE,15,0)=0,"PEN","USD")</f>
        <v>PEN</v>
      </c>
      <c r="K160" s="31" t="s">
        <v>8499</v>
      </c>
      <c r="L160" s="31">
        <v>1</v>
      </c>
      <c r="M160" s="33">
        <f>IF(J160="PEN",VLOOKUP($A160,'SAP- FACT'!$A:$AE,14,0),VLOOKUP($A160,'SAP- FACT'!$A:$AE,15,0))</f>
        <v>6.96</v>
      </c>
      <c r="N160" s="31" t="str">
        <f>IF(VLOOKUP($A160,'SAP- FACT'!$A:$AE,15,0)=0,"PEN","USD")</f>
        <v>PEN</v>
      </c>
      <c r="O160" s="31" t="str">
        <f>VLOOKUP($A160,'SAP- FACT'!$A:$AE,4,0)</f>
        <v>Ecom - CONTADO / CASH - PE 2742 TEL: 999858654 Basado en Entregas 09-0007-</v>
      </c>
    </row>
    <row r="161" spans="1:15" x14ac:dyDescent="0.2">
      <c r="A161" s="31">
        <f t="shared" si="2"/>
        <v>160</v>
      </c>
      <c r="B161" s="31" t="str">
        <f>VLOOKUP($A161,'SAP- FACT'!$A:$AE,12,0)</f>
        <v>PET HOME VET EIRL</v>
      </c>
      <c r="C161" s="31" t="str">
        <f>VLOOKUP($A161,'SAP- FACT'!$A:$AE,2,0)</f>
        <v>F010-00025797</v>
      </c>
      <c r="D161" s="31" t="str">
        <f>VLOOKUP($A161,'SAP- FACT'!$A:$AE,2,0)</f>
        <v>F010-00025797</v>
      </c>
      <c r="E161" s="32">
        <v>45566</v>
      </c>
      <c r="F161" s="32">
        <f>VLOOKUP($A161,'SAP- FACT'!$A:$AE,5,0)</f>
        <v>45538</v>
      </c>
      <c r="G161" s="32">
        <f>VLOOKUP($A161,'SAP- FACT'!$A:$AE,19,0)</f>
        <v>45538</v>
      </c>
      <c r="H161" s="31" t="s">
        <v>8512</v>
      </c>
      <c r="I161" s="31" t="str">
        <f>VLOOKUP($A161,'SAP- FACT'!$A:$AE,3,0)</f>
        <v>Factura</v>
      </c>
      <c r="J161" s="31" t="str">
        <f>IF(VLOOKUP($A161,'SAP- FACT'!$A:$AE,15,0)=0,"PEN","USD")</f>
        <v>PEN</v>
      </c>
      <c r="K161" s="31" t="s">
        <v>8499</v>
      </c>
      <c r="L161" s="31">
        <v>1</v>
      </c>
      <c r="M161" s="33">
        <f>IF(J161="PEN",VLOOKUP($A161,'SAP- FACT'!$A:$AE,14,0),VLOOKUP($A161,'SAP- FACT'!$A:$AE,15,0))</f>
        <v>7.15</v>
      </c>
      <c r="N161" s="31" t="str">
        <f>IF(VLOOKUP($A161,'SAP- FACT'!$A:$AE,15,0)=0,"PEN","USD")</f>
        <v>PEN</v>
      </c>
      <c r="O161" s="31" t="str">
        <f>VLOOKUP($A161,'SAP- FACT'!$A:$AE,4,0)</f>
        <v>Ecom - CONTADO / CASH - Facturas clientes - C20611069112</v>
      </c>
    </row>
    <row r="162" spans="1:15" x14ac:dyDescent="0.2">
      <c r="A162" s="31">
        <f t="shared" si="2"/>
        <v>161</v>
      </c>
      <c r="B162" s="31" t="str">
        <f>VLOOKUP($A162,'SAP- FACT'!$A:$AE,12,0)</f>
        <v>VARGAS JEARI</v>
      </c>
      <c r="C162" s="31" t="str">
        <f>VLOOKUP($A162,'SAP- FACT'!$A:$AE,2,0)</f>
        <v>B010-00017926</v>
      </c>
      <c r="D162" s="31" t="str">
        <f>VLOOKUP($A162,'SAP- FACT'!$A:$AE,2,0)</f>
        <v>B010-00017926</v>
      </c>
      <c r="E162" s="32">
        <v>45566</v>
      </c>
      <c r="F162" s="32">
        <f>VLOOKUP($A162,'SAP- FACT'!$A:$AE,5,0)</f>
        <v>45336</v>
      </c>
      <c r="G162" s="32">
        <f>VLOOKUP($A162,'SAP- FACT'!$A:$AE,19,0)</f>
        <v>45336</v>
      </c>
      <c r="H162" s="31" t="s">
        <v>8512</v>
      </c>
      <c r="I162" s="31" t="str">
        <f>VLOOKUP($A162,'SAP- FACT'!$A:$AE,3,0)</f>
        <v>Boleta</v>
      </c>
      <c r="J162" s="31" t="str">
        <f>IF(VLOOKUP($A162,'SAP- FACT'!$A:$AE,15,0)=0,"PEN","USD")</f>
        <v>PEN</v>
      </c>
      <c r="K162" s="31" t="s">
        <v>8499</v>
      </c>
      <c r="L162" s="31">
        <v>1</v>
      </c>
      <c r="M162" s="33">
        <f>IF(J162="PEN",VLOOKUP($A162,'SAP- FACT'!$A:$AE,14,0),VLOOKUP($A162,'SAP- FACT'!$A:$AE,15,0))</f>
        <v>7.15</v>
      </c>
      <c r="N162" s="31" t="str">
        <f>IF(VLOOKUP($A162,'SAP- FACT'!$A:$AE,15,0)=0,"PEN","USD")</f>
        <v>PEN</v>
      </c>
      <c r="O162" s="31" t="str">
        <f>VLOOKUP($A162,'SAP- FACT'!$A:$AE,4,0)</f>
        <v>Ecom - CONTADO / CASH - PE 0725 TEL: 8299275580 Basado en Pedidos de clien</v>
      </c>
    </row>
    <row r="163" spans="1:15" x14ac:dyDescent="0.2">
      <c r="A163" s="31">
        <f t="shared" si="2"/>
        <v>162</v>
      </c>
      <c r="B163" s="31" t="str">
        <f>VLOOKUP($A163,'SAP- FACT'!$A:$AE,12,0)</f>
        <v>POLO RODRÍGUEZ IVAN SMITH</v>
      </c>
      <c r="C163" s="31" t="str">
        <f>VLOOKUP($A163,'SAP- FACT'!$A:$AE,2,0)</f>
        <v>B010-00018544</v>
      </c>
      <c r="D163" s="31" t="str">
        <f>VLOOKUP($A163,'SAP- FACT'!$A:$AE,2,0)</f>
        <v>B010-00018544</v>
      </c>
      <c r="E163" s="32">
        <v>45566</v>
      </c>
      <c r="F163" s="32">
        <f>VLOOKUP($A163,'SAP- FACT'!$A:$AE,5,0)</f>
        <v>45400</v>
      </c>
      <c r="G163" s="32">
        <f>VLOOKUP($A163,'SAP- FACT'!$A:$AE,19,0)</f>
        <v>45400</v>
      </c>
      <c r="H163" s="31" t="s">
        <v>8512</v>
      </c>
      <c r="I163" s="31" t="str">
        <f>VLOOKUP($A163,'SAP- FACT'!$A:$AE,3,0)</f>
        <v>Boleta</v>
      </c>
      <c r="J163" s="31" t="str">
        <f>IF(VLOOKUP($A163,'SAP- FACT'!$A:$AE,15,0)=0,"PEN","USD")</f>
        <v>PEN</v>
      </c>
      <c r="K163" s="31" t="s">
        <v>8499</v>
      </c>
      <c r="L163" s="31">
        <v>1</v>
      </c>
      <c r="M163" s="33">
        <f>IF(J163="PEN",VLOOKUP($A163,'SAP- FACT'!$A:$AE,14,0),VLOOKUP($A163,'SAP- FACT'!$A:$AE,15,0))</f>
        <v>7.22</v>
      </c>
      <c r="N163" s="31" t="str">
        <f>IF(VLOOKUP($A163,'SAP- FACT'!$A:$AE,15,0)=0,"PEN","USD")</f>
        <v>PEN</v>
      </c>
      <c r="O163" s="31" t="str">
        <f>VLOOKUP($A163,'SAP- FACT'!$A:$AE,4,0)</f>
        <v>Ecom - CONTADO / CASH - PE 1788 TEL: 958762785 Basado en Pedidos de client</v>
      </c>
    </row>
    <row r="164" spans="1:15" x14ac:dyDescent="0.2">
      <c r="A164" s="31">
        <f t="shared" si="2"/>
        <v>163</v>
      </c>
      <c r="B164" s="31" t="str">
        <f>VLOOKUP($A164,'SAP- FACT'!$A:$AE,12,0)</f>
        <v>LIVIA ALBA ROCÍO</v>
      </c>
      <c r="C164" s="31" t="str">
        <f>VLOOKUP($A164,'SAP- FACT'!$A:$AE,2,0)</f>
        <v>B010-00020237</v>
      </c>
      <c r="D164" s="31" t="str">
        <f>VLOOKUP($A164,'SAP- FACT'!$A:$AE,2,0)</f>
        <v>B010-00020237</v>
      </c>
      <c r="E164" s="32">
        <v>45566</v>
      </c>
      <c r="F164" s="32">
        <f>VLOOKUP($A164,'SAP- FACT'!$A:$AE,5,0)</f>
        <v>45533</v>
      </c>
      <c r="G164" s="32">
        <f>VLOOKUP($A164,'SAP- FACT'!$A:$AE,19,0)</f>
        <v>45533</v>
      </c>
      <c r="H164" s="31" t="s">
        <v>8512</v>
      </c>
      <c r="I164" s="31" t="str">
        <f>VLOOKUP($A164,'SAP- FACT'!$A:$AE,3,0)</f>
        <v>Boleta</v>
      </c>
      <c r="J164" s="31" t="str">
        <f>IF(VLOOKUP($A164,'SAP- FACT'!$A:$AE,15,0)=0,"PEN","USD")</f>
        <v>PEN</v>
      </c>
      <c r="K164" s="31" t="s">
        <v>8499</v>
      </c>
      <c r="L164" s="31">
        <v>1</v>
      </c>
      <c r="M164" s="33">
        <f>IF(J164="PEN",VLOOKUP($A164,'SAP- FACT'!$A:$AE,14,0),VLOOKUP($A164,'SAP- FACT'!$A:$AE,15,0))</f>
        <v>7.25</v>
      </c>
      <c r="N164" s="31" t="str">
        <f>IF(VLOOKUP($A164,'SAP- FACT'!$A:$AE,15,0)=0,"PEN","USD")</f>
        <v>PEN</v>
      </c>
      <c r="O164" s="31" t="str">
        <f>VLOOKUP($A164,'SAP- FACT'!$A:$AE,4,0)</f>
        <v>Ecom - CONTADO / CASH - PE 4517 TEL: 975417103 RECOJO Basado en Pedidos de</v>
      </c>
    </row>
    <row r="165" spans="1:15" x14ac:dyDescent="0.2">
      <c r="A165" s="31">
        <f t="shared" si="2"/>
        <v>164</v>
      </c>
      <c r="B165" s="31" t="str">
        <f>VLOOKUP($A165,'SAP- FACT'!$A:$AE,12,0)</f>
        <v>VALDIVIA PAULO</v>
      </c>
      <c r="C165" s="31" t="str">
        <f>VLOOKUP($A165,'SAP- FACT'!$A:$AE,2,0)</f>
        <v>B010-00019217</v>
      </c>
      <c r="D165" s="31" t="str">
        <f>VLOOKUP($A165,'SAP- FACT'!$A:$AE,2,0)</f>
        <v>B010-00019217</v>
      </c>
      <c r="E165" s="32">
        <v>45566</v>
      </c>
      <c r="F165" s="32">
        <f>VLOOKUP($A165,'SAP- FACT'!$A:$AE,5,0)</f>
        <v>45453</v>
      </c>
      <c r="G165" s="32">
        <f>VLOOKUP($A165,'SAP- FACT'!$A:$AE,19,0)</f>
        <v>45453</v>
      </c>
      <c r="H165" s="31" t="s">
        <v>8512</v>
      </c>
      <c r="I165" s="31" t="str">
        <f>VLOOKUP($A165,'SAP- FACT'!$A:$AE,3,0)</f>
        <v>Boleta</v>
      </c>
      <c r="J165" s="31" t="str">
        <f>IF(VLOOKUP($A165,'SAP- FACT'!$A:$AE,15,0)=0,"PEN","USD")</f>
        <v>PEN</v>
      </c>
      <c r="K165" s="31" t="s">
        <v>8499</v>
      </c>
      <c r="L165" s="31">
        <v>1</v>
      </c>
      <c r="M165" s="33">
        <f>IF(J165="PEN",VLOOKUP($A165,'SAP- FACT'!$A:$AE,14,0),VLOOKUP($A165,'SAP- FACT'!$A:$AE,15,0))</f>
        <v>7.27</v>
      </c>
      <c r="N165" s="31" t="str">
        <f>IF(VLOOKUP($A165,'SAP- FACT'!$A:$AE,15,0)=0,"PEN","USD")</f>
        <v>PEN</v>
      </c>
      <c r="O165" s="31" t="str">
        <f>VLOOKUP($A165,'SAP- FACT'!$A:$AE,4,0)</f>
        <v>Ecom - CONTADO / CASH - PE 2829 TEL: 955766027 Basado en Pedidos de client</v>
      </c>
    </row>
    <row r="166" spans="1:15" x14ac:dyDescent="0.2">
      <c r="A166" s="31">
        <f t="shared" si="2"/>
        <v>165</v>
      </c>
      <c r="B166" s="31" t="str">
        <f>VLOOKUP($A166,'SAP- FACT'!$A:$AE,12,0)</f>
        <v>BAZALAR CHAVARRIA MARCIA MIRELLA</v>
      </c>
      <c r="C166" s="31" t="str">
        <f>VLOOKUP($A166,'SAP- FACT'!$A:$AE,2,0)</f>
        <v>B010-00020270</v>
      </c>
      <c r="D166" s="31" t="str">
        <f>VLOOKUP($A166,'SAP- FACT'!$A:$AE,2,0)</f>
        <v>B010-00020270</v>
      </c>
      <c r="E166" s="32">
        <v>45566</v>
      </c>
      <c r="F166" s="32">
        <f>VLOOKUP($A166,'SAP- FACT'!$A:$AE,5,0)</f>
        <v>45538</v>
      </c>
      <c r="G166" s="32">
        <f>VLOOKUP($A166,'SAP- FACT'!$A:$AE,19,0)</f>
        <v>45538</v>
      </c>
      <c r="H166" s="31" t="s">
        <v>8512</v>
      </c>
      <c r="I166" s="31" t="str">
        <f>VLOOKUP($A166,'SAP- FACT'!$A:$AE,3,0)</f>
        <v>Boleta</v>
      </c>
      <c r="J166" s="31" t="str">
        <f>IF(VLOOKUP($A166,'SAP- FACT'!$A:$AE,15,0)=0,"PEN","USD")</f>
        <v>PEN</v>
      </c>
      <c r="K166" s="31" t="s">
        <v>8499</v>
      </c>
      <c r="L166" s="31">
        <v>1</v>
      </c>
      <c r="M166" s="33">
        <f>IF(J166="PEN",VLOOKUP($A166,'SAP- FACT'!$A:$AE,14,0),VLOOKUP($A166,'SAP- FACT'!$A:$AE,15,0))</f>
        <v>7.34</v>
      </c>
      <c r="N166" s="31" t="str">
        <f>IF(VLOOKUP($A166,'SAP- FACT'!$A:$AE,15,0)=0,"PEN","USD")</f>
        <v>PEN</v>
      </c>
      <c r="O166" s="31" t="str">
        <f>VLOOKUP($A166,'SAP- FACT'!$A:$AE,4,0)</f>
        <v>Ecom - CONTADO / CASH - PE 4562 TEL: 924962656 ENVÍO Basado en Entregas 09</v>
      </c>
    </row>
    <row r="167" spans="1:15" x14ac:dyDescent="0.2">
      <c r="A167" s="31">
        <f t="shared" si="2"/>
        <v>166</v>
      </c>
      <c r="B167" s="31" t="str">
        <f>VLOOKUP($A167,'SAP- FACT'!$A:$AE,12,0)</f>
        <v>MORENO SALCEDO,MARIO ALFONSO</v>
      </c>
      <c r="C167" s="31" t="str">
        <f>VLOOKUP($A167,'SAP- FACT'!$A:$AE,2,0)</f>
        <v>B010-00019452</v>
      </c>
      <c r="D167" s="31" t="str">
        <f>VLOOKUP($A167,'SAP- FACT'!$A:$AE,2,0)</f>
        <v>B010-00019452</v>
      </c>
      <c r="E167" s="32">
        <v>45566</v>
      </c>
      <c r="F167" s="32">
        <f>VLOOKUP($A167,'SAP- FACT'!$A:$AE,5,0)</f>
        <v>45482</v>
      </c>
      <c r="G167" s="32">
        <f>VLOOKUP($A167,'SAP- FACT'!$A:$AE,19,0)</f>
        <v>45482</v>
      </c>
      <c r="H167" s="31" t="s">
        <v>8512</v>
      </c>
      <c r="I167" s="31" t="str">
        <f>VLOOKUP($A167,'SAP- FACT'!$A:$AE,3,0)</f>
        <v>Boleta</v>
      </c>
      <c r="J167" s="31" t="str">
        <f>IF(VLOOKUP($A167,'SAP- FACT'!$A:$AE,15,0)=0,"PEN","USD")</f>
        <v>PEN</v>
      </c>
      <c r="K167" s="31" t="s">
        <v>8499</v>
      </c>
      <c r="L167" s="31">
        <v>1</v>
      </c>
      <c r="M167" s="33">
        <f>IF(J167="PEN",VLOOKUP($A167,'SAP- FACT'!$A:$AE,14,0),VLOOKUP($A167,'SAP- FACT'!$A:$AE,15,0))</f>
        <v>7.42</v>
      </c>
      <c r="N167" s="31" t="str">
        <f>IF(VLOOKUP($A167,'SAP- FACT'!$A:$AE,15,0)=0,"PEN","USD")</f>
        <v>PEN</v>
      </c>
      <c r="O167" s="31" t="str">
        <f>VLOOKUP($A167,'SAP- FACT'!$A:$AE,4,0)</f>
        <v>Ecom - CONTADO / CASH - PE 3316 Basado en Pedidos de cliente JQQZNNSSK. Ba</v>
      </c>
    </row>
    <row r="168" spans="1:15" x14ac:dyDescent="0.2">
      <c r="A168" s="31">
        <f t="shared" si="2"/>
        <v>167</v>
      </c>
      <c r="B168" s="31" t="str">
        <f>VLOOKUP($A168,'SAP- FACT'!$A:$AE,12,0)</f>
        <v>GOICOCHEA AVILA,SARA LULIANA</v>
      </c>
      <c r="C168" s="31" t="str">
        <f>VLOOKUP($A168,'SAP- FACT'!$A:$AE,2,0)</f>
        <v>B010-00020078</v>
      </c>
      <c r="D168" s="31" t="str">
        <f>VLOOKUP($A168,'SAP- FACT'!$A:$AE,2,0)</f>
        <v>B010-00020078</v>
      </c>
      <c r="E168" s="32">
        <v>45566</v>
      </c>
      <c r="F168" s="32">
        <f>VLOOKUP($A168,'SAP- FACT'!$A:$AE,5,0)</f>
        <v>45525</v>
      </c>
      <c r="G168" s="32">
        <f>VLOOKUP($A168,'SAP- FACT'!$A:$AE,19,0)</f>
        <v>45525</v>
      </c>
      <c r="H168" s="31" t="s">
        <v>8512</v>
      </c>
      <c r="I168" s="31" t="str">
        <f>VLOOKUP($A168,'SAP- FACT'!$A:$AE,3,0)</f>
        <v>Boleta</v>
      </c>
      <c r="J168" s="31" t="str">
        <f>IF(VLOOKUP($A168,'SAP- FACT'!$A:$AE,15,0)=0,"PEN","USD")</f>
        <v>PEN</v>
      </c>
      <c r="K168" s="31" t="s">
        <v>8499</v>
      </c>
      <c r="L168" s="31">
        <v>1</v>
      </c>
      <c r="M168" s="33">
        <f>IF(J168="PEN",VLOOKUP($A168,'SAP- FACT'!$A:$AE,14,0),VLOOKUP($A168,'SAP- FACT'!$A:$AE,15,0))</f>
        <v>7.47</v>
      </c>
      <c r="N168" s="31" t="str">
        <f>IF(VLOOKUP($A168,'SAP- FACT'!$A:$AE,15,0)=0,"PEN","USD")</f>
        <v>PEN</v>
      </c>
      <c r="O168" s="31" t="str">
        <f>VLOOKUP($A168,'SAP- FACT'!$A:$AE,4,0)</f>
        <v>Ecom - CONTADO / CASH - PE 4264 TEL: 995008790 ENVÍO Basado en Entregas 09</v>
      </c>
    </row>
    <row r="169" spans="1:15" x14ac:dyDescent="0.2">
      <c r="A169" s="31">
        <f t="shared" si="2"/>
        <v>168</v>
      </c>
      <c r="B169" s="31" t="str">
        <f>VLOOKUP($A169,'SAP- FACT'!$A:$AE,12,0)</f>
        <v>CASTAÑEDA ALVARADO,ALEJANDRA DANIELA</v>
      </c>
      <c r="C169" s="31" t="str">
        <f>VLOOKUP($A169,'SAP- FACT'!$A:$AE,2,0)</f>
        <v>B010-00018564</v>
      </c>
      <c r="D169" s="31" t="str">
        <f>VLOOKUP($A169,'SAP- FACT'!$A:$AE,2,0)</f>
        <v>B010-00018564</v>
      </c>
      <c r="E169" s="32">
        <v>45566</v>
      </c>
      <c r="F169" s="32">
        <f>VLOOKUP($A169,'SAP- FACT'!$A:$AE,5,0)</f>
        <v>45401</v>
      </c>
      <c r="G169" s="32">
        <f>VLOOKUP($A169,'SAP- FACT'!$A:$AE,19,0)</f>
        <v>45401</v>
      </c>
      <c r="H169" s="31" t="s">
        <v>8512</v>
      </c>
      <c r="I169" s="31" t="str">
        <f>VLOOKUP($A169,'SAP- FACT'!$A:$AE,3,0)</f>
        <v>Boleta</v>
      </c>
      <c r="J169" s="31" t="str">
        <f>IF(VLOOKUP($A169,'SAP- FACT'!$A:$AE,15,0)=0,"PEN","USD")</f>
        <v>PEN</v>
      </c>
      <c r="K169" s="31" t="s">
        <v>8499</v>
      </c>
      <c r="L169" s="31">
        <v>1</v>
      </c>
      <c r="M169" s="33">
        <f>IF(J169="PEN",VLOOKUP($A169,'SAP- FACT'!$A:$AE,14,0),VLOOKUP($A169,'SAP- FACT'!$A:$AE,15,0))</f>
        <v>7.51</v>
      </c>
      <c r="N169" s="31" t="str">
        <f>IF(VLOOKUP($A169,'SAP- FACT'!$A:$AE,15,0)=0,"PEN","USD")</f>
        <v>PEN</v>
      </c>
      <c r="O169" s="31" t="str">
        <f>VLOOKUP($A169,'SAP- FACT'!$A:$AE,4,0)</f>
        <v>Juntoz - CONTADO / CASH - NO DESPACHAR Basado en Entregas 09-0013-00003806.</v>
      </c>
    </row>
    <row r="170" spans="1:15" x14ac:dyDescent="0.2">
      <c r="A170" s="31">
        <f t="shared" si="2"/>
        <v>169</v>
      </c>
      <c r="B170" s="31" t="str">
        <f>VLOOKUP($A170,'SAP- FACT'!$A:$AE,12,0)</f>
        <v>TAIRA MONICA</v>
      </c>
      <c r="C170" s="31" t="str">
        <f>VLOOKUP($A170,'SAP- FACT'!$A:$AE,2,0)</f>
        <v>B010-00018099</v>
      </c>
      <c r="D170" s="31" t="str">
        <f>VLOOKUP($A170,'SAP- FACT'!$A:$AE,2,0)</f>
        <v>B010-00018099</v>
      </c>
      <c r="E170" s="32">
        <v>45566</v>
      </c>
      <c r="F170" s="32">
        <f>VLOOKUP($A170,'SAP- FACT'!$A:$AE,5,0)</f>
        <v>45351</v>
      </c>
      <c r="G170" s="32">
        <f>VLOOKUP($A170,'SAP- FACT'!$A:$AE,19,0)</f>
        <v>45351</v>
      </c>
      <c r="H170" s="31" t="s">
        <v>8512</v>
      </c>
      <c r="I170" s="31" t="str">
        <f>VLOOKUP($A170,'SAP- FACT'!$A:$AE,3,0)</f>
        <v>Boleta</v>
      </c>
      <c r="J170" s="31" t="str">
        <f>IF(VLOOKUP($A170,'SAP- FACT'!$A:$AE,15,0)=0,"PEN","USD")</f>
        <v>PEN</v>
      </c>
      <c r="K170" s="31" t="s">
        <v>8499</v>
      </c>
      <c r="L170" s="31">
        <v>1</v>
      </c>
      <c r="M170" s="33">
        <f>IF(J170="PEN",VLOOKUP($A170,'SAP- FACT'!$A:$AE,14,0),VLOOKUP($A170,'SAP- FACT'!$A:$AE,15,0))</f>
        <v>7.58</v>
      </c>
      <c r="N170" s="31" t="str">
        <f>IF(VLOOKUP($A170,'SAP- FACT'!$A:$AE,15,0)=0,"PEN","USD")</f>
        <v>PEN</v>
      </c>
      <c r="O170" s="31" t="str">
        <f>VLOOKUP($A170,'SAP- FACT'!$A:$AE,4,0)</f>
        <v>Ecom - CONTADO / CASH - PE 1010 TEL: 952329816 Basado en Pedidos de client</v>
      </c>
    </row>
    <row r="171" spans="1:15" x14ac:dyDescent="0.2">
      <c r="A171" s="31">
        <f t="shared" si="2"/>
        <v>170</v>
      </c>
      <c r="B171" s="31" t="str">
        <f>VLOOKUP($A171,'SAP- FACT'!$A:$AE,12,0)</f>
        <v>ALCANTARA SEGURA,MILAGROS LIDBET</v>
      </c>
      <c r="C171" s="31" t="str">
        <f>VLOOKUP($A171,'SAP- FACT'!$A:$AE,2,0)</f>
        <v>B010-00020052</v>
      </c>
      <c r="D171" s="31" t="str">
        <f>VLOOKUP($A171,'SAP- FACT'!$A:$AE,2,0)</f>
        <v>B010-00020052</v>
      </c>
      <c r="E171" s="32">
        <v>45566</v>
      </c>
      <c r="F171" s="32">
        <f>VLOOKUP($A171,'SAP- FACT'!$A:$AE,5,0)</f>
        <v>45523</v>
      </c>
      <c r="G171" s="32">
        <f>VLOOKUP($A171,'SAP- FACT'!$A:$AE,19,0)</f>
        <v>45523</v>
      </c>
      <c r="H171" s="31" t="s">
        <v>8512</v>
      </c>
      <c r="I171" s="31" t="str">
        <f>VLOOKUP($A171,'SAP- FACT'!$A:$AE,3,0)</f>
        <v>Boleta</v>
      </c>
      <c r="J171" s="31" t="str">
        <f>IF(VLOOKUP($A171,'SAP- FACT'!$A:$AE,15,0)=0,"PEN","USD")</f>
        <v>PEN</v>
      </c>
      <c r="K171" s="31" t="s">
        <v>8499</v>
      </c>
      <c r="L171" s="31">
        <v>1</v>
      </c>
      <c r="M171" s="33">
        <f>IF(J171="PEN",VLOOKUP($A171,'SAP- FACT'!$A:$AE,14,0),VLOOKUP($A171,'SAP- FACT'!$A:$AE,15,0))</f>
        <v>7.58</v>
      </c>
      <c r="N171" s="31" t="str">
        <f>IF(VLOOKUP($A171,'SAP- FACT'!$A:$AE,15,0)=0,"PEN","USD")</f>
        <v>PEN</v>
      </c>
      <c r="O171" s="31" t="str">
        <f>VLOOKUP($A171,'SAP- FACT'!$A:$AE,4,0)</f>
        <v>Ecom - CONTADO / CASH - PE 4214 TEL: 941801835 ENVÍO Basado en Entregas 09</v>
      </c>
    </row>
    <row r="172" spans="1:15" x14ac:dyDescent="0.2">
      <c r="A172" s="31">
        <f t="shared" si="2"/>
        <v>171</v>
      </c>
      <c r="B172" s="31" t="str">
        <f>VLOOKUP($A172,'SAP- FACT'!$A:$AE,12,0)</f>
        <v>TORRES ASCURRA GIANELLA ZORAYA</v>
      </c>
      <c r="C172" s="31" t="str">
        <f>VLOOKUP($A172,'SAP- FACT'!$A:$AE,2,0)</f>
        <v>B010-00019283</v>
      </c>
      <c r="D172" s="31" t="str">
        <f>VLOOKUP($A172,'SAP- FACT'!$A:$AE,2,0)</f>
        <v>B010-00019283</v>
      </c>
      <c r="E172" s="32">
        <v>45566</v>
      </c>
      <c r="F172" s="32">
        <f>VLOOKUP($A172,'SAP- FACT'!$A:$AE,5,0)</f>
        <v>45460</v>
      </c>
      <c r="G172" s="32">
        <f>VLOOKUP($A172,'SAP- FACT'!$A:$AE,19,0)</f>
        <v>45460</v>
      </c>
      <c r="H172" s="31" t="s">
        <v>8512</v>
      </c>
      <c r="I172" s="31" t="str">
        <f>VLOOKUP($A172,'SAP- FACT'!$A:$AE,3,0)</f>
        <v>Boleta</v>
      </c>
      <c r="J172" s="31" t="str">
        <f>IF(VLOOKUP($A172,'SAP- FACT'!$A:$AE,15,0)=0,"PEN","USD")</f>
        <v>PEN</v>
      </c>
      <c r="K172" s="31" t="s">
        <v>8499</v>
      </c>
      <c r="L172" s="31">
        <v>1</v>
      </c>
      <c r="M172" s="33">
        <f>IF(J172="PEN",VLOOKUP($A172,'SAP- FACT'!$A:$AE,14,0),VLOOKUP($A172,'SAP- FACT'!$A:$AE,15,0))</f>
        <v>7.64</v>
      </c>
      <c r="N172" s="31" t="str">
        <f>IF(VLOOKUP($A172,'SAP- FACT'!$A:$AE,15,0)=0,"PEN","USD")</f>
        <v>PEN</v>
      </c>
      <c r="O172" s="31" t="str">
        <f>VLOOKUP($A172,'SAP- FACT'!$A:$AE,4,0)</f>
        <v>Ecom - CONTADO / CASH - PE 2954 TEL: 941090254 Basado en Pedidos de client</v>
      </c>
    </row>
    <row r="173" spans="1:15" x14ac:dyDescent="0.2">
      <c r="A173" s="31">
        <f t="shared" si="2"/>
        <v>172</v>
      </c>
      <c r="B173" s="31" t="str">
        <f>VLOOKUP($A173,'SAP- FACT'!$A:$AE,12,0)</f>
        <v>CHAPARRO ESCALONA  LETNY</v>
      </c>
      <c r="C173" s="31" t="str">
        <f>VLOOKUP($A173,'SAP- FACT'!$A:$AE,2,0)</f>
        <v>B010-00019061</v>
      </c>
      <c r="D173" s="31" t="str">
        <f>VLOOKUP($A173,'SAP- FACT'!$A:$AE,2,0)</f>
        <v>B010-00019061</v>
      </c>
      <c r="E173" s="32">
        <v>45566</v>
      </c>
      <c r="F173" s="32">
        <f>VLOOKUP($A173,'SAP- FACT'!$A:$AE,5,0)</f>
        <v>45442</v>
      </c>
      <c r="G173" s="32">
        <f>VLOOKUP($A173,'SAP- FACT'!$A:$AE,19,0)</f>
        <v>45442</v>
      </c>
      <c r="H173" s="31" t="s">
        <v>8512</v>
      </c>
      <c r="I173" s="31" t="str">
        <f>VLOOKUP($A173,'SAP- FACT'!$A:$AE,3,0)</f>
        <v>Boleta</v>
      </c>
      <c r="J173" s="31" t="str">
        <f>IF(VLOOKUP($A173,'SAP- FACT'!$A:$AE,15,0)=0,"PEN","USD")</f>
        <v>PEN</v>
      </c>
      <c r="K173" s="31" t="s">
        <v>8499</v>
      </c>
      <c r="L173" s="31">
        <v>1</v>
      </c>
      <c r="M173" s="33">
        <f>IF(J173="PEN",VLOOKUP($A173,'SAP- FACT'!$A:$AE,14,0),VLOOKUP($A173,'SAP- FACT'!$A:$AE,15,0))</f>
        <v>7.71</v>
      </c>
      <c r="N173" s="31" t="str">
        <f>IF(VLOOKUP($A173,'SAP- FACT'!$A:$AE,15,0)=0,"PEN","USD")</f>
        <v>PEN</v>
      </c>
      <c r="O173" s="31" t="str">
        <f>VLOOKUP($A173,'SAP- FACT'!$A:$AE,4,0)</f>
        <v>Ecom - CONTADO / CASH - PE 2702 TEL: 910377540 Basado en Pedidos de client</v>
      </c>
    </row>
    <row r="174" spans="1:15" x14ac:dyDescent="0.2">
      <c r="A174" s="31">
        <f t="shared" si="2"/>
        <v>173</v>
      </c>
      <c r="B174" s="31" t="str">
        <f>VLOOKUP($A174,'SAP- FACT'!$A:$AE,12,0)</f>
        <v>ALZAMORA SOLIS HERNAN</v>
      </c>
      <c r="C174" s="31" t="str">
        <f>VLOOKUP($A174,'SAP- FACT'!$A:$AE,2,0)</f>
        <v>B010-00017917</v>
      </c>
      <c r="D174" s="31" t="str">
        <f>VLOOKUP($A174,'SAP- FACT'!$A:$AE,2,0)</f>
        <v>B010-00017917</v>
      </c>
      <c r="E174" s="32">
        <v>45566</v>
      </c>
      <c r="F174" s="32">
        <f>VLOOKUP($A174,'SAP- FACT'!$A:$AE,5,0)</f>
        <v>45335</v>
      </c>
      <c r="G174" s="32">
        <f>VLOOKUP($A174,'SAP- FACT'!$A:$AE,19,0)</f>
        <v>45335</v>
      </c>
      <c r="H174" s="31" t="s">
        <v>8512</v>
      </c>
      <c r="I174" s="31" t="str">
        <f>VLOOKUP($A174,'SAP- FACT'!$A:$AE,3,0)</f>
        <v>Boleta</v>
      </c>
      <c r="J174" s="31" t="str">
        <f>IF(VLOOKUP($A174,'SAP- FACT'!$A:$AE,15,0)=0,"PEN","USD")</f>
        <v>PEN</v>
      </c>
      <c r="K174" s="31" t="s">
        <v>8499</v>
      </c>
      <c r="L174" s="31">
        <v>1</v>
      </c>
      <c r="M174" s="33">
        <f>IF(J174="PEN",VLOOKUP($A174,'SAP- FACT'!$A:$AE,14,0),VLOOKUP($A174,'SAP- FACT'!$A:$AE,15,0))</f>
        <v>7.73</v>
      </c>
      <c r="N174" s="31" t="str">
        <f>IF(VLOOKUP($A174,'SAP- FACT'!$A:$AE,15,0)=0,"PEN","USD")</f>
        <v>PEN</v>
      </c>
      <c r="O174" s="31" t="str">
        <f>VLOOKUP($A174,'SAP- FACT'!$A:$AE,4,0)</f>
        <v>Ecom - CONTADO / CASH - PE 0705 TEL: 998880383 Basado en Pedidos de client</v>
      </c>
    </row>
    <row r="175" spans="1:15" x14ac:dyDescent="0.2">
      <c r="A175" s="31">
        <f t="shared" si="2"/>
        <v>174</v>
      </c>
      <c r="B175" s="31" t="str">
        <f>VLOOKUP($A175,'SAP- FACT'!$A:$AE,12,0)</f>
        <v>SALDARRIAGA MIMBELA FABIAN</v>
      </c>
      <c r="C175" s="31" t="str">
        <f>VLOOKUP($A175,'SAP- FACT'!$A:$AE,2,0)</f>
        <v>B010-00020247</v>
      </c>
      <c r="D175" s="31" t="str">
        <f>VLOOKUP($A175,'SAP- FACT'!$A:$AE,2,0)</f>
        <v>B010-00020247</v>
      </c>
      <c r="E175" s="32">
        <v>45566</v>
      </c>
      <c r="F175" s="32">
        <f>VLOOKUP($A175,'SAP- FACT'!$A:$AE,5,0)</f>
        <v>45537</v>
      </c>
      <c r="G175" s="32">
        <f>VLOOKUP($A175,'SAP- FACT'!$A:$AE,19,0)</f>
        <v>45537</v>
      </c>
      <c r="H175" s="31" t="s">
        <v>8512</v>
      </c>
      <c r="I175" s="31" t="str">
        <f>VLOOKUP($A175,'SAP- FACT'!$A:$AE,3,0)</f>
        <v>Boleta</v>
      </c>
      <c r="J175" s="31" t="str">
        <f>IF(VLOOKUP($A175,'SAP- FACT'!$A:$AE,15,0)=0,"PEN","USD")</f>
        <v>PEN</v>
      </c>
      <c r="K175" s="31" t="s">
        <v>8499</v>
      </c>
      <c r="L175" s="31">
        <v>1</v>
      </c>
      <c r="M175" s="33">
        <f>IF(J175="PEN",VLOOKUP($A175,'SAP- FACT'!$A:$AE,14,0),VLOOKUP($A175,'SAP- FACT'!$A:$AE,15,0))</f>
        <v>7.78</v>
      </c>
      <c r="N175" s="31" t="str">
        <f>IF(VLOOKUP($A175,'SAP- FACT'!$A:$AE,15,0)=0,"PEN","USD")</f>
        <v>PEN</v>
      </c>
      <c r="O175" s="31" t="str">
        <f>VLOOKUP($A175,'SAP- FACT'!$A:$AE,4,0)</f>
        <v>Ecom - CONTADO / CASH - PE 4544 TEL: 993687783 ENVÍO Basado en Pedidos de</v>
      </c>
    </row>
    <row r="176" spans="1:15" x14ac:dyDescent="0.2">
      <c r="A176" s="31">
        <f t="shared" si="2"/>
        <v>175</v>
      </c>
      <c r="B176" s="31" t="str">
        <f>VLOOKUP($A176,'SAP- FACT'!$A:$AE,12,0)</f>
        <v>RODRIGUEZ RAMOS CRISTIAN</v>
      </c>
      <c r="C176" s="31" t="str">
        <f>VLOOKUP($A176,'SAP- FACT'!$A:$AE,2,0)</f>
        <v>B010-00019273</v>
      </c>
      <c r="D176" s="31" t="str">
        <f>VLOOKUP($A176,'SAP- FACT'!$A:$AE,2,0)</f>
        <v>B010-00019273</v>
      </c>
      <c r="E176" s="32">
        <v>45566</v>
      </c>
      <c r="F176" s="32">
        <f>VLOOKUP($A176,'SAP- FACT'!$A:$AE,5,0)</f>
        <v>45457</v>
      </c>
      <c r="G176" s="32">
        <f>VLOOKUP($A176,'SAP- FACT'!$A:$AE,19,0)</f>
        <v>45457</v>
      </c>
      <c r="H176" s="31" t="s">
        <v>8512</v>
      </c>
      <c r="I176" s="31" t="str">
        <f>VLOOKUP($A176,'SAP- FACT'!$A:$AE,3,0)</f>
        <v>Boleta</v>
      </c>
      <c r="J176" s="31" t="str">
        <f>IF(VLOOKUP($A176,'SAP- FACT'!$A:$AE,15,0)=0,"PEN","USD")</f>
        <v>PEN</v>
      </c>
      <c r="K176" s="31" t="s">
        <v>8499</v>
      </c>
      <c r="L176" s="31">
        <v>1</v>
      </c>
      <c r="M176" s="33">
        <f>IF(J176="PEN",VLOOKUP($A176,'SAP- FACT'!$A:$AE,14,0),VLOOKUP($A176,'SAP- FACT'!$A:$AE,15,0))</f>
        <v>7.83</v>
      </c>
      <c r="N176" s="31" t="str">
        <f>IF(VLOOKUP($A176,'SAP- FACT'!$A:$AE,15,0)=0,"PEN","USD")</f>
        <v>PEN</v>
      </c>
      <c r="O176" s="31" t="str">
        <f>VLOOKUP($A176,'SAP- FACT'!$A:$AE,4,0)</f>
        <v>Ecom - CONTADO / CASH - PE 2928 TEL: 983205939 Basado en Pedidos de client</v>
      </c>
    </row>
    <row r="177" spans="1:15" x14ac:dyDescent="0.2">
      <c r="A177" s="31">
        <f t="shared" si="2"/>
        <v>176</v>
      </c>
      <c r="B177" s="31" t="str">
        <f>VLOOKUP($A177,'SAP- FACT'!$A:$AE,12,0)</f>
        <v>ARENAS PRUDENCIO LAURA</v>
      </c>
      <c r="C177" s="31" t="str">
        <f>VLOOKUP($A177,'SAP- FACT'!$A:$AE,2,0)</f>
        <v>B010-00017957</v>
      </c>
      <c r="D177" s="31" t="str">
        <f>VLOOKUP($A177,'SAP- FACT'!$A:$AE,2,0)</f>
        <v>B010-00017957</v>
      </c>
      <c r="E177" s="32">
        <v>45566</v>
      </c>
      <c r="F177" s="32">
        <f>VLOOKUP($A177,'SAP- FACT'!$A:$AE,5,0)</f>
        <v>45342</v>
      </c>
      <c r="G177" s="32">
        <f>VLOOKUP($A177,'SAP- FACT'!$A:$AE,19,0)</f>
        <v>45342</v>
      </c>
      <c r="H177" s="31" t="s">
        <v>8512</v>
      </c>
      <c r="I177" s="31" t="str">
        <f>VLOOKUP($A177,'SAP- FACT'!$A:$AE,3,0)</f>
        <v>Boleta</v>
      </c>
      <c r="J177" s="31" t="str">
        <f>IF(VLOOKUP($A177,'SAP- FACT'!$A:$AE,15,0)=0,"PEN","USD")</f>
        <v>PEN</v>
      </c>
      <c r="K177" s="31" t="s">
        <v>8499</v>
      </c>
      <c r="L177" s="31">
        <v>1</v>
      </c>
      <c r="M177" s="33">
        <f>IF(J177="PEN",VLOOKUP($A177,'SAP- FACT'!$A:$AE,14,0),VLOOKUP($A177,'SAP- FACT'!$A:$AE,15,0))</f>
        <v>7.86</v>
      </c>
      <c r="N177" s="31" t="str">
        <f>IF(VLOOKUP($A177,'SAP- FACT'!$A:$AE,15,0)=0,"PEN","USD")</f>
        <v>PEN</v>
      </c>
      <c r="O177" s="31" t="str">
        <f>VLOOKUP($A177,'SAP- FACT'!$A:$AE,4,0)</f>
        <v>Ecom - CONTADO / CASH - PE 0812 TEL: 977176653 Basado en Pedidos de client</v>
      </c>
    </row>
    <row r="178" spans="1:15" x14ac:dyDescent="0.2">
      <c r="A178" s="31">
        <f t="shared" si="2"/>
        <v>177</v>
      </c>
      <c r="B178" s="31" t="str">
        <f>VLOOKUP($A178,'SAP- FACT'!$A:$AE,12,0)</f>
        <v>FLORES SANCHEZ SAMUEL</v>
      </c>
      <c r="C178" s="31" t="str">
        <f>VLOOKUP($A178,'SAP- FACT'!$A:$AE,2,0)</f>
        <v>B010-00020093</v>
      </c>
      <c r="D178" s="31" t="str">
        <f>VLOOKUP($A178,'SAP- FACT'!$A:$AE,2,0)</f>
        <v>B010-00020093</v>
      </c>
      <c r="E178" s="32">
        <v>45566</v>
      </c>
      <c r="F178" s="32">
        <f>VLOOKUP($A178,'SAP- FACT'!$A:$AE,5,0)</f>
        <v>45526</v>
      </c>
      <c r="G178" s="32">
        <f>VLOOKUP($A178,'SAP- FACT'!$A:$AE,19,0)</f>
        <v>45526</v>
      </c>
      <c r="H178" s="31" t="s">
        <v>8512</v>
      </c>
      <c r="I178" s="31" t="str">
        <f>VLOOKUP($A178,'SAP- FACT'!$A:$AE,3,0)</f>
        <v>Boleta</v>
      </c>
      <c r="J178" s="31" t="str">
        <f>IF(VLOOKUP($A178,'SAP- FACT'!$A:$AE,15,0)=0,"PEN","USD")</f>
        <v>PEN</v>
      </c>
      <c r="K178" s="31" t="s">
        <v>8499</v>
      </c>
      <c r="L178" s="31">
        <v>1</v>
      </c>
      <c r="M178" s="33">
        <f>IF(J178="PEN",VLOOKUP($A178,'SAP- FACT'!$A:$AE,14,0),VLOOKUP($A178,'SAP- FACT'!$A:$AE,15,0))</f>
        <v>7.87</v>
      </c>
      <c r="N178" s="31" t="str">
        <f>IF(VLOOKUP($A178,'SAP- FACT'!$A:$AE,15,0)=0,"PEN","USD")</f>
        <v>PEN</v>
      </c>
      <c r="O178" s="31" t="str">
        <f>VLOOKUP($A178,'SAP- FACT'!$A:$AE,4,0)</f>
        <v>Ecom - CONTADO / CASH - PE 4303 TEL: 975613383 RECOJO Basado en Entregas 0</v>
      </c>
    </row>
    <row r="179" spans="1:15" x14ac:dyDescent="0.2">
      <c r="A179" s="31">
        <f t="shared" si="2"/>
        <v>178</v>
      </c>
      <c r="B179" s="31" t="str">
        <f>VLOOKUP($A179,'SAP- FACT'!$A:$AE,12,0)</f>
        <v>MURO PAZ VICTOR</v>
      </c>
      <c r="C179" s="31" t="str">
        <f>VLOOKUP($A179,'SAP- FACT'!$A:$AE,2,0)</f>
        <v>B010-00019329</v>
      </c>
      <c r="D179" s="31" t="str">
        <f>VLOOKUP($A179,'SAP- FACT'!$A:$AE,2,0)</f>
        <v>B010-00019329</v>
      </c>
      <c r="E179" s="32">
        <v>45566</v>
      </c>
      <c r="F179" s="32">
        <f>VLOOKUP($A179,'SAP- FACT'!$A:$AE,5,0)</f>
        <v>45463</v>
      </c>
      <c r="G179" s="32">
        <f>VLOOKUP($A179,'SAP- FACT'!$A:$AE,19,0)</f>
        <v>45463</v>
      </c>
      <c r="H179" s="31" t="s">
        <v>8512</v>
      </c>
      <c r="I179" s="31" t="str">
        <f>VLOOKUP($A179,'SAP- FACT'!$A:$AE,3,0)</f>
        <v>Boleta</v>
      </c>
      <c r="J179" s="31" t="str">
        <f>IF(VLOOKUP($A179,'SAP- FACT'!$A:$AE,15,0)=0,"PEN","USD")</f>
        <v>PEN</v>
      </c>
      <c r="K179" s="31" t="s">
        <v>8499</v>
      </c>
      <c r="L179" s="31">
        <v>1</v>
      </c>
      <c r="M179" s="33">
        <f>IF(J179="PEN",VLOOKUP($A179,'SAP- FACT'!$A:$AE,14,0),VLOOKUP($A179,'SAP- FACT'!$A:$AE,15,0))</f>
        <v>7.95</v>
      </c>
      <c r="N179" s="31" t="str">
        <f>IF(VLOOKUP($A179,'SAP- FACT'!$A:$AE,15,0)=0,"PEN","USD")</f>
        <v>PEN</v>
      </c>
      <c r="O179" s="31" t="str">
        <f>VLOOKUP($A179,'SAP- FACT'!$A:$AE,4,0)</f>
        <v>Ecom - CONTADO / CASH - PE 3021 TEL: 908863916 Basado en Pedidos de client</v>
      </c>
    </row>
    <row r="180" spans="1:15" x14ac:dyDescent="0.2">
      <c r="A180" s="31">
        <f t="shared" si="2"/>
        <v>179</v>
      </c>
      <c r="B180" s="31" t="str">
        <f>VLOOKUP($A180,'SAP- FACT'!$A:$AE,12,0)</f>
        <v>FUENTES OSCCO ANDREA VICTORIA</v>
      </c>
      <c r="C180" s="31" t="str">
        <f>VLOOKUP($A180,'SAP- FACT'!$A:$AE,2,0)</f>
        <v>B010-00015806</v>
      </c>
      <c r="D180" s="31" t="str">
        <f>VLOOKUP($A180,'SAP- FACT'!$A:$AE,2,0)</f>
        <v>B010-00015806</v>
      </c>
      <c r="E180" s="32">
        <v>45566</v>
      </c>
      <c r="F180" s="32">
        <f>VLOOKUP($A180,'SAP- FACT'!$A:$AE,5,0)</f>
        <v>45128</v>
      </c>
      <c r="G180" s="32">
        <f>VLOOKUP($A180,'SAP- FACT'!$A:$AE,19,0)</f>
        <v>45128</v>
      </c>
      <c r="H180" s="31" t="s">
        <v>8512</v>
      </c>
      <c r="I180" s="31" t="str">
        <f>VLOOKUP($A180,'SAP- FACT'!$A:$AE,3,0)</f>
        <v>Boleta</v>
      </c>
      <c r="J180" s="31" t="str">
        <f>IF(VLOOKUP($A180,'SAP- FACT'!$A:$AE,15,0)=0,"PEN","USD")</f>
        <v>PEN</v>
      </c>
      <c r="K180" s="31" t="s">
        <v>8499</v>
      </c>
      <c r="L180" s="31">
        <v>1</v>
      </c>
      <c r="M180" s="33">
        <f>IF(J180="PEN",VLOOKUP($A180,'SAP- FACT'!$A:$AE,14,0),VLOOKUP($A180,'SAP- FACT'!$A:$AE,15,0))</f>
        <v>8.0299999999999994</v>
      </c>
      <c r="N180" s="31" t="str">
        <f>IF(VLOOKUP($A180,'SAP- FACT'!$A:$AE,15,0)=0,"PEN","USD")</f>
        <v>PEN</v>
      </c>
      <c r="O180" s="31" t="str">
        <f>VLOOKUP($A180,'SAP- FACT'!$A:$AE,4,0)</f>
        <v>Falabella - CONTADO / CASH - 230003141 Basado en Entregas 09-0010-00055944.</v>
      </c>
    </row>
    <row r="181" spans="1:15" x14ac:dyDescent="0.2">
      <c r="A181" s="31">
        <f t="shared" si="2"/>
        <v>180</v>
      </c>
      <c r="B181" s="31" t="str">
        <f>VLOOKUP($A181,'SAP- FACT'!$A:$AE,12,0)</f>
        <v>DEL MAR LUZ SELENA</v>
      </c>
      <c r="C181" s="31" t="str">
        <f>VLOOKUP($A181,'SAP- FACT'!$A:$AE,2,0)</f>
        <v>B010-00020333</v>
      </c>
      <c r="D181" s="31" t="str">
        <f>VLOOKUP($A181,'SAP- FACT'!$A:$AE,2,0)</f>
        <v>B010-00020333</v>
      </c>
      <c r="E181" s="32">
        <v>45566</v>
      </c>
      <c r="F181" s="32">
        <f>VLOOKUP($A181,'SAP- FACT'!$A:$AE,5,0)</f>
        <v>45544</v>
      </c>
      <c r="G181" s="32">
        <f>VLOOKUP($A181,'SAP- FACT'!$A:$AE,19,0)</f>
        <v>45544</v>
      </c>
      <c r="H181" s="31" t="s">
        <v>8512</v>
      </c>
      <c r="I181" s="31" t="str">
        <f>VLOOKUP($A181,'SAP- FACT'!$A:$AE,3,0)</f>
        <v>Boleta</v>
      </c>
      <c r="J181" s="31" t="str">
        <f>IF(VLOOKUP($A181,'SAP- FACT'!$A:$AE,15,0)=0,"PEN","USD")</f>
        <v>PEN</v>
      </c>
      <c r="K181" s="31" t="s">
        <v>8499</v>
      </c>
      <c r="L181" s="31">
        <v>1</v>
      </c>
      <c r="M181" s="33">
        <f>IF(J181="PEN",VLOOKUP($A181,'SAP- FACT'!$A:$AE,14,0),VLOOKUP($A181,'SAP- FACT'!$A:$AE,15,0))</f>
        <v>8.08</v>
      </c>
      <c r="N181" s="31" t="str">
        <f>IF(VLOOKUP($A181,'SAP- FACT'!$A:$AE,15,0)=0,"PEN","USD")</f>
        <v>PEN</v>
      </c>
      <c r="O181" s="31" t="str">
        <f>VLOOKUP($A181,'SAP- FACT'!$A:$AE,4,0)</f>
        <v>Ecom - CONTADO / CASH - PE 4684 TEL: 992126800 RECOJO Basado en Pedidos de</v>
      </c>
    </row>
    <row r="182" spans="1:15" x14ac:dyDescent="0.2">
      <c r="A182" s="31">
        <f t="shared" si="2"/>
        <v>181</v>
      </c>
      <c r="B182" s="31" t="str">
        <f>VLOOKUP($A182,'SAP- FACT'!$A:$AE,12,0)</f>
        <v>SANTIAGO STEFANY</v>
      </c>
      <c r="C182" s="31" t="str">
        <f>VLOOKUP($A182,'SAP- FACT'!$A:$AE,2,0)</f>
        <v>B010-00020350</v>
      </c>
      <c r="D182" s="31" t="str">
        <f>VLOOKUP($A182,'SAP- FACT'!$A:$AE,2,0)</f>
        <v>B010-00020350</v>
      </c>
      <c r="E182" s="32">
        <v>45566</v>
      </c>
      <c r="F182" s="32">
        <f>VLOOKUP($A182,'SAP- FACT'!$A:$AE,5,0)</f>
        <v>45545</v>
      </c>
      <c r="G182" s="32">
        <f>VLOOKUP($A182,'SAP- FACT'!$A:$AE,19,0)</f>
        <v>45545</v>
      </c>
      <c r="H182" s="31" t="s">
        <v>8512</v>
      </c>
      <c r="I182" s="31" t="str">
        <f>VLOOKUP($A182,'SAP- FACT'!$A:$AE,3,0)</f>
        <v>Boleta</v>
      </c>
      <c r="J182" s="31" t="str">
        <f>IF(VLOOKUP($A182,'SAP- FACT'!$A:$AE,15,0)=0,"PEN","USD")</f>
        <v>PEN</v>
      </c>
      <c r="K182" s="31" t="s">
        <v>8499</v>
      </c>
      <c r="L182" s="31">
        <v>1</v>
      </c>
      <c r="M182" s="33">
        <f>IF(J182="PEN",VLOOKUP($A182,'SAP- FACT'!$A:$AE,14,0),VLOOKUP($A182,'SAP- FACT'!$A:$AE,15,0))</f>
        <v>8.16</v>
      </c>
      <c r="N182" s="31" t="str">
        <f>IF(VLOOKUP($A182,'SAP- FACT'!$A:$AE,15,0)=0,"PEN","USD")</f>
        <v>PEN</v>
      </c>
      <c r="O182" s="31" t="str">
        <f>VLOOKUP($A182,'SAP- FACT'!$A:$AE,4,0)</f>
        <v>Ecom - CONTADO / CASH - PE 4719 TEL: 994349205 ENVÍO Basado en Entregas 09</v>
      </c>
    </row>
    <row r="183" spans="1:15" x14ac:dyDescent="0.2">
      <c r="A183" s="31">
        <f t="shared" si="2"/>
        <v>182</v>
      </c>
      <c r="B183" s="31" t="str">
        <f>VLOOKUP($A183,'SAP- FACT'!$A:$AE,12,0)</f>
        <v>SILVA DANITXA</v>
      </c>
      <c r="C183" s="31" t="str">
        <f>VLOOKUP($A183,'SAP- FACT'!$A:$AE,2,0)</f>
        <v>B010-00018603</v>
      </c>
      <c r="D183" s="31" t="str">
        <f>VLOOKUP($A183,'SAP- FACT'!$A:$AE,2,0)</f>
        <v>B010-00018603</v>
      </c>
      <c r="E183" s="32">
        <v>45566</v>
      </c>
      <c r="F183" s="32">
        <f>VLOOKUP($A183,'SAP- FACT'!$A:$AE,5,0)</f>
        <v>45405</v>
      </c>
      <c r="G183" s="32">
        <f>VLOOKUP($A183,'SAP- FACT'!$A:$AE,19,0)</f>
        <v>45405</v>
      </c>
      <c r="H183" s="31" t="s">
        <v>8512</v>
      </c>
      <c r="I183" s="31" t="str">
        <f>VLOOKUP($A183,'SAP- FACT'!$A:$AE,3,0)</f>
        <v>Boleta</v>
      </c>
      <c r="J183" s="31" t="str">
        <f>IF(VLOOKUP($A183,'SAP- FACT'!$A:$AE,15,0)=0,"PEN","USD")</f>
        <v>PEN</v>
      </c>
      <c r="K183" s="31" t="s">
        <v>8499</v>
      </c>
      <c r="L183" s="31">
        <v>1</v>
      </c>
      <c r="M183" s="33">
        <f>IF(J183="PEN",VLOOKUP($A183,'SAP- FACT'!$A:$AE,14,0),VLOOKUP($A183,'SAP- FACT'!$A:$AE,15,0))</f>
        <v>8.16</v>
      </c>
      <c r="N183" s="31" t="str">
        <f>IF(VLOOKUP($A183,'SAP- FACT'!$A:$AE,15,0)=0,"PEN","USD")</f>
        <v>PEN</v>
      </c>
      <c r="O183" s="31" t="str">
        <f>VLOOKUP($A183,'SAP- FACT'!$A:$AE,4,0)</f>
        <v>Ecom - CONTADO / CASH - PE 1902 TEL: 952636686 Basado en Pedidos de client</v>
      </c>
    </row>
    <row r="184" spans="1:15" x14ac:dyDescent="0.2">
      <c r="A184" s="31">
        <f t="shared" si="2"/>
        <v>183</v>
      </c>
      <c r="B184" s="31" t="str">
        <f>VLOOKUP($A184,'SAP- FACT'!$A:$AE,12,0)</f>
        <v>DAVELOUIS STEPHANIE</v>
      </c>
      <c r="C184" s="31" t="str">
        <f>VLOOKUP($A184,'SAP- FACT'!$A:$AE,2,0)</f>
        <v>B010-00020405</v>
      </c>
      <c r="D184" s="31" t="str">
        <f>VLOOKUP($A184,'SAP- FACT'!$A:$AE,2,0)</f>
        <v>B010-00020405</v>
      </c>
      <c r="E184" s="32">
        <v>45566</v>
      </c>
      <c r="F184" s="32">
        <f>VLOOKUP($A184,'SAP- FACT'!$A:$AE,5,0)</f>
        <v>45551</v>
      </c>
      <c r="G184" s="32">
        <f>VLOOKUP($A184,'SAP- FACT'!$A:$AE,19,0)</f>
        <v>45551</v>
      </c>
      <c r="H184" s="31" t="s">
        <v>8512</v>
      </c>
      <c r="I184" s="31" t="str">
        <f>VLOOKUP($A184,'SAP- FACT'!$A:$AE,3,0)</f>
        <v>Boleta</v>
      </c>
      <c r="J184" s="31" t="str">
        <f>IF(VLOOKUP($A184,'SAP- FACT'!$A:$AE,15,0)=0,"PEN","USD")</f>
        <v>PEN</v>
      </c>
      <c r="K184" s="31" t="s">
        <v>8499</v>
      </c>
      <c r="L184" s="31">
        <v>1</v>
      </c>
      <c r="M184" s="33">
        <f>IF(J184="PEN",VLOOKUP($A184,'SAP- FACT'!$A:$AE,14,0),VLOOKUP($A184,'SAP- FACT'!$A:$AE,15,0))</f>
        <v>8.23</v>
      </c>
      <c r="N184" s="31" t="str">
        <f>IF(VLOOKUP($A184,'SAP- FACT'!$A:$AE,15,0)=0,"PEN","USD")</f>
        <v>PEN</v>
      </c>
      <c r="O184" s="31" t="str">
        <f>VLOOKUP($A184,'SAP- FACT'!$A:$AE,4,0)</f>
        <v>Ecom - CONTADO / CASH - PE 4813 TEL: 903453254 ENVÍO Basado en Pedidos de</v>
      </c>
    </row>
    <row r="185" spans="1:15" x14ac:dyDescent="0.2">
      <c r="A185" s="31">
        <f t="shared" si="2"/>
        <v>184</v>
      </c>
      <c r="B185" s="31" t="str">
        <f>VLOOKUP($A185,'SAP- FACT'!$A:$AE,12,0)</f>
        <v>REYNOSO JELEN</v>
      </c>
      <c r="C185" s="31" t="str">
        <f>VLOOKUP($A185,'SAP- FACT'!$A:$AE,2,0)</f>
        <v>B010-00020471</v>
      </c>
      <c r="D185" s="31" t="str">
        <f>VLOOKUP($A185,'SAP- FACT'!$A:$AE,2,0)</f>
        <v>B010-00020471</v>
      </c>
      <c r="E185" s="32">
        <v>45566</v>
      </c>
      <c r="F185" s="32">
        <f>VLOOKUP($A185,'SAP- FACT'!$A:$AE,5,0)</f>
        <v>45558</v>
      </c>
      <c r="G185" s="32">
        <f>VLOOKUP($A185,'SAP- FACT'!$A:$AE,19,0)</f>
        <v>45558</v>
      </c>
      <c r="H185" s="31" t="s">
        <v>8512</v>
      </c>
      <c r="I185" s="31" t="str">
        <f>VLOOKUP($A185,'SAP- FACT'!$A:$AE,3,0)</f>
        <v>Boleta</v>
      </c>
      <c r="J185" s="31" t="str">
        <f>IF(VLOOKUP($A185,'SAP- FACT'!$A:$AE,15,0)=0,"PEN","USD")</f>
        <v>PEN</v>
      </c>
      <c r="K185" s="31" t="s">
        <v>8499</v>
      </c>
      <c r="L185" s="31">
        <v>1</v>
      </c>
      <c r="M185" s="33">
        <f>IF(J185="PEN",VLOOKUP($A185,'SAP- FACT'!$A:$AE,14,0),VLOOKUP($A185,'SAP- FACT'!$A:$AE,15,0))</f>
        <v>8.3000000000000007</v>
      </c>
      <c r="N185" s="31" t="str">
        <f>IF(VLOOKUP($A185,'SAP- FACT'!$A:$AE,15,0)=0,"PEN","USD")</f>
        <v>PEN</v>
      </c>
      <c r="O185" s="31" t="str">
        <f>VLOOKUP($A185,'SAP- FACT'!$A:$AE,4,0)</f>
        <v>Ecom - CONTADO / CASH - PE 4951 TEL: 934149006 ENVÍO Basado en Pedidos de</v>
      </c>
    </row>
    <row r="186" spans="1:15" x14ac:dyDescent="0.2">
      <c r="A186" s="31">
        <f t="shared" si="2"/>
        <v>185</v>
      </c>
      <c r="B186" s="31" t="str">
        <f>VLOOKUP($A186,'SAP- FACT'!$A:$AE,12,0)</f>
        <v>MARTINEZ CONDOR,MARIA REBECA</v>
      </c>
      <c r="C186" s="31" t="str">
        <f>VLOOKUP($A186,'SAP- FACT'!$A:$AE,2,0)</f>
        <v>B010-00020280</v>
      </c>
      <c r="D186" s="31" t="str">
        <f>VLOOKUP($A186,'SAP- FACT'!$A:$AE,2,0)</f>
        <v>B010-00020280</v>
      </c>
      <c r="E186" s="32">
        <v>45566</v>
      </c>
      <c r="F186" s="32">
        <f>VLOOKUP($A186,'SAP- FACT'!$A:$AE,5,0)</f>
        <v>45538</v>
      </c>
      <c r="G186" s="32">
        <f>VLOOKUP($A186,'SAP- FACT'!$A:$AE,19,0)</f>
        <v>45538</v>
      </c>
      <c r="H186" s="31" t="s">
        <v>8512</v>
      </c>
      <c r="I186" s="31" t="str">
        <f>VLOOKUP($A186,'SAP- FACT'!$A:$AE,3,0)</f>
        <v>Boleta</v>
      </c>
      <c r="J186" s="31" t="str">
        <f>IF(VLOOKUP($A186,'SAP- FACT'!$A:$AE,15,0)=0,"PEN","USD")</f>
        <v>PEN</v>
      </c>
      <c r="K186" s="31" t="s">
        <v>8499</v>
      </c>
      <c r="L186" s="31">
        <v>1</v>
      </c>
      <c r="M186" s="33">
        <f>IF(J186="PEN",VLOOKUP($A186,'SAP- FACT'!$A:$AE,14,0),VLOOKUP($A186,'SAP- FACT'!$A:$AE,15,0))</f>
        <v>8.43</v>
      </c>
      <c r="N186" s="31" t="str">
        <f>IF(VLOOKUP($A186,'SAP- FACT'!$A:$AE,15,0)=0,"PEN","USD")</f>
        <v>PEN</v>
      </c>
      <c r="O186" s="31" t="str">
        <f>VLOOKUP($A186,'SAP- FACT'!$A:$AE,4,0)</f>
        <v>Venta Asistida - CONTADO / CASH - PE 4582 TEL: 940983439 ENVÍO Basado en Entregas 09</v>
      </c>
    </row>
    <row r="187" spans="1:15" x14ac:dyDescent="0.2">
      <c r="A187" s="31">
        <f t="shared" si="2"/>
        <v>186</v>
      </c>
      <c r="B187" s="31" t="str">
        <f>VLOOKUP($A187,'SAP- FACT'!$A:$AE,12,0)</f>
        <v>ALFONSO MARTINI,PATRICIA DIANA</v>
      </c>
      <c r="C187" s="31" t="str">
        <f>VLOOKUP($A187,'SAP- FACT'!$A:$AE,2,0)</f>
        <v>B010-00020451</v>
      </c>
      <c r="D187" s="31" t="str">
        <f>VLOOKUP($A187,'SAP- FACT'!$A:$AE,2,0)</f>
        <v>B010-00020451</v>
      </c>
      <c r="E187" s="32">
        <v>45566</v>
      </c>
      <c r="F187" s="32">
        <f>VLOOKUP($A187,'SAP- FACT'!$A:$AE,5,0)</f>
        <v>45554</v>
      </c>
      <c r="G187" s="32">
        <f>VLOOKUP($A187,'SAP- FACT'!$A:$AE,19,0)</f>
        <v>45554</v>
      </c>
      <c r="H187" s="31" t="s">
        <v>8512</v>
      </c>
      <c r="I187" s="31" t="str">
        <f>VLOOKUP($A187,'SAP- FACT'!$A:$AE,3,0)</f>
        <v>Boleta</v>
      </c>
      <c r="J187" s="31" t="str">
        <f>IF(VLOOKUP($A187,'SAP- FACT'!$A:$AE,15,0)=0,"PEN","USD")</f>
        <v>PEN</v>
      </c>
      <c r="K187" s="31" t="s">
        <v>8499</v>
      </c>
      <c r="L187" s="31">
        <v>1</v>
      </c>
      <c r="M187" s="33">
        <f>IF(J187="PEN",VLOOKUP($A187,'SAP- FACT'!$A:$AE,14,0),VLOOKUP($A187,'SAP- FACT'!$A:$AE,15,0))</f>
        <v>8.4499999999999993</v>
      </c>
      <c r="N187" s="31" t="str">
        <f>IF(VLOOKUP($A187,'SAP- FACT'!$A:$AE,15,0)=0,"PEN","USD")</f>
        <v>PEN</v>
      </c>
      <c r="O187" s="31" t="str">
        <f>VLOOKUP($A187,'SAP- FACT'!$A:$AE,4,0)</f>
        <v>Ecom - CONTADO / CASH - PE 4910 TEL: 987765562 ENVÍO Basado en Entregas 09</v>
      </c>
    </row>
    <row r="188" spans="1:15" x14ac:dyDescent="0.2">
      <c r="A188" s="31">
        <f t="shared" si="2"/>
        <v>187</v>
      </c>
      <c r="B188" s="31" t="str">
        <f>VLOOKUP($A188,'SAP- FACT'!$A:$AE,12,0)</f>
        <v>LEGUA DIAZ MILAGROS</v>
      </c>
      <c r="C188" s="31" t="str">
        <f>VLOOKUP($A188,'SAP- FACT'!$A:$AE,2,0)</f>
        <v>B010-00020418</v>
      </c>
      <c r="D188" s="31" t="str">
        <f>VLOOKUP($A188,'SAP- FACT'!$A:$AE,2,0)</f>
        <v>B010-00020418</v>
      </c>
      <c r="E188" s="32">
        <v>45566</v>
      </c>
      <c r="F188" s="32">
        <f>VLOOKUP($A188,'SAP- FACT'!$A:$AE,5,0)</f>
        <v>45552</v>
      </c>
      <c r="G188" s="32">
        <f>VLOOKUP($A188,'SAP- FACT'!$A:$AE,19,0)</f>
        <v>45552</v>
      </c>
      <c r="H188" s="31" t="s">
        <v>8512</v>
      </c>
      <c r="I188" s="31" t="str">
        <f>VLOOKUP($A188,'SAP- FACT'!$A:$AE,3,0)</f>
        <v>Boleta</v>
      </c>
      <c r="J188" s="31" t="str">
        <f>IF(VLOOKUP($A188,'SAP- FACT'!$A:$AE,15,0)=0,"PEN","USD")</f>
        <v>PEN</v>
      </c>
      <c r="K188" s="31" t="s">
        <v>8499</v>
      </c>
      <c r="L188" s="31">
        <v>1</v>
      </c>
      <c r="M188" s="33">
        <f>IF(J188="PEN",VLOOKUP($A188,'SAP- FACT'!$A:$AE,14,0),VLOOKUP($A188,'SAP- FACT'!$A:$AE,15,0))</f>
        <v>8.48</v>
      </c>
      <c r="N188" s="31" t="str">
        <f>IF(VLOOKUP($A188,'SAP- FACT'!$A:$AE,15,0)=0,"PEN","USD")</f>
        <v>PEN</v>
      </c>
      <c r="O188" s="31" t="str">
        <f>VLOOKUP($A188,'SAP- FACT'!$A:$AE,4,0)</f>
        <v>Ecom - CONTADO / CASH - PE 4840 TEL: 994633856 ENVÍO Basado en Pedidos de</v>
      </c>
    </row>
    <row r="189" spans="1:15" x14ac:dyDescent="0.2">
      <c r="A189" s="31">
        <f t="shared" si="2"/>
        <v>188</v>
      </c>
      <c r="B189" s="31" t="str">
        <f>VLOOKUP($A189,'SAP- FACT'!$A:$AE,12,0)</f>
        <v>BENAVIDES ALVARADO,DIANA CAROLINA</v>
      </c>
      <c r="C189" s="31" t="str">
        <f>VLOOKUP($A189,'SAP- FACT'!$A:$AE,2,0)</f>
        <v>B010-00019018</v>
      </c>
      <c r="D189" s="31" t="str">
        <f>VLOOKUP($A189,'SAP- FACT'!$A:$AE,2,0)</f>
        <v>B010-00019018</v>
      </c>
      <c r="E189" s="32">
        <v>45566</v>
      </c>
      <c r="F189" s="32">
        <f>VLOOKUP($A189,'SAP- FACT'!$A:$AE,5,0)</f>
        <v>45440</v>
      </c>
      <c r="G189" s="32">
        <f>VLOOKUP($A189,'SAP- FACT'!$A:$AE,19,0)</f>
        <v>45440</v>
      </c>
      <c r="H189" s="31" t="s">
        <v>8512</v>
      </c>
      <c r="I189" s="31" t="str">
        <f>VLOOKUP($A189,'SAP- FACT'!$A:$AE,3,0)</f>
        <v>Boleta</v>
      </c>
      <c r="J189" s="31" t="str">
        <f>IF(VLOOKUP($A189,'SAP- FACT'!$A:$AE,15,0)=0,"PEN","USD")</f>
        <v>PEN</v>
      </c>
      <c r="K189" s="31" t="s">
        <v>8499</v>
      </c>
      <c r="L189" s="31">
        <v>1</v>
      </c>
      <c r="M189" s="33">
        <f>IF(J189="PEN",VLOOKUP($A189,'SAP- FACT'!$A:$AE,14,0),VLOOKUP($A189,'SAP- FACT'!$A:$AE,15,0))</f>
        <v>8.5</v>
      </c>
      <c r="N189" s="31" t="str">
        <f>IF(VLOOKUP($A189,'SAP- FACT'!$A:$AE,15,0)=0,"PEN","USD")</f>
        <v>PEN</v>
      </c>
      <c r="O189" s="31" t="str">
        <f>VLOOKUP($A189,'SAP- FACT'!$A:$AE,4,0)</f>
        <v>Ecom - CONTADO / CASH - PE 2579 TEL: 923287431 Basado en Pedidos de client</v>
      </c>
    </row>
    <row r="190" spans="1:15" x14ac:dyDescent="0.2">
      <c r="A190" s="31">
        <f t="shared" si="2"/>
        <v>189</v>
      </c>
      <c r="B190" s="31" t="str">
        <f>VLOOKUP($A190,'SAP- FACT'!$A:$AE,12,0)</f>
        <v>BARRASA DEMIAN,ALEXIS AMARU</v>
      </c>
      <c r="C190" s="31" t="str">
        <f>VLOOKUP($A190,'SAP- FACT'!$A:$AE,2,0)</f>
        <v>B010-00019174</v>
      </c>
      <c r="D190" s="31" t="str">
        <f>VLOOKUP($A190,'SAP- FACT'!$A:$AE,2,0)</f>
        <v>B010-00019174</v>
      </c>
      <c r="E190" s="32">
        <v>45566</v>
      </c>
      <c r="F190" s="32">
        <f>VLOOKUP($A190,'SAP- FACT'!$A:$AE,5,0)</f>
        <v>45446</v>
      </c>
      <c r="G190" s="32">
        <f>VLOOKUP($A190,'SAP- FACT'!$A:$AE,19,0)</f>
        <v>45446</v>
      </c>
      <c r="H190" s="31" t="s">
        <v>8512</v>
      </c>
      <c r="I190" s="31" t="str">
        <f>VLOOKUP($A190,'SAP- FACT'!$A:$AE,3,0)</f>
        <v>Boleta</v>
      </c>
      <c r="J190" s="31" t="str">
        <f>IF(VLOOKUP($A190,'SAP- FACT'!$A:$AE,15,0)=0,"PEN","USD")</f>
        <v>PEN</v>
      </c>
      <c r="K190" s="31" t="s">
        <v>8499</v>
      </c>
      <c r="L190" s="31">
        <v>1</v>
      </c>
      <c r="M190" s="33">
        <f>IF(J190="PEN",VLOOKUP($A190,'SAP- FACT'!$A:$AE,14,0),VLOOKUP($A190,'SAP- FACT'!$A:$AE,15,0))</f>
        <v>8.56</v>
      </c>
      <c r="N190" s="31" t="str">
        <f>IF(VLOOKUP($A190,'SAP- FACT'!$A:$AE,15,0)=0,"PEN","USD")</f>
        <v>PEN</v>
      </c>
      <c r="O190" s="31" t="str">
        <f>VLOOKUP($A190,'SAP- FACT'!$A:$AE,4,0)</f>
        <v>Ecom - CONTADO / CASH - PE 2755 CANITABS TEL: 948067531 Basado en Entregas</v>
      </c>
    </row>
    <row r="191" spans="1:15" x14ac:dyDescent="0.2">
      <c r="A191" s="31">
        <f t="shared" si="2"/>
        <v>190</v>
      </c>
      <c r="B191" s="31" t="str">
        <f>VLOOKUP($A191,'SAP- FACT'!$A:$AE,12,0)</f>
        <v>QUINTO R. SANDRA</v>
      </c>
      <c r="C191" s="31" t="str">
        <f>VLOOKUP($A191,'SAP- FACT'!$A:$AE,2,0)</f>
        <v>B010-00020362</v>
      </c>
      <c r="D191" s="31" t="str">
        <f>VLOOKUP($A191,'SAP- FACT'!$A:$AE,2,0)</f>
        <v>B010-00020362</v>
      </c>
      <c r="E191" s="32">
        <v>45566</v>
      </c>
      <c r="F191" s="32">
        <f>VLOOKUP($A191,'SAP- FACT'!$A:$AE,5,0)</f>
        <v>45545</v>
      </c>
      <c r="G191" s="32">
        <f>VLOOKUP($A191,'SAP- FACT'!$A:$AE,19,0)</f>
        <v>45545</v>
      </c>
      <c r="H191" s="31" t="s">
        <v>8512</v>
      </c>
      <c r="I191" s="31" t="str">
        <f>VLOOKUP($A191,'SAP- FACT'!$A:$AE,3,0)</f>
        <v>Boleta</v>
      </c>
      <c r="J191" s="31" t="str">
        <f>IF(VLOOKUP($A191,'SAP- FACT'!$A:$AE,15,0)=0,"PEN","USD")</f>
        <v>PEN</v>
      </c>
      <c r="K191" s="31" t="s">
        <v>8499</v>
      </c>
      <c r="L191" s="31">
        <v>1</v>
      </c>
      <c r="M191" s="33">
        <f>IF(J191="PEN",VLOOKUP($A191,'SAP- FACT'!$A:$AE,14,0),VLOOKUP($A191,'SAP- FACT'!$A:$AE,15,0))</f>
        <v>8.58</v>
      </c>
      <c r="N191" s="31" t="str">
        <f>IF(VLOOKUP($A191,'SAP- FACT'!$A:$AE,15,0)=0,"PEN","USD")</f>
        <v>PEN</v>
      </c>
      <c r="O191" s="31" t="str">
        <f>VLOOKUP($A191,'SAP- FACT'!$A:$AE,4,0)</f>
        <v>Ecom - CONTADO / CASH - PE 4741 TEL: 943958271 ENVÍO Basado en Entregas 09</v>
      </c>
    </row>
    <row r="192" spans="1:15" x14ac:dyDescent="0.2">
      <c r="A192" s="31">
        <f t="shared" si="2"/>
        <v>191</v>
      </c>
      <c r="B192" s="31" t="str">
        <f>VLOOKUP($A192,'SAP- FACT'!$A:$AE,12,0)</f>
        <v>ESCOBAR COTILLO  ANA GLADYS</v>
      </c>
      <c r="C192" s="31" t="str">
        <f>VLOOKUP($A192,'SAP- FACT'!$A:$AE,2,0)</f>
        <v>B010-00020487</v>
      </c>
      <c r="D192" s="31" t="str">
        <f>VLOOKUP($A192,'SAP- FACT'!$A:$AE,2,0)</f>
        <v>B010-00020487</v>
      </c>
      <c r="E192" s="32">
        <v>45566</v>
      </c>
      <c r="F192" s="32">
        <f>VLOOKUP($A192,'SAP- FACT'!$A:$AE,5,0)</f>
        <v>45558</v>
      </c>
      <c r="G192" s="32">
        <f>VLOOKUP($A192,'SAP- FACT'!$A:$AE,19,0)</f>
        <v>45558</v>
      </c>
      <c r="H192" s="31" t="s">
        <v>8512</v>
      </c>
      <c r="I192" s="31" t="str">
        <f>VLOOKUP($A192,'SAP- FACT'!$A:$AE,3,0)</f>
        <v>Boleta</v>
      </c>
      <c r="J192" s="31" t="str">
        <f>IF(VLOOKUP($A192,'SAP- FACT'!$A:$AE,15,0)=0,"PEN","USD")</f>
        <v>PEN</v>
      </c>
      <c r="K192" s="31" t="s">
        <v>8499</v>
      </c>
      <c r="L192" s="31">
        <v>1</v>
      </c>
      <c r="M192" s="33">
        <f>IF(J192="PEN",VLOOKUP($A192,'SAP- FACT'!$A:$AE,14,0),VLOOKUP($A192,'SAP- FACT'!$A:$AE,15,0))</f>
        <v>8.68</v>
      </c>
      <c r="N192" s="31" t="str">
        <f>IF(VLOOKUP($A192,'SAP- FACT'!$A:$AE,15,0)=0,"PEN","USD")</f>
        <v>PEN</v>
      </c>
      <c r="O192" s="31" t="str">
        <f>VLOOKUP($A192,'SAP- FACT'!$A:$AE,4,0)</f>
        <v>Ecom - CONTADO / CASH - PE 4960 TEL: 996063300 ENVÍO Basado en Pedidos de</v>
      </c>
    </row>
    <row r="193" spans="1:15" x14ac:dyDescent="0.2">
      <c r="A193" s="31">
        <f t="shared" si="2"/>
        <v>192</v>
      </c>
      <c r="B193" s="31" t="str">
        <f>VLOOKUP($A193,'SAP- FACT'!$A:$AE,12,0)</f>
        <v>SARMIENTO ZAGAL ALEJANDRA</v>
      </c>
      <c r="C193" s="31" t="str">
        <f>VLOOKUP($A193,'SAP- FACT'!$A:$AE,2,0)</f>
        <v>B010-00020342</v>
      </c>
      <c r="D193" s="31" t="str">
        <f>VLOOKUP($A193,'SAP- FACT'!$A:$AE,2,0)</f>
        <v>B010-00020342</v>
      </c>
      <c r="E193" s="32">
        <v>45566</v>
      </c>
      <c r="F193" s="32">
        <f>VLOOKUP($A193,'SAP- FACT'!$A:$AE,5,0)</f>
        <v>45544</v>
      </c>
      <c r="G193" s="32">
        <f>VLOOKUP($A193,'SAP- FACT'!$A:$AE,19,0)</f>
        <v>45544</v>
      </c>
      <c r="H193" s="31" t="s">
        <v>8512</v>
      </c>
      <c r="I193" s="31" t="str">
        <f>VLOOKUP($A193,'SAP- FACT'!$A:$AE,3,0)</f>
        <v>Boleta</v>
      </c>
      <c r="J193" s="31" t="str">
        <f>IF(VLOOKUP($A193,'SAP- FACT'!$A:$AE,15,0)=0,"PEN","USD")</f>
        <v>PEN</v>
      </c>
      <c r="K193" s="31" t="s">
        <v>8499</v>
      </c>
      <c r="L193" s="31">
        <v>1</v>
      </c>
      <c r="M193" s="33">
        <f>IF(J193="PEN",VLOOKUP($A193,'SAP- FACT'!$A:$AE,14,0),VLOOKUP($A193,'SAP- FACT'!$A:$AE,15,0))</f>
        <v>8.73</v>
      </c>
      <c r="N193" s="31" t="str">
        <f>IF(VLOOKUP($A193,'SAP- FACT'!$A:$AE,15,0)=0,"PEN","USD")</f>
        <v>PEN</v>
      </c>
      <c r="O193" s="31" t="str">
        <f>VLOOKUP($A193,'SAP- FACT'!$A:$AE,4,0)</f>
        <v>Ecom - CONTADO / CASH - PE 4706 TEL: 906323185 RECOJO Basado en Entregas 0</v>
      </c>
    </row>
    <row r="194" spans="1:15" x14ac:dyDescent="0.2">
      <c r="A194" s="31">
        <f t="shared" si="2"/>
        <v>193</v>
      </c>
      <c r="B194" s="31" t="str">
        <f>VLOOKUP($A194,'SAP- FACT'!$A:$AE,12,0)</f>
        <v>COX FIORELLA</v>
      </c>
      <c r="C194" s="31" t="str">
        <f>VLOOKUP($A194,'SAP- FACT'!$A:$AE,2,0)</f>
        <v>B010-00019383</v>
      </c>
      <c r="D194" s="31" t="str">
        <f>VLOOKUP($A194,'SAP- FACT'!$A:$AE,2,0)</f>
        <v>B010-00019383</v>
      </c>
      <c r="E194" s="32">
        <v>45566</v>
      </c>
      <c r="F194" s="32">
        <f>VLOOKUP($A194,'SAP- FACT'!$A:$AE,5,0)</f>
        <v>45471</v>
      </c>
      <c r="G194" s="32">
        <f>VLOOKUP($A194,'SAP- FACT'!$A:$AE,19,0)</f>
        <v>45471</v>
      </c>
      <c r="H194" s="31" t="s">
        <v>8512</v>
      </c>
      <c r="I194" s="31" t="str">
        <f>VLOOKUP($A194,'SAP- FACT'!$A:$AE,3,0)</f>
        <v>Boleta</v>
      </c>
      <c r="J194" s="31" t="str">
        <f>IF(VLOOKUP($A194,'SAP- FACT'!$A:$AE,15,0)=0,"PEN","USD")</f>
        <v>PEN</v>
      </c>
      <c r="K194" s="31" t="s">
        <v>8499</v>
      </c>
      <c r="L194" s="31">
        <v>1</v>
      </c>
      <c r="M194" s="33">
        <f>IF(J194="PEN",VLOOKUP($A194,'SAP- FACT'!$A:$AE,14,0),VLOOKUP($A194,'SAP- FACT'!$A:$AE,15,0))</f>
        <v>8.84</v>
      </c>
      <c r="N194" s="31" t="str">
        <f>IF(VLOOKUP($A194,'SAP- FACT'!$A:$AE,15,0)=0,"PEN","USD")</f>
        <v>PEN</v>
      </c>
      <c r="O194" s="31" t="str">
        <f>VLOOKUP($A194,'SAP- FACT'!$A:$AE,4,0)</f>
        <v>Ecom - CONTADO / CASH - PE 3152 TEL: 989953210 Basado en Pedidos de client</v>
      </c>
    </row>
    <row r="195" spans="1:15" x14ac:dyDescent="0.2">
      <c r="A195" s="31">
        <f t="shared" ref="A195:A258" si="3">ROW()-1</f>
        <v>194</v>
      </c>
      <c r="B195" s="31" t="str">
        <f>VLOOKUP($A195,'SAP- FACT'!$A:$AE,12,0)</f>
        <v>LINARES RODRIGUEZ,GABRIELA MARILU</v>
      </c>
      <c r="C195" s="31" t="str">
        <f>VLOOKUP($A195,'SAP- FACT'!$A:$AE,2,0)</f>
        <v>B010-00015903</v>
      </c>
      <c r="D195" s="31" t="str">
        <f>VLOOKUP($A195,'SAP- FACT'!$A:$AE,2,0)</f>
        <v>B010-00015903</v>
      </c>
      <c r="E195" s="32">
        <v>45566</v>
      </c>
      <c r="F195" s="32">
        <f>VLOOKUP($A195,'SAP- FACT'!$A:$AE,5,0)</f>
        <v>45145</v>
      </c>
      <c r="G195" s="32">
        <f>VLOOKUP($A195,'SAP- FACT'!$A:$AE,19,0)</f>
        <v>45145</v>
      </c>
      <c r="H195" s="31" t="s">
        <v>8512</v>
      </c>
      <c r="I195" s="31" t="str">
        <f>VLOOKUP($A195,'SAP- FACT'!$A:$AE,3,0)</f>
        <v>Boleta</v>
      </c>
      <c r="J195" s="31" t="str">
        <f>IF(VLOOKUP($A195,'SAP- FACT'!$A:$AE,15,0)=0,"PEN","USD")</f>
        <v>PEN</v>
      </c>
      <c r="K195" s="31" t="s">
        <v>8499</v>
      </c>
      <c r="L195" s="31">
        <v>1</v>
      </c>
      <c r="M195" s="33">
        <f>IF(J195="PEN",VLOOKUP($A195,'SAP- FACT'!$A:$AE,14,0),VLOOKUP($A195,'SAP- FACT'!$A:$AE,15,0))</f>
        <v>8.9600000000000009</v>
      </c>
      <c r="N195" s="31" t="str">
        <f>IF(VLOOKUP($A195,'SAP- FACT'!$A:$AE,15,0)=0,"PEN","USD")</f>
        <v>PEN</v>
      </c>
      <c r="O195" s="31" t="str">
        <f>VLOOKUP($A195,'SAP- FACT'!$A:$AE,4,0)</f>
        <v>Falabella - CONTADO / CASH - 230003383 Basado en Entregas 09-0010-00056151.</v>
      </c>
    </row>
    <row r="196" spans="1:15" x14ac:dyDescent="0.2">
      <c r="A196" s="31">
        <f t="shared" si="3"/>
        <v>195</v>
      </c>
      <c r="B196" s="31" t="str">
        <f>VLOOKUP($A196,'SAP- FACT'!$A:$AE,12,0)</f>
        <v>VALLE X VALERIA X</v>
      </c>
      <c r="C196" s="31" t="str">
        <f>VLOOKUP($A196,'SAP- FACT'!$A:$AE,2,0)</f>
        <v>B010-00015906</v>
      </c>
      <c r="D196" s="31" t="str">
        <f>VLOOKUP($A196,'SAP- FACT'!$A:$AE,2,0)</f>
        <v>B010-00015906</v>
      </c>
      <c r="E196" s="32">
        <v>45566</v>
      </c>
      <c r="F196" s="32">
        <f>VLOOKUP($A196,'SAP- FACT'!$A:$AE,5,0)</f>
        <v>45145</v>
      </c>
      <c r="G196" s="32">
        <f>VLOOKUP($A196,'SAP- FACT'!$A:$AE,19,0)</f>
        <v>45145</v>
      </c>
      <c r="H196" s="31" t="s">
        <v>8512</v>
      </c>
      <c r="I196" s="31" t="str">
        <f>VLOOKUP($A196,'SAP- FACT'!$A:$AE,3,0)</f>
        <v>Boleta</v>
      </c>
      <c r="J196" s="31" t="str">
        <f>IF(VLOOKUP($A196,'SAP- FACT'!$A:$AE,15,0)=0,"PEN","USD")</f>
        <v>PEN</v>
      </c>
      <c r="K196" s="31" t="s">
        <v>8499</v>
      </c>
      <c r="L196" s="31">
        <v>1</v>
      </c>
      <c r="M196" s="33">
        <f>IF(J196="PEN",VLOOKUP($A196,'SAP- FACT'!$A:$AE,14,0),VLOOKUP($A196,'SAP- FACT'!$A:$AE,15,0))</f>
        <v>8.9600000000000009</v>
      </c>
      <c r="N196" s="31" t="str">
        <f>IF(VLOOKUP($A196,'SAP- FACT'!$A:$AE,15,0)=0,"PEN","USD")</f>
        <v>PEN</v>
      </c>
      <c r="O196" s="31" t="str">
        <f>VLOOKUP($A196,'SAP- FACT'!$A:$AE,4,0)</f>
        <v>Falabella - CONTADO / CASH - 230003382 Basado en Entregas 09-0010-00056153.</v>
      </c>
    </row>
    <row r="197" spans="1:15" x14ac:dyDescent="0.2">
      <c r="A197" s="31">
        <f t="shared" si="3"/>
        <v>196</v>
      </c>
      <c r="B197" s="31" t="str">
        <f>VLOOKUP($A197,'SAP- FACT'!$A:$AE,12,0)</f>
        <v>ALVA SANDOVAL,NELIDA MILAGROS</v>
      </c>
      <c r="C197" s="31" t="str">
        <f>VLOOKUP($A197,'SAP- FACT'!$A:$AE,2,0)</f>
        <v>B010-00018703</v>
      </c>
      <c r="D197" s="31" t="str">
        <f>VLOOKUP($A197,'SAP- FACT'!$A:$AE,2,0)</f>
        <v>B010-00018703</v>
      </c>
      <c r="E197" s="32">
        <v>45566</v>
      </c>
      <c r="F197" s="32">
        <f>VLOOKUP($A197,'SAP- FACT'!$A:$AE,5,0)</f>
        <v>45411</v>
      </c>
      <c r="G197" s="32">
        <f>VLOOKUP($A197,'SAP- FACT'!$A:$AE,19,0)</f>
        <v>45411</v>
      </c>
      <c r="H197" s="31" t="s">
        <v>8512</v>
      </c>
      <c r="I197" s="31" t="str">
        <f>VLOOKUP($A197,'SAP- FACT'!$A:$AE,3,0)</f>
        <v>Boleta</v>
      </c>
      <c r="J197" s="31" t="str">
        <f>IF(VLOOKUP($A197,'SAP- FACT'!$A:$AE,15,0)=0,"PEN","USD")</f>
        <v>PEN</v>
      </c>
      <c r="K197" s="31" t="s">
        <v>8499</v>
      </c>
      <c r="L197" s="31">
        <v>1</v>
      </c>
      <c r="M197" s="33">
        <f>IF(J197="PEN",VLOOKUP($A197,'SAP- FACT'!$A:$AE,14,0),VLOOKUP($A197,'SAP- FACT'!$A:$AE,15,0))</f>
        <v>8.99</v>
      </c>
      <c r="N197" s="31" t="str">
        <f>IF(VLOOKUP($A197,'SAP- FACT'!$A:$AE,15,0)=0,"PEN","USD")</f>
        <v>PEN</v>
      </c>
      <c r="O197" s="31" t="str">
        <f>VLOOKUP($A197,'SAP- FACT'!$A:$AE,4,0)</f>
        <v>Venta Asistida - CONTADO / CASH - PE 2039 TEL: 980491256 Basado en Entregas 09-0007-</v>
      </c>
    </row>
    <row r="198" spans="1:15" x14ac:dyDescent="0.2">
      <c r="A198" s="31">
        <f t="shared" si="3"/>
        <v>197</v>
      </c>
      <c r="B198" s="31" t="str">
        <f>VLOOKUP($A198,'SAP- FACT'!$A:$AE,12,0)</f>
        <v>CECILIA FERNANDEZ</v>
      </c>
      <c r="C198" s="31" t="str">
        <f>VLOOKUP($A198,'SAP- FACT'!$A:$AE,2,0)</f>
        <v>B010-00020138</v>
      </c>
      <c r="D198" s="31" t="str">
        <f>VLOOKUP($A198,'SAP- FACT'!$A:$AE,2,0)</f>
        <v>B010-00020138</v>
      </c>
      <c r="E198" s="32">
        <v>45566</v>
      </c>
      <c r="F198" s="32">
        <f>VLOOKUP($A198,'SAP- FACT'!$A:$AE,5,0)</f>
        <v>45529</v>
      </c>
      <c r="G198" s="32">
        <f>VLOOKUP($A198,'SAP- FACT'!$A:$AE,19,0)</f>
        <v>45529</v>
      </c>
      <c r="H198" s="31" t="s">
        <v>8512</v>
      </c>
      <c r="I198" s="31" t="str">
        <f>VLOOKUP($A198,'SAP- FACT'!$A:$AE,3,0)</f>
        <v>Boleta</v>
      </c>
      <c r="J198" s="31" t="str">
        <f>IF(VLOOKUP($A198,'SAP- FACT'!$A:$AE,15,0)=0,"PEN","USD")</f>
        <v>PEN</v>
      </c>
      <c r="K198" s="31" t="s">
        <v>8499</v>
      </c>
      <c r="L198" s="31">
        <v>1</v>
      </c>
      <c r="M198" s="33">
        <f>IF(J198="PEN",VLOOKUP($A198,'SAP- FACT'!$A:$AE,14,0),VLOOKUP($A198,'SAP- FACT'!$A:$AE,15,0))</f>
        <v>9</v>
      </c>
      <c r="N198" s="31" t="str">
        <f>IF(VLOOKUP($A198,'SAP- FACT'!$A:$AE,15,0)=0,"PEN","USD")</f>
        <v>PEN</v>
      </c>
      <c r="O198" s="31" t="str">
        <f>VLOOKUP($A198,'SAP- FACT'!$A:$AE,4,0)</f>
        <v>Nacional - CONTADO / CASH - Pedidos de cliente - C00040883932 Basado en Entreg</v>
      </c>
    </row>
    <row r="199" spans="1:15" x14ac:dyDescent="0.2">
      <c r="A199" s="31">
        <f t="shared" si="3"/>
        <v>198</v>
      </c>
      <c r="B199" s="31" t="str">
        <f>VLOOKUP($A199,'SAP- FACT'!$A:$AE,12,0)</f>
        <v>PAUL MORALES</v>
      </c>
      <c r="C199" s="31" t="str">
        <f>VLOOKUP($A199,'SAP- FACT'!$A:$AE,2,0)</f>
        <v>B010-00020126</v>
      </c>
      <c r="D199" s="31" t="str">
        <f>VLOOKUP($A199,'SAP- FACT'!$A:$AE,2,0)</f>
        <v>B010-00020126</v>
      </c>
      <c r="E199" s="32">
        <v>45566</v>
      </c>
      <c r="F199" s="32">
        <f>VLOOKUP($A199,'SAP- FACT'!$A:$AE,5,0)</f>
        <v>45528</v>
      </c>
      <c r="G199" s="32">
        <f>VLOOKUP($A199,'SAP- FACT'!$A:$AE,19,0)</f>
        <v>45528</v>
      </c>
      <c r="H199" s="31" t="s">
        <v>8512</v>
      </c>
      <c r="I199" s="31" t="str">
        <f>VLOOKUP($A199,'SAP- FACT'!$A:$AE,3,0)</f>
        <v>Boleta</v>
      </c>
      <c r="J199" s="31" t="str">
        <f>IF(VLOOKUP($A199,'SAP- FACT'!$A:$AE,15,0)=0,"PEN","USD")</f>
        <v>PEN</v>
      </c>
      <c r="K199" s="31" t="s">
        <v>8499</v>
      </c>
      <c r="L199" s="31">
        <v>1</v>
      </c>
      <c r="M199" s="33">
        <f>IF(J199="PEN",VLOOKUP($A199,'SAP- FACT'!$A:$AE,14,0),VLOOKUP($A199,'SAP- FACT'!$A:$AE,15,0))</f>
        <v>9</v>
      </c>
      <c r="N199" s="31" t="str">
        <f>IF(VLOOKUP($A199,'SAP- FACT'!$A:$AE,15,0)=0,"PEN","USD")</f>
        <v>PEN</v>
      </c>
      <c r="O199" s="31" t="str">
        <f>VLOOKUP($A199,'SAP- FACT'!$A:$AE,4,0)</f>
        <v>Nacional - CONTADO ADELANTADO / CASH IN ADVANCE - Pedidos de cliente - C00076227862 Basado en Entreg</v>
      </c>
    </row>
    <row r="200" spans="1:15" x14ac:dyDescent="0.2">
      <c r="A200" s="31">
        <f t="shared" si="3"/>
        <v>199</v>
      </c>
      <c r="B200" s="31" t="str">
        <f>VLOOKUP($A200,'SAP- FACT'!$A:$AE,12,0)</f>
        <v>renalmedic sac</v>
      </c>
      <c r="C200" s="31" t="str">
        <f>VLOOKUP($A200,'SAP- FACT'!$A:$AE,2,0)</f>
        <v>F010-00025871</v>
      </c>
      <c r="D200" s="31" t="str">
        <f>VLOOKUP($A200,'SAP- FACT'!$A:$AE,2,0)</f>
        <v>F010-00025871</v>
      </c>
      <c r="E200" s="32">
        <v>45566</v>
      </c>
      <c r="F200" s="32">
        <f>VLOOKUP($A200,'SAP- FACT'!$A:$AE,5,0)</f>
        <v>45546</v>
      </c>
      <c r="G200" s="32">
        <f>VLOOKUP($A200,'SAP- FACT'!$A:$AE,19,0)</f>
        <v>45546</v>
      </c>
      <c r="H200" s="31" t="s">
        <v>8512</v>
      </c>
      <c r="I200" s="31" t="str">
        <f>VLOOKUP($A200,'SAP- FACT'!$A:$AE,3,0)</f>
        <v>Factura</v>
      </c>
      <c r="J200" s="31" t="str">
        <f>IF(VLOOKUP($A200,'SAP- FACT'!$A:$AE,15,0)=0,"PEN","USD")</f>
        <v>PEN</v>
      </c>
      <c r="K200" s="31" t="s">
        <v>8499</v>
      </c>
      <c r="L200" s="31">
        <v>1</v>
      </c>
      <c r="M200" s="33">
        <f>IF(J200="PEN",VLOOKUP($A200,'SAP- FACT'!$A:$AE,14,0),VLOOKUP($A200,'SAP- FACT'!$A:$AE,15,0))</f>
        <v>9.01</v>
      </c>
      <c r="N200" s="31" t="str">
        <f>IF(VLOOKUP($A200,'SAP- FACT'!$A:$AE,15,0)=0,"PEN","USD")</f>
        <v>PEN</v>
      </c>
      <c r="O200" s="31" t="str">
        <f>VLOOKUP($A200,'SAP- FACT'!$A:$AE,4,0)</f>
        <v>Ecom - CONTADO / CASH - Facturas clientes - C20521439425</v>
      </c>
    </row>
    <row r="201" spans="1:15" x14ac:dyDescent="0.2">
      <c r="A201" s="31">
        <f t="shared" si="3"/>
        <v>200</v>
      </c>
      <c r="B201" s="31" t="str">
        <f>VLOOKUP($A201,'SAP- FACT'!$A:$AE,12,0)</f>
        <v>REYNAS ON TU DANCE ACADEMY E.I.R.L.</v>
      </c>
      <c r="C201" s="31" t="str">
        <f>VLOOKUP($A201,'SAP- FACT'!$A:$AE,2,0)</f>
        <v>F010-00023865</v>
      </c>
      <c r="D201" s="31" t="str">
        <f>VLOOKUP($A201,'SAP- FACT'!$A:$AE,2,0)</f>
        <v>F010-00023865</v>
      </c>
      <c r="E201" s="32">
        <v>45566</v>
      </c>
      <c r="F201" s="32">
        <f>VLOOKUP($A201,'SAP- FACT'!$A:$AE,5,0)</f>
        <v>45336</v>
      </c>
      <c r="G201" s="32">
        <f>VLOOKUP($A201,'SAP- FACT'!$A:$AE,19,0)</f>
        <v>45336</v>
      </c>
      <c r="H201" s="31" t="s">
        <v>8512</v>
      </c>
      <c r="I201" s="31" t="str">
        <f>VLOOKUP($A201,'SAP- FACT'!$A:$AE,3,0)</f>
        <v>Factura</v>
      </c>
      <c r="J201" s="31" t="str">
        <f>IF(VLOOKUP($A201,'SAP- FACT'!$A:$AE,15,0)=0,"PEN","USD")</f>
        <v>PEN</v>
      </c>
      <c r="K201" s="31" t="s">
        <v>8499</v>
      </c>
      <c r="L201" s="31">
        <v>1</v>
      </c>
      <c r="M201" s="33">
        <f>IF(J201="PEN",VLOOKUP($A201,'SAP- FACT'!$A:$AE,14,0),VLOOKUP($A201,'SAP- FACT'!$A:$AE,15,0))</f>
        <v>9.09</v>
      </c>
      <c r="N201" s="31" t="str">
        <f>IF(VLOOKUP($A201,'SAP- FACT'!$A:$AE,15,0)=0,"PEN","USD")</f>
        <v>PEN</v>
      </c>
      <c r="O201" s="31" t="str">
        <f>VLOOKUP($A201,'SAP- FACT'!$A:$AE,4,0)</f>
        <v>Ecom - CONTADO / CASH - Facturas clientes - C20609371952</v>
      </c>
    </row>
    <row r="202" spans="1:15" x14ac:dyDescent="0.2">
      <c r="A202" s="31">
        <f t="shared" si="3"/>
        <v>201</v>
      </c>
      <c r="B202" s="31" t="str">
        <f>VLOOKUP($A202,'SAP- FACT'!$A:$AE,12,0)</f>
        <v>VETERINARIA EL TAMBO</v>
      </c>
      <c r="C202" s="31" t="str">
        <f>VLOOKUP($A202,'SAP- FACT'!$A:$AE,2,0)</f>
        <v>F010-00024634</v>
      </c>
      <c r="D202" s="31" t="str">
        <f>VLOOKUP($A202,'SAP- FACT'!$A:$AE,2,0)</f>
        <v>F010-00024634</v>
      </c>
      <c r="E202" s="32">
        <v>45566</v>
      </c>
      <c r="F202" s="32">
        <f>VLOOKUP($A202,'SAP- FACT'!$A:$AE,5,0)</f>
        <v>45418</v>
      </c>
      <c r="G202" s="32">
        <f>VLOOKUP($A202,'SAP- FACT'!$A:$AE,19,0)</f>
        <v>45418</v>
      </c>
      <c r="H202" s="31" t="s">
        <v>8512</v>
      </c>
      <c r="I202" s="31" t="str">
        <f>VLOOKUP($A202,'SAP- FACT'!$A:$AE,3,0)</f>
        <v>Factura</v>
      </c>
      <c r="J202" s="31" t="str">
        <f>IF(VLOOKUP($A202,'SAP- FACT'!$A:$AE,15,0)=0,"PEN","USD")</f>
        <v>PEN</v>
      </c>
      <c r="K202" s="31" t="s">
        <v>8499</v>
      </c>
      <c r="L202" s="31">
        <v>1</v>
      </c>
      <c r="M202" s="33">
        <f>IF(J202="PEN",VLOOKUP($A202,'SAP- FACT'!$A:$AE,14,0),VLOOKUP($A202,'SAP- FACT'!$A:$AE,15,0))</f>
        <v>9.1199999999999992</v>
      </c>
      <c r="N202" s="31" t="str">
        <f>IF(VLOOKUP($A202,'SAP- FACT'!$A:$AE,15,0)=0,"PEN","USD")</f>
        <v>PEN</v>
      </c>
      <c r="O202" s="31" t="str">
        <f>VLOOKUP($A202,'SAP- FACT'!$A:$AE,4,0)</f>
        <v>Ecom - CONTADO / CASH - Facturas clientes - C10081749910</v>
      </c>
    </row>
    <row r="203" spans="1:15" x14ac:dyDescent="0.2">
      <c r="A203" s="31">
        <f t="shared" si="3"/>
        <v>202</v>
      </c>
      <c r="B203" s="31" t="str">
        <f>VLOOKUP($A203,'SAP- FACT'!$A:$AE,12,0)</f>
        <v>RUIZ SILVA  EDWIN</v>
      </c>
      <c r="C203" s="31" t="str">
        <f>VLOOKUP($A203,'SAP- FACT'!$A:$AE,2,0)</f>
        <v>B010-00020445</v>
      </c>
      <c r="D203" s="31" t="str">
        <f>VLOOKUP($A203,'SAP- FACT'!$A:$AE,2,0)</f>
        <v>B010-00020445</v>
      </c>
      <c r="E203" s="32">
        <v>45566</v>
      </c>
      <c r="F203" s="32">
        <f>VLOOKUP($A203,'SAP- FACT'!$A:$AE,5,0)</f>
        <v>45554</v>
      </c>
      <c r="G203" s="32">
        <f>VLOOKUP($A203,'SAP- FACT'!$A:$AE,19,0)</f>
        <v>45554</v>
      </c>
      <c r="H203" s="31" t="s">
        <v>8512</v>
      </c>
      <c r="I203" s="31" t="str">
        <f>VLOOKUP($A203,'SAP- FACT'!$A:$AE,3,0)</f>
        <v>Boleta</v>
      </c>
      <c r="J203" s="31" t="str">
        <f>IF(VLOOKUP($A203,'SAP- FACT'!$A:$AE,15,0)=0,"PEN","USD")</f>
        <v>PEN</v>
      </c>
      <c r="K203" s="31" t="s">
        <v>8499</v>
      </c>
      <c r="L203" s="31">
        <v>1</v>
      </c>
      <c r="M203" s="33">
        <f>IF(J203="PEN",VLOOKUP($A203,'SAP- FACT'!$A:$AE,14,0),VLOOKUP($A203,'SAP- FACT'!$A:$AE,15,0))</f>
        <v>9.17</v>
      </c>
      <c r="N203" s="31" t="str">
        <f>IF(VLOOKUP($A203,'SAP- FACT'!$A:$AE,15,0)=0,"PEN","USD")</f>
        <v>PEN</v>
      </c>
      <c r="O203" s="31" t="str">
        <f>VLOOKUP($A203,'SAP- FACT'!$A:$AE,4,0)</f>
        <v>Ecom - CONTADO / CASH - PE 4885 TEL: 979824296 ENVÍO Basado en Pedidos de</v>
      </c>
    </row>
    <row r="204" spans="1:15" x14ac:dyDescent="0.2">
      <c r="A204" s="31">
        <f t="shared" si="3"/>
        <v>203</v>
      </c>
      <c r="B204" s="31" t="str">
        <f>VLOOKUP($A204,'SAP- FACT'!$A:$AE,12,0)</f>
        <v>AGROINVERSIONES CAV E.I.R.L.</v>
      </c>
      <c r="C204" s="31" t="str">
        <f>VLOOKUP($A204,'SAP- FACT'!$A:$AE,2,0)</f>
        <v>F010-00025057</v>
      </c>
      <c r="D204" s="31" t="str">
        <f>VLOOKUP($A204,'SAP- FACT'!$A:$AE,2,0)</f>
        <v>F010-00025057</v>
      </c>
      <c r="E204" s="32">
        <v>45566</v>
      </c>
      <c r="F204" s="32">
        <f>VLOOKUP($A204,'SAP- FACT'!$A:$AE,5,0)</f>
        <v>45461</v>
      </c>
      <c r="G204" s="32">
        <f>VLOOKUP($A204,'SAP- FACT'!$A:$AE,19,0)</f>
        <v>45461</v>
      </c>
      <c r="H204" s="31" t="s">
        <v>8512</v>
      </c>
      <c r="I204" s="31" t="str">
        <f>VLOOKUP($A204,'SAP- FACT'!$A:$AE,3,0)</f>
        <v>Factura</v>
      </c>
      <c r="J204" s="31" t="str">
        <f>IF(VLOOKUP($A204,'SAP- FACT'!$A:$AE,15,0)=0,"PEN","USD")</f>
        <v>PEN</v>
      </c>
      <c r="K204" s="31" t="s">
        <v>8499</v>
      </c>
      <c r="L204" s="31">
        <v>1</v>
      </c>
      <c r="M204" s="33">
        <f>IF(J204="PEN",VLOOKUP($A204,'SAP- FACT'!$A:$AE,14,0),VLOOKUP($A204,'SAP- FACT'!$A:$AE,15,0))</f>
        <v>9.24</v>
      </c>
      <c r="N204" s="31" t="str">
        <f>IF(VLOOKUP($A204,'SAP- FACT'!$A:$AE,15,0)=0,"PEN","USD")</f>
        <v>PEN</v>
      </c>
      <c r="O204" s="31" t="str">
        <f>VLOOKUP($A204,'SAP- FACT'!$A:$AE,4,0)</f>
        <v>Ecom - CONTADO / CASH - Facturas clientes - C20604660786</v>
      </c>
    </row>
    <row r="205" spans="1:15" x14ac:dyDescent="0.2">
      <c r="A205" s="31">
        <f t="shared" si="3"/>
        <v>204</v>
      </c>
      <c r="B205" s="31" t="str">
        <f>VLOOKUP($A205,'SAP- FACT'!$A:$AE,12,0)</f>
        <v>POLO RODRÍGUEZ IVAN SMITH</v>
      </c>
      <c r="C205" s="31" t="str">
        <f>VLOOKUP($A205,'SAP- FACT'!$A:$AE,2,0)</f>
        <v>B010-00018631</v>
      </c>
      <c r="D205" s="31" t="str">
        <f>VLOOKUP($A205,'SAP- FACT'!$A:$AE,2,0)</f>
        <v>B010-00018631</v>
      </c>
      <c r="E205" s="32">
        <v>45566</v>
      </c>
      <c r="F205" s="32">
        <f>VLOOKUP($A205,'SAP- FACT'!$A:$AE,5,0)</f>
        <v>45408</v>
      </c>
      <c r="G205" s="32">
        <f>VLOOKUP($A205,'SAP- FACT'!$A:$AE,19,0)</f>
        <v>45408</v>
      </c>
      <c r="H205" s="31" t="s">
        <v>8512</v>
      </c>
      <c r="I205" s="31" t="str">
        <f>VLOOKUP($A205,'SAP- FACT'!$A:$AE,3,0)</f>
        <v>Boleta</v>
      </c>
      <c r="J205" s="31" t="str">
        <f>IF(VLOOKUP($A205,'SAP- FACT'!$A:$AE,15,0)=0,"PEN","USD")</f>
        <v>PEN</v>
      </c>
      <c r="K205" s="31" t="s">
        <v>8499</v>
      </c>
      <c r="L205" s="31">
        <v>1</v>
      </c>
      <c r="M205" s="33">
        <f>IF(J205="PEN",VLOOKUP($A205,'SAP- FACT'!$A:$AE,14,0),VLOOKUP($A205,'SAP- FACT'!$A:$AE,15,0))</f>
        <v>9.2899999999999991</v>
      </c>
      <c r="N205" s="31" t="str">
        <f>IF(VLOOKUP($A205,'SAP- FACT'!$A:$AE,15,0)=0,"PEN","USD")</f>
        <v>PEN</v>
      </c>
      <c r="O205" s="31" t="str">
        <f>VLOOKUP($A205,'SAP- FACT'!$A:$AE,4,0)</f>
        <v>Ecom - CONTADO / CASH - PE 1999 TEL: 958762785 Basado en Pedidos de client</v>
      </c>
    </row>
    <row r="206" spans="1:15" x14ac:dyDescent="0.2">
      <c r="A206" s="31">
        <f t="shared" si="3"/>
        <v>205</v>
      </c>
      <c r="B206" s="31" t="str">
        <f>VLOOKUP($A206,'SAP- FACT'!$A:$AE,12,0)</f>
        <v>VERTIZ ASQUI MARITZA</v>
      </c>
      <c r="C206" s="31" t="str">
        <f>VLOOKUP($A206,'SAP- FACT'!$A:$AE,2,0)</f>
        <v>B010-00020382</v>
      </c>
      <c r="D206" s="31" t="str">
        <f>VLOOKUP($A206,'SAP- FACT'!$A:$AE,2,0)</f>
        <v>B010-00020382</v>
      </c>
      <c r="E206" s="32">
        <v>45566</v>
      </c>
      <c r="F206" s="32">
        <f>VLOOKUP($A206,'SAP- FACT'!$A:$AE,5,0)</f>
        <v>45547</v>
      </c>
      <c r="G206" s="32">
        <f>VLOOKUP($A206,'SAP- FACT'!$A:$AE,19,0)</f>
        <v>45547</v>
      </c>
      <c r="H206" s="31" t="s">
        <v>8512</v>
      </c>
      <c r="I206" s="31" t="str">
        <f>VLOOKUP($A206,'SAP- FACT'!$A:$AE,3,0)</f>
        <v>Boleta</v>
      </c>
      <c r="J206" s="31" t="str">
        <f>IF(VLOOKUP($A206,'SAP- FACT'!$A:$AE,15,0)=0,"PEN","USD")</f>
        <v>PEN</v>
      </c>
      <c r="K206" s="31" t="s">
        <v>8499</v>
      </c>
      <c r="L206" s="31">
        <v>1</v>
      </c>
      <c r="M206" s="33">
        <f>IF(J206="PEN",VLOOKUP($A206,'SAP- FACT'!$A:$AE,14,0),VLOOKUP($A206,'SAP- FACT'!$A:$AE,15,0))</f>
        <v>9.3000000000000007</v>
      </c>
      <c r="N206" s="31" t="str">
        <f>IF(VLOOKUP($A206,'SAP- FACT'!$A:$AE,15,0)=0,"PEN","USD")</f>
        <v>PEN</v>
      </c>
      <c r="O206" s="31" t="str">
        <f>VLOOKUP($A206,'SAP- FACT'!$A:$AE,4,0)</f>
        <v>Ecom - CONTADO / CASH - PE 4774 TEL: 998731358 ENVÍO Basado en Pedidos de</v>
      </c>
    </row>
    <row r="207" spans="1:15" x14ac:dyDescent="0.2">
      <c r="A207" s="31">
        <f t="shared" si="3"/>
        <v>206</v>
      </c>
      <c r="B207" s="31" t="str">
        <f>VLOOKUP($A207,'SAP- FACT'!$A:$AE,12,0)</f>
        <v>DEZA SANTIBAÑEZ FIORELLA</v>
      </c>
      <c r="C207" s="31" t="str">
        <f>VLOOKUP($A207,'SAP- FACT'!$A:$AE,2,0)</f>
        <v>B010-00020074</v>
      </c>
      <c r="D207" s="31" t="str">
        <f>VLOOKUP($A207,'SAP- FACT'!$A:$AE,2,0)</f>
        <v>B010-00020074</v>
      </c>
      <c r="E207" s="32">
        <v>45566</v>
      </c>
      <c r="F207" s="32">
        <f>VLOOKUP($A207,'SAP- FACT'!$A:$AE,5,0)</f>
        <v>45525</v>
      </c>
      <c r="G207" s="32">
        <f>VLOOKUP($A207,'SAP- FACT'!$A:$AE,19,0)</f>
        <v>45525</v>
      </c>
      <c r="H207" s="31" t="s">
        <v>8512</v>
      </c>
      <c r="I207" s="31" t="str">
        <f>VLOOKUP($A207,'SAP- FACT'!$A:$AE,3,0)</f>
        <v>Boleta</v>
      </c>
      <c r="J207" s="31" t="str">
        <f>IF(VLOOKUP($A207,'SAP- FACT'!$A:$AE,15,0)=0,"PEN","USD")</f>
        <v>PEN</v>
      </c>
      <c r="K207" s="31" t="s">
        <v>8499</v>
      </c>
      <c r="L207" s="31">
        <v>1</v>
      </c>
      <c r="M207" s="33">
        <f>IF(J207="PEN",VLOOKUP($A207,'SAP- FACT'!$A:$AE,14,0),VLOOKUP($A207,'SAP- FACT'!$A:$AE,15,0))</f>
        <v>9.3000000000000007</v>
      </c>
      <c r="N207" s="31" t="str">
        <f>IF(VLOOKUP($A207,'SAP- FACT'!$A:$AE,15,0)=0,"PEN","USD")</f>
        <v>PEN</v>
      </c>
      <c r="O207" s="31" t="str">
        <f>VLOOKUP($A207,'SAP- FACT'!$A:$AE,4,0)</f>
        <v>Ecom - CONTADO / CASH - PE 4259 TEL: 958826349 ENVÍO Basado en Entregas 09</v>
      </c>
    </row>
    <row r="208" spans="1:15" x14ac:dyDescent="0.2">
      <c r="A208" s="31">
        <f t="shared" si="3"/>
        <v>207</v>
      </c>
      <c r="B208" s="31" t="str">
        <f>VLOOKUP($A208,'SAP- FACT'!$A:$AE,12,0)</f>
        <v>OLAZABAL CAROLINA</v>
      </c>
      <c r="C208" s="31" t="str">
        <f>VLOOKUP($A208,'SAP- FACT'!$A:$AE,2,0)</f>
        <v>B010-00018574</v>
      </c>
      <c r="D208" s="31" t="str">
        <f>VLOOKUP($A208,'SAP- FACT'!$A:$AE,2,0)</f>
        <v>B010-00018574</v>
      </c>
      <c r="E208" s="32">
        <v>45566</v>
      </c>
      <c r="F208" s="32">
        <f>VLOOKUP($A208,'SAP- FACT'!$A:$AE,5,0)</f>
        <v>45404</v>
      </c>
      <c r="G208" s="32">
        <f>VLOOKUP($A208,'SAP- FACT'!$A:$AE,19,0)</f>
        <v>45404</v>
      </c>
      <c r="H208" s="31" t="s">
        <v>8512</v>
      </c>
      <c r="I208" s="31" t="str">
        <f>VLOOKUP($A208,'SAP- FACT'!$A:$AE,3,0)</f>
        <v>Boleta</v>
      </c>
      <c r="J208" s="31" t="str">
        <f>IF(VLOOKUP($A208,'SAP- FACT'!$A:$AE,15,0)=0,"PEN","USD")</f>
        <v>PEN</v>
      </c>
      <c r="K208" s="31" t="s">
        <v>8499</v>
      </c>
      <c r="L208" s="31">
        <v>1</v>
      </c>
      <c r="M208" s="33">
        <f>IF(J208="PEN",VLOOKUP($A208,'SAP- FACT'!$A:$AE,14,0),VLOOKUP($A208,'SAP- FACT'!$A:$AE,15,0))</f>
        <v>9.4600000000000009</v>
      </c>
      <c r="N208" s="31" t="str">
        <f>IF(VLOOKUP($A208,'SAP- FACT'!$A:$AE,15,0)=0,"PEN","USD")</f>
        <v>PEN</v>
      </c>
      <c r="O208" s="31" t="str">
        <f>VLOOKUP($A208,'SAP- FACT'!$A:$AE,4,0)</f>
        <v>Ecom - CONTADO / CASH - PE 1855 TEL: 946221937 Basado en Pedidos de client</v>
      </c>
    </row>
    <row r="209" spans="1:15" x14ac:dyDescent="0.2">
      <c r="A209" s="31">
        <f t="shared" si="3"/>
        <v>208</v>
      </c>
      <c r="B209" s="31" t="str">
        <f>VLOOKUP($A209,'SAP- FACT'!$A:$AE,12,0)</f>
        <v>TRACY MORALES ESPINOZA</v>
      </c>
      <c r="C209" s="31" t="str">
        <f>VLOOKUP($A209,'SAP- FACT'!$A:$AE,2,0)</f>
        <v>B010-00020134</v>
      </c>
      <c r="D209" s="31" t="str">
        <f>VLOOKUP($A209,'SAP- FACT'!$A:$AE,2,0)</f>
        <v>B010-00020134</v>
      </c>
      <c r="E209" s="32">
        <v>45566</v>
      </c>
      <c r="F209" s="32">
        <f>VLOOKUP($A209,'SAP- FACT'!$A:$AE,5,0)</f>
        <v>45528</v>
      </c>
      <c r="G209" s="32">
        <f>VLOOKUP($A209,'SAP- FACT'!$A:$AE,19,0)</f>
        <v>45528</v>
      </c>
      <c r="H209" s="31" t="s">
        <v>8512</v>
      </c>
      <c r="I209" s="31" t="str">
        <f>VLOOKUP($A209,'SAP- FACT'!$A:$AE,3,0)</f>
        <v>Boleta</v>
      </c>
      <c r="J209" s="31" t="str">
        <f>IF(VLOOKUP($A209,'SAP- FACT'!$A:$AE,15,0)=0,"PEN","USD")</f>
        <v>PEN</v>
      </c>
      <c r="K209" s="31" t="s">
        <v>8499</v>
      </c>
      <c r="L209" s="31">
        <v>1</v>
      </c>
      <c r="M209" s="33">
        <f>IF(J209="PEN",VLOOKUP($A209,'SAP- FACT'!$A:$AE,14,0),VLOOKUP($A209,'SAP- FACT'!$A:$AE,15,0))</f>
        <v>9.52</v>
      </c>
      <c r="N209" s="31" t="str">
        <f>IF(VLOOKUP($A209,'SAP- FACT'!$A:$AE,15,0)=0,"PEN","USD")</f>
        <v>PEN</v>
      </c>
      <c r="O209" s="31" t="str">
        <f>VLOOKUP($A209,'SAP- FACT'!$A:$AE,4,0)</f>
        <v>Nacional - CONTADO / CASH - Pedidos de cliente - C00071053990 Basado en Entreg</v>
      </c>
    </row>
    <row r="210" spans="1:15" x14ac:dyDescent="0.2">
      <c r="A210" s="31">
        <f t="shared" si="3"/>
        <v>209</v>
      </c>
      <c r="B210" s="31" t="str">
        <f>VLOOKUP($A210,'SAP- FACT'!$A:$AE,12,0)</f>
        <v>KARLA UGAZ VASQUEZ</v>
      </c>
      <c r="C210" s="31" t="str">
        <f>VLOOKUP($A210,'SAP- FACT'!$A:$AE,2,0)</f>
        <v>B010-00020131</v>
      </c>
      <c r="D210" s="31" t="str">
        <f>VLOOKUP($A210,'SAP- FACT'!$A:$AE,2,0)</f>
        <v>B010-00020131</v>
      </c>
      <c r="E210" s="32">
        <v>45566</v>
      </c>
      <c r="F210" s="32">
        <f>VLOOKUP($A210,'SAP- FACT'!$A:$AE,5,0)</f>
        <v>45528</v>
      </c>
      <c r="G210" s="32">
        <f>VLOOKUP($A210,'SAP- FACT'!$A:$AE,19,0)</f>
        <v>45528</v>
      </c>
      <c r="H210" s="31" t="s">
        <v>8512</v>
      </c>
      <c r="I210" s="31" t="str">
        <f>VLOOKUP($A210,'SAP- FACT'!$A:$AE,3,0)</f>
        <v>Boleta</v>
      </c>
      <c r="J210" s="31" t="str">
        <f>IF(VLOOKUP($A210,'SAP- FACT'!$A:$AE,15,0)=0,"PEN","USD")</f>
        <v>PEN</v>
      </c>
      <c r="K210" s="31" t="s">
        <v>8499</v>
      </c>
      <c r="L210" s="31">
        <v>1</v>
      </c>
      <c r="M210" s="33">
        <f>IF(J210="PEN",VLOOKUP($A210,'SAP- FACT'!$A:$AE,14,0),VLOOKUP($A210,'SAP- FACT'!$A:$AE,15,0))</f>
        <v>9.52</v>
      </c>
      <c r="N210" s="31" t="str">
        <f>IF(VLOOKUP($A210,'SAP- FACT'!$A:$AE,15,0)=0,"PEN","USD")</f>
        <v>PEN</v>
      </c>
      <c r="O210" s="31" t="str">
        <f>VLOOKUP($A210,'SAP- FACT'!$A:$AE,4,0)</f>
        <v>Nacional - CONTADO ADELANTADO / CASH IN ADVANCE - Pedidos de cliente - C00041037131 Basado en Entreg</v>
      </c>
    </row>
    <row r="211" spans="1:15" x14ac:dyDescent="0.2">
      <c r="A211" s="31">
        <f t="shared" si="3"/>
        <v>210</v>
      </c>
      <c r="B211" s="31" t="str">
        <f>VLOOKUP($A211,'SAP- FACT'!$A:$AE,12,0)</f>
        <v>SUSAN CUELLAR</v>
      </c>
      <c r="C211" s="31" t="str">
        <f>VLOOKUP($A211,'SAP- FACT'!$A:$AE,2,0)</f>
        <v>B010-00020125</v>
      </c>
      <c r="D211" s="31" t="str">
        <f>VLOOKUP($A211,'SAP- FACT'!$A:$AE,2,0)</f>
        <v>B010-00020125</v>
      </c>
      <c r="E211" s="32">
        <v>45566</v>
      </c>
      <c r="F211" s="32">
        <f>VLOOKUP($A211,'SAP- FACT'!$A:$AE,5,0)</f>
        <v>45528</v>
      </c>
      <c r="G211" s="32">
        <f>VLOOKUP($A211,'SAP- FACT'!$A:$AE,19,0)</f>
        <v>45528</v>
      </c>
      <c r="H211" s="31" t="s">
        <v>8512</v>
      </c>
      <c r="I211" s="31" t="str">
        <f>VLOOKUP($A211,'SAP- FACT'!$A:$AE,3,0)</f>
        <v>Boleta</v>
      </c>
      <c r="J211" s="31" t="str">
        <f>IF(VLOOKUP($A211,'SAP- FACT'!$A:$AE,15,0)=0,"PEN","USD")</f>
        <v>PEN</v>
      </c>
      <c r="K211" s="31" t="s">
        <v>8499</v>
      </c>
      <c r="L211" s="31">
        <v>1</v>
      </c>
      <c r="M211" s="33">
        <f>IF(J211="PEN",VLOOKUP($A211,'SAP- FACT'!$A:$AE,14,0),VLOOKUP($A211,'SAP- FACT'!$A:$AE,15,0))</f>
        <v>9.52</v>
      </c>
      <c r="N211" s="31" t="str">
        <f>IF(VLOOKUP($A211,'SAP- FACT'!$A:$AE,15,0)=0,"PEN","USD")</f>
        <v>PEN</v>
      </c>
      <c r="O211" s="31" t="str">
        <f>VLOOKUP($A211,'SAP- FACT'!$A:$AE,4,0)</f>
        <v>Nacional - CONTADO / CASH - Pedidos de cliente - C00007635465 Basado en Entreg</v>
      </c>
    </row>
    <row r="212" spans="1:15" x14ac:dyDescent="0.2">
      <c r="A212" s="31">
        <f t="shared" si="3"/>
        <v>211</v>
      </c>
      <c r="B212" s="31" t="str">
        <f>VLOOKUP($A212,'SAP- FACT'!$A:$AE,12,0)</f>
        <v>HARBAUM NICOLE</v>
      </c>
      <c r="C212" s="31" t="str">
        <f>VLOOKUP($A212,'SAP- FACT'!$A:$AE,2,0)</f>
        <v>B010-00019419</v>
      </c>
      <c r="D212" s="31" t="str">
        <f>VLOOKUP($A212,'SAP- FACT'!$A:$AE,2,0)</f>
        <v>B010-00019419</v>
      </c>
      <c r="E212" s="32">
        <v>45566</v>
      </c>
      <c r="F212" s="32">
        <f>VLOOKUP($A212,'SAP- FACT'!$A:$AE,5,0)</f>
        <v>45477</v>
      </c>
      <c r="G212" s="32">
        <f>VLOOKUP($A212,'SAP- FACT'!$A:$AE,19,0)</f>
        <v>45477</v>
      </c>
      <c r="H212" s="31" t="s">
        <v>8512</v>
      </c>
      <c r="I212" s="31" t="str">
        <f>VLOOKUP($A212,'SAP- FACT'!$A:$AE,3,0)</f>
        <v>Boleta</v>
      </c>
      <c r="J212" s="31" t="str">
        <f>IF(VLOOKUP($A212,'SAP- FACT'!$A:$AE,15,0)=0,"PEN","USD")</f>
        <v>PEN</v>
      </c>
      <c r="K212" s="31" t="s">
        <v>8499</v>
      </c>
      <c r="L212" s="31">
        <v>1</v>
      </c>
      <c r="M212" s="33">
        <f>IF(J212="PEN",VLOOKUP($A212,'SAP- FACT'!$A:$AE,14,0),VLOOKUP($A212,'SAP- FACT'!$A:$AE,15,0))</f>
        <v>9.56</v>
      </c>
      <c r="N212" s="31" t="str">
        <f>IF(VLOOKUP($A212,'SAP- FACT'!$A:$AE,15,0)=0,"PEN","USD")</f>
        <v>PEN</v>
      </c>
      <c r="O212" s="31" t="str">
        <f>VLOOKUP($A212,'SAP- FACT'!$A:$AE,4,0)</f>
        <v>Ecom - CONTADO / CASH - PE 3263 TEL: 965965551 Basado en Pedidos de client</v>
      </c>
    </row>
    <row r="213" spans="1:15" x14ac:dyDescent="0.2">
      <c r="A213" s="31">
        <f t="shared" si="3"/>
        <v>212</v>
      </c>
      <c r="B213" s="31" t="str">
        <f>VLOOKUP($A213,'SAP- FACT'!$A:$AE,12,0)</f>
        <v>HUAYAS MONICA</v>
      </c>
      <c r="C213" s="31" t="str">
        <f>VLOOKUP($A213,'SAP- FACT'!$A:$AE,2,0)</f>
        <v>B010-00018545</v>
      </c>
      <c r="D213" s="31" t="str">
        <f>VLOOKUP($A213,'SAP- FACT'!$A:$AE,2,0)</f>
        <v>B010-00018545</v>
      </c>
      <c r="E213" s="32">
        <v>45566</v>
      </c>
      <c r="F213" s="32">
        <f>VLOOKUP($A213,'SAP- FACT'!$A:$AE,5,0)</f>
        <v>45400</v>
      </c>
      <c r="G213" s="32">
        <f>VLOOKUP($A213,'SAP- FACT'!$A:$AE,19,0)</f>
        <v>45400</v>
      </c>
      <c r="H213" s="31" t="s">
        <v>8512</v>
      </c>
      <c r="I213" s="31" t="str">
        <f>VLOOKUP($A213,'SAP- FACT'!$A:$AE,3,0)</f>
        <v>Boleta</v>
      </c>
      <c r="J213" s="31" t="str">
        <f>IF(VLOOKUP($A213,'SAP- FACT'!$A:$AE,15,0)=0,"PEN","USD")</f>
        <v>PEN</v>
      </c>
      <c r="K213" s="31" t="s">
        <v>8499</v>
      </c>
      <c r="L213" s="31">
        <v>1</v>
      </c>
      <c r="M213" s="33">
        <f>IF(J213="PEN",VLOOKUP($A213,'SAP- FACT'!$A:$AE,14,0),VLOOKUP($A213,'SAP- FACT'!$A:$AE,15,0))</f>
        <v>9.7100000000000009</v>
      </c>
      <c r="N213" s="31" t="str">
        <f>IF(VLOOKUP($A213,'SAP- FACT'!$A:$AE,15,0)=0,"PEN","USD")</f>
        <v>PEN</v>
      </c>
      <c r="O213" s="31" t="str">
        <f>VLOOKUP($A213,'SAP- FACT'!$A:$AE,4,0)</f>
        <v>Ecom - CONTADO / CASH - PE 1796 TEL: 998442632 Basado en Pedidos de client</v>
      </c>
    </row>
    <row r="214" spans="1:15" x14ac:dyDescent="0.2">
      <c r="A214" s="31">
        <f t="shared" si="3"/>
        <v>213</v>
      </c>
      <c r="B214" s="31" t="str">
        <f>VLOOKUP($A214,'SAP- FACT'!$A:$AE,12,0)</f>
        <v>ORTIZ HUERTAS  SEGUNDO FELIPE</v>
      </c>
      <c r="C214" s="31" t="str">
        <f>VLOOKUP($A214,'SAP- FACT'!$A:$AE,2,0)</f>
        <v>B010-00020422</v>
      </c>
      <c r="D214" s="31" t="str">
        <f>VLOOKUP($A214,'SAP- FACT'!$A:$AE,2,0)</f>
        <v>B010-00020422</v>
      </c>
      <c r="E214" s="32">
        <v>45566</v>
      </c>
      <c r="F214" s="32">
        <f>VLOOKUP($A214,'SAP- FACT'!$A:$AE,5,0)</f>
        <v>45552</v>
      </c>
      <c r="G214" s="32">
        <f>VLOOKUP($A214,'SAP- FACT'!$A:$AE,19,0)</f>
        <v>45552</v>
      </c>
      <c r="H214" s="31" t="s">
        <v>8512</v>
      </c>
      <c r="I214" s="31" t="str">
        <f>VLOOKUP($A214,'SAP- FACT'!$A:$AE,3,0)</f>
        <v>Boleta</v>
      </c>
      <c r="J214" s="31" t="str">
        <f>IF(VLOOKUP($A214,'SAP- FACT'!$A:$AE,15,0)=0,"PEN","USD")</f>
        <v>PEN</v>
      </c>
      <c r="K214" s="31" t="s">
        <v>8499</v>
      </c>
      <c r="L214" s="31">
        <v>1</v>
      </c>
      <c r="M214" s="33">
        <f>IF(J214="PEN",VLOOKUP($A214,'SAP- FACT'!$A:$AE,14,0),VLOOKUP($A214,'SAP- FACT'!$A:$AE,15,0))</f>
        <v>9.76</v>
      </c>
      <c r="N214" s="31" t="str">
        <f>IF(VLOOKUP($A214,'SAP- FACT'!$A:$AE,15,0)=0,"PEN","USD")</f>
        <v>PEN</v>
      </c>
      <c r="O214" s="31" t="str">
        <f>VLOOKUP($A214,'SAP- FACT'!$A:$AE,4,0)</f>
        <v>Ecom - CONTADO / CASH - PE 4753 SHALOM PARA: Segundo Felipe Ortiz Huertas</v>
      </c>
    </row>
    <row r="215" spans="1:15" x14ac:dyDescent="0.2">
      <c r="A215" s="31">
        <f t="shared" si="3"/>
        <v>214</v>
      </c>
      <c r="B215" s="31" t="str">
        <f>VLOOKUP($A215,'SAP- FACT'!$A:$AE,12,0)</f>
        <v>HUACO LUIS</v>
      </c>
      <c r="C215" s="31" t="str">
        <f>VLOOKUP($A215,'SAP- FACT'!$A:$AE,2,0)</f>
        <v>B010-00018573</v>
      </c>
      <c r="D215" s="31" t="str">
        <f>VLOOKUP($A215,'SAP- FACT'!$A:$AE,2,0)</f>
        <v>B010-00018573</v>
      </c>
      <c r="E215" s="32">
        <v>45566</v>
      </c>
      <c r="F215" s="32">
        <f>VLOOKUP($A215,'SAP- FACT'!$A:$AE,5,0)</f>
        <v>45404</v>
      </c>
      <c r="G215" s="32">
        <f>VLOOKUP($A215,'SAP- FACT'!$A:$AE,19,0)</f>
        <v>45404</v>
      </c>
      <c r="H215" s="31" t="s">
        <v>8512</v>
      </c>
      <c r="I215" s="31" t="str">
        <f>VLOOKUP($A215,'SAP- FACT'!$A:$AE,3,0)</f>
        <v>Boleta</v>
      </c>
      <c r="J215" s="31" t="str">
        <f>IF(VLOOKUP($A215,'SAP- FACT'!$A:$AE,15,0)=0,"PEN","USD")</f>
        <v>PEN</v>
      </c>
      <c r="K215" s="31" t="s">
        <v>8499</v>
      </c>
      <c r="L215" s="31">
        <v>1</v>
      </c>
      <c r="M215" s="33">
        <f>IF(J215="PEN",VLOOKUP($A215,'SAP- FACT'!$A:$AE,14,0),VLOOKUP($A215,'SAP- FACT'!$A:$AE,15,0))</f>
        <v>9.7799999999999994</v>
      </c>
      <c r="N215" s="31" t="str">
        <f>IF(VLOOKUP($A215,'SAP- FACT'!$A:$AE,15,0)=0,"PEN","USD")</f>
        <v>PEN</v>
      </c>
      <c r="O215" s="31" t="str">
        <f>VLOOKUP($A215,'SAP- FACT'!$A:$AE,4,0)</f>
        <v>Ecom - CONTADO / CASH - PE 1854 TEL: 999708203 Basado en Entregas 09-0010-</v>
      </c>
    </row>
    <row r="216" spans="1:15" x14ac:dyDescent="0.2">
      <c r="A216" s="31">
        <f t="shared" si="3"/>
        <v>215</v>
      </c>
      <c r="B216" s="31" t="str">
        <f>VLOOKUP($A216,'SAP- FACT'!$A:$AE,12,0)</f>
        <v>FARFAN VALDERRAMA JUAN FRANCISCO</v>
      </c>
      <c r="C216" s="31" t="str">
        <f>VLOOKUP($A216,'SAP- FACT'!$A:$AE,2,0)</f>
        <v>B010-00019009</v>
      </c>
      <c r="D216" s="31" t="str">
        <f>VLOOKUP($A216,'SAP- FACT'!$A:$AE,2,0)</f>
        <v>B010-00019009</v>
      </c>
      <c r="E216" s="32">
        <v>45566</v>
      </c>
      <c r="F216" s="32">
        <f>VLOOKUP($A216,'SAP- FACT'!$A:$AE,5,0)</f>
        <v>45439</v>
      </c>
      <c r="G216" s="32">
        <f>VLOOKUP($A216,'SAP- FACT'!$A:$AE,19,0)</f>
        <v>45439</v>
      </c>
      <c r="H216" s="31" t="s">
        <v>8512</v>
      </c>
      <c r="I216" s="31" t="str">
        <f>VLOOKUP($A216,'SAP- FACT'!$A:$AE,3,0)</f>
        <v>Boleta</v>
      </c>
      <c r="J216" s="31" t="str">
        <f>IF(VLOOKUP($A216,'SAP- FACT'!$A:$AE,15,0)=0,"PEN","USD")</f>
        <v>PEN</v>
      </c>
      <c r="K216" s="31" t="s">
        <v>8499</v>
      </c>
      <c r="L216" s="31">
        <v>1</v>
      </c>
      <c r="M216" s="33">
        <f>IF(J216="PEN",VLOOKUP($A216,'SAP- FACT'!$A:$AE,14,0),VLOOKUP($A216,'SAP- FACT'!$A:$AE,15,0))</f>
        <v>9.81</v>
      </c>
      <c r="N216" s="31" t="str">
        <f>IF(VLOOKUP($A216,'SAP- FACT'!$A:$AE,15,0)=0,"PEN","USD")</f>
        <v>PEN</v>
      </c>
      <c r="O216" s="31" t="str">
        <f>VLOOKUP($A216,'SAP- FACT'!$A:$AE,4,0)</f>
        <v>Ecom - CONTADO / CASH - PE 2587 TEL: 967140980 Basado en Pedidos de client</v>
      </c>
    </row>
    <row r="217" spans="1:15" x14ac:dyDescent="0.2">
      <c r="A217" s="31">
        <f t="shared" si="3"/>
        <v>216</v>
      </c>
      <c r="B217" s="31" t="str">
        <f>VLOOKUP($A217,'SAP- FACT'!$A:$AE,12,0)</f>
        <v>MAYTA ROJAS ANGELICA</v>
      </c>
      <c r="C217" s="31" t="str">
        <f>VLOOKUP($A217,'SAP- FACT'!$A:$AE,2,0)</f>
        <v>B010-00020511</v>
      </c>
      <c r="D217" s="31" t="str">
        <f>VLOOKUP($A217,'SAP- FACT'!$A:$AE,2,0)</f>
        <v>B010-00020511</v>
      </c>
      <c r="E217" s="32">
        <v>45566</v>
      </c>
      <c r="F217" s="32">
        <f>VLOOKUP($A217,'SAP- FACT'!$A:$AE,5,0)</f>
        <v>45560</v>
      </c>
      <c r="G217" s="32">
        <f>VLOOKUP($A217,'SAP- FACT'!$A:$AE,19,0)</f>
        <v>45560</v>
      </c>
      <c r="H217" s="31" t="s">
        <v>8512</v>
      </c>
      <c r="I217" s="31" t="str">
        <f>VLOOKUP($A217,'SAP- FACT'!$A:$AE,3,0)</f>
        <v>Boleta</v>
      </c>
      <c r="J217" s="31" t="str">
        <f>IF(VLOOKUP($A217,'SAP- FACT'!$A:$AE,15,0)=0,"PEN","USD")</f>
        <v>PEN</v>
      </c>
      <c r="K217" s="31" t="s">
        <v>8499</v>
      </c>
      <c r="L217" s="31">
        <v>1</v>
      </c>
      <c r="M217" s="33">
        <f>IF(J217="PEN",VLOOKUP($A217,'SAP- FACT'!$A:$AE,14,0),VLOOKUP($A217,'SAP- FACT'!$A:$AE,15,0))</f>
        <v>9.83</v>
      </c>
      <c r="N217" s="31" t="str">
        <f>IF(VLOOKUP($A217,'SAP- FACT'!$A:$AE,15,0)=0,"PEN","USD")</f>
        <v>PEN</v>
      </c>
      <c r="O217" s="31" t="str">
        <f>VLOOKUP($A217,'SAP- FACT'!$A:$AE,4,0)</f>
        <v>Ecom - CONTADO / CASH - PE 5048 TEL: 952982203 ENVÍO Basado en Entregas 09</v>
      </c>
    </row>
    <row r="218" spans="1:15" x14ac:dyDescent="0.2">
      <c r="A218" s="31">
        <f t="shared" si="3"/>
        <v>217</v>
      </c>
      <c r="B218" s="31" t="str">
        <f>VLOOKUP($A218,'SAP- FACT'!$A:$AE,12,0)</f>
        <v>TUPAYACHI ALVIS CECILIA</v>
      </c>
      <c r="C218" s="31" t="str">
        <f>VLOOKUP($A218,'SAP- FACT'!$A:$AE,2,0)</f>
        <v>B010-00019282</v>
      </c>
      <c r="D218" s="31" t="str">
        <f>VLOOKUP($A218,'SAP- FACT'!$A:$AE,2,0)</f>
        <v>B010-00019282</v>
      </c>
      <c r="E218" s="32">
        <v>45566</v>
      </c>
      <c r="F218" s="32">
        <f>VLOOKUP($A218,'SAP- FACT'!$A:$AE,5,0)</f>
        <v>45460</v>
      </c>
      <c r="G218" s="32">
        <f>VLOOKUP($A218,'SAP- FACT'!$A:$AE,19,0)</f>
        <v>45460</v>
      </c>
      <c r="H218" s="31" t="s">
        <v>8512</v>
      </c>
      <c r="I218" s="31" t="str">
        <f>VLOOKUP($A218,'SAP- FACT'!$A:$AE,3,0)</f>
        <v>Boleta</v>
      </c>
      <c r="J218" s="31" t="str">
        <f>IF(VLOOKUP($A218,'SAP- FACT'!$A:$AE,15,0)=0,"PEN","USD")</f>
        <v>PEN</v>
      </c>
      <c r="K218" s="31" t="s">
        <v>8499</v>
      </c>
      <c r="L218" s="31">
        <v>1</v>
      </c>
      <c r="M218" s="33">
        <f>IF(J218="PEN",VLOOKUP($A218,'SAP- FACT'!$A:$AE,14,0),VLOOKUP($A218,'SAP- FACT'!$A:$AE,15,0))</f>
        <v>9.83</v>
      </c>
      <c r="N218" s="31" t="str">
        <f>IF(VLOOKUP($A218,'SAP- FACT'!$A:$AE,15,0)=0,"PEN","USD")</f>
        <v>PEN</v>
      </c>
      <c r="O218" s="31" t="str">
        <f>VLOOKUP($A218,'SAP- FACT'!$A:$AE,4,0)</f>
        <v>Ecom - CONTADO / CASH - PE 2956 RECOGE: Cecilia Tupayachi Alvis DNI: 45311</v>
      </c>
    </row>
    <row r="219" spans="1:15" x14ac:dyDescent="0.2">
      <c r="A219" s="31">
        <f t="shared" si="3"/>
        <v>218</v>
      </c>
      <c r="B219" s="31" t="str">
        <f>VLOOKUP($A219,'SAP- FACT'!$A:$AE,12,0)</f>
        <v>ALJOVIN RODRIGO INES</v>
      </c>
      <c r="C219" s="31" t="str">
        <f>VLOOKUP($A219,'SAP- FACT'!$A:$AE,2,0)</f>
        <v>B010-00020387</v>
      </c>
      <c r="D219" s="31" t="str">
        <f>VLOOKUP($A219,'SAP- FACT'!$A:$AE,2,0)</f>
        <v>B010-00020387</v>
      </c>
      <c r="E219" s="32">
        <v>45566</v>
      </c>
      <c r="F219" s="32">
        <f>VLOOKUP($A219,'SAP- FACT'!$A:$AE,5,0)</f>
        <v>45547</v>
      </c>
      <c r="G219" s="32">
        <f>VLOOKUP($A219,'SAP- FACT'!$A:$AE,19,0)</f>
        <v>45547</v>
      </c>
      <c r="H219" s="31" t="s">
        <v>8512</v>
      </c>
      <c r="I219" s="31" t="str">
        <f>VLOOKUP($A219,'SAP- FACT'!$A:$AE,3,0)</f>
        <v>Boleta</v>
      </c>
      <c r="J219" s="31" t="str">
        <f>IF(VLOOKUP($A219,'SAP- FACT'!$A:$AE,15,0)=0,"PEN","USD")</f>
        <v>PEN</v>
      </c>
      <c r="K219" s="31" t="s">
        <v>8499</v>
      </c>
      <c r="L219" s="31">
        <v>1</v>
      </c>
      <c r="M219" s="33">
        <f>IF(J219="PEN",VLOOKUP($A219,'SAP- FACT'!$A:$AE,14,0),VLOOKUP($A219,'SAP- FACT'!$A:$AE,15,0))</f>
        <v>9.85</v>
      </c>
      <c r="N219" s="31" t="str">
        <f>IF(VLOOKUP($A219,'SAP- FACT'!$A:$AE,15,0)=0,"PEN","USD")</f>
        <v>PEN</v>
      </c>
      <c r="O219" s="31" t="str">
        <f>VLOOKUP($A219,'SAP- FACT'!$A:$AE,4,0)</f>
        <v>Ecom - CONTADO / CASH - PE 4782 TEL: 947028574 ENVÍO Basado en Entregas 09</v>
      </c>
    </row>
    <row r="220" spans="1:15" x14ac:dyDescent="0.2">
      <c r="A220" s="31">
        <f t="shared" si="3"/>
        <v>219</v>
      </c>
      <c r="B220" s="31" t="str">
        <f>VLOOKUP($A220,'SAP- FACT'!$A:$AE,12,0)</f>
        <v>SALAS CRUZADO,OSCAR MIGUEL</v>
      </c>
      <c r="C220" s="31" t="str">
        <f>VLOOKUP($A220,'SAP- FACT'!$A:$AE,2,0)</f>
        <v>B010-00018568</v>
      </c>
      <c r="D220" s="31" t="str">
        <f>VLOOKUP($A220,'SAP- FACT'!$A:$AE,2,0)</f>
        <v>B010-00018568</v>
      </c>
      <c r="E220" s="32">
        <v>45566</v>
      </c>
      <c r="F220" s="32">
        <f>VLOOKUP($A220,'SAP- FACT'!$A:$AE,5,0)</f>
        <v>45404</v>
      </c>
      <c r="G220" s="32">
        <f>VLOOKUP($A220,'SAP- FACT'!$A:$AE,19,0)</f>
        <v>45404</v>
      </c>
      <c r="H220" s="31" t="s">
        <v>8512</v>
      </c>
      <c r="I220" s="31" t="str">
        <f>VLOOKUP($A220,'SAP- FACT'!$A:$AE,3,0)</f>
        <v>Boleta</v>
      </c>
      <c r="J220" s="31" t="str">
        <f>IF(VLOOKUP($A220,'SAP- FACT'!$A:$AE,15,0)=0,"PEN","USD")</f>
        <v>PEN</v>
      </c>
      <c r="K220" s="31" t="s">
        <v>8499</v>
      </c>
      <c r="L220" s="31">
        <v>1</v>
      </c>
      <c r="M220" s="33">
        <f>IF(J220="PEN",VLOOKUP($A220,'SAP- FACT'!$A:$AE,14,0),VLOOKUP($A220,'SAP- FACT'!$A:$AE,15,0))</f>
        <v>9.85</v>
      </c>
      <c r="N220" s="31" t="str">
        <f>IF(VLOOKUP($A220,'SAP- FACT'!$A:$AE,15,0)=0,"PEN","USD")</f>
        <v>PEN</v>
      </c>
      <c r="O220" s="31" t="str">
        <f>VLOOKUP($A220,'SAP- FACT'!$A:$AE,4,0)</f>
        <v>Venta Asistida - CONTADO / CASH - pe 1840 tel: 924343145 Basado en Entregas 09-0010-</v>
      </c>
    </row>
    <row r="221" spans="1:15" x14ac:dyDescent="0.2">
      <c r="A221" s="31">
        <f t="shared" si="3"/>
        <v>220</v>
      </c>
      <c r="B221" s="31" t="str">
        <f>VLOOKUP($A221,'SAP- FACT'!$A:$AE,12,0)</f>
        <v>PEREZ ONCE,RAUL HERNAN</v>
      </c>
      <c r="C221" s="31" t="str">
        <f>VLOOKUP($A221,'SAP- FACT'!$A:$AE,2,0)</f>
        <v>B010-00020068</v>
      </c>
      <c r="D221" s="31" t="str">
        <f>VLOOKUP($A221,'SAP- FACT'!$A:$AE,2,0)</f>
        <v>B010-00020068</v>
      </c>
      <c r="E221" s="32">
        <v>45566</v>
      </c>
      <c r="F221" s="32">
        <f>VLOOKUP($A221,'SAP- FACT'!$A:$AE,5,0)</f>
        <v>45524</v>
      </c>
      <c r="G221" s="32">
        <f>VLOOKUP($A221,'SAP- FACT'!$A:$AE,19,0)</f>
        <v>45524</v>
      </c>
      <c r="H221" s="31" t="s">
        <v>8512</v>
      </c>
      <c r="I221" s="31" t="str">
        <f>VLOOKUP($A221,'SAP- FACT'!$A:$AE,3,0)</f>
        <v>Boleta</v>
      </c>
      <c r="J221" s="31" t="str">
        <f>IF(VLOOKUP($A221,'SAP- FACT'!$A:$AE,15,0)=0,"PEN","USD")</f>
        <v>PEN</v>
      </c>
      <c r="K221" s="31" t="s">
        <v>8499</v>
      </c>
      <c r="L221" s="31">
        <v>1</v>
      </c>
      <c r="M221" s="33">
        <f>IF(J221="PEN",VLOOKUP($A221,'SAP- FACT'!$A:$AE,14,0),VLOOKUP($A221,'SAP- FACT'!$A:$AE,15,0))</f>
        <v>10.130000000000001</v>
      </c>
      <c r="N221" s="31" t="str">
        <f>IF(VLOOKUP($A221,'SAP- FACT'!$A:$AE,15,0)=0,"PEN","USD")</f>
        <v>PEN</v>
      </c>
      <c r="O221" s="31" t="str">
        <f>VLOOKUP($A221,'SAP- FACT'!$A:$AE,4,0)</f>
        <v>Ecom - CONTADO / CASH - PE 4252 TEL: 997438868 RECOJO Basado en Entregas 0</v>
      </c>
    </row>
    <row r="222" spans="1:15" x14ac:dyDescent="0.2">
      <c r="A222" s="31">
        <f t="shared" si="3"/>
        <v>221</v>
      </c>
      <c r="B222" s="31" t="str">
        <f>VLOOKUP($A222,'SAP- FACT'!$A:$AE,12,0)</f>
        <v>GAMARRA ZOILA DIONICIO</v>
      </c>
      <c r="C222" s="31" t="str">
        <f>VLOOKUP($A222,'SAP- FACT'!$A:$AE,2,0)</f>
        <v>B010-00020175</v>
      </c>
      <c r="D222" s="31" t="str">
        <f>VLOOKUP($A222,'SAP- FACT'!$A:$AE,2,0)</f>
        <v>B010-00020175</v>
      </c>
      <c r="E222" s="32">
        <v>45566</v>
      </c>
      <c r="F222" s="32">
        <f>VLOOKUP($A222,'SAP- FACT'!$A:$AE,5,0)</f>
        <v>45530</v>
      </c>
      <c r="G222" s="32">
        <f>VLOOKUP($A222,'SAP- FACT'!$A:$AE,19,0)</f>
        <v>45530</v>
      </c>
      <c r="H222" s="31" t="s">
        <v>8512</v>
      </c>
      <c r="I222" s="31" t="str">
        <f>VLOOKUP($A222,'SAP- FACT'!$A:$AE,3,0)</f>
        <v>Boleta</v>
      </c>
      <c r="J222" s="31" t="str">
        <f>IF(VLOOKUP($A222,'SAP- FACT'!$A:$AE,15,0)=0,"PEN","USD")</f>
        <v>PEN</v>
      </c>
      <c r="K222" s="31" t="s">
        <v>8499</v>
      </c>
      <c r="L222" s="31">
        <v>1</v>
      </c>
      <c r="M222" s="33">
        <f>IF(J222="PEN",VLOOKUP($A222,'SAP- FACT'!$A:$AE,14,0),VLOOKUP($A222,'SAP- FACT'!$A:$AE,15,0))</f>
        <v>10.130000000000001</v>
      </c>
      <c r="N222" s="31" t="str">
        <f>IF(VLOOKUP($A222,'SAP- FACT'!$A:$AE,15,0)=0,"PEN","USD")</f>
        <v>PEN</v>
      </c>
      <c r="O222" s="31" t="str">
        <f>VLOOKUP($A222,'SAP- FACT'!$A:$AE,4,0)</f>
        <v>Ecom - CONTADO / CASH - PE 4409 TEL: 943104321 ENVÍO Basado en Pedidos de</v>
      </c>
    </row>
    <row r="223" spans="1:15" x14ac:dyDescent="0.2">
      <c r="A223" s="31">
        <f t="shared" si="3"/>
        <v>222</v>
      </c>
      <c r="B223" s="31" t="str">
        <f>VLOOKUP($A223,'SAP- FACT'!$A:$AE,12,0)</f>
        <v>CRESTANI CLAUDIO</v>
      </c>
      <c r="C223" s="31" t="str">
        <f>VLOOKUP($A223,'SAP- FACT'!$A:$AE,2,0)</f>
        <v>B010-00020331</v>
      </c>
      <c r="D223" s="31" t="str">
        <f>VLOOKUP($A223,'SAP- FACT'!$A:$AE,2,0)</f>
        <v>B010-00020331</v>
      </c>
      <c r="E223" s="32">
        <v>45566</v>
      </c>
      <c r="F223" s="32">
        <f>VLOOKUP($A223,'SAP- FACT'!$A:$AE,5,0)</f>
        <v>45544</v>
      </c>
      <c r="G223" s="32">
        <f>VLOOKUP($A223,'SAP- FACT'!$A:$AE,19,0)</f>
        <v>45544</v>
      </c>
      <c r="H223" s="31" t="s">
        <v>8512</v>
      </c>
      <c r="I223" s="31" t="str">
        <f>VLOOKUP($A223,'SAP- FACT'!$A:$AE,3,0)</f>
        <v>Boleta</v>
      </c>
      <c r="J223" s="31" t="str">
        <f>IF(VLOOKUP($A223,'SAP- FACT'!$A:$AE,15,0)=0,"PEN","USD")</f>
        <v>PEN</v>
      </c>
      <c r="K223" s="31" t="s">
        <v>8499</v>
      </c>
      <c r="L223" s="31">
        <v>1</v>
      </c>
      <c r="M223" s="33">
        <f>IF(J223="PEN",VLOOKUP($A223,'SAP- FACT'!$A:$AE,14,0),VLOOKUP($A223,'SAP- FACT'!$A:$AE,15,0))</f>
        <v>10.130000000000001</v>
      </c>
      <c r="N223" s="31" t="str">
        <f>IF(VLOOKUP($A223,'SAP- FACT'!$A:$AE,15,0)=0,"PEN","USD")</f>
        <v>PEN</v>
      </c>
      <c r="O223" s="31" t="str">
        <f>VLOOKUP($A223,'SAP- FACT'!$A:$AE,4,0)</f>
        <v>Ecom - CONTADO / CASH - PE 4689 TEL: 998114061 ENVÍO Basado en Pedidos de</v>
      </c>
    </row>
    <row r="224" spans="1:15" x14ac:dyDescent="0.2">
      <c r="A224" s="31">
        <f t="shared" si="3"/>
        <v>223</v>
      </c>
      <c r="B224" s="31" t="str">
        <f>VLOOKUP($A224,'SAP- FACT'!$A:$AE,12,0)</f>
        <v>SALAZAR HUAMAN,ANY ROSARIO</v>
      </c>
      <c r="C224" s="31" t="str">
        <f>VLOOKUP($A224,'SAP- FACT'!$A:$AE,2,0)</f>
        <v>B010-00020531</v>
      </c>
      <c r="D224" s="31" t="str">
        <f>VLOOKUP($A224,'SAP- FACT'!$A:$AE,2,0)</f>
        <v>B010-00020531</v>
      </c>
      <c r="E224" s="32">
        <v>45566</v>
      </c>
      <c r="F224" s="32">
        <f>VLOOKUP($A224,'SAP- FACT'!$A:$AE,5,0)</f>
        <v>45562</v>
      </c>
      <c r="G224" s="32">
        <f>VLOOKUP($A224,'SAP- FACT'!$A:$AE,19,0)</f>
        <v>45562</v>
      </c>
      <c r="H224" s="31" t="s">
        <v>8512</v>
      </c>
      <c r="I224" s="31" t="str">
        <f>VLOOKUP($A224,'SAP- FACT'!$A:$AE,3,0)</f>
        <v>Boleta</v>
      </c>
      <c r="J224" s="31" t="str">
        <f>IF(VLOOKUP($A224,'SAP- FACT'!$A:$AE,15,0)=0,"PEN","USD")</f>
        <v>PEN</v>
      </c>
      <c r="K224" s="31" t="s">
        <v>8499</v>
      </c>
      <c r="L224" s="31">
        <v>1</v>
      </c>
      <c r="M224" s="33">
        <f>IF(J224="PEN",VLOOKUP($A224,'SAP- FACT'!$A:$AE,14,0),VLOOKUP($A224,'SAP- FACT'!$A:$AE,15,0))</f>
        <v>10.210000000000001</v>
      </c>
      <c r="N224" s="31" t="str">
        <f>IF(VLOOKUP($A224,'SAP- FACT'!$A:$AE,15,0)=0,"PEN","USD")</f>
        <v>PEN</v>
      </c>
      <c r="O224" s="31" t="str">
        <f>VLOOKUP($A224,'SAP- FACT'!$A:$AE,4,0)</f>
        <v>Ecom - CONTADO / CASH - PE 5095 TEL: 951067889 RECOJO PET NUTRISCIENCE Bas</v>
      </c>
    </row>
    <row r="225" spans="1:15" x14ac:dyDescent="0.2">
      <c r="A225" s="31">
        <f t="shared" si="3"/>
        <v>224</v>
      </c>
      <c r="B225" s="31" t="str">
        <f>VLOOKUP($A225,'SAP- FACT'!$A:$AE,12,0)</f>
        <v>RIOS SOLAR MICAELA VICTORIA</v>
      </c>
      <c r="C225" s="31" t="str">
        <f>VLOOKUP($A225,'SAP- FACT'!$A:$AE,2,0)</f>
        <v>B010-00018852</v>
      </c>
      <c r="D225" s="31" t="str">
        <f>VLOOKUP($A225,'SAP- FACT'!$A:$AE,2,0)</f>
        <v>B010-00018852</v>
      </c>
      <c r="E225" s="32">
        <v>45566</v>
      </c>
      <c r="F225" s="32">
        <f>VLOOKUP($A225,'SAP- FACT'!$A:$AE,5,0)</f>
        <v>45427</v>
      </c>
      <c r="G225" s="32">
        <f>VLOOKUP($A225,'SAP- FACT'!$A:$AE,19,0)</f>
        <v>45427</v>
      </c>
      <c r="H225" s="31" t="s">
        <v>8512</v>
      </c>
      <c r="I225" s="31" t="str">
        <f>VLOOKUP($A225,'SAP- FACT'!$A:$AE,3,0)</f>
        <v>Boleta</v>
      </c>
      <c r="J225" s="31" t="str">
        <f>IF(VLOOKUP($A225,'SAP- FACT'!$A:$AE,15,0)=0,"PEN","USD")</f>
        <v>PEN</v>
      </c>
      <c r="K225" s="31" t="s">
        <v>8499</v>
      </c>
      <c r="L225" s="31">
        <v>1</v>
      </c>
      <c r="M225" s="33">
        <f>IF(J225="PEN",VLOOKUP($A225,'SAP- FACT'!$A:$AE,14,0),VLOOKUP($A225,'SAP- FACT'!$A:$AE,15,0))</f>
        <v>10.23</v>
      </c>
      <c r="N225" s="31" t="str">
        <f>IF(VLOOKUP($A225,'SAP- FACT'!$A:$AE,15,0)=0,"PEN","USD")</f>
        <v>PEN</v>
      </c>
      <c r="O225" s="31" t="str">
        <f>VLOOKUP($A225,'SAP- FACT'!$A:$AE,4,0)</f>
        <v>Ecom - CONTADO / CASH - PE 2336 TEL: 944365887 Basado en Pedidos de client</v>
      </c>
    </row>
    <row r="226" spans="1:15" x14ac:dyDescent="0.2">
      <c r="A226" s="31">
        <f t="shared" si="3"/>
        <v>225</v>
      </c>
      <c r="B226" s="31" t="str">
        <f>VLOOKUP($A226,'SAP- FACT'!$A:$AE,12,0)</f>
        <v>NIETO CUICAPUZA BARBARA</v>
      </c>
      <c r="C226" s="31" t="str">
        <f>VLOOKUP($A226,'SAP- FACT'!$A:$AE,2,0)</f>
        <v>B010-00019222</v>
      </c>
      <c r="D226" s="31" t="str">
        <f>VLOOKUP($A226,'SAP- FACT'!$A:$AE,2,0)</f>
        <v>B010-00019222</v>
      </c>
      <c r="E226" s="32">
        <v>45566</v>
      </c>
      <c r="F226" s="32">
        <f>VLOOKUP($A226,'SAP- FACT'!$A:$AE,5,0)</f>
        <v>45454</v>
      </c>
      <c r="G226" s="32">
        <f>VLOOKUP($A226,'SAP- FACT'!$A:$AE,19,0)</f>
        <v>45454</v>
      </c>
      <c r="H226" s="31" t="s">
        <v>8512</v>
      </c>
      <c r="I226" s="31" t="str">
        <f>VLOOKUP($A226,'SAP- FACT'!$A:$AE,3,0)</f>
        <v>Boleta</v>
      </c>
      <c r="J226" s="31" t="str">
        <f>IF(VLOOKUP($A226,'SAP- FACT'!$A:$AE,15,0)=0,"PEN","USD")</f>
        <v>PEN</v>
      </c>
      <c r="K226" s="31" t="s">
        <v>8499</v>
      </c>
      <c r="L226" s="31">
        <v>1</v>
      </c>
      <c r="M226" s="33">
        <f>IF(J226="PEN",VLOOKUP($A226,'SAP- FACT'!$A:$AE,14,0),VLOOKUP($A226,'SAP- FACT'!$A:$AE,15,0))</f>
        <v>10.28</v>
      </c>
      <c r="N226" s="31" t="str">
        <f>IF(VLOOKUP($A226,'SAP- FACT'!$A:$AE,15,0)=0,"PEN","USD")</f>
        <v>PEN</v>
      </c>
      <c r="O226" s="31" t="str">
        <f>VLOOKUP($A226,'SAP- FACT'!$A:$AE,4,0)</f>
        <v>Ecom - CONTADO / CASH - PE 2828 TEL: 972167110 Basado en Pedidos de client</v>
      </c>
    </row>
    <row r="227" spans="1:15" x14ac:dyDescent="0.2">
      <c r="A227" s="31">
        <f t="shared" si="3"/>
        <v>226</v>
      </c>
      <c r="B227" s="31" t="str">
        <f>VLOOKUP($A227,'SAP- FACT'!$A:$AE,12,0)</f>
        <v>CARDENAS ORTIZ,DIANA LORENA</v>
      </c>
      <c r="C227" s="31" t="str">
        <f>VLOOKUP($A227,'SAP- FACT'!$A:$AE,2,0)</f>
        <v>B010-00019028</v>
      </c>
      <c r="D227" s="31" t="str">
        <f>VLOOKUP($A227,'SAP- FACT'!$A:$AE,2,0)</f>
        <v>B010-00019028</v>
      </c>
      <c r="E227" s="32">
        <v>45566</v>
      </c>
      <c r="F227" s="32">
        <f>VLOOKUP($A227,'SAP- FACT'!$A:$AE,5,0)</f>
        <v>45440</v>
      </c>
      <c r="G227" s="32">
        <f>VLOOKUP($A227,'SAP- FACT'!$A:$AE,19,0)</f>
        <v>45440</v>
      </c>
      <c r="H227" s="31" t="s">
        <v>8512</v>
      </c>
      <c r="I227" s="31" t="str">
        <f>VLOOKUP($A227,'SAP- FACT'!$A:$AE,3,0)</f>
        <v>Boleta</v>
      </c>
      <c r="J227" s="31" t="str">
        <f>IF(VLOOKUP($A227,'SAP- FACT'!$A:$AE,15,0)=0,"PEN","USD")</f>
        <v>PEN</v>
      </c>
      <c r="K227" s="31" t="s">
        <v>8499</v>
      </c>
      <c r="L227" s="31">
        <v>1</v>
      </c>
      <c r="M227" s="33">
        <f>IF(J227="PEN",VLOOKUP($A227,'SAP- FACT'!$A:$AE,14,0),VLOOKUP($A227,'SAP- FACT'!$A:$AE,15,0))</f>
        <v>10.29</v>
      </c>
      <c r="N227" s="31" t="str">
        <f>IF(VLOOKUP($A227,'SAP- FACT'!$A:$AE,15,0)=0,"PEN","USD")</f>
        <v>PEN</v>
      </c>
      <c r="O227" s="31" t="str">
        <f>VLOOKUP($A227,'SAP- FACT'!$A:$AE,4,0)</f>
        <v>Ecom - CONTADO / CASH - PE 2629 TEL: 994338009 Basado en Entregas 09-0007-</v>
      </c>
    </row>
    <row r="228" spans="1:15" x14ac:dyDescent="0.2">
      <c r="A228" s="31">
        <f t="shared" si="3"/>
        <v>227</v>
      </c>
      <c r="B228" s="31" t="str">
        <f>VLOOKUP($A228,'SAP- FACT'!$A:$AE,12,0)</f>
        <v>MANRIQUE VERA JONATHAN</v>
      </c>
      <c r="C228" s="31" t="str">
        <f>VLOOKUP($A228,'SAP- FACT'!$A:$AE,2,0)</f>
        <v>B010-00020245</v>
      </c>
      <c r="D228" s="31" t="str">
        <f>VLOOKUP($A228,'SAP- FACT'!$A:$AE,2,0)</f>
        <v>B010-00020245</v>
      </c>
      <c r="E228" s="32">
        <v>45566</v>
      </c>
      <c r="F228" s="32">
        <f>VLOOKUP($A228,'SAP- FACT'!$A:$AE,5,0)</f>
        <v>45537</v>
      </c>
      <c r="G228" s="32">
        <f>VLOOKUP($A228,'SAP- FACT'!$A:$AE,19,0)</f>
        <v>45537</v>
      </c>
      <c r="H228" s="31" t="s">
        <v>8512</v>
      </c>
      <c r="I228" s="31" t="str">
        <f>VLOOKUP($A228,'SAP- FACT'!$A:$AE,3,0)</f>
        <v>Boleta</v>
      </c>
      <c r="J228" s="31" t="str">
        <f>IF(VLOOKUP($A228,'SAP- FACT'!$A:$AE,15,0)=0,"PEN","USD")</f>
        <v>PEN</v>
      </c>
      <c r="K228" s="31" t="s">
        <v>8499</v>
      </c>
      <c r="L228" s="31">
        <v>1</v>
      </c>
      <c r="M228" s="33">
        <f>IF(J228="PEN",VLOOKUP($A228,'SAP- FACT'!$A:$AE,14,0),VLOOKUP($A228,'SAP- FACT'!$A:$AE,15,0))</f>
        <v>10.36</v>
      </c>
      <c r="N228" s="31" t="str">
        <f>IF(VLOOKUP($A228,'SAP- FACT'!$A:$AE,15,0)=0,"PEN","USD")</f>
        <v>PEN</v>
      </c>
      <c r="O228" s="31" t="str">
        <f>VLOOKUP($A228,'SAP- FACT'!$A:$AE,4,0)</f>
        <v>Ecom - CONTADO / CASH - PE 4543 TEL: 973629670 ENVÍO Basado en Pedidos de</v>
      </c>
    </row>
    <row r="229" spans="1:15" x14ac:dyDescent="0.2">
      <c r="A229" s="31">
        <f t="shared" si="3"/>
        <v>228</v>
      </c>
      <c r="B229" s="31" t="str">
        <f>VLOOKUP($A229,'SAP- FACT'!$A:$AE,12,0)</f>
        <v>MORALES CARMEN</v>
      </c>
      <c r="C229" s="31" t="str">
        <f>VLOOKUP($A229,'SAP- FACT'!$A:$AE,2,0)</f>
        <v>B010-00019520</v>
      </c>
      <c r="D229" s="31" t="str">
        <f>VLOOKUP($A229,'SAP- FACT'!$A:$AE,2,0)</f>
        <v>B010-00019520</v>
      </c>
      <c r="E229" s="32">
        <v>45566</v>
      </c>
      <c r="F229" s="32">
        <f>VLOOKUP($A229,'SAP- FACT'!$A:$AE,5,0)</f>
        <v>45488</v>
      </c>
      <c r="G229" s="32">
        <f>VLOOKUP($A229,'SAP- FACT'!$A:$AE,19,0)</f>
        <v>45488</v>
      </c>
      <c r="H229" s="31" t="s">
        <v>8512</v>
      </c>
      <c r="I229" s="31" t="str">
        <f>VLOOKUP($A229,'SAP- FACT'!$A:$AE,3,0)</f>
        <v>Boleta</v>
      </c>
      <c r="J229" s="31" t="str">
        <f>IF(VLOOKUP($A229,'SAP- FACT'!$A:$AE,15,0)=0,"PEN","USD")</f>
        <v>PEN</v>
      </c>
      <c r="K229" s="31" t="s">
        <v>8499</v>
      </c>
      <c r="L229" s="31">
        <v>1</v>
      </c>
      <c r="M229" s="33">
        <f>IF(J229="PEN",VLOOKUP($A229,'SAP- FACT'!$A:$AE,14,0),VLOOKUP($A229,'SAP- FACT'!$A:$AE,15,0))</f>
        <v>10.49</v>
      </c>
      <c r="N229" s="31" t="str">
        <f>IF(VLOOKUP($A229,'SAP- FACT'!$A:$AE,15,0)=0,"PEN","USD")</f>
        <v>PEN</v>
      </c>
      <c r="O229" s="31" t="str">
        <f>VLOOKUP($A229,'SAP- FACT'!$A:$AE,4,0)</f>
        <v>Ecom - CONTADO / CASH - PE 3429 TEL: 997561614 ENVÍO Basado en Pedidos de</v>
      </c>
    </row>
    <row r="230" spans="1:15" x14ac:dyDescent="0.2">
      <c r="A230" s="31">
        <f t="shared" si="3"/>
        <v>229</v>
      </c>
      <c r="B230" s="31" t="str">
        <f>VLOOKUP($A230,'SAP- FACT'!$A:$AE,12,0)</f>
        <v>BALVIN ARIAS,PAOLA MARILU</v>
      </c>
      <c r="C230" s="31" t="str">
        <f>VLOOKUP($A230,'SAP- FACT'!$A:$AE,2,0)</f>
        <v>B010-00020444</v>
      </c>
      <c r="D230" s="31" t="str">
        <f>VLOOKUP($A230,'SAP- FACT'!$A:$AE,2,0)</f>
        <v>B010-00020444</v>
      </c>
      <c r="E230" s="32">
        <v>45566</v>
      </c>
      <c r="F230" s="32">
        <f>VLOOKUP($A230,'SAP- FACT'!$A:$AE,5,0)</f>
        <v>45554</v>
      </c>
      <c r="G230" s="32">
        <f>VLOOKUP($A230,'SAP- FACT'!$A:$AE,19,0)</f>
        <v>45554</v>
      </c>
      <c r="H230" s="31" t="s">
        <v>8512</v>
      </c>
      <c r="I230" s="31" t="str">
        <f>VLOOKUP($A230,'SAP- FACT'!$A:$AE,3,0)</f>
        <v>Boleta</v>
      </c>
      <c r="J230" s="31" t="str">
        <f>IF(VLOOKUP($A230,'SAP- FACT'!$A:$AE,15,0)=0,"PEN","USD")</f>
        <v>PEN</v>
      </c>
      <c r="K230" s="31" t="s">
        <v>8499</v>
      </c>
      <c r="L230" s="31">
        <v>1</v>
      </c>
      <c r="M230" s="33">
        <f>IF(J230="PEN",VLOOKUP($A230,'SAP- FACT'!$A:$AE,14,0),VLOOKUP($A230,'SAP- FACT'!$A:$AE,15,0))</f>
        <v>10.51</v>
      </c>
      <c r="N230" s="31" t="str">
        <f>IF(VLOOKUP($A230,'SAP- FACT'!$A:$AE,15,0)=0,"PEN","USD")</f>
        <v>PEN</v>
      </c>
      <c r="O230" s="31" t="str">
        <f>VLOOKUP($A230,'SAP- FACT'!$A:$AE,4,0)</f>
        <v>Ecom - CONTADO / CASH - PE 4884 TEL: 971090676 ATREVIA RECOJO Basado en En</v>
      </c>
    </row>
    <row r="231" spans="1:15" x14ac:dyDescent="0.2">
      <c r="A231" s="31">
        <f t="shared" si="3"/>
        <v>230</v>
      </c>
      <c r="B231" s="31" t="str">
        <f>VLOOKUP($A231,'SAP- FACT'!$A:$AE,12,0)</f>
        <v>Bressia Karola Bellido Flores</v>
      </c>
      <c r="C231" s="31" t="str">
        <f>VLOOKUP($A231,'SAP- FACT'!$A:$AE,2,0)</f>
        <v>F010-00025745</v>
      </c>
      <c r="D231" s="31" t="str">
        <f>VLOOKUP($A231,'SAP- FACT'!$A:$AE,2,0)</f>
        <v>F010-00025745</v>
      </c>
      <c r="E231" s="32">
        <v>45566</v>
      </c>
      <c r="F231" s="32">
        <f>VLOOKUP($A231,'SAP- FACT'!$A:$AE,5,0)</f>
        <v>45532</v>
      </c>
      <c r="G231" s="32">
        <f>VLOOKUP($A231,'SAP- FACT'!$A:$AE,19,0)</f>
        <v>45532</v>
      </c>
      <c r="H231" s="31" t="s">
        <v>8512</v>
      </c>
      <c r="I231" s="31" t="str">
        <f>VLOOKUP($A231,'SAP- FACT'!$A:$AE,3,0)</f>
        <v>Factura</v>
      </c>
      <c r="J231" s="31" t="str">
        <f>IF(VLOOKUP($A231,'SAP- FACT'!$A:$AE,15,0)=0,"PEN","USD")</f>
        <v>PEN</v>
      </c>
      <c r="K231" s="31" t="s">
        <v>8499</v>
      </c>
      <c r="L231" s="31">
        <v>1</v>
      </c>
      <c r="M231" s="33">
        <f>IF(J231="PEN",VLOOKUP($A231,'SAP- FACT'!$A:$AE,14,0),VLOOKUP($A231,'SAP- FACT'!$A:$AE,15,0))</f>
        <v>10.55</v>
      </c>
      <c r="N231" s="31" t="str">
        <f>IF(VLOOKUP($A231,'SAP- FACT'!$A:$AE,15,0)=0,"PEN","USD")</f>
        <v>PEN</v>
      </c>
      <c r="O231" s="31" t="str">
        <f>VLOOKUP($A231,'SAP- FACT'!$A:$AE,4,0)</f>
        <v>Ecom - CONTADO / CASH - Facturas clientes - C10755954719</v>
      </c>
    </row>
    <row r="232" spans="1:15" x14ac:dyDescent="0.2">
      <c r="A232" s="31">
        <f t="shared" si="3"/>
        <v>231</v>
      </c>
      <c r="B232" s="31" t="str">
        <f>VLOOKUP($A232,'SAP- FACT'!$A:$AE,12,0)</f>
        <v>BANDA  NADIA</v>
      </c>
      <c r="C232" s="31" t="str">
        <f>VLOOKUP($A232,'SAP- FACT'!$A:$AE,2,0)</f>
        <v>B010-00018898</v>
      </c>
      <c r="D232" s="31" t="str">
        <f>VLOOKUP($A232,'SAP- FACT'!$A:$AE,2,0)</f>
        <v>B010-00018898</v>
      </c>
      <c r="E232" s="32">
        <v>45566</v>
      </c>
      <c r="F232" s="32">
        <f>VLOOKUP($A232,'SAP- FACT'!$A:$AE,5,0)</f>
        <v>45432</v>
      </c>
      <c r="G232" s="32">
        <f>VLOOKUP($A232,'SAP- FACT'!$A:$AE,19,0)</f>
        <v>45432</v>
      </c>
      <c r="H232" s="31" t="s">
        <v>8512</v>
      </c>
      <c r="I232" s="31" t="str">
        <f>VLOOKUP($A232,'SAP- FACT'!$A:$AE,3,0)</f>
        <v>Boleta</v>
      </c>
      <c r="J232" s="31" t="str">
        <f>IF(VLOOKUP($A232,'SAP- FACT'!$A:$AE,15,0)=0,"PEN","USD")</f>
        <v>PEN</v>
      </c>
      <c r="K232" s="31" t="s">
        <v>8499</v>
      </c>
      <c r="L232" s="31">
        <v>1</v>
      </c>
      <c r="M232" s="33">
        <f>IF(J232="PEN",VLOOKUP($A232,'SAP- FACT'!$A:$AE,14,0),VLOOKUP($A232,'SAP- FACT'!$A:$AE,15,0))</f>
        <v>10.56</v>
      </c>
      <c r="N232" s="31" t="str">
        <f>IF(VLOOKUP($A232,'SAP- FACT'!$A:$AE,15,0)=0,"PEN","USD")</f>
        <v>PEN</v>
      </c>
      <c r="O232" s="31" t="str">
        <f>VLOOKUP($A232,'SAP- FACT'!$A:$AE,4,0)</f>
        <v>Ecom - CONTADO / CASH - PE 2433 TEL: 995895910 Basado en Pedidos de client</v>
      </c>
    </row>
    <row r="233" spans="1:15" x14ac:dyDescent="0.2">
      <c r="A233" s="31">
        <f t="shared" si="3"/>
        <v>232</v>
      </c>
      <c r="B233" s="31" t="str">
        <f>VLOOKUP($A233,'SAP- FACT'!$A:$AE,12,0)</f>
        <v>VELAZCO MADRID,ALONSO ANTONIO</v>
      </c>
      <c r="C233" s="31" t="str">
        <f>VLOOKUP($A233,'SAP- FACT'!$A:$AE,2,0)</f>
        <v>B010-00020162</v>
      </c>
      <c r="D233" s="31" t="str">
        <f>VLOOKUP($A233,'SAP- FACT'!$A:$AE,2,0)</f>
        <v>B010-00020162</v>
      </c>
      <c r="E233" s="32">
        <v>45566</v>
      </c>
      <c r="F233" s="32">
        <f>VLOOKUP($A233,'SAP- FACT'!$A:$AE,5,0)</f>
        <v>45530</v>
      </c>
      <c r="G233" s="32">
        <f>VLOOKUP($A233,'SAP- FACT'!$A:$AE,19,0)</f>
        <v>45530</v>
      </c>
      <c r="H233" s="31" t="s">
        <v>8512</v>
      </c>
      <c r="I233" s="31" t="str">
        <f>VLOOKUP($A233,'SAP- FACT'!$A:$AE,3,0)</f>
        <v>Boleta</v>
      </c>
      <c r="J233" s="31" t="str">
        <f>IF(VLOOKUP($A233,'SAP- FACT'!$A:$AE,15,0)=0,"PEN","USD")</f>
        <v>PEN</v>
      </c>
      <c r="K233" s="31" t="s">
        <v>8499</v>
      </c>
      <c r="L233" s="31">
        <v>1</v>
      </c>
      <c r="M233" s="33">
        <f>IF(J233="PEN",VLOOKUP($A233,'SAP- FACT'!$A:$AE,14,0),VLOOKUP($A233,'SAP- FACT'!$A:$AE,15,0))</f>
        <v>10.6</v>
      </c>
      <c r="N233" s="31" t="str">
        <f>IF(VLOOKUP($A233,'SAP- FACT'!$A:$AE,15,0)=0,"PEN","USD")</f>
        <v>PEN</v>
      </c>
      <c r="O233" s="31" t="str">
        <f>VLOOKUP($A233,'SAP- FACT'!$A:$AE,4,0)</f>
        <v>Ecom - CONTADO / CASH - PE 4354 TEL: 993023834 ENVÍO Basado en Pedidos de</v>
      </c>
    </row>
    <row r="234" spans="1:15" x14ac:dyDescent="0.2">
      <c r="A234" s="31">
        <f t="shared" si="3"/>
        <v>233</v>
      </c>
      <c r="B234" s="31" t="str">
        <f>VLOOKUP($A234,'SAP- FACT'!$A:$AE,12,0)</f>
        <v>FARFAN VALDERRAMA JUAN FRANCISCO</v>
      </c>
      <c r="C234" s="31" t="str">
        <f>VLOOKUP($A234,'SAP- FACT'!$A:$AE,2,0)</f>
        <v>B010-00018628</v>
      </c>
      <c r="D234" s="31" t="str">
        <f>VLOOKUP($A234,'SAP- FACT'!$A:$AE,2,0)</f>
        <v>B010-00018628</v>
      </c>
      <c r="E234" s="32">
        <v>45566</v>
      </c>
      <c r="F234" s="32">
        <f>VLOOKUP($A234,'SAP- FACT'!$A:$AE,5,0)</f>
        <v>45408</v>
      </c>
      <c r="G234" s="32">
        <f>VLOOKUP($A234,'SAP- FACT'!$A:$AE,19,0)</f>
        <v>45408</v>
      </c>
      <c r="H234" s="31" t="s">
        <v>8512</v>
      </c>
      <c r="I234" s="31" t="str">
        <f>VLOOKUP($A234,'SAP- FACT'!$A:$AE,3,0)</f>
        <v>Boleta</v>
      </c>
      <c r="J234" s="31" t="str">
        <f>IF(VLOOKUP($A234,'SAP- FACT'!$A:$AE,15,0)=0,"PEN","USD")</f>
        <v>PEN</v>
      </c>
      <c r="K234" s="31" t="s">
        <v>8499</v>
      </c>
      <c r="L234" s="31">
        <v>1</v>
      </c>
      <c r="M234" s="33">
        <f>IF(J234="PEN",VLOOKUP($A234,'SAP- FACT'!$A:$AE,14,0),VLOOKUP($A234,'SAP- FACT'!$A:$AE,15,0))</f>
        <v>10.73</v>
      </c>
      <c r="N234" s="31" t="str">
        <f>IF(VLOOKUP($A234,'SAP- FACT'!$A:$AE,15,0)=0,"PEN","USD")</f>
        <v>PEN</v>
      </c>
      <c r="O234" s="31" t="str">
        <f>VLOOKUP($A234,'SAP- FACT'!$A:$AE,4,0)</f>
        <v>Ecom - CONTADO / CASH - PE 1998 TEL: 967140980 Basado en Pedidos de client</v>
      </c>
    </row>
    <row r="235" spans="1:15" x14ac:dyDescent="0.2">
      <c r="A235" s="31">
        <f t="shared" si="3"/>
        <v>234</v>
      </c>
      <c r="B235" s="31" t="str">
        <f>VLOOKUP($A235,'SAP- FACT'!$A:$AE,12,0)</f>
        <v>FLORES QUINTANA LUI</v>
      </c>
      <c r="C235" s="31" t="str">
        <f>VLOOKUP($A235,'SAP- FACT'!$A:$AE,2,0)</f>
        <v>B010-00018922</v>
      </c>
      <c r="D235" s="31" t="str">
        <f>VLOOKUP($A235,'SAP- FACT'!$A:$AE,2,0)</f>
        <v>B010-00018922</v>
      </c>
      <c r="E235" s="32">
        <v>45566</v>
      </c>
      <c r="F235" s="32">
        <f>VLOOKUP($A235,'SAP- FACT'!$A:$AE,5,0)</f>
        <v>45433</v>
      </c>
      <c r="G235" s="32">
        <f>VLOOKUP($A235,'SAP- FACT'!$A:$AE,19,0)</f>
        <v>45433</v>
      </c>
      <c r="H235" s="31" t="s">
        <v>8512</v>
      </c>
      <c r="I235" s="31" t="str">
        <f>VLOOKUP($A235,'SAP- FACT'!$A:$AE,3,0)</f>
        <v>Boleta</v>
      </c>
      <c r="J235" s="31" t="str">
        <f>IF(VLOOKUP($A235,'SAP- FACT'!$A:$AE,15,0)=0,"PEN","USD")</f>
        <v>PEN</v>
      </c>
      <c r="K235" s="31" t="s">
        <v>8499</v>
      </c>
      <c r="L235" s="31">
        <v>1</v>
      </c>
      <c r="M235" s="33">
        <f>IF(J235="PEN",VLOOKUP($A235,'SAP- FACT'!$A:$AE,14,0),VLOOKUP($A235,'SAP- FACT'!$A:$AE,15,0))</f>
        <v>10.84</v>
      </c>
      <c r="N235" s="31" t="str">
        <f>IF(VLOOKUP($A235,'SAP- FACT'!$A:$AE,15,0)=0,"PEN","USD")</f>
        <v>PEN</v>
      </c>
      <c r="O235" s="31" t="str">
        <f>VLOOKUP($A235,'SAP- FACT'!$A:$AE,4,0)</f>
        <v>Ecom - CONTADO / CASH - PE 2479 TEL: 997950666 Basado en Pedidos de client</v>
      </c>
    </row>
    <row r="236" spans="1:15" x14ac:dyDescent="0.2">
      <c r="A236" s="31">
        <f t="shared" si="3"/>
        <v>235</v>
      </c>
      <c r="B236" s="31" t="str">
        <f>VLOOKUP($A236,'SAP- FACT'!$A:$AE,12,0)</f>
        <v>FLORES ISABEL</v>
      </c>
      <c r="C236" s="31" t="str">
        <f>VLOOKUP($A236,'SAP- FACT'!$A:$AE,2,0)</f>
        <v>B010-00018759</v>
      </c>
      <c r="D236" s="31" t="str">
        <f>VLOOKUP($A236,'SAP- FACT'!$A:$AE,2,0)</f>
        <v>B010-00018759</v>
      </c>
      <c r="E236" s="32">
        <v>45566</v>
      </c>
      <c r="F236" s="32">
        <f>VLOOKUP($A236,'SAP- FACT'!$A:$AE,5,0)</f>
        <v>45414</v>
      </c>
      <c r="G236" s="32">
        <f>VLOOKUP($A236,'SAP- FACT'!$A:$AE,19,0)</f>
        <v>45414</v>
      </c>
      <c r="H236" s="31" t="s">
        <v>8512</v>
      </c>
      <c r="I236" s="31" t="str">
        <f>VLOOKUP($A236,'SAP- FACT'!$A:$AE,3,0)</f>
        <v>Boleta</v>
      </c>
      <c r="J236" s="31" t="str">
        <f>IF(VLOOKUP($A236,'SAP- FACT'!$A:$AE,15,0)=0,"PEN","USD")</f>
        <v>PEN</v>
      </c>
      <c r="K236" s="31" t="s">
        <v>8499</v>
      </c>
      <c r="L236" s="31">
        <v>1</v>
      </c>
      <c r="M236" s="33">
        <f>IF(J236="PEN",VLOOKUP($A236,'SAP- FACT'!$A:$AE,14,0),VLOOKUP($A236,'SAP- FACT'!$A:$AE,15,0))</f>
        <v>10.89</v>
      </c>
      <c r="N236" s="31" t="str">
        <f>IF(VLOOKUP($A236,'SAP- FACT'!$A:$AE,15,0)=0,"PEN","USD")</f>
        <v>PEN</v>
      </c>
      <c r="O236" s="31" t="str">
        <f>VLOOKUP($A236,'SAP- FACT'!$A:$AE,4,0)</f>
        <v>Ecom - CONTADO / CASH - PE 2114 TEL: 997924207 (CANI-TABS) Basado en Entre</v>
      </c>
    </row>
    <row r="237" spans="1:15" x14ac:dyDescent="0.2">
      <c r="A237" s="31">
        <f t="shared" si="3"/>
        <v>236</v>
      </c>
      <c r="B237" s="31" t="str">
        <f>VLOOKUP($A237,'SAP- FACT'!$A:$AE,12,0)</f>
        <v>MARTINEZ ZEVALLOS JOSE ANTONIO</v>
      </c>
      <c r="C237" s="31" t="str">
        <f>VLOOKUP($A237,'SAP- FACT'!$A:$AE,2,0)</f>
        <v>B010-00017893</v>
      </c>
      <c r="D237" s="31" t="str">
        <f>VLOOKUP($A237,'SAP- FACT'!$A:$AE,2,0)</f>
        <v>B010-00017893</v>
      </c>
      <c r="E237" s="32">
        <v>45566</v>
      </c>
      <c r="F237" s="32">
        <f>VLOOKUP($A237,'SAP- FACT'!$A:$AE,5,0)</f>
        <v>45331</v>
      </c>
      <c r="G237" s="32">
        <f>VLOOKUP($A237,'SAP- FACT'!$A:$AE,19,0)</f>
        <v>45331</v>
      </c>
      <c r="H237" s="31" t="s">
        <v>8512</v>
      </c>
      <c r="I237" s="31" t="str">
        <f>VLOOKUP($A237,'SAP- FACT'!$A:$AE,3,0)</f>
        <v>Boleta</v>
      </c>
      <c r="J237" s="31" t="str">
        <f>IF(VLOOKUP($A237,'SAP- FACT'!$A:$AE,15,0)=0,"PEN","USD")</f>
        <v>PEN</v>
      </c>
      <c r="K237" s="31" t="s">
        <v>8499</v>
      </c>
      <c r="L237" s="31">
        <v>1</v>
      </c>
      <c r="M237" s="33">
        <f>IF(J237="PEN",VLOOKUP($A237,'SAP- FACT'!$A:$AE,14,0),VLOOKUP($A237,'SAP- FACT'!$A:$AE,15,0))</f>
        <v>10.93</v>
      </c>
      <c r="N237" s="31" t="str">
        <f>IF(VLOOKUP($A237,'SAP- FACT'!$A:$AE,15,0)=0,"PEN","USD")</f>
        <v>PEN</v>
      </c>
      <c r="O237" s="31" t="str">
        <f>VLOOKUP($A237,'SAP- FACT'!$A:$AE,4,0)</f>
        <v>Ecom - CONTADO / CASH - PE 0645 TEL: 995488207 Basado en Pedidos de client</v>
      </c>
    </row>
    <row r="238" spans="1:15" x14ac:dyDescent="0.2">
      <c r="A238" s="31">
        <f t="shared" si="3"/>
        <v>237</v>
      </c>
      <c r="B238" s="31" t="str">
        <f>VLOOKUP($A238,'SAP- FACT'!$A:$AE,12,0)</f>
        <v>HUACUC FRISSELL</v>
      </c>
      <c r="C238" s="31" t="str">
        <f>VLOOKUP($A238,'SAP- FACT'!$A:$AE,2,0)</f>
        <v>B010-00020166</v>
      </c>
      <c r="D238" s="31" t="str">
        <f>VLOOKUP($A238,'SAP- FACT'!$A:$AE,2,0)</f>
        <v>B010-00020166</v>
      </c>
      <c r="E238" s="32">
        <v>45566</v>
      </c>
      <c r="F238" s="32">
        <f>VLOOKUP($A238,'SAP- FACT'!$A:$AE,5,0)</f>
        <v>45530</v>
      </c>
      <c r="G238" s="32">
        <f>VLOOKUP($A238,'SAP- FACT'!$A:$AE,19,0)</f>
        <v>45530</v>
      </c>
      <c r="H238" s="31" t="s">
        <v>8512</v>
      </c>
      <c r="I238" s="31" t="str">
        <f>VLOOKUP($A238,'SAP- FACT'!$A:$AE,3,0)</f>
        <v>Boleta</v>
      </c>
      <c r="J238" s="31" t="str">
        <f>IF(VLOOKUP($A238,'SAP- FACT'!$A:$AE,15,0)=0,"PEN","USD")</f>
        <v>PEN</v>
      </c>
      <c r="K238" s="31" t="s">
        <v>8499</v>
      </c>
      <c r="L238" s="31">
        <v>1</v>
      </c>
      <c r="M238" s="33">
        <f>IF(J238="PEN",VLOOKUP($A238,'SAP- FACT'!$A:$AE,14,0),VLOOKUP($A238,'SAP- FACT'!$A:$AE,15,0))</f>
        <v>10.99</v>
      </c>
      <c r="N238" s="31" t="str">
        <f>IF(VLOOKUP($A238,'SAP- FACT'!$A:$AE,15,0)=0,"PEN","USD")</f>
        <v>PEN</v>
      </c>
      <c r="O238" s="31" t="str">
        <f>VLOOKUP($A238,'SAP- FACT'!$A:$AE,4,0)</f>
        <v>Nacional - CONTADO / CASH - PE 4407 Basado en Entregas 09-T010-00000995.</v>
      </c>
    </row>
    <row r="239" spans="1:15" x14ac:dyDescent="0.2">
      <c r="A239" s="31">
        <f t="shared" si="3"/>
        <v>238</v>
      </c>
      <c r="B239" s="31" t="str">
        <f>VLOOKUP($A239,'SAP- FACT'!$A:$AE,12,0)</f>
        <v>HAROS CARMEN</v>
      </c>
      <c r="C239" s="31" t="str">
        <f>VLOOKUP($A239,'SAP- FACT'!$A:$AE,2,0)</f>
        <v>B010-00020145</v>
      </c>
      <c r="D239" s="31" t="str">
        <f>VLOOKUP($A239,'SAP- FACT'!$A:$AE,2,0)</f>
        <v>B010-00020145</v>
      </c>
      <c r="E239" s="32">
        <v>45566</v>
      </c>
      <c r="F239" s="32">
        <f>VLOOKUP($A239,'SAP- FACT'!$A:$AE,5,0)</f>
        <v>45529</v>
      </c>
      <c r="G239" s="32">
        <f>VLOOKUP($A239,'SAP- FACT'!$A:$AE,19,0)</f>
        <v>45529</v>
      </c>
      <c r="H239" s="31" t="s">
        <v>8512</v>
      </c>
      <c r="I239" s="31" t="str">
        <f>VLOOKUP($A239,'SAP- FACT'!$A:$AE,3,0)</f>
        <v>Boleta</v>
      </c>
      <c r="J239" s="31" t="str">
        <f>IF(VLOOKUP($A239,'SAP- FACT'!$A:$AE,15,0)=0,"PEN","USD")</f>
        <v>PEN</v>
      </c>
      <c r="K239" s="31" t="s">
        <v>8499</v>
      </c>
      <c r="L239" s="31">
        <v>1</v>
      </c>
      <c r="M239" s="33">
        <f>IF(J239="PEN",VLOOKUP($A239,'SAP- FACT'!$A:$AE,14,0),VLOOKUP($A239,'SAP- FACT'!$A:$AE,15,0))</f>
        <v>11</v>
      </c>
      <c r="N239" s="31" t="str">
        <f>IF(VLOOKUP($A239,'SAP- FACT'!$A:$AE,15,0)=0,"PEN","USD")</f>
        <v>PEN</v>
      </c>
      <c r="O239" s="31" t="str">
        <f>VLOOKUP($A239,'SAP- FACT'!$A:$AE,4,0)</f>
        <v>Nacional - CONTADO / CASH - PE4394 Basado en Entregas 09-T010-00000969.</v>
      </c>
    </row>
    <row r="240" spans="1:15" x14ac:dyDescent="0.2">
      <c r="A240" s="31">
        <f t="shared" si="3"/>
        <v>239</v>
      </c>
      <c r="B240" s="31" t="str">
        <f>VLOOKUP($A240,'SAP- FACT'!$A:$AE,12,0)</f>
        <v>ALVA SANDOVAL,NELIDA MILAGROS</v>
      </c>
      <c r="C240" s="31" t="str">
        <f>VLOOKUP($A240,'SAP- FACT'!$A:$AE,2,0)</f>
        <v>B010-00018918</v>
      </c>
      <c r="D240" s="31" t="str">
        <f>VLOOKUP($A240,'SAP- FACT'!$A:$AE,2,0)</f>
        <v>B010-00018918</v>
      </c>
      <c r="E240" s="32">
        <v>45566</v>
      </c>
      <c r="F240" s="32">
        <f>VLOOKUP($A240,'SAP- FACT'!$A:$AE,5,0)</f>
        <v>45433</v>
      </c>
      <c r="G240" s="32">
        <f>VLOOKUP($A240,'SAP- FACT'!$A:$AE,19,0)</f>
        <v>45433</v>
      </c>
      <c r="H240" s="31" t="s">
        <v>8512</v>
      </c>
      <c r="I240" s="31" t="str">
        <f>VLOOKUP($A240,'SAP- FACT'!$A:$AE,3,0)</f>
        <v>Boleta</v>
      </c>
      <c r="J240" s="31" t="str">
        <f>IF(VLOOKUP($A240,'SAP- FACT'!$A:$AE,15,0)=0,"PEN","USD")</f>
        <v>PEN</v>
      </c>
      <c r="K240" s="31" t="s">
        <v>8499</v>
      </c>
      <c r="L240" s="31">
        <v>1</v>
      </c>
      <c r="M240" s="33">
        <f>IF(J240="PEN",VLOOKUP($A240,'SAP- FACT'!$A:$AE,14,0),VLOOKUP($A240,'SAP- FACT'!$A:$AE,15,0))</f>
        <v>11</v>
      </c>
      <c r="N240" s="31" t="str">
        <f>IF(VLOOKUP($A240,'SAP- FACT'!$A:$AE,15,0)=0,"PEN","USD")</f>
        <v>PEN</v>
      </c>
      <c r="O240" s="31" t="str">
        <f>VLOOKUP($A240,'SAP- FACT'!$A:$AE,4,0)</f>
        <v>Venta Asistida - CONTADO / CASH - PE 2469 TEL: 980491256 Basado en Entregas 09-0007-</v>
      </c>
    </row>
    <row r="241" spans="1:15" x14ac:dyDescent="0.2">
      <c r="A241" s="31">
        <f t="shared" si="3"/>
        <v>240</v>
      </c>
      <c r="B241" s="31" t="str">
        <f>VLOOKUP($A241,'SAP- FACT'!$A:$AE,12,0)</f>
        <v>CHAVEZ ANTONELLA</v>
      </c>
      <c r="C241" s="31" t="str">
        <f>VLOOKUP($A241,'SAP- FACT'!$A:$AE,2,0)</f>
        <v>B010-00020153</v>
      </c>
      <c r="D241" s="31" t="str">
        <f>VLOOKUP($A241,'SAP- FACT'!$A:$AE,2,0)</f>
        <v>B010-00020153</v>
      </c>
      <c r="E241" s="32">
        <v>45566</v>
      </c>
      <c r="F241" s="32">
        <f>VLOOKUP($A241,'SAP- FACT'!$A:$AE,5,0)</f>
        <v>45529</v>
      </c>
      <c r="G241" s="32">
        <f>VLOOKUP($A241,'SAP- FACT'!$A:$AE,19,0)</f>
        <v>45529</v>
      </c>
      <c r="H241" s="31" t="s">
        <v>8512</v>
      </c>
      <c r="I241" s="31" t="str">
        <f>VLOOKUP($A241,'SAP- FACT'!$A:$AE,3,0)</f>
        <v>Boleta</v>
      </c>
      <c r="J241" s="31" t="str">
        <f>IF(VLOOKUP($A241,'SAP- FACT'!$A:$AE,15,0)=0,"PEN","USD")</f>
        <v>PEN</v>
      </c>
      <c r="K241" s="31" t="s">
        <v>8499</v>
      </c>
      <c r="L241" s="31">
        <v>1</v>
      </c>
      <c r="M241" s="33">
        <f>IF(J241="PEN",VLOOKUP($A241,'SAP- FACT'!$A:$AE,14,0),VLOOKUP($A241,'SAP- FACT'!$A:$AE,15,0))</f>
        <v>11</v>
      </c>
      <c r="N241" s="31" t="str">
        <f>IF(VLOOKUP($A241,'SAP- FACT'!$A:$AE,15,0)=0,"PEN","USD")</f>
        <v>PEN</v>
      </c>
      <c r="O241" s="31" t="str">
        <f>VLOOKUP($A241,'SAP- FACT'!$A:$AE,4,0)</f>
        <v>Nacional - CONTADO / CASH - PE 4403 Basado en Entregas 09-T010-00000976.</v>
      </c>
    </row>
    <row r="242" spans="1:15" x14ac:dyDescent="0.2">
      <c r="A242" s="31">
        <f t="shared" si="3"/>
        <v>241</v>
      </c>
      <c r="B242" s="31" t="str">
        <f>VLOOKUP($A242,'SAP- FACT'!$A:$AE,12,0)</f>
        <v>KEISSI CHAVARRIA</v>
      </c>
      <c r="C242" s="31" t="str">
        <f>VLOOKUP($A242,'SAP- FACT'!$A:$AE,2,0)</f>
        <v>B010-00020130</v>
      </c>
      <c r="D242" s="31" t="str">
        <f>VLOOKUP($A242,'SAP- FACT'!$A:$AE,2,0)</f>
        <v>B010-00020130</v>
      </c>
      <c r="E242" s="32">
        <v>45566</v>
      </c>
      <c r="F242" s="32">
        <f>VLOOKUP($A242,'SAP- FACT'!$A:$AE,5,0)</f>
        <v>45528</v>
      </c>
      <c r="G242" s="32">
        <f>VLOOKUP($A242,'SAP- FACT'!$A:$AE,19,0)</f>
        <v>45528</v>
      </c>
      <c r="H242" s="31" t="s">
        <v>8512</v>
      </c>
      <c r="I242" s="31" t="str">
        <f>VLOOKUP($A242,'SAP- FACT'!$A:$AE,3,0)</f>
        <v>Boleta</v>
      </c>
      <c r="J242" s="31" t="str">
        <f>IF(VLOOKUP($A242,'SAP- FACT'!$A:$AE,15,0)=0,"PEN","USD")</f>
        <v>PEN</v>
      </c>
      <c r="K242" s="31" t="s">
        <v>8499</v>
      </c>
      <c r="L242" s="31">
        <v>1</v>
      </c>
      <c r="M242" s="33">
        <f>IF(J242="PEN",VLOOKUP($A242,'SAP- FACT'!$A:$AE,14,0),VLOOKUP($A242,'SAP- FACT'!$A:$AE,15,0))</f>
        <v>11</v>
      </c>
      <c r="N242" s="31" t="str">
        <f>IF(VLOOKUP($A242,'SAP- FACT'!$A:$AE,15,0)=0,"PEN","USD")</f>
        <v>PEN</v>
      </c>
      <c r="O242" s="31" t="str">
        <f>VLOOKUP($A242,'SAP- FACT'!$A:$AE,4,0)</f>
        <v>Nacional - CONTADO / CASH - Pedidos de cliente - C00071756581 Basado en Entreg</v>
      </c>
    </row>
    <row r="243" spans="1:15" x14ac:dyDescent="0.2">
      <c r="A243" s="31">
        <f t="shared" si="3"/>
        <v>242</v>
      </c>
      <c r="B243" s="31" t="str">
        <f>VLOOKUP($A243,'SAP- FACT'!$A:$AE,12,0)</f>
        <v>HUAMAN CORDOVA,SAMIRE ANDREA</v>
      </c>
      <c r="C243" s="31" t="str">
        <f>VLOOKUP($A243,'SAP- FACT'!$A:$AE,2,0)</f>
        <v>B010-00020113</v>
      </c>
      <c r="D243" s="31" t="str">
        <f>VLOOKUP($A243,'SAP- FACT'!$A:$AE,2,0)</f>
        <v>B010-00020113</v>
      </c>
      <c r="E243" s="32">
        <v>45566</v>
      </c>
      <c r="F243" s="32">
        <f>VLOOKUP($A243,'SAP- FACT'!$A:$AE,5,0)</f>
        <v>45528</v>
      </c>
      <c r="G243" s="32">
        <f>VLOOKUP($A243,'SAP- FACT'!$A:$AE,19,0)</f>
        <v>45528</v>
      </c>
      <c r="H243" s="31" t="s">
        <v>8512</v>
      </c>
      <c r="I243" s="31" t="str">
        <f>VLOOKUP($A243,'SAP- FACT'!$A:$AE,3,0)</f>
        <v>Boleta</v>
      </c>
      <c r="J243" s="31" t="str">
        <f>IF(VLOOKUP($A243,'SAP- FACT'!$A:$AE,15,0)=0,"PEN","USD")</f>
        <v>PEN</v>
      </c>
      <c r="K243" s="31" t="s">
        <v>8499</v>
      </c>
      <c r="L243" s="31">
        <v>1</v>
      </c>
      <c r="M243" s="33">
        <f>IF(J243="PEN",VLOOKUP($A243,'SAP- FACT'!$A:$AE,14,0),VLOOKUP($A243,'SAP- FACT'!$A:$AE,15,0))</f>
        <v>11</v>
      </c>
      <c r="N243" s="31" t="str">
        <f>IF(VLOOKUP($A243,'SAP- FACT'!$A:$AE,15,0)=0,"PEN","USD")</f>
        <v>PEN</v>
      </c>
      <c r="O243" s="31" t="str">
        <f>VLOOKUP($A243,'SAP- FACT'!$A:$AE,4,0)</f>
        <v>Nacional - CONTADO / CASH - Pedidos de cliente - C00075131900 Basado en Entreg</v>
      </c>
    </row>
    <row r="244" spans="1:15" x14ac:dyDescent="0.2">
      <c r="A244" s="31">
        <f t="shared" si="3"/>
        <v>243</v>
      </c>
      <c r="B244" s="31" t="str">
        <f>VLOOKUP($A244,'SAP- FACT'!$A:$AE,12,0)</f>
        <v>SAMIT CAMACHO</v>
      </c>
      <c r="C244" s="31" t="str">
        <f>VLOOKUP($A244,'SAP- FACT'!$A:$AE,2,0)</f>
        <v>B010-00020112</v>
      </c>
      <c r="D244" s="31" t="str">
        <f>VLOOKUP($A244,'SAP- FACT'!$A:$AE,2,0)</f>
        <v>B010-00020112</v>
      </c>
      <c r="E244" s="32">
        <v>45566</v>
      </c>
      <c r="F244" s="32">
        <f>VLOOKUP($A244,'SAP- FACT'!$A:$AE,5,0)</f>
        <v>45528</v>
      </c>
      <c r="G244" s="32">
        <f>VLOOKUP($A244,'SAP- FACT'!$A:$AE,19,0)</f>
        <v>45528</v>
      </c>
      <c r="H244" s="31" t="s">
        <v>8512</v>
      </c>
      <c r="I244" s="31" t="str">
        <f>VLOOKUP($A244,'SAP- FACT'!$A:$AE,3,0)</f>
        <v>Boleta</v>
      </c>
      <c r="J244" s="31" t="str">
        <f>IF(VLOOKUP($A244,'SAP- FACT'!$A:$AE,15,0)=0,"PEN","USD")</f>
        <v>PEN</v>
      </c>
      <c r="K244" s="31" t="s">
        <v>8499</v>
      </c>
      <c r="L244" s="31">
        <v>1</v>
      </c>
      <c r="M244" s="33">
        <f>IF(J244="PEN",VLOOKUP($A244,'SAP- FACT'!$A:$AE,14,0),VLOOKUP($A244,'SAP- FACT'!$A:$AE,15,0))</f>
        <v>11</v>
      </c>
      <c r="N244" s="31" t="str">
        <f>IF(VLOOKUP($A244,'SAP- FACT'!$A:$AE,15,0)=0,"PEN","USD")</f>
        <v>PEN</v>
      </c>
      <c r="O244" s="31" t="str">
        <f>VLOOKUP($A244,'SAP- FACT'!$A:$AE,4,0)</f>
        <v>Nacional - CONTADO / CASH - Pedidos de cliente - C00072639731 Basado en Entreg</v>
      </c>
    </row>
    <row r="245" spans="1:15" x14ac:dyDescent="0.2">
      <c r="A245" s="31">
        <f t="shared" si="3"/>
        <v>244</v>
      </c>
      <c r="B245" s="31" t="str">
        <f>VLOOKUP($A245,'SAP- FACT'!$A:$AE,12,0)</f>
        <v>FUENTES RIVERA,REYES GISELA</v>
      </c>
      <c r="C245" s="31" t="str">
        <f>VLOOKUP($A245,'SAP- FACT'!$A:$AE,2,0)</f>
        <v>B010-00018895</v>
      </c>
      <c r="D245" s="31" t="str">
        <f>VLOOKUP($A245,'SAP- FACT'!$A:$AE,2,0)</f>
        <v>B010-00018895</v>
      </c>
      <c r="E245" s="32">
        <v>45566</v>
      </c>
      <c r="F245" s="32">
        <f>VLOOKUP($A245,'SAP- FACT'!$A:$AE,5,0)</f>
        <v>45432</v>
      </c>
      <c r="G245" s="32">
        <f>VLOOKUP($A245,'SAP- FACT'!$A:$AE,19,0)</f>
        <v>45432</v>
      </c>
      <c r="H245" s="31" t="s">
        <v>8512</v>
      </c>
      <c r="I245" s="31" t="str">
        <f>VLOOKUP($A245,'SAP- FACT'!$A:$AE,3,0)</f>
        <v>Boleta</v>
      </c>
      <c r="J245" s="31" t="str">
        <f>IF(VLOOKUP($A245,'SAP- FACT'!$A:$AE,15,0)=0,"PEN","USD")</f>
        <v>PEN</v>
      </c>
      <c r="K245" s="31" t="s">
        <v>8499</v>
      </c>
      <c r="L245" s="31">
        <v>1</v>
      </c>
      <c r="M245" s="33">
        <f>IF(J245="PEN",VLOOKUP($A245,'SAP- FACT'!$A:$AE,14,0),VLOOKUP($A245,'SAP- FACT'!$A:$AE,15,0))</f>
        <v>11.07</v>
      </c>
      <c r="N245" s="31" t="str">
        <f>IF(VLOOKUP($A245,'SAP- FACT'!$A:$AE,15,0)=0,"PEN","USD")</f>
        <v>PEN</v>
      </c>
      <c r="O245" s="31" t="str">
        <f>VLOOKUP($A245,'SAP- FACT'!$A:$AE,4,0)</f>
        <v>Venta Asistida - CONTADO / CASH - PE 2422 TEL: 994136951 Basado en Entregas 09-0007-</v>
      </c>
    </row>
    <row r="246" spans="1:15" x14ac:dyDescent="0.2">
      <c r="A246" s="31">
        <f t="shared" si="3"/>
        <v>245</v>
      </c>
      <c r="B246" s="31" t="str">
        <f>VLOOKUP($A246,'SAP- FACT'!$A:$AE,12,0)</f>
        <v>CARRILLO BENAVIDES,MARIA DEL CIELO X</v>
      </c>
      <c r="C246" s="31" t="str">
        <f>VLOOKUP($A246,'SAP- FACT'!$A:$AE,2,0)</f>
        <v>B010-00018017</v>
      </c>
      <c r="D246" s="31" t="str">
        <f>VLOOKUP($A246,'SAP- FACT'!$A:$AE,2,0)</f>
        <v>B010-00018017</v>
      </c>
      <c r="E246" s="32">
        <v>45566</v>
      </c>
      <c r="F246" s="32">
        <f>VLOOKUP($A246,'SAP- FACT'!$A:$AE,5,0)</f>
        <v>45349</v>
      </c>
      <c r="G246" s="32">
        <f>VLOOKUP($A246,'SAP- FACT'!$A:$AE,19,0)</f>
        <v>45349</v>
      </c>
      <c r="H246" s="31" t="s">
        <v>8512</v>
      </c>
      <c r="I246" s="31" t="str">
        <f>VLOOKUP($A246,'SAP- FACT'!$A:$AE,3,0)</f>
        <v>Boleta</v>
      </c>
      <c r="J246" s="31" t="str">
        <f>IF(VLOOKUP($A246,'SAP- FACT'!$A:$AE,15,0)=0,"PEN","USD")</f>
        <v>PEN</v>
      </c>
      <c r="K246" s="31" t="s">
        <v>8499</v>
      </c>
      <c r="L246" s="31">
        <v>1</v>
      </c>
      <c r="M246" s="33">
        <f>IF(J246="PEN",VLOOKUP($A246,'SAP- FACT'!$A:$AE,14,0),VLOOKUP($A246,'SAP- FACT'!$A:$AE,15,0))</f>
        <v>11.08</v>
      </c>
      <c r="N246" s="31" t="str">
        <f>IF(VLOOKUP($A246,'SAP- FACT'!$A:$AE,15,0)=0,"PEN","USD")</f>
        <v>PEN</v>
      </c>
      <c r="O246" s="31" t="str">
        <f>VLOOKUP($A246,'SAP- FACT'!$A:$AE,4,0)</f>
        <v>Juntoz - CONTADO / CASH - PE 0953 JUNTOZ Basado en Entregas 09-0010-00059070</v>
      </c>
    </row>
    <row r="247" spans="1:15" x14ac:dyDescent="0.2">
      <c r="A247" s="31">
        <f t="shared" si="3"/>
        <v>246</v>
      </c>
      <c r="B247" s="31" t="str">
        <f>VLOOKUP($A247,'SAP- FACT'!$A:$AE,12,0)</f>
        <v>MISTER CAN VETERINARIAS</v>
      </c>
      <c r="C247" s="31" t="str">
        <f>VLOOKUP($A247,'SAP- FACT'!$A:$AE,2,0)</f>
        <v>F010-00024656</v>
      </c>
      <c r="D247" s="31" t="str">
        <f>VLOOKUP($A247,'SAP- FACT'!$A:$AE,2,0)</f>
        <v>F010-00024656</v>
      </c>
      <c r="E247" s="32">
        <v>45566</v>
      </c>
      <c r="F247" s="32">
        <f>VLOOKUP($A247,'SAP- FACT'!$A:$AE,5,0)</f>
        <v>45420</v>
      </c>
      <c r="G247" s="32">
        <f>VLOOKUP($A247,'SAP- FACT'!$A:$AE,19,0)</f>
        <v>45420</v>
      </c>
      <c r="H247" s="31" t="s">
        <v>8512</v>
      </c>
      <c r="I247" s="31" t="str">
        <f>VLOOKUP($A247,'SAP- FACT'!$A:$AE,3,0)</f>
        <v>Factura</v>
      </c>
      <c r="J247" s="31" t="str">
        <f>IF(VLOOKUP($A247,'SAP- FACT'!$A:$AE,15,0)=0,"PEN","USD")</f>
        <v>PEN</v>
      </c>
      <c r="K247" s="31" t="s">
        <v>8499</v>
      </c>
      <c r="L247" s="31">
        <v>1</v>
      </c>
      <c r="M247" s="33">
        <f>IF(J247="PEN",VLOOKUP($A247,'SAP- FACT'!$A:$AE,14,0),VLOOKUP($A247,'SAP- FACT'!$A:$AE,15,0))</f>
        <v>11.26</v>
      </c>
      <c r="N247" s="31" t="str">
        <f>IF(VLOOKUP($A247,'SAP- FACT'!$A:$AE,15,0)=0,"PEN","USD")</f>
        <v>PEN</v>
      </c>
      <c r="O247" s="31" t="str">
        <f>VLOOKUP($A247,'SAP- FACT'!$A:$AE,4,0)</f>
        <v>Ecom - CONTADO / CASH - Facturas clientes - C20609703955</v>
      </c>
    </row>
    <row r="248" spans="1:15" x14ac:dyDescent="0.2">
      <c r="A248" s="31">
        <f t="shared" si="3"/>
        <v>247</v>
      </c>
      <c r="B248" s="31" t="str">
        <f>VLOOKUP($A248,'SAP- FACT'!$A:$AE,12,0)</f>
        <v>Elvis Ubaldo Palacin Vega</v>
      </c>
      <c r="C248" s="31" t="str">
        <f>VLOOKUP($A248,'SAP- FACT'!$A:$AE,2,0)</f>
        <v>F010-00024521</v>
      </c>
      <c r="D248" s="31" t="str">
        <f>VLOOKUP($A248,'SAP- FACT'!$A:$AE,2,0)</f>
        <v>F010-00024521</v>
      </c>
      <c r="E248" s="32">
        <v>45566</v>
      </c>
      <c r="F248" s="32">
        <f>VLOOKUP($A248,'SAP- FACT'!$A:$AE,5,0)</f>
        <v>45406</v>
      </c>
      <c r="G248" s="32">
        <f>VLOOKUP($A248,'SAP- FACT'!$A:$AE,19,0)</f>
        <v>45406</v>
      </c>
      <c r="H248" s="31" t="s">
        <v>8512</v>
      </c>
      <c r="I248" s="31" t="str">
        <f>VLOOKUP($A248,'SAP- FACT'!$A:$AE,3,0)</f>
        <v>Factura</v>
      </c>
      <c r="J248" s="31" t="str">
        <f>IF(VLOOKUP($A248,'SAP- FACT'!$A:$AE,15,0)=0,"PEN","USD")</f>
        <v>PEN</v>
      </c>
      <c r="K248" s="31" t="s">
        <v>8499</v>
      </c>
      <c r="L248" s="31">
        <v>1</v>
      </c>
      <c r="M248" s="33">
        <f>IF(J248="PEN",VLOOKUP($A248,'SAP- FACT'!$A:$AE,14,0),VLOOKUP($A248,'SAP- FACT'!$A:$AE,15,0))</f>
        <v>11.29</v>
      </c>
      <c r="N248" s="31" t="str">
        <f>IF(VLOOKUP($A248,'SAP- FACT'!$A:$AE,15,0)=0,"PEN","USD")</f>
        <v>PEN</v>
      </c>
      <c r="O248" s="31" t="str">
        <f>VLOOKUP($A248,'SAP- FACT'!$A:$AE,4,0)</f>
        <v>Ecom - CONTADO / CASH - Facturas clientes - C10224987621</v>
      </c>
    </row>
    <row r="249" spans="1:15" x14ac:dyDescent="0.2">
      <c r="A249" s="31">
        <f t="shared" si="3"/>
        <v>248</v>
      </c>
      <c r="B249" s="31" t="str">
        <f>VLOOKUP($A249,'SAP- FACT'!$A:$AE,12,0)</f>
        <v>Clinica veterinaria Maskovet E.I.R.L E</v>
      </c>
      <c r="C249" s="31" t="str">
        <f>VLOOKUP($A249,'SAP- FACT'!$A:$AE,2,0)</f>
        <v>B010-00018582</v>
      </c>
      <c r="D249" s="31" t="str">
        <f>VLOOKUP($A249,'SAP- FACT'!$A:$AE,2,0)</f>
        <v>B010-00018582</v>
      </c>
      <c r="E249" s="32">
        <v>45566</v>
      </c>
      <c r="F249" s="32">
        <f>VLOOKUP($A249,'SAP- FACT'!$A:$AE,5,0)</f>
        <v>45404</v>
      </c>
      <c r="G249" s="32">
        <f>VLOOKUP($A249,'SAP- FACT'!$A:$AE,19,0)</f>
        <v>45404</v>
      </c>
      <c r="H249" s="31" t="s">
        <v>8512</v>
      </c>
      <c r="I249" s="31" t="str">
        <f>VLOOKUP($A249,'SAP- FACT'!$A:$AE,3,0)</f>
        <v>Boleta</v>
      </c>
      <c r="J249" s="31" t="str">
        <f>IF(VLOOKUP($A249,'SAP- FACT'!$A:$AE,15,0)=0,"PEN","USD")</f>
        <v>PEN</v>
      </c>
      <c r="K249" s="31" t="s">
        <v>8499</v>
      </c>
      <c r="L249" s="31">
        <v>1</v>
      </c>
      <c r="M249" s="33">
        <f>IF(J249="PEN",VLOOKUP($A249,'SAP- FACT'!$A:$AE,14,0),VLOOKUP($A249,'SAP- FACT'!$A:$AE,15,0))</f>
        <v>11.42</v>
      </c>
      <c r="N249" s="31" t="str">
        <f>IF(VLOOKUP($A249,'SAP- FACT'!$A:$AE,15,0)=0,"PEN","USD")</f>
        <v>PEN</v>
      </c>
      <c r="O249" s="31" t="str">
        <f>VLOOKUP($A249,'SAP- FACT'!$A:$AE,4,0)</f>
        <v>Ecom - CONTADO / CASH - PE 1886 TEL: 927869705 Basado en Pedidos de client</v>
      </c>
    </row>
    <row r="250" spans="1:15" x14ac:dyDescent="0.2">
      <c r="A250" s="31">
        <f t="shared" si="3"/>
        <v>249</v>
      </c>
      <c r="B250" s="31" t="str">
        <f>VLOOKUP($A250,'SAP- FACT'!$A:$AE,12,0)</f>
        <v>POBLETE MARIANO</v>
      </c>
      <c r="C250" s="31" t="str">
        <f>VLOOKUP($A250,'SAP- FACT'!$A:$AE,2,0)</f>
        <v>B010-00020372</v>
      </c>
      <c r="D250" s="31" t="str">
        <f>VLOOKUP($A250,'SAP- FACT'!$A:$AE,2,0)</f>
        <v>B010-00020372</v>
      </c>
      <c r="E250" s="32">
        <v>45566</v>
      </c>
      <c r="F250" s="32">
        <f>VLOOKUP($A250,'SAP- FACT'!$A:$AE,5,0)</f>
        <v>45546</v>
      </c>
      <c r="G250" s="32">
        <f>VLOOKUP($A250,'SAP- FACT'!$A:$AE,19,0)</f>
        <v>45546</v>
      </c>
      <c r="H250" s="31" t="s">
        <v>8512</v>
      </c>
      <c r="I250" s="31" t="str">
        <f>VLOOKUP($A250,'SAP- FACT'!$A:$AE,3,0)</f>
        <v>Boleta</v>
      </c>
      <c r="J250" s="31" t="str">
        <f>IF(VLOOKUP($A250,'SAP- FACT'!$A:$AE,15,0)=0,"PEN","USD")</f>
        <v>PEN</v>
      </c>
      <c r="K250" s="31" t="s">
        <v>8499</v>
      </c>
      <c r="L250" s="31">
        <v>1</v>
      </c>
      <c r="M250" s="33">
        <f>IF(J250="PEN",VLOOKUP($A250,'SAP- FACT'!$A:$AE,14,0),VLOOKUP($A250,'SAP- FACT'!$A:$AE,15,0))</f>
        <v>11.48</v>
      </c>
      <c r="N250" s="31" t="str">
        <f>IF(VLOOKUP($A250,'SAP- FACT'!$A:$AE,15,0)=0,"PEN","USD")</f>
        <v>PEN</v>
      </c>
      <c r="O250" s="31" t="str">
        <f>VLOOKUP($A250,'SAP- FACT'!$A:$AE,4,0)</f>
        <v>Ecom - CONTADO / CASH - PE 4758 TEL: 907305093 RECOJO Basado en Entregas 0</v>
      </c>
    </row>
    <row r="251" spans="1:15" x14ac:dyDescent="0.2">
      <c r="A251" s="31">
        <f t="shared" si="3"/>
        <v>250</v>
      </c>
      <c r="B251" s="31" t="str">
        <f>VLOOKUP($A251,'SAP- FACT'!$A:$AE,12,0)</f>
        <v>FLETCHER ZEGARRA,CONNIE ELIZABETH</v>
      </c>
      <c r="C251" s="31" t="str">
        <f>VLOOKUP($A251,'SAP- FACT'!$A:$AE,2,0)</f>
        <v>B010-00017999</v>
      </c>
      <c r="D251" s="31" t="str">
        <f>VLOOKUP($A251,'SAP- FACT'!$A:$AE,2,0)</f>
        <v>B010-00017999</v>
      </c>
      <c r="E251" s="32">
        <v>45566</v>
      </c>
      <c r="F251" s="32">
        <f>VLOOKUP($A251,'SAP- FACT'!$A:$AE,5,0)</f>
        <v>45348</v>
      </c>
      <c r="G251" s="32">
        <f>VLOOKUP($A251,'SAP- FACT'!$A:$AE,19,0)</f>
        <v>45348</v>
      </c>
      <c r="H251" s="31" t="s">
        <v>8512</v>
      </c>
      <c r="I251" s="31" t="str">
        <f>VLOOKUP($A251,'SAP- FACT'!$A:$AE,3,0)</f>
        <v>Boleta</v>
      </c>
      <c r="J251" s="31" t="str">
        <f>IF(VLOOKUP($A251,'SAP- FACT'!$A:$AE,15,0)=0,"PEN","USD")</f>
        <v>PEN</v>
      </c>
      <c r="K251" s="31" t="s">
        <v>8499</v>
      </c>
      <c r="L251" s="31">
        <v>1</v>
      </c>
      <c r="M251" s="33">
        <f>IF(J251="PEN",VLOOKUP($A251,'SAP- FACT'!$A:$AE,14,0),VLOOKUP($A251,'SAP- FACT'!$A:$AE,15,0))</f>
        <v>11.5</v>
      </c>
      <c r="N251" s="31" t="str">
        <f>IF(VLOOKUP($A251,'SAP- FACT'!$A:$AE,15,0)=0,"PEN","USD")</f>
        <v>PEN</v>
      </c>
      <c r="O251" s="31" t="str">
        <f>VLOOKUP($A251,'SAP- FACT'!$A:$AE,4,0)</f>
        <v>Ecom - CONTADO / CASH - PE 0921 TEL: 992767677 Basado en Pedidos de client</v>
      </c>
    </row>
    <row r="252" spans="1:15" x14ac:dyDescent="0.2">
      <c r="A252" s="31">
        <f t="shared" si="3"/>
        <v>251</v>
      </c>
      <c r="B252" s="31" t="str">
        <f>VLOOKUP($A252,'SAP- FACT'!$A:$AE,12,0)</f>
        <v>Rojas X,Karesly X</v>
      </c>
      <c r="C252" s="31" t="str">
        <f>VLOOKUP($A252,'SAP- FACT'!$A:$AE,2,0)</f>
        <v>B010-00020409</v>
      </c>
      <c r="D252" s="31" t="str">
        <f>VLOOKUP($A252,'SAP- FACT'!$A:$AE,2,0)</f>
        <v>B010-00020409</v>
      </c>
      <c r="E252" s="32">
        <v>45566</v>
      </c>
      <c r="F252" s="32">
        <f>VLOOKUP($A252,'SAP- FACT'!$A:$AE,5,0)</f>
        <v>45551</v>
      </c>
      <c r="G252" s="32">
        <f>VLOOKUP($A252,'SAP- FACT'!$A:$AE,19,0)</f>
        <v>45551</v>
      </c>
      <c r="H252" s="31" t="s">
        <v>8512</v>
      </c>
      <c r="I252" s="31" t="str">
        <f>VLOOKUP($A252,'SAP- FACT'!$A:$AE,3,0)</f>
        <v>Boleta</v>
      </c>
      <c r="J252" s="31" t="str">
        <f>IF(VLOOKUP($A252,'SAP- FACT'!$A:$AE,15,0)=0,"PEN","USD")</f>
        <v>PEN</v>
      </c>
      <c r="K252" s="31" t="s">
        <v>8499</v>
      </c>
      <c r="L252" s="31">
        <v>1</v>
      </c>
      <c r="M252" s="33">
        <f>IF(J252="PEN",VLOOKUP($A252,'SAP- FACT'!$A:$AE,14,0),VLOOKUP($A252,'SAP- FACT'!$A:$AE,15,0))</f>
        <v>11.56</v>
      </c>
      <c r="N252" s="31" t="str">
        <f>IF(VLOOKUP($A252,'SAP- FACT'!$A:$AE,15,0)=0,"PEN","USD")</f>
        <v>PEN</v>
      </c>
      <c r="O252" s="31" t="str">
        <f>VLOOKUP($A252,'SAP- FACT'!$A:$AE,4,0)</f>
        <v>Ecom - CONTADO / CASH - PE 4827 TEL: 927003123 ENVÍO Basado en Pedidos de</v>
      </c>
    </row>
    <row r="253" spans="1:15" x14ac:dyDescent="0.2">
      <c r="A253" s="31">
        <f t="shared" si="3"/>
        <v>252</v>
      </c>
      <c r="B253" s="31" t="str">
        <f>VLOOKUP($A253,'SAP- FACT'!$A:$AE,12,0)</f>
        <v>VELAZCO MADRID,ALONSO ANTONIO</v>
      </c>
      <c r="C253" s="31" t="str">
        <f>VLOOKUP($A253,'SAP- FACT'!$A:$AE,2,0)</f>
        <v>B010-00018782</v>
      </c>
      <c r="D253" s="31" t="str">
        <f>VLOOKUP($A253,'SAP- FACT'!$A:$AE,2,0)</f>
        <v>B010-00018782</v>
      </c>
      <c r="E253" s="32">
        <v>45566</v>
      </c>
      <c r="F253" s="32">
        <f>VLOOKUP($A253,'SAP- FACT'!$A:$AE,5,0)</f>
        <v>45419</v>
      </c>
      <c r="G253" s="32">
        <f>VLOOKUP($A253,'SAP- FACT'!$A:$AE,19,0)</f>
        <v>45419</v>
      </c>
      <c r="H253" s="31" t="s">
        <v>8512</v>
      </c>
      <c r="I253" s="31" t="str">
        <f>VLOOKUP($A253,'SAP- FACT'!$A:$AE,3,0)</f>
        <v>Boleta</v>
      </c>
      <c r="J253" s="31" t="str">
        <f>IF(VLOOKUP($A253,'SAP- FACT'!$A:$AE,15,0)=0,"PEN","USD")</f>
        <v>PEN</v>
      </c>
      <c r="K253" s="31" t="s">
        <v>8499</v>
      </c>
      <c r="L253" s="31">
        <v>1</v>
      </c>
      <c r="M253" s="33">
        <f>IF(J253="PEN",VLOOKUP($A253,'SAP- FACT'!$A:$AE,14,0),VLOOKUP($A253,'SAP- FACT'!$A:$AE,15,0))</f>
        <v>11.67</v>
      </c>
      <c r="N253" s="31" t="str">
        <f>IF(VLOOKUP($A253,'SAP- FACT'!$A:$AE,15,0)=0,"PEN","USD")</f>
        <v>PEN</v>
      </c>
      <c r="O253" s="31" t="str">
        <f>VLOOKUP($A253,'SAP- FACT'!$A:$AE,4,0)</f>
        <v>Ecom - CONTADO / CASH - PE 2169 TEL: 979707684 Basado en Pedidos de client</v>
      </c>
    </row>
    <row r="254" spans="1:15" x14ac:dyDescent="0.2">
      <c r="A254" s="31">
        <f t="shared" si="3"/>
        <v>253</v>
      </c>
      <c r="B254" s="31" t="str">
        <f>VLOOKUP($A254,'SAP- FACT'!$A:$AE,12,0)</f>
        <v>CRUZADO ANDREA</v>
      </c>
      <c r="C254" s="31" t="str">
        <f>VLOOKUP($A254,'SAP- FACT'!$A:$AE,2,0)</f>
        <v>B010-00020201</v>
      </c>
      <c r="D254" s="31" t="str">
        <f>VLOOKUP($A254,'SAP- FACT'!$A:$AE,2,0)</f>
        <v>B010-00020201</v>
      </c>
      <c r="E254" s="32">
        <v>45566</v>
      </c>
      <c r="F254" s="32">
        <f>VLOOKUP($A254,'SAP- FACT'!$A:$AE,5,0)</f>
        <v>45531</v>
      </c>
      <c r="G254" s="32">
        <f>VLOOKUP($A254,'SAP- FACT'!$A:$AE,19,0)</f>
        <v>45531</v>
      </c>
      <c r="H254" s="31" t="s">
        <v>8512</v>
      </c>
      <c r="I254" s="31" t="str">
        <f>VLOOKUP($A254,'SAP- FACT'!$A:$AE,3,0)</f>
        <v>Boleta</v>
      </c>
      <c r="J254" s="31" t="str">
        <f>IF(VLOOKUP($A254,'SAP- FACT'!$A:$AE,15,0)=0,"PEN","USD")</f>
        <v>PEN</v>
      </c>
      <c r="K254" s="31" t="s">
        <v>8499</v>
      </c>
      <c r="L254" s="31">
        <v>1</v>
      </c>
      <c r="M254" s="33">
        <f>IF(J254="PEN",VLOOKUP($A254,'SAP- FACT'!$A:$AE,14,0),VLOOKUP($A254,'SAP- FACT'!$A:$AE,15,0))</f>
        <v>11.68</v>
      </c>
      <c r="N254" s="31" t="str">
        <f>IF(VLOOKUP($A254,'SAP- FACT'!$A:$AE,15,0)=0,"PEN","USD")</f>
        <v>PEN</v>
      </c>
      <c r="O254" s="31" t="str">
        <f>VLOOKUP($A254,'SAP- FACT'!$A:$AE,4,0)</f>
        <v>Ecom - CONTADO / CASH - PE 4454 TEL: 989867913 ENVÍO Basado en Entregas 09</v>
      </c>
    </row>
    <row r="255" spans="1:15" x14ac:dyDescent="0.2">
      <c r="A255" s="31">
        <f t="shared" si="3"/>
        <v>254</v>
      </c>
      <c r="B255" s="31" t="str">
        <f>VLOOKUP($A255,'SAP- FACT'!$A:$AE,12,0)</f>
        <v>ARIANA GALARRETA,VINCES X</v>
      </c>
      <c r="C255" s="31" t="str">
        <f>VLOOKUP($A255,'SAP- FACT'!$A:$AE,2,0)</f>
        <v>B010-00017961</v>
      </c>
      <c r="D255" s="31" t="str">
        <f>VLOOKUP($A255,'SAP- FACT'!$A:$AE,2,0)</f>
        <v>B010-00017961</v>
      </c>
      <c r="E255" s="32">
        <v>45566</v>
      </c>
      <c r="F255" s="32">
        <f>VLOOKUP($A255,'SAP- FACT'!$A:$AE,5,0)</f>
        <v>45342</v>
      </c>
      <c r="G255" s="32">
        <f>VLOOKUP($A255,'SAP- FACT'!$A:$AE,19,0)</f>
        <v>45342</v>
      </c>
      <c r="H255" s="31" t="s">
        <v>8512</v>
      </c>
      <c r="I255" s="31" t="str">
        <f>VLOOKUP($A255,'SAP- FACT'!$A:$AE,3,0)</f>
        <v>Boleta</v>
      </c>
      <c r="J255" s="31" t="str">
        <f>IF(VLOOKUP($A255,'SAP- FACT'!$A:$AE,15,0)=0,"PEN","USD")</f>
        <v>PEN</v>
      </c>
      <c r="K255" s="31" t="s">
        <v>8499</v>
      </c>
      <c r="L255" s="31">
        <v>1</v>
      </c>
      <c r="M255" s="33">
        <f>IF(J255="PEN",VLOOKUP($A255,'SAP- FACT'!$A:$AE,14,0),VLOOKUP($A255,'SAP- FACT'!$A:$AE,15,0))</f>
        <v>11.71</v>
      </c>
      <c r="N255" s="31" t="str">
        <f>IF(VLOOKUP($A255,'SAP- FACT'!$A:$AE,15,0)=0,"PEN","USD")</f>
        <v>PEN</v>
      </c>
      <c r="O255" s="31" t="str">
        <f>VLOOKUP($A255,'SAP- FACT'!$A:$AE,4,0)</f>
        <v>Juntoz - CONTADO / CASH - PE 0792 JUNTOZ Basado en Entregas 09-0010-00058951</v>
      </c>
    </row>
    <row r="256" spans="1:15" x14ac:dyDescent="0.2">
      <c r="A256" s="31">
        <f t="shared" si="3"/>
        <v>255</v>
      </c>
      <c r="B256" s="31" t="str">
        <f>VLOOKUP($A256,'SAP- FACT'!$A:$AE,12,0)</f>
        <v>NEGRI BECERRA,PAOLA FRANCESCA</v>
      </c>
      <c r="C256" s="31" t="str">
        <f>VLOOKUP($A256,'SAP- FACT'!$A:$AE,2,0)</f>
        <v>B010-00018508</v>
      </c>
      <c r="D256" s="31" t="str">
        <f>VLOOKUP($A256,'SAP- FACT'!$A:$AE,2,0)</f>
        <v>B010-00018508</v>
      </c>
      <c r="E256" s="32">
        <v>45566</v>
      </c>
      <c r="F256" s="32">
        <f>VLOOKUP($A256,'SAP- FACT'!$A:$AE,5,0)</f>
        <v>45398</v>
      </c>
      <c r="G256" s="32">
        <f>VLOOKUP($A256,'SAP- FACT'!$A:$AE,19,0)</f>
        <v>45398</v>
      </c>
      <c r="H256" s="31" t="s">
        <v>8512</v>
      </c>
      <c r="I256" s="31" t="str">
        <f>VLOOKUP($A256,'SAP- FACT'!$A:$AE,3,0)</f>
        <v>Boleta</v>
      </c>
      <c r="J256" s="31" t="str">
        <f>IF(VLOOKUP($A256,'SAP- FACT'!$A:$AE,15,0)=0,"PEN","USD")</f>
        <v>PEN</v>
      </c>
      <c r="K256" s="31" t="s">
        <v>8499</v>
      </c>
      <c r="L256" s="31">
        <v>1</v>
      </c>
      <c r="M256" s="33">
        <f>IF(J256="PEN",VLOOKUP($A256,'SAP- FACT'!$A:$AE,14,0),VLOOKUP($A256,'SAP- FACT'!$A:$AE,15,0))</f>
        <v>11.8</v>
      </c>
      <c r="N256" s="31" t="str">
        <f>IF(VLOOKUP($A256,'SAP- FACT'!$A:$AE,15,0)=0,"PEN","USD")</f>
        <v>PEN</v>
      </c>
      <c r="O256" s="31" t="str">
        <f>VLOOKUP($A256,'SAP- FACT'!$A:$AE,4,0)</f>
        <v>Juntoz - CONTADO / CASH - PE 1725 JUNTOZ Basado en Entregas 09-0010-00059802</v>
      </c>
    </row>
    <row r="257" spans="1:15" x14ac:dyDescent="0.2">
      <c r="A257" s="31">
        <f t="shared" si="3"/>
        <v>256</v>
      </c>
      <c r="B257" s="31" t="str">
        <f>VLOOKUP($A257,'SAP- FACT'!$A:$AE,12,0)</f>
        <v>FARAGO DEL CARPIO ROSA MARÍA DEL CARMEN</v>
      </c>
      <c r="C257" s="31" t="str">
        <f>VLOOKUP($A257,'SAP- FACT'!$A:$AE,2,0)</f>
        <v>B010-00018598</v>
      </c>
      <c r="D257" s="31" t="str">
        <f>VLOOKUP($A257,'SAP- FACT'!$A:$AE,2,0)</f>
        <v>B010-00018598</v>
      </c>
      <c r="E257" s="32">
        <v>45566</v>
      </c>
      <c r="F257" s="32">
        <f>VLOOKUP($A257,'SAP- FACT'!$A:$AE,5,0)</f>
        <v>45405</v>
      </c>
      <c r="G257" s="32">
        <f>VLOOKUP($A257,'SAP- FACT'!$A:$AE,19,0)</f>
        <v>45405</v>
      </c>
      <c r="H257" s="31" t="s">
        <v>8512</v>
      </c>
      <c r="I257" s="31" t="str">
        <f>VLOOKUP($A257,'SAP- FACT'!$A:$AE,3,0)</f>
        <v>Boleta</v>
      </c>
      <c r="J257" s="31" t="str">
        <f>IF(VLOOKUP($A257,'SAP- FACT'!$A:$AE,15,0)=0,"PEN","USD")</f>
        <v>PEN</v>
      </c>
      <c r="K257" s="31" t="s">
        <v>8499</v>
      </c>
      <c r="L257" s="31">
        <v>1</v>
      </c>
      <c r="M257" s="33">
        <f>IF(J257="PEN",VLOOKUP($A257,'SAP- FACT'!$A:$AE,14,0),VLOOKUP($A257,'SAP- FACT'!$A:$AE,15,0))</f>
        <v>11.83</v>
      </c>
      <c r="N257" s="31" t="str">
        <f>IF(VLOOKUP($A257,'SAP- FACT'!$A:$AE,15,0)=0,"PEN","USD")</f>
        <v>PEN</v>
      </c>
      <c r="O257" s="31" t="str">
        <f>VLOOKUP($A257,'SAP- FACT'!$A:$AE,4,0)</f>
        <v>Ecom - CONTADO / CASH - PE 1912 TEL: 945182137 Basado en Entregas 09-0010-</v>
      </c>
    </row>
    <row r="258" spans="1:15" x14ac:dyDescent="0.2">
      <c r="A258" s="31">
        <f t="shared" si="3"/>
        <v>257</v>
      </c>
      <c r="B258" s="31" t="str">
        <f>VLOOKUP($A258,'SAP- FACT'!$A:$AE,12,0)</f>
        <v>Clinica veterinaria Maskovet E.I.R.L E</v>
      </c>
      <c r="C258" s="31" t="str">
        <f>VLOOKUP($A258,'SAP- FACT'!$A:$AE,2,0)</f>
        <v>F010-00025004</v>
      </c>
      <c r="D258" s="31" t="str">
        <f>VLOOKUP($A258,'SAP- FACT'!$A:$AE,2,0)</f>
        <v>F010-00025004</v>
      </c>
      <c r="E258" s="32">
        <v>45566</v>
      </c>
      <c r="F258" s="32">
        <f>VLOOKUP($A258,'SAP- FACT'!$A:$AE,5,0)</f>
        <v>45454</v>
      </c>
      <c r="G258" s="32">
        <f>VLOOKUP($A258,'SAP- FACT'!$A:$AE,19,0)</f>
        <v>45454</v>
      </c>
      <c r="H258" s="31" t="s">
        <v>8512</v>
      </c>
      <c r="I258" s="31" t="str">
        <f>VLOOKUP($A258,'SAP- FACT'!$A:$AE,3,0)</f>
        <v>Factura</v>
      </c>
      <c r="J258" s="31" t="str">
        <f>IF(VLOOKUP($A258,'SAP- FACT'!$A:$AE,15,0)=0,"PEN","USD")</f>
        <v>PEN</v>
      </c>
      <c r="K258" s="31" t="s">
        <v>8499</v>
      </c>
      <c r="L258" s="31">
        <v>1</v>
      </c>
      <c r="M258" s="33">
        <f>IF(J258="PEN",VLOOKUP($A258,'SAP- FACT'!$A:$AE,14,0),VLOOKUP($A258,'SAP- FACT'!$A:$AE,15,0))</f>
        <v>12.02</v>
      </c>
      <c r="N258" s="31" t="str">
        <f>IF(VLOOKUP($A258,'SAP- FACT'!$A:$AE,15,0)=0,"PEN","USD")</f>
        <v>PEN</v>
      </c>
      <c r="O258" s="31" t="str">
        <f>VLOOKUP($A258,'SAP- FACT'!$A:$AE,4,0)</f>
        <v>Ecom - CONTADO / CASH - Facturas clientes - C20607796620</v>
      </c>
    </row>
    <row r="259" spans="1:15" x14ac:dyDescent="0.2">
      <c r="A259" s="31">
        <f t="shared" ref="A259:A322" si="4">ROW()-1</f>
        <v>258</v>
      </c>
      <c r="B259" s="31" t="str">
        <f>VLOOKUP($A259,'SAP- FACT'!$A:$AE,12,0)</f>
        <v>AYALA ENRIQUE</v>
      </c>
      <c r="C259" s="31" t="str">
        <f>VLOOKUP($A259,'SAP- FACT'!$A:$AE,2,0)</f>
        <v>B010-00017946</v>
      </c>
      <c r="D259" s="31" t="str">
        <f>VLOOKUP($A259,'SAP- FACT'!$A:$AE,2,0)</f>
        <v>B010-00017946</v>
      </c>
      <c r="E259" s="32">
        <v>45566</v>
      </c>
      <c r="F259" s="32">
        <f>VLOOKUP($A259,'SAP- FACT'!$A:$AE,5,0)</f>
        <v>45341</v>
      </c>
      <c r="G259" s="32">
        <f>VLOOKUP($A259,'SAP- FACT'!$A:$AE,19,0)</f>
        <v>45341</v>
      </c>
      <c r="H259" s="31" t="s">
        <v>8512</v>
      </c>
      <c r="I259" s="31" t="str">
        <f>VLOOKUP($A259,'SAP- FACT'!$A:$AE,3,0)</f>
        <v>Boleta</v>
      </c>
      <c r="J259" s="31" t="str">
        <f>IF(VLOOKUP($A259,'SAP- FACT'!$A:$AE,15,0)=0,"PEN","USD")</f>
        <v>PEN</v>
      </c>
      <c r="K259" s="31" t="s">
        <v>8499</v>
      </c>
      <c r="L259" s="31">
        <v>1</v>
      </c>
      <c r="M259" s="33">
        <f>IF(J259="PEN",VLOOKUP($A259,'SAP- FACT'!$A:$AE,14,0),VLOOKUP($A259,'SAP- FACT'!$A:$AE,15,0))</f>
        <v>12.02</v>
      </c>
      <c r="N259" s="31" t="str">
        <f>IF(VLOOKUP($A259,'SAP- FACT'!$A:$AE,15,0)=0,"PEN","USD")</f>
        <v>PEN</v>
      </c>
      <c r="O259" s="31" t="str">
        <f>VLOOKUP($A259,'SAP- FACT'!$A:$AE,4,0)</f>
        <v>Ecom - CONTADO / CASH - PE 0773 TEL: 939819888 Basado en Pedidos de client</v>
      </c>
    </row>
    <row r="260" spans="1:15" x14ac:dyDescent="0.2">
      <c r="A260" s="31">
        <f t="shared" si="4"/>
        <v>259</v>
      </c>
      <c r="B260" s="31" t="str">
        <f>VLOOKUP($A260,'SAP- FACT'!$A:$AE,12,0)</f>
        <v>HARBAUM NICOLE</v>
      </c>
      <c r="C260" s="31" t="str">
        <f>VLOOKUP($A260,'SAP- FACT'!$A:$AE,2,0)</f>
        <v>B010-00020244</v>
      </c>
      <c r="D260" s="31" t="str">
        <f>VLOOKUP($A260,'SAP- FACT'!$A:$AE,2,0)</f>
        <v>B010-00020244</v>
      </c>
      <c r="E260" s="32">
        <v>45566</v>
      </c>
      <c r="F260" s="32">
        <f>VLOOKUP($A260,'SAP- FACT'!$A:$AE,5,0)</f>
        <v>45537</v>
      </c>
      <c r="G260" s="32">
        <f>VLOOKUP($A260,'SAP- FACT'!$A:$AE,19,0)</f>
        <v>45537</v>
      </c>
      <c r="H260" s="31" t="s">
        <v>8512</v>
      </c>
      <c r="I260" s="31" t="str">
        <f>VLOOKUP($A260,'SAP- FACT'!$A:$AE,3,0)</f>
        <v>Boleta</v>
      </c>
      <c r="J260" s="31" t="str">
        <f>IF(VLOOKUP($A260,'SAP- FACT'!$A:$AE,15,0)=0,"PEN","USD")</f>
        <v>PEN</v>
      </c>
      <c r="K260" s="31" t="s">
        <v>8499</v>
      </c>
      <c r="L260" s="31">
        <v>1</v>
      </c>
      <c r="M260" s="33">
        <f>IF(J260="PEN",VLOOKUP($A260,'SAP- FACT'!$A:$AE,14,0),VLOOKUP($A260,'SAP- FACT'!$A:$AE,15,0))</f>
        <v>12.29</v>
      </c>
      <c r="N260" s="31" t="str">
        <f>IF(VLOOKUP($A260,'SAP- FACT'!$A:$AE,15,0)=0,"PEN","USD")</f>
        <v>PEN</v>
      </c>
      <c r="O260" s="31" t="str">
        <f>VLOOKUP($A260,'SAP- FACT'!$A:$AE,4,0)</f>
        <v>Ecom - CONTADO / CASH - PE 4540 TEL: 965965551 ENVÍO Basado en Pedidos de</v>
      </c>
    </row>
    <row r="261" spans="1:15" x14ac:dyDescent="0.2">
      <c r="A261" s="31">
        <f t="shared" si="4"/>
        <v>260</v>
      </c>
      <c r="B261" s="31" t="str">
        <f>VLOOKUP($A261,'SAP- FACT'!$A:$AE,12,0)</f>
        <v>SILVA GUERRERO,LUIS ROGER</v>
      </c>
      <c r="C261" s="31" t="str">
        <f>VLOOKUP($A261,'SAP- FACT'!$A:$AE,2,0)</f>
        <v>B010-00020069</v>
      </c>
      <c r="D261" s="31" t="str">
        <f>VLOOKUP($A261,'SAP- FACT'!$A:$AE,2,0)</f>
        <v>B010-00020069</v>
      </c>
      <c r="E261" s="32">
        <v>45566</v>
      </c>
      <c r="F261" s="32">
        <f>VLOOKUP($A261,'SAP- FACT'!$A:$AE,5,0)</f>
        <v>45524</v>
      </c>
      <c r="G261" s="32">
        <f>VLOOKUP($A261,'SAP- FACT'!$A:$AE,19,0)</f>
        <v>45524</v>
      </c>
      <c r="H261" s="31" t="s">
        <v>8512</v>
      </c>
      <c r="I261" s="31" t="str">
        <f>VLOOKUP($A261,'SAP- FACT'!$A:$AE,3,0)</f>
        <v>Boleta</v>
      </c>
      <c r="J261" s="31" t="str">
        <f>IF(VLOOKUP($A261,'SAP- FACT'!$A:$AE,15,0)=0,"PEN","USD")</f>
        <v>PEN</v>
      </c>
      <c r="K261" s="31" t="s">
        <v>8499</v>
      </c>
      <c r="L261" s="31">
        <v>1</v>
      </c>
      <c r="M261" s="33">
        <f>IF(J261="PEN",VLOOKUP($A261,'SAP- FACT'!$A:$AE,14,0),VLOOKUP($A261,'SAP- FACT'!$A:$AE,15,0))</f>
        <v>12.44</v>
      </c>
      <c r="N261" s="31" t="str">
        <f>IF(VLOOKUP($A261,'SAP- FACT'!$A:$AE,15,0)=0,"PEN","USD")</f>
        <v>PEN</v>
      </c>
      <c r="O261" s="31" t="str">
        <f>VLOOKUP($A261,'SAP- FACT'!$A:$AE,4,0)</f>
        <v>Ecom - CONTADO / CASH - PE 4253 TEL: 970976548 ENVÍO Basado en Entregas 09</v>
      </c>
    </row>
    <row r="262" spans="1:15" x14ac:dyDescent="0.2">
      <c r="A262" s="31">
        <f t="shared" si="4"/>
        <v>261</v>
      </c>
      <c r="B262" s="31" t="str">
        <f>VLOOKUP($A262,'SAP- FACT'!$A:$AE,12,0)</f>
        <v>SANCHEZ NADIA</v>
      </c>
      <c r="C262" s="31" t="str">
        <f>VLOOKUP($A262,'SAP- FACT'!$A:$AE,2,0)</f>
        <v>B010-00017944</v>
      </c>
      <c r="D262" s="31" t="str">
        <f>VLOOKUP($A262,'SAP- FACT'!$A:$AE,2,0)</f>
        <v>B010-00017944</v>
      </c>
      <c r="E262" s="32">
        <v>45566</v>
      </c>
      <c r="F262" s="32">
        <f>VLOOKUP($A262,'SAP- FACT'!$A:$AE,5,0)</f>
        <v>45341</v>
      </c>
      <c r="G262" s="32">
        <f>VLOOKUP($A262,'SAP- FACT'!$A:$AE,19,0)</f>
        <v>45341</v>
      </c>
      <c r="H262" s="31" t="s">
        <v>8512</v>
      </c>
      <c r="I262" s="31" t="str">
        <f>VLOOKUP($A262,'SAP- FACT'!$A:$AE,3,0)</f>
        <v>Boleta</v>
      </c>
      <c r="J262" s="31" t="str">
        <f>IF(VLOOKUP($A262,'SAP- FACT'!$A:$AE,15,0)=0,"PEN","USD")</f>
        <v>PEN</v>
      </c>
      <c r="K262" s="31" t="s">
        <v>8499</v>
      </c>
      <c r="L262" s="31">
        <v>1</v>
      </c>
      <c r="M262" s="33">
        <f>IF(J262="PEN",VLOOKUP($A262,'SAP- FACT'!$A:$AE,14,0),VLOOKUP($A262,'SAP- FACT'!$A:$AE,15,0))</f>
        <v>12.52</v>
      </c>
      <c r="N262" s="31" t="str">
        <f>IF(VLOOKUP($A262,'SAP- FACT'!$A:$AE,15,0)=0,"PEN","USD")</f>
        <v>PEN</v>
      </c>
      <c r="O262" s="31" t="str">
        <f>VLOOKUP($A262,'SAP- FACT'!$A:$AE,4,0)</f>
        <v>Ecom - CONTADO / CASH - PE 0787 TEL: 955753555 Basado en Entregas 09-0010-</v>
      </c>
    </row>
    <row r="263" spans="1:15" x14ac:dyDescent="0.2">
      <c r="A263" s="31">
        <f t="shared" si="4"/>
        <v>262</v>
      </c>
      <c r="B263" s="31" t="str">
        <f>VLOOKUP($A263,'SAP- FACT'!$A:$AE,12,0)</f>
        <v>HERMOZA PAOLA</v>
      </c>
      <c r="C263" s="31" t="str">
        <f>VLOOKUP($A263,'SAP- FACT'!$A:$AE,2,0)</f>
        <v>B010-00019041</v>
      </c>
      <c r="D263" s="31" t="str">
        <f>VLOOKUP($A263,'SAP- FACT'!$A:$AE,2,0)</f>
        <v>B010-00019041</v>
      </c>
      <c r="E263" s="32">
        <v>45566</v>
      </c>
      <c r="F263" s="32">
        <f>VLOOKUP($A263,'SAP- FACT'!$A:$AE,5,0)</f>
        <v>45441</v>
      </c>
      <c r="G263" s="32">
        <f>VLOOKUP($A263,'SAP- FACT'!$A:$AE,19,0)</f>
        <v>45441</v>
      </c>
      <c r="H263" s="31" t="s">
        <v>8512</v>
      </c>
      <c r="I263" s="31" t="str">
        <f>VLOOKUP($A263,'SAP- FACT'!$A:$AE,3,0)</f>
        <v>Boleta</v>
      </c>
      <c r="J263" s="31" t="str">
        <f>IF(VLOOKUP($A263,'SAP- FACT'!$A:$AE,15,0)=0,"PEN","USD")</f>
        <v>PEN</v>
      </c>
      <c r="K263" s="31" t="s">
        <v>8499</v>
      </c>
      <c r="L263" s="31">
        <v>1</v>
      </c>
      <c r="M263" s="33">
        <f>IF(J263="PEN",VLOOKUP($A263,'SAP- FACT'!$A:$AE,14,0),VLOOKUP($A263,'SAP- FACT'!$A:$AE,15,0))</f>
        <v>12.69</v>
      </c>
      <c r="N263" s="31" t="str">
        <f>IF(VLOOKUP($A263,'SAP- FACT'!$A:$AE,15,0)=0,"PEN","USD")</f>
        <v>PEN</v>
      </c>
      <c r="O263" s="31" t="str">
        <f>VLOOKUP($A263,'SAP- FACT'!$A:$AE,4,0)</f>
        <v>Ecom - CONTADO / CASH - PE 2665 TEL: 959965544 Basado en Pedidos de client</v>
      </c>
    </row>
    <row r="264" spans="1:15" x14ac:dyDescent="0.2">
      <c r="A264" s="31">
        <f t="shared" si="4"/>
        <v>263</v>
      </c>
      <c r="B264" s="31" t="str">
        <f>VLOOKUP($A264,'SAP- FACT'!$A:$AE,12,0)</f>
        <v>DIAZ GRANADOS  MIRIAM ROCIO</v>
      </c>
      <c r="C264" s="31" t="str">
        <f>VLOOKUP($A264,'SAP- FACT'!$A:$AE,2,0)</f>
        <v>B010-00018707</v>
      </c>
      <c r="D264" s="31" t="str">
        <f>VLOOKUP($A264,'SAP- FACT'!$A:$AE,2,0)</f>
        <v>B010-00018707</v>
      </c>
      <c r="E264" s="32">
        <v>45566</v>
      </c>
      <c r="F264" s="32">
        <f>VLOOKUP($A264,'SAP- FACT'!$A:$AE,5,0)</f>
        <v>45412</v>
      </c>
      <c r="G264" s="32">
        <f>VLOOKUP($A264,'SAP- FACT'!$A:$AE,19,0)</f>
        <v>45412</v>
      </c>
      <c r="H264" s="31" t="s">
        <v>8512</v>
      </c>
      <c r="I264" s="31" t="str">
        <f>VLOOKUP($A264,'SAP- FACT'!$A:$AE,3,0)</f>
        <v>Boleta</v>
      </c>
      <c r="J264" s="31" t="str">
        <f>IF(VLOOKUP($A264,'SAP- FACT'!$A:$AE,15,0)=0,"PEN","USD")</f>
        <v>PEN</v>
      </c>
      <c r="K264" s="31" t="s">
        <v>8499</v>
      </c>
      <c r="L264" s="31">
        <v>1</v>
      </c>
      <c r="M264" s="33">
        <f>IF(J264="PEN",VLOOKUP($A264,'SAP- FACT'!$A:$AE,14,0),VLOOKUP($A264,'SAP- FACT'!$A:$AE,15,0))</f>
        <v>12.79</v>
      </c>
      <c r="N264" s="31" t="str">
        <f>IF(VLOOKUP($A264,'SAP- FACT'!$A:$AE,15,0)=0,"PEN","USD")</f>
        <v>PEN</v>
      </c>
      <c r="O264" s="31" t="str">
        <f>VLOOKUP($A264,'SAP- FACT'!$A:$AE,4,0)</f>
        <v>Ecom - CONTADO / CASH - PE 2036 TEL: 925787141 Basado en Pedidos de client</v>
      </c>
    </row>
    <row r="265" spans="1:15" x14ac:dyDescent="0.2">
      <c r="A265" s="31">
        <f t="shared" si="4"/>
        <v>264</v>
      </c>
      <c r="B265" s="31" t="str">
        <f>VLOOKUP($A265,'SAP- FACT'!$A:$AE,12,0)</f>
        <v>TORRES ROSA</v>
      </c>
      <c r="C265" s="31" t="str">
        <f>VLOOKUP($A265,'SAP- FACT'!$A:$AE,2,0)</f>
        <v>B010-00019159</v>
      </c>
      <c r="D265" s="31" t="str">
        <f>VLOOKUP($A265,'SAP- FACT'!$A:$AE,2,0)</f>
        <v>B010-00019159</v>
      </c>
      <c r="E265" s="32">
        <v>45566</v>
      </c>
      <c r="F265" s="32">
        <f>VLOOKUP($A265,'SAP- FACT'!$A:$AE,5,0)</f>
        <v>45446</v>
      </c>
      <c r="G265" s="32">
        <f>VLOOKUP($A265,'SAP- FACT'!$A:$AE,19,0)</f>
        <v>45446</v>
      </c>
      <c r="H265" s="31" t="s">
        <v>8512</v>
      </c>
      <c r="I265" s="31" t="str">
        <f>VLOOKUP($A265,'SAP- FACT'!$A:$AE,3,0)</f>
        <v>Boleta</v>
      </c>
      <c r="J265" s="31" t="str">
        <f>IF(VLOOKUP($A265,'SAP- FACT'!$A:$AE,15,0)=0,"PEN","USD")</f>
        <v>PEN</v>
      </c>
      <c r="K265" s="31" t="s">
        <v>8499</v>
      </c>
      <c r="L265" s="31">
        <v>1</v>
      </c>
      <c r="M265" s="33">
        <f>IF(J265="PEN",VLOOKUP($A265,'SAP- FACT'!$A:$AE,14,0),VLOOKUP($A265,'SAP- FACT'!$A:$AE,15,0))</f>
        <v>12.82</v>
      </c>
      <c r="N265" s="31" t="str">
        <f>IF(VLOOKUP($A265,'SAP- FACT'!$A:$AE,15,0)=0,"PEN","USD")</f>
        <v>PEN</v>
      </c>
      <c r="O265" s="31" t="str">
        <f>VLOOKUP($A265,'SAP- FACT'!$A:$AE,4,0)</f>
        <v>Ecom - CONTADO / CASH - PE 2739 TEL: 986858196 Basado en Pedidos de client</v>
      </c>
    </row>
    <row r="266" spans="1:15" x14ac:dyDescent="0.2">
      <c r="A266" s="31">
        <f t="shared" si="4"/>
        <v>265</v>
      </c>
      <c r="B266" s="31" t="str">
        <f>VLOOKUP($A266,'SAP- FACT'!$A:$AE,12,0)</f>
        <v>GUTIERREZ RAMIREZ,CARLA PATRICIA</v>
      </c>
      <c r="C266" s="31" t="str">
        <f>VLOOKUP($A266,'SAP- FACT'!$A:$AE,2,0)</f>
        <v>B010-00020486</v>
      </c>
      <c r="D266" s="31" t="str">
        <f>VLOOKUP($A266,'SAP- FACT'!$A:$AE,2,0)</f>
        <v>B010-00020486</v>
      </c>
      <c r="E266" s="32">
        <v>45566</v>
      </c>
      <c r="F266" s="32">
        <f>VLOOKUP($A266,'SAP- FACT'!$A:$AE,5,0)</f>
        <v>45558</v>
      </c>
      <c r="G266" s="32">
        <f>VLOOKUP($A266,'SAP- FACT'!$A:$AE,19,0)</f>
        <v>45558</v>
      </c>
      <c r="H266" s="31" t="s">
        <v>8512</v>
      </c>
      <c r="I266" s="31" t="str">
        <f>VLOOKUP($A266,'SAP- FACT'!$A:$AE,3,0)</f>
        <v>Boleta</v>
      </c>
      <c r="J266" s="31" t="str">
        <f>IF(VLOOKUP($A266,'SAP- FACT'!$A:$AE,15,0)=0,"PEN","USD")</f>
        <v>PEN</v>
      </c>
      <c r="K266" s="31" t="s">
        <v>8499</v>
      </c>
      <c r="L266" s="31">
        <v>1</v>
      </c>
      <c r="M266" s="33">
        <f>IF(J266="PEN",VLOOKUP($A266,'SAP- FACT'!$A:$AE,14,0),VLOOKUP($A266,'SAP- FACT'!$A:$AE,15,0))</f>
        <v>12.85</v>
      </c>
      <c r="N266" s="31" t="str">
        <f>IF(VLOOKUP($A266,'SAP- FACT'!$A:$AE,15,0)=0,"PEN","USD")</f>
        <v>PEN</v>
      </c>
      <c r="O266" s="31" t="str">
        <f>VLOOKUP($A266,'SAP- FACT'!$A:$AE,4,0)</f>
        <v>Ecom - CONTADO / CASH - PE 4975 TEL: 999488704 ENVÍO Basado en Entregas 09</v>
      </c>
    </row>
    <row r="267" spans="1:15" x14ac:dyDescent="0.2">
      <c r="A267" s="31">
        <f t="shared" si="4"/>
        <v>266</v>
      </c>
      <c r="B267" s="31" t="str">
        <f>VLOOKUP($A267,'SAP- FACT'!$A:$AE,12,0)</f>
        <v>BEATRIZ RIOS</v>
      </c>
      <c r="C267" s="31" t="str">
        <f>VLOOKUP($A267,'SAP- FACT'!$A:$AE,2,0)</f>
        <v>B010-00020141</v>
      </c>
      <c r="D267" s="31" t="str">
        <f>VLOOKUP($A267,'SAP- FACT'!$A:$AE,2,0)</f>
        <v>B010-00020141</v>
      </c>
      <c r="E267" s="32">
        <v>45566</v>
      </c>
      <c r="F267" s="32">
        <f>VLOOKUP($A267,'SAP- FACT'!$A:$AE,5,0)</f>
        <v>45529</v>
      </c>
      <c r="G267" s="32">
        <f>VLOOKUP($A267,'SAP- FACT'!$A:$AE,19,0)</f>
        <v>45529</v>
      </c>
      <c r="H267" s="31" t="s">
        <v>8512</v>
      </c>
      <c r="I267" s="31" t="str">
        <f>VLOOKUP($A267,'SAP- FACT'!$A:$AE,3,0)</f>
        <v>Boleta</v>
      </c>
      <c r="J267" s="31" t="str">
        <f>IF(VLOOKUP($A267,'SAP- FACT'!$A:$AE,15,0)=0,"PEN","USD")</f>
        <v>PEN</v>
      </c>
      <c r="K267" s="31" t="s">
        <v>8499</v>
      </c>
      <c r="L267" s="31">
        <v>1</v>
      </c>
      <c r="M267" s="33">
        <f>IF(J267="PEN",VLOOKUP($A267,'SAP- FACT'!$A:$AE,14,0),VLOOKUP($A267,'SAP- FACT'!$A:$AE,15,0))</f>
        <v>13</v>
      </c>
      <c r="N267" s="31" t="str">
        <f>IF(VLOOKUP($A267,'SAP- FACT'!$A:$AE,15,0)=0,"PEN","USD")</f>
        <v>PEN</v>
      </c>
      <c r="O267" s="31" t="str">
        <f>VLOOKUP($A267,'SAP- FACT'!$A:$AE,4,0)</f>
        <v>Nacional - CONTADO / CASH - PE4390 Basado en Entregas 09-T010-00000965.</v>
      </c>
    </row>
    <row r="268" spans="1:15" x14ac:dyDescent="0.2">
      <c r="A268" s="31">
        <f t="shared" si="4"/>
        <v>267</v>
      </c>
      <c r="B268" s="31" t="str">
        <f>VLOOKUP($A268,'SAP- FACT'!$A:$AE,12,0)</f>
        <v>ALDAVE OVANDO CHRISTOPHER</v>
      </c>
      <c r="C268" s="31" t="str">
        <f>VLOOKUP($A268,'SAP- FACT'!$A:$AE,2,0)</f>
        <v>B010-00020258</v>
      </c>
      <c r="D268" s="31" t="str">
        <f>VLOOKUP($A268,'SAP- FACT'!$A:$AE,2,0)</f>
        <v>B010-00020258</v>
      </c>
      <c r="E268" s="32">
        <v>45566</v>
      </c>
      <c r="F268" s="32">
        <f>VLOOKUP($A268,'SAP- FACT'!$A:$AE,5,0)</f>
        <v>45538</v>
      </c>
      <c r="G268" s="32">
        <f>VLOOKUP($A268,'SAP- FACT'!$A:$AE,19,0)</f>
        <v>45538</v>
      </c>
      <c r="H268" s="31" t="s">
        <v>8512</v>
      </c>
      <c r="I268" s="31" t="str">
        <f>VLOOKUP($A268,'SAP- FACT'!$A:$AE,3,0)</f>
        <v>Boleta</v>
      </c>
      <c r="J268" s="31" t="str">
        <f>IF(VLOOKUP($A268,'SAP- FACT'!$A:$AE,15,0)=0,"PEN","USD")</f>
        <v>PEN</v>
      </c>
      <c r="K268" s="31" t="s">
        <v>8499</v>
      </c>
      <c r="L268" s="31">
        <v>1</v>
      </c>
      <c r="M268" s="33">
        <f>IF(J268="PEN",VLOOKUP($A268,'SAP- FACT'!$A:$AE,14,0),VLOOKUP($A268,'SAP- FACT'!$A:$AE,15,0))</f>
        <v>13.31</v>
      </c>
      <c r="N268" s="31" t="str">
        <f>IF(VLOOKUP($A268,'SAP- FACT'!$A:$AE,15,0)=0,"PEN","USD")</f>
        <v>PEN</v>
      </c>
      <c r="O268" s="31" t="str">
        <f>VLOOKUP($A268,'SAP- FACT'!$A:$AE,4,0)</f>
        <v>Venta Asistida - CONTADO / CASH - PE 4566 TEL: 970465265 RECOJO Basado en Entregas 0</v>
      </c>
    </row>
    <row r="269" spans="1:15" x14ac:dyDescent="0.2">
      <c r="A269" s="31">
        <f t="shared" si="4"/>
        <v>268</v>
      </c>
      <c r="B269" s="31" t="str">
        <f>VLOOKUP($A269,'SAP- FACT'!$A:$AE,12,0)</f>
        <v>DAMAS GUITIERREZ,ANA MELBA</v>
      </c>
      <c r="C269" s="31" t="str">
        <f>VLOOKUP($A269,'SAP- FACT'!$A:$AE,2,0)</f>
        <v>B010-00019207</v>
      </c>
      <c r="D269" s="31" t="str">
        <f>VLOOKUP($A269,'SAP- FACT'!$A:$AE,2,0)</f>
        <v>B010-00019207</v>
      </c>
      <c r="E269" s="32">
        <v>45566</v>
      </c>
      <c r="F269" s="32">
        <f>VLOOKUP($A269,'SAP- FACT'!$A:$AE,5,0)</f>
        <v>45449</v>
      </c>
      <c r="G269" s="32">
        <f>VLOOKUP($A269,'SAP- FACT'!$A:$AE,19,0)</f>
        <v>45449</v>
      </c>
      <c r="H269" s="31" t="s">
        <v>8512</v>
      </c>
      <c r="I269" s="31" t="str">
        <f>VLOOKUP($A269,'SAP- FACT'!$A:$AE,3,0)</f>
        <v>Boleta</v>
      </c>
      <c r="J269" s="31" t="str">
        <f>IF(VLOOKUP($A269,'SAP- FACT'!$A:$AE,15,0)=0,"PEN","USD")</f>
        <v>PEN</v>
      </c>
      <c r="K269" s="31" t="s">
        <v>8499</v>
      </c>
      <c r="L269" s="31">
        <v>1</v>
      </c>
      <c r="M269" s="33">
        <f>IF(J269="PEN",VLOOKUP($A269,'SAP- FACT'!$A:$AE,14,0),VLOOKUP($A269,'SAP- FACT'!$A:$AE,15,0))</f>
        <v>13.33</v>
      </c>
      <c r="N269" s="31" t="str">
        <f>IF(VLOOKUP($A269,'SAP- FACT'!$A:$AE,15,0)=0,"PEN","USD")</f>
        <v>PEN</v>
      </c>
      <c r="O269" s="31" t="str">
        <f>VLOOKUP($A269,'SAP- FACT'!$A:$AE,4,0)</f>
        <v>Venta Asistida - CONTADO / CASH - PE 2799 TEL: 949209257 Basado en Entregas 09-0007-</v>
      </c>
    </row>
    <row r="270" spans="1:15" x14ac:dyDescent="0.2">
      <c r="A270" s="31">
        <f t="shared" si="4"/>
        <v>269</v>
      </c>
      <c r="B270" s="31" t="str">
        <f>VLOOKUP($A270,'SAP- FACT'!$A:$AE,12,0)</f>
        <v>SÁNCHEZ GONZALES DAVID</v>
      </c>
      <c r="C270" s="31" t="str">
        <f>VLOOKUP($A270,'SAP- FACT'!$A:$AE,2,0)</f>
        <v>B010-00019169</v>
      </c>
      <c r="D270" s="31" t="str">
        <f>VLOOKUP($A270,'SAP- FACT'!$A:$AE,2,0)</f>
        <v>B010-00019169</v>
      </c>
      <c r="E270" s="32">
        <v>45566</v>
      </c>
      <c r="F270" s="32">
        <f>VLOOKUP($A270,'SAP- FACT'!$A:$AE,5,0)</f>
        <v>45446</v>
      </c>
      <c r="G270" s="32">
        <f>VLOOKUP($A270,'SAP- FACT'!$A:$AE,19,0)</f>
        <v>45446</v>
      </c>
      <c r="H270" s="31" t="s">
        <v>8512</v>
      </c>
      <c r="I270" s="31" t="str">
        <f>VLOOKUP($A270,'SAP- FACT'!$A:$AE,3,0)</f>
        <v>Boleta</v>
      </c>
      <c r="J270" s="31" t="str">
        <f>IF(VLOOKUP($A270,'SAP- FACT'!$A:$AE,15,0)=0,"PEN","USD")</f>
        <v>PEN</v>
      </c>
      <c r="K270" s="31" t="s">
        <v>8499</v>
      </c>
      <c r="L270" s="31">
        <v>1</v>
      </c>
      <c r="M270" s="33">
        <f>IF(J270="PEN",VLOOKUP($A270,'SAP- FACT'!$A:$AE,14,0),VLOOKUP($A270,'SAP- FACT'!$A:$AE,15,0))</f>
        <v>13.43</v>
      </c>
      <c r="N270" s="31" t="str">
        <f>IF(VLOOKUP($A270,'SAP- FACT'!$A:$AE,15,0)=0,"PEN","USD")</f>
        <v>PEN</v>
      </c>
      <c r="O270" s="31" t="str">
        <f>VLOOKUP($A270,'SAP- FACT'!$A:$AE,4,0)</f>
        <v>Venta Asistida - CONTADO / CASH - PE 2745 RECOGE: SÁNCHEZ GONZALES DAVID DNI: 709121</v>
      </c>
    </row>
    <row r="271" spans="1:15" x14ac:dyDescent="0.2">
      <c r="A271" s="31">
        <f t="shared" si="4"/>
        <v>270</v>
      </c>
      <c r="B271" s="31" t="str">
        <f>VLOOKUP($A271,'SAP- FACT'!$A:$AE,12,0)</f>
        <v>FARFAN VALDERRAMA JUAN FRANCISCO</v>
      </c>
      <c r="C271" s="31" t="str">
        <f>VLOOKUP($A271,'SAP- FACT'!$A:$AE,2,0)</f>
        <v>B010-00019356</v>
      </c>
      <c r="D271" s="31" t="str">
        <f>VLOOKUP($A271,'SAP- FACT'!$A:$AE,2,0)</f>
        <v>B010-00019356</v>
      </c>
      <c r="E271" s="32">
        <v>45566</v>
      </c>
      <c r="F271" s="32">
        <f>VLOOKUP($A271,'SAP- FACT'!$A:$AE,5,0)</f>
        <v>45469</v>
      </c>
      <c r="G271" s="32">
        <f>VLOOKUP($A271,'SAP- FACT'!$A:$AE,19,0)</f>
        <v>45469</v>
      </c>
      <c r="H271" s="31" t="s">
        <v>8512</v>
      </c>
      <c r="I271" s="31" t="str">
        <f>VLOOKUP($A271,'SAP- FACT'!$A:$AE,3,0)</f>
        <v>Boleta</v>
      </c>
      <c r="J271" s="31" t="str">
        <f>IF(VLOOKUP($A271,'SAP- FACT'!$A:$AE,15,0)=0,"PEN","USD")</f>
        <v>PEN</v>
      </c>
      <c r="K271" s="31" t="s">
        <v>8499</v>
      </c>
      <c r="L271" s="31">
        <v>1</v>
      </c>
      <c r="M271" s="33">
        <f>IF(J271="PEN",VLOOKUP($A271,'SAP- FACT'!$A:$AE,14,0),VLOOKUP($A271,'SAP- FACT'!$A:$AE,15,0))</f>
        <v>13.46</v>
      </c>
      <c r="N271" s="31" t="str">
        <f>IF(VLOOKUP($A271,'SAP- FACT'!$A:$AE,15,0)=0,"PEN","USD")</f>
        <v>PEN</v>
      </c>
      <c r="O271" s="31" t="str">
        <f>VLOOKUP($A271,'SAP- FACT'!$A:$AE,4,0)</f>
        <v>Ecom - CONTADO / CASH - PE 3090 TEL: 967140980 Basado en Pedidos de client</v>
      </c>
    </row>
    <row r="272" spans="1:15" x14ac:dyDescent="0.2">
      <c r="A272" s="31">
        <f t="shared" si="4"/>
        <v>271</v>
      </c>
      <c r="B272" s="31" t="str">
        <f>VLOOKUP($A272,'SAP- FACT'!$A:$AE,12,0)</f>
        <v>ROSALES GAVIDIA PIERO</v>
      </c>
      <c r="C272" s="31" t="str">
        <f>VLOOKUP($A272,'SAP- FACT'!$A:$AE,2,0)</f>
        <v>B010-00020468</v>
      </c>
      <c r="D272" s="31" t="str">
        <f>VLOOKUP($A272,'SAP- FACT'!$A:$AE,2,0)</f>
        <v>B010-00020468</v>
      </c>
      <c r="E272" s="32">
        <v>45566</v>
      </c>
      <c r="F272" s="32">
        <f>VLOOKUP($A272,'SAP- FACT'!$A:$AE,5,0)</f>
        <v>45555</v>
      </c>
      <c r="G272" s="32">
        <f>VLOOKUP($A272,'SAP- FACT'!$A:$AE,19,0)</f>
        <v>45555</v>
      </c>
      <c r="H272" s="31" t="s">
        <v>8512</v>
      </c>
      <c r="I272" s="31" t="str">
        <f>VLOOKUP($A272,'SAP- FACT'!$A:$AE,3,0)</f>
        <v>Boleta</v>
      </c>
      <c r="J272" s="31" t="str">
        <f>IF(VLOOKUP($A272,'SAP- FACT'!$A:$AE,15,0)=0,"PEN","USD")</f>
        <v>PEN</v>
      </c>
      <c r="K272" s="31" t="s">
        <v>8499</v>
      </c>
      <c r="L272" s="31">
        <v>1</v>
      </c>
      <c r="M272" s="33">
        <f>IF(J272="PEN",VLOOKUP($A272,'SAP- FACT'!$A:$AE,14,0),VLOOKUP($A272,'SAP- FACT'!$A:$AE,15,0))</f>
        <v>13.47</v>
      </c>
      <c r="N272" s="31" t="str">
        <f>IF(VLOOKUP($A272,'SAP- FACT'!$A:$AE,15,0)=0,"PEN","USD")</f>
        <v>PEN</v>
      </c>
      <c r="O272" s="31" t="str">
        <f>VLOOKUP($A272,'SAP- FACT'!$A:$AE,4,0)</f>
        <v>Ecom - CONTADO / CASH - PE 4950 TEL: 940148538 CANI-TABS ENVÍO Basado en E</v>
      </c>
    </row>
    <row r="273" spans="1:15" x14ac:dyDescent="0.2">
      <c r="A273" s="31">
        <f t="shared" si="4"/>
        <v>272</v>
      </c>
      <c r="B273" s="31" t="str">
        <f>VLOOKUP($A273,'SAP- FACT'!$A:$AE,12,0)</f>
        <v>CALLE SACO,JAIME PHILIPS</v>
      </c>
      <c r="C273" s="31" t="str">
        <f>VLOOKUP($A273,'SAP- FACT'!$A:$AE,2,0)</f>
        <v>F010-00025661</v>
      </c>
      <c r="D273" s="31" t="str">
        <f>VLOOKUP($A273,'SAP- FACT'!$A:$AE,2,0)</f>
        <v>F010-00025661</v>
      </c>
      <c r="E273" s="32">
        <v>45566</v>
      </c>
      <c r="F273" s="32">
        <f>VLOOKUP($A273,'SAP- FACT'!$A:$AE,5,0)</f>
        <v>45523</v>
      </c>
      <c r="G273" s="32">
        <f>VLOOKUP($A273,'SAP- FACT'!$A:$AE,19,0)</f>
        <v>45523</v>
      </c>
      <c r="H273" s="31" t="s">
        <v>8512</v>
      </c>
      <c r="I273" s="31" t="str">
        <f>VLOOKUP($A273,'SAP- FACT'!$A:$AE,3,0)</f>
        <v>Factura</v>
      </c>
      <c r="J273" s="31" t="str">
        <f>IF(VLOOKUP($A273,'SAP- FACT'!$A:$AE,15,0)=0,"PEN","USD")</f>
        <v>PEN</v>
      </c>
      <c r="K273" s="31" t="s">
        <v>8499</v>
      </c>
      <c r="L273" s="31">
        <v>1</v>
      </c>
      <c r="M273" s="33">
        <f>IF(J273="PEN",VLOOKUP($A273,'SAP- FACT'!$A:$AE,14,0),VLOOKUP($A273,'SAP- FACT'!$A:$AE,15,0))</f>
        <v>13.8</v>
      </c>
      <c r="N273" s="31" t="str">
        <f>IF(VLOOKUP($A273,'SAP- FACT'!$A:$AE,15,0)=0,"PEN","USD")</f>
        <v>PEN</v>
      </c>
      <c r="O273" s="31" t="str">
        <f>VLOOKUP($A273,'SAP- FACT'!$A:$AE,4,0)</f>
        <v>Ecom - CONTADO / CASH - Facturas clientes - C10449272680</v>
      </c>
    </row>
    <row r="274" spans="1:15" x14ac:dyDescent="0.2">
      <c r="A274" s="31">
        <f t="shared" si="4"/>
        <v>273</v>
      </c>
      <c r="B274" s="31" t="str">
        <f>VLOOKUP($A274,'SAP- FACT'!$A:$AE,12,0)</f>
        <v>ALDAVE OVANDO CHRISTOPHER</v>
      </c>
      <c r="C274" s="31" t="str">
        <f>VLOOKUP($A274,'SAP- FACT'!$A:$AE,2,0)</f>
        <v>B010-00020021</v>
      </c>
      <c r="D274" s="31" t="str">
        <f>VLOOKUP($A274,'SAP- FACT'!$A:$AE,2,0)</f>
        <v>B010-00020021</v>
      </c>
      <c r="E274" s="32">
        <v>45566</v>
      </c>
      <c r="F274" s="32">
        <f>VLOOKUP($A274,'SAP- FACT'!$A:$AE,5,0)</f>
        <v>45519</v>
      </c>
      <c r="G274" s="32">
        <f>VLOOKUP($A274,'SAP- FACT'!$A:$AE,19,0)</f>
        <v>45519</v>
      </c>
      <c r="H274" s="31" t="s">
        <v>8512</v>
      </c>
      <c r="I274" s="31" t="str">
        <f>VLOOKUP($A274,'SAP- FACT'!$A:$AE,3,0)</f>
        <v>Boleta</v>
      </c>
      <c r="J274" s="31" t="str">
        <f>IF(VLOOKUP($A274,'SAP- FACT'!$A:$AE,15,0)=0,"PEN","USD")</f>
        <v>PEN</v>
      </c>
      <c r="K274" s="31" t="s">
        <v>8499</v>
      </c>
      <c r="L274" s="31">
        <v>1</v>
      </c>
      <c r="M274" s="33">
        <f>IF(J274="PEN",VLOOKUP($A274,'SAP- FACT'!$A:$AE,14,0),VLOOKUP($A274,'SAP- FACT'!$A:$AE,15,0))</f>
        <v>14.02</v>
      </c>
      <c r="N274" s="31" t="str">
        <f>IF(VLOOKUP($A274,'SAP- FACT'!$A:$AE,15,0)=0,"PEN","USD")</f>
        <v>PEN</v>
      </c>
      <c r="O274" s="31" t="str">
        <f>VLOOKUP($A274,'SAP- FACT'!$A:$AE,4,0)</f>
        <v>Venta Asistida - CONTADO / CASH - PE 4171 TEL: 970465265 ENVÍO Basado en Entregas 09</v>
      </c>
    </row>
    <row r="275" spans="1:15" x14ac:dyDescent="0.2">
      <c r="A275" s="31">
        <f t="shared" si="4"/>
        <v>274</v>
      </c>
      <c r="B275" s="31" t="str">
        <f>VLOOKUP($A275,'SAP- FACT'!$A:$AE,12,0)</f>
        <v>GUNN ANDREA</v>
      </c>
      <c r="C275" s="31" t="str">
        <f>VLOOKUP($A275,'SAP- FACT'!$A:$AE,2,0)</f>
        <v>B010-00020443</v>
      </c>
      <c r="D275" s="31" t="str">
        <f>VLOOKUP($A275,'SAP- FACT'!$A:$AE,2,0)</f>
        <v>B010-00020443</v>
      </c>
      <c r="E275" s="32">
        <v>45566</v>
      </c>
      <c r="F275" s="32">
        <f>VLOOKUP($A275,'SAP- FACT'!$A:$AE,5,0)</f>
        <v>45554</v>
      </c>
      <c r="G275" s="32">
        <f>VLOOKUP($A275,'SAP- FACT'!$A:$AE,19,0)</f>
        <v>45554</v>
      </c>
      <c r="H275" s="31" t="s">
        <v>8512</v>
      </c>
      <c r="I275" s="31" t="str">
        <f>VLOOKUP($A275,'SAP- FACT'!$A:$AE,3,0)</f>
        <v>Boleta</v>
      </c>
      <c r="J275" s="31" t="str">
        <f>IF(VLOOKUP($A275,'SAP- FACT'!$A:$AE,15,0)=0,"PEN","USD")</f>
        <v>PEN</v>
      </c>
      <c r="K275" s="31" t="s">
        <v>8499</v>
      </c>
      <c r="L275" s="31">
        <v>1</v>
      </c>
      <c r="M275" s="33">
        <f>IF(J275="PEN",VLOOKUP($A275,'SAP- FACT'!$A:$AE,14,0),VLOOKUP($A275,'SAP- FACT'!$A:$AE,15,0))</f>
        <v>14.19</v>
      </c>
      <c r="N275" s="31" t="str">
        <f>IF(VLOOKUP($A275,'SAP- FACT'!$A:$AE,15,0)=0,"PEN","USD")</f>
        <v>PEN</v>
      </c>
      <c r="O275" s="31" t="str">
        <f>VLOOKUP($A275,'SAP- FACT'!$A:$AE,4,0)</f>
        <v>Ecom - CONTADO / CASH - PE 4916 TEL: 974410676 RECOJO Basado en Entregas 0</v>
      </c>
    </row>
    <row r="276" spans="1:15" x14ac:dyDescent="0.2">
      <c r="A276" s="31">
        <f t="shared" si="4"/>
        <v>275</v>
      </c>
      <c r="B276" s="31" t="str">
        <f>VLOOKUP($A276,'SAP- FACT'!$A:$AE,12,0)</f>
        <v>LOPEZ X,IVAN X</v>
      </c>
      <c r="C276" s="31" t="str">
        <f>VLOOKUP($A276,'SAP- FACT'!$A:$AE,2,0)</f>
        <v>B010-00017619</v>
      </c>
      <c r="D276" s="31" t="str">
        <f>VLOOKUP($A276,'SAP- FACT'!$A:$AE,2,0)</f>
        <v>B010-00017619</v>
      </c>
      <c r="E276" s="32">
        <v>45566</v>
      </c>
      <c r="F276" s="32">
        <f>VLOOKUP($A276,'SAP- FACT'!$A:$AE,5,0)</f>
        <v>45302</v>
      </c>
      <c r="G276" s="32">
        <f>VLOOKUP($A276,'SAP- FACT'!$A:$AE,19,0)</f>
        <v>45302</v>
      </c>
      <c r="H276" s="31" t="s">
        <v>8512</v>
      </c>
      <c r="I276" s="31" t="str">
        <f>VLOOKUP($A276,'SAP- FACT'!$A:$AE,3,0)</f>
        <v>Boleta</v>
      </c>
      <c r="J276" s="31" t="str">
        <f>IF(VLOOKUP($A276,'SAP- FACT'!$A:$AE,15,0)=0,"PEN","USD")</f>
        <v>PEN</v>
      </c>
      <c r="K276" s="31" t="s">
        <v>8499</v>
      </c>
      <c r="L276" s="31">
        <v>1</v>
      </c>
      <c r="M276" s="33">
        <f>IF(J276="PEN",VLOOKUP($A276,'SAP- FACT'!$A:$AE,14,0),VLOOKUP($A276,'SAP- FACT'!$A:$AE,15,0))</f>
        <v>14.27</v>
      </c>
      <c r="N276" s="31" t="str">
        <f>IF(VLOOKUP($A276,'SAP- FACT'!$A:$AE,15,0)=0,"PEN","USD")</f>
        <v>PEN</v>
      </c>
      <c r="O276" s="31" t="str">
        <f>VLOOKUP($A276,'SAP- FACT'!$A:$AE,4,0)</f>
        <v>Juntoz - CONTADO / CASH - PE 0120 JUNTOZ Basado en Entregas 09-0010-00058341</v>
      </c>
    </row>
    <row r="277" spans="1:15" x14ac:dyDescent="0.2">
      <c r="A277" s="31">
        <f t="shared" si="4"/>
        <v>276</v>
      </c>
      <c r="B277" s="31" t="str">
        <f>VLOOKUP($A277,'SAP- FACT'!$A:$AE,12,0)</f>
        <v>DISTRIBUIDORA XIOSA EMPRESA INDIVIDUAL DE RESPONSABILIDAD LIMITADA</v>
      </c>
      <c r="C277" s="31" t="str">
        <f>VLOOKUP($A277,'SAP- FACT'!$A:$AE,2,0)</f>
        <v>F010-00024535</v>
      </c>
      <c r="D277" s="31" t="str">
        <f>VLOOKUP($A277,'SAP- FACT'!$A:$AE,2,0)</f>
        <v>F010-00024535</v>
      </c>
      <c r="E277" s="32">
        <v>45566</v>
      </c>
      <c r="F277" s="32">
        <f>VLOOKUP($A277,'SAP- FACT'!$A:$AE,5,0)</f>
        <v>45407</v>
      </c>
      <c r="G277" s="32">
        <f>VLOOKUP($A277,'SAP- FACT'!$A:$AE,19,0)</f>
        <v>45407</v>
      </c>
      <c r="H277" s="31" t="s">
        <v>8512</v>
      </c>
      <c r="I277" s="31" t="str">
        <f>VLOOKUP($A277,'SAP- FACT'!$A:$AE,3,0)</f>
        <v>Factura</v>
      </c>
      <c r="J277" s="31" t="str">
        <f>IF(VLOOKUP($A277,'SAP- FACT'!$A:$AE,15,0)=0,"PEN","USD")</f>
        <v>PEN</v>
      </c>
      <c r="K277" s="31" t="s">
        <v>8499</v>
      </c>
      <c r="L277" s="31">
        <v>1</v>
      </c>
      <c r="M277" s="33">
        <f>IF(J277="PEN",VLOOKUP($A277,'SAP- FACT'!$A:$AE,14,0),VLOOKUP($A277,'SAP- FACT'!$A:$AE,15,0))</f>
        <v>14.42</v>
      </c>
      <c r="N277" s="31" t="str">
        <f>IF(VLOOKUP($A277,'SAP- FACT'!$A:$AE,15,0)=0,"PEN","USD")</f>
        <v>PEN</v>
      </c>
      <c r="O277" s="31" t="str">
        <f>VLOOKUP($A277,'SAP- FACT'!$A:$AE,4,0)</f>
        <v>Juntoz - CONTADO / CASH - Facturas clientes - C20609487861</v>
      </c>
    </row>
    <row r="278" spans="1:15" x14ac:dyDescent="0.2">
      <c r="A278" s="31">
        <f t="shared" si="4"/>
        <v>277</v>
      </c>
      <c r="B278" s="31" t="str">
        <f>VLOOKUP($A278,'SAP- FACT'!$A:$AE,12,0)</f>
        <v>MORALES GALLUPE,ROLANDO BENJAMIN</v>
      </c>
      <c r="C278" s="31" t="str">
        <f>VLOOKUP($A278,'SAP- FACT'!$A:$AE,2,0)</f>
        <v>B010-00015872</v>
      </c>
      <c r="D278" s="31" t="str">
        <f>VLOOKUP($A278,'SAP- FACT'!$A:$AE,2,0)</f>
        <v>B010-00015872</v>
      </c>
      <c r="E278" s="32">
        <v>45566</v>
      </c>
      <c r="F278" s="32">
        <f>VLOOKUP($A278,'SAP- FACT'!$A:$AE,5,0)</f>
        <v>45140</v>
      </c>
      <c r="G278" s="32">
        <f>VLOOKUP($A278,'SAP- FACT'!$A:$AE,19,0)</f>
        <v>45140</v>
      </c>
      <c r="H278" s="31" t="s">
        <v>8512</v>
      </c>
      <c r="I278" s="31" t="str">
        <f>VLOOKUP($A278,'SAP- FACT'!$A:$AE,3,0)</f>
        <v>Boleta</v>
      </c>
      <c r="J278" s="31" t="str">
        <f>IF(VLOOKUP($A278,'SAP- FACT'!$A:$AE,15,0)=0,"PEN","USD")</f>
        <v>PEN</v>
      </c>
      <c r="K278" s="31" t="s">
        <v>8499</v>
      </c>
      <c r="L278" s="31">
        <v>1</v>
      </c>
      <c r="M278" s="33">
        <f>IF(J278="PEN",VLOOKUP($A278,'SAP- FACT'!$A:$AE,14,0),VLOOKUP($A278,'SAP- FACT'!$A:$AE,15,0))</f>
        <v>14.46</v>
      </c>
      <c r="N278" s="31" t="str">
        <f>IF(VLOOKUP($A278,'SAP- FACT'!$A:$AE,15,0)=0,"PEN","USD")</f>
        <v>PEN</v>
      </c>
      <c r="O278" s="31" t="str">
        <f>VLOOKUP($A278,'SAP- FACT'!$A:$AE,4,0)</f>
        <v>Falabella - CONTADO / CASH - 230003341 Pedidos de cliente - CMK076182170 Basado</v>
      </c>
    </row>
    <row r="279" spans="1:15" x14ac:dyDescent="0.2">
      <c r="A279" s="31">
        <f t="shared" si="4"/>
        <v>278</v>
      </c>
      <c r="B279" s="31" t="str">
        <f>VLOOKUP($A279,'SAP- FACT'!$A:$AE,12,0)</f>
        <v>HUAYTALLA SARA</v>
      </c>
      <c r="C279" s="31" t="str">
        <f>VLOOKUP($A279,'SAP- FACT'!$A:$AE,2,0)</f>
        <v>B010-00020151</v>
      </c>
      <c r="D279" s="31" t="str">
        <f>VLOOKUP($A279,'SAP- FACT'!$A:$AE,2,0)</f>
        <v>B010-00020151</v>
      </c>
      <c r="E279" s="32">
        <v>45566</v>
      </c>
      <c r="F279" s="32">
        <f>VLOOKUP($A279,'SAP- FACT'!$A:$AE,5,0)</f>
        <v>45529</v>
      </c>
      <c r="G279" s="32">
        <f>VLOOKUP($A279,'SAP- FACT'!$A:$AE,19,0)</f>
        <v>45529</v>
      </c>
      <c r="H279" s="31" t="s">
        <v>8512</v>
      </c>
      <c r="I279" s="31" t="str">
        <f>VLOOKUP($A279,'SAP- FACT'!$A:$AE,3,0)</f>
        <v>Boleta</v>
      </c>
      <c r="J279" s="31" t="str">
        <f>IF(VLOOKUP($A279,'SAP- FACT'!$A:$AE,15,0)=0,"PEN","USD")</f>
        <v>PEN</v>
      </c>
      <c r="K279" s="31" t="s">
        <v>8499</v>
      </c>
      <c r="L279" s="31">
        <v>1</v>
      </c>
      <c r="M279" s="33">
        <f>IF(J279="PEN",VLOOKUP($A279,'SAP- FACT'!$A:$AE,14,0),VLOOKUP($A279,'SAP- FACT'!$A:$AE,15,0))</f>
        <v>14.52</v>
      </c>
      <c r="N279" s="31" t="str">
        <f>IF(VLOOKUP($A279,'SAP- FACT'!$A:$AE,15,0)=0,"PEN","USD")</f>
        <v>PEN</v>
      </c>
      <c r="O279" s="31" t="str">
        <f>VLOOKUP($A279,'SAP- FACT'!$A:$AE,4,0)</f>
        <v>Nacional - CONTADO / CASH - PE 4401 Basado en Entregas 09-T010-00000974.</v>
      </c>
    </row>
    <row r="280" spans="1:15" x14ac:dyDescent="0.2">
      <c r="A280" s="31">
        <f t="shared" si="4"/>
        <v>279</v>
      </c>
      <c r="B280" s="31" t="str">
        <f>VLOOKUP($A280,'SAP- FACT'!$A:$AE,12,0)</f>
        <v>GALINDO ERIKA</v>
      </c>
      <c r="C280" s="31" t="str">
        <f>VLOOKUP($A280,'SAP- FACT'!$A:$AE,2,0)</f>
        <v>B010-00018118</v>
      </c>
      <c r="D280" s="31" t="str">
        <f>VLOOKUP($A280,'SAP- FACT'!$A:$AE,2,0)</f>
        <v>B010-00018118</v>
      </c>
      <c r="E280" s="32">
        <v>45566</v>
      </c>
      <c r="F280" s="32">
        <f>VLOOKUP($A280,'SAP- FACT'!$A:$AE,5,0)</f>
        <v>45357</v>
      </c>
      <c r="G280" s="32">
        <f>VLOOKUP($A280,'SAP- FACT'!$A:$AE,19,0)</f>
        <v>45357</v>
      </c>
      <c r="H280" s="31" t="s">
        <v>8512</v>
      </c>
      <c r="I280" s="31" t="str">
        <f>VLOOKUP($A280,'SAP- FACT'!$A:$AE,3,0)</f>
        <v>Boleta</v>
      </c>
      <c r="J280" s="31" t="str">
        <f>IF(VLOOKUP($A280,'SAP- FACT'!$A:$AE,15,0)=0,"PEN","USD")</f>
        <v>PEN</v>
      </c>
      <c r="K280" s="31" t="s">
        <v>8499</v>
      </c>
      <c r="L280" s="31">
        <v>1</v>
      </c>
      <c r="M280" s="33">
        <f>IF(J280="PEN",VLOOKUP($A280,'SAP- FACT'!$A:$AE,14,0),VLOOKUP($A280,'SAP- FACT'!$A:$AE,15,0))</f>
        <v>14.58</v>
      </c>
      <c r="N280" s="31" t="str">
        <f>IF(VLOOKUP($A280,'SAP- FACT'!$A:$AE,15,0)=0,"PEN","USD")</f>
        <v>PEN</v>
      </c>
      <c r="O280" s="31" t="str">
        <f>VLOOKUP($A280,'SAP- FACT'!$A:$AE,4,0)</f>
        <v>Ecom - CONTADO / CASH - PE 1036 TEL: 992748412 Basado en Entregas 09-0010-</v>
      </c>
    </row>
    <row r="281" spans="1:15" x14ac:dyDescent="0.2">
      <c r="A281" s="31">
        <f t="shared" si="4"/>
        <v>280</v>
      </c>
      <c r="B281" s="31" t="str">
        <f>VLOOKUP($A281,'SAP- FACT'!$A:$AE,12,0)</f>
        <v>CASTAÑEDA ALVARADO,ALEJANDRA DANIELA</v>
      </c>
      <c r="C281" s="31" t="str">
        <f>VLOOKUP($A281,'SAP- FACT'!$A:$AE,2,0)</f>
        <v>B010-00018565</v>
      </c>
      <c r="D281" s="31" t="str">
        <f>VLOOKUP($A281,'SAP- FACT'!$A:$AE,2,0)</f>
        <v>B010-00018565</v>
      </c>
      <c r="E281" s="32">
        <v>45566</v>
      </c>
      <c r="F281" s="32">
        <f>VLOOKUP($A281,'SAP- FACT'!$A:$AE,5,0)</f>
        <v>45401</v>
      </c>
      <c r="G281" s="32">
        <f>VLOOKUP($A281,'SAP- FACT'!$A:$AE,19,0)</f>
        <v>45401</v>
      </c>
      <c r="H281" s="31" t="s">
        <v>8512</v>
      </c>
      <c r="I281" s="31" t="str">
        <f>VLOOKUP($A281,'SAP- FACT'!$A:$AE,3,0)</f>
        <v>Boleta</v>
      </c>
      <c r="J281" s="31" t="str">
        <f>IF(VLOOKUP($A281,'SAP- FACT'!$A:$AE,15,0)=0,"PEN","USD")</f>
        <v>PEN</v>
      </c>
      <c r="K281" s="31" t="s">
        <v>8499</v>
      </c>
      <c r="L281" s="31">
        <v>1</v>
      </c>
      <c r="M281" s="33">
        <f>IF(J281="PEN",VLOOKUP($A281,'SAP- FACT'!$A:$AE,14,0),VLOOKUP($A281,'SAP- FACT'!$A:$AE,15,0))</f>
        <v>14.66</v>
      </c>
      <c r="N281" s="31" t="str">
        <f>IF(VLOOKUP($A281,'SAP- FACT'!$A:$AE,15,0)=0,"PEN","USD")</f>
        <v>PEN</v>
      </c>
      <c r="O281" s="31" t="str">
        <f>VLOOKUP($A281,'SAP- FACT'!$A:$AE,4,0)</f>
        <v>Juntoz - CONTADO / CASH - NO DESPACHAR Basado en Entregas 09-0013-00003805.</v>
      </c>
    </row>
    <row r="282" spans="1:15" x14ac:dyDescent="0.2">
      <c r="A282" s="31">
        <f t="shared" si="4"/>
        <v>281</v>
      </c>
      <c r="B282" s="31" t="str">
        <f>VLOOKUP($A282,'SAP- FACT'!$A:$AE,12,0)</f>
        <v>MIRTHA QUISPE</v>
      </c>
      <c r="C282" s="31" t="str">
        <f>VLOOKUP($A282,'SAP- FACT'!$A:$AE,2,0)</f>
        <v>B010-00020147</v>
      </c>
      <c r="D282" s="31" t="str">
        <f>VLOOKUP($A282,'SAP- FACT'!$A:$AE,2,0)</f>
        <v>B010-00020147</v>
      </c>
      <c r="E282" s="32">
        <v>45566</v>
      </c>
      <c r="F282" s="32">
        <f>VLOOKUP($A282,'SAP- FACT'!$A:$AE,5,0)</f>
        <v>45529</v>
      </c>
      <c r="G282" s="32">
        <f>VLOOKUP($A282,'SAP- FACT'!$A:$AE,19,0)</f>
        <v>45529</v>
      </c>
      <c r="H282" s="31" t="s">
        <v>8512</v>
      </c>
      <c r="I282" s="31" t="str">
        <f>VLOOKUP($A282,'SAP- FACT'!$A:$AE,3,0)</f>
        <v>Boleta</v>
      </c>
      <c r="J282" s="31" t="str">
        <f>IF(VLOOKUP($A282,'SAP- FACT'!$A:$AE,15,0)=0,"PEN","USD")</f>
        <v>PEN</v>
      </c>
      <c r="K282" s="31" t="s">
        <v>8499</v>
      </c>
      <c r="L282" s="31">
        <v>1</v>
      </c>
      <c r="M282" s="33">
        <f>IF(J282="PEN",VLOOKUP($A282,'SAP- FACT'!$A:$AE,14,0),VLOOKUP($A282,'SAP- FACT'!$A:$AE,15,0))</f>
        <v>14.71</v>
      </c>
      <c r="N282" s="31" t="str">
        <f>IF(VLOOKUP($A282,'SAP- FACT'!$A:$AE,15,0)=0,"PEN","USD")</f>
        <v>PEN</v>
      </c>
      <c r="O282" s="31" t="str">
        <f>VLOOKUP($A282,'SAP- FACT'!$A:$AE,4,0)</f>
        <v>Nacional - CONTADO / CASH - PE 4396 Basado en Entregas 09-T010-00000971.</v>
      </c>
    </row>
    <row r="283" spans="1:15" x14ac:dyDescent="0.2">
      <c r="A283" s="31">
        <f t="shared" si="4"/>
        <v>282</v>
      </c>
      <c r="B283" s="31" t="str">
        <f>VLOOKUP($A283,'SAP- FACT'!$A:$AE,12,0)</f>
        <v>MONTOYA JARA,EDISON FRANCHESCO</v>
      </c>
      <c r="C283" s="31" t="str">
        <f>VLOOKUP($A283,'SAP- FACT'!$A:$AE,2,0)</f>
        <v>B010-00020080</v>
      </c>
      <c r="D283" s="31" t="str">
        <f>VLOOKUP($A283,'SAP- FACT'!$A:$AE,2,0)</f>
        <v>B010-00020080</v>
      </c>
      <c r="E283" s="32">
        <v>45566</v>
      </c>
      <c r="F283" s="32">
        <f>VLOOKUP($A283,'SAP- FACT'!$A:$AE,5,0)</f>
        <v>45525</v>
      </c>
      <c r="G283" s="32">
        <f>VLOOKUP($A283,'SAP- FACT'!$A:$AE,19,0)</f>
        <v>45525</v>
      </c>
      <c r="H283" s="31" t="s">
        <v>8512</v>
      </c>
      <c r="I283" s="31" t="str">
        <f>VLOOKUP($A283,'SAP- FACT'!$A:$AE,3,0)</f>
        <v>Boleta</v>
      </c>
      <c r="J283" s="31" t="str">
        <f>IF(VLOOKUP($A283,'SAP- FACT'!$A:$AE,15,0)=0,"PEN","USD")</f>
        <v>PEN</v>
      </c>
      <c r="K283" s="31" t="s">
        <v>8499</v>
      </c>
      <c r="L283" s="31">
        <v>1</v>
      </c>
      <c r="M283" s="33">
        <f>IF(J283="PEN",VLOOKUP($A283,'SAP- FACT'!$A:$AE,14,0),VLOOKUP($A283,'SAP- FACT'!$A:$AE,15,0))</f>
        <v>15</v>
      </c>
      <c r="N283" s="31" t="str">
        <f>IF(VLOOKUP($A283,'SAP- FACT'!$A:$AE,15,0)=0,"PEN","USD")</f>
        <v>PEN</v>
      </c>
      <c r="O283" s="31" t="str">
        <f>VLOOKUP($A283,'SAP- FACT'!$A:$AE,4,0)</f>
        <v>Ecom - CONTADO / CASH - PE 4246 COMITE 4 RECOGE:MONTOYA JARA,EDISON FRANCH</v>
      </c>
    </row>
    <row r="284" spans="1:15" x14ac:dyDescent="0.2">
      <c r="A284" s="31">
        <f t="shared" si="4"/>
        <v>283</v>
      </c>
      <c r="B284" s="31" t="str">
        <f>VLOOKUP($A284,'SAP- FACT'!$A:$AE,12,0)</f>
        <v>PLASTICOS SANTO CRISTO SAC</v>
      </c>
      <c r="C284" s="31" t="str">
        <f>VLOOKUP($A284,'SAP- FACT'!$A:$AE,2,0)</f>
        <v>F010-00025920</v>
      </c>
      <c r="D284" s="31" t="str">
        <f>VLOOKUP($A284,'SAP- FACT'!$A:$AE,2,0)</f>
        <v>F010-00025920</v>
      </c>
      <c r="E284" s="32">
        <v>45566</v>
      </c>
      <c r="F284" s="32">
        <f>VLOOKUP($A284,'SAP- FACT'!$A:$AE,5,0)</f>
        <v>45552</v>
      </c>
      <c r="G284" s="32">
        <f>VLOOKUP($A284,'SAP- FACT'!$A:$AE,19,0)</f>
        <v>45552</v>
      </c>
      <c r="H284" s="31" t="s">
        <v>8512</v>
      </c>
      <c r="I284" s="31" t="str">
        <f>VLOOKUP($A284,'SAP- FACT'!$A:$AE,3,0)</f>
        <v>Factura</v>
      </c>
      <c r="J284" s="31" t="str">
        <f>IF(VLOOKUP($A284,'SAP- FACT'!$A:$AE,15,0)=0,"PEN","USD")</f>
        <v>PEN</v>
      </c>
      <c r="K284" s="31" t="s">
        <v>8499</v>
      </c>
      <c r="L284" s="31">
        <v>1</v>
      </c>
      <c r="M284" s="33">
        <f>IF(J284="PEN",VLOOKUP($A284,'SAP- FACT'!$A:$AE,14,0),VLOOKUP($A284,'SAP- FACT'!$A:$AE,15,0))</f>
        <v>15.37</v>
      </c>
      <c r="N284" s="31" t="str">
        <f>IF(VLOOKUP($A284,'SAP- FACT'!$A:$AE,15,0)=0,"PEN","USD")</f>
        <v>PEN</v>
      </c>
      <c r="O284" s="31" t="str">
        <f>VLOOKUP($A284,'SAP- FACT'!$A:$AE,4,0)</f>
        <v>Ecom - CONTADO / CASH - Facturas clientes - C20523044231</v>
      </c>
    </row>
    <row r="285" spans="1:15" x14ac:dyDescent="0.2">
      <c r="A285" s="31">
        <f t="shared" si="4"/>
        <v>284</v>
      </c>
      <c r="B285" s="31" t="str">
        <f>VLOOKUP($A285,'SAP- FACT'!$A:$AE,12,0)</f>
        <v>TAIPE X,ZULY X</v>
      </c>
      <c r="C285" s="31" t="str">
        <f>VLOOKUP($A285,'SAP- FACT'!$A:$AE,2,0)</f>
        <v>B010-00020499</v>
      </c>
      <c r="D285" s="31" t="str">
        <f>VLOOKUP($A285,'SAP- FACT'!$A:$AE,2,0)</f>
        <v>B010-00020499</v>
      </c>
      <c r="E285" s="32">
        <v>45566</v>
      </c>
      <c r="F285" s="32">
        <f>VLOOKUP($A285,'SAP- FACT'!$A:$AE,5,0)</f>
        <v>45559</v>
      </c>
      <c r="G285" s="32">
        <f>VLOOKUP($A285,'SAP- FACT'!$A:$AE,19,0)</f>
        <v>45559</v>
      </c>
      <c r="H285" s="31" t="s">
        <v>8512</v>
      </c>
      <c r="I285" s="31" t="str">
        <f>VLOOKUP($A285,'SAP- FACT'!$A:$AE,3,0)</f>
        <v>Boleta</v>
      </c>
      <c r="J285" s="31" t="str">
        <f>IF(VLOOKUP($A285,'SAP- FACT'!$A:$AE,15,0)=0,"PEN","USD")</f>
        <v>PEN</v>
      </c>
      <c r="K285" s="31" t="s">
        <v>8499</v>
      </c>
      <c r="L285" s="31">
        <v>1</v>
      </c>
      <c r="M285" s="33">
        <f>IF(J285="PEN",VLOOKUP($A285,'SAP- FACT'!$A:$AE,14,0),VLOOKUP($A285,'SAP- FACT'!$A:$AE,15,0))</f>
        <v>15.62</v>
      </c>
      <c r="N285" s="31" t="str">
        <f>IF(VLOOKUP($A285,'SAP- FACT'!$A:$AE,15,0)=0,"PEN","USD")</f>
        <v>PEN</v>
      </c>
      <c r="O285" s="31" t="str">
        <f>VLOOKUP($A285,'SAP- FACT'!$A:$AE,4,0)</f>
        <v>Venta Asistida - CONTADO / CASH - PE 5019 TEL: 945308392 RECOJO Basado en Entregas 0</v>
      </c>
    </row>
    <row r="286" spans="1:15" x14ac:dyDescent="0.2">
      <c r="A286" s="31">
        <f t="shared" si="4"/>
        <v>285</v>
      </c>
      <c r="B286" s="31" t="str">
        <f>VLOOKUP($A286,'SAP- FACT'!$A:$AE,12,0)</f>
        <v>ESCALANTERIOS CYNTHIA STHEFANNY</v>
      </c>
      <c r="C286" s="31" t="str">
        <f>VLOOKUP($A286,'SAP- FACT'!$A:$AE,2,0)</f>
        <v>B010-00019381</v>
      </c>
      <c r="D286" s="31" t="str">
        <f>VLOOKUP($A286,'SAP- FACT'!$A:$AE,2,0)</f>
        <v>B010-00019381</v>
      </c>
      <c r="E286" s="32">
        <v>45566</v>
      </c>
      <c r="F286" s="32">
        <f>VLOOKUP($A286,'SAP- FACT'!$A:$AE,5,0)</f>
        <v>45471</v>
      </c>
      <c r="G286" s="32">
        <f>VLOOKUP($A286,'SAP- FACT'!$A:$AE,19,0)</f>
        <v>45471</v>
      </c>
      <c r="H286" s="31" t="s">
        <v>8512</v>
      </c>
      <c r="I286" s="31" t="str">
        <f>VLOOKUP($A286,'SAP- FACT'!$A:$AE,3,0)</f>
        <v>Boleta</v>
      </c>
      <c r="J286" s="31" t="str">
        <f>IF(VLOOKUP($A286,'SAP- FACT'!$A:$AE,15,0)=0,"PEN","USD")</f>
        <v>PEN</v>
      </c>
      <c r="K286" s="31" t="s">
        <v>8499</v>
      </c>
      <c r="L286" s="31">
        <v>1</v>
      </c>
      <c r="M286" s="33">
        <f>IF(J286="PEN",VLOOKUP($A286,'SAP- FACT'!$A:$AE,14,0),VLOOKUP($A286,'SAP- FACT'!$A:$AE,15,0))</f>
        <v>15.74</v>
      </c>
      <c r="N286" s="31" t="str">
        <f>IF(VLOOKUP($A286,'SAP- FACT'!$A:$AE,15,0)=0,"PEN","USD")</f>
        <v>PEN</v>
      </c>
      <c r="O286" s="31" t="str">
        <f>VLOOKUP($A286,'SAP- FACT'!$A:$AE,4,0)</f>
        <v>Ecom - CONTADO / CASH - PE 3177 TEL: 998868057 Basado en Pedidos de client</v>
      </c>
    </row>
    <row r="287" spans="1:15" x14ac:dyDescent="0.2">
      <c r="A287" s="31">
        <f t="shared" si="4"/>
        <v>286</v>
      </c>
      <c r="B287" s="31" t="str">
        <f>VLOOKUP($A287,'SAP- FACT'!$A:$AE,12,0)</f>
        <v>LACHY PEREZ NANCY</v>
      </c>
      <c r="C287" s="31" t="str">
        <f>VLOOKUP($A287,'SAP- FACT'!$A:$AE,2,0)</f>
        <v>B010-00020484</v>
      </c>
      <c r="D287" s="31" t="str">
        <f>VLOOKUP($A287,'SAP- FACT'!$A:$AE,2,0)</f>
        <v>B010-00020484</v>
      </c>
      <c r="E287" s="32">
        <v>45566</v>
      </c>
      <c r="F287" s="32">
        <f>VLOOKUP($A287,'SAP- FACT'!$A:$AE,5,0)</f>
        <v>45558</v>
      </c>
      <c r="G287" s="32">
        <f>VLOOKUP($A287,'SAP- FACT'!$A:$AE,19,0)</f>
        <v>45558</v>
      </c>
      <c r="H287" s="31" t="s">
        <v>8512</v>
      </c>
      <c r="I287" s="31" t="str">
        <f>VLOOKUP($A287,'SAP- FACT'!$A:$AE,3,0)</f>
        <v>Boleta</v>
      </c>
      <c r="J287" s="31" t="str">
        <f>IF(VLOOKUP($A287,'SAP- FACT'!$A:$AE,15,0)=0,"PEN","USD")</f>
        <v>PEN</v>
      </c>
      <c r="K287" s="31" t="s">
        <v>8499</v>
      </c>
      <c r="L287" s="31">
        <v>1</v>
      </c>
      <c r="M287" s="33">
        <f>IF(J287="PEN",VLOOKUP($A287,'SAP- FACT'!$A:$AE,14,0),VLOOKUP($A287,'SAP- FACT'!$A:$AE,15,0))</f>
        <v>16.03</v>
      </c>
      <c r="N287" s="31" t="str">
        <f>IF(VLOOKUP($A287,'SAP- FACT'!$A:$AE,15,0)=0,"PEN","USD")</f>
        <v>PEN</v>
      </c>
      <c r="O287" s="31" t="str">
        <f>VLOOKUP($A287,'SAP- FACT'!$A:$AE,4,0)</f>
        <v>Venta Asistida - CONTADO / CASH - PE 4974 TEL: 985775330 ENVÍO Basado en Entregas 09</v>
      </c>
    </row>
    <row r="288" spans="1:15" x14ac:dyDescent="0.2">
      <c r="A288" s="31">
        <f t="shared" si="4"/>
        <v>287</v>
      </c>
      <c r="B288" s="31" t="str">
        <f>VLOOKUP($A288,'SAP- FACT'!$A:$AE,12,0)</f>
        <v>DEL CASTILLO VERA,PAOLA ANDRE</v>
      </c>
      <c r="C288" s="31" t="str">
        <f>VLOOKUP($A288,'SAP- FACT'!$A:$AE,2,0)</f>
        <v>B010-00018556</v>
      </c>
      <c r="D288" s="31" t="str">
        <f>VLOOKUP($A288,'SAP- FACT'!$A:$AE,2,0)</f>
        <v>B010-00018556</v>
      </c>
      <c r="E288" s="32">
        <v>45566</v>
      </c>
      <c r="F288" s="32">
        <f>VLOOKUP($A288,'SAP- FACT'!$A:$AE,5,0)</f>
        <v>45401</v>
      </c>
      <c r="G288" s="32">
        <f>VLOOKUP($A288,'SAP- FACT'!$A:$AE,19,0)</f>
        <v>45401</v>
      </c>
      <c r="H288" s="31" t="s">
        <v>8512</v>
      </c>
      <c r="I288" s="31" t="str">
        <f>VLOOKUP($A288,'SAP- FACT'!$A:$AE,3,0)</f>
        <v>Boleta</v>
      </c>
      <c r="J288" s="31" t="str">
        <f>IF(VLOOKUP($A288,'SAP- FACT'!$A:$AE,15,0)=0,"PEN","USD")</f>
        <v>PEN</v>
      </c>
      <c r="K288" s="31" t="s">
        <v>8499</v>
      </c>
      <c r="L288" s="31">
        <v>1</v>
      </c>
      <c r="M288" s="33">
        <f>IF(J288="PEN",VLOOKUP($A288,'SAP- FACT'!$A:$AE,14,0),VLOOKUP($A288,'SAP- FACT'!$A:$AE,15,0))</f>
        <v>16.03</v>
      </c>
      <c r="N288" s="31" t="str">
        <f>IF(VLOOKUP($A288,'SAP- FACT'!$A:$AE,15,0)=0,"PEN","USD")</f>
        <v>PEN</v>
      </c>
      <c r="O288" s="31" t="str">
        <f>VLOOKUP($A288,'SAP- FACT'!$A:$AE,4,0)</f>
        <v>Juntoz - CONTADO / CASH - PE 1829 JUNTOZ Basado en Entregas 09-0010-00059889</v>
      </c>
    </row>
    <row r="289" spans="1:15" x14ac:dyDescent="0.2">
      <c r="A289" s="31">
        <f t="shared" si="4"/>
        <v>288</v>
      </c>
      <c r="B289" s="31" t="str">
        <f>VLOOKUP($A289,'SAP- FACT'!$A:$AE,12,0)</f>
        <v>Estrada Mata Luis</v>
      </c>
      <c r="C289" s="31" t="str">
        <f>VLOOKUP($A289,'SAP- FACT'!$A:$AE,2,0)</f>
        <v>B010-00018600</v>
      </c>
      <c r="D289" s="31" t="str">
        <f>VLOOKUP($A289,'SAP- FACT'!$A:$AE,2,0)</f>
        <v>B010-00018600</v>
      </c>
      <c r="E289" s="32">
        <v>45566</v>
      </c>
      <c r="F289" s="32">
        <f>VLOOKUP($A289,'SAP- FACT'!$A:$AE,5,0)</f>
        <v>45405</v>
      </c>
      <c r="G289" s="32">
        <f>VLOOKUP($A289,'SAP- FACT'!$A:$AE,19,0)</f>
        <v>45405</v>
      </c>
      <c r="H289" s="31" t="s">
        <v>8512</v>
      </c>
      <c r="I289" s="31" t="str">
        <f>VLOOKUP($A289,'SAP- FACT'!$A:$AE,3,0)</f>
        <v>Boleta</v>
      </c>
      <c r="J289" s="31" t="str">
        <f>IF(VLOOKUP($A289,'SAP- FACT'!$A:$AE,15,0)=0,"PEN","USD")</f>
        <v>PEN</v>
      </c>
      <c r="K289" s="31" t="s">
        <v>8499</v>
      </c>
      <c r="L289" s="31">
        <v>1</v>
      </c>
      <c r="M289" s="33">
        <f>IF(J289="PEN",VLOOKUP($A289,'SAP- FACT'!$A:$AE,14,0),VLOOKUP($A289,'SAP- FACT'!$A:$AE,15,0))</f>
        <v>16.03</v>
      </c>
      <c r="N289" s="31" t="str">
        <f>IF(VLOOKUP($A289,'SAP- FACT'!$A:$AE,15,0)=0,"PEN","USD")</f>
        <v>PEN</v>
      </c>
      <c r="O289" s="31" t="str">
        <f>VLOOKUP($A289,'SAP- FACT'!$A:$AE,4,0)</f>
        <v>Juntoz - CONTADO / CASH - PE 1903 JUNTOZ Basado en Entregas 09-0010-00059946</v>
      </c>
    </row>
    <row r="290" spans="1:15" x14ac:dyDescent="0.2">
      <c r="A290" s="31">
        <f t="shared" si="4"/>
        <v>289</v>
      </c>
      <c r="B290" s="31" t="str">
        <f>VLOOKUP($A290,'SAP- FACT'!$A:$AE,12,0)</f>
        <v>ABUSTO PERALTA,ROCIO ARLETTE</v>
      </c>
      <c r="C290" s="31" t="str">
        <f>VLOOKUP($A290,'SAP- FACT'!$A:$AE,2,0)</f>
        <v>B010-00018570</v>
      </c>
      <c r="D290" s="31" t="str">
        <f>VLOOKUP($A290,'SAP- FACT'!$A:$AE,2,0)</f>
        <v>B010-00018570</v>
      </c>
      <c r="E290" s="32">
        <v>45566</v>
      </c>
      <c r="F290" s="32">
        <f>VLOOKUP($A290,'SAP- FACT'!$A:$AE,5,0)</f>
        <v>45404</v>
      </c>
      <c r="G290" s="32">
        <f>VLOOKUP($A290,'SAP- FACT'!$A:$AE,19,0)</f>
        <v>45404</v>
      </c>
      <c r="H290" s="31" t="s">
        <v>8512</v>
      </c>
      <c r="I290" s="31" t="str">
        <f>VLOOKUP($A290,'SAP- FACT'!$A:$AE,3,0)</f>
        <v>Boleta</v>
      </c>
      <c r="J290" s="31" t="str">
        <f>IF(VLOOKUP($A290,'SAP- FACT'!$A:$AE,15,0)=0,"PEN","USD")</f>
        <v>PEN</v>
      </c>
      <c r="K290" s="31" t="s">
        <v>8499</v>
      </c>
      <c r="L290" s="31">
        <v>1</v>
      </c>
      <c r="M290" s="33">
        <f>IF(J290="PEN",VLOOKUP($A290,'SAP- FACT'!$A:$AE,14,0),VLOOKUP($A290,'SAP- FACT'!$A:$AE,15,0))</f>
        <v>16.03</v>
      </c>
      <c r="N290" s="31" t="str">
        <f>IF(VLOOKUP($A290,'SAP- FACT'!$A:$AE,15,0)=0,"PEN","USD")</f>
        <v>PEN</v>
      </c>
      <c r="O290" s="31" t="str">
        <f>VLOOKUP($A290,'SAP- FACT'!$A:$AE,4,0)</f>
        <v>Juntoz - CONTADO / CASH - PE 1859 JUNTOZ Basado en Entregas 09-0010-00059907</v>
      </c>
    </row>
    <row r="291" spans="1:15" x14ac:dyDescent="0.2">
      <c r="A291" s="31">
        <f t="shared" si="4"/>
        <v>290</v>
      </c>
      <c r="B291" s="31" t="str">
        <f>VLOOKUP($A291,'SAP- FACT'!$A:$AE,12,0)</f>
        <v>OBANDO PLASENCIA,JOSE ESMILDOR</v>
      </c>
      <c r="C291" s="31" t="str">
        <f>VLOOKUP($A291,'SAP- FACT'!$A:$AE,2,0)</f>
        <v>B010-00018829</v>
      </c>
      <c r="D291" s="31" t="str">
        <f>VLOOKUP($A291,'SAP- FACT'!$A:$AE,2,0)</f>
        <v>B010-00018829</v>
      </c>
      <c r="E291" s="32">
        <v>45566</v>
      </c>
      <c r="F291" s="32">
        <f>VLOOKUP($A291,'SAP- FACT'!$A:$AE,5,0)</f>
        <v>45422</v>
      </c>
      <c r="G291" s="32">
        <f>VLOOKUP($A291,'SAP- FACT'!$A:$AE,19,0)</f>
        <v>45422</v>
      </c>
      <c r="H291" s="31" t="s">
        <v>8512</v>
      </c>
      <c r="I291" s="31" t="str">
        <f>VLOOKUP($A291,'SAP- FACT'!$A:$AE,3,0)</f>
        <v>Boleta</v>
      </c>
      <c r="J291" s="31" t="str">
        <f>IF(VLOOKUP($A291,'SAP- FACT'!$A:$AE,15,0)=0,"PEN","USD")</f>
        <v>PEN</v>
      </c>
      <c r="K291" s="31" t="s">
        <v>8499</v>
      </c>
      <c r="L291" s="31">
        <v>1</v>
      </c>
      <c r="M291" s="33">
        <f>IF(J291="PEN",VLOOKUP($A291,'SAP- FACT'!$A:$AE,14,0),VLOOKUP($A291,'SAP- FACT'!$A:$AE,15,0))</f>
        <v>16.2</v>
      </c>
      <c r="N291" s="31" t="str">
        <f>IF(VLOOKUP($A291,'SAP- FACT'!$A:$AE,15,0)=0,"PEN","USD")</f>
        <v>PEN</v>
      </c>
      <c r="O291" s="31" t="str">
        <f>VLOOKUP($A291,'SAP- FACT'!$A:$AE,4,0)</f>
        <v>Venta Asistida - CONTADO / CASH - PE 2263 RECOGE: José Esmildor Obando Plasencia DNI</v>
      </c>
    </row>
    <row r="292" spans="1:15" x14ac:dyDescent="0.2">
      <c r="A292" s="31">
        <f t="shared" si="4"/>
        <v>291</v>
      </c>
      <c r="B292" s="31" t="str">
        <f>VLOOKUP($A292,'SAP- FACT'!$A:$AE,12,0)</f>
        <v>CARRERA JUAREZ,GONZALO RUBEN</v>
      </c>
      <c r="C292" s="31" t="str">
        <f>VLOOKUP($A292,'SAP- FACT'!$A:$AE,2,0)</f>
        <v>B010-00020345</v>
      </c>
      <c r="D292" s="31" t="str">
        <f>VLOOKUP($A292,'SAP- FACT'!$A:$AE,2,0)</f>
        <v>B010-00020345</v>
      </c>
      <c r="E292" s="32">
        <v>45566</v>
      </c>
      <c r="F292" s="32">
        <f>VLOOKUP($A292,'SAP- FACT'!$A:$AE,5,0)</f>
        <v>45544</v>
      </c>
      <c r="G292" s="32">
        <f>VLOOKUP($A292,'SAP- FACT'!$A:$AE,19,0)</f>
        <v>45544</v>
      </c>
      <c r="H292" s="31" t="s">
        <v>8512</v>
      </c>
      <c r="I292" s="31" t="str">
        <f>VLOOKUP($A292,'SAP- FACT'!$A:$AE,3,0)</f>
        <v>Boleta</v>
      </c>
      <c r="J292" s="31" t="str">
        <f>IF(VLOOKUP($A292,'SAP- FACT'!$A:$AE,15,0)=0,"PEN","USD")</f>
        <v>PEN</v>
      </c>
      <c r="K292" s="31" t="s">
        <v>8499</v>
      </c>
      <c r="L292" s="31">
        <v>1</v>
      </c>
      <c r="M292" s="33">
        <f>IF(J292="PEN",VLOOKUP($A292,'SAP- FACT'!$A:$AE,14,0),VLOOKUP($A292,'SAP- FACT'!$A:$AE,15,0))</f>
        <v>16.23</v>
      </c>
      <c r="N292" s="31" t="str">
        <f>IF(VLOOKUP($A292,'SAP- FACT'!$A:$AE,15,0)=0,"PEN","USD")</f>
        <v>PEN</v>
      </c>
      <c r="O292" s="31" t="str">
        <f>VLOOKUP($A292,'SAP- FACT'!$A:$AE,4,0)</f>
        <v>Ecom - CONTADO / CASH - PE 4712 TEL: 958210990 ENVÍO Basado en Entregas 09</v>
      </c>
    </row>
    <row r="293" spans="1:15" x14ac:dyDescent="0.2">
      <c r="A293" s="31">
        <f t="shared" si="4"/>
        <v>292</v>
      </c>
      <c r="B293" s="31" t="str">
        <f>VLOOKUP($A293,'SAP- FACT'!$A:$AE,12,0)</f>
        <v>QUIROZ SOTO RUBEN ABRAHAM</v>
      </c>
      <c r="C293" s="31" t="str">
        <f>VLOOKUP($A293,'SAP- FACT'!$A:$AE,2,0)</f>
        <v>B010-00019247</v>
      </c>
      <c r="D293" s="31" t="str">
        <f>VLOOKUP($A293,'SAP- FACT'!$A:$AE,2,0)</f>
        <v>B010-00019247</v>
      </c>
      <c r="E293" s="32">
        <v>45566</v>
      </c>
      <c r="F293" s="32">
        <f>VLOOKUP($A293,'SAP- FACT'!$A:$AE,5,0)</f>
        <v>45455</v>
      </c>
      <c r="G293" s="32">
        <f>VLOOKUP($A293,'SAP- FACT'!$A:$AE,19,0)</f>
        <v>45455</v>
      </c>
      <c r="H293" s="31" t="s">
        <v>8512</v>
      </c>
      <c r="I293" s="31" t="str">
        <f>VLOOKUP($A293,'SAP- FACT'!$A:$AE,3,0)</f>
        <v>Boleta</v>
      </c>
      <c r="J293" s="31" t="str">
        <f>IF(VLOOKUP($A293,'SAP- FACT'!$A:$AE,15,0)=0,"PEN","USD")</f>
        <v>PEN</v>
      </c>
      <c r="K293" s="31" t="s">
        <v>8499</v>
      </c>
      <c r="L293" s="31">
        <v>1</v>
      </c>
      <c r="M293" s="33">
        <f>IF(J293="PEN",VLOOKUP($A293,'SAP- FACT'!$A:$AE,14,0),VLOOKUP($A293,'SAP- FACT'!$A:$AE,15,0))</f>
        <v>16.420000000000002</v>
      </c>
      <c r="N293" s="31" t="str">
        <f>IF(VLOOKUP($A293,'SAP- FACT'!$A:$AE,15,0)=0,"PEN","USD")</f>
        <v>PEN</v>
      </c>
      <c r="O293" s="31" t="str">
        <f>VLOOKUP($A293,'SAP- FACT'!$A:$AE,4,0)</f>
        <v>Ecom - CONTADO / CASH - PE 2876 TEL: 931837252 Basado en Pedidos de client</v>
      </c>
    </row>
    <row r="294" spans="1:15" x14ac:dyDescent="0.2">
      <c r="A294" s="31">
        <f t="shared" si="4"/>
        <v>293</v>
      </c>
      <c r="B294" s="31" t="str">
        <f>VLOOKUP($A294,'SAP- FACT'!$A:$AE,12,0)</f>
        <v>MARÍN FLORES YAZMÍN RAQUEL</v>
      </c>
      <c r="C294" s="31" t="str">
        <f>VLOOKUP($A294,'SAP- FACT'!$A:$AE,2,0)</f>
        <v>B010-00017897</v>
      </c>
      <c r="D294" s="31" t="str">
        <f>VLOOKUP($A294,'SAP- FACT'!$A:$AE,2,0)</f>
        <v>B010-00017897</v>
      </c>
      <c r="E294" s="32">
        <v>45566</v>
      </c>
      <c r="F294" s="32">
        <f>VLOOKUP($A294,'SAP- FACT'!$A:$AE,5,0)</f>
        <v>45334</v>
      </c>
      <c r="G294" s="32">
        <f>VLOOKUP($A294,'SAP- FACT'!$A:$AE,19,0)</f>
        <v>45334</v>
      </c>
      <c r="H294" s="31" t="s">
        <v>8512</v>
      </c>
      <c r="I294" s="31" t="str">
        <f>VLOOKUP($A294,'SAP- FACT'!$A:$AE,3,0)</f>
        <v>Boleta</v>
      </c>
      <c r="J294" s="31" t="str">
        <f>IF(VLOOKUP($A294,'SAP- FACT'!$A:$AE,15,0)=0,"PEN","USD")</f>
        <v>PEN</v>
      </c>
      <c r="K294" s="31" t="s">
        <v>8499</v>
      </c>
      <c r="L294" s="31">
        <v>1</v>
      </c>
      <c r="M294" s="33">
        <f>IF(J294="PEN",VLOOKUP($A294,'SAP- FACT'!$A:$AE,14,0),VLOOKUP($A294,'SAP- FACT'!$A:$AE,15,0))</f>
        <v>16.420000000000002</v>
      </c>
      <c r="N294" s="31" t="str">
        <f>IF(VLOOKUP($A294,'SAP- FACT'!$A:$AE,15,0)=0,"PEN","USD")</f>
        <v>PEN</v>
      </c>
      <c r="O294" s="31" t="str">
        <f>VLOOKUP($A294,'SAP- FACT'!$A:$AE,4,0)</f>
        <v>Ecom - CONTADO / CASH - PE 0651 TEL: 998806654 Basado en Pedidos de client</v>
      </c>
    </row>
    <row r="295" spans="1:15" x14ac:dyDescent="0.2">
      <c r="A295" s="31">
        <f t="shared" si="4"/>
        <v>294</v>
      </c>
      <c r="B295" s="31" t="str">
        <f>VLOOKUP($A295,'SAP- FACT'!$A:$AE,12,0)</f>
        <v>ASAMRE SAC</v>
      </c>
      <c r="C295" s="31" t="str">
        <f>VLOOKUP($A295,'SAP- FACT'!$A:$AE,2,0)</f>
        <v>F010-00024690</v>
      </c>
      <c r="D295" s="31" t="str">
        <f>VLOOKUP($A295,'SAP- FACT'!$A:$AE,2,0)</f>
        <v>F010-00024690</v>
      </c>
      <c r="E295" s="32">
        <v>45566</v>
      </c>
      <c r="F295" s="32">
        <f>VLOOKUP($A295,'SAP- FACT'!$A:$AE,5,0)</f>
        <v>45425</v>
      </c>
      <c r="G295" s="32">
        <f>VLOOKUP($A295,'SAP- FACT'!$A:$AE,19,0)</f>
        <v>45425</v>
      </c>
      <c r="H295" s="31" t="s">
        <v>8512</v>
      </c>
      <c r="I295" s="31" t="str">
        <f>VLOOKUP($A295,'SAP- FACT'!$A:$AE,3,0)</f>
        <v>Factura</v>
      </c>
      <c r="J295" s="31" t="str">
        <f>IF(VLOOKUP($A295,'SAP- FACT'!$A:$AE,15,0)=0,"PEN","USD")</f>
        <v>PEN</v>
      </c>
      <c r="K295" s="31" t="s">
        <v>8499</v>
      </c>
      <c r="L295" s="31">
        <v>1</v>
      </c>
      <c r="M295" s="33">
        <f>IF(J295="PEN",VLOOKUP($A295,'SAP- FACT'!$A:$AE,14,0),VLOOKUP($A295,'SAP- FACT'!$A:$AE,15,0))</f>
        <v>16.809999999999999</v>
      </c>
      <c r="N295" s="31" t="str">
        <f>IF(VLOOKUP($A295,'SAP- FACT'!$A:$AE,15,0)=0,"PEN","USD")</f>
        <v>PEN</v>
      </c>
      <c r="O295" s="31" t="str">
        <f>VLOOKUP($A295,'SAP- FACT'!$A:$AE,4,0)</f>
        <v>Ecom - CONTADO / CASH - Facturas clientes - C20536155032</v>
      </c>
    </row>
    <row r="296" spans="1:15" x14ac:dyDescent="0.2">
      <c r="A296" s="31">
        <f t="shared" si="4"/>
        <v>295</v>
      </c>
      <c r="B296" s="31" t="str">
        <f>VLOOKUP($A296,'SAP- FACT'!$A:$AE,12,0)</f>
        <v>FLEMING ISHIKI,MILAGROS MARINA</v>
      </c>
      <c r="C296" s="31" t="str">
        <f>VLOOKUP($A296,'SAP- FACT'!$A:$AE,2,0)</f>
        <v>B010-00017106</v>
      </c>
      <c r="D296" s="31" t="str">
        <f>VLOOKUP($A296,'SAP- FACT'!$A:$AE,2,0)</f>
        <v>B010-00017106</v>
      </c>
      <c r="E296" s="32">
        <v>45566</v>
      </c>
      <c r="F296" s="32">
        <f>VLOOKUP($A296,'SAP- FACT'!$A:$AE,5,0)</f>
        <v>45286</v>
      </c>
      <c r="G296" s="32">
        <f>VLOOKUP($A296,'SAP- FACT'!$A:$AE,19,0)</f>
        <v>45286</v>
      </c>
      <c r="H296" s="31" t="s">
        <v>8512</v>
      </c>
      <c r="I296" s="31" t="str">
        <f>VLOOKUP($A296,'SAP- FACT'!$A:$AE,3,0)</f>
        <v>Boleta</v>
      </c>
      <c r="J296" s="31" t="str">
        <f>IF(VLOOKUP($A296,'SAP- FACT'!$A:$AE,15,0)=0,"PEN","USD")</f>
        <v>PEN</v>
      </c>
      <c r="K296" s="31" t="s">
        <v>8499</v>
      </c>
      <c r="L296" s="31">
        <v>1</v>
      </c>
      <c r="M296" s="33">
        <f>IF(J296="PEN",VLOOKUP($A296,'SAP- FACT'!$A:$AE,14,0),VLOOKUP($A296,'SAP- FACT'!$A:$AE,15,0))</f>
        <v>16.82</v>
      </c>
      <c r="N296" s="31" t="str">
        <f>IF(VLOOKUP($A296,'SAP- FACT'!$A:$AE,15,0)=0,"PEN","USD")</f>
        <v>PEN</v>
      </c>
      <c r="O296" s="31" t="str">
        <f>VLOOKUP($A296,'SAP- FACT'!$A:$AE,4,0)</f>
        <v>Juntoz - CONTADO / CASH - 230005477 JUNTOZ Basado en Entregas 09-0010-000580</v>
      </c>
    </row>
    <row r="297" spans="1:15" x14ac:dyDescent="0.2">
      <c r="A297" s="31">
        <f t="shared" si="4"/>
        <v>296</v>
      </c>
      <c r="B297" s="31" t="str">
        <f>VLOOKUP($A297,'SAP- FACT'!$A:$AE,12,0)</f>
        <v>URBINA TINEDO,ELIZABETH VANESSA</v>
      </c>
      <c r="C297" s="31" t="str">
        <f>VLOOKUP($A297,'SAP- FACT'!$A:$AE,2,0)</f>
        <v>B010-00018236</v>
      </c>
      <c r="D297" s="31" t="str">
        <f>VLOOKUP($A297,'SAP- FACT'!$A:$AE,2,0)</f>
        <v>B010-00018236</v>
      </c>
      <c r="E297" s="32">
        <v>45566</v>
      </c>
      <c r="F297" s="32">
        <f>VLOOKUP($A297,'SAP- FACT'!$A:$AE,5,0)</f>
        <v>45370</v>
      </c>
      <c r="G297" s="32">
        <f>VLOOKUP($A297,'SAP- FACT'!$A:$AE,19,0)</f>
        <v>45370</v>
      </c>
      <c r="H297" s="31" t="s">
        <v>8512</v>
      </c>
      <c r="I297" s="31" t="str">
        <f>VLOOKUP($A297,'SAP- FACT'!$A:$AE,3,0)</f>
        <v>Boleta</v>
      </c>
      <c r="J297" s="31" t="str">
        <f>IF(VLOOKUP($A297,'SAP- FACT'!$A:$AE,15,0)=0,"PEN","USD")</f>
        <v>PEN</v>
      </c>
      <c r="K297" s="31" t="s">
        <v>8499</v>
      </c>
      <c r="L297" s="31">
        <v>1</v>
      </c>
      <c r="M297" s="33">
        <f>IF(J297="PEN",VLOOKUP($A297,'SAP- FACT'!$A:$AE,14,0),VLOOKUP($A297,'SAP- FACT'!$A:$AE,15,0))</f>
        <v>16.95</v>
      </c>
      <c r="N297" s="31" t="str">
        <f>IF(VLOOKUP($A297,'SAP- FACT'!$A:$AE,15,0)=0,"PEN","USD")</f>
        <v>PEN</v>
      </c>
      <c r="O297" s="31" t="str">
        <f>VLOOKUP($A297,'SAP- FACT'!$A:$AE,4,0)</f>
        <v>Juntoz - CONTADO / CASH - PE 1290 JUNTOZ Basado en Entregas 09-0010-00059380</v>
      </c>
    </row>
    <row r="298" spans="1:15" x14ac:dyDescent="0.2">
      <c r="A298" s="31">
        <f t="shared" si="4"/>
        <v>297</v>
      </c>
      <c r="B298" s="31" t="str">
        <f>VLOOKUP($A298,'SAP- FACT'!$A:$AE,12,0)</f>
        <v>GUTIERREZ LARA,DANTE JUNIOR</v>
      </c>
      <c r="C298" s="31" t="str">
        <f>VLOOKUP($A298,'SAP- FACT'!$A:$AE,2,0)</f>
        <v>B010-00017924</v>
      </c>
      <c r="D298" s="31" t="str">
        <f>VLOOKUP($A298,'SAP- FACT'!$A:$AE,2,0)</f>
        <v>B010-00017924</v>
      </c>
      <c r="E298" s="32">
        <v>45566</v>
      </c>
      <c r="F298" s="32">
        <f>VLOOKUP($A298,'SAP- FACT'!$A:$AE,5,0)</f>
        <v>45336</v>
      </c>
      <c r="G298" s="32">
        <f>VLOOKUP($A298,'SAP- FACT'!$A:$AE,19,0)</f>
        <v>45336</v>
      </c>
      <c r="H298" s="31" t="s">
        <v>8512</v>
      </c>
      <c r="I298" s="31" t="str">
        <f>VLOOKUP($A298,'SAP- FACT'!$A:$AE,3,0)</f>
        <v>Boleta</v>
      </c>
      <c r="J298" s="31" t="str">
        <f>IF(VLOOKUP($A298,'SAP- FACT'!$A:$AE,15,0)=0,"PEN","USD")</f>
        <v>PEN</v>
      </c>
      <c r="K298" s="31" t="s">
        <v>8499</v>
      </c>
      <c r="L298" s="31">
        <v>1</v>
      </c>
      <c r="M298" s="33">
        <f>IF(J298="PEN",VLOOKUP($A298,'SAP- FACT'!$A:$AE,14,0),VLOOKUP($A298,'SAP- FACT'!$A:$AE,15,0))</f>
        <v>16.95</v>
      </c>
      <c r="N298" s="31" t="str">
        <f>IF(VLOOKUP($A298,'SAP- FACT'!$A:$AE,15,0)=0,"PEN","USD")</f>
        <v>PEN</v>
      </c>
      <c r="O298" s="31" t="str">
        <f>VLOOKUP($A298,'SAP- FACT'!$A:$AE,4,0)</f>
        <v>Juntoz - CONTADO / CASH - PE 0723 JUNTOZ Basado en Entregas 09-0010-00058856</v>
      </c>
    </row>
    <row r="299" spans="1:15" x14ac:dyDescent="0.2">
      <c r="A299" s="31">
        <f t="shared" si="4"/>
        <v>298</v>
      </c>
      <c r="B299" s="31" t="str">
        <f>VLOOKUP($A299,'SAP- FACT'!$A:$AE,12,0)</f>
        <v>CATERIANO X,NICOLAS X</v>
      </c>
      <c r="C299" s="31" t="str">
        <f>VLOOKUP($A299,'SAP- FACT'!$A:$AE,2,0)</f>
        <v>B010-00018294</v>
      </c>
      <c r="D299" s="31" t="str">
        <f>VLOOKUP($A299,'SAP- FACT'!$A:$AE,2,0)</f>
        <v>B010-00018294</v>
      </c>
      <c r="E299" s="32">
        <v>45566</v>
      </c>
      <c r="F299" s="32">
        <f>VLOOKUP($A299,'SAP- FACT'!$A:$AE,5,0)</f>
        <v>45378</v>
      </c>
      <c r="G299" s="32">
        <f>VLOOKUP($A299,'SAP- FACT'!$A:$AE,19,0)</f>
        <v>45378</v>
      </c>
      <c r="H299" s="31" t="s">
        <v>8512</v>
      </c>
      <c r="I299" s="31" t="str">
        <f>VLOOKUP($A299,'SAP- FACT'!$A:$AE,3,0)</f>
        <v>Boleta</v>
      </c>
      <c r="J299" s="31" t="str">
        <f>IF(VLOOKUP($A299,'SAP- FACT'!$A:$AE,15,0)=0,"PEN","USD")</f>
        <v>PEN</v>
      </c>
      <c r="K299" s="31" t="s">
        <v>8499</v>
      </c>
      <c r="L299" s="31">
        <v>1</v>
      </c>
      <c r="M299" s="33">
        <f>IF(J299="PEN",VLOOKUP($A299,'SAP- FACT'!$A:$AE,14,0),VLOOKUP($A299,'SAP- FACT'!$A:$AE,15,0))</f>
        <v>16.95</v>
      </c>
      <c r="N299" s="31" t="str">
        <f>IF(VLOOKUP($A299,'SAP- FACT'!$A:$AE,15,0)=0,"PEN","USD")</f>
        <v>PEN</v>
      </c>
      <c r="O299" s="31" t="str">
        <f>VLOOKUP($A299,'SAP- FACT'!$A:$AE,4,0)</f>
        <v>Juntoz - CONTADO / CASH - PE 1441 JUNTOZ Basado en Entregas 09-0010-00059525</v>
      </c>
    </row>
    <row r="300" spans="1:15" x14ac:dyDescent="0.2">
      <c r="A300" s="31">
        <f t="shared" si="4"/>
        <v>299</v>
      </c>
      <c r="B300" s="31" t="str">
        <f>VLOOKUP($A300,'SAP- FACT'!$A:$AE,12,0)</f>
        <v>Renato Barezzi Mejía Inoñán</v>
      </c>
      <c r="C300" s="31" t="str">
        <f>VLOOKUP($A300,'SAP- FACT'!$A:$AE,2,0)</f>
        <v>F010-00025749</v>
      </c>
      <c r="D300" s="31" t="str">
        <f>VLOOKUP($A300,'SAP- FACT'!$A:$AE,2,0)</f>
        <v>F010-00025749</v>
      </c>
      <c r="E300" s="32">
        <v>45566</v>
      </c>
      <c r="F300" s="32">
        <f>VLOOKUP($A300,'SAP- FACT'!$A:$AE,5,0)</f>
        <v>45532</v>
      </c>
      <c r="G300" s="32">
        <f>VLOOKUP($A300,'SAP- FACT'!$A:$AE,19,0)</f>
        <v>45532</v>
      </c>
      <c r="H300" s="31" t="s">
        <v>8512</v>
      </c>
      <c r="I300" s="31" t="str">
        <f>VLOOKUP($A300,'SAP- FACT'!$A:$AE,3,0)</f>
        <v>Factura</v>
      </c>
      <c r="J300" s="31" t="str">
        <f>IF(VLOOKUP($A300,'SAP- FACT'!$A:$AE,15,0)=0,"PEN","USD")</f>
        <v>PEN</v>
      </c>
      <c r="K300" s="31" t="s">
        <v>8499</v>
      </c>
      <c r="L300" s="31">
        <v>1</v>
      </c>
      <c r="M300" s="33">
        <f>IF(J300="PEN",VLOOKUP($A300,'SAP- FACT'!$A:$AE,14,0),VLOOKUP($A300,'SAP- FACT'!$A:$AE,15,0))</f>
        <v>17.09</v>
      </c>
      <c r="N300" s="31" t="str">
        <f>IF(VLOOKUP($A300,'SAP- FACT'!$A:$AE,15,0)=0,"PEN","USD")</f>
        <v>PEN</v>
      </c>
      <c r="O300" s="31" t="str">
        <f>VLOOKUP($A300,'SAP- FACT'!$A:$AE,4,0)</f>
        <v>Ecom - CONTADO / CASH - Facturas clientes - C10469782056</v>
      </c>
    </row>
    <row r="301" spans="1:15" x14ac:dyDescent="0.2">
      <c r="A301" s="31">
        <f t="shared" si="4"/>
        <v>300</v>
      </c>
      <c r="B301" s="31" t="str">
        <f>VLOOKUP($A301,'SAP- FACT'!$A:$AE,12,0)</f>
        <v>NALVARTE CUZCANO,DESSIRE RAPHAELLA</v>
      </c>
      <c r="C301" s="31" t="str">
        <f>VLOOKUP($A301,'SAP- FACT'!$A:$AE,2,0)</f>
        <v>B010-00016993</v>
      </c>
      <c r="D301" s="31" t="str">
        <f>VLOOKUP($A301,'SAP- FACT'!$A:$AE,2,0)</f>
        <v>B010-00016993</v>
      </c>
      <c r="E301" s="32">
        <v>45566</v>
      </c>
      <c r="F301" s="32">
        <f>VLOOKUP($A301,'SAP- FACT'!$A:$AE,5,0)</f>
        <v>45271</v>
      </c>
      <c r="G301" s="32">
        <f>VLOOKUP($A301,'SAP- FACT'!$A:$AE,19,0)</f>
        <v>45271</v>
      </c>
      <c r="H301" s="31" t="s">
        <v>8512</v>
      </c>
      <c r="I301" s="31" t="str">
        <f>VLOOKUP($A301,'SAP- FACT'!$A:$AE,3,0)</f>
        <v>Boleta</v>
      </c>
      <c r="J301" s="31" t="str">
        <f>IF(VLOOKUP($A301,'SAP- FACT'!$A:$AE,15,0)=0,"PEN","USD")</f>
        <v>PEN</v>
      </c>
      <c r="K301" s="31" t="s">
        <v>8499</v>
      </c>
      <c r="L301" s="31">
        <v>1</v>
      </c>
      <c r="M301" s="33">
        <f>IF(J301="PEN",VLOOKUP($A301,'SAP- FACT'!$A:$AE,14,0),VLOOKUP($A301,'SAP- FACT'!$A:$AE,15,0))</f>
        <v>17.11</v>
      </c>
      <c r="N301" s="31" t="str">
        <f>IF(VLOOKUP($A301,'SAP- FACT'!$A:$AE,15,0)=0,"PEN","USD")</f>
        <v>PEN</v>
      </c>
      <c r="O301" s="31" t="str">
        <f>VLOOKUP($A301,'SAP- FACT'!$A:$AE,4,0)</f>
        <v>Juntoz - CONTADO / CASH - PE 5212 JUNTOZ Basado en Entregas 09-0010-00057810</v>
      </c>
    </row>
    <row r="302" spans="1:15" x14ac:dyDescent="0.2">
      <c r="A302" s="31">
        <f t="shared" si="4"/>
        <v>301</v>
      </c>
      <c r="B302" s="31" t="str">
        <f>VLOOKUP($A302,'SAP- FACT'!$A:$AE,12,0)</f>
        <v>MUÑOZ NAOLA,ELIZABETH ROCIO</v>
      </c>
      <c r="C302" s="31" t="str">
        <f>VLOOKUP($A302,'SAP- FACT'!$A:$AE,2,0)</f>
        <v>B010-00018563</v>
      </c>
      <c r="D302" s="31" t="str">
        <f>VLOOKUP($A302,'SAP- FACT'!$A:$AE,2,0)</f>
        <v>B010-00018563</v>
      </c>
      <c r="E302" s="32">
        <v>45566</v>
      </c>
      <c r="F302" s="32">
        <f>VLOOKUP($A302,'SAP- FACT'!$A:$AE,5,0)</f>
        <v>45401</v>
      </c>
      <c r="G302" s="32">
        <f>VLOOKUP($A302,'SAP- FACT'!$A:$AE,19,0)</f>
        <v>45401</v>
      </c>
      <c r="H302" s="31" t="s">
        <v>8512</v>
      </c>
      <c r="I302" s="31" t="str">
        <f>VLOOKUP($A302,'SAP- FACT'!$A:$AE,3,0)</f>
        <v>Boleta</v>
      </c>
      <c r="J302" s="31" t="str">
        <f>IF(VLOOKUP($A302,'SAP- FACT'!$A:$AE,15,0)=0,"PEN","USD")</f>
        <v>PEN</v>
      </c>
      <c r="K302" s="31" t="s">
        <v>8499</v>
      </c>
      <c r="L302" s="31">
        <v>1</v>
      </c>
      <c r="M302" s="33">
        <f>IF(J302="PEN",VLOOKUP($A302,'SAP- FACT'!$A:$AE,14,0),VLOOKUP($A302,'SAP- FACT'!$A:$AE,15,0))</f>
        <v>17.350000000000001</v>
      </c>
      <c r="N302" s="31" t="str">
        <f>IF(VLOOKUP($A302,'SAP- FACT'!$A:$AE,15,0)=0,"PEN","USD")</f>
        <v>PEN</v>
      </c>
      <c r="O302" s="31" t="str">
        <f>VLOOKUP($A302,'SAP- FACT'!$A:$AE,4,0)</f>
        <v>Juntoz - CONTADO / CASH - NO DESPACHAR Basado en Entregas 09-0013-00003807.</v>
      </c>
    </row>
    <row r="303" spans="1:15" x14ac:dyDescent="0.2">
      <c r="A303" s="31">
        <f t="shared" si="4"/>
        <v>302</v>
      </c>
      <c r="B303" s="31" t="str">
        <f>VLOOKUP($A303,'SAP- FACT'!$A:$AE,12,0)</f>
        <v>PERALTA CASANOVA,MIGUEL ANGEL</v>
      </c>
      <c r="C303" s="31" t="str">
        <f>VLOOKUP($A303,'SAP- FACT'!$A:$AE,2,0)</f>
        <v>B010-00018552</v>
      </c>
      <c r="D303" s="31" t="str">
        <f>VLOOKUP($A303,'SAP- FACT'!$A:$AE,2,0)</f>
        <v>B010-00018552</v>
      </c>
      <c r="E303" s="32">
        <v>45566</v>
      </c>
      <c r="F303" s="32">
        <f>VLOOKUP($A303,'SAP- FACT'!$A:$AE,5,0)</f>
        <v>45401</v>
      </c>
      <c r="G303" s="32">
        <f>VLOOKUP($A303,'SAP- FACT'!$A:$AE,19,0)</f>
        <v>45401</v>
      </c>
      <c r="H303" s="31" t="s">
        <v>8512</v>
      </c>
      <c r="I303" s="31" t="str">
        <f>VLOOKUP($A303,'SAP- FACT'!$A:$AE,3,0)</f>
        <v>Boleta</v>
      </c>
      <c r="J303" s="31" t="str">
        <f>IF(VLOOKUP($A303,'SAP- FACT'!$A:$AE,15,0)=0,"PEN","USD")</f>
        <v>PEN</v>
      </c>
      <c r="K303" s="31" t="s">
        <v>8499</v>
      </c>
      <c r="L303" s="31">
        <v>1</v>
      </c>
      <c r="M303" s="33">
        <f>IF(J303="PEN",VLOOKUP($A303,'SAP- FACT'!$A:$AE,14,0),VLOOKUP($A303,'SAP- FACT'!$A:$AE,15,0))</f>
        <v>17.350000000000001</v>
      </c>
      <c r="N303" s="31" t="str">
        <f>IF(VLOOKUP($A303,'SAP- FACT'!$A:$AE,15,0)=0,"PEN","USD")</f>
        <v>PEN</v>
      </c>
      <c r="O303" s="31" t="str">
        <f>VLOOKUP($A303,'SAP- FACT'!$A:$AE,4,0)</f>
        <v>Juntoz - CONTADO / CASH - NO DESPACHAR Basado en Entregas 09-0013-00003812.</v>
      </c>
    </row>
    <row r="304" spans="1:15" x14ac:dyDescent="0.2">
      <c r="A304" s="31">
        <f t="shared" si="4"/>
        <v>303</v>
      </c>
      <c r="B304" s="31" t="str">
        <f>VLOOKUP($A304,'SAP- FACT'!$A:$AE,12,0)</f>
        <v>JARA ROBLES,HELEN MARJORIE</v>
      </c>
      <c r="C304" s="31" t="str">
        <f>VLOOKUP($A304,'SAP- FACT'!$A:$AE,2,0)</f>
        <v>B010-00016991</v>
      </c>
      <c r="D304" s="31" t="str">
        <f>VLOOKUP($A304,'SAP- FACT'!$A:$AE,2,0)</f>
        <v>B010-00016991</v>
      </c>
      <c r="E304" s="32">
        <v>45566</v>
      </c>
      <c r="F304" s="32">
        <f>VLOOKUP($A304,'SAP- FACT'!$A:$AE,5,0)</f>
        <v>45271</v>
      </c>
      <c r="G304" s="32">
        <f>VLOOKUP($A304,'SAP- FACT'!$A:$AE,19,0)</f>
        <v>45271</v>
      </c>
      <c r="H304" s="31" t="s">
        <v>8512</v>
      </c>
      <c r="I304" s="31" t="str">
        <f>VLOOKUP($A304,'SAP- FACT'!$A:$AE,3,0)</f>
        <v>Boleta</v>
      </c>
      <c r="J304" s="31" t="str">
        <f>IF(VLOOKUP($A304,'SAP- FACT'!$A:$AE,15,0)=0,"PEN","USD")</f>
        <v>PEN</v>
      </c>
      <c r="K304" s="31" t="s">
        <v>8499</v>
      </c>
      <c r="L304" s="31">
        <v>1</v>
      </c>
      <c r="M304" s="33">
        <f>IF(J304="PEN",VLOOKUP($A304,'SAP- FACT'!$A:$AE,14,0),VLOOKUP($A304,'SAP- FACT'!$A:$AE,15,0))</f>
        <v>17.440000000000001</v>
      </c>
      <c r="N304" s="31" t="str">
        <f>IF(VLOOKUP($A304,'SAP- FACT'!$A:$AE,15,0)=0,"PEN","USD")</f>
        <v>PEN</v>
      </c>
      <c r="O304" s="31" t="str">
        <f>VLOOKUP($A304,'SAP- FACT'!$A:$AE,4,0)</f>
        <v>Plaza Vea - Intercorp - CONTADO / CASH - PE 5210 PLAZA VEA Basado en Entregas 09-0010-00057</v>
      </c>
    </row>
    <row r="305" spans="1:15" x14ac:dyDescent="0.2">
      <c r="A305" s="31">
        <f t="shared" si="4"/>
        <v>304</v>
      </c>
      <c r="B305" s="31" t="str">
        <f>VLOOKUP($A305,'SAP- FACT'!$A:$AE,12,0)</f>
        <v>ODA CALLE,LOURDES ISABEL</v>
      </c>
      <c r="C305" s="31" t="str">
        <f>VLOOKUP($A305,'SAP- FACT'!$A:$AE,2,0)</f>
        <v>B010-00016955</v>
      </c>
      <c r="D305" s="31" t="str">
        <f>VLOOKUP($A305,'SAP- FACT'!$A:$AE,2,0)</f>
        <v>B010-00016955</v>
      </c>
      <c r="E305" s="32">
        <v>45566</v>
      </c>
      <c r="F305" s="32">
        <f>VLOOKUP($A305,'SAP- FACT'!$A:$AE,5,0)</f>
        <v>45264</v>
      </c>
      <c r="G305" s="32">
        <f>VLOOKUP($A305,'SAP- FACT'!$A:$AE,19,0)</f>
        <v>45264</v>
      </c>
      <c r="H305" s="31" t="s">
        <v>8512</v>
      </c>
      <c r="I305" s="31" t="str">
        <f>VLOOKUP($A305,'SAP- FACT'!$A:$AE,3,0)</f>
        <v>Boleta</v>
      </c>
      <c r="J305" s="31" t="str">
        <f>IF(VLOOKUP($A305,'SAP- FACT'!$A:$AE,15,0)=0,"PEN","USD")</f>
        <v>PEN</v>
      </c>
      <c r="K305" s="31" t="s">
        <v>8499</v>
      </c>
      <c r="L305" s="31">
        <v>1</v>
      </c>
      <c r="M305" s="33">
        <f>IF(J305="PEN",VLOOKUP($A305,'SAP- FACT'!$A:$AE,14,0),VLOOKUP($A305,'SAP- FACT'!$A:$AE,15,0))</f>
        <v>17.62</v>
      </c>
      <c r="N305" s="31" t="str">
        <f>IF(VLOOKUP($A305,'SAP- FACT'!$A:$AE,15,0)=0,"PEN","USD")</f>
        <v>PEN</v>
      </c>
      <c r="O305" s="31" t="str">
        <f>VLOOKUP($A305,'SAP- FACT'!$A:$AE,4,0)</f>
        <v>Juntoz - CONTADO / CASH - PE 5102 JUNTOZ Basado en Entregas 09-0010-00057718</v>
      </c>
    </row>
    <row r="306" spans="1:15" x14ac:dyDescent="0.2">
      <c r="A306" s="31">
        <f t="shared" si="4"/>
        <v>305</v>
      </c>
      <c r="B306" s="31" t="str">
        <f>VLOOKUP($A306,'SAP- FACT'!$A:$AE,12,0)</f>
        <v>DAVILA LLATA,ANGIE LUCERO</v>
      </c>
      <c r="C306" s="31" t="str">
        <f>VLOOKUP($A306,'SAP- FACT'!$A:$AE,2,0)</f>
        <v>B010-00016771</v>
      </c>
      <c r="D306" s="31" t="str">
        <f>VLOOKUP($A306,'SAP- FACT'!$A:$AE,2,0)</f>
        <v>B010-00016771</v>
      </c>
      <c r="E306" s="32">
        <v>45566</v>
      </c>
      <c r="F306" s="32">
        <f>VLOOKUP($A306,'SAP- FACT'!$A:$AE,5,0)</f>
        <v>45250</v>
      </c>
      <c r="G306" s="32">
        <f>VLOOKUP($A306,'SAP- FACT'!$A:$AE,19,0)</f>
        <v>45250</v>
      </c>
      <c r="H306" s="31" t="s">
        <v>8512</v>
      </c>
      <c r="I306" s="31" t="str">
        <f>VLOOKUP($A306,'SAP- FACT'!$A:$AE,3,0)</f>
        <v>Boleta</v>
      </c>
      <c r="J306" s="31" t="str">
        <f>IF(VLOOKUP($A306,'SAP- FACT'!$A:$AE,15,0)=0,"PEN","USD")</f>
        <v>PEN</v>
      </c>
      <c r="K306" s="31" t="s">
        <v>8499</v>
      </c>
      <c r="L306" s="31">
        <v>1</v>
      </c>
      <c r="M306" s="33">
        <f>IF(J306="PEN",VLOOKUP($A306,'SAP- FACT'!$A:$AE,14,0),VLOOKUP($A306,'SAP- FACT'!$A:$AE,15,0))</f>
        <v>17.62</v>
      </c>
      <c r="N306" s="31" t="str">
        <f>IF(VLOOKUP($A306,'SAP- FACT'!$A:$AE,15,0)=0,"PEN","USD")</f>
        <v>PEN</v>
      </c>
      <c r="O306" s="31" t="str">
        <f>VLOOKUP($A306,'SAP- FACT'!$A:$AE,4,0)</f>
        <v>Juntoz - CONTADO / CASH - PE 4840 JUNTOZ Basado en Entregas 09-0010-00057462</v>
      </c>
    </row>
    <row r="307" spans="1:15" x14ac:dyDescent="0.2">
      <c r="A307" s="31">
        <f t="shared" si="4"/>
        <v>306</v>
      </c>
      <c r="B307" s="31" t="str">
        <f>VLOOKUP($A307,'SAP- FACT'!$A:$AE,12,0)</f>
        <v>CALDERON  MARTHA</v>
      </c>
      <c r="C307" s="31" t="str">
        <f>VLOOKUP($A307,'SAP- FACT'!$A:$AE,2,0)</f>
        <v>B010-00018814</v>
      </c>
      <c r="D307" s="31" t="str">
        <f>VLOOKUP($A307,'SAP- FACT'!$A:$AE,2,0)</f>
        <v>B010-00018814</v>
      </c>
      <c r="E307" s="32">
        <v>45566</v>
      </c>
      <c r="F307" s="32">
        <f>VLOOKUP($A307,'SAP- FACT'!$A:$AE,5,0)</f>
        <v>45421</v>
      </c>
      <c r="G307" s="32">
        <f>VLOOKUP($A307,'SAP- FACT'!$A:$AE,19,0)</f>
        <v>45421</v>
      </c>
      <c r="H307" s="31" t="s">
        <v>8512</v>
      </c>
      <c r="I307" s="31" t="str">
        <f>VLOOKUP($A307,'SAP- FACT'!$A:$AE,3,0)</f>
        <v>Boleta</v>
      </c>
      <c r="J307" s="31" t="str">
        <f>IF(VLOOKUP($A307,'SAP- FACT'!$A:$AE,15,0)=0,"PEN","USD")</f>
        <v>PEN</v>
      </c>
      <c r="K307" s="31" t="s">
        <v>8499</v>
      </c>
      <c r="L307" s="31">
        <v>1</v>
      </c>
      <c r="M307" s="33">
        <f>IF(J307="PEN",VLOOKUP($A307,'SAP- FACT'!$A:$AE,14,0),VLOOKUP($A307,'SAP- FACT'!$A:$AE,15,0))</f>
        <v>17.690000000000001</v>
      </c>
      <c r="N307" s="31" t="str">
        <f>IF(VLOOKUP($A307,'SAP- FACT'!$A:$AE,15,0)=0,"PEN","USD")</f>
        <v>PEN</v>
      </c>
      <c r="O307" s="31" t="str">
        <f>VLOOKUP($A307,'SAP- FACT'!$A:$AE,4,0)</f>
        <v>Ecom - CONTADO / CASH - PE 2238 TEL: 999960386 Basado en Pedidos de client</v>
      </c>
    </row>
    <row r="308" spans="1:15" x14ac:dyDescent="0.2">
      <c r="A308" s="31">
        <f t="shared" si="4"/>
        <v>307</v>
      </c>
      <c r="B308" s="31" t="str">
        <f>VLOOKUP($A308,'SAP- FACT'!$A:$AE,12,0)</f>
        <v>DELGADO ORELLANO,FERNANDO X</v>
      </c>
      <c r="C308" s="31" t="str">
        <f>VLOOKUP($A308,'SAP- FACT'!$A:$AE,2,0)</f>
        <v>B010-00015054</v>
      </c>
      <c r="D308" s="31" t="str">
        <f>VLOOKUP($A308,'SAP- FACT'!$A:$AE,2,0)</f>
        <v>B010-00015054</v>
      </c>
      <c r="E308" s="32">
        <v>45566</v>
      </c>
      <c r="F308" s="32">
        <f>VLOOKUP($A308,'SAP- FACT'!$A:$AE,5,0)</f>
        <v>45056</v>
      </c>
      <c r="G308" s="32">
        <f>VLOOKUP($A308,'SAP- FACT'!$A:$AE,19,0)</f>
        <v>45056</v>
      </c>
      <c r="H308" s="31" t="s">
        <v>8512</v>
      </c>
      <c r="I308" s="31" t="str">
        <f>VLOOKUP($A308,'SAP- FACT'!$A:$AE,3,0)</f>
        <v>Boleta</v>
      </c>
      <c r="J308" s="31" t="str">
        <f>IF(VLOOKUP($A308,'SAP- FACT'!$A:$AE,15,0)=0,"PEN","USD")</f>
        <v>PEN</v>
      </c>
      <c r="K308" s="31" t="s">
        <v>8499</v>
      </c>
      <c r="L308" s="31">
        <v>1</v>
      </c>
      <c r="M308" s="33">
        <f>IF(J308="PEN",VLOOKUP($A308,'SAP- FACT'!$A:$AE,14,0),VLOOKUP($A308,'SAP- FACT'!$A:$AE,15,0))</f>
        <v>17.8</v>
      </c>
      <c r="N308" s="31" t="str">
        <f>IF(VLOOKUP($A308,'SAP- FACT'!$A:$AE,15,0)=0,"PEN","USD")</f>
        <v>PEN</v>
      </c>
      <c r="O308" s="31" t="str">
        <f>VLOOKUP($A308,'SAP- FACT'!$A:$AE,4,0)</f>
        <v>Plaza Vea - Intercorp - CONTADO / CASH - 230001891 Basado en Entregas 09-0010-00054800.</v>
      </c>
    </row>
    <row r="309" spans="1:15" x14ac:dyDescent="0.2">
      <c r="A309" s="31">
        <f t="shared" si="4"/>
        <v>308</v>
      </c>
      <c r="B309" s="31" t="str">
        <f>VLOOKUP($A309,'SAP- FACT'!$A:$AE,12,0)</f>
        <v>GRUPO PHARMAX VETERINARIA S.A.C.</v>
      </c>
      <c r="C309" s="31" t="str">
        <f>VLOOKUP($A309,'SAP- FACT'!$A:$AE,2,0)</f>
        <v>F010-00025680</v>
      </c>
      <c r="D309" s="31" t="str">
        <f>VLOOKUP($A309,'SAP- FACT'!$A:$AE,2,0)</f>
        <v>F010-00025680</v>
      </c>
      <c r="E309" s="32">
        <v>45566</v>
      </c>
      <c r="F309" s="32">
        <f>VLOOKUP($A309,'SAP- FACT'!$A:$AE,5,0)</f>
        <v>45525</v>
      </c>
      <c r="G309" s="32">
        <f>VLOOKUP($A309,'SAP- FACT'!$A:$AE,19,0)</f>
        <v>45525</v>
      </c>
      <c r="H309" s="31" t="s">
        <v>8512</v>
      </c>
      <c r="I309" s="31" t="str">
        <f>VLOOKUP($A309,'SAP- FACT'!$A:$AE,3,0)</f>
        <v>Factura</v>
      </c>
      <c r="J309" s="31" t="str">
        <f>IF(VLOOKUP($A309,'SAP- FACT'!$A:$AE,15,0)=0,"PEN","USD")</f>
        <v>PEN</v>
      </c>
      <c r="K309" s="31" t="s">
        <v>8499</v>
      </c>
      <c r="L309" s="31">
        <v>1</v>
      </c>
      <c r="M309" s="33">
        <f>IF(J309="PEN",VLOOKUP($A309,'SAP- FACT'!$A:$AE,14,0),VLOOKUP($A309,'SAP- FACT'!$A:$AE,15,0))</f>
        <v>18.02</v>
      </c>
      <c r="N309" s="31" t="str">
        <f>IF(VLOOKUP($A309,'SAP- FACT'!$A:$AE,15,0)=0,"PEN","USD")</f>
        <v>PEN</v>
      </c>
      <c r="O309" s="31" t="str">
        <f>VLOOKUP($A309,'SAP- FACT'!$A:$AE,4,0)</f>
        <v>Nacional - CONTADO ADELANTADO / CASH IN ADVANCE - Facturas clientes - C20602470882</v>
      </c>
    </row>
    <row r="310" spans="1:15" x14ac:dyDescent="0.2">
      <c r="A310" s="31">
        <f t="shared" si="4"/>
        <v>309</v>
      </c>
      <c r="B310" s="31" t="str">
        <f>VLOOKUP($A310,'SAP- FACT'!$A:$AE,12,0)</f>
        <v>VILLANUEVA LI,MARIA ROXANA</v>
      </c>
      <c r="C310" s="31" t="str">
        <f>VLOOKUP($A310,'SAP- FACT'!$A:$AE,2,0)</f>
        <v>B010-00016718</v>
      </c>
      <c r="D310" s="31" t="str">
        <f>VLOOKUP($A310,'SAP- FACT'!$A:$AE,2,0)</f>
        <v>B010-00016718</v>
      </c>
      <c r="E310" s="32">
        <v>45566</v>
      </c>
      <c r="F310" s="32">
        <f>VLOOKUP($A310,'SAP- FACT'!$A:$AE,5,0)</f>
        <v>45243</v>
      </c>
      <c r="G310" s="32">
        <f>VLOOKUP($A310,'SAP- FACT'!$A:$AE,19,0)</f>
        <v>45243</v>
      </c>
      <c r="H310" s="31" t="s">
        <v>8512</v>
      </c>
      <c r="I310" s="31" t="str">
        <f>VLOOKUP($A310,'SAP- FACT'!$A:$AE,3,0)</f>
        <v>Boleta</v>
      </c>
      <c r="J310" s="31" t="str">
        <f>IF(VLOOKUP($A310,'SAP- FACT'!$A:$AE,15,0)=0,"PEN","USD")</f>
        <v>PEN</v>
      </c>
      <c r="K310" s="31" t="s">
        <v>8499</v>
      </c>
      <c r="L310" s="31">
        <v>1</v>
      </c>
      <c r="M310" s="33">
        <f>IF(J310="PEN",VLOOKUP($A310,'SAP- FACT'!$A:$AE,14,0),VLOOKUP($A310,'SAP- FACT'!$A:$AE,15,0))</f>
        <v>18.77</v>
      </c>
      <c r="N310" s="31" t="str">
        <f>IF(VLOOKUP($A310,'SAP- FACT'!$A:$AE,15,0)=0,"PEN","USD")</f>
        <v>PEN</v>
      </c>
      <c r="O310" s="31" t="str">
        <f>VLOOKUP($A310,'SAP- FACT'!$A:$AE,4,0)</f>
        <v>Juntoz - CONTADO / CASH - PE 4737 JUNTOZ Basado en Entregas 09-0010-00057362</v>
      </c>
    </row>
    <row r="311" spans="1:15" x14ac:dyDescent="0.2">
      <c r="A311" s="31">
        <f t="shared" si="4"/>
        <v>310</v>
      </c>
      <c r="B311" s="31" t="str">
        <f>VLOOKUP($A311,'SAP- FACT'!$A:$AE,12,0)</f>
        <v>MAGALLANES CALDERON,JOEL MARTIN SEBASTIAN</v>
      </c>
      <c r="C311" s="31" t="str">
        <f>VLOOKUP($A311,'SAP- FACT'!$A:$AE,2,0)</f>
        <v>B010-00017085</v>
      </c>
      <c r="D311" s="31" t="str">
        <f>VLOOKUP($A311,'SAP- FACT'!$A:$AE,2,0)</f>
        <v>B010-00017085</v>
      </c>
      <c r="E311" s="32">
        <v>45566</v>
      </c>
      <c r="F311" s="32">
        <f>VLOOKUP($A311,'SAP- FACT'!$A:$AE,5,0)</f>
        <v>45280</v>
      </c>
      <c r="G311" s="32">
        <f>VLOOKUP($A311,'SAP- FACT'!$A:$AE,19,0)</f>
        <v>45280</v>
      </c>
      <c r="H311" s="31" t="s">
        <v>8512</v>
      </c>
      <c r="I311" s="31" t="str">
        <f>VLOOKUP($A311,'SAP- FACT'!$A:$AE,3,0)</f>
        <v>Boleta</v>
      </c>
      <c r="J311" s="31" t="str">
        <f>IF(VLOOKUP($A311,'SAP- FACT'!$A:$AE,15,0)=0,"PEN","USD")</f>
        <v>PEN</v>
      </c>
      <c r="K311" s="31" t="s">
        <v>8499</v>
      </c>
      <c r="L311" s="31">
        <v>1</v>
      </c>
      <c r="M311" s="33">
        <f>IF(J311="PEN",VLOOKUP($A311,'SAP- FACT'!$A:$AE,14,0),VLOOKUP($A311,'SAP- FACT'!$A:$AE,15,0))</f>
        <v>18.77</v>
      </c>
      <c r="N311" s="31" t="str">
        <f>IF(VLOOKUP($A311,'SAP- FACT'!$A:$AE,15,0)=0,"PEN","USD")</f>
        <v>PEN</v>
      </c>
      <c r="O311" s="31" t="str">
        <f>VLOOKUP($A311,'SAP- FACT'!$A:$AE,4,0)</f>
        <v>Juntoz - CONTADO / CASH - PE 5421 JUNTOZ Basado en Entregas 09-0010-00057987</v>
      </c>
    </row>
    <row r="312" spans="1:15" x14ac:dyDescent="0.2">
      <c r="A312" s="31">
        <f t="shared" si="4"/>
        <v>311</v>
      </c>
      <c r="B312" s="31" t="str">
        <f>VLOOKUP($A312,'SAP- FACT'!$A:$AE,12,0)</f>
        <v>BASURTO GUTIERREZ,LUCIANA X</v>
      </c>
      <c r="C312" s="31" t="str">
        <f>VLOOKUP($A312,'SAP- FACT'!$A:$AE,2,0)</f>
        <v>B010-00016763</v>
      </c>
      <c r="D312" s="31" t="str">
        <f>VLOOKUP($A312,'SAP- FACT'!$A:$AE,2,0)</f>
        <v>B010-00016763</v>
      </c>
      <c r="E312" s="32">
        <v>45566</v>
      </c>
      <c r="F312" s="32">
        <f>VLOOKUP($A312,'SAP- FACT'!$A:$AE,5,0)</f>
        <v>45250</v>
      </c>
      <c r="G312" s="32">
        <f>VLOOKUP($A312,'SAP- FACT'!$A:$AE,19,0)</f>
        <v>45250</v>
      </c>
      <c r="H312" s="31" t="s">
        <v>8512</v>
      </c>
      <c r="I312" s="31" t="str">
        <f>VLOOKUP($A312,'SAP- FACT'!$A:$AE,3,0)</f>
        <v>Boleta</v>
      </c>
      <c r="J312" s="31" t="str">
        <f>IF(VLOOKUP($A312,'SAP- FACT'!$A:$AE,15,0)=0,"PEN","USD")</f>
        <v>PEN</v>
      </c>
      <c r="K312" s="31" t="s">
        <v>8499</v>
      </c>
      <c r="L312" s="31">
        <v>1</v>
      </c>
      <c r="M312" s="33">
        <f>IF(J312="PEN",VLOOKUP($A312,'SAP- FACT'!$A:$AE,14,0),VLOOKUP($A312,'SAP- FACT'!$A:$AE,15,0))</f>
        <v>18.77</v>
      </c>
      <c r="N312" s="31" t="str">
        <f>IF(VLOOKUP($A312,'SAP- FACT'!$A:$AE,15,0)=0,"PEN","USD")</f>
        <v>PEN</v>
      </c>
      <c r="O312" s="31" t="str">
        <f>VLOOKUP($A312,'SAP- FACT'!$A:$AE,4,0)</f>
        <v>Juntoz - CONTADO / CASH - PE 4825 JUNTOZ Basado en Entregas 09-0010-00057452</v>
      </c>
    </row>
    <row r="313" spans="1:15" x14ac:dyDescent="0.2">
      <c r="A313" s="31">
        <f t="shared" si="4"/>
        <v>312</v>
      </c>
      <c r="B313" s="31" t="str">
        <f>VLOOKUP($A313,'SAP- FACT'!$A:$AE,12,0)</f>
        <v>ESPINOZA CHINGA,ALEXIS X</v>
      </c>
      <c r="C313" s="31" t="str">
        <f>VLOOKUP($A313,'SAP- FACT'!$A:$AE,2,0)</f>
        <v>B010-00017029</v>
      </c>
      <c r="D313" s="31" t="str">
        <f>VLOOKUP($A313,'SAP- FACT'!$A:$AE,2,0)</f>
        <v>B010-00017029</v>
      </c>
      <c r="E313" s="32">
        <v>45566</v>
      </c>
      <c r="F313" s="32">
        <f>VLOOKUP($A313,'SAP- FACT'!$A:$AE,5,0)</f>
        <v>45274</v>
      </c>
      <c r="G313" s="32">
        <f>VLOOKUP($A313,'SAP- FACT'!$A:$AE,19,0)</f>
        <v>45274</v>
      </c>
      <c r="H313" s="31" t="s">
        <v>8512</v>
      </c>
      <c r="I313" s="31" t="str">
        <f>VLOOKUP($A313,'SAP- FACT'!$A:$AE,3,0)</f>
        <v>Boleta</v>
      </c>
      <c r="J313" s="31" t="str">
        <f>IF(VLOOKUP($A313,'SAP- FACT'!$A:$AE,15,0)=0,"PEN","USD")</f>
        <v>PEN</v>
      </c>
      <c r="K313" s="31" t="s">
        <v>8499</v>
      </c>
      <c r="L313" s="31">
        <v>1</v>
      </c>
      <c r="M313" s="33">
        <f>IF(J313="PEN",VLOOKUP($A313,'SAP- FACT'!$A:$AE,14,0),VLOOKUP($A313,'SAP- FACT'!$A:$AE,15,0))</f>
        <v>18.77</v>
      </c>
      <c r="N313" s="31" t="str">
        <f>IF(VLOOKUP($A313,'SAP- FACT'!$A:$AE,15,0)=0,"PEN","USD")</f>
        <v>PEN</v>
      </c>
      <c r="O313" s="31" t="str">
        <f>VLOOKUP($A313,'SAP- FACT'!$A:$AE,4,0)</f>
        <v>Juntoz - CONTADO / CASH - PE 5308 JUNTOZ Basado en Entregas 09-0010-00057884</v>
      </c>
    </row>
    <row r="314" spans="1:15" x14ac:dyDescent="0.2">
      <c r="A314" s="31">
        <f t="shared" si="4"/>
        <v>313</v>
      </c>
      <c r="B314" s="31" t="str">
        <f>VLOOKUP($A314,'SAP- FACT'!$A:$AE,12,0)</f>
        <v>URBINA TINEDO,ELIZABETH VANESSA</v>
      </c>
      <c r="C314" s="31" t="str">
        <f>VLOOKUP($A314,'SAP- FACT'!$A:$AE,2,0)</f>
        <v>B010-00018735</v>
      </c>
      <c r="D314" s="31" t="str">
        <f>VLOOKUP($A314,'SAP- FACT'!$A:$AE,2,0)</f>
        <v>B010-00018735</v>
      </c>
      <c r="E314" s="32">
        <v>45566</v>
      </c>
      <c r="F314" s="32">
        <f>VLOOKUP($A314,'SAP- FACT'!$A:$AE,5,0)</f>
        <v>45412</v>
      </c>
      <c r="G314" s="32">
        <f>VLOOKUP($A314,'SAP- FACT'!$A:$AE,19,0)</f>
        <v>45412</v>
      </c>
      <c r="H314" s="31" t="s">
        <v>8512</v>
      </c>
      <c r="I314" s="31" t="str">
        <f>VLOOKUP($A314,'SAP- FACT'!$A:$AE,3,0)</f>
        <v>Boleta</v>
      </c>
      <c r="J314" s="31" t="str">
        <f>IF(VLOOKUP($A314,'SAP- FACT'!$A:$AE,15,0)=0,"PEN","USD")</f>
        <v>PEN</v>
      </c>
      <c r="K314" s="31" t="s">
        <v>8499</v>
      </c>
      <c r="L314" s="31">
        <v>1</v>
      </c>
      <c r="M314" s="33">
        <f>IF(J314="PEN",VLOOKUP($A314,'SAP- FACT'!$A:$AE,14,0),VLOOKUP($A314,'SAP- FACT'!$A:$AE,15,0))</f>
        <v>18.78</v>
      </c>
      <c r="N314" s="31" t="str">
        <f>IF(VLOOKUP($A314,'SAP- FACT'!$A:$AE,15,0)=0,"PEN","USD")</f>
        <v>PEN</v>
      </c>
      <c r="O314" s="31" t="str">
        <f>VLOOKUP($A314,'SAP- FACT'!$A:$AE,4,0)</f>
        <v>Juntoz - CONTADO / CASH - PE 2096 JUNTOZ Basado en Entregas 09-0007-00000132</v>
      </c>
    </row>
    <row r="315" spans="1:15" x14ac:dyDescent="0.2">
      <c r="A315" s="31">
        <f t="shared" si="4"/>
        <v>314</v>
      </c>
      <c r="B315" s="31" t="str">
        <f>VLOOKUP($A315,'SAP- FACT'!$A:$AE,12,0)</f>
        <v>FUENTES PALOMINO BRIAND</v>
      </c>
      <c r="C315" s="31" t="str">
        <f>VLOOKUP($A315,'SAP- FACT'!$A:$AE,2,0)</f>
        <v>B010-00018870</v>
      </c>
      <c r="D315" s="31" t="str">
        <f>VLOOKUP($A315,'SAP- FACT'!$A:$AE,2,0)</f>
        <v>B010-00018870</v>
      </c>
      <c r="E315" s="32">
        <v>45566</v>
      </c>
      <c r="F315" s="32">
        <f>VLOOKUP($A315,'SAP- FACT'!$A:$AE,5,0)</f>
        <v>45428</v>
      </c>
      <c r="G315" s="32">
        <f>VLOOKUP($A315,'SAP- FACT'!$A:$AE,19,0)</f>
        <v>45428</v>
      </c>
      <c r="H315" s="31" t="s">
        <v>8512</v>
      </c>
      <c r="I315" s="31" t="str">
        <f>VLOOKUP($A315,'SAP- FACT'!$A:$AE,3,0)</f>
        <v>Boleta</v>
      </c>
      <c r="J315" s="31" t="str">
        <f>IF(VLOOKUP($A315,'SAP- FACT'!$A:$AE,15,0)=0,"PEN","USD")</f>
        <v>PEN</v>
      </c>
      <c r="K315" s="31" t="s">
        <v>8499</v>
      </c>
      <c r="L315" s="31">
        <v>1</v>
      </c>
      <c r="M315" s="33">
        <f>IF(J315="PEN",VLOOKUP($A315,'SAP- FACT'!$A:$AE,14,0),VLOOKUP($A315,'SAP- FACT'!$A:$AE,15,0))</f>
        <v>18.97</v>
      </c>
      <c r="N315" s="31" t="str">
        <f>IF(VLOOKUP($A315,'SAP- FACT'!$A:$AE,15,0)=0,"PEN","USD")</f>
        <v>PEN</v>
      </c>
      <c r="O315" s="31" t="str">
        <f>VLOOKUP($A315,'SAP- FACT'!$A:$AE,4,0)</f>
        <v>Ecom - CONTADO / CASH - PE 2357 TEL: 994855828 Basado en Pedidos de client</v>
      </c>
    </row>
    <row r="316" spans="1:15" x14ac:dyDescent="0.2">
      <c r="A316" s="31">
        <f t="shared" si="4"/>
        <v>315</v>
      </c>
      <c r="B316" s="31" t="str">
        <f>VLOOKUP($A316,'SAP- FACT'!$A:$AE,12,0)</f>
        <v>INDUSTRIAS Y SERVICIOS GENERALES AGROTEX P &amp; J DEL PERU E.I.R.L.</v>
      </c>
      <c r="C316" s="31" t="str">
        <f>VLOOKUP($A316,'SAP- FACT'!$A:$AE,2,0)</f>
        <v>F010-00024613</v>
      </c>
      <c r="D316" s="31" t="str">
        <f>VLOOKUP($A316,'SAP- FACT'!$A:$AE,2,0)</f>
        <v>F010-00024613</v>
      </c>
      <c r="E316" s="32">
        <v>45566</v>
      </c>
      <c r="F316" s="32">
        <f>VLOOKUP($A316,'SAP- FACT'!$A:$AE,5,0)</f>
        <v>45414</v>
      </c>
      <c r="G316" s="32">
        <f>VLOOKUP($A316,'SAP- FACT'!$A:$AE,19,0)</f>
        <v>45414</v>
      </c>
      <c r="H316" s="31" t="s">
        <v>8512</v>
      </c>
      <c r="I316" s="31" t="str">
        <f>VLOOKUP($A316,'SAP- FACT'!$A:$AE,3,0)</f>
        <v>Factura</v>
      </c>
      <c r="J316" s="31" t="str">
        <f>IF(VLOOKUP($A316,'SAP- FACT'!$A:$AE,15,0)=0,"PEN","USD")</f>
        <v>PEN</v>
      </c>
      <c r="K316" s="31" t="s">
        <v>8499</v>
      </c>
      <c r="L316" s="31">
        <v>1</v>
      </c>
      <c r="M316" s="33">
        <f>IF(J316="PEN",VLOOKUP($A316,'SAP- FACT'!$A:$AE,14,0),VLOOKUP($A316,'SAP- FACT'!$A:$AE,15,0))</f>
        <v>19.36</v>
      </c>
      <c r="N316" s="31" t="str">
        <f>IF(VLOOKUP($A316,'SAP- FACT'!$A:$AE,15,0)=0,"PEN","USD")</f>
        <v>PEN</v>
      </c>
      <c r="O316" s="31" t="str">
        <f>VLOOKUP($A316,'SAP- FACT'!$A:$AE,4,0)</f>
        <v>Venta Asistida - CONTADO / CASH - Facturas clientes - C20606602031</v>
      </c>
    </row>
    <row r="317" spans="1:15" x14ac:dyDescent="0.2">
      <c r="A317" s="31">
        <f t="shared" si="4"/>
        <v>316</v>
      </c>
      <c r="B317" s="31" t="str">
        <f>VLOOKUP($A317,'SAP- FACT'!$A:$AE,12,0)</f>
        <v>SALDARRIAGA STEPHANY</v>
      </c>
      <c r="C317" s="31" t="str">
        <f>VLOOKUP($A317,'SAP- FACT'!$A:$AE,2,0)</f>
        <v>B010-00019639</v>
      </c>
      <c r="D317" s="31" t="str">
        <f>VLOOKUP($A317,'SAP- FACT'!$A:$AE,2,0)</f>
        <v>B010-00019639</v>
      </c>
      <c r="E317" s="32">
        <v>45566</v>
      </c>
      <c r="F317" s="32">
        <f>VLOOKUP($A317,'SAP- FACT'!$A:$AE,5,0)</f>
        <v>45495</v>
      </c>
      <c r="G317" s="32">
        <f>VLOOKUP($A317,'SAP- FACT'!$A:$AE,19,0)</f>
        <v>45495</v>
      </c>
      <c r="H317" s="31" t="s">
        <v>8512</v>
      </c>
      <c r="I317" s="31" t="str">
        <f>VLOOKUP($A317,'SAP- FACT'!$A:$AE,3,0)</f>
        <v>Boleta</v>
      </c>
      <c r="J317" s="31" t="str">
        <f>IF(VLOOKUP($A317,'SAP- FACT'!$A:$AE,15,0)=0,"PEN","USD")</f>
        <v>PEN</v>
      </c>
      <c r="K317" s="31" t="s">
        <v>8499</v>
      </c>
      <c r="L317" s="31">
        <v>1</v>
      </c>
      <c r="M317" s="33">
        <f>IF(J317="PEN",VLOOKUP($A317,'SAP- FACT'!$A:$AE,14,0),VLOOKUP($A317,'SAP- FACT'!$A:$AE,15,0))</f>
        <v>19.43</v>
      </c>
      <c r="N317" s="31" t="str">
        <f>IF(VLOOKUP($A317,'SAP- FACT'!$A:$AE,15,0)=0,"PEN","USD")</f>
        <v>PEN</v>
      </c>
      <c r="O317" s="31" t="str">
        <f>VLOOKUP($A317,'SAP- FACT'!$A:$AE,4,0)</f>
        <v>Ecom - CONTADO / CASH - PE 3642 TEL: 971948114 RECOJO Basado en Pedidos de</v>
      </c>
    </row>
    <row r="318" spans="1:15" x14ac:dyDescent="0.2">
      <c r="A318" s="31">
        <f t="shared" si="4"/>
        <v>317</v>
      </c>
      <c r="B318" s="31" t="str">
        <f>VLOOKUP($A318,'SAP- FACT'!$A:$AE,12,0)</f>
        <v>QUISPE MONTES,JOSE ALBERTO</v>
      </c>
      <c r="C318" s="31" t="str">
        <f>VLOOKUP($A318,'SAP- FACT'!$A:$AE,2,0)</f>
        <v>B010-00018096</v>
      </c>
      <c r="D318" s="31" t="str">
        <f>VLOOKUP($A318,'SAP- FACT'!$A:$AE,2,0)</f>
        <v>B010-00018096</v>
      </c>
      <c r="E318" s="32">
        <v>45566</v>
      </c>
      <c r="F318" s="32">
        <f>VLOOKUP($A318,'SAP- FACT'!$A:$AE,5,0)</f>
        <v>45351</v>
      </c>
      <c r="G318" s="32">
        <f>VLOOKUP($A318,'SAP- FACT'!$A:$AE,19,0)</f>
        <v>45351</v>
      </c>
      <c r="H318" s="31" t="s">
        <v>8512</v>
      </c>
      <c r="I318" s="31" t="str">
        <f>VLOOKUP($A318,'SAP- FACT'!$A:$AE,3,0)</f>
        <v>Boleta</v>
      </c>
      <c r="J318" s="31" t="str">
        <f>IF(VLOOKUP($A318,'SAP- FACT'!$A:$AE,15,0)=0,"PEN","USD")</f>
        <v>PEN</v>
      </c>
      <c r="K318" s="31" t="s">
        <v>8499</v>
      </c>
      <c r="L318" s="31">
        <v>1</v>
      </c>
      <c r="M318" s="33">
        <f>IF(J318="PEN",VLOOKUP($A318,'SAP- FACT'!$A:$AE,14,0),VLOOKUP($A318,'SAP- FACT'!$A:$AE,15,0))</f>
        <v>19.61</v>
      </c>
      <c r="N318" s="31" t="str">
        <f>IF(VLOOKUP($A318,'SAP- FACT'!$A:$AE,15,0)=0,"PEN","USD")</f>
        <v>PEN</v>
      </c>
      <c r="O318" s="31" t="str">
        <f>VLOOKUP($A318,'SAP- FACT'!$A:$AE,4,0)</f>
        <v>Juntoz - CONTADO / CASH - PE 1011 JUNTOZ Basado en Entregas 09-0010-00059129</v>
      </c>
    </row>
    <row r="319" spans="1:15" x14ac:dyDescent="0.2">
      <c r="A319" s="31">
        <f t="shared" si="4"/>
        <v>318</v>
      </c>
      <c r="B319" s="31" t="str">
        <f>VLOOKUP($A319,'SAP- FACT'!$A:$AE,12,0)</f>
        <v>MAYORCA MUNIVE,GONZALO ORLANDO</v>
      </c>
      <c r="C319" s="31" t="str">
        <f>VLOOKUP($A319,'SAP- FACT'!$A:$AE,2,0)</f>
        <v>B010-00018435</v>
      </c>
      <c r="D319" s="31" t="str">
        <f>VLOOKUP($A319,'SAP- FACT'!$A:$AE,2,0)</f>
        <v>B010-00018435</v>
      </c>
      <c r="E319" s="32">
        <v>45566</v>
      </c>
      <c r="F319" s="32">
        <f>VLOOKUP($A319,'SAP- FACT'!$A:$AE,5,0)</f>
        <v>45390</v>
      </c>
      <c r="G319" s="32">
        <f>VLOOKUP($A319,'SAP- FACT'!$A:$AE,19,0)</f>
        <v>45390</v>
      </c>
      <c r="H319" s="31" t="s">
        <v>8512</v>
      </c>
      <c r="I319" s="31" t="str">
        <f>VLOOKUP($A319,'SAP- FACT'!$A:$AE,3,0)</f>
        <v>Boleta</v>
      </c>
      <c r="J319" s="31" t="str">
        <f>IF(VLOOKUP($A319,'SAP- FACT'!$A:$AE,15,0)=0,"PEN","USD")</f>
        <v>PEN</v>
      </c>
      <c r="K319" s="31" t="s">
        <v>8499</v>
      </c>
      <c r="L319" s="31">
        <v>1</v>
      </c>
      <c r="M319" s="33">
        <f>IF(J319="PEN",VLOOKUP($A319,'SAP- FACT'!$A:$AE,14,0),VLOOKUP($A319,'SAP- FACT'!$A:$AE,15,0))</f>
        <v>19.84</v>
      </c>
      <c r="N319" s="31" t="str">
        <f>IF(VLOOKUP($A319,'SAP- FACT'!$A:$AE,15,0)=0,"PEN","USD")</f>
        <v>PEN</v>
      </c>
      <c r="O319" s="31" t="str">
        <f>VLOOKUP($A319,'SAP- FACT'!$A:$AE,4,0)</f>
        <v>Ripley - CONTADO / CASH - PE 1591 RIPLEY Basado en Entregas 09-0010-00059670</v>
      </c>
    </row>
    <row r="320" spans="1:15" x14ac:dyDescent="0.2">
      <c r="A320" s="31">
        <f t="shared" si="4"/>
        <v>319</v>
      </c>
      <c r="B320" s="31" t="str">
        <f>VLOOKUP($A320,'SAP- FACT'!$A:$AE,12,0)</f>
        <v>SCHULER CAVERO XIOMARA TAIS</v>
      </c>
      <c r="C320" s="31" t="str">
        <f>VLOOKUP($A320,'SAP- FACT'!$A:$AE,2,0)</f>
        <v>B010-00020091</v>
      </c>
      <c r="D320" s="31" t="str">
        <f>VLOOKUP($A320,'SAP- FACT'!$A:$AE,2,0)</f>
        <v>B010-00020091</v>
      </c>
      <c r="E320" s="32">
        <v>45566</v>
      </c>
      <c r="F320" s="32">
        <f>VLOOKUP($A320,'SAP- FACT'!$A:$AE,5,0)</f>
        <v>45526</v>
      </c>
      <c r="G320" s="32">
        <f>VLOOKUP($A320,'SAP- FACT'!$A:$AE,19,0)</f>
        <v>45526</v>
      </c>
      <c r="H320" s="31" t="s">
        <v>8512</v>
      </c>
      <c r="I320" s="31" t="str">
        <f>VLOOKUP($A320,'SAP- FACT'!$A:$AE,3,0)</f>
        <v>Boleta</v>
      </c>
      <c r="J320" s="31" t="str">
        <f>IF(VLOOKUP($A320,'SAP- FACT'!$A:$AE,15,0)=0,"PEN","USD")</f>
        <v>PEN</v>
      </c>
      <c r="K320" s="31" t="s">
        <v>8499</v>
      </c>
      <c r="L320" s="31">
        <v>1</v>
      </c>
      <c r="M320" s="33">
        <f>IF(J320="PEN",VLOOKUP($A320,'SAP- FACT'!$A:$AE,14,0),VLOOKUP($A320,'SAP- FACT'!$A:$AE,15,0))</f>
        <v>20.67</v>
      </c>
      <c r="N320" s="31" t="str">
        <f>IF(VLOOKUP($A320,'SAP- FACT'!$A:$AE,15,0)=0,"PEN","USD")</f>
        <v>PEN</v>
      </c>
      <c r="O320" s="31" t="str">
        <f>VLOOKUP($A320,'SAP- FACT'!$A:$AE,4,0)</f>
        <v>Ecom - CONTADO / CASH - PE 4294 TEL: 961775149 ENVÍO Basado en Pedidos de</v>
      </c>
    </row>
    <row r="321" spans="1:15" x14ac:dyDescent="0.2">
      <c r="A321" s="31">
        <f t="shared" si="4"/>
        <v>320</v>
      </c>
      <c r="B321" s="31" t="str">
        <f>VLOOKUP($A321,'SAP- FACT'!$A:$AE,12,0)</f>
        <v>PACHAS HERRERA SINDY LIZETH</v>
      </c>
      <c r="C321" s="31" t="str">
        <f>VLOOKUP($A321,'SAP- FACT'!$A:$AE,2,0)</f>
        <v>F010-00025011</v>
      </c>
      <c r="D321" s="31" t="str">
        <f>VLOOKUP($A321,'SAP- FACT'!$A:$AE,2,0)</f>
        <v>F010-00025011</v>
      </c>
      <c r="E321" s="32">
        <v>45566</v>
      </c>
      <c r="F321" s="32">
        <f>VLOOKUP($A321,'SAP- FACT'!$A:$AE,5,0)</f>
        <v>45454</v>
      </c>
      <c r="G321" s="32">
        <f>VLOOKUP($A321,'SAP- FACT'!$A:$AE,19,0)</f>
        <v>45454</v>
      </c>
      <c r="H321" s="31" t="s">
        <v>8512</v>
      </c>
      <c r="I321" s="31" t="str">
        <f>VLOOKUP($A321,'SAP- FACT'!$A:$AE,3,0)</f>
        <v>Factura</v>
      </c>
      <c r="J321" s="31" t="str">
        <f>IF(VLOOKUP($A321,'SAP- FACT'!$A:$AE,15,0)=0,"PEN","USD")</f>
        <v>PEN</v>
      </c>
      <c r="K321" s="31" t="s">
        <v>8499</v>
      </c>
      <c r="L321" s="31">
        <v>1</v>
      </c>
      <c r="M321" s="33">
        <f>IF(J321="PEN",VLOOKUP($A321,'SAP- FACT'!$A:$AE,14,0),VLOOKUP($A321,'SAP- FACT'!$A:$AE,15,0))</f>
        <v>20.68</v>
      </c>
      <c r="N321" s="31" t="str">
        <f>IF(VLOOKUP($A321,'SAP- FACT'!$A:$AE,15,0)=0,"PEN","USD")</f>
        <v>PEN</v>
      </c>
      <c r="O321" s="31" t="str">
        <f>VLOOKUP($A321,'SAP- FACT'!$A:$AE,4,0)</f>
        <v>Venta Asistida - CONTADO / CASH - Facturas clientes - C10463866533</v>
      </c>
    </row>
    <row r="322" spans="1:15" x14ac:dyDescent="0.2">
      <c r="A322" s="31">
        <f t="shared" si="4"/>
        <v>321</v>
      </c>
      <c r="B322" s="31" t="str">
        <f>VLOOKUP($A322,'SAP- FACT'!$A:$AE,12,0)</f>
        <v>DAVILA LLATA,ANGIE LUCERO</v>
      </c>
      <c r="C322" s="31" t="str">
        <f>VLOOKUP($A322,'SAP- FACT'!$A:$AE,2,0)</f>
        <v>B010-00018205</v>
      </c>
      <c r="D322" s="31" t="str">
        <f>VLOOKUP($A322,'SAP- FACT'!$A:$AE,2,0)</f>
        <v>B010-00018205</v>
      </c>
      <c r="E322" s="32">
        <v>45566</v>
      </c>
      <c r="F322" s="32">
        <f>VLOOKUP($A322,'SAP- FACT'!$A:$AE,5,0)</f>
        <v>45366</v>
      </c>
      <c r="G322" s="32">
        <f>VLOOKUP($A322,'SAP- FACT'!$A:$AE,19,0)</f>
        <v>45366</v>
      </c>
      <c r="H322" s="31" t="s">
        <v>8512</v>
      </c>
      <c r="I322" s="31" t="str">
        <f>VLOOKUP($A322,'SAP- FACT'!$A:$AE,3,0)</f>
        <v>Boleta</v>
      </c>
      <c r="J322" s="31" t="str">
        <f>IF(VLOOKUP($A322,'SAP- FACT'!$A:$AE,15,0)=0,"PEN","USD")</f>
        <v>PEN</v>
      </c>
      <c r="K322" s="31" t="s">
        <v>8499</v>
      </c>
      <c r="L322" s="31">
        <v>1</v>
      </c>
      <c r="M322" s="33">
        <f>IF(J322="PEN",VLOOKUP($A322,'SAP- FACT'!$A:$AE,14,0),VLOOKUP($A322,'SAP- FACT'!$A:$AE,15,0))</f>
        <v>20.7</v>
      </c>
      <c r="N322" s="31" t="str">
        <f>IF(VLOOKUP($A322,'SAP- FACT'!$A:$AE,15,0)=0,"PEN","USD")</f>
        <v>PEN</v>
      </c>
      <c r="O322" s="31" t="str">
        <f>VLOOKUP($A322,'SAP- FACT'!$A:$AE,4,0)</f>
        <v>Juntoz - CONTADO / CASH - PE 1231 JUNTOZ Basado en Entregas 09-0010-00059333</v>
      </c>
    </row>
    <row r="323" spans="1:15" x14ac:dyDescent="0.2">
      <c r="A323" s="31">
        <f t="shared" ref="A323:A386" si="5">ROW()-1</f>
        <v>322</v>
      </c>
      <c r="B323" s="31" t="str">
        <f>VLOOKUP($A323,'SAP- FACT'!$A:$AE,12,0)</f>
        <v>SOTO PALACIOS,ELIZABEHT DEL ROSARIO</v>
      </c>
      <c r="C323" s="31" t="str">
        <f>VLOOKUP($A323,'SAP- FACT'!$A:$AE,2,0)</f>
        <v>B010-00017700</v>
      </c>
      <c r="D323" s="31" t="str">
        <f>VLOOKUP($A323,'SAP- FACT'!$A:$AE,2,0)</f>
        <v>B010-00017700</v>
      </c>
      <c r="E323" s="32">
        <v>45566</v>
      </c>
      <c r="F323" s="32">
        <f>VLOOKUP($A323,'SAP- FACT'!$A:$AE,5,0)</f>
        <v>45313</v>
      </c>
      <c r="G323" s="32">
        <f>VLOOKUP($A323,'SAP- FACT'!$A:$AE,19,0)</f>
        <v>45313</v>
      </c>
      <c r="H323" s="31" t="s">
        <v>8512</v>
      </c>
      <c r="I323" s="31" t="str">
        <f>VLOOKUP($A323,'SAP- FACT'!$A:$AE,3,0)</f>
        <v>Boleta</v>
      </c>
      <c r="J323" s="31" t="str">
        <f>IF(VLOOKUP($A323,'SAP- FACT'!$A:$AE,15,0)=0,"PEN","USD")</f>
        <v>PEN</v>
      </c>
      <c r="K323" s="31" t="s">
        <v>8499</v>
      </c>
      <c r="L323" s="31">
        <v>1</v>
      </c>
      <c r="M323" s="33">
        <f>IF(J323="PEN",VLOOKUP($A323,'SAP- FACT'!$A:$AE,14,0),VLOOKUP($A323,'SAP- FACT'!$A:$AE,15,0))</f>
        <v>20.71</v>
      </c>
      <c r="N323" s="31" t="str">
        <f>IF(VLOOKUP($A323,'SAP- FACT'!$A:$AE,15,0)=0,"PEN","USD")</f>
        <v>PEN</v>
      </c>
      <c r="O323" s="31" t="str">
        <f>VLOOKUP($A323,'SAP- FACT'!$A:$AE,4,0)</f>
        <v>Promart - Intercorp - CONTADO / CASH - PE 0302 PROMART Basado en Entregas 09-0010-0005851</v>
      </c>
    </row>
    <row r="324" spans="1:15" x14ac:dyDescent="0.2">
      <c r="A324" s="31">
        <f t="shared" si="5"/>
        <v>323</v>
      </c>
      <c r="B324" s="31" t="str">
        <f>VLOOKUP($A324,'SAP- FACT'!$A:$AE,12,0)</f>
        <v>SIMEON HENOSTROZA,NOHELY ELVA</v>
      </c>
      <c r="C324" s="31" t="str">
        <f>VLOOKUP($A324,'SAP- FACT'!$A:$AE,2,0)</f>
        <v>B010-00017884</v>
      </c>
      <c r="D324" s="31" t="str">
        <f>VLOOKUP($A324,'SAP- FACT'!$A:$AE,2,0)</f>
        <v>B010-00017884</v>
      </c>
      <c r="E324" s="32">
        <v>45566</v>
      </c>
      <c r="F324" s="32">
        <f>VLOOKUP($A324,'SAP- FACT'!$A:$AE,5,0)</f>
        <v>45330</v>
      </c>
      <c r="G324" s="32">
        <f>VLOOKUP($A324,'SAP- FACT'!$A:$AE,19,0)</f>
        <v>45330</v>
      </c>
      <c r="H324" s="31" t="s">
        <v>8512</v>
      </c>
      <c r="I324" s="31" t="str">
        <f>VLOOKUP($A324,'SAP- FACT'!$A:$AE,3,0)</f>
        <v>Boleta</v>
      </c>
      <c r="J324" s="31" t="str">
        <f>IF(VLOOKUP($A324,'SAP- FACT'!$A:$AE,15,0)=0,"PEN","USD")</f>
        <v>PEN</v>
      </c>
      <c r="K324" s="31" t="s">
        <v>8499</v>
      </c>
      <c r="L324" s="31">
        <v>1</v>
      </c>
      <c r="M324" s="33">
        <f>IF(J324="PEN",VLOOKUP($A324,'SAP- FACT'!$A:$AE,14,0),VLOOKUP($A324,'SAP- FACT'!$A:$AE,15,0))</f>
        <v>20.77</v>
      </c>
      <c r="N324" s="31" t="str">
        <f>IF(VLOOKUP($A324,'SAP- FACT'!$A:$AE,15,0)=0,"PEN","USD")</f>
        <v>PEN</v>
      </c>
      <c r="O324" s="31" t="str">
        <f>VLOOKUP($A324,'SAP- FACT'!$A:$AE,4,0)</f>
        <v>Juntoz - CONTADO / CASH - PE 0608 JUNTOZ Basado en Entregas 09-0010-00058752</v>
      </c>
    </row>
    <row r="325" spans="1:15" x14ac:dyDescent="0.2">
      <c r="A325" s="31">
        <f t="shared" si="5"/>
        <v>324</v>
      </c>
      <c r="B325" s="31" t="str">
        <f>VLOOKUP($A325,'SAP- FACT'!$A:$AE,12,0)</f>
        <v>RUBINI AIRALDI,GUILLERMO ALDO JOSE</v>
      </c>
      <c r="C325" s="31" t="str">
        <f>VLOOKUP($A325,'SAP- FACT'!$A:$AE,2,0)</f>
        <v>B010-00018091</v>
      </c>
      <c r="D325" s="31" t="str">
        <f>VLOOKUP($A325,'SAP- FACT'!$A:$AE,2,0)</f>
        <v>B010-00018091</v>
      </c>
      <c r="E325" s="32">
        <v>45566</v>
      </c>
      <c r="F325" s="32">
        <f>VLOOKUP($A325,'SAP- FACT'!$A:$AE,5,0)</f>
        <v>45351</v>
      </c>
      <c r="G325" s="32">
        <f>VLOOKUP($A325,'SAP- FACT'!$A:$AE,19,0)</f>
        <v>45351</v>
      </c>
      <c r="H325" s="31" t="s">
        <v>8512</v>
      </c>
      <c r="I325" s="31" t="str">
        <f>VLOOKUP($A325,'SAP- FACT'!$A:$AE,3,0)</f>
        <v>Boleta</v>
      </c>
      <c r="J325" s="31" t="str">
        <f>IF(VLOOKUP($A325,'SAP- FACT'!$A:$AE,15,0)=0,"PEN","USD")</f>
        <v>PEN</v>
      </c>
      <c r="K325" s="31" t="s">
        <v>8499</v>
      </c>
      <c r="L325" s="31">
        <v>1</v>
      </c>
      <c r="M325" s="33">
        <f>IF(J325="PEN",VLOOKUP($A325,'SAP- FACT'!$A:$AE,14,0),VLOOKUP($A325,'SAP- FACT'!$A:$AE,15,0))</f>
        <v>20.77</v>
      </c>
      <c r="N325" s="31" t="str">
        <f>IF(VLOOKUP($A325,'SAP- FACT'!$A:$AE,15,0)=0,"PEN","USD")</f>
        <v>PEN</v>
      </c>
      <c r="O325" s="31" t="str">
        <f>VLOOKUP($A325,'SAP- FACT'!$A:$AE,4,0)</f>
        <v>Juntoz - CONTADO / CASH - PE 0908 JUTOZ Basado en Entregas 09-0010-00059045.</v>
      </c>
    </row>
    <row r="326" spans="1:15" x14ac:dyDescent="0.2">
      <c r="A326" s="31">
        <f t="shared" si="5"/>
        <v>325</v>
      </c>
      <c r="B326" s="31" t="str">
        <f>VLOOKUP($A326,'SAP- FACT'!$A:$AE,12,0)</f>
        <v>ALAVE ALICIA</v>
      </c>
      <c r="C326" s="31" t="str">
        <f>VLOOKUP($A326,'SAP- FACT'!$A:$AE,2,0)</f>
        <v>B010-00018580</v>
      </c>
      <c r="D326" s="31" t="str">
        <f>VLOOKUP($A326,'SAP- FACT'!$A:$AE,2,0)</f>
        <v>B010-00018580</v>
      </c>
      <c r="E326" s="32">
        <v>45566</v>
      </c>
      <c r="F326" s="32">
        <f>VLOOKUP($A326,'SAP- FACT'!$A:$AE,5,0)</f>
        <v>45404</v>
      </c>
      <c r="G326" s="32">
        <f>VLOOKUP($A326,'SAP- FACT'!$A:$AE,19,0)</f>
        <v>45404</v>
      </c>
      <c r="H326" s="31" t="s">
        <v>8512</v>
      </c>
      <c r="I326" s="31" t="str">
        <f>VLOOKUP($A326,'SAP- FACT'!$A:$AE,3,0)</f>
        <v>Boleta</v>
      </c>
      <c r="J326" s="31" t="str">
        <f>IF(VLOOKUP($A326,'SAP- FACT'!$A:$AE,15,0)=0,"PEN","USD")</f>
        <v>PEN</v>
      </c>
      <c r="K326" s="31" t="s">
        <v>8499</v>
      </c>
      <c r="L326" s="31">
        <v>1</v>
      </c>
      <c r="M326" s="33">
        <f>IF(J326="PEN",VLOOKUP($A326,'SAP- FACT'!$A:$AE,14,0),VLOOKUP($A326,'SAP- FACT'!$A:$AE,15,0))</f>
        <v>20.84</v>
      </c>
      <c r="N326" s="31" t="str">
        <f>IF(VLOOKUP($A326,'SAP- FACT'!$A:$AE,15,0)=0,"PEN","USD")</f>
        <v>PEN</v>
      </c>
      <c r="O326" s="31" t="str">
        <f>VLOOKUP($A326,'SAP- FACT'!$A:$AE,4,0)</f>
        <v>Ecom - CONTADO / CASH - PE 1846 TEL:944821977 Basado en Pedidos de cliente</v>
      </c>
    </row>
    <row r="327" spans="1:15" x14ac:dyDescent="0.2">
      <c r="A327" s="31">
        <f t="shared" si="5"/>
        <v>326</v>
      </c>
      <c r="B327" s="31" t="str">
        <f>VLOOKUP($A327,'SAP- FACT'!$A:$AE,12,0)</f>
        <v>CHACMANI MARCA,ANGELA KARINA</v>
      </c>
      <c r="C327" s="31" t="str">
        <f>VLOOKUP($A327,'SAP- FACT'!$A:$AE,2,0)</f>
        <v>B010-00020057</v>
      </c>
      <c r="D327" s="31" t="str">
        <f>VLOOKUP($A327,'SAP- FACT'!$A:$AE,2,0)</f>
        <v>B010-00020057</v>
      </c>
      <c r="E327" s="32">
        <v>45566</v>
      </c>
      <c r="F327" s="32">
        <f>VLOOKUP($A327,'SAP- FACT'!$A:$AE,5,0)</f>
        <v>45523</v>
      </c>
      <c r="G327" s="32">
        <f>VLOOKUP($A327,'SAP- FACT'!$A:$AE,19,0)</f>
        <v>45523</v>
      </c>
      <c r="H327" s="31" t="s">
        <v>8512</v>
      </c>
      <c r="I327" s="31" t="str">
        <f>VLOOKUP($A327,'SAP- FACT'!$A:$AE,3,0)</f>
        <v>Boleta</v>
      </c>
      <c r="J327" s="31" t="str">
        <f>IF(VLOOKUP($A327,'SAP- FACT'!$A:$AE,15,0)=0,"PEN","USD")</f>
        <v>PEN</v>
      </c>
      <c r="K327" s="31" t="s">
        <v>8499</v>
      </c>
      <c r="L327" s="31">
        <v>1</v>
      </c>
      <c r="M327" s="33">
        <f>IF(J327="PEN",VLOOKUP($A327,'SAP- FACT'!$A:$AE,14,0),VLOOKUP($A327,'SAP- FACT'!$A:$AE,15,0))</f>
        <v>20.85</v>
      </c>
      <c r="N327" s="31" t="str">
        <f>IF(VLOOKUP($A327,'SAP- FACT'!$A:$AE,15,0)=0,"PEN","USD")</f>
        <v>PEN</v>
      </c>
      <c r="O327" s="31" t="str">
        <f>VLOOKUP($A327,'SAP- FACT'!$A:$AE,4,0)</f>
        <v>Venta Asistida - CONTADO / CASH - PE 4231 MARVISUR ENVÍO DOMICILIO PARA:CHACMANI MAR</v>
      </c>
    </row>
    <row r="328" spans="1:15" x14ac:dyDescent="0.2">
      <c r="A328" s="31">
        <f t="shared" si="5"/>
        <v>327</v>
      </c>
      <c r="B328" s="31" t="str">
        <f>VLOOKUP($A328,'SAP- FACT'!$A:$AE,12,0)</f>
        <v>HUAMANI CUSTODIO,WHENG JOHNSON</v>
      </c>
      <c r="C328" s="31" t="str">
        <f>VLOOKUP($A328,'SAP- FACT'!$A:$AE,2,0)</f>
        <v>B010-00016745</v>
      </c>
      <c r="D328" s="31" t="str">
        <f>VLOOKUP($A328,'SAP- FACT'!$A:$AE,2,0)</f>
        <v>B010-00016745</v>
      </c>
      <c r="E328" s="32">
        <v>45566</v>
      </c>
      <c r="F328" s="32">
        <f>VLOOKUP($A328,'SAP- FACT'!$A:$AE,5,0)</f>
        <v>45245</v>
      </c>
      <c r="G328" s="32">
        <f>VLOOKUP($A328,'SAP- FACT'!$A:$AE,19,0)</f>
        <v>45245</v>
      </c>
      <c r="H328" s="31" t="s">
        <v>8512</v>
      </c>
      <c r="I328" s="31" t="str">
        <f>VLOOKUP($A328,'SAP- FACT'!$A:$AE,3,0)</f>
        <v>Boleta</v>
      </c>
      <c r="J328" s="31" t="str">
        <f>IF(VLOOKUP($A328,'SAP- FACT'!$A:$AE,15,0)=0,"PEN","USD")</f>
        <v>PEN</v>
      </c>
      <c r="K328" s="31" t="s">
        <v>8499</v>
      </c>
      <c r="L328" s="31">
        <v>1</v>
      </c>
      <c r="M328" s="33">
        <f>IF(J328="PEN",VLOOKUP($A328,'SAP- FACT'!$A:$AE,14,0),VLOOKUP($A328,'SAP- FACT'!$A:$AE,15,0))</f>
        <v>20.94</v>
      </c>
      <c r="N328" s="31" t="str">
        <f>IF(VLOOKUP($A328,'SAP- FACT'!$A:$AE,15,0)=0,"PEN","USD")</f>
        <v>PEN</v>
      </c>
      <c r="O328" s="31" t="str">
        <f>VLOOKUP($A328,'SAP- FACT'!$A:$AE,4,0)</f>
        <v>Juntoz - CONTADO / CASH - PE 4783 JUNTOZ Basado en Entregas 09-0010-00057416</v>
      </c>
    </row>
    <row r="329" spans="1:15" x14ac:dyDescent="0.2">
      <c r="A329" s="31">
        <f t="shared" si="5"/>
        <v>328</v>
      </c>
      <c r="B329" s="31" t="str">
        <f>VLOOKUP($A329,'SAP- FACT'!$A:$AE,12,0)</f>
        <v>MENIZ</v>
      </c>
      <c r="C329" s="31" t="str">
        <f>VLOOKUP($A329,'SAP- FACT'!$A:$AE,2,0)</f>
        <v>B010-00020168</v>
      </c>
      <c r="D329" s="31" t="str">
        <f>VLOOKUP($A329,'SAP- FACT'!$A:$AE,2,0)</f>
        <v>B010-00020168</v>
      </c>
      <c r="E329" s="32">
        <v>45566</v>
      </c>
      <c r="F329" s="32">
        <f>VLOOKUP($A329,'SAP- FACT'!$A:$AE,5,0)</f>
        <v>45530</v>
      </c>
      <c r="G329" s="32">
        <f>VLOOKUP($A329,'SAP- FACT'!$A:$AE,19,0)</f>
        <v>45530</v>
      </c>
      <c r="H329" s="31" t="s">
        <v>8512</v>
      </c>
      <c r="I329" s="31" t="str">
        <f>VLOOKUP($A329,'SAP- FACT'!$A:$AE,3,0)</f>
        <v>Boleta</v>
      </c>
      <c r="J329" s="31" t="str">
        <f>IF(VLOOKUP($A329,'SAP- FACT'!$A:$AE,15,0)=0,"PEN","USD")</f>
        <v>PEN</v>
      </c>
      <c r="K329" s="31" t="s">
        <v>8499</v>
      </c>
      <c r="L329" s="31">
        <v>1</v>
      </c>
      <c r="M329" s="33">
        <f>IF(J329="PEN",VLOOKUP($A329,'SAP- FACT'!$A:$AE,14,0),VLOOKUP($A329,'SAP- FACT'!$A:$AE,15,0))</f>
        <v>21</v>
      </c>
      <c r="N329" s="31" t="str">
        <f>IF(VLOOKUP($A329,'SAP- FACT'!$A:$AE,15,0)=0,"PEN","USD")</f>
        <v>PEN</v>
      </c>
      <c r="O329" s="31" t="str">
        <f>VLOOKUP($A329,'SAP- FACT'!$A:$AE,4,0)</f>
        <v>Nacional - CONTADO / CASH - PE 4399 Basado en Entregas 09-T010-00000997.</v>
      </c>
    </row>
    <row r="330" spans="1:15" x14ac:dyDescent="0.2">
      <c r="A330" s="31">
        <f t="shared" si="5"/>
        <v>329</v>
      </c>
      <c r="B330" s="31" t="str">
        <f>VLOOKUP($A330,'SAP- FACT'!$A:$AE,12,0)</f>
        <v>VILCA DANIEL</v>
      </c>
      <c r="C330" s="31" t="str">
        <f>VLOOKUP($A330,'SAP- FACT'!$A:$AE,2,0)</f>
        <v>B010-00019060</v>
      </c>
      <c r="D330" s="31" t="str">
        <f>VLOOKUP($A330,'SAP- FACT'!$A:$AE,2,0)</f>
        <v>B010-00019060</v>
      </c>
      <c r="E330" s="32">
        <v>45566</v>
      </c>
      <c r="F330" s="32">
        <f>VLOOKUP($A330,'SAP- FACT'!$A:$AE,5,0)</f>
        <v>45442</v>
      </c>
      <c r="G330" s="32">
        <f>VLOOKUP($A330,'SAP- FACT'!$A:$AE,19,0)</f>
        <v>45442</v>
      </c>
      <c r="H330" s="31" t="s">
        <v>8512</v>
      </c>
      <c r="I330" s="31" t="str">
        <f>VLOOKUP($A330,'SAP- FACT'!$A:$AE,3,0)</f>
        <v>Boleta</v>
      </c>
      <c r="J330" s="31" t="str">
        <f>IF(VLOOKUP($A330,'SAP- FACT'!$A:$AE,15,0)=0,"PEN","USD")</f>
        <v>PEN</v>
      </c>
      <c r="K330" s="31" t="s">
        <v>8499</v>
      </c>
      <c r="L330" s="31">
        <v>1</v>
      </c>
      <c r="M330" s="33">
        <f>IF(J330="PEN",VLOOKUP($A330,'SAP- FACT'!$A:$AE,14,0),VLOOKUP($A330,'SAP- FACT'!$A:$AE,15,0))</f>
        <v>21</v>
      </c>
      <c r="N330" s="31" t="str">
        <f>IF(VLOOKUP($A330,'SAP- FACT'!$A:$AE,15,0)=0,"PEN","USD")</f>
        <v>PEN</v>
      </c>
      <c r="O330" s="31" t="str">
        <f>VLOOKUP($A330,'SAP- FACT'!$A:$AE,4,0)</f>
        <v>Venta Asistida - CONTADO / CASH - PE 2701 TEL: 939891135 Basado en Entregas 09-0007-</v>
      </c>
    </row>
    <row r="331" spans="1:15" x14ac:dyDescent="0.2">
      <c r="A331" s="31">
        <f t="shared" si="5"/>
        <v>330</v>
      </c>
      <c r="B331" s="31" t="str">
        <f>VLOOKUP($A331,'SAP- FACT'!$A:$AE,12,0)</f>
        <v>ELSA VILLAVICENCIO</v>
      </c>
      <c r="C331" s="31" t="str">
        <f>VLOOKUP($A331,'SAP- FACT'!$A:$AE,2,0)</f>
        <v>B010-00020128</v>
      </c>
      <c r="D331" s="31" t="str">
        <f>VLOOKUP($A331,'SAP- FACT'!$A:$AE,2,0)</f>
        <v>B010-00020128</v>
      </c>
      <c r="E331" s="32">
        <v>45566</v>
      </c>
      <c r="F331" s="32">
        <f>VLOOKUP($A331,'SAP- FACT'!$A:$AE,5,0)</f>
        <v>45528</v>
      </c>
      <c r="G331" s="32">
        <f>VLOOKUP($A331,'SAP- FACT'!$A:$AE,19,0)</f>
        <v>45528</v>
      </c>
      <c r="H331" s="31" t="s">
        <v>8512</v>
      </c>
      <c r="I331" s="31" t="str">
        <f>VLOOKUP($A331,'SAP- FACT'!$A:$AE,3,0)</f>
        <v>Boleta</v>
      </c>
      <c r="J331" s="31" t="str">
        <f>IF(VLOOKUP($A331,'SAP- FACT'!$A:$AE,15,0)=0,"PEN","USD")</f>
        <v>PEN</v>
      </c>
      <c r="K331" s="31" t="s">
        <v>8499</v>
      </c>
      <c r="L331" s="31">
        <v>1</v>
      </c>
      <c r="M331" s="33">
        <f>IF(J331="PEN",VLOOKUP($A331,'SAP- FACT'!$A:$AE,14,0),VLOOKUP($A331,'SAP- FACT'!$A:$AE,15,0))</f>
        <v>21</v>
      </c>
      <c r="N331" s="31" t="str">
        <f>IF(VLOOKUP($A331,'SAP- FACT'!$A:$AE,15,0)=0,"PEN","USD")</f>
        <v>PEN</v>
      </c>
      <c r="O331" s="31" t="str">
        <f>VLOOKUP($A331,'SAP- FACT'!$A:$AE,4,0)</f>
        <v>Nacional - CONTADO / CASH - Pedidos de cliente - C00009487804 Basado en Entreg</v>
      </c>
    </row>
    <row r="332" spans="1:15" x14ac:dyDescent="0.2">
      <c r="A332" s="31">
        <f t="shared" si="5"/>
        <v>331</v>
      </c>
      <c r="B332" s="31" t="str">
        <f>VLOOKUP($A332,'SAP- FACT'!$A:$AE,12,0)</f>
        <v>GIANINA BEVENUTTO</v>
      </c>
      <c r="C332" s="31" t="str">
        <f>VLOOKUP($A332,'SAP- FACT'!$A:$AE,2,0)</f>
        <v>B010-00020116</v>
      </c>
      <c r="D332" s="31" t="str">
        <f>VLOOKUP($A332,'SAP- FACT'!$A:$AE,2,0)</f>
        <v>B010-00020116</v>
      </c>
      <c r="E332" s="32">
        <v>45566</v>
      </c>
      <c r="F332" s="32">
        <f>VLOOKUP($A332,'SAP- FACT'!$A:$AE,5,0)</f>
        <v>45528</v>
      </c>
      <c r="G332" s="32">
        <f>VLOOKUP($A332,'SAP- FACT'!$A:$AE,19,0)</f>
        <v>45528</v>
      </c>
      <c r="H332" s="31" t="s">
        <v>8512</v>
      </c>
      <c r="I332" s="31" t="str">
        <f>VLOOKUP($A332,'SAP- FACT'!$A:$AE,3,0)</f>
        <v>Boleta</v>
      </c>
      <c r="J332" s="31" t="str">
        <f>IF(VLOOKUP($A332,'SAP- FACT'!$A:$AE,15,0)=0,"PEN","USD")</f>
        <v>PEN</v>
      </c>
      <c r="K332" s="31" t="s">
        <v>8499</v>
      </c>
      <c r="L332" s="31">
        <v>1</v>
      </c>
      <c r="M332" s="33">
        <f>IF(J332="PEN",VLOOKUP($A332,'SAP- FACT'!$A:$AE,14,0),VLOOKUP($A332,'SAP- FACT'!$A:$AE,15,0))</f>
        <v>21</v>
      </c>
      <c r="N332" s="31" t="str">
        <f>IF(VLOOKUP($A332,'SAP- FACT'!$A:$AE,15,0)=0,"PEN","USD")</f>
        <v>PEN</v>
      </c>
      <c r="O332" s="31" t="str">
        <f>VLOOKUP($A332,'SAP- FACT'!$A:$AE,4,0)</f>
        <v>Nacional - CONTADO / CASH - Pedidos de cliente - C00071458272 Basado en Entreg</v>
      </c>
    </row>
    <row r="333" spans="1:15" x14ac:dyDescent="0.2">
      <c r="A333" s="31">
        <f t="shared" si="5"/>
        <v>332</v>
      </c>
      <c r="B333" s="31" t="str">
        <f>VLOOKUP($A333,'SAP- FACT'!$A:$AE,12,0)</f>
        <v>HUAMAN CORDOVA,SAMIRE ANDREA</v>
      </c>
      <c r="C333" s="31" t="str">
        <f>VLOOKUP($A333,'SAP- FACT'!$A:$AE,2,0)</f>
        <v>B010-00020111</v>
      </c>
      <c r="D333" s="31" t="str">
        <f>VLOOKUP($A333,'SAP- FACT'!$A:$AE,2,0)</f>
        <v>B010-00020111</v>
      </c>
      <c r="E333" s="32">
        <v>45566</v>
      </c>
      <c r="F333" s="32">
        <f>VLOOKUP($A333,'SAP- FACT'!$A:$AE,5,0)</f>
        <v>45528</v>
      </c>
      <c r="G333" s="32">
        <f>VLOOKUP($A333,'SAP- FACT'!$A:$AE,19,0)</f>
        <v>45528</v>
      </c>
      <c r="H333" s="31" t="s">
        <v>8512</v>
      </c>
      <c r="I333" s="31" t="str">
        <f>VLOOKUP($A333,'SAP- FACT'!$A:$AE,3,0)</f>
        <v>Boleta</v>
      </c>
      <c r="J333" s="31" t="str">
        <f>IF(VLOOKUP($A333,'SAP- FACT'!$A:$AE,15,0)=0,"PEN","USD")</f>
        <v>PEN</v>
      </c>
      <c r="K333" s="31" t="s">
        <v>8499</v>
      </c>
      <c r="L333" s="31">
        <v>1</v>
      </c>
      <c r="M333" s="33">
        <f>IF(J333="PEN",VLOOKUP($A333,'SAP- FACT'!$A:$AE,14,0),VLOOKUP($A333,'SAP- FACT'!$A:$AE,15,0))</f>
        <v>21</v>
      </c>
      <c r="N333" s="31" t="str">
        <f>IF(VLOOKUP($A333,'SAP- FACT'!$A:$AE,15,0)=0,"PEN","USD")</f>
        <v>PEN</v>
      </c>
      <c r="O333" s="31" t="str">
        <f>VLOOKUP($A333,'SAP- FACT'!$A:$AE,4,0)</f>
        <v>Nacional - CONTADO / CASH - Pedidos de cliente - C00075131900 Basado en Entreg</v>
      </c>
    </row>
    <row r="334" spans="1:15" x14ac:dyDescent="0.2">
      <c r="A334" s="31">
        <f t="shared" si="5"/>
        <v>333</v>
      </c>
      <c r="B334" s="31" t="str">
        <f>VLOOKUP($A334,'SAP- FACT'!$A:$AE,12,0)</f>
        <v>SALINAS HUAMAN RICHARD</v>
      </c>
      <c r="C334" s="31" t="str">
        <f>VLOOKUP($A334,'SAP- FACT'!$A:$AE,2,0)</f>
        <v>B010-00019385</v>
      </c>
      <c r="D334" s="31" t="str">
        <f>VLOOKUP($A334,'SAP- FACT'!$A:$AE,2,0)</f>
        <v>B010-00019385</v>
      </c>
      <c r="E334" s="32">
        <v>45566</v>
      </c>
      <c r="F334" s="32">
        <f>VLOOKUP($A334,'SAP- FACT'!$A:$AE,5,0)</f>
        <v>45471</v>
      </c>
      <c r="G334" s="32">
        <f>VLOOKUP($A334,'SAP- FACT'!$A:$AE,19,0)</f>
        <v>45471</v>
      </c>
      <c r="H334" s="31" t="s">
        <v>8512</v>
      </c>
      <c r="I334" s="31" t="str">
        <f>VLOOKUP($A334,'SAP- FACT'!$A:$AE,3,0)</f>
        <v>Boleta</v>
      </c>
      <c r="J334" s="31" t="str">
        <f>IF(VLOOKUP($A334,'SAP- FACT'!$A:$AE,15,0)=0,"PEN","USD")</f>
        <v>PEN</v>
      </c>
      <c r="K334" s="31" t="s">
        <v>8499</v>
      </c>
      <c r="L334" s="31">
        <v>1</v>
      </c>
      <c r="M334" s="33">
        <f>IF(J334="PEN",VLOOKUP($A334,'SAP- FACT'!$A:$AE,14,0),VLOOKUP($A334,'SAP- FACT'!$A:$AE,15,0))</f>
        <v>21.56</v>
      </c>
      <c r="N334" s="31" t="str">
        <f>IF(VLOOKUP($A334,'SAP- FACT'!$A:$AE,15,0)=0,"PEN","USD")</f>
        <v>PEN</v>
      </c>
      <c r="O334" s="31" t="str">
        <f>VLOOKUP($A334,'SAP- FACT'!$A:$AE,4,0)</f>
        <v>Ecom - CONTADO / CASH - PE 3174 TEL: 976742692 Basado en Pedidos de client</v>
      </c>
    </row>
    <row r="335" spans="1:15" x14ac:dyDescent="0.2">
      <c r="A335" s="31">
        <f t="shared" si="5"/>
        <v>334</v>
      </c>
      <c r="B335" s="31" t="str">
        <f>VLOOKUP($A335,'SAP- FACT'!$A:$AE,12,0)</f>
        <v>KAHAN NOVOA,MARIA LILIANA</v>
      </c>
      <c r="C335" s="31" t="str">
        <f>VLOOKUP($A335,'SAP- FACT'!$A:$AE,2,0)</f>
        <v>B010-00019272</v>
      </c>
      <c r="D335" s="31" t="str">
        <f>VLOOKUP($A335,'SAP- FACT'!$A:$AE,2,0)</f>
        <v>B010-00019272</v>
      </c>
      <c r="E335" s="32">
        <v>45566</v>
      </c>
      <c r="F335" s="32">
        <f>VLOOKUP($A335,'SAP- FACT'!$A:$AE,5,0)</f>
        <v>45457</v>
      </c>
      <c r="G335" s="32">
        <f>VLOOKUP($A335,'SAP- FACT'!$A:$AE,19,0)</f>
        <v>45457</v>
      </c>
      <c r="H335" s="31" t="s">
        <v>8512</v>
      </c>
      <c r="I335" s="31" t="str">
        <f>VLOOKUP($A335,'SAP- FACT'!$A:$AE,3,0)</f>
        <v>Boleta</v>
      </c>
      <c r="J335" s="31" t="str">
        <f>IF(VLOOKUP($A335,'SAP- FACT'!$A:$AE,15,0)=0,"PEN","USD")</f>
        <v>PEN</v>
      </c>
      <c r="K335" s="31" t="s">
        <v>8499</v>
      </c>
      <c r="L335" s="31">
        <v>1</v>
      </c>
      <c r="M335" s="33">
        <f>IF(J335="PEN",VLOOKUP($A335,'SAP- FACT'!$A:$AE,14,0),VLOOKUP($A335,'SAP- FACT'!$A:$AE,15,0))</f>
        <v>21.77</v>
      </c>
      <c r="N335" s="31" t="str">
        <f>IF(VLOOKUP($A335,'SAP- FACT'!$A:$AE,15,0)=0,"PEN","USD")</f>
        <v>PEN</v>
      </c>
      <c r="O335" s="31" t="str">
        <f>VLOOKUP($A335,'SAP- FACT'!$A:$AE,4,0)</f>
        <v>Juntoz - CONTADO / CASH - PE 2927 JUNTOZ Basado en Entregas 09-0007-00000915</v>
      </c>
    </row>
    <row r="336" spans="1:15" x14ac:dyDescent="0.2">
      <c r="A336" s="31">
        <f t="shared" si="5"/>
        <v>335</v>
      </c>
      <c r="B336" s="31" t="str">
        <f>VLOOKUP($A336,'SAP- FACT'!$A:$AE,12,0)</f>
        <v>FLETCHER ZEGARRA,CONNIE ELIZABETH</v>
      </c>
      <c r="C336" s="31" t="str">
        <f>VLOOKUP($A336,'SAP- FACT'!$A:$AE,2,0)</f>
        <v>B010-00016736</v>
      </c>
      <c r="D336" s="31" t="str">
        <f>VLOOKUP($A336,'SAP- FACT'!$A:$AE,2,0)</f>
        <v>B010-00016736</v>
      </c>
      <c r="E336" s="32">
        <v>45566</v>
      </c>
      <c r="F336" s="32">
        <f>VLOOKUP($A336,'SAP- FACT'!$A:$AE,5,0)</f>
        <v>45244</v>
      </c>
      <c r="G336" s="32">
        <f>VLOOKUP($A336,'SAP- FACT'!$A:$AE,19,0)</f>
        <v>45244</v>
      </c>
      <c r="H336" s="31" t="s">
        <v>8512</v>
      </c>
      <c r="I336" s="31" t="str">
        <f>VLOOKUP($A336,'SAP- FACT'!$A:$AE,3,0)</f>
        <v>Boleta</v>
      </c>
      <c r="J336" s="31" t="str">
        <f>IF(VLOOKUP($A336,'SAP- FACT'!$A:$AE,15,0)=0,"PEN","USD")</f>
        <v>PEN</v>
      </c>
      <c r="K336" s="31" t="s">
        <v>8499</v>
      </c>
      <c r="L336" s="31">
        <v>1</v>
      </c>
      <c r="M336" s="33">
        <f>IF(J336="PEN",VLOOKUP($A336,'SAP- FACT'!$A:$AE,14,0),VLOOKUP($A336,'SAP- FACT'!$A:$AE,15,0))</f>
        <v>21.94</v>
      </c>
      <c r="N336" s="31" t="str">
        <f>IF(VLOOKUP($A336,'SAP- FACT'!$A:$AE,15,0)=0,"PEN","USD")</f>
        <v>PEN</v>
      </c>
      <c r="O336" s="31" t="str">
        <f>VLOOKUP($A336,'SAP- FACT'!$A:$AE,4,0)</f>
        <v>Juntoz - CONTADO / CASH - PE 4765 JUNTOZ Basado en Entregas 09-0010-00057400</v>
      </c>
    </row>
    <row r="337" spans="1:15" x14ac:dyDescent="0.2">
      <c r="A337" s="31">
        <f t="shared" si="5"/>
        <v>336</v>
      </c>
      <c r="B337" s="31" t="str">
        <f>VLOOKUP($A337,'SAP- FACT'!$A:$AE,12,0)</f>
        <v>CALDERON RUIZ,TANIA ISABEL</v>
      </c>
      <c r="C337" s="31" t="str">
        <f>VLOOKUP($A337,'SAP- FACT'!$A:$AE,2,0)</f>
        <v>B010-00019168</v>
      </c>
      <c r="D337" s="31" t="str">
        <f>VLOOKUP($A337,'SAP- FACT'!$A:$AE,2,0)</f>
        <v>B010-00019168</v>
      </c>
      <c r="E337" s="32">
        <v>45566</v>
      </c>
      <c r="F337" s="32">
        <f>VLOOKUP($A337,'SAP- FACT'!$A:$AE,5,0)</f>
        <v>45446</v>
      </c>
      <c r="G337" s="32">
        <f>VLOOKUP($A337,'SAP- FACT'!$A:$AE,19,0)</f>
        <v>45446</v>
      </c>
      <c r="H337" s="31" t="s">
        <v>8512</v>
      </c>
      <c r="I337" s="31" t="str">
        <f>VLOOKUP($A337,'SAP- FACT'!$A:$AE,3,0)</f>
        <v>Boleta</v>
      </c>
      <c r="J337" s="31" t="str">
        <f>IF(VLOOKUP($A337,'SAP- FACT'!$A:$AE,15,0)=0,"PEN","USD")</f>
        <v>PEN</v>
      </c>
      <c r="K337" s="31" t="s">
        <v>8499</v>
      </c>
      <c r="L337" s="31">
        <v>1</v>
      </c>
      <c r="M337" s="33">
        <f>IF(J337="PEN",VLOOKUP($A337,'SAP- FACT'!$A:$AE,14,0),VLOOKUP($A337,'SAP- FACT'!$A:$AE,15,0))</f>
        <v>21.94</v>
      </c>
      <c r="N337" s="31" t="str">
        <f>IF(VLOOKUP($A337,'SAP- FACT'!$A:$AE,15,0)=0,"PEN","USD")</f>
        <v>PEN</v>
      </c>
      <c r="O337" s="31" t="str">
        <f>VLOOKUP($A337,'SAP- FACT'!$A:$AE,4,0)</f>
        <v>Ripley - CONTADO / CASH - PE 2747 RIPLEY Basado en Entregas 09-0007-00000748</v>
      </c>
    </row>
    <row r="338" spans="1:15" x14ac:dyDescent="0.2">
      <c r="A338" s="31">
        <f t="shared" si="5"/>
        <v>337</v>
      </c>
      <c r="B338" s="31" t="str">
        <f>VLOOKUP($A338,'SAP- FACT'!$A:$AE,12,0)</f>
        <v>MADRID X MILAGROS X</v>
      </c>
      <c r="C338" s="31" t="str">
        <f>VLOOKUP($A338,'SAP- FACT'!$A:$AE,2,0)</f>
        <v>B010-00015820</v>
      </c>
      <c r="D338" s="31" t="str">
        <f>VLOOKUP($A338,'SAP- FACT'!$A:$AE,2,0)</f>
        <v>B010-00015820</v>
      </c>
      <c r="E338" s="32">
        <v>45566</v>
      </c>
      <c r="F338" s="32">
        <f>VLOOKUP($A338,'SAP- FACT'!$A:$AE,5,0)</f>
        <v>45132</v>
      </c>
      <c r="G338" s="32">
        <f>VLOOKUP($A338,'SAP- FACT'!$A:$AE,19,0)</f>
        <v>45132</v>
      </c>
      <c r="H338" s="31" t="s">
        <v>8512</v>
      </c>
      <c r="I338" s="31" t="str">
        <f>VLOOKUP($A338,'SAP- FACT'!$A:$AE,3,0)</f>
        <v>Boleta</v>
      </c>
      <c r="J338" s="31" t="str">
        <f>IF(VLOOKUP($A338,'SAP- FACT'!$A:$AE,15,0)=0,"PEN","USD")</f>
        <v>PEN</v>
      </c>
      <c r="K338" s="31" t="s">
        <v>8499</v>
      </c>
      <c r="L338" s="31">
        <v>1</v>
      </c>
      <c r="M338" s="33">
        <f>IF(J338="PEN",VLOOKUP($A338,'SAP- FACT'!$A:$AE,14,0),VLOOKUP($A338,'SAP- FACT'!$A:$AE,15,0))</f>
        <v>22.08</v>
      </c>
      <c r="N338" s="31" t="str">
        <f>IF(VLOOKUP($A338,'SAP- FACT'!$A:$AE,15,0)=0,"PEN","USD")</f>
        <v>PEN</v>
      </c>
      <c r="O338" s="31" t="str">
        <f>VLOOKUP($A338,'SAP- FACT'!$A:$AE,4,0)</f>
        <v>Falabella - CONTADO / CASH - 230003205 Basado en Entregas 09-0010-00055998.</v>
      </c>
    </row>
    <row r="339" spans="1:15" x14ac:dyDescent="0.2">
      <c r="A339" s="31">
        <f t="shared" si="5"/>
        <v>338</v>
      </c>
      <c r="B339" s="31" t="str">
        <f>VLOOKUP($A339,'SAP- FACT'!$A:$AE,12,0)</f>
        <v>TUESTA AYESTA,DORIAN PATRICIA</v>
      </c>
      <c r="C339" s="31" t="str">
        <f>VLOOKUP($A339,'SAP- FACT'!$A:$AE,2,0)</f>
        <v>B010-00016834</v>
      </c>
      <c r="D339" s="31" t="str">
        <f>VLOOKUP($A339,'SAP- FACT'!$A:$AE,2,0)</f>
        <v>B010-00016834</v>
      </c>
      <c r="E339" s="32">
        <v>45566</v>
      </c>
      <c r="F339" s="32">
        <f>VLOOKUP($A339,'SAP- FACT'!$A:$AE,5,0)</f>
        <v>45257</v>
      </c>
      <c r="G339" s="32">
        <f>VLOOKUP($A339,'SAP- FACT'!$A:$AE,19,0)</f>
        <v>45257</v>
      </c>
      <c r="H339" s="31" t="s">
        <v>8512</v>
      </c>
      <c r="I339" s="31" t="str">
        <f>VLOOKUP($A339,'SAP- FACT'!$A:$AE,3,0)</f>
        <v>Boleta</v>
      </c>
      <c r="J339" s="31" t="str">
        <f>IF(VLOOKUP($A339,'SAP- FACT'!$A:$AE,15,0)=0,"PEN","USD")</f>
        <v>PEN</v>
      </c>
      <c r="K339" s="31" t="s">
        <v>8499</v>
      </c>
      <c r="L339" s="31">
        <v>1</v>
      </c>
      <c r="M339" s="33">
        <f>IF(J339="PEN",VLOOKUP($A339,'SAP- FACT'!$A:$AE,14,0),VLOOKUP($A339,'SAP- FACT'!$A:$AE,15,0))</f>
        <v>22.34</v>
      </c>
      <c r="N339" s="31" t="str">
        <f>IF(VLOOKUP($A339,'SAP- FACT'!$A:$AE,15,0)=0,"PEN","USD")</f>
        <v>PEN</v>
      </c>
      <c r="O339" s="31" t="str">
        <f>VLOOKUP($A339,'SAP- FACT'!$A:$AE,4,0)</f>
        <v>Juntoz - CONTADO / CASH - PE 4963 JUNTOZ Basado en Entregas 09-0010-00057583</v>
      </c>
    </row>
    <row r="340" spans="1:15" x14ac:dyDescent="0.2">
      <c r="A340" s="31">
        <f t="shared" si="5"/>
        <v>339</v>
      </c>
      <c r="B340" s="31" t="str">
        <f>VLOOKUP($A340,'SAP- FACT'!$A:$AE,12,0)</f>
        <v>CARRILLO NAHIL</v>
      </c>
      <c r="C340" s="31" t="str">
        <f>VLOOKUP($A340,'SAP- FACT'!$A:$AE,2,0)</f>
        <v>B010-00016755</v>
      </c>
      <c r="D340" s="31" t="str">
        <f>VLOOKUP($A340,'SAP- FACT'!$A:$AE,2,0)</f>
        <v>B010-00016755</v>
      </c>
      <c r="E340" s="32">
        <v>45566</v>
      </c>
      <c r="F340" s="32">
        <f>VLOOKUP($A340,'SAP- FACT'!$A:$AE,5,0)</f>
        <v>45247</v>
      </c>
      <c r="G340" s="32">
        <f>VLOOKUP($A340,'SAP- FACT'!$A:$AE,19,0)</f>
        <v>45247</v>
      </c>
      <c r="H340" s="31" t="s">
        <v>8512</v>
      </c>
      <c r="I340" s="31" t="str">
        <f>VLOOKUP($A340,'SAP- FACT'!$A:$AE,3,0)</f>
        <v>Boleta</v>
      </c>
      <c r="J340" s="31" t="str">
        <f>IF(VLOOKUP($A340,'SAP- FACT'!$A:$AE,15,0)=0,"PEN","USD")</f>
        <v>PEN</v>
      </c>
      <c r="K340" s="31" t="s">
        <v>8499</v>
      </c>
      <c r="L340" s="31">
        <v>1</v>
      </c>
      <c r="M340" s="33">
        <f>IF(J340="PEN",VLOOKUP($A340,'SAP- FACT'!$A:$AE,14,0),VLOOKUP($A340,'SAP- FACT'!$A:$AE,15,0))</f>
        <v>22.47</v>
      </c>
      <c r="N340" s="31" t="str">
        <f>IF(VLOOKUP($A340,'SAP- FACT'!$A:$AE,15,0)=0,"PEN","USD")</f>
        <v>PEN</v>
      </c>
      <c r="O340" s="31" t="str">
        <f>VLOOKUP($A340,'SAP- FACT'!$A:$AE,4,0)</f>
        <v>Juntoz - CONTADO / CASH - PE 4804 JUNTOZ Basado en Entregas 09-0010-00057435</v>
      </c>
    </row>
    <row r="341" spans="1:15" x14ac:dyDescent="0.2">
      <c r="A341" s="31">
        <f t="shared" si="5"/>
        <v>340</v>
      </c>
      <c r="B341" s="31" t="str">
        <f>VLOOKUP($A341,'SAP- FACT'!$A:$AE,12,0)</f>
        <v>PAREDES RODRIGUEZ,ROSA STEPHANIE</v>
      </c>
      <c r="C341" s="31" t="str">
        <f>VLOOKUP($A341,'SAP- FACT'!$A:$AE,2,0)</f>
        <v>B010-00016808</v>
      </c>
      <c r="D341" s="31" t="str">
        <f>VLOOKUP($A341,'SAP- FACT'!$A:$AE,2,0)</f>
        <v>B010-00016808</v>
      </c>
      <c r="E341" s="32">
        <v>45566</v>
      </c>
      <c r="F341" s="32">
        <f>VLOOKUP($A341,'SAP- FACT'!$A:$AE,5,0)</f>
        <v>45254</v>
      </c>
      <c r="G341" s="32">
        <f>VLOOKUP($A341,'SAP- FACT'!$A:$AE,19,0)</f>
        <v>45254</v>
      </c>
      <c r="H341" s="31" t="s">
        <v>8512</v>
      </c>
      <c r="I341" s="31" t="str">
        <f>VLOOKUP($A341,'SAP- FACT'!$A:$AE,3,0)</f>
        <v>Boleta</v>
      </c>
      <c r="J341" s="31" t="str">
        <f>IF(VLOOKUP($A341,'SAP- FACT'!$A:$AE,15,0)=0,"PEN","USD")</f>
        <v>PEN</v>
      </c>
      <c r="K341" s="31" t="s">
        <v>8499</v>
      </c>
      <c r="L341" s="31">
        <v>1</v>
      </c>
      <c r="M341" s="33">
        <f>IF(J341="PEN",VLOOKUP($A341,'SAP- FACT'!$A:$AE,14,0),VLOOKUP($A341,'SAP- FACT'!$A:$AE,15,0))</f>
        <v>22.47</v>
      </c>
      <c r="N341" s="31" t="str">
        <f>IF(VLOOKUP($A341,'SAP- FACT'!$A:$AE,15,0)=0,"PEN","USD")</f>
        <v>PEN</v>
      </c>
      <c r="O341" s="31" t="str">
        <f>VLOOKUP($A341,'SAP- FACT'!$A:$AE,4,0)</f>
        <v>Juntoz - CONTADO / CASH - PE 4920 JUNTOZ Basado en Entregas 09-0010-00057539</v>
      </c>
    </row>
    <row r="342" spans="1:15" x14ac:dyDescent="0.2">
      <c r="A342" s="31">
        <f t="shared" si="5"/>
        <v>341</v>
      </c>
      <c r="B342" s="31" t="str">
        <f>VLOOKUP($A342,'SAP- FACT'!$A:$AE,12,0)</f>
        <v>ALVA SALVA,JULIANA LILIBETH</v>
      </c>
      <c r="C342" s="31" t="str">
        <f>VLOOKUP($A342,'SAP- FACT'!$A:$AE,2,0)</f>
        <v>B010-00015832</v>
      </c>
      <c r="D342" s="31" t="str">
        <f>VLOOKUP($A342,'SAP- FACT'!$A:$AE,2,0)</f>
        <v>B010-00015832</v>
      </c>
      <c r="E342" s="32">
        <v>45566</v>
      </c>
      <c r="F342" s="32">
        <f>VLOOKUP($A342,'SAP- FACT'!$A:$AE,5,0)</f>
        <v>45133</v>
      </c>
      <c r="G342" s="32">
        <f>VLOOKUP($A342,'SAP- FACT'!$A:$AE,19,0)</f>
        <v>45133</v>
      </c>
      <c r="H342" s="31" t="s">
        <v>8512</v>
      </c>
      <c r="I342" s="31" t="str">
        <f>VLOOKUP($A342,'SAP- FACT'!$A:$AE,3,0)</f>
        <v>Boleta</v>
      </c>
      <c r="J342" s="31" t="str">
        <f>IF(VLOOKUP($A342,'SAP- FACT'!$A:$AE,15,0)=0,"PEN","USD")</f>
        <v>PEN</v>
      </c>
      <c r="K342" s="31" t="s">
        <v>8499</v>
      </c>
      <c r="L342" s="31">
        <v>1</v>
      </c>
      <c r="M342" s="33">
        <f>IF(J342="PEN",VLOOKUP($A342,'SAP- FACT'!$A:$AE,14,0),VLOOKUP($A342,'SAP- FACT'!$A:$AE,15,0))</f>
        <v>22.49</v>
      </c>
      <c r="N342" s="31" t="str">
        <f>IF(VLOOKUP($A342,'SAP- FACT'!$A:$AE,15,0)=0,"PEN","USD")</f>
        <v>PEN</v>
      </c>
      <c r="O342" s="31" t="str">
        <f>VLOOKUP($A342,'SAP- FACT'!$A:$AE,4,0)</f>
        <v>Falabella - CONTADO / CASH - 230003240 Basado en Entregas 09-0010-00056026.</v>
      </c>
    </row>
    <row r="343" spans="1:15" x14ac:dyDescent="0.2">
      <c r="A343" s="31">
        <f t="shared" si="5"/>
        <v>342</v>
      </c>
      <c r="B343" s="31" t="str">
        <f>VLOOKUP($A343,'SAP- FACT'!$A:$AE,12,0)</f>
        <v>BUSTAMANTE GABRIELA</v>
      </c>
      <c r="C343" s="31" t="str">
        <f>VLOOKUP($A343,'SAP- FACT'!$A:$AE,2,0)</f>
        <v>B010-00019656</v>
      </c>
      <c r="D343" s="31" t="str">
        <f>VLOOKUP($A343,'SAP- FACT'!$A:$AE,2,0)</f>
        <v>B010-00019656</v>
      </c>
      <c r="E343" s="32">
        <v>45566</v>
      </c>
      <c r="F343" s="32">
        <f>VLOOKUP($A343,'SAP- FACT'!$A:$AE,5,0)</f>
        <v>45497</v>
      </c>
      <c r="G343" s="32">
        <f>VLOOKUP($A343,'SAP- FACT'!$A:$AE,19,0)</f>
        <v>45497</v>
      </c>
      <c r="H343" s="31" t="s">
        <v>8512</v>
      </c>
      <c r="I343" s="31" t="str">
        <f>VLOOKUP($A343,'SAP- FACT'!$A:$AE,3,0)</f>
        <v>Boleta</v>
      </c>
      <c r="J343" s="31" t="str">
        <f>IF(VLOOKUP($A343,'SAP- FACT'!$A:$AE,15,0)=0,"PEN","USD")</f>
        <v>PEN</v>
      </c>
      <c r="K343" s="31" t="s">
        <v>8499</v>
      </c>
      <c r="L343" s="31">
        <v>1</v>
      </c>
      <c r="M343" s="33">
        <f>IF(J343="PEN",VLOOKUP($A343,'SAP- FACT'!$A:$AE,14,0),VLOOKUP($A343,'SAP- FACT'!$A:$AE,15,0))</f>
        <v>22.5</v>
      </c>
      <c r="N343" s="31" t="str">
        <f>IF(VLOOKUP($A343,'SAP- FACT'!$A:$AE,15,0)=0,"PEN","USD")</f>
        <v>PEN</v>
      </c>
      <c r="O343" s="31" t="str">
        <f>VLOOKUP($A343,'SAP- FACT'!$A:$AE,4,0)</f>
        <v>Ecom - CONTADO / CASH - PE 3680 TEL: 955027532 RECOJO Basado en Entregas 0</v>
      </c>
    </row>
    <row r="344" spans="1:15" x14ac:dyDescent="0.2">
      <c r="A344" s="31">
        <f t="shared" si="5"/>
        <v>343</v>
      </c>
      <c r="B344" s="31" t="str">
        <f>VLOOKUP($A344,'SAP- FACT'!$A:$AE,12,0)</f>
        <v>GALVEZ X,MARICIELO X</v>
      </c>
      <c r="C344" s="31" t="str">
        <f>VLOOKUP($A344,'SAP- FACT'!$A:$AE,2,0)</f>
        <v>B010-00018012</v>
      </c>
      <c r="D344" s="31" t="str">
        <f>VLOOKUP($A344,'SAP- FACT'!$A:$AE,2,0)</f>
        <v>B010-00018012</v>
      </c>
      <c r="E344" s="32">
        <v>45566</v>
      </c>
      <c r="F344" s="32">
        <f>VLOOKUP($A344,'SAP- FACT'!$A:$AE,5,0)</f>
        <v>45348</v>
      </c>
      <c r="G344" s="32">
        <f>VLOOKUP($A344,'SAP- FACT'!$A:$AE,19,0)</f>
        <v>45348</v>
      </c>
      <c r="H344" s="31" t="s">
        <v>8512</v>
      </c>
      <c r="I344" s="31" t="str">
        <f>VLOOKUP($A344,'SAP- FACT'!$A:$AE,3,0)</f>
        <v>Boleta</v>
      </c>
      <c r="J344" s="31" t="str">
        <f>IF(VLOOKUP($A344,'SAP- FACT'!$A:$AE,15,0)=0,"PEN","USD")</f>
        <v>PEN</v>
      </c>
      <c r="K344" s="31" t="s">
        <v>8499</v>
      </c>
      <c r="L344" s="31">
        <v>1</v>
      </c>
      <c r="M344" s="33">
        <f>IF(J344="PEN",VLOOKUP($A344,'SAP- FACT'!$A:$AE,14,0),VLOOKUP($A344,'SAP- FACT'!$A:$AE,15,0))</f>
        <v>22.6</v>
      </c>
      <c r="N344" s="31" t="str">
        <f>IF(VLOOKUP($A344,'SAP- FACT'!$A:$AE,15,0)=0,"PEN","USD")</f>
        <v>PEN</v>
      </c>
      <c r="O344" s="31" t="str">
        <f>VLOOKUP($A344,'SAP- FACT'!$A:$AE,4,0)</f>
        <v>Juntoz - CONTADO / CASH - PE 0938 JUNTOZ Basado en Entregas 09-0010-00059058</v>
      </c>
    </row>
    <row r="345" spans="1:15" x14ac:dyDescent="0.2">
      <c r="A345" s="31">
        <f t="shared" si="5"/>
        <v>344</v>
      </c>
      <c r="B345" s="31" t="str">
        <f>VLOOKUP($A345,'SAP- FACT'!$A:$AE,12,0)</f>
        <v>HERRERA ARAUJO ALVAREZ MARIELLA</v>
      </c>
      <c r="C345" s="31" t="str">
        <f>VLOOKUP($A345,'SAP- FACT'!$A:$AE,2,0)</f>
        <v>B010-00019510</v>
      </c>
      <c r="D345" s="31" t="str">
        <f>VLOOKUP($A345,'SAP- FACT'!$A:$AE,2,0)</f>
        <v>B010-00019510</v>
      </c>
      <c r="E345" s="32">
        <v>45566</v>
      </c>
      <c r="F345" s="32">
        <f>VLOOKUP($A345,'SAP- FACT'!$A:$AE,5,0)</f>
        <v>45485</v>
      </c>
      <c r="G345" s="32">
        <f>VLOOKUP($A345,'SAP- FACT'!$A:$AE,19,0)</f>
        <v>45485</v>
      </c>
      <c r="H345" s="31" t="s">
        <v>8512</v>
      </c>
      <c r="I345" s="31" t="str">
        <f>VLOOKUP($A345,'SAP- FACT'!$A:$AE,3,0)</f>
        <v>Boleta</v>
      </c>
      <c r="J345" s="31" t="str">
        <f>IF(VLOOKUP($A345,'SAP- FACT'!$A:$AE,15,0)=0,"PEN","USD")</f>
        <v>PEN</v>
      </c>
      <c r="K345" s="31" t="s">
        <v>8499</v>
      </c>
      <c r="L345" s="31">
        <v>1</v>
      </c>
      <c r="M345" s="33">
        <f>IF(J345="PEN",VLOOKUP($A345,'SAP- FACT'!$A:$AE,14,0),VLOOKUP($A345,'SAP- FACT'!$A:$AE,15,0))</f>
        <v>22.68</v>
      </c>
      <c r="N345" s="31" t="str">
        <f>IF(VLOOKUP($A345,'SAP- FACT'!$A:$AE,15,0)=0,"PEN","USD")</f>
        <v>PEN</v>
      </c>
      <c r="O345" s="31" t="str">
        <f>VLOOKUP($A345,'SAP- FACT'!$A:$AE,4,0)</f>
        <v>Ecom - CONTADO / CASH - PE 3409 TEL: 998131644 ENVÍO Basado en Entregas 09</v>
      </c>
    </row>
    <row r="346" spans="1:15" x14ac:dyDescent="0.2">
      <c r="A346" s="31">
        <f t="shared" si="5"/>
        <v>345</v>
      </c>
      <c r="B346" s="31" t="str">
        <f>VLOOKUP($A346,'SAP- FACT'!$A:$AE,12,0)</f>
        <v>MENDOZA LACA,MARTHA ELIZABETH</v>
      </c>
      <c r="C346" s="31" t="str">
        <f>VLOOKUP($A346,'SAP- FACT'!$A:$AE,2,0)</f>
        <v>B010-00019378</v>
      </c>
      <c r="D346" s="31" t="str">
        <f>VLOOKUP($A346,'SAP- FACT'!$A:$AE,2,0)</f>
        <v>B010-00019378</v>
      </c>
      <c r="E346" s="32">
        <v>45566</v>
      </c>
      <c r="F346" s="32">
        <f>VLOOKUP($A346,'SAP- FACT'!$A:$AE,5,0)</f>
        <v>45471</v>
      </c>
      <c r="G346" s="32">
        <f>VLOOKUP($A346,'SAP- FACT'!$A:$AE,19,0)</f>
        <v>45471</v>
      </c>
      <c r="H346" s="31" t="s">
        <v>8512</v>
      </c>
      <c r="I346" s="31" t="str">
        <f>VLOOKUP($A346,'SAP- FACT'!$A:$AE,3,0)</f>
        <v>Boleta</v>
      </c>
      <c r="J346" s="31" t="str">
        <f>IF(VLOOKUP($A346,'SAP- FACT'!$A:$AE,15,0)=0,"PEN","USD")</f>
        <v>PEN</v>
      </c>
      <c r="K346" s="31" t="s">
        <v>8499</v>
      </c>
      <c r="L346" s="31">
        <v>1</v>
      </c>
      <c r="M346" s="33">
        <f>IF(J346="PEN",VLOOKUP($A346,'SAP- FACT'!$A:$AE,14,0),VLOOKUP($A346,'SAP- FACT'!$A:$AE,15,0))</f>
        <v>22.83</v>
      </c>
      <c r="N346" s="31" t="str">
        <f>IF(VLOOKUP($A346,'SAP- FACT'!$A:$AE,15,0)=0,"PEN","USD")</f>
        <v>PEN</v>
      </c>
      <c r="O346" s="31" t="str">
        <f>VLOOKUP($A346,'SAP- FACT'!$A:$AE,4,0)</f>
        <v>Ripley - CONTADO / CASH - PE 3159 RIPLEY n.º 6684300301-A Basado en Entregas</v>
      </c>
    </row>
    <row r="347" spans="1:15" x14ac:dyDescent="0.2">
      <c r="A347" s="31">
        <f t="shared" si="5"/>
        <v>346</v>
      </c>
      <c r="B347" s="31" t="str">
        <f>VLOOKUP($A347,'SAP- FACT'!$A:$AE,12,0)</f>
        <v>Meza Caravantes Mónica</v>
      </c>
      <c r="C347" s="31" t="str">
        <f>VLOOKUP($A347,'SAP- FACT'!$A:$AE,2,0)</f>
        <v>B010-00019393</v>
      </c>
      <c r="D347" s="31" t="str">
        <f>VLOOKUP($A347,'SAP- FACT'!$A:$AE,2,0)</f>
        <v>B010-00019393</v>
      </c>
      <c r="E347" s="32">
        <v>45566</v>
      </c>
      <c r="F347" s="32">
        <f>VLOOKUP($A347,'SAP- FACT'!$A:$AE,5,0)</f>
        <v>45471</v>
      </c>
      <c r="G347" s="32">
        <f>VLOOKUP($A347,'SAP- FACT'!$A:$AE,19,0)</f>
        <v>45471</v>
      </c>
      <c r="H347" s="31" t="s">
        <v>8512</v>
      </c>
      <c r="I347" s="31" t="str">
        <f>VLOOKUP($A347,'SAP- FACT'!$A:$AE,3,0)</f>
        <v>Boleta</v>
      </c>
      <c r="J347" s="31" t="str">
        <f>IF(VLOOKUP($A347,'SAP- FACT'!$A:$AE,15,0)=0,"PEN","USD")</f>
        <v>PEN</v>
      </c>
      <c r="K347" s="31" t="s">
        <v>8499</v>
      </c>
      <c r="L347" s="31">
        <v>1</v>
      </c>
      <c r="M347" s="33">
        <f>IF(J347="PEN",VLOOKUP($A347,'SAP- FACT'!$A:$AE,14,0),VLOOKUP($A347,'SAP- FACT'!$A:$AE,15,0))</f>
        <v>22.83</v>
      </c>
      <c r="N347" s="31" t="str">
        <f>IF(VLOOKUP($A347,'SAP- FACT'!$A:$AE,15,0)=0,"PEN","USD")</f>
        <v>PEN</v>
      </c>
      <c r="O347" s="31" t="str">
        <f>VLOOKUP($A347,'SAP- FACT'!$A:$AE,4,0)</f>
        <v>Ripley - CONTADO / CASH - PE 3214 RIPLEY n.º 6685956601-A Basado en Entregas</v>
      </c>
    </row>
    <row r="348" spans="1:15" x14ac:dyDescent="0.2">
      <c r="A348" s="31">
        <f t="shared" si="5"/>
        <v>347</v>
      </c>
      <c r="B348" s="31" t="str">
        <f>VLOOKUP($A348,'SAP- FACT'!$A:$AE,12,0)</f>
        <v>Espinoza Abarca Analucia</v>
      </c>
      <c r="C348" s="31" t="str">
        <f>VLOOKUP($A348,'SAP- FACT'!$A:$AE,2,0)</f>
        <v>B010-00019160</v>
      </c>
      <c r="D348" s="31" t="str">
        <f>VLOOKUP($A348,'SAP- FACT'!$A:$AE,2,0)</f>
        <v>B010-00019160</v>
      </c>
      <c r="E348" s="32">
        <v>45566</v>
      </c>
      <c r="F348" s="32">
        <f>VLOOKUP($A348,'SAP- FACT'!$A:$AE,5,0)</f>
        <v>45446</v>
      </c>
      <c r="G348" s="32">
        <f>VLOOKUP($A348,'SAP- FACT'!$A:$AE,19,0)</f>
        <v>45446</v>
      </c>
      <c r="H348" s="31" t="s">
        <v>8512</v>
      </c>
      <c r="I348" s="31" t="str">
        <f>VLOOKUP($A348,'SAP- FACT'!$A:$AE,3,0)</f>
        <v>Boleta</v>
      </c>
      <c r="J348" s="31" t="str">
        <f>IF(VLOOKUP($A348,'SAP- FACT'!$A:$AE,15,0)=0,"PEN","USD")</f>
        <v>PEN</v>
      </c>
      <c r="K348" s="31" t="s">
        <v>8499</v>
      </c>
      <c r="L348" s="31">
        <v>1</v>
      </c>
      <c r="M348" s="33">
        <f>IF(J348="PEN",VLOOKUP($A348,'SAP- FACT'!$A:$AE,14,0),VLOOKUP($A348,'SAP- FACT'!$A:$AE,15,0))</f>
        <v>22.83</v>
      </c>
      <c r="N348" s="31" t="str">
        <f>IF(VLOOKUP($A348,'SAP- FACT'!$A:$AE,15,0)=0,"PEN","USD")</f>
        <v>PEN</v>
      </c>
      <c r="O348" s="31" t="str">
        <f>VLOOKUP($A348,'SAP- FACT'!$A:$AE,4,0)</f>
        <v>Ripley - CONTADO / CASH - PE 2741 RIPLEY Basado en Entregas 09-0007-00000739</v>
      </c>
    </row>
    <row r="349" spans="1:15" x14ac:dyDescent="0.2">
      <c r="A349" s="31">
        <f t="shared" si="5"/>
        <v>348</v>
      </c>
      <c r="B349" s="31" t="str">
        <f>VLOOKUP($A349,'SAP- FACT'!$A:$AE,12,0)</f>
        <v>QUISPE HUAMAN,CECILIA ROXAN</v>
      </c>
      <c r="C349" s="31" t="str">
        <f>VLOOKUP($A349,'SAP- FACT'!$A:$AE,2,0)</f>
        <v>B010-00019328</v>
      </c>
      <c r="D349" s="31" t="str">
        <f>VLOOKUP($A349,'SAP- FACT'!$A:$AE,2,0)</f>
        <v>B010-00019328</v>
      </c>
      <c r="E349" s="32">
        <v>45566</v>
      </c>
      <c r="F349" s="32">
        <f>VLOOKUP($A349,'SAP- FACT'!$A:$AE,5,0)</f>
        <v>45463</v>
      </c>
      <c r="G349" s="32">
        <f>VLOOKUP($A349,'SAP- FACT'!$A:$AE,19,0)</f>
        <v>45463</v>
      </c>
      <c r="H349" s="31" t="s">
        <v>8512</v>
      </c>
      <c r="I349" s="31" t="str">
        <f>VLOOKUP($A349,'SAP- FACT'!$A:$AE,3,0)</f>
        <v>Boleta</v>
      </c>
      <c r="J349" s="31" t="str">
        <f>IF(VLOOKUP($A349,'SAP- FACT'!$A:$AE,15,0)=0,"PEN","USD")</f>
        <v>PEN</v>
      </c>
      <c r="K349" s="31" t="s">
        <v>8499</v>
      </c>
      <c r="L349" s="31">
        <v>1</v>
      </c>
      <c r="M349" s="33">
        <f>IF(J349="PEN",VLOOKUP($A349,'SAP- FACT'!$A:$AE,14,0),VLOOKUP($A349,'SAP- FACT'!$A:$AE,15,0))</f>
        <v>22.83</v>
      </c>
      <c r="N349" s="31" t="str">
        <f>IF(VLOOKUP($A349,'SAP- FACT'!$A:$AE,15,0)=0,"PEN","USD")</f>
        <v>PEN</v>
      </c>
      <c r="O349" s="31" t="str">
        <f>VLOOKUP($A349,'SAP- FACT'!$A:$AE,4,0)</f>
        <v>Ripley - CONTADO / CASH - PE 3022 RIPLEY Basado en Entregas 09-0007-00000994</v>
      </c>
    </row>
    <row r="350" spans="1:15" x14ac:dyDescent="0.2">
      <c r="A350" s="31">
        <f t="shared" si="5"/>
        <v>349</v>
      </c>
      <c r="B350" s="31" t="str">
        <f>VLOOKUP($A350,'SAP- FACT'!$A:$AE,12,0)</f>
        <v>OCHOA VELIZ,HENRY WILLIAM</v>
      </c>
      <c r="C350" s="31" t="str">
        <f>VLOOKUP($A350,'SAP- FACT'!$A:$AE,2,0)</f>
        <v>B010-00019179</v>
      </c>
      <c r="D350" s="31" t="str">
        <f>VLOOKUP($A350,'SAP- FACT'!$A:$AE,2,0)</f>
        <v>B010-00019179</v>
      </c>
      <c r="E350" s="32">
        <v>45566</v>
      </c>
      <c r="F350" s="32">
        <f>VLOOKUP($A350,'SAP- FACT'!$A:$AE,5,0)</f>
        <v>45447</v>
      </c>
      <c r="G350" s="32">
        <f>VLOOKUP($A350,'SAP- FACT'!$A:$AE,19,0)</f>
        <v>45447</v>
      </c>
      <c r="H350" s="31" t="s">
        <v>8512</v>
      </c>
      <c r="I350" s="31" t="str">
        <f>VLOOKUP($A350,'SAP- FACT'!$A:$AE,3,0)</f>
        <v>Boleta</v>
      </c>
      <c r="J350" s="31" t="str">
        <f>IF(VLOOKUP($A350,'SAP- FACT'!$A:$AE,15,0)=0,"PEN","USD")</f>
        <v>PEN</v>
      </c>
      <c r="K350" s="31" t="s">
        <v>8499</v>
      </c>
      <c r="L350" s="31">
        <v>1</v>
      </c>
      <c r="M350" s="33">
        <f>IF(J350="PEN",VLOOKUP($A350,'SAP- FACT'!$A:$AE,14,0),VLOOKUP($A350,'SAP- FACT'!$A:$AE,15,0))</f>
        <v>22.83</v>
      </c>
      <c r="N350" s="31" t="str">
        <f>IF(VLOOKUP($A350,'SAP- FACT'!$A:$AE,15,0)=0,"PEN","USD")</f>
        <v>PEN</v>
      </c>
      <c r="O350" s="31" t="str">
        <f>VLOOKUP($A350,'SAP- FACT'!$A:$AE,4,0)</f>
        <v>Ripley - CONTADO / CASH - PE 2763 RIPLEY Basado en Entregas 09-0007-00000762</v>
      </c>
    </row>
    <row r="351" spans="1:15" x14ac:dyDescent="0.2">
      <c r="A351" s="31">
        <f t="shared" si="5"/>
        <v>350</v>
      </c>
      <c r="B351" s="31" t="str">
        <f>VLOOKUP($A351,'SAP- FACT'!$A:$AE,12,0)</f>
        <v>JULISSA YAMANI</v>
      </c>
      <c r="C351" s="31" t="str">
        <f>VLOOKUP($A351,'SAP- FACT'!$A:$AE,2,0)</f>
        <v>B010-00020211</v>
      </c>
      <c r="D351" s="31" t="str">
        <f>VLOOKUP($A351,'SAP- FACT'!$A:$AE,2,0)</f>
        <v>B010-00020211</v>
      </c>
      <c r="E351" s="32">
        <v>45566</v>
      </c>
      <c r="F351" s="32">
        <f>VLOOKUP($A351,'SAP- FACT'!$A:$AE,5,0)</f>
        <v>45532</v>
      </c>
      <c r="G351" s="32">
        <f>VLOOKUP($A351,'SAP- FACT'!$A:$AE,19,0)</f>
        <v>45532</v>
      </c>
      <c r="H351" s="31" t="s">
        <v>8512</v>
      </c>
      <c r="I351" s="31" t="str">
        <f>VLOOKUP($A351,'SAP- FACT'!$A:$AE,3,0)</f>
        <v>Boleta</v>
      </c>
      <c r="J351" s="31" t="str">
        <f>IF(VLOOKUP($A351,'SAP- FACT'!$A:$AE,15,0)=0,"PEN","USD")</f>
        <v>PEN</v>
      </c>
      <c r="K351" s="31" t="s">
        <v>8499</v>
      </c>
      <c r="L351" s="31">
        <v>1</v>
      </c>
      <c r="M351" s="33">
        <f>IF(J351="PEN",VLOOKUP($A351,'SAP- FACT'!$A:$AE,14,0),VLOOKUP($A351,'SAP- FACT'!$A:$AE,15,0))</f>
        <v>22.91</v>
      </c>
      <c r="N351" s="31" t="str">
        <f>IF(VLOOKUP($A351,'SAP- FACT'!$A:$AE,15,0)=0,"PEN","USD")</f>
        <v>PEN</v>
      </c>
      <c r="O351" s="31" t="str">
        <f>VLOOKUP($A351,'SAP- FACT'!$A:$AE,4,0)</f>
        <v>Nacional - CONTADO / CASH - Pedidos de cliente - C00042258796 Basado en Entreg</v>
      </c>
    </row>
    <row r="352" spans="1:15" x14ac:dyDescent="0.2">
      <c r="A352" s="31">
        <f t="shared" si="5"/>
        <v>351</v>
      </c>
      <c r="B352" s="31" t="str">
        <f>VLOOKUP($A352,'SAP- FACT'!$A:$AE,12,0)</f>
        <v>VILLENA ROZAS,MARIA ZULEMA</v>
      </c>
      <c r="C352" s="31" t="str">
        <f>VLOOKUP($A352,'SAP- FACT'!$A:$AE,2,0)</f>
        <v>B010-00019343</v>
      </c>
      <c r="D352" s="31" t="str">
        <f>VLOOKUP($A352,'SAP- FACT'!$A:$AE,2,0)</f>
        <v>B010-00019343</v>
      </c>
      <c r="E352" s="32">
        <v>45566</v>
      </c>
      <c r="F352" s="32">
        <f>VLOOKUP($A352,'SAP- FACT'!$A:$AE,5,0)</f>
        <v>45468</v>
      </c>
      <c r="G352" s="32">
        <f>VLOOKUP($A352,'SAP- FACT'!$A:$AE,19,0)</f>
        <v>45468</v>
      </c>
      <c r="H352" s="31" t="s">
        <v>8512</v>
      </c>
      <c r="I352" s="31" t="str">
        <f>VLOOKUP($A352,'SAP- FACT'!$A:$AE,3,0)</f>
        <v>Boleta</v>
      </c>
      <c r="J352" s="31" t="str">
        <f>IF(VLOOKUP($A352,'SAP- FACT'!$A:$AE,15,0)=0,"PEN","USD")</f>
        <v>PEN</v>
      </c>
      <c r="K352" s="31" t="s">
        <v>8499</v>
      </c>
      <c r="L352" s="31">
        <v>1</v>
      </c>
      <c r="M352" s="33">
        <f>IF(J352="PEN",VLOOKUP($A352,'SAP- FACT'!$A:$AE,14,0),VLOOKUP($A352,'SAP- FACT'!$A:$AE,15,0))</f>
        <v>22.92</v>
      </c>
      <c r="N352" s="31" t="str">
        <f>IF(VLOOKUP($A352,'SAP- FACT'!$A:$AE,15,0)=0,"PEN","USD")</f>
        <v>PEN</v>
      </c>
      <c r="O352" s="31" t="str">
        <f>VLOOKUP($A352,'SAP- FACT'!$A:$AE,4,0)</f>
        <v>Ripley - CONTADO / CASH - Pedidos de cliente - C00007903395 Basado en Entreg</v>
      </c>
    </row>
    <row r="353" spans="1:15" x14ac:dyDescent="0.2">
      <c r="A353" s="31">
        <f t="shared" si="5"/>
        <v>352</v>
      </c>
      <c r="B353" s="31" t="str">
        <f>VLOOKUP($A353,'SAP- FACT'!$A:$AE,12,0)</f>
        <v>HUAMAN CHANTA,MARIA MARLENY</v>
      </c>
      <c r="C353" s="31" t="str">
        <f>VLOOKUP($A353,'SAP- FACT'!$A:$AE,2,0)</f>
        <v>B010-00019942</v>
      </c>
      <c r="D353" s="31" t="str">
        <f>VLOOKUP($A353,'SAP- FACT'!$A:$AE,2,0)</f>
        <v>B010-00019942</v>
      </c>
      <c r="E353" s="32">
        <v>45566</v>
      </c>
      <c r="F353" s="32">
        <f>VLOOKUP($A353,'SAP- FACT'!$A:$AE,5,0)</f>
        <v>45513</v>
      </c>
      <c r="G353" s="32">
        <f>VLOOKUP($A353,'SAP- FACT'!$A:$AE,19,0)</f>
        <v>45513</v>
      </c>
      <c r="H353" s="31" t="s">
        <v>8512</v>
      </c>
      <c r="I353" s="31" t="str">
        <f>VLOOKUP($A353,'SAP- FACT'!$A:$AE,3,0)</f>
        <v>Boleta</v>
      </c>
      <c r="J353" s="31" t="str">
        <f>IF(VLOOKUP($A353,'SAP- FACT'!$A:$AE,15,0)=0,"PEN","USD")</f>
        <v>PEN</v>
      </c>
      <c r="K353" s="31" t="s">
        <v>8499</v>
      </c>
      <c r="L353" s="31">
        <v>1</v>
      </c>
      <c r="M353" s="33">
        <f>IF(J353="PEN",VLOOKUP($A353,'SAP- FACT'!$A:$AE,14,0),VLOOKUP($A353,'SAP- FACT'!$A:$AE,15,0))</f>
        <v>23</v>
      </c>
      <c r="N353" s="31" t="str">
        <f>IF(VLOOKUP($A353,'SAP- FACT'!$A:$AE,15,0)=0,"PEN","USD")</f>
        <v>PEN</v>
      </c>
      <c r="O353" s="31" t="str">
        <f>VLOOKUP($A353,'SAP- FACT'!$A:$AE,4,0)</f>
        <v>Venta Asistida - CONTADO / CASH - PE 4015 TRANS. SULLANA EXPRESS RECOGE: HUAMAN CHAN</v>
      </c>
    </row>
    <row r="354" spans="1:15" x14ac:dyDescent="0.2">
      <c r="A354" s="31">
        <f t="shared" si="5"/>
        <v>353</v>
      </c>
      <c r="B354" s="31" t="str">
        <f>VLOOKUP($A354,'SAP- FACT'!$A:$AE,12,0)</f>
        <v>VINDROLA PORTUGAL,MARIA ALESSANDRA</v>
      </c>
      <c r="C354" s="31" t="str">
        <f>VLOOKUP($A354,'SAP- FACT'!$A:$AE,2,0)</f>
        <v>B010-00016979</v>
      </c>
      <c r="D354" s="31" t="str">
        <f>VLOOKUP($A354,'SAP- FACT'!$A:$AE,2,0)</f>
        <v>B010-00016979</v>
      </c>
      <c r="E354" s="32">
        <v>45566</v>
      </c>
      <c r="F354" s="32">
        <f>VLOOKUP($A354,'SAP- FACT'!$A:$AE,5,0)</f>
        <v>45267</v>
      </c>
      <c r="G354" s="32">
        <f>VLOOKUP($A354,'SAP- FACT'!$A:$AE,19,0)</f>
        <v>45267</v>
      </c>
      <c r="H354" s="31" t="s">
        <v>8512</v>
      </c>
      <c r="I354" s="31" t="str">
        <f>VLOOKUP($A354,'SAP- FACT'!$A:$AE,3,0)</f>
        <v>Boleta</v>
      </c>
      <c r="J354" s="31" t="str">
        <f>IF(VLOOKUP($A354,'SAP- FACT'!$A:$AE,15,0)=0,"PEN","USD")</f>
        <v>PEN</v>
      </c>
      <c r="K354" s="31" t="s">
        <v>8499</v>
      </c>
      <c r="L354" s="31">
        <v>1</v>
      </c>
      <c r="M354" s="33">
        <f>IF(J354="PEN",VLOOKUP($A354,'SAP- FACT'!$A:$AE,14,0),VLOOKUP($A354,'SAP- FACT'!$A:$AE,15,0))</f>
        <v>23.09</v>
      </c>
      <c r="N354" s="31" t="str">
        <f>IF(VLOOKUP($A354,'SAP- FACT'!$A:$AE,15,0)=0,"PEN","USD")</f>
        <v>PEN</v>
      </c>
      <c r="O354" s="31" t="str">
        <f>VLOOKUP($A354,'SAP- FACT'!$A:$AE,4,0)</f>
        <v>Plaza Vea - Intercorp - CONTADO / CASH - PE 5190 PLAZA VEA Basado en Entregas 09-0010-00057</v>
      </c>
    </row>
    <row r="355" spans="1:15" x14ac:dyDescent="0.2">
      <c r="A355" s="31">
        <f t="shared" si="5"/>
        <v>354</v>
      </c>
      <c r="B355" s="31" t="str">
        <f>VLOOKUP($A355,'SAP- FACT'!$A:$AE,12,0)</f>
        <v>BENDEZU CAYLLIHUA,ROGER ALBINO</v>
      </c>
      <c r="C355" s="31" t="str">
        <f>VLOOKUP($A355,'SAP- FACT'!$A:$AE,2,0)</f>
        <v>B010-00019259</v>
      </c>
      <c r="D355" s="31" t="str">
        <f>VLOOKUP($A355,'SAP- FACT'!$A:$AE,2,0)</f>
        <v>B010-00019259</v>
      </c>
      <c r="E355" s="32">
        <v>45566</v>
      </c>
      <c r="F355" s="32">
        <f>VLOOKUP($A355,'SAP- FACT'!$A:$AE,5,0)</f>
        <v>45456</v>
      </c>
      <c r="G355" s="32">
        <f>VLOOKUP($A355,'SAP- FACT'!$A:$AE,19,0)</f>
        <v>45456</v>
      </c>
      <c r="H355" s="31" t="s">
        <v>8512</v>
      </c>
      <c r="I355" s="31" t="str">
        <f>VLOOKUP($A355,'SAP- FACT'!$A:$AE,3,0)</f>
        <v>Boleta</v>
      </c>
      <c r="J355" s="31" t="str">
        <f>IF(VLOOKUP($A355,'SAP- FACT'!$A:$AE,15,0)=0,"PEN","USD")</f>
        <v>PEN</v>
      </c>
      <c r="K355" s="31" t="s">
        <v>8499</v>
      </c>
      <c r="L355" s="31">
        <v>1</v>
      </c>
      <c r="M355" s="33">
        <f>IF(J355="PEN",VLOOKUP($A355,'SAP- FACT'!$A:$AE,14,0),VLOOKUP($A355,'SAP- FACT'!$A:$AE,15,0))</f>
        <v>23.19</v>
      </c>
      <c r="N355" s="31" t="str">
        <f>IF(VLOOKUP($A355,'SAP- FACT'!$A:$AE,15,0)=0,"PEN","USD")</f>
        <v>PEN</v>
      </c>
      <c r="O355" s="31" t="str">
        <f>VLOOKUP($A355,'SAP- FACT'!$A:$AE,4,0)</f>
        <v>Juntoz - CONTADO / CASH - PE 2904 JUNTOZ Basado en Entregas 09-0007-00000888</v>
      </c>
    </row>
    <row r="356" spans="1:15" x14ac:dyDescent="0.2">
      <c r="A356" s="31">
        <f t="shared" si="5"/>
        <v>355</v>
      </c>
      <c r="B356" s="31" t="str">
        <f>VLOOKUP($A356,'SAP- FACT'!$A:$AE,12,0)</f>
        <v>RAICO TAMBO,JORGE LUIS</v>
      </c>
      <c r="C356" s="31" t="str">
        <f>VLOOKUP($A356,'SAP- FACT'!$A:$AE,2,0)</f>
        <v>B010-00018861</v>
      </c>
      <c r="D356" s="31" t="str">
        <f>VLOOKUP($A356,'SAP- FACT'!$A:$AE,2,0)</f>
        <v>B010-00018861</v>
      </c>
      <c r="E356" s="32">
        <v>45566</v>
      </c>
      <c r="F356" s="32">
        <f>VLOOKUP($A356,'SAP- FACT'!$A:$AE,5,0)</f>
        <v>45427</v>
      </c>
      <c r="G356" s="32">
        <f>VLOOKUP($A356,'SAP- FACT'!$A:$AE,19,0)</f>
        <v>45427</v>
      </c>
      <c r="H356" s="31" t="s">
        <v>8512</v>
      </c>
      <c r="I356" s="31" t="str">
        <f>VLOOKUP($A356,'SAP- FACT'!$A:$AE,3,0)</f>
        <v>Boleta</v>
      </c>
      <c r="J356" s="31" t="str">
        <f>IF(VLOOKUP($A356,'SAP- FACT'!$A:$AE,15,0)=0,"PEN","USD")</f>
        <v>PEN</v>
      </c>
      <c r="K356" s="31" t="s">
        <v>8499</v>
      </c>
      <c r="L356" s="31">
        <v>1</v>
      </c>
      <c r="M356" s="33">
        <f>IF(J356="PEN",VLOOKUP($A356,'SAP- FACT'!$A:$AE,14,0),VLOOKUP($A356,'SAP- FACT'!$A:$AE,15,0))</f>
        <v>23.19</v>
      </c>
      <c r="N356" s="31" t="str">
        <f>IF(VLOOKUP($A356,'SAP- FACT'!$A:$AE,15,0)=0,"PEN","USD")</f>
        <v>PEN</v>
      </c>
      <c r="O356" s="31" t="str">
        <f>VLOOKUP($A356,'SAP- FACT'!$A:$AE,4,0)</f>
        <v>Juntoz - CONTADO / CASH - PE 2319 JUNTOZ Basado en Entregas 09-0007-00000379</v>
      </c>
    </row>
    <row r="357" spans="1:15" x14ac:dyDescent="0.2">
      <c r="A357" s="31">
        <f t="shared" si="5"/>
        <v>356</v>
      </c>
      <c r="B357" s="31" t="str">
        <f>VLOOKUP($A357,'SAP- FACT'!$A:$AE,12,0)</f>
        <v>ROCA RODRIGUEZ,MARIA NINAVET</v>
      </c>
      <c r="C357" s="31" t="str">
        <f>VLOOKUP($A357,'SAP- FACT'!$A:$AE,2,0)</f>
        <v>B010-00020038</v>
      </c>
      <c r="D357" s="31" t="str">
        <f>VLOOKUP($A357,'SAP- FACT'!$A:$AE,2,0)</f>
        <v>B010-00020038</v>
      </c>
      <c r="E357" s="32">
        <v>45566</v>
      </c>
      <c r="F357" s="32">
        <f>VLOOKUP($A357,'SAP- FACT'!$A:$AE,5,0)</f>
        <v>45523</v>
      </c>
      <c r="G357" s="32">
        <f>VLOOKUP($A357,'SAP- FACT'!$A:$AE,19,0)</f>
        <v>45523</v>
      </c>
      <c r="H357" s="31" t="s">
        <v>8512</v>
      </c>
      <c r="I357" s="31" t="str">
        <f>VLOOKUP($A357,'SAP- FACT'!$A:$AE,3,0)</f>
        <v>Boleta</v>
      </c>
      <c r="J357" s="31" t="str">
        <f>IF(VLOOKUP($A357,'SAP- FACT'!$A:$AE,15,0)=0,"PEN","USD")</f>
        <v>PEN</v>
      </c>
      <c r="K357" s="31" t="s">
        <v>8499</v>
      </c>
      <c r="L357" s="31">
        <v>1</v>
      </c>
      <c r="M357" s="33">
        <f>IF(J357="PEN",VLOOKUP($A357,'SAP- FACT'!$A:$AE,14,0),VLOOKUP($A357,'SAP- FACT'!$A:$AE,15,0))</f>
        <v>23.85</v>
      </c>
      <c r="N357" s="31" t="str">
        <f>IF(VLOOKUP($A357,'SAP- FACT'!$A:$AE,15,0)=0,"PEN","USD")</f>
        <v>PEN</v>
      </c>
      <c r="O357" s="31" t="str">
        <f>VLOOKUP($A357,'SAP- FACT'!$A:$AE,4,0)</f>
        <v>Plaza Vea - Intercorp - CONTADO / CASH - PE 4209 PLAZA VEA  v13257911plzv-02 Basado en Entr</v>
      </c>
    </row>
    <row r="358" spans="1:15" x14ac:dyDescent="0.2">
      <c r="A358" s="31">
        <f t="shared" si="5"/>
        <v>357</v>
      </c>
      <c r="B358" s="31" t="str">
        <f>VLOOKUP($A358,'SAP- FACT'!$A:$AE,12,0)</f>
        <v>CORNEJO CLEVER</v>
      </c>
      <c r="C358" s="31" t="str">
        <f>VLOOKUP($A358,'SAP- FACT'!$A:$AE,2,0)</f>
        <v>B010-00020188</v>
      </c>
      <c r="D358" s="31" t="str">
        <f>VLOOKUP($A358,'SAP- FACT'!$A:$AE,2,0)</f>
        <v>B010-00020188</v>
      </c>
      <c r="E358" s="32">
        <v>45566</v>
      </c>
      <c r="F358" s="32">
        <f>VLOOKUP($A358,'SAP- FACT'!$A:$AE,5,0)</f>
        <v>45530</v>
      </c>
      <c r="G358" s="32">
        <f>VLOOKUP($A358,'SAP- FACT'!$A:$AE,19,0)</f>
        <v>45530</v>
      </c>
      <c r="H358" s="31" t="s">
        <v>8512</v>
      </c>
      <c r="I358" s="31" t="str">
        <f>VLOOKUP($A358,'SAP- FACT'!$A:$AE,3,0)</f>
        <v>Boleta</v>
      </c>
      <c r="J358" s="31" t="str">
        <f>IF(VLOOKUP($A358,'SAP- FACT'!$A:$AE,15,0)=0,"PEN","USD")</f>
        <v>PEN</v>
      </c>
      <c r="K358" s="31" t="s">
        <v>8499</v>
      </c>
      <c r="L358" s="31">
        <v>1</v>
      </c>
      <c r="M358" s="33">
        <f>IF(J358="PEN",VLOOKUP($A358,'SAP- FACT'!$A:$AE,14,0),VLOOKUP($A358,'SAP- FACT'!$A:$AE,15,0))</f>
        <v>23.92</v>
      </c>
      <c r="N358" s="31" t="str">
        <f>IF(VLOOKUP($A358,'SAP- FACT'!$A:$AE,15,0)=0,"PEN","USD")</f>
        <v>PEN</v>
      </c>
      <c r="O358" s="31" t="str">
        <f>VLOOKUP($A358,'SAP- FACT'!$A:$AE,4,0)</f>
        <v>Ecom - CONTADO / CASH - PE 4429 TEL: 932132808 ENVÍO Basado en Pedidos de</v>
      </c>
    </row>
    <row r="359" spans="1:15" x14ac:dyDescent="0.2">
      <c r="A359" s="31">
        <f t="shared" si="5"/>
        <v>358</v>
      </c>
      <c r="B359" s="31" t="str">
        <f>VLOOKUP($A359,'SAP- FACT'!$A:$AE,12,0)</f>
        <v>GARCIA FIESTAS,JOSE AURELIO</v>
      </c>
      <c r="C359" s="31" t="str">
        <f>VLOOKUP($A359,'SAP- FACT'!$A:$AE,2,0)</f>
        <v>B010-00020221</v>
      </c>
      <c r="D359" s="31" t="str">
        <f>VLOOKUP($A359,'SAP- FACT'!$A:$AE,2,0)</f>
        <v>B010-00020221</v>
      </c>
      <c r="E359" s="32">
        <v>45566</v>
      </c>
      <c r="F359" s="32">
        <f>VLOOKUP($A359,'SAP- FACT'!$A:$AE,5,0)</f>
        <v>45533</v>
      </c>
      <c r="G359" s="32">
        <f>VLOOKUP($A359,'SAP- FACT'!$A:$AE,19,0)</f>
        <v>45533</v>
      </c>
      <c r="H359" s="31" t="s">
        <v>8512</v>
      </c>
      <c r="I359" s="31" t="str">
        <f>VLOOKUP($A359,'SAP- FACT'!$A:$AE,3,0)</f>
        <v>Boleta</v>
      </c>
      <c r="J359" s="31" t="str">
        <f>IF(VLOOKUP($A359,'SAP- FACT'!$A:$AE,15,0)=0,"PEN","USD")</f>
        <v>PEN</v>
      </c>
      <c r="K359" s="31" t="s">
        <v>8499</v>
      </c>
      <c r="L359" s="31">
        <v>1</v>
      </c>
      <c r="M359" s="33">
        <f>IF(J359="PEN",VLOOKUP($A359,'SAP- FACT'!$A:$AE,14,0),VLOOKUP($A359,'SAP- FACT'!$A:$AE,15,0))</f>
        <v>24</v>
      </c>
      <c r="N359" s="31" t="str">
        <f>IF(VLOOKUP($A359,'SAP- FACT'!$A:$AE,15,0)=0,"PEN","USD")</f>
        <v>PEN</v>
      </c>
      <c r="O359" s="31" t="str">
        <f>VLOOKUP($A359,'SAP- FACT'!$A:$AE,4,0)</f>
        <v xml:space="preserve"> - CONTADO / CASH - ENTEL AGOSTO 2024</v>
      </c>
    </row>
    <row r="360" spans="1:15" x14ac:dyDescent="0.2">
      <c r="A360" s="31">
        <f t="shared" si="5"/>
        <v>359</v>
      </c>
      <c r="B360" s="31" t="str">
        <f>VLOOKUP($A360,'SAP- FACT'!$A:$AE,12,0)</f>
        <v>GUTIERREZ X,GLORIA ALESSANDRA</v>
      </c>
      <c r="C360" s="31" t="str">
        <f>VLOOKUP($A360,'SAP- FACT'!$A:$AE,2,0)</f>
        <v>B010-00015853</v>
      </c>
      <c r="D360" s="31" t="str">
        <f>VLOOKUP($A360,'SAP- FACT'!$A:$AE,2,0)</f>
        <v>B010-00015853</v>
      </c>
      <c r="E360" s="32">
        <v>45566</v>
      </c>
      <c r="F360" s="32">
        <f>VLOOKUP($A360,'SAP- FACT'!$A:$AE,5,0)</f>
        <v>45138</v>
      </c>
      <c r="G360" s="32">
        <f>VLOOKUP($A360,'SAP- FACT'!$A:$AE,19,0)</f>
        <v>45138</v>
      </c>
      <c r="H360" s="31" t="s">
        <v>8512</v>
      </c>
      <c r="I360" s="31" t="str">
        <f>VLOOKUP($A360,'SAP- FACT'!$A:$AE,3,0)</f>
        <v>Boleta</v>
      </c>
      <c r="J360" s="31" t="str">
        <f>IF(VLOOKUP($A360,'SAP- FACT'!$A:$AE,15,0)=0,"PEN","USD")</f>
        <v>PEN</v>
      </c>
      <c r="K360" s="31" t="s">
        <v>8499</v>
      </c>
      <c r="L360" s="31">
        <v>1</v>
      </c>
      <c r="M360" s="33">
        <f>IF(J360="PEN",VLOOKUP($A360,'SAP- FACT'!$A:$AE,14,0),VLOOKUP($A360,'SAP- FACT'!$A:$AE,15,0))</f>
        <v>24.25</v>
      </c>
      <c r="N360" s="31" t="str">
        <f>IF(VLOOKUP($A360,'SAP- FACT'!$A:$AE,15,0)=0,"PEN","USD")</f>
        <v>PEN</v>
      </c>
      <c r="O360" s="31" t="str">
        <f>VLOOKUP($A360,'SAP- FACT'!$A:$AE,4,0)</f>
        <v>Falabella - CONTADO / CASH - 230003306 Basado en Entregas 09-0010-00056085.</v>
      </c>
    </row>
    <row r="361" spans="1:15" x14ac:dyDescent="0.2">
      <c r="A361" s="31">
        <f t="shared" si="5"/>
        <v>360</v>
      </c>
      <c r="B361" s="31" t="str">
        <f>VLOOKUP($A361,'SAP- FACT'!$A:$AE,12,0)</f>
        <v>CAHUASCANCO SANTA CRUZ EVA</v>
      </c>
      <c r="C361" s="31" t="str">
        <f>VLOOKUP($A361,'SAP- FACT'!$A:$AE,2,0)</f>
        <v>B010-00020441</v>
      </c>
      <c r="D361" s="31" t="str">
        <f>VLOOKUP($A361,'SAP- FACT'!$A:$AE,2,0)</f>
        <v>B010-00020441</v>
      </c>
      <c r="E361" s="32">
        <v>45566</v>
      </c>
      <c r="F361" s="32">
        <f>VLOOKUP($A361,'SAP- FACT'!$A:$AE,5,0)</f>
        <v>45554</v>
      </c>
      <c r="G361" s="32">
        <f>VLOOKUP($A361,'SAP- FACT'!$A:$AE,19,0)</f>
        <v>45554</v>
      </c>
      <c r="H361" s="31" t="s">
        <v>8512</v>
      </c>
      <c r="I361" s="31" t="str">
        <f>VLOOKUP($A361,'SAP- FACT'!$A:$AE,3,0)</f>
        <v>Boleta</v>
      </c>
      <c r="J361" s="31" t="str">
        <f>IF(VLOOKUP($A361,'SAP- FACT'!$A:$AE,15,0)=0,"PEN","USD")</f>
        <v>PEN</v>
      </c>
      <c r="K361" s="31" t="s">
        <v>8499</v>
      </c>
      <c r="L361" s="31">
        <v>1</v>
      </c>
      <c r="M361" s="33">
        <f>IF(J361="PEN",VLOOKUP($A361,'SAP- FACT'!$A:$AE,14,0),VLOOKUP($A361,'SAP- FACT'!$A:$AE,15,0))</f>
        <v>24.42</v>
      </c>
      <c r="N361" s="31" t="str">
        <f>IF(VLOOKUP($A361,'SAP- FACT'!$A:$AE,15,0)=0,"PEN","USD")</f>
        <v>PEN</v>
      </c>
      <c r="O361" s="31" t="str">
        <f>VLOOKUP($A361,'SAP- FACT'!$A:$AE,4,0)</f>
        <v>Venta Asistida - CONTADO / CASH - PE 4915 TEL: 959123270 ENVÍO Basado en Entregas 09</v>
      </c>
    </row>
    <row r="362" spans="1:15" x14ac:dyDescent="0.2">
      <c r="A362" s="31">
        <f t="shared" si="5"/>
        <v>361</v>
      </c>
      <c r="B362" s="31" t="str">
        <f>VLOOKUP($A362,'SAP- FACT'!$A:$AE,12,0)</f>
        <v>CONTO MARIN,LINDSAY YASMIN</v>
      </c>
      <c r="C362" s="31" t="str">
        <f>VLOOKUP($A362,'SAP- FACT'!$A:$AE,2,0)</f>
        <v>B010-00018011</v>
      </c>
      <c r="D362" s="31" t="str">
        <f>VLOOKUP($A362,'SAP- FACT'!$A:$AE,2,0)</f>
        <v>B010-00018011</v>
      </c>
      <c r="E362" s="32">
        <v>45566</v>
      </c>
      <c r="F362" s="32">
        <f>VLOOKUP($A362,'SAP- FACT'!$A:$AE,5,0)</f>
        <v>45348</v>
      </c>
      <c r="G362" s="32">
        <f>VLOOKUP($A362,'SAP- FACT'!$A:$AE,19,0)</f>
        <v>45348</v>
      </c>
      <c r="H362" s="31" t="s">
        <v>8512</v>
      </c>
      <c r="I362" s="31" t="str">
        <f>VLOOKUP($A362,'SAP- FACT'!$A:$AE,3,0)</f>
        <v>Boleta</v>
      </c>
      <c r="J362" s="31" t="str">
        <f>IF(VLOOKUP($A362,'SAP- FACT'!$A:$AE,15,0)=0,"PEN","USD")</f>
        <v>PEN</v>
      </c>
      <c r="K362" s="31" t="s">
        <v>8499</v>
      </c>
      <c r="L362" s="31">
        <v>1</v>
      </c>
      <c r="M362" s="33">
        <f>IF(J362="PEN",VLOOKUP($A362,'SAP- FACT'!$A:$AE,14,0),VLOOKUP($A362,'SAP- FACT'!$A:$AE,15,0))</f>
        <v>24.47</v>
      </c>
      <c r="N362" s="31" t="str">
        <f>IF(VLOOKUP($A362,'SAP- FACT'!$A:$AE,15,0)=0,"PEN","USD")</f>
        <v>PEN</v>
      </c>
      <c r="O362" s="31" t="str">
        <f>VLOOKUP($A362,'SAP- FACT'!$A:$AE,4,0)</f>
        <v>Juntoz - CONTADO / CASH - PE 0929 JUNTOZ Basado en Entregas 09-0010-00059056</v>
      </c>
    </row>
    <row r="363" spans="1:15" x14ac:dyDescent="0.2">
      <c r="A363" s="31">
        <f t="shared" si="5"/>
        <v>362</v>
      </c>
      <c r="B363" s="31" t="str">
        <f>VLOOKUP($A363,'SAP- FACT'!$A:$AE,12,0)</f>
        <v>SEGURA ORELLANO,KARLA NALLERY</v>
      </c>
      <c r="C363" s="31" t="str">
        <f>VLOOKUP($A363,'SAP- FACT'!$A:$AE,2,0)</f>
        <v>B010-00018998</v>
      </c>
      <c r="D363" s="31" t="str">
        <f>VLOOKUP($A363,'SAP- FACT'!$A:$AE,2,0)</f>
        <v>B010-00018998</v>
      </c>
      <c r="E363" s="32">
        <v>45566</v>
      </c>
      <c r="F363" s="32">
        <f>VLOOKUP($A363,'SAP- FACT'!$A:$AE,5,0)</f>
        <v>45436</v>
      </c>
      <c r="G363" s="32">
        <f>VLOOKUP($A363,'SAP- FACT'!$A:$AE,19,0)</f>
        <v>45436</v>
      </c>
      <c r="H363" s="31" t="s">
        <v>8512</v>
      </c>
      <c r="I363" s="31" t="str">
        <f>VLOOKUP($A363,'SAP- FACT'!$A:$AE,3,0)</f>
        <v>Boleta</v>
      </c>
      <c r="J363" s="31" t="str">
        <f>IF(VLOOKUP($A363,'SAP- FACT'!$A:$AE,15,0)=0,"PEN","USD")</f>
        <v>PEN</v>
      </c>
      <c r="K363" s="31" t="s">
        <v>8499</v>
      </c>
      <c r="L363" s="31">
        <v>1</v>
      </c>
      <c r="M363" s="33">
        <f>IF(J363="PEN",VLOOKUP($A363,'SAP- FACT'!$A:$AE,14,0),VLOOKUP($A363,'SAP- FACT'!$A:$AE,15,0))</f>
        <v>24.48</v>
      </c>
      <c r="N363" s="31" t="str">
        <f>IF(VLOOKUP($A363,'SAP- FACT'!$A:$AE,15,0)=0,"PEN","USD")</f>
        <v>PEN</v>
      </c>
      <c r="O363" s="31" t="str">
        <f>VLOOKUP($A363,'SAP- FACT'!$A:$AE,4,0)</f>
        <v>Ripley - CONTADO / CASH - PE 2553 RIPLEY Basado en Entregas 09-0007-00000560</v>
      </c>
    </row>
    <row r="364" spans="1:15" x14ac:dyDescent="0.2">
      <c r="A364" s="31">
        <f t="shared" si="5"/>
        <v>363</v>
      </c>
      <c r="B364" s="31" t="str">
        <f>VLOOKUP($A364,'SAP- FACT'!$A:$AE,12,0)</f>
        <v>FERNANDEZ DEL RIO,GISELLE GABRIELA</v>
      </c>
      <c r="C364" s="31" t="str">
        <f>VLOOKUP($A364,'SAP- FACT'!$A:$AE,2,0)</f>
        <v>B010-00019426</v>
      </c>
      <c r="D364" s="31" t="str">
        <f>VLOOKUP($A364,'SAP- FACT'!$A:$AE,2,0)</f>
        <v>B010-00019426</v>
      </c>
      <c r="E364" s="32">
        <v>45566</v>
      </c>
      <c r="F364" s="32">
        <f>VLOOKUP($A364,'SAP- FACT'!$A:$AE,5,0)</f>
        <v>45477</v>
      </c>
      <c r="G364" s="32">
        <f>VLOOKUP($A364,'SAP- FACT'!$A:$AE,19,0)</f>
        <v>45477</v>
      </c>
      <c r="H364" s="31" t="s">
        <v>8512</v>
      </c>
      <c r="I364" s="31" t="str">
        <f>VLOOKUP($A364,'SAP- FACT'!$A:$AE,3,0)</f>
        <v>Boleta</v>
      </c>
      <c r="J364" s="31" t="str">
        <f>IF(VLOOKUP($A364,'SAP- FACT'!$A:$AE,15,0)=0,"PEN","USD")</f>
        <v>PEN</v>
      </c>
      <c r="K364" s="31" t="s">
        <v>8499</v>
      </c>
      <c r="L364" s="31">
        <v>1</v>
      </c>
      <c r="M364" s="33">
        <f>IF(J364="PEN",VLOOKUP($A364,'SAP- FACT'!$A:$AE,14,0),VLOOKUP($A364,'SAP- FACT'!$A:$AE,15,0))</f>
        <v>24.48</v>
      </c>
      <c r="N364" s="31" t="str">
        <f>IF(VLOOKUP($A364,'SAP- FACT'!$A:$AE,15,0)=0,"PEN","USD")</f>
        <v>PEN</v>
      </c>
      <c r="O364" s="31" t="str">
        <f>VLOOKUP($A364,'SAP- FACT'!$A:$AE,4,0)</f>
        <v>Ripley - CONTADO / CASH - PE 3282 RIPLEY  n.º 6694336901-A Basado en Entrega</v>
      </c>
    </row>
    <row r="365" spans="1:15" x14ac:dyDescent="0.2">
      <c r="A365" s="31">
        <f t="shared" si="5"/>
        <v>364</v>
      </c>
      <c r="B365" s="31" t="str">
        <f>VLOOKUP($A365,'SAP- FACT'!$A:$AE,12,0)</f>
        <v>CONTRERAS MIRANDA JAVIER</v>
      </c>
      <c r="C365" s="31" t="str">
        <f>VLOOKUP($A365,'SAP- FACT'!$A:$AE,2,0)</f>
        <v>B010-00020464</v>
      </c>
      <c r="D365" s="31" t="str">
        <f>VLOOKUP($A365,'SAP- FACT'!$A:$AE,2,0)</f>
        <v>B010-00020464</v>
      </c>
      <c r="E365" s="32">
        <v>45566</v>
      </c>
      <c r="F365" s="32">
        <f>VLOOKUP($A365,'SAP- FACT'!$A:$AE,5,0)</f>
        <v>45554</v>
      </c>
      <c r="G365" s="32">
        <f>VLOOKUP($A365,'SAP- FACT'!$A:$AE,19,0)</f>
        <v>45554</v>
      </c>
      <c r="H365" s="31" t="s">
        <v>8512</v>
      </c>
      <c r="I365" s="31" t="str">
        <f>VLOOKUP($A365,'SAP- FACT'!$A:$AE,3,0)</f>
        <v>Boleta</v>
      </c>
      <c r="J365" s="31" t="str">
        <f>IF(VLOOKUP($A365,'SAP- FACT'!$A:$AE,15,0)=0,"PEN","USD")</f>
        <v>PEN</v>
      </c>
      <c r="K365" s="31" t="s">
        <v>8499</v>
      </c>
      <c r="L365" s="31">
        <v>1</v>
      </c>
      <c r="M365" s="33">
        <f>IF(J365="PEN",VLOOKUP($A365,'SAP- FACT'!$A:$AE,14,0),VLOOKUP($A365,'SAP- FACT'!$A:$AE,15,0))</f>
        <v>24.51</v>
      </c>
      <c r="N365" s="31" t="str">
        <f>IF(VLOOKUP($A365,'SAP- FACT'!$A:$AE,15,0)=0,"PEN","USD")</f>
        <v>PEN</v>
      </c>
      <c r="O365" s="31" t="str">
        <f>VLOOKUP($A365,'SAP- FACT'!$A:$AE,4,0)</f>
        <v>Ecom - CONTADO / CASH - PE 4917 TEL: 989714890 ENVÍO Basado en Pedidos de</v>
      </c>
    </row>
    <row r="366" spans="1:15" x14ac:dyDescent="0.2">
      <c r="A366" s="31">
        <f t="shared" si="5"/>
        <v>365</v>
      </c>
      <c r="B366" s="31" t="str">
        <f>VLOOKUP($A366,'SAP- FACT'!$A:$AE,12,0)</f>
        <v>RIOS GERMAN,STEFANNY MARIANELLA</v>
      </c>
      <c r="C366" s="31" t="str">
        <f>VLOOKUP($A366,'SAP- FACT'!$A:$AE,2,0)</f>
        <v>B010-00020300</v>
      </c>
      <c r="D366" s="31" t="str">
        <f>VLOOKUP($A366,'SAP- FACT'!$A:$AE,2,0)</f>
        <v>B010-00020300</v>
      </c>
      <c r="E366" s="32">
        <v>45566</v>
      </c>
      <c r="F366" s="32">
        <f>VLOOKUP($A366,'SAP- FACT'!$A:$AE,5,0)</f>
        <v>45540</v>
      </c>
      <c r="G366" s="32">
        <f>VLOOKUP($A366,'SAP- FACT'!$A:$AE,19,0)</f>
        <v>45570</v>
      </c>
      <c r="H366" s="31" t="s">
        <v>8512</v>
      </c>
      <c r="I366" s="31" t="str">
        <f>VLOOKUP($A366,'SAP- FACT'!$A:$AE,3,0)</f>
        <v>Boleta</v>
      </c>
      <c r="J366" s="31" t="str">
        <f>IF(VLOOKUP($A366,'SAP- FACT'!$A:$AE,15,0)=0,"PEN","USD")</f>
        <v>PEN</v>
      </c>
      <c r="K366" s="31" t="s">
        <v>8499</v>
      </c>
      <c r="L366" s="31">
        <v>1</v>
      </c>
      <c r="M366" s="33">
        <f>IF(J366="PEN",VLOOKUP($A366,'SAP- FACT'!$A:$AE,14,0),VLOOKUP($A366,'SAP- FACT'!$A:$AE,15,0))</f>
        <v>25.03</v>
      </c>
      <c r="N366" s="31" t="str">
        <f>IF(VLOOKUP($A366,'SAP- FACT'!$A:$AE,15,0)=0,"PEN","USD")</f>
        <v>PEN</v>
      </c>
      <c r="O366" s="31" t="str">
        <f>VLOOKUP($A366,'SAP- FACT'!$A:$AE,4,0)</f>
        <v>Nacional - CREDITO 30 DIAS / CREDIT 30 DAYS - Ofertas de ventas - ERCAGV000801. PE: 4617 Basado</v>
      </c>
    </row>
    <row r="367" spans="1:15" x14ac:dyDescent="0.2">
      <c r="A367" s="31">
        <f t="shared" si="5"/>
        <v>366</v>
      </c>
      <c r="B367" s="31" t="str">
        <f>VLOOKUP($A367,'SAP- FACT'!$A:$AE,12,0)</f>
        <v>RODRIGUEZ BUENO MONICA</v>
      </c>
      <c r="C367" s="31" t="str">
        <f>VLOOKUP($A367,'SAP- FACT'!$A:$AE,2,0)</f>
        <v>B010-00016992</v>
      </c>
      <c r="D367" s="31" t="str">
        <f>VLOOKUP($A367,'SAP- FACT'!$A:$AE,2,0)</f>
        <v>B010-00016992</v>
      </c>
      <c r="E367" s="32">
        <v>45566</v>
      </c>
      <c r="F367" s="32">
        <f>VLOOKUP($A367,'SAP- FACT'!$A:$AE,5,0)</f>
        <v>45271</v>
      </c>
      <c r="G367" s="32">
        <f>VLOOKUP($A367,'SAP- FACT'!$A:$AE,19,0)</f>
        <v>45271</v>
      </c>
      <c r="H367" s="31" t="s">
        <v>8512</v>
      </c>
      <c r="I367" s="31" t="str">
        <f>VLOOKUP($A367,'SAP- FACT'!$A:$AE,3,0)</f>
        <v>Boleta</v>
      </c>
      <c r="J367" s="31" t="str">
        <f>IF(VLOOKUP($A367,'SAP- FACT'!$A:$AE,15,0)=0,"PEN","USD")</f>
        <v>PEN</v>
      </c>
      <c r="K367" s="31" t="s">
        <v>8499</v>
      </c>
      <c r="L367" s="31">
        <v>1</v>
      </c>
      <c r="M367" s="33">
        <f>IF(J367="PEN",VLOOKUP($A367,'SAP- FACT'!$A:$AE,14,0),VLOOKUP($A367,'SAP- FACT'!$A:$AE,15,0))</f>
        <v>25.14</v>
      </c>
      <c r="N367" s="31" t="str">
        <f>IF(VLOOKUP($A367,'SAP- FACT'!$A:$AE,15,0)=0,"PEN","USD")</f>
        <v>PEN</v>
      </c>
      <c r="O367" s="31" t="str">
        <f>VLOOKUP($A367,'SAP- FACT'!$A:$AE,4,0)</f>
        <v>Juntoz - CONTADO / CASH - PE 5211 JUNTOZ Basado en Entregas 09-0010-00057809</v>
      </c>
    </row>
    <row r="368" spans="1:15" x14ac:dyDescent="0.2">
      <c r="A368" s="31">
        <f t="shared" si="5"/>
        <v>367</v>
      </c>
      <c r="B368" s="31" t="str">
        <f>VLOOKUP($A368,'SAP- FACT'!$A:$AE,12,0)</f>
        <v>Zamora Wong Salvador</v>
      </c>
      <c r="C368" s="31" t="str">
        <f>VLOOKUP($A368,'SAP- FACT'!$A:$AE,2,0)</f>
        <v>B010-00019355</v>
      </c>
      <c r="D368" s="31" t="str">
        <f>VLOOKUP($A368,'SAP- FACT'!$A:$AE,2,0)</f>
        <v>B010-00019355</v>
      </c>
      <c r="E368" s="32">
        <v>45566</v>
      </c>
      <c r="F368" s="32">
        <f>VLOOKUP($A368,'SAP- FACT'!$A:$AE,5,0)</f>
        <v>45469</v>
      </c>
      <c r="G368" s="32">
        <f>VLOOKUP($A368,'SAP- FACT'!$A:$AE,19,0)</f>
        <v>45469</v>
      </c>
      <c r="H368" s="31" t="s">
        <v>8512</v>
      </c>
      <c r="I368" s="31" t="str">
        <f>VLOOKUP($A368,'SAP- FACT'!$A:$AE,3,0)</f>
        <v>Boleta</v>
      </c>
      <c r="J368" s="31" t="str">
        <f>IF(VLOOKUP($A368,'SAP- FACT'!$A:$AE,15,0)=0,"PEN","USD")</f>
        <v>PEN</v>
      </c>
      <c r="K368" s="31" t="s">
        <v>8499</v>
      </c>
      <c r="L368" s="31">
        <v>1</v>
      </c>
      <c r="M368" s="33">
        <f>IF(J368="PEN",VLOOKUP($A368,'SAP- FACT'!$A:$AE,14,0),VLOOKUP($A368,'SAP- FACT'!$A:$AE,15,0))</f>
        <v>25.47</v>
      </c>
      <c r="N368" s="31" t="str">
        <f>IF(VLOOKUP($A368,'SAP- FACT'!$A:$AE,15,0)=0,"PEN","USD")</f>
        <v>PEN</v>
      </c>
      <c r="O368" s="31" t="str">
        <f>VLOOKUP($A368,'SAP- FACT'!$A:$AE,4,0)</f>
        <v>Juntoz - CONTADO / CASH - PE 3089 JUNTOZ Basado en Entregas 09-0007-00001079</v>
      </c>
    </row>
    <row r="369" spans="1:15" x14ac:dyDescent="0.2">
      <c r="A369" s="31">
        <f t="shared" si="5"/>
        <v>368</v>
      </c>
      <c r="B369" s="31" t="str">
        <f>VLOOKUP($A369,'SAP- FACT'!$A:$AE,12,0)</f>
        <v>BECERRA HERNANDEZ YENER</v>
      </c>
      <c r="C369" s="31" t="str">
        <f>VLOOKUP($A369,'SAP- FACT'!$A:$AE,2,0)</f>
        <v>B010-00020058</v>
      </c>
      <c r="D369" s="31" t="str">
        <f>VLOOKUP($A369,'SAP- FACT'!$A:$AE,2,0)</f>
        <v>B010-00020058</v>
      </c>
      <c r="E369" s="32">
        <v>45566</v>
      </c>
      <c r="F369" s="32">
        <f>VLOOKUP($A369,'SAP- FACT'!$A:$AE,5,0)</f>
        <v>45523</v>
      </c>
      <c r="G369" s="32">
        <f>VLOOKUP($A369,'SAP- FACT'!$A:$AE,19,0)</f>
        <v>45523</v>
      </c>
      <c r="H369" s="31" t="s">
        <v>8512</v>
      </c>
      <c r="I369" s="31" t="str">
        <f>VLOOKUP($A369,'SAP- FACT'!$A:$AE,3,0)</f>
        <v>Boleta</v>
      </c>
      <c r="J369" s="31" t="str">
        <f>IF(VLOOKUP($A369,'SAP- FACT'!$A:$AE,15,0)=0,"PEN","USD")</f>
        <v>PEN</v>
      </c>
      <c r="K369" s="31" t="s">
        <v>8499</v>
      </c>
      <c r="L369" s="31">
        <v>1</v>
      </c>
      <c r="M369" s="33">
        <f>IF(J369="PEN",VLOOKUP($A369,'SAP- FACT'!$A:$AE,14,0),VLOOKUP($A369,'SAP- FACT'!$A:$AE,15,0))</f>
        <v>25.78</v>
      </c>
      <c r="N369" s="31" t="str">
        <f>IF(VLOOKUP($A369,'SAP- FACT'!$A:$AE,15,0)=0,"PEN","USD")</f>
        <v>PEN</v>
      </c>
      <c r="O369" s="31" t="str">
        <f>VLOOKUP($A369,'SAP- FACT'!$A:$AE,4,0)</f>
        <v>Ecom - CONTADO / CASH - PE 4222 SHALOM RECOGE:SMITH CHARLY RAMIREZ MALCA D</v>
      </c>
    </row>
    <row r="370" spans="1:15" x14ac:dyDescent="0.2">
      <c r="A370" s="31">
        <f t="shared" si="5"/>
        <v>369</v>
      </c>
      <c r="B370" s="31" t="str">
        <f>VLOOKUP($A370,'SAP- FACT'!$A:$AE,12,0)</f>
        <v>SIANCAS COLUMBOS,YESENIA MINERVA</v>
      </c>
      <c r="C370" s="31" t="str">
        <f>VLOOKUP($A370,'SAP- FACT'!$A:$AE,2,0)</f>
        <v>B010-00015973</v>
      </c>
      <c r="D370" s="31" t="str">
        <f>VLOOKUP($A370,'SAP- FACT'!$A:$AE,2,0)</f>
        <v>B010-00015973</v>
      </c>
      <c r="E370" s="32">
        <v>45566</v>
      </c>
      <c r="F370" s="32">
        <f>VLOOKUP($A370,'SAP- FACT'!$A:$AE,5,0)</f>
        <v>45149</v>
      </c>
      <c r="G370" s="32">
        <f>VLOOKUP($A370,'SAP- FACT'!$A:$AE,19,0)</f>
        <v>45149</v>
      </c>
      <c r="H370" s="31" t="s">
        <v>8512</v>
      </c>
      <c r="I370" s="31" t="str">
        <f>VLOOKUP($A370,'SAP- FACT'!$A:$AE,3,0)</f>
        <v>Boleta</v>
      </c>
      <c r="J370" s="31" t="str">
        <f>IF(VLOOKUP($A370,'SAP- FACT'!$A:$AE,15,0)=0,"PEN","USD")</f>
        <v>PEN</v>
      </c>
      <c r="K370" s="31" t="s">
        <v>8499</v>
      </c>
      <c r="L370" s="31">
        <v>1</v>
      </c>
      <c r="M370" s="33">
        <f>IF(J370="PEN",VLOOKUP($A370,'SAP- FACT'!$A:$AE,14,0),VLOOKUP($A370,'SAP- FACT'!$A:$AE,15,0))</f>
        <v>25.95</v>
      </c>
      <c r="N370" s="31" t="str">
        <f>IF(VLOOKUP($A370,'SAP- FACT'!$A:$AE,15,0)=0,"PEN","USD")</f>
        <v>PEN</v>
      </c>
      <c r="O370" s="31" t="str">
        <f>VLOOKUP($A370,'SAP- FACT'!$A:$AE,4,0)</f>
        <v>Falabella - CONTADO / CASH - 230003457 Basado en Entregas 09-0010-00056218.</v>
      </c>
    </row>
    <row r="371" spans="1:15" x14ac:dyDescent="0.2">
      <c r="A371" s="31">
        <f t="shared" si="5"/>
        <v>370</v>
      </c>
      <c r="B371" s="31" t="str">
        <f>VLOOKUP($A371,'SAP- FACT'!$A:$AE,12,0)</f>
        <v>RAIMUNDO LARREA KATHERINE PAMELA</v>
      </c>
      <c r="C371" s="31" t="str">
        <f>VLOOKUP($A371,'SAP- FACT'!$A:$AE,2,0)</f>
        <v>B010-00015870</v>
      </c>
      <c r="D371" s="31" t="str">
        <f>VLOOKUP($A371,'SAP- FACT'!$A:$AE,2,0)</f>
        <v>B010-00015870</v>
      </c>
      <c r="E371" s="32">
        <v>45566</v>
      </c>
      <c r="F371" s="32">
        <f>VLOOKUP($A371,'SAP- FACT'!$A:$AE,5,0)</f>
        <v>45140</v>
      </c>
      <c r="G371" s="32">
        <f>VLOOKUP($A371,'SAP- FACT'!$A:$AE,19,0)</f>
        <v>45140</v>
      </c>
      <c r="H371" s="31" t="s">
        <v>8512</v>
      </c>
      <c r="I371" s="31" t="str">
        <f>VLOOKUP($A371,'SAP- FACT'!$A:$AE,3,0)</f>
        <v>Boleta</v>
      </c>
      <c r="J371" s="31" t="str">
        <f>IF(VLOOKUP($A371,'SAP- FACT'!$A:$AE,15,0)=0,"PEN","USD")</f>
        <v>PEN</v>
      </c>
      <c r="K371" s="31" t="s">
        <v>8499</v>
      </c>
      <c r="L371" s="31">
        <v>1</v>
      </c>
      <c r="M371" s="33">
        <f>IF(J371="PEN",VLOOKUP($A371,'SAP- FACT'!$A:$AE,14,0),VLOOKUP($A371,'SAP- FACT'!$A:$AE,15,0))</f>
        <v>26.08</v>
      </c>
      <c r="N371" s="31" t="str">
        <f>IF(VLOOKUP($A371,'SAP- FACT'!$A:$AE,15,0)=0,"PEN","USD")</f>
        <v>PEN</v>
      </c>
      <c r="O371" s="31" t="str">
        <f>VLOOKUP($A371,'SAP- FACT'!$A:$AE,4,0)</f>
        <v>Falabella - CONTADO / CASH - 230003334 Pedidos de cliente - CMK046766472 Basado</v>
      </c>
    </row>
    <row r="372" spans="1:15" x14ac:dyDescent="0.2">
      <c r="A372" s="31">
        <f t="shared" si="5"/>
        <v>371</v>
      </c>
      <c r="B372" s="31" t="str">
        <f>VLOOKUP($A372,'SAP- FACT'!$A:$AE,12,0)</f>
        <v>TORRES LOLI,SANDRA PAMELA</v>
      </c>
      <c r="C372" s="31" t="str">
        <f>VLOOKUP($A372,'SAP- FACT'!$A:$AE,2,0)</f>
        <v>B010-00015977</v>
      </c>
      <c r="D372" s="31" t="str">
        <f>VLOOKUP($A372,'SAP- FACT'!$A:$AE,2,0)</f>
        <v>B010-00015977</v>
      </c>
      <c r="E372" s="32">
        <v>45566</v>
      </c>
      <c r="F372" s="32">
        <f>VLOOKUP($A372,'SAP- FACT'!$A:$AE,5,0)</f>
        <v>45149</v>
      </c>
      <c r="G372" s="32">
        <f>VLOOKUP($A372,'SAP- FACT'!$A:$AE,19,0)</f>
        <v>45149</v>
      </c>
      <c r="H372" s="31" t="s">
        <v>8512</v>
      </c>
      <c r="I372" s="31" t="str">
        <f>VLOOKUP($A372,'SAP- FACT'!$A:$AE,3,0)</f>
        <v>Boleta</v>
      </c>
      <c r="J372" s="31" t="str">
        <f>IF(VLOOKUP($A372,'SAP- FACT'!$A:$AE,15,0)=0,"PEN","USD")</f>
        <v>PEN</v>
      </c>
      <c r="K372" s="31" t="s">
        <v>8499</v>
      </c>
      <c r="L372" s="31">
        <v>1</v>
      </c>
      <c r="M372" s="33">
        <f>IF(J372="PEN",VLOOKUP($A372,'SAP- FACT'!$A:$AE,14,0),VLOOKUP($A372,'SAP- FACT'!$A:$AE,15,0))</f>
        <v>26.08</v>
      </c>
      <c r="N372" s="31" t="str">
        <f>IF(VLOOKUP($A372,'SAP- FACT'!$A:$AE,15,0)=0,"PEN","USD")</f>
        <v>PEN</v>
      </c>
      <c r="O372" s="31" t="str">
        <f>VLOOKUP($A372,'SAP- FACT'!$A:$AE,4,0)</f>
        <v>Falabella - CONTADO / CASH - 230003464 Basado en Entregas 09-0010-00056224.</v>
      </c>
    </row>
    <row r="373" spans="1:15" x14ac:dyDescent="0.2">
      <c r="A373" s="31">
        <f t="shared" si="5"/>
        <v>372</v>
      </c>
      <c r="B373" s="31" t="str">
        <f>VLOOKUP($A373,'SAP- FACT'!$A:$AE,12,0)</f>
        <v>RUIZ CABRERA LADY DIANA</v>
      </c>
      <c r="C373" s="31" t="str">
        <f>VLOOKUP($A373,'SAP- FACT'!$A:$AE,2,0)</f>
        <v>B010-00015893</v>
      </c>
      <c r="D373" s="31" t="str">
        <f>VLOOKUP($A373,'SAP- FACT'!$A:$AE,2,0)</f>
        <v>B010-00015893</v>
      </c>
      <c r="E373" s="32">
        <v>45566</v>
      </c>
      <c r="F373" s="32">
        <f>VLOOKUP($A373,'SAP- FACT'!$A:$AE,5,0)</f>
        <v>45145</v>
      </c>
      <c r="G373" s="32">
        <f>VLOOKUP($A373,'SAP- FACT'!$A:$AE,19,0)</f>
        <v>45145</v>
      </c>
      <c r="H373" s="31" t="s">
        <v>8512</v>
      </c>
      <c r="I373" s="31" t="str">
        <f>VLOOKUP($A373,'SAP- FACT'!$A:$AE,3,0)</f>
        <v>Boleta</v>
      </c>
      <c r="J373" s="31" t="str">
        <f>IF(VLOOKUP($A373,'SAP- FACT'!$A:$AE,15,0)=0,"PEN","USD")</f>
        <v>PEN</v>
      </c>
      <c r="K373" s="31" t="s">
        <v>8499</v>
      </c>
      <c r="L373" s="31">
        <v>1</v>
      </c>
      <c r="M373" s="33">
        <f>IF(J373="PEN",VLOOKUP($A373,'SAP- FACT'!$A:$AE,14,0),VLOOKUP($A373,'SAP- FACT'!$A:$AE,15,0))</f>
        <v>26.08</v>
      </c>
      <c r="N373" s="31" t="str">
        <f>IF(VLOOKUP($A373,'SAP- FACT'!$A:$AE,15,0)=0,"PEN","USD")</f>
        <v>PEN</v>
      </c>
      <c r="O373" s="31" t="str">
        <f>VLOOKUP($A373,'SAP- FACT'!$A:$AE,4,0)</f>
        <v>Falabella - CONTADO / CASH - 230003362 Basado en Entregas 09-0010-00056135.</v>
      </c>
    </row>
    <row r="374" spans="1:15" x14ac:dyDescent="0.2">
      <c r="A374" s="31">
        <f t="shared" si="5"/>
        <v>373</v>
      </c>
      <c r="B374" s="31" t="str">
        <f>VLOOKUP($A374,'SAP- FACT'!$A:$AE,12,0)</f>
        <v>SAAVEDRA TISNADO,EDWIN X</v>
      </c>
      <c r="C374" s="31" t="str">
        <f>VLOOKUP($A374,'SAP- FACT'!$A:$AE,2,0)</f>
        <v>B010-00020234</v>
      </c>
      <c r="D374" s="31" t="str">
        <f>VLOOKUP($A374,'SAP- FACT'!$A:$AE,2,0)</f>
        <v>B010-00020234</v>
      </c>
      <c r="E374" s="32">
        <v>45566</v>
      </c>
      <c r="F374" s="32">
        <f>VLOOKUP($A374,'SAP- FACT'!$A:$AE,5,0)</f>
        <v>45533</v>
      </c>
      <c r="G374" s="32">
        <f>VLOOKUP($A374,'SAP- FACT'!$A:$AE,19,0)</f>
        <v>45533</v>
      </c>
      <c r="H374" s="31" t="s">
        <v>8512</v>
      </c>
      <c r="I374" s="31" t="str">
        <f>VLOOKUP($A374,'SAP- FACT'!$A:$AE,3,0)</f>
        <v>Boleta</v>
      </c>
      <c r="J374" s="31" t="str">
        <f>IF(VLOOKUP($A374,'SAP- FACT'!$A:$AE,15,0)=0,"PEN","USD")</f>
        <v>PEN</v>
      </c>
      <c r="K374" s="31" t="s">
        <v>8499</v>
      </c>
      <c r="L374" s="31">
        <v>1</v>
      </c>
      <c r="M374" s="33">
        <f>IF(J374="PEN",VLOOKUP($A374,'SAP- FACT'!$A:$AE,14,0),VLOOKUP($A374,'SAP- FACT'!$A:$AE,15,0))</f>
        <v>26.1</v>
      </c>
      <c r="N374" s="31" t="str">
        <f>IF(VLOOKUP($A374,'SAP- FACT'!$A:$AE,15,0)=0,"PEN","USD")</f>
        <v>PEN</v>
      </c>
      <c r="O374" s="31" t="str">
        <f>VLOOKUP($A374,'SAP- FACT'!$A:$AE,4,0)</f>
        <v>Ecom - CONTADO / CASH - PE 4523 TEL: 958029294 RECOJO Basado en Entregas 0</v>
      </c>
    </row>
    <row r="375" spans="1:15" x14ac:dyDescent="0.2">
      <c r="A375" s="31">
        <f t="shared" si="5"/>
        <v>374</v>
      </c>
      <c r="B375" s="31" t="str">
        <f>VLOOKUP($A375,'SAP- FACT'!$A:$AE,12,0)</f>
        <v>CARUAJULCA QUISPE,LISSET WENDY</v>
      </c>
      <c r="C375" s="31" t="str">
        <f>VLOOKUP($A375,'SAP- FACT'!$A:$AE,2,0)</f>
        <v>B010-00020236</v>
      </c>
      <c r="D375" s="31" t="str">
        <f>VLOOKUP($A375,'SAP- FACT'!$A:$AE,2,0)</f>
        <v>B010-00020236</v>
      </c>
      <c r="E375" s="32">
        <v>45566</v>
      </c>
      <c r="F375" s="32">
        <f>VLOOKUP($A375,'SAP- FACT'!$A:$AE,5,0)</f>
        <v>45533</v>
      </c>
      <c r="G375" s="32">
        <f>VLOOKUP($A375,'SAP- FACT'!$A:$AE,19,0)</f>
        <v>45533</v>
      </c>
      <c r="H375" s="31" t="s">
        <v>8512</v>
      </c>
      <c r="I375" s="31" t="str">
        <f>VLOOKUP($A375,'SAP- FACT'!$A:$AE,3,0)</f>
        <v>Boleta</v>
      </c>
      <c r="J375" s="31" t="str">
        <f>IF(VLOOKUP($A375,'SAP- FACT'!$A:$AE,15,0)=0,"PEN","USD")</f>
        <v>PEN</v>
      </c>
      <c r="K375" s="31" t="s">
        <v>8499</v>
      </c>
      <c r="L375" s="31">
        <v>1</v>
      </c>
      <c r="M375" s="33">
        <f>IF(J375="PEN",VLOOKUP($A375,'SAP- FACT'!$A:$AE,14,0),VLOOKUP($A375,'SAP- FACT'!$A:$AE,15,0))</f>
        <v>26.44</v>
      </c>
      <c r="N375" s="31" t="str">
        <f>IF(VLOOKUP($A375,'SAP- FACT'!$A:$AE,15,0)=0,"PEN","USD")</f>
        <v>PEN</v>
      </c>
      <c r="O375" s="31" t="str">
        <f>VLOOKUP($A375,'SAP- FACT'!$A:$AE,4,0)</f>
        <v>Ripley - CONTADO / CASH - PE 4525 RIPLEY n.º 6788305001-A Basado en Entregas</v>
      </c>
    </row>
    <row r="376" spans="1:15" x14ac:dyDescent="0.2">
      <c r="A376" s="31">
        <f t="shared" si="5"/>
        <v>375</v>
      </c>
      <c r="B376" s="31" t="str">
        <f>VLOOKUP($A376,'SAP- FACT'!$A:$AE,12,0)</f>
        <v>TAMO FERNANDEZ AMANDA</v>
      </c>
      <c r="C376" s="31" t="str">
        <f>VLOOKUP($A376,'SAP- FACT'!$A:$AE,2,0)</f>
        <v>F010-00025262</v>
      </c>
      <c r="D376" s="31" t="str">
        <f>VLOOKUP($A376,'SAP- FACT'!$A:$AE,2,0)</f>
        <v>F010-00025262</v>
      </c>
      <c r="E376" s="32">
        <v>45566</v>
      </c>
      <c r="F376" s="32">
        <f>VLOOKUP($A376,'SAP- FACT'!$A:$AE,5,0)</f>
        <v>45482</v>
      </c>
      <c r="G376" s="32">
        <f>VLOOKUP($A376,'SAP- FACT'!$A:$AE,19,0)</f>
        <v>45482</v>
      </c>
      <c r="H376" s="31" t="s">
        <v>8512</v>
      </c>
      <c r="I376" s="31" t="str">
        <f>VLOOKUP($A376,'SAP- FACT'!$A:$AE,3,0)</f>
        <v>Factura</v>
      </c>
      <c r="J376" s="31" t="str">
        <f>IF(VLOOKUP($A376,'SAP- FACT'!$A:$AE,15,0)=0,"PEN","USD")</f>
        <v>PEN</v>
      </c>
      <c r="K376" s="31" t="s">
        <v>8499</v>
      </c>
      <c r="L376" s="31">
        <v>1</v>
      </c>
      <c r="M376" s="33">
        <f>IF(J376="PEN",VLOOKUP($A376,'SAP- FACT'!$A:$AE,14,0),VLOOKUP($A376,'SAP- FACT'!$A:$AE,15,0))</f>
        <v>26.66</v>
      </c>
      <c r="N376" s="31" t="str">
        <f>IF(VLOOKUP($A376,'SAP- FACT'!$A:$AE,15,0)=0,"PEN","USD")</f>
        <v>PEN</v>
      </c>
      <c r="O376" s="31" t="str">
        <f>VLOOKUP($A376,'SAP- FACT'!$A:$AE,4,0)</f>
        <v>Venta Asistida - CONTADO / CASH - Facturas clientes - C10103014471</v>
      </c>
    </row>
    <row r="377" spans="1:15" x14ac:dyDescent="0.2">
      <c r="A377" s="31">
        <f t="shared" si="5"/>
        <v>376</v>
      </c>
      <c r="B377" s="31" t="str">
        <f>VLOOKUP($A377,'SAP- FACT'!$A:$AE,12,0)</f>
        <v>DELGADO PRADO JENNY ROXANA</v>
      </c>
      <c r="C377" s="31" t="str">
        <f>VLOOKUP($A377,'SAP- FACT'!$A:$AE,2,0)</f>
        <v>B010-00019335</v>
      </c>
      <c r="D377" s="31" t="str">
        <f>VLOOKUP($A377,'SAP- FACT'!$A:$AE,2,0)</f>
        <v>B010-00019335</v>
      </c>
      <c r="E377" s="32">
        <v>45566</v>
      </c>
      <c r="F377" s="32">
        <f>VLOOKUP($A377,'SAP- FACT'!$A:$AE,5,0)</f>
        <v>45467</v>
      </c>
      <c r="G377" s="32">
        <f>VLOOKUP($A377,'SAP- FACT'!$A:$AE,19,0)</f>
        <v>45467</v>
      </c>
      <c r="H377" s="31" t="s">
        <v>8512</v>
      </c>
      <c r="I377" s="31" t="str">
        <f>VLOOKUP($A377,'SAP- FACT'!$A:$AE,3,0)</f>
        <v>Boleta</v>
      </c>
      <c r="J377" s="31" t="str">
        <f>IF(VLOOKUP($A377,'SAP- FACT'!$A:$AE,15,0)=0,"PEN","USD")</f>
        <v>PEN</v>
      </c>
      <c r="K377" s="31" t="s">
        <v>8499</v>
      </c>
      <c r="L377" s="31">
        <v>1</v>
      </c>
      <c r="M377" s="33">
        <f>IF(J377="PEN",VLOOKUP($A377,'SAP- FACT'!$A:$AE,14,0),VLOOKUP($A377,'SAP- FACT'!$A:$AE,15,0))</f>
        <v>26.76</v>
      </c>
      <c r="N377" s="31" t="str">
        <f>IF(VLOOKUP($A377,'SAP- FACT'!$A:$AE,15,0)=0,"PEN","USD")</f>
        <v>PEN</v>
      </c>
      <c r="O377" s="31" t="str">
        <f>VLOOKUP($A377,'SAP- FACT'!$A:$AE,4,0)</f>
        <v>Ecom - CONTADO / CASH - PE 3050 TEL: 993018514 Basado en Entregas 09-0007-</v>
      </c>
    </row>
    <row r="378" spans="1:15" x14ac:dyDescent="0.2">
      <c r="A378" s="31">
        <f t="shared" si="5"/>
        <v>377</v>
      </c>
      <c r="B378" s="31" t="str">
        <f>VLOOKUP($A378,'SAP- FACT'!$A:$AE,12,0)</f>
        <v>VILLANUEVA  DANIEL</v>
      </c>
      <c r="C378" s="31" t="str">
        <f>VLOOKUP($A378,'SAP- FACT'!$A:$AE,2,0)</f>
        <v>B010-00020248</v>
      </c>
      <c r="D378" s="31" t="str">
        <f>VLOOKUP($A378,'SAP- FACT'!$A:$AE,2,0)</f>
        <v>B010-00020248</v>
      </c>
      <c r="E378" s="32">
        <v>45566</v>
      </c>
      <c r="F378" s="32">
        <f>VLOOKUP($A378,'SAP- FACT'!$A:$AE,5,0)</f>
        <v>45537</v>
      </c>
      <c r="G378" s="32">
        <f>VLOOKUP($A378,'SAP- FACT'!$A:$AE,19,0)</f>
        <v>45537</v>
      </c>
      <c r="H378" s="31" t="s">
        <v>8512</v>
      </c>
      <c r="I378" s="31" t="str">
        <f>VLOOKUP($A378,'SAP- FACT'!$A:$AE,3,0)</f>
        <v>Boleta</v>
      </c>
      <c r="J378" s="31" t="str">
        <f>IF(VLOOKUP($A378,'SAP- FACT'!$A:$AE,15,0)=0,"PEN","USD")</f>
        <v>PEN</v>
      </c>
      <c r="K378" s="31" t="s">
        <v>8499</v>
      </c>
      <c r="L378" s="31">
        <v>1</v>
      </c>
      <c r="M378" s="33">
        <f>IF(J378="PEN",VLOOKUP($A378,'SAP- FACT'!$A:$AE,14,0),VLOOKUP($A378,'SAP- FACT'!$A:$AE,15,0))</f>
        <v>27</v>
      </c>
      <c r="N378" s="31" t="str">
        <f>IF(VLOOKUP($A378,'SAP- FACT'!$A:$AE,15,0)=0,"PEN","USD")</f>
        <v>PEN</v>
      </c>
      <c r="O378" s="31" t="str">
        <f>VLOOKUP($A378,'SAP- FACT'!$A:$AE,4,0)</f>
        <v>Ecom - CONTADO / CASH - PE 4545 TEL: 938889632 RECOJO Basado en Pedidos de</v>
      </c>
    </row>
    <row r="379" spans="1:15" x14ac:dyDescent="0.2">
      <c r="A379" s="31">
        <f t="shared" si="5"/>
        <v>378</v>
      </c>
      <c r="B379" s="31" t="str">
        <f>VLOOKUP($A379,'SAP- FACT'!$A:$AE,12,0)</f>
        <v>LOPEZ RUTH</v>
      </c>
      <c r="C379" s="31" t="str">
        <f>VLOOKUP($A379,'SAP- FACT'!$A:$AE,2,0)</f>
        <v>B010-00020119</v>
      </c>
      <c r="D379" s="31" t="str">
        <f>VLOOKUP($A379,'SAP- FACT'!$A:$AE,2,0)</f>
        <v>B010-00020119</v>
      </c>
      <c r="E379" s="32">
        <v>45566</v>
      </c>
      <c r="F379" s="32">
        <f>VLOOKUP($A379,'SAP- FACT'!$A:$AE,5,0)</f>
        <v>45528</v>
      </c>
      <c r="G379" s="32">
        <f>VLOOKUP($A379,'SAP- FACT'!$A:$AE,19,0)</f>
        <v>45528</v>
      </c>
      <c r="H379" s="31" t="s">
        <v>8512</v>
      </c>
      <c r="I379" s="31" t="str">
        <f>VLOOKUP($A379,'SAP- FACT'!$A:$AE,3,0)</f>
        <v>Boleta</v>
      </c>
      <c r="J379" s="31" t="str">
        <f>IF(VLOOKUP($A379,'SAP- FACT'!$A:$AE,15,0)=0,"PEN","USD")</f>
        <v>PEN</v>
      </c>
      <c r="K379" s="31" t="s">
        <v>8499</v>
      </c>
      <c r="L379" s="31">
        <v>1</v>
      </c>
      <c r="M379" s="33">
        <f>IF(J379="PEN",VLOOKUP($A379,'SAP- FACT'!$A:$AE,14,0),VLOOKUP($A379,'SAP- FACT'!$A:$AE,15,0))</f>
        <v>27</v>
      </c>
      <c r="N379" s="31" t="str">
        <f>IF(VLOOKUP($A379,'SAP- FACT'!$A:$AE,15,0)=0,"PEN","USD")</f>
        <v>PEN</v>
      </c>
      <c r="O379" s="31" t="str">
        <f>VLOOKUP($A379,'SAP- FACT'!$A:$AE,4,0)</f>
        <v>Venta Asistida - CONTADO / CASH - Pedidos de cliente - C00072030782 Basado en Entreg</v>
      </c>
    </row>
    <row r="380" spans="1:15" x14ac:dyDescent="0.2">
      <c r="A380" s="31">
        <f t="shared" si="5"/>
        <v>379</v>
      </c>
      <c r="B380" s="31" t="str">
        <f>VLOOKUP($A380,'SAP- FACT'!$A:$AE,12,0)</f>
        <v>SEPERAK CESAR</v>
      </c>
      <c r="C380" s="31" t="str">
        <f>VLOOKUP($A380,'SAP- FACT'!$A:$AE,2,0)</f>
        <v>B010-00020118</v>
      </c>
      <c r="D380" s="31" t="str">
        <f>VLOOKUP($A380,'SAP- FACT'!$A:$AE,2,0)</f>
        <v>B010-00020118</v>
      </c>
      <c r="E380" s="32">
        <v>45566</v>
      </c>
      <c r="F380" s="32">
        <f>VLOOKUP($A380,'SAP- FACT'!$A:$AE,5,0)</f>
        <v>45528</v>
      </c>
      <c r="G380" s="32">
        <f>VLOOKUP($A380,'SAP- FACT'!$A:$AE,19,0)</f>
        <v>45528</v>
      </c>
      <c r="H380" s="31" t="s">
        <v>8512</v>
      </c>
      <c r="I380" s="31" t="str">
        <f>VLOOKUP($A380,'SAP- FACT'!$A:$AE,3,0)</f>
        <v>Boleta</v>
      </c>
      <c r="J380" s="31" t="str">
        <f>IF(VLOOKUP($A380,'SAP- FACT'!$A:$AE,15,0)=0,"PEN","USD")</f>
        <v>PEN</v>
      </c>
      <c r="K380" s="31" t="s">
        <v>8499</v>
      </c>
      <c r="L380" s="31">
        <v>1</v>
      </c>
      <c r="M380" s="33">
        <f>IF(J380="PEN",VLOOKUP($A380,'SAP- FACT'!$A:$AE,14,0),VLOOKUP($A380,'SAP- FACT'!$A:$AE,15,0))</f>
        <v>27</v>
      </c>
      <c r="N380" s="31" t="str">
        <f>IF(VLOOKUP($A380,'SAP- FACT'!$A:$AE,15,0)=0,"PEN","USD")</f>
        <v>PEN</v>
      </c>
      <c r="O380" s="31" t="str">
        <f>VLOOKUP($A380,'SAP- FACT'!$A:$AE,4,0)</f>
        <v>Nacional - CONTADO / CASH - Pedidos de cliente - C00073687228 Basado en Entreg</v>
      </c>
    </row>
    <row r="381" spans="1:15" x14ac:dyDescent="0.2">
      <c r="A381" s="31">
        <f t="shared" si="5"/>
        <v>380</v>
      </c>
      <c r="B381" s="31" t="str">
        <f>VLOOKUP($A381,'SAP- FACT'!$A:$AE,12,0)</f>
        <v>TAPIA LLANOS ANDRE</v>
      </c>
      <c r="C381" s="31" t="str">
        <f>VLOOKUP($A381,'SAP- FACT'!$A:$AE,2,0)</f>
        <v>B010-00020114</v>
      </c>
      <c r="D381" s="31" t="str">
        <f>VLOOKUP($A381,'SAP- FACT'!$A:$AE,2,0)</f>
        <v>B010-00020114</v>
      </c>
      <c r="E381" s="32">
        <v>45566</v>
      </c>
      <c r="F381" s="32">
        <f>VLOOKUP($A381,'SAP- FACT'!$A:$AE,5,0)</f>
        <v>45528</v>
      </c>
      <c r="G381" s="32">
        <f>VLOOKUP($A381,'SAP- FACT'!$A:$AE,19,0)</f>
        <v>45528</v>
      </c>
      <c r="H381" s="31" t="s">
        <v>8512</v>
      </c>
      <c r="I381" s="31" t="str">
        <f>VLOOKUP($A381,'SAP- FACT'!$A:$AE,3,0)</f>
        <v>Boleta</v>
      </c>
      <c r="J381" s="31" t="str">
        <f>IF(VLOOKUP($A381,'SAP- FACT'!$A:$AE,15,0)=0,"PEN","USD")</f>
        <v>PEN</v>
      </c>
      <c r="K381" s="31" t="s">
        <v>8499</v>
      </c>
      <c r="L381" s="31">
        <v>1</v>
      </c>
      <c r="M381" s="33">
        <f>IF(J381="PEN",VLOOKUP($A381,'SAP- FACT'!$A:$AE,14,0),VLOOKUP($A381,'SAP- FACT'!$A:$AE,15,0))</f>
        <v>27</v>
      </c>
      <c r="N381" s="31" t="str">
        <f>IF(VLOOKUP($A381,'SAP- FACT'!$A:$AE,15,0)=0,"PEN","USD")</f>
        <v>PEN</v>
      </c>
      <c r="O381" s="31" t="str">
        <f>VLOOKUP($A381,'SAP- FACT'!$A:$AE,4,0)</f>
        <v>Nacional - CONTADO / CASH - Pedidos de cliente - C00073013557 Basado en Entreg</v>
      </c>
    </row>
    <row r="382" spans="1:15" x14ac:dyDescent="0.2">
      <c r="A382" s="31">
        <f t="shared" si="5"/>
        <v>381</v>
      </c>
      <c r="B382" s="31" t="str">
        <f>VLOOKUP($A382,'SAP- FACT'!$A:$AE,12,0)</f>
        <v>RONALD BELTRAN</v>
      </c>
      <c r="C382" s="31" t="str">
        <f>VLOOKUP($A382,'SAP- FACT'!$A:$AE,2,0)</f>
        <v>B010-00020127</v>
      </c>
      <c r="D382" s="31" t="str">
        <f>VLOOKUP($A382,'SAP- FACT'!$A:$AE,2,0)</f>
        <v>B010-00020127</v>
      </c>
      <c r="E382" s="32">
        <v>45566</v>
      </c>
      <c r="F382" s="32">
        <f>VLOOKUP($A382,'SAP- FACT'!$A:$AE,5,0)</f>
        <v>45528</v>
      </c>
      <c r="G382" s="32">
        <f>VLOOKUP($A382,'SAP- FACT'!$A:$AE,19,0)</f>
        <v>45528</v>
      </c>
      <c r="H382" s="31" t="s">
        <v>8512</v>
      </c>
      <c r="I382" s="31" t="str">
        <f>VLOOKUP($A382,'SAP- FACT'!$A:$AE,3,0)</f>
        <v>Boleta</v>
      </c>
      <c r="J382" s="31" t="str">
        <f>IF(VLOOKUP($A382,'SAP- FACT'!$A:$AE,15,0)=0,"PEN","USD")</f>
        <v>PEN</v>
      </c>
      <c r="K382" s="31" t="s">
        <v>8499</v>
      </c>
      <c r="L382" s="31">
        <v>1</v>
      </c>
      <c r="M382" s="33">
        <f>IF(J382="PEN",VLOOKUP($A382,'SAP- FACT'!$A:$AE,14,0),VLOOKUP($A382,'SAP- FACT'!$A:$AE,15,0))</f>
        <v>27</v>
      </c>
      <c r="N382" s="31" t="str">
        <f>IF(VLOOKUP($A382,'SAP- FACT'!$A:$AE,15,0)=0,"PEN","USD")</f>
        <v>PEN</v>
      </c>
      <c r="O382" s="31" t="str">
        <f>VLOOKUP($A382,'SAP- FACT'!$A:$AE,4,0)</f>
        <v>Nacional - CONTADO / CASH - Pedidos de cliente - C00007760667 Basado en Entreg</v>
      </c>
    </row>
    <row r="383" spans="1:15" x14ac:dyDescent="0.2">
      <c r="A383" s="31">
        <f t="shared" si="5"/>
        <v>382</v>
      </c>
      <c r="B383" s="31" t="str">
        <f>VLOOKUP($A383,'SAP- FACT'!$A:$AE,12,0)</f>
        <v>JHON ESPINAL</v>
      </c>
      <c r="C383" s="31" t="str">
        <f>VLOOKUP($A383,'SAP- FACT'!$A:$AE,2,0)</f>
        <v>B010-00020115</v>
      </c>
      <c r="D383" s="31" t="str">
        <f>VLOOKUP($A383,'SAP- FACT'!$A:$AE,2,0)</f>
        <v>B010-00020115</v>
      </c>
      <c r="E383" s="32">
        <v>45566</v>
      </c>
      <c r="F383" s="32">
        <f>VLOOKUP($A383,'SAP- FACT'!$A:$AE,5,0)</f>
        <v>45528</v>
      </c>
      <c r="G383" s="32">
        <f>VLOOKUP($A383,'SAP- FACT'!$A:$AE,19,0)</f>
        <v>45528</v>
      </c>
      <c r="H383" s="31" t="s">
        <v>8512</v>
      </c>
      <c r="I383" s="31" t="str">
        <f>VLOOKUP($A383,'SAP- FACT'!$A:$AE,3,0)</f>
        <v>Boleta</v>
      </c>
      <c r="J383" s="31" t="str">
        <f>IF(VLOOKUP($A383,'SAP- FACT'!$A:$AE,15,0)=0,"PEN","USD")</f>
        <v>PEN</v>
      </c>
      <c r="K383" s="31" t="s">
        <v>8499</v>
      </c>
      <c r="L383" s="31">
        <v>1</v>
      </c>
      <c r="M383" s="33">
        <f>IF(J383="PEN",VLOOKUP($A383,'SAP- FACT'!$A:$AE,14,0),VLOOKUP($A383,'SAP- FACT'!$A:$AE,15,0))</f>
        <v>27.01</v>
      </c>
      <c r="N383" s="31" t="str">
        <f>IF(VLOOKUP($A383,'SAP- FACT'!$A:$AE,15,0)=0,"PEN","USD")</f>
        <v>PEN</v>
      </c>
      <c r="O383" s="31" t="str">
        <f>VLOOKUP($A383,'SAP- FACT'!$A:$AE,4,0)</f>
        <v>Nacional - CONTADO / CASH - Pedidos de cliente - C00043916659 Basado en Entreg</v>
      </c>
    </row>
    <row r="384" spans="1:15" x14ac:dyDescent="0.2">
      <c r="A384" s="31">
        <f t="shared" si="5"/>
        <v>383</v>
      </c>
      <c r="B384" s="31" t="str">
        <f>VLOOKUP($A384,'SAP- FACT'!$A:$AE,12,0)</f>
        <v>RAMOS CINDY</v>
      </c>
      <c r="C384" s="31" t="str">
        <f>VLOOKUP($A384,'SAP- FACT'!$A:$AE,2,0)</f>
        <v>B010-00020150</v>
      </c>
      <c r="D384" s="31" t="str">
        <f>VLOOKUP($A384,'SAP- FACT'!$A:$AE,2,0)</f>
        <v>B010-00020150</v>
      </c>
      <c r="E384" s="32">
        <v>45566</v>
      </c>
      <c r="F384" s="32">
        <f>VLOOKUP($A384,'SAP- FACT'!$A:$AE,5,0)</f>
        <v>45529</v>
      </c>
      <c r="G384" s="32">
        <f>VLOOKUP($A384,'SAP- FACT'!$A:$AE,19,0)</f>
        <v>45529</v>
      </c>
      <c r="H384" s="31" t="s">
        <v>8512</v>
      </c>
      <c r="I384" s="31" t="str">
        <f>VLOOKUP($A384,'SAP- FACT'!$A:$AE,3,0)</f>
        <v>Boleta</v>
      </c>
      <c r="J384" s="31" t="str">
        <f>IF(VLOOKUP($A384,'SAP- FACT'!$A:$AE,15,0)=0,"PEN","USD")</f>
        <v>PEN</v>
      </c>
      <c r="K384" s="31" t="s">
        <v>8499</v>
      </c>
      <c r="L384" s="31">
        <v>1</v>
      </c>
      <c r="M384" s="33">
        <f>IF(J384="PEN",VLOOKUP($A384,'SAP- FACT'!$A:$AE,14,0),VLOOKUP($A384,'SAP- FACT'!$A:$AE,15,0))</f>
        <v>27.01</v>
      </c>
      <c r="N384" s="31" t="str">
        <f>IF(VLOOKUP($A384,'SAP- FACT'!$A:$AE,15,0)=0,"PEN","USD")</f>
        <v>PEN</v>
      </c>
      <c r="O384" s="31" t="str">
        <f>VLOOKUP($A384,'SAP- FACT'!$A:$AE,4,0)</f>
        <v>Nacional - CONTADO / CASH - PE 400 Basado en Entregas 09-T010-00000973.</v>
      </c>
    </row>
    <row r="385" spans="1:15" x14ac:dyDescent="0.2">
      <c r="A385" s="31">
        <f t="shared" si="5"/>
        <v>384</v>
      </c>
      <c r="B385" s="31" t="str">
        <f>VLOOKUP($A385,'SAP- FACT'!$A:$AE,12,0)</f>
        <v>CANDELARIO CASTILLO JHOEL ENRIQUE</v>
      </c>
      <c r="C385" s="31" t="str">
        <f>VLOOKUP($A385,'SAP- FACT'!$A:$AE,2,0)</f>
        <v>F010-00024543</v>
      </c>
      <c r="D385" s="31" t="str">
        <f>VLOOKUP($A385,'SAP- FACT'!$A:$AE,2,0)</f>
        <v>F010-00024543</v>
      </c>
      <c r="E385" s="32">
        <v>45566</v>
      </c>
      <c r="F385" s="32">
        <f>VLOOKUP($A385,'SAP- FACT'!$A:$AE,5,0)</f>
        <v>45408</v>
      </c>
      <c r="G385" s="32">
        <f>VLOOKUP($A385,'SAP- FACT'!$A:$AE,19,0)</f>
        <v>45408</v>
      </c>
      <c r="H385" s="31" t="s">
        <v>8512</v>
      </c>
      <c r="I385" s="31" t="str">
        <f>VLOOKUP($A385,'SAP- FACT'!$A:$AE,3,0)</f>
        <v>Factura</v>
      </c>
      <c r="J385" s="31" t="str">
        <f>IF(VLOOKUP($A385,'SAP- FACT'!$A:$AE,15,0)=0,"PEN","USD")</f>
        <v>PEN</v>
      </c>
      <c r="K385" s="31" t="s">
        <v>8499</v>
      </c>
      <c r="L385" s="31">
        <v>1</v>
      </c>
      <c r="M385" s="33">
        <f>IF(J385="PEN",VLOOKUP($A385,'SAP- FACT'!$A:$AE,14,0),VLOOKUP($A385,'SAP- FACT'!$A:$AE,15,0))</f>
        <v>27.15</v>
      </c>
      <c r="N385" s="31" t="str">
        <f>IF(VLOOKUP($A385,'SAP- FACT'!$A:$AE,15,0)=0,"PEN","USD")</f>
        <v>PEN</v>
      </c>
      <c r="O385" s="31" t="str">
        <f>VLOOKUP($A385,'SAP- FACT'!$A:$AE,4,0)</f>
        <v>Juntoz - CONTADO / CASH - Facturas clientes - C10472826366</v>
      </c>
    </row>
    <row r="386" spans="1:15" x14ac:dyDescent="0.2">
      <c r="A386" s="31">
        <f t="shared" si="5"/>
        <v>385</v>
      </c>
      <c r="B386" s="31" t="str">
        <f>VLOOKUP($A386,'SAP- FACT'!$A:$AE,12,0)</f>
        <v>HUACHILLO TERRONES,HELIO JHAIR</v>
      </c>
      <c r="C386" s="31" t="str">
        <f>VLOOKUP($A386,'SAP- FACT'!$A:$AE,2,0)</f>
        <v>B010-00018706</v>
      </c>
      <c r="D386" s="31" t="str">
        <f>VLOOKUP($A386,'SAP- FACT'!$A:$AE,2,0)</f>
        <v>B010-00018706</v>
      </c>
      <c r="E386" s="32">
        <v>45566</v>
      </c>
      <c r="F386" s="32">
        <f>VLOOKUP($A386,'SAP- FACT'!$A:$AE,5,0)</f>
        <v>45412</v>
      </c>
      <c r="G386" s="32">
        <f>VLOOKUP($A386,'SAP- FACT'!$A:$AE,19,0)</f>
        <v>45412</v>
      </c>
      <c r="H386" s="31" t="s">
        <v>8512</v>
      </c>
      <c r="I386" s="31" t="str">
        <f>VLOOKUP($A386,'SAP- FACT'!$A:$AE,3,0)</f>
        <v>Boleta</v>
      </c>
      <c r="J386" s="31" t="str">
        <f>IF(VLOOKUP($A386,'SAP- FACT'!$A:$AE,15,0)=0,"PEN","USD")</f>
        <v>PEN</v>
      </c>
      <c r="K386" s="31" t="s">
        <v>8499</v>
      </c>
      <c r="L386" s="31">
        <v>1</v>
      </c>
      <c r="M386" s="33">
        <f>IF(J386="PEN",VLOOKUP($A386,'SAP- FACT'!$A:$AE,14,0),VLOOKUP($A386,'SAP- FACT'!$A:$AE,15,0))</f>
        <v>27.17</v>
      </c>
      <c r="N386" s="31" t="str">
        <f>IF(VLOOKUP($A386,'SAP- FACT'!$A:$AE,15,0)=0,"PEN","USD")</f>
        <v>PEN</v>
      </c>
      <c r="O386" s="31" t="str">
        <f>VLOOKUP($A386,'SAP- FACT'!$A:$AE,4,0)</f>
        <v>Juntoz - CONTADO / CASH - PE 2049 JUNTOZ Basado en Entregas 09-0007-00000105</v>
      </c>
    </row>
    <row r="387" spans="1:15" x14ac:dyDescent="0.2">
      <c r="A387" s="31">
        <f t="shared" ref="A387:A450" si="6">ROW()-1</f>
        <v>386</v>
      </c>
      <c r="B387" s="31" t="str">
        <f>VLOOKUP($A387,'SAP- FACT'!$A:$AE,12,0)</f>
        <v>HUACHILLO TERRONES,HELIO JHAIR</v>
      </c>
      <c r="C387" s="31" t="str">
        <f>VLOOKUP($A387,'SAP- FACT'!$A:$AE,2,0)</f>
        <v>B010-00018699</v>
      </c>
      <c r="D387" s="31" t="str">
        <f>VLOOKUP($A387,'SAP- FACT'!$A:$AE,2,0)</f>
        <v>B010-00018699</v>
      </c>
      <c r="E387" s="32">
        <v>45566</v>
      </c>
      <c r="F387" s="32">
        <f>VLOOKUP($A387,'SAP- FACT'!$A:$AE,5,0)</f>
        <v>45411</v>
      </c>
      <c r="G387" s="32">
        <f>VLOOKUP($A387,'SAP- FACT'!$A:$AE,19,0)</f>
        <v>45411</v>
      </c>
      <c r="H387" s="31" t="s">
        <v>8512</v>
      </c>
      <c r="I387" s="31" t="str">
        <f>VLOOKUP($A387,'SAP- FACT'!$A:$AE,3,0)</f>
        <v>Boleta</v>
      </c>
      <c r="J387" s="31" t="str">
        <f>IF(VLOOKUP($A387,'SAP- FACT'!$A:$AE,15,0)=0,"PEN","USD")</f>
        <v>PEN</v>
      </c>
      <c r="K387" s="31" t="s">
        <v>8499</v>
      </c>
      <c r="L387" s="31">
        <v>1</v>
      </c>
      <c r="M387" s="33">
        <f>IF(J387="PEN",VLOOKUP($A387,'SAP- FACT'!$A:$AE,14,0),VLOOKUP($A387,'SAP- FACT'!$A:$AE,15,0))</f>
        <v>27.17</v>
      </c>
      <c r="N387" s="31" t="str">
        <f>IF(VLOOKUP($A387,'SAP- FACT'!$A:$AE,15,0)=0,"PEN","USD")</f>
        <v>PEN</v>
      </c>
      <c r="O387" s="31" t="str">
        <f>VLOOKUP($A387,'SAP- FACT'!$A:$AE,4,0)</f>
        <v>Juntoz - CONTADO / CASH - PE 2050 JUNTOZ Basado en Entregas 09-0007-00000097</v>
      </c>
    </row>
    <row r="388" spans="1:15" x14ac:dyDescent="0.2">
      <c r="A388" s="31">
        <f t="shared" si="6"/>
        <v>387</v>
      </c>
      <c r="B388" s="31" t="str">
        <f>VLOOKUP($A388,'SAP- FACT'!$A:$AE,12,0)</f>
        <v>GIL TORRES,CHRISTIAN JOSE</v>
      </c>
      <c r="C388" s="31" t="str">
        <f>VLOOKUP($A388,'SAP- FACT'!$A:$AE,2,0)</f>
        <v>B010-00018838</v>
      </c>
      <c r="D388" s="31" t="str">
        <f>VLOOKUP($A388,'SAP- FACT'!$A:$AE,2,0)</f>
        <v>B010-00018838</v>
      </c>
      <c r="E388" s="32">
        <v>45566</v>
      </c>
      <c r="F388" s="32">
        <f>VLOOKUP($A388,'SAP- FACT'!$A:$AE,5,0)</f>
        <v>45425</v>
      </c>
      <c r="G388" s="32">
        <f>VLOOKUP($A388,'SAP- FACT'!$A:$AE,19,0)</f>
        <v>45425</v>
      </c>
      <c r="H388" s="31" t="s">
        <v>8512</v>
      </c>
      <c r="I388" s="31" t="str">
        <f>VLOOKUP($A388,'SAP- FACT'!$A:$AE,3,0)</f>
        <v>Boleta</v>
      </c>
      <c r="J388" s="31" t="str">
        <f>IF(VLOOKUP($A388,'SAP- FACT'!$A:$AE,15,0)=0,"PEN","USD")</f>
        <v>PEN</v>
      </c>
      <c r="K388" s="31" t="s">
        <v>8499</v>
      </c>
      <c r="L388" s="31">
        <v>1</v>
      </c>
      <c r="M388" s="33">
        <f>IF(J388="PEN",VLOOKUP($A388,'SAP- FACT'!$A:$AE,14,0),VLOOKUP($A388,'SAP- FACT'!$A:$AE,15,0))</f>
        <v>27.4</v>
      </c>
      <c r="N388" s="31" t="str">
        <f>IF(VLOOKUP($A388,'SAP- FACT'!$A:$AE,15,0)=0,"PEN","USD")</f>
        <v>PEN</v>
      </c>
      <c r="O388" s="31" t="str">
        <f>VLOOKUP($A388,'SAP- FACT'!$A:$AE,4,0)</f>
        <v>Juntoz - CONTADO / CASH - PE 2282 JUNTOZ Basado en Entregas 09-0007-00000311</v>
      </c>
    </row>
    <row r="389" spans="1:15" x14ac:dyDescent="0.2">
      <c r="A389" s="31">
        <f t="shared" si="6"/>
        <v>388</v>
      </c>
      <c r="B389" s="31" t="str">
        <f>VLOOKUP($A389,'SAP- FACT'!$A:$AE,12,0)</f>
        <v>MEZA GONZALES,ANDREA LORENA</v>
      </c>
      <c r="C389" s="31" t="str">
        <f>VLOOKUP($A389,'SAP- FACT'!$A:$AE,2,0)</f>
        <v>B010-00017100</v>
      </c>
      <c r="D389" s="31" t="str">
        <f>VLOOKUP($A389,'SAP- FACT'!$A:$AE,2,0)</f>
        <v>B010-00017100</v>
      </c>
      <c r="E389" s="32">
        <v>45566</v>
      </c>
      <c r="F389" s="32">
        <f>VLOOKUP($A389,'SAP- FACT'!$A:$AE,5,0)</f>
        <v>45282</v>
      </c>
      <c r="G389" s="32">
        <f>VLOOKUP($A389,'SAP- FACT'!$A:$AE,19,0)</f>
        <v>45282</v>
      </c>
      <c r="H389" s="31" t="s">
        <v>8512</v>
      </c>
      <c r="I389" s="31" t="str">
        <f>VLOOKUP($A389,'SAP- FACT'!$A:$AE,3,0)</f>
        <v>Boleta</v>
      </c>
      <c r="J389" s="31" t="str">
        <f>IF(VLOOKUP($A389,'SAP- FACT'!$A:$AE,15,0)=0,"PEN","USD")</f>
        <v>PEN</v>
      </c>
      <c r="K389" s="31" t="s">
        <v>8499</v>
      </c>
      <c r="L389" s="31">
        <v>1</v>
      </c>
      <c r="M389" s="33">
        <f>IF(J389="PEN",VLOOKUP($A389,'SAP- FACT'!$A:$AE,14,0),VLOOKUP($A389,'SAP- FACT'!$A:$AE,15,0))</f>
        <v>27.44</v>
      </c>
      <c r="N389" s="31" t="str">
        <f>IF(VLOOKUP($A389,'SAP- FACT'!$A:$AE,15,0)=0,"PEN","USD")</f>
        <v>PEN</v>
      </c>
      <c r="O389" s="31" t="str">
        <f>VLOOKUP($A389,'SAP- FACT'!$A:$AE,4,0)</f>
        <v>Juntoz - CONTADO / CASH - PE 5390 JUNTOZ Basado en Entregas 09-0010-00057959</v>
      </c>
    </row>
    <row r="390" spans="1:15" x14ac:dyDescent="0.2">
      <c r="A390" s="31">
        <f t="shared" si="6"/>
        <v>389</v>
      </c>
      <c r="B390" s="31" t="str">
        <f>VLOOKUP($A390,'SAP- FACT'!$A:$AE,12,0)</f>
        <v>LOPEZ PARDO,JOHN PETER</v>
      </c>
      <c r="C390" s="31" t="str">
        <f>VLOOKUP($A390,'SAP- FACT'!$A:$AE,2,0)</f>
        <v>B010-00019960</v>
      </c>
      <c r="D390" s="31" t="str">
        <f>VLOOKUP($A390,'SAP- FACT'!$A:$AE,2,0)</f>
        <v>B010-00019960</v>
      </c>
      <c r="E390" s="32">
        <v>45566</v>
      </c>
      <c r="F390" s="32">
        <f>VLOOKUP($A390,'SAP- FACT'!$A:$AE,5,0)</f>
        <v>45517</v>
      </c>
      <c r="G390" s="32">
        <f>VLOOKUP($A390,'SAP- FACT'!$A:$AE,19,0)</f>
        <v>45517</v>
      </c>
      <c r="H390" s="31" t="s">
        <v>8512</v>
      </c>
      <c r="I390" s="31" t="str">
        <f>VLOOKUP($A390,'SAP- FACT'!$A:$AE,3,0)</f>
        <v>Boleta</v>
      </c>
      <c r="J390" s="31" t="str">
        <f>IF(VLOOKUP($A390,'SAP- FACT'!$A:$AE,15,0)=0,"PEN","USD")</f>
        <v>PEN</v>
      </c>
      <c r="K390" s="31" t="s">
        <v>8499</v>
      </c>
      <c r="L390" s="31">
        <v>1</v>
      </c>
      <c r="M390" s="33">
        <f>IF(J390="PEN",VLOOKUP($A390,'SAP- FACT'!$A:$AE,14,0),VLOOKUP($A390,'SAP- FACT'!$A:$AE,15,0))</f>
        <v>27.51</v>
      </c>
      <c r="N390" s="31" t="str">
        <f>IF(VLOOKUP($A390,'SAP- FACT'!$A:$AE,15,0)=0,"PEN","USD")</f>
        <v>PEN</v>
      </c>
      <c r="O390" s="31" t="str">
        <f>VLOOKUP($A390,'SAP- FACT'!$A:$AE,4,0)</f>
        <v>Ripley - CONTADO / CASH - PE 4057 RIPLEY n.º 6769214201-A Basado en Entregas</v>
      </c>
    </row>
    <row r="391" spans="1:15" x14ac:dyDescent="0.2">
      <c r="A391" s="31">
        <f t="shared" si="6"/>
        <v>390</v>
      </c>
      <c r="B391" s="31" t="str">
        <f>VLOOKUP($A391,'SAP- FACT'!$A:$AE,12,0)</f>
        <v>CARDENAS CHAVEZ SILVANA</v>
      </c>
      <c r="C391" s="31" t="str">
        <f>VLOOKUP($A391,'SAP- FACT'!$A:$AE,2,0)</f>
        <v>B010-00020090</v>
      </c>
      <c r="D391" s="31" t="str">
        <f>VLOOKUP($A391,'SAP- FACT'!$A:$AE,2,0)</f>
        <v>B010-00020090</v>
      </c>
      <c r="E391" s="32">
        <v>45566</v>
      </c>
      <c r="F391" s="32">
        <f>VLOOKUP($A391,'SAP- FACT'!$A:$AE,5,0)</f>
        <v>45526</v>
      </c>
      <c r="G391" s="32">
        <f>VLOOKUP($A391,'SAP- FACT'!$A:$AE,19,0)</f>
        <v>45526</v>
      </c>
      <c r="H391" s="31" t="s">
        <v>8512</v>
      </c>
      <c r="I391" s="31" t="str">
        <f>VLOOKUP($A391,'SAP- FACT'!$A:$AE,3,0)</f>
        <v>Boleta</v>
      </c>
      <c r="J391" s="31" t="str">
        <f>IF(VLOOKUP($A391,'SAP- FACT'!$A:$AE,15,0)=0,"PEN","USD")</f>
        <v>PEN</v>
      </c>
      <c r="K391" s="31" t="s">
        <v>8499</v>
      </c>
      <c r="L391" s="31">
        <v>1</v>
      </c>
      <c r="M391" s="33">
        <f>IF(J391="PEN",VLOOKUP($A391,'SAP- FACT'!$A:$AE,14,0),VLOOKUP($A391,'SAP- FACT'!$A:$AE,15,0))</f>
        <v>27.51</v>
      </c>
      <c r="N391" s="31" t="str">
        <f>IF(VLOOKUP($A391,'SAP- FACT'!$A:$AE,15,0)=0,"PEN","USD")</f>
        <v>PEN</v>
      </c>
      <c r="O391" s="31" t="str">
        <f>VLOOKUP($A391,'SAP- FACT'!$A:$AE,4,0)</f>
        <v>Ripley - CONTADO / CASH - PE 4289 RIPLEY n.º 6780171601-A Basado en Entregas</v>
      </c>
    </row>
    <row r="392" spans="1:15" x14ac:dyDescent="0.2">
      <c r="A392" s="31">
        <f t="shared" si="6"/>
        <v>391</v>
      </c>
      <c r="B392" s="31" t="str">
        <f>VLOOKUP($A392,'SAP- FACT'!$A:$AE,12,0)</f>
        <v>Tacuchi Antonella</v>
      </c>
      <c r="C392" s="31" t="str">
        <f>VLOOKUP($A392,'SAP- FACT'!$A:$AE,2,0)</f>
        <v>B010-00018719</v>
      </c>
      <c r="D392" s="31" t="str">
        <f>VLOOKUP($A392,'SAP- FACT'!$A:$AE,2,0)</f>
        <v>B010-00018719</v>
      </c>
      <c r="E392" s="32">
        <v>45566</v>
      </c>
      <c r="F392" s="32">
        <f>VLOOKUP($A392,'SAP- FACT'!$A:$AE,5,0)</f>
        <v>45412</v>
      </c>
      <c r="G392" s="32">
        <f>VLOOKUP($A392,'SAP- FACT'!$A:$AE,19,0)</f>
        <v>45412</v>
      </c>
      <c r="H392" s="31" t="s">
        <v>8512</v>
      </c>
      <c r="I392" s="31" t="str">
        <f>VLOOKUP($A392,'SAP- FACT'!$A:$AE,3,0)</f>
        <v>Boleta</v>
      </c>
      <c r="J392" s="31" t="str">
        <f>IF(VLOOKUP($A392,'SAP- FACT'!$A:$AE,15,0)=0,"PEN","USD")</f>
        <v>PEN</v>
      </c>
      <c r="K392" s="31" t="s">
        <v>8499</v>
      </c>
      <c r="L392" s="31">
        <v>1</v>
      </c>
      <c r="M392" s="33">
        <f>IF(J392="PEN",VLOOKUP($A392,'SAP- FACT'!$A:$AE,14,0),VLOOKUP($A392,'SAP- FACT'!$A:$AE,15,0))</f>
        <v>27.51</v>
      </c>
      <c r="N392" s="31" t="str">
        <f>IF(VLOOKUP($A392,'SAP- FACT'!$A:$AE,15,0)=0,"PEN","USD")</f>
        <v>PEN</v>
      </c>
      <c r="O392" s="31" t="str">
        <f>VLOOKUP($A392,'SAP- FACT'!$A:$AE,4,0)</f>
        <v>Ripley - CONTADO / CASH - PE 2047 RIPLEY Basado en Entregas 09-0007-00000120</v>
      </c>
    </row>
    <row r="393" spans="1:15" x14ac:dyDescent="0.2">
      <c r="A393" s="31">
        <f t="shared" si="6"/>
        <v>392</v>
      </c>
      <c r="B393" s="31" t="str">
        <f>VLOOKUP($A393,'SAP- FACT'!$A:$AE,12,0)</f>
        <v>Espinoza Abarca Analucia</v>
      </c>
      <c r="C393" s="31" t="str">
        <f>VLOOKUP($A393,'SAP- FACT'!$A:$AE,2,0)</f>
        <v>B010-00019084</v>
      </c>
      <c r="D393" s="31" t="str">
        <f>VLOOKUP($A393,'SAP- FACT'!$A:$AE,2,0)</f>
        <v>B010-00019084</v>
      </c>
      <c r="E393" s="32">
        <v>45566</v>
      </c>
      <c r="F393" s="32">
        <f>VLOOKUP($A393,'SAP- FACT'!$A:$AE,5,0)</f>
        <v>45443</v>
      </c>
      <c r="G393" s="32">
        <f>VLOOKUP($A393,'SAP- FACT'!$A:$AE,19,0)</f>
        <v>45443</v>
      </c>
      <c r="H393" s="31" t="s">
        <v>8512</v>
      </c>
      <c r="I393" s="31" t="str">
        <f>VLOOKUP($A393,'SAP- FACT'!$A:$AE,3,0)</f>
        <v>Boleta</v>
      </c>
      <c r="J393" s="31" t="str">
        <f>IF(VLOOKUP($A393,'SAP- FACT'!$A:$AE,15,0)=0,"PEN","USD")</f>
        <v>PEN</v>
      </c>
      <c r="K393" s="31" t="s">
        <v>8499</v>
      </c>
      <c r="L393" s="31">
        <v>1</v>
      </c>
      <c r="M393" s="33">
        <f>IF(J393="PEN",VLOOKUP($A393,'SAP- FACT'!$A:$AE,14,0),VLOOKUP($A393,'SAP- FACT'!$A:$AE,15,0))</f>
        <v>27.51</v>
      </c>
      <c r="N393" s="31" t="str">
        <f>IF(VLOOKUP($A393,'SAP- FACT'!$A:$AE,15,0)=0,"PEN","USD")</f>
        <v>PEN</v>
      </c>
      <c r="O393" s="31" t="str">
        <f>VLOOKUP($A393,'SAP- FACT'!$A:$AE,4,0)</f>
        <v>Ripley - CONTADO / CASH - PE 2721 RIPLEY Basado en Entregas 09-0007-00000729</v>
      </c>
    </row>
    <row r="394" spans="1:15" x14ac:dyDescent="0.2">
      <c r="A394" s="31">
        <f t="shared" si="6"/>
        <v>393</v>
      </c>
      <c r="B394" s="31" t="str">
        <f>VLOOKUP($A394,'SAP- FACT'!$A:$AE,12,0)</f>
        <v>SOLANO VASQUEZ,MARIA DEL PILAR</v>
      </c>
      <c r="C394" s="31" t="str">
        <f>VLOOKUP($A394,'SAP- FACT'!$A:$AE,2,0)</f>
        <v>B010-00017004</v>
      </c>
      <c r="D394" s="31" t="str">
        <f>VLOOKUP($A394,'SAP- FACT'!$A:$AE,2,0)</f>
        <v>B010-00017004</v>
      </c>
      <c r="E394" s="32">
        <v>45566</v>
      </c>
      <c r="F394" s="32">
        <f>VLOOKUP($A394,'SAP- FACT'!$A:$AE,5,0)</f>
        <v>45272</v>
      </c>
      <c r="G394" s="32">
        <f>VLOOKUP($A394,'SAP- FACT'!$A:$AE,19,0)</f>
        <v>45272</v>
      </c>
      <c r="H394" s="31" t="s">
        <v>8512</v>
      </c>
      <c r="I394" s="31" t="str">
        <f>VLOOKUP($A394,'SAP- FACT'!$A:$AE,3,0)</f>
        <v>Boleta</v>
      </c>
      <c r="J394" s="31" t="str">
        <f>IF(VLOOKUP($A394,'SAP- FACT'!$A:$AE,15,0)=0,"PEN","USD")</f>
        <v>PEN</v>
      </c>
      <c r="K394" s="31" t="s">
        <v>8499</v>
      </c>
      <c r="L394" s="31">
        <v>1</v>
      </c>
      <c r="M394" s="33">
        <f>IF(J394="PEN",VLOOKUP($A394,'SAP- FACT'!$A:$AE,14,0),VLOOKUP($A394,'SAP- FACT'!$A:$AE,15,0))</f>
        <v>28.05</v>
      </c>
      <c r="N394" s="31" t="str">
        <f>IF(VLOOKUP($A394,'SAP- FACT'!$A:$AE,15,0)=0,"PEN","USD")</f>
        <v>PEN</v>
      </c>
      <c r="O394" s="31" t="str">
        <f>VLOOKUP($A394,'SAP- FACT'!$A:$AE,4,0)</f>
        <v>Plaza Vea - Intercorp - CONTADO / CASH - PE 5228 PLAZA VEA Basado en Entregas 09-0010-00057</v>
      </c>
    </row>
    <row r="395" spans="1:15" x14ac:dyDescent="0.2">
      <c r="A395" s="31">
        <f t="shared" si="6"/>
        <v>394</v>
      </c>
      <c r="B395" s="31" t="str">
        <f>VLOOKUP($A395,'SAP- FACT'!$A:$AE,12,0)</f>
        <v>SAAVEDRA TISNADO,EDWIN X</v>
      </c>
      <c r="C395" s="31" t="str">
        <f>VLOOKUP($A395,'SAP- FACT'!$A:$AE,2,0)</f>
        <v>B010-00020056</v>
      </c>
      <c r="D395" s="31" t="str">
        <f>VLOOKUP($A395,'SAP- FACT'!$A:$AE,2,0)</f>
        <v>B010-00020056</v>
      </c>
      <c r="E395" s="32">
        <v>45566</v>
      </c>
      <c r="F395" s="32">
        <f>VLOOKUP($A395,'SAP- FACT'!$A:$AE,5,0)</f>
        <v>45523</v>
      </c>
      <c r="G395" s="32">
        <f>VLOOKUP($A395,'SAP- FACT'!$A:$AE,19,0)</f>
        <v>45523</v>
      </c>
      <c r="H395" s="31" t="s">
        <v>8512</v>
      </c>
      <c r="I395" s="31" t="str">
        <f>VLOOKUP($A395,'SAP- FACT'!$A:$AE,3,0)</f>
        <v>Boleta</v>
      </c>
      <c r="J395" s="31" t="str">
        <f>IF(VLOOKUP($A395,'SAP- FACT'!$A:$AE,15,0)=0,"PEN","USD")</f>
        <v>PEN</v>
      </c>
      <c r="K395" s="31" t="s">
        <v>8499</v>
      </c>
      <c r="L395" s="31">
        <v>1</v>
      </c>
      <c r="M395" s="33">
        <f>IF(J395="PEN",VLOOKUP($A395,'SAP- FACT'!$A:$AE,14,0),VLOOKUP($A395,'SAP- FACT'!$A:$AE,15,0))</f>
        <v>29</v>
      </c>
      <c r="N395" s="31" t="str">
        <f>IF(VLOOKUP($A395,'SAP- FACT'!$A:$AE,15,0)=0,"PEN","USD")</f>
        <v>PEN</v>
      </c>
      <c r="O395" s="31" t="str">
        <f>VLOOKUP($A395,'SAP- FACT'!$A:$AE,4,0)</f>
        <v>Ecom - CONTADO / CASH - PE 4230 TEL: 958029294 RECOJO Basado en Entregas 0</v>
      </c>
    </row>
    <row r="396" spans="1:15" x14ac:dyDescent="0.2">
      <c r="A396" s="31">
        <f t="shared" si="6"/>
        <v>395</v>
      </c>
      <c r="B396" s="31" t="str">
        <f>VLOOKUP($A396,'SAP- FACT'!$A:$AE,12,0)</f>
        <v>CAMPOS DRAGO,JUAN CARLOS</v>
      </c>
      <c r="C396" s="31" t="str">
        <f>VLOOKUP($A396,'SAP- FACT'!$A:$AE,2,0)</f>
        <v>B010-00019991</v>
      </c>
      <c r="D396" s="31" t="str">
        <f>VLOOKUP($A396,'SAP- FACT'!$A:$AE,2,0)</f>
        <v>B010-00019991</v>
      </c>
      <c r="E396" s="32">
        <v>45566</v>
      </c>
      <c r="F396" s="32">
        <f>VLOOKUP($A396,'SAP- FACT'!$A:$AE,5,0)</f>
        <v>45518</v>
      </c>
      <c r="G396" s="32">
        <f>VLOOKUP($A396,'SAP- FACT'!$A:$AE,19,0)</f>
        <v>45548</v>
      </c>
      <c r="H396" s="31" t="s">
        <v>8512</v>
      </c>
      <c r="I396" s="31" t="str">
        <f>VLOOKUP($A396,'SAP- FACT'!$A:$AE,3,0)</f>
        <v>Boleta</v>
      </c>
      <c r="J396" s="31" t="str">
        <f>IF(VLOOKUP($A396,'SAP- FACT'!$A:$AE,15,0)=0,"PEN","USD")</f>
        <v>PEN</v>
      </c>
      <c r="K396" s="31" t="s">
        <v>8499</v>
      </c>
      <c r="L396" s="31">
        <v>1</v>
      </c>
      <c r="M396" s="33">
        <f>IF(J396="PEN",VLOOKUP($A396,'SAP- FACT'!$A:$AE,14,0),VLOOKUP($A396,'SAP- FACT'!$A:$AE,15,0))</f>
        <v>29.09</v>
      </c>
      <c r="N396" s="31" t="str">
        <f>IF(VLOOKUP($A396,'SAP- FACT'!$A:$AE,15,0)=0,"PEN","USD")</f>
        <v>PEN</v>
      </c>
      <c r="O396" s="31" t="str">
        <f>VLOOKUP($A396,'SAP- FACT'!$A:$AE,4,0)</f>
        <v>Nacional - CREDITO 30 DIAS / CREDIT 30 DAYS - PE 4114 Basado en Entregas 09-T010-00000750.</v>
      </c>
    </row>
    <row r="397" spans="1:15" x14ac:dyDescent="0.2">
      <c r="A397" s="31">
        <f t="shared" si="6"/>
        <v>396</v>
      </c>
      <c r="B397" s="31" t="str">
        <f>VLOOKUP($A397,'SAP- FACT'!$A:$AE,12,0)</f>
        <v>CAMPOS DRAGO,JUAN CARLOS</v>
      </c>
      <c r="C397" s="31" t="str">
        <f>VLOOKUP($A397,'SAP- FACT'!$A:$AE,2,0)</f>
        <v>B010-00019551</v>
      </c>
      <c r="D397" s="31" t="str">
        <f>VLOOKUP($A397,'SAP- FACT'!$A:$AE,2,0)</f>
        <v>B010-00019551</v>
      </c>
      <c r="E397" s="32">
        <v>45566</v>
      </c>
      <c r="F397" s="32">
        <f>VLOOKUP($A397,'SAP- FACT'!$A:$AE,5,0)</f>
        <v>45489</v>
      </c>
      <c r="G397" s="32">
        <f>VLOOKUP($A397,'SAP- FACT'!$A:$AE,19,0)</f>
        <v>45519</v>
      </c>
      <c r="H397" s="31" t="s">
        <v>8512</v>
      </c>
      <c r="I397" s="31" t="str">
        <f>VLOOKUP($A397,'SAP- FACT'!$A:$AE,3,0)</f>
        <v>Boleta</v>
      </c>
      <c r="J397" s="31" t="str">
        <f>IF(VLOOKUP($A397,'SAP- FACT'!$A:$AE,15,0)=0,"PEN","USD")</f>
        <v>PEN</v>
      </c>
      <c r="K397" s="31" t="s">
        <v>8499</v>
      </c>
      <c r="L397" s="31">
        <v>1</v>
      </c>
      <c r="M397" s="33">
        <f>IF(J397="PEN",VLOOKUP($A397,'SAP- FACT'!$A:$AE,14,0),VLOOKUP($A397,'SAP- FACT'!$A:$AE,15,0))</f>
        <v>29.09</v>
      </c>
      <c r="N397" s="31" t="str">
        <f>IF(VLOOKUP($A397,'SAP- FACT'!$A:$AE,15,0)=0,"PEN","USD")</f>
        <v>PEN</v>
      </c>
      <c r="O397" s="31" t="str">
        <f>VLOOKUP($A397,'SAP- FACT'!$A:$AE,4,0)</f>
        <v>Nacional - CREDITO 30 DIAS / CREDIT 30 DAYS - PE 3481 Basado en Entregas 09-T010-00000191.</v>
      </c>
    </row>
    <row r="398" spans="1:15" x14ac:dyDescent="0.2">
      <c r="A398" s="31">
        <f t="shared" si="6"/>
        <v>397</v>
      </c>
      <c r="B398" s="31" t="str">
        <f>VLOOKUP($A398,'SAP- FACT'!$A:$AE,12,0)</f>
        <v>CAMPOS DRAGO,JUAN CARLOS</v>
      </c>
      <c r="C398" s="31" t="str">
        <f>VLOOKUP($A398,'SAP- FACT'!$A:$AE,2,0)</f>
        <v>B010-00020398</v>
      </c>
      <c r="D398" s="31" t="str">
        <f>VLOOKUP($A398,'SAP- FACT'!$A:$AE,2,0)</f>
        <v>B010-00020398</v>
      </c>
      <c r="E398" s="32">
        <v>45566</v>
      </c>
      <c r="F398" s="32">
        <f>VLOOKUP($A398,'SAP- FACT'!$A:$AE,5,0)</f>
        <v>45548</v>
      </c>
      <c r="G398" s="32">
        <f>VLOOKUP($A398,'SAP- FACT'!$A:$AE,19,0)</f>
        <v>45578</v>
      </c>
      <c r="H398" s="31" t="s">
        <v>8512</v>
      </c>
      <c r="I398" s="31" t="str">
        <f>VLOOKUP($A398,'SAP- FACT'!$A:$AE,3,0)</f>
        <v>Boleta</v>
      </c>
      <c r="J398" s="31" t="str">
        <f>IF(VLOOKUP($A398,'SAP- FACT'!$A:$AE,15,0)=0,"PEN","USD")</f>
        <v>PEN</v>
      </c>
      <c r="K398" s="31" t="s">
        <v>8499</v>
      </c>
      <c r="L398" s="31">
        <v>1</v>
      </c>
      <c r="M398" s="33">
        <f>IF(J398="PEN",VLOOKUP($A398,'SAP- FACT'!$A:$AE,14,0),VLOOKUP($A398,'SAP- FACT'!$A:$AE,15,0))</f>
        <v>29.09</v>
      </c>
      <c r="N398" s="31" t="str">
        <f>IF(VLOOKUP($A398,'SAP- FACT'!$A:$AE,15,0)=0,"PEN","USD")</f>
        <v>PEN</v>
      </c>
      <c r="O398" s="31" t="str">
        <f>VLOOKUP($A398,'SAP- FACT'!$A:$AE,4,0)</f>
        <v>Nacional - CREDITO 30 DIAS / CREDIT 30 DAYS - PE 4794 Basado en Entregas 09-T010-00001360.</v>
      </c>
    </row>
    <row r="399" spans="1:15" x14ac:dyDescent="0.2">
      <c r="A399" s="31">
        <f t="shared" si="6"/>
        <v>398</v>
      </c>
      <c r="B399" s="31" t="str">
        <f>VLOOKUP($A399,'SAP- FACT'!$A:$AE,12,0)</f>
        <v>URTEAGA AGUILAR,HORACIO HUMBER</v>
      </c>
      <c r="C399" s="31" t="str">
        <f>VLOOKUP($A399,'SAP- FACT'!$A:$AE,2,0)</f>
        <v>B010-00015882</v>
      </c>
      <c r="D399" s="31" t="str">
        <f>VLOOKUP($A399,'SAP- FACT'!$A:$AE,2,0)</f>
        <v>B010-00015882</v>
      </c>
      <c r="E399" s="32">
        <v>45566</v>
      </c>
      <c r="F399" s="32">
        <f>VLOOKUP($A399,'SAP- FACT'!$A:$AE,5,0)</f>
        <v>45141</v>
      </c>
      <c r="G399" s="32">
        <f>VLOOKUP($A399,'SAP- FACT'!$A:$AE,19,0)</f>
        <v>45141</v>
      </c>
      <c r="H399" s="31" t="s">
        <v>8512</v>
      </c>
      <c r="I399" s="31" t="str">
        <f>VLOOKUP($A399,'SAP- FACT'!$A:$AE,3,0)</f>
        <v>Boleta</v>
      </c>
      <c r="J399" s="31" t="str">
        <f>IF(VLOOKUP($A399,'SAP- FACT'!$A:$AE,15,0)=0,"PEN","USD")</f>
        <v>PEN</v>
      </c>
      <c r="K399" s="31" t="s">
        <v>8499</v>
      </c>
      <c r="L399" s="31">
        <v>1</v>
      </c>
      <c r="M399" s="33">
        <f>IF(J399="PEN",VLOOKUP($A399,'SAP- FACT'!$A:$AE,14,0),VLOOKUP($A399,'SAP- FACT'!$A:$AE,15,0))</f>
        <v>29.16</v>
      </c>
      <c r="N399" s="31" t="str">
        <f>IF(VLOOKUP($A399,'SAP- FACT'!$A:$AE,15,0)=0,"PEN","USD")</f>
        <v>PEN</v>
      </c>
      <c r="O399" s="31" t="str">
        <f>VLOOKUP($A399,'SAP- FACT'!$A:$AE,4,0)</f>
        <v>Falabella - CONTADO / CASH - 230003350 Pedidos de cliente - CMK042138537 Basado</v>
      </c>
    </row>
    <row r="400" spans="1:15" x14ac:dyDescent="0.2">
      <c r="A400" s="31">
        <f t="shared" si="6"/>
        <v>399</v>
      </c>
      <c r="B400" s="31" t="str">
        <f>VLOOKUP($A400,'SAP- FACT'!$A:$AE,12,0)</f>
        <v>PLASENCIA CAVERO,GRECIA LORENA</v>
      </c>
      <c r="C400" s="31" t="str">
        <f>VLOOKUP($A400,'SAP- FACT'!$A:$AE,2,0)</f>
        <v>B010-00018578</v>
      </c>
      <c r="D400" s="31" t="str">
        <f>VLOOKUP($A400,'SAP- FACT'!$A:$AE,2,0)</f>
        <v>B010-00018578</v>
      </c>
      <c r="E400" s="32">
        <v>45566</v>
      </c>
      <c r="F400" s="32">
        <f>VLOOKUP($A400,'SAP- FACT'!$A:$AE,5,0)</f>
        <v>45404</v>
      </c>
      <c r="G400" s="32">
        <f>VLOOKUP($A400,'SAP- FACT'!$A:$AE,19,0)</f>
        <v>45404</v>
      </c>
      <c r="H400" s="31" t="s">
        <v>8512</v>
      </c>
      <c r="I400" s="31" t="str">
        <f>VLOOKUP($A400,'SAP- FACT'!$A:$AE,3,0)</f>
        <v>Boleta</v>
      </c>
      <c r="J400" s="31" t="str">
        <f>IF(VLOOKUP($A400,'SAP- FACT'!$A:$AE,15,0)=0,"PEN","USD")</f>
        <v>PEN</v>
      </c>
      <c r="K400" s="31" t="s">
        <v>8499</v>
      </c>
      <c r="L400" s="31">
        <v>1</v>
      </c>
      <c r="M400" s="33">
        <f>IF(J400="PEN",VLOOKUP($A400,'SAP- FACT'!$A:$AE,14,0),VLOOKUP($A400,'SAP- FACT'!$A:$AE,15,0))</f>
        <v>29.16</v>
      </c>
      <c r="N400" s="31" t="str">
        <f>IF(VLOOKUP($A400,'SAP- FACT'!$A:$AE,15,0)=0,"PEN","USD")</f>
        <v>PEN</v>
      </c>
      <c r="O400" s="31" t="str">
        <f>VLOOKUP($A400,'SAP- FACT'!$A:$AE,4,0)</f>
        <v>Juntoz - CONTADO / CASH - PE 1860 JUNTOZ Basado en Entregas 09-0010-00059917</v>
      </c>
    </row>
    <row r="401" spans="1:15" x14ac:dyDescent="0.2">
      <c r="A401" s="31">
        <f t="shared" si="6"/>
        <v>400</v>
      </c>
      <c r="B401" s="31" t="str">
        <f>VLOOKUP($A401,'SAP- FACT'!$A:$AE,12,0)</f>
        <v>ALVA SANDOVAL,NELIDA MILAGROS</v>
      </c>
      <c r="C401" s="31" t="str">
        <f>VLOOKUP($A401,'SAP- FACT'!$A:$AE,2,0)</f>
        <v>B010-00019943</v>
      </c>
      <c r="D401" s="31" t="str">
        <f>VLOOKUP($A401,'SAP- FACT'!$A:$AE,2,0)</f>
        <v>B010-00019943</v>
      </c>
      <c r="E401" s="32">
        <v>45566</v>
      </c>
      <c r="F401" s="32">
        <f>VLOOKUP($A401,'SAP- FACT'!$A:$AE,5,0)</f>
        <v>45513</v>
      </c>
      <c r="G401" s="32">
        <f>VLOOKUP($A401,'SAP- FACT'!$A:$AE,19,0)</f>
        <v>45513</v>
      </c>
      <c r="H401" s="31" t="s">
        <v>8512</v>
      </c>
      <c r="I401" s="31" t="str">
        <f>VLOOKUP($A401,'SAP- FACT'!$A:$AE,3,0)</f>
        <v>Boleta</v>
      </c>
      <c r="J401" s="31" t="str">
        <f>IF(VLOOKUP($A401,'SAP- FACT'!$A:$AE,15,0)=0,"PEN","USD")</f>
        <v>PEN</v>
      </c>
      <c r="K401" s="31" t="s">
        <v>8499</v>
      </c>
      <c r="L401" s="31">
        <v>1</v>
      </c>
      <c r="M401" s="33">
        <f>IF(J401="PEN",VLOOKUP($A401,'SAP- FACT'!$A:$AE,14,0),VLOOKUP($A401,'SAP- FACT'!$A:$AE,15,0))</f>
        <v>29.5</v>
      </c>
      <c r="N401" s="31" t="str">
        <f>IF(VLOOKUP($A401,'SAP- FACT'!$A:$AE,15,0)=0,"PEN","USD")</f>
        <v>PEN</v>
      </c>
      <c r="O401" s="31" t="str">
        <f>VLOOKUP($A401,'SAP- FACT'!$A:$AE,4,0)</f>
        <v>Venta Asistida - CONTADO / CASH - PE 4019 TEL: 980491256 ENVÍO Basado en Entregas 09</v>
      </c>
    </row>
    <row r="402" spans="1:15" x14ac:dyDescent="0.2">
      <c r="A402" s="31">
        <f t="shared" si="6"/>
        <v>401</v>
      </c>
      <c r="B402" s="31" t="str">
        <f>VLOOKUP($A402,'SAP- FACT'!$A:$AE,12,0)</f>
        <v>SEGURA ORELLANO,KARLA NALLERY</v>
      </c>
      <c r="C402" s="31" t="str">
        <f>VLOOKUP($A402,'SAP- FACT'!$A:$AE,2,0)</f>
        <v>B010-00019642</v>
      </c>
      <c r="D402" s="31" t="str">
        <f>VLOOKUP($A402,'SAP- FACT'!$A:$AE,2,0)</f>
        <v>B010-00019642</v>
      </c>
      <c r="E402" s="32">
        <v>45566</v>
      </c>
      <c r="F402" s="32">
        <f>VLOOKUP($A402,'SAP- FACT'!$A:$AE,5,0)</f>
        <v>45495</v>
      </c>
      <c r="G402" s="32">
        <f>VLOOKUP($A402,'SAP- FACT'!$A:$AE,19,0)</f>
        <v>45495</v>
      </c>
      <c r="H402" s="31" t="s">
        <v>8512</v>
      </c>
      <c r="I402" s="31" t="str">
        <f>VLOOKUP($A402,'SAP- FACT'!$A:$AE,3,0)</f>
        <v>Boleta</v>
      </c>
      <c r="J402" s="31" t="str">
        <f>IF(VLOOKUP($A402,'SAP- FACT'!$A:$AE,15,0)=0,"PEN","USD")</f>
        <v>PEN</v>
      </c>
      <c r="K402" s="31" t="s">
        <v>8499</v>
      </c>
      <c r="L402" s="31">
        <v>1</v>
      </c>
      <c r="M402" s="33">
        <f>IF(J402="PEN",VLOOKUP($A402,'SAP- FACT'!$A:$AE,14,0),VLOOKUP($A402,'SAP- FACT'!$A:$AE,15,0))</f>
        <v>29.5</v>
      </c>
      <c r="N402" s="31" t="str">
        <f>IF(VLOOKUP($A402,'SAP- FACT'!$A:$AE,15,0)=0,"PEN","USD")</f>
        <v>PEN</v>
      </c>
      <c r="O402" s="31" t="str">
        <f>VLOOKUP($A402,'SAP- FACT'!$A:$AE,4,0)</f>
        <v>Ripley - CONTADO / CASH - PE 3655 RIPLEY n.º 6747534801-A Basado en Entregas</v>
      </c>
    </row>
    <row r="403" spans="1:15" x14ac:dyDescent="0.2">
      <c r="A403" s="31">
        <f t="shared" si="6"/>
        <v>402</v>
      </c>
      <c r="B403" s="31" t="str">
        <f>VLOOKUP($A403,'SAP- FACT'!$A:$AE,12,0)</f>
        <v>HERNANDEZ GUERRA,GINA MARJORIE</v>
      </c>
      <c r="C403" s="31" t="str">
        <f>VLOOKUP($A403,'SAP- FACT'!$A:$AE,2,0)</f>
        <v>B010-00016917</v>
      </c>
      <c r="D403" s="31" t="str">
        <f>VLOOKUP($A403,'SAP- FACT'!$A:$AE,2,0)</f>
        <v>B010-00016917</v>
      </c>
      <c r="E403" s="32">
        <v>45566</v>
      </c>
      <c r="F403" s="32">
        <f>VLOOKUP($A403,'SAP- FACT'!$A:$AE,5,0)</f>
        <v>45259</v>
      </c>
      <c r="G403" s="32">
        <f>VLOOKUP($A403,'SAP- FACT'!$A:$AE,19,0)</f>
        <v>45259</v>
      </c>
      <c r="H403" s="31" t="s">
        <v>8512</v>
      </c>
      <c r="I403" s="31" t="str">
        <f>VLOOKUP($A403,'SAP- FACT'!$A:$AE,3,0)</f>
        <v>Boleta</v>
      </c>
      <c r="J403" s="31" t="str">
        <f>IF(VLOOKUP($A403,'SAP- FACT'!$A:$AE,15,0)=0,"PEN","USD")</f>
        <v>PEN</v>
      </c>
      <c r="K403" s="31" t="s">
        <v>8499</v>
      </c>
      <c r="L403" s="31">
        <v>1</v>
      </c>
      <c r="M403" s="33">
        <f>IF(J403="PEN",VLOOKUP($A403,'SAP- FACT'!$A:$AE,14,0),VLOOKUP($A403,'SAP- FACT'!$A:$AE,15,0))</f>
        <v>29.61</v>
      </c>
      <c r="N403" s="31" t="str">
        <f>IF(VLOOKUP($A403,'SAP- FACT'!$A:$AE,15,0)=0,"PEN","USD")</f>
        <v>PEN</v>
      </c>
      <c r="O403" s="31" t="str">
        <f>VLOOKUP($A403,'SAP- FACT'!$A:$AE,4,0)</f>
        <v>Juntoz - CONTADO / CASH - PE 5031 JUNTOZ Basado en Entregas 09-0010-00057643</v>
      </c>
    </row>
    <row r="404" spans="1:15" x14ac:dyDescent="0.2">
      <c r="A404" s="31">
        <f t="shared" si="6"/>
        <v>403</v>
      </c>
      <c r="B404" s="31" t="str">
        <f>VLOOKUP($A404,'SAP- FACT'!$A:$AE,12,0)</f>
        <v>SANSEVIERIA S.A.C.S.</v>
      </c>
      <c r="C404" s="31" t="str">
        <f>VLOOKUP($A404,'SAP- FACT'!$A:$AE,2,0)</f>
        <v>F010-00025228</v>
      </c>
      <c r="D404" s="31" t="str">
        <f>VLOOKUP($A404,'SAP- FACT'!$A:$AE,2,0)</f>
        <v>F010-00025228</v>
      </c>
      <c r="E404" s="32">
        <v>45566</v>
      </c>
      <c r="F404" s="32">
        <f>VLOOKUP($A404,'SAP- FACT'!$A:$AE,5,0)</f>
        <v>45476</v>
      </c>
      <c r="G404" s="32">
        <f>VLOOKUP($A404,'SAP- FACT'!$A:$AE,19,0)</f>
        <v>45476</v>
      </c>
      <c r="H404" s="31" t="s">
        <v>8512</v>
      </c>
      <c r="I404" s="31" t="str">
        <f>VLOOKUP($A404,'SAP- FACT'!$A:$AE,3,0)</f>
        <v>Factura</v>
      </c>
      <c r="J404" s="31" t="str">
        <f>IF(VLOOKUP($A404,'SAP- FACT'!$A:$AE,15,0)=0,"PEN","USD")</f>
        <v>PEN</v>
      </c>
      <c r="K404" s="31" t="s">
        <v>8499</v>
      </c>
      <c r="L404" s="31">
        <v>1</v>
      </c>
      <c r="M404" s="33">
        <f>IF(J404="PEN",VLOOKUP($A404,'SAP- FACT'!$A:$AE,14,0),VLOOKUP($A404,'SAP- FACT'!$A:$AE,15,0))</f>
        <v>29.64</v>
      </c>
      <c r="N404" s="31" t="str">
        <f>IF(VLOOKUP($A404,'SAP- FACT'!$A:$AE,15,0)=0,"PEN","USD")</f>
        <v>PEN</v>
      </c>
      <c r="O404" s="31" t="str">
        <f>VLOOKUP($A404,'SAP- FACT'!$A:$AE,4,0)</f>
        <v>Venta Asistida - CONTADO / CASH - Facturas clientes - C20610364943</v>
      </c>
    </row>
    <row r="405" spans="1:15" x14ac:dyDescent="0.2">
      <c r="A405" s="31">
        <f t="shared" si="6"/>
        <v>404</v>
      </c>
      <c r="B405" s="31" t="str">
        <f>VLOOKUP($A405,'SAP- FACT'!$A:$AE,12,0)</f>
        <v>ALVA SANDOVAL,NELIDA MILAGROS</v>
      </c>
      <c r="C405" s="31" t="str">
        <f>VLOOKUP($A405,'SAP- FACT'!$A:$AE,2,0)</f>
        <v>B010-00018204</v>
      </c>
      <c r="D405" s="31" t="str">
        <f>VLOOKUP($A405,'SAP- FACT'!$A:$AE,2,0)</f>
        <v>B010-00018204</v>
      </c>
      <c r="E405" s="32">
        <v>45566</v>
      </c>
      <c r="F405" s="32">
        <f>VLOOKUP($A405,'SAP- FACT'!$A:$AE,5,0)</f>
        <v>45366</v>
      </c>
      <c r="G405" s="32">
        <f>VLOOKUP($A405,'SAP- FACT'!$A:$AE,19,0)</f>
        <v>45366</v>
      </c>
      <c r="H405" s="31" t="s">
        <v>8512</v>
      </c>
      <c r="I405" s="31" t="str">
        <f>VLOOKUP($A405,'SAP- FACT'!$A:$AE,3,0)</f>
        <v>Boleta</v>
      </c>
      <c r="J405" s="31" t="str">
        <f>IF(VLOOKUP($A405,'SAP- FACT'!$A:$AE,15,0)=0,"PEN","USD")</f>
        <v>PEN</v>
      </c>
      <c r="K405" s="31" t="s">
        <v>8499</v>
      </c>
      <c r="L405" s="31">
        <v>1</v>
      </c>
      <c r="M405" s="33">
        <f>IF(J405="PEN",VLOOKUP($A405,'SAP- FACT'!$A:$AE,14,0),VLOOKUP($A405,'SAP- FACT'!$A:$AE,15,0))</f>
        <v>29.7</v>
      </c>
      <c r="N405" s="31" t="str">
        <f>IF(VLOOKUP($A405,'SAP- FACT'!$A:$AE,15,0)=0,"PEN","USD")</f>
        <v>PEN</v>
      </c>
      <c r="O405" s="31" t="str">
        <f>VLOOKUP($A405,'SAP- FACT'!$A:$AE,4,0)</f>
        <v>Venta Asistida - CONTADO / CASH - PE 1225 TEL: 980491256 Basado en Entregas 09-0010-</v>
      </c>
    </row>
    <row r="406" spans="1:15" x14ac:dyDescent="0.2">
      <c r="A406" s="31">
        <f t="shared" si="6"/>
        <v>405</v>
      </c>
      <c r="B406" s="31" t="str">
        <f>VLOOKUP($A406,'SAP- FACT'!$A:$AE,12,0)</f>
        <v>ABARCA CARRASCO,ANDREA LUCIA</v>
      </c>
      <c r="C406" s="31" t="str">
        <f>VLOOKUP($A406,'SAP- FACT'!$A:$AE,2,0)</f>
        <v>B010-00015851</v>
      </c>
      <c r="D406" s="31" t="str">
        <f>VLOOKUP($A406,'SAP- FACT'!$A:$AE,2,0)</f>
        <v>B010-00015851</v>
      </c>
      <c r="E406" s="32">
        <v>45566</v>
      </c>
      <c r="F406" s="32">
        <f>VLOOKUP($A406,'SAP- FACT'!$A:$AE,5,0)</f>
        <v>45138</v>
      </c>
      <c r="G406" s="32">
        <f>VLOOKUP($A406,'SAP- FACT'!$A:$AE,19,0)</f>
        <v>45138</v>
      </c>
      <c r="H406" s="31" t="s">
        <v>8512</v>
      </c>
      <c r="I406" s="31" t="str">
        <f>VLOOKUP($A406,'SAP- FACT'!$A:$AE,3,0)</f>
        <v>Boleta</v>
      </c>
      <c r="J406" s="31" t="str">
        <f>IF(VLOOKUP($A406,'SAP- FACT'!$A:$AE,15,0)=0,"PEN","USD")</f>
        <v>PEN</v>
      </c>
      <c r="K406" s="31" t="s">
        <v>8499</v>
      </c>
      <c r="L406" s="31">
        <v>1</v>
      </c>
      <c r="M406" s="33">
        <f>IF(J406="PEN",VLOOKUP($A406,'SAP- FACT'!$A:$AE,14,0),VLOOKUP($A406,'SAP- FACT'!$A:$AE,15,0))</f>
        <v>29.88</v>
      </c>
      <c r="N406" s="31" t="str">
        <f>IF(VLOOKUP($A406,'SAP- FACT'!$A:$AE,15,0)=0,"PEN","USD")</f>
        <v>PEN</v>
      </c>
      <c r="O406" s="31" t="str">
        <f>VLOOKUP($A406,'SAP- FACT'!$A:$AE,4,0)</f>
        <v>Falabella - CONTADO / CASH - 230003304 Basado en Entregas 09-0010-00056083.</v>
      </c>
    </row>
    <row r="407" spans="1:15" x14ac:dyDescent="0.2">
      <c r="A407" s="31">
        <f t="shared" si="6"/>
        <v>406</v>
      </c>
      <c r="B407" s="31" t="str">
        <f>VLOOKUP($A407,'SAP- FACT'!$A:$AE,12,0)</f>
        <v>VARGAS RUIZ SHEYLA</v>
      </c>
      <c r="C407" s="31" t="str">
        <f>VLOOKUP($A407,'SAP- FACT'!$A:$AE,2,0)</f>
        <v>B010-00019164</v>
      </c>
      <c r="D407" s="31" t="str">
        <f>VLOOKUP($A407,'SAP- FACT'!$A:$AE,2,0)</f>
        <v>B010-00019164</v>
      </c>
      <c r="E407" s="32">
        <v>45566</v>
      </c>
      <c r="F407" s="32">
        <f>VLOOKUP($A407,'SAP- FACT'!$A:$AE,5,0)</f>
        <v>45446</v>
      </c>
      <c r="G407" s="32">
        <f>VLOOKUP($A407,'SAP- FACT'!$A:$AE,19,0)</f>
        <v>45446</v>
      </c>
      <c r="H407" s="31" t="s">
        <v>8512</v>
      </c>
      <c r="I407" s="31" t="str">
        <f>VLOOKUP($A407,'SAP- FACT'!$A:$AE,3,0)</f>
        <v>Boleta</v>
      </c>
      <c r="J407" s="31" t="str">
        <f>IF(VLOOKUP($A407,'SAP- FACT'!$A:$AE,15,0)=0,"PEN","USD")</f>
        <v>PEN</v>
      </c>
      <c r="K407" s="31" t="s">
        <v>8499</v>
      </c>
      <c r="L407" s="31">
        <v>1</v>
      </c>
      <c r="M407" s="33">
        <f>IF(J407="PEN",VLOOKUP($A407,'SAP- FACT'!$A:$AE,14,0),VLOOKUP($A407,'SAP- FACT'!$A:$AE,15,0))</f>
        <v>30.08</v>
      </c>
      <c r="N407" s="31" t="str">
        <f>IF(VLOOKUP($A407,'SAP- FACT'!$A:$AE,15,0)=0,"PEN","USD")</f>
        <v>PEN</v>
      </c>
      <c r="O407" s="31" t="str">
        <f>VLOOKUP($A407,'SAP- FACT'!$A:$AE,4,0)</f>
        <v>Ecom - CONTADO / CASH - PE 2737 TEL: 949563430 Basado en Pedidos de client</v>
      </c>
    </row>
    <row r="408" spans="1:15" x14ac:dyDescent="0.2">
      <c r="A408" s="31">
        <f t="shared" si="6"/>
        <v>407</v>
      </c>
      <c r="B408" s="31" t="str">
        <f>VLOOKUP($A408,'SAP- FACT'!$A:$AE,12,0)</f>
        <v>HUAMAN CORDOVA,SAMIRE ANDREA</v>
      </c>
      <c r="C408" s="31" t="str">
        <f>VLOOKUP($A408,'SAP- FACT'!$A:$AE,2,0)</f>
        <v>B010-00019652</v>
      </c>
      <c r="D408" s="31" t="str">
        <f>VLOOKUP($A408,'SAP- FACT'!$A:$AE,2,0)</f>
        <v>B010-00019652</v>
      </c>
      <c r="E408" s="32">
        <v>45566</v>
      </c>
      <c r="F408" s="32">
        <f>VLOOKUP($A408,'SAP- FACT'!$A:$AE,5,0)</f>
        <v>45497</v>
      </c>
      <c r="G408" s="32">
        <f>VLOOKUP($A408,'SAP- FACT'!$A:$AE,19,0)</f>
        <v>45527</v>
      </c>
      <c r="H408" s="31" t="s">
        <v>8512</v>
      </c>
      <c r="I408" s="31" t="str">
        <f>VLOOKUP($A408,'SAP- FACT'!$A:$AE,3,0)</f>
        <v>Boleta</v>
      </c>
      <c r="J408" s="31" t="str">
        <f>IF(VLOOKUP($A408,'SAP- FACT'!$A:$AE,15,0)=0,"PEN","USD")</f>
        <v>PEN</v>
      </c>
      <c r="K408" s="31" t="s">
        <v>8499</v>
      </c>
      <c r="L408" s="31">
        <v>1</v>
      </c>
      <c r="M408" s="33">
        <f>IF(J408="PEN",VLOOKUP($A408,'SAP- FACT'!$A:$AE,14,0),VLOOKUP($A408,'SAP- FACT'!$A:$AE,15,0))</f>
        <v>30.09</v>
      </c>
      <c r="N408" s="31" t="str">
        <f>IF(VLOOKUP($A408,'SAP- FACT'!$A:$AE,15,0)=0,"PEN","USD")</f>
        <v>PEN</v>
      </c>
      <c r="O408" s="31" t="str">
        <f>VLOOKUP($A408,'SAP- FACT'!$A:$AE,4,0)</f>
        <v>Nacional - CREDITO 30 DIAS / CREDIT 30 DAYS - PE 3684 Basado en Entregas 09-T010-00000365.</v>
      </c>
    </row>
    <row r="409" spans="1:15" x14ac:dyDescent="0.2">
      <c r="A409" s="31">
        <f t="shared" si="6"/>
        <v>408</v>
      </c>
      <c r="B409" s="31" t="str">
        <f>VLOOKUP($A409,'SAP- FACT'!$A:$AE,12,0)</f>
        <v>Ramirez Cuba,Franchescoli Bernic</v>
      </c>
      <c r="C409" s="31" t="str">
        <f>VLOOKUP($A409,'SAP- FACT'!$A:$AE,2,0)</f>
        <v>B010-00017187</v>
      </c>
      <c r="D409" s="31" t="str">
        <f>VLOOKUP($A409,'SAP- FACT'!$A:$AE,2,0)</f>
        <v>B010-00017187</v>
      </c>
      <c r="E409" s="32">
        <v>45566</v>
      </c>
      <c r="F409" s="32">
        <f>VLOOKUP($A409,'SAP- FACT'!$A:$AE,5,0)</f>
        <v>45288</v>
      </c>
      <c r="G409" s="32">
        <f>VLOOKUP($A409,'SAP- FACT'!$A:$AE,19,0)</f>
        <v>45288</v>
      </c>
      <c r="H409" s="31" t="s">
        <v>8512</v>
      </c>
      <c r="I409" s="31" t="str">
        <f>VLOOKUP($A409,'SAP- FACT'!$A:$AE,3,0)</f>
        <v>Boleta</v>
      </c>
      <c r="J409" s="31" t="str">
        <f>IF(VLOOKUP($A409,'SAP- FACT'!$A:$AE,15,0)=0,"PEN","USD")</f>
        <v>PEN</v>
      </c>
      <c r="K409" s="31" t="s">
        <v>8499</v>
      </c>
      <c r="L409" s="31">
        <v>1</v>
      </c>
      <c r="M409" s="33">
        <f>IF(J409="PEN",VLOOKUP($A409,'SAP- FACT'!$A:$AE,14,0),VLOOKUP($A409,'SAP- FACT'!$A:$AE,15,0))</f>
        <v>30.12</v>
      </c>
      <c r="N409" s="31" t="str">
        <f>IF(VLOOKUP($A409,'SAP- FACT'!$A:$AE,15,0)=0,"PEN","USD")</f>
        <v>PEN</v>
      </c>
      <c r="O409" s="31" t="str">
        <f>VLOOKUP($A409,'SAP- FACT'!$A:$AE,4,0)</f>
        <v>Juntoz - CONTADO / CASH - PE 5550 JUNTOZ Basado en Entregas 09-0010-00058093</v>
      </c>
    </row>
    <row r="410" spans="1:15" x14ac:dyDescent="0.2">
      <c r="A410" s="31">
        <f t="shared" si="6"/>
        <v>409</v>
      </c>
      <c r="B410" s="31" t="str">
        <f>VLOOKUP($A410,'SAP- FACT'!$A:$AE,12,0)</f>
        <v>CASTILLO MENDOZA,URIELI LUCIA</v>
      </c>
      <c r="C410" s="31" t="str">
        <f>VLOOKUP($A410,'SAP- FACT'!$A:$AE,2,0)</f>
        <v>B010-00017095</v>
      </c>
      <c r="D410" s="31" t="str">
        <f>VLOOKUP($A410,'SAP- FACT'!$A:$AE,2,0)</f>
        <v>B010-00017095</v>
      </c>
      <c r="E410" s="32">
        <v>45566</v>
      </c>
      <c r="F410" s="32">
        <f>VLOOKUP($A410,'SAP- FACT'!$A:$AE,5,0)</f>
        <v>45281</v>
      </c>
      <c r="G410" s="32">
        <f>VLOOKUP($A410,'SAP- FACT'!$A:$AE,19,0)</f>
        <v>45281</v>
      </c>
      <c r="H410" s="31" t="s">
        <v>8512</v>
      </c>
      <c r="I410" s="31" t="str">
        <f>VLOOKUP($A410,'SAP- FACT'!$A:$AE,3,0)</f>
        <v>Boleta</v>
      </c>
      <c r="J410" s="31" t="str">
        <f>IF(VLOOKUP($A410,'SAP- FACT'!$A:$AE,15,0)=0,"PEN","USD")</f>
        <v>PEN</v>
      </c>
      <c r="K410" s="31" t="s">
        <v>8499</v>
      </c>
      <c r="L410" s="31">
        <v>1</v>
      </c>
      <c r="M410" s="33">
        <f>IF(J410="PEN",VLOOKUP($A410,'SAP- FACT'!$A:$AE,14,0),VLOOKUP($A410,'SAP- FACT'!$A:$AE,15,0))</f>
        <v>30.42</v>
      </c>
      <c r="N410" s="31" t="str">
        <f>IF(VLOOKUP($A410,'SAP- FACT'!$A:$AE,15,0)=0,"PEN","USD")</f>
        <v>PEN</v>
      </c>
      <c r="O410" s="31" t="str">
        <f>VLOOKUP($A410,'SAP- FACT'!$A:$AE,4,0)</f>
        <v>Oechsle - Intercorp - CONTADO / CASH - PE 5451 OESCHLE Basado en Entregas 09-0010-0005802</v>
      </c>
    </row>
    <row r="411" spans="1:15" x14ac:dyDescent="0.2">
      <c r="A411" s="31">
        <f t="shared" si="6"/>
        <v>410</v>
      </c>
      <c r="B411" s="31" t="str">
        <f>VLOOKUP($A411,'SAP- FACT'!$A:$AE,12,0)</f>
        <v>MEDINA LOPEZ,WALTER EDUARDO</v>
      </c>
      <c r="C411" s="31" t="str">
        <f>VLOOKUP($A411,'SAP- FACT'!$A:$AE,2,0)</f>
        <v>B010-00019461</v>
      </c>
      <c r="D411" s="31" t="str">
        <f>VLOOKUP($A411,'SAP- FACT'!$A:$AE,2,0)</f>
        <v>B010-00019461</v>
      </c>
      <c r="E411" s="32">
        <v>45566</v>
      </c>
      <c r="F411" s="32">
        <f>VLOOKUP($A411,'SAP- FACT'!$A:$AE,5,0)</f>
        <v>45482</v>
      </c>
      <c r="G411" s="32">
        <f>VLOOKUP($A411,'SAP- FACT'!$A:$AE,19,0)</f>
        <v>45482</v>
      </c>
      <c r="H411" s="31" t="s">
        <v>8512</v>
      </c>
      <c r="I411" s="31" t="str">
        <f>VLOOKUP($A411,'SAP- FACT'!$A:$AE,3,0)</f>
        <v>Boleta</v>
      </c>
      <c r="J411" s="31" t="str">
        <f>IF(VLOOKUP($A411,'SAP- FACT'!$A:$AE,15,0)=0,"PEN","USD")</f>
        <v>PEN</v>
      </c>
      <c r="K411" s="31" t="s">
        <v>8499</v>
      </c>
      <c r="L411" s="31">
        <v>1</v>
      </c>
      <c r="M411" s="33">
        <f>IF(J411="PEN",VLOOKUP($A411,'SAP- FACT'!$A:$AE,14,0),VLOOKUP($A411,'SAP- FACT'!$A:$AE,15,0))</f>
        <v>30.44</v>
      </c>
      <c r="N411" s="31" t="str">
        <f>IF(VLOOKUP($A411,'SAP- FACT'!$A:$AE,15,0)=0,"PEN","USD")</f>
        <v>PEN</v>
      </c>
      <c r="O411" s="31" t="str">
        <f>VLOOKUP($A411,'SAP- FACT'!$A:$AE,4,0)</f>
        <v>Juntoz - CONTADO / CASH - PE 3318 JUNTOZ 240707000113-001 Basado en Entregas</v>
      </c>
    </row>
    <row r="412" spans="1:15" x14ac:dyDescent="0.2">
      <c r="A412" s="31">
        <f t="shared" si="6"/>
        <v>411</v>
      </c>
      <c r="B412" s="31" t="str">
        <f>VLOOKUP($A412,'SAP- FACT'!$A:$AE,12,0)</f>
        <v>PANDURO PALAZUELOS HEBER</v>
      </c>
      <c r="C412" s="31" t="str">
        <f>VLOOKUP($A412,'SAP- FACT'!$A:$AE,2,0)</f>
        <v>B010-00018445</v>
      </c>
      <c r="D412" s="31" t="str">
        <f>VLOOKUP($A412,'SAP- FACT'!$A:$AE,2,0)</f>
        <v>B010-00018445</v>
      </c>
      <c r="E412" s="32">
        <v>45566</v>
      </c>
      <c r="F412" s="32">
        <f>VLOOKUP($A412,'SAP- FACT'!$A:$AE,5,0)</f>
        <v>45391</v>
      </c>
      <c r="G412" s="32">
        <f>VLOOKUP($A412,'SAP- FACT'!$A:$AE,19,0)</f>
        <v>45391</v>
      </c>
      <c r="H412" s="31" t="s">
        <v>8512</v>
      </c>
      <c r="I412" s="31" t="str">
        <f>VLOOKUP($A412,'SAP- FACT'!$A:$AE,3,0)</f>
        <v>Boleta</v>
      </c>
      <c r="J412" s="31" t="str">
        <f>IF(VLOOKUP($A412,'SAP- FACT'!$A:$AE,15,0)=0,"PEN","USD")</f>
        <v>PEN</v>
      </c>
      <c r="K412" s="31" t="s">
        <v>8499</v>
      </c>
      <c r="L412" s="31">
        <v>1</v>
      </c>
      <c r="M412" s="33">
        <f>IF(J412="PEN",VLOOKUP($A412,'SAP- FACT'!$A:$AE,14,0),VLOOKUP($A412,'SAP- FACT'!$A:$AE,15,0))</f>
        <v>30.6</v>
      </c>
      <c r="N412" s="31" t="str">
        <f>IF(VLOOKUP($A412,'SAP- FACT'!$A:$AE,15,0)=0,"PEN","USD")</f>
        <v>PEN</v>
      </c>
      <c r="O412" s="31" t="str">
        <f>VLOOKUP($A412,'SAP- FACT'!$A:$AE,4,0)</f>
        <v>Ecom - CONTADO / CASH - PE 1621 TEL: 989859054 Basado en Entregas 09-0010-</v>
      </c>
    </row>
    <row r="413" spans="1:15" x14ac:dyDescent="0.2">
      <c r="A413" s="31">
        <f t="shared" si="6"/>
        <v>412</v>
      </c>
      <c r="B413" s="31" t="str">
        <f>VLOOKUP($A413,'SAP- FACT'!$A:$AE,12,0)</f>
        <v>QUISPE CARBAJAL,LAURA LISBETH</v>
      </c>
      <c r="C413" s="31" t="str">
        <f>VLOOKUP($A413,'SAP- FACT'!$A:$AE,2,0)</f>
        <v>B010-00019701</v>
      </c>
      <c r="D413" s="31" t="str">
        <f>VLOOKUP($A413,'SAP- FACT'!$A:$AE,2,0)</f>
        <v>B010-00019701</v>
      </c>
      <c r="E413" s="32">
        <v>45566</v>
      </c>
      <c r="F413" s="32">
        <f>VLOOKUP($A413,'SAP- FACT'!$A:$AE,5,0)</f>
        <v>45504</v>
      </c>
      <c r="G413" s="32">
        <f>VLOOKUP($A413,'SAP- FACT'!$A:$AE,19,0)</f>
        <v>45504</v>
      </c>
      <c r="H413" s="31" t="s">
        <v>8512</v>
      </c>
      <c r="I413" s="31" t="str">
        <f>VLOOKUP($A413,'SAP- FACT'!$A:$AE,3,0)</f>
        <v>Boleta</v>
      </c>
      <c r="J413" s="31" t="str">
        <f>IF(VLOOKUP($A413,'SAP- FACT'!$A:$AE,15,0)=0,"PEN","USD")</f>
        <v>PEN</v>
      </c>
      <c r="K413" s="31" t="s">
        <v>8499</v>
      </c>
      <c r="L413" s="31">
        <v>1</v>
      </c>
      <c r="M413" s="33">
        <f>IF(J413="PEN",VLOOKUP($A413,'SAP- FACT'!$A:$AE,14,0),VLOOKUP($A413,'SAP- FACT'!$A:$AE,15,0))</f>
        <v>31</v>
      </c>
      <c r="N413" s="31" t="str">
        <f>IF(VLOOKUP($A413,'SAP- FACT'!$A:$AE,15,0)=0,"PEN","USD")</f>
        <v>PEN</v>
      </c>
      <c r="O413" s="31" t="str">
        <f>VLOOKUP($A413,'SAP- FACT'!$A:$AE,4,0)</f>
        <v>Ripley - CONTADO / CASH - PE 3777 RIPLEY n.º 6758705902-A Basado en Entregas</v>
      </c>
    </row>
    <row r="414" spans="1:15" x14ac:dyDescent="0.2">
      <c r="A414" s="31">
        <f t="shared" si="6"/>
        <v>413</v>
      </c>
      <c r="B414" s="31" t="str">
        <f>VLOOKUP($A414,'SAP- FACT'!$A:$AE,12,0)</f>
        <v>PANTALEON DIONICIO,YAELLA LIZ</v>
      </c>
      <c r="C414" s="31" t="str">
        <f>VLOOKUP($A414,'SAP- FACT'!$A:$AE,2,0)</f>
        <v>B010-00019924</v>
      </c>
      <c r="D414" s="31" t="str">
        <f>VLOOKUP($A414,'SAP- FACT'!$A:$AE,2,0)</f>
        <v>B010-00019924</v>
      </c>
      <c r="E414" s="32">
        <v>45566</v>
      </c>
      <c r="F414" s="32">
        <f>VLOOKUP($A414,'SAP- FACT'!$A:$AE,5,0)</f>
        <v>45512</v>
      </c>
      <c r="G414" s="32">
        <f>VLOOKUP($A414,'SAP- FACT'!$A:$AE,19,0)</f>
        <v>45512</v>
      </c>
      <c r="H414" s="31" t="s">
        <v>8512</v>
      </c>
      <c r="I414" s="31" t="str">
        <f>VLOOKUP($A414,'SAP- FACT'!$A:$AE,3,0)</f>
        <v>Boleta</v>
      </c>
      <c r="J414" s="31" t="str">
        <f>IF(VLOOKUP($A414,'SAP- FACT'!$A:$AE,15,0)=0,"PEN","USD")</f>
        <v>PEN</v>
      </c>
      <c r="K414" s="31" t="s">
        <v>8499</v>
      </c>
      <c r="L414" s="31">
        <v>1</v>
      </c>
      <c r="M414" s="33">
        <f>IF(J414="PEN",VLOOKUP($A414,'SAP- FACT'!$A:$AE,14,0),VLOOKUP($A414,'SAP- FACT'!$A:$AE,15,0))</f>
        <v>31</v>
      </c>
      <c r="N414" s="31" t="str">
        <f>IF(VLOOKUP($A414,'SAP- FACT'!$A:$AE,15,0)=0,"PEN","USD")</f>
        <v>PEN</v>
      </c>
      <c r="O414" s="31" t="str">
        <f>VLOOKUP($A414,'SAP- FACT'!$A:$AE,4,0)</f>
        <v>Ripley - CONTADO / CASH - PE 3989 RIPLEY n.º 6766945701-A Basado en Entregas</v>
      </c>
    </row>
    <row r="415" spans="1:15" x14ac:dyDescent="0.2">
      <c r="A415" s="31">
        <f t="shared" si="6"/>
        <v>414</v>
      </c>
      <c r="B415" s="31" t="str">
        <f>VLOOKUP($A415,'SAP- FACT'!$A:$AE,12,0)</f>
        <v>ÑAUPAS ORTEGA,ALBA MARINA</v>
      </c>
      <c r="C415" s="31" t="str">
        <f>VLOOKUP($A415,'SAP- FACT'!$A:$AE,2,0)</f>
        <v>B010-00015868</v>
      </c>
      <c r="D415" s="31" t="str">
        <f>VLOOKUP($A415,'SAP- FACT'!$A:$AE,2,0)</f>
        <v>B010-00015868</v>
      </c>
      <c r="E415" s="32">
        <v>45566</v>
      </c>
      <c r="F415" s="32">
        <f>VLOOKUP($A415,'SAP- FACT'!$A:$AE,5,0)</f>
        <v>45140</v>
      </c>
      <c r="G415" s="32">
        <f>VLOOKUP($A415,'SAP- FACT'!$A:$AE,19,0)</f>
        <v>45140</v>
      </c>
      <c r="H415" s="31" t="s">
        <v>8512</v>
      </c>
      <c r="I415" s="31" t="str">
        <f>VLOOKUP($A415,'SAP- FACT'!$A:$AE,3,0)</f>
        <v>Boleta</v>
      </c>
      <c r="J415" s="31" t="str">
        <f>IF(VLOOKUP($A415,'SAP- FACT'!$A:$AE,15,0)=0,"PEN","USD")</f>
        <v>PEN</v>
      </c>
      <c r="K415" s="31" t="s">
        <v>8499</v>
      </c>
      <c r="L415" s="31">
        <v>1</v>
      </c>
      <c r="M415" s="33">
        <f>IF(J415="PEN",VLOOKUP($A415,'SAP- FACT'!$A:$AE,14,0),VLOOKUP($A415,'SAP- FACT'!$A:$AE,15,0))</f>
        <v>31.5</v>
      </c>
      <c r="N415" s="31" t="str">
        <f>IF(VLOOKUP($A415,'SAP- FACT'!$A:$AE,15,0)=0,"PEN","USD")</f>
        <v>PEN</v>
      </c>
      <c r="O415" s="31" t="str">
        <f>VLOOKUP($A415,'SAP- FACT'!$A:$AE,4,0)</f>
        <v>Falabella - CONTADO / CASH - 230003331 Pedidos de cliente - CMK076086473 Basado</v>
      </c>
    </row>
    <row r="416" spans="1:15" x14ac:dyDescent="0.2">
      <c r="A416" s="31">
        <f t="shared" si="6"/>
        <v>415</v>
      </c>
      <c r="B416" s="31" t="str">
        <f>VLOOKUP($A416,'SAP- FACT'!$A:$AE,12,0)</f>
        <v>Ramirez Cuba,Franchescoli Bernic</v>
      </c>
      <c r="C416" s="31" t="str">
        <f>VLOOKUP($A416,'SAP- FACT'!$A:$AE,2,0)</f>
        <v>B010-00016761</v>
      </c>
      <c r="D416" s="31" t="str">
        <f>VLOOKUP($A416,'SAP- FACT'!$A:$AE,2,0)</f>
        <v>B010-00016761</v>
      </c>
      <c r="E416" s="32">
        <v>45566</v>
      </c>
      <c r="F416" s="32">
        <f>VLOOKUP($A416,'SAP- FACT'!$A:$AE,5,0)</f>
        <v>45247</v>
      </c>
      <c r="G416" s="32">
        <f>VLOOKUP($A416,'SAP- FACT'!$A:$AE,19,0)</f>
        <v>45247</v>
      </c>
      <c r="H416" s="31" t="s">
        <v>8512</v>
      </c>
      <c r="I416" s="31" t="str">
        <f>VLOOKUP($A416,'SAP- FACT'!$A:$AE,3,0)</f>
        <v>Boleta</v>
      </c>
      <c r="J416" s="31" t="str">
        <f>IF(VLOOKUP($A416,'SAP- FACT'!$A:$AE,15,0)=0,"PEN","USD")</f>
        <v>PEN</v>
      </c>
      <c r="K416" s="31" t="s">
        <v>8499</v>
      </c>
      <c r="L416" s="31">
        <v>1</v>
      </c>
      <c r="M416" s="33">
        <f>IF(J416="PEN",VLOOKUP($A416,'SAP- FACT'!$A:$AE,14,0),VLOOKUP($A416,'SAP- FACT'!$A:$AE,15,0))</f>
        <v>31.53</v>
      </c>
      <c r="N416" s="31" t="str">
        <f>IF(VLOOKUP($A416,'SAP- FACT'!$A:$AE,15,0)=0,"PEN","USD")</f>
        <v>PEN</v>
      </c>
      <c r="O416" s="31" t="str">
        <f>VLOOKUP($A416,'SAP- FACT'!$A:$AE,4,0)</f>
        <v>Juntoz - CONTADO / CASH - PE 4816 JUNTOZ Basado en Entregas 09-0010-00057449</v>
      </c>
    </row>
    <row r="417" spans="1:15" x14ac:dyDescent="0.2">
      <c r="A417" s="31">
        <f t="shared" si="6"/>
        <v>416</v>
      </c>
      <c r="B417" s="31" t="str">
        <f>VLOOKUP($A417,'SAP- FACT'!$A:$AE,12,0)</f>
        <v>ZAPATA PALACIOS,ANGIE MARIA CLAUDIA</v>
      </c>
      <c r="C417" s="31" t="str">
        <f>VLOOKUP($A417,'SAP- FACT'!$A:$AE,2,0)</f>
        <v>B010-00015833</v>
      </c>
      <c r="D417" s="31" t="str">
        <f>VLOOKUP($A417,'SAP- FACT'!$A:$AE,2,0)</f>
        <v>B010-00015833</v>
      </c>
      <c r="E417" s="32">
        <v>45566</v>
      </c>
      <c r="F417" s="32">
        <f>VLOOKUP($A417,'SAP- FACT'!$A:$AE,5,0)</f>
        <v>45133</v>
      </c>
      <c r="G417" s="32">
        <f>VLOOKUP($A417,'SAP- FACT'!$A:$AE,19,0)</f>
        <v>45133</v>
      </c>
      <c r="H417" s="31" t="s">
        <v>8512</v>
      </c>
      <c r="I417" s="31" t="str">
        <f>VLOOKUP($A417,'SAP- FACT'!$A:$AE,3,0)</f>
        <v>Boleta</v>
      </c>
      <c r="J417" s="31" t="str">
        <f>IF(VLOOKUP($A417,'SAP- FACT'!$A:$AE,15,0)=0,"PEN","USD")</f>
        <v>PEN</v>
      </c>
      <c r="K417" s="31" t="s">
        <v>8499</v>
      </c>
      <c r="L417" s="31">
        <v>1</v>
      </c>
      <c r="M417" s="33">
        <f>IF(J417="PEN",VLOOKUP($A417,'SAP- FACT'!$A:$AE,14,0),VLOOKUP($A417,'SAP- FACT'!$A:$AE,15,0))</f>
        <v>31.56</v>
      </c>
      <c r="N417" s="31" t="str">
        <f>IF(VLOOKUP($A417,'SAP- FACT'!$A:$AE,15,0)=0,"PEN","USD")</f>
        <v>PEN</v>
      </c>
      <c r="O417" s="31" t="str">
        <f>VLOOKUP($A417,'SAP- FACT'!$A:$AE,4,0)</f>
        <v>Falabella - CONTADO / CASH - 230003242 Basado en Entregas 09-0010-00056027.</v>
      </c>
    </row>
    <row r="418" spans="1:15" x14ac:dyDescent="0.2">
      <c r="A418" s="31">
        <f t="shared" si="6"/>
        <v>417</v>
      </c>
      <c r="B418" s="31" t="str">
        <f>VLOOKUP($A418,'SAP- FACT'!$A:$AE,12,0)</f>
        <v>BRUDERER VEGA,RAMON SIMON</v>
      </c>
      <c r="C418" s="31" t="str">
        <f>VLOOKUP($A418,'SAP- FACT'!$A:$AE,2,0)</f>
        <v>B010-00019515</v>
      </c>
      <c r="D418" s="31" t="str">
        <f>VLOOKUP($A418,'SAP- FACT'!$A:$AE,2,0)</f>
        <v>B010-00019515</v>
      </c>
      <c r="E418" s="32">
        <v>45566</v>
      </c>
      <c r="F418" s="32">
        <f>VLOOKUP($A418,'SAP- FACT'!$A:$AE,5,0)</f>
        <v>45485</v>
      </c>
      <c r="G418" s="32">
        <f>VLOOKUP($A418,'SAP- FACT'!$A:$AE,19,0)</f>
        <v>45485</v>
      </c>
      <c r="H418" s="31" t="s">
        <v>8512</v>
      </c>
      <c r="I418" s="31" t="str">
        <f>VLOOKUP($A418,'SAP- FACT'!$A:$AE,3,0)</f>
        <v>Boleta</v>
      </c>
      <c r="J418" s="31" t="str">
        <f>IF(VLOOKUP($A418,'SAP- FACT'!$A:$AE,15,0)=0,"PEN","USD")</f>
        <v>PEN</v>
      </c>
      <c r="K418" s="31" t="s">
        <v>8499</v>
      </c>
      <c r="L418" s="31">
        <v>1</v>
      </c>
      <c r="M418" s="33">
        <f>IF(J418="PEN",VLOOKUP($A418,'SAP- FACT'!$A:$AE,14,0),VLOOKUP($A418,'SAP- FACT'!$A:$AE,15,0))</f>
        <v>31.76</v>
      </c>
      <c r="N418" s="31" t="str">
        <f>IF(VLOOKUP($A418,'SAP- FACT'!$A:$AE,15,0)=0,"PEN","USD")</f>
        <v>PEN</v>
      </c>
      <c r="O418" s="31" t="str">
        <f>VLOOKUP($A418,'SAP- FACT'!$A:$AE,4,0)</f>
        <v>Ripley - CONTADO / CASH - PE 3421 RIPLEY n.º 6708729701-A Basado en Entregas</v>
      </c>
    </row>
    <row r="419" spans="1:15" x14ac:dyDescent="0.2">
      <c r="A419" s="31">
        <f t="shared" si="6"/>
        <v>418</v>
      </c>
      <c r="B419" s="31" t="str">
        <f>VLOOKUP($A419,'SAP- FACT'!$A:$AE,12,0)</f>
        <v>VERA CARDENAS,MARIBEL ROXANA</v>
      </c>
      <c r="C419" s="31" t="str">
        <f>VLOOKUP($A419,'SAP- FACT'!$A:$AE,2,0)</f>
        <v>B010-00019613</v>
      </c>
      <c r="D419" s="31" t="str">
        <f>VLOOKUP($A419,'SAP- FACT'!$A:$AE,2,0)</f>
        <v>B010-00019613</v>
      </c>
      <c r="E419" s="32">
        <v>45566</v>
      </c>
      <c r="F419" s="32">
        <f>VLOOKUP($A419,'SAP- FACT'!$A:$AE,5,0)</f>
        <v>45492</v>
      </c>
      <c r="G419" s="32">
        <f>VLOOKUP($A419,'SAP- FACT'!$A:$AE,19,0)</f>
        <v>45492</v>
      </c>
      <c r="H419" s="31" t="s">
        <v>8512</v>
      </c>
      <c r="I419" s="31" t="str">
        <f>VLOOKUP($A419,'SAP- FACT'!$A:$AE,3,0)</f>
        <v>Boleta</v>
      </c>
      <c r="J419" s="31" t="str">
        <f>IF(VLOOKUP($A419,'SAP- FACT'!$A:$AE,15,0)=0,"PEN","USD")</f>
        <v>PEN</v>
      </c>
      <c r="K419" s="31" t="s">
        <v>8499</v>
      </c>
      <c r="L419" s="31">
        <v>1</v>
      </c>
      <c r="M419" s="33">
        <f>IF(J419="PEN",VLOOKUP($A419,'SAP- FACT'!$A:$AE,14,0),VLOOKUP($A419,'SAP- FACT'!$A:$AE,15,0))</f>
        <v>32.200000000000003</v>
      </c>
      <c r="N419" s="31" t="str">
        <f>IF(VLOOKUP($A419,'SAP- FACT'!$A:$AE,15,0)=0,"PEN","USD")</f>
        <v>PEN</v>
      </c>
      <c r="O419" s="31" t="str">
        <f>VLOOKUP($A419,'SAP- FACT'!$A:$AE,4,0)</f>
        <v>Ripley - CONTADO / CASH - PE 3608 RIPLEY n.º 6739898001-A Basado en Entregas</v>
      </c>
    </row>
    <row r="420" spans="1:15" x14ac:dyDescent="0.2">
      <c r="A420" s="31">
        <f t="shared" si="6"/>
        <v>419</v>
      </c>
      <c r="B420" s="31" t="str">
        <f>VLOOKUP($A420,'SAP- FACT'!$A:$AE,12,0)</f>
        <v>VASQUEZ MARIA</v>
      </c>
      <c r="C420" s="31" t="str">
        <f>VLOOKUP($A420,'SAP- FACT'!$A:$AE,2,0)</f>
        <v>B010-00018572</v>
      </c>
      <c r="D420" s="31" t="str">
        <f>VLOOKUP($A420,'SAP- FACT'!$A:$AE,2,0)</f>
        <v>B010-00018572</v>
      </c>
      <c r="E420" s="32">
        <v>45566</v>
      </c>
      <c r="F420" s="32">
        <f>VLOOKUP($A420,'SAP- FACT'!$A:$AE,5,0)</f>
        <v>45404</v>
      </c>
      <c r="G420" s="32">
        <f>VLOOKUP($A420,'SAP- FACT'!$A:$AE,19,0)</f>
        <v>45404</v>
      </c>
      <c r="H420" s="31" t="s">
        <v>8512</v>
      </c>
      <c r="I420" s="31" t="str">
        <f>VLOOKUP($A420,'SAP- FACT'!$A:$AE,3,0)</f>
        <v>Boleta</v>
      </c>
      <c r="J420" s="31" t="str">
        <f>IF(VLOOKUP($A420,'SAP- FACT'!$A:$AE,15,0)=0,"PEN","USD")</f>
        <v>PEN</v>
      </c>
      <c r="K420" s="31" t="s">
        <v>8499</v>
      </c>
      <c r="L420" s="31">
        <v>1</v>
      </c>
      <c r="M420" s="33">
        <f>IF(J420="PEN",VLOOKUP($A420,'SAP- FACT'!$A:$AE,14,0),VLOOKUP($A420,'SAP- FACT'!$A:$AE,15,0))</f>
        <v>32.71</v>
      </c>
      <c r="N420" s="31" t="str">
        <f>IF(VLOOKUP($A420,'SAP- FACT'!$A:$AE,15,0)=0,"PEN","USD")</f>
        <v>PEN</v>
      </c>
      <c r="O420" s="31" t="str">
        <f>VLOOKUP($A420,'SAP- FACT'!$A:$AE,4,0)</f>
        <v>Oechsle - Intercorp - CONTADO / CASH - PE 1856 OESCHLE Basado en Entregas 09-0010-0005991</v>
      </c>
    </row>
    <row r="421" spans="1:15" x14ac:dyDescent="0.2">
      <c r="A421" s="31">
        <f t="shared" si="6"/>
        <v>420</v>
      </c>
      <c r="B421" s="31" t="str">
        <f>VLOOKUP($A421,'SAP- FACT'!$A:$AE,12,0)</f>
        <v>OLIVARES NOVOA,CLAUDIA SOFIA</v>
      </c>
      <c r="C421" s="31" t="str">
        <f>VLOOKUP($A421,'SAP- FACT'!$A:$AE,2,0)</f>
        <v>B010-00015834</v>
      </c>
      <c r="D421" s="31" t="str">
        <f>VLOOKUP($A421,'SAP- FACT'!$A:$AE,2,0)</f>
        <v>B010-00015834</v>
      </c>
      <c r="E421" s="32">
        <v>45566</v>
      </c>
      <c r="F421" s="32">
        <f>VLOOKUP($A421,'SAP- FACT'!$A:$AE,5,0)</f>
        <v>45133</v>
      </c>
      <c r="G421" s="32">
        <f>VLOOKUP($A421,'SAP- FACT'!$A:$AE,19,0)</f>
        <v>45133</v>
      </c>
      <c r="H421" s="31" t="s">
        <v>8512</v>
      </c>
      <c r="I421" s="31" t="str">
        <f>VLOOKUP($A421,'SAP- FACT'!$A:$AE,3,0)</f>
        <v>Boleta</v>
      </c>
      <c r="J421" s="31" t="str">
        <f>IF(VLOOKUP($A421,'SAP- FACT'!$A:$AE,15,0)=0,"PEN","USD")</f>
        <v>PEN</v>
      </c>
      <c r="K421" s="31" t="s">
        <v>8499</v>
      </c>
      <c r="L421" s="31">
        <v>1</v>
      </c>
      <c r="M421" s="33">
        <f>IF(J421="PEN",VLOOKUP($A421,'SAP- FACT'!$A:$AE,14,0),VLOOKUP($A421,'SAP- FACT'!$A:$AE,15,0))</f>
        <v>32.76</v>
      </c>
      <c r="N421" s="31" t="str">
        <f>IF(VLOOKUP($A421,'SAP- FACT'!$A:$AE,15,0)=0,"PEN","USD")</f>
        <v>PEN</v>
      </c>
      <c r="O421" s="31" t="str">
        <f>VLOOKUP($A421,'SAP- FACT'!$A:$AE,4,0)</f>
        <v>Falabella - CONTADO / CASH - 230003241 Basado en Entregas 09-0010-00056028.</v>
      </c>
    </row>
    <row r="422" spans="1:15" x14ac:dyDescent="0.2">
      <c r="A422" s="31">
        <f t="shared" si="6"/>
        <v>421</v>
      </c>
      <c r="B422" s="31" t="str">
        <f>VLOOKUP($A422,'SAP- FACT'!$A:$AE,12,0)</f>
        <v>BONELLI VICTORIA</v>
      </c>
      <c r="C422" s="31" t="str">
        <f>VLOOKUP($A422,'SAP- FACT'!$A:$AE,2,0)</f>
        <v>B010-00020152</v>
      </c>
      <c r="D422" s="31" t="str">
        <f>VLOOKUP($A422,'SAP- FACT'!$A:$AE,2,0)</f>
        <v>B010-00020152</v>
      </c>
      <c r="E422" s="32">
        <v>45566</v>
      </c>
      <c r="F422" s="32">
        <f>VLOOKUP($A422,'SAP- FACT'!$A:$AE,5,0)</f>
        <v>45529</v>
      </c>
      <c r="G422" s="32">
        <f>VLOOKUP($A422,'SAP- FACT'!$A:$AE,19,0)</f>
        <v>45529</v>
      </c>
      <c r="H422" s="31" t="s">
        <v>8512</v>
      </c>
      <c r="I422" s="31" t="str">
        <f>VLOOKUP($A422,'SAP- FACT'!$A:$AE,3,0)</f>
        <v>Boleta</v>
      </c>
      <c r="J422" s="31" t="str">
        <f>IF(VLOOKUP($A422,'SAP- FACT'!$A:$AE,15,0)=0,"PEN","USD")</f>
        <v>PEN</v>
      </c>
      <c r="K422" s="31" t="s">
        <v>8499</v>
      </c>
      <c r="L422" s="31">
        <v>1</v>
      </c>
      <c r="M422" s="33">
        <f>IF(J422="PEN",VLOOKUP($A422,'SAP- FACT'!$A:$AE,14,0),VLOOKUP($A422,'SAP- FACT'!$A:$AE,15,0))</f>
        <v>32.99</v>
      </c>
      <c r="N422" s="31" t="str">
        <f>IF(VLOOKUP($A422,'SAP- FACT'!$A:$AE,15,0)=0,"PEN","USD")</f>
        <v>PEN</v>
      </c>
      <c r="O422" s="31" t="str">
        <f>VLOOKUP($A422,'SAP- FACT'!$A:$AE,4,0)</f>
        <v>Nacional - CONTADO / CASH - PE4402 Basado en Entregas 09-T010-00000975.</v>
      </c>
    </row>
    <row r="423" spans="1:15" x14ac:dyDescent="0.2">
      <c r="A423" s="31">
        <f t="shared" si="6"/>
        <v>422</v>
      </c>
      <c r="B423" s="31" t="str">
        <f>VLOOKUP($A423,'SAP- FACT'!$A:$AE,12,0)</f>
        <v>DURAN X,NATALIA X</v>
      </c>
      <c r="C423" s="31" t="str">
        <f>VLOOKUP($A423,'SAP- FACT'!$A:$AE,2,0)</f>
        <v>B010-00020121</v>
      </c>
      <c r="D423" s="31" t="str">
        <f>VLOOKUP($A423,'SAP- FACT'!$A:$AE,2,0)</f>
        <v>B010-00020121</v>
      </c>
      <c r="E423" s="32">
        <v>45566</v>
      </c>
      <c r="F423" s="32">
        <f>VLOOKUP($A423,'SAP- FACT'!$A:$AE,5,0)</f>
        <v>45528</v>
      </c>
      <c r="G423" s="32">
        <f>VLOOKUP($A423,'SAP- FACT'!$A:$AE,19,0)</f>
        <v>45528</v>
      </c>
      <c r="H423" s="31" t="s">
        <v>8512</v>
      </c>
      <c r="I423" s="31" t="str">
        <f>VLOOKUP($A423,'SAP- FACT'!$A:$AE,3,0)</f>
        <v>Boleta</v>
      </c>
      <c r="J423" s="31" t="str">
        <f>IF(VLOOKUP($A423,'SAP- FACT'!$A:$AE,15,0)=0,"PEN","USD")</f>
        <v>PEN</v>
      </c>
      <c r="K423" s="31" t="s">
        <v>8499</v>
      </c>
      <c r="L423" s="31">
        <v>1</v>
      </c>
      <c r="M423" s="33">
        <f>IF(J423="PEN",VLOOKUP($A423,'SAP- FACT'!$A:$AE,14,0),VLOOKUP($A423,'SAP- FACT'!$A:$AE,15,0))</f>
        <v>32.99</v>
      </c>
      <c r="N423" s="31" t="str">
        <f>IF(VLOOKUP($A423,'SAP- FACT'!$A:$AE,15,0)=0,"PEN","USD")</f>
        <v>PEN</v>
      </c>
      <c r="O423" s="31" t="str">
        <f>VLOOKUP($A423,'SAP- FACT'!$A:$AE,4,0)</f>
        <v>Nacional - CONTADO / CASH - Pedidos de cliente - C00041783986 Basado en Entreg</v>
      </c>
    </row>
    <row r="424" spans="1:15" x14ac:dyDescent="0.2">
      <c r="A424" s="31">
        <f t="shared" si="6"/>
        <v>423</v>
      </c>
      <c r="B424" s="31" t="str">
        <f>VLOOKUP($A424,'SAP- FACT'!$A:$AE,12,0)</f>
        <v>JHON UMAN ASENCIOS</v>
      </c>
      <c r="C424" s="31" t="str">
        <f>VLOOKUP($A424,'SAP- FACT'!$A:$AE,2,0)</f>
        <v>B010-00020135</v>
      </c>
      <c r="D424" s="31" t="str">
        <f>VLOOKUP($A424,'SAP- FACT'!$A:$AE,2,0)</f>
        <v>B010-00020135</v>
      </c>
      <c r="E424" s="32">
        <v>45566</v>
      </c>
      <c r="F424" s="32">
        <f>VLOOKUP($A424,'SAP- FACT'!$A:$AE,5,0)</f>
        <v>45529</v>
      </c>
      <c r="G424" s="32">
        <f>VLOOKUP($A424,'SAP- FACT'!$A:$AE,19,0)</f>
        <v>45529</v>
      </c>
      <c r="H424" s="31" t="s">
        <v>8512</v>
      </c>
      <c r="I424" s="31" t="str">
        <f>VLOOKUP($A424,'SAP- FACT'!$A:$AE,3,0)</f>
        <v>Boleta</v>
      </c>
      <c r="J424" s="31" t="str">
        <f>IF(VLOOKUP($A424,'SAP- FACT'!$A:$AE,15,0)=0,"PEN","USD")</f>
        <v>PEN</v>
      </c>
      <c r="K424" s="31" t="s">
        <v>8499</v>
      </c>
      <c r="L424" s="31">
        <v>1</v>
      </c>
      <c r="M424" s="33">
        <f>IF(J424="PEN",VLOOKUP($A424,'SAP- FACT'!$A:$AE,14,0),VLOOKUP($A424,'SAP- FACT'!$A:$AE,15,0))</f>
        <v>32.99</v>
      </c>
      <c r="N424" s="31" t="str">
        <f>IF(VLOOKUP($A424,'SAP- FACT'!$A:$AE,15,0)=0,"PEN","USD")</f>
        <v>PEN</v>
      </c>
      <c r="O424" s="31" t="str">
        <f>VLOOKUP($A424,'SAP- FACT'!$A:$AE,4,0)</f>
        <v>Nacional - CONTADO / CASH - Pedidos de cliente - C00077337253 Basado en Entreg</v>
      </c>
    </row>
    <row r="425" spans="1:15" x14ac:dyDescent="0.2">
      <c r="A425" s="31">
        <f t="shared" si="6"/>
        <v>424</v>
      </c>
      <c r="B425" s="31" t="str">
        <f>VLOOKUP($A425,'SAP- FACT'!$A:$AE,12,0)</f>
        <v>CARRANZA VALERY</v>
      </c>
      <c r="C425" s="31" t="str">
        <f>VLOOKUP($A425,'SAP- FACT'!$A:$AE,2,0)</f>
        <v>B010-00019589</v>
      </c>
      <c r="D425" s="31" t="str">
        <f>VLOOKUP($A425,'SAP- FACT'!$A:$AE,2,0)</f>
        <v>B010-00019589</v>
      </c>
      <c r="E425" s="32">
        <v>45566</v>
      </c>
      <c r="F425" s="32">
        <f>VLOOKUP($A425,'SAP- FACT'!$A:$AE,5,0)</f>
        <v>45491</v>
      </c>
      <c r="G425" s="32">
        <f>VLOOKUP($A425,'SAP- FACT'!$A:$AE,19,0)</f>
        <v>45491</v>
      </c>
      <c r="H425" s="31" t="s">
        <v>8512</v>
      </c>
      <c r="I425" s="31" t="str">
        <f>VLOOKUP($A425,'SAP- FACT'!$A:$AE,3,0)</f>
        <v>Boleta</v>
      </c>
      <c r="J425" s="31" t="str">
        <f>IF(VLOOKUP($A425,'SAP- FACT'!$A:$AE,15,0)=0,"PEN","USD")</f>
        <v>PEN</v>
      </c>
      <c r="K425" s="31" t="s">
        <v>8499</v>
      </c>
      <c r="L425" s="31">
        <v>1</v>
      </c>
      <c r="M425" s="33">
        <f>IF(J425="PEN",VLOOKUP($A425,'SAP- FACT'!$A:$AE,14,0),VLOOKUP($A425,'SAP- FACT'!$A:$AE,15,0))</f>
        <v>33</v>
      </c>
      <c r="N425" s="31" t="str">
        <f>IF(VLOOKUP($A425,'SAP- FACT'!$A:$AE,15,0)=0,"PEN","USD")</f>
        <v>PEN</v>
      </c>
      <c r="O425" s="31" t="str">
        <f>VLOOKUP($A425,'SAP- FACT'!$A:$AE,4,0)</f>
        <v>Ecom - CONTADO / CASH - PE 3566 TEL: 987652885 ENVÍO Basado en Entregas 09</v>
      </c>
    </row>
    <row r="426" spans="1:15" x14ac:dyDescent="0.2">
      <c r="A426" s="31">
        <f t="shared" si="6"/>
        <v>425</v>
      </c>
      <c r="B426" s="31" t="str">
        <f>VLOOKUP($A426,'SAP- FACT'!$A:$AE,12,0)</f>
        <v>ENCARNACION YESENIA</v>
      </c>
      <c r="C426" s="31" t="str">
        <f>VLOOKUP($A426,'SAP- FACT'!$A:$AE,2,0)</f>
        <v>B010-00020139</v>
      </c>
      <c r="D426" s="31" t="str">
        <f>VLOOKUP($A426,'SAP- FACT'!$A:$AE,2,0)</f>
        <v>B010-00020139</v>
      </c>
      <c r="E426" s="32">
        <v>45566</v>
      </c>
      <c r="F426" s="32">
        <f>VLOOKUP($A426,'SAP- FACT'!$A:$AE,5,0)</f>
        <v>45529</v>
      </c>
      <c r="G426" s="32">
        <f>VLOOKUP($A426,'SAP- FACT'!$A:$AE,19,0)</f>
        <v>45529</v>
      </c>
      <c r="H426" s="31" t="s">
        <v>8512</v>
      </c>
      <c r="I426" s="31" t="str">
        <f>VLOOKUP($A426,'SAP- FACT'!$A:$AE,3,0)</f>
        <v>Boleta</v>
      </c>
      <c r="J426" s="31" t="str">
        <f>IF(VLOOKUP($A426,'SAP- FACT'!$A:$AE,15,0)=0,"PEN","USD")</f>
        <v>PEN</v>
      </c>
      <c r="K426" s="31" t="s">
        <v>8499</v>
      </c>
      <c r="L426" s="31">
        <v>1</v>
      </c>
      <c r="M426" s="33">
        <f>IF(J426="PEN",VLOOKUP($A426,'SAP- FACT'!$A:$AE,14,0),VLOOKUP($A426,'SAP- FACT'!$A:$AE,15,0))</f>
        <v>33</v>
      </c>
      <c r="N426" s="31" t="str">
        <f>IF(VLOOKUP($A426,'SAP- FACT'!$A:$AE,15,0)=0,"PEN","USD")</f>
        <v>PEN</v>
      </c>
      <c r="O426" s="31" t="str">
        <f>VLOOKUP($A426,'SAP- FACT'!$A:$AE,4,0)</f>
        <v>Nacional - CONTADO / CASH - PE4386 Basado en Entregas 09-T010-00000962.</v>
      </c>
    </row>
    <row r="427" spans="1:15" x14ac:dyDescent="0.2">
      <c r="A427" s="31">
        <f t="shared" si="6"/>
        <v>426</v>
      </c>
      <c r="B427" s="31" t="str">
        <f>VLOOKUP($A427,'SAP- FACT'!$A:$AE,12,0)</f>
        <v>ANGELA SALVADOR</v>
      </c>
      <c r="C427" s="31" t="str">
        <f>VLOOKUP($A427,'SAP- FACT'!$A:$AE,2,0)</f>
        <v>B010-00020129</v>
      </c>
      <c r="D427" s="31" t="str">
        <f>VLOOKUP($A427,'SAP- FACT'!$A:$AE,2,0)</f>
        <v>B010-00020129</v>
      </c>
      <c r="E427" s="32">
        <v>45566</v>
      </c>
      <c r="F427" s="32">
        <f>VLOOKUP($A427,'SAP- FACT'!$A:$AE,5,0)</f>
        <v>45528</v>
      </c>
      <c r="G427" s="32">
        <f>VLOOKUP($A427,'SAP- FACT'!$A:$AE,19,0)</f>
        <v>45528</v>
      </c>
      <c r="H427" s="31" t="s">
        <v>8512</v>
      </c>
      <c r="I427" s="31" t="str">
        <f>VLOOKUP($A427,'SAP- FACT'!$A:$AE,3,0)</f>
        <v>Boleta</v>
      </c>
      <c r="J427" s="31" t="str">
        <f>IF(VLOOKUP($A427,'SAP- FACT'!$A:$AE,15,0)=0,"PEN","USD")</f>
        <v>PEN</v>
      </c>
      <c r="K427" s="31" t="s">
        <v>8499</v>
      </c>
      <c r="L427" s="31">
        <v>1</v>
      </c>
      <c r="M427" s="33">
        <f>IF(J427="PEN",VLOOKUP($A427,'SAP- FACT'!$A:$AE,14,0),VLOOKUP($A427,'SAP- FACT'!$A:$AE,15,0))</f>
        <v>33</v>
      </c>
      <c r="N427" s="31" t="str">
        <f>IF(VLOOKUP($A427,'SAP- FACT'!$A:$AE,15,0)=0,"PEN","USD")</f>
        <v>PEN</v>
      </c>
      <c r="O427" s="31" t="str">
        <f>VLOOKUP($A427,'SAP- FACT'!$A:$AE,4,0)</f>
        <v>Nacional - CONTADO / CASH - Pedidos de cliente - C00042888647 Basado en Entreg</v>
      </c>
    </row>
    <row r="428" spans="1:15" x14ac:dyDescent="0.2">
      <c r="A428" s="31">
        <f t="shared" si="6"/>
        <v>427</v>
      </c>
      <c r="B428" s="31" t="str">
        <f>VLOOKUP($A428,'SAP- FACT'!$A:$AE,12,0)</f>
        <v>ASPAJO GRANDEZ JOSE</v>
      </c>
      <c r="C428" s="31" t="str">
        <f>VLOOKUP($A428,'SAP- FACT'!$A:$AE,2,0)</f>
        <v>B010-00020571</v>
      </c>
      <c r="D428" s="31" t="str">
        <f>VLOOKUP($A428,'SAP- FACT'!$A:$AE,2,0)</f>
        <v>B010-00020571</v>
      </c>
      <c r="E428" s="32">
        <v>45566</v>
      </c>
      <c r="F428" s="32">
        <f>VLOOKUP($A428,'SAP- FACT'!$A:$AE,5,0)</f>
        <v>45565</v>
      </c>
      <c r="G428" s="32">
        <f>VLOOKUP($A428,'SAP- FACT'!$A:$AE,19,0)</f>
        <v>45565</v>
      </c>
      <c r="H428" s="31" t="s">
        <v>8512</v>
      </c>
      <c r="I428" s="31" t="str">
        <f>VLOOKUP($A428,'SAP- FACT'!$A:$AE,3,0)</f>
        <v>Boleta</v>
      </c>
      <c r="J428" s="31" t="str">
        <f>IF(VLOOKUP($A428,'SAP- FACT'!$A:$AE,15,0)=0,"PEN","USD")</f>
        <v>PEN</v>
      </c>
      <c r="K428" s="31" t="s">
        <v>8499</v>
      </c>
      <c r="L428" s="31">
        <v>1</v>
      </c>
      <c r="M428" s="33">
        <f>IF(J428="PEN",VLOOKUP($A428,'SAP- FACT'!$A:$AE,14,0),VLOOKUP($A428,'SAP- FACT'!$A:$AE,15,0))</f>
        <v>33.21</v>
      </c>
      <c r="N428" s="31" t="str">
        <f>IF(VLOOKUP($A428,'SAP- FACT'!$A:$AE,15,0)=0,"PEN","USD")</f>
        <v>PEN</v>
      </c>
      <c r="O428" s="31" t="str">
        <f>VLOOKUP($A428,'SAP- FACT'!$A:$AE,4,0)</f>
        <v>Ecom - CONTADO / CASH - PE 5179 TEL: 964539170 RECOJO Basado en Entregas 0</v>
      </c>
    </row>
    <row r="429" spans="1:15" x14ac:dyDescent="0.2">
      <c r="A429" s="31">
        <f t="shared" si="6"/>
        <v>428</v>
      </c>
      <c r="B429" s="31" t="str">
        <f>VLOOKUP($A429,'SAP- FACT'!$A:$AE,12,0)</f>
        <v>CENTURION VERA,ESTHER X</v>
      </c>
      <c r="C429" s="31" t="str">
        <f>VLOOKUP($A429,'SAP- FACT'!$A:$AE,2,0)</f>
        <v>B010-00017987</v>
      </c>
      <c r="D429" s="31" t="str">
        <f>VLOOKUP($A429,'SAP- FACT'!$A:$AE,2,0)</f>
        <v>B010-00017987</v>
      </c>
      <c r="E429" s="32">
        <v>45566</v>
      </c>
      <c r="F429" s="32">
        <f>VLOOKUP($A429,'SAP- FACT'!$A:$AE,5,0)</f>
        <v>45345</v>
      </c>
      <c r="G429" s="32">
        <f>VLOOKUP($A429,'SAP- FACT'!$A:$AE,19,0)</f>
        <v>45345</v>
      </c>
      <c r="H429" s="31" t="s">
        <v>8512</v>
      </c>
      <c r="I429" s="31" t="str">
        <f>VLOOKUP($A429,'SAP- FACT'!$A:$AE,3,0)</f>
        <v>Boleta</v>
      </c>
      <c r="J429" s="31" t="str">
        <f>IF(VLOOKUP($A429,'SAP- FACT'!$A:$AE,15,0)=0,"PEN","USD")</f>
        <v>PEN</v>
      </c>
      <c r="K429" s="31" t="s">
        <v>8499</v>
      </c>
      <c r="L429" s="31">
        <v>1</v>
      </c>
      <c r="M429" s="33">
        <f>IF(J429="PEN",VLOOKUP($A429,'SAP- FACT'!$A:$AE,14,0),VLOOKUP($A429,'SAP- FACT'!$A:$AE,15,0))</f>
        <v>33.950000000000003</v>
      </c>
      <c r="N429" s="31" t="str">
        <f>IF(VLOOKUP($A429,'SAP- FACT'!$A:$AE,15,0)=0,"PEN","USD")</f>
        <v>PEN</v>
      </c>
      <c r="O429" s="31" t="str">
        <f>VLOOKUP($A429,'SAP- FACT'!$A:$AE,4,0)</f>
        <v>Juntoz - CONTADO / CASH - PE 0885 JUNTOZ Basado en Entregas 09-0010-00059017</v>
      </c>
    </row>
    <row r="430" spans="1:15" x14ac:dyDescent="0.2">
      <c r="A430" s="31">
        <f t="shared" si="6"/>
        <v>429</v>
      </c>
      <c r="B430" s="31" t="str">
        <f>VLOOKUP($A430,'SAP- FACT'!$A:$AE,12,0)</f>
        <v>INDUSTRIAS Y SERVICIOS GENERALES AGROTEX P &amp; J DEL PERU E.I.R.L.</v>
      </c>
      <c r="C430" s="31" t="str">
        <f>VLOOKUP($A430,'SAP- FACT'!$A:$AE,2,0)</f>
        <v>F010-00024491</v>
      </c>
      <c r="D430" s="31" t="str">
        <f>VLOOKUP($A430,'SAP- FACT'!$A:$AE,2,0)</f>
        <v>F010-00024491</v>
      </c>
      <c r="E430" s="32">
        <v>45566</v>
      </c>
      <c r="F430" s="32">
        <f>VLOOKUP($A430,'SAP- FACT'!$A:$AE,5,0)</f>
        <v>45405</v>
      </c>
      <c r="G430" s="32">
        <f>VLOOKUP($A430,'SAP- FACT'!$A:$AE,19,0)</f>
        <v>45405</v>
      </c>
      <c r="H430" s="31" t="s">
        <v>8512</v>
      </c>
      <c r="I430" s="31" t="str">
        <f>VLOOKUP($A430,'SAP- FACT'!$A:$AE,3,0)</f>
        <v>Factura</v>
      </c>
      <c r="J430" s="31" t="str">
        <f>IF(VLOOKUP($A430,'SAP- FACT'!$A:$AE,15,0)=0,"PEN","USD")</f>
        <v>PEN</v>
      </c>
      <c r="K430" s="31" t="s">
        <v>8499</v>
      </c>
      <c r="L430" s="31">
        <v>1</v>
      </c>
      <c r="M430" s="33">
        <f>IF(J430="PEN",VLOOKUP($A430,'SAP- FACT'!$A:$AE,14,0),VLOOKUP($A430,'SAP- FACT'!$A:$AE,15,0))</f>
        <v>33.97</v>
      </c>
      <c r="N430" s="31" t="str">
        <f>IF(VLOOKUP($A430,'SAP- FACT'!$A:$AE,15,0)=0,"PEN","USD")</f>
        <v>PEN</v>
      </c>
      <c r="O430" s="31" t="str">
        <f>VLOOKUP($A430,'SAP- FACT'!$A:$AE,4,0)</f>
        <v>Venta Asistida - CONTADO / CASH - Facturas clientes - C20606602031</v>
      </c>
    </row>
    <row r="431" spans="1:15" x14ac:dyDescent="0.2">
      <c r="A431" s="31">
        <f t="shared" si="6"/>
        <v>430</v>
      </c>
      <c r="B431" s="31" t="str">
        <f>VLOOKUP($A431,'SAP- FACT'!$A:$AE,12,0)</f>
        <v>OBREGON AGUILAR MICAELA MARIBEL</v>
      </c>
      <c r="C431" s="31" t="str">
        <f>VLOOKUP($A431,'SAP- FACT'!$A:$AE,2,0)</f>
        <v>B010-00016890</v>
      </c>
      <c r="D431" s="31" t="str">
        <f>VLOOKUP($A431,'SAP- FACT'!$A:$AE,2,0)</f>
        <v>B010-00016890</v>
      </c>
      <c r="E431" s="32">
        <v>45566</v>
      </c>
      <c r="F431" s="32">
        <f>VLOOKUP($A431,'SAP- FACT'!$A:$AE,5,0)</f>
        <v>45258</v>
      </c>
      <c r="G431" s="32">
        <f>VLOOKUP($A431,'SAP- FACT'!$A:$AE,19,0)</f>
        <v>45258</v>
      </c>
      <c r="H431" s="31" t="s">
        <v>8512</v>
      </c>
      <c r="I431" s="31" t="str">
        <f>VLOOKUP($A431,'SAP- FACT'!$A:$AE,3,0)</f>
        <v>Boleta</v>
      </c>
      <c r="J431" s="31" t="str">
        <f>IF(VLOOKUP($A431,'SAP- FACT'!$A:$AE,15,0)=0,"PEN","USD")</f>
        <v>PEN</v>
      </c>
      <c r="K431" s="31" t="s">
        <v>8499</v>
      </c>
      <c r="L431" s="31">
        <v>1</v>
      </c>
      <c r="M431" s="33">
        <f>IF(J431="PEN",VLOOKUP($A431,'SAP- FACT'!$A:$AE,14,0),VLOOKUP($A431,'SAP- FACT'!$A:$AE,15,0))</f>
        <v>34.31</v>
      </c>
      <c r="N431" s="31" t="str">
        <f>IF(VLOOKUP($A431,'SAP- FACT'!$A:$AE,15,0)=0,"PEN","USD")</f>
        <v>PEN</v>
      </c>
      <c r="O431" s="31" t="str">
        <f>VLOOKUP($A431,'SAP- FACT'!$A:$AE,4,0)</f>
        <v>Juntoz - CONTADO / CASH - PE 4970 JUNTOZ Basado en Entregas 09-0010-00057599</v>
      </c>
    </row>
    <row r="432" spans="1:15" x14ac:dyDescent="0.2">
      <c r="A432" s="31">
        <f t="shared" si="6"/>
        <v>431</v>
      </c>
      <c r="B432" s="31" t="str">
        <f>VLOOKUP($A432,'SAP- FACT'!$A:$AE,12,0)</f>
        <v>BARRIOS VELASQUEZ,CARLOS JOSE</v>
      </c>
      <c r="C432" s="31" t="str">
        <f>VLOOKUP($A432,'SAP- FACT'!$A:$AE,2,0)</f>
        <v>B010-00019672</v>
      </c>
      <c r="D432" s="31" t="str">
        <f>VLOOKUP($A432,'SAP- FACT'!$A:$AE,2,0)</f>
        <v>B010-00019672</v>
      </c>
      <c r="E432" s="32">
        <v>45566</v>
      </c>
      <c r="F432" s="32">
        <f>VLOOKUP($A432,'SAP- FACT'!$A:$AE,5,0)</f>
        <v>45498</v>
      </c>
      <c r="G432" s="32">
        <f>VLOOKUP($A432,'SAP- FACT'!$A:$AE,19,0)</f>
        <v>45498</v>
      </c>
      <c r="H432" s="31" t="s">
        <v>8512</v>
      </c>
      <c r="I432" s="31" t="str">
        <f>VLOOKUP($A432,'SAP- FACT'!$A:$AE,3,0)</f>
        <v>Boleta</v>
      </c>
      <c r="J432" s="31" t="str">
        <f>IF(VLOOKUP($A432,'SAP- FACT'!$A:$AE,15,0)=0,"PEN","USD")</f>
        <v>PEN</v>
      </c>
      <c r="K432" s="31" t="s">
        <v>8499</v>
      </c>
      <c r="L432" s="31">
        <v>1</v>
      </c>
      <c r="M432" s="33">
        <f>IF(J432="PEN",VLOOKUP($A432,'SAP- FACT'!$A:$AE,14,0),VLOOKUP($A432,'SAP- FACT'!$A:$AE,15,0))</f>
        <v>34.43</v>
      </c>
      <c r="N432" s="31" t="str">
        <f>IF(VLOOKUP($A432,'SAP- FACT'!$A:$AE,15,0)=0,"PEN","USD")</f>
        <v>PEN</v>
      </c>
      <c r="O432" s="31" t="str">
        <f>VLOOKUP($A432,'SAP- FACT'!$A:$AE,4,0)</f>
        <v>Promart - Intercorp - CONTADO / CASH - PE 3714 PROMART 1449587750277-01 Basado en Entrega</v>
      </c>
    </row>
    <row r="433" spans="1:15" x14ac:dyDescent="0.2">
      <c r="A433" s="31">
        <f t="shared" si="6"/>
        <v>432</v>
      </c>
      <c r="B433" s="31" t="str">
        <f>VLOOKUP($A433,'SAP- FACT'!$A:$AE,12,0)</f>
        <v>Ramirez Cuba,Franchescoli Bernic</v>
      </c>
      <c r="C433" s="31" t="str">
        <f>VLOOKUP($A433,'SAP- FACT'!$A:$AE,2,0)</f>
        <v>B010-00018828</v>
      </c>
      <c r="D433" s="31" t="str">
        <f>VLOOKUP($A433,'SAP- FACT'!$A:$AE,2,0)</f>
        <v>B010-00018828</v>
      </c>
      <c r="E433" s="32">
        <v>45566</v>
      </c>
      <c r="F433" s="32">
        <f>VLOOKUP($A433,'SAP- FACT'!$A:$AE,5,0)</f>
        <v>45422</v>
      </c>
      <c r="G433" s="32">
        <f>VLOOKUP($A433,'SAP- FACT'!$A:$AE,19,0)</f>
        <v>45422</v>
      </c>
      <c r="H433" s="31" t="s">
        <v>8512</v>
      </c>
      <c r="I433" s="31" t="str">
        <f>VLOOKUP($A433,'SAP- FACT'!$A:$AE,3,0)</f>
        <v>Boleta</v>
      </c>
      <c r="J433" s="31" t="str">
        <f>IF(VLOOKUP($A433,'SAP- FACT'!$A:$AE,15,0)=0,"PEN","USD")</f>
        <v>PEN</v>
      </c>
      <c r="K433" s="31" t="s">
        <v>8499</v>
      </c>
      <c r="L433" s="31">
        <v>1</v>
      </c>
      <c r="M433" s="33">
        <f>IF(J433="PEN",VLOOKUP($A433,'SAP- FACT'!$A:$AE,14,0),VLOOKUP($A433,'SAP- FACT'!$A:$AE,15,0))</f>
        <v>34.51</v>
      </c>
      <c r="N433" s="31" t="str">
        <f>IF(VLOOKUP($A433,'SAP- FACT'!$A:$AE,15,0)=0,"PEN","USD")</f>
        <v>PEN</v>
      </c>
      <c r="O433" s="31" t="str">
        <f>VLOOKUP($A433,'SAP- FACT'!$A:$AE,4,0)</f>
        <v>Juntoz - CONTADO / CASH - PE 2262 JUNTOZ Basado en Entregas 09-0007-00000300</v>
      </c>
    </row>
    <row r="434" spans="1:15" x14ac:dyDescent="0.2">
      <c r="A434" s="31">
        <f t="shared" si="6"/>
        <v>433</v>
      </c>
      <c r="B434" s="31" t="str">
        <f>VLOOKUP($A434,'SAP- FACT'!$A:$AE,12,0)</f>
        <v>Ramirez Cuba,Franchescoli Bernic</v>
      </c>
      <c r="C434" s="31" t="str">
        <f>VLOOKUP($A434,'SAP- FACT'!$A:$AE,2,0)</f>
        <v>B010-00018434</v>
      </c>
      <c r="D434" s="31" t="str">
        <f>VLOOKUP($A434,'SAP- FACT'!$A:$AE,2,0)</f>
        <v>B010-00018434</v>
      </c>
      <c r="E434" s="32">
        <v>45566</v>
      </c>
      <c r="F434" s="32">
        <f>VLOOKUP($A434,'SAP- FACT'!$A:$AE,5,0)</f>
        <v>45390</v>
      </c>
      <c r="G434" s="32">
        <f>VLOOKUP($A434,'SAP- FACT'!$A:$AE,19,0)</f>
        <v>45390</v>
      </c>
      <c r="H434" s="31" t="s">
        <v>8512</v>
      </c>
      <c r="I434" s="31" t="str">
        <f>VLOOKUP($A434,'SAP- FACT'!$A:$AE,3,0)</f>
        <v>Boleta</v>
      </c>
      <c r="J434" s="31" t="str">
        <f>IF(VLOOKUP($A434,'SAP- FACT'!$A:$AE,15,0)=0,"PEN","USD")</f>
        <v>PEN</v>
      </c>
      <c r="K434" s="31" t="s">
        <v>8499</v>
      </c>
      <c r="L434" s="31">
        <v>1</v>
      </c>
      <c r="M434" s="33">
        <f>IF(J434="PEN",VLOOKUP($A434,'SAP- FACT'!$A:$AE,14,0),VLOOKUP($A434,'SAP- FACT'!$A:$AE,15,0))</f>
        <v>34.53</v>
      </c>
      <c r="N434" s="31" t="str">
        <f>IF(VLOOKUP($A434,'SAP- FACT'!$A:$AE,15,0)=0,"PEN","USD")</f>
        <v>PEN</v>
      </c>
      <c r="O434" s="31" t="str">
        <f>VLOOKUP($A434,'SAP- FACT'!$A:$AE,4,0)</f>
        <v>Juntoz - CONTADO / CASH - pe 1587 juntoz Basado en Entregas 09-0010-00059669</v>
      </c>
    </row>
    <row r="435" spans="1:15" x14ac:dyDescent="0.2">
      <c r="A435" s="31">
        <f t="shared" si="6"/>
        <v>434</v>
      </c>
      <c r="B435" s="31" t="str">
        <f>VLOOKUP($A435,'SAP- FACT'!$A:$AE,12,0)</f>
        <v>VASQUEZ YAP,SAM AIDA DE FATIMA</v>
      </c>
      <c r="C435" s="31" t="str">
        <f>VLOOKUP($A435,'SAP- FACT'!$A:$AE,2,0)</f>
        <v>B010-00020014</v>
      </c>
      <c r="D435" s="31" t="str">
        <f>VLOOKUP($A435,'SAP- FACT'!$A:$AE,2,0)</f>
        <v>B010-00020014</v>
      </c>
      <c r="E435" s="32">
        <v>45566</v>
      </c>
      <c r="F435" s="32">
        <f>VLOOKUP($A435,'SAP- FACT'!$A:$AE,5,0)</f>
        <v>45519</v>
      </c>
      <c r="G435" s="32">
        <f>VLOOKUP($A435,'SAP- FACT'!$A:$AE,19,0)</f>
        <v>45519</v>
      </c>
      <c r="H435" s="31" t="s">
        <v>8512</v>
      </c>
      <c r="I435" s="31" t="str">
        <f>VLOOKUP($A435,'SAP- FACT'!$A:$AE,3,0)</f>
        <v>Boleta</v>
      </c>
      <c r="J435" s="31" t="str">
        <f>IF(VLOOKUP($A435,'SAP- FACT'!$A:$AE,15,0)=0,"PEN","USD")</f>
        <v>PEN</v>
      </c>
      <c r="K435" s="31" t="s">
        <v>8499</v>
      </c>
      <c r="L435" s="31">
        <v>1</v>
      </c>
      <c r="M435" s="33">
        <f>IF(J435="PEN",VLOOKUP($A435,'SAP- FACT'!$A:$AE,14,0),VLOOKUP($A435,'SAP- FACT'!$A:$AE,15,0))</f>
        <v>34.74</v>
      </c>
      <c r="N435" s="31" t="str">
        <f>IF(VLOOKUP($A435,'SAP- FACT'!$A:$AE,15,0)=0,"PEN","USD")</f>
        <v>PEN</v>
      </c>
      <c r="O435" s="31" t="str">
        <f>VLOOKUP($A435,'SAP- FACT'!$A:$AE,4,0)</f>
        <v>Ecom - CONTADO / CASH - PE 4153 TEL: 990968982 ENVÍO Basado en Entregas 09</v>
      </c>
    </row>
    <row r="436" spans="1:15" x14ac:dyDescent="0.2">
      <c r="A436" s="31">
        <f t="shared" si="6"/>
        <v>435</v>
      </c>
      <c r="B436" s="31" t="str">
        <f>VLOOKUP($A436,'SAP- FACT'!$A:$AE,12,0)</f>
        <v>NICOL BARRERA</v>
      </c>
      <c r="C436" s="31" t="str">
        <f>VLOOKUP($A436,'SAP- FACT'!$A:$AE,2,0)</f>
        <v>B010-00020140</v>
      </c>
      <c r="D436" s="31" t="str">
        <f>VLOOKUP($A436,'SAP- FACT'!$A:$AE,2,0)</f>
        <v>B010-00020140</v>
      </c>
      <c r="E436" s="32">
        <v>45566</v>
      </c>
      <c r="F436" s="32">
        <f>VLOOKUP($A436,'SAP- FACT'!$A:$AE,5,0)</f>
        <v>45529</v>
      </c>
      <c r="G436" s="32">
        <f>VLOOKUP($A436,'SAP- FACT'!$A:$AE,19,0)</f>
        <v>45529</v>
      </c>
      <c r="H436" s="31" t="s">
        <v>8512</v>
      </c>
      <c r="I436" s="31" t="str">
        <f>VLOOKUP($A436,'SAP- FACT'!$A:$AE,3,0)</f>
        <v>Boleta</v>
      </c>
      <c r="J436" s="31" t="str">
        <f>IF(VLOOKUP($A436,'SAP- FACT'!$A:$AE,15,0)=0,"PEN","USD")</f>
        <v>PEN</v>
      </c>
      <c r="K436" s="31" t="s">
        <v>8499</v>
      </c>
      <c r="L436" s="31">
        <v>1</v>
      </c>
      <c r="M436" s="33">
        <f>IF(J436="PEN",VLOOKUP($A436,'SAP- FACT'!$A:$AE,14,0),VLOOKUP($A436,'SAP- FACT'!$A:$AE,15,0))</f>
        <v>35</v>
      </c>
      <c r="N436" s="31" t="str">
        <f>IF(VLOOKUP($A436,'SAP- FACT'!$A:$AE,15,0)=0,"PEN","USD")</f>
        <v>PEN</v>
      </c>
      <c r="O436" s="31" t="str">
        <f>VLOOKUP($A436,'SAP- FACT'!$A:$AE,4,0)</f>
        <v>Nacional - CONTADO / CASH - PE 4388 Basado en Entregas 09-T010-00000963.</v>
      </c>
    </row>
    <row r="437" spans="1:15" x14ac:dyDescent="0.2">
      <c r="A437" s="31">
        <f t="shared" si="6"/>
        <v>436</v>
      </c>
      <c r="B437" s="31" t="str">
        <f>VLOOKUP($A437,'SAP- FACT'!$A:$AE,12,0)</f>
        <v>MEJIA SANTA CRUZ,SEGUNDO Raul</v>
      </c>
      <c r="C437" s="31" t="str">
        <f>VLOOKUP($A437,'SAP- FACT'!$A:$AE,2,0)</f>
        <v>B010-00020027</v>
      </c>
      <c r="D437" s="31" t="str">
        <f>VLOOKUP($A437,'SAP- FACT'!$A:$AE,2,0)</f>
        <v>B010-00020027</v>
      </c>
      <c r="E437" s="32">
        <v>45566</v>
      </c>
      <c r="F437" s="32">
        <f>VLOOKUP($A437,'SAP- FACT'!$A:$AE,5,0)</f>
        <v>45520</v>
      </c>
      <c r="G437" s="32">
        <f>VLOOKUP($A437,'SAP- FACT'!$A:$AE,19,0)</f>
        <v>45520</v>
      </c>
      <c r="H437" s="31" t="s">
        <v>8512</v>
      </c>
      <c r="I437" s="31" t="str">
        <f>VLOOKUP($A437,'SAP- FACT'!$A:$AE,3,0)</f>
        <v>Boleta</v>
      </c>
      <c r="J437" s="31" t="str">
        <f>IF(VLOOKUP($A437,'SAP- FACT'!$A:$AE,15,0)=0,"PEN","USD")</f>
        <v>PEN</v>
      </c>
      <c r="K437" s="31" t="s">
        <v>8499</v>
      </c>
      <c r="L437" s="31">
        <v>1</v>
      </c>
      <c r="M437" s="33">
        <f>IF(J437="PEN",VLOOKUP($A437,'SAP- FACT'!$A:$AE,14,0),VLOOKUP($A437,'SAP- FACT'!$A:$AE,15,0))</f>
        <v>35.11</v>
      </c>
      <c r="N437" s="31" t="str">
        <f>IF(VLOOKUP($A437,'SAP- FACT'!$A:$AE,15,0)=0,"PEN","USD")</f>
        <v>PEN</v>
      </c>
      <c r="O437" s="31" t="str">
        <f>VLOOKUP($A437,'SAP- FACT'!$A:$AE,4,0)</f>
        <v>Falabella - CONTADO / CASH - PE 4185 FALABELLA No 2552750289 Basado en Entregas</v>
      </c>
    </row>
    <row r="438" spans="1:15" x14ac:dyDescent="0.2">
      <c r="A438" s="31">
        <f t="shared" si="6"/>
        <v>437</v>
      </c>
      <c r="B438" s="31" t="str">
        <f>VLOOKUP($A438,'SAP- FACT'!$A:$AE,12,0)</f>
        <v>AREVALO MONTALVAN,ROLANDO HOMERO</v>
      </c>
      <c r="C438" s="31" t="str">
        <f>VLOOKUP($A438,'SAP- FACT'!$A:$AE,2,0)</f>
        <v>B010-00019907</v>
      </c>
      <c r="D438" s="31" t="str">
        <f>VLOOKUP($A438,'SAP- FACT'!$A:$AE,2,0)</f>
        <v>B010-00019907</v>
      </c>
      <c r="E438" s="32">
        <v>45566</v>
      </c>
      <c r="F438" s="32">
        <f>VLOOKUP($A438,'SAP- FACT'!$A:$AE,5,0)</f>
        <v>45511</v>
      </c>
      <c r="G438" s="32">
        <f>VLOOKUP($A438,'SAP- FACT'!$A:$AE,19,0)</f>
        <v>45511</v>
      </c>
      <c r="H438" s="31" t="s">
        <v>8512</v>
      </c>
      <c r="I438" s="31" t="str">
        <f>VLOOKUP($A438,'SAP- FACT'!$A:$AE,3,0)</f>
        <v>Boleta</v>
      </c>
      <c r="J438" s="31" t="str">
        <f>IF(VLOOKUP($A438,'SAP- FACT'!$A:$AE,15,0)=0,"PEN","USD")</f>
        <v>PEN</v>
      </c>
      <c r="K438" s="31" t="s">
        <v>8499</v>
      </c>
      <c r="L438" s="31">
        <v>1</v>
      </c>
      <c r="M438" s="33">
        <f>IF(J438="PEN",VLOOKUP($A438,'SAP- FACT'!$A:$AE,14,0),VLOOKUP($A438,'SAP- FACT'!$A:$AE,15,0))</f>
        <v>35.11</v>
      </c>
      <c r="N438" s="31" t="str">
        <f>IF(VLOOKUP($A438,'SAP- FACT'!$A:$AE,15,0)=0,"PEN","USD")</f>
        <v>PEN</v>
      </c>
      <c r="O438" s="31" t="str">
        <f>VLOOKUP($A438,'SAP- FACT'!$A:$AE,4,0)</f>
        <v>Ecom - CONTADO / CASH - PE 3962 TEL: 999907624 RECOJO Basado en Entregas 0</v>
      </c>
    </row>
    <row r="439" spans="1:15" x14ac:dyDescent="0.2">
      <c r="A439" s="31">
        <f t="shared" si="6"/>
        <v>438</v>
      </c>
      <c r="B439" s="31" t="str">
        <f>VLOOKUP($A439,'SAP- FACT'!$A:$AE,12,0)</f>
        <v>PANCCA QUIROZ,JANNYNA ESTHER</v>
      </c>
      <c r="C439" s="31" t="str">
        <f>VLOOKUP($A439,'SAP- FACT'!$A:$AE,2,0)</f>
        <v>B010-00020503</v>
      </c>
      <c r="D439" s="31" t="str">
        <f>VLOOKUP($A439,'SAP- FACT'!$A:$AE,2,0)</f>
        <v>B010-00020503</v>
      </c>
      <c r="E439" s="32">
        <v>45566</v>
      </c>
      <c r="F439" s="32">
        <f>VLOOKUP($A439,'SAP- FACT'!$A:$AE,5,0)</f>
        <v>45560</v>
      </c>
      <c r="G439" s="32">
        <f>VLOOKUP($A439,'SAP- FACT'!$A:$AE,19,0)</f>
        <v>45560</v>
      </c>
      <c r="H439" s="31" t="s">
        <v>8512</v>
      </c>
      <c r="I439" s="31" t="str">
        <f>VLOOKUP($A439,'SAP- FACT'!$A:$AE,3,0)</f>
        <v>Boleta</v>
      </c>
      <c r="J439" s="31" t="str">
        <f>IF(VLOOKUP($A439,'SAP- FACT'!$A:$AE,15,0)=0,"PEN","USD")</f>
        <v>PEN</v>
      </c>
      <c r="K439" s="31" t="s">
        <v>8499</v>
      </c>
      <c r="L439" s="31">
        <v>1</v>
      </c>
      <c r="M439" s="33">
        <f>IF(J439="PEN",VLOOKUP($A439,'SAP- FACT'!$A:$AE,14,0),VLOOKUP($A439,'SAP- FACT'!$A:$AE,15,0))</f>
        <v>36</v>
      </c>
      <c r="N439" s="31" t="str">
        <f>IF(VLOOKUP($A439,'SAP- FACT'!$A:$AE,15,0)=0,"PEN","USD")</f>
        <v>PEN</v>
      </c>
      <c r="O439" s="31" t="str">
        <f>VLOOKUP($A439,'SAP- FACT'!$A:$AE,4,0)</f>
        <v>Falabella - CONTADO / CASH - PE 5022 FALABELLA No 2582131374 Basado en Entregas</v>
      </c>
    </row>
    <row r="440" spans="1:15" x14ac:dyDescent="0.2">
      <c r="A440" s="31">
        <f t="shared" si="6"/>
        <v>439</v>
      </c>
      <c r="B440" s="31" t="str">
        <f>VLOOKUP($A440,'SAP- FACT'!$A:$AE,12,0)</f>
        <v>REATEGUI PRIETO LUCERO NICOLL</v>
      </c>
      <c r="C440" s="31" t="str">
        <f>VLOOKUP($A440,'SAP- FACT'!$A:$AE,2,0)</f>
        <v>B010-00015985</v>
      </c>
      <c r="D440" s="31" t="str">
        <f>VLOOKUP($A440,'SAP- FACT'!$A:$AE,2,0)</f>
        <v>B010-00015985</v>
      </c>
      <c r="E440" s="32">
        <v>45566</v>
      </c>
      <c r="F440" s="32">
        <f>VLOOKUP($A440,'SAP- FACT'!$A:$AE,5,0)</f>
        <v>45152</v>
      </c>
      <c r="G440" s="32">
        <f>VLOOKUP($A440,'SAP- FACT'!$A:$AE,19,0)</f>
        <v>45152</v>
      </c>
      <c r="H440" s="31" t="s">
        <v>8512</v>
      </c>
      <c r="I440" s="31" t="str">
        <f>VLOOKUP($A440,'SAP- FACT'!$A:$AE,3,0)</f>
        <v>Boleta</v>
      </c>
      <c r="J440" s="31" t="str">
        <f>IF(VLOOKUP($A440,'SAP- FACT'!$A:$AE,15,0)=0,"PEN","USD")</f>
        <v>PEN</v>
      </c>
      <c r="K440" s="31" t="s">
        <v>8499</v>
      </c>
      <c r="L440" s="31">
        <v>1</v>
      </c>
      <c r="M440" s="33">
        <f>IF(J440="PEN",VLOOKUP($A440,'SAP- FACT'!$A:$AE,14,0),VLOOKUP($A440,'SAP- FACT'!$A:$AE,15,0))</f>
        <v>36</v>
      </c>
      <c r="N440" s="31" t="str">
        <f>IF(VLOOKUP($A440,'SAP- FACT'!$A:$AE,15,0)=0,"PEN","USD")</f>
        <v>PEN</v>
      </c>
      <c r="O440" s="31" t="str">
        <f>VLOOKUP($A440,'SAP- FACT'!$A:$AE,4,0)</f>
        <v>Falabella - CONTADO / CASH - 230003496 Basado en Entregas 09-0010-00056245.</v>
      </c>
    </row>
    <row r="441" spans="1:15" x14ac:dyDescent="0.2">
      <c r="A441" s="31">
        <f t="shared" si="6"/>
        <v>440</v>
      </c>
      <c r="B441" s="31" t="str">
        <f>VLOOKUP($A441,'SAP- FACT'!$A:$AE,12,0)</f>
        <v>LOAYZA SALAS,MARIBEL ROMELIA</v>
      </c>
      <c r="C441" s="31" t="str">
        <f>VLOOKUP($A441,'SAP- FACT'!$A:$AE,2,0)</f>
        <v>B010-00017060</v>
      </c>
      <c r="D441" s="31" t="str">
        <f>VLOOKUP($A441,'SAP- FACT'!$A:$AE,2,0)</f>
        <v>B010-00017060</v>
      </c>
      <c r="E441" s="32">
        <v>45566</v>
      </c>
      <c r="F441" s="32">
        <f>VLOOKUP($A441,'SAP- FACT'!$A:$AE,5,0)</f>
        <v>45278</v>
      </c>
      <c r="G441" s="32">
        <f>VLOOKUP($A441,'SAP- FACT'!$A:$AE,19,0)</f>
        <v>45278</v>
      </c>
      <c r="H441" s="31" t="s">
        <v>8512</v>
      </c>
      <c r="I441" s="31" t="str">
        <f>VLOOKUP($A441,'SAP- FACT'!$A:$AE,3,0)</f>
        <v>Boleta</v>
      </c>
      <c r="J441" s="31" t="str">
        <f>IF(VLOOKUP($A441,'SAP- FACT'!$A:$AE,15,0)=0,"PEN","USD")</f>
        <v>PEN</v>
      </c>
      <c r="K441" s="31" t="s">
        <v>8499</v>
      </c>
      <c r="L441" s="31">
        <v>1</v>
      </c>
      <c r="M441" s="33">
        <f>IF(J441="PEN",VLOOKUP($A441,'SAP- FACT'!$A:$AE,14,0),VLOOKUP($A441,'SAP- FACT'!$A:$AE,15,0))</f>
        <v>36</v>
      </c>
      <c r="N441" s="31" t="str">
        <f>IF(VLOOKUP($A441,'SAP- FACT'!$A:$AE,15,0)=0,"PEN","USD")</f>
        <v>PEN</v>
      </c>
      <c r="O441" s="31" t="str">
        <f>VLOOKUP($A441,'SAP- FACT'!$A:$AE,4,0)</f>
        <v>Falabella - CONTADO / CASH - PE 5357 FALABELLA Basado en Entregas 09-0010-00057</v>
      </c>
    </row>
    <row r="442" spans="1:15" x14ac:dyDescent="0.2">
      <c r="A442" s="31">
        <f t="shared" si="6"/>
        <v>441</v>
      </c>
      <c r="B442" s="31" t="str">
        <f>VLOOKUP($A442,'SAP- FACT'!$A:$AE,12,0)</f>
        <v>ALVARADO LOPEZ GIANNINA</v>
      </c>
      <c r="C442" s="31" t="str">
        <f>VLOOKUP($A442,'SAP- FACT'!$A:$AE,2,0)</f>
        <v>B010-00018559</v>
      </c>
      <c r="D442" s="31" t="str">
        <f>VLOOKUP($A442,'SAP- FACT'!$A:$AE,2,0)</f>
        <v>B010-00018559</v>
      </c>
      <c r="E442" s="32">
        <v>45566</v>
      </c>
      <c r="F442" s="32">
        <f>VLOOKUP($A442,'SAP- FACT'!$A:$AE,5,0)</f>
        <v>45401</v>
      </c>
      <c r="G442" s="32">
        <f>VLOOKUP($A442,'SAP- FACT'!$A:$AE,19,0)</f>
        <v>45401</v>
      </c>
      <c r="H442" s="31" t="s">
        <v>8512</v>
      </c>
      <c r="I442" s="31" t="str">
        <f>VLOOKUP($A442,'SAP- FACT'!$A:$AE,3,0)</f>
        <v>Boleta</v>
      </c>
      <c r="J442" s="31" t="str">
        <f>IF(VLOOKUP($A442,'SAP- FACT'!$A:$AE,15,0)=0,"PEN","USD")</f>
        <v>PEN</v>
      </c>
      <c r="K442" s="31" t="s">
        <v>8499</v>
      </c>
      <c r="L442" s="31">
        <v>1</v>
      </c>
      <c r="M442" s="33">
        <f>IF(J442="PEN",VLOOKUP($A442,'SAP- FACT'!$A:$AE,14,0),VLOOKUP($A442,'SAP- FACT'!$A:$AE,15,0))</f>
        <v>36.299999999999997</v>
      </c>
      <c r="N442" s="31" t="str">
        <f>IF(VLOOKUP($A442,'SAP- FACT'!$A:$AE,15,0)=0,"PEN","USD")</f>
        <v>PEN</v>
      </c>
      <c r="O442" s="31" t="str">
        <f>VLOOKUP($A442,'SAP- FACT'!$A:$AE,4,0)</f>
        <v>Juntoz - CONTADO / CASH - PE 1827 JUNTOZ Basado en Entregas 09-0010-00059893</v>
      </c>
    </row>
    <row r="443" spans="1:15" x14ac:dyDescent="0.2">
      <c r="A443" s="31">
        <f t="shared" si="6"/>
        <v>442</v>
      </c>
      <c r="B443" s="31" t="str">
        <f>VLOOKUP($A443,'SAP- FACT'!$A:$AE,12,0)</f>
        <v>MIGUEL SOLIS,JENNYFER PATRICIA</v>
      </c>
      <c r="C443" s="31" t="str">
        <f>VLOOKUP($A443,'SAP- FACT'!$A:$AE,2,0)</f>
        <v>B010-00019525</v>
      </c>
      <c r="D443" s="31" t="str">
        <f>VLOOKUP($A443,'SAP- FACT'!$A:$AE,2,0)</f>
        <v>B010-00019525</v>
      </c>
      <c r="E443" s="32">
        <v>45566</v>
      </c>
      <c r="F443" s="32">
        <f>VLOOKUP($A443,'SAP- FACT'!$A:$AE,5,0)</f>
        <v>45488</v>
      </c>
      <c r="G443" s="32">
        <f>VLOOKUP($A443,'SAP- FACT'!$A:$AE,19,0)</f>
        <v>45518</v>
      </c>
      <c r="H443" s="31" t="s">
        <v>8512</v>
      </c>
      <c r="I443" s="31" t="str">
        <f>VLOOKUP($A443,'SAP- FACT'!$A:$AE,3,0)</f>
        <v>Boleta</v>
      </c>
      <c r="J443" s="31" t="str">
        <f>IF(VLOOKUP($A443,'SAP- FACT'!$A:$AE,15,0)=0,"PEN","USD")</f>
        <v>PEN</v>
      </c>
      <c r="K443" s="31" t="s">
        <v>8499</v>
      </c>
      <c r="L443" s="31">
        <v>1</v>
      </c>
      <c r="M443" s="33">
        <f>IF(J443="PEN",VLOOKUP($A443,'SAP- FACT'!$A:$AE,14,0),VLOOKUP($A443,'SAP- FACT'!$A:$AE,15,0))</f>
        <v>36.33</v>
      </c>
      <c r="N443" s="31" t="str">
        <f>IF(VLOOKUP($A443,'SAP- FACT'!$A:$AE,15,0)=0,"PEN","USD")</f>
        <v>PEN</v>
      </c>
      <c r="O443" s="31" t="str">
        <f>VLOOKUP($A443,'SAP- FACT'!$A:$AE,4,0)</f>
        <v>Nacional - CREDITO 30 DIAS / CREDIT 30 DAYS - PE 3455 Basado en Entregas 09-T010-00000155.</v>
      </c>
    </row>
    <row r="444" spans="1:15" x14ac:dyDescent="0.2">
      <c r="A444" s="31">
        <f t="shared" si="6"/>
        <v>443</v>
      </c>
      <c r="B444" s="31" t="str">
        <f>VLOOKUP($A444,'SAP- FACT'!$A:$AE,12,0)</f>
        <v>Huaman X,Herbert X</v>
      </c>
      <c r="C444" s="31" t="str">
        <f>VLOOKUP($A444,'SAP- FACT'!$A:$AE,2,0)</f>
        <v>B010-00020408</v>
      </c>
      <c r="D444" s="31" t="str">
        <f>VLOOKUP($A444,'SAP- FACT'!$A:$AE,2,0)</f>
        <v>B010-00020408</v>
      </c>
      <c r="E444" s="32">
        <v>45566</v>
      </c>
      <c r="F444" s="32">
        <f>VLOOKUP($A444,'SAP- FACT'!$A:$AE,5,0)</f>
        <v>45551</v>
      </c>
      <c r="G444" s="32">
        <f>VLOOKUP($A444,'SAP- FACT'!$A:$AE,19,0)</f>
        <v>45551</v>
      </c>
      <c r="H444" s="31" t="s">
        <v>8512</v>
      </c>
      <c r="I444" s="31" t="str">
        <f>VLOOKUP($A444,'SAP- FACT'!$A:$AE,3,0)</f>
        <v>Boleta</v>
      </c>
      <c r="J444" s="31" t="str">
        <f>IF(VLOOKUP($A444,'SAP- FACT'!$A:$AE,15,0)=0,"PEN","USD")</f>
        <v>PEN</v>
      </c>
      <c r="K444" s="31" t="s">
        <v>8499</v>
      </c>
      <c r="L444" s="31">
        <v>1</v>
      </c>
      <c r="M444" s="33">
        <f>IF(J444="PEN",VLOOKUP($A444,'SAP- FACT'!$A:$AE,14,0),VLOOKUP($A444,'SAP- FACT'!$A:$AE,15,0))</f>
        <v>36.9</v>
      </c>
      <c r="N444" s="31" t="str">
        <f>IF(VLOOKUP($A444,'SAP- FACT'!$A:$AE,15,0)=0,"PEN","USD")</f>
        <v>PEN</v>
      </c>
      <c r="O444" s="31" t="str">
        <f>VLOOKUP($A444,'SAP- FACT'!$A:$AE,4,0)</f>
        <v>Ecom - CONTADO / CASH - PE 4826 TEL: 966629280 RECOJO Basado en Pedidos de</v>
      </c>
    </row>
    <row r="445" spans="1:15" x14ac:dyDescent="0.2">
      <c r="A445" s="31">
        <f t="shared" si="6"/>
        <v>444</v>
      </c>
      <c r="B445" s="31" t="str">
        <f>VLOOKUP($A445,'SAP- FACT'!$A:$AE,12,0)</f>
        <v>Clínica Odontologica Los Pinos S.A.C</v>
      </c>
      <c r="C445" s="31" t="str">
        <f>VLOOKUP($A445,'SAP- FACT'!$A:$AE,2,0)</f>
        <v>F010-00025788</v>
      </c>
      <c r="D445" s="31" t="str">
        <f>VLOOKUP($A445,'SAP- FACT'!$A:$AE,2,0)</f>
        <v>F010-00025788</v>
      </c>
      <c r="E445" s="32">
        <v>45566</v>
      </c>
      <c r="F445" s="32">
        <f>VLOOKUP($A445,'SAP- FACT'!$A:$AE,5,0)</f>
        <v>45537</v>
      </c>
      <c r="G445" s="32">
        <f>VLOOKUP($A445,'SAP- FACT'!$A:$AE,19,0)</f>
        <v>45537</v>
      </c>
      <c r="H445" s="31" t="s">
        <v>8512</v>
      </c>
      <c r="I445" s="31" t="str">
        <f>VLOOKUP($A445,'SAP- FACT'!$A:$AE,3,0)</f>
        <v>Factura</v>
      </c>
      <c r="J445" s="31" t="str">
        <f>IF(VLOOKUP($A445,'SAP- FACT'!$A:$AE,15,0)=0,"PEN","USD")</f>
        <v>PEN</v>
      </c>
      <c r="K445" s="31" t="s">
        <v>8499</v>
      </c>
      <c r="L445" s="31">
        <v>1</v>
      </c>
      <c r="M445" s="33">
        <f>IF(J445="PEN",VLOOKUP($A445,'SAP- FACT'!$A:$AE,14,0),VLOOKUP($A445,'SAP- FACT'!$A:$AE,15,0))</f>
        <v>36.9</v>
      </c>
      <c r="N445" s="31" t="str">
        <f>IF(VLOOKUP($A445,'SAP- FACT'!$A:$AE,15,0)=0,"PEN","USD")</f>
        <v>PEN</v>
      </c>
      <c r="O445" s="31" t="str">
        <f>VLOOKUP($A445,'SAP- FACT'!$A:$AE,4,0)</f>
        <v>Ecom - CONTADO / CASH - Facturas clientes - C20514340995</v>
      </c>
    </row>
    <row r="446" spans="1:15" x14ac:dyDescent="0.2">
      <c r="A446" s="31">
        <f t="shared" si="6"/>
        <v>445</v>
      </c>
      <c r="B446" s="31" t="str">
        <f>VLOOKUP($A446,'SAP- FACT'!$A:$AE,12,0)</f>
        <v>CARRERÑO X,JOSUE X</v>
      </c>
      <c r="C446" s="31" t="str">
        <f>VLOOKUP($A446,'SAP- FACT'!$A:$AE,2,0)</f>
        <v>B010-00019305</v>
      </c>
      <c r="D446" s="31" t="str">
        <f>VLOOKUP($A446,'SAP- FACT'!$A:$AE,2,0)</f>
        <v>B010-00019305</v>
      </c>
      <c r="E446" s="32">
        <v>45566</v>
      </c>
      <c r="F446" s="32">
        <f>VLOOKUP($A446,'SAP- FACT'!$A:$AE,5,0)</f>
        <v>45461</v>
      </c>
      <c r="G446" s="32">
        <f>VLOOKUP($A446,'SAP- FACT'!$A:$AE,19,0)</f>
        <v>45461</v>
      </c>
      <c r="H446" s="31" t="s">
        <v>8512</v>
      </c>
      <c r="I446" s="31" t="str">
        <f>VLOOKUP($A446,'SAP- FACT'!$A:$AE,3,0)</f>
        <v>Boleta</v>
      </c>
      <c r="J446" s="31" t="str">
        <f>IF(VLOOKUP($A446,'SAP- FACT'!$A:$AE,15,0)=0,"PEN","USD")</f>
        <v>PEN</v>
      </c>
      <c r="K446" s="31" t="s">
        <v>8499</v>
      </c>
      <c r="L446" s="31">
        <v>1</v>
      </c>
      <c r="M446" s="33">
        <f>IF(J446="PEN",VLOOKUP($A446,'SAP- FACT'!$A:$AE,14,0),VLOOKUP($A446,'SAP- FACT'!$A:$AE,15,0))</f>
        <v>55.8</v>
      </c>
      <c r="N446" s="31" t="str">
        <f>IF(VLOOKUP($A446,'SAP- FACT'!$A:$AE,15,0)=0,"PEN","USD")</f>
        <v>PEN</v>
      </c>
      <c r="O446" s="31" t="str">
        <f>VLOOKUP($A446,'SAP- FACT'!$A:$AE,4,0)</f>
        <v>Falabella - CONTADO / CASH - PE 2973 FALABELLA Basado en Entregas 09-0007-00000</v>
      </c>
    </row>
    <row r="447" spans="1:15" x14ac:dyDescent="0.2">
      <c r="A447" s="31">
        <f t="shared" si="6"/>
        <v>446</v>
      </c>
      <c r="B447" s="31" t="str">
        <f>VLOOKUP($A447,'SAP- FACT'!$A:$AE,12,0)</f>
        <v>DIAZ VELASQUEZ,CENIT PABLO</v>
      </c>
      <c r="C447" s="31" t="str">
        <f>VLOOKUP($A447,'SAP- FACT'!$A:$AE,2,0)</f>
        <v>B010-00019831</v>
      </c>
      <c r="D447" s="31" t="str">
        <f>VLOOKUP($A447,'SAP- FACT'!$A:$AE,2,0)</f>
        <v>B010-00019831</v>
      </c>
      <c r="E447" s="32">
        <v>45566</v>
      </c>
      <c r="F447" s="32">
        <f>VLOOKUP($A447,'SAP- FACT'!$A:$AE,5,0)</f>
        <v>45504</v>
      </c>
      <c r="G447" s="32">
        <f>VLOOKUP($A447,'SAP- FACT'!$A:$AE,19,0)</f>
        <v>45534</v>
      </c>
      <c r="H447" s="31" t="s">
        <v>8512</v>
      </c>
      <c r="I447" s="31" t="str">
        <f>VLOOKUP($A447,'SAP- FACT'!$A:$AE,3,0)</f>
        <v>Boleta</v>
      </c>
      <c r="J447" s="31" t="str">
        <f>IF(VLOOKUP($A447,'SAP- FACT'!$A:$AE,15,0)=0,"PEN","USD")</f>
        <v>PEN</v>
      </c>
      <c r="K447" s="31" t="s">
        <v>8499</v>
      </c>
      <c r="L447" s="31">
        <v>1</v>
      </c>
      <c r="M447" s="33">
        <f>IF(J447="PEN",VLOOKUP($A447,'SAP- FACT'!$A:$AE,14,0),VLOOKUP($A447,'SAP- FACT'!$A:$AE,15,0))</f>
        <v>37.17</v>
      </c>
      <c r="N447" s="31" t="str">
        <f>IF(VLOOKUP($A447,'SAP- FACT'!$A:$AE,15,0)=0,"PEN","USD")</f>
        <v>PEN</v>
      </c>
      <c r="O447" s="31" t="str">
        <f>VLOOKUP($A447,'SAP- FACT'!$A:$AE,4,0)</f>
        <v>Nacional - CREDITO 30 DIAS / CREDIT 30 DAYS - PE 3825 Basado en Entregas 09-T010-00000497.</v>
      </c>
    </row>
    <row r="448" spans="1:15" x14ac:dyDescent="0.2">
      <c r="A448" s="31">
        <f t="shared" si="6"/>
        <v>447</v>
      </c>
      <c r="B448" s="31" t="str">
        <f>VLOOKUP($A448,'SAP- FACT'!$A:$AE,12,0)</f>
        <v>HUASHUAYO BEJAR,RAYSA ASTRID</v>
      </c>
      <c r="C448" s="31" t="str">
        <f>VLOOKUP($A448,'SAP- FACT'!$A:$AE,2,0)</f>
        <v>B010-00018186</v>
      </c>
      <c r="D448" s="31" t="str">
        <f>VLOOKUP($A448,'SAP- FACT'!$A:$AE,2,0)</f>
        <v>B010-00018186</v>
      </c>
      <c r="E448" s="32">
        <v>45566</v>
      </c>
      <c r="F448" s="32">
        <f>VLOOKUP($A448,'SAP- FACT'!$A:$AE,5,0)</f>
        <v>45364</v>
      </c>
      <c r="G448" s="32">
        <f>VLOOKUP($A448,'SAP- FACT'!$A:$AE,19,0)</f>
        <v>45364</v>
      </c>
      <c r="H448" s="31" t="s">
        <v>8512</v>
      </c>
      <c r="I448" s="31" t="str">
        <f>VLOOKUP($A448,'SAP- FACT'!$A:$AE,3,0)</f>
        <v>Boleta</v>
      </c>
      <c r="J448" s="31" t="str">
        <f>IF(VLOOKUP($A448,'SAP- FACT'!$A:$AE,15,0)=0,"PEN","USD")</f>
        <v>PEN</v>
      </c>
      <c r="K448" s="31" t="s">
        <v>8499</v>
      </c>
      <c r="L448" s="31">
        <v>1</v>
      </c>
      <c r="M448" s="33">
        <f>IF(J448="PEN",VLOOKUP($A448,'SAP- FACT'!$A:$AE,14,0),VLOOKUP($A448,'SAP- FACT'!$A:$AE,15,0))</f>
        <v>37.44</v>
      </c>
      <c r="N448" s="31" t="str">
        <f>IF(VLOOKUP($A448,'SAP- FACT'!$A:$AE,15,0)=0,"PEN","USD")</f>
        <v>PEN</v>
      </c>
      <c r="O448" s="31" t="str">
        <f>VLOOKUP($A448,'SAP- FACT'!$A:$AE,4,0)</f>
        <v>Ecom - CONTADO / CASH - PE 1185 TEL: 999020545 Basado en Entregas 09-0010-</v>
      </c>
    </row>
    <row r="449" spans="1:15" x14ac:dyDescent="0.2">
      <c r="A449" s="31">
        <f t="shared" si="6"/>
        <v>448</v>
      </c>
      <c r="B449" s="31" t="str">
        <f>VLOOKUP($A449,'SAP- FACT'!$A:$AE,12,0)</f>
        <v>JAIME OJEDA  PATRICIA ROXANA</v>
      </c>
      <c r="C449" s="31" t="str">
        <f>VLOOKUP($A449,'SAP- FACT'!$A:$AE,2,0)</f>
        <v>B010-00018458</v>
      </c>
      <c r="D449" s="31" t="str">
        <f>VLOOKUP($A449,'SAP- FACT'!$A:$AE,2,0)</f>
        <v>B010-00018458</v>
      </c>
      <c r="E449" s="32">
        <v>45566</v>
      </c>
      <c r="F449" s="32">
        <f>VLOOKUP($A449,'SAP- FACT'!$A:$AE,5,0)</f>
        <v>45393</v>
      </c>
      <c r="G449" s="32">
        <f>VLOOKUP($A449,'SAP- FACT'!$A:$AE,19,0)</f>
        <v>45393</v>
      </c>
      <c r="H449" s="31" t="s">
        <v>8512</v>
      </c>
      <c r="I449" s="31" t="str">
        <f>VLOOKUP($A449,'SAP- FACT'!$A:$AE,3,0)</f>
        <v>Boleta</v>
      </c>
      <c r="J449" s="31" t="str">
        <f>IF(VLOOKUP($A449,'SAP- FACT'!$A:$AE,15,0)=0,"PEN","USD")</f>
        <v>PEN</v>
      </c>
      <c r="K449" s="31" t="s">
        <v>8499</v>
      </c>
      <c r="L449" s="31">
        <v>1</v>
      </c>
      <c r="M449" s="33">
        <f>IF(J449="PEN",VLOOKUP($A449,'SAP- FACT'!$A:$AE,14,0),VLOOKUP($A449,'SAP- FACT'!$A:$AE,15,0))</f>
        <v>37.5</v>
      </c>
      <c r="N449" s="31" t="str">
        <f>IF(VLOOKUP($A449,'SAP- FACT'!$A:$AE,15,0)=0,"PEN","USD")</f>
        <v>PEN</v>
      </c>
      <c r="O449" s="31" t="str">
        <f>VLOOKUP($A449,'SAP- FACT'!$A:$AE,4,0)</f>
        <v>Ecom - CONTADO / CASH - PE 1632 TEL: 950096398 Basado en Entregas 09-0010-</v>
      </c>
    </row>
    <row r="450" spans="1:15" x14ac:dyDescent="0.2">
      <c r="A450" s="31">
        <f t="shared" si="6"/>
        <v>449</v>
      </c>
      <c r="B450" s="31" t="str">
        <f>VLOOKUP($A450,'SAP- FACT'!$A:$AE,12,0)</f>
        <v>SILVANA RAMIREZ</v>
      </c>
      <c r="C450" s="31" t="str">
        <f>VLOOKUP($A450,'SAP- FACT'!$A:$AE,2,0)</f>
        <v>B010-00020132</v>
      </c>
      <c r="D450" s="31" t="str">
        <f>VLOOKUP($A450,'SAP- FACT'!$A:$AE,2,0)</f>
        <v>B010-00020132</v>
      </c>
      <c r="E450" s="32">
        <v>45566</v>
      </c>
      <c r="F450" s="32">
        <f>VLOOKUP($A450,'SAP- FACT'!$A:$AE,5,0)</f>
        <v>45528</v>
      </c>
      <c r="G450" s="32">
        <f>VLOOKUP($A450,'SAP- FACT'!$A:$AE,19,0)</f>
        <v>45528</v>
      </c>
      <c r="H450" s="31" t="s">
        <v>8512</v>
      </c>
      <c r="I450" s="31" t="str">
        <f>VLOOKUP($A450,'SAP- FACT'!$A:$AE,3,0)</f>
        <v>Boleta</v>
      </c>
      <c r="J450" s="31" t="str">
        <f>IF(VLOOKUP($A450,'SAP- FACT'!$A:$AE,15,0)=0,"PEN","USD")</f>
        <v>PEN</v>
      </c>
      <c r="K450" s="31" t="s">
        <v>8499</v>
      </c>
      <c r="L450" s="31">
        <v>1</v>
      </c>
      <c r="M450" s="33">
        <f>IF(J450="PEN",VLOOKUP($A450,'SAP- FACT'!$A:$AE,14,0),VLOOKUP($A450,'SAP- FACT'!$A:$AE,15,0))</f>
        <v>38.01</v>
      </c>
      <c r="N450" s="31" t="str">
        <f>IF(VLOOKUP($A450,'SAP- FACT'!$A:$AE,15,0)=0,"PEN","USD")</f>
        <v>PEN</v>
      </c>
      <c r="O450" s="31" t="str">
        <f>VLOOKUP($A450,'SAP- FACT'!$A:$AE,4,0)</f>
        <v>Nacional - CONTADO / CASH - Pedidos de cliente - C00074543359 Basado en Entreg</v>
      </c>
    </row>
    <row r="451" spans="1:15" x14ac:dyDescent="0.2">
      <c r="A451" s="31">
        <f t="shared" ref="A451:A514" si="7">ROW()-1</f>
        <v>450</v>
      </c>
      <c r="B451" s="31" t="str">
        <f>VLOOKUP($A451,'SAP- FACT'!$A:$AE,12,0)</f>
        <v>CHUMPITAZ MENDOZA,BERTHA STEPHANIE</v>
      </c>
      <c r="C451" s="31" t="str">
        <f>VLOOKUP($A451,'SAP- FACT'!$A:$AE,2,0)</f>
        <v>B010-00019285</v>
      </c>
      <c r="D451" s="31" t="str">
        <f>VLOOKUP($A451,'SAP- FACT'!$A:$AE,2,0)</f>
        <v>B010-00019285</v>
      </c>
      <c r="E451" s="32">
        <v>45566</v>
      </c>
      <c r="F451" s="32">
        <f>VLOOKUP($A451,'SAP- FACT'!$A:$AE,5,0)</f>
        <v>45460</v>
      </c>
      <c r="G451" s="32">
        <f>VLOOKUP($A451,'SAP- FACT'!$A:$AE,19,0)</f>
        <v>45460</v>
      </c>
      <c r="H451" s="31" t="s">
        <v>8512</v>
      </c>
      <c r="I451" s="31" t="str">
        <f>VLOOKUP($A451,'SAP- FACT'!$A:$AE,3,0)</f>
        <v>Boleta</v>
      </c>
      <c r="J451" s="31" t="str">
        <f>IF(VLOOKUP($A451,'SAP- FACT'!$A:$AE,15,0)=0,"PEN","USD")</f>
        <v>PEN</v>
      </c>
      <c r="K451" s="31" t="s">
        <v>8499</v>
      </c>
      <c r="L451" s="31">
        <v>1</v>
      </c>
      <c r="M451" s="33">
        <f>IF(J451="PEN",VLOOKUP($A451,'SAP- FACT'!$A:$AE,14,0),VLOOKUP($A451,'SAP- FACT'!$A:$AE,15,0))</f>
        <v>38.21</v>
      </c>
      <c r="N451" s="31" t="str">
        <f>IF(VLOOKUP($A451,'SAP- FACT'!$A:$AE,15,0)=0,"PEN","USD")</f>
        <v>PEN</v>
      </c>
      <c r="O451" s="31" t="str">
        <f>VLOOKUP($A451,'SAP- FACT'!$A:$AE,4,0)</f>
        <v>Ripley - CONTADO / CASH - PE 2951 RIPLEY Basado en Entregas 09-0007-00000929</v>
      </c>
    </row>
    <row r="452" spans="1:15" x14ac:dyDescent="0.2">
      <c r="A452" s="31">
        <f t="shared" si="7"/>
        <v>451</v>
      </c>
      <c r="B452" s="31" t="str">
        <f>VLOOKUP($A452,'SAP- FACT'!$A:$AE,12,0)</f>
        <v>ABADIE X,MELISA X</v>
      </c>
      <c r="C452" s="31" t="str">
        <f>VLOOKUP($A452,'SAP- FACT'!$A:$AE,2,0)</f>
        <v>B010-00020002</v>
      </c>
      <c r="D452" s="31" t="str">
        <f>VLOOKUP($A452,'SAP- FACT'!$A:$AE,2,0)</f>
        <v>B010-00020002</v>
      </c>
      <c r="E452" s="32">
        <v>45566</v>
      </c>
      <c r="F452" s="32">
        <f>VLOOKUP($A452,'SAP- FACT'!$A:$AE,5,0)</f>
        <v>45519</v>
      </c>
      <c r="G452" s="32">
        <f>VLOOKUP($A452,'SAP- FACT'!$A:$AE,19,0)</f>
        <v>45519</v>
      </c>
      <c r="H452" s="31" t="s">
        <v>8512</v>
      </c>
      <c r="I452" s="31" t="str">
        <f>VLOOKUP($A452,'SAP- FACT'!$A:$AE,3,0)</f>
        <v>Boleta</v>
      </c>
      <c r="J452" s="31" t="str">
        <f>IF(VLOOKUP($A452,'SAP- FACT'!$A:$AE,15,0)=0,"PEN","USD")</f>
        <v>PEN</v>
      </c>
      <c r="K452" s="31" t="s">
        <v>8499</v>
      </c>
      <c r="L452" s="31">
        <v>1</v>
      </c>
      <c r="M452" s="33">
        <f>IF(J452="PEN",VLOOKUP($A452,'SAP- FACT'!$A:$AE,14,0),VLOOKUP($A452,'SAP- FACT'!$A:$AE,15,0))</f>
        <v>38.35</v>
      </c>
      <c r="N452" s="31" t="str">
        <f>IF(VLOOKUP($A452,'SAP- FACT'!$A:$AE,15,0)=0,"PEN","USD")</f>
        <v>PEN</v>
      </c>
      <c r="O452" s="31" t="str">
        <f>VLOOKUP($A452,'SAP- FACT'!$A:$AE,4,0)</f>
        <v>Plaza Vea - Intercorp - CONTADO / CASH - PE 4141 PLAZA VEA v13229730plzv-01 Basado en Entre</v>
      </c>
    </row>
    <row r="453" spans="1:15" x14ac:dyDescent="0.2">
      <c r="A453" s="31">
        <f t="shared" si="7"/>
        <v>452</v>
      </c>
      <c r="B453" s="31" t="str">
        <f>VLOOKUP($A453,'SAP- FACT'!$A:$AE,12,0)</f>
        <v>CAMPOS ACUÑA GRETTY</v>
      </c>
      <c r="C453" s="31" t="str">
        <f>VLOOKUP($A453,'SAP- FACT'!$A:$AE,2,0)</f>
        <v>B010-00018175</v>
      </c>
      <c r="D453" s="31" t="str">
        <f>VLOOKUP($A453,'SAP- FACT'!$A:$AE,2,0)</f>
        <v>B010-00018175</v>
      </c>
      <c r="E453" s="32">
        <v>45566</v>
      </c>
      <c r="F453" s="32">
        <f>VLOOKUP($A453,'SAP- FACT'!$A:$AE,5,0)</f>
        <v>45364</v>
      </c>
      <c r="G453" s="32">
        <f>VLOOKUP($A453,'SAP- FACT'!$A:$AE,19,0)</f>
        <v>45364</v>
      </c>
      <c r="H453" s="31" t="s">
        <v>8512</v>
      </c>
      <c r="I453" s="31" t="str">
        <f>VLOOKUP($A453,'SAP- FACT'!$A:$AE,3,0)</f>
        <v>Boleta</v>
      </c>
      <c r="J453" s="31" t="str">
        <f>IF(VLOOKUP($A453,'SAP- FACT'!$A:$AE,15,0)=0,"PEN","USD")</f>
        <v>PEN</v>
      </c>
      <c r="K453" s="31" t="s">
        <v>8499</v>
      </c>
      <c r="L453" s="31">
        <v>1</v>
      </c>
      <c r="M453" s="33">
        <f>IF(J453="PEN",VLOOKUP($A453,'SAP- FACT'!$A:$AE,14,0),VLOOKUP($A453,'SAP- FACT'!$A:$AE,15,0))</f>
        <v>38.75</v>
      </c>
      <c r="N453" s="31" t="str">
        <f>IF(VLOOKUP($A453,'SAP- FACT'!$A:$AE,15,0)=0,"PEN","USD")</f>
        <v>PEN</v>
      </c>
      <c r="O453" s="31" t="str">
        <f>VLOOKUP($A453,'SAP- FACT'!$A:$AE,4,0)</f>
        <v>Ecom - CONTADO / CASH - PE 1174 TEL: 924172574 Basado en Pedidos de client</v>
      </c>
    </row>
    <row r="454" spans="1:15" x14ac:dyDescent="0.2">
      <c r="A454" s="31">
        <f t="shared" si="7"/>
        <v>453</v>
      </c>
      <c r="B454" s="31" t="str">
        <f>VLOOKUP($A454,'SAP- FACT'!$A:$AE,12,0)</f>
        <v>VARGAS RUIZ SHEYLA</v>
      </c>
      <c r="C454" s="31" t="str">
        <f>VLOOKUP($A454,'SAP- FACT'!$A:$AE,2,0)</f>
        <v>B010-00020488</v>
      </c>
      <c r="D454" s="31" t="str">
        <f>VLOOKUP($A454,'SAP- FACT'!$A:$AE,2,0)</f>
        <v>B010-00020488</v>
      </c>
      <c r="E454" s="32">
        <v>45566</v>
      </c>
      <c r="F454" s="32">
        <f>VLOOKUP($A454,'SAP- FACT'!$A:$AE,5,0)</f>
        <v>45558</v>
      </c>
      <c r="G454" s="32">
        <f>VLOOKUP($A454,'SAP- FACT'!$A:$AE,19,0)</f>
        <v>45558</v>
      </c>
      <c r="H454" s="31" t="s">
        <v>8512</v>
      </c>
      <c r="I454" s="31" t="str">
        <f>VLOOKUP($A454,'SAP- FACT'!$A:$AE,3,0)</f>
        <v>Boleta</v>
      </c>
      <c r="J454" s="31" t="str">
        <f>IF(VLOOKUP($A454,'SAP- FACT'!$A:$AE,15,0)=0,"PEN","USD")</f>
        <v>PEN</v>
      </c>
      <c r="K454" s="31" t="s">
        <v>8499</v>
      </c>
      <c r="L454" s="31">
        <v>1</v>
      </c>
      <c r="M454" s="33">
        <f>IF(J454="PEN",VLOOKUP($A454,'SAP- FACT'!$A:$AE,14,0),VLOOKUP($A454,'SAP- FACT'!$A:$AE,15,0))</f>
        <v>38.770000000000003</v>
      </c>
      <c r="N454" s="31" t="str">
        <f>IF(VLOOKUP($A454,'SAP- FACT'!$A:$AE,15,0)=0,"PEN","USD")</f>
        <v>PEN</v>
      </c>
      <c r="O454" s="31" t="str">
        <f>VLOOKUP($A454,'SAP- FACT'!$A:$AE,4,0)</f>
        <v>Ecom - CONTADO / CASH - PE 4977 TEL: 949563430 ENVÍO Basado en Entregas 09</v>
      </c>
    </row>
    <row r="455" spans="1:15" x14ac:dyDescent="0.2">
      <c r="A455" s="31">
        <f t="shared" si="7"/>
        <v>454</v>
      </c>
      <c r="B455" s="31" t="str">
        <f>VLOOKUP($A455,'SAP- FACT'!$A:$AE,12,0)</f>
        <v>Cinthya Leida Enco Juarez</v>
      </c>
      <c r="C455" s="31" t="str">
        <f>VLOOKUP($A455,'SAP- FACT'!$A:$AE,2,0)</f>
        <v>F010-00025063</v>
      </c>
      <c r="D455" s="31" t="str">
        <f>VLOOKUP($A455,'SAP- FACT'!$A:$AE,2,0)</f>
        <v>F010-00025063</v>
      </c>
      <c r="E455" s="32">
        <v>45566</v>
      </c>
      <c r="F455" s="32">
        <f>VLOOKUP($A455,'SAP- FACT'!$A:$AE,5,0)</f>
        <v>45461</v>
      </c>
      <c r="G455" s="32">
        <f>VLOOKUP($A455,'SAP- FACT'!$A:$AE,19,0)</f>
        <v>45461</v>
      </c>
      <c r="H455" s="31" t="s">
        <v>8512</v>
      </c>
      <c r="I455" s="31" t="str">
        <f>VLOOKUP($A455,'SAP- FACT'!$A:$AE,3,0)</f>
        <v>Factura</v>
      </c>
      <c r="J455" s="31" t="str">
        <f>IF(VLOOKUP($A455,'SAP- FACT'!$A:$AE,15,0)=0,"PEN","USD")</f>
        <v>PEN</v>
      </c>
      <c r="K455" s="31" t="s">
        <v>8499</v>
      </c>
      <c r="L455" s="31">
        <v>1</v>
      </c>
      <c r="M455" s="33">
        <f>IF(J455="PEN",VLOOKUP($A455,'SAP- FACT'!$A:$AE,14,0),VLOOKUP($A455,'SAP- FACT'!$A:$AE,15,0))</f>
        <v>38.770000000000003</v>
      </c>
      <c r="N455" s="31" t="str">
        <f>IF(VLOOKUP($A455,'SAP- FACT'!$A:$AE,15,0)=0,"PEN","USD")</f>
        <v>PEN</v>
      </c>
      <c r="O455" s="31" t="str">
        <f>VLOOKUP($A455,'SAP- FACT'!$A:$AE,4,0)</f>
        <v>Ecom - CONTADO / CASH - Facturas clientes - C10452666231</v>
      </c>
    </row>
    <row r="456" spans="1:15" x14ac:dyDescent="0.2">
      <c r="A456" s="31">
        <f t="shared" si="7"/>
        <v>455</v>
      </c>
      <c r="B456" s="31" t="str">
        <f>VLOOKUP($A456,'SAP- FACT'!$A:$AE,12,0)</f>
        <v>FREYRE ROSALES,KATHERINE IVETTE</v>
      </c>
      <c r="C456" s="31" t="str">
        <f>VLOOKUP($A456,'SAP- FACT'!$A:$AE,2,0)</f>
        <v>B010-00018889</v>
      </c>
      <c r="D456" s="31" t="str">
        <f>VLOOKUP($A456,'SAP- FACT'!$A:$AE,2,0)</f>
        <v>B010-00018889</v>
      </c>
      <c r="E456" s="32">
        <v>45566</v>
      </c>
      <c r="F456" s="32">
        <f>VLOOKUP($A456,'SAP- FACT'!$A:$AE,5,0)</f>
        <v>45429</v>
      </c>
      <c r="G456" s="32">
        <f>VLOOKUP($A456,'SAP- FACT'!$A:$AE,19,0)</f>
        <v>45429</v>
      </c>
      <c r="H456" s="31" t="s">
        <v>8512</v>
      </c>
      <c r="I456" s="31" t="str">
        <f>VLOOKUP($A456,'SAP- FACT'!$A:$AE,3,0)</f>
        <v>Boleta</v>
      </c>
      <c r="J456" s="31" t="str">
        <f>IF(VLOOKUP($A456,'SAP- FACT'!$A:$AE,15,0)=0,"PEN","USD")</f>
        <v>PEN</v>
      </c>
      <c r="K456" s="31" t="s">
        <v>8499</v>
      </c>
      <c r="L456" s="31">
        <v>1</v>
      </c>
      <c r="M456" s="33">
        <f>IF(J456="PEN",VLOOKUP($A456,'SAP- FACT'!$A:$AE,14,0),VLOOKUP($A456,'SAP- FACT'!$A:$AE,15,0))</f>
        <v>38.799999999999997</v>
      </c>
      <c r="N456" s="31" t="str">
        <f>IF(VLOOKUP($A456,'SAP- FACT'!$A:$AE,15,0)=0,"PEN","USD")</f>
        <v>PEN</v>
      </c>
      <c r="O456" s="31" t="str">
        <f>VLOOKUP($A456,'SAP- FACT'!$A:$AE,4,0)</f>
        <v>Ripley - CONTADO / CASH - PE 2420 RIPLEY Basado en Entregas 09-0007-00000444</v>
      </c>
    </row>
    <row r="457" spans="1:15" x14ac:dyDescent="0.2">
      <c r="A457" s="31">
        <f t="shared" si="7"/>
        <v>456</v>
      </c>
      <c r="B457" s="31" t="str">
        <f>VLOOKUP($A457,'SAP- FACT'!$A:$AE,12,0)</f>
        <v>Rozas Fabio</v>
      </c>
      <c r="C457" s="31" t="str">
        <f>VLOOKUP($A457,'SAP- FACT'!$A:$AE,2,0)</f>
        <v>B010-00018901</v>
      </c>
      <c r="D457" s="31" t="str">
        <f>VLOOKUP($A457,'SAP- FACT'!$A:$AE,2,0)</f>
        <v>B010-00018901</v>
      </c>
      <c r="E457" s="32">
        <v>45566</v>
      </c>
      <c r="F457" s="32">
        <f>VLOOKUP($A457,'SAP- FACT'!$A:$AE,5,0)</f>
        <v>45432</v>
      </c>
      <c r="G457" s="32">
        <f>VLOOKUP($A457,'SAP- FACT'!$A:$AE,19,0)</f>
        <v>45432</v>
      </c>
      <c r="H457" s="31" t="s">
        <v>8512</v>
      </c>
      <c r="I457" s="31" t="str">
        <f>VLOOKUP($A457,'SAP- FACT'!$A:$AE,3,0)</f>
        <v>Boleta</v>
      </c>
      <c r="J457" s="31" t="str">
        <f>IF(VLOOKUP($A457,'SAP- FACT'!$A:$AE,15,0)=0,"PEN","USD")</f>
        <v>PEN</v>
      </c>
      <c r="K457" s="31" t="s">
        <v>8499</v>
      </c>
      <c r="L457" s="31">
        <v>1</v>
      </c>
      <c r="M457" s="33">
        <f>IF(J457="PEN",VLOOKUP($A457,'SAP- FACT'!$A:$AE,14,0),VLOOKUP($A457,'SAP- FACT'!$A:$AE,15,0))</f>
        <v>38.799999999999997</v>
      </c>
      <c r="N457" s="31" t="str">
        <f>IF(VLOOKUP($A457,'SAP- FACT'!$A:$AE,15,0)=0,"PEN","USD")</f>
        <v>PEN</v>
      </c>
      <c r="O457" s="31" t="str">
        <f>VLOOKUP($A457,'SAP- FACT'!$A:$AE,4,0)</f>
        <v>Ripley - CONTADO / CASH - PE 2436 RIPLEY Basado en Entregas 09-0007-00000461</v>
      </c>
    </row>
    <row r="458" spans="1:15" x14ac:dyDescent="0.2">
      <c r="A458" s="31">
        <f t="shared" si="7"/>
        <v>457</v>
      </c>
      <c r="B458" s="31" t="str">
        <f>VLOOKUP($A458,'SAP- FACT'!$A:$AE,12,0)</f>
        <v>HUACUC FRISSELL</v>
      </c>
      <c r="C458" s="31" t="str">
        <f>VLOOKUP($A458,'SAP- FACT'!$A:$AE,2,0)</f>
        <v>B010-00020144</v>
      </c>
      <c r="D458" s="31" t="str">
        <f>VLOOKUP($A458,'SAP- FACT'!$A:$AE,2,0)</f>
        <v>B010-00020144</v>
      </c>
      <c r="E458" s="32">
        <v>45566</v>
      </c>
      <c r="F458" s="32">
        <f>VLOOKUP($A458,'SAP- FACT'!$A:$AE,5,0)</f>
        <v>45529</v>
      </c>
      <c r="G458" s="32">
        <f>VLOOKUP($A458,'SAP- FACT'!$A:$AE,19,0)</f>
        <v>45529</v>
      </c>
      <c r="H458" s="31" t="s">
        <v>8512</v>
      </c>
      <c r="I458" s="31" t="str">
        <f>VLOOKUP($A458,'SAP- FACT'!$A:$AE,3,0)</f>
        <v>Boleta</v>
      </c>
      <c r="J458" s="31" t="str">
        <f>IF(VLOOKUP($A458,'SAP- FACT'!$A:$AE,15,0)=0,"PEN","USD")</f>
        <v>PEN</v>
      </c>
      <c r="K458" s="31" t="s">
        <v>8499</v>
      </c>
      <c r="L458" s="31">
        <v>1</v>
      </c>
      <c r="M458" s="33">
        <f>IF(J458="PEN",VLOOKUP($A458,'SAP- FACT'!$A:$AE,14,0),VLOOKUP($A458,'SAP- FACT'!$A:$AE,15,0))</f>
        <v>39</v>
      </c>
      <c r="N458" s="31" t="str">
        <f>IF(VLOOKUP($A458,'SAP- FACT'!$A:$AE,15,0)=0,"PEN","USD")</f>
        <v>PEN</v>
      </c>
      <c r="O458" s="31" t="str">
        <f>VLOOKUP($A458,'SAP- FACT'!$A:$AE,4,0)</f>
        <v>Nacional - CONTADO / CASH - PE 4393 Basado en Entregas 09-T010-00000968.</v>
      </c>
    </row>
    <row r="459" spans="1:15" x14ac:dyDescent="0.2">
      <c r="A459" s="31">
        <f t="shared" si="7"/>
        <v>458</v>
      </c>
      <c r="B459" s="31" t="str">
        <f>VLOOKUP($A459,'SAP- FACT'!$A:$AE,12,0)</f>
        <v>SAL Y ROSAS RODRIGO</v>
      </c>
      <c r="C459" s="31" t="str">
        <f>VLOOKUP($A459,'SAP- FACT'!$A:$AE,2,0)</f>
        <v>B010-00020174</v>
      </c>
      <c r="D459" s="31" t="str">
        <f>VLOOKUP($A459,'SAP- FACT'!$A:$AE,2,0)</f>
        <v>B010-00020174</v>
      </c>
      <c r="E459" s="32">
        <v>45566</v>
      </c>
      <c r="F459" s="32">
        <f>VLOOKUP($A459,'SAP- FACT'!$A:$AE,5,0)</f>
        <v>45530</v>
      </c>
      <c r="G459" s="32">
        <f>VLOOKUP($A459,'SAP- FACT'!$A:$AE,19,0)</f>
        <v>45530</v>
      </c>
      <c r="H459" s="31" t="s">
        <v>8512</v>
      </c>
      <c r="I459" s="31" t="str">
        <f>VLOOKUP($A459,'SAP- FACT'!$A:$AE,3,0)</f>
        <v>Boleta</v>
      </c>
      <c r="J459" s="31" t="str">
        <f>IF(VLOOKUP($A459,'SAP- FACT'!$A:$AE,15,0)=0,"PEN","USD")</f>
        <v>PEN</v>
      </c>
      <c r="K459" s="31" t="s">
        <v>8499</v>
      </c>
      <c r="L459" s="31">
        <v>1</v>
      </c>
      <c r="M459" s="33">
        <f>IF(J459="PEN",VLOOKUP($A459,'SAP- FACT'!$A:$AE,14,0),VLOOKUP($A459,'SAP- FACT'!$A:$AE,15,0))</f>
        <v>39.79</v>
      </c>
      <c r="N459" s="31" t="str">
        <f>IF(VLOOKUP($A459,'SAP- FACT'!$A:$AE,15,0)=0,"PEN","USD")</f>
        <v>PEN</v>
      </c>
      <c r="O459" s="31" t="str">
        <f>VLOOKUP($A459,'SAP- FACT'!$A:$AE,4,0)</f>
        <v>Ecom - CONTADO / CASH - PE 4387 TEL: 906155475 ENVÍO Basado en Pedidos de</v>
      </c>
    </row>
    <row r="460" spans="1:15" x14ac:dyDescent="0.2">
      <c r="A460" s="31">
        <f t="shared" si="7"/>
        <v>459</v>
      </c>
      <c r="B460" s="31" t="str">
        <f>VLOOKUP($A460,'SAP- FACT'!$A:$AE,12,0)</f>
        <v>PONCE HUACHO LENY</v>
      </c>
      <c r="C460" s="31" t="str">
        <f>VLOOKUP($A460,'SAP- FACT'!$A:$AE,2,0)</f>
        <v>B010-00020421</v>
      </c>
      <c r="D460" s="31" t="str">
        <f>VLOOKUP($A460,'SAP- FACT'!$A:$AE,2,0)</f>
        <v>B010-00020421</v>
      </c>
      <c r="E460" s="32">
        <v>45566</v>
      </c>
      <c r="F460" s="32">
        <f>VLOOKUP($A460,'SAP- FACT'!$A:$AE,5,0)</f>
        <v>45552</v>
      </c>
      <c r="G460" s="32">
        <f>VLOOKUP($A460,'SAP- FACT'!$A:$AE,19,0)</f>
        <v>45552</v>
      </c>
      <c r="H460" s="31" t="s">
        <v>8512</v>
      </c>
      <c r="I460" s="31" t="str">
        <f>VLOOKUP($A460,'SAP- FACT'!$A:$AE,3,0)</f>
        <v>Boleta</v>
      </c>
      <c r="J460" s="31" t="str">
        <f>IF(VLOOKUP($A460,'SAP- FACT'!$A:$AE,15,0)=0,"PEN","USD")</f>
        <v>PEN</v>
      </c>
      <c r="K460" s="31" t="s">
        <v>8499</v>
      </c>
      <c r="L460" s="31">
        <v>1</v>
      </c>
      <c r="M460" s="33">
        <f>IF(J460="PEN",VLOOKUP($A460,'SAP- FACT'!$A:$AE,14,0),VLOOKUP($A460,'SAP- FACT'!$A:$AE,15,0))</f>
        <v>40.03</v>
      </c>
      <c r="N460" s="31" t="str">
        <f>IF(VLOOKUP($A460,'SAP- FACT'!$A:$AE,15,0)=0,"PEN","USD")</f>
        <v>PEN</v>
      </c>
      <c r="O460" s="31" t="str">
        <f>VLOOKUP($A460,'SAP- FACT'!$A:$AE,4,0)</f>
        <v>Ecom - CONTADO / CASH - PE 4841 TEL: 945762643 ENVÍO Basado en Pedidos de</v>
      </c>
    </row>
    <row r="461" spans="1:15" x14ac:dyDescent="0.2">
      <c r="A461" s="31">
        <f t="shared" si="7"/>
        <v>460</v>
      </c>
      <c r="B461" s="31" t="str">
        <f>VLOOKUP($A461,'SAP- FACT'!$A:$AE,12,0)</f>
        <v>apolo c&amp;c sac</v>
      </c>
      <c r="C461" s="31" t="str">
        <f>VLOOKUP($A461,'SAP- FACT'!$A:$AE,2,0)</f>
        <v>F010-00024006</v>
      </c>
      <c r="D461" s="31" t="str">
        <f>VLOOKUP($A461,'SAP- FACT'!$A:$AE,2,0)</f>
        <v>F010-00024006</v>
      </c>
      <c r="E461" s="32">
        <v>45566</v>
      </c>
      <c r="F461" s="32">
        <f>VLOOKUP($A461,'SAP- FACT'!$A:$AE,5,0)</f>
        <v>45350</v>
      </c>
      <c r="G461" s="32">
        <f>VLOOKUP($A461,'SAP- FACT'!$A:$AE,19,0)</f>
        <v>45350</v>
      </c>
      <c r="H461" s="31" t="s">
        <v>8512</v>
      </c>
      <c r="I461" s="31" t="str">
        <f>VLOOKUP($A461,'SAP- FACT'!$A:$AE,3,0)</f>
        <v>Factura</v>
      </c>
      <c r="J461" s="31" t="str">
        <f>IF(VLOOKUP($A461,'SAP- FACT'!$A:$AE,15,0)=0,"PEN","USD")</f>
        <v>PEN</v>
      </c>
      <c r="K461" s="31" t="s">
        <v>8499</v>
      </c>
      <c r="L461" s="31">
        <v>1</v>
      </c>
      <c r="M461" s="33">
        <f>IF(J461="PEN",VLOOKUP($A461,'SAP- FACT'!$A:$AE,14,0),VLOOKUP($A461,'SAP- FACT'!$A:$AE,15,0))</f>
        <v>40.06</v>
      </c>
      <c r="N461" s="31" t="str">
        <f>IF(VLOOKUP($A461,'SAP- FACT'!$A:$AE,15,0)=0,"PEN","USD")</f>
        <v>PEN</v>
      </c>
      <c r="O461" s="31" t="str">
        <f>VLOOKUP($A461,'SAP- FACT'!$A:$AE,4,0)</f>
        <v>Ecom - CONTADO / CASH - Facturas clientes - C20564178005</v>
      </c>
    </row>
    <row r="462" spans="1:15" x14ac:dyDescent="0.2">
      <c r="A462" s="31">
        <f t="shared" si="7"/>
        <v>461</v>
      </c>
      <c r="B462" s="31" t="str">
        <f>VLOOKUP($A462,'SAP- FACT'!$A:$AE,12,0)</f>
        <v>OVIEDO DURAND,DANIELA BELEN</v>
      </c>
      <c r="C462" s="31" t="str">
        <f>VLOOKUP($A462,'SAP- FACT'!$A:$AE,2,0)</f>
        <v>B010-00019980</v>
      </c>
      <c r="D462" s="31" t="str">
        <f>VLOOKUP($A462,'SAP- FACT'!$A:$AE,2,0)</f>
        <v>B010-00019980</v>
      </c>
      <c r="E462" s="32">
        <v>45566</v>
      </c>
      <c r="F462" s="32">
        <f>VLOOKUP($A462,'SAP- FACT'!$A:$AE,5,0)</f>
        <v>45518</v>
      </c>
      <c r="G462" s="32">
        <f>VLOOKUP($A462,'SAP- FACT'!$A:$AE,19,0)</f>
        <v>45518</v>
      </c>
      <c r="H462" s="31" t="s">
        <v>8512</v>
      </c>
      <c r="I462" s="31" t="str">
        <f>VLOOKUP($A462,'SAP- FACT'!$A:$AE,3,0)</f>
        <v>Boleta</v>
      </c>
      <c r="J462" s="31" t="str">
        <f>IF(VLOOKUP($A462,'SAP- FACT'!$A:$AE,15,0)=0,"PEN","USD")</f>
        <v>PEN</v>
      </c>
      <c r="K462" s="31" t="s">
        <v>8499</v>
      </c>
      <c r="L462" s="31">
        <v>1</v>
      </c>
      <c r="M462" s="33">
        <f>IF(J462="PEN",VLOOKUP($A462,'SAP- FACT'!$A:$AE,14,0),VLOOKUP($A462,'SAP- FACT'!$A:$AE,15,0))</f>
        <v>40.5</v>
      </c>
      <c r="N462" s="31" t="str">
        <f>IF(VLOOKUP($A462,'SAP- FACT'!$A:$AE,15,0)=0,"PEN","USD")</f>
        <v>PEN</v>
      </c>
      <c r="O462" s="31" t="str">
        <f>VLOOKUP($A462,'SAP- FACT'!$A:$AE,4,0)</f>
        <v>Ecom - CONTADO / CASH - PE 4100 TEL: 934891558 RECOJO Basado en Entregas 0</v>
      </c>
    </row>
    <row r="463" spans="1:15" x14ac:dyDescent="0.2">
      <c r="A463" s="31">
        <f t="shared" si="7"/>
        <v>462</v>
      </c>
      <c r="B463" s="31" t="str">
        <f>VLOOKUP($A463,'SAP- FACT'!$A:$AE,12,0)</f>
        <v>MAGUIÑA RAMIREZ,MARIA PAULA</v>
      </c>
      <c r="C463" s="31" t="str">
        <f>VLOOKUP($A463,'SAP- FACT'!$A:$AE,2,0)</f>
        <v>B010-00019517</v>
      </c>
      <c r="D463" s="31" t="str">
        <f>VLOOKUP($A463,'SAP- FACT'!$A:$AE,2,0)</f>
        <v>B010-00019517</v>
      </c>
      <c r="E463" s="32">
        <v>45566</v>
      </c>
      <c r="F463" s="32">
        <f>VLOOKUP($A463,'SAP- FACT'!$A:$AE,5,0)</f>
        <v>45485</v>
      </c>
      <c r="G463" s="32">
        <f>VLOOKUP($A463,'SAP- FACT'!$A:$AE,19,0)</f>
        <v>45485</v>
      </c>
      <c r="H463" s="31" t="s">
        <v>8512</v>
      </c>
      <c r="I463" s="31" t="str">
        <f>VLOOKUP($A463,'SAP- FACT'!$A:$AE,3,0)</f>
        <v>Boleta</v>
      </c>
      <c r="J463" s="31" t="str">
        <f>IF(VLOOKUP($A463,'SAP- FACT'!$A:$AE,15,0)=0,"PEN","USD")</f>
        <v>PEN</v>
      </c>
      <c r="K463" s="31" t="s">
        <v>8499</v>
      </c>
      <c r="L463" s="31">
        <v>1</v>
      </c>
      <c r="M463" s="33">
        <f>IF(J463="PEN",VLOOKUP($A463,'SAP- FACT'!$A:$AE,14,0),VLOOKUP($A463,'SAP- FACT'!$A:$AE,15,0))</f>
        <v>40.5</v>
      </c>
      <c r="N463" s="31" t="str">
        <f>IF(VLOOKUP($A463,'SAP- FACT'!$A:$AE,15,0)=0,"PEN","USD")</f>
        <v>PEN</v>
      </c>
      <c r="O463" s="31" t="str">
        <f>VLOOKUP($A463,'SAP- FACT'!$A:$AE,4,0)</f>
        <v>Ecom - CONTADO / CASH - PE 3418 TEL: 946992190 ENVÍO Basado en Pedidos de</v>
      </c>
    </row>
    <row r="464" spans="1:15" x14ac:dyDescent="0.2">
      <c r="A464" s="31">
        <f t="shared" si="7"/>
        <v>463</v>
      </c>
      <c r="B464" s="31" t="str">
        <f>VLOOKUP($A464,'SAP- FACT'!$A:$AE,12,0)</f>
        <v>MARIANO GARCIA,ELIZABETH EDITH</v>
      </c>
      <c r="C464" s="31" t="str">
        <f>VLOOKUP($A464,'SAP- FACT'!$A:$AE,2,0)</f>
        <v>B010-00020018</v>
      </c>
      <c r="D464" s="31" t="str">
        <f>VLOOKUP($A464,'SAP- FACT'!$A:$AE,2,0)</f>
        <v>B010-00020018</v>
      </c>
      <c r="E464" s="32">
        <v>45566</v>
      </c>
      <c r="F464" s="32">
        <f>VLOOKUP($A464,'SAP- FACT'!$A:$AE,5,0)</f>
        <v>45519</v>
      </c>
      <c r="G464" s="32">
        <f>VLOOKUP($A464,'SAP- FACT'!$A:$AE,19,0)</f>
        <v>45519</v>
      </c>
      <c r="H464" s="31" t="s">
        <v>8512</v>
      </c>
      <c r="I464" s="31" t="str">
        <f>VLOOKUP($A464,'SAP- FACT'!$A:$AE,3,0)</f>
        <v>Boleta</v>
      </c>
      <c r="J464" s="31" t="str">
        <f>IF(VLOOKUP($A464,'SAP- FACT'!$A:$AE,15,0)=0,"PEN","USD")</f>
        <v>PEN</v>
      </c>
      <c r="K464" s="31" t="s">
        <v>8499</v>
      </c>
      <c r="L464" s="31">
        <v>1</v>
      </c>
      <c r="M464" s="33">
        <f>IF(J464="PEN",VLOOKUP($A464,'SAP- FACT'!$A:$AE,14,0),VLOOKUP($A464,'SAP- FACT'!$A:$AE,15,0))</f>
        <v>40.5</v>
      </c>
      <c r="N464" s="31" t="str">
        <f>IF(VLOOKUP($A464,'SAP- FACT'!$A:$AE,15,0)=0,"PEN","USD")</f>
        <v>PEN</v>
      </c>
      <c r="O464" s="31" t="str">
        <f>VLOOKUP($A464,'SAP- FACT'!$A:$AE,4,0)</f>
        <v>Ecom - CONTADO / CASH - PE 4160 TEL: 933516301 RECOJO Basado en Entregas 0</v>
      </c>
    </row>
    <row r="465" spans="1:15" x14ac:dyDescent="0.2">
      <c r="A465" s="31">
        <f t="shared" si="7"/>
        <v>464</v>
      </c>
      <c r="B465" s="31" t="str">
        <f>VLOOKUP($A465,'SAP- FACT'!$A:$AE,12,0)</f>
        <v>VILLAR GUTIERREZ,JESSICA REGINA</v>
      </c>
      <c r="C465" s="31" t="str">
        <f>VLOOKUP($A465,'SAP- FACT'!$A:$AE,2,0)</f>
        <v>B010-00018777</v>
      </c>
      <c r="D465" s="31" t="str">
        <f>VLOOKUP($A465,'SAP- FACT'!$A:$AE,2,0)</f>
        <v>B010-00018777</v>
      </c>
      <c r="E465" s="32">
        <v>45566</v>
      </c>
      <c r="F465" s="32">
        <f>VLOOKUP($A465,'SAP- FACT'!$A:$AE,5,0)</f>
        <v>45418</v>
      </c>
      <c r="G465" s="32">
        <f>VLOOKUP($A465,'SAP- FACT'!$A:$AE,19,0)</f>
        <v>45418</v>
      </c>
      <c r="H465" s="31" t="s">
        <v>8512</v>
      </c>
      <c r="I465" s="31" t="str">
        <f>VLOOKUP($A465,'SAP- FACT'!$A:$AE,3,0)</f>
        <v>Boleta</v>
      </c>
      <c r="J465" s="31" t="str">
        <f>IF(VLOOKUP($A465,'SAP- FACT'!$A:$AE,15,0)=0,"PEN","USD")</f>
        <v>PEN</v>
      </c>
      <c r="K465" s="31" t="s">
        <v>8499</v>
      </c>
      <c r="L465" s="31">
        <v>1</v>
      </c>
      <c r="M465" s="33">
        <f>IF(J465="PEN",VLOOKUP($A465,'SAP- FACT'!$A:$AE,14,0),VLOOKUP($A465,'SAP- FACT'!$A:$AE,15,0))</f>
        <v>40.54</v>
      </c>
      <c r="N465" s="31" t="str">
        <f>IF(VLOOKUP($A465,'SAP- FACT'!$A:$AE,15,0)=0,"PEN","USD")</f>
        <v>PEN</v>
      </c>
      <c r="O465" s="31" t="str">
        <f>VLOOKUP($A465,'SAP- FACT'!$A:$AE,4,0)</f>
        <v>Juntoz - CONTADO / CASH - PE 2161 JUNTOZ Basado en Entregas 09-0007-00000191</v>
      </c>
    </row>
    <row r="466" spans="1:15" x14ac:dyDescent="0.2">
      <c r="A466" s="31">
        <f t="shared" si="7"/>
        <v>465</v>
      </c>
      <c r="B466" s="31" t="str">
        <f>VLOOKUP($A466,'SAP- FACT'!$A:$AE,12,0)</f>
        <v>PEJERREY VERA,OSCAR ANDRES</v>
      </c>
      <c r="C466" s="31" t="str">
        <f>VLOOKUP($A466,'SAP- FACT'!$A:$AE,2,0)</f>
        <v>B010-00020229</v>
      </c>
      <c r="D466" s="31" t="str">
        <f>VLOOKUP($A466,'SAP- FACT'!$A:$AE,2,0)</f>
        <v>B010-00020229</v>
      </c>
      <c r="E466" s="32">
        <v>45566</v>
      </c>
      <c r="F466" s="32">
        <f>VLOOKUP($A466,'SAP- FACT'!$A:$AE,5,0)</f>
        <v>45533</v>
      </c>
      <c r="G466" s="32">
        <f>VLOOKUP($A466,'SAP- FACT'!$A:$AE,19,0)</f>
        <v>45533</v>
      </c>
      <c r="H466" s="31" t="s">
        <v>8512</v>
      </c>
      <c r="I466" s="31" t="str">
        <f>VLOOKUP($A466,'SAP- FACT'!$A:$AE,3,0)</f>
        <v>Boleta</v>
      </c>
      <c r="J466" s="31" t="str">
        <f>IF(VLOOKUP($A466,'SAP- FACT'!$A:$AE,15,0)=0,"PEN","USD")</f>
        <v>PEN</v>
      </c>
      <c r="K466" s="31" t="s">
        <v>8499</v>
      </c>
      <c r="L466" s="31">
        <v>1</v>
      </c>
      <c r="M466" s="33">
        <f>IF(J466="PEN",VLOOKUP($A466,'SAP- FACT'!$A:$AE,14,0),VLOOKUP($A466,'SAP- FACT'!$A:$AE,15,0))</f>
        <v>40.799999999999997</v>
      </c>
      <c r="N466" s="31" t="str">
        <f>IF(VLOOKUP($A466,'SAP- FACT'!$A:$AE,15,0)=0,"PEN","USD")</f>
        <v>PEN</v>
      </c>
      <c r="O466" s="31" t="str">
        <f>VLOOKUP($A466,'SAP- FACT'!$A:$AE,4,0)</f>
        <v>Ripley - CONTADO / CASH - PE 4511 RIPLEY n.º 6787639701-A Basado en Entregas</v>
      </c>
    </row>
    <row r="467" spans="1:15" x14ac:dyDescent="0.2">
      <c r="A467" s="31">
        <f t="shared" si="7"/>
        <v>466</v>
      </c>
      <c r="B467" s="31" t="str">
        <f>VLOOKUP($A467,'SAP- FACT'!$A:$AE,12,0)</f>
        <v>CAstro X,Calr X</v>
      </c>
      <c r="C467" s="31" t="str">
        <f>VLOOKUP($A467,'SAP- FACT'!$A:$AE,2,0)</f>
        <v>B010-00020051</v>
      </c>
      <c r="D467" s="31" t="str">
        <f>VLOOKUP($A467,'SAP- FACT'!$A:$AE,2,0)</f>
        <v>B010-00020051</v>
      </c>
      <c r="E467" s="32">
        <v>45566</v>
      </c>
      <c r="F467" s="32">
        <f>VLOOKUP($A467,'SAP- FACT'!$A:$AE,5,0)</f>
        <v>45523</v>
      </c>
      <c r="G467" s="32">
        <f>VLOOKUP($A467,'SAP- FACT'!$A:$AE,19,0)</f>
        <v>45523</v>
      </c>
      <c r="H467" s="31" t="s">
        <v>8512</v>
      </c>
      <c r="I467" s="31" t="str">
        <f>VLOOKUP($A467,'SAP- FACT'!$A:$AE,3,0)</f>
        <v>Boleta</v>
      </c>
      <c r="J467" s="31" t="str">
        <f>IF(VLOOKUP($A467,'SAP- FACT'!$A:$AE,15,0)=0,"PEN","USD")</f>
        <v>PEN</v>
      </c>
      <c r="K467" s="31" t="s">
        <v>8499</v>
      </c>
      <c r="L467" s="31">
        <v>1</v>
      </c>
      <c r="M467" s="33">
        <f>IF(J467="PEN",VLOOKUP($A467,'SAP- FACT'!$A:$AE,14,0),VLOOKUP($A467,'SAP- FACT'!$A:$AE,15,0))</f>
        <v>40.799999999999997</v>
      </c>
      <c r="N467" s="31" t="str">
        <f>IF(VLOOKUP($A467,'SAP- FACT'!$A:$AE,15,0)=0,"PEN","USD")</f>
        <v>PEN</v>
      </c>
      <c r="O467" s="31" t="str">
        <f>VLOOKUP($A467,'SAP- FACT'!$A:$AE,4,0)</f>
        <v>Ripley - CONTADO / CASH - PE 4219 RIPLEY n.º 6776853701-A Basado en Entregas</v>
      </c>
    </row>
    <row r="468" spans="1:15" x14ac:dyDescent="0.2">
      <c r="A468" s="31">
        <f t="shared" si="7"/>
        <v>467</v>
      </c>
      <c r="B468" s="31" t="str">
        <f>VLOOKUP($A468,'SAP- FACT'!$A:$AE,12,0)</f>
        <v>SALAZAR CONCHA ROCIO DEL PILAR X</v>
      </c>
      <c r="C468" s="31" t="str">
        <f>VLOOKUP($A468,'SAP- FACT'!$A:$AE,2,0)</f>
        <v>B010-00015909</v>
      </c>
      <c r="D468" s="31" t="str">
        <f>VLOOKUP($A468,'SAP- FACT'!$A:$AE,2,0)</f>
        <v>B010-00015909</v>
      </c>
      <c r="E468" s="32">
        <v>45566</v>
      </c>
      <c r="F468" s="32">
        <f>VLOOKUP($A468,'SAP- FACT'!$A:$AE,5,0)</f>
        <v>45145</v>
      </c>
      <c r="G468" s="32">
        <f>VLOOKUP($A468,'SAP- FACT'!$A:$AE,19,0)</f>
        <v>45145</v>
      </c>
      <c r="H468" s="31" t="s">
        <v>8512</v>
      </c>
      <c r="I468" s="31" t="str">
        <f>VLOOKUP($A468,'SAP- FACT'!$A:$AE,3,0)</f>
        <v>Boleta</v>
      </c>
      <c r="J468" s="31" t="str">
        <f>IF(VLOOKUP($A468,'SAP- FACT'!$A:$AE,15,0)=0,"PEN","USD")</f>
        <v>PEN</v>
      </c>
      <c r="K468" s="31" t="s">
        <v>8499</v>
      </c>
      <c r="L468" s="31">
        <v>1</v>
      </c>
      <c r="M468" s="33">
        <f>IF(J468="PEN",VLOOKUP($A468,'SAP- FACT'!$A:$AE,14,0),VLOOKUP($A468,'SAP- FACT'!$A:$AE,15,0))</f>
        <v>41.2</v>
      </c>
      <c r="N468" s="31" t="str">
        <f>IF(VLOOKUP($A468,'SAP- FACT'!$A:$AE,15,0)=0,"PEN","USD")</f>
        <v>PEN</v>
      </c>
      <c r="O468" s="31" t="str">
        <f>VLOOKUP($A468,'SAP- FACT'!$A:$AE,4,0)</f>
        <v>Juntoz - CONTADO / CASH - 230003386 Basado en Entregas 09-0010-00056156.</v>
      </c>
    </row>
    <row r="469" spans="1:15" x14ac:dyDescent="0.2">
      <c r="A469" s="31">
        <f t="shared" si="7"/>
        <v>468</v>
      </c>
      <c r="B469" s="31" t="str">
        <f>VLOOKUP($A469,'SAP- FACT'!$A:$AE,12,0)</f>
        <v>PALACIOS CRUZADO,JHONATAN CARLOS</v>
      </c>
      <c r="C469" s="31" t="str">
        <f>VLOOKUP($A469,'SAP- FACT'!$A:$AE,2,0)</f>
        <v>B010-00020534</v>
      </c>
      <c r="D469" s="31" t="str">
        <f>VLOOKUP($A469,'SAP- FACT'!$A:$AE,2,0)</f>
        <v>B010-00020534</v>
      </c>
      <c r="E469" s="32">
        <v>45566</v>
      </c>
      <c r="F469" s="32">
        <f>VLOOKUP($A469,'SAP- FACT'!$A:$AE,5,0)</f>
        <v>45562</v>
      </c>
      <c r="G469" s="32">
        <f>VLOOKUP($A469,'SAP- FACT'!$A:$AE,19,0)</f>
        <v>45562</v>
      </c>
      <c r="H469" s="31" t="s">
        <v>8512</v>
      </c>
      <c r="I469" s="31" t="str">
        <f>VLOOKUP($A469,'SAP- FACT'!$A:$AE,3,0)</f>
        <v>Boleta</v>
      </c>
      <c r="J469" s="31" t="str">
        <f>IF(VLOOKUP($A469,'SAP- FACT'!$A:$AE,15,0)=0,"PEN","USD")</f>
        <v>PEN</v>
      </c>
      <c r="K469" s="31" t="s">
        <v>8499</v>
      </c>
      <c r="L469" s="31">
        <v>1</v>
      </c>
      <c r="M469" s="33">
        <f>IF(J469="PEN",VLOOKUP($A469,'SAP- FACT'!$A:$AE,14,0),VLOOKUP($A469,'SAP- FACT'!$A:$AE,15,0))</f>
        <v>41.39</v>
      </c>
      <c r="N469" s="31" t="str">
        <f>IF(VLOOKUP($A469,'SAP- FACT'!$A:$AE,15,0)=0,"PEN","USD")</f>
        <v>PEN</v>
      </c>
      <c r="O469" s="31" t="str">
        <f>VLOOKUP($A469,'SAP- FACT'!$A:$AE,4,0)</f>
        <v>Falabella - CONTADO / CASH - PE 5102 FALABELLA No 2583099981 Basado en Entregas</v>
      </c>
    </row>
    <row r="470" spans="1:15" x14ac:dyDescent="0.2">
      <c r="A470" s="31">
        <f t="shared" si="7"/>
        <v>469</v>
      </c>
      <c r="B470" s="31" t="str">
        <f>VLOOKUP($A470,'SAP- FACT'!$A:$AE,12,0)</f>
        <v>VERONA BALCAZAR LUCERO DEL MILAGRO</v>
      </c>
      <c r="C470" s="31" t="str">
        <f>VLOOKUP($A470,'SAP- FACT'!$A:$AE,2,0)</f>
        <v>B010-00020261</v>
      </c>
      <c r="D470" s="31" t="str">
        <f>VLOOKUP($A470,'SAP- FACT'!$A:$AE,2,0)</f>
        <v>B010-00020261</v>
      </c>
      <c r="E470" s="32">
        <v>45566</v>
      </c>
      <c r="F470" s="32">
        <f>VLOOKUP($A470,'SAP- FACT'!$A:$AE,5,0)</f>
        <v>45538</v>
      </c>
      <c r="G470" s="32">
        <f>VLOOKUP($A470,'SAP- FACT'!$A:$AE,19,0)</f>
        <v>45538</v>
      </c>
      <c r="H470" s="31" t="s">
        <v>8512</v>
      </c>
      <c r="I470" s="31" t="str">
        <f>VLOOKUP($A470,'SAP- FACT'!$A:$AE,3,0)</f>
        <v>Boleta</v>
      </c>
      <c r="J470" s="31" t="str">
        <f>IF(VLOOKUP($A470,'SAP- FACT'!$A:$AE,15,0)=0,"PEN","USD")</f>
        <v>PEN</v>
      </c>
      <c r="K470" s="31" t="s">
        <v>8499</v>
      </c>
      <c r="L470" s="31">
        <v>1</v>
      </c>
      <c r="M470" s="33">
        <f>IF(J470="PEN",VLOOKUP($A470,'SAP- FACT'!$A:$AE,14,0),VLOOKUP($A470,'SAP- FACT'!$A:$AE,15,0))</f>
        <v>41.39</v>
      </c>
      <c r="N470" s="31" t="str">
        <f>IF(VLOOKUP($A470,'SAP- FACT'!$A:$AE,15,0)=0,"PEN","USD")</f>
        <v>PEN</v>
      </c>
      <c r="O470" s="31" t="str">
        <f>VLOOKUP($A470,'SAP- FACT'!$A:$AE,4,0)</f>
        <v>Falabella - CONTADO / CASH - PE 4552 FALABELLA No 2565765001 Basado en Entregas</v>
      </c>
    </row>
    <row r="471" spans="1:15" x14ac:dyDescent="0.2">
      <c r="A471" s="31">
        <f t="shared" si="7"/>
        <v>470</v>
      </c>
      <c r="B471" s="31" t="str">
        <f>VLOOKUP($A471,'SAP- FACT'!$A:$AE,12,0)</f>
        <v>Raffo Noriega Ariadna</v>
      </c>
      <c r="C471" s="31" t="str">
        <f>VLOOKUP($A471,'SAP- FACT'!$A:$AE,2,0)</f>
        <v>B010-00019615</v>
      </c>
      <c r="D471" s="31" t="str">
        <f>VLOOKUP($A471,'SAP- FACT'!$A:$AE,2,0)</f>
        <v>B010-00019615</v>
      </c>
      <c r="E471" s="32">
        <v>45566</v>
      </c>
      <c r="F471" s="32">
        <f>VLOOKUP($A471,'SAP- FACT'!$A:$AE,5,0)</f>
        <v>45492</v>
      </c>
      <c r="G471" s="32">
        <f>VLOOKUP($A471,'SAP- FACT'!$A:$AE,19,0)</f>
        <v>45492</v>
      </c>
      <c r="H471" s="31" t="s">
        <v>8512</v>
      </c>
      <c r="I471" s="31" t="str">
        <f>VLOOKUP($A471,'SAP- FACT'!$A:$AE,3,0)</f>
        <v>Boleta</v>
      </c>
      <c r="J471" s="31" t="str">
        <f>IF(VLOOKUP($A471,'SAP- FACT'!$A:$AE,15,0)=0,"PEN","USD")</f>
        <v>PEN</v>
      </c>
      <c r="K471" s="31" t="s">
        <v>8499</v>
      </c>
      <c r="L471" s="31">
        <v>1</v>
      </c>
      <c r="M471" s="33">
        <f>IF(J471="PEN",VLOOKUP($A471,'SAP- FACT'!$A:$AE,14,0),VLOOKUP($A471,'SAP- FACT'!$A:$AE,15,0))</f>
        <v>41.39</v>
      </c>
      <c r="N471" s="31" t="str">
        <f>IF(VLOOKUP($A471,'SAP- FACT'!$A:$AE,15,0)=0,"PEN","USD")</f>
        <v>PEN</v>
      </c>
      <c r="O471" s="31" t="str">
        <f>VLOOKUP($A471,'SAP- FACT'!$A:$AE,4,0)</f>
        <v>Falabella - CONTADO / CASH - PE 3610 FLABELLA  No 2526840889 Basado en Entregas</v>
      </c>
    </row>
    <row r="472" spans="1:15" x14ac:dyDescent="0.2">
      <c r="A472" s="31">
        <f t="shared" si="7"/>
        <v>471</v>
      </c>
      <c r="B472" s="31" t="str">
        <f>VLOOKUP($A472,'SAP- FACT'!$A:$AE,12,0)</f>
        <v>GARCIA PAZ,ADRIANA PAMELA</v>
      </c>
      <c r="C472" s="31" t="str">
        <f>VLOOKUP($A472,'SAP- FACT'!$A:$AE,2,0)</f>
        <v>B010-00016960</v>
      </c>
      <c r="D472" s="31" t="str">
        <f>VLOOKUP($A472,'SAP- FACT'!$A:$AE,2,0)</f>
        <v>B010-00016960</v>
      </c>
      <c r="E472" s="32">
        <v>45566</v>
      </c>
      <c r="F472" s="32">
        <f>VLOOKUP($A472,'SAP- FACT'!$A:$AE,5,0)</f>
        <v>45265</v>
      </c>
      <c r="G472" s="32">
        <f>VLOOKUP($A472,'SAP- FACT'!$A:$AE,19,0)</f>
        <v>45265</v>
      </c>
      <c r="H472" s="31" t="s">
        <v>8512</v>
      </c>
      <c r="I472" s="31" t="str">
        <f>VLOOKUP($A472,'SAP- FACT'!$A:$AE,3,0)</f>
        <v>Boleta</v>
      </c>
      <c r="J472" s="31" t="str">
        <f>IF(VLOOKUP($A472,'SAP- FACT'!$A:$AE,15,0)=0,"PEN","USD")</f>
        <v>PEN</v>
      </c>
      <c r="K472" s="31" t="s">
        <v>8499</v>
      </c>
      <c r="L472" s="31">
        <v>1</v>
      </c>
      <c r="M472" s="33">
        <f>IF(J472="PEN",VLOOKUP($A472,'SAP- FACT'!$A:$AE,14,0),VLOOKUP($A472,'SAP- FACT'!$A:$AE,15,0))</f>
        <v>41.39</v>
      </c>
      <c r="N472" s="31" t="str">
        <f>IF(VLOOKUP($A472,'SAP- FACT'!$A:$AE,15,0)=0,"PEN","USD")</f>
        <v>PEN</v>
      </c>
      <c r="O472" s="31" t="str">
        <f>VLOOKUP($A472,'SAP- FACT'!$A:$AE,4,0)</f>
        <v>Falabella - CONTADO / CASH - PE 5125 FALABELLA Basado en Entregas 09-0010-00057</v>
      </c>
    </row>
    <row r="473" spans="1:15" x14ac:dyDescent="0.2">
      <c r="A473" s="31">
        <f t="shared" si="7"/>
        <v>472</v>
      </c>
      <c r="B473" s="31" t="str">
        <f>VLOOKUP($A473,'SAP- FACT'!$A:$AE,12,0)</f>
        <v>FERNANDEZ BAUTISTA,KEVIN DE LAZARO</v>
      </c>
      <c r="C473" s="31" t="str">
        <f>VLOOKUP($A473,'SAP- FACT'!$A:$AE,2,0)</f>
        <v>B010-00017087</v>
      </c>
      <c r="D473" s="31" t="str">
        <f>VLOOKUP($A473,'SAP- FACT'!$A:$AE,2,0)</f>
        <v>B010-00017087</v>
      </c>
      <c r="E473" s="32">
        <v>45566</v>
      </c>
      <c r="F473" s="32">
        <f>VLOOKUP($A473,'SAP- FACT'!$A:$AE,5,0)</f>
        <v>45281</v>
      </c>
      <c r="G473" s="32">
        <f>VLOOKUP($A473,'SAP- FACT'!$A:$AE,19,0)</f>
        <v>45281</v>
      </c>
      <c r="H473" s="31" t="s">
        <v>8512</v>
      </c>
      <c r="I473" s="31" t="str">
        <f>VLOOKUP($A473,'SAP- FACT'!$A:$AE,3,0)</f>
        <v>Boleta</v>
      </c>
      <c r="J473" s="31" t="str">
        <f>IF(VLOOKUP($A473,'SAP- FACT'!$A:$AE,15,0)=0,"PEN","USD")</f>
        <v>PEN</v>
      </c>
      <c r="K473" s="31" t="s">
        <v>8499</v>
      </c>
      <c r="L473" s="31">
        <v>1</v>
      </c>
      <c r="M473" s="33">
        <f>IF(J473="PEN",VLOOKUP($A473,'SAP- FACT'!$A:$AE,14,0),VLOOKUP($A473,'SAP- FACT'!$A:$AE,15,0))</f>
        <v>41.39</v>
      </c>
      <c r="N473" s="31" t="str">
        <f>IF(VLOOKUP($A473,'SAP- FACT'!$A:$AE,15,0)=0,"PEN","USD")</f>
        <v>PEN</v>
      </c>
      <c r="O473" s="31" t="str">
        <f>VLOOKUP($A473,'SAP- FACT'!$A:$AE,4,0)</f>
        <v>Falabella - CONTADO / CASH - PE 5431 FALABELLA Basado en Entregas 09-0010-00058</v>
      </c>
    </row>
    <row r="474" spans="1:15" x14ac:dyDescent="0.2">
      <c r="A474" s="31">
        <f t="shared" si="7"/>
        <v>473</v>
      </c>
      <c r="B474" s="31" t="str">
        <f>VLOOKUP($A474,'SAP- FACT'!$A:$AE,12,0)</f>
        <v>GARCIA PAZ,ADRIANA PAMELA</v>
      </c>
      <c r="C474" s="31" t="str">
        <f>VLOOKUP($A474,'SAP- FACT'!$A:$AE,2,0)</f>
        <v>B010-00020017</v>
      </c>
      <c r="D474" s="31" t="str">
        <f>VLOOKUP($A474,'SAP- FACT'!$A:$AE,2,0)</f>
        <v>B010-00020017</v>
      </c>
      <c r="E474" s="32">
        <v>45566</v>
      </c>
      <c r="F474" s="32">
        <f>VLOOKUP($A474,'SAP- FACT'!$A:$AE,5,0)</f>
        <v>45519</v>
      </c>
      <c r="G474" s="32">
        <f>VLOOKUP($A474,'SAP- FACT'!$A:$AE,19,0)</f>
        <v>45519</v>
      </c>
      <c r="H474" s="31" t="s">
        <v>8512</v>
      </c>
      <c r="I474" s="31" t="str">
        <f>VLOOKUP($A474,'SAP- FACT'!$A:$AE,3,0)</f>
        <v>Boleta</v>
      </c>
      <c r="J474" s="31" t="str">
        <f>IF(VLOOKUP($A474,'SAP- FACT'!$A:$AE,15,0)=0,"PEN","USD")</f>
        <v>PEN</v>
      </c>
      <c r="K474" s="31" t="s">
        <v>8499</v>
      </c>
      <c r="L474" s="31">
        <v>1</v>
      </c>
      <c r="M474" s="33">
        <f>IF(J474="PEN",VLOOKUP($A474,'SAP- FACT'!$A:$AE,14,0),VLOOKUP($A474,'SAP- FACT'!$A:$AE,15,0))</f>
        <v>41.41</v>
      </c>
      <c r="N474" s="31" t="str">
        <f>IF(VLOOKUP($A474,'SAP- FACT'!$A:$AE,15,0)=0,"PEN","USD")</f>
        <v>PEN</v>
      </c>
      <c r="O474" s="31" t="str">
        <f>VLOOKUP($A474,'SAP- FACT'!$A:$AE,4,0)</f>
        <v>Falabella - CONTADO / CASH - PE 4156 FALABELLA No 2551576855 Basado en Entregas</v>
      </c>
    </row>
    <row r="475" spans="1:15" x14ac:dyDescent="0.2">
      <c r="A475" s="31">
        <f t="shared" si="7"/>
        <v>474</v>
      </c>
      <c r="B475" s="31" t="str">
        <f>VLOOKUP($A475,'SAP- FACT'!$A:$AE,12,0)</f>
        <v>PEÑA SANTILLAN,ANGIESABEL X</v>
      </c>
      <c r="C475" s="31" t="str">
        <f>VLOOKUP($A475,'SAP- FACT'!$A:$AE,2,0)</f>
        <v>B010-00016170</v>
      </c>
      <c r="D475" s="31" t="str">
        <f>VLOOKUP($A475,'SAP- FACT'!$A:$AE,2,0)</f>
        <v>B010-00016170</v>
      </c>
      <c r="E475" s="32">
        <v>45566</v>
      </c>
      <c r="F475" s="32">
        <f>VLOOKUP($A475,'SAP- FACT'!$A:$AE,5,0)</f>
        <v>45167</v>
      </c>
      <c r="G475" s="32">
        <f>VLOOKUP($A475,'SAP- FACT'!$A:$AE,19,0)</f>
        <v>45167</v>
      </c>
      <c r="H475" s="31" t="s">
        <v>8512</v>
      </c>
      <c r="I475" s="31" t="str">
        <f>VLOOKUP($A475,'SAP- FACT'!$A:$AE,3,0)</f>
        <v>Boleta</v>
      </c>
      <c r="J475" s="31" t="str">
        <f>IF(VLOOKUP($A475,'SAP- FACT'!$A:$AE,15,0)=0,"PEN","USD")</f>
        <v>PEN</v>
      </c>
      <c r="K475" s="31" t="s">
        <v>8499</v>
      </c>
      <c r="L475" s="31">
        <v>1</v>
      </c>
      <c r="M475" s="33">
        <f>IF(J475="PEN",VLOOKUP($A475,'SAP- FACT'!$A:$AE,14,0),VLOOKUP($A475,'SAP- FACT'!$A:$AE,15,0))</f>
        <v>41.41</v>
      </c>
      <c r="N475" s="31" t="str">
        <f>IF(VLOOKUP($A475,'SAP- FACT'!$A:$AE,15,0)=0,"PEN","USD")</f>
        <v>PEN</v>
      </c>
      <c r="O475" s="31" t="str">
        <f>VLOOKUP($A475,'SAP- FACT'!$A:$AE,4,0)</f>
        <v>Falabella - CONTADO / CASH - 230003756 Basado en Entregas 09-0010-00056523.</v>
      </c>
    </row>
    <row r="476" spans="1:15" x14ac:dyDescent="0.2">
      <c r="A476" s="31">
        <f t="shared" si="7"/>
        <v>475</v>
      </c>
      <c r="B476" s="31" t="str">
        <f>VLOOKUP($A476,'SAP- FACT'!$A:$AE,12,0)</f>
        <v>LUISA ESCALANTE,X X</v>
      </c>
      <c r="C476" s="31" t="str">
        <f>VLOOKUP($A476,'SAP- FACT'!$A:$AE,2,0)</f>
        <v>B010-00017635</v>
      </c>
      <c r="D476" s="31" t="str">
        <f>VLOOKUP($A476,'SAP- FACT'!$A:$AE,2,0)</f>
        <v>B010-00017635</v>
      </c>
      <c r="E476" s="32">
        <v>45566</v>
      </c>
      <c r="F476" s="32">
        <f>VLOOKUP($A476,'SAP- FACT'!$A:$AE,5,0)</f>
        <v>45306</v>
      </c>
      <c r="G476" s="32">
        <f>VLOOKUP($A476,'SAP- FACT'!$A:$AE,19,0)</f>
        <v>45306</v>
      </c>
      <c r="H476" s="31" t="s">
        <v>8512</v>
      </c>
      <c r="I476" s="31" t="str">
        <f>VLOOKUP($A476,'SAP- FACT'!$A:$AE,3,0)</f>
        <v>Boleta</v>
      </c>
      <c r="J476" s="31" t="str">
        <f>IF(VLOOKUP($A476,'SAP- FACT'!$A:$AE,15,0)=0,"PEN","USD")</f>
        <v>PEN</v>
      </c>
      <c r="K476" s="31" t="s">
        <v>8499</v>
      </c>
      <c r="L476" s="31">
        <v>1</v>
      </c>
      <c r="M476" s="33">
        <f>IF(J476="PEN",VLOOKUP($A476,'SAP- FACT'!$A:$AE,14,0),VLOOKUP($A476,'SAP- FACT'!$A:$AE,15,0))</f>
        <v>42</v>
      </c>
      <c r="N476" s="31" t="str">
        <f>IF(VLOOKUP($A476,'SAP- FACT'!$A:$AE,15,0)=0,"PEN","USD")</f>
        <v>PEN</v>
      </c>
      <c r="O476" s="31" t="str">
        <f>VLOOKUP($A476,'SAP- FACT'!$A:$AE,4,0)</f>
        <v>Falabella - CONTADO / CASH - PE 0146 FALABELLA Basado en Entregas 09-0010-00058</v>
      </c>
    </row>
    <row r="477" spans="1:15" x14ac:dyDescent="0.2">
      <c r="A477" s="31">
        <f t="shared" si="7"/>
        <v>476</v>
      </c>
      <c r="B477" s="31" t="str">
        <f>VLOOKUP($A477,'SAP- FACT'!$A:$AE,12,0)</f>
        <v>FERNANDEZ ANGELICA</v>
      </c>
      <c r="C477" s="31" t="str">
        <f>VLOOKUP($A477,'SAP- FACT'!$A:$AE,2,0)</f>
        <v>B010-00020149</v>
      </c>
      <c r="D477" s="31" t="str">
        <f>VLOOKUP($A477,'SAP- FACT'!$A:$AE,2,0)</f>
        <v>B010-00020149</v>
      </c>
      <c r="E477" s="32">
        <v>45566</v>
      </c>
      <c r="F477" s="32">
        <f>VLOOKUP($A477,'SAP- FACT'!$A:$AE,5,0)</f>
        <v>45529</v>
      </c>
      <c r="G477" s="32">
        <f>VLOOKUP($A477,'SAP- FACT'!$A:$AE,19,0)</f>
        <v>45529</v>
      </c>
      <c r="H477" s="31" t="s">
        <v>8512</v>
      </c>
      <c r="I477" s="31" t="str">
        <f>VLOOKUP($A477,'SAP- FACT'!$A:$AE,3,0)</f>
        <v>Boleta</v>
      </c>
      <c r="J477" s="31" t="str">
        <f>IF(VLOOKUP($A477,'SAP- FACT'!$A:$AE,15,0)=0,"PEN","USD")</f>
        <v>PEN</v>
      </c>
      <c r="K477" s="31" t="s">
        <v>8499</v>
      </c>
      <c r="L477" s="31">
        <v>1</v>
      </c>
      <c r="M477" s="33">
        <f>IF(J477="PEN",VLOOKUP($A477,'SAP- FACT'!$A:$AE,14,0),VLOOKUP($A477,'SAP- FACT'!$A:$AE,15,0))</f>
        <v>42.01</v>
      </c>
      <c r="N477" s="31" t="str">
        <f>IF(VLOOKUP($A477,'SAP- FACT'!$A:$AE,15,0)=0,"PEN","USD")</f>
        <v>PEN</v>
      </c>
      <c r="O477" s="31" t="str">
        <f>VLOOKUP($A477,'SAP- FACT'!$A:$AE,4,0)</f>
        <v>Nacional - CONTADO / CASH - PE 4397 Basado en Entregas 09-T010-00000972.</v>
      </c>
    </row>
    <row r="478" spans="1:15" x14ac:dyDescent="0.2">
      <c r="A478" s="31">
        <f t="shared" si="7"/>
        <v>477</v>
      </c>
      <c r="B478" s="31" t="str">
        <f>VLOOKUP($A478,'SAP- FACT'!$A:$AE,12,0)</f>
        <v>OBREGON PADILLA,ANY JOSEFINA</v>
      </c>
      <c r="C478" s="31" t="str">
        <f>VLOOKUP($A478,'SAP- FACT'!$A:$AE,2,0)</f>
        <v>B010-00018232</v>
      </c>
      <c r="D478" s="31" t="str">
        <f>VLOOKUP($A478,'SAP- FACT'!$A:$AE,2,0)</f>
        <v>B010-00018232</v>
      </c>
      <c r="E478" s="32">
        <v>45566</v>
      </c>
      <c r="F478" s="32">
        <f>VLOOKUP($A478,'SAP- FACT'!$A:$AE,5,0)</f>
        <v>45370</v>
      </c>
      <c r="G478" s="32">
        <f>VLOOKUP($A478,'SAP- FACT'!$A:$AE,19,0)</f>
        <v>45370</v>
      </c>
      <c r="H478" s="31" t="s">
        <v>8512</v>
      </c>
      <c r="I478" s="31" t="str">
        <f>VLOOKUP($A478,'SAP- FACT'!$A:$AE,3,0)</f>
        <v>Boleta</v>
      </c>
      <c r="J478" s="31" t="str">
        <f>IF(VLOOKUP($A478,'SAP- FACT'!$A:$AE,15,0)=0,"PEN","USD")</f>
        <v>PEN</v>
      </c>
      <c r="K478" s="31" t="s">
        <v>8499</v>
      </c>
      <c r="L478" s="31">
        <v>1</v>
      </c>
      <c r="M478" s="33">
        <f>IF(J478="PEN",VLOOKUP($A478,'SAP- FACT'!$A:$AE,14,0),VLOOKUP($A478,'SAP- FACT'!$A:$AE,15,0))</f>
        <v>42.07</v>
      </c>
      <c r="N478" s="31" t="str">
        <f>IF(VLOOKUP($A478,'SAP- FACT'!$A:$AE,15,0)=0,"PEN","USD")</f>
        <v>PEN</v>
      </c>
      <c r="O478" s="31" t="str">
        <f>VLOOKUP($A478,'SAP- FACT'!$A:$AE,4,0)</f>
        <v>Plaza Vea - Intercorp - CONTADO / CASH - PE 1287 PLAZA VEA Basado en Entregas 09-0010-00059</v>
      </c>
    </row>
    <row r="479" spans="1:15" x14ac:dyDescent="0.2">
      <c r="A479" s="31">
        <f t="shared" si="7"/>
        <v>478</v>
      </c>
      <c r="B479" s="31" t="str">
        <f>VLOOKUP($A479,'SAP- FACT'!$A:$AE,12,0)</f>
        <v>ESPINOZA ESCOBAR,MARIA PAULA</v>
      </c>
      <c r="C479" s="31" t="str">
        <f>VLOOKUP($A479,'SAP- FACT'!$A:$AE,2,0)</f>
        <v>B010-00020205</v>
      </c>
      <c r="D479" s="31" t="str">
        <f>VLOOKUP($A479,'SAP- FACT'!$A:$AE,2,0)</f>
        <v>B010-00020205</v>
      </c>
      <c r="E479" s="32">
        <v>45566</v>
      </c>
      <c r="F479" s="32">
        <f>VLOOKUP($A479,'SAP- FACT'!$A:$AE,5,0)</f>
        <v>45531</v>
      </c>
      <c r="G479" s="32">
        <f>VLOOKUP($A479,'SAP- FACT'!$A:$AE,19,0)</f>
        <v>45531</v>
      </c>
      <c r="H479" s="31" t="s">
        <v>8512</v>
      </c>
      <c r="I479" s="31" t="str">
        <f>VLOOKUP($A479,'SAP- FACT'!$A:$AE,3,0)</f>
        <v>Boleta</v>
      </c>
      <c r="J479" s="31" t="str">
        <f>IF(VLOOKUP($A479,'SAP- FACT'!$A:$AE,15,0)=0,"PEN","USD")</f>
        <v>PEN</v>
      </c>
      <c r="K479" s="31" t="s">
        <v>8499</v>
      </c>
      <c r="L479" s="31">
        <v>1</v>
      </c>
      <c r="M479" s="33">
        <f>IF(J479="PEN",VLOOKUP($A479,'SAP- FACT'!$A:$AE,14,0),VLOOKUP($A479,'SAP- FACT'!$A:$AE,15,0))</f>
        <v>42.5</v>
      </c>
      <c r="N479" s="31" t="str">
        <f>IF(VLOOKUP($A479,'SAP- FACT'!$A:$AE,15,0)=0,"PEN","USD")</f>
        <v>PEN</v>
      </c>
      <c r="O479" s="31" t="str">
        <f>VLOOKUP($A479,'SAP- FACT'!$A:$AE,4,0)</f>
        <v>Ripley - CONTADO / CASH - PE 4461 RIPLEY n.º 6709827701-A Basado en Entregas</v>
      </c>
    </row>
    <row r="480" spans="1:15" x14ac:dyDescent="0.2">
      <c r="A480" s="31">
        <f t="shared" si="7"/>
        <v>479</v>
      </c>
      <c r="B480" s="31" t="str">
        <f>VLOOKUP($A480,'SAP- FACT'!$A:$AE,12,0)</f>
        <v>FABRIZIO ARAGON SOSA</v>
      </c>
      <c r="C480" s="31" t="str">
        <f>VLOOKUP($A480,'SAP- FACT'!$A:$AE,2,0)</f>
        <v>B010-00020124</v>
      </c>
      <c r="D480" s="31" t="str">
        <f>VLOOKUP($A480,'SAP- FACT'!$A:$AE,2,0)</f>
        <v>B010-00020124</v>
      </c>
      <c r="E480" s="32">
        <v>45566</v>
      </c>
      <c r="F480" s="32">
        <f>VLOOKUP($A480,'SAP- FACT'!$A:$AE,5,0)</f>
        <v>45528</v>
      </c>
      <c r="G480" s="32">
        <f>VLOOKUP($A480,'SAP- FACT'!$A:$AE,19,0)</f>
        <v>45528</v>
      </c>
      <c r="H480" s="31" t="s">
        <v>8512</v>
      </c>
      <c r="I480" s="31" t="str">
        <f>VLOOKUP($A480,'SAP- FACT'!$A:$AE,3,0)</f>
        <v>Boleta</v>
      </c>
      <c r="J480" s="31" t="str">
        <f>IF(VLOOKUP($A480,'SAP- FACT'!$A:$AE,15,0)=0,"PEN","USD")</f>
        <v>PEN</v>
      </c>
      <c r="K480" s="31" t="s">
        <v>8499</v>
      </c>
      <c r="L480" s="31">
        <v>1</v>
      </c>
      <c r="M480" s="33">
        <f>IF(J480="PEN",VLOOKUP($A480,'SAP- FACT'!$A:$AE,14,0),VLOOKUP($A480,'SAP- FACT'!$A:$AE,15,0))</f>
        <v>43</v>
      </c>
      <c r="N480" s="31" t="str">
        <f>IF(VLOOKUP($A480,'SAP- FACT'!$A:$AE,15,0)=0,"PEN","USD")</f>
        <v>PEN</v>
      </c>
      <c r="O480" s="31" t="str">
        <f>VLOOKUP($A480,'SAP- FACT'!$A:$AE,4,0)</f>
        <v>Nacional - CONTADO / CASH - Pedidos de cliente - C00075336737 Basado en Entreg</v>
      </c>
    </row>
    <row r="481" spans="1:15" x14ac:dyDescent="0.2">
      <c r="A481" s="31">
        <f t="shared" si="7"/>
        <v>480</v>
      </c>
      <c r="B481" s="31" t="str">
        <f>VLOOKUP($A481,'SAP- FACT'!$A:$AE,12,0)</f>
        <v>CHUCHON VASQUEZ,ALEXANDRA SOFIA</v>
      </c>
      <c r="C481" s="31" t="str">
        <f>VLOOKUP($A481,'SAP- FACT'!$A:$AE,2,0)</f>
        <v>B010-00020339</v>
      </c>
      <c r="D481" s="31" t="str">
        <f>VLOOKUP($A481,'SAP- FACT'!$A:$AE,2,0)</f>
        <v>B010-00020339</v>
      </c>
      <c r="E481" s="32">
        <v>45566</v>
      </c>
      <c r="F481" s="32">
        <f>VLOOKUP($A481,'SAP- FACT'!$A:$AE,5,0)</f>
        <v>45544</v>
      </c>
      <c r="G481" s="32">
        <f>VLOOKUP($A481,'SAP- FACT'!$A:$AE,19,0)</f>
        <v>45544</v>
      </c>
      <c r="H481" s="31" t="s">
        <v>8512</v>
      </c>
      <c r="I481" s="31" t="str">
        <f>VLOOKUP($A481,'SAP- FACT'!$A:$AE,3,0)</f>
        <v>Boleta</v>
      </c>
      <c r="J481" s="31" t="str">
        <f>IF(VLOOKUP($A481,'SAP- FACT'!$A:$AE,15,0)=0,"PEN","USD")</f>
        <v>PEN</v>
      </c>
      <c r="K481" s="31" t="s">
        <v>8499</v>
      </c>
      <c r="L481" s="31">
        <v>1</v>
      </c>
      <c r="M481" s="33">
        <f>IF(J481="PEN",VLOOKUP($A481,'SAP- FACT'!$A:$AE,14,0),VLOOKUP($A481,'SAP- FACT'!$A:$AE,15,0))</f>
        <v>43.2</v>
      </c>
      <c r="N481" s="31" t="str">
        <f>IF(VLOOKUP($A481,'SAP- FACT'!$A:$AE,15,0)=0,"PEN","USD")</f>
        <v>PEN</v>
      </c>
      <c r="O481" s="31" t="str">
        <f>VLOOKUP($A481,'SAP- FACT'!$A:$AE,4,0)</f>
        <v>Ripley - CONTADO / CASH - PE 4703 RIPLEY n.º 6797918801-A Basado en Entregas</v>
      </c>
    </row>
    <row r="482" spans="1:15" x14ac:dyDescent="0.2">
      <c r="A482" s="31">
        <f t="shared" si="7"/>
        <v>481</v>
      </c>
      <c r="B482" s="31" t="str">
        <f>VLOOKUP($A482,'SAP- FACT'!$A:$AE,12,0)</f>
        <v>JULCA RIVERA,ZULMA YRENE</v>
      </c>
      <c r="C482" s="31" t="str">
        <f>VLOOKUP($A482,'SAP- FACT'!$A:$AE,2,0)</f>
        <v>B010-00020423</v>
      </c>
      <c r="D482" s="31" t="str">
        <f>VLOOKUP($A482,'SAP- FACT'!$A:$AE,2,0)</f>
        <v>B010-00020423</v>
      </c>
      <c r="E482" s="32">
        <v>45566</v>
      </c>
      <c r="F482" s="32">
        <f>VLOOKUP($A482,'SAP- FACT'!$A:$AE,5,0)</f>
        <v>45552</v>
      </c>
      <c r="G482" s="32">
        <f>VLOOKUP($A482,'SAP- FACT'!$A:$AE,19,0)</f>
        <v>45552</v>
      </c>
      <c r="H482" s="31" t="s">
        <v>8512</v>
      </c>
      <c r="I482" s="31" t="str">
        <f>VLOOKUP($A482,'SAP- FACT'!$A:$AE,3,0)</f>
        <v>Boleta</v>
      </c>
      <c r="J482" s="31" t="str">
        <f>IF(VLOOKUP($A482,'SAP- FACT'!$A:$AE,15,0)=0,"PEN","USD")</f>
        <v>PEN</v>
      </c>
      <c r="K482" s="31" t="s">
        <v>8499</v>
      </c>
      <c r="L482" s="31">
        <v>1</v>
      </c>
      <c r="M482" s="33">
        <f>IF(J482="PEN",VLOOKUP($A482,'SAP- FACT'!$A:$AE,14,0),VLOOKUP($A482,'SAP- FACT'!$A:$AE,15,0))</f>
        <v>43.2</v>
      </c>
      <c r="N482" s="31" t="str">
        <f>IF(VLOOKUP($A482,'SAP- FACT'!$A:$AE,15,0)=0,"PEN","USD")</f>
        <v>PEN</v>
      </c>
      <c r="O482" s="31" t="str">
        <f>VLOOKUP($A482,'SAP- FACT'!$A:$AE,4,0)</f>
        <v>Ripley - CONTADO / CASH - PE 4862 RIPLEY n.º 6806967601-A Basado en Entregas</v>
      </c>
    </row>
    <row r="483" spans="1:15" x14ac:dyDescent="0.2">
      <c r="A483" s="31">
        <f t="shared" si="7"/>
        <v>482</v>
      </c>
      <c r="B483" s="31" t="str">
        <f>VLOOKUP($A483,'SAP- FACT'!$A:$AE,12,0)</f>
        <v>CRUZ NUNJA,ERICK JOSSIMAR</v>
      </c>
      <c r="C483" s="31" t="str">
        <f>VLOOKUP($A483,'SAP- FACT'!$A:$AE,2,0)</f>
        <v>B010-00019400</v>
      </c>
      <c r="D483" s="31" t="str">
        <f>VLOOKUP($A483,'SAP- FACT'!$A:$AE,2,0)</f>
        <v>B010-00019400</v>
      </c>
      <c r="E483" s="32">
        <v>45566</v>
      </c>
      <c r="F483" s="32">
        <f>VLOOKUP($A483,'SAP- FACT'!$A:$AE,5,0)</f>
        <v>45474</v>
      </c>
      <c r="G483" s="32">
        <f>VLOOKUP($A483,'SAP- FACT'!$A:$AE,19,0)</f>
        <v>45474</v>
      </c>
      <c r="H483" s="31" t="s">
        <v>8512</v>
      </c>
      <c r="I483" s="31" t="str">
        <f>VLOOKUP($A483,'SAP- FACT'!$A:$AE,3,0)</f>
        <v>Boleta</v>
      </c>
      <c r="J483" s="31" t="str">
        <f>IF(VLOOKUP($A483,'SAP- FACT'!$A:$AE,15,0)=0,"PEN","USD")</f>
        <v>PEN</v>
      </c>
      <c r="K483" s="31" t="s">
        <v>8499</v>
      </c>
      <c r="L483" s="31">
        <v>1</v>
      </c>
      <c r="M483" s="33">
        <f>IF(J483="PEN",VLOOKUP($A483,'SAP- FACT'!$A:$AE,14,0),VLOOKUP($A483,'SAP- FACT'!$A:$AE,15,0))</f>
        <v>43.2</v>
      </c>
      <c r="N483" s="31" t="str">
        <f>IF(VLOOKUP($A483,'SAP- FACT'!$A:$AE,15,0)=0,"PEN","USD")</f>
        <v>PEN</v>
      </c>
      <c r="O483" s="31" t="str">
        <f>VLOOKUP($A483,'SAP- FACT'!$A:$AE,4,0)</f>
        <v>Falabella - CONTADO / CASH - PE 3224 FALABELLA No 2501743649 Basado en Entregas</v>
      </c>
    </row>
    <row r="484" spans="1:15" x14ac:dyDescent="0.2">
      <c r="A484" s="31">
        <f t="shared" si="7"/>
        <v>483</v>
      </c>
      <c r="B484" s="31" t="str">
        <f>VLOOKUP($A484,'SAP- FACT'!$A:$AE,12,0)</f>
        <v>Ramos Rivadeneyra Angeles</v>
      </c>
      <c r="C484" s="31" t="str">
        <f>VLOOKUP($A484,'SAP- FACT'!$A:$AE,2,0)</f>
        <v>B010-00020185</v>
      </c>
      <c r="D484" s="31" t="str">
        <f>VLOOKUP($A484,'SAP- FACT'!$A:$AE,2,0)</f>
        <v>B010-00020185</v>
      </c>
      <c r="E484" s="32">
        <v>45566</v>
      </c>
      <c r="F484" s="32">
        <f>VLOOKUP($A484,'SAP- FACT'!$A:$AE,5,0)</f>
        <v>45530</v>
      </c>
      <c r="G484" s="32">
        <f>VLOOKUP($A484,'SAP- FACT'!$A:$AE,19,0)</f>
        <v>45530</v>
      </c>
      <c r="H484" s="31" t="s">
        <v>8512</v>
      </c>
      <c r="I484" s="31" t="str">
        <f>VLOOKUP($A484,'SAP- FACT'!$A:$AE,3,0)</f>
        <v>Boleta</v>
      </c>
      <c r="J484" s="31" t="str">
        <f>IF(VLOOKUP($A484,'SAP- FACT'!$A:$AE,15,0)=0,"PEN","USD")</f>
        <v>PEN</v>
      </c>
      <c r="K484" s="31" t="s">
        <v>8499</v>
      </c>
      <c r="L484" s="31">
        <v>1</v>
      </c>
      <c r="M484" s="33">
        <f>IF(J484="PEN",VLOOKUP($A484,'SAP- FACT'!$A:$AE,14,0),VLOOKUP($A484,'SAP- FACT'!$A:$AE,15,0))</f>
        <v>43.2</v>
      </c>
      <c r="N484" s="31" t="str">
        <f>IF(VLOOKUP($A484,'SAP- FACT'!$A:$AE,15,0)=0,"PEN","USD")</f>
        <v>PEN</v>
      </c>
      <c r="O484" s="31" t="str">
        <f>VLOOKUP($A484,'SAP- FACT'!$A:$AE,4,0)</f>
        <v>Ripley - CONTADO / CASH - PE 4433 RIPLEY n.º 6785561701-A Basado en Entregas</v>
      </c>
    </row>
    <row r="485" spans="1:15" x14ac:dyDescent="0.2">
      <c r="A485" s="31">
        <f t="shared" si="7"/>
        <v>484</v>
      </c>
      <c r="B485" s="31" t="str">
        <f>VLOOKUP($A485,'SAP- FACT'!$A:$AE,12,0)</f>
        <v>CESPEDES BAUTISTA,NALHAYNA MARLENE</v>
      </c>
      <c r="C485" s="31" t="str">
        <f>VLOOKUP($A485,'SAP- FACT'!$A:$AE,2,0)</f>
        <v>B010-00019511</v>
      </c>
      <c r="D485" s="31" t="str">
        <f>VLOOKUP($A485,'SAP- FACT'!$A:$AE,2,0)</f>
        <v>B010-00019511</v>
      </c>
      <c r="E485" s="32">
        <v>45566</v>
      </c>
      <c r="F485" s="32">
        <f>VLOOKUP($A485,'SAP- FACT'!$A:$AE,5,0)</f>
        <v>45485</v>
      </c>
      <c r="G485" s="32">
        <f>VLOOKUP($A485,'SAP- FACT'!$A:$AE,19,0)</f>
        <v>45485</v>
      </c>
      <c r="H485" s="31" t="s">
        <v>8512</v>
      </c>
      <c r="I485" s="31" t="str">
        <f>VLOOKUP($A485,'SAP- FACT'!$A:$AE,3,0)</f>
        <v>Boleta</v>
      </c>
      <c r="J485" s="31" t="str">
        <f>IF(VLOOKUP($A485,'SAP- FACT'!$A:$AE,15,0)=0,"PEN","USD")</f>
        <v>PEN</v>
      </c>
      <c r="K485" s="31" t="s">
        <v>8499</v>
      </c>
      <c r="L485" s="31">
        <v>1</v>
      </c>
      <c r="M485" s="33">
        <f>IF(J485="PEN",VLOOKUP($A485,'SAP- FACT'!$A:$AE,14,0),VLOOKUP($A485,'SAP- FACT'!$A:$AE,15,0))</f>
        <v>43.2</v>
      </c>
      <c r="N485" s="31" t="str">
        <f>IF(VLOOKUP($A485,'SAP- FACT'!$A:$AE,15,0)=0,"PEN","USD")</f>
        <v>PEN</v>
      </c>
      <c r="O485" s="31" t="str">
        <f>VLOOKUP($A485,'SAP- FACT'!$A:$AE,4,0)</f>
        <v>Falabella - CONTADO / CASH - PE 3415 FALABELLA No 2516760310 Basado en Entregas</v>
      </c>
    </row>
    <row r="486" spans="1:15" x14ac:dyDescent="0.2">
      <c r="A486" s="31">
        <f t="shared" si="7"/>
        <v>485</v>
      </c>
      <c r="B486" s="31" t="str">
        <f>VLOOKUP($A486,'SAP- FACT'!$A:$AE,12,0)</f>
        <v>RODRIGUEZ DOMINGUEZ,JUAN MANUEL</v>
      </c>
      <c r="C486" s="31" t="str">
        <f>VLOOKUP($A486,'SAP- FACT'!$A:$AE,2,0)</f>
        <v>B010-00019553</v>
      </c>
      <c r="D486" s="31" t="str">
        <f>VLOOKUP($A486,'SAP- FACT'!$A:$AE,2,0)</f>
        <v>B010-00019553</v>
      </c>
      <c r="E486" s="32">
        <v>45566</v>
      </c>
      <c r="F486" s="32">
        <f>VLOOKUP($A486,'SAP- FACT'!$A:$AE,5,0)</f>
        <v>45489</v>
      </c>
      <c r="G486" s="32">
        <f>VLOOKUP($A486,'SAP- FACT'!$A:$AE,19,0)</f>
        <v>45489</v>
      </c>
      <c r="H486" s="31" t="s">
        <v>8512</v>
      </c>
      <c r="I486" s="31" t="str">
        <f>VLOOKUP($A486,'SAP- FACT'!$A:$AE,3,0)</f>
        <v>Boleta</v>
      </c>
      <c r="J486" s="31" t="str">
        <f>IF(VLOOKUP($A486,'SAP- FACT'!$A:$AE,15,0)=0,"PEN","USD")</f>
        <v>PEN</v>
      </c>
      <c r="K486" s="31" t="s">
        <v>8499</v>
      </c>
      <c r="L486" s="31">
        <v>1</v>
      </c>
      <c r="M486" s="33">
        <f>IF(J486="PEN",VLOOKUP($A486,'SAP- FACT'!$A:$AE,14,0),VLOOKUP($A486,'SAP- FACT'!$A:$AE,15,0))</f>
        <v>43.74</v>
      </c>
      <c r="N486" s="31" t="str">
        <f>IF(VLOOKUP($A486,'SAP- FACT'!$A:$AE,15,0)=0,"PEN","USD")</f>
        <v>PEN</v>
      </c>
      <c r="O486" s="31" t="str">
        <f>VLOOKUP($A486,'SAP- FACT'!$A:$AE,4,0)</f>
        <v>Ripley - CONTADO / CASH - PE 3488 RIPLEY n.º 6714536901-A Basado en Entregas</v>
      </c>
    </row>
    <row r="487" spans="1:15" x14ac:dyDescent="0.2">
      <c r="A487" s="31">
        <f t="shared" si="7"/>
        <v>486</v>
      </c>
      <c r="B487" s="31" t="str">
        <f>VLOOKUP($A487,'SAP- FACT'!$A:$AE,12,0)</f>
        <v>PEREZ ROJAS,VICTOR ALONSO</v>
      </c>
      <c r="C487" s="31" t="str">
        <f>VLOOKUP($A487,'SAP- FACT'!$A:$AE,2,0)</f>
        <v>B010-00018776</v>
      </c>
      <c r="D487" s="31" t="str">
        <f>VLOOKUP($A487,'SAP- FACT'!$A:$AE,2,0)</f>
        <v>B010-00018776</v>
      </c>
      <c r="E487" s="32">
        <v>45566</v>
      </c>
      <c r="F487" s="32">
        <f>VLOOKUP($A487,'SAP- FACT'!$A:$AE,5,0)</f>
        <v>45418</v>
      </c>
      <c r="G487" s="32">
        <f>VLOOKUP($A487,'SAP- FACT'!$A:$AE,19,0)</f>
        <v>45418</v>
      </c>
      <c r="H487" s="31" t="s">
        <v>8512</v>
      </c>
      <c r="I487" s="31" t="str">
        <f>VLOOKUP($A487,'SAP- FACT'!$A:$AE,3,0)</f>
        <v>Boleta</v>
      </c>
      <c r="J487" s="31" t="str">
        <f>IF(VLOOKUP($A487,'SAP- FACT'!$A:$AE,15,0)=0,"PEN","USD")</f>
        <v>PEN</v>
      </c>
      <c r="K487" s="31" t="s">
        <v>8499</v>
      </c>
      <c r="L487" s="31">
        <v>1</v>
      </c>
      <c r="M487" s="33">
        <f>IF(J487="PEN",VLOOKUP($A487,'SAP- FACT'!$A:$AE,14,0),VLOOKUP($A487,'SAP- FACT'!$A:$AE,15,0))</f>
        <v>43.74</v>
      </c>
      <c r="N487" s="31" t="str">
        <f>IF(VLOOKUP($A487,'SAP- FACT'!$A:$AE,15,0)=0,"PEN","USD")</f>
        <v>PEN</v>
      </c>
      <c r="O487" s="31" t="str">
        <f>VLOOKUP($A487,'SAP- FACT'!$A:$AE,4,0)</f>
        <v>Ripley - CONTADO / CASH - PE 2158 RIPLEY Basado en Entregas 09-0007-00000190</v>
      </c>
    </row>
    <row r="488" spans="1:15" x14ac:dyDescent="0.2">
      <c r="A488" s="31">
        <f t="shared" si="7"/>
        <v>487</v>
      </c>
      <c r="B488" s="31" t="str">
        <f>VLOOKUP($A488,'SAP- FACT'!$A:$AE,12,0)</f>
        <v>Chacon Monteagudo Adriana</v>
      </c>
      <c r="C488" s="31" t="str">
        <f>VLOOKUP($A488,'SAP- FACT'!$A:$AE,2,0)</f>
        <v>B010-00019562</v>
      </c>
      <c r="D488" s="31" t="str">
        <f>VLOOKUP($A488,'SAP- FACT'!$A:$AE,2,0)</f>
        <v>B010-00019562</v>
      </c>
      <c r="E488" s="32">
        <v>45566</v>
      </c>
      <c r="F488" s="32">
        <f>VLOOKUP($A488,'SAP- FACT'!$A:$AE,5,0)</f>
        <v>45490</v>
      </c>
      <c r="G488" s="32">
        <f>VLOOKUP($A488,'SAP- FACT'!$A:$AE,19,0)</f>
        <v>45490</v>
      </c>
      <c r="H488" s="31" t="s">
        <v>8512</v>
      </c>
      <c r="I488" s="31" t="str">
        <f>VLOOKUP($A488,'SAP- FACT'!$A:$AE,3,0)</f>
        <v>Boleta</v>
      </c>
      <c r="J488" s="31" t="str">
        <f>IF(VLOOKUP($A488,'SAP- FACT'!$A:$AE,15,0)=0,"PEN","USD")</f>
        <v>PEN</v>
      </c>
      <c r="K488" s="31" t="s">
        <v>8499</v>
      </c>
      <c r="L488" s="31">
        <v>1</v>
      </c>
      <c r="M488" s="33">
        <f>IF(J488="PEN",VLOOKUP($A488,'SAP- FACT'!$A:$AE,14,0),VLOOKUP($A488,'SAP- FACT'!$A:$AE,15,0))</f>
        <v>43.74</v>
      </c>
      <c r="N488" s="31" t="str">
        <f>IF(VLOOKUP($A488,'SAP- FACT'!$A:$AE,15,0)=0,"PEN","USD")</f>
        <v>PEN</v>
      </c>
      <c r="O488" s="31" t="str">
        <f>VLOOKUP($A488,'SAP- FACT'!$A:$AE,4,0)</f>
        <v>Ripley - CONTADO / CASH - PE 3518 RIPLEY n.º 6721564001-A Basado en Entregas</v>
      </c>
    </row>
    <row r="489" spans="1:15" x14ac:dyDescent="0.2">
      <c r="A489" s="31">
        <f t="shared" si="7"/>
        <v>488</v>
      </c>
      <c r="B489" s="31" t="str">
        <f>VLOOKUP($A489,'SAP- FACT'!$A:$AE,12,0)</f>
        <v>BOBADILLA COTRINA,ROMINA LILIANA</v>
      </c>
      <c r="C489" s="31" t="str">
        <f>VLOOKUP($A489,'SAP- FACT'!$A:$AE,2,0)</f>
        <v>B010-00019238</v>
      </c>
      <c r="D489" s="31" t="str">
        <f>VLOOKUP($A489,'SAP- FACT'!$A:$AE,2,0)</f>
        <v>B010-00019238</v>
      </c>
      <c r="E489" s="32">
        <v>45566</v>
      </c>
      <c r="F489" s="32">
        <f>VLOOKUP($A489,'SAP- FACT'!$A:$AE,5,0)</f>
        <v>45454</v>
      </c>
      <c r="G489" s="32">
        <f>VLOOKUP($A489,'SAP- FACT'!$A:$AE,19,0)</f>
        <v>45454</v>
      </c>
      <c r="H489" s="31" t="s">
        <v>8512</v>
      </c>
      <c r="I489" s="31" t="str">
        <f>VLOOKUP($A489,'SAP- FACT'!$A:$AE,3,0)</f>
        <v>Boleta</v>
      </c>
      <c r="J489" s="31" t="str">
        <f>IF(VLOOKUP($A489,'SAP- FACT'!$A:$AE,15,0)=0,"PEN","USD")</f>
        <v>PEN</v>
      </c>
      <c r="K489" s="31" t="s">
        <v>8499</v>
      </c>
      <c r="L489" s="31">
        <v>1</v>
      </c>
      <c r="M489" s="33">
        <f>IF(J489="PEN",VLOOKUP($A489,'SAP- FACT'!$A:$AE,14,0),VLOOKUP($A489,'SAP- FACT'!$A:$AE,15,0))</f>
        <v>43.74</v>
      </c>
      <c r="N489" s="31" t="str">
        <f>IF(VLOOKUP($A489,'SAP- FACT'!$A:$AE,15,0)=0,"PEN","USD")</f>
        <v>PEN</v>
      </c>
      <c r="O489" s="31" t="str">
        <f>VLOOKUP($A489,'SAP- FACT'!$A:$AE,4,0)</f>
        <v>Ripley - CONTADO / CASH - PE 2857 RIPLEY Basado en Entregas 09-0007-00000851</v>
      </c>
    </row>
    <row r="490" spans="1:15" x14ac:dyDescent="0.2">
      <c r="A490" s="31">
        <f t="shared" si="7"/>
        <v>489</v>
      </c>
      <c r="B490" s="31" t="str">
        <f>VLOOKUP($A490,'SAP- FACT'!$A:$AE,12,0)</f>
        <v>KIKUYAMA ARAKAKI,ANA SOFIA</v>
      </c>
      <c r="C490" s="31" t="str">
        <f>VLOOKUP($A490,'SAP- FACT'!$A:$AE,2,0)</f>
        <v>B010-00020505</v>
      </c>
      <c r="D490" s="31" t="str">
        <f>VLOOKUP($A490,'SAP- FACT'!$A:$AE,2,0)</f>
        <v>B010-00020505</v>
      </c>
      <c r="E490" s="32">
        <v>45566</v>
      </c>
      <c r="F490" s="32">
        <f>VLOOKUP($A490,'SAP- FACT'!$A:$AE,5,0)</f>
        <v>45560</v>
      </c>
      <c r="G490" s="32">
        <f>VLOOKUP($A490,'SAP- FACT'!$A:$AE,19,0)</f>
        <v>45560</v>
      </c>
      <c r="H490" s="31" t="s">
        <v>8512</v>
      </c>
      <c r="I490" s="31" t="str">
        <f>VLOOKUP($A490,'SAP- FACT'!$A:$AE,3,0)</f>
        <v>Boleta</v>
      </c>
      <c r="J490" s="31" t="str">
        <f>IF(VLOOKUP($A490,'SAP- FACT'!$A:$AE,15,0)=0,"PEN","USD")</f>
        <v>PEN</v>
      </c>
      <c r="K490" s="31" t="s">
        <v>8499</v>
      </c>
      <c r="L490" s="31">
        <v>1</v>
      </c>
      <c r="M490" s="33">
        <f>IF(J490="PEN",VLOOKUP($A490,'SAP- FACT'!$A:$AE,14,0),VLOOKUP($A490,'SAP- FACT'!$A:$AE,15,0))</f>
        <v>44</v>
      </c>
      <c r="N490" s="31" t="str">
        <f>IF(VLOOKUP($A490,'SAP- FACT'!$A:$AE,15,0)=0,"PEN","USD")</f>
        <v>PEN</v>
      </c>
      <c r="O490" s="31" t="str">
        <f>VLOOKUP($A490,'SAP- FACT'!$A:$AE,4,0)</f>
        <v>Falabella - CONTADO / CASH - PE 5013 FALABELLA No 2581879077 Basado en Entregas</v>
      </c>
    </row>
    <row r="491" spans="1:15" x14ac:dyDescent="0.2">
      <c r="A491" s="31">
        <f t="shared" si="7"/>
        <v>490</v>
      </c>
      <c r="B491" s="31" t="str">
        <f>VLOOKUP($A491,'SAP- FACT'!$A:$AE,12,0)</f>
        <v>NEIRA TTURUCO,JUDITH VIVIANA</v>
      </c>
      <c r="C491" s="31" t="str">
        <f>VLOOKUP($A491,'SAP- FACT'!$A:$AE,2,0)</f>
        <v>B010-00020000</v>
      </c>
      <c r="D491" s="31" t="str">
        <f>VLOOKUP($A491,'SAP- FACT'!$A:$AE,2,0)</f>
        <v>B010-00020000</v>
      </c>
      <c r="E491" s="32">
        <v>45566</v>
      </c>
      <c r="F491" s="32">
        <f>VLOOKUP($A491,'SAP- FACT'!$A:$AE,5,0)</f>
        <v>45519</v>
      </c>
      <c r="G491" s="32">
        <f>VLOOKUP($A491,'SAP- FACT'!$A:$AE,19,0)</f>
        <v>45519</v>
      </c>
      <c r="H491" s="31" t="s">
        <v>8512</v>
      </c>
      <c r="I491" s="31" t="str">
        <f>VLOOKUP($A491,'SAP- FACT'!$A:$AE,3,0)</f>
        <v>Boleta</v>
      </c>
      <c r="J491" s="31" t="str">
        <f>IF(VLOOKUP($A491,'SAP- FACT'!$A:$AE,15,0)=0,"PEN","USD")</f>
        <v>PEN</v>
      </c>
      <c r="K491" s="31" t="s">
        <v>8499</v>
      </c>
      <c r="L491" s="31">
        <v>1</v>
      </c>
      <c r="M491" s="33">
        <f>IF(J491="PEN",VLOOKUP($A491,'SAP- FACT'!$A:$AE,14,0),VLOOKUP($A491,'SAP- FACT'!$A:$AE,15,0))</f>
        <v>44</v>
      </c>
      <c r="N491" s="31" t="str">
        <f>IF(VLOOKUP($A491,'SAP- FACT'!$A:$AE,15,0)=0,"PEN","USD")</f>
        <v>PEN</v>
      </c>
      <c r="O491" s="31" t="str">
        <f>VLOOKUP($A491,'SAP- FACT'!$A:$AE,4,0)</f>
        <v>Falabella - CONTADO / CASH - PE 4131 FALABELLA No 2551063886 Basado en Entregas</v>
      </c>
    </row>
    <row r="492" spans="1:15" x14ac:dyDescent="0.2">
      <c r="A492" s="31">
        <f t="shared" si="7"/>
        <v>491</v>
      </c>
      <c r="B492" s="31" t="str">
        <f>VLOOKUP($A492,'SAP- FACT'!$A:$AE,12,0)</f>
        <v>MUNDACA DÍAZ,NEXAR LENY</v>
      </c>
      <c r="C492" s="31" t="str">
        <f>VLOOKUP($A492,'SAP- FACT'!$A:$AE,2,0)</f>
        <v>B010-00020060</v>
      </c>
      <c r="D492" s="31" t="str">
        <f>VLOOKUP($A492,'SAP- FACT'!$A:$AE,2,0)</f>
        <v>B010-00020060</v>
      </c>
      <c r="E492" s="32">
        <v>45566</v>
      </c>
      <c r="F492" s="32">
        <f>VLOOKUP($A492,'SAP- FACT'!$A:$AE,5,0)</f>
        <v>45523</v>
      </c>
      <c r="G492" s="32">
        <f>VLOOKUP($A492,'SAP- FACT'!$A:$AE,19,0)</f>
        <v>45553</v>
      </c>
      <c r="H492" s="31" t="s">
        <v>8512</v>
      </c>
      <c r="I492" s="31" t="str">
        <f>VLOOKUP($A492,'SAP- FACT'!$A:$AE,3,0)</f>
        <v>Boleta</v>
      </c>
      <c r="J492" s="31" t="str">
        <f>IF(VLOOKUP($A492,'SAP- FACT'!$A:$AE,15,0)=0,"PEN","USD")</f>
        <v>PEN</v>
      </c>
      <c r="K492" s="31" t="s">
        <v>8499</v>
      </c>
      <c r="L492" s="31">
        <v>1</v>
      </c>
      <c r="M492" s="33">
        <f>IF(J492="PEN",VLOOKUP($A492,'SAP- FACT'!$A:$AE,14,0),VLOOKUP($A492,'SAP- FACT'!$A:$AE,15,0))</f>
        <v>44.25</v>
      </c>
      <c r="N492" s="31" t="str">
        <f>IF(VLOOKUP($A492,'SAP- FACT'!$A:$AE,15,0)=0,"PEN","USD")</f>
        <v>PEN</v>
      </c>
      <c r="O492" s="31" t="str">
        <f>VLOOKUP($A492,'SAP- FACT'!$A:$AE,4,0)</f>
        <v>Nacional - CREDITO 30 DIAS / CREDIT 30 DAYS - PE 4242 Basado en Entregas 09-T010-00000848.</v>
      </c>
    </row>
    <row r="493" spans="1:15" x14ac:dyDescent="0.2">
      <c r="A493" s="31">
        <f t="shared" si="7"/>
        <v>492</v>
      </c>
      <c r="B493" s="31" t="str">
        <f>VLOOKUP($A493,'SAP- FACT'!$A:$AE,12,0)</f>
        <v>TUMBALOBOS CUBAS,BRENDA JACKELINE</v>
      </c>
      <c r="C493" s="31" t="str">
        <f>VLOOKUP($A493,'SAP- FACT'!$A:$AE,2,0)</f>
        <v>B010-00017932</v>
      </c>
      <c r="D493" s="31" t="str">
        <f>VLOOKUP($A493,'SAP- FACT'!$A:$AE,2,0)</f>
        <v>B010-00017932</v>
      </c>
      <c r="E493" s="32">
        <v>45566</v>
      </c>
      <c r="F493" s="32">
        <f>VLOOKUP($A493,'SAP- FACT'!$A:$AE,5,0)</f>
        <v>45337</v>
      </c>
      <c r="G493" s="32">
        <f>VLOOKUP($A493,'SAP- FACT'!$A:$AE,19,0)</f>
        <v>45337</v>
      </c>
      <c r="H493" s="31" t="s">
        <v>8512</v>
      </c>
      <c r="I493" s="31" t="str">
        <f>VLOOKUP($A493,'SAP- FACT'!$A:$AE,3,0)</f>
        <v>Boleta</v>
      </c>
      <c r="J493" s="31" t="str">
        <f>IF(VLOOKUP($A493,'SAP- FACT'!$A:$AE,15,0)=0,"PEN","USD")</f>
        <v>PEN</v>
      </c>
      <c r="K493" s="31" t="s">
        <v>8499</v>
      </c>
      <c r="L493" s="31">
        <v>1</v>
      </c>
      <c r="M493" s="33">
        <f>IF(J493="PEN",VLOOKUP($A493,'SAP- FACT'!$A:$AE,14,0),VLOOKUP($A493,'SAP- FACT'!$A:$AE,15,0))</f>
        <v>44.46</v>
      </c>
      <c r="N493" s="31" t="str">
        <f>IF(VLOOKUP($A493,'SAP- FACT'!$A:$AE,15,0)=0,"PEN","USD")</f>
        <v>PEN</v>
      </c>
      <c r="O493" s="31" t="str">
        <f>VLOOKUP($A493,'SAP- FACT'!$A:$AE,4,0)</f>
        <v>Juntoz - CONTADO / CASH - PE 0740 JUNTOZ Basado en Entregas 09-0010-00058872</v>
      </c>
    </row>
    <row r="494" spans="1:15" x14ac:dyDescent="0.2">
      <c r="A494" s="31">
        <f t="shared" si="7"/>
        <v>493</v>
      </c>
      <c r="B494" s="31" t="str">
        <f>VLOOKUP($A494,'SAP- FACT'!$A:$AE,12,0)</f>
        <v>PEÑA RAMIREZ,MARIO DAVID</v>
      </c>
      <c r="C494" s="31" t="str">
        <f>VLOOKUP($A494,'SAP- FACT'!$A:$AE,2,0)</f>
        <v>B010-00020294</v>
      </c>
      <c r="D494" s="31" t="str">
        <f>VLOOKUP($A494,'SAP- FACT'!$A:$AE,2,0)</f>
        <v>B010-00020294</v>
      </c>
      <c r="E494" s="32">
        <v>45566</v>
      </c>
      <c r="F494" s="32">
        <f>VLOOKUP($A494,'SAP- FACT'!$A:$AE,5,0)</f>
        <v>45539</v>
      </c>
      <c r="G494" s="32">
        <f>VLOOKUP($A494,'SAP- FACT'!$A:$AE,19,0)</f>
        <v>45539</v>
      </c>
      <c r="H494" s="31" t="s">
        <v>8512</v>
      </c>
      <c r="I494" s="31" t="str">
        <f>VLOOKUP($A494,'SAP- FACT'!$A:$AE,3,0)</f>
        <v>Boleta</v>
      </c>
      <c r="J494" s="31" t="str">
        <f>IF(VLOOKUP($A494,'SAP- FACT'!$A:$AE,15,0)=0,"PEN","USD")</f>
        <v>PEN</v>
      </c>
      <c r="K494" s="31" t="s">
        <v>8499</v>
      </c>
      <c r="L494" s="31">
        <v>1</v>
      </c>
      <c r="M494" s="33">
        <f>IF(J494="PEN",VLOOKUP($A494,'SAP- FACT'!$A:$AE,14,0),VLOOKUP($A494,'SAP- FACT'!$A:$AE,15,0))</f>
        <v>45.01</v>
      </c>
      <c r="N494" s="31" t="str">
        <f>IF(VLOOKUP($A494,'SAP- FACT'!$A:$AE,15,0)=0,"PEN","USD")</f>
        <v>PEN</v>
      </c>
      <c r="O494" s="31" t="str">
        <f>VLOOKUP($A494,'SAP- FACT'!$A:$AE,4,0)</f>
        <v>Falabella - CONTADO / CASH - PE 4601 FALABELLA No 2567403410 Basado en Entregas</v>
      </c>
    </row>
    <row r="495" spans="1:15" x14ac:dyDescent="0.2">
      <c r="A495" s="31">
        <f t="shared" si="7"/>
        <v>494</v>
      </c>
      <c r="B495" s="31" t="str">
        <f>VLOOKUP($A495,'SAP- FACT'!$A:$AE,12,0)</f>
        <v>SAMANEZ OCHOA,ERIKA GIULIANA</v>
      </c>
      <c r="C495" s="31" t="str">
        <f>VLOOKUP($A495,'SAP- FACT'!$A:$AE,2,0)</f>
        <v>B010-00020369</v>
      </c>
      <c r="D495" s="31" t="str">
        <f>VLOOKUP($A495,'SAP- FACT'!$A:$AE,2,0)</f>
        <v>B010-00020369</v>
      </c>
      <c r="E495" s="32">
        <v>45566</v>
      </c>
      <c r="F495" s="32">
        <f>VLOOKUP($A495,'SAP- FACT'!$A:$AE,5,0)</f>
        <v>45546</v>
      </c>
      <c r="G495" s="32">
        <f>VLOOKUP($A495,'SAP- FACT'!$A:$AE,19,0)</f>
        <v>45546</v>
      </c>
      <c r="H495" s="31" t="s">
        <v>8512</v>
      </c>
      <c r="I495" s="31" t="str">
        <f>VLOOKUP($A495,'SAP- FACT'!$A:$AE,3,0)</f>
        <v>Boleta</v>
      </c>
      <c r="J495" s="31" t="str">
        <f>IF(VLOOKUP($A495,'SAP- FACT'!$A:$AE,15,0)=0,"PEN","USD")</f>
        <v>PEN</v>
      </c>
      <c r="K495" s="31" t="s">
        <v>8499</v>
      </c>
      <c r="L495" s="31">
        <v>1</v>
      </c>
      <c r="M495" s="33">
        <f>IF(J495="PEN",VLOOKUP($A495,'SAP- FACT'!$A:$AE,14,0),VLOOKUP($A495,'SAP- FACT'!$A:$AE,15,0))</f>
        <v>45.01</v>
      </c>
      <c r="N495" s="31" t="str">
        <f>IF(VLOOKUP($A495,'SAP- FACT'!$A:$AE,15,0)=0,"PEN","USD")</f>
        <v>PEN</v>
      </c>
      <c r="O495" s="31" t="str">
        <f>VLOOKUP($A495,'SAP- FACT'!$A:$AE,4,0)</f>
        <v>Falabella - CONTADO / CASH - PE 4751 FALABELLA No 2573382531 Basado en Entregas</v>
      </c>
    </row>
    <row r="496" spans="1:15" x14ac:dyDescent="0.2">
      <c r="A496" s="31">
        <f t="shared" si="7"/>
        <v>495</v>
      </c>
      <c r="B496" s="31" t="str">
        <f>VLOOKUP($A496,'SAP- FACT'!$A:$AE,12,0)</f>
        <v>MENDOZA RONQUILLO,ASTRID MILAGROS</v>
      </c>
      <c r="C496" s="31" t="str">
        <f>VLOOKUP($A496,'SAP- FACT'!$A:$AE,2,0)</f>
        <v>B010-00018826</v>
      </c>
      <c r="D496" s="31" t="str">
        <f>VLOOKUP($A496,'SAP- FACT'!$A:$AE,2,0)</f>
        <v>B010-00018826</v>
      </c>
      <c r="E496" s="32">
        <v>45566</v>
      </c>
      <c r="F496" s="32">
        <f>VLOOKUP($A496,'SAP- FACT'!$A:$AE,5,0)</f>
        <v>45422</v>
      </c>
      <c r="G496" s="32">
        <f>VLOOKUP($A496,'SAP- FACT'!$A:$AE,19,0)</f>
        <v>45422</v>
      </c>
      <c r="H496" s="31" t="s">
        <v>8512</v>
      </c>
      <c r="I496" s="31" t="str">
        <f>VLOOKUP($A496,'SAP- FACT'!$A:$AE,3,0)</f>
        <v>Boleta</v>
      </c>
      <c r="J496" s="31" t="str">
        <f>IF(VLOOKUP($A496,'SAP- FACT'!$A:$AE,15,0)=0,"PEN","USD")</f>
        <v>PEN</v>
      </c>
      <c r="K496" s="31" t="s">
        <v>8499</v>
      </c>
      <c r="L496" s="31">
        <v>1</v>
      </c>
      <c r="M496" s="33">
        <f>IF(J496="PEN",VLOOKUP($A496,'SAP- FACT'!$A:$AE,14,0),VLOOKUP($A496,'SAP- FACT'!$A:$AE,15,0))</f>
        <v>45.01</v>
      </c>
      <c r="N496" s="31" t="str">
        <f>IF(VLOOKUP($A496,'SAP- FACT'!$A:$AE,15,0)=0,"PEN","USD")</f>
        <v>PEN</v>
      </c>
      <c r="O496" s="31" t="str">
        <f>VLOOKUP($A496,'SAP- FACT'!$A:$AE,4,0)</f>
        <v>Falabella - CONTADO / CASH - PE 2261 FALABELLA Basado en Entregas 09-0007-00000</v>
      </c>
    </row>
    <row r="497" spans="1:15" x14ac:dyDescent="0.2">
      <c r="A497" s="31">
        <f t="shared" si="7"/>
        <v>496</v>
      </c>
      <c r="B497" s="31" t="str">
        <f>VLOOKUP($A497,'SAP- FACT'!$A:$AE,12,0)</f>
        <v>SCHREIER ANNEMARIE</v>
      </c>
      <c r="C497" s="31" t="str">
        <f>VLOOKUP($A497,'SAP- FACT'!$A:$AE,2,0)</f>
        <v>B010-00019619</v>
      </c>
      <c r="D497" s="31" t="str">
        <f>VLOOKUP($A497,'SAP- FACT'!$A:$AE,2,0)</f>
        <v>B010-00019619</v>
      </c>
      <c r="E497" s="32">
        <v>45566</v>
      </c>
      <c r="F497" s="32">
        <f>VLOOKUP($A497,'SAP- FACT'!$A:$AE,5,0)</f>
        <v>45495</v>
      </c>
      <c r="G497" s="32">
        <f>VLOOKUP($A497,'SAP- FACT'!$A:$AE,19,0)</f>
        <v>45495</v>
      </c>
      <c r="H497" s="31" t="s">
        <v>8512</v>
      </c>
      <c r="I497" s="31" t="str">
        <f>VLOOKUP($A497,'SAP- FACT'!$A:$AE,3,0)</f>
        <v>Boleta</v>
      </c>
      <c r="J497" s="31" t="str">
        <f>IF(VLOOKUP($A497,'SAP- FACT'!$A:$AE,15,0)=0,"PEN","USD")</f>
        <v>PEN</v>
      </c>
      <c r="K497" s="31" t="s">
        <v>8499</v>
      </c>
      <c r="L497" s="31">
        <v>1</v>
      </c>
      <c r="M497" s="33">
        <f>IF(J497="PEN",VLOOKUP($A497,'SAP- FACT'!$A:$AE,14,0),VLOOKUP($A497,'SAP- FACT'!$A:$AE,15,0))</f>
        <v>45.01</v>
      </c>
      <c r="N497" s="31" t="str">
        <f>IF(VLOOKUP($A497,'SAP- FACT'!$A:$AE,15,0)=0,"PEN","USD")</f>
        <v>PEN</v>
      </c>
      <c r="O497" s="31" t="str">
        <f>VLOOKUP($A497,'SAP- FACT'!$A:$AE,4,0)</f>
        <v>Ecom - CONTADO / CASH - PE 3631 TEL: 999369889 ENVÍO Basado en Entregas 09</v>
      </c>
    </row>
    <row r="498" spans="1:15" x14ac:dyDescent="0.2">
      <c r="A498" s="31">
        <f t="shared" si="7"/>
        <v>497</v>
      </c>
      <c r="B498" s="31" t="str">
        <f>VLOOKUP($A498,'SAP- FACT'!$A:$AE,12,0)</f>
        <v>CALIXTO SALAZAR ELIAS</v>
      </c>
      <c r="C498" s="31" t="str">
        <f>VLOOKUP($A498,'SAP- FACT'!$A:$AE,2,0)</f>
        <v>B010-00019308</v>
      </c>
      <c r="D498" s="31" t="str">
        <f>VLOOKUP($A498,'SAP- FACT'!$A:$AE,2,0)</f>
        <v>B010-00019308</v>
      </c>
      <c r="E498" s="32">
        <v>45566</v>
      </c>
      <c r="F498" s="32">
        <f>VLOOKUP($A498,'SAP- FACT'!$A:$AE,5,0)</f>
        <v>45461</v>
      </c>
      <c r="G498" s="32">
        <f>VLOOKUP($A498,'SAP- FACT'!$A:$AE,19,0)</f>
        <v>45461</v>
      </c>
      <c r="H498" s="31" t="s">
        <v>8512</v>
      </c>
      <c r="I498" s="31" t="str">
        <f>VLOOKUP($A498,'SAP- FACT'!$A:$AE,3,0)</f>
        <v>Boleta</v>
      </c>
      <c r="J498" s="31" t="str">
        <f>IF(VLOOKUP($A498,'SAP- FACT'!$A:$AE,15,0)=0,"PEN","USD")</f>
        <v>PEN</v>
      </c>
      <c r="K498" s="31" t="s">
        <v>8499</v>
      </c>
      <c r="L498" s="31">
        <v>1</v>
      </c>
      <c r="M498" s="33">
        <f>IF(J498="PEN",VLOOKUP($A498,'SAP- FACT'!$A:$AE,14,0),VLOOKUP($A498,'SAP- FACT'!$A:$AE,15,0))</f>
        <v>45.01</v>
      </c>
      <c r="N498" s="31" t="str">
        <f>IF(VLOOKUP($A498,'SAP- FACT'!$A:$AE,15,0)=0,"PEN","USD")</f>
        <v>PEN</v>
      </c>
      <c r="O498" s="31" t="str">
        <f>VLOOKUP($A498,'SAP- FACT'!$A:$AE,4,0)</f>
        <v>Falabella - CONTADO / CASH - PE 2981 FALABELLA Basado en Entregas 09-0007-00000</v>
      </c>
    </row>
    <row r="499" spans="1:15" x14ac:dyDescent="0.2">
      <c r="A499" s="31">
        <f t="shared" si="7"/>
        <v>498</v>
      </c>
      <c r="B499" s="31" t="str">
        <f>VLOOKUP($A499,'SAP- FACT'!$A:$AE,12,0)</f>
        <v>YANELA RICALDE</v>
      </c>
      <c r="C499" s="31" t="str">
        <f>VLOOKUP($A499,'SAP- FACT'!$A:$AE,2,0)</f>
        <v>B010-00020142</v>
      </c>
      <c r="D499" s="31" t="str">
        <f>VLOOKUP($A499,'SAP- FACT'!$A:$AE,2,0)</f>
        <v>B010-00020142</v>
      </c>
      <c r="E499" s="32">
        <v>45566</v>
      </c>
      <c r="F499" s="32">
        <f>VLOOKUP($A499,'SAP- FACT'!$A:$AE,5,0)</f>
        <v>45529</v>
      </c>
      <c r="G499" s="32">
        <f>VLOOKUP($A499,'SAP- FACT'!$A:$AE,19,0)</f>
        <v>45529</v>
      </c>
      <c r="H499" s="31" t="s">
        <v>8512</v>
      </c>
      <c r="I499" s="31" t="str">
        <f>VLOOKUP($A499,'SAP- FACT'!$A:$AE,3,0)</f>
        <v>Boleta</v>
      </c>
      <c r="J499" s="31" t="str">
        <f>IF(VLOOKUP($A499,'SAP- FACT'!$A:$AE,15,0)=0,"PEN","USD")</f>
        <v>PEN</v>
      </c>
      <c r="K499" s="31" t="s">
        <v>8499</v>
      </c>
      <c r="L499" s="31">
        <v>1</v>
      </c>
      <c r="M499" s="33">
        <f>IF(J499="PEN",VLOOKUP($A499,'SAP- FACT'!$A:$AE,14,0),VLOOKUP($A499,'SAP- FACT'!$A:$AE,15,0))</f>
        <v>45.01</v>
      </c>
      <c r="N499" s="31" t="str">
        <f>IF(VLOOKUP($A499,'SAP- FACT'!$A:$AE,15,0)=0,"PEN","USD")</f>
        <v>PEN</v>
      </c>
      <c r="O499" s="31" t="str">
        <f>VLOOKUP($A499,'SAP- FACT'!$A:$AE,4,0)</f>
        <v>Nacional - CONTADO / CASH - PE 4391 Basado en Entregas 09-T010-00000966.</v>
      </c>
    </row>
    <row r="500" spans="1:15" x14ac:dyDescent="0.2">
      <c r="A500" s="31">
        <f t="shared" si="7"/>
        <v>499</v>
      </c>
      <c r="B500" s="31" t="str">
        <f>VLOOKUP($A500,'SAP- FACT'!$A:$AE,12,0)</f>
        <v>QUIROZ ANA</v>
      </c>
      <c r="C500" s="31" t="str">
        <f>VLOOKUP($A500,'SAP- FACT'!$A:$AE,2,0)</f>
        <v>B010-00016939</v>
      </c>
      <c r="D500" s="31" t="str">
        <f>VLOOKUP($A500,'SAP- FACT'!$A:$AE,2,0)</f>
        <v>B010-00016939</v>
      </c>
      <c r="E500" s="32">
        <v>45566</v>
      </c>
      <c r="F500" s="32">
        <f>VLOOKUP($A500,'SAP- FACT'!$A:$AE,5,0)</f>
        <v>45261</v>
      </c>
      <c r="G500" s="32">
        <f>VLOOKUP($A500,'SAP- FACT'!$A:$AE,19,0)</f>
        <v>45261</v>
      </c>
      <c r="H500" s="31" t="s">
        <v>8512</v>
      </c>
      <c r="I500" s="31" t="str">
        <f>VLOOKUP($A500,'SAP- FACT'!$A:$AE,3,0)</f>
        <v>Boleta</v>
      </c>
      <c r="J500" s="31" t="str">
        <f>IF(VLOOKUP($A500,'SAP- FACT'!$A:$AE,15,0)=0,"PEN","USD")</f>
        <v>PEN</v>
      </c>
      <c r="K500" s="31" t="s">
        <v>8499</v>
      </c>
      <c r="L500" s="31">
        <v>1</v>
      </c>
      <c r="M500" s="33">
        <f>IF(J500="PEN",VLOOKUP($A500,'SAP- FACT'!$A:$AE,14,0),VLOOKUP($A500,'SAP- FACT'!$A:$AE,15,0))</f>
        <v>45.01</v>
      </c>
      <c r="N500" s="31" t="str">
        <f>IF(VLOOKUP($A500,'SAP- FACT'!$A:$AE,15,0)=0,"PEN","USD")</f>
        <v>PEN</v>
      </c>
      <c r="O500" s="31" t="str">
        <f>VLOOKUP($A500,'SAP- FACT'!$A:$AE,4,0)</f>
        <v>Venta Asistida - CONTADO / CASH - PE 5085 TEL: 960991673 Basado en Entregas 09-0010-</v>
      </c>
    </row>
    <row r="501" spans="1:15" x14ac:dyDescent="0.2">
      <c r="A501" s="31">
        <f t="shared" si="7"/>
        <v>500</v>
      </c>
      <c r="B501" s="31" t="str">
        <f>VLOOKUP($A501,'SAP- FACT'!$A:$AE,12,0)</f>
        <v>NIETO BURGOS,ANN KRUSHESKA</v>
      </c>
      <c r="C501" s="31" t="str">
        <f>VLOOKUP($A501,'SAP- FACT'!$A:$AE,2,0)</f>
        <v>B010-00019900</v>
      </c>
      <c r="D501" s="31" t="str">
        <f>VLOOKUP($A501,'SAP- FACT'!$A:$AE,2,0)</f>
        <v>B010-00019900</v>
      </c>
      <c r="E501" s="32">
        <v>45566</v>
      </c>
      <c r="F501" s="32">
        <f>VLOOKUP($A501,'SAP- FACT'!$A:$AE,5,0)</f>
        <v>45511</v>
      </c>
      <c r="G501" s="32">
        <f>VLOOKUP($A501,'SAP- FACT'!$A:$AE,19,0)</f>
        <v>45511</v>
      </c>
      <c r="H501" s="31" t="s">
        <v>8512</v>
      </c>
      <c r="I501" s="31" t="str">
        <f>VLOOKUP($A501,'SAP- FACT'!$A:$AE,3,0)</f>
        <v>Boleta</v>
      </c>
      <c r="J501" s="31" t="str">
        <f>IF(VLOOKUP($A501,'SAP- FACT'!$A:$AE,15,0)=0,"PEN","USD")</f>
        <v>PEN</v>
      </c>
      <c r="K501" s="31" t="s">
        <v>8499</v>
      </c>
      <c r="L501" s="31">
        <v>1</v>
      </c>
      <c r="M501" s="33">
        <f>IF(J501="PEN",VLOOKUP($A501,'SAP- FACT'!$A:$AE,14,0),VLOOKUP($A501,'SAP- FACT'!$A:$AE,15,0))</f>
        <v>45.25</v>
      </c>
      <c r="N501" s="31" t="str">
        <f>IF(VLOOKUP($A501,'SAP- FACT'!$A:$AE,15,0)=0,"PEN","USD")</f>
        <v>PEN</v>
      </c>
      <c r="O501" s="31" t="str">
        <f>VLOOKUP($A501,'SAP- FACT'!$A:$AE,4,0)</f>
        <v>Ecom - CONTADO / CASH - PE 3956 TEL: 954639595 ENVÍO Basado en Entregas 09</v>
      </c>
    </row>
    <row r="502" spans="1:15" x14ac:dyDescent="0.2">
      <c r="A502" s="31">
        <f t="shared" si="7"/>
        <v>501</v>
      </c>
      <c r="B502" s="31" t="str">
        <f>VLOOKUP($A502,'SAP- FACT'!$A:$AE,12,0)</f>
        <v>DIAZ SALAS,FLOR DE MARIA FERNANDA</v>
      </c>
      <c r="C502" s="31" t="str">
        <f>VLOOKUP($A502,'SAP- FACT'!$A:$AE,2,0)</f>
        <v>B010-00019325</v>
      </c>
      <c r="D502" s="31" t="str">
        <f>VLOOKUP($A502,'SAP- FACT'!$A:$AE,2,0)</f>
        <v>B010-00019325</v>
      </c>
      <c r="E502" s="32">
        <v>45566</v>
      </c>
      <c r="F502" s="32">
        <f>VLOOKUP($A502,'SAP- FACT'!$A:$AE,5,0)</f>
        <v>45463</v>
      </c>
      <c r="G502" s="32">
        <f>VLOOKUP($A502,'SAP- FACT'!$A:$AE,19,0)</f>
        <v>45463</v>
      </c>
      <c r="H502" s="31" t="s">
        <v>8512</v>
      </c>
      <c r="I502" s="31" t="str">
        <f>VLOOKUP($A502,'SAP- FACT'!$A:$AE,3,0)</f>
        <v>Boleta</v>
      </c>
      <c r="J502" s="31" t="str">
        <f>IF(VLOOKUP($A502,'SAP- FACT'!$A:$AE,15,0)=0,"PEN","USD")</f>
        <v>PEN</v>
      </c>
      <c r="K502" s="31" t="s">
        <v>8499</v>
      </c>
      <c r="L502" s="31">
        <v>1</v>
      </c>
      <c r="M502" s="33">
        <f>IF(J502="PEN",VLOOKUP($A502,'SAP- FACT'!$A:$AE,14,0),VLOOKUP($A502,'SAP- FACT'!$A:$AE,15,0))</f>
        <v>45.9</v>
      </c>
      <c r="N502" s="31" t="str">
        <f>IF(VLOOKUP($A502,'SAP- FACT'!$A:$AE,15,0)=0,"PEN","USD")</f>
        <v>PEN</v>
      </c>
      <c r="O502" s="31" t="str">
        <f>VLOOKUP($A502,'SAP- FACT'!$A:$AE,4,0)</f>
        <v>Falabella - CONTADO / CASH - PE 3018 FALABELLA Basado en Entregas 09-0007-00000</v>
      </c>
    </row>
    <row r="503" spans="1:15" x14ac:dyDescent="0.2">
      <c r="A503" s="31">
        <f t="shared" si="7"/>
        <v>502</v>
      </c>
      <c r="B503" s="31" t="str">
        <f>VLOOKUP($A503,'SAP- FACT'!$A:$AE,12,0)</f>
        <v>TIENDAS POR DEPARTAMENTO RIPLEY S.A.C.</v>
      </c>
      <c r="C503" s="31" t="str">
        <f>VLOOKUP($A503,'SAP- FACT'!$A:$AE,2,0)</f>
        <v>F010-00023926</v>
      </c>
      <c r="D503" s="31" t="str">
        <f>VLOOKUP($A503,'SAP- FACT'!$A:$AE,2,0)</f>
        <v>F010-00023926</v>
      </c>
      <c r="E503" s="32">
        <v>45566</v>
      </c>
      <c r="F503" s="32">
        <f>VLOOKUP($A503,'SAP- FACT'!$A:$AE,5,0)</f>
        <v>45342</v>
      </c>
      <c r="G503" s="32">
        <f>VLOOKUP($A503,'SAP- FACT'!$A:$AE,19,0)</f>
        <v>45372</v>
      </c>
      <c r="H503" s="31" t="s">
        <v>8512</v>
      </c>
      <c r="I503" s="31" t="str">
        <f>VLOOKUP($A503,'SAP- FACT'!$A:$AE,3,0)</f>
        <v>Factura</v>
      </c>
      <c r="J503" s="31" t="str">
        <f>IF(VLOOKUP($A503,'SAP- FACT'!$A:$AE,15,0)=0,"PEN","USD")</f>
        <v>PEN</v>
      </c>
      <c r="K503" s="31" t="s">
        <v>8499</v>
      </c>
      <c r="L503" s="31">
        <v>1</v>
      </c>
      <c r="M503" s="33">
        <f>IF(J503="PEN",VLOOKUP($A503,'SAP- FACT'!$A:$AE,14,0),VLOOKUP($A503,'SAP- FACT'!$A:$AE,15,0))</f>
        <v>45.93</v>
      </c>
      <c r="N503" s="31" t="str">
        <f>IF(VLOOKUP($A503,'SAP- FACT'!$A:$AE,15,0)=0,"PEN","USD")</f>
        <v>PEN</v>
      </c>
      <c r="O503" s="31" t="str">
        <f>VLOOKUP($A503,'SAP- FACT'!$A:$AE,4,0)</f>
        <v xml:space="preserve"> - CREDITO 30 DIAS / CREDIT 30 DAYS - Regularización de precio por la venta de bienes –</v>
      </c>
    </row>
    <row r="504" spans="1:15" x14ac:dyDescent="0.2">
      <c r="A504" s="31">
        <f t="shared" si="7"/>
        <v>503</v>
      </c>
      <c r="B504" s="31" t="str">
        <f>VLOOKUP($A504,'SAP- FACT'!$A:$AE,12,0)</f>
        <v>HUAMAN CORDOVA,SAMIRE ANDREA</v>
      </c>
      <c r="C504" s="31" t="str">
        <f>VLOOKUP($A504,'SAP- FACT'!$A:$AE,2,0)</f>
        <v>B010-00020299</v>
      </c>
      <c r="D504" s="31" t="str">
        <f>VLOOKUP($A504,'SAP- FACT'!$A:$AE,2,0)</f>
        <v>B010-00020299</v>
      </c>
      <c r="E504" s="32">
        <v>45566</v>
      </c>
      <c r="F504" s="32">
        <f>VLOOKUP($A504,'SAP- FACT'!$A:$AE,5,0)</f>
        <v>45539</v>
      </c>
      <c r="G504" s="32">
        <f>VLOOKUP($A504,'SAP- FACT'!$A:$AE,19,0)</f>
        <v>45569</v>
      </c>
      <c r="H504" s="31" t="s">
        <v>8512</v>
      </c>
      <c r="I504" s="31" t="str">
        <f>VLOOKUP($A504,'SAP- FACT'!$A:$AE,3,0)</f>
        <v>Boleta</v>
      </c>
      <c r="J504" s="31" t="str">
        <f>IF(VLOOKUP($A504,'SAP- FACT'!$A:$AE,15,0)=0,"PEN","USD")</f>
        <v>PEN</v>
      </c>
      <c r="K504" s="31" t="s">
        <v>8499</v>
      </c>
      <c r="L504" s="31">
        <v>1</v>
      </c>
      <c r="M504" s="33">
        <f>IF(J504="PEN",VLOOKUP($A504,'SAP- FACT'!$A:$AE,14,0),VLOOKUP($A504,'SAP- FACT'!$A:$AE,15,0))</f>
        <v>47.08</v>
      </c>
      <c r="N504" s="31" t="str">
        <f>IF(VLOOKUP($A504,'SAP- FACT'!$A:$AE,15,0)=0,"PEN","USD")</f>
        <v>PEN</v>
      </c>
      <c r="O504" s="31" t="str">
        <f>VLOOKUP($A504,'SAP- FACT'!$A:$AE,4,0)</f>
        <v>Nacional - CREDITO 30 DIAS / CREDIT 30 DAYS - PE 4608 Basado en Entregas 09-T010-00001188.</v>
      </c>
    </row>
    <row r="505" spans="1:15" x14ac:dyDescent="0.2">
      <c r="A505" s="31">
        <f t="shared" si="7"/>
        <v>504</v>
      </c>
      <c r="B505" s="31" t="str">
        <f>VLOOKUP($A505,'SAP- FACT'!$A:$AE,12,0)</f>
        <v>RAMIREZ FLORES,PATRICIA SUSANA</v>
      </c>
      <c r="C505" s="31" t="str">
        <f>VLOOKUP($A505,'SAP- FACT'!$A:$AE,2,0)</f>
        <v>B010-00018601</v>
      </c>
      <c r="D505" s="31" t="str">
        <f>VLOOKUP($A505,'SAP- FACT'!$A:$AE,2,0)</f>
        <v>B010-00018601</v>
      </c>
      <c r="E505" s="32">
        <v>45566</v>
      </c>
      <c r="F505" s="32">
        <f>VLOOKUP($A505,'SAP- FACT'!$A:$AE,5,0)</f>
        <v>45405</v>
      </c>
      <c r="G505" s="32">
        <f>VLOOKUP($A505,'SAP- FACT'!$A:$AE,19,0)</f>
        <v>45405</v>
      </c>
      <c r="H505" s="31" t="s">
        <v>8512</v>
      </c>
      <c r="I505" s="31" t="str">
        <f>VLOOKUP($A505,'SAP- FACT'!$A:$AE,3,0)</f>
        <v>Boleta</v>
      </c>
      <c r="J505" s="31" t="str">
        <f>IF(VLOOKUP($A505,'SAP- FACT'!$A:$AE,15,0)=0,"PEN","USD")</f>
        <v>PEN</v>
      </c>
      <c r="K505" s="31" t="s">
        <v>8499</v>
      </c>
      <c r="L505" s="31">
        <v>1</v>
      </c>
      <c r="M505" s="33">
        <f>IF(J505="PEN",VLOOKUP($A505,'SAP- FACT'!$A:$AE,14,0),VLOOKUP($A505,'SAP- FACT'!$A:$AE,15,0))</f>
        <v>47.43</v>
      </c>
      <c r="N505" s="31" t="str">
        <f>IF(VLOOKUP($A505,'SAP- FACT'!$A:$AE,15,0)=0,"PEN","USD")</f>
        <v>PEN</v>
      </c>
      <c r="O505" s="31" t="str">
        <f>VLOOKUP($A505,'SAP- FACT'!$A:$AE,4,0)</f>
        <v>Plaza Vea - Intercorp - CONTADO / CASH - PE 1904 PLAZA VEA Basado en Entregas 09-0010-00059</v>
      </c>
    </row>
    <row r="506" spans="1:15" x14ac:dyDescent="0.2">
      <c r="A506" s="31">
        <f t="shared" si="7"/>
        <v>505</v>
      </c>
      <c r="B506" s="31" t="str">
        <f>VLOOKUP($A506,'SAP- FACT'!$A:$AE,12,0)</f>
        <v>RUIZ GRIMALDI,ANDREA ELIZABETH</v>
      </c>
      <c r="C506" s="31" t="str">
        <f>VLOOKUP($A506,'SAP- FACT'!$A:$AE,2,0)</f>
        <v>B010-00017873</v>
      </c>
      <c r="D506" s="31" t="str">
        <f>VLOOKUP($A506,'SAP- FACT'!$A:$AE,2,0)</f>
        <v>B010-00017873</v>
      </c>
      <c r="E506" s="32">
        <v>45566</v>
      </c>
      <c r="F506" s="32">
        <f>VLOOKUP($A506,'SAP- FACT'!$A:$AE,5,0)</f>
        <v>45328</v>
      </c>
      <c r="G506" s="32">
        <f>VLOOKUP($A506,'SAP- FACT'!$A:$AE,19,0)</f>
        <v>45328</v>
      </c>
      <c r="H506" s="31" t="s">
        <v>8512</v>
      </c>
      <c r="I506" s="31" t="str">
        <f>VLOOKUP($A506,'SAP- FACT'!$A:$AE,3,0)</f>
        <v>Boleta</v>
      </c>
      <c r="J506" s="31" t="str">
        <f>IF(VLOOKUP($A506,'SAP- FACT'!$A:$AE,15,0)=0,"PEN","USD")</f>
        <v>PEN</v>
      </c>
      <c r="K506" s="31" t="s">
        <v>8499</v>
      </c>
      <c r="L506" s="31">
        <v>1</v>
      </c>
      <c r="M506" s="33">
        <f>IF(J506="PEN",VLOOKUP($A506,'SAP- FACT'!$A:$AE,14,0),VLOOKUP($A506,'SAP- FACT'!$A:$AE,15,0))</f>
        <v>47.7</v>
      </c>
      <c r="N506" s="31" t="str">
        <f>IF(VLOOKUP($A506,'SAP- FACT'!$A:$AE,15,0)=0,"PEN","USD")</f>
        <v>PEN</v>
      </c>
      <c r="O506" s="31" t="str">
        <f>VLOOKUP($A506,'SAP- FACT'!$A:$AE,4,0)</f>
        <v>Falabella - CONTADO / CASH - FALABELLA Basado en Entregas 09-0010-00058723.</v>
      </c>
    </row>
    <row r="507" spans="1:15" x14ac:dyDescent="0.2">
      <c r="A507" s="31">
        <f t="shared" si="7"/>
        <v>506</v>
      </c>
      <c r="B507" s="31" t="str">
        <f>VLOOKUP($A507,'SAP- FACT'!$A:$AE,12,0)</f>
        <v>BOCCHIO ZERECEDA,SOFIA MARIA</v>
      </c>
      <c r="C507" s="31" t="str">
        <f>VLOOKUP($A507,'SAP- FACT'!$A:$AE,2,0)</f>
        <v>B010-00019622</v>
      </c>
      <c r="D507" s="31" t="str">
        <f>VLOOKUP($A507,'SAP- FACT'!$A:$AE,2,0)</f>
        <v>B010-00019622</v>
      </c>
      <c r="E507" s="32">
        <v>45566</v>
      </c>
      <c r="F507" s="32">
        <f>VLOOKUP($A507,'SAP- FACT'!$A:$AE,5,0)</f>
        <v>45495</v>
      </c>
      <c r="G507" s="32">
        <f>VLOOKUP($A507,'SAP- FACT'!$A:$AE,19,0)</f>
        <v>45495</v>
      </c>
      <c r="H507" s="31" t="s">
        <v>8512</v>
      </c>
      <c r="I507" s="31" t="str">
        <f>VLOOKUP($A507,'SAP- FACT'!$A:$AE,3,0)</f>
        <v>Boleta</v>
      </c>
      <c r="J507" s="31" t="str">
        <f>IF(VLOOKUP($A507,'SAP- FACT'!$A:$AE,15,0)=0,"PEN","USD")</f>
        <v>PEN</v>
      </c>
      <c r="K507" s="31" t="s">
        <v>8499</v>
      </c>
      <c r="L507" s="31">
        <v>1</v>
      </c>
      <c r="M507" s="33">
        <f>IF(J507="PEN",VLOOKUP($A507,'SAP- FACT'!$A:$AE,14,0),VLOOKUP($A507,'SAP- FACT'!$A:$AE,15,0))</f>
        <v>48.5</v>
      </c>
      <c r="N507" s="31" t="str">
        <f>IF(VLOOKUP($A507,'SAP- FACT'!$A:$AE,15,0)=0,"PEN","USD")</f>
        <v>PEN</v>
      </c>
      <c r="O507" s="31" t="str">
        <f>VLOOKUP($A507,'SAP- FACT'!$A:$AE,4,0)</f>
        <v>Juntoz - CONTADO / CASH - PE 3624 JUNTOZ 240719000413-001 Basado en Entregas</v>
      </c>
    </row>
    <row r="508" spans="1:15" x14ac:dyDescent="0.2">
      <c r="A508" s="31">
        <f t="shared" si="7"/>
        <v>507</v>
      </c>
      <c r="B508" s="31" t="str">
        <f>VLOOKUP($A508,'SAP- FACT'!$A:$AE,12,0)</f>
        <v>Romani Reynalde Ricardo</v>
      </c>
      <c r="C508" s="31" t="str">
        <f>VLOOKUP($A508,'SAP- FACT'!$A:$AE,2,0)</f>
        <v>B010-00020322</v>
      </c>
      <c r="D508" s="31" t="str">
        <f>VLOOKUP($A508,'SAP- FACT'!$A:$AE,2,0)</f>
        <v>B010-00020322</v>
      </c>
      <c r="E508" s="32">
        <v>45566</v>
      </c>
      <c r="F508" s="32">
        <f>VLOOKUP($A508,'SAP- FACT'!$A:$AE,5,0)</f>
        <v>45541</v>
      </c>
      <c r="G508" s="32">
        <f>VLOOKUP($A508,'SAP- FACT'!$A:$AE,19,0)</f>
        <v>45541</v>
      </c>
      <c r="H508" s="31" t="s">
        <v>8512</v>
      </c>
      <c r="I508" s="31" t="str">
        <f>VLOOKUP($A508,'SAP- FACT'!$A:$AE,3,0)</f>
        <v>Boleta</v>
      </c>
      <c r="J508" s="31" t="str">
        <f>IF(VLOOKUP($A508,'SAP- FACT'!$A:$AE,15,0)=0,"PEN","USD")</f>
        <v>PEN</v>
      </c>
      <c r="K508" s="31" t="s">
        <v>8499</v>
      </c>
      <c r="L508" s="31">
        <v>1</v>
      </c>
      <c r="M508" s="33">
        <f>IF(J508="PEN",VLOOKUP($A508,'SAP- FACT'!$A:$AE,14,0),VLOOKUP($A508,'SAP- FACT'!$A:$AE,15,0))</f>
        <v>48.6</v>
      </c>
      <c r="N508" s="31" t="str">
        <f>IF(VLOOKUP($A508,'SAP- FACT'!$A:$AE,15,0)=0,"PEN","USD")</f>
        <v>PEN</v>
      </c>
      <c r="O508" s="31" t="str">
        <f>VLOOKUP($A508,'SAP- FACT'!$A:$AE,4,0)</f>
        <v>Falabella - CONTADO / CASH - PE 4675 FALABELLA No 2570048614 Basado en Entregas</v>
      </c>
    </row>
    <row r="509" spans="1:15" x14ac:dyDescent="0.2">
      <c r="A509" s="31">
        <f t="shared" si="7"/>
        <v>508</v>
      </c>
      <c r="B509" s="31" t="str">
        <f>VLOOKUP($A509,'SAP- FACT'!$A:$AE,12,0)</f>
        <v>OLANO CEBALLOS,MARICRUZ GABRIELA</v>
      </c>
      <c r="C509" s="31" t="str">
        <f>VLOOKUP($A509,'SAP- FACT'!$A:$AE,2,0)</f>
        <v>B010-00017699</v>
      </c>
      <c r="D509" s="31" t="str">
        <f>VLOOKUP($A509,'SAP- FACT'!$A:$AE,2,0)</f>
        <v>B010-00017699</v>
      </c>
      <c r="E509" s="32">
        <v>45566</v>
      </c>
      <c r="F509" s="32">
        <f>VLOOKUP($A509,'SAP- FACT'!$A:$AE,5,0)</f>
        <v>45313</v>
      </c>
      <c r="G509" s="32">
        <f>VLOOKUP($A509,'SAP- FACT'!$A:$AE,19,0)</f>
        <v>45313</v>
      </c>
      <c r="H509" s="31" t="s">
        <v>8512</v>
      </c>
      <c r="I509" s="31" t="str">
        <f>VLOOKUP($A509,'SAP- FACT'!$A:$AE,3,0)</f>
        <v>Boleta</v>
      </c>
      <c r="J509" s="31" t="str">
        <f>IF(VLOOKUP($A509,'SAP- FACT'!$A:$AE,15,0)=0,"PEN","USD")</f>
        <v>PEN</v>
      </c>
      <c r="K509" s="31" t="s">
        <v>8499</v>
      </c>
      <c r="L509" s="31">
        <v>1</v>
      </c>
      <c r="M509" s="33">
        <f>IF(J509="PEN",VLOOKUP($A509,'SAP- FACT'!$A:$AE,14,0),VLOOKUP($A509,'SAP- FACT'!$A:$AE,15,0))</f>
        <v>48.6</v>
      </c>
      <c r="N509" s="31" t="str">
        <f>IF(VLOOKUP($A509,'SAP- FACT'!$A:$AE,15,0)=0,"PEN","USD")</f>
        <v>PEN</v>
      </c>
      <c r="O509" s="31" t="str">
        <f>VLOOKUP($A509,'SAP- FACT'!$A:$AE,4,0)</f>
        <v>Juntoz - CONTADO / CASH - PE 0301 JUNTOZ Basado en Entregas 09-0010-00058513</v>
      </c>
    </row>
    <row r="510" spans="1:15" x14ac:dyDescent="0.2">
      <c r="A510" s="31">
        <f t="shared" si="7"/>
        <v>509</v>
      </c>
      <c r="B510" s="31" t="str">
        <f>VLOOKUP($A510,'SAP- FACT'!$A:$AE,12,0)</f>
        <v>RICALDI NUÑEZ IVAN</v>
      </c>
      <c r="C510" s="31" t="str">
        <f>VLOOKUP($A510,'SAP- FACT'!$A:$AE,2,0)</f>
        <v>B010-00020178</v>
      </c>
      <c r="D510" s="31" t="str">
        <f>VLOOKUP($A510,'SAP- FACT'!$A:$AE,2,0)</f>
        <v>B010-00020178</v>
      </c>
      <c r="E510" s="32">
        <v>45566</v>
      </c>
      <c r="F510" s="32">
        <f>VLOOKUP($A510,'SAP- FACT'!$A:$AE,5,0)</f>
        <v>45530</v>
      </c>
      <c r="G510" s="32">
        <f>VLOOKUP($A510,'SAP- FACT'!$A:$AE,19,0)</f>
        <v>45530</v>
      </c>
      <c r="H510" s="31" t="s">
        <v>8512</v>
      </c>
      <c r="I510" s="31" t="str">
        <f>VLOOKUP($A510,'SAP- FACT'!$A:$AE,3,0)</f>
        <v>Boleta</v>
      </c>
      <c r="J510" s="31" t="str">
        <f>IF(VLOOKUP($A510,'SAP- FACT'!$A:$AE,15,0)=0,"PEN","USD")</f>
        <v>PEN</v>
      </c>
      <c r="K510" s="31" t="s">
        <v>8499</v>
      </c>
      <c r="L510" s="31">
        <v>1</v>
      </c>
      <c r="M510" s="33">
        <f>IF(J510="PEN",VLOOKUP($A510,'SAP- FACT'!$A:$AE,14,0),VLOOKUP($A510,'SAP- FACT'!$A:$AE,15,0))</f>
        <v>48.6</v>
      </c>
      <c r="N510" s="31" t="str">
        <f>IF(VLOOKUP($A510,'SAP- FACT'!$A:$AE,15,0)=0,"PEN","USD")</f>
        <v>PEN</v>
      </c>
      <c r="O510" s="31" t="str">
        <f>VLOOKUP($A510,'SAP- FACT'!$A:$AE,4,0)</f>
        <v>Falabella - CONTADO / CASH - PE 4414 FALABELLA No 2558700814 Basado en Entregas</v>
      </c>
    </row>
    <row r="511" spans="1:15" x14ac:dyDescent="0.2">
      <c r="A511" s="31">
        <f t="shared" si="7"/>
        <v>510</v>
      </c>
      <c r="B511" s="31" t="str">
        <f>VLOOKUP($A511,'SAP- FACT'!$A:$AE,12,0)</f>
        <v>RODRIGUEZ ANICAMA,MIGUEL JHONATAN</v>
      </c>
      <c r="C511" s="31" t="str">
        <f>VLOOKUP($A511,'SAP- FACT'!$A:$AE,2,0)</f>
        <v>B010-00017565</v>
      </c>
      <c r="D511" s="31" t="str">
        <f>VLOOKUP($A511,'SAP- FACT'!$A:$AE,2,0)</f>
        <v>B010-00017565</v>
      </c>
      <c r="E511" s="32">
        <v>45566</v>
      </c>
      <c r="F511" s="32">
        <f>VLOOKUP($A511,'SAP- FACT'!$A:$AE,5,0)</f>
        <v>45299</v>
      </c>
      <c r="G511" s="32">
        <f>VLOOKUP($A511,'SAP- FACT'!$A:$AE,19,0)</f>
        <v>45299</v>
      </c>
      <c r="H511" s="31" t="s">
        <v>8512</v>
      </c>
      <c r="I511" s="31" t="str">
        <f>VLOOKUP($A511,'SAP- FACT'!$A:$AE,3,0)</f>
        <v>Boleta</v>
      </c>
      <c r="J511" s="31" t="str">
        <f>IF(VLOOKUP($A511,'SAP- FACT'!$A:$AE,15,0)=0,"PEN","USD")</f>
        <v>PEN</v>
      </c>
      <c r="K511" s="31" t="s">
        <v>8499</v>
      </c>
      <c r="L511" s="31">
        <v>1</v>
      </c>
      <c r="M511" s="33">
        <f>IF(J511="PEN",VLOOKUP($A511,'SAP- FACT'!$A:$AE,14,0),VLOOKUP($A511,'SAP- FACT'!$A:$AE,15,0))</f>
        <v>49.5</v>
      </c>
      <c r="N511" s="31" t="str">
        <f>IF(VLOOKUP($A511,'SAP- FACT'!$A:$AE,15,0)=0,"PEN","USD")</f>
        <v>PEN</v>
      </c>
      <c r="O511" s="31" t="str">
        <f>VLOOKUP($A511,'SAP- FACT'!$A:$AE,4,0)</f>
        <v>Falabella - CONTADO / CASH - PE 0045 FALABELLA Basado en Entregas 09-0010-00058</v>
      </c>
    </row>
    <row r="512" spans="1:15" x14ac:dyDescent="0.2">
      <c r="A512" s="31">
        <f t="shared" si="7"/>
        <v>511</v>
      </c>
      <c r="B512" s="31" t="str">
        <f>VLOOKUP($A512,'SAP- FACT'!$A:$AE,12,0)</f>
        <v>HUISA ESCUDERO,CARLA PATRICIA</v>
      </c>
      <c r="C512" s="31" t="str">
        <f>VLOOKUP($A512,'SAP- FACT'!$A:$AE,2,0)</f>
        <v>B010-00019680</v>
      </c>
      <c r="D512" s="31" t="str">
        <f>VLOOKUP($A512,'SAP- FACT'!$A:$AE,2,0)</f>
        <v>B010-00019680</v>
      </c>
      <c r="E512" s="32">
        <v>45566</v>
      </c>
      <c r="F512" s="32">
        <f>VLOOKUP($A512,'SAP- FACT'!$A:$AE,5,0)</f>
        <v>45499</v>
      </c>
      <c r="G512" s="32">
        <f>VLOOKUP($A512,'SAP- FACT'!$A:$AE,19,0)</f>
        <v>45499</v>
      </c>
      <c r="H512" s="31" t="s">
        <v>8512</v>
      </c>
      <c r="I512" s="31" t="str">
        <f>VLOOKUP($A512,'SAP- FACT'!$A:$AE,3,0)</f>
        <v>Boleta</v>
      </c>
      <c r="J512" s="31" t="str">
        <f>IF(VLOOKUP($A512,'SAP- FACT'!$A:$AE,15,0)=0,"PEN","USD")</f>
        <v>PEN</v>
      </c>
      <c r="K512" s="31" t="s">
        <v>8499</v>
      </c>
      <c r="L512" s="31">
        <v>1</v>
      </c>
      <c r="M512" s="33">
        <f>IF(J512="PEN",VLOOKUP($A512,'SAP- FACT'!$A:$AE,14,0),VLOOKUP($A512,'SAP- FACT'!$A:$AE,15,0))</f>
        <v>49.5</v>
      </c>
      <c r="N512" s="31" t="str">
        <f>IF(VLOOKUP($A512,'SAP- FACT'!$A:$AE,15,0)=0,"PEN","USD")</f>
        <v>PEN</v>
      </c>
      <c r="O512" s="31" t="str">
        <f>VLOOKUP($A512,'SAP- FACT'!$A:$AE,4,0)</f>
        <v>Falabella - CONTADO / CASH - PE 3738 FALABELLA No 2533353799 Basado en Entregas</v>
      </c>
    </row>
    <row r="513" spans="1:15" x14ac:dyDescent="0.2">
      <c r="A513" s="31">
        <f t="shared" si="7"/>
        <v>512</v>
      </c>
      <c r="B513" s="31" t="str">
        <f>VLOOKUP($A513,'SAP- FACT'!$A:$AE,12,0)</f>
        <v>BARRIOS AGURTO,JUAN MANUEL</v>
      </c>
      <c r="C513" s="31" t="str">
        <f>VLOOKUP($A513,'SAP- FACT'!$A:$AE,2,0)</f>
        <v>B010-00020108</v>
      </c>
      <c r="D513" s="31" t="str">
        <f>VLOOKUP($A513,'SAP- FACT'!$A:$AE,2,0)</f>
        <v>B010-00020108</v>
      </c>
      <c r="E513" s="32">
        <v>45566</v>
      </c>
      <c r="F513" s="32">
        <f>VLOOKUP($A513,'SAP- FACT'!$A:$AE,5,0)</f>
        <v>45527</v>
      </c>
      <c r="G513" s="32">
        <f>VLOOKUP($A513,'SAP- FACT'!$A:$AE,19,0)</f>
        <v>45527</v>
      </c>
      <c r="H513" s="31" t="s">
        <v>8512</v>
      </c>
      <c r="I513" s="31" t="str">
        <f>VLOOKUP($A513,'SAP- FACT'!$A:$AE,3,0)</f>
        <v>Boleta</v>
      </c>
      <c r="J513" s="31" t="str">
        <f>IF(VLOOKUP($A513,'SAP- FACT'!$A:$AE,15,0)=0,"PEN","USD")</f>
        <v>PEN</v>
      </c>
      <c r="K513" s="31" t="s">
        <v>8499</v>
      </c>
      <c r="L513" s="31">
        <v>1</v>
      </c>
      <c r="M513" s="33">
        <f>IF(J513="PEN",VLOOKUP($A513,'SAP- FACT'!$A:$AE,14,0),VLOOKUP($A513,'SAP- FACT'!$A:$AE,15,0))</f>
        <v>49.5</v>
      </c>
      <c r="N513" s="31" t="str">
        <f>IF(VLOOKUP($A513,'SAP- FACT'!$A:$AE,15,0)=0,"PEN","USD")</f>
        <v>PEN</v>
      </c>
      <c r="O513" s="31" t="str">
        <f>VLOOKUP($A513,'SAP- FACT'!$A:$AE,4,0)</f>
        <v>Falabella - CONTADO / CASH - PE 4331 FALABELLA No 2557752816 Basado en Entregas</v>
      </c>
    </row>
    <row r="514" spans="1:15" x14ac:dyDescent="0.2">
      <c r="A514" s="31">
        <f t="shared" si="7"/>
        <v>513</v>
      </c>
      <c r="B514" s="31" t="str">
        <f>VLOOKUP($A514,'SAP- FACT'!$A:$AE,12,0)</f>
        <v>TOVAR MOLINA,MEILY LISBETH</v>
      </c>
      <c r="C514" s="31" t="str">
        <f>VLOOKUP($A514,'SAP- FACT'!$A:$AE,2,0)</f>
        <v>B010-00020179</v>
      </c>
      <c r="D514" s="31" t="str">
        <f>VLOOKUP($A514,'SAP- FACT'!$A:$AE,2,0)</f>
        <v>B010-00020179</v>
      </c>
      <c r="E514" s="32">
        <v>45566</v>
      </c>
      <c r="F514" s="32">
        <f>VLOOKUP($A514,'SAP- FACT'!$A:$AE,5,0)</f>
        <v>45530</v>
      </c>
      <c r="G514" s="32">
        <f>VLOOKUP($A514,'SAP- FACT'!$A:$AE,19,0)</f>
        <v>45530</v>
      </c>
      <c r="H514" s="31" t="s">
        <v>8512</v>
      </c>
      <c r="I514" s="31" t="str">
        <f>VLOOKUP($A514,'SAP- FACT'!$A:$AE,3,0)</f>
        <v>Boleta</v>
      </c>
      <c r="J514" s="31" t="str">
        <f>IF(VLOOKUP($A514,'SAP- FACT'!$A:$AE,15,0)=0,"PEN","USD")</f>
        <v>PEN</v>
      </c>
      <c r="K514" s="31" t="s">
        <v>8499</v>
      </c>
      <c r="L514" s="31">
        <v>1</v>
      </c>
      <c r="M514" s="33">
        <f>IF(J514="PEN",VLOOKUP($A514,'SAP- FACT'!$A:$AE,14,0),VLOOKUP($A514,'SAP- FACT'!$A:$AE,15,0))</f>
        <v>49.5</v>
      </c>
      <c r="N514" s="31" t="str">
        <f>IF(VLOOKUP($A514,'SAP- FACT'!$A:$AE,15,0)=0,"PEN","USD")</f>
        <v>PEN</v>
      </c>
      <c r="O514" s="31" t="str">
        <f>VLOOKUP($A514,'SAP- FACT'!$A:$AE,4,0)</f>
        <v>Ripley - CONTADO / CASH - PE 4415 RIPLEY n.º 6784807402-A Basado en Entregas</v>
      </c>
    </row>
    <row r="515" spans="1:15" x14ac:dyDescent="0.2">
      <c r="A515" s="31">
        <f t="shared" ref="A515:A578" si="8">ROW()-1</f>
        <v>514</v>
      </c>
      <c r="B515" s="31" t="str">
        <f>VLOOKUP($A515,'SAP- FACT'!$A:$AE,12,0)</f>
        <v>FERNANDEZ VARGAS,NADIA MAGALY</v>
      </c>
      <c r="C515" s="31" t="str">
        <f>VLOOKUP($A515,'SAP- FACT'!$A:$AE,2,0)</f>
        <v>B010-00020265</v>
      </c>
      <c r="D515" s="31" t="str">
        <f>VLOOKUP($A515,'SAP- FACT'!$A:$AE,2,0)</f>
        <v>B010-00020265</v>
      </c>
      <c r="E515" s="32">
        <v>45566</v>
      </c>
      <c r="F515" s="32">
        <f>VLOOKUP($A515,'SAP- FACT'!$A:$AE,5,0)</f>
        <v>45538</v>
      </c>
      <c r="G515" s="32">
        <f>VLOOKUP($A515,'SAP- FACT'!$A:$AE,19,0)</f>
        <v>45538</v>
      </c>
      <c r="H515" s="31" t="s">
        <v>8512</v>
      </c>
      <c r="I515" s="31" t="str">
        <f>VLOOKUP($A515,'SAP- FACT'!$A:$AE,3,0)</f>
        <v>Boleta</v>
      </c>
      <c r="J515" s="31" t="str">
        <f>IF(VLOOKUP($A515,'SAP- FACT'!$A:$AE,15,0)=0,"PEN","USD")</f>
        <v>PEN</v>
      </c>
      <c r="K515" s="31" t="s">
        <v>8499</v>
      </c>
      <c r="L515" s="31">
        <v>1</v>
      </c>
      <c r="M515" s="33">
        <f>IF(J515="PEN",VLOOKUP($A515,'SAP- FACT'!$A:$AE,14,0),VLOOKUP($A515,'SAP- FACT'!$A:$AE,15,0))</f>
        <v>49.5</v>
      </c>
      <c r="N515" s="31" t="str">
        <f>IF(VLOOKUP($A515,'SAP- FACT'!$A:$AE,15,0)=0,"PEN","USD")</f>
        <v>PEN</v>
      </c>
      <c r="O515" s="31" t="str">
        <f>VLOOKUP($A515,'SAP- FACT'!$A:$AE,4,0)</f>
        <v>Falabella - CONTADO / CASH - PE 4556 FALABELLA No 2565211524 Basado en Entregas</v>
      </c>
    </row>
    <row r="516" spans="1:15" x14ac:dyDescent="0.2">
      <c r="A516" s="31">
        <f t="shared" si="8"/>
        <v>515</v>
      </c>
      <c r="B516" s="31" t="str">
        <f>VLOOKUP($A516,'SAP- FACT'!$A:$AE,12,0)</f>
        <v>SALINAS ARAYA,JOHN JAIRO</v>
      </c>
      <c r="C516" s="31" t="str">
        <f>VLOOKUP($A516,'SAP- FACT'!$A:$AE,2,0)</f>
        <v>B010-00020470</v>
      </c>
      <c r="D516" s="31" t="str">
        <f>VLOOKUP($A516,'SAP- FACT'!$A:$AE,2,0)</f>
        <v>B010-00020470</v>
      </c>
      <c r="E516" s="32">
        <v>45566</v>
      </c>
      <c r="F516" s="32">
        <f>VLOOKUP($A516,'SAP- FACT'!$A:$AE,5,0)</f>
        <v>45555</v>
      </c>
      <c r="G516" s="32">
        <f>VLOOKUP($A516,'SAP- FACT'!$A:$AE,19,0)</f>
        <v>45555</v>
      </c>
      <c r="H516" s="31" t="s">
        <v>8512</v>
      </c>
      <c r="I516" s="31" t="str">
        <f>VLOOKUP($A516,'SAP- FACT'!$A:$AE,3,0)</f>
        <v>Boleta</v>
      </c>
      <c r="J516" s="31" t="str">
        <f>IF(VLOOKUP($A516,'SAP- FACT'!$A:$AE,15,0)=0,"PEN","USD")</f>
        <v>PEN</v>
      </c>
      <c r="K516" s="31" t="s">
        <v>8499</v>
      </c>
      <c r="L516" s="31">
        <v>1</v>
      </c>
      <c r="M516" s="33">
        <f>IF(J516="PEN",VLOOKUP($A516,'SAP- FACT'!$A:$AE,14,0),VLOOKUP($A516,'SAP- FACT'!$A:$AE,15,0))</f>
        <v>49.5</v>
      </c>
      <c r="N516" s="31" t="str">
        <f>IF(VLOOKUP($A516,'SAP- FACT'!$A:$AE,15,0)=0,"PEN","USD")</f>
        <v>PEN</v>
      </c>
      <c r="O516" s="31" t="str">
        <f>VLOOKUP($A516,'SAP- FACT'!$A:$AE,4,0)</f>
        <v>Falabella - CONTADO / CASH - PE 4944 FALABELLA No 2579665755 Basado en Entregas</v>
      </c>
    </row>
    <row r="517" spans="1:15" x14ac:dyDescent="0.2">
      <c r="A517" s="31">
        <f t="shared" si="8"/>
        <v>516</v>
      </c>
      <c r="B517" s="31" t="str">
        <f>VLOOKUP($A517,'SAP- FACT'!$A:$AE,12,0)</f>
        <v>LOPEZ ADANAQUE,DARIO ALONSO</v>
      </c>
      <c r="C517" s="31" t="str">
        <f>VLOOKUP($A517,'SAP- FACT'!$A:$AE,2,0)</f>
        <v>B010-00019196</v>
      </c>
      <c r="D517" s="31" t="str">
        <f>VLOOKUP($A517,'SAP- FACT'!$A:$AE,2,0)</f>
        <v>B010-00019196</v>
      </c>
      <c r="E517" s="32">
        <v>45566</v>
      </c>
      <c r="F517" s="32">
        <f>VLOOKUP($A517,'SAP- FACT'!$A:$AE,5,0)</f>
        <v>45448</v>
      </c>
      <c r="G517" s="32">
        <f>VLOOKUP($A517,'SAP- FACT'!$A:$AE,19,0)</f>
        <v>45448</v>
      </c>
      <c r="H517" s="31" t="s">
        <v>8512</v>
      </c>
      <c r="I517" s="31" t="str">
        <f>VLOOKUP($A517,'SAP- FACT'!$A:$AE,3,0)</f>
        <v>Boleta</v>
      </c>
      <c r="J517" s="31" t="str">
        <f>IF(VLOOKUP($A517,'SAP- FACT'!$A:$AE,15,0)=0,"PEN","USD")</f>
        <v>PEN</v>
      </c>
      <c r="K517" s="31" t="s">
        <v>8499</v>
      </c>
      <c r="L517" s="31">
        <v>1</v>
      </c>
      <c r="M517" s="33">
        <f>IF(J517="PEN",VLOOKUP($A517,'SAP- FACT'!$A:$AE,14,0),VLOOKUP($A517,'SAP- FACT'!$A:$AE,15,0))</f>
        <v>49.5</v>
      </c>
      <c r="N517" s="31" t="str">
        <f>IF(VLOOKUP($A517,'SAP- FACT'!$A:$AE,15,0)=0,"PEN","USD")</f>
        <v>PEN</v>
      </c>
      <c r="O517" s="31" t="str">
        <f>VLOOKUP($A517,'SAP- FACT'!$A:$AE,4,0)</f>
        <v>Falabella - CONTADO / CASH - PE 2783 FALABELLA Basado en Entregas 09-0007-00000</v>
      </c>
    </row>
    <row r="518" spans="1:15" x14ac:dyDescent="0.2">
      <c r="A518" s="31">
        <f t="shared" si="8"/>
        <v>517</v>
      </c>
      <c r="B518" s="31" t="str">
        <f>VLOOKUP($A518,'SAP- FACT'!$A:$AE,12,0)</f>
        <v>MENDOZA JUAREZ,CYNTHIA JULISSA</v>
      </c>
      <c r="C518" s="31" t="str">
        <f>VLOOKUP($A518,'SAP- FACT'!$A:$AE,2,0)</f>
        <v>B010-00016461</v>
      </c>
      <c r="D518" s="31" t="str">
        <f>VLOOKUP($A518,'SAP- FACT'!$A:$AE,2,0)</f>
        <v>B010-00016461</v>
      </c>
      <c r="E518" s="32">
        <v>45566</v>
      </c>
      <c r="F518" s="32">
        <f>VLOOKUP($A518,'SAP- FACT'!$A:$AE,5,0)</f>
        <v>45196</v>
      </c>
      <c r="G518" s="32">
        <f>VLOOKUP($A518,'SAP- FACT'!$A:$AE,19,0)</f>
        <v>45196</v>
      </c>
      <c r="H518" s="31" t="s">
        <v>8512</v>
      </c>
      <c r="I518" s="31" t="str">
        <f>VLOOKUP($A518,'SAP- FACT'!$A:$AE,3,0)</f>
        <v>Boleta</v>
      </c>
      <c r="J518" s="31" t="str">
        <f>IF(VLOOKUP($A518,'SAP- FACT'!$A:$AE,15,0)=0,"PEN","USD")</f>
        <v>PEN</v>
      </c>
      <c r="K518" s="31" t="s">
        <v>8499</v>
      </c>
      <c r="L518" s="31">
        <v>1</v>
      </c>
      <c r="M518" s="33">
        <f>IF(J518="PEN",VLOOKUP($A518,'SAP- FACT'!$A:$AE,14,0),VLOOKUP($A518,'SAP- FACT'!$A:$AE,15,0))</f>
        <v>49.5</v>
      </c>
      <c r="N518" s="31" t="str">
        <f>IF(VLOOKUP($A518,'SAP- FACT'!$A:$AE,15,0)=0,"PEN","USD")</f>
        <v>PEN</v>
      </c>
      <c r="O518" s="31" t="str">
        <f>VLOOKUP($A518,'SAP- FACT'!$A:$AE,4,0)</f>
        <v>Falabella - CONTADO / CASH - 230004234 Basado en Entregas 09-0010-00056944.</v>
      </c>
    </row>
    <row r="519" spans="1:15" x14ac:dyDescent="0.2">
      <c r="A519" s="31">
        <f t="shared" si="8"/>
        <v>518</v>
      </c>
      <c r="B519" s="31" t="str">
        <f>VLOOKUP($A519,'SAP- FACT'!$A:$AE,12,0)</f>
        <v>LOPEZ CRUZ,ESTEFANY CATHERINE</v>
      </c>
      <c r="C519" s="31" t="str">
        <f>VLOOKUP($A519,'SAP- FACT'!$A:$AE,2,0)</f>
        <v>B010-00015446</v>
      </c>
      <c r="D519" s="31" t="str">
        <f>VLOOKUP($A519,'SAP- FACT'!$A:$AE,2,0)</f>
        <v>B010-00015446</v>
      </c>
      <c r="E519" s="32">
        <v>45566</v>
      </c>
      <c r="F519" s="32">
        <f>VLOOKUP($A519,'SAP- FACT'!$A:$AE,5,0)</f>
        <v>45096</v>
      </c>
      <c r="G519" s="32">
        <f>VLOOKUP($A519,'SAP- FACT'!$A:$AE,19,0)</f>
        <v>45096</v>
      </c>
      <c r="H519" s="31" t="s">
        <v>8512</v>
      </c>
      <c r="I519" s="31" t="str">
        <f>VLOOKUP($A519,'SAP- FACT'!$A:$AE,3,0)</f>
        <v>Boleta</v>
      </c>
      <c r="J519" s="31" t="str">
        <f>IF(VLOOKUP($A519,'SAP- FACT'!$A:$AE,15,0)=0,"PEN","USD")</f>
        <v>PEN</v>
      </c>
      <c r="K519" s="31" t="s">
        <v>8499</v>
      </c>
      <c r="L519" s="31">
        <v>1</v>
      </c>
      <c r="M519" s="33">
        <f>IF(J519="PEN",VLOOKUP($A519,'SAP- FACT'!$A:$AE,14,0),VLOOKUP($A519,'SAP- FACT'!$A:$AE,15,0))</f>
        <v>49.5</v>
      </c>
      <c r="N519" s="31" t="str">
        <f>IF(VLOOKUP($A519,'SAP- FACT'!$A:$AE,15,0)=0,"PEN","USD")</f>
        <v>PEN</v>
      </c>
      <c r="O519" s="31" t="str">
        <f>VLOOKUP($A519,'SAP- FACT'!$A:$AE,4,0)</f>
        <v>Falabella - CONTADO / CASH - 230002541 Basado en Entregas 09-0010-00055410.</v>
      </c>
    </row>
    <row r="520" spans="1:15" x14ac:dyDescent="0.2">
      <c r="A520" s="31">
        <f t="shared" si="8"/>
        <v>519</v>
      </c>
      <c r="B520" s="31" t="str">
        <f>VLOOKUP($A520,'SAP- FACT'!$A:$AE,12,0)</f>
        <v>GARCIA JIBAJA,JEFFREY JHOAN</v>
      </c>
      <c r="C520" s="31" t="str">
        <f>VLOOKUP($A520,'SAP- FACT'!$A:$AE,2,0)</f>
        <v>B010-00017680</v>
      </c>
      <c r="D520" s="31" t="str">
        <f>VLOOKUP($A520,'SAP- FACT'!$A:$AE,2,0)</f>
        <v>B010-00017680</v>
      </c>
      <c r="E520" s="32">
        <v>45566</v>
      </c>
      <c r="F520" s="32">
        <f>VLOOKUP($A520,'SAP- FACT'!$A:$AE,5,0)</f>
        <v>45313</v>
      </c>
      <c r="G520" s="32">
        <f>VLOOKUP($A520,'SAP- FACT'!$A:$AE,19,0)</f>
        <v>45313</v>
      </c>
      <c r="H520" s="31" t="s">
        <v>8512</v>
      </c>
      <c r="I520" s="31" t="str">
        <f>VLOOKUP($A520,'SAP- FACT'!$A:$AE,3,0)</f>
        <v>Boleta</v>
      </c>
      <c r="J520" s="31" t="str">
        <f>IF(VLOOKUP($A520,'SAP- FACT'!$A:$AE,15,0)=0,"PEN","USD")</f>
        <v>PEN</v>
      </c>
      <c r="K520" s="31" t="s">
        <v>8499</v>
      </c>
      <c r="L520" s="31">
        <v>1</v>
      </c>
      <c r="M520" s="33">
        <f>IF(J520="PEN",VLOOKUP($A520,'SAP- FACT'!$A:$AE,14,0),VLOOKUP($A520,'SAP- FACT'!$A:$AE,15,0))</f>
        <v>49.5</v>
      </c>
      <c r="N520" s="31" t="str">
        <f>IF(VLOOKUP($A520,'SAP- FACT'!$A:$AE,15,0)=0,"PEN","USD")</f>
        <v>PEN</v>
      </c>
      <c r="O520" s="31" t="str">
        <f>VLOOKUP($A520,'SAP- FACT'!$A:$AE,4,0)</f>
        <v>Falabella - CONTADO / CASH - PE 0268 FALABELLA Basado en Entregas 09-0010-00058</v>
      </c>
    </row>
    <row r="521" spans="1:15" x14ac:dyDescent="0.2">
      <c r="A521" s="31">
        <f t="shared" si="8"/>
        <v>520</v>
      </c>
      <c r="B521" s="31" t="str">
        <f>VLOOKUP($A521,'SAP- FACT'!$A:$AE,12,0)</f>
        <v>SANCHEZ SECLEN,GABY DEL MILAGRO</v>
      </c>
      <c r="C521" s="31" t="str">
        <f>VLOOKUP($A521,'SAP- FACT'!$A:$AE,2,0)</f>
        <v>B010-00018142</v>
      </c>
      <c r="D521" s="31" t="str">
        <f>VLOOKUP($A521,'SAP- FACT'!$A:$AE,2,0)</f>
        <v>B010-00018142</v>
      </c>
      <c r="E521" s="32">
        <v>45566</v>
      </c>
      <c r="F521" s="32">
        <f>VLOOKUP($A521,'SAP- FACT'!$A:$AE,5,0)</f>
        <v>45362</v>
      </c>
      <c r="G521" s="32">
        <f>VLOOKUP($A521,'SAP- FACT'!$A:$AE,19,0)</f>
        <v>45362</v>
      </c>
      <c r="H521" s="31" t="s">
        <v>8512</v>
      </c>
      <c r="I521" s="31" t="str">
        <f>VLOOKUP($A521,'SAP- FACT'!$A:$AE,3,0)</f>
        <v>Boleta</v>
      </c>
      <c r="J521" s="31" t="str">
        <f>IF(VLOOKUP($A521,'SAP- FACT'!$A:$AE,15,0)=0,"PEN","USD")</f>
        <v>PEN</v>
      </c>
      <c r="K521" s="31" t="s">
        <v>8499</v>
      </c>
      <c r="L521" s="31">
        <v>1</v>
      </c>
      <c r="M521" s="33">
        <f>IF(J521="PEN",VLOOKUP($A521,'SAP- FACT'!$A:$AE,14,0),VLOOKUP($A521,'SAP- FACT'!$A:$AE,15,0))</f>
        <v>49.5</v>
      </c>
      <c r="N521" s="31" t="str">
        <f>IF(VLOOKUP($A521,'SAP- FACT'!$A:$AE,15,0)=0,"PEN","USD")</f>
        <v>PEN</v>
      </c>
      <c r="O521" s="31" t="str">
        <f>VLOOKUP($A521,'SAP- FACT'!$A:$AE,4,0)</f>
        <v>Falabella - CONTADO / CASH - Entregas - CMK073060400 Basado en Entregas 09-0010</v>
      </c>
    </row>
    <row r="522" spans="1:15" x14ac:dyDescent="0.2">
      <c r="A522" s="31">
        <f t="shared" si="8"/>
        <v>521</v>
      </c>
      <c r="B522" s="31" t="str">
        <f>VLOOKUP($A522,'SAP- FACT'!$A:$AE,12,0)</f>
        <v>AREVALO CHUJANDAMA,CONY X</v>
      </c>
      <c r="C522" s="31" t="str">
        <f>VLOOKUP($A522,'SAP- FACT'!$A:$AE,2,0)</f>
        <v>B010-00019929</v>
      </c>
      <c r="D522" s="31" t="str">
        <f>VLOOKUP($A522,'SAP- FACT'!$A:$AE,2,0)</f>
        <v>B010-00019929</v>
      </c>
      <c r="E522" s="32">
        <v>45566</v>
      </c>
      <c r="F522" s="32">
        <f>VLOOKUP($A522,'SAP- FACT'!$A:$AE,5,0)</f>
        <v>45512</v>
      </c>
      <c r="G522" s="32">
        <f>VLOOKUP($A522,'SAP- FACT'!$A:$AE,19,0)</f>
        <v>45512</v>
      </c>
      <c r="H522" s="31" t="s">
        <v>8512</v>
      </c>
      <c r="I522" s="31" t="str">
        <f>VLOOKUP($A522,'SAP- FACT'!$A:$AE,3,0)</f>
        <v>Boleta</v>
      </c>
      <c r="J522" s="31" t="str">
        <f>IF(VLOOKUP($A522,'SAP- FACT'!$A:$AE,15,0)=0,"PEN","USD")</f>
        <v>PEN</v>
      </c>
      <c r="K522" s="31" t="s">
        <v>8499</v>
      </c>
      <c r="L522" s="31">
        <v>1</v>
      </c>
      <c r="M522" s="33">
        <f>IF(J522="PEN",VLOOKUP($A522,'SAP- FACT'!$A:$AE,14,0),VLOOKUP($A522,'SAP- FACT'!$A:$AE,15,0))</f>
        <v>49.5</v>
      </c>
      <c r="N522" s="31" t="str">
        <f>IF(VLOOKUP($A522,'SAP- FACT'!$A:$AE,15,0)=0,"PEN","USD")</f>
        <v>PEN</v>
      </c>
      <c r="O522" s="31" t="str">
        <f>VLOOKUP($A522,'SAP- FACT'!$A:$AE,4,0)</f>
        <v>Falabella - CONTADO / CASH - PE 3998 FALABELLA No 2546611572 Basado en Entregas</v>
      </c>
    </row>
    <row r="523" spans="1:15" x14ac:dyDescent="0.2">
      <c r="A523" s="31">
        <f t="shared" si="8"/>
        <v>522</v>
      </c>
      <c r="B523" s="31" t="str">
        <f>VLOOKUP($A523,'SAP- FACT'!$A:$AE,12,0)</f>
        <v>Flores Cruz Geraldine</v>
      </c>
      <c r="C523" s="31" t="str">
        <f>VLOOKUP($A523,'SAP- FACT'!$A:$AE,2,0)</f>
        <v>B010-00019630</v>
      </c>
      <c r="D523" s="31" t="str">
        <f>VLOOKUP($A523,'SAP- FACT'!$A:$AE,2,0)</f>
        <v>B010-00019630</v>
      </c>
      <c r="E523" s="32">
        <v>45566</v>
      </c>
      <c r="F523" s="32">
        <f>VLOOKUP($A523,'SAP- FACT'!$A:$AE,5,0)</f>
        <v>45495</v>
      </c>
      <c r="G523" s="32">
        <f>VLOOKUP($A523,'SAP- FACT'!$A:$AE,19,0)</f>
        <v>45495</v>
      </c>
      <c r="H523" s="31" t="s">
        <v>8512</v>
      </c>
      <c r="I523" s="31" t="str">
        <f>VLOOKUP($A523,'SAP- FACT'!$A:$AE,3,0)</f>
        <v>Boleta</v>
      </c>
      <c r="J523" s="31" t="str">
        <f>IF(VLOOKUP($A523,'SAP- FACT'!$A:$AE,15,0)=0,"PEN","USD")</f>
        <v>PEN</v>
      </c>
      <c r="K523" s="31" t="s">
        <v>8499</v>
      </c>
      <c r="L523" s="31">
        <v>1</v>
      </c>
      <c r="M523" s="33">
        <f>IF(J523="PEN",VLOOKUP($A523,'SAP- FACT'!$A:$AE,14,0),VLOOKUP($A523,'SAP- FACT'!$A:$AE,15,0))</f>
        <v>49.5</v>
      </c>
      <c r="N523" s="31" t="str">
        <f>IF(VLOOKUP($A523,'SAP- FACT'!$A:$AE,15,0)=0,"PEN","USD")</f>
        <v>PEN</v>
      </c>
      <c r="O523" s="31" t="str">
        <f>VLOOKUP($A523,'SAP- FACT'!$A:$AE,4,0)</f>
        <v>Falabella - CONTADO / CASH - PE 3644 FALABELLA No 2528395430 Basado en Entregas</v>
      </c>
    </row>
    <row r="524" spans="1:15" x14ac:dyDescent="0.2">
      <c r="A524" s="31">
        <f t="shared" si="8"/>
        <v>523</v>
      </c>
      <c r="B524" s="31" t="str">
        <f>VLOOKUP($A524,'SAP- FACT'!$A:$AE,12,0)</f>
        <v>HUAMANCAJA CARDENAS,URSULA</v>
      </c>
      <c r="C524" s="31" t="str">
        <f>VLOOKUP($A524,'SAP- FACT'!$A:$AE,2,0)</f>
        <v>B010-00019073</v>
      </c>
      <c r="D524" s="31" t="str">
        <f>VLOOKUP($A524,'SAP- FACT'!$A:$AE,2,0)</f>
        <v>B010-00019073</v>
      </c>
      <c r="E524" s="32">
        <v>45566</v>
      </c>
      <c r="F524" s="32">
        <f>VLOOKUP($A524,'SAP- FACT'!$A:$AE,5,0)</f>
        <v>45443</v>
      </c>
      <c r="G524" s="32">
        <f>VLOOKUP($A524,'SAP- FACT'!$A:$AE,19,0)</f>
        <v>45443</v>
      </c>
      <c r="H524" s="31" t="s">
        <v>8512</v>
      </c>
      <c r="I524" s="31" t="str">
        <f>VLOOKUP($A524,'SAP- FACT'!$A:$AE,3,0)</f>
        <v>Boleta</v>
      </c>
      <c r="J524" s="31" t="str">
        <f>IF(VLOOKUP($A524,'SAP- FACT'!$A:$AE,15,0)=0,"PEN","USD")</f>
        <v>PEN</v>
      </c>
      <c r="K524" s="31" t="s">
        <v>8499</v>
      </c>
      <c r="L524" s="31">
        <v>1</v>
      </c>
      <c r="M524" s="33">
        <f>IF(J524="PEN",VLOOKUP($A524,'SAP- FACT'!$A:$AE,14,0),VLOOKUP($A524,'SAP- FACT'!$A:$AE,15,0))</f>
        <v>50</v>
      </c>
      <c r="N524" s="31" t="str">
        <f>IF(VLOOKUP($A524,'SAP- FACT'!$A:$AE,15,0)=0,"PEN","USD")</f>
        <v>PEN</v>
      </c>
      <c r="O524" s="31" t="str">
        <f>VLOOKUP($A524,'SAP- FACT'!$A:$AE,4,0)</f>
        <v xml:space="preserve"> - CONTADO / CASH - Facturas clientes - ERCAGV000691</v>
      </c>
    </row>
    <row r="525" spans="1:15" x14ac:dyDescent="0.2">
      <c r="A525" s="31">
        <f t="shared" si="8"/>
        <v>524</v>
      </c>
      <c r="B525" s="31" t="str">
        <f>VLOOKUP($A525,'SAP- FACT'!$A:$AE,12,0)</f>
        <v>ORTEGA HUANÉ SOLEDAD</v>
      </c>
      <c r="C525" s="31" t="str">
        <f>VLOOKUP($A525,'SAP- FACT'!$A:$AE,2,0)</f>
        <v>B010-00019858</v>
      </c>
      <c r="D525" s="31" t="str">
        <f>VLOOKUP($A525,'SAP- FACT'!$A:$AE,2,0)</f>
        <v>B010-00019858</v>
      </c>
      <c r="E525" s="32">
        <v>45566</v>
      </c>
      <c r="F525" s="32">
        <f>VLOOKUP($A525,'SAP- FACT'!$A:$AE,5,0)</f>
        <v>45506</v>
      </c>
      <c r="G525" s="32">
        <f>VLOOKUP($A525,'SAP- FACT'!$A:$AE,19,0)</f>
        <v>45506</v>
      </c>
      <c r="H525" s="31" t="s">
        <v>8512</v>
      </c>
      <c r="I525" s="31" t="str">
        <f>VLOOKUP($A525,'SAP- FACT'!$A:$AE,3,0)</f>
        <v>Boleta</v>
      </c>
      <c r="J525" s="31" t="str">
        <f>IF(VLOOKUP($A525,'SAP- FACT'!$A:$AE,15,0)=0,"PEN","USD")</f>
        <v>PEN</v>
      </c>
      <c r="K525" s="31" t="s">
        <v>8499</v>
      </c>
      <c r="L525" s="31">
        <v>1</v>
      </c>
      <c r="M525" s="33">
        <f>IF(J525="PEN",VLOOKUP($A525,'SAP- FACT'!$A:$AE,14,0),VLOOKUP($A525,'SAP- FACT'!$A:$AE,15,0))</f>
        <v>50.4</v>
      </c>
      <c r="N525" s="31" t="str">
        <f>IF(VLOOKUP($A525,'SAP- FACT'!$A:$AE,15,0)=0,"PEN","USD")</f>
        <v>PEN</v>
      </c>
      <c r="O525" s="31" t="str">
        <f>VLOOKUP($A525,'SAP- FACT'!$A:$AE,4,0)</f>
        <v>Ecom - CONTADO / CASH - PE 3883 TEL: 966687146 RECOJO Basado en Pedidos de</v>
      </c>
    </row>
    <row r="526" spans="1:15" x14ac:dyDescent="0.2">
      <c r="A526" s="31">
        <f t="shared" si="8"/>
        <v>525</v>
      </c>
      <c r="B526" s="31" t="str">
        <f>VLOOKUP($A526,'SAP- FACT'!$A:$AE,12,0)</f>
        <v>GIL BECERRA JOSE LUIS</v>
      </c>
      <c r="C526" s="31" t="str">
        <f>VLOOKUP($A526,'SAP- FACT'!$A:$AE,2,0)</f>
        <v>B010-00019380</v>
      </c>
      <c r="D526" s="31" t="str">
        <f>VLOOKUP($A526,'SAP- FACT'!$A:$AE,2,0)</f>
        <v>B010-00019380</v>
      </c>
      <c r="E526" s="32">
        <v>45566</v>
      </c>
      <c r="F526" s="32">
        <f>VLOOKUP($A526,'SAP- FACT'!$A:$AE,5,0)</f>
        <v>45471</v>
      </c>
      <c r="G526" s="32">
        <f>VLOOKUP($A526,'SAP- FACT'!$A:$AE,19,0)</f>
        <v>45471</v>
      </c>
      <c r="H526" s="31" t="s">
        <v>8512</v>
      </c>
      <c r="I526" s="31" t="str">
        <f>VLOOKUP($A526,'SAP- FACT'!$A:$AE,3,0)</f>
        <v>Boleta</v>
      </c>
      <c r="J526" s="31" t="str">
        <f>IF(VLOOKUP($A526,'SAP- FACT'!$A:$AE,15,0)=0,"PEN","USD")</f>
        <v>PEN</v>
      </c>
      <c r="K526" s="31" t="s">
        <v>8499</v>
      </c>
      <c r="L526" s="31">
        <v>1</v>
      </c>
      <c r="M526" s="33">
        <f>IF(J526="PEN",VLOOKUP($A526,'SAP- FACT'!$A:$AE,14,0),VLOOKUP($A526,'SAP- FACT'!$A:$AE,15,0))</f>
        <v>51.06</v>
      </c>
      <c r="N526" s="31" t="str">
        <f>IF(VLOOKUP($A526,'SAP- FACT'!$A:$AE,15,0)=0,"PEN","USD")</f>
        <v>PEN</v>
      </c>
      <c r="O526" s="31" t="str">
        <f>VLOOKUP($A526,'SAP- FACT'!$A:$AE,4,0)</f>
        <v>Venta Asistida - CONTADO / CASH - PE 3171 TEL: 959521795 Basado en Entregas 09-0007-</v>
      </c>
    </row>
    <row r="527" spans="1:15" x14ac:dyDescent="0.2">
      <c r="A527" s="31">
        <f t="shared" si="8"/>
        <v>526</v>
      </c>
      <c r="B527" s="31" t="str">
        <f>VLOOKUP($A527,'SAP- FACT'!$A:$AE,12,0)</f>
        <v>YALI ZURITA,JIMENA REGINA</v>
      </c>
      <c r="C527" s="31" t="str">
        <f>VLOOKUP($A527,'SAP- FACT'!$A:$AE,2,0)</f>
        <v>B010-00020412</v>
      </c>
      <c r="D527" s="31" t="str">
        <f>VLOOKUP($A527,'SAP- FACT'!$A:$AE,2,0)</f>
        <v>B010-00020412</v>
      </c>
      <c r="E527" s="32">
        <v>45566</v>
      </c>
      <c r="F527" s="32">
        <f>VLOOKUP($A527,'SAP- FACT'!$A:$AE,5,0)</f>
        <v>45551</v>
      </c>
      <c r="G527" s="32">
        <f>VLOOKUP($A527,'SAP- FACT'!$A:$AE,19,0)</f>
        <v>45551</v>
      </c>
      <c r="H527" s="31" t="s">
        <v>8512</v>
      </c>
      <c r="I527" s="31" t="str">
        <f>VLOOKUP($A527,'SAP- FACT'!$A:$AE,3,0)</f>
        <v>Boleta</v>
      </c>
      <c r="J527" s="31" t="str">
        <f>IF(VLOOKUP($A527,'SAP- FACT'!$A:$AE,15,0)=0,"PEN","USD")</f>
        <v>PEN</v>
      </c>
      <c r="K527" s="31" t="s">
        <v>8499</v>
      </c>
      <c r="L527" s="31">
        <v>1</v>
      </c>
      <c r="M527" s="33">
        <f>IF(J527="PEN",VLOOKUP($A527,'SAP- FACT'!$A:$AE,14,0),VLOOKUP($A527,'SAP- FACT'!$A:$AE,15,0))</f>
        <v>51.29</v>
      </c>
      <c r="N527" s="31" t="str">
        <f>IF(VLOOKUP($A527,'SAP- FACT'!$A:$AE,15,0)=0,"PEN","USD")</f>
        <v>PEN</v>
      </c>
      <c r="O527" s="31" t="str">
        <f>VLOOKUP($A527,'SAP- FACT'!$A:$AE,4,0)</f>
        <v>Ripley - CONTADO / CASH - PE 4830 RIPLEYn.º 6806503001-A Basado en Entregas</v>
      </c>
    </row>
    <row r="528" spans="1:15" x14ac:dyDescent="0.2">
      <c r="A528" s="31">
        <f t="shared" si="8"/>
        <v>527</v>
      </c>
      <c r="B528" s="31" t="str">
        <f>VLOOKUP($A528,'SAP- FACT'!$A:$AE,12,0)</f>
        <v>DIAZ RIVERO FABIAN</v>
      </c>
      <c r="C528" s="31" t="str">
        <f>VLOOKUP($A528,'SAP- FACT'!$A:$AE,2,0)</f>
        <v>B010-00020465</v>
      </c>
      <c r="D528" s="31" t="str">
        <f>VLOOKUP($A528,'SAP- FACT'!$A:$AE,2,0)</f>
        <v>B010-00020465</v>
      </c>
      <c r="E528" s="32">
        <v>45566</v>
      </c>
      <c r="F528" s="32">
        <f>VLOOKUP($A528,'SAP- FACT'!$A:$AE,5,0)</f>
        <v>45554</v>
      </c>
      <c r="G528" s="32">
        <f>VLOOKUP($A528,'SAP- FACT'!$A:$AE,19,0)</f>
        <v>45554</v>
      </c>
      <c r="H528" s="31" t="s">
        <v>8512</v>
      </c>
      <c r="I528" s="31" t="str">
        <f>VLOOKUP($A528,'SAP- FACT'!$A:$AE,3,0)</f>
        <v>Boleta</v>
      </c>
      <c r="J528" s="31" t="str">
        <f>IF(VLOOKUP($A528,'SAP- FACT'!$A:$AE,15,0)=0,"PEN","USD")</f>
        <v>PEN</v>
      </c>
      <c r="K528" s="31" t="s">
        <v>8499</v>
      </c>
      <c r="L528" s="31">
        <v>1</v>
      </c>
      <c r="M528" s="33">
        <f>IF(J528="PEN",VLOOKUP($A528,'SAP- FACT'!$A:$AE,14,0),VLOOKUP($A528,'SAP- FACT'!$A:$AE,15,0))</f>
        <v>51.29</v>
      </c>
      <c r="N528" s="31" t="str">
        <f>IF(VLOOKUP($A528,'SAP- FACT'!$A:$AE,15,0)=0,"PEN","USD")</f>
        <v>PEN</v>
      </c>
      <c r="O528" s="31" t="str">
        <f>VLOOKUP($A528,'SAP- FACT'!$A:$AE,4,0)</f>
        <v>Ripley - CONTADO / CASH - PE 4928 RIPLEY n.º 6809279001-A Basado en Entregas</v>
      </c>
    </row>
    <row r="529" spans="1:15" x14ac:dyDescent="0.2">
      <c r="A529" s="31">
        <f t="shared" si="8"/>
        <v>528</v>
      </c>
      <c r="B529" s="31" t="str">
        <f>VLOOKUP($A529,'SAP- FACT'!$A:$AE,12,0)</f>
        <v>MORALES TARAZONA,CARMEN JOHANA</v>
      </c>
      <c r="C529" s="31" t="str">
        <f>VLOOKUP($A529,'SAP- FACT'!$A:$AE,2,0)</f>
        <v>B010-00020442</v>
      </c>
      <c r="D529" s="31" t="str">
        <f>VLOOKUP($A529,'SAP- FACT'!$A:$AE,2,0)</f>
        <v>B010-00020442</v>
      </c>
      <c r="E529" s="32">
        <v>45566</v>
      </c>
      <c r="F529" s="32">
        <f>VLOOKUP($A529,'SAP- FACT'!$A:$AE,5,0)</f>
        <v>45554</v>
      </c>
      <c r="G529" s="32">
        <f>VLOOKUP($A529,'SAP- FACT'!$A:$AE,19,0)</f>
        <v>45584</v>
      </c>
      <c r="H529" s="31" t="s">
        <v>8512</v>
      </c>
      <c r="I529" s="31" t="str">
        <f>VLOOKUP($A529,'SAP- FACT'!$A:$AE,3,0)</f>
        <v>Boleta</v>
      </c>
      <c r="J529" s="31" t="str">
        <f>IF(VLOOKUP($A529,'SAP- FACT'!$A:$AE,15,0)=0,"PEN","USD")</f>
        <v>PEN</v>
      </c>
      <c r="K529" s="31" t="s">
        <v>8499</v>
      </c>
      <c r="L529" s="31">
        <v>1</v>
      </c>
      <c r="M529" s="33">
        <f>IF(J529="PEN",VLOOKUP($A529,'SAP- FACT'!$A:$AE,14,0),VLOOKUP($A529,'SAP- FACT'!$A:$AE,15,0))</f>
        <v>52.16</v>
      </c>
      <c r="N529" s="31" t="str">
        <f>IF(VLOOKUP($A529,'SAP- FACT'!$A:$AE,15,0)=0,"PEN","USD")</f>
        <v>PEN</v>
      </c>
      <c r="O529" s="31" t="str">
        <f>VLOOKUP($A529,'SAP- FACT'!$A:$AE,4,0)</f>
        <v>Nacional - CREDITO 30 DIAS / CREDIT 30 DAYS - Ofertas de ventas - ERCAGV000359PEDIDO 4886 Basad</v>
      </c>
    </row>
    <row r="530" spans="1:15" x14ac:dyDescent="0.2">
      <c r="A530" s="31">
        <f t="shared" si="8"/>
        <v>529</v>
      </c>
      <c r="B530" s="31" t="str">
        <f>VLOOKUP($A530,'SAP- FACT'!$A:$AE,12,0)</f>
        <v>Guia Ventura Nicole</v>
      </c>
      <c r="C530" s="31" t="str">
        <f>VLOOKUP($A530,'SAP- FACT'!$A:$AE,2,0)</f>
        <v>B010-00020555</v>
      </c>
      <c r="D530" s="31" t="str">
        <f>VLOOKUP($A530,'SAP- FACT'!$A:$AE,2,0)</f>
        <v>B010-00020555</v>
      </c>
      <c r="E530" s="32">
        <v>45566</v>
      </c>
      <c r="F530" s="32">
        <f>VLOOKUP($A530,'SAP- FACT'!$A:$AE,5,0)</f>
        <v>45565</v>
      </c>
      <c r="G530" s="32">
        <f>VLOOKUP($A530,'SAP- FACT'!$A:$AE,19,0)</f>
        <v>45565</v>
      </c>
      <c r="H530" s="31" t="s">
        <v>8512</v>
      </c>
      <c r="I530" s="31" t="str">
        <f>VLOOKUP($A530,'SAP- FACT'!$A:$AE,3,0)</f>
        <v>Boleta</v>
      </c>
      <c r="J530" s="31" t="str">
        <f>IF(VLOOKUP($A530,'SAP- FACT'!$A:$AE,15,0)=0,"PEN","USD")</f>
        <v>PEN</v>
      </c>
      <c r="K530" s="31" t="s">
        <v>8499</v>
      </c>
      <c r="L530" s="31">
        <v>1</v>
      </c>
      <c r="M530" s="33">
        <f>IF(J530="PEN",VLOOKUP($A530,'SAP- FACT'!$A:$AE,14,0),VLOOKUP($A530,'SAP- FACT'!$A:$AE,15,0))</f>
        <v>52.5</v>
      </c>
      <c r="N530" s="31" t="str">
        <f>IF(VLOOKUP($A530,'SAP- FACT'!$A:$AE,15,0)=0,"PEN","USD")</f>
        <v>PEN</v>
      </c>
      <c r="O530" s="31" t="str">
        <f>VLOOKUP($A530,'SAP- FACT'!$A:$AE,4,0)</f>
        <v>Promart - Intercorp - CONTADO / CASH - PE 5165 PROMART 1465587990692-01 Basado en Entrega</v>
      </c>
    </row>
    <row r="531" spans="1:15" x14ac:dyDescent="0.2">
      <c r="A531" s="31">
        <f t="shared" si="8"/>
        <v>530</v>
      </c>
      <c r="B531" s="31" t="str">
        <f>VLOOKUP($A531,'SAP- FACT'!$A:$AE,12,0)</f>
        <v>OBANDO PLASENCIA,JOSE ESMILDOR</v>
      </c>
      <c r="C531" s="31" t="str">
        <f>VLOOKUP($A531,'SAP- FACT'!$A:$AE,2,0)</f>
        <v>B010-00018924</v>
      </c>
      <c r="D531" s="31" t="str">
        <f>VLOOKUP($A531,'SAP- FACT'!$A:$AE,2,0)</f>
        <v>B010-00018924</v>
      </c>
      <c r="E531" s="32">
        <v>45566</v>
      </c>
      <c r="F531" s="32">
        <f>VLOOKUP($A531,'SAP- FACT'!$A:$AE,5,0)</f>
        <v>45433</v>
      </c>
      <c r="G531" s="32">
        <f>VLOOKUP($A531,'SAP- FACT'!$A:$AE,19,0)</f>
        <v>45433</v>
      </c>
      <c r="H531" s="31" t="s">
        <v>8512</v>
      </c>
      <c r="I531" s="31" t="str">
        <f>VLOOKUP($A531,'SAP- FACT'!$A:$AE,3,0)</f>
        <v>Boleta</v>
      </c>
      <c r="J531" s="31" t="str">
        <f>IF(VLOOKUP($A531,'SAP- FACT'!$A:$AE,15,0)=0,"PEN","USD")</f>
        <v>PEN</v>
      </c>
      <c r="K531" s="31" t="s">
        <v>8499</v>
      </c>
      <c r="L531" s="31">
        <v>1</v>
      </c>
      <c r="M531" s="33">
        <f>IF(J531="PEN",VLOOKUP($A531,'SAP- FACT'!$A:$AE,14,0),VLOOKUP($A531,'SAP- FACT'!$A:$AE,15,0))</f>
        <v>52.57</v>
      </c>
      <c r="N531" s="31" t="str">
        <f>IF(VLOOKUP($A531,'SAP- FACT'!$A:$AE,15,0)=0,"PEN","USD")</f>
        <v>PEN</v>
      </c>
      <c r="O531" s="31" t="str">
        <f>VLOOKUP($A531,'SAP- FACT'!$A:$AE,4,0)</f>
        <v>Venta Asistida - CONTADO / CASH - PE 2480 RECOGE: José Esmildor Obando Plasencia DNI</v>
      </c>
    </row>
    <row r="532" spans="1:15" x14ac:dyDescent="0.2">
      <c r="A532" s="31">
        <f t="shared" si="8"/>
        <v>531</v>
      </c>
      <c r="B532" s="31" t="str">
        <f>VLOOKUP($A532,'SAP- FACT'!$A:$AE,12,0)</f>
        <v>COCHACHIN HUANEY,LIIA VIOLETA</v>
      </c>
      <c r="C532" s="31" t="str">
        <f>VLOOKUP($A532,'SAP- FACT'!$A:$AE,2,0)</f>
        <v>B010-00020198</v>
      </c>
      <c r="D532" s="31" t="str">
        <f>VLOOKUP($A532,'SAP- FACT'!$A:$AE,2,0)</f>
        <v>B010-00020198</v>
      </c>
      <c r="E532" s="32">
        <v>45566</v>
      </c>
      <c r="F532" s="32">
        <f>VLOOKUP($A532,'SAP- FACT'!$A:$AE,5,0)</f>
        <v>45531</v>
      </c>
      <c r="G532" s="32">
        <f>VLOOKUP($A532,'SAP- FACT'!$A:$AE,19,0)</f>
        <v>45531</v>
      </c>
      <c r="H532" s="31" t="s">
        <v>8512</v>
      </c>
      <c r="I532" s="31" t="str">
        <f>VLOOKUP($A532,'SAP- FACT'!$A:$AE,3,0)</f>
        <v>Boleta</v>
      </c>
      <c r="J532" s="31" t="str">
        <f>IF(VLOOKUP($A532,'SAP- FACT'!$A:$AE,15,0)=0,"PEN","USD")</f>
        <v>PEN</v>
      </c>
      <c r="K532" s="31" t="s">
        <v>8499</v>
      </c>
      <c r="L532" s="31">
        <v>1</v>
      </c>
      <c r="M532" s="33">
        <f>IF(J532="PEN",VLOOKUP($A532,'SAP- FACT'!$A:$AE,14,0),VLOOKUP($A532,'SAP- FACT'!$A:$AE,15,0))</f>
        <v>52.7</v>
      </c>
      <c r="N532" s="31" t="str">
        <f>IF(VLOOKUP($A532,'SAP- FACT'!$A:$AE,15,0)=0,"PEN","USD")</f>
        <v>PEN</v>
      </c>
      <c r="O532" s="31" t="str">
        <f>VLOOKUP($A532,'SAP- FACT'!$A:$AE,4,0)</f>
        <v>Ripley - CONTADO / CASH - PE 4450 RIPLEY n.º 6786104901-A Basado en Entregas</v>
      </c>
    </row>
    <row r="533" spans="1:15" x14ac:dyDescent="0.2">
      <c r="A533" s="31">
        <f t="shared" si="8"/>
        <v>532</v>
      </c>
      <c r="B533" s="31" t="str">
        <f>VLOOKUP($A533,'SAP- FACT'!$A:$AE,12,0)</f>
        <v>CASTRO CHUICA JIMMY</v>
      </c>
      <c r="C533" s="31" t="str">
        <f>VLOOKUP($A533,'SAP- FACT'!$A:$AE,2,0)</f>
        <v>B010-00019698</v>
      </c>
      <c r="D533" s="31" t="str">
        <f>VLOOKUP($A533,'SAP- FACT'!$A:$AE,2,0)</f>
        <v>B010-00019698</v>
      </c>
      <c r="E533" s="32">
        <v>45566</v>
      </c>
      <c r="F533" s="32">
        <f>VLOOKUP($A533,'SAP- FACT'!$A:$AE,5,0)</f>
        <v>45504</v>
      </c>
      <c r="G533" s="32">
        <f>VLOOKUP($A533,'SAP- FACT'!$A:$AE,19,0)</f>
        <v>45504</v>
      </c>
      <c r="H533" s="31" t="s">
        <v>8512</v>
      </c>
      <c r="I533" s="31" t="str">
        <f>VLOOKUP($A533,'SAP- FACT'!$A:$AE,3,0)</f>
        <v>Boleta</v>
      </c>
      <c r="J533" s="31" t="str">
        <f>IF(VLOOKUP($A533,'SAP- FACT'!$A:$AE,15,0)=0,"PEN","USD")</f>
        <v>PEN</v>
      </c>
      <c r="K533" s="31" t="s">
        <v>8499</v>
      </c>
      <c r="L533" s="31">
        <v>1</v>
      </c>
      <c r="M533" s="33">
        <f>IF(J533="PEN",VLOOKUP($A533,'SAP- FACT'!$A:$AE,14,0),VLOOKUP($A533,'SAP- FACT'!$A:$AE,15,0))</f>
        <v>52.7</v>
      </c>
      <c r="N533" s="31" t="str">
        <f>IF(VLOOKUP($A533,'SAP- FACT'!$A:$AE,15,0)=0,"PEN","USD")</f>
        <v>PEN</v>
      </c>
      <c r="O533" s="31" t="str">
        <f>VLOOKUP($A533,'SAP- FACT'!$A:$AE,4,0)</f>
        <v>Ripley - CONTADO / CASH - PE 3776 RIPLEY n.º 6756742001-A Basado en Entregas</v>
      </c>
    </row>
    <row r="534" spans="1:15" x14ac:dyDescent="0.2">
      <c r="A534" s="31">
        <f t="shared" si="8"/>
        <v>533</v>
      </c>
      <c r="B534" s="31" t="str">
        <f>VLOOKUP($A534,'SAP- FACT'!$A:$AE,12,0)</f>
        <v>PERALTA VERGARAY,MARIA NOEMI DEL ROCIO</v>
      </c>
      <c r="C534" s="31" t="str">
        <f>VLOOKUP($A534,'SAP- FACT'!$A:$AE,2,0)</f>
        <v>B010-00018241</v>
      </c>
      <c r="D534" s="31" t="str">
        <f>VLOOKUP($A534,'SAP- FACT'!$A:$AE,2,0)</f>
        <v>B010-00018241</v>
      </c>
      <c r="E534" s="32">
        <v>45566</v>
      </c>
      <c r="F534" s="32">
        <f>VLOOKUP($A534,'SAP- FACT'!$A:$AE,5,0)</f>
        <v>45371</v>
      </c>
      <c r="G534" s="32">
        <f>VLOOKUP($A534,'SAP- FACT'!$A:$AE,19,0)</f>
        <v>45371</v>
      </c>
      <c r="H534" s="31" t="s">
        <v>8512</v>
      </c>
      <c r="I534" s="31" t="str">
        <f>VLOOKUP($A534,'SAP- FACT'!$A:$AE,3,0)</f>
        <v>Boleta</v>
      </c>
      <c r="J534" s="31" t="str">
        <f>IF(VLOOKUP($A534,'SAP- FACT'!$A:$AE,15,0)=0,"PEN","USD")</f>
        <v>PEN</v>
      </c>
      <c r="K534" s="31" t="s">
        <v>8499</v>
      </c>
      <c r="L534" s="31">
        <v>1</v>
      </c>
      <c r="M534" s="33">
        <f>IF(J534="PEN",VLOOKUP($A534,'SAP- FACT'!$A:$AE,14,0),VLOOKUP($A534,'SAP- FACT'!$A:$AE,15,0))</f>
        <v>52.75</v>
      </c>
      <c r="N534" s="31" t="str">
        <f>IF(VLOOKUP($A534,'SAP- FACT'!$A:$AE,15,0)=0,"PEN","USD")</f>
        <v>PEN</v>
      </c>
      <c r="O534" s="31" t="str">
        <f>VLOOKUP($A534,'SAP- FACT'!$A:$AE,4,0)</f>
        <v>Ecom - CONTADO / CASH - PE 1299 TEL: 987831324 Basado en Pedidos de client</v>
      </c>
    </row>
    <row r="535" spans="1:15" x14ac:dyDescent="0.2">
      <c r="A535" s="31">
        <f t="shared" si="8"/>
        <v>534</v>
      </c>
      <c r="B535" s="31" t="str">
        <f>VLOOKUP($A535,'SAP- FACT'!$A:$AE,12,0)</f>
        <v>ORDOÑEZ HUAQUITEMPLO,VICTOR ANDRES</v>
      </c>
      <c r="C535" s="31" t="str">
        <f>VLOOKUP($A535,'SAP- FACT'!$A:$AE,2,0)</f>
        <v>B010-00019236</v>
      </c>
      <c r="D535" s="31" t="str">
        <f>VLOOKUP($A535,'SAP- FACT'!$A:$AE,2,0)</f>
        <v>B010-00019236</v>
      </c>
      <c r="E535" s="32">
        <v>45566</v>
      </c>
      <c r="F535" s="32">
        <f>VLOOKUP($A535,'SAP- FACT'!$A:$AE,5,0)</f>
        <v>45454</v>
      </c>
      <c r="G535" s="32">
        <f>VLOOKUP($A535,'SAP- FACT'!$A:$AE,19,0)</f>
        <v>45454</v>
      </c>
      <c r="H535" s="31" t="s">
        <v>8512</v>
      </c>
      <c r="I535" s="31" t="str">
        <f>VLOOKUP($A535,'SAP- FACT'!$A:$AE,3,0)</f>
        <v>Boleta</v>
      </c>
      <c r="J535" s="31" t="str">
        <f>IF(VLOOKUP($A535,'SAP- FACT'!$A:$AE,15,0)=0,"PEN","USD")</f>
        <v>PEN</v>
      </c>
      <c r="K535" s="31" t="s">
        <v>8499</v>
      </c>
      <c r="L535" s="31">
        <v>1</v>
      </c>
      <c r="M535" s="33">
        <f>IF(J535="PEN",VLOOKUP($A535,'SAP- FACT'!$A:$AE,14,0),VLOOKUP($A535,'SAP- FACT'!$A:$AE,15,0))</f>
        <v>52.92</v>
      </c>
      <c r="N535" s="31" t="str">
        <f>IF(VLOOKUP($A535,'SAP- FACT'!$A:$AE,15,0)=0,"PEN","USD")</f>
        <v>PEN</v>
      </c>
      <c r="O535" s="31" t="str">
        <f>VLOOKUP($A535,'SAP- FACT'!$A:$AE,4,0)</f>
        <v>Ripley - CONTADO / CASH - PE 2862 RIPLEY Basado en Entregas 09-0007-00000849</v>
      </c>
    </row>
    <row r="536" spans="1:15" x14ac:dyDescent="0.2">
      <c r="A536" s="31">
        <f t="shared" si="8"/>
        <v>535</v>
      </c>
      <c r="B536" s="31" t="str">
        <f>VLOOKUP($A536,'SAP- FACT'!$A:$AE,12,0)</f>
        <v>ABERASTURI MASSUCCO,FIORELLA SOFIA</v>
      </c>
      <c r="C536" s="31" t="str">
        <f>VLOOKUP($A536,'SAP- FACT'!$A:$AE,2,0)</f>
        <v>B010-00018592</v>
      </c>
      <c r="D536" s="31" t="str">
        <f>VLOOKUP($A536,'SAP- FACT'!$A:$AE,2,0)</f>
        <v>B010-00018592</v>
      </c>
      <c r="E536" s="32">
        <v>45566</v>
      </c>
      <c r="F536" s="32">
        <f>VLOOKUP($A536,'SAP- FACT'!$A:$AE,5,0)</f>
        <v>45405</v>
      </c>
      <c r="G536" s="32">
        <f>VLOOKUP($A536,'SAP- FACT'!$A:$AE,19,0)</f>
        <v>45405</v>
      </c>
      <c r="H536" s="31" t="s">
        <v>8512</v>
      </c>
      <c r="I536" s="31" t="str">
        <f>VLOOKUP($A536,'SAP- FACT'!$A:$AE,3,0)</f>
        <v>Boleta</v>
      </c>
      <c r="J536" s="31" t="str">
        <f>IF(VLOOKUP($A536,'SAP- FACT'!$A:$AE,15,0)=0,"PEN","USD")</f>
        <v>PEN</v>
      </c>
      <c r="K536" s="31" t="s">
        <v>8499</v>
      </c>
      <c r="L536" s="31">
        <v>1</v>
      </c>
      <c r="M536" s="33">
        <f>IF(J536="PEN",VLOOKUP($A536,'SAP- FACT'!$A:$AE,14,0),VLOOKUP($A536,'SAP- FACT'!$A:$AE,15,0))</f>
        <v>53.1</v>
      </c>
      <c r="N536" s="31" t="str">
        <f>IF(VLOOKUP($A536,'SAP- FACT'!$A:$AE,15,0)=0,"PEN","USD")</f>
        <v>PEN</v>
      </c>
      <c r="O536" s="31" t="str">
        <f>VLOOKUP($A536,'SAP- FACT'!$A:$AE,4,0)</f>
        <v>Falabella - CONTADO / CASH - PE 1853 FALABELLA Basado en Entregas 09-0010-00059</v>
      </c>
    </row>
    <row r="537" spans="1:15" x14ac:dyDescent="0.2">
      <c r="A537" s="31">
        <f t="shared" si="8"/>
        <v>536</v>
      </c>
      <c r="B537" s="31" t="str">
        <f>VLOOKUP($A537,'SAP- FACT'!$A:$AE,12,0)</f>
        <v>CARPIO ANGULO,ROSA MARIA</v>
      </c>
      <c r="C537" s="31" t="str">
        <f>VLOOKUP($A537,'SAP- FACT'!$A:$AE,2,0)</f>
        <v>B010-00019284</v>
      </c>
      <c r="D537" s="31" t="str">
        <f>VLOOKUP($A537,'SAP- FACT'!$A:$AE,2,0)</f>
        <v>B010-00019284</v>
      </c>
      <c r="E537" s="32">
        <v>45566</v>
      </c>
      <c r="F537" s="32">
        <f>VLOOKUP($A537,'SAP- FACT'!$A:$AE,5,0)</f>
        <v>45460</v>
      </c>
      <c r="G537" s="32">
        <f>VLOOKUP($A537,'SAP- FACT'!$A:$AE,19,0)</f>
        <v>45460</v>
      </c>
      <c r="H537" s="31" t="s">
        <v>8512</v>
      </c>
      <c r="I537" s="31" t="str">
        <f>VLOOKUP($A537,'SAP- FACT'!$A:$AE,3,0)</f>
        <v>Boleta</v>
      </c>
      <c r="J537" s="31" t="str">
        <f>IF(VLOOKUP($A537,'SAP- FACT'!$A:$AE,15,0)=0,"PEN","USD")</f>
        <v>PEN</v>
      </c>
      <c r="K537" s="31" t="s">
        <v>8499</v>
      </c>
      <c r="L537" s="31">
        <v>1</v>
      </c>
      <c r="M537" s="33">
        <f>IF(J537="PEN",VLOOKUP($A537,'SAP- FACT'!$A:$AE,14,0),VLOOKUP($A537,'SAP- FACT'!$A:$AE,15,0))</f>
        <v>53.53</v>
      </c>
      <c r="N537" s="31" t="str">
        <f>IF(VLOOKUP($A537,'SAP- FACT'!$A:$AE,15,0)=0,"PEN","USD")</f>
        <v>PEN</v>
      </c>
      <c r="O537" s="31" t="str">
        <f>VLOOKUP($A537,'SAP- FACT'!$A:$AE,4,0)</f>
        <v>Ripley - CONTADO / CASH - PE 2952 RIPLEY Basado en Entregas 09-0007-00000928</v>
      </c>
    </row>
    <row r="538" spans="1:15" x14ac:dyDescent="0.2">
      <c r="A538" s="31">
        <f t="shared" si="8"/>
        <v>537</v>
      </c>
      <c r="B538" s="31" t="str">
        <f>VLOOKUP($A538,'SAP- FACT'!$A:$AE,12,0)</f>
        <v>FALABELLA.COM S.A.C.</v>
      </c>
      <c r="C538" s="31" t="str">
        <f>VLOOKUP($A538,'SAP- FACT'!$A:$AE,2,0)</f>
        <v>F010-00021960</v>
      </c>
      <c r="D538" s="31" t="str">
        <f>VLOOKUP($A538,'SAP- FACT'!$A:$AE,2,0)</f>
        <v>F010-00021960</v>
      </c>
      <c r="E538" s="32">
        <v>45566</v>
      </c>
      <c r="F538" s="32">
        <f>VLOOKUP($A538,'SAP- FACT'!$A:$AE,5,0)</f>
        <v>45105</v>
      </c>
      <c r="G538" s="32">
        <f>VLOOKUP($A538,'SAP- FACT'!$A:$AE,19,0)</f>
        <v>45105</v>
      </c>
      <c r="H538" s="31" t="s">
        <v>8512</v>
      </c>
      <c r="I538" s="31" t="str">
        <f>VLOOKUP($A538,'SAP- FACT'!$A:$AE,3,0)</f>
        <v>Factura</v>
      </c>
      <c r="J538" s="31" t="str">
        <f>IF(VLOOKUP($A538,'SAP- FACT'!$A:$AE,15,0)=0,"PEN","USD")</f>
        <v>PEN</v>
      </c>
      <c r="K538" s="31" t="s">
        <v>8499</v>
      </c>
      <c r="L538" s="31">
        <v>1</v>
      </c>
      <c r="M538" s="33">
        <f>IF(J538="PEN",VLOOKUP($A538,'SAP- FACT'!$A:$AE,14,0),VLOOKUP($A538,'SAP- FACT'!$A:$AE,15,0))</f>
        <v>54.09</v>
      </c>
      <c r="N538" s="31" t="str">
        <f>IF(VLOOKUP($A538,'SAP- FACT'!$A:$AE,15,0)=0,"PEN","USD")</f>
        <v>PEN</v>
      </c>
      <c r="O538" s="31" t="str">
        <f>VLOOKUP($A538,'SAP- FACT'!$A:$AE,4,0)</f>
        <v>Falabella - CONTADO / CASH - Facturas clientes - C20547836473</v>
      </c>
    </row>
    <row r="539" spans="1:15" x14ac:dyDescent="0.2">
      <c r="A539" s="31">
        <f t="shared" si="8"/>
        <v>538</v>
      </c>
      <c r="B539" s="31" t="str">
        <f>VLOOKUP($A539,'SAP- FACT'!$A:$AE,12,0)</f>
        <v>GOMEZ GARCIA GIOVANA</v>
      </c>
      <c r="C539" s="31" t="str">
        <f>VLOOKUP($A539,'SAP- FACT'!$A:$AE,2,0)</f>
        <v>B010-00019213</v>
      </c>
      <c r="D539" s="31" t="str">
        <f>VLOOKUP($A539,'SAP- FACT'!$A:$AE,2,0)</f>
        <v>B010-00019213</v>
      </c>
      <c r="E539" s="32">
        <v>45566</v>
      </c>
      <c r="F539" s="32">
        <f>VLOOKUP($A539,'SAP- FACT'!$A:$AE,5,0)</f>
        <v>45453</v>
      </c>
      <c r="G539" s="32">
        <f>VLOOKUP($A539,'SAP- FACT'!$A:$AE,19,0)</f>
        <v>45453</v>
      </c>
      <c r="H539" s="31" t="s">
        <v>8512</v>
      </c>
      <c r="I539" s="31" t="str">
        <f>VLOOKUP($A539,'SAP- FACT'!$A:$AE,3,0)</f>
        <v>Boleta</v>
      </c>
      <c r="J539" s="31" t="str">
        <f>IF(VLOOKUP($A539,'SAP- FACT'!$A:$AE,15,0)=0,"PEN","USD")</f>
        <v>PEN</v>
      </c>
      <c r="K539" s="31" t="s">
        <v>8499</v>
      </c>
      <c r="L539" s="31">
        <v>1</v>
      </c>
      <c r="M539" s="33">
        <f>IF(J539="PEN",VLOOKUP($A539,'SAP- FACT'!$A:$AE,14,0),VLOOKUP($A539,'SAP- FACT'!$A:$AE,15,0))</f>
        <v>54.1</v>
      </c>
      <c r="N539" s="31" t="str">
        <f>IF(VLOOKUP($A539,'SAP- FACT'!$A:$AE,15,0)=0,"PEN","USD")</f>
        <v>PEN</v>
      </c>
      <c r="O539" s="31" t="str">
        <f>VLOOKUP($A539,'SAP- FACT'!$A:$AE,4,0)</f>
        <v>Falabella - CONTADO / CASH - PE 2826 FALABELLA Basado en Entregas 09-0007-00000</v>
      </c>
    </row>
    <row r="540" spans="1:15" x14ac:dyDescent="0.2">
      <c r="A540" s="31">
        <f t="shared" si="8"/>
        <v>539</v>
      </c>
      <c r="B540" s="31" t="str">
        <f>VLOOKUP($A540,'SAP- FACT'!$A:$AE,12,0)</f>
        <v>LIMO ESCOBAR CLAUDIA ANDREA</v>
      </c>
      <c r="C540" s="31" t="str">
        <f>VLOOKUP($A540,'SAP- FACT'!$A:$AE,2,0)</f>
        <v>B010-00018521</v>
      </c>
      <c r="D540" s="31" t="str">
        <f>VLOOKUP($A540,'SAP- FACT'!$A:$AE,2,0)</f>
        <v>B010-00018521</v>
      </c>
      <c r="E540" s="32">
        <v>45566</v>
      </c>
      <c r="F540" s="32">
        <f>VLOOKUP($A540,'SAP- FACT'!$A:$AE,5,0)</f>
        <v>45399</v>
      </c>
      <c r="G540" s="32">
        <f>VLOOKUP($A540,'SAP- FACT'!$A:$AE,19,0)</f>
        <v>45399</v>
      </c>
      <c r="H540" s="31" t="s">
        <v>8512</v>
      </c>
      <c r="I540" s="31" t="str">
        <f>VLOOKUP($A540,'SAP- FACT'!$A:$AE,3,0)</f>
        <v>Boleta</v>
      </c>
      <c r="J540" s="31" t="str">
        <f>IF(VLOOKUP($A540,'SAP- FACT'!$A:$AE,15,0)=0,"PEN","USD")</f>
        <v>PEN</v>
      </c>
      <c r="K540" s="31" t="s">
        <v>8499</v>
      </c>
      <c r="L540" s="31">
        <v>1</v>
      </c>
      <c r="M540" s="33">
        <f>IF(J540="PEN",VLOOKUP($A540,'SAP- FACT'!$A:$AE,14,0),VLOOKUP($A540,'SAP- FACT'!$A:$AE,15,0))</f>
        <v>54.37</v>
      </c>
      <c r="N540" s="31" t="str">
        <f>IF(VLOOKUP($A540,'SAP- FACT'!$A:$AE,15,0)=0,"PEN","USD")</f>
        <v>PEN</v>
      </c>
      <c r="O540" s="31" t="str">
        <f>VLOOKUP($A540,'SAP- FACT'!$A:$AE,4,0)</f>
        <v>Ecom - CONTADO / CASH - PE 1746 TEL: 994553491 Basado en Pedidos de client</v>
      </c>
    </row>
    <row r="541" spans="1:15" x14ac:dyDescent="0.2">
      <c r="A541" s="31">
        <f t="shared" si="8"/>
        <v>540</v>
      </c>
      <c r="B541" s="31" t="str">
        <f>VLOOKUP($A541,'SAP- FACT'!$A:$AE,12,0)</f>
        <v>FLORES SALVATIERRA,ANA BRIGUITH</v>
      </c>
      <c r="C541" s="31" t="str">
        <f>VLOOKUP($A541,'SAP- FACT'!$A:$AE,2,0)</f>
        <v>B010-00019536</v>
      </c>
      <c r="D541" s="31" t="str">
        <f>VLOOKUP($A541,'SAP- FACT'!$A:$AE,2,0)</f>
        <v>B010-00019536</v>
      </c>
      <c r="E541" s="32">
        <v>45566</v>
      </c>
      <c r="F541" s="32">
        <f>VLOOKUP($A541,'SAP- FACT'!$A:$AE,5,0)</f>
        <v>45488</v>
      </c>
      <c r="G541" s="32">
        <f>VLOOKUP($A541,'SAP- FACT'!$A:$AE,19,0)</f>
        <v>45488</v>
      </c>
      <c r="H541" s="31" t="s">
        <v>8512</v>
      </c>
      <c r="I541" s="31" t="str">
        <f>VLOOKUP($A541,'SAP- FACT'!$A:$AE,3,0)</f>
        <v>Boleta</v>
      </c>
      <c r="J541" s="31" t="str">
        <f>IF(VLOOKUP($A541,'SAP- FACT'!$A:$AE,15,0)=0,"PEN","USD")</f>
        <v>PEN</v>
      </c>
      <c r="K541" s="31" t="s">
        <v>8499</v>
      </c>
      <c r="L541" s="31">
        <v>1</v>
      </c>
      <c r="M541" s="33">
        <f>IF(J541="PEN",VLOOKUP($A541,'SAP- FACT'!$A:$AE,14,0),VLOOKUP($A541,'SAP- FACT'!$A:$AE,15,0))</f>
        <v>54.54</v>
      </c>
      <c r="N541" s="31" t="str">
        <f>IF(VLOOKUP($A541,'SAP- FACT'!$A:$AE,15,0)=0,"PEN","USD")</f>
        <v>PEN</v>
      </c>
      <c r="O541" s="31" t="str">
        <f>VLOOKUP($A541,'SAP- FACT'!$A:$AE,4,0)</f>
        <v>Ripley - CONTADO / CASH - PE 3462 RIPLEY n.º 6710099001-A Basado en Entregas</v>
      </c>
    </row>
    <row r="542" spans="1:15" x14ac:dyDescent="0.2">
      <c r="A542" s="31">
        <f t="shared" si="8"/>
        <v>541</v>
      </c>
      <c r="B542" s="31" t="str">
        <f>VLOOKUP($A542,'SAP- FACT'!$A:$AE,12,0)</f>
        <v>VERA OBREGON,JASSTYN ARIANA</v>
      </c>
      <c r="C542" s="31" t="str">
        <f>VLOOKUP($A542,'SAP- FACT'!$A:$AE,2,0)</f>
        <v>B010-00019697</v>
      </c>
      <c r="D542" s="31" t="str">
        <f>VLOOKUP($A542,'SAP- FACT'!$A:$AE,2,0)</f>
        <v>B010-00019697</v>
      </c>
      <c r="E542" s="32">
        <v>45566</v>
      </c>
      <c r="F542" s="32">
        <f>VLOOKUP($A542,'SAP- FACT'!$A:$AE,5,0)</f>
        <v>45504</v>
      </c>
      <c r="G542" s="32">
        <f>VLOOKUP($A542,'SAP- FACT'!$A:$AE,19,0)</f>
        <v>45504</v>
      </c>
      <c r="H542" s="31" t="s">
        <v>8512</v>
      </c>
      <c r="I542" s="31" t="str">
        <f>VLOOKUP($A542,'SAP- FACT'!$A:$AE,3,0)</f>
        <v>Boleta</v>
      </c>
      <c r="J542" s="31" t="str">
        <f>IF(VLOOKUP($A542,'SAP- FACT'!$A:$AE,15,0)=0,"PEN","USD")</f>
        <v>PEN</v>
      </c>
      <c r="K542" s="31" t="s">
        <v>8499</v>
      </c>
      <c r="L542" s="31">
        <v>1</v>
      </c>
      <c r="M542" s="33">
        <f>IF(J542="PEN",VLOOKUP($A542,'SAP- FACT'!$A:$AE,14,0),VLOOKUP($A542,'SAP- FACT'!$A:$AE,15,0))</f>
        <v>55.01</v>
      </c>
      <c r="N542" s="31" t="str">
        <f>IF(VLOOKUP($A542,'SAP- FACT'!$A:$AE,15,0)=0,"PEN","USD")</f>
        <v>PEN</v>
      </c>
      <c r="O542" s="31" t="str">
        <f>VLOOKUP($A542,'SAP- FACT'!$A:$AE,4,0)</f>
        <v>Ripley - CONTADO / CASH - PE 3775 RIPLEY n.º 6756380801-A Basado en Entregas</v>
      </c>
    </row>
    <row r="543" spans="1:15" x14ac:dyDescent="0.2">
      <c r="A543" s="31">
        <f t="shared" si="8"/>
        <v>542</v>
      </c>
      <c r="B543" s="31" t="str">
        <f>VLOOKUP($A543,'SAP- FACT'!$A:$AE,12,0)</f>
        <v>DIAZ COSTA,CAROLINA FIORELLA</v>
      </c>
      <c r="C543" s="31" t="str">
        <f>VLOOKUP($A543,'SAP- FACT'!$A:$AE,2,0)</f>
        <v>B010-00018993</v>
      </c>
      <c r="D543" s="31" t="str">
        <f>VLOOKUP($A543,'SAP- FACT'!$A:$AE,2,0)</f>
        <v>B010-00018993</v>
      </c>
      <c r="E543" s="32">
        <v>45566</v>
      </c>
      <c r="F543" s="32">
        <f>VLOOKUP($A543,'SAP- FACT'!$A:$AE,5,0)</f>
        <v>45436</v>
      </c>
      <c r="G543" s="32">
        <f>VLOOKUP($A543,'SAP- FACT'!$A:$AE,19,0)</f>
        <v>45436</v>
      </c>
      <c r="H543" s="31" t="s">
        <v>8512</v>
      </c>
      <c r="I543" s="31" t="str">
        <f>VLOOKUP($A543,'SAP- FACT'!$A:$AE,3,0)</f>
        <v>Boleta</v>
      </c>
      <c r="J543" s="31" t="str">
        <f>IF(VLOOKUP($A543,'SAP- FACT'!$A:$AE,15,0)=0,"PEN","USD")</f>
        <v>PEN</v>
      </c>
      <c r="K543" s="31" t="s">
        <v>8499</v>
      </c>
      <c r="L543" s="31">
        <v>1</v>
      </c>
      <c r="M543" s="33">
        <f>IF(J543="PEN",VLOOKUP($A543,'SAP- FACT'!$A:$AE,14,0),VLOOKUP($A543,'SAP- FACT'!$A:$AE,15,0))</f>
        <v>55.03</v>
      </c>
      <c r="N543" s="31" t="str">
        <f>IF(VLOOKUP($A543,'SAP- FACT'!$A:$AE,15,0)=0,"PEN","USD")</f>
        <v>PEN</v>
      </c>
      <c r="O543" s="31" t="str">
        <f>VLOOKUP($A543,'SAP- FACT'!$A:$AE,4,0)</f>
        <v>Ripley - CONTADO / CASH - PE 2544 RIPLEY Basado en Entregas 09-0007-00000551</v>
      </c>
    </row>
    <row r="544" spans="1:15" x14ac:dyDescent="0.2">
      <c r="A544" s="31">
        <f t="shared" si="8"/>
        <v>543</v>
      </c>
      <c r="B544" s="31" t="str">
        <f>VLOOKUP($A544,'SAP- FACT'!$A:$AE,12,0)</f>
        <v>Arteaga X,Jessica X</v>
      </c>
      <c r="C544" s="31" t="str">
        <f>VLOOKUP($A544,'SAP- FACT'!$A:$AE,2,0)</f>
        <v>B010-00019857</v>
      </c>
      <c r="D544" s="31" t="str">
        <f>VLOOKUP($A544,'SAP- FACT'!$A:$AE,2,0)</f>
        <v>B010-00019857</v>
      </c>
      <c r="E544" s="32">
        <v>45566</v>
      </c>
      <c r="F544" s="32">
        <f>VLOOKUP($A544,'SAP- FACT'!$A:$AE,5,0)</f>
        <v>45506</v>
      </c>
      <c r="G544" s="32">
        <f>VLOOKUP($A544,'SAP- FACT'!$A:$AE,19,0)</f>
        <v>45506</v>
      </c>
      <c r="H544" s="31" t="s">
        <v>8512</v>
      </c>
      <c r="I544" s="31" t="str">
        <f>VLOOKUP($A544,'SAP- FACT'!$A:$AE,3,0)</f>
        <v>Boleta</v>
      </c>
      <c r="J544" s="31" t="str">
        <f>IF(VLOOKUP($A544,'SAP- FACT'!$A:$AE,15,0)=0,"PEN","USD")</f>
        <v>PEN</v>
      </c>
      <c r="K544" s="31" t="s">
        <v>8499</v>
      </c>
      <c r="L544" s="31">
        <v>1</v>
      </c>
      <c r="M544" s="33">
        <f>IF(J544="PEN",VLOOKUP($A544,'SAP- FACT'!$A:$AE,14,0),VLOOKUP($A544,'SAP- FACT'!$A:$AE,15,0))</f>
        <v>55.08</v>
      </c>
      <c r="N544" s="31" t="str">
        <f>IF(VLOOKUP($A544,'SAP- FACT'!$A:$AE,15,0)=0,"PEN","USD")</f>
        <v>PEN</v>
      </c>
      <c r="O544" s="31" t="str">
        <f>VLOOKUP($A544,'SAP- FACT'!$A:$AE,4,0)</f>
        <v>Ecom - CONTADO / CASH - PE 3880 TEL: 986883633 ENVÍO Basado en Pedidos de</v>
      </c>
    </row>
    <row r="545" spans="1:15" x14ac:dyDescent="0.2">
      <c r="A545" s="31">
        <f t="shared" si="8"/>
        <v>544</v>
      </c>
      <c r="B545" s="31" t="str">
        <f>VLOOKUP($A545,'SAP- FACT'!$A:$AE,12,0)</f>
        <v>MALCA CARPIO BRAYAN</v>
      </c>
      <c r="C545" s="31" t="str">
        <f>VLOOKUP($A545,'SAP- FACT'!$A:$AE,2,0)</f>
        <v>B010-00019408</v>
      </c>
      <c r="D545" s="31" t="str">
        <f>VLOOKUP($A545,'SAP- FACT'!$A:$AE,2,0)</f>
        <v>B010-00019408</v>
      </c>
      <c r="E545" s="32">
        <v>45566</v>
      </c>
      <c r="F545" s="32">
        <f>VLOOKUP($A545,'SAP- FACT'!$A:$AE,5,0)</f>
        <v>45475</v>
      </c>
      <c r="G545" s="32">
        <f>VLOOKUP($A545,'SAP- FACT'!$A:$AE,19,0)</f>
        <v>45505</v>
      </c>
      <c r="H545" s="31" t="s">
        <v>8512</v>
      </c>
      <c r="I545" s="31" t="str">
        <f>VLOOKUP($A545,'SAP- FACT'!$A:$AE,3,0)</f>
        <v>Boleta</v>
      </c>
      <c r="J545" s="31" t="str">
        <f>IF(VLOOKUP($A545,'SAP- FACT'!$A:$AE,15,0)=0,"PEN","USD")</f>
        <v>PEN</v>
      </c>
      <c r="K545" s="31" t="s">
        <v>8499</v>
      </c>
      <c r="L545" s="31">
        <v>1</v>
      </c>
      <c r="M545" s="33">
        <f>IF(J545="PEN",VLOOKUP($A545,'SAP- FACT'!$A:$AE,14,0),VLOOKUP($A545,'SAP- FACT'!$A:$AE,15,0))</f>
        <v>55.76</v>
      </c>
      <c r="N545" s="31" t="str">
        <f>IF(VLOOKUP($A545,'SAP- FACT'!$A:$AE,15,0)=0,"PEN","USD")</f>
        <v>PEN</v>
      </c>
      <c r="O545" s="31" t="str">
        <f>VLOOKUP($A545,'SAP- FACT'!$A:$AE,4,0)</f>
        <v>Nacional - CREDITO 30 DIAS / CREDIT 30 DAYS - PE 3250 Basado en Entregas 09-0007-00001208.</v>
      </c>
    </row>
    <row r="546" spans="1:15" x14ac:dyDescent="0.2">
      <c r="A546" s="31">
        <f t="shared" si="8"/>
        <v>545</v>
      </c>
      <c r="B546" s="31" t="str">
        <f>VLOOKUP($A546,'SAP- FACT'!$A:$AE,12,0)</f>
        <v>TRUJILLO TUESTA,LINDA XIOMARA</v>
      </c>
      <c r="C546" s="31" t="str">
        <f>VLOOKUP($A546,'SAP- FACT'!$A:$AE,2,0)</f>
        <v>B010-00019681</v>
      </c>
      <c r="D546" s="31" t="str">
        <f>VLOOKUP($A546,'SAP- FACT'!$A:$AE,2,0)</f>
        <v>B010-00019681</v>
      </c>
      <c r="E546" s="32">
        <v>45566</v>
      </c>
      <c r="F546" s="32">
        <f>VLOOKUP($A546,'SAP- FACT'!$A:$AE,5,0)</f>
        <v>45499</v>
      </c>
      <c r="G546" s="32">
        <f>VLOOKUP($A546,'SAP- FACT'!$A:$AE,19,0)</f>
        <v>45499</v>
      </c>
      <c r="H546" s="31" t="s">
        <v>8512</v>
      </c>
      <c r="I546" s="31" t="str">
        <f>VLOOKUP($A546,'SAP- FACT'!$A:$AE,3,0)</f>
        <v>Boleta</v>
      </c>
      <c r="J546" s="31" t="str">
        <f>IF(VLOOKUP($A546,'SAP- FACT'!$A:$AE,15,0)=0,"PEN","USD")</f>
        <v>PEN</v>
      </c>
      <c r="K546" s="31" t="s">
        <v>8499</v>
      </c>
      <c r="L546" s="31">
        <v>1</v>
      </c>
      <c r="M546" s="33">
        <f>IF(J546="PEN",VLOOKUP($A546,'SAP- FACT'!$A:$AE,14,0),VLOOKUP($A546,'SAP- FACT'!$A:$AE,15,0))</f>
        <v>55.8</v>
      </c>
      <c r="N546" s="31" t="str">
        <f>IF(VLOOKUP($A546,'SAP- FACT'!$A:$AE,15,0)=0,"PEN","USD")</f>
        <v>PEN</v>
      </c>
      <c r="O546" s="31" t="str">
        <f>VLOOKUP($A546,'SAP- FACT'!$A:$AE,4,0)</f>
        <v>Falabella - CONTADO / CASH - PE 3741 FALABELLA No 2533406760 Basado en Entregas</v>
      </c>
    </row>
    <row r="547" spans="1:15" x14ac:dyDescent="0.2">
      <c r="A547" s="31">
        <f t="shared" si="8"/>
        <v>546</v>
      </c>
      <c r="B547" s="31" t="str">
        <f>VLOOKUP($A547,'SAP- FACT'!$A:$AE,12,0)</f>
        <v>UBILLUS PONTE,MERCDES GISELLA</v>
      </c>
      <c r="C547" s="31" t="str">
        <f>VLOOKUP($A547,'SAP- FACT'!$A:$AE,2,0)</f>
        <v>B010-00020049</v>
      </c>
      <c r="D547" s="31" t="str">
        <f>VLOOKUP($A547,'SAP- FACT'!$A:$AE,2,0)</f>
        <v>B010-00020049</v>
      </c>
      <c r="E547" s="32">
        <v>45566</v>
      </c>
      <c r="F547" s="32">
        <f>VLOOKUP($A547,'SAP- FACT'!$A:$AE,5,0)</f>
        <v>45523</v>
      </c>
      <c r="G547" s="32">
        <f>VLOOKUP($A547,'SAP- FACT'!$A:$AE,19,0)</f>
        <v>45523</v>
      </c>
      <c r="H547" s="31" t="s">
        <v>8512</v>
      </c>
      <c r="I547" s="31" t="str">
        <f>VLOOKUP($A547,'SAP- FACT'!$A:$AE,3,0)</f>
        <v>Boleta</v>
      </c>
      <c r="J547" s="31" t="str">
        <f>IF(VLOOKUP($A547,'SAP- FACT'!$A:$AE,15,0)=0,"PEN","USD")</f>
        <v>PEN</v>
      </c>
      <c r="K547" s="31" t="s">
        <v>8499</v>
      </c>
      <c r="L547" s="31">
        <v>1</v>
      </c>
      <c r="M547" s="33">
        <f>IF(J547="PEN",VLOOKUP($A547,'SAP- FACT'!$A:$AE,14,0),VLOOKUP($A547,'SAP- FACT'!$A:$AE,15,0))</f>
        <v>55.8</v>
      </c>
      <c r="N547" s="31" t="str">
        <f>IF(VLOOKUP($A547,'SAP- FACT'!$A:$AE,15,0)=0,"PEN","USD")</f>
        <v>PEN</v>
      </c>
      <c r="O547" s="31" t="str">
        <f>VLOOKUP($A547,'SAP- FACT'!$A:$AE,4,0)</f>
        <v>Falabella - CONTADO / CASH - PE 4228 FALABELLA No 2555006914 Basado en Entregas</v>
      </c>
    </row>
    <row r="548" spans="1:15" x14ac:dyDescent="0.2">
      <c r="A548" s="31">
        <f t="shared" si="8"/>
        <v>547</v>
      </c>
      <c r="B548" s="31" t="str">
        <f>VLOOKUP($A548,'SAP- FACT'!$A:$AE,12,0)</f>
        <v>OLAYA YSUSQUI,SILVANA ANGHELA</v>
      </c>
      <c r="C548" s="31" t="str">
        <f>VLOOKUP($A548,'SAP- FACT'!$A:$AE,2,0)</f>
        <v>B010-00020298</v>
      </c>
      <c r="D548" s="31" t="str">
        <f>VLOOKUP($A548,'SAP- FACT'!$A:$AE,2,0)</f>
        <v>B010-00020298</v>
      </c>
      <c r="E548" s="32">
        <v>45566</v>
      </c>
      <c r="F548" s="32">
        <f>VLOOKUP($A548,'SAP- FACT'!$A:$AE,5,0)</f>
        <v>45539</v>
      </c>
      <c r="G548" s="32">
        <f>VLOOKUP($A548,'SAP- FACT'!$A:$AE,19,0)</f>
        <v>45539</v>
      </c>
      <c r="H548" s="31" t="s">
        <v>8512</v>
      </c>
      <c r="I548" s="31" t="str">
        <f>VLOOKUP($A548,'SAP- FACT'!$A:$AE,3,0)</f>
        <v>Boleta</v>
      </c>
      <c r="J548" s="31" t="str">
        <f>IF(VLOOKUP($A548,'SAP- FACT'!$A:$AE,15,0)=0,"PEN","USD")</f>
        <v>PEN</v>
      </c>
      <c r="K548" s="31" t="s">
        <v>8499</v>
      </c>
      <c r="L548" s="31">
        <v>1</v>
      </c>
      <c r="M548" s="33">
        <f>IF(J548="PEN",VLOOKUP($A548,'SAP- FACT'!$A:$AE,14,0),VLOOKUP($A548,'SAP- FACT'!$A:$AE,15,0))</f>
        <v>55.8</v>
      </c>
      <c r="N548" s="31" t="str">
        <f>IF(VLOOKUP($A548,'SAP- FACT'!$A:$AE,15,0)=0,"PEN","USD")</f>
        <v>PEN</v>
      </c>
      <c r="O548" s="31" t="str">
        <f>VLOOKUP($A548,'SAP- FACT'!$A:$AE,4,0)</f>
        <v>Falabella - CONTADO / CASH - PE 4606 FALABELLA No 2567984168 Basado en Entregas</v>
      </c>
    </row>
    <row r="549" spans="1:15" x14ac:dyDescent="0.2">
      <c r="A549" s="31">
        <f t="shared" si="8"/>
        <v>548</v>
      </c>
      <c r="B549" s="31" t="str">
        <f>VLOOKUP($A549,'SAP- FACT'!$A:$AE,12,0)</f>
        <v>ARBAÑIL BARRIENTOS,MIRYAM X</v>
      </c>
      <c r="C549" s="31" t="str">
        <f>VLOOKUP($A549,'SAP- FACT'!$A:$AE,2,0)</f>
        <v>B010-00019331</v>
      </c>
      <c r="D549" s="31" t="str">
        <f>VLOOKUP($A549,'SAP- FACT'!$A:$AE,2,0)</f>
        <v>B010-00019331</v>
      </c>
      <c r="E549" s="32">
        <v>45566</v>
      </c>
      <c r="F549" s="32">
        <f>VLOOKUP($A549,'SAP- FACT'!$A:$AE,5,0)</f>
        <v>45464</v>
      </c>
      <c r="G549" s="32">
        <f>VLOOKUP($A549,'SAP- FACT'!$A:$AE,19,0)</f>
        <v>45464</v>
      </c>
      <c r="H549" s="31" t="s">
        <v>8512</v>
      </c>
      <c r="I549" s="31" t="str">
        <f>VLOOKUP($A549,'SAP- FACT'!$A:$AE,3,0)</f>
        <v>Boleta</v>
      </c>
      <c r="J549" s="31" t="str">
        <f>IF(VLOOKUP($A549,'SAP- FACT'!$A:$AE,15,0)=0,"PEN","USD")</f>
        <v>PEN</v>
      </c>
      <c r="K549" s="31" t="s">
        <v>8499</v>
      </c>
      <c r="L549" s="31">
        <v>1</v>
      </c>
      <c r="M549" s="33">
        <f>IF(J549="PEN",VLOOKUP($A549,'SAP- FACT'!$A:$AE,14,0),VLOOKUP($A549,'SAP- FACT'!$A:$AE,15,0))</f>
        <v>55.8</v>
      </c>
      <c r="N549" s="31" t="str">
        <f>IF(VLOOKUP($A549,'SAP- FACT'!$A:$AE,15,0)=0,"PEN","USD")</f>
        <v>PEN</v>
      </c>
      <c r="O549" s="31" t="str">
        <f>VLOOKUP($A549,'SAP- FACT'!$A:$AE,4,0)</f>
        <v>Falabella - CONTADO / CASH - PE 3028 FALABELLA Basado en Entregas 09-0007-00001</v>
      </c>
    </row>
    <row r="550" spans="1:15" x14ac:dyDescent="0.2">
      <c r="A550" s="31">
        <f t="shared" si="8"/>
        <v>549</v>
      </c>
      <c r="B550" s="31" t="str">
        <f>VLOOKUP($A550,'SAP- FACT'!$A:$AE,12,0)</f>
        <v>CARPIO ALEJANDRA</v>
      </c>
      <c r="C550" s="31" t="str">
        <f>VLOOKUP($A550,'SAP- FACT'!$A:$AE,2,0)</f>
        <v>B010-00018511</v>
      </c>
      <c r="D550" s="31" t="str">
        <f>VLOOKUP($A550,'SAP- FACT'!$A:$AE,2,0)</f>
        <v>B010-00018511</v>
      </c>
      <c r="E550" s="32">
        <v>45566</v>
      </c>
      <c r="F550" s="32">
        <f>VLOOKUP($A550,'SAP- FACT'!$A:$AE,5,0)</f>
        <v>45398</v>
      </c>
      <c r="G550" s="32">
        <f>VLOOKUP($A550,'SAP- FACT'!$A:$AE,19,0)</f>
        <v>45398</v>
      </c>
      <c r="H550" s="31" t="s">
        <v>8512</v>
      </c>
      <c r="I550" s="31" t="str">
        <f>VLOOKUP($A550,'SAP- FACT'!$A:$AE,3,0)</f>
        <v>Boleta</v>
      </c>
      <c r="J550" s="31" t="str">
        <f>IF(VLOOKUP($A550,'SAP- FACT'!$A:$AE,15,0)=0,"PEN","USD")</f>
        <v>PEN</v>
      </c>
      <c r="K550" s="31" t="s">
        <v>8499</v>
      </c>
      <c r="L550" s="31">
        <v>1</v>
      </c>
      <c r="M550" s="33">
        <f>IF(J550="PEN",VLOOKUP($A550,'SAP- FACT'!$A:$AE,14,0),VLOOKUP($A550,'SAP- FACT'!$A:$AE,15,0))</f>
        <v>55.8</v>
      </c>
      <c r="N550" s="31" t="str">
        <f>IF(VLOOKUP($A550,'SAP- FACT'!$A:$AE,15,0)=0,"PEN","USD")</f>
        <v>PEN</v>
      </c>
      <c r="O550" s="31" t="str">
        <f>VLOOKUP($A550,'SAP- FACT'!$A:$AE,4,0)</f>
        <v>Falabella - CONTADO / CASH - PE 1736 FALABELLA Basado en Entregas 09-0010-00059</v>
      </c>
    </row>
    <row r="551" spans="1:15" x14ac:dyDescent="0.2">
      <c r="A551" s="31">
        <f t="shared" si="8"/>
        <v>550</v>
      </c>
      <c r="B551" s="31" t="str">
        <f>VLOOKUP($A551,'SAP- FACT'!$A:$AE,12,0)</f>
        <v>HERNANDEZ ANDIA,JULIO ANGEL</v>
      </c>
      <c r="C551" s="31" t="str">
        <f>VLOOKUP($A551,'SAP- FACT'!$A:$AE,2,0)</f>
        <v>B010-00016259</v>
      </c>
      <c r="D551" s="31" t="str">
        <f>VLOOKUP($A551,'SAP- FACT'!$A:$AE,2,0)</f>
        <v>B010-00016259</v>
      </c>
      <c r="E551" s="32">
        <v>45566</v>
      </c>
      <c r="F551" s="32">
        <f>VLOOKUP($A551,'SAP- FACT'!$A:$AE,5,0)</f>
        <v>45181</v>
      </c>
      <c r="G551" s="32">
        <f>VLOOKUP($A551,'SAP- FACT'!$A:$AE,19,0)</f>
        <v>45181</v>
      </c>
      <c r="H551" s="31" t="s">
        <v>8512</v>
      </c>
      <c r="I551" s="31" t="str">
        <f>VLOOKUP($A551,'SAP- FACT'!$A:$AE,3,0)</f>
        <v>Boleta</v>
      </c>
      <c r="J551" s="31" t="str">
        <f>IF(VLOOKUP($A551,'SAP- FACT'!$A:$AE,15,0)=0,"PEN","USD")</f>
        <v>PEN</v>
      </c>
      <c r="K551" s="31" t="s">
        <v>8499</v>
      </c>
      <c r="L551" s="31">
        <v>1</v>
      </c>
      <c r="M551" s="33">
        <f>IF(J551="PEN",VLOOKUP($A551,'SAP- FACT'!$A:$AE,14,0),VLOOKUP($A551,'SAP- FACT'!$A:$AE,15,0))</f>
        <v>55.8</v>
      </c>
      <c r="N551" s="31" t="str">
        <f>IF(VLOOKUP($A551,'SAP- FACT'!$A:$AE,15,0)=0,"PEN","USD")</f>
        <v>PEN</v>
      </c>
      <c r="O551" s="31" t="str">
        <f>VLOOKUP($A551,'SAP- FACT'!$A:$AE,4,0)</f>
        <v>Falabella - CONTADO / CASH - 230003961 Basado en Entregas 09-0010-00056708.</v>
      </c>
    </row>
    <row r="552" spans="1:15" x14ac:dyDescent="0.2">
      <c r="A552" s="31">
        <f t="shared" si="8"/>
        <v>551</v>
      </c>
      <c r="B552" s="31" t="str">
        <f>VLOOKUP($A552,'SAP- FACT'!$A:$AE,12,0)</f>
        <v>ROSALES HUAMANCHUMO,ESTEPFAN MILAGROS</v>
      </c>
      <c r="C552" s="31" t="str">
        <f>VLOOKUP($A552,'SAP- FACT'!$A:$AE,2,0)</f>
        <v>B010-00016015</v>
      </c>
      <c r="D552" s="31" t="str">
        <f>VLOOKUP($A552,'SAP- FACT'!$A:$AE,2,0)</f>
        <v>B010-00016015</v>
      </c>
      <c r="E552" s="32">
        <v>45566</v>
      </c>
      <c r="F552" s="32">
        <f>VLOOKUP($A552,'SAP- FACT'!$A:$AE,5,0)</f>
        <v>45154</v>
      </c>
      <c r="G552" s="32">
        <f>VLOOKUP($A552,'SAP- FACT'!$A:$AE,19,0)</f>
        <v>45154</v>
      </c>
      <c r="H552" s="31" t="s">
        <v>8512</v>
      </c>
      <c r="I552" s="31" t="str">
        <f>VLOOKUP($A552,'SAP- FACT'!$A:$AE,3,0)</f>
        <v>Boleta</v>
      </c>
      <c r="J552" s="31" t="str">
        <f>IF(VLOOKUP($A552,'SAP- FACT'!$A:$AE,15,0)=0,"PEN","USD")</f>
        <v>PEN</v>
      </c>
      <c r="K552" s="31" t="s">
        <v>8499</v>
      </c>
      <c r="L552" s="31">
        <v>1</v>
      </c>
      <c r="M552" s="33">
        <f>IF(J552="PEN",VLOOKUP($A552,'SAP- FACT'!$A:$AE,14,0),VLOOKUP($A552,'SAP- FACT'!$A:$AE,15,0))</f>
        <v>55.8</v>
      </c>
      <c r="N552" s="31" t="str">
        <f>IF(VLOOKUP($A552,'SAP- FACT'!$A:$AE,15,0)=0,"PEN","USD")</f>
        <v>PEN</v>
      </c>
      <c r="O552" s="31" t="str">
        <f>VLOOKUP($A552,'SAP- FACT'!$A:$AE,4,0)</f>
        <v>Falabella - CONTADO / CASH - 230003528 Basado en Entregas 09-0010-00056297.</v>
      </c>
    </row>
    <row r="553" spans="1:15" x14ac:dyDescent="0.2">
      <c r="A553" s="31">
        <f t="shared" si="8"/>
        <v>552</v>
      </c>
      <c r="B553" s="31" t="str">
        <f>VLOOKUP($A553,'SAP- FACT'!$A:$AE,12,0)</f>
        <v>LINARES RODRIGUEZ,GABRIELA MARILU</v>
      </c>
      <c r="C553" s="31" t="str">
        <f>VLOOKUP($A553,'SAP- FACT'!$A:$AE,2,0)</f>
        <v>B010-00016222</v>
      </c>
      <c r="D553" s="31" t="str">
        <f>VLOOKUP($A553,'SAP- FACT'!$A:$AE,2,0)</f>
        <v>B010-00016222</v>
      </c>
      <c r="E553" s="32">
        <v>45566</v>
      </c>
      <c r="F553" s="32">
        <f>VLOOKUP($A553,'SAP- FACT'!$A:$AE,5,0)</f>
        <v>45174</v>
      </c>
      <c r="G553" s="32">
        <f>VLOOKUP($A553,'SAP- FACT'!$A:$AE,19,0)</f>
        <v>45174</v>
      </c>
      <c r="H553" s="31" t="s">
        <v>8512</v>
      </c>
      <c r="I553" s="31" t="str">
        <f>VLOOKUP($A553,'SAP- FACT'!$A:$AE,3,0)</f>
        <v>Boleta</v>
      </c>
      <c r="J553" s="31" t="str">
        <f>IF(VLOOKUP($A553,'SAP- FACT'!$A:$AE,15,0)=0,"PEN","USD")</f>
        <v>PEN</v>
      </c>
      <c r="K553" s="31" t="s">
        <v>8499</v>
      </c>
      <c r="L553" s="31">
        <v>1</v>
      </c>
      <c r="M553" s="33">
        <f>IF(J553="PEN",VLOOKUP($A553,'SAP- FACT'!$A:$AE,14,0),VLOOKUP($A553,'SAP- FACT'!$A:$AE,15,0))</f>
        <v>55.8</v>
      </c>
      <c r="N553" s="31" t="str">
        <f>IF(VLOOKUP($A553,'SAP- FACT'!$A:$AE,15,0)=0,"PEN","USD")</f>
        <v>PEN</v>
      </c>
      <c r="O553" s="31" t="str">
        <f>VLOOKUP($A553,'SAP- FACT'!$A:$AE,4,0)</f>
        <v>Falabella - CONTADO / CASH - 230003879 Basado en Entregas 09-0010-00056637.</v>
      </c>
    </row>
    <row r="554" spans="1:15" x14ac:dyDescent="0.2">
      <c r="A554" s="31">
        <f t="shared" si="8"/>
        <v>553</v>
      </c>
      <c r="B554" s="31" t="str">
        <f>VLOOKUP($A554,'SAP- FACT'!$A:$AE,12,0)</f>
        <v>BECERRA SALDAÑA,EDUARDO ANDREE</v>
      </c>
      <c r="C554" s="31" t="str">
        <f>VLOOKUP($A554,'SAP- FACT'!$A:$AE,2,0)</f>
        <v>B010-00019239</v>
      </c>
      <c r="D554" s="31" t="str">
        <f>VLOOKUP($A554,'SAP- FACT'!$A:$AE,2,0)</f>
        <v>B010-00019239</v>
      </c>
      <c r="E554" s="32">
        <v>45566</v>
      </c>
      <c r="F554" s="32">
        <f>VLOOKUP($A554,'SAP- FACT'!$A:$AE,5,0)</f>
        <v>45454</v>
      </c>
      <c r="G554" s="32">
        <f>VLOOKUP($A554,'SAP- FACT'!$A:$AE,19,0)</f>
        <v>45454</v>
      </c>
      <c r="H554" s="31" t="s">
        <v>8512</v>
      </c>
      <c r="I554" s="31" t="str">
        <f>VLOOKUP($A554,'SAP- FACT'!$A:$AE,3,0)</f>
        <v>Boleta</v>
      </c>
      <c r="J554" s="31" t="str">
        <f>IF(VLOOKUP($A554,'SAP- FACT'!$A:$AE,15,0)=0,"PEN","USD")</f>
        <v>PEN</v>
      </c>
      <c r="K554" s="31" t="s">
        <v>8499</v>
      </c>
      <c r="L554" s="31">
        <v>1</v>
      </c>
      <c r="M554" s="33">
        <f>IF(J554="PEN",VLOOKUP($A554,'SAP- FACT'!$A:$AE,14,0),VLOOKUP($A554,'SAP- FACT'!$A:$AE,15,0))</f>
        <v>55.8</v>
      </c>
      <c r="N554" s="31" t="str">
        <f>IF(VLOOKUP($A554,'SAP- FACT'!$A:$AE,15,0)=0,"PEN","USD")</f>
        <v>PEN</v>
      </c>
      <c r="O554" s="31" t="str">
        <f>VLOOKUP($A554,'SAP- FACT'!$A:$AE,4,0)</f>
        <v>Falabella - CONTADO / CASH - PE 2854 FALABELLA Basado en Entregas 09-0007-00000</v>
      </c>
    </row>
    <row r="555" spans="1:15" x14ac:dyDescent="0.2">
      <c r="A555" s="31">
        <f t="shared" si="8"/>
        <v>554</v>
      </c>
      <c r="B555" s="31" t="str">
        <f>VLOOKUP($A555,'SAP- FACT'!$A:$AE,12,0)</f>
        <v>CARBALLO X,CLAUDIO ANIBAL</v>
      </c>
      <c r="C555" s="31" t="str">
        <f>VLOOKUP($A555,'SAP- FACT'!$A:$AE,2,0)</f>
        <v>B010-00018873</v>
      </c>
      <c r="D555" s="31" t="str">
        <f>VLOOKUP($A555,'SAP- FACT'!$A:$AE,2,0)</f>
        <v>B010-00018873</v>
      </c>
      <c r="E555" s="32">
        <v>45566</v>
      </c>
      <c r="F555" s="32">
        <f>VLOOKUP($A555,'SAP- FACT'!$A:$AE,5,0)</f>
        <v>45428</v>
      </c>
      <c r="G555" s="32">
        <f>VLOOKUP($A555,'SAP- FACT'!$A:$AE,19,0)</f>
        <v>45428</v>
      </c>
      <c r="H555" s="31" t="s">
        <v>8512</v>
      </c>
      <c r="I555" s="31" t="str">
        <f>VLOOKUP($A555,'SAP- FACT'!$A:$AE,3,0)</f>
        <v>Boleta</v>
      </c>
      <c r="J555" s="31" t="str">
        <f>IF(VLOOKUP($A555,'SAP- FACT'!$A:$AE,15,0)=0,"PEN","USD")</f>
        <v>PEN</v>
      </c>
      <c r="K555" s="31" t="s">
        <v>8499</v>
      </c>
      <c r="L555" s="31">
        <v>1</v>
      </c>
      <c r="M555" s="33">
        <f>IF(J555="PEN",VLOOKUP($A555,'SAP- FACT'!$A:$AE,14,0),VLOOKUP($A555,'SAP- FACT'!$A:$AE,15,0))</f>
        <v>417</v>
      </c>
      <c r="N555" s="31" t="str">
        <f>IF(VLOOKUP($A555,'SAP- FACT'!$A:$AE,15,0)=0,"PEN","USD")</f>
        <v>PEN</v>
      </c>
      <c r="O555" s="31" t="str">
        <f>VLOOKUP($A555,'SAP- FACT'!$A:$AE,4,0)</f>
        <v>Venta Asistida - CONTADO / CASH - PE 2351 RECOGE: ELMER OSCCO QUISPE DNI: 47760094 T</v>
      </c>
    </row>
    <row r="556" spans="1:15" x14ac:dyDescent="0.2">
      <c r="A556" s="31">
        <f t="shared" si="8"/>
        <v>555</v>
      </c>
      <c r="B556" s="31" t="str">
        <f>VLOOKUP($A556,'SAP- FACT'!$A:$AE,12,0)</f>
        <v>SANDOVAL ROMERO,JESICA MARIA</v>
      </c>
      <c r="C556" s="31" t="str">
        <f>VLOOKUP($A556,'SAP- FACT'!$A:$AE,2,0)</f>
        <v>B010-00018629</v>
      </c>
      <c r="D556" s="31" t="str">
        <f>VLOOKUP($A556,'SAP- FACT'!$A:$AE,2,0)</f>
        <v>B010-00018629</v>
      </c>
      <c r="E556" s="32">
        <v>45566</v>
      </c>
      <c r="F556" s="32">
        <f>VLOOKUP($A556,'SAP- FACT'!$A:$AE,5,0)</f>
        <v>45408</v>
      </c>
      <c r="G556" s="32">
        <f>VLOOKUP($A556,'SAP- FACT'!$A:$AE,19,0)</f>
        <v>45408</v>
      </c>
      <c r="H556" s="31" t="s">
        <v>8512</v>
      </c>
      <c r="I556" s="31" t="str">
        <f>VLOOKUP($A556,'SAP- FACT'!$A:$AE,3,0)</f>
        <v>Boleta</v>
      </c>
      <c r="J556" s="31" t="str">
        <f>IF(VLOOKUP($A556,'SAP- FACT'!$A:$AE,15,0)=0,"PEN","USD")</f>
        <v>PEN</v>
      </c>
      <c r="K556" s="31" t="s">
        <v>8499</v>
      </c>
      <c r="L556" s="31">
        <v>1</v>
      </c>
      <c r="M556" s="33">
        <f>IF(J556="PEN",VLOOKUP($A556,'SAP- FACT'!$A:$AE,14,0),VLOOKUP($A556,'SAP- FACT'!$A:$AE,15,0))</f>
        <v>55.8</v>
      </c>
      <c r="N556" s="31" t="str">
        <f>IF(VLOOKUP($A556,'SAP- FACT'!$A:$AE,15,0)=0,"PEN","USD")</f>
        <v>PEN</v>
      </c>
      <c r="O556" s="31" t="str">
        <f>VLOOKUP($A556,'SAP- FACT'!$A:$AE,4,0)</f>
        <v>Plaza Vea - Intercorp - CONTADO / CASH - PE 2006 PLAZA VEA Basado en Entregas 09-0007-00000</v>
      </c>
    </row>
    <row r="557" spans="1:15" x14ac:dyDescent="0.2">
      <c r="A557" s="31">
        <f t="shared" si="8"/>
        <v>556</v>
      </c>
      <c r="B557" s="31" t="str">
        <f>VLOOKUP($A557,'SAP- FACT'!$A:$AE,12,0)</f>
        <v>DAVILA TORERO,DIANA GIANINA ROCIO</v>
      </c>
      <c r="C557" s="31" t="str">
        <f>VLOOKUP($A557,'SAP- FACT'!$A:$AE,2,0)</f>
        <v>B010-00019906</v>
      </c>
      <c r="D557" s="31" t="str">
        <f>VLOOKUP($A557,'SAP- FACT'!$A:$AE,2,0)</f>
        <v>B010-00019906</v>
      </c>
      <c r="E557" s="32">
        <v>45566</v>
      </c>
      <c r="F557" s="32">
        <f>VLOOKUP($A557,'SAP- FACT'!$A:$AE,5,0)</f>
        <v>45511</v>
      </c>
      <c r="G557" s="32">
        <f>VLOOKUP($A557,'SAP- FACT'!$A:$AE,19,0)</f>
        <v>45511</v>
      </c>
      <c r="H557" s="31" t="s">
        <v>8512</v>
      </c>
      <c r="I557" s="31" t="str">
        <f>VLOOKUP($A557,'SAP- FACT'!$A:$AE,3,0)</f>
        <v>Boleta</v>
      </c>
      <c r="J557" s="31" t="str">
        <f>IF(VLOOKUP($A557,'SAP- FACT'!$A:$AE,15,0)=0,"PEN","USD")</f>
        <v>PEN</v>
      </c>
      <c r="K557" s="31" t="s">
        <v>8499</v>
      </c>
      <c r="L557" s="31">
        <v>1</v>
      </c>
      <c r="M557" s="33">
        <f>IF(J557="PEN",VLOOKUP($A557,'SAP- FACT'!$A:$AE,14,0),VLOOKUP($A557,'SAP- FACT'!$A:$AE,15,0))</f>
        <v>55.8</v>
      </c>
      <c r="N557" s="31" t="str">
        <f>IF(VLOOKUP($A557,'SAP- FACT'!$A:$AE,15,0)=0,"PEN","USD")</f>
        <v>PEN</v>
      </c>
      <c r="O557" s="31" t="str">
        <f>VLOOKUP($A557,'SAP- FACT'!$A:$AE,4,0)</f>
        <v>Falabella - CONTADO / CASH - PE 3942 FALABELLA No 2544290584 Basado en Entregas</v>
      </c>
    </row>
    <row r="558" spans="1:15" x14ac:dyDescent="0.2">
      <c r="A558" s="31">
        <f t="shared" si="8"/>
        <v>557</v>
      </c>
      <c r="B558" s="31" t="str">
        <f>VLOOKUP($A558,'SAP- FACT'!$A:$AE,12,0)</f>
        <v>HUERTA DELGADO,MARY ANN</v>
      </c>
      <c r="C558" s="31" t="str">
        <f>VLOOKUP($A558,'SAP- FACT'!$A:$AE,2,0)</f>
        <v>B010-00019908</v>
      </c>
      <c r="D558" s="31" t="str">
        <f>VLOOKUP($A558,'SAP- FACT'!$A:$AE,2,0)</f>
        <v>B010-00019908</v>
      </c>
      <c r="E558" s="32">
        <v>45566</v>
      </c>
      <c r="F558" s="32">
        <f>VLOOKUP($A558,'SAP- FACT'!$A:$AE,5,0)</f>
        <v>45511</v>
      </c>
      <c r="G558" s="32">
        <f>VLOOKUP($A558,'SAP- FACT'!$A:$AE,19,0)</f>
        <v>45511</v>
      </c>
      <c r="H558" s="31" t="s">
        <v>8512</v>
      </c>
      <c r="I558" s="31" t="str">
        <f>VLOOKUP($A558,'SAP- FACT'!$A:$AE,3,0)</f>
        <v>Boleta</v>
      </c>
      <c r="J558" s="31" t="str">
        <f>IF(VLOOKUP($A558,'SAP- FACT'!$A:$AE,15,0)=0,"PEN","USD")</f>
        <v>PEN</v>
      </c>
      <c r="K558" s="31" t="s">
        <v>8499</v>
      </c>
      <c r="L558" s="31">
        <v>1</v>
      </c>
      <c r="M558" s="33">
        <f>IF(J558="PEN",VLOOKUP($A558,'SAP- FACT'!$A:$AE,14,0),VLOOKUP($A558,'SAP- FACT'!$A:$AE,15,0))</f>
        <v>55.8</v>
      </c>
      <c r="N558" s="31" t="str">
        <f>IF(VLOOKUP($A558,'SAP- FACT'!$A:$AE,15,0)=0,"PEN","USD")</f>
        <v>PEN</v>
      </c>
      <c r="O558" s="31" t="str">
        <f>VLOOKUP($A558,'SAP- FACT'!$A:$AE,4,0)</f>
        <v>Falabella - CONTADO / CASH - PE 3961 FALABELLA No 2545724678 Basado en Entregas</v>
      </c>
    </row>
    <row r="559" spans="1:15" x14ac:dyDescent="0.2">
      <c r="A559" s="31">
        <f t="shared" si="8"/>
        <v>558</v>
      </c>
      <c r="B559" s="31" t="str">
        <f>VLOOKUP($A559,'SAP- FACT'!$A:$AE,12,0)</f>
        <v>ACUÑA SANTIAGO,PAUL DENNIS</v>
      </c>
      <c r="C559" s="31" t="str">
        <f>VLOOKUP($A559,'SAP- FACT'!$A:$AE,2,0)</f>
        <v>B010-00020050</v>
      </c>
      <c r="D559" s="31" t="str">
        <f>VLOOKUP($A559,'SAP- FACT'!$A:$AE,2,0)</f>
        <v>B010-00020050</v>
      </c>
      <c r="E559" s="32">
        <v>45566</v>
      </c>
      <c r="F559" s="32">
        <f>VLOOKUP($A559,'SAP- FACT'!$A:$AE,5,0)</f>
        <v>45523</v>
      </c>
      <c r="G559" s="32">
        <f>VLOOKUP($A559,'SAP- FACT'!$A:$AE,19,0)</f>
        <v>45523</v>
      </c>
      <c r="H559" s="31" t="s">
        <v>8512</v>
      </c>
      <c r="I559" s="31" t="str">
        <f>VLOOKUP($A559,'SAP- FACT'!$A:$AE,3,0)</f>
        <v>Boleta</v>
      </c>
      <c r="J559" s="31" t="str">
        <f>IF(VLOOKUP($A559,'SAP- FACT'!$A:$AE,15,0)=0,"PEN","USD")</f>
        <v>PEN</v>
      </c>
      <c r="K559" s="31" t="s">
        <v>8499</v>
      </c>
      <c r="L559" s="31">
        <v>1</v>
      </c>
      <c r="M559" s="33">
        <f>IF(J559="PEN",VLOOKUP($A559,'SAP- FACT'!$A:$AE,14,0),VLOOKUP($A559,'SAP- FACT'!$A:$AE,15,0))</f>
        <v>55.8</v>
      </c>
      <c r="N559" s="31" t="str">
        <f>IF(VLOOKUP($A559,'SAP- FACT'!$A:$AE,15,0)=0,"PEN","USD")</f>
        <v>PEN</v>
      </c>
      <c r="O559" s="31" t="str">
        <f>VLOOKUP($A559,'SAP- FACT'!$A:$AE,4,0)</f>
        <v>Falabella - CONTADO / CASH - PE 4215 FALABELLA No 2554828349 Basado en Entregas</v>
      </c>
    </row>
    <row r="560" spans="1:15" x14ac:dyDescent="0.2">
      <c r="A560" s="31">
        <f t="shared" si="8"/>
        <v>559</v>
      </c>
      <c r="B560" s="31" t="str">
        <f>VLOOKUP($A560,'SAP- FACT'!$A:$AE,12,0)</f>
        <v>PAREDES ESPINAL,CHRISTIAN EDGARDO</v>
      </c>
      <c r="C560" s="31" t="str">
        <f>VLOOKUP($A560,'SAP- FACT'!$A:$AE,2,0)</f>
        <v>B010-00019173</v>
      </c>
      <c r="D560" s="31" t="str">
        <f>VLOOKUP($A560,'SAP- FACT'!$A:$AE,2,0)</f>
        <v>B010-00019173</v>
      </c>
      <c r="E560" s="32">
        <v>45566</v>
      </c>
      <c r="F560" s="32">
        <f>VLOOKUP($A560,'SAP- FACT'!$A:$AE,5,0)</f>
        <v>45446</v>
      </c>
      <c r="G560" s="32">
        <f>VLOOKUP($A560,'SAP- FACT'!$A:$AE,19,0)</f>
        <v>45446</v>
      </c>
      <c r="H560" s="31" t="s">
        <v>8512</v>
      </c>
      <c r="I560" s="31" t="str">
        <f>VLOOKUP($A560,'SAP- FACT'!$A:$AE,3,0)</f>
        <v>Boleta</v>
      </c>
      <c r="J560" s="31" t="str">
        <f>IF(VLOOKUP($A560,'SAP- FACT'!$A:$AE,15,0)=0,"PEN","USD")</f>
        <v>PEN</v>
      </c>
      <c r="K560" s="31" t="s">
        <v>8499</v>
      </c>
      <c r="L560" s="31">
        <v>1</v>
      </c>
      <c r="M560" s="33">
        <f>IF(J560="PEN",VLOOKUP($A560,'SAP- FACT'!$A:$AE,14,0),VLOOKUP($A560,'SAP- FACT'!$A:$AE,15,0))</f>
        <v>55.83</v>
      </c>
      <c r="N560" s="31" t="str">
        <f>IF(VLOOKUP($A560,'SAP- FACT'!$A:$AE,15,0)=0,"PEN","USD")</f>
        <v>PEN</v>
      </c>
      <c r="O560" s="31" t="str">
        <f>VLOOKUP($A560,'SAP- FACT'!$A:$AE,4,0)</f>
        <v>Promart - Intercorp - CONTADO / CASH - PE 2746 PROMART Basado en Entregas 09-0007-0000074</v>
      </c>
    </row>
    <row r="561" spans="1:15" x14ac:dyDescent="0.2">
      <c r="A561" s="31">
        <f t="shared" si="8"/>
        <v>560</v>
      </c>
      <c r="B561" s="31" t="str">
        <f>VLOOKUP($A561,'SAP- FACT'!$A:$AE,12,0)</f>
        <v>Malpica X,Florangel X</v>
      </c>
      <c r="C561" s="31" t="str">
        <f>VLOOKUP($A561,'SAP- FACT'!$A:$AE,2,0)</f>
        <v>B010-00019882</v>
      </c>
      <c r="D561" s="31" t="str">
        <f>VLOOKUP($A561,'SAP- FACT'!$A:$AE,2,0)</f>
        <v>B010-00019882</v>
      </c>
      <c r="E561" s="32">
        <v>45566</v>
      </c>
      <c r="F561" s="32">
        <f>VLOOKUP($A561,'SAP- FACT'!$A:$AE,5,0)</f>
        <v>45509</v>
      </c>
      <c r="G561" s="32">
        <f>VLOOKUP($A561,'SAP- FACT'!$A:$AE,19,0)</f>
        <v>45509</v>
      </c>
      <c r="H561" s="31" t="s">
        <v>8512</v>
      </c>
      <c r="I561" s="31" t="str">
        <f>VLOOKUP($A561,'SAP- FACT'!$A:$AE,3,0)</f>
        <v>Boleta</v>
      </c>
      <c r="J561" s="31" t="str">
        <f>IF(VLOOKUP($A561,'SAP- FACT'!$A:$AE,15,0)=0,"PEN","USD")</f>
        <v>PEN</v>
      </c>
      <c r="K561" s="31" t="s">
        <v>8499</v>
      </c>
      <c r="L561" s="31">
        <v>1</v>
      </c>
      <c r="M561" s="33">
        <f>IF(J561="PEN",VLOOKUP($A561,'SAP- FACT'!$A:$AE,14,0),VLOOKUP($A561,'SAP- FACT'!$A:$AE,15,0))</f>
        <v>55.99</v>
      </c>
      <c r="N561" s="31" t="str">
        <f>IF(VLOOKUP($A561,'SAP- FACT'!$A:$AE,15,0)=0,"PEN","USD")</f>
        <v>PEN</v>
      </c>
      <c r="O561" s="31" t="str">
        <f>VLOOKUP($A561,'SAP- FACT'!$A:$AE,4,0)</f>
        <v>Ecom - CONTADO / CASH - PE 3911 TEL: 927699361 ENVÍO Basado en Pedidos de</v>
      </c>
    </row>
    <row r="562" spans="1:15" x14ac:dyDescent="0.2">
      <c r="A562" s="31">
        <f t="shared" si="8"/>
        <v>561</v>
      </c>
      <c r="B562" s="31" t="str">
        <f>VLOOKUP($A562,'SAP- FACT'!$A:$AE,12,0)</f>
        <v>PEREZ PEREZ,ANTONIO CONFESOR</v>
      </c>
      <c r="C562" s="31" t="str">
        <f>VLOOKUP($A562,'SAP- FACT'!$A:$AE,2,0)</f>
        <v>B010-00019941</v>
      </c>
      <c r="D562" s="31" t="str">
        <f>VLOOKUP($A562,'SAP- FACT'!$A:$AE,2,0)</f>
        <v>B010-00019941</v>
      </c>
      <c r="E562" s="32">
        <v>45566</v>
      </c>
      <c r="F562" s="32">
        <f>VLOOKUP($A562,'SAP- FACT'!$A:$AE,5,0)</f>
        <v>45513</v>
      </c>
      <c r="G562" s="32">
        <f>VLOOKUP($A562,'SAP- FACT'!$A:$AE,19,0)</f>
        <v>45513</v>
      </c>
      <c r="H562" s="31" t="s">
        <v>8512</v>
      </c>
      <c r="I562" s="31" t="str">
        <f>VLOOKUP($A562,'SAP- FACT'!$A:$AE,3,0)</f>
        <v>Boleta</v>
      </c>
      <c r="J562" s="31" t="str">
        <f>IF(VLOOKUP($A562,'SAP- FACT'!$A:$AE,15,0)=0,"PEN","USD")</f>
        <v>PEN</v>
      </c>
      <c r="K562" s="31" t="s">
        <v>8499</v>
      </c>
      <c r="L562" s="31">
        <v>1</v>
      </c>
      <c r="M562" s="33">
        <f>IF(J562="PEN",VLOOKUP($A562,'SAP- FACT'!$A:$AE,14,0),VLOOKUP($A562,'SAP- FACT'!$A:$AE,15,0))</f>
        <v>56</v>
      </c>
      <c r="N562" s="31" t="str">
        <f>IF(VLOOKUP($A562,'SAP- FACT'!$A:$AE,15,0)=0,"PEN","USD")</f>
        <v>PEN</v>
      </c>
      <c r="O562" s="31" t="str">
        <f>VLOOKUP($A562,'SAP- FACT'!$A:$AE,4,0)</f>
        <v>Venta Asistida - CONTADO / CASH - PE 4033 SHALOM RECOGE: PEREZ PEREZ,ANTONIO CONFESO</v>
      </c>
    </row>
    <row r="563" spans="1:15" x14ac:dyDescent="0.2">
      <c r="A563" s="31">
        <f t="shared" si="8"/>
        <v>562</v>
      </c>
      <c r="B563" s="31" t="str">
        <f>VLOOKUP($A563,'SAP- FACT'!$A:$AE,12,0)</f>
        <v>FLOREZ MARIA DEL ROSARIO</v>
      </c>
      <c r="C563" s="31" t="str">
        <f>VLOOKUP($A563,'SAP- FACT'!$A:$AE,2,0)</f>
        <v>B010-00019967</v>
      </c>
      <c r="D563" s="31" t="str">
        <f>VLOOKUP($A563,'SAP- FACT'!$A:$AE,2,0)</f>
        <v>B010-00019967</v>
      </c>
      <c r="E563" s="32">
        <v>45566</v>
      </c>
      <c r="F563" s="32">
        <f>VLOOKUP($A563,'SAP- FACT'!$A:$AE,5,0)</f>
        <v>45517</v>
      </c>
      <c r="G563" s="32">
        <f>VLOOKUP($A563,'SAP- FACT'!$A:$AE,19,0)</f>
        <v>45517</v>
      </c>
      <c r="H563" s="31" t="s">
        <v>8512</v>
      </c>
      <c r="I563" s="31" t="str">
        <f>VLOOKUP($A563,'SAP- FACT'!$A:$AE,3,0)</f>
        <v>Boleta</v>
      </c>
      <c r="J563" s="31" t="str">
        <f>IF(VLOOKUP($A563,'SAP- FACT'!$A:$AE,15,0)=0,"PEN","USD")</f>
        <v>PEN</v>
      </c>
      <c r="K563" s="31" t="s">
        <v>8499</v>
      </c>
      <c r="L563" s="31">
        <v>1</v>
      </c>
      <c r="M563" s="33">
        <f>IF(J563="PEN",VLOOKUP($A563,'SAP- FACT'!$A:$AE,14,0),VLOOKUP($A563,'SAP- FACT'!$A:$AE,15,0))</f>
        <v>56.25</v>
      </c>
      <c r="N563" s="31" t="str">
        <f>IF(VLOOKUP($A563,'SAP- FACT'!$A:$AE,15,0)=0,"PEN","USD")</f>
        <v>PEN</v>
      </c>
      <c r="O563" s="31" t="str">
        <f>VLOOKUP($A563,'SAP- FACT'!$A:$AE,4,0)</f>
        <v>Ecom - CONTADO / CASH - PE 4063 TEL: 949350854 ENVÍO Basado en Entregas 09</v>
      </c>
    </row>
    <row r="564" spans="1:15" x14ac:dyDescent="0.2">
      <c r="A564" s="31">
        <f t="shared" si="8"/>
        <v>563</v>
      </c>
      <c r="B564" s="31" t="str">
        <f>VLOOKUP($A564,'SAP- FACT'!$A:$AE,12,0)</f>
        <v>JOVE ESTHEFANY</v>
      </c>
      <c r="C564" s="31" t="str">
        <f>VLOOKUP($A564,'SAP- FACT'!$A:$AE,2,0)</f>
        <v>B010-00019530</v>
      </c>
      <c r="D564" s="31" t="str">
        <f>VLOOKUP($A564,'SAP- FACT'!$A:$AE,2,0)</f>
        <v>B010-00019530</v>
      </c>
      <c r="E564" s="32">
        <v>45566</v>
      </c>
      <c r="F564" s="32">
        <f>VLOOKUP($A564,'SAP- FACT'!$A:$AE,5,0)</f>
        <v>45488</v>
      </c>
      <c r="G564" s="32">
        <f>VLOOKUP($A564,'SAP- FACT'!$A:$AE,19,0)</f>
        <v>45488</v>
      </c>
      <c r="H564" s="31" t="s">
        <v>8512</v>
      </c>
      <c r="I564" s="31" t="str">
        <f>VLOOKUP($A564,'SAP- FACT'!$A:$AE,3,0)</f>
        <v>Boleta</v>
      </c>
      <c r="J564" s="31" t="str">
        <f>IF(VLOOKUP($A564,'SAP- FACT'!$A:$AE,15,0)=0,"PEN","USD")</f>
        <v>PEN</v>
      </c>
      <c r="K564" s="31" t="s">
        <v>8499</v>
      </c>
      <c r="L564" s="31">
        <v>1</v>
      </c>
      <c r="M564" s="33">
        <f>IF(J564="PEN",VLOOKUP($A564,'SAP- FACT'!$A:$AE,14,0),VLOOKUP($A564,'SAP- FACT'!$A:$AE,15,0))</f>
        <v>56.35</v>
      </c>
      <c r="N564" s="31" t="str">
        <f>IF(VLOOKUP($A564,'SAP- FACT'!$A:$AE,15,0)=0,"PEN","USD")</f>
        <v>PEN</v>
      </c>
      <c r="O564" s="31" t="str">
        <f>VLOOKUP($A564,'SAP- FACT'!$A:$AE,4,0)</f>
        <v>Ecom - CONTADO / CASH - PE 3457 TEL: 989595772 ENVÍO Basado en Pedidos de</v>
      </c>
    </row>
    <row r="565" spans="1:15" x14ac:dyDescent="0.2">
      <c r="A565" s="31">
        <f t="shared" si="8"/>
        <v>564</v>
      </c>
      <c r="B565" s="31" t="str">
        <f>VLOOKUP($A565,'SAP- FACT'!$A:$AE,12,0)</f>
        <v>ALBARRAN MEDINA ELVIA</v>
      </c>
      <c r="C565" s="31" t="str">
        <f>VLOOKUP($A565,'SAP- FACT'!$A:$AE,2,0)</f>
        <v>B010-00019582</v>
      </c>
      <c r="D565" s="31" t="str">
        <f>VLOOKUP($A565,'SAP- FACT'!$A:$AE,2,0)</f>
        <v>B010-00019582</v>
      </c>
      <c r="E565" s="32">
        <v>45566</v>
      </c>
      <c r="F565" s="32">
        <f>VLOOKUP($A565,'SAP- FACT'!$A:$AE,5,0)</f>
        <v>45491</v>
      </c>
      <c r="G565" s="32">
        <f>VLOOKUP($A565,'SAP- FACT'!$A:$AE,19,0)</f>
        <v>45491</v>
      </c>
      <c r="H565" s="31" t="s">
        <v>8512</v>
      </c>
      <c r="I565" s="31" t="str">
        <f>VLOOKUP($A565,'SAP- FACT'!$A:$AE,3,0)</f>
        <v>Boleta</v>
      </c>
      <c r="J565" s="31" t="str">
        <f>IF(VLOOKUP($A565,'SAP- FACT'!$A:$AE,15,0)=0,"PEN","USD")</f>
        <v>PEN</v>
      </c>
      <c r="K565" s="31" t="s">
        <v>8499</v>
      </c>
      <c r="L565" s="31">
        <v>1</v>
      </c>
      <c r="M565" s="33">
        <f>IF(J565="PEN",VLOOKUP($A565,'SAP- FACT'!$A:$AE,14,0),VLOOKUP($A565,'SAP- FACT'!$A:$AE,15,0))</f>
        <v>56.7</v>
      </c>
      <c r="N565" s="31" t="str">
        <f>IF(VLOOKUP($A565,'SAP- FACT'!$A:$AE,15,0)=0,"PEN","USD")</f>
        <v>PEN</v>
      </c>
      <c r="O565" s="31" t="str">
        <f>VLOOKUP($A565,'SAP- FACT'!$A:$AE,4,0)</f>
        <v>Falabella - CONTADO / CASH - PE 3552 FALABELLA No 2522592177 Basado en Entregas</v>
      </c>
    </row>
    <row r="566" spans="1:15" x14ac:dyDescent="0.2">
      <c r="A566" s="31">
        <f t="shared" si="8"/>
        <v>565</v>
      </c>
      <c r="B566" s="31" t="str">
        <f>VLOOKUP($A566,'SAP- FACT'!$A:$AE,12,0)</f>
        <v>LLASHAG GUIA,SANDRA MILAGROS</v>
      </c>
      <c r="C566" s="31" t="str">
        <f>VLOOKUP($A566,'SAP- FACT'!$A:$AE,2,0)</f>
        <v>B010-00019257</v>
      </c>
      <c r="D566" s="31" t="str">
        <f>VLOOKUP($A566,'SAP- FACT'!$A:$AE,2,0)</f>
        <v>B010-00019257</v>
      </c>
      <c r="E566" s="32">
        <v>45566</v>
      </c>
      <c r="F566" s="32">
        <f>VLOOKUP($A566,'SAP- FACT'!$A:$AE,5,0)</f>
        <v>45456</v>
      </c>
      <c r="G566" s="32">
        <f>VLOOKUP($A566,'SAP- FACT'!$A:$AE,19,0)</f>
        <v>45456</v>
      </c>
      <c r="H566" s="31" t="s">
        <v>8512</v>
      </c>
      <c r="I566" s="31" t="str">
        <f>VLOOKUP($A566,'SAP- FACT'!$A:$AE,3,0)</f>
        <v>Boleta</v>
      </c>
      <c r="J566" s="31" t="str">
        <f>IF(VLOOKUP($A566,'SAP- FACT'!$A:$AE,15,0)=0,"PEN","USD")</f>
        <v>PEN</v>
      </c>
      <c r="K566" s="31" t="s">
        <v>8499</v>
      </c>
      <c r="L566" s="31">
        <v>1</v>
      </c>
      <c r="M566" s="33">
        <f>IF(J566="PEN",VLOOKUP($A566,'SAP- FACT'!$A:$AE,14,0),VLOOKUP($A566,'SAP- FACT'!$A:$AE,15,0))</f>
        <v>56.7</v>
      </c>
      <c r="N566" s="31" t="str">
        <f>IF(VLOOKUP($A566,'SAP- FACT'!$A:$AE,15,0)=0,"PEN","USD")</f>
        <v>PEN</v>
      </c>
      <c r="O566" s="31" t="str">
        <f>VLOOKUP($A566,'SAP- FACT'!$A:$AE,4,0)</f>
        <v>Falabella - CONTADO / CASH - PE 2902 FALABELLA Basado en Entregas 09-0007-00000</v>
      </c>
    </row>
    <row r="567" spans="1:15" x14ac:dyDescent="0.2">
      <c r="A567" s="31">
        <f t="shared" si="8"/>
        <v>566</v>
      </c>
      <c r="B567" s="31" t="str">
        <f>VLOOKUP($A567,'SAP- FACT'!$A:$AE,12,0)</f>
        <v>CHUQUE SANCHEZ CIELO</v>
      </c>
      <c r="C567" s="31" t="str">
        <f>VLOOKUP($A567,'SAP- FACT'!$A:$AE,2,0)</f>
        <v>B010-00018994</v>
      </c>
      <c r="D567" s="31" t="str">
        <f>VLOOKUP($A567,'SAP- FACT'!$A:$AE,2,0)</f>
        <v>B010-00018994</v>
      </c>
      <c r="E567" s="32">
        <v>45566</v>
      </c>
      <c r="F567" s="32">
        <f>VLOOKUP($A567,'SAP- FACT'!$A:$AE,5,0)</f>
        <v>45436</v>
      </c>
      <c r="G567" s="32">
        <f>VLOOKUP($A567,'SAP- FACT'!$A:$AE,19,0)</f>
        <v>45436</v>
      </c>
      <c r="H567" s="31" t="s">
        <v>8512</v>
      </c>
      <c r="I567" s="31" t="str">
        <f>VLOOKUP($A567,'SAP- FACT'!$A:$AE,3,0)</f>
        <v>Boleta</v>
      </c>
      <c r="J567" s="31" t="str">
        <f>IF(VLOOKUP($A567,'SAP- FACT'!$A:$AE,15,0)=0,"PEN","USD")</f>
        <v>PEN</v>
      </c>
      <c r="K567" s="31" t="s">
        <v>8499</v>
      </c>
      <c r="L567" s="31">
        <v>1</v>
      </c>
      <c r="M567" s="33">
        <f>IF(J567="PEN",VLOOKUP($A567,'SAP- FACT'!$A:$AE,14,0),VLOOKUP($A567,'SAP- FACT'!$A:$AE,15,0))</f>
        <v>56.7</v>
      </c>
      <c r="N567" s="31" t="str">
        <f>IF(VLOOKUP($A567,'SAP- FACT'!$A:$AE,15,0)=0,"PEN","USD")</f>
        <v>PEN</v>
      </c>
      <c r="O567" s="31" t="str">
        <f>VLOOKUP($A567,'SAP- FACT'!$A:$AE,4,0)</f>
        <v>Falabella - CONTADO / CASH - PE 2540 FALABELLA Basado en Entregas 09-0007-00000</v>
      </c>
    </row>
    <row r="568" spans="1:15" x14ac:dyDescent="0.2">
      <c r="A568" s="31">
        <f t="shared" si="8"/>
        <v>567</v>
      </c>
      <c r="B568" s="31" t="str">
        <f>VLOOKUP($A568,'SAP- FACT'!$A:$AE,12,0)</f>
        <v>CHUMBILE DAVILA,SOLANGE MARIACARMEN</v>
      </c>
      <c r="C568" s="31" t="str">
        <f>VLOOKUP($A568,'SAP- FACT'!$A:$AE,2,0)</f>
        <v>B010-00018272</v>
      </c>
      <c r="D568" s="31" t="str">
        <f>VLOOKUP($A568,'SAP- FACT'!$A:$AE,2,0)</f>
        <v>B010-00018272</v>
      </c>
      <c r="E568" s="32">
        <v>45566</v>
      </c>
      <c r="F568" s="32">
        <f>VLOOKUP($A568,'SAP- FACT'!$A:$AE,5,0)</f>
        <v>45376</v>
      </c>
      <c r="G568" s="32">
        <f>VLOOKUP($A568,'SAP- FACT'!$A:$AE,19,0)</f>
        <v>45376</v>
      </c>
      <c r="H568" s="31" t="s">
        <v>8512</v>
      </c>
      <c r="I568" s="31" t="str">
        <f>VLOOKUP($A568,'SAP- FACT'!$A:$AE,3,0)</f>
        <v>Boleta</v>
      </c>
      <c r="J568" s="31" t="str">
        <f>IF(VLOOKUP($A568,'SAP- FACT'!$A:$AE,15,0)=0,"PEN","USD")</f>
        <v>PEN</v>
      </c>
      <c r="K568" s="31" t="s">
        <v>8499</v>
      </c>
      <c r="L568" s="31">
        <v>1</v>
      </c>
      <c r="M568" s="33">
        <f>IF(J568="PEN",VLOOKUP($A568,'SAP- FACT'!$A:$AE,14,0),VLOOKUP($A568,'SAP- FACT'!$A:$AE,15,0))</f>
        <v>56.7</v>
      </c>
      <c r="N568" s="31" t="str">
        <f>IF(VLOOKUP($A568,'SAP- FACT'!$A:$AE,15,0)=0,"PEN","USD")</f>
        <v>PEN</v>
      </c>
      <c r="O568" s="31" t="str">
        <f>VLOOKUP($A568,'SAP- FACT'!$A:$AE,4,0)</f>
        <v>Falabella - CONTADO / CASH - PE 1373 FALABELLA Basado en Entregas 09-0010-00059</v>
      </c>
    </row>
    <row r="569" spans="1:15" x14ac:dyDescent="0.2">
      <c r="A569" s="31">
        <f t="shared" si="8"/>
        <v>568</v>
      </c>
      <c r="B569" s="31" t="str">
        <f>VLOOKUP($A569,'SAP- FACT'!$A:$AE,12,0)</f>
        <v>LEON HUAMAN,KATHERINE LUCIA</v>
      </c>
      <c r="C569" s="31" t="str">
        <f>VLOOKUP($A569,'SAP- FACT'!$A:$AE,2,0)</f>
        <v>B010-00018533</v>
      </c>
      <c r="D569" s="31" t="str">
        <f>VLOOKUP($A569,'SAP- FACT'!$A:$AE,2,0)</f>
        <v>B010-00018533</v>
      </c>
      <c r="E569" s="32">
        <v>45566</v>
      </c>
      <c r="F569" s="32">
        <f>VLOOKUP($A569,'SAP- FACT'!$A:$AE,5,0)</f>
        <v>45400</v>
      </c>
      <c r="G569" s="32">
        <f>VLOOKUP($A569,'SAP- FACT'!$A:$AE,19,0)</f>
        <v>45400</v>
      </c>
      <c r="H569" s="31" t="s">
        <v>8512</v>
      </c>
      <c r="I569" s="31" t="str">
        <f>VLOOKUP($A569,'SAP- FACT'!$A:$AE,3,0)</f>
        <v>Boleta</v>
      </c>
      <c r="J569" s="31" t="str">
        <f>IF(VLOOKUP($A569,'SAP- FACT'!$A:$AE,15,0)=0,"PEN","USD")</f>
        <v>PEN</v>
      </c>
      <c r="K569" s="31" t="s">
        <v>8499</v>
      </c>
      <c r="L569" s="31">
        <v>1</v>
      </c>
      <c r="M569" s="33">
        <f>IF(J569="PEN",VLOOKUP($A569,'SAP- FACT'!$A:$AE,14,0),VLOOKUP($A569,'SAP- FACT'!$A:$AE,15,0))</f>
        <v>56.7</v>
      </c>
      <c r="N569" s="31" t="str">
        <f>IF(VLOOKUP($A569,'SAP- FACT'!$A:$AE,15,0)=0,"PEN","USD")</f>
        <v>PEN</v>
      </c>
      <c r="O569" s="31" t="str">
        <f>VLOOKUP($A569,'SAP- FACT'!$A:$AE,4,0)</f>
        <v>Falabella - CONTADO / CASH - PE 1775 FALABELLA Basado en Entregas 09-0010-00059</v>
      </c>
    </row>
    <row r="570" spans="1:15" x14ac:dyDescent="0.2">
      <c r="A570" s="31">
        <f t="shared" si="8"/>
        <v>569</v>
      </c>
      <c r="B570" s="31" t="str">
        <f>VLOOKUP($A570,'SAP- FACT'!$A:$AE,12,0)</f>
        <v>TOMITA NAKAMOTO,GISELA JESSICA</v>
      </c>
      <c r="C570" s="31" t="str">
        <f>VLOOKUP($A570,'SAP- FACT'!$A:$AE,2,0)</f>
        <v>B010-00019366</v>
      </c>
      <c r="D570" s="31" t="str">
        <f>VLOOKUP($A570,'SAP- FACT'!$A:$AE,2,0)</f>
        <v>B010-00019366</v>
      </c>
      <c r="E570" s="32">
        <v>45566</v>
      </c>
      <c r="F570" s="32">
        <f>VLOOKUP($A570,'SAP- FACT'!$A:$AE,5,0)</f>
        <v>45469</v>
      </c>
      <c r="G570" s="32">
        <f>VLOOKUP($A570,'SAP- FACT'!$A:$AE,19,0)</f>
        <v>45469</v>
      </c>
      <c r="H570" s="31" t="s">
        <v>8512</v>
      </c>
      <c r="I570" s="31" t="str">
        <f>VLOOKUP($A570,'SAP- FACT'!$A:$AE,3,0)</f>
        <v>Boleta</v>
      </c>
      <c r="J570" s="31" t="str">
        <f>IF(VLOOKUP($A570,'SAP- FACT'!$A:$AE,15,0)=0,"PEN","USD")</f>
        <v>PEN</v>
      </c>
      <c r="K570" s="31" t="s">
        <v>8499</v>
      </c>
      <c r="L570" s="31">
        <v>1</v>
      </c>
      <c r="M570" s="33">
        <f>IF(J570="PEN",VLOOKUP($A570,'SAP- FACT'!$A:$AE,14,0),VLOOKUP($A570,'SAP- FACT'!$A:$AE,15,0))</f>
        <v>56.7</v>
      </c>
      <c r="N570" s="31" t="str">
        <f>IF(VLOOKUP($A570,'SAP- FACT'!$A:$AE,15,0)=0,"PEN","USD")</f>
        <v>PEN</v>
      </c>
      <c r="O570" s="31" t="str">
        <f>VLOOKUP($A570,'SAP- FACT'!$A:$AE,4,0)</f>
        <v>Falabella - CONTADO / CASH - PE 3128 FALABELLA Basado en Entregas 09-0007-00001</v>
      </c>
    </row>
    <row r="571" spans="1:15" x14ac:dyDescent="0.2">
      <c r="A571" s="31">
        <f t="shared" si="8"/>
        <v>570</v>
      </c>
      <c r="B571" s="31" t="str">
        <f>VLOOKUP($A571,'SAP- FACT'!$A:$AE,12,0)</f>
        <v>ROJAS CARBAJAL,JAVIER SANTIAGO</v>
      </c>
      <c r="C571" s="31" t="str">
        <f>VLOOKUP($A571,'SAP- FACT'!$A:$AE,2,0)</f>
        <v>B010-00019559</v>
      </c>
      <c r="D571" s="31" t="str">
        <f>VLOOKUP($A571,'SAP- FACT'!$A:$AE,2,0)</f>
        <v>B010-00019559</v>
      </c>
      <c r="E571" s="32">
        <v>45566</v>
      </c>
      <c r="F571" s="32">
        <f>VLOOKUP($A571,'SAP- FACT'!$A:$AE,5,0)</f>
        <v>45490</v>
      </c>
      <c r="G571" s="32">
        <f>VLOOKUP($A571,'SAP- FACT'!$A:$AE,19,0)</f>
        <v>45490</v>
      </c>
      <c r="H571" s="31" t="s">
        <v>8512</v>
      </c>
      <c r="I571" s="31" t="str">
        <f>VLOOKUP($A571,'SAP- FACT'!$A:$AE,3,0)</f>
        <v>Boleta</v>
      </c>
      <c r="J571" s="31" t="str">
        <f>IF(VLOOKUP($A571,'SAP- FACT'!$A:$AE,15,0)=0,"PEN","USD")</f>
        <v>PEN</v>
      </c>
      <c r="K571" s="31" t="s">
        <v>8499</v>
      </c>
      <c r="L571" s="31">
        <v>1</v>
      </c>
      <c r="M571" s="33">
        <f>IF(J571="PEN",VLOOKUP($A571,'SAP- FACT'!$A:$AE,14,0),VLOOKUP($A571,'SAP- FACT'!$A:$AE,15,0))</f>
        <v>56.7</v>
      </c>
      <c r="N571" s="31" t="str">
        <f>IF(VLOOKUP($A571,'SAP- FACT'!$A:$AE,15,0)=0,"PEN","USD")</f>
        <v>PEN</v>
      </c>
      <c r="O571" s="31" t="str">
        <f>VLOOKUP($A571,'SAP- FACT'!$A:$AE,4,0)</f>
        <v>Falabella - CONTADO / CASH - PE 3515 FALABELLA No 2520694454 Basado en Entregas</v>
      </c>
    </row>
    <row r="572" spans="1:15" x14ac:dyDescent="0.2">
      <c r="A572" s="31">
        <f t="shared" si="8"/>
        <v>571</v>
      </c>
      <c r="B572" s="31" t="str">
        <f>VLOOKUP($A572,'SAP- FACT'!$A:$AE,12,0)</f>
        <v>MUNICO VASQUEZ ADRIANA</v>
      </c>
      <c r="C572" s="31" t="str">
        <f>VLOOKUP($A572,'SAP- FACT'!$A:$AE,2,0)</f>
        <v>B010-00019884</v>
      </c>
      <c r="D572" s="31" t="str">
        <f>VLOOKUP($A572,'SAP- FACT'!$A:$AE,2,0)</f>
        <v>B010-00019884</v>
      </c>
      <c r="E572" s="32">
        <v>45566</v>
      </c>
      <c r="F572" s="32">
        <f>VLOOKUP($A572,'SAP- FACT'!$A:$AE,5,0)</f>
        <v>45509</v>
      </c>
      <c r="G572" s="32">
        <f>VLOOKUP($A572,'SAP- FACT'!$A:$AE,19,0)</f>
        <v>45509</v>
      </c>
      <c r="H572" s="31" t="s">
        <v>8512</v>
      </c>
      <c r="I572" s="31" t="str">
        <f>VLOOKUP($A572,'SAP- FACT'!$A:$AE,3,0)</f>
        <v>Boleta</v>
      </c>
      <c r="J572" s="31" t="str">
        <f>IF(VLOOKUP($A572,'SAP- FACT'!$A:$AE,15,0)=0,"PEN","USD")</f>
        <v>PEN</v>
      </c>
      <c r="K572" s="31" t="s">
        <v>8499</v>
      </c>
      <c r="L572" s="31">
        <v>1</v>
      </c>
      <c r="M572" s="33">
        <f>IF(J572="PEN",VLOOKUP($A572,'SAP- FACT'!$A:$AE,14,0),VLOOKUP($A572,'SAP- FACT'!$A:$AE,15,0))</f>
        <v>56.79</v>
      </c>
      <c r="N572" s="31" t="str">
        <f>IF(VLOOKUP($A572,'SAP- FACT'!$A:$AE,15,0)=0,"PEN","USD")</f>
        <v>PEN</v>
      </c>
      <c r="O572" s="31" t="str">
        <f>VLOOKUP($A572,'SAP- FACT'!$A:$AE,4,0)</f>
        <v>Ecom - CONTADO / CASH - PE 3918 TEL: 920674097 ENVÍO Basado en Pedidos de</v>
      </c>
    </row>
    <row r="573" spans="1:15" x14ac:dyDescent="0.2">
      <c r="A573" s="31">
        <f t="shared" si="8"/>
        <v>572</v>
      </c>
      <c r="B573" s="31" t="str">
        <f>VLOOKUP($A573,'SAP- FACT'!$A:$AE,12,0)</f>
        <v>TELLO DAVILA,SONIA X</v>
      </c>
      <c r="C573" s="31" t="str">
        <f>VLOOKUP($A573,'SAP- FACT'!$A:$AE,2,0)</f>
        <v>B010-00016893</v>
      </c>
      <c r="D573" s="31" t="str">
        <f>VLOOKUP($A573,'SAP- FACT'!$A:$AE,2,0)</f>
        <v>B010-00016893</v>
      </c>
      <c r="E573" s="32">
        <v>45566</v>
      </c>
      <c r="F573" s="32">
        <f>VLOOKUP($A573,'SAP- FACT'!$A:$AE,5,0)</f>
        <v>45258</v>
      </c>
      <c r="G573" s="32">
        <f>VLOOKUP($A573,'SAP- FACT'!$A:$AE,19,0)</f>
        <v>45258</v>
      </c>
      <c r="H573" s="31" t="s">
        <v>8512</v>
      </c>
      <c r="I573" s="31" t="str">
        <f>VLOOKUP($A573,'SAP- FACT'!$A:$AE,3,0)</f>
        <v>Boleta</v>
      </c>
      <c r="J573" s="31" t="str">
        <f>IF(VLOOKUP($A573,'SAP- FACT'!$A:$AE,15,0)=0,"PEN","USD")</f>
        <v>PEN</v>
      </c>
      <c r="K573" s="31" t="s">
        <v>8499</v>
      </c>
      <c r="L573" s="31">
        <v>1</v>
      </c>
      <c r="M573" s="33">
        <f>IF(J573="PEN",VLOOKUP($A573,'SAP- FACT'!$A:$AE,14,0),VLOOKUP($A573,'SAP- FACT'!$A:$AE,15,0))</f>
        <v>57.1</v>
      </c>
      <c r="N573" s="31" t="str">
        <f>IF(VLOOKUP($A573,'SAP- FACT'!$A:$AE,15,0)=0,"PEN","USD")</f>
        <v>PEN</v>
      </c>
      <c r="O573" s="31" t="str">
        <f>VLOOKUP($A573,'SAP- FACT'!$A:$AE,4,0)</f>
        <v>Falabella - CONTADO / CASH - PE 4989 FALABELLA Basado en Entregas 09-0010-00057</v>
      </c>
    </row>
    <row r="574" spans="1:15" x14ac:dyDescent="0.2">
      <c r="A574" s="31">
        <f t="shared" si="8"/>
        <v>573</v>
      </c>
      <c r="B574" s="31" t="str">
        <f>VLOOKUP($A574,'SAP- FACT'!$A:$AE,12,0)</f>
        <v>BARRANTES MARTINEZ,MARIA X</v>
      </c>
      <c r="C574" s="31" t="str">
        <f>VLOOKUP($A574,'SAP- FACT'!$A:$AE,2,0)</f>
        <v>B010-00017605</v>
      </c>
      <c r="D574" s="31" t="str">
        <f>VLOOKUP($A574,'SAP- FACT'!$A:$AE,2,0)</f>
        <v>B010-00017605</v>
      </c>
      <c r="E574" s="32">
        <v>45566</v>
      </c>
      <c r="F574" s="32">
        <f>VLOOKUP($A574,'SAP- FACT'!$A:$AE,5,0)</f>
        <v>45301</v>
      </c>
      <c r="G574" s="32">
        <f>VLOOKUP($A574,'SAP- FACT'!$A:$AE,19,0)</f>
        <v>45301</v>
      </c>
      <c r="H574" s="31" t="s">
        <v>8512</v>
      </c>
      <c r="I574" s="31" t="str">
        <f>VLOOKUP($A574,'SAP- FACT'!$A:$AE,3,0)</f>
        <v>Boleta</v>
      </c>
      <c r="J574" s="31" t="str">
        <f>IF(VLOOKUP($A574,'SAP- FACT'!$A:$AE,15,0)=0,"PEN","USD")</f>
        <v>PEN</v>
      </c>
      <c r="K574" s="31" t="s">
        <v>8499</v>
      </c>
      <c r="L574" s="31">
        <v>1</v>
      </c>
      <c r="M574" s="33">
        <f>IF(J574="PEN",VLOOKUP($A574,'SAP- FACT'!$A:$AE,14,0),VLOOKUP($A574,'SAP- FACT'!$A:$AE,15,0))</f>
        <v>57.37</v>
      </c>
      <c r="N574" s="31" t="str">
        <f>IF(VLOOKUP($A574,'SAP- FACT'!$A:$AE,15,0)=0,"PEN","USD")</f>
        <v>PEN</v>
      </c>
      <c r="O574" s="31" t="str">
        <f>VLOOKUP($A574,'SAP- FACT'!$A:$AE,4,0)</f>
        <v>Promart - Intercorp - CONTADO / CASH - PE 0093 PROMART Basado en Entregas 09-0010-0005831</v>
      </c>
    </row>
    <row r="575" spans="1:15" x14ac:dyDescent="0.2">
      <c r="A575" s="31">
        <f t="shared" si="8"/>
        <v>574</v>
      </c>
      <c r="B575" s="31" t="str">
        <f>VLOOKUP($A575,'SAP- FACT'!$A:$AE,12,0)</f>
        <v>URQUIZA BARRANTES,JESSICA</v>
      </c>
      <c r="C575" s="31" t="str">
        <f>VLOOKUP($A575,'SAP- FACT'!$A:$AE,2,0)</f>
        <v>B010-00020538</v>
      </c>
      <c r="D575" s="31" t="str">
        <f>VLOOKUP($A575,'SAP- FACT'!$A:$AE,2,0)</f>
        <v>B010-00020538</v>
      </c>
      <c r="E575" s="32">
        <v>45566</v>
      </c>
      <c r="F575" s="32">
        <f>VLOOKUP($A575,'SAP- FACT'!$A:$AE,5,0)</f>
        <v>45565</v>
      </c>
      <c r="G575" s="32">
        <f>VLOOKUP($A575,'SAP- FACT'!$A:$AE,19,0)</f>
        <v>45565</v>
      </c>
      <c r="H575" s="31" t="s">
        <v>8512</v>
      </c>
      <c r="I575" s="31" t="str">
        <f>VLOOKUP($A575,'SAP- FACT'!$A:$AE,3,0)</f>
        <v>Boleta</v>
      </c>
      <c r="J575" s="31" t="str">
        <f>IF(VLOOKUP($A575,'SAP- FACT'!$A:$AE,15,0)=0,"PEN","USD")</f>
        <v>PEN</v>
      </c>
      <c r="K575" s="31" t="s">
        <v>8499</v>
      </c>
      <c r="L575" s="31">
        <v>1</v>
      </c>
      <c r="M575" s="33">
        <f>IF(J575="PEN",VLOOKUP($A575,'SAP- FACT'!$A:$AE,14,0),VLOOKUP($A575,'SAP- FACT'!$A:$AE,15,0))</f>
        <v>57.7</v>
      </c>
      <c r="N575" s="31" t="str">
        <f>IF(VLOOKUP($A575,'SAP- FACT'!$A:$AE,15,0)=0,"PEN","USD")</f>
        <v>PEN</v>
      </c>
      <c r="O575" s="31" t="str">
        <f>VLOOKUP($A575,'SAP- FACT'!$A:$AE,4,0)</f>
        <v>Ripley - CONTADO / CASH - PE 5124 RIPLEY n.º 6817566701-A Basado en Entregas</v>
      </c>
    </row>
    <row r="576" spans="1:15" x14ac:dyDescent="0.2">
      <c r="A576" s="31">
        <f t="shared" si="8"/>
        <v>575</v>
      </c>
      <c r="B576" s="31" t="str">
        <f>VLOOKUP($A576,'SAP- FACT'!$A:$AE,12,0)</f>
        <v>VILLOSLADA SALAZAR MILTON</v>
      </c>
      <c r="C576" s="31" t="str">
        <f>VLOOKUP($A576,'SAP- FACT'!$A:$AE,2,0)</f>
        <v>B010-00018784</v>
      </c>
      <c r="D576" s="31" t="str">
        <f>VLOOKUP($A576,'SAP- FACT'!$A:$AE,2,0)</f>
        <v>B010-00018784</v>
      </c>
      <c r="E576" s="32">
        <v>45566</v>
      </c>
      <c r="F576" s="32">
        <f>VLOOKUP($A576,'SAP- FACT'!$A:$AE,5,0)</f>
        <v>45419</v>
      </c>
      <c r="G576" s="32">
        <f>VLOOKUP($A576,'SAP- FACT'!$A:$AE,19,0)</f>
        <v>45419</v>
      </c>
      <c r="H576" s="31" t="s">
        <v>8512</v>
      </c>
      <c r="I576" s="31" t="str">
        <f>VLOOKUP($A576,'SAP- FACT'!$A:$AE,3,0)</f>
        <v>Boleta</v>
      </c>
      <c r="J576" s="31" t="str">
        <f>IF(VLOOKUP($A576,'SAP- FACT'!$A:$AE,15,0)=0,"PEN","USD")</f>
        <v>PEN</v>
      </c>
      <c r="K576" s="31" t="s">
        <v>8499</v>
      </c>
      <c r="L576" s="31">
        <v>1</v>
      </c>
      <c r="M576" s="33">
        <f>IF(J576="PEN",VLOOKUP($A576,'SAP- FACT'!$A:$AE,14,0),VLOOKUP($A576,'SAP- FACT'!$A:$AE,15,0))</f>
        <v>57.8</v>
      </c>
      <c r="N576" s="31" t="str">
        <f>IF(VLOOKUP($A576,'SAP- FACT'!$A:$AE,15,0)=0,"PEN","USD")</f>
        <v>PEN</v>
      </c>
      <c r="O576" s="31" t="str">
        <f>VLOOKUP($A576,'SAP- FACT'!$A:$AE,4,0)</f>
        <v>Ecom - CONTADO / CASH - PE 2154 RECOGE: Milton Villoslada Salazar DNI: 727</v>
      </c>
    </row>
    <row r="577" spans="1:15" x14ac:dyDescent="0.2">
      <c r="A577" s="31">
        <f t="shared" si="8"/>
        <v>576</v>
      </c>
      <c r="B577" s="31" t="str">
        <f>VLOOKUP($A577,'SAP- FACT'!$A:$AE,12,0)</f>
        <v>CAMPOS ESTEVES,ANA LUCINDA</v>
      </c>
      <c r="C577" s="31" t="str">
        <f>VLOOKUP($A577,'SAP- FACT'!$A:$AE,2,0)</f>
        <v>B010-00019945</v>
      </c>
      <c r="D577" s="31" t="str">
        <f>VLOOKUP($A577,'SAP- FACT'!$A:$AE,2,0)</f>
        <v>B010-00019945</v>
      </c>
      <c r="E577" s="32">
        <v>45566</v>
      </c>
      <c r="F577" s="32">
        <f>VLOOKUP($A577,'SAP- FACT'!$A:$AE,5,0)</f>
        <v>45513</v>
      </c>
      <c r="G577" s="32">
        <f>VLOOKUP($A577,'SAP- FACT'!$A:$AE,19,0)</f>
        <v>45513</v>
      </c>
      <c r="H577" s="31" t="s">
        <v>8512</v>
      </c>
      <c r="I577" s="31" t="str">
        <f>VLOOKUP($A577,'SAP- FACT'!$A:$AE,3,0)</f>
        <v>Boleta</v>
      </c>
      <c r="J577" s="31" t="str">
        <f>IF(VLOOKUP($A577,'SAP- FACT'!$A:$AE,15,0)=0,"PEN","USD")</f>
        <v>PEN</v>
      </c>
      <c r="K577" s="31" t="s">
        <v>8499</v>
      </c>
      <c r="L577" s="31">
        <v>1</v>
      </c>
      <c r="M577" s="33">
        <f>IF(J577="PEN",VLOOKUP($A577,'SAP- FACT'!$A:$AE,14,0),VLOOKUP($A577,'SAP- FACT'!$A:$AE,15,0))</f>
        <v>57.8</v>
      </c>
      <c r="N577" s="31" t="str">
        <f>IF(VLOOKUP($A577,'SAP- FACT'!$A:$AE,15,0)=0,"PEN","USD")</f>
        <v>PEN</v>
      </c>
      <c r="O577" s="31" t="str">
        <f>VLOOKUP($A577,'SAP- FACT'!$A:$AE,4,0)</f>
        <v>Ripley - CONTADO / CASH - PE 4026 RIPLEY n.º 6768023302-A Basado en Entregas</v>
      </c>
    </row>
    <row r="578" spans="1:15" x14ac:dyDescent="0.2">
      <c r="A578" s="31">
        <f t="shared" si="8"/>
        <v>577</v>
      </c>
      <c r="B578" s="31" t="str">
        <f>VLOOKUP($A578,'SAP- FACT'!$A:$AE,12,0)</f>
        <v>DEL VALLE MANDAMIENTO,JANSY JAENETTE</v>
      </c>
      <c r="C578" s="31" t="str">
        <f>VLOOKUP($A578,'SAP- FACT'!$A:$AE,2,0)</f>
        <v>B010-00019409</v>
      </c>
      <c r="D578" s="31" t="str">
        <f>VLOOKUP($A578,'SAP- FACT'!$A:$AE,2,0)</f>
        <v>B010-00019409</v>
      </c>
      <c r="E578" s="32">
        <v>45566</v>
      </c>
      <c r="F578" s="32">
        <f>VLOOKUP($A578,'SAP- FACT'!$A:$AE,5,0)</f>
        <v>45475</v>
      </c>
      <c r="G578" s="32">
        <f>VLOOKUP($A578,'SAP- FACT'!$A:$AE,19,0)</f>
        <v>45475</v>
      </c>
      <c r="H578" s="31" t="s">
        <v>8512</v>
      </c>
      <c r="I578" s="31" t="str">
        <f>VLOOKUP($A578,'SAP- FACT'!$A:$AE,3,0)</f>
        <v>Boleta</v>
      </c>
      <c r="J578" s="31" t="str">
        <f>IF(VLOOKUP($A578,'SAP- FACT'!$A:$AE,15,0)=0,"PEN","USD")</f>
        <v>PEN</v>
      </c>
      <c r="K578" s="31" t="s">
        <v>8499</v>
      </c>
      <c r="L578" s="31">
        <v>1</v>
      </c>
      <c r="M578" s="33">
        <f>IF(J578="PEN",VLOOKUP($A578,'SAP- FACT'!$A:$AE,14,0),VLOOKUP($A578,'SAP- FACT'!$A:$AE,15,0))</f>
        <v>57.85</v>
      </c>
      <c r="N578" s="31" t="str">
        <f>IF(VLOOKUP($A578,'SAP- FACT'!$A:$AE,15,0)=0,"PEN","USD")</f>
        <v>PEN</v>
      </c>
      <c r="O578" s="31" t="str">
        <f>VLOOKUP($A578,'SAP- FACT'!$A:$AE,4,0)</f>
        <v>Ripley - CONTADO / CASH - PE 3252 RIPLEY n.º 6690959801-A Basado en Entregas</v>
      </c>
    </row>
    <row r="579" spans="1:15" x14ac:dyDescent="0.2">
      <c r="A579" s="31">
        <f t="shared" ref="A579:A642" si="9">ROW()-1</f>
        <v>578</v>
      </c>
      <c r="B579" s="31" t="str">
        <f>VLOOKUP($A579,'SAP- FACT'!$A:$AE,12,0)</f>
        <v>YABAR ,JOSE MARIA</v>
      </c>
      <c r="C579" s="31" t="str">
        <f>VLOOKUP($A579,'SAP- FACT'!$A:$AE,2,0)</f>
        <v>B010-00016942</v>
      </c>
      <c r="D579" s="31" t="str">
        <f>VLOOKUP($A579,'SAP- FACT'!$A:$AE,2,0)</f>
        <v>B010-00016942</v>
      </c>
      <c r="E579" s="32">
        <v>45566</v>
      </c>
      <c r="F579" s="32">
        <f>VLOOKUP($A579,'SAP- FACT'!$A:$AE,5,0)</f>
        <v>45261</v>
      </c>
      <c r="G579" s="32">
        <f>VLOOKUP($A579,'SAP- FACT'!$A:$AE,19,0)</f>
        <v>45261</v>
      </c>
      <c r="H579" s="31" t="s">
        <v>8512</v>
      </c>
      <c r="I579" s="31" t="str">
        <f>VLOOKUP($A579,'SAP- FACT'!$A:$AE,3,0)</f>
        <v>Boleta</v>
      </c>
      <c r="J579" s="31" t="str">
        <f>IF(VLOOKUP($A579,'SAP- FACT'!$A:$AE,15,0)=0,"PEN","USD")</f>
        <v>PEN</v>
      </c>
      <c r="K579" s="31" t="s">
        <v>8499</v>
      </c>
      <c r="L579" s="31">
        <v>1</v>
      </c>
      <c r="M579" s="33">
        <f>IF(J579="PEN",VLOOKUP($A579,'SAP- FACT'!$A:$AE,14,0),VLOOKUP($A579,'SAP- FACT'!$A:$AE,15,0))</f>
        <v>57.97</v>
      </c>
      <c r="N579" s="31" t="str">
        <f>IF(VLOOKUP($A579,'SAP- FACT'!$A:$AE,15,0)=0,"PEN","USD")</f>
        <v>PEN</v>
      </c>
      <c r="O579" s="31" t="str">
        <f>VLOOKUP($A579,'SAP- FACT'!$A:$AE,4,0)</f>
        <v>Ripley - CONTADO / CASH - PE 5087 RIPLEY Basado en Entregas 09-0010-00057703</v>
      </c>
    </row>
    <row r="580" spans="1:15" x14ac:dyDescent="0.2">
      <c r="A580" s="31">
        <f t="shared" si="9"/>
        <v>579</v>
      </c>
      <c r="B580" s="31" t="str">
        <f>VLOOKUP($A580,'SAP- FACT'!$A:$AE,12,0)</f>
        <v>CARRERA MONICA</v>
      </c>
      <c r="C580" s="31" t="str">
        <f>VLOOKUP($A580,'SAP- FACT'!$A:$AE,2,0)</f>
        <v>B010-00018224</v>
      </c>
      <c r="D580" s="31" t="str">
        <f>VLOOKUP($A580,'SAP- FACT'!$A:$AE,2,0)</f>
        <v>B010-00018224</v>
      </c>
      <c r="E580" s="32">
        <v>45566</v>
      </c>
      <c r="F580" s="32">
        <f>VLOOKUP($A580,'SAP- FACT'!$A:$AE,5,0)</f>
        <v>45370</v>
      </c>
      <c r="G580" s="32">
        <f>VLOOKUP($A580,'SAP- FACT'!$A:$AE,19,0)</f>
        <v>45370</v>
      </c>
      <c r="H580" s="31" t="s">
        <v>8512</v>
      </c>
      <c r="I580" s="31" t="str">
        <f>VLOOKUP($A580,'SAP- FACT'!$A:$AE,3,0)</f>
        <v>Boleta</v>
      </c>
      <c r="J580" s="31" t="str">
        <f>IF(VLOOKUP($A580,'SAP- FACT'!$A:$AE,15,0)=0,"PEN","USD")</f>
        <v>PEN</v>
      </c>
      <c r="K580" s="31" t="s">
        <v>8499</v>
      </c>
      <c r="L580" s="31">
        <v>1</v>
      </c>
      <c r="M580" s="33">
        <f>IF(J580="PEN",VLOOKUP($A580,'SAP- FACT'!$A:$AE,14,0),VLOOKUP($A580,'SAP- FACT'!$A:$AE,15,0))</f>
        <v>59.05</v>
      </c>
      <c r="N580" s="31" t="str">
        <f>IF(VLOOKUP($A580,'SAP- FACT'!$A:$AE,15,0)=0,"PEN","USD")</f>
        <v>PEN</v>
      </c>
      <c r="O580" s="31" t="str">
        <f>VLOOKUP($A580,'SAP- FACT'!$A:$AE,4,0)</f>
        <v>Ecom - CONTADO / CASH - PE 1267 TEL: 996882426 Basado en Pedidos de client</v>
      </c>
    </row>
    <row r="581" spans="1:15" x14ac:dyDescent="0.2">
      <c r="A581" s="31">
        <f t="shared" si="9"/>
        <v>580</v>
      </c>
      <c r="B581" s="31" t="str">
        <f>VLOOKUP($A581,'SAP- FACT'!$A:$AE,12,0)</f>
        <v>DELGADO NIETO,NATALY MERCEDES</v>
      </c>
      <c r="C581" s="31" t="str">
        <f>VLOOKUP($A581,'SAP- FACT'!$A:$AE,2,0)</f>
        <v>B010-00019922</v>
      </c>
      <c r="D581" s="31" t="str">
        <f>VLOOKUP($A581,'SAP- FACT'!$A:$AE,2,0)</f>
        <v>B010-00019922</v>
      </c>
      <c r="E581" s="32">
        <v>45566</v>
      </c>
      <c r="F581" s="32">
        <f>VLOOKUP($A581,'SAP- FACT'!$A:$AE,5,0)</f>
        <v>45512</v>
      </c>
      <c r="G581" s="32">
        <f>VLOOKUP($A581,'SAP- FACT'!$A:$AE,19,0)</f>
        <v>45512</v>
      </c>
      <c r="H581" s="31" t="s">
        <v>8512</v>
      </c>
      <c r="I581" s="31" t="str">
        <f>VLOOKUP($A581,'SAP- FACT'!$A:$AE,3,0)</f>
        <v>Boleta</v>
      </c>
      <c r="J581" s="31" t="str">
        <f>IF(VLOOKUP($A581,'SAP- FACT'!$A:$AE,15,0)=0,"PEN","USD")</f>
        <v>PEN</v>
      </c>
      <c r="K581" s="31" t="s">
        <v>8499</v>
      </c>
      <c r="L581" s="31">
        <v>1</v>
      </c>
      <c r="M581" s="33">
        <f>IF(J581="PEN",VLOOKUP($A581,'SAP- FACT'!$A:$AE,14,0),VLOOKUP($A581,'SAP- FACT'!$A:$AE,15,0))</f>
        <v>59.13</v>
      </c>
      <c r="N581" s="31" t="str">
        <f>IF(VLOOKUP($A581,'SAP- FACT'!$A:$AE,15,0)=0,"PEN","USD")</f>
        <v>PEN</v>
      </c>
      <c r="O581" s="31" t="str">
        <f>VLOOKUP($A581,'SAP- FACT'!$A:$AE,4,0)</f>
        <v>Ecom - CONTADO / CASH - PE 3983 TEL: 965268290 RECOJO Basado en Entregas 0</v>
      </c>
    </row>
    <row r="582" spans="1:15" x14ac:dyDescent="0.2">
      <c r="A582" s="31">
        <f t="shared" si="9"/>
        <v>581</v>
      </c>
      <c r="B582" s="31" t="str">
        <f>VLOOKUP($A582,'SAP- FACT'!$A:$AE,12,0)</f>
        <v>SAGASTIZABAL PEÑA JOSSELINE</v>
      </c>
      <c r="C582" s="31" t="str">
        <f>VLOOKUP($A582,'SAP- FACT'!$A:$AE,2,0)</f>
        <v>B010-00019828</v>
      </c>
      <c r="D582" s="31" t="str">
        <f>VLOOKUP($A582,'SAP- FACT'!$A:$AE,2,0)</f>
        <v>B010-00019828</v>
      </c>
      <c r="E582" s="32">
        <v>45566</v>
      </c>
      <c r="F582" s="32">
        <f>VLOOKUP($A582,'SAP- FACT'!$A:$AE,5,0)</f>
        <v>45504</v>
      </c>
      <c r="G582" s="32">
        <f>VLOOKUP($A582,'SAP- FACT'!$A:$AE,19,0)</f>
        <v>45504</v>
      </c>
      <c r="H582" s="31" t="s">
        <v>8512</v>
      </c>
      <c r="I582" s="31" t="str">
        <f>VLOOKUP($A582,'SAP- FACT'!$A:$AE,3,0)</f>
        <v>Boleta</v>
      </c>
      <c r="J582" s="31" t="str">
        <f>IF(VLOOKUP($A582,'SAP- FACT'!$A:$AE,15,0)=0,"PEN","USD")</f>
        <v>PEN</v>
      </c>
      <c r="K582" s="31" t="s">
        <v>8499</v>
      </c>
      <c r="L582" s="31">
        <v>1</v>
      </c>
      <c r="M582" s="33">
        <f>IF(J582="PEN",VLOOKUP($A582,'SAP- FACT'!$A:$AE,14,0),VLOOKUP($A582,'SAP- FACT'!$A:$AE,15,0))</f>
        <v>59.13</v>
      </c>
      <c r="N582" s="31" t="str">
        <f>IF(VLOOKUP($A582,'SAP- FACT'!$A:$AE,15,0)=0,"PEN","USD")</f>
        <v>PEN</v>
      </c>
      <c r="O582" s="31" t="str">
        <f>VLOOKUP($A582,'SAP- FACT'!$A:$AE,4,0)</f>
        <v>Ecom - CONTADO / CASH - PE 3821 TEL: 991833214 ENVÍO Basado en Pedidos de</v>
      </c>
    </row>
    <row r="583" spans="1:15" x14ac:dyDescent="0.2">
      <c r="A583" s="31">
        <f t="shared" si="9"/>
        <v>582</v>
      </c>
      <c r="B583" s="31" t="str">
        <f>VLOOKUP($A583,'SAP- FACT'!$A:$AE,12,0)</f>
        <v>GONZALES FAJARDO,GRACIA X</v>
      </c>
      <c r="C583" s="31" t="str">
        <f>VLOOKUP($A583,'SAP- FACT'!$A:$AE,2,0)</f>
        <v>B010-00017547</v>
      </c>
      <c r="D583" s="31" t="str">
        <f>VLOOKUP($A583,'SAP- FACT'!$A:$AE,2,0)</f>
        <v>B010-00017547</v>
      </c>
      <c r="E583" s="32">
        <v>45566</v>
      </c>
      <c r="F583" s="32">
        <f>VLOOKUP($A583,'SAP- FACT'!$A:$AE,5,0)</f>
        <v>45294</v>
      </c>
      <c r="G583" s="32">
        <f>VLOOKUP($A583,'SAP- FACT'!$A:$AE,19,0)</f>
        <v>45294</v>
      </c>
      <c r="H583" s="31" t="s">
        <v>8512</v>
      </c>
      <c r="I583" s="31" t="str">
        <f>VLOOKUP($A583,'SAP- FACT'!$A:$AE,3,0)</f>
        <v>Boleta</v>
      </c>
      <c r="J583" s="31" t="str">
        <f>IF(VLOOKUP($A583,'SAP- FACT'!$A:$AE,15,0)=0,"PEN","USD")</f>
        <v>PEN</v>
      </c>
      <c r="K583" s="31" t="s">
        <v>8499</v>
      </c>
      <c r="L583" s="31">
        <v>1</v>
      </c>
      <c r="M583" s="33">
        <f>IF(J583="PEN",VLOOKUP($A583,'SAP- FACT'!$A:$AE,14,0),VLOOKUP($A583,'SAP- FACT'!$A:$AE,15,0))</f>
        <v>59.75</v>
      </c>
      <c r="N583" s="31" t="str">
        <f>IF(VLOOKUP($A583,'SAP- FACT'!$A:$AE,15,0)=0,"PEN","USD")</f>
        <v>PEN</v>
      </c>
      <c r="O583" s="31" t="str">
        <f>VLOOKUP($A583,'SAP- FACT'!$A:$AE,4,0)</f>
        <v>Promart - Intercorp - CONTADO / CASH - PE 0021 PROMART Basado en Entregas 09-0010-0005825</v>
      </c>
    </row>
    <row r="584" spans="1:15" x14ac:dyDescent="0.2">
      <c r="A584" s="31">
        <f t="shared" si="9"/>
        <v>583</v>
      </c>
      <c r="B584" s="31" t="str">
        <f>VLOOKUP($A584,'SAP- FACT'!$A:$AE,12,0)</f>
        <v>CAMPO VALVERDE,DEYSI MARICIELO</v>
      </c>
      <c r="C584" s="31" t="str">
        <f>VLOOKUP($A584,'SAP- FACT'!$A:$AE,2,0)</f>
        <v>B010-00020508</v>
      </c>
      <c r="D584" s="31" t="str">
        <f>VLOOKUP($A584,'SAP- FACT'!$A:$AE,2,0)</f>
        <v>B010-00020508</v>
      </c>
      <c r="E584" s="32">
        <v>45566</v>
      </c>
      <c r="F584" s="32">
        <f>VLOOKUP($A584,'SAP- FACT'!$A:$AE,5,0)</f>
        <v>45560</v>
      </c>
      <c r="G584" s="32">
        <f>VLOOKUP($A584,'SAP- FACT'!$A:$AE,19,0)</f>
        <v>45590</v>
      </c>
      <c r="H584" s="31" t="s">
        <v>8512</v>
      </c>
      <c r="I584" s="31" t="str">
        <f>VLOOKUP($A584,'SAP- FACT'!$A:$AE,3,0)</f>
        <v>Boleta</v>
      </c>
      <c r="J584" s="31" t="str">
        <f>IF(VLOOKUP($A584,'SAP- FACT'!$A:$AE,15,0)=0,"PEN","USD")</f>
        <v>PEN</v>
      </c>
      <c r="K584" s="31" t="s">
        <v>8499</v>
      </c>
      <c r="L584" s="31">
        <v>1</v>
      </c>
      <c r="M584" s="33">
        <f>IF(J584="PEN",VLOOKUP($A584,'SAP- FACT'!$A:$AE,14,0),VLOOKUP($A584,'SAP- FACT'!$A:$AE,15,0))</f>
        <v>60.48</v>
      </c>
      <c r="N584" s="31" t="str">
        <f>IF(VLOOKUP($A584,'SAP- FACT'!$A:$AE,15,0)=0,"PEN","USD")</f>
        <v>PEN</v>
      </c>
      <c r="O584" s="31" t="str">
        <f>VLOOKUP($A584,'SAP- FACT'!$A:$AE,4,0)</f>
        <v>Nacional - CREDITO 30 DIAS / CREDIT 30 DAYS - Ofertas de ventas - ERCAGV000999  PE:  5029 Basado</v>
      </c>
    </row>
    <row r="585" spans="1:15" x14ac:dyDescent="0.2">
      <c r="A585" s="31">
        <f t="shared" si="9"/>
        <v>584</v>
      </c>
      <c r="B585" s="31" t="str">
        <f>VLOOKUP($A585,'SAP- FACT'!$A:$AE,12,0)</f>
        <v>SANDOVAL TRIANA  JUAN DAVID</v>
      </c>
      <c r="C585" s="31" t="str">
        <f>VLOOKUP($A585,'SAP- FACT'!$A:$AE,2,0)</f>
        <v>B010-00018287</v>
      </c>
      <c r="D585" s="31" t="str">
        <f>VLOOKUP($A585,'SAP- FACT'!$A:$AE,2,0)</f>
        <v>B010-00018287</v>
      </c>
      <c r="E585" s="32">
        <v>45566</v>
      </c>
      <c r="F585" s="32">
        <f>VLOOKUP($A585,'SAP- FACT'!$A:$AE,5,0)</f>
        <v>45376</v>
      </c>
      <c r="G585" s="32">
        <f>VLOOKUP($A585,'SAP- FACT'!$A:$AE,19,0)</f>
        <v>45376</v>
      </c>
      <c r="H585" s="31" t="s">
        <v>8512</v>
      </c>
      <c r="I585" s="31" t="str">
        <f>VLOOKUP($A585,'SAP- FACT'!$A:$AE,3,0)</f>
        <v>Boleta</v>
      </c>
      <c r="J585" s="31" t="str">
        <f>IF(VLOOKUP($A585,'SAP- FACT'!$A:$AE,15,0)=0,"PEN","USD")</f>
        <v>PEN</v>
      </c>
      <c r="K585" s="31" t="s">
        <v>8499</v>
      </c>
      <c r="L585" s="31">
        <v>1</v>
      </c>
      <c r="M585" s="33">
        <f>IF(J585="PEN",VLOOKUP($A585,'SAP- FACT'!$A:$AE,14,0),VLOOKUP($A585,'SAP- FACT'!$A:$AE,15,0))</f>
        <v>60.85</v>
      </c>
      <c r="N585" s="31" t="str">
        <f>IF(VLOOKUP($A585,'SAP- FACT'!$A:$AE,15,0)=0,"PEN","USD")</f>
        <v>PEN</v>
      </c>
      <c r="O585" s="31" t="str">
        <f>VLOOKUP($A585,'SAP- FACT'!$A:$AE,4,0)</f>
        <v>Ecom - CONTADO / CASH - PE 1370 TEL: 998581769 Basado en Pedidos de client</v>
      </c>
    </row>
    <row r="586" spans="1:15" x14ac:dyDescent="0.2">
      <c r="A586" s="31">
        <f t="shared" si="9"/>
        <v>585</v>
      </c>
      <c r="B586" s="31" t="str">
        <f>VLOOKUP($A586,'SAP- FACT'!$A:$AE,12,0)</f>
        <v>ABERASTURI MASSUCCO,FIORELLA SOFIA</v>
      </c>
      <c r="C586" s="31" t="str">
        <f>VLOOKUP($A586,'SAP- FACT'!$A:$AE,2,0)</f>
        <v>B010-00017653</v>
      </c>
      <c r="D586" s="31" t="str">
        <f>VLOOKUP($A586,'SAP- FACT'!$A:$AE,2,0)</f>
        <v>B010-00017653</v>
      </c>
      <c r="E586" s="32">
        <v>45566</v>
      </c>
      <c r="F586" s="32">
        <f>VLOOKUP($A586,'SAP- FACT'!$A:$AE,5,0)</f>
        <v>45308</v>
      </c>
      <c r="G586" s="32">
        <f>VLOOKUP($A586,'SAP- FACT'!$A:$AE,19,0)</f>
        <v>45308</v>
      </c>
      <c r="H586" s="31" t="s">
        <v>8512</v>
      </c>
      <c r="I586" s="31" t="str">
        <f>VLOOKUP($A586,'SAP- FACT'!$A:$AE,3,0)</f>
        <v>Boleta</v>
      </c>
      <c r="J586" s="31" t="str">
        <f>IF(VLOOKUP($A586,'SAP- FACT'!$A:$AE,15,0)=0,"PEN","USD")</f>
        <v>PEN</v>
      </c>
      <c r="K586" s="31" t="s">
        <v>8499</v>
      </c>
      <c r="L586" s="31">
        <v>1</v>
      </c>
      <c r="M586" s="33">
        <f>IF(J586="PEN",VLOOKUP($A586,'SAP- FACT'!$A:$AE,14,0),VLOOKUP($A586,'SAP- FACT'!$A:$AE,15,0))</f>
        <v>61.19</v>
      </c>
      <c r="N586" s="31" t="str">
        <f>IF(VLOOKUP($A586,'SAP- FACT'!$A:$AE,15,0)=0,"PEN","USD")</f>
        <v>PEN</v>
      </c>
      <c r="O586" s="31" t="str">
        <f>VLOOKUP($A586,'SAP- FACT'!$A:$AE,4,0)</f>
        <v>Falabella - CONTADO / CASH - PE 0185 FALABELLA Basado en Entregas 09-0010-00058</v>
      </c>
    </row>
    <row r="587" spans="1:15" x14ac:dyDescent="0.2">
      <c r="A587" s="31">
        <f t="shared" si="9"/>
        <v>586</v>
      </c>
      <c r="B587" s="31" t="str">
        <f>VLOOKUP($A587,'SAP- FACT'!$A:$AE,12,0)</f>
        <v>BAUTISTA HUAYNA,GISELA X</v>
      </c>
      <c r="C587" s="31" t="str">
        <f>VLOOKUP($A587,'SAP- FACT'!$A:$AE,2,0)</f>
        <v>B010-00016910</v>
      </c>
      <c r="D587" s="31" t="str">
        <f>VLOOKUP($A587,'SAP- FACT'!$A:$AE,2,0)</f>
        <v>B010-00016910</v>
      </c>
      <c r="E587" s="32">
        <v>45566</v>
      </c>
      <c r="F587" s="32">
        <f>VLOOKUP($A587,'SAP- FACT'!$A:$AE,5,0)</f>
        <v>45259</v>
      </c>
      <c r="G587" s="32">
        <f>VLOOKUP($A587,'SAP- FACT'!$A:$AE,19,0)</f>
        <v>45259</v>
      </c>
      <c r="H587" s="31" t="s">
        <v>8512</v>
      </c>
      <c r="I587" s="31" t="str">
        <f>VLOOKUP($A587,'SAP- FACT'!$A:$AE,3,0)</f>
        <v>Boleta</v>
      </c>
      <c r="J587" s="31" t="str">
        <f>IF(VLOOKUP($A587,'SAP- FACT'!$A:$AE,15,0)=0,"PEN","USD")</f>
        <v>PEN</v>
      </c>
      <c r="K587" s="31" t="s">
        <v>8499</v>
      </c>
      <c r="L587" s="31">
        <v>1</v>
      </c>
      <c r="M587" s="33">
        <f>IF(J587="PEN",VLOOKUP($A587,'SAP- FACT'!$A:$AE,14,0),VLOOKUP($A587,'SAP- FACT'!$A:$AE,15,0))</f>
        <v>61.19</v>
      </c>
      <c r="N587" s="31" t="str">
        <f>IF(VLOOKUP($A587,'SAP- FACT'!$A:$AE,15,0)=0,"PEN","USD")</f>
        <v>PEN</v>
      </c>
      <c r="O587" s="31" t="str">
        <f>VLOOKUP($A587,'SAP- FACT'!$A:$AE,4,0)</f>
        <v>Falabella - CONTADO / CASH - PE 5018 FALABELLA Basado en Entregas 09-0010-00057</v>
      </c>
    </row>
    <row r="588" spans="1:15" x14ac:dyDescent="0.2">
      <c r="A588" s="31">
        <f t="shared" si="9"/>
        <v>587</v>
      </c>
      <c r="B588" s="31" t="str">
        <f>VLOOKUP($A588,'SAP- FACT'!$A:$AE,12,0)</f>
        <v>ABERASTURI MASSUCCO,FIORELLA SOFIA</v>
      </c>
      <c r="C588" s="31" t="str">
        <f>VLOOKUP($A588,'SAP- FACT'!$A:$AE,2,0)</f>
        <v>B010-00018485</v>
      </c>
      <c r="D588" s="31" t="str">
        <f>VLOOKUP($A588,'SAP- FACT'!$A:$AE,2,0)</f>
        <v>B010-00018485</v>
      </c>
      <c r="E588" s="32">
        <v>45566</v>
      </c>
      <c r="F588" s="32">
        <f>VLOOKUP($A588,'SAP- FACT'!$A:$AE,5,0)</f>
        <v>45397</v>
      </c>
      <c r="G588" s="32">
        <f>VLOOKUP($A588,'SAP- FACT'!$A:$AE,19,0)</f>
        <v>45397</v>
      </c>
      <c r="H588" s="31" t="s">
        <v>8512</v>
      </c>
      <c r="I588" s="31" t="str">
        <f>VLOOKUP($A588,'SAP- FACT'!$A:$AE,3,0)</f>
        <v>Boleta</v>
      </c>
      <c r="J588" s="31" t="str">
        <f>IF(VLOOKUP($A588,'SAP- FACT'!$A:$AE,15,0)=0,"PEN","USD")</f>
        <v>PEN</v>
      </c>
      <c r="K588" s="31" t="s">
        <v>8499</v>
      </c>
      <c r="L588" s="31">
        <v>1</v>
      </c>
      <c r="M588" s="33">
        <f>IF(J588="PEN",VLOOKUP($A588,'SAP- FACT'!$A:$AE,14,0),VLOOKUP($A588,'SAP- FACT'!$A:$AE,15,0))</f>
        <v>61.19</v>
      </c>
      <c r="N588" s="31" t="str">
        <f>IF(VLOOKUP($A588,'SAP- FACT'!$A:$AE,15,0)=0,"PEN","USD")</f>
        <v>PEN</v>
      </c>
      <c r="O588" s="31" t="str">
        <f>VLOOKUP($A588,'SAP- FACT'!$A:$AE,4,0)</f>
        <v>Falabella - CONTADO / CASH - PE 1697 FALABELLA Basado en Entregas 09-0010-00059</v>
      </c>
    </row>
    <row r="589" spans="1:15" x14ac:dyDescent="0.2">
      <c r="A589" s="31">
        <f t="shared" si="9"/>
        <v>588</v>
      </c>
      <c r="B589" s="31" t="str">
        <f>VLOOKUP($A589,'SAP- FACT'!$A:$AE,12,0)</f>
        <v>CESPEDES PUCA,JULIO ENRIQUE</v>
      </c>
      <c r="C589" s="31" t="str">
        <f>VLOOKUP($A589,'SAP- FACT'!$A:$AE,2,0)</f>
        <v>B010-00017101</v>
      </c>
      <c r="D589" s="31" t="str">
        <f>VLOOKUP($A589,'SAP- FACT'!$A:$AE,2,0)</f>
        <v>B010-00017101</v>
      </c>
      <c r="E589" s="32">
        <v>45566</v>
      </c>
      <c r="F589" s="32">
        <f>VLOOKUP($A589,'SAP- FACT'!$A:$AE,5,0)</f>
        <v>45286</v>
      </c>
      <c r="G589" s="32">
        <f>VLOOKUP($A589,'SAP- FACT'!$A:$AE,19,0)</f>
        <v>45286</v>
      </c>
      <c r="H589" s="31" t="s">
        <v>8512</v>
      </c>
      <c r="I589" s="31" t="str">
        <f>VLOOKUP($A589,'SAP- FACT'!$A:$AE,3,0)</f>
        <v>Boleta</v>
      </c>
      <c r="J589" s="31" t="str">
        <f>IF(VLOOKUP($A589,'SAP- FACT'!$A:$AE,15,0)=0,"PEN","USD")</f>
        <v>PEN</v>
      </c>
      <c r="K589" s="31" t="s">
        <v>8499</v>
      </c>
      <c r="L589" s="31">
        <v>1</v>
      </c>
      <c r="M589" s="33">
        <f>IF(J589="PEN",VLOOKUP($A589,'SAP- FACT'!$A:$AE,14,0),VLOOKUP($A589,'SAP- FACT'!$A:$AE,15,0))</f>
        <v>61.19</v>
      </c>
      <c r="N589" s="31" t="str">
        <f>IF(VLOOKUP($A589,'SAP- FACT'!$A:$AE,15,0)=0,"PEN","USD")</f>
        <v>PEN</v>
      </c>
      <c r="O589" s="31" t="str">
        <f>VLOOKUP($A589,'SAP- FACT'!$A:$AE,4,0)</f>
        <v>Falabella - CONTADO / CASH - PE 5459 FALABELLA Basado en Entregas 09-0010-00058</v>
      </c>
    </row>
    <row r="590" spans="1:15" x14ac:dyDescent="0.2">
      <c r="A590" s="31">
        <f t="shared" si="9"/>
        <v>589</v>
      </c>
      <c r="B590" s="31" t="str">
        <f>VLOOKUP($A590,'SAP- FACT'!$A:$AE,12,0)</f>
        <v>CUROTTO FERNANDEZ,ANDREA ESTEFANIA</v>
      </c>
      <c r="C590" s="31" t="str">
        <f>VLOOKUP($A590,'SAP- FACT'!$A:$AE,2,0)</f>
        <v>B010-00020088</v>
      </c>
      <c r="D590" s="31" t="str">
        <f>VLOOKUP($A590,'SAP- FACT'!$A:$AE,2,0)</f>
        <v>B010-00020088</v>
      </c>
      <c r="E590" s="32">
        <v>45566</v>
      </c>
      <c r="F590" s="32">
        <f>VLOOKUP($A590,'SAP- FACT'!$A:$AE,5,0)</f>
        <v>45525</v>
      </c>
      <c r="G590" s="32">
        <f>VLOOKUP($A590,'SAP- FACT'!$A:$AE,19,0)</f>
        <v>45525</v>
      </c>
      <c r="H590" s="31" t="s">
        <v>8512</v>
      </c>
      <c r="I590" s="31" t="str">
        <f>VLOOKUP($A590,'SAP- FACT'!$A:$AE,3,0)</f>
        <v>Boleta</v>
      </c>
      <c r="J590" s="31" t="str">
        <f>IF(VLOOKUP($A590,'SAP- FACT'!$A:$AE,15,0)=0,"PEN","USD")</f>
        <v>PEN</v>
      </c>
      <c r="K590" s="31" t="s">
        <v>8499</v>
      </c>
      <c r="L590" s="31">
        <v>1</v>
      </c>
      <c r="M590" s="33">
        <f>IF(J590="PEN",VLOOKUP($A590,'SAP- FACT'!$A:$AE,14,0),VLOOKUP($A590,'SAP- FACT'!$A:$AE,15,0))</f>
        <v>61.21</v>
      </c>
      <c r="N590" s="31" t="str">
        <f>IF(VLOOKUP($A590,'SAP- FACT'!$A:$AE,15,0)=0,"PEN","USD")</f>
        <v>PEN</v>
      </c>
      <c r="O590" s="31" t="str">
        <f>VLOOKUP($A590,'SAP- FACT'!$A:$AE,4,0)</f>
        <v>Falabella - CONTADO / CASH - PE 4282 FALABELLA No 2556484538 Basado en Entregas</v>
      </c>
    </row>
    <row r="591" spans="1:15" x14ac:dyDescent="0.2">
      <c r="A591" s="31">
        <f t="shared" si="9"/>
        <v>590</v>
      </c>
      <c r="B591" s="31" t="str">
        <f>VLOOKUP($A591,'SAP- FACT'!$A:$AE,12,0)</f>
        <v>ARANA MONTEZA CARLOS ADRIANO</v>
      </c>
      <c r="C591" s="31" t="str">
        <f>VLOOKUP($A591,'SAP- FACT'!$A:$AE,2,0)</f>
        <v>B010-00016077</v>
      </c>
      <c r="D591" s="31" t="str">
        <f>VLOOKUP($A591,'SAP- FACT'!$A:$AE,2,0)</f>
        <v>B010-00016077</v>
      </c>
      <c r="E591" s="32">
        <v>45566</v>
      </c>
      <c r="F591" s="32">
        <f>VLOOKUP($A591,'SAP- FACT'!$A:$AE,5,0)</f>
        <v>45161</v>
      </c>
      <c r="G591" s="32">
        <f>VLOOKUP($A591,'SAP- FACT'!$A:$AE,19,0)</f>
        <v>45161</v>
      </c>
      <c r="H591" s="31" t="s">
        <v>8512</v>
      </c>
      <c r="I591" s="31" t="str">
        <f>VLOOKUP($A591,'SAP- FACT'!$A:$AE,3,0)</f>
        <v>Boleta</v>
      </c>
      <c r="J591" s="31" t="str">
        <f>IF(VLOOKUP($A591,'SAP- FACT'!$A:$AE,15,0)=0,"PEN","USD")</f>
        <v>PEN</v>
      </c>
      <c r="K591" s="31" t="s">
        <v>8499</v>
      </c>
      <c r="L591" s="31">
        <v>1</v>
      </c>
      <c r="M591" s="33">
        <f>IF(J591="PEN",VLOOKUP($A591,'SAP- FACT'!$A:$AE,14,0),VLOOKUP($A591,'SAP- FACT'!$A:$AE,15,0))</f>
        <v>61.21</v>
      </c>
      <c r="N591" s="31" t="str">
        <f>IF(VLOOKUP($A591,'SAP- FACT'!$A:$AE,15,0)=0,"PEN","USD")</f>
        <v>PEN</v>
      </c>
      <c r="O591" s="31" t="str">
        <f>VLOOKUP($A591,'SAP- FACT'!$A:$AE,4,0)</f>
        <v>Falabella - CONTADO / CASH - 230003653 Basado en Entregas 09-0010-00056411.</v>
      </c>
    </row>
    <row r="592" spans="1:15" x14ac:dyDescent="0.2">
      <c r="A592" s="31">
        <f t="shared" si="9"/>
        <v>591</v>
      </c>
      <c r="B592" s="31" t="str">
        <f>VLOOKUP($A592,'SAP- FACT'!$A:$AE,12,0)</f>
        <v>PHARMADIX CORP. S.A.C.</v>
      </c>
      <c r="C592" s="31" t="str">
        <f>VLOOKUP($A592,'SAP- FACT'!$A:$AE,2,0)</f>
        <v>F010-00024187</v>
      </c>
      <c r="D592" s="31" t="str">
        <f>VLOOKUP($A592,'SAP- FACT'!$A:$AE,2,0)</f>
        <v>F010-00024187</v>
      </c>
      <c r="E592" s="32">
        <v>45566</v>
      </c>
      <c r="F592" s="32">
        <f>VLOOKUP($A592,'SAP- FACT'!$A:$AE,5,0)</f>
        <v>45371</v>
      </c>
      <c r="G592" s="32">
        <f>VLOOKUP($A592,'SAP- FACT'!$A:$AE,19,0)</f>
        <v>45371</v>
      </c>
      <c r="H592" s="31" t="s">
        <v>8512</v>
      </c>
      <c r="I592" s="31" t="str">
        <f>VLOOKUP($A592,'SAP- FACT'!$A:$AE,3,0)</f>
        <v>Factura</v>
      </c>
      <c r="J592" s="31" t="str">
        <f>IF(VLOOKUP($A592,'SAP- FACT'!$A:$AE,15,0)=0,"PEN","USD")</f>
        <v>PEN</v>
      </c>
      <c r="K592" s="31" t="s">
        <v>8499</v>
      </c>
      <c r="L592" s="31">
        <v>1</v>
      </c>
      <c r="M592" s="33">
        <f>IF(J592="PEN",VLOOKUP($A592,'SAP- FACT'!$A:$AE,14,0),VLOOKUP($A592,'SAP- FACT'!$A:$AE,15,0))</f>
        <v>61.81</v>
      </c>
      <c r="N592" s="31" t="str">
        <f>IF(VLOOKUP($A592,'SAP- FACT'!$A:$AE,15,0)=0,"PEN","USD")</f>
        <v>PEN</v>
      </c>
      <c r="O592" s="31" t="str">
        <f>VLOOKUP($A592,'SAP- FACT'!$A:$AE,4,0)</f>
        <v xml:space="preserve"> - CONTADO ADELANTADO / CASH IN ADVANCE - 41000PER00286 PRECINTO DE ALUMINIO FLIP OFF N32 CA</v>
      </c>
    </row>
    <row r="593" spans="1:15" x14ac:dyDescent="0.2">
      <c r="A593" s="31">
        <f t="shared" si="9"/>
        <v>592</v>
      </c>
      <c r="B593" s="31" t="str">
        <f>VLOOKUP($A593,'SAP- FACT'!$A:$AE,12,0)</f>
        <v>MENDOZA CONTRERAS JENIFER</v>
      </c>
      <c r="C593" s="31" t="str">
        <f>VLOOKUP($A593,'SAP- FACT'!$A:$AE,2,0)</f>
        <v>B010-00019616</v>
      </c>
      <c r="D593" s="31" t="str">
        <f>VLOOKUP($A593,'SAP- FACT'!$A:$AE,2,0)</f>
        <v>B010-00019616</v>
      </c>
      <c r="E593" s="32">
        <v>45566</v>
      </c>
      <c r="F593" s="32">
        <f>VLOOKUP($A593,'SAP- FACT'!$A:$AE,5,0)</f>
        <v>45492</v>
      </c>
      <c r="G593" s="32">
        <f>VLOOKUP($A593,'SAP- FACT'!$A:$AE,19,0)</f>
        <v>45492</v>
      </c>
      <c r="H593" s="31" t="s">
        <v>8512</v>
      </c>
      <c r="I593" s="31" t="str">
        <f>VLOOKUP($A593,'SAP- FACT'!$A:$AE,3,0)</f>
        <v>Boleta</v>
      </c>
      <c r="J593" s="31" t="str">
        <f>IF(VLOOKUP($A593,'SAP- FACT'!$A:$AE,15,0)=0,"PEN","USD")</f>
        <v>PEN</v>
      </c>
      <c r="K593" s="31" t="s">
        <v>8499</v>
      </c>
      <c r="L593" s="31">
        <v>1</v>
      </c>
      <c r="M593" s="33">
        <f>IF(J593="PEN",VLOOKUP($A593,'SAP- FACT'!$A:$AE,14,0),VLOOKUP($A593,'SAP- FACT'!$A:$AE,15,0))</f>
        <v>62</v>
      </c>
      <c r="N593" s="31" t="str">
        <f>IF(VLOOKUP($A593,'SAP- FACT'!$A:$AE,15,0)=0,"PEN","USD")</f>
        <v>PEN</v>
      </c>
      <c r="O593" s="31" t="str">
        <f>VLOOKUP($A593,'SAP- FACT'!$A:$AE,4,0)</f>
        <v>Ripley - CONTADO / CASH - PE 3617 RIPLEY n.º 6744451601-A Basado en Entregas</v>
      </c>
    </row>
    <row r="594" spans="1:15" x14ac:dyDescent="0.2">
      <c r="A594" s="31">
        <f t="shared" si="9"/>
        <v>593</v>
      </c>
      <c r="B594" s="31" t="str">
        <f>VLOOKUP($A594,'SAP- FACT'!$A:$AE,12,0)</f>
        <v>PEREZ ROJAS,VICTOR ALONSO</v>
      </c>
      <c r="C594" s="31" t="str">
        <f>VLOOKUP($A594,'SAP- FACT'!$A:$AE,2,0)</f>
        <v>B010-00019975</v>
      </c>
      <c r="D594" s="31" t="str">
        <f>VLOOKUP($A594,'SAP- FACT'!$A:$AE,2,0)</f>
        <v>B010-00019975</v>
      </c>
      <c r="E594" s="32">
        <v>45566</v>
      </c>
      <c r="F594" s="32">
        <f>VLOOKUP($A594,'SAP- FACT'!$A:$AE,5,0)</f>
        <v>45517</v>
      </c>
      <c r="G594" s="32">
        <f>VLOOKUP($A594,'SAP- FACT'!$A:$AE,19,0)</f>
        <v>45517</v>
      </c>
      <c r="H594" s="31" t="s">
        <v>8512</v>
      </c>
      <c r="I594" s="31" t="str">
        <f>VLOOKUP($A594,'SAP- FACT'!$A:$AE,3,0)</f>
        <v>Boleta</v>
      </c>
      <c r="J594" s="31" t="str">
        <f>IF(VLOOKUP($A594,'SAP- FACT'!$A:$AE,15,0)=0,"PEN","USD")</f>
        <v>PEN</v>
      </c>
      <c r="K594" s="31" t="s">
        <v>8499</v>
      </c>
      <c r="L594" s="31">
        <v>1</v>
      </c>
      <c r="M594" s="33">
        <f>IF(J594="PEN",VLOOKUP($A594,'SAP- FACT'!$A:$AE,14,0),VLOOKUP($A594,'SAP- FACT'!$A:$AE,15,0))</f>
        <v>62</v>
      </c>
      <c r="N594" s="31" t="str">
        <f>IF(VLOOKUP($A594,'SAP- FACT'!$A:$AE,15,0)=0,"PEN","USD")</f>
        <v>PEN</v>
      </c>
      <c r="O594" s="31" t="str">
        <f>VLOOKUP($A594,'SAP- FACT'!$A:$AE,4,0)</f>
        <v>Ripley - CONTADO / CASH - PE 4077 RIPLEY n.º 6771285701-A Basado en Entregas</v>
      </c>
    </row>
    <row r="595" spans="1:15" x14ac:dyDescent="0.2">
      <c r="A595" s="31">
        <f t="shared" si="9"/>
        <v>594</v>
      </c>
      <c r="B595" s="31" t="str">
        <f>VLOOKUP($A595,'SAP- FACT'!$A:$AE,12,0)</f>
        <v>MOLINA RODRIGUEZ,ELENA NARCISA</v>
      </c>
      <c r="C595" s="31" t="str">
        <f>VLOOKUP($A595,'SAP- FACT'!$A:$AE,2,0)</f>
        <v>B010-00019660</v>
      </c>
      <c r="D595" s="31" t="str">
        <f>VLOOKUP($A595,'SAP- FACT'!$A:$AE,2,0)</f>
        <v>B010-00019660</v>
      </c>
      <c r="E595" s="32">
        <v>45566</v>
      </c>
      <c r="F595" s="32">
        <f>VLOOKUP($A595,'SAP- FACT'!$A:$AE,5,0)</f>
        <v>45498</v>
      </c>
      <c r="G595" s="32">
        <f>VLOOKUP($A595,'SAP- FACT'!$A:$AE,19,0)</f>
        <v>45498</v>
      </c>
      <c r="H595" s="31" t="s">
        <v>8512</v>
      </c>
      <c r="I595" s="31" t="str">
        <f>VLOOKUP($A595,'SAP- FACT'!$A:$AE,3,0)</f>
        <v>Boleta</v>
      </c>
      <c r="J595" s="31" t="str">
        <f>IF(VLOOKUP($A595,'SAP- FACT'!$A:$AE,15,0)=0,"PEN","USD")</f>
        <v>PEN</v>
      </c>
      <c r="K595" s="31" t="s">
        <v>8499</v>
      </c>
      <c r="L595" s="31">
        <v>1</v>
      </c>
      <c r="M595" s="33">
        <f>IF(J595="PEN",VLOOKUP($A595,'SAP- FACT'!$A:$AE,14,0),VLOOKUP($A595,'SAP- FACT'!$A:$AE,15,0))</f>
        <v>62.1</v>
      </c>
      <c r="N595" s="31" t="str">
        <f>IF(VLOOKUP($A595,'SAP- FACT'!$A:$AE,15,0)=0,"PEN","USD")</f>
        <v>PEN</v>
      </c>
      <c r="O595" s="31" t="str">
        <f>VLOOKUP($A595,'SAP- FACT'!$A:$AE,4,0)</f>
        <v>Venta Asistida - CONTADO / CASH - PE 3693 TEL: 959391415 RECOJO Basado en Entregas 0</v>
      </c>
    </row>
    <row r="596" spans="1:15" x14ac:dyDescent="0.2">
      <c r="A596" s="31">
        <f t="shared" si="9"/>
        <v>595</v>
      </c>
      <c r="B596" s="31" t="str">
        <f>VLOOKUP($A596,'SAP- FACT'!$A:$AE,12,0)</f>
        <v>AYMARA JIMMY</v>
      </c>
      <c r="C596" s="31" t="str">
        <f>VLOOKUP($A596,'SAP- FACT'!$A:$AE,2,0)</f>
        <v>B010-00018484</v>
      </c>
      <c r="D596" s="31" t="str">
        <f>VLOOKUP($A596,'SAP- FACT'!$A:$AE,2,0)</f>
        <v>B010-00018484</v>
      </c>
      <c r="E596" s="32">
        <v>45566</v>
      </c>
      <c r="F596" s="32">
        <f>VLOOKUP($A596,'SAP- FACT'!$A:$AE,5,0)</f>
        <v>45397</v>
      </c>
      <c r="G596" s="32">
        <f>VLOOKUP($A596,'SAP- FACT'!$A:$AE,19,0)</f>
        <v>45397</v>
      </c>
      <c r="H596" s="31" t="s">
        <v>8512</v>
      </c>
      <c r="I596" s="31" t="str">
        <f>VLOOKUP($A596,'SAP- FACT'!$A:$AE,3,0)</f>
        <v>Boleta</v>
      </c>
      <c r="J596" s="31" t="str">
        <f>IF(VLOOKUP($A596,'SAP- FACT'!$A:$AE,15,0)=0,"PEN","USD")</f>
        <v>PEN</v>
      </c>
      <c r="K596" s="31" t="s">
        <v>8499</v>
      </c>
      <c r="L596" s="31">
        <v>1</v>
      </c>
      <c r="M596" s="33">
        <f>IF(J596="PEN",VLOOKUP($A596,'SAP- FACT'!$A:$AE,14,0),VLOOKUP($A596,'SAP- FACT'!$A:$AE,15,0))</f>
        <v>62.1</v>
      </c>
      <c r="N596" s="31" t="str">
        <f>IF(VLOOKUP($A596,'SAP- FACT'!$A:$AE,15,0)=0,"PEN","USD")</f>
        <v>PEN</v>
      </c>
      <c r="O596" s="31" t="str">
        <f>VLOOKUP($A596,'SAP- FACT'!$A:$AE,4,0)</f>
        <v>Ecom - CONTADO / CASH - PE 1696 TEL: 954046954 Basado en Pedidos de client</v>
      </c>
    </row>
    <row r="597" spans="1:15" x14ac:dyDescent="0.2">
      <c r="A597" s="31">
        <f t="shared" si="9"/>
        <v>596</v>
      </c>
      <c r="B597" s="31" t="str">
        <f>VLOOKUP($A597,'SAP- FACT'!$A:$AE,12,0)</f>
        <v>SANTIN CASASSA ALEJANDRA</v>
      </c>
      <c r="C597" s="31" t="str">
        <f>VLOOKUP($A597,'SAP- FACT'!$A:$AE,2,0)</f>
        <v>B010-00019190</v>
      </c>
      <c r="D597" s="31" t="str">
        <f>VLOOKUP($A597,'SAP- FACT'!$A:$AE,2,0)</f>
        <v>B010-00019190</v>
      </c>
      <c r="E597" s="32">
        <v>45566</v>
      </c>
      <c r="F597" s="32">
        <f>VLOOKUP($A597,'SAP- FACT'!$A:$AE,5,0)</f>
        <v>45447</v>
      </c>
      <c r="G597" s="32">
        <f>VLOOKUP($A597,'SAP- FACT'!$A:$AE,19,0)</f>
        <v>45447</v>
      </c>
      <c r="H597" s="31" t="s">
        <v>8512</v>
      </c>
      <c r="I597" s="31" t="str">
        <f>VLOOKUP($A597,'SAP- FACT'!$A:$AE,3,0)</f>
        <v>Boleta</v>
      </c>
      <c r="J597" s="31" t="str">
        <f>IF(VLOOKUP($A597,'SAP- FACT'!$A:$AE,15,0)=0,"PEN","USD")</f>
        <v>PEN</v>
      </c>
      <c r="K597" s="31" t="s">
        <v>8499</v>
      </c>
      <c r="L597" s="31">
        <v>1</v>
      </c>
      <c r="M597" s="33">
        <f>IF(J597="PEN",VLOOKUP($A597,'SAP- FACT'!$A:$AE,14,0),VLOOKUP($A597,'SAP- FACT'!$A:$AE,15,0))</f>
        <v>62.27</v>
      </c>
      <c r="N597" s="31" t="str">
        <f>IF(VLOOKUP($A597,'SAP- FACT'!$A:$AE,15,0)=0,"PEN","USD")</f>
        <v>PEN</v>
      </c>
      <c r="O597" s="31" t="str">
        <f>VLOOKUP($A597,'SAP- FACT'!$A:$AE,4,0)</f>
        <v>Ripley - CONTADO / CASH - PE 2777 RIPLEY Basado en Entregas 09-0007-00000770</v>
      </c>
    </row>
    <row r="598" spans="1:15" x14ac:dyDescent="0.2">
      <c r="A598" s="31">
        <f t="shared" si="9"/>
        <v>597</v>
      </c>
      <c r="B598" s="31" t="str">
        <f>VLOOKUP($A598,'SAP- FACT'!$A:$AE,12,0)</f>
        <v>LOPEZ SALINAS,ANA CECILIA</v>
      </c>
      <c r="C598" s="31" t="str">
        <f>VLOOKUP($A598,'SAP- FACT'!$A:$AE,2,0)</f>
        <v>B010-00018874</v>
      </c>
      <c r="D598" s="31" t="str">
        <f>VLOOKUP($A598,'SAP- FACT'!$A:$AE,2,0)</f>
        <v>B010-00018874</v>
      </c>
      <c r="E598" s="32">
        <v>45566</v>
      </c>
      <c r="F598" s="32">
        <f>VLOOKUP($A598,'SAP- FACT'!$A:$AE,5,0)</f>
        <v>45428</v>
      </c>
      <c r="G598" s="32">
        <f>VLOOKUP($A598,'SAP- FACT'!$A:$AE,19,0)</f>
        <v>45428</v>
      </c>
      <c r="H598" s="31" t="s">
        <v>8512</v>
      </c>
      <c r="I598" s="31" t="str">
        <f>VLOOKUP($A598,'SAP- FACT'!$A:$AE,3,0)</f>
        <v>Boleta</v>
      </c>
      <c r="J598" s="31" t="str">
        <f>IF(VLOOKUP($A598,'SAP- FACT'!$A:$AE,15,0)=0,"PEN","USD")</f>
        <v>PEN</v>
      </c>
      <c r="K598" s="31" t="s">
        <v>8499</v>
      </c>
      <c r="L598" s="31">
        <v>1</v>
      </c>
      <c r="M598" s="33">
        <f>IF(J598="PEN",VLOOKUP($A598,'SAP- FACT'!$A:$AE,14,0),VLOOKUP($A598,'SAP- FACT'!$A:$AE,15,0))</f>
        <v>62.27</v>
      </c>
      <c r="N598" s="31" t="str">
        <f>IF(VLOOKUP($A598,'SAP- FACT'!$A:$AE,15,0)=0,"PEN","USD")</f>
        <v>PEN</v>
      </c>
      <c r="O598" s="31" t="str">
        <f>VLOOKUP($A598,'SAP- FACT'!$A:$AE,4,0)</f>
        <v>Ripley - CONTADO / CASH - PE 2377 RIPLEY Basado en Entregas 09-0007-00000411</v>
      </c>
    </row>
    <row r="599" spans="1:15" x14ac:dyDescent="0.2">
      <c r="A599" s="31">
        <f t="shared" si="9"/>
        <v>598</v>
      </c>
      <c r="B599" s="31" t="str">
        <f>VLOOKUP($A599,'SAP- FACT'!$A:$AE,12,0)</f>
        <v>BARCENA HUAMANI,HAREN ADELIA</v>
      </c>
      <c r="C599" s="31" t="str">
        <f>VLOOKUP($A599,'SAP- FACT'!$A:$AE,2,0)</f>
        <v>B010-00019512</v>
      </c>
      <c r="D599" s="31" t="str">
        <f>VLOOKUP($A599,'SAP- FACT'!$A:$AE,2,0)</f>
        <v>B010-00019512</v>
      </c>
      <c r="E599" s="32">
        <v>45566</v>
      </c>
      <c r="F599" s="32">
        <f>VLOOKUP($A599,'SAP- FACT'!$A:$AE,5,0)</f>
        <v>45485</v>
      </c>
      <c r="G599" s="32">
        <f>VLOOKUP($A599,'SAP- FACT'!$A:$AE,19,0)</f>
        <v>45485</v>
      </c>
      <c r="H599" s="31" t="s">
        <v>8512</v>
      </c>
      <c r="I599" s="31" t="str">
        <f>VLOOKUP($A599,'SAP- FACT'!$A:$AE,3,0)</f>
        <v>Boleta</v>
      </c>
      <c r="J599" s="31" t="str">
        <f>IF(VLOOKUP($A599,'SAP- FACT'!$A:$AE,15,0)=0,"PEN","USD")</f>
        <v>PEN</v>
      </c>
      <c r="K599" s="31" t="s">
        <v>8499</v>
      </c>
      <c r="L599" s="31">
        <v>1</v>
      </c>
      <c r="M599" s="33">
        <f>IF(J599="PEN",VLOOKUP($A599,'SAP- FACT'!$A:$AE,14,0),VLOOKUP($A599,'SAP- FACT'!$A:$AE,15,0))</f>
        <v>63.26</v>
      </c>
      <c r="N599" s="31" t="str">
        <f>IF(VLOOKUP($A599,'SAP- FACT'!$A:$AE,15,0)=0,"PEN","USD")</f>
        <v>PEN</v>
      </c>
      <c r="O599" s="31" t="str">
        <f>VLOOKUP($A599,'SAP- FACT'!$A:$AE,4,0)</f>
        <v>Ripley - CONTADO / CASH - PE 3414 RIPLEY n.º 6708316501-A Basado en Entregas</v>
      </c>
    </row>
    <row r="600" spans="1:15" x14ac:dyDescent="0.2">
      <c r="A600" s="31">
        <f t="shared" si="9"/>
        <v>599</v>
      </c>
      <c r="B600" s="31" t="str">
        <f>VLOOKUP($A600,'SAP- FACT'!$A:$AE,12,0)</f>
        <v>BOCCHIO ZERECEDA,SOFIA MARIA</v>
      </c>
      <c r="C600" s="31" t="str">
        <f>VLOOKUP($A600,'SAP- FACT'!$A:$AE,2,0)</f>
        <v>B010-00019623</v>
      </c>
      <c r="D600" s="31" t="str">
        <f>VLOOKUP($A600,'SAP- FACT'!$A:$AE,2,0)</f>
        <v>B010-00019623</v>
      </c>
      <c r="E600" s="32">
        <v>45566</v>
      </c>
      <c r="F600" s="32">
        <f>VLOOKUP($A600,'SAP- FACT'!$A:$AE,5,0)</f>
        <v>45495</v>
      </c>
      <c r="G600" s="32">
        <f>VLOOKUP($A600,'SAP- FACT'!$A:$AE,19,0)</f>
        <v>45495</v>
      </c>
      <c r="H600" s="31" t="s">
        <v>8512</v>
      </c>
      <c r="I600" s="31" t="str">
        <f>VLOOKUP($A600,'SAP- FACT'!$A:$AE,3,0)</f>
        <v>Boleta</v>
      </c>
      <c r="J600" s="31" t="str">
        <f>IF(VLOOKUP($A600,'SAP- FACT'!$A:$AE,15,0)=0,"PEN","USD")</f>
        <v>PEN</v>
      </c>
      <c r="K600" s="31" t="s">
        <v>8499</v>
      </c>
      <c r="L600" s="31">
        <v>1</v>
      </c>
      <c r="M600" s="33">
        <f>IF(J600="PEN",VLOOKUP($A600,'SAP- FACT'!$A:$AE,14,0),VLOOKUP($A600,'SAP- FACT'!$A:$AE,15,0))</f>
        <v>63.5</v>
      </c>
      <c r="N600" s="31" t="str">
        <f>IF(VLOOKUP($A600,'SAP- FACT'!$A:$AE,15,0)=0,"PEN","USD")</f>
        <v>PEN</v>
      </c>
      <c r="O600" s="31" t="str">
        <f>VLOOKUP($A600,'SAP- FACT'!$A:$AE,4,0)</f>
        <v>Juntoz - CONTADO / CASH - PE 3623 JUNTOZ 240719000409-001 Basado en Entregas</v>
      </c>
    </row>
    <row r="601" spans="1:15" x14ac:dyDescent="0.2">
      <c r="A601" s="31">
        <f t="shared" si="9"/>
        <v>600</v>
      </c>
      <c r="B601" s="31" t="str">
        <f>VLOOKUP($A601,'SAP- FACT'!$A:$AE,12,0)</f>
        <v>AYALA ARACELI,COLLANTES X</v>
      </c>
      <c r="C601" s="31" t="str">
        <f>VLOOKUP($A601,'SAP- FACT'!$A:$AE,2,0)</f>
        <v>B010-00018279</v>
      </c>
      <c r="D601" s="31" t="str">
        <f>VLOOKUP($A601,'SAP- FACT'!$A:$AE,2,0)</f>
        <v>B010-00018279</v>
      </c>
      <c r="E601" s="32">
        <v>45566</v>
      </c>
      <c r="F601" s="32">
        <f>VLOOKUP($A601,'SAP- FACT'!$A:$AE,5,0)</f>
        <v>45376</v>
      </c>
      <c r="G601" s="32">
        <f>VLOOKUP($A601,'SAP- FACT'!$A:$AE,19,0)</f>
        <v>45376</v>
      </c>
      <c r="H601" s="31" t="s">
        <v>8512</v>
      </c>
      <c r="I601" s="31" t="str">
        <f>VLOOKUP($A601,'SAP- FACT'!$A:$AE,3,0)</f>
        <v>Boleta</v>
      </c>
      <c r="J601" s="31" t="str">
        <f>IF(VLOOKUP($A601,'SAP- FACT'!$A:$AE,15,0)=0,"PEN","USD")</f>
        <v>PEN</v>
      </c>
      <c r="K601" s="31" t="s">
        <v>8499</v>
      </c>
      <c r="L601" s="31">
        <v>1</v>
      </c>
      <c r="M601" s="33">
        <f>IF(J601="PEN",VLOOKUP($A601,'SAP- FACT'!$A:$AE,14,0),VLOOKUP($A601,'SAP- FACT'!$A:$AE,15,0))</f>
        <v>63.6</v>
      </c>
      <c r="N601" s="31" t="str">
        <f>IF(VLOOKUP($A601,'SAP- FACT'!$A:$AE,15,0)=0,"PEN","USD")</f>
        <v>PEN</v>
      </c>
      <c r="O601" s="31" t="str">
        <f>VLOOKUP($A601,'SAP- FACT'!$A:$AE,4,0)</f>
        <v>Falabella - CONTADO / CASH - PE 1385 FALABELLA Basado en Entregas 09-0010-00059</v>
      </c>
    </row>
    <row r="602" spans="1:15" x14ac:dyDescent="0.2">
      <c r="A602" s="31">
        <f t="shared" si="9"/>
        <v>601</v>
      </c>
      <c r="B602" s="31" t="str">
        <f>VLOOKUP($A602,'SAP- FACT'!$A:$AE,12,0)</f>
        <v>BASALDUA OLIVARES,SONIA X</v>
      </c>
      <c r="C602" s="31" t="str">
        <f>VLOOKUP($A602,'SAP- FACT'!$A:$AE,2,0)</f>
        <v>B010-00017954</v>
      </c>
      <c r="D602" s="31" t="str">
        <f>VLOOKUP($A602,'SAP- FACT'!$A:$AE,2,0)</f>
        <v>B010-00017954</v>
      </c>
      <c r="E602" s="32">
        <v>45566</v>
      </c>
      <c r="F602" s="32">
        <f>VLOOKUP($A602,'SAP- FACT'!$A:$AE,5,0)</f>
        <v>45341</v>
      </c>
      <c r="G602" s="32">
        <f>VLOOKUP($A602,'SAP- FACT'!$A:$AE,19,0)</f>
        <v>45341</v>
      </c>
      <c r="H602" s="31" t="s">
        <v>8512</v>
      </c>
      <c r="I602" s="31" t="str">
        <f>VLOOKUP($A602,'SAP- FACT'!$A:$AE,3,0)</f>
        <v>Boleta</v>
      </c>
      <c r="J602" s="31" t="str">
        <f>IF(VLOOKUP($A602,'SAP- FACT'!$A:$AE,15,0)=0,"PEN","USD")</f>
        <v>PEN</v>
      </c>
      <c r="K602" s="31" t="s">
        <v>8499</v>
      </c>
      <c r="L602" s="31">
        <v>1</v>
      </c>
      <c r="M602" s="33">
        <f>IF(J602="PEN",VLOOKUP($A602,'SAP- FACT'!$A:$AE,14,0),VLOOKUP($A602,'SAP- FACT'!$A:$AE,15,0))</f>
        <v>63.7</v>
      </c>
      <c r="N602" s="31" t="str">
        <f>IF(VLOOKUP($A602,'SAP- FACT'!$A:$AE,15,0)=0,"PEN","USD")</f>
        <v>PEN</v>
      </c>
      <c r="O602" s="31" t="str">
        <f>VLOOKUP($A602,'SAP- FACT'!$A:$AE,4,0)</f>
        <v>Falabella - CONTADO / CASH - PE 0793 FALABELLA Basado en Entregas 09-0010-00058</v>
      </c>
    </row>
    <row r="603" spans="1:15" x14ac:dyDescent="0.2">
      <c r="A603" s="31">
        <f t="shared" si="9"/>
        <v>602</v>
      </c>
      <c r="B603" s="31" t="str">
        <f>VLOOKUP($A603,'SAP- FACT'!$A:$AE,12,0)</f>
        <v>DELGADO ARAUJO,MIGUEL ANGEL</v>
      </c>
      <c r="C603" s="31" t="str">
        <f>VLOOKUP($A603,'SAP- FACT'!$A:$AE,2,0)</f>
        <v>B010-00016202</v>
      </c>
      <c r="D603" s="31" t="str">
        <f>VLOOKUP($A603,'SAP- FACT'!$A:$AE,2,0)</f>
        <v>B010-00016202</v>
      </c>
      <c r="E603" s="32">
        <v>45566</v>
      </c>
      <c r="F603" s="32">
        <f>VLOOKUP($A603,'SAP- FACT'!$A:$AE,5,0)</f>
        <v>45173</v>
      </c>
      <c r="G603" s="32">
        <f>VLOOKUP($A603,'SAP- FACT'!$A:$AE,19,0)</f>
        <v>45173</v>
      </c>
      <c r="H603" s="31" t="s">
        <v>8512</v>
      </c>
      <c r="I603" s="31" t="str">
        <f>VLOOKUP($A603,'SAP- FACT'!$A:$AE,3,0)</f>
        <v>Boleta</v>
      </c>
      <c r="J603" s="31" t="str">
        <f>IF(VLOOKUP($A603,'SAP- FACT'!$A:$AE,15,0)=0,"PEN","USD")</f>
        <v>PEN</v>
      </c>
      <c r="K603" s="31" t="s">
        <v>8499</v>
      </c>
      <c r="L603" s="31">
        <v>1</v>
      </c>
      <c r="M603" s="33">
        <f>IF(J603="PEN",VLOOKUP($A603,'SAP- FACT'!$A:$AE,14,0),VLOOKUP($A603,'SAP- FACT'!$A:$AE,15,0))</f>
        <v>63.7</v>
      </c>
      <c r="N603" s="31" t="str">
        <f>IF(VLOOKUP($A603,'SAP- FACT'!$A:$AE,15,0)=0,"PEN","USD")</f>
        <v>PEN</v>
      </c>
      <c r="O603" s="31" t="str">
        <f>VLOOKUP($A603,'SAP- FACT'!$A:$AE,4,0)</f>
        <v>Falabella - CONTADO / CASH - 230003860 Basado en Entregas 09-0010-00056616.</v>
      </c>
    </row>
    <row r="604" spans="1:15" x14ac:dyDescent="0.2">
      <c r="A604" s="31">
        <f t="shared" si="9"/>
        <v>603</v>
      </c>
      <c r="B604" s="31" t="str">
        <f>VLOOKUP($A604,'SAP- FACT'!$A:$AE,12,0)</f>
        <v>AGUILAR HUAMAN LILIANNA ELENA</v>
      </c>
      <c r="C604" s="31" t="str">
        <f>VLOOKUP($A604,'SAP- FACT'!$A:$AE,2,0)</f>
        <v>B010-00019844</v>
      </c>
      <c r="D604" s="31" t="str">
        <f>VLOOKUP($A604,'SAP- FACT'!$A:$AE,2,0)</f>
        <v>B010-00019844</v>
      </c>
      <c r="E604" s="32">
        <v>45566</v>
      </c>
      <c r="F604" s="32">
        <f>VLOOKUP($A604,'SAP- FACT'!$A:$AE,5,0)</f>
        <v>45506</v>
      </c>
      <c r="G604" s="32">
        <f>VLOOKUP($A604,'SAP- FACT'!$A:$AE,19,0)</f>
        <v>45506</v>
      </c>
      <c r="H604" s="31" t="s">
        <v>8512</v>
      </c>
      <c r="I604" s="31" t="str">
        <f>VLOOKUP($A604,'SAP- FACT'!$A:$AE,3,0)</f>
        <v>Boleta</v>
      </c>
      <c r="J604" s="31" t="str">
        <f>IF(VLOOKUP($A604,'SAP- FACT'!$A:$AE,15,0)=0,"PEN","USD")</f>
        <v>PEN</v>
      </c>
      <c r="K604" s="31" t="s">
        <v>8499</v>
      </c>
      <c r="L604" s="31">
        <v>1</v>
      </c>
      <c r="M604" s="33">
        <f>IF(J604="PEN",VLOOKUP($A604,'SAP- FACT'!$A:$AE,14,0),VLOOKUP($A604,'SAP- FACT'!$A:$AE,15,0))</f>
        <v>63.9</v>
      </c>
      <c r="N604" s="31" t="str">
        <f>IF(VLOOKUP($A604,'SAP- FACT'!$A:$AE,15,0)=0,"PEN","USD")</f>
        <v>PEN</v>
      </c>
      <c r="O604" s="31" t="str">
        <f>VLOOKUP($A604,'SAP- FACT'!$A:$AE,4,0)</f>
        <v>Ecom - CONTADO / CASH - PE 3859 TEL: 951837566 ENVÍO Basado en Entregas 09</v>
      </c>
    </row>
    <row r="605" spans="1:15" x14ac:dyDescent="0.2">
      <c r="A605" s="31">
        <f t="shared" si="9"/>
        <v>604</v>
      </c>
      <c r="B605" s="31" t="str">
        <f>VLOOKUP($A605,'SAP- FACT'!$A:$AE,12,0)</f>
        <v>GAMEZ RAMOS JOEL</v>
      </c>
      <c r="C605" s="31" t="str">
        <f>VLOOKUP($A605,'SAP- FACT'!$A:$AE,2,0)</f>
        <v>B010-00019827</v>
      </c>
      <c r="D605" s="31" t="str">
        <f>VLOOKUP($A605,'SAP- FACT'!$A:$AE,2,0)</f>
        <v>B010-00019827</v>
      </c>
      <c r="E605" s="32">
        <v>45566</v>
      </c>
      <c r="F605" s="32">
        <f>VLOOKUP($A605,'SAP- FACT'!$A:$AE,5,0)</f>
        <v>45504</v>
      </c>
      <c r="G605" s="32">
        <f>VLOOKUP($A605,'SAP- FACT'!$A:$AE,19,0)</f>
        <v>45504</v>
      </c>
      <c r="H605" s="31" t="s">
        <v>8512</v>
      </c>
      <c r="I605" s="31" t="str">
        <f>VLOOKUP($A605,'SAP- FACT'!$A:$AE,3,0)</f>
        <v>Boleta</v>
      </c>
      <c r="J605" s="31" t="str">
        <f>IF(VLOOKUP($A605,'SAP- FACT'!$A:$AE,15,0)=0,"PEN","USD")</f>
        <v>PEN</v>
      </c>
      <c r="K605" s="31" t="s">
        <v>8499</v>
      </c>
      <c r="L605" s="31">
        <v>1</v>
      </c>
      <c r="M605" s="33">
        <f>IF(J605="PEN",VLOOKUP($A605,'SAP- FACT'!$A:$AE,14,0),VLOOKUP($A605,'SAP- FACT'!$A:$AE,15,0))</f>
        <v>63.99</v>
      </c>
      <c r="N605" s="31" t="str">
        <f>IF(VLOOKUP($A605,'SAP- FACT'!$A:$AE,15,0)=0,"PEN","USD")</f>
        <v>PEN</v>
      </c>
      <c r="O605" s="31" t="str">
        <f>VLOOKUP($A605,'SAP- FACT'!$A:$AE,4,0)</f>
        <v>Ecom - CONTADO / CASH - PE 3848 TEL: 985372392 RECOJO Basado en Pedidos de</v>
      </c>
    </row>
    <row r="606" spans="1:15" x14ac:dyDescent="0.2">
      <c r="A606" s="31">
        <f t="shared" si="9"/>
        <v>605</v>
      </c>
      <c r="B606" s="31" t="str">
        <f>VLOOKUP($A606,'SAP- FACT'!$A:$AE,12,0)</f>
        <v>CABOS NARVAEZ,CARIM MONICA</v>
      </c>
      <c r="C606" s="31" t="str">
        <f>VLOOKUP($A606,'SAP- FACT'!$A:$AE,2,0)</f>
        <v>B010-00019319</v>
      </c>
      <c r="D606" s="31" t="str">
        <f>VLOOKUP($A606,'SAP- FACT'!$A:$AE,2,0)</f>
        <v>B010-00019319</v>
      </c>
      <c r="E606" s="32">
        <v>45566</v>
      </c>
      <c r="F606" s="32">
        <f>VLOOKUP($A606,'SAP- FACT'!$A:$AE,5,0)</f>
        <v>45462</v>
      </c>
      <c r="G606" s="32">
        <f>VLOOKUP($A606,'SAP- FACT'!$A:$AE,19,0)</f>
        <v>45462</v>
      </c>
      <c r="H606" s="31" t="s">
        <v>8512</v>
      </c>
      <c r="I606" s="31" t="str">
        <f>VLOOKUP($A606,'SAP- FACT'!$A:$AE,3,0)</f>
        <v>Boleta</v>
      </c>
      <c r="J606" s="31" t="str">
        <f>IF(VLOOKUP($A606,'SAP- FACT'!$A:$AE,15,0)=0,"PEN","USD")</f>
        <v>PEN</v>
      </c>
      <c r="K606" s="31" t="s">
        <v>8499</v>
      </c>
      <c r="L606" s="31">
        <v>1</v>
      </c>
      <c r="M606" s="33">
        <f>IF(J606="PEN",VLOOKUP($A606,'SAP- FACT'!$A:$AE,14,0),VLOOKUP($A606,'SAP- FACT'!$A:$AE,15,0))</f>
        <v>64.099999999999994</v>
      </c>
      <c r="N606" s="31" t="str">
        <f>IF(VLOOKUP($A606,'SAP- FACT'!$A:$AE,15,0)=0,"PEN","USD")</f>
        <v>PEN</v>
      </c>
      <c r="O606" s="31" t="str">
        <f>VLOOKUP($A606,'SAP- FACT'!$A:$AE,4,0)</f>
        <v>Ripley - CONTADO / CASH - PE 3002 RIPLEY Basado en Entregas 09-0007-00000976</v>
      </c>
    </row>
    <row r="607" spans="1:15" x14ac:dyDescent="0.2">
      <c r="A607" s="31">
        <f t="shared" si="9"/>
        <v>606</v>
      </c>
      <c r="B607" s="31" t="str">
        <f>VLOOKUP($A607,'SAP- FACT'!$A:$AE,12,0)</f>
        <v>VALLQUI BERAUN,HILLARY KARLINE</v>
      </c>
      <c r="C607" s="31" t="str">
        <f>VLOOKUP($A607,'SAP- FACT'!$A:$AE,2,0)</f>
        <v>B010-00018773</v>
      </c>
      <c r="D607" s="31" t="str">
        <f>VLOOKUP($A607,'SAP- FACT'!$A:$AE,2,0)</f>
        <v>B010-00018773</v>
      </c>
      <c r="E607" s="32">
        <v>45566</v>
      </c>
      <c r="F607" s="32">
        <f>VLOOKUP($A607,'SAP- FACT'!$A:$AE,5,0)</f>
        <v>45418</v>
      </c>
      <c r="G607" s="32">
        <f>VLOOKUP($A607,'SAP- FACT'!$A:$AE,19,0)</f>
        <v>45418</v>
      </c>
      <c r="H607" s="31" t="s">
        <v>8512</v>
      </c>
      <c r="I607" s="31" t="str">
        <f>VLOOKUP($A607,'SAP- FACT'!$A:$AE,3,0)</f>
        <v>Boleta</v>
      </c>
      <c r="J607" s="31" t="str">
        <f>IF(VLOOKUP($A607,'SAP- FACT'!$A:$AE,15,0)=0,"PEN","USD")</f>
        <v>PEN</v>
      </c>
      <c r="K607" s="31" t="s">
        <v>8499</v>
      </c>
      <c r="L607" s="31">
        <v>1</v>
      </c>
      <c r="M607" s="33">
        <f>IF(J607="PEN",VLOOKUP($A607,'SAP- FACT'!$A:$AE,14,0),VLOOKUP($A607,'SAP- FACT'!$A:$AE,15,0))</f>
        <v>64.099999999999994</v>
      </c>
      <c r="N607" s="31" t="str">
        <f>IF(VLOOKUP($A607,'SAP- FACT'!$A:$AE,15,0)=0,"PEN","USD")</f>
        <v>PEN</v>
      </c>
      <c r="O607" s="31" t="str">
        <f>VLOOKUP($A607,'SAP- FACT'!$A:$AE,4,0)</f>
        <v>Ripley - CONTADO / CASH - PE 2146 RIPLEY Basado en Entregas 09-0007-00000184</v>
      </c>
    </row>
    <row r="608" spans="1:15" x14ac:dyDescent="0.2">
      <c r="A608" s="31">
        <f t="shared" si="9"/>
        <v>607</v>
      </c>
      <c r="B608" s="31" t="str">
        <f>VLOOKUP($A608,'SAP- FACT'!$A:$AE,12,0)</f>
        <v>DEL MAR LUZ SELENA</v>
      </c>
      <c r="C608" s="31" t="str">
        <f>VLOOKUP($A608,'SAP- FACT'!$A:$AE,2,0)</f>
        <v>B010-00018129</v>
      </c>
      <c r="D608" s="31" t="str">
        <f>VLOOKUP($A608,'SAP- FACT'!$A:$AE,2,0)</f>
        <v>B010-00018129</v>
      </c>
      <c r="E608" s="32">
        <v>45566</v>
      </c>
      <c r="F608" s="32">
        <f>VLOOKUP($A608,'SAP- FACT'!$A:$AE,5,0)</f>
        <v>45358</v>
      </c>
      <c r="G608" s="32">
        <f>VLOOKUP($A608,'SAP- FACT'!$A:$AE,19,0)</f>
        <v>45358</v>
      </c>
      <c r="H608" s="31" t="s">
        <v>8512</v>
      </c>
      <c r="I608" s="31" t="str">
        <f>VLOOKUP($A608,'SAP- FACT'!$A:$AE,3,0)</f>
        <v>Boleta</v>
      </c>
      <c r="J608" s="31" t="str">
        <f>IF(VLOOKUP($A608,'SAP- FACT'!$A:$AE,15,0)=0,"PEN","USD")</f>
        <v>PEN</v>
      </c>
      <c r="K608" s="31" t="s">
        <v>8499</v>
      </c>
      <c r="L608" s="31">
        <v>1</v>
      </c>
      <c r="M608" s="33">
        <f>IF(J608="PEN",VLOOKUP($A608,'SAP- FACT'!$A:$AE,14,0),VLOOKUP($A608,'SAP- FACT'!$A:$AE,15,0))</f>
        <v>64.5</v>
      </c>
      <c r="N608" s="31" t="str">
        <f>IF(VLOOKUP($A608,'SAP- FACT'!$A:$AE,15,0)=0,"PEN","USD")</f>
        <v>PEN</v>
      </c>
      <c r="O608" s="31" t="str">
        <f>VLOOKUP($A608,'SAP- FACT'!$A:$AE,4,0)</f>
        <v>Venta Asistida - CONTADO / CASH - PE 1076 TEL: 992126800 Basado en Entregas 09-0010-</v>
      </c>
    </row>
    <row r="609" spans="1:15" x14ac:dyDescent="0.2">
      <c r="A609" s="31">
        <f t="shared" si="9"/>
        <v>608</v>
      </c>
      <c r="B609" s="31" t="str">
        <f>VLOOKUP($A609,'SAP- FACT'!$A:$AE,12,0)</f>
        <v>ELIAS GADEA,WENDY ELIZABETH</v>
      </c>
      <c r="C609" s="31" t="str">
        <f>VLOOKUP($A609,'SAP- FACT'!$A:$AE,2,0)</f>
        <v>B010-00020338</v>
      </c>
      <c r="D609" s="31" t="str">
        <f>VLOOKUP($A609,'SAP- FACT'!$A:$AE,2,0)</f>
        <v>B010-00020338</v>
      </c>
      <c r="E609" s="32">
        <v>45566</v>
      </c>
      <c r="F609" s="32">
        <f>VLOOKUP($A609,'SAP- FACT'!$A:$AE,5,0)</f>
        <v>45544</v>
      </c>
      <c r="G609" s="32">
        <f>VLOOKUP($A609,'SAP- FACT'!$A:$AE,19,0)</f>
        <v>45544</v>
      </c>
      <c r="H609" s="31" t="s">
        <v>8512</v>
      </c>
      <c r="I609" s="31" t="str">
        <f>VLOOKUP($A609,'SAP- FACT'!$A:$AE,3,0)</f>
        <v>Boleta</v>
      </c>
      <c r="J609" s="31" t="str">
        <f>IF(VLOOKUP($A609,'SAP- FACT'!$A:$AE,15,0)=0,"PEN","USD")</f>
        <v>PEN</v>
      </c>
      <c r="K609" s="31" t="s">
        <v>8499</v>
      </c>
      <c r="L609" s="31">
        <v>1</v>
      </c>
      <c r="M609" s="33">
        <f>IF(J609="PEN",VLOOKUP($A609,'SAP- FACT'!$A:$AE,14,0),VLOOKUP($A609,'SAP- FACT'!$A:$AE,15,0))</f>
        <v>64.7</v>
      </c>
      <c r="N609" s="31" t="str">
        <f>IF(VLOOKUP($A609,'SAP- FACT'!$A:$AE,15,0)=0,"PEN","USD")</f>
        <v>PEN</v>
      </c>
      <c r="O609" s="31" t="str">
        <f>VLOOKUP($A609,'SAP- FACT'!$A:$AE,4,0)</f>
        <v>Falabella - CONTADO / CASH - PE 4701 FALABELLA No 2571872877 Basado en Entregas</v>
      </c>
    </row>
    <row r="610" spans="1:15" x14ac:dyDescent="0.2">
      <c r="A610" s="31">
        <f t="shared" si="9"/>
        <v>609</v>
      </c>
      <c r="B610" s="31" t="str">
        <f>VLOOKUP($A610,'SAP- FACT'!$A:$AE,12,0)</f>
        <v>FUENTES MORALES,EDUARDO GRGORIO</v>
      </c>
      <c r="C610" s="31" t="str">
        <f>VLOOKUP($A610,'SAP- FACT'!$A:$AE,2,0)</f>
        <v>B010-00019412</v>
      </c>
      <c r="D610" s="31" t="str">
        <f>VLOOKUP($A610,'SAP- FACT'!$A:$AE,2,0)</f>
        <v>B010-00019412</v>
      </c>
      <c r="E610" s="32">
        <v>45566</v>
      </c>
      <c r="F610" s="32">
        <f>VLOOKUP($A610,'SAP- FACT'!$A:$AE,5,0)</f>
        <v>45476</v>
      </c>
      <c r="G610" s="32">
        <f>VLOOKUP($A610,'SAP- FACT'!$A:$AE,19,0)</f>
        <v>45476</v>
      </c>
      <c r="H610" s="31" t="s">
        <v>8512</v>
      </c>
      <c r="I610" s="31" t="str">
        <f>VLOOKUP($A610,'SAP- FACT'!$A:$AE,3,0)</f>
        <v>Boleta</v>
      </c>
      <c r="J610" s="31" t="str">
        <f>IF(VLOOKUP($A610,'SAP- FACT'!$A:$AE,15,0)=0,"PEN","USD")</f>
        <v>PEN</v>
      </c>
      <c r="K610" s="31" t="s">
        <v>8499</v>
      </c>
      <c r="L610" s="31">
        <v>1</v>
      </c>
      <c r="M610" s="33">
        <f>IF(J610="PEN",VLOOKUP($A610,'SAP- FACT'!$A:$AE,14,0),VLOOKUP($A610,'SAP- FACT'!$A:$AE,15,0))</f>
        <v>64.7</v>
      </c>
      <c r="N610" s="31" t="str">
        <f>IF(VLOOKUP($A610,'SAP- FACT'!$A:$AE,15,0)=0,"PEN","USD")</f>
        <v>PEN</v>
      </c>
      <c r="O610" s="31" t="str">
        <f>VLOOKUP($A610,'SAP- FACT'!$A:$AE,4,0)</f>
        <v>Falabella - CONTADO / CASH - PE 3256 FALABELLA No 2505993325 Basado en Entregas</v>
      </c>
    </row>
    <row r="611" spans="1:15" x14ac:dyDescent="0.2">
      <c r="A611" s="31">
        <f t="shared" si="9"/>
        <v>610</v>
      </c>
      <c r="B611" s="31" t="str">
        <f>VLOOKUP($A611,'SAP- FACT'!$A:$AE,12,0)</f>
        <v>GARCIA OLAYA DIANA DIANIRA</v>
      </c>
      <c r="C611" s="31" t="str">
        <f>VLOOKUP($A611,'SAP- FACT'!$A:$AE,2,0)</f>
        <v>B010-00018421</v>
      </c>
      <c r="D611" s="31" t="str">
        <f>VLOOKUP($A611,'SAP- FACT'!$A:$AE,2,0)</f>
        <v>B010-00018421</v>
      </c>
      <c r="E611" s="32">
        <v>45566</v>
      </c>
      <c r="F611" s="32">
        <f>VLOOKUP($A611,'SAP- FACT'!$A:$AE,5,0)</f>
        <v>45387</v>
      </c>
      <c r="G611" s="32">
        <f>VLOOKUP($A611,'SAP- FACT'!$A:$AE,19,0)</f>
        <v>45387</v>
      </c>
      <c r="H611" s="31" t="s">
        <v>8512</v>
      </c>
      <c r="I611" s="31" t="str">
        <f>VLOOKUP($A611,'SAP- FACT'!$A:$AE,3,0)</f>
        <v>Boleta</v>
      </c>
      <c r="J611" s="31" t="str">
        <f>IF(VLOOKUP($A611,'SAP- FACT'!$A:$AE,15,0)=0,"PEN","USD")</f>
        <v>PEN</v>
      </c>
      <c r="K611" s="31" t="s">
        <v>8499</v>
      </c>
      <c r="L611" s="31">
        <v>1</v>
      </c>
      <c r="M611" s="33">
        <f>IF(J611="PEN",VLOOKUP($A611,'SAP- FACT'!$A:$AE,14,0),VLOOKUP($A611,'SAP- FACT'!$A:$AE,15,0))</f>
        <v>64.81</v>
      </c>
      <c r="N611" s="31" t="str">
        <f>IF(VLOOKUP($A611,'SAP- FACT'!$A:$AE,15,0)=0,"PEN","USD")</f>
        <v>PEN</v>
      </c>
      <c r="O611" s="31" t="str">
        <f>VLOOKUP($A611,'SAP- FACT'!$A:$AE,4,0)</f>
        <v>Venta Asistida - CONTADO / CASH - RECOGE: GARCIA OLAYA DIANA DIANIRA DNI: 71930045 T</v>
      </c>
    </row>
    <row r="612" spans="1:15" x14ac:dyDescent="0.2">
      <c r="A612" s="31">
        <f t="shared" si="9"/>
        <v>611</v>
      </c>
      <c r="B612" s="31" t="str">
        <f>VLOOKUP($A612,'SAP- FACT'!$A:$AE,12,0)</f>
        <v>CRUZ FALCON,SUSANA CELIA</v>
      </c>
      <c r="C612" s="31" t="str">
        <f>VLOOKUP($A612,'SAP- FACT'!$A:$AE,2,0)</f>
        <v>B010-00018617</v>
      </c>
      <c r="D612" s="31" t="str">
        <f>VLOOKUP($A612,'SAP- FACT'!$A:$AE,2,0)</f>
        <v>B010-00018617</v>
      </c>
      <c r="E612" s="32">
        <v>45566</v>
      </c>
      <c r="F612" s="32">
        <f>VLOOKUP($A612,'SAP- FACT'!$A:$AE,5,0)</f>
        <v>45408</v>
      </c>
      <c r="G612" s="32">
        <f>VLOOKUP($A612,'SAP- FACT'!$A:$AE,19,0)</f>
        <v>45408</v>
      </c>
      <c r="H612" s="31" t="s">
        <v>8512</v>
      </c>
      <c r="I612" s="31" t="str">
        <f>VLOOKUP($A612,'SAP- FACT'!$A:$AE,3,0)</f>
        <v>Boleta</v>
      </c>
      <c r="J612" s="31" t="str">
        <f>IF(VLOOKUP($A612,'SAP- FACT'!$A:$AE,15,0)=0,"PEN","USD")</f>
        <v>PEN</v>
      </c>
      <c r="K612" s="31" t="s">
        <v>8499</v>
      </c>
      <c r="L612" s="31">
        <v>1</v>
      </c>
      <c r="M612" s="33">
        <f>IF(J612="PEN",VLOOKUP($A612,'SAP- FACT'!$A:$AE,14,0),VLOOKUP($A612,'SAP- FACT'!$A:$AE,15,0))</f>
        <v>64.91</v>
      </c>
      <c r="N612" s="31" t="str">
        <f>IF(VLOOKUP($A612,'SAP- FACT'!$A:$AE,15,0)=0,"PEN","USD")</f>
        <v>PEN</v>
      </c>
      <c r="O612" s="31" t="str">
        <f>VLOOKUP($A612,'SAP- FACT'!$A:$AE,4,0)</f>
        <v>Ripley - CONTADO / CASH - PE 1965 RIPLEY Basado en Entregas 09-0007-00000024</v>
      </c>
    </row>
    <row r="613" spans="1:15" x14ac:dyDescent="0.2">
      <c r="A613" s="31">
        <f t="shared" si="9"/>
        <v>612</v>
      </c>
      <c r="B613" s="31" t="str">
        <f>VLOOKUP($A613,'SAP- FACT'!$A:$AE,12,0)</f>
        <v>ORMEÑO SANDRA</v>
      </c>
      <c r="C613" s="31" t="str">
        <f>VLOOKUP($A613,'SAP- FACT'!$A:$AE,2,0)</f>
        <v>B010-00020541</v>
      </c>
      <c r="D613" s="31" t="str">
        <f>VLOOKUP($A613,'SAP- FACT'!$A:$AE,2,0)</f>
        <v>B010-00020541</v>
      </c>
      <c r="E613" s="32">
        <v>45566</v>
      </c>
      <c r="F613" s="32">
        <f>VLOOKUP($A613,'SAP- FACT'!$A:$AE,5,0)</f>
        <v>45565</v>
      </c>
      <c r="G613" s="32">
        <f>VLOOKUP($A613,'SAP- FACT'!$A:$AE,19,0)</f>
        <v>45565</v>
      </c>
      <c r="H613" s="31" t="s">
        <v>8512</v>
      </c>
      <c r="I613" s="31" t="str">
        <f>VLOOKUP($A613,'SAP- FACT'!$A:$AE,3,0)</f>
        <v>Boleta</v>
      </c>
      <c r="J613" s="31" t="str">
        <f>IF(VLOOKUP($A613,'SAP- FACT'!$A:$AE,15,0)=0,"PEN","USD")</f>
        <v>PEN</v>
      </c>
      <c r="K613" s="31" t="s">
        <v>8499</v>
      </c>
      <c r="L613" s="31">
        <v>1</v>
      </c>
      <c r="M613" s="33">
        <f>IF(J613="PEN",VLOOKUP($A613,'SAP- FACT'!$A:$AE,14,0),VLOOKUP($A613,'SAP- FACT'!$A:$AE,15,0))</f>
        <v>64.91</v>
      </c>
      <c r="N613" s="31" t="str">
        <f>IF(VLOOKUP($A613,'SAP- FACT'!$A:$AE,15,0)=0,"PEN","USD")</f>
        <v>PEN</v>
      </c>
      <c r="O613" s="31" t="str">
        <f>VLOOKUP($A613,'SAP- FACT'!$A:$AE,4,0)</f>
        <v>Ecom - CONTADO / CASH - PE 5135 TEL: 993762374 ENVÍO Basado en Pedidos de</v>
      </c>
    </row>
    <row r="614" spans="1:15" x14ac:dyDescent="0.2">
      <c r="A614" s="31">
        <f t="shared" si="9"/>
        <v>613</v>
      </c>
      <c r="B614" s="31" t="str">
        <f>VLOOKUP($A614,'SAP- FACT'!$A:$AE,12,0)</f>
        <v>SALAS CUEVA MARCO</v>
      </c>
      <c r="C614" s="31" t="str">
        <f>VLOOKUP($A614,'SAP- FACT'!$A:$AE,2,0)</f>
        <v>B010-00019251</v>
      </c>
      <c r="D614" s="31" t="str">
        <f>VLOOKUP($A614,'SAP- FACT'!$A:$AE,2,0)</f>
        <v>B010-00019251</v>
      </c>
      <c r="E614" s="32">
        <v>45566</v>
      </c>
      <c r="F614" s="32">
        <f>VLOOKUP($A614,'SAP- FACT'!$A:$AE,5,0)</f>
        <v>45455</v>
      </c>
      <c r="G614" s="32">
        <f>VLOOKUP($A614,'SAP- FACT'!$A:$AE,19,0)</f>
        <v>45455</v>
      </c>
      <c r="H614" s="31" t="s">
        <v>8512</v>
      </c>
      <c r="I614" s="31" t="str">
        <f>VLOOKUP($A614,'SAP- FACT'!$A:$AE,3,0)</f>
        <v>Boleta</v>
      </c>
      <c r="J614" s="31" t="str">
        <f>IF(VLOOKUP($A614,'SAP- FACT'!$A:$AE,15,0)=0,"PEN","USD")</f>
        <v>PEN</v>
      </c>
      <c r="K614" s="31" t="s">
        <v>8499</v>
      </c>
      <c r="L614" s="31">
        <v>1</v>
      </c>
      <c r="M614" s="33">
        <f>IF(J614="PEN",VLOOKUP($A614,'SAP- FACT'!$A:$AE,14,0),VLOOKUP($A614,'SAP- FACT'!$A:$AE,15,0))</f>
        <v>65.06</v>
      </c>
      <c r="N614" s="31" t="str">
        <f>IF(VLOOKUP($A614,'SAP- FACT'!$A:$AE,15,0)=0,"PEN","USD")</f>
        <v>PEN</v>
      </c>
      <c r="O614" s="31" t="str">
        <f>VLOOKUP($A614,'SAP- FACT'!$A:$AE,4,0)</f>
        <v>Ecom - CONTADO / CASH - PE 2881 RECOGE: Marco Antonio Salas Cueva DNI: 417</v>
      </c>
    </row>
    <row r="615" spans="1:15" x14ac:dyDescent="0.2">
      <c r="A615" s="31">
        <f t="shared" si="9"/>
        <v>614</v>
      </c>
      <c r="B615" s="31" t="str">
        <f>VLOOKUP($A615,'SAP- FACT'!$A:$AE,12,0)</f>
        <v>RAMOS SUAREZ,LIZETH EMLIA</v>
      </c>
      <c r="C615" s="31" t="str">
        <f>VLOOKUP($A615,'SAP- FACT'!$A:$AE,2,0)</f>
        <v>B010-00020288</v>
      </c>
      <c r="D615" s="31" t="str">
        <f>VLOOKUP($A615,'SAP- FACT'!$A:$AE,2,0)</f>
        <v>B010-00020288</v>
      </c>
      <c r="E615" s="32">
        <v>45566</v>
      </c>
      <c r="F615" s="32">
        <f>VLOOKUP($A615,'SAP- FACT'!$A:$AE,5,0)</f>
        <v>45538</v>
      </c>
      <c r="G615" s="32">
        <f>VLOOKUP($A615,'SAP- FACT'!$A:$AE,19,0)</f>
        <v>45538</v>
      </c>
      <c r="H615" s="31" t="s">
        <v>8512</v>
      </c>
      <c r="I615" s="31" t="str">
        <f>VLOOKUP($A615,'SAP- FACT'!$A:$AE,3,0)</f>
        <v>Boleta</v>
      </c>
      <c r="J615" s="31" t="str">
        <f>IF(VLOOKUP($A615,'SAP- FACT'!$A:$AE,15,0)=0,"PEN","USD")</f>
        <v>PEN</v>
      </c>
      <c r="K615" s="31" t="s">
        <v>8499</v>
      </c>
      <c r="L615" s="31">
        <v>1</v>
      </c>
      <c r="M615" s="33">
        <f>IF(J615="PEN",VLOOKUP($A615,'SAP- FACT'!$A:$AE,14,0),VLOOKUP($A615,'SAP- FACT'!$A:$AE,15,0))</f>
        <v>65.599999999999994</v>
      </c>
      <c r="N615" s="31" t="str">
        <f>IF(VLOOKUP($A615,'SAP- FACT'!$A:$AE,15,0)=0,"PEN","USD")</f>
        <v>PEN</v>
      </c>
      <c r="O615" s="31" t="str">
        <f>VLOOKUP($A615,'SAP- FACT'!$A:$AE,4,0)</f>
        <v>Falabella - CONTADO / CASH - PE 4597 FALABELLA No 2567282698 Basado en Entregas</v>
      </c>
    </row>
    <row r="616" spans="1:15" x14ac:dyDescent="0.2">
      <c r="A616" s="31">
        <f t="shared" si="9"/>
        <v>615</v>
      </c>
      <c r="B616" s="31" t="str">
        <f>VLOOKUP($A616,'SAP- FACT'!$A:$AE,12,0)</f>
        <v>SILVA ACUÑA,MARCE X</v>
      </c>
      <c r="C616" s="31" t="str">
        <f>VLOOKUP($A616,'SAP- FACT'!$A:$AE,2,0)</f>
        <v>B010-00019614</v>
      </c>
      <c r="D616" s="31" t="str">
        <f>VLOOKUP($A616,'SAP- FACT'!$A:$AE,2,0)</f>
        <v>B010-00019614</v>
      </c>
      <c r="E616" s="32">
        <v>45566</v>
      </c>
      <c r="F616" s="32">
        <f>VLOOKUP($A616,'SAP- FACT'!$A:$AE,5,0)</f>
        <v>45492</v>
      </c>
      <c r="G616" s="32">
        <f>VLOOKUP($A616,'SAP- FACT'!$A:$AE,19,0)</f>
        <v>45492</v>
      </c>
      <c r="H616" s="31" t="s">
        <v>8512</v>
      </c>
      <c r="I616" s="31" t="str">
        <f>VLOOKUP($A616,'SAP- FACT'!$A:$AE,3,0)</f>
        <v>Boleta</v>
      </c>
      <c r="J616" s="31" t="str">
        <f>IF(VLOOKUP($A616,'SAP- FACT'!$A:$AE,15,0)=0,"PEN","USD")</f>
        <v>PEN</v>
      </c>
      <c r="K616" s="31" t="s">
        <v>8499</v>
      </c>
      <c r="L616" s="31">
        <v>1</v>
      </c>
      <c r="M616" s="33">
        <f>IF(J616="PEN",VLOOKUP($A616,'SAP- FACT'!$A:$AE,14,0),VLOOKUP($A616,'SAP- FACT'!$A:$AE,15,0))</f>
        <v>65.599999999999994</v>
      </c>
      <c r="N616" s="31" t="str">
        <f>IF(VLOOKUP($A616,'SAP- FACT'!$A:$AE,15,0)=0,"PEN","USD")</f>
        <v>PEN</v>
      </c>
      <c r="O616" s="31" t="str">
        <f>VLOOKUP($A616,'SAP- FACT'!$A:$AE,4,0)</f>
        <v>Falabella - CONTADO / CASH - PE 3609 FALABELLA No 2527032067 Basado en Entregas</v>
      </c>
    </row>
    <row r="617" spans="1:15" x14ac:dyDescent="0.2">
      <c r="A617" s="31">
        <f t="shared" si="9"/>
        <v>616</v>
      </c>
      <c r="B617" s="31" t="str">
        <f>VLOOKUP($A617,'SAP- FACT'!$A:$AE,12,0)</f>
        <v>NALVARTE MONTOYA,ODETTE JEZZABEL</v>
      </c>
      <c r="C617" s="31" t="str">
        <f>VLOOKUP($A617,'SAP- FACT'!$A:$AE,2,0)</f>
        <v>B010-00020297</v>
      </c>
      <c r="D617" s="31" t="str">
        <f>VLOOKUP($A617,'SAP- FACT'!$A:$AE,2,0)</f>
        <v>B010-00020297</v>
      </c>
      <c r="E617" s="32">
        <v>45566</v>
      </c>
      <c r="F617" s="32">
        <f>VLOOKUP($A617,'SAP- FACT'!$A:$AE,5,0)</f>
        <v>45539</v>
      </c>
      <c r="G617" s="32">
        <f>VLOOKUP($A617,'SAP- FACT'!$A:$AE,19,0)</f>
        <v>45539</v>
      </c>
      <c r="H617" s="31" t="s">
        <v>8512</v>
      </c>
      <c r="I617" s="31" t="str">
        <f>VLOOKUP($A617,'SAP- FACT'!$A:$AE,3,0)</f>
        <v>Boleta</v>
      </c>
      <c r="J617" s="31" t="str">
        <f>IF(VLOOKUP($A617,'SAP- FACT'!$A:$AE,15,0)=0,"PEN","USD")</f>
        <v>PEN</v>
      </c>
      <c r="K617" s="31" t="s">
        <v>8499</v>
      </c>
      <c r="L617" s="31">
        <v>1</v>
      </c>
      <c r="M617" s="33">
        <f>IF(J617="PEN",VLOOKUP($A617,'SAP- FACT'!$A:$AE,14,0),VLOOKUP($A617,'SAP- FACT'!$A:$AE,15,0))</f>
        <v>65.7</v>
      </c>
      <c r="N617" s="31" t="str">
        <f>IF(VLOOKUP($A617,'SAP- FACT'!$A:$AE,15,0)=0,"PEN","USD")</f>
        <v>PEN</v>
      </c>
      <c r="O617" s="31" t="str">
        <f>VLOOKUP($A617,'SAP- FACT'!$A:$AE,4,0)</f>
        <v>Ripley - CONTADO / CASH - PE 4605 RIPLEY n.º 6793967301-A Basado en Entregas</v>
      </c>
    </row>
    <row r="618" spans="1:15" x14ac:dyDescent="0.2">
      <c r="A618" s="31">
        <f t="shared" si="9"/>
        <v>617</v>
      </c>
      <c r="B618" s="31" t="str">
        <f>VLOOKUP($A618,'SAP- FACT'!$A:$AE,12,0)</f>
        <v>GUERRERO RAMIREZ,KATHERINE HAYDEE HAYDEE</v>
      </c>
      <c r="C618" s="31" t="str">
        <f>VLOOKUP($A618,'SAP- FACT'!$A:$AE,2,0)</f>
        <v>B010-00019012</v>
      </c>
      <c r="D618" s="31" t="str">
        <f>VLOOKUP($A618,'SAP- FACT'!$A:$AE,2,0)</f>
        <v>B010-00019012</v>
      </c>
      <c r="E618" s="32">
        <v>45566</v>
      </c>
      <c r="F618" s="32">
        <f>VLOOKUP($A618,'SAP- FACT'!$A:$AE,5,0)</f>
        <v>45439</v>
      </c>
      <c r="G618" s="32">
        <f>VLOOKUP($A618,'SAP- FACT'!$A:$AE,19,0)</f>
        <v>45439</v>
      </c>
      <c r="H618" s="31" t="s">
        <v>8512</v>
      </c>
      <c r="I618" s="31" t="str">
        <f>VLOOKUP($A618,'SAP- FACT'!$A:$AE,3,0)</f>
        <v>Boleta</v>
      </c>
      <c r="J618" s="31" t="str">
        <f>IF(VLOOKUP($A618,'SAP- FACT'!$A:$AE,15,0)=0,"PEN","USD")</f>
        <v>PEN</v>
      </c>
      <c r="K618" s="31" t="s">
        <v>8499</v>
      </c>
      <c r="L618" s="31">
        <v>1</v>
      </c>
      <c r="M618" s="33">
        <f>IF(J618="PEN",VLOOKUP($A618,'SAP- FACT'!$A:$AE,14,0),VLOOKUP($A618,'SAP- FACT'!$A:$AE,15,0))</f>
        <v>65.7</v>
      </c>
      <c r="N618" s="31" t="str">
        <f>IF(VLOOKUP($A618,'SAP- FACT'!$A:$AE,15,0)=0,"PEN","USD")</f>
        <v>PEN</v>
      </c>
      <c r="O618" s="31" t="str">
        <f>VLOOKUP($A618,'SAP- FACT'!$A:$AE,4,0)</f>
        <v>Falabella - CONTADO / CASH - PE 2583 FALABELLA Basado en Entregas 09-0007-00000</v>
      </c>
    </row>
    <row r="619" spans="1:15" x14ac:dyDescent="0.2">
      <c r="A619" s="31">
        <f t="shared" si="9"/>
        <v>618</v>
      </c>
      <c r="B619" s="31" t="str">
        <f>VLOOKUP($A619,'SAP- FACT'!$A:$AE,12,0)</f>
        <v>REVOLLEDO NOVOA,PEDRO ADRIAN</v>
      </c>
      <c r="C619" s="31" t="str">
        <f>VLOOKUP($A619,'SAP- FACT'!$A:$AE,2,0)</f>
        <v>B010-00018705</v>
      </c>
      <c r="D619" s="31" t="str">
        <f>VLOOKUP($A619,'SAP- FACT'!$A:$AE,2,0)</f>
        <v>B010-00018705</v>
      </c>
      <c r="E619" s="32">
        <v>45566</v>
      </c>
      <c r="F619" s="32">
        <f>VLOOKUP($A619,'SAP- FACT'!$A:$AE,5,0)</f>
        <v>45411</v>
      </c>
      <c r="G619" s="32">
        <f>VLOOKUP($A619,'SAP- FACT'!$A:$AE,19,0)</f>
        <v>45411</v>
      </c>
      <c r="H619" s="31" t="s">
        <v>8512</v>
      </c>
      <c r="I619" s="31" t="str">
        <f>VLOOKUP($A619,'SAP- FACT'!$A:$AE,3,0)</f>
        <v>Boleta</v>
      </c>
      <c r="J619" s="31" t="str">
        <f>IF(VLOOKUP($A619,'SAP- FACT'!$A:$AE,15,0)=0,"PEN","USD")</f>
        <v>PEN</v>
      </c>
      <c r="K619" s="31" t="s">
        <v>8499</v>
      </c>
      <c r="L619" s="31">
        <v>1</v>
      </c>
      <c r="M619" s="33">
        <f>IF(J619="PEN",VLOOKUP($A619,'SAP- FACT'!$A:$AE,14,0),VLOOKUP($A619,'SAP- FACT'!$A:$AE,15,0))</f>
        <v>65.7</v>
      </c>
      <c r="N619" s="31" t="str">
        <f>IF(VLOOKUP($A619,'SAP- FACT'!$A:$AE,15,0)=0,"PEN","USD")</f>
        <v>PEN</v>
      </c>
      <c r="O619" s="31" t="str">
        <f>VLOOKUP($A619,'SAP- FACT'!$A:$AE,4,0)</f>
        <v>Falabella - CONTADO / CASH - PE 2044 FALABELLA Basado en Entregas 09-0007-00000</v>
      </c>
    </row>
    <row r="620" spans="1:15" x14ac:dyDescent="0.2">
      <c r="A620" s="31">
        <f t="shared" si="9"/>
        <v>619</v>
      </c>
      <c r="B620" s="31" t="str">
        <f>VLOOKUP($A620,'SAP- FACT'!$A:$AE,12,0)</f>
        <v>AZAÑERO CERDAN,KAROL NINFA</v>
      </c>
      <c r="C620" s="31" t="str">
        <f>VLOOKUP($A620,'SAP- FACT'!$A:$AE,2,0)</f>
        <v>B010-00019011</v>
      </c>
      <c r="D620" s="31" t="str">
        <f>VLOOKUP($A620,'SAP- FACT'!$A:$AE,2,0)</f>
        <v>B010-00019011</v>
      </c>
      <c r="E620" s="32">
        <v>45566</v>
      </c>
      <c r="F620" s="32">
        <f>VLOOKUP($A620,'SAP- FACT'!$A:$AE,5,0)</f>
        <v>45439</v>
      </c>
      <c r="G620" s="32">
        <f>VLOOKUP($A620,'SAP- FACT'!$A:$AE,19,0)</f>
        <v>45439</v>
      </c>
      <c r="H620" s="31" t="s">
        <v>8512</v>
      </c>
      <c r="I620" s="31" t="str">
        <f>VLOOKUP($A620,'SAP- FACT'!$A:$AE,3,0)</f>
        <v>Boleta</v>
      </c>
      <c r="J620" s="31" t="str">
        <f>IF(VLOOKUP($A620,'SAP- FACT'!$A:$AE,15,0)=0,"PEN","USD")</f>
        <v>PEN</v>
      </c>
      <c r="K620" s="31" t="s">
        <v>8499</v>
      </c>
      <c r="L620" s="31">
        <v>1</v>
      </c>
      <c r="M620" s="33">
        <f>IF(J620="PEN",VLOOKUP($A620,'SAP- FACT'!$A:$AE,14,0),VLOOKUP($A620,'SAP- FACT'!$A:$AE,15,0))</f>
        <v>65.7</v>
      </c>
      <c r="N620" s="31" t="str">
        <f>IF(VLOOKUP($A620,'SAP- FACT'!$A:$AE,15,0)=0,"PEN","USD")</f>
        <v>PEN</v>
      </c>
      <c r="O620" s="31" t="str">
        <f>VLOOKUP($A620,'SAP- FACT'!$A:$AE,4,0)</f>
        <v>Falabella - CONTADO / CASH - PE 2582 FALABELLA Basado en Entregas 09-0007-00000</v>
      </c>
    </row>
    <row r="621" spans="1:15" x14ac:dyDescent="0.2">
      <c r="A621" s="31">
        <f t="shared" si="9"/>
        <v>620</v>
      </c>
      <c r="B621" s="31" t="str">
        <f>VLOOKUP($A621,'SAP- FACT'!$A:$AE,12,0)</f>
        <v>VILCA OCOÑA FABIOLA X</v>
      </c>
      <c r="C621" s="31" t="str">
        <f>VLOOKUP($A621,'SAP- FACT'!$A:$AE,2,0)</f>
        <v>B010-00016034</v>
      </c>
      <c r="D621" s="31" t="str">
        <f>VLOOKUP($A621,'SAP- FACT'!$A:$AE,2,0)</f>
        <v>B010-00016034</v>
      </c>
      <c r="E621" s="32">
        <v>45566</v>
      </c>
      <c r="F621" s="32">
        <f>VLOOKUP($A621,'SAP- FACT'!$A:$AE,5,0)</f>
        <v>45156</v>
      </c>
      <c r="G621" s="32">
        <f>VLOOKUP($A621,'SAP- FACT'!$A:$AE,19,0)</f>
        <v>45156</v>
      </c>
      <c r="H621" s="31" t="s">
        <v>8512</v>
      </c>
      <c r="I621" s="31" t="str">
        <f>VLOOKUP($A621,'SAP- FACT'!$A:$AE,3,0)</f>
        <v>Boleta</v>
      </c>
      <c r="J621" s="31" t="str">
        <f>IF(VLOOKUP($A621,'SAP- FACT'!$A:$AE,15,0)=0,"PEN","USD")</f>
        <v>PEN</v>
      </c>
      <c r="K621" s="31" t="s">
        <v>8499</v>
      </c>
      <c r="L621" s="31">
        <v>1</v>
      </c>
      <c r="M621" s="33">
        <f>IF(J621="PEN",VLOOKUP($A621,'SAP- FACT'!$A:$AE,14,0),VLOOKUP($A621,'SAP- FACT'!$A:$AE,15,0))</f>
        <v>65.7</v>
      </c>
      <c r="N621" s="31" t="str">
        <f>IF(VLOOKUP($A621,'SAP- FACT'!$A:$AE,15,0)=0,"PEN","USD")</f>
        <v>PEN</v>
      </c>
      <c r="O621" s="31" t="str">
        <f>VLOOKUP($A621,'SAP- FACT'!$A:$AE,4,0)</f>
        <v>Falabella - CONTADO / CASH - 230003565 Basado en Entregas 09-0010-00056331.</v>
      </c>
    </row>
    <row r="622" spans="1:15" x14ac:dyDescent="0.2">
      <c r="A622" s="31">
        <f t="shared" si="9"/>
        <v>621</v>
      </c>
      <c r="B622" s="31" t="str">
        <f>VLOOKUP($A622,'SAP- FACT'!$A:$AE,12,0)</f>
        <v>GUERRERO OCHARAN,EITZELL DEL CARMEN X</v>
      </c>
      <c r="C622" s="31" t="str">
        <f>VLOOKUP($A622,'SAP- FACT'!$A:$AE,2,0)</f>
        <v>B010-00016775</v>
      </c>
      <c r="D622" s="31" t="str">
        <f>VLOOKUP($A622,'SAP- FACT'!$A:$AE,2,0)</f>
        <v>B010-00016775</v>
      </c>
      <c r="E622" s="32">
        <v>45566</v>
      </c>
      <c r="F622" s="32">
        <f>VLOOKUP($A622,'SAP- FACT'!$A:$AE,5,0)</f>
        <v>45250</v>
      </c>
      <c r="G622" s="32">
        <f>VLOOKUP($A622,'SAP- FACT'!$A:$AE,19,0)</f>
        <v>45250</v>
      </c>
      <c r="H622" s="31" t="s">
        <v>8512</v>
      </c>
      <c r="I622" s="31" t="str">
        <f>VLOOKUP($A622,'SAP- FACT'!$A:$AE,3,0)</f>
        <v>Boleta</v>
      </c>
      <c r="J622" s="31" t="str">
        <f>IF(VLOOKUP($A622,'SAP- FACT'!$A:$AE,15,0)=0,"PEN","USD")</f>
        <v>PEN</v>
      </c>
      <c r="K622" s="31" t="s">
        <v>8499</v>
      </c>
      <c r="L622" s="31">
        <v>1</v>
      </c>
      <c r="M622" s="33">
        <f>IF(J622="PEN",VLOOKUP($A622,'SAP- FACT'!$A:$AE,14,0),VLOOKUP($A622,'SAP- FACT'!$A:$AE,15,0))</f>
        <v>65.7</v>
      </c>
      <c r="N622" s="31" t="str">
        <f>IF(VLOOKUP($A622,'SAP- FACT'!$A:$AE,15,0)=0,"PEN","USD")</f>
        <v>PEN</v>
      </c>
      <c r="O622" s="31" t="str">
        <f>VLOOKUP($A622,'SAP- FACT'!$A:$AE,4,0)</f>
        <v>Falabella - CONTADO / CASH - PE 4837 FALABELLA Basado en Entregas 09-0010-00057</v>
      </c>
    </row>
    <row r="623" spans="1:15" x14ac:dyDescent="0.2">
      <c r="A623" s="31">
        <f t="shared" si="9"/>
        <v>622</v>
      </c>
      <c r="B623" s="31" t="str">
        <f>VLOOKUP($A623,'SAP- FACT'!$A:$AE,12,0)</f>
        <v>RIVERA PAREDES,JORGE JEREMY</v>
      </c>
      <c r="C623" s="31" t="str">
        <f>VLOOKUP($A623,'SAP- FACT'!$A:$AE,2,0)</f>
        <v>B010-00016199</v>
      </c>
      <c r="D623" s="31" t="str">
        <f>VLOOKUP($A623,'SAP- FACT'!$A:$AE,2,0)</f>
        <v>B010-00016199</v>
      </c>
      <c r="E623" s="32">
        <v>45566</v>
      </c>
      <c r="F623" s="32">
        <f>VLOOKUP($A623,'SAP- FACT'!$A:$AE,5,0)</f>
        <v>45173</v>
      </c>
      <c r="G623" s="32">
        <f>VLOOKUP($A623,'SAP- FACT'!$A:$AE,19,0)</f>
        <v>45173</v>
      </c>
      <c r="H623" s="31" t="s">
        <v>8512</v>
      </c>
      <c r="I623" s="31" t="str">
        <f>VLOOKUP($A623,'SAP- FACT'!$A:$AE,3,0)</f>
        <v>Boleta</v>
      </c>
      <c r="J623" s="31" t="str">
        <f>IF(VLOOKUP($A623,'SAP- FACT'!$A:$AE,15,0)=0,"PEN","USD")</f>
        <v>PEN</v>
      </c>
      <c r="K623" s="31" t="s">
        <v>8499</v>
      </c>
      <c r="L623" s="31">
        <v>1</v>
      </c>
      <c r="M623" s="33">
        <f>IF(J623="PEN",VLOOKUP($A623,'SAP- FACT'!$A:$AE,14,0),VLOOKUP($A623,'SAP- FACT'!$A:$AE,15,0))</f>
        <v>65.7</v>
      </c>
      <c r="N623" s="31" t="str">
        <f>IF(VLOOKUP($A623,'SAP- FACT'!$A:$AE,15,0)=0,"PEN","USD")</f>
        <v>PEN</v>
      </c>
      <c r="O623" s="31" t="str">
        <f>VLOOKUP($A623,'SAP- FACT'!$A:$AE,4,0)</f>
        <v>Falabella - CONTADO / CASH - 230003846 Basado en Entregas 09-0010-00056613.</v>
      </c>
    </row>
    <row r="624" spans="1:15" x14ac:dyDescent="0.2">
      <c r="A624" s="31">
        <f t="shared" si="9"/>
        <v>623</v>
      </c>
      <c r="B624" s="31" t="str">
        <f>VLOOKUP($A624,'SAP- FACT'!$A:$AE,12,0)</f>
        <v>GEANINI SALDAÑA,ANTONELLA YAZMIN</v>
      </c>
      <c r="C624" s="31" t="str">
        <f>VLOOKUP($A624,'SAP- FACT'!$A:$AE,2,0)</f>
        <v>B010-00019249</v>
      </c>
      <c r="D624" s="31" t="str">
        <f>VLOOKUP($A624,'SAP- FACT'!$A:$AE,2,0)</f>
        <v>B010-00019249</v>
      </c>
      <c r="E624" s="32">
        <v>45566</v>
      </c>
      <c r="F624" s="32">
        <f>VLOOKUP($A624,'SAP- FACT'!$A:$AE,5,0)</f>
        <v>45455</v>
      </c>
      <c r="G624" s="32">
        <f>VLOOKUP($A624,'SAP- FACT'!$A:$AE,19,0)</f>
        <v>45455</v>
      </c>
      <c r="H624" s="31" t="s">
        <v>8512</v>
      </c>
      <c r="I624" s="31" t="str">
        <f>VLOOKUP($A624,'SAP- FACT'!$A:$AE,3,0)</f>
        <v>Boleta</v>
      </c>
      <c r="J624" s="31" t="str">
        <f>IF(VLOOKUP($A624,'SAP- FACT'!$A:$AE,15,0)=0,"PEN","USD")</f>
        <v>PEN</v>
      </c>
      <c r="K624" s="31" t="s">
        <v>8499</v>
      </c>
      <c r="L624" s="31">
        <v>1</v>
      </c>
      <c r="M624" s="33">
        <f>IF(J624="PEN",VLOOKUP($A624,'SAP- FACT'!$A:$AE,14,0),VLOOKUP($A624,'SAP- FACT'!$A:$AE,15,0))</f>
        <v>65.7</v>
      </c>
      <c r="N624" s="31" t="str">
        <f>IF(VLOOKUP($A624,'SAP- FACT'!$A:$AE,15,0)=0,"PEN","USD")</f>
        <v>PEN</v>
      </c>
      <c r="O624" s="31" t="str">
        <f>VLOOKUP($A624,'SAP- FACT'!$A:$AE,4,0)</f>
        <v>Falabella - CONTADO / CASH - PE 2878 FALABELLA Basado en Entregas 09-0007-00000</v>
      </c>
    </row>
    <row r="625" spans="1:15" x14ac:dyDescent="0.2">
      <c r="A625" s="31">
        <f t="shared" si="9"/>
        <v>624</v>
      </c>
      <c r="B625" s="31" t="str">
        <f>VLOOKUP($A625,'SAP- FACT'!$A:$AE,12,0)</f>
        <v>SANCHEZ EGUSQUIZA,ROSALYN ESPERANZA</v>
      </c>
      <c r="C625" s="31" t="str">
        <f>VLOOKUP($A625,'SAP- FACT'!$A:$AE,2,0)</f>
        <v>B010-00018088</v>
      </c>
      <c r="D625" s="31" t="str">
        <f>VLOOKUP($A625,'SAP- FACT'!$A:$AE,2,0)</f>
        <v>B010-00018088</v>
      </c>
      <c r="E625" s="32">
        <v>45566</v>
      </c>
      <c r="F625" s="32">
        <f>VLOOKUP($A625,'SAP- FACT'!$A:$AE,5,0)</f>
        <v>45350</v>
      </c>
      <c r="G625" s="32">
        <f>VLOOKUP($A625,'SAP- FACT'!$A:$AE,19,0)</f>
        <v>45350</v>
      </c>
      <c r="H625" s="31" t="s">
        <v>8512</v>
      </c>
      <c r="I625" s="31" t="str">
        <f>VLOOKUP($A625,'SAP- FACT'!$A:$AE,3,0)</f>
        <v>Boleta</v>
      </c>
      <c r="J625" s="31" t="str">
        <f>IF(VLOOKUP($A625,'SAP- FACT'!$A:$AE,15,0)=0,"PEN","USD")</f>
        <v>PEN</v>
      </c>
      <c r="K625" s="31" t="s">
        <v>8499</v>
      </c>
      <c r="L625" s="31">
        <v>1</v>
      </c>
      <c r="M625" s="33">
        <f>IF(J625="PEN",VLOOKUP($A625,'SAP- FACT'!$A:$AE,14,0),VLOOKUP($A625,'SAP- FACT'!$A:$AE,15,0))</f>
        <v>65.7</v>
      </c>
      <c r="N625" s="31" t="str">
        <f>IF(VLOOKUP($A625,'SAP- FACT'!$A:$AE,15,0)=0,"PEN","USD")</f>
        <v>PEN</v>
      </c>
      <c r="O625" s="31" t="str">
        <f>VLOOKUP($A625,'SAP- FACT'!$A:$AE,4,0)</f>
        <v>Falabella - CONTADO / CASH - PE 0979 FALABELLA Basado en Entregas 09-0010-00059</v>
      </c>
    </row>
    <row r="626" spans="1:15" x14ac:dyDescent="0.2">
      <c r="A626" s="31">
        <f t="shared" si="9"/>
        <v>625</v>
      </c>
      <c r="B626" s="31" t="str">
        <f>VLOOKUP($A626,'SAP- FACT'!$A:$AE,12,0)</f>
        <v>Pasco X,Karla X</v>
      </c>
      <c r="C626" s="31" t="str">
        <f>VLOOKUP($A626,'SAP- FACT'!$A:$AE,2,0)</f>
        <v>B010-00017951</v>
      </c>
      <c r="D626" s="31" t="str">
        <f>VLOOKUP($A626,'SAP- FACT'!$A:$AE,2,0)</f>
        <v>B010-00017951</v>
      </c>
      <c r="E626" s="32">
        <v>45566</v>
      </c>
      <c r="F626" s="32">
        <f>VLOOKUP($A626,'SAP- FACT'!$A:$AE,5,0)</f>
        <v>45341</v>
      </c>
      <c r="G626" s="32">
        <f>VLOOKUP($A626,'SAP- FACT'!$A:$AE,19,0)</f>
        <v>45341</v>
      </c>
      <c r="H626" s="31" t="s">
        <v>8512</v>
      </c>
      <c r="I626" s="31" t="str">
        <f>VLOOKUP($A626,'SAP- FACT'!$A:$AE,3,0)</f>
        <v>Boleta</v>
      </c>
      <c r="J626" s="31" t="str">
        <f>IF(VLOOKUP($A626,'SAP- FACT'!$A:$AE,15,0)=0,"PEN","USD")</f>
        <v>PEN</v>
      </c>
      <c r="K626" s="31" t="s">
        <v>8499</v>
      </c>
      <c r="L626" s="31">
        <v>1</v>
      </c>
      <c r="M626" s="33">
        <f>IF(J626="PEN",VLOOKUP($A626,'SAP- FACT'!$A:$AE,14,0),VLOOKUP($A626,'SAP- FACT'!$A:$AE,15,0))</f>
        <v>65.7</v>
      </c>
      <c r="N626" s="31" t="str">
        <f>IF(VLOOKUP($A626,'SAP- FACT'!$A:$AE,15,0)=0,"PEN","USD")</f>
        <v>PEN</v>
      </c>
      <c r="O626" s="31" t="str">
        <f>VLOOKUP($A626,'SAP- FACT'!$A:$AE,4,0)</f>
        <v>Ecom - CONTADO / CASH - PE 0804 TEL: 987715874 Basado en Pedidos de client</v>
      </c>
    </row>
    <row r="627" spans="1:15" x14ac:dyDescent="0.2">
      <c r="A627" s="31">
        <f t="shared" si="9"/>
        <v>626</v>
      </c>
      <c r="B627" s="31" t="str">
        <f>VLOOKUP($A627,'SAP- FACT'!$A:$AE,12,0)</f>
        <v>Pasco X,Karla X</v>
      </c>
      <c r="C627" s="31" t="str">
        <f>VLOOKUP($A627,'SAP- FACT'!$A:$AE,2,0)</f>
        <v>B010-00019932</v>
      </c>
      <c r="D627" s="31" t="str">
        <f>VLOOKUP($A627,'SAP- FACT'!$A:$AE,2,0)</f>
        <v>B010-00019932</v>
      </c>
      <c r="E627" s="32">
        <v>45566</v>
      </c>
      <c r="F627" s="32">
        <f>VLOOKUP($A627,'SAP- FACT'!$A:$AE,5,0)</f>
        <v>45512</v>
      </c>
      <c r="G627" s="32">
        <f>VLOOKUP($A627,'SAP- FACT'!$A:$AE,19,0)</f>
        <v>45512</v>
      </c>
      <c r="H627" s="31" t="s">
        <v>8512</v>
      </c>
      <c r="I627" s="31" t="str">
        <f>VLOOKUP($A627,'SAP- FACT'!$A:$AE,3,0)</f>
        <v>Boleta</v>
      </c>
      <c r="J627" s="31" t="str">
        <f>IF(VLOOKUP($A627,'SAP- FACT'!$A:$AE,15,0)=0,"PEN","USD")</f>
        <v>PEN</v>
      </c>
      <c r="K627" s="31" t="s">
        <v>8499</v>
      </c>
      <c r="L627" s="31">
        <v>1</v>
      </c>
      <c r="M627" s="33">
        <f>IF(J627="PEN",VLOOKUP($A627,'SAP- FACT'!$A:$AE,14,0),VLOOKUP($A627,'SAP- FACT'!$A:$AE,15,0))</f>
        <v>65.7</v>
      </c>
      <c r="N627" s="31" t="str">
        <f>IF(VLOOKUP($A627,'SAP- FACT'!$A:$AE,15,0)=0,"PEN","USD")</f>
        <v>PEN</v>
      </c>
      <c r="O627" s="31" t="str">
        <f>VLOOKUP($A627,'SAP- FACT'!$A:$AE,4,0)</f>
        <v>Ecom - CONTADO / CASH - PE 4001 TEL: 987715874 RECOJO Basado en Entregas 0</v>
      </c>
    </row>
    <row r="628" spans="1:15" x14ac:dyDescent="0.2">
      <c r="A628" s="31">
        <f t="shared" si="9"/>
        <v>627</v>
      </c>
      <c r="B628" s="31" t="str">
        <f>VLOOKUP($A628,'SAP- FACT'!$A:$AE,12,0)</f>
        <v>ESCALANTE CHUCURI,IVONNE NOHELY</v>
      </c>
      <c r="C628" s="31" t="str">
        <f>VLOOKUP($A628,'SAP- FACT'!$A:$AE,2,0)</f>
        <v>B010-00018557</v>
      </c>
      <c r="D628" s="31" t="str">
        <f>VLOOKUP($A628,'SAP- FACT'!$A:$AE,2,0)</f>
        <v>B010-00018557</v>
      </c>
      <c r="E628" s="32">
        <v>45566</v>
      </c>
      <c r="F628" s="32">
        <f>VLOOKUP($A628,'SAP- FACT'!$A:$AE,5,0)</f>
        <v>45401</v>
      </c>
      <c r="G628" s="32">
        <f>VLOOKUP($A628,'SAP- FACT'!$A:$AE,19,0)</f>
        <v>45401</v>
      </c>
      <c r="H628" s="31" t="s">
        <v>8512</v>
      </c>
      <c r="I628" s="31" t="str">
        <f>VLOOKUP($A628,'SAP- FACT'!$A:$AE,3,0)</f>
        <v>Boleta</v>
      </c>
      <c r="J628" s="31" t="str">
        <f>IF(VLOOKUP($A628,'SAP- FACT'!$A:$AE,15,0)=0,"PEN","USD")</f>
        <v>PEN</v>
      </c>
      <c r="K628" s="31" t="s">
        <v>8499</v>
      </c>
      <c r="L628" s="31">
        <v>1</v>
      </c>
      <c r="M628" s="33">
        <f>IF(J628="PEN",VLOOKUP($A628,'SAP- FACT'!$A:$AE,14,0),VLOOKUP($A628,'SAP- FACT'!$A:$AE,15,0))</f>
        <v>65.7</v>
      </c>
      <c r="N628" s="31" t="str">
        <f>IF(VLOOKUP($A628,'SAP- FACT'!$A:$AE,15,0)=0,"PEN","USD")</f>
        <v>PEN</v>
      </c>
      <c r="O628" s="31" t="str">
        <f>VLOOKUP($A628,'SAP- FACT'!$A:$AE,4,0)</f>
        <v>Falabella - CONTADO / CASH - PE 1830 FALABELLA Basado en Entregas 09-0010-00059</v>
      </c>
    </row>
    <row r="629" spans="1:15" x14ac:dyDescent="0.2">
      <c r="A629" s="31">
        <f t="shared" si="9"/>
        <v>628</v>
      </c>
      <c r="B629" s="31" t="str">
        <f>VLOOKUP($A629,'SAP- FACT'!$A:$AE,12,0)</f>
        <v>HANCCO URBANO,KENY ALBERT</v>
      </c>
      <c r="C629" s="31" t="str">
        <f>VLOOKUP($A629,'SAP- FACT'!$A:$AE,2,0)</f>
        <v>B010-00019226</v>
      </c>
      <c r="D629" s="31" t="str">
        <f>VLOOKUP($A629,'SAP- FACT'!$A:$AE,2,0)</f>
        <v>B010-00019226</v>
      </c>
      <c r="E629" s="32">
        <v>45566</v>
      </c>
      <c r="F629" s="32">
        <f>VLOOKUP($A629,'SAP- FACT'!$A:$AE,5,0)</f>
        <v>45454</v>
      </c>
      <c r="G629" s="32">
        <f>VLOOKUP($A629,'SAP- FACT'!$A:$AE,19,0)</f>
        <v>45454</v>
      </c>
      <c r="H629" s="31" t="s">
        <v>8512</v>
      </c>
      <c r="I629" s="31" t="str">
        <f>VLOOKUP($A629,'SAP- FACT'!$A:$AE,3,0)</f>
        <v>Boleta</v>
      </c>
      <c r="J629" s="31" t="str">
        <f>IF(VLOOKUP($A629,'SAP- FACT'!$A:$AE,15,0)=0,"PEN","USD")</f>
        <v>PEN</v>
      </c>
      <c r="K629" s="31" t="s">
        <v>8499</v>
      </c>
      <c r="L629" s="31">
        <v>1</v>
      </c>
      <c r="M629" s="33">
        <f>IF(J629="PEN",VLOOKUP($A629,'SAP- FACT'!$A:$AE,14,0),VLOOKUP($A629,'SAP- FACT'!$A:$AE,15,0))</f>
        <v>65.73</v>
      </c>
      <c r="N629" s="31" t="str">
        <f>IF(VLOOKUP($A629,'SAP- FACT'!$A:$AE,15,0)=0,"PEN","USD")</f>
        <v>PEN</v>
      </c>
      <c r="O629" s="31" t="str">
        <f>VLOOKUP($A629,'SAP- FACT'!$A:$AE,4,0)</f>
        <v>Ripley - CONTADO / CASH - PE 2833 RIPLEY Basado en Entregas 09-0007-00000825</v>
      </c>
    </row>
    <row r="630" spans="1:15" x14ac:dyDescent="0.2">
      <c r="A630" s="31">
        <f t="shared" si="9"/>
        <v>629</v>
      </c>
      <c r="B630" s="31" t="str">
        <f>VLOOKUP($A630,'SAP- FACT'!$A:$AE,12,0)</f>
        <v>URDANIVIA KOZIMA DENISSE</v>
      </c>
      <c r="C630" s="31" t="str">
        <f>VLOOKUP($A630,'SAP- FACT'!$A:$AE,2,0)</f>
        <v>B010-00019598</v>
      </c>
      <c r="D630" s="31" t="str">
        <f>VLOOKUP($A630,'SAP- FACT'!$A:$AE,2,0)</f>
        <v>B010-00019598</v>
      </c>
      <c r="E630" s="32">
        <v>45566</v>
      </c>
      <c r="F630" s="32">
        <f>VLOOKUP($A630,'SAP- FACT'!$A:$AE,5,0)</f>
        <v>45492</v>
      </c>
      <c r="G630" s="32">
        <f>VLOOKUP($A630,'SAP- FACT'!$A:$AE,19,0)</f>
        <v>45492</v>
      </c>
      <c r="H630" s="31" t="s">
        <v>8512</v>
      </c>
      <c r="I630" s="31" t="str">
        <f>VLOOKUP($A630,'SAP- FACT'!$A:$AE,3,0)</f>
        <v>Boleta</v>
      </c>
      <c r="J630" s="31" t="str">
        <f>IF(VLOOKUP($A630,'SAP- FACT'!$A:$AE,15,0)=0,"PEN","USD")</f>
        <v>PEN</v>
      </c>
      <c r="K630" s="31" t="s">
        <v>8499</v>
      </c>
      <c r="L630" s="31">
        <v>1</v>
      </c>
      <c r="M630" s="33">
        <f>IF(J630="PEN",VLOOKUP($A630,'SAP- FACT'!$A:$AE,14,0),VLOOKUP($A630,'SAP- FACT'!$A:$AE,15,0))</f>
        <v>66.3</v>
      </c>
      <c r="N630" s="31" t="str">
        <f>IF(VLOOKUP($A630,'SAP- FACT'!$A:$AE,15,0)=0,"PEN","USD")</f>
        <v>PEN</v>
      </c>
      <c r="O630" s="31" t="str">
        <f>VLOOKUP($A630,'SAP- FACT'!$A:$AE,4,0)</f>
        <v>Ripley - CONTADO / CASH - PE 3577 RIPLEY n.º 6733608001-A Basado en Entregas</v>
      </c>
    </row>
    <row r="631" spans="1:15" x14ac:dyDescent="0.2">
      <c r="A631" s="31">
        <f t="shared" si="9"/>
        <v>630</v>
      </c>
      <c r="B631" s="31" t="str">
        <f>VLOOKUP($A631,'SAP- FACT'!$A:$AE,12,0)</f>
        <v>TAIPE X,ZULY X</v>
      </c>
      <c r="C631" s="31" t="str">
        <f>VLOOKUP($A631,'SAP- FACT'!$A:$AE,2,0)</f>
        <v>B010-00019851</v>
      </c>
      <c r="D631" s="31" t="str">
        <f>VLOOKUP($A631,'SAP- FACT'!$A:$AE,2,0)</f>
        <v>B010-00019851</v>
      </c>
      <c r="E631" s="32">
        <v>45566</v>
      </c>
      <c r="F631" s="32">
        <f>VLOOKUP($A631,'SAP- FACT'!$A:$AE,5,0)</f>
        <v>45506</v>
      </c>
      <c r="G631" s="32">
        <f>VLOOKUP($A631,'SAP- FACT'!$A:$AE,19,0)</f>
        <v>45506</v>
      </c>
      <c r="H631" s="31" t="s">
        <v>8512</v>
      </c>
      <c r="I631" s="31" t="str">
        <f>VLOOKUP($A631,'SAP- FACT'!$A:$AE,3,0)</f>
        <v>Boleta</v>
      </c>
      <c r="J631" s="31" t="str">
        <f>IF(VLOOKUP($A631,'SAP- FACT'!$A:$AE,15,0)=0,"PEN","USD")</f>
        <v>PEN</v>
      </c>
      <c r="K631" s="31" t="s">
        <v>8499</v>
      </c>
      <c r="L631" s="31">
        <v>1</v>
      </c>
      <c r="M631" s="33">
        <f>IF(J631="PEN",VLOOKUP($A631,'SAP- FACT'!$A:$AE,14,0),VLOOKUP($A631,'SAP- FACT'!$A:$AE,15,0))</f>
        <v>66.599999999999994</v>
      </c>
      <c r="N631" s="31" t="str">
        <f>IF(VLOOKUP($A631,'SAP- FACT'!$A:$AE,15,0)=0,"PEN","USD")</f>
        <v>PEN</v>
      </c>
      <c r="O631" s="31" t="str">
        <f>VLOOKUP($A631,'SAP- FACT'!$A:$AE,4,0)</f>
        <v>Venta Asistida - CONTADO / CASH - PE 3878 TEL: 945308392 RECOJO Basado en Entregas 0</v>
      </c>
    </row>
    <row r="632" spans="1:15" x14ac:dyDescent="0.2">
      <c r="A632" s="31">
        <f t="shared" si="9"/>
        <v>631</v>
      </c>
      <c r="B632" s="31" t="str">
        <f>VLOOKUP($A632,'SAP- FACT'!$A:$AE,12,0)</f>
        <v>RODRIGUEZ ABRAHAM SILVIA ELIANA</v>
      </c>
      <c r="C632" s="31" t="str">
        <f>VLOOKUP($A632,'SAP- FACT'!$A:$AE,2,0)</f>
        <v>B010-00015992</v>
      </c>
      <c r="D632" s="31" t="str">
        <f>VLOOKUP($A632,'SAP- FACT'!$A:$AE,2,0)</f>
        <v>B010-00015992</v>
      </c>
      <c r="E632" s="32">
        <v>45566</v>
      </c>
      <c r="F632" s="32">
        <f>VLOOKUP($A632,'SAP- FACT'!$A:$AE,5,0)</f>
        <v>45152</v>
      </c>
      <c r="G632" s="32">
        <f>VLOOKUP($A632,'SAP- FACT'!$A:$AE,19,0)</f>
        <v>45152</v>
      </c>
      <c r="H632" s="31" t="s">
        <v>8512</v>
      </c>
      <c r="I632" s="31" t="str">
        <f>VLOOKUP($A632,'SAP- FACT'!$A:$AE,3,0)</f>
        <v>Boleta</v>
      </c>
      <c r="J632" s="31" t="str">
        <f>IF(VLOOKUP($A632,'SAP- FACT'!$A:$AE,15,0)=0,"PEN","USD")</f>
        <v>PEN</v>
      </c>
      <c r="K632" s="31" t="s">
        <v>8499</v>
      </c>
      <c r="L632" s="31">
        <v>1</v>
      </c>
      <c r="M632" s="33">
        <f>IF(J632="PEN",VLOOKUP($A632,'SAP- FACT'!$A:$AE,14,0),VLOOKUP($A632,'SAP- FACT'!$A:$AE,15,0))</f>
        <v>66.8</v>
      </c>
      <c r="N632" s="31" t="str">
        <f>IF(VLOOKUP($A632,'SAP- FACT'!$A:$AE,15,0)=0,"PEN","USD")</f>
        <v>PEN</v>
      </c>
      <c r="O632" s="31" t="str">
        <f>VLOOKUP($A632,'SAP- FACT'!$A:$AE,4,0)</f>
        <v>Falabella - CONTADO / CASH - 230003494 Basado en Entregas 09-0010-00056252.</v>
      </c>
    </row>
    <row r="633" spans="1:15" x14ac:dyDescent="0.2">
      <c r="A633" s="31">
        <f t="shared" si="9"/>
        <v>632</v>
      </c>
      <c r="B633" s="31" t="str">
        <f>VLOOKUP($A633,'SAP- FACT'!$A:$AE,12,0)</f>
        <v>HUAMANI CUSTODIO,WHENG JOHNSON</v>
      </c>
      <c r="C633" s="31" t="str">
        <f>VLOOKUP($A633,'SAP- FACT'!$A:$AE,2,0)</f>
        <v>B010-00018227</v>
      </c>
      <c r="D633" s="31" t="str">
        <f>VLOOKUP($A633,'SAP- FACT'!$A:$AE,2,0)</f>
        <v>B010-00018227</v>
      </c>
      <c r="E633" s="32">
        <v>45566</v>
      </c>
      <c r="F633" s="32">
        <f>VLOOKUP($A633,'SAP- FACT'!$A:$AE,5,0)</f>
        <v>45370</v>
      </c>
      <c r="G633" s="32">
        <f>VLOOKUP($A633,'SAP- FACT'!$A:$AE,19,0)</f>
        <v>45370</v>
      </c>
      <c r="H633" s="31" t="s">
        <v>8512</v>
      </c>
      <c r="I633" s="31" t="str">
        <f>VLOOKUP($A633,'SAP- FACT'!$A:$AE,3,0)</f>
        <v>Boleta</v>
      </c>
      <c r="J633" s="31" t="str">
        <f>IF(VLOOKUP($A633,'SAP- FACT'!$A:$AE,15,0)=0,"PEN","USD")</f>
        <v>PEN</v>
      </c>
      <c r="K633" s="31" t="s">
        <v>8499</v>
      </c>
      <c r="L633" s="31">
        <v>1</v>
      </c>
      <c r="M633" s="33">
        <f>IF(J633="PEN",VLOOKUP($A633,'SAP- FACT'!$A:$AE,14,0),VLOOKUP($A633,'SAP- FACT'!$A:$AE,15,0))</f>
        <v>66.97</v>
      </c>
      <c r="N633" s="31" t="str">
        <f>IF(VLOOKUP($A633,'SAP- FACT'!$A:$AE,15,0)=0,"PEN","USD")</f>
        <v>PEN</v>
      </c>
      <c r="O633" s="31" t="str">
        <f>VLOOKUP($A633,'SAP- FACT'!$A:$AE,4,0)</f>
        <v>Ecom - CONTADO / CASH - PE 1275 TEL: 947850312 Basado en Pedidos de client</v>
      </c>
    </row>
    <row r="634" spans="1:15" x14ac:dyDescent="0.2">
      <c r="A634" s="31">
        <f t="shared" si="9"/>
        <v>633</v>
      </c>
      <c r="B634" s="31" t="str">
        <f>VLOOKUP($A634,'SAP- FACT'!$A:$AE,12,0)</f>
        <v>SUEMATSU CANZIO  MISHELLE</v>
      </c>
      <c r="C634" s="31" t="str">
        <f>VLOOKUP($A634,'SAP- FACT'!$A:$AE,2,0)</f>
        <v>B010-00018089</v>
      </c>
      <c r="D634" s="31" t="str">
        <f>VLOOKUP($A634,'SAP- FACT'!$A:$AE,2,0)</f>
        <v>B010-00018089</v>
      </c>
      <c r="E634" s="32">
        <v>45566</v>
      </c>
      <c r="F634" s="32">
        <f>VLOOKUP($A634,'SAP- FACT'!$A:$AE,5,0)</f>
        <v>45351</v>
      </c>
      <c r="G634" s="32">
        <f>VLOOKUP($A634,'SAP- FACT'!$A:$AE,19,0)</f>
        <v>45351</v>
      </c>
      <c r="H634" s="31" t="s">
        <v>8512</v>
      </c>
      <c r="I634" s="31" t="str">
        <f>VLOOKUP($A634,'SAP- FACT'!$A:$AE,3,0)</f>
        <v>Boleta</v>
      </c>
      <c r="J634" s="31" t="str">
        <f>IF(VLOOKUP($A634,'SAP- FACT'!$A:$AE,15,0)=0,"PEN","USD")</f>
        <v>PEN</v>
      </c>
      <c r="K634" s="31" t="s">
        <v>8499</v>
      </c>
      <c r="L634" s="31">
        <v>1</v>
      </c>
      <c r="M634" s="33">
        <f>IF(J634="PEN",VLOOKUP($A634,'SAP- FACT'!$A:$AE,14,0),VLOOKUP($A634,'SAP- FACT'!$A:$AE,15,0))</f>
        <v>67</v>
      </c>
      <c r="N634" s="31" t="str">
        <f>IF(VLOOKUP($A634,'SAP- FACT'!$A:$AE,15,0)=0,"PEN","USD")</f>
        <v>PEN</v>
      </c>
      <c r="O634" s="31" t="str">
        <f>VLOOKUP($A634,'SAP- FACT'!$A:$AE,4,0)</f>
        <v>Venta Asistida - CONTADO / CASH - PE 0981 TEL: 930754015 Basado en Entregas 09-0010-</v>
      </c>
    </row>
    <row r="635" spans="1:15" x14ac:dyDescent="0.2">
      <c r="A635" s="31">
        <f t="shared" si="9"/>
        <v>634</v>
      </c>
      <c r="B635" s="31" t="str">
        <f>VLOOKUP($A635,'SAP- FACT'!$A:$AE,12,0)</f>
        <v>JARA ROBLES,HELEN MARJORIE</v>
      </c>
      <c r="C635" s="31" t="str">
        <f>VLOOKUP($A635,'SAP- FACT'!$A:$AE,2,0)</f>
        <v>B010-00018537</v>
      </c>
      <c r="D635" s="31" t="str">
        <f>VLOOKUP($A635,'SAP- FACT'!$A:$AE,2,0)</f>
        <v>B010-00018537</v>
      </c>
      <c r="E635" s="32">
        <v>45566</v>
      </c>
      <c r="F635" s="32">
        <f>VLOOKUP($A635,'SAP- FACT'!$A:$AE,5,0)</f>
        <v>45400</v>
      </c>
      <c r="G635" s="32">
        <f>VLOOKUP($A635,'SAP- FACT'!$A:$AE,19,0)</f>
        <v>45400</v>
      </c>
      <c r="H635" s="31" t="s">
        <v>8512</v>
      </c>
      <c r="I635" s="31" t="str">
        <f>VLOOKUP($A635,'SAP- FACT'!$A:$AE,3,0)</f>
        <v>Boleta</v>
      </c>
      <c r="J635" s="31" t="str">
        <f>IF(VLOOKUP($A635,'SAP- FACT'!$A:$AE,15,0)=0,"PEN","USD")</f>
        <v>PEN</v>
      </c>
      <c r="K635" s="31" t="s">
        <v>8499</v>
      </c>
      <c r="L635" s="31">
        <v>1</v>
      </c>
      <c r="M635" s="33">
        <f>IF(J635="PEN",VLOOKUP($A635,'SAP- FACT'!$A:$AE,14,0),VLOOKUP($A635,'SAP- FACT'!$A:$AE,15,0))</f>
        <v>67.150000000000006</v>
      </c>
      <c r="N635" s="31" t="str">
        <f>IF(VLOOKUP($A635,'SAP- FACT'!$A:$AE,15,0)=0,"PEN","USD")</f>
        <v>PEN</v>
      </c>
      <c r="O635" s="31" t="str">
        <f>VLOOKUP($A635,'SAP- FACT'!$A:$AE,4,0)</f>
        <v>Plaza Vea - Intercorp - CONTADO / CASH - PE 1778 PLAZA VEA Basado en Entregas 09-0010-00059</v>
      </c>
    </row>
    <row r="636" spans="1:15" x14ac:dyDescent="0.2">
      <c r="A636" s="31">
        <f t="shared" si="9"/>
        <v>635</v>
      </c>
      <c r="B636" s="31" t="str">
        <f>VLOOKUP($A636,'SAP- FACT'!$A:$AE,12,0)</f>
        <v>MELGAR CAMARENA,NORIE LUZ</v>
      </c>
      <c r="C636" s="31" t="str">
        <f>VLOOKUP($A636,'SAP- FACT'!$A:$AE,2,0)</f>
        <v>B010-00019358</v>
      </c>
      <c r="D636" s="31" t="str">
        <f>VLOOKUP($A636,'SAP- FACT'!$A:$AE,2,0)</f>
        <v>B010-00019358</v>
      </c>
      <c r="E636" s="32">
        <v>45566</v>
      </c>
      <c r="F636" s="32">
        <f>VLOOKUP($A636,'SAP- FACT'!$A:$AE,5,0)</f>
        <v>45469</v>
      </c>
      <c r="G636" s="32">
        <f>VLOOKUP($A636,'SAP- FACT'!$A:$AE,19,0)</f>
        <v>45469</v>
      </c>
      <c r="H636" s="31" t="s">
        <v>8512</v>
      </c>
      <c r="I636" s="31" t="str">
        <f>VLOOKUP($A636,'SAP- FACT'!$A:$AE,3,0)</f>
        <v>Boleta</v>
      </c>
      <c r="J636" s="31" t="str">
        <f>IF(VLOOKUP($A636,'SAP- FACT'!$A:$AE,15,0)=0,"PEN","USD")</f>
        <v>PEN</v>
      </c>
      <c r="K636" s="31" t="s">
        <v>8499</v>
      </c>
      <c r="L636" s="31">
        <v>1</v>
      </c>
      <c r="M636" s="33">
        <f>IF(J636="PEN",VLOOKUP($A636,'SAP- FACT'!$A:$AE,14,0),VLOOKUP($A636,'SAP- FACT'!$A:$AE,15,0))</f>
        <v>67.260000000000005</v>
      </c>
      <c r="N636" s="31" t="str">
        <f>IF(VLOOKUP($A636,'SAP- FACT'!$A:$AE,15,0)=0,"PEN","USD")</f>
        <v>PEN</v>
      </c>
      <c r="O636" s="31" t="str">
        <f>VLOOKUP($A636,'SAP- FACT'!$A:$AE,4,0)</f>
        <v>Juntoz - CONTADO / CASH - PE 3097 JUNTOZ Basado en Entregas 09-0007-00001082</v>
      </c>
    </row>
    <row r="637" spans="1:15" x14ac:dyDescent="0.2">
      <c r="A637" s="31">
        <f t="shared" si="9"/>
        <v>636</v>
      </c>
      <c r="B637" s="31" t="str">
        <f>VLOOKUP($A637,'SAP- FACT'!$A:$AE,12,0)</f>
        <v>MUNDACA HURTADO,FERNANDO RAUL</v>
      </c>
      <c r="C637" s="31" t="str">
        <f>VLOOKUP($A637,'SAP- FACT'!$A:$AE,2,0)</f>
        <v>B010-00020239</v>
      </c>
      <c r="D637" s="31" t="str">
        <f>VLOOKUP($A637,'SAP- FACT'!$A:$AE,2,0)</f>
        <v>B010-00020239</v>
      </c>
      <c r="E637" s="32">
        <v>45566</v>
      </c>
      <c r="F637" s="32">
        <f>VLOOKUP($A637,'SAP- FACT'!$A:$AE,5,0)</f>
        <v>45533</v>
      </c>
      <c r="G637" s="32">
        <f>VLOOKUP($A637,'SAP- FACT'!$A:$AE,19,0)</f>
        <v>45533</v>
      </c>
      <c r="H637" s="31" t="s">
        <v>8512</v>
      </c>
      <c r="I637" s="31" t="str">
        <f>VLOOKUP($A637,'SAP- FACT'!$A:$AE,3,0)</f>
        <v>Boleta</v>
      </c>
      <c r="J637" s="31" t="str">
        <f>IF(VLOOKUP($A637,'SAP- FACT'!$A:$AE,15,0)=0,"PEN","USD")</f>
        <v>PEN</v>
      </c>
      <c r="K637" s="31" t="s">
        <v>8499</v>
      </c>
      <c r="L637" s="31">
        <v>1</v>
      </c>
      <c r="M637" s="33">
        <f>IF(J637="PEN",VLOOKUP($A637,'SAP- FACT'!$A:$AE,14,0),VLOOKUP($A637,'SAP- FACT'!$A:$AE,15,0))</f>
        <v>67.5</v>
      </c>
      <c r="N637" s="31" t="str">
        <f>IF(VLOOKUP($A637,'SAP- FACT'!$A:$AE,15,0)=0,"PEN","USD")</f>
        <v>PEN</v>
      </c>
      <c r="O637" s="31" t="str">
        <f>VLOOKUP($A637,'SAP- FACT'!$A:$AE,4,0)</f>
        <v>Falabella - CONTADO / CASH - PE 4526 FALABELLA No 2563292112 Basado en Entregas</v>
      </c>
    </row>
    <row r="638" spans="1:15" x14ac:dyDescent="0.2">
      <c r="A638" s="31">
        <f t="shared" si="9"/>
        <v>637</v>
      </c>
      <c r="B638" s="31" t="str">
        <f>VLOOKUP($A638,'SAP- FACT'!$A:$AE,12,0)</f>
        <v>ACUÑA CERVANTES,CAROLINA DAYSI</v>
      </c>
      <c r="C638" s="31" t="str">
        <f>VLOOKUP($A638,'SAP- FACT'!$A:$AE,2,0)</f>
        <v>B010-00017016</v>
      </c>
      <c r="D638" s="31" t="str">
        <f>VLOOKUP($A638,'SAP- FACT'!$A:$AE,2,0)</f>
        <v>B010-00017016</v>
      </c>
      <c r="E638" s="32">
        <v>45566</v>
      </c>
      <c r="F638" s="32">
        <f>VLOOKUP($A638,'SAP- FACT'!$A:$AE,5,0)</f>
        <v>45273</v>
      </c>
      <c r="G638" s="32">
        <f>VLOOKUP($A638,'SAP- FACT'!$A:$AE,19,0)</f>
        <v>45273</v>
      </c>
      <c r="H638" s="31" t="s">
        <v>8512</v>
      </c>
      <c r="I638" s="31" t="str">
        <f>VLOOKUP($A638,'SAP- FACT'!$A:$AE,3,0)</f>
        <v>Boleta</v>
      </c>
      <c r="J638" s="31" t="str">
        <f>IF(VLOOKUP($A638,'SAP- FACT'!$A:$AE,15,0)=0,"PEN","USD")</f>
        <v>PEN</v>
      </c>
      <c r="K638" s="31" t="s">
        <v>8499</v>
      </c>
      <c r="L638" s="31">
        <v>1</v>
      </c>
      <c r="M638" s="33">
        <f>IF(J638="PEN",VLOOKUP($A638,'SAP- FACT'!$A:$AE,14,0),VLOOKUP($A638,'SAP- FACT'!$A:$AE,15,0))</f>
        <v>67.5</v>
      </c>
      <c r="N638" s="31" t="str">
        <f>IF(VLOOKUP($A638,'SAP- FACT'!$A:$AE,15,0)=0,"PEN","USD")</f>
        <v>PEN</v>
      </c>
      <c r="O638" s="31" t="str">
        <f>VLOOKUP($A638,'SAP- FACT'!$A:$AE,4,0)</f>
        <v>Falabella - CONTADO / CASH - PE 5264 FALABELLA Basado en Entregas 09-0010-00057</v>
      </c>
    </row>
    <row r="639" spans="1:15" x14ac:dyDescent="0.2">
      <c r="A639" s="31">
        <f t="shared" si="9"/>
        <v>638</v>
      </c>
      <c r="B639" s="31" t="str">
        <f>VLOOKUP($A639,'SAP- FACT'!$A:$AE,12,0)</f>
        <v>VASQUEZ CASTILLO,LILIANA TERESA</v>
      </c>
      <c r="C639" s="31" t="str">
        <f>VLOOKUP($A639,'SAP- FACT'!$A:$AE,2,0)</f>
        <v>B010-00018254</v>
      </c>
      <c r="D639" s="31" t="str">
        <f>VLOOKUP($A639,'SAP- FACT'!$A:$AE,2,0)</f>
        <v>B010-00018254</v>
      </c>
      <c r="E639" s="32">
        <v>45566</v>
      </c>
      <c r="F639" s="32">
        <f>VLOOKUP($A639,'SAP- FACT'!$A:$AE,5,0)</f>
        <v>45373</v>
      </c>
      <c r="G639" s="32">
        <f>VLOOKUP($A639,'SAP- FACT'!$A:$AE,19,0)</f>
        <v>45373</v>
      </c>
      <c r="H639" s="31" t="s">
        <v>8512</v>
      </c>
      <c r="I639" s="31" t="str">
        <f>VLOOKUP($A639,'SAP- FACT'!$A:$AE,3,0)</f>
        <v>Boleta</v>
      </c>
      <c r="J639" s="31" t="str">
        <f>IF(VLOOKUP($A639,'SAP- FACT'!$A:$AE,15,0)=0,"PEN","USD")</f>
        <v>PEN</v>
      </c>
      <c r="K639" s="31" t="s">
        <v>8499</v>
      </c>
      <c r="L639" s="31">
        <v>1</v>
      </c>
      <c r="M639" s="33">
        <f>IF(J639="PEN",VLOOKUP($A639,'SAP- FACT'!$A:$AE,14,0),VLOOKUP($A639,'SAP- FACT'!$A:$AE,15,0))</f>
        <v>67.5</v>
      </c>
      <c r="N639" s="31" t="str">
        <f>IF(VLOOKUP($A639,'SAP- FACT'!$A:$AE,15,0)=0,"PEN","USD")</f>
        <v>PEN</v>
      </c>
      <c r="O639" s="31" t="str">
        <f>VLOOKUP($A639,'SAP- FACT'!$A:$AE,4,0)</f>
        <v>Falabella - CONTADO / CASH - PE 1336 FALABELLA Basado en Entregas 09-0010-00059</v>
      </c>
    </row>
    <row r="640" spans="1:15" x14ac:dyDescent="0.2">
      <c r="A640" s="31">
        <f t="shared" si="9"/>
        <v>639</v>
      </c>
      <c r="B640" s="31" t="str">
        <f>VLOOKUP($A640,'SAP- FACT'!$A:$AE,12,0)</f>
        <v>CHAVEZ GONZALES DEL VALLE,SARA AURORA</v>
      </c>
      <c r="C640" s="31" t="str">
        <f>VLOOKUP($A640,'SAP- FACT'!$A:$AE,2,0)</f>
        <v>B010-00016104</v>
      </c>
      <c r="D640" s="31" t="str">
        <f>VLOOKUP($A640,'SAP- FACT'!$A:$AE,2,0)</f>
        <v>B010-00016104</v>
      </c>
      <c r="E640" s="32">
        <v>45566</v>
      </c>
      <c r="F640" s="32">
        <f>VLOOKUP($A640,'SAP- FACT'!$A:$AE,5,0)</f>
        <v>45166</v>
      </c>
      <c r="G640" s="32">
        <f>VLOOKUP($A640,'SAP- FACT'!$A:$AE,19,0)</f>
        <v>45166</v>
      </c>
      <c r="H640" s="31" t="s">
        <v>8512</v>
      </c>
      <c r="I640" s="31" t="str">
        <f>VLOOKUP($A640,'SAP- FACT'!$A:$AE,3,0)</f>
        <v>Boleta</v>
      </c>
      <c r="J640" s="31" t="str">
        <f>IF(VLOOKUP($A640,'SAP- FACT'!$A:$AE,15,0)=0,"PEN","USD")</f>
        <v>PEN</v>
      </c>
      <c r="K640" s="31" t="s">
        <v>8499</v>
      </c>
      <c r="L640" s="31">
        <v>1</v>
      </c>
      <c r="M640" s="33">
        <f>IF(J640="PEN",VLOOKUP($A640,'SAP- FACT'!$A:$AE,14,0),VLOOKUP($A640,'SAP- FACT'!$A:$AE,15,0))</f>
        <v>67.5</v>
      </c>
      <c r="N640" s="31" t="str">
        <f>IF(VLOOKUP($A640,'SAP- FACT'!$A:$AE,15,0)=0,"PEN","USD")</f>
        <v>PEN</v>
      </c>
      <c r="O640" s="31" t="str">
        <f>VLOOKUP($A640,'SAP- FACT'!$A:$AE,4,0)</f>
        <v>Falabella - CONTADO / CASH - 230003737 Basado en Entregas 09-0010-00056489.</v>
      </c>
    </row>
    <row r="641" spans="1:15" x14ac:dyDescent="0.2">
      <c r="A641" s="31">
        <f t="shared" si="9"/>
        <v>640</v>
      </c>
      <c r="B641" s="31" t="str">
        <f>VLOOKUP($A641,'SAP- FACT'!$A:$AE,12,0)</f>
        <v>CHAVEZ GONZALES DEL VALLE,SARA AURORA</v>
      </c>
      <c r="C641" s="31" t="str">
        <f>VLOOKUP($A641,'SAP- FACT'!$A:$AE,2,0)</f>
        <v>B010-00016964</v>
      </c>
      <c r="D641" s="31" t="str">
        <f>VLOOKUP($A641,'SAP- FACT'!$A:$AE,2,0)</f>
        <v>B010-00016964</v>
      </c>
      <c r="E641" s="32">
        <v>45566</v>
      </c>
      <c r="F641" s="32">
        <f>VLOOKUP($A641,'SAP- FACT'!$A:$AE,5,0)</f>
        <v>45266</v>
      </c>
      <c r="G641" s="32">
        <f>VLOOKUP($A641,'SAP- FACT'!$A:$AE,19,0)</f>
        <v>45266</v>
      </c>
      <c r="H641" s="31" t="s">
        <v>8512</v>
      </c>
      <c r="I641" s="31" t="str">
        <f>VLOOKUP($A641,'SAP- FACT'!$A:$AE,3,0)</f>
        <v>Boleta</v>
      </c>
      <c r="J641" s="31" t="str">
        <f>IF(VLOOKUP($A641,'SAP- FACT'!$A:$AE,15,0)=0,"PEN","USD")</f>
        <v>PEN</v>
      </c>
      <c r="K641" s="31" t="s">
        <v>8499</v>
      </c>
      <c r="L641" s="31">
        <v>1</v>
      </c>
      <c r="M641" s="33">
        <f>IF(J641="PEN",VLOOKUP($A641,'SAP- FACT'!$A:$AE,14,0),VLOOKUP($A641,'SAP- FACT'!$A:$AE,15,0))</f>
        <v>67.5</v>
      </c>
      <c r="N641" s="31" t="str">
        <f>IF(VLOOKUP($A641,'SAP- FACT'!$A:$AE,15,0)=0,"PEN","USD")</f>
        <v>PEN</v>
      </c>
      <c r="O641" s="31" t="str">
        <f>VLOOKUP($A641,'SAP- FACT'!$A:$AE,4,0)</f>
        <v>Falabella - CONTADO / CASH - PE 5153 FALABELLA Basado en Entregas 09-0010-00057</v>
      </c>
    </row>
    <row r="642" spans="1:15" x14ac:dyDescent="0.2">
      <c r="A642" s="31">
        <f t="shared" si="9"/>
        <v>641</v>
      </c>
      <c r="B642" s="31" t="str">
        <f>VLOOKUP($A642,'SAP- FACT'!$A:$AE,12,0)</f>
        <v>QUISTAN RAMOS  GERARDO</v>
      </c>
      <c r="C642" s="31" t="str">
        <f>VLOOKUP($A642,'SAP- FACT'!$A:$AE,2,0)</f>
        <v>B010-00019014</v>
      </c>
      <c r="D642" s="31" t="str">
        <f>VLOOKUP($A642,'SAP- FACT'!$A:$AE,2,0)</f>
        <v>B010-00019014</v>
      </c>
      <c r="E642" s="32">
        <v>45566</v>
      </c>
      <c r="F642" s="32">
        <f>VLOOKUP($A642,'SAP- FACT'!$A:$AE,5,0)</f>
        <v>45439</v>
      </c>
      <c r="G642" s="32">
        <f>VLOOKUP($A642,'SAP- FACT'!$A:$AE,19,0)</f>
        <v>45439</v>
      </c>
      <c r="H642" s="31" t="s">
        <v>8512</v>
      </c>
      <c r="I642" s="31" t="str">
        <f>VLOOKUP($A642,'SAP- FACT'!$A:$AE,3,0)</f>
        <v>Boleta</v>
      </c>
      <c r="J642" s="31" t="str">
        <f>IF(VLOOKUP($A642,'SAP- FACT'!$A:$AE,15,0)=0,"PEN","USD")</f>
        <v>PEN</v>
      </c>
      <c r="K642" s="31" t="s">
        <v>8499</v>
      </c>
      <c r="L642" s="31">
        <v>1</v>
      </c>
      <c r="M642" s="33">
        <f>IF(J642="PEN",VLOOKUP($A642,'SAP- FACT'!$A:$AE,14,0),VLOOKUP($A642,'SAP- FACT'!$A:$AE,15,0))</f>
        <v>67.989999999999995</v>
      </c>
      <c r="N642" s="31" t="str">
        <f>IF(VLOOKUP($A642,'SAP- FACT'!$A:$AE,15,0)=0,"PEN","USD")</f>
        <v>PEN</v>
      </c>
      <c r="O642" s="31" t="str">
        <f>VLOOKUP($A642,'SAP- FACT'!$A:$AE,4,0)</f>
        <v>Ecom - CONTADO / CASH - PE 2572 TEL: 971800616 Basado en Pedidos de client</v>
      </c>
    </row>
    <row r="643" spans="1:15" x14ac:dyDescent="0.2">
      <c r="A643" s="31">
        <f t="shared" ref="A643:A706" si="10">ROW()-1</f>
        <v>642</v>
      </c>
      <c r="B643" s="31" t="str">
        <f>VLOOKUP($A643,'SAP- FACT'!$A:$AE,12,0)</f>
        <v>TIENDAS POR DEPARTAMENTO RIPLEY S.A.C.</v>
      </c>
      <c r="C643" s="31" t="str">
        <f>VLOOKUP($A643,'SAP- FACT'!$A:$AE,2,0)</f>
        <v>F010-00025265</v>
      </c>
      <c r="D643" s="31" t="str">
        <f>VLOOKUP($A643,'SAP- FACT'!$A:$AE,2,0)</f>
        <v>F010-00025265</v>
      </c>
      <c r="E643" s="32">
        <v>45566</v>
      </c>
      <c r="F643" s="32">
        <f>VLOOKUP($A643,'SAP- FACT'!$A:$AE,5,0)</f>
        <v>45483</v>
      </c>
      <c r="G643" s="32">
        <f>VLOOKUP($A643,'SAP- FACT'!$A:$AE,19,0)</f>
        <v>45512</v>
      </c>
      <c r="H643" s="31" t="s">
        <v>8512</v>
      </c>
      <c r="I643" s="31" t="str">
        <f>VLOOKUP($A643,'SAP- FACT'!$A:$AE,3,0)</f>
        <v>Factura</v>
      </c>
      <c r="J643" s="31" t="str">
        <f>IF(VLOOKUP($A643,'SAP- FACT'!$A:$AE,15,0)=0,"PEN","USD")</f>
        <v>PEN</v>
      </c>
      <c r="K643" s="31" t="s">
        <v>8499</v>
      </c>
      <c r="L643" s="31">
        <v>1</v>
      </c>
      <c r="M643" s="33">
        <f>IF(J643="PEN",VLOOKUP($A643,'SAP- FACT'!$A:$AE,14,0),VLOOKUP($A643,'SAP- FACT'!$A:$AE,15,0))</f>
        <v>67.989999999999995</v>
      </c>
      <c r="N643" s="31" t="str">
        <f>IF(VLOOKUP($A643,'SAP- FACT'!$A:$AE,15,0)=0,"PEN","USD")</f>
        <v>PEN</v>
      </c>
      <c r="O643" s="31" t="str">
        <f>VLOOKUP($A643,'SAP- FACT'!$A:$AE,4,0)</f>
        <v xml:space="preserve"> - CREDITO 30 DIAS / CREDIT 30 DAYS - O.C: 4510319687 - N.R.: 5002392325</v>
      </c>
    </row>
    <row r="644" spans="1:15" x14ac:dyDescent="0.2">
      <c r="A644" s="31">
        <f t="shared" si="10"/>
        <v>643</v>
      </c>
      <c r="B644" s="31" t="str">
        <f>VLOOKUP($A644,'SAP- FACT'!$A:$AE,12,0)</f>
        <v>ROMERO VALENCIA,NATALY LILIANA</v>
      </c>
      <c r="C644" s="31" t="str">
        <f>VLOOKUP($A644,'SAP- FACT'!$A:$AE,2,0)</f>
        <v>B010-00016933</v>
      </c>
      <c r="D644" s="31" t="str">
        <f>VLOOKUP($A644,'SAP- FACT'!$A:$AE,2,0)</f>
        <v>B010-00016933</v>
      </c>
      <c r="E644" s="32">
        <v>45566</v>
      </c>
      <c r="F644" s="32">
        <f>VLOOKUP($A644,'SAP- FACT'!$A:$AE,5,0)</f>
        <v>45260</v>
      </c>
      <c r="G644" s="32">
        <f>VLOOKUP($A644,'SAP- FACT'!$A:$AE,19,0)</f>
        <v>45260</v>
      </c>
      <c r="H644" s="31" t="s">
        <v>8512</v>
      </c>
      <c r="I644" s="31" t="str">
        <f>VLOOKUP($A644,'SAP- FACT'!$A:$AE,3,0)</f>
        <v>Boleta</v>
      </c>
      <c r="J644" s="31" t="str">
        <f>IF(VLOOKUP($A644,'SAP- FACT'!$A:$AE,15,0)=0,"PEN","USD")</f>
        <v>PEN</v>
      </c>
      <c r="K644" s="31" t="s">
        <v>8499</v>
      </c>
      <c r="L644" s="31">
        <v>1</v>
      </c>
      <c r="M644" s="33">
        <f>IF(J644="PEN",VLOOKUP($A644,'SAP- FACT'!$A:$AE,14,0),VLOOKUP($A644,'SAP- FACT'!$A:$AE,15,0))</f>
        <v>68</v>
      </c>
      <c r="N644" s="31" t="str">
        <f>IF(VLOOKUP($A644,'SAP- FACT'!$A:$AE,15,0)=0,"PEN","USD")</f>
        <v>PEN</v>
      </c>
      <c r="O644" s="31" t="str">
        <f>VLOOKUP($A644,'SAP- FACT'!$A:$AE,4,0)</f>
        <v>Falabella - CONTADO / CASH - PE 5071 FALABELLA Basado en Entregas 09-0010-00057</v>
      </c>
    </row>
    <row r="645" spans="1:15" x14ac:dyDescent="0.2">
      <c r="A645" s="31">
        <f t="shared" si="10"/>
        <v>644</v>
      </c>
      <c r="B645" s="31" t="str">
        <f>VLOOKUP($A645,'SAP- FACT'!$A:$AE,12,0)</f>
        <v>LINDO PATRICIA</v>
      </c>
      <c r="C645" s="31" t="str">
        <f>VLOOKUP($A645,'SAP- FACT'!$A:$AE,2,0)</f>
        <v>B010-00018468</v>
      </c>
      <c r="D645" s="31" t="str">
        <f>VLOOKUP($A645,'SAP- FACT'!$A:$AE,2,0)</f>
        <v>B010-00018468</v>
      </c>
      <c r="E645" s="32">
        <v>45566</v>
      </c>
      <c r="F645" s="32">
        <f>VLOOKUP($A645,'SAP- FACT'!$A:$AE,5,0)</f>
        <v>45394</v>
      </c>
      <c r="G645" s="32">
        <f>VLOOKUP($A645,'SAP- FACT'!$A:$AE,19,0)</f>
        <v>45394</v>
      </c>
      <c r="H645" s="31" t="s">
        <v>8512</v>
      </c>
      <c r="I645" s="31" t="str">
        <f>VLOOKUP($A645,'SAP- FACT'!$A:$AE,3,0)</f>
        <v>Boleta</v>
      </c>
      <c r="J645" s="31" t="str">
        <f>IF(VLOOKUP($A645,'SAP- FACT'!$A:$AE,15,0)=0,"PEN","USD")</f>
        <v>PEN</v>
      </c>
      <c r="K645" s="31" t="s">
        <v>8499</v>
      </c>
      <c r="L645" s="31">
        <v>1</v>
      </c>
      <c r="M645" s="33">
        <f>IF(J645="PEN",VLOOKUP($A645,'SAP- FACT'!$A:$AE,14,0),VLOOKUP($A645,'SAP- FACT'!$A:$AE,15,0))</f>
        <v>68</v>
      </c>
      <c r="N645" s="31" t="str">
        <f>IF(VLOOKUP($A645,'SAP- FACT'!$A:$AE,15,0)=0,"PEN","USD")</f>
        <v>PEN</v>
      </c>
      <c r="O645" s="31" t="str">
        <f>VLOOKUP($A645,'SAP- FACT'!$A:$AE,4,0)</f>
        <v>Ecom - CONTADO / CASH - PE 1659 TEL: 955730987 Basado en Entregas 09-0010-</v>
      </c>
    </row>
    <row r="646" spans="1:15" x14ac:dyDescent="0.2">
      <c r="A646" s="31">
        <f t="shared" si="10"/>
        <v>645</v>
      </c>
      <c r="B646" s="31" t="str">
        <f>VLOOKUP($A646,'SAP- FACT'!$A:$AE,12,0)</f>
        <v>TAMATA PÉREZ GABRIELA</v>
      </c>
      <c r="C646" s="31" t="str">
        <f>VLOOKUP($A646,'SAP- FACT'!$A:$AE,2,0)</f>
        <v>B010-00018368</v>
      </c>
      <c r="D646" s="31" t="str">
        <f>VLOOKUP($A646,'SAP- FACT'!$A:$AE,2,0)</f>
        <v>B010-00018368</v>
      </c>
      <c r="E646" s="32">
        <v>45566</v>
      </c>
      <c r="F646" s="32">
        <f>VLOOKUP($A646,'SAP- FACT'!$A:$AE,5,0)</f>
        <v>45384</v>
      </c>
      <c r="G646" s="32">
        <f>VLOOKUP($A646,'SAP- FACT'!$A:$AE,19,0)</f>
        <v>45384</v>
      </c>
      <c r="H646" s="31" t="s">
        <v>8512</v>
      </c>
      <c r="I646" s="31" t="str">
        <f>VLOOKUP($A646,'SAP- FACT'!$A:$AE,3,0)</f>
        <v>Boleta</v>
      </c>
      <c r="J646" s="31" t="str">
        <f>IF(VLOOKUP($A646,'SAP- FACT'!$A:$AE,15,0)=0,"PEN","USD")</f>
        <v>PEN</v>
      </c>
      <c r="K646" s="31" t="s">
        <v>8499</v>
      </c>
      <c r="L646" s="31">
        <v>1</v>
      </c>
      <c r="M646" s="33">
        <f>IF(J646="PEN",VLOOKUP($A646,'SAP- FACT'!$A:$AE,14,0),VLOOKUP($A646,'SAP- FACT'!$A:$AE,15,0))</f>
        <v>68.05</v>
      </c>
      <c r="N646" s="31" t="str">
        <f>IF(VLOOKUP($A646,'SAP- FACT'!$A:$AE,15,0)=0,"PEN","USD")</f>
        <v>PEN</v>
      </c>
      <c r="O646" s="31" t="str">
        <f>VLOOKUP($A646,'SAP- FACT'!$A:$AE,4,0)</f>
        <v>Ecom - CONTADO / CASH - PE 1477 TEL: 974997128 Basado en Pedidos de client</v>
      </c>
    </row>
    <row r="647" spans="1:15" x14ac:dyDescent="0.2">
      <c r="A647" s="31">
        <f t="shared" si="10"/>
        <v>646</v>
      </c>
      <c r="B647" s="31" t="str">
        <f>VLOOKUP($A647,'SAP- FACT'!$A:$AE,12,0)</f>
        <v>Pérez Chavez Oscar</v>
      </c>
      <c r="C647" s="31" t="str">
        <f>VLOOKUP($A647,'SAP- FACT'!$A:$AE,2,0)</f>
        <v>B010-00019640</v>
      </c>
      <c r="D647" s="31" t="str">
        <f>VLOOKUP($A647,'SAP- FACT'!$A:$AE,2,0)</f>
        <v>B010-00019640</v>
      </c>
      <c r="E647" s="32">
        <v>45566</v>
      </c>
      <c r="F647" s="32">
        <f>VLOOKUP($A647,'SAP- FACT'!$A:$AE,5,0)</f>
        <v>45495</v>
      </c>
      <c r="G647" s="32">
        <f>VLOOKUP($A647,'SAP- FACT'!$A:$AE,19,0)</f>
        <v>45495</v>
      </c>
      <c r="H647" s="31" t="s">
        <v>8512</v>
      </c>
      <c r="I647" s="31" t="str">
        <f>VLOOKUP($A647,'SAP- FACT'!$A:$AE,3,0)</f>
        <v>Boleta</v>
      </c>
      <c r="J647" s="31" t="str">
        <f>IF(VLOOKUP($A647,'SAP- FACT'!$A:$AE,15,0)=0,"PEN","USD")</f>
        <v>PEN</v>
      </c>
      <c r="K647" s="31" t="s">
        <v>8499</v>
      </c>
      <c r="L647" s="31">
        <v>1</v>
      </c>
      <c r="M647" s="33">
        <f>IF(J647="PEN",VLOOKUP($A647,'SAP- FACT'!$A:$AE,14,0),VLOOKUP($A647,'SAP- FACT'!$A:$AE,15,0))</f>
        <v>68.13</v>
      </c>
      <c r="N647" s="31" t="str">
        <f>IF(VLOOKUP($A647,'SAP- FACT'!$A:$AE,15,0)=0,"PEN","USD")</f>
        <v>PEN</v>
      </c>
      <c r="O647" s="31" t="str">
        <f>VLOOKUP($A647,'SAP- FACT'!$A:$AE,4,0)</f>
        <v>Juntoz - CONTADO / CASH - PE 3653 JUNTOZ 240722000104-001 Basado en Entregas</v>
      </c>
    </row>
    <row r="648" spans="1:15" x14ac:dyDescent="0.2">
      <c r="A648" s="31">
        <f t="shared" si="10"/>
        <v>647</v>
      </c>
      <c r="B648" s="31" t="str">
        <f>VLOOKUP($A648,'SAP- FACT'!$A:$AE,12,0)</f>
        <v>MORALES QUISPE,BRAYAN RENATO</v>
      </c>
      <c r="C648" s="31" t="str">
        <f>VLOOKUP($A648,'SAP- FACT'!$A:$AE,2,0)</f>
        <v>B010-00019346</v>
      </c>
      <c r="D648" s="31" t="str">
        <f>VLOOKUP($A648,'SAP- FACT'!$A:$AE,2,0)</f>
        <v>B010-00019346</v>
      </c>
      <c r="E648" s="32">
        <v>45566</v>
      </c>
      <c r="F648" s="32">
        <f>VLOOKUP($A648,'SAP- FACT'!$A:$AE,5,0)</f>
        <v>45468</v>
      </c>
      <c r="G648" s="32">
        <f>VLOOKUP($A648,'SAP- FACT'!$A:$AE,19,0)</f>
        <v>45468</v>
      </c>
      <c r="H648" s="31" t="s">
        <v>8512</v>
      </c>
      <c r="I648" s="31" t="str">
        <f>VLOOKUP($A648,'SAP- FACT'!$A:$AE,3,0)</f>
        <v>Boleta</v>
      </c>
      <c r="J648" s="31" t="str">
        <f>IF(VLOOKUP($A648,'SAP- FACT'!$A:$AE,15,0)=0,"PEN","USD")</f>
        <v>PEN</v>
      </c>
      <c r="K648" s="31" t="s">
        <v>8499</v>
      </c>
      <c r="L648" s="31">
        <v>1</v>
      </c>
      <c r="M648" s="33">
        <f>IF(J648="PEN",VLOOKUP($A648,'SAP- FACT'!$A:$AE,14,0),VLOOKUP($A648,'SAP- FACT'!$A:$AE,15,0))</f>
        <v>68.14</v>
      </c>
      <c r="N648" s="31" t="str">
        <f>IF(VLOOKUP($A648,'SAP- FACT'!$A:$AE,15,0)=0,"PEN","USD")</f>
        <v>PEN</v>
      </c>
      <c r="O648" s="31" t="str">
        <f>VLOOKUP($A648,'SAP- FACT'!$A:$AE,4,0)</f>
        <v>Ripley - CONTADO / CASH - PE 3067 RIPLEY Basado en Entregas 09-0007-00001033</v>
      </c>
    </row>
    <row r="649" spans="1:15" x14ac:dyDescent="0.2">
      <c r="A649" s="31">
        <f t="shared" si="10"/>
        <v>648</v>
      </c>
      <c r="B649" s="31" t="str">
        <f>VLOOKUP($A649,'SAP- FACT'!$A:$AE,12,0)</f>
        <v>DIAZ FLORES,JORGE LUIS</v>
      </c>
      <c r="C649" s="31" t="str">
        <f>VLOOKUP($A649,'SAP- FACT'!$A:$AE,2,0)</f>
        <v>B010-00019436</v>
      </c>
      <c r="D649" s="31" t="str">
        <f>VLOOKUP($A649,'SAP- FACT'!$A:$AE,2,0)</f>
        <v>B010-00019436</v>
      </c>
      <c r="E649" s="32">
        <v>45566</v>
      </c>
      <c r="F649" s="32">
        <f>VLOOKUP($A649,'SAP- FACT'!$A:$AE,5,0)</f>
        <v>45478</v>
      </c>
      <c r="G649" s="32">
        <f>VLOOKUP($A649,'SAP- FACT'!$A:$AE,19,0)</f>
        <v>45478</v>
      </c>
      <c r="H649" s="31" t="s">
        <v>8512</v>
      </c>
      <c r="I649" s="31" t="str">
        <f>VLOOKUP($A649,'SAP- FACT'!$A:$AE,3,0)</f>
        <v>Boleta</v>
      </c>
      <c r="J649" s="31" t="str">
        <f>IF(VLOOKUP($A649,'SAP- FACT'!$A:$AE,15,0)=0,"PEN","USD")</f>
        <v>PEN</v>
      </c>
      <c r="K649" s="31" t="s">
        <v>8499</v>
      </c>
      <c r="L649" s="31">
        <v>1</v>
      </c>
      <c r="M649" s="33">
        <f>IF(J649="PEN",VLOOKUP($A649,'SAP- FACT'!$A:$AE,14,0),VLOOKUP($A649,'SAP- FACT'!$A:$AE,15,0))</f>
        <v>68.430000000000007</v>
      </c>
      <c r="N649" s="31" t="str">
        <f>IF(VLOOKUP($A649,'SAP- FACT'!$A:$AE,15,0)=0,"PEN","USD")</f>
        <v>PEN</v>
      </c>
      <c r="O649" s="31" t="str">
        <f>VLOOKUP($A649,'SAP- FACT'!$A:$AE,4,0)</f>
        <v>Ripley - CONTADO / CASH - PE 3297 RIPLEY n.º 6697056301-A Basado en Entregas</v>
      </c>
    </row>
    <row r="650" spans="1:15" x14ac:dyDescent="0.2">
      <c r="A650" s="31">
        <f t="shared" si="10"/>
        <v>649</v>
      </c>
      <c r="B650" s="31" t="str">
        <f>VLOOKUP($A650,'SAP- FACT'!$A:$AE,12,0)</f>
        <v>DIAZ FLORES,JORGE LUIS</v>
      </c>
      <c r="C650" s="31" t="str">
        <f>VLOOKUP($A650,'SAP- FACT'!$A:$AE,2,0)</f>
        <v>B010-00019219</v>
      </c>
      <c r="D650" s="31" t="str">
        <f>VLOOKUP($A650,'SAP- FACT'!$A:$AE,2,0)</f>
        <v>B010-00019219</v>
      </c>
      <c r="E650" s="32">
        <v>45566</v>
      </c>
      <c r="F650" s="32">
        <f>VLOOKUP($A650,'SAP- FACT'!$A:$AE,5,0)</f>
        <v>45453</v>
      </c>
      <c r="G650" s="32">
        <f>VLOOKUP($A650,'SAP- FACT'!$A:$AE,19,0)</f>
        <v>45453</v>
      </c>
      <c r="H650" s="31" t="s">
        <v>8512</v>
      </c>
      <c r="I650" s="31" t="str">
        <f>VLOOKUP($A650,'SAP- FACT'!$A:$AE,3,0)</f>
        <v>Boleta</v>
      </c>
      <c r="J650" s="31" t="str">
        <f>IF(VLOOKUP($A650,'SAP- FACT'!$A:$AE,15,0)=0,"PEN","USD")</f>
        <v>PEN</v>
      </c>
      <c r="K650" s="31" t="s">
        <v>8499</v>
      </c>
      <c r="L650" s="31">
        <v>1</v>
      </c>
      <c r="M650" s="33">
        <f>IF(J650="PEN",VLOOKUP($A650,'SAP- FACT'!$A:$AE,14,0),VLOOKUP($A650,'SAP- FACT'!$A:$AE,15,0))</f>
        <v>68.430000000000007</v>
      </c>
      <c r="N650" s="31" t="str">
        <f>IF(VLOOKUP($A650,'SAP- FACT'!$A:$AE,15,0)=0,"PEN","USD")</f>
        <v>PEN</v>
      </c>
      <c r="O650" s="31" t="str">
        <f>VLOOKUP($A650,'SAP- FACT'!$A:$AE,4,0)</f>
        <v>Ripley - CONTADO / CASH - PE 2835 RIPLEY Basado en Entregas 09-0007-00000817</v>
      </c>
    </row>
    <row r="651" spans="1:15" x14ac:dyDescent="0.2">
      <c r="A651" s="31">
        <f t="shared" si="10"/>
        <v>650</v>
      </c>
      <c r="B651" s="31" t="str">
        <f>VLOOKUP($A651,'SAP- FACT'!$A:$AE,12,0)</f>
        <v>SÁNCHEZ ARAGÓN  ROCÍO VERÓNICA</v>
      </c>
      <c r="C651" s="31" t="str">
        <f>VLOOKUP($A651,'SAP- FACT'!$A:$AE,2,0)</f>
        <v>B010-00020009</v>
      </c>
      <c r="D651" s="31" t="str">
        <f>VLOOKUP($A651,'SAP- FACT'!$A:$AE,2,0)</f>
        <v>B010-00020009</v>
      </c>
      <c r="E651" s="32">
        <v>45566</v>
      </c>
      <c r="F651" s="32">
        <f>VLOOKUP($A651,'SAP- FACT'!$A:$AE,5,0)</f>
        <v>45519</v>
      </c>
      <c r="G651" s="32">
        <f>VLOOKUP($A651,'SAP- FACT'!$A:$AE,19,0)</f>
        <v>45519</v>
      </c>
      <c r="H651" s="31" t="s">
        <v>8512</v>
      </c>
      <c r="I651" s="31" t="str">
        <f>VLOOKUP($A651,'SAP- FACT'!$A:$AE,3,0)</f>
        <v>Boleta</v>
      </c>
      <c r="J651" s="31" t="str">
        <f>IF(VLOOKUP($A651,'SAP- FACT'!$A:$AE,15,0)=0,"PEN","USD")</f>
        <v>PEN</v>
      </c>
      <c r="K651" s="31" t="s">
        <v>8499</v>
      </c>
      <c r="L651" s="31">
        <v>1</v>
      </c>
      <c r="M651" s="33">
        <f>IF(J651="PEN",VLOOKUP($A651,'SAP- FACT'!$A:$AE,14,0),VLOOKUP($A651,'SAP- FACT'!$A:$AE,15,0))</f>
        <v>68.95</v>
      </c>
      <c r="N651" s="31" t="str">
        <f>IF(VLOOKUP($A651,'SAP- FACT'!$A:$AE,15,0)=0,"PEN","USD")</f>
        <v>PEN</v>
      </c>
      <c r="O651" s="31" t="str">
        <f>VLOOKUP($A651,'SAP- FACT'!$A:$AE,4,0)</f>
        <v>Ecom - CONTADO / CASH - PE 4149 TEL: 998518056 ENVÍO Basado en Entregas 09</v>
      </c>
    </row>
    <row r="652" spans="1:15" x14ac:dyDescent="0.2">
      <c r="A652" s="31">
        <f t="shared" si="10"/>
        <v>651</v>
      </c>
      <c r="B652" s="31" t="str">
        <f>VLOOKUP($A652,'SAP- FACT'!$A:$AE,12,0)</f>
        <v>ALVA SANDOVAL,NELIDA MILAGROS</v>
      </c>
      <c r="C652" s="31" t="str">
        <f>VLOOKUP($A652,'SAP- FACT'!$A:$AE,2,0)</f>
        <v>B010-00018193</v>
      </c>
      <c r="D652" s="31" t="str">
        <f>VLOOKUP($A652,'SAP- FACT'!$A:$AE,2,0)</f>
        <v>B010-00018193</v>
      </c>
      <c r="E652" s="32">
        <v>45566</v>
      </c>
      <c r="F652" s="32">
        <f>VLOOKUP($A652,'SAP- FACT'!$A:$AE,5,0)</f>
        <v>45365</v>
      </c>
      <c r="G652" s="32">
        <f>VLOOKUP($A652,'SAP- FACT'!$A:$AE,19,0)</f>
        <v>45365</v>
      </c>
      <c r="H652" s="31" t="s">
        <v>8512</v>
      </c>
      <c r="I652" s="31" t="str">
        <f>VLOOKUP($A652,'SAP- FACT'!$A:$AE,3,0)</f>
        <v>Boleta</v>
      </c>
      <c r="J652" s="31" t="str">
        <f>IF(VLOOKUP($A652,'SAP- FACT'!$A:$AE,15,0)=0,"PEN","USD")</f>
        <v>PEN</v>
      </c>
      <c r="K652" s="31" t="s">
        <v>8499</v>
      </c>
      <c r="L652" s="31">
        <v>1</v>
      </c>
      <c r="M652" s="33">
        <f>IF(J652="PEN",VLOOKUP($A652,'SAP- FACT'!$A:$AE,14,0),VLOOKUP($A652,'SAP- FACT'!$A:$AE,15,0))</f>
        <v>69.5</v>
      </c>
      <c r="N652" s="31" t="str">
        <f>IF(VLOOKUP($A652,'SAP- FACT'!$A:$AE,15,0)=0,"PEN","USD")</f>
        <v>PEN</v>
      </c>
      <c r="O652" s="31" t="str">
        <f>VLOOKUP($A652,'SAP- FACT'!$A:$AE,4,0)</f>
        <v>Venta Asistida - CONTADO / CASH - PE 1218 TEL: 980491256 Basado en Entregas 09-0010-</v>
      </c>
    </row>
    <row r="653" spans="1:15" x14ac:dyDescent="0.2">
      <c r="A653" s="31">
        <f t="shared" si="10"/>
        <v>652</v>
      </c>
      <c r="B653" s="31" t="str">
        <f>VLOOKUP($A653,'SAP- FACT'!$A:$AE,12,0)</f>
        <v>LARA RAMOS,LESLYE SHIARA</v>
      </c>
      <c r="C653" s="31" t="str">
        <f>VLOOKUP($A653,'SAP- FACT'!$A:$AE,2,0)</f>
        <v>B010-00018767</v>
      </c>
      <c r="D653" s="31" t="str">
        <f>VLOOKUP($A653,'SAP- FACT'!$A:$AE,2,0)</f>
        <v>B010-00018767</v>
      </c>
      <c r="E653" s="32">
        <v>45566</v>
      </c>
      <c r="F653" s="32">
        <f>VLOOKUP($A653,'SAP- FACT'!$A:$AE,5,0)</f>
        <v>45415</v>
      </c>
      <c r="G653" s="32">
        <f>VLOOKUP($A653,'SAP- FACT'!$A:$AE,19,0)</f>
        <v>45415</v>
      </c>
      <c r="H653" s="31" t="s">
        <v>8512</v>
      </c>
      <c r="I653" s="31" t="str">
        <f>VLOOKUP($A653,'SAP- FACT'!$A:$AE,3,0)</f>
        <v>Boleta</v>
      </c>
      <c r="J653" s="31" t="str">
        <f>IF(VLOOKUP($A653,'SAP- FACT'!$A:$AE,15,0)=0,"PEN","USD")</f>
        <v>PEN</v>
      </c>
      <c r="K653" s="31" t="s">
        <v>8499</v>
      </c>
      <c r="L653" s="31">
        <v>1</v>
      </c>
      <c r="M653" s="33">
        <f>IF(J653="PEN",VLOOKUP($A653,'SAP- FACT'!$A:$AE,14,0),VLOOKUP($A653,'SAP- FACT'!$A:$AE,15,0))</f>
        <v>70.2</v>
      </c>
      <c r="N653" s="31" t="str">
        <f>IF(VLOOKUP($A653,'SAP- FACT'!$A:$AE,15,0)=0,"PEN","USD")</f>
        <v>PEN</v>
      </c>
      <c r="O653" s="31" t="str">
        <f>VLOOKUP($A653,'SAP- FACT'!$A:$AE,4,0)</f>
        <v>Falabella - CONTADO / CASH - PE 2125 FALABELLA Basado en Entregas 09-0007-00000</v>
      </c>
    </row>
    <row r="654" spans="1:15" x14ac:dyDescent="0.2">
      <c r="A654" s="31">
        <f t="shared" si="10"/>
        <v>653</v>
      </c>
      <c r="B654" s="31" t="str">
        <f>VLOOKUP($A654,'SAP- FACT'!$A:$AE,12,0)</f>
        <v>DEL SANTE PINILLOS,SEBASTIAN X</v>
      </c>
      <c r="C654" s="31" t="str">
        <f>VLOOKUP($A654,'SAP- FACT'!$A:$AE,2,0)</f>
        <v>B010-00018378</v>
      </c>
      <c r="D654" s="31" t="str">
        <f>VLOOKUP($A654,'SAP- FACT'!$A:$AE,2,0)</f>
        <v>B010-00018378</v>
      </c>
      <c r="E654" s="32">
        <v>45566</v>
      </c>
      <c r="F654" s="32">
        <f>VLOOKUP($A654,'SAP- FACT'!$A:$AE,5,0)</f>
        <v>45384</v>
      </c>
      <c r="G654" s="32">
        <f>VLOOKUP($A654,'SAP- FACT'!$A:$AE,19,0)</f>
        <v>45384</v>
      </c>
      <c r="H654" s="31" t="s">
        <v>8512</v>
      </c>
      <c r="I654" s="31" t="str">
        <f>VLOOKUP($A654,'SAP- FACT'!$A:$AE,3,0)</f>
        <v>Boleta</v>
      </c>
      <c r="J654" s="31" t="str">
        <f>IF(VLOOKUP($A654,'SAP- FACT'!$A:$AE,15,0)=0,"PEN","USD")</f>
        <v>PEN</v>
      </c>
      <c r="K654" s="31" t="s">
        <v>8499</v>
      </c>
      <c r="L654" s="31">
        <v>1</v>
      </c>
      <c r="M654" s="33">
        <f>IF(J654="PEN",VLOOKUP($A654,'SAP- FACT'!$A:$AE,14,0),VLOOKUP($A654,'SAP- FACT'!$A:$AE,15,0))</f>
        <v>70.2</v>
      </c>
      <c r="N654" s="31" t="str">
        <f>IF(VLOOKUP($A654,'SAP- FACT'!$A:$AE,15,0)=0,"PEN","USD")</f>
        <v>PEN</v>
      </c>
      <c r="O654" s="31" t="str">
        <f>VLOOKUP($A654,'SAP- FACT'!$A:$AE,4,0)</f>
        <v>Falabella - CONTADO / CASH - PE 1494 FALABELLA Basado en Entregas 09-0010-00059</v>
      </c>
    </row>
    <row r="655" spans="1:15" x14ac:dyDescent="0.2">
      <c r="A655" s="31">
        <f t="shared" si="10"/>
        <v>654</v>
      </c>
      <c r="B655" s="31" t="str">
        <f>VLOOKUP($A655,'SAP- FACT'!$A:$AE,12,0)</f>
        <v>MAGUIÑA RAMIREZ,MARIA PAULA</v>
      </c>
      <c r="C655" s="31" t="str">
        <f>VLOOKUP($A655,'SAP- FACT'!$A:$AE,2,0)</f>
        <v>B010-00019457</v>
      </c>
      <c r="D655" s="31" t="str">
        <f>VLOOKUP($A655,'SAP- FACT'!$A:$AE,2,0)</f>
        <v>B010-00019457</v>
      </c>
      <c r="E655" s="32">
        <v>45566</v>
      </c>
      <c r="F655" s="32">
        <f>VLOOKUP($A655,'SAP- FACT'!$A:$AE,5,0)</f>
        <v>45482</v>
      </c>
      <c r="G655" s="32">
        <f>VLOOKUP($A655,'SAP- FACT'!$A:$AE,19,0)</f>
        <v>45482</v>
      </c>
      <c r="H655" s="31" t="s">
        <v>8512</v>
      </c>
      <c r="I655" s="31" t="str">
        <f>VLOOKUP($A655,'SAP- FACT'!$A:$AE,3,0)</f>
        <v>Boleta</v>
      </c>
      <c r="J655" s="31" t="str">
        <f>IF(VLOOKUP($A655,'SAP- FACT'!$A:$AE,15,0)=0,"PEN","USD")</f>
        <v>PEN</v>
      </c>
      <c r="K655" s="31" t="s">
        <v>8499</v>
      </c>
      <c r="L655" s="31">
        <v>1</v>
      </c>
      <c r="M655" s="33">
        <f>IF(J655="PEN",VLOOKUP($A655,'SAP- FACT'!$A:$AE,14,0),VLOOKUP($A655,'SAP- FACT'!$A:$AE,15,0))</f>
        <v>70.2</v>
      </c>
      <c r="N655" s="31" t="str">
        <f>IF(VLOOKUP($A655,'SAP- FACT'!$A:$AE,15,0)=0,"PEN","USD")</f>
        <v>PEN</v>
      </c>
      <c r="O655" s="31" t="str">
        <f>VLOOKUP($A655,'SAP- FACT'!$A:$AE,4,0)</f>
        <v>Falabella - CONTADO / CASH - PE 3325 FALABELLA No 2510162660 Basado en Entregas</v>
      </c>
    </row>
    <row r="656" spans="1:15" x14ac:dyDescent="0.2">
      <c r="A656" s="31">
        <f t="shared" si="10"/>
        <v>655</v>
      </c>
      <c r="B656" s="31" t="str">
        <f>VLOOKUP($A656,'SAP- FACT'!$A:$AE,12,0)</f>
        <v>TABOADA CORDOVA,LEANDRA DALY</v>
      </c>
      <c r="C656" s="31" t="str">
        <f>VLOOKUP($A656,'SAP- FACT'!$A:$AE,2,0)</f>
        <v>B010-00017590</v>
      </c>
      <c r="D656" s="31" t="str">
        <f>VLOOKUP($A656,'SAP- FACT'!$A:$AE,2,0)</f>
        <v>B010-00017590</v>
      </c>
      <c r="E656" s="32">
        <v>45566</v>
      </c>
      <c r="F656" s="32">
        <f>VLOOKUP($A656,'SAP- FACT'!$A:$AE,5,0)</f>
        <v>45300</v>
      </c>
      <c r="G656" s="32">
        <f>VLOOKUP($A656,'SAP- FACT'!$A:$AE,19,0)</f>
        <v>45300</v>
      </c>
      <c r="H656" s="31" t="s">
        <v>8512</v>
      </c>
      <c r="I656" s="31" t="str">
        <f>VLOOKUP($A656,'SAP- FACT'!$A:$AE,3,0)</f>
        <v>Boleta</v>
      </c>
      <c r="J656" s="31" t="str">
        <f>IF(VLOOKUP($A656,'SAP- FACT'!$A:$AE,15,0)=0,"PEN","USD")</f>
        <v>PEN</v>
      </c>
      <c r="K656" s="31" t="s">
        <v>8499</v>
      </c>
      <c r="L656" s="31">
        <v>1</v>
      </c>
      <c r="M656" s="33">
        <f>IF(J656="PEN",VLOOKUP($A656,'SAP- FACT'!$A:$AE,14,0),VLOOKUP($A656,'SAP- FACT'!$A:$AE,15,0))</f>
        <v>70.38</v>
      </c>
      <c r="N656" s="31" t="str">
        <f>IF(VLOOKUP($A656,'SAP- FACT'!$A:$AE,15,0)=0,"PEN","USD")</f>
        <v>PEN</v>
      </c>
      <c r="O656" s="31" t="str">
        <f>VLOOKUP($A656,'SAP- FACT'!$A:$AE,4,0)</f>
        <v>Promart - Intercorp - CONTADO / CASH - PE 0068 PROMART Basado en Entregas 09-0010-0005829</v>
      </c>
    </row>
    <row r="657" spans="1:15" x14ac:dyDescent="0.2">
      <c r="A657" s="31">
        <f t="shared" si="10"/>
        <v>656</v>
      </c>
      <c r="B657" s="31" t="str">
        <f>VLOOKUP($A657,'SAP- FACT'!$A:$AE,12,0)</f>
        <v>ROBINSON TANGUIS,JAVIER ERNESTO</v>
      </c>
      <c r="C657" s="31" t="str">
        <f>VLOOKUP($A657,'SAP- FACT'!$A:$AE,2,0)</f>
        <v>B010-00019954</v>
      </c>
      <c r="D657" s="31" t="str">
        <f>VLOOKUP($A657,'SAP- FACT'!$A:$AE,2,0)</f>
        <v>B010-00019954</v>
      </c>
      <c r="E657" s="32">
        <v>45566</v>
      </c>
      <c r="F657" s="32">
        <f>VLOOKUP($A657,'SAP- FACT'!$A:$AE,5,0)</f>
        <v>45516</v>
      </c>
      <c r="G657" s="32">
        <f>VLOOKUP($A657,'SAP- FACT'!$A:$AE,19,0)</f>
        <v>45516</v>
      </c>
      <c r="H657" s="31" t="s">
        <v>8512</v>
      </c>
      <c r="I657" s="31" t="str">
        <f>VLOOKUP($A657,'SAP- FACT'!$A:$AE,3,0)</f>
        <v>Boleta</v>
      </c>
      <c r="J657" s="31" t="str">
        <f>IF(VLOOKUP($A657,'SAP- FACT'!$A:$AE,15,0)=0,"PEN","USD")</f>
        <v>PEN</v>
      </c>
      <c r="K657" s="31" t="s">
        <v>8499</v>
      </c>
      <c r="L657" s="31">
        <v>1</v>
      </c>
      <c r="M657" s="33">
        <f>IF(J657="PEN",VLOOKUP($A657,'SAP- FACT'!$A:$AE,14,0),VLOOKUP($A657,'SAP- FACT'!$A:$AE,15,0))</f>
        <v>70.709999999999994</v>
      </c>
      <c r="N657" s="31" t="str">
        <f>IF(VLOOKUP($A657,'SAP- FACT'!$A:$AE,15,0)=0,"PEN","USD")</f>
        <v>PEN</v>
      </c>
      <c r="O657" s="31" t="str">
        <f>VLOOKUP($A657,'SAP- FACT'!$A:$AE,4,0)</f>
        <v>Ripley - CONTADO / CASH - PE 4045 RIPLEY n.º 6768740501-A Basado en Entregas</v>
      </c>
    </row>
    <row r="658" spans="1:15" x14ac:dyDescent="0.2">
      <c r="A658" s="31">
        <f t="shared" si="10"/>
        <v>657</v>
      </c>
      <c r="B658" s="31" t="str">
        <f>VLOOKUP($A658,'SAP- FACT'!$A:$AE,12,0)</f>
        <v>LAU IBARGÜEN,PEDRO ALFREDO</v>
      </c>
      <c r="C658" s="31" t="str">
        <f>VLOOKUP($A658,'SAP- FACT'!$A:$AE,2,0)</f>
        <v>B010-00020552</v>
      </c>
      <c r="D658" s="31" t="str">
        <f>VLOOKUP($A658,'SAP- FACT'!$A:$AE,2,0)</f>
        <v>B010-00020552</v>
      </c>
      <c r="E658" s="32">
        <v>45566</v>
      </c>
      <c r="F658" s="32">
        <f>VLOOKUP($A658,'SAP- FACT'!$A:$AE,5,0)</f>
        <v>45565</v>
      </c>
      <c r="G658" s="32">
        <f>VLOOKUP($A658,'SAP- FACT'!$A:$AE,19,0)</f>
        <v>45565</v>
      </c>
      <c r="H658" s="31" t="s">
        <v>8512</v>
      </c>
      <c r="I658" s="31" t="str">
        <f>VLOOKUP($A658,'SAP- FACT'!$A:$AE,3,0)</f>
        <v>Boleta</v>
      </c>
      <c r="J658" s="31" t="str">
        <f>IF(VLOOKUP($A658,'SAP- FACT'!$A:$AE,15,0)=0,"PEN","USD")</f>
        <v>PEN</v>
      </c>
      <c r="K658" s="31" t="s">
        <v>8499</v>
      </c>
      <c r="L658" s="31">
        <v>1</v>
      </c>
      <c r="M658" s="33">
        <f>IF(J658="PEN",VLOOKUP($A658,'SAP- FACT'!$A:$AE,14,0),VLOOKUP($A658,'SAP- FACT'!$A:$AE,15,0))</f>
        <v>71</v>
      </c>
      <c r="N658" s="31" t="str">
        <f>IF(VLOOKUP($A658,'SAP- FACT'!$A:$AE,15,0)=0,"PEN","USD")</f>
        <v>PEN</v>
      </c>
      <c r="O658" s="31" t="str">
        <f>VLOOKUP($A658,'SAP- FACT'!$A:$AE,4,0)</f>
        <v>Juntoz - CONTADO / CASH - PE 5161 JUNTOZ 240928000051-001 Basado en Entregas</v>
      </c>
    </row>
    <row r="659" spans="1:15" x14ac:dyDescent="0.2">
      <c r="A659" s="31">
        <f t="shared" si="10"/>
        <v>658</v>
      </c>
      <c r="B659" s="31" t="str">
        <f>VLOOKUP($A659,'SAP- FACT'!$A:$AE,12,0)</f>
        <v>PASETA JESUS</v>
      </c>
      <c r="C659" s="31" t="str">
        <f>VLOOKUP($A659,'SAP- FACT'!$A:$AE,2,0)</f>
        <v>B010-00018737</v>
      </c>
      <c r="D659" s="31" t="str">
        <f>VLOOKUP($A659,'SAP- FACT'!$A:$AE,2,0)</f>
        <v>B010-00018737</v>
      </c>
      <c r="E659" s="32">
        <v>45566</v>
      </c>
      <c r="F659" s="32">
        <f>VLOOKUP($A659,'SAP- FACT'!$A:$AE,5,0)</f>
        <v>45412</v>
      </c>
      <c r="G659" s="32">
        <f>VLOOKUP($A659,'SAP- FACT'!$A:$AE,19,0)</f>
        <v>45412</v>
      </c>
      <c r="H659" s="31" t="s">
        <v>8512</v>
      </c>
      <c r="I659" s="31" t="str">
        <f>VLOOKUP($A659,'SAP- FACT'!$A:$AE,3,0)</f>
        <v>Boleta</v>
      </c>
      <c r="J659" s="31" t="str">
        <f>IF(VLOOKUP($A659,'SAP- FACT'!$A:$AE,15,0)=0,"PEN","USD")</f>
        <v>PEN</v>
      </c>
      <c r="K659" s="31" t="s">
        <v>8499</v>
      </c>
      <c r="L659" s="31">
        <v>1</v>
      </c>
      <c r="M659" s="33">
        <f>IF(J659="PEN",VLOOKUP($A659,'SAP- FACT'!$A:$AE,14,0),VLOOKUP($A659,'SAP- FACT'!$A:$AE,15,0))</f>
        <v>71.099999999999994</v>
      </c>
      <c r="N659" s="31" t="str">
        <f>IF(VLOOKUP($A659,'SAP- FACT'!$A:$AE,15,0)=0,"PEN","USD")</f>
        <v>PEN</v>
      </c>
      <c r="O659" s="31" t="str">
        <f>VLOOKUP($A659,'SAP- FACT'!$A:$AE,4,0)</f>
        <v>Ecom - CONTADO / CASH - PE 2098 TEL: 998257145 Basado en Pedidos de client</v>
      </c>
    </row>
    <row r="660" spans="1:15" x14ac:dyDescent="0.2">
      <c r="A660" s="31">
        <f t="shared" si="10"/>
        <v>659</v>
      </c>
      <c r="B660" s="31" t="str">
        <f>VLOOKUP($A660,'SAP- FACT'!$A:$AE,12,0)</f>
        <v>PALMADERA ITURRIZAGA,LITA</v>
      </c>
      <c r="C660" s="31" t="str">
        <f>VLOOKUP($A660,'SAP- FACT'!$A:$AE,2,0)</f>
        <v>B010-00018704</v>
      </c>
      <c r="D660" s="31" t="str">
        <f>VLOOKUP($A660,'SAP- FACT'!$A:$AE,2,0)</f>
        <v>B010-00018704</v>
      </c>
      <c r="E660" s="32">
        <v>45566</v>
      </c>
      <c r="F660" s="32">
        <f>VLOOKUP($A660,'SAP- FACT'!$A:$AE,5,0)</f>
        <v>45411</v>
      </c>
      <c r="G660" s="32">
        <f>VLOOKUP($A660,'SAP- FACT'!$A:$AE,19,0)</f>
        <v>45411</v>
      </c>
      <c r="H660" s="31" t="s">
        <v>8512</v>
      </c>
      <c r="I660" s="31" t="str">
        <f>VLOOKUP($A660,'SAP- FACT'!$A:$AE,3,0)</f>
        <v>Boleta</v>
      </c>
      <c r="J660" s="31" t="str">
        <f>IF(VLOOKUP($A660,'SAP- FACT'!$A:$AE,15,0)=0,"PEN","USD")</f>
        <v>PEN</v>
      </c>
      <c r="K660" s="31" t="s">
        <v>8499</v>
      </c>
      <c r="L660" s="31">
        <v>1</v>
      </c>
      <c r="M660" s="33">
        <f>IF(J660="PEN",VLOOKUP($A660,'SAP- FACT'!$A:$AE,14,0),VLOOKUP($A660,'SAP- FACT'!$A:$AE,15,0))</f>
        <v>71.260000000000005</v>
      </c>
      <c r="N660" s="31" t="str">
        <f>IF(VLOOKUP($A660,'SAP- FACT'!$A:$AE,15,0)=0,"PEN","USD")</f>
        <v>PEN</v>
      </c>
      <c r="O660" s="31" t="str">
        <f>VLOOKUP($A660,'SAP- FACT'!$A:$AE,4,0)</f>
        <v>Ripley - CONTADO / CASH - PE 2041 RIPLEY Basado en Entregas 09-0007-00000102</v>
      </c>
    </row>
    <row r="661" spans="1:15" x14ac:dyDescent="0.2">
      <c r="A661" s="31">
        <f t="shared" si="10"/>
        <v>660</v>
      </c>
      <c r="B661" s="31" t="str">
        <f>VLOOKUP($A661,'SAP- FACT'!$A:$AE,12,0)</f>
        <v>Diaz Garcia Lidia</v>
      </c>
      <c r="C661" s="31" t="str">
        <f>VLOOKUP($A661,'SAP- FACT'!$A:$AE,2,0)</f>
        <v>B010-00018909</v>
      </c>
      <c r="D661" s="31" t="str">
        <f>VLOOKUP($A661,'SAP- FACT'!$A:$AE,2,0)</f>
        <v>B010-00018909</v>
      </c>
      <c r="E661" s="32">
        <v>45566</v>
      </c>
      <c r="F661" s="32">
        <f>VLOOKUP($A661,'SAP- FACT'!$A:$AE,5,0)</f>
        <v>45433</v>
      </c>
      <c r="G661" s="32">
        <f>VLOOKUP($A661,'SAP- FACT'!$A:$AE,19,0)</f>
        <v>45433</v>
      </c>
      <c r="H661" s="31" t="s">
        <v>8512</v>
      </c>
      <c r="I661" s="31" t="str">
        <f>VLOOKUP($A661,'SAP- FACT'!$A:$AE,3,0)</f>
        <v>Boleta</v>
      </c>
      <c r="J661" s="31" t="str">
        <f>IF(VLOOKUP($A661,'SAP- FACT'!$A:$AE,15,0)=0,"PEN","USD")</f>
        <v>PEN</v>
      </c>
      <c r="K661" s="31" t="s">
        <v>8499</v>
      </c>
      <c r="L661" s="31">
        <v>1</v>
      </c>
      <c r="M661" s="33">
        <f>IF(J661="PEN",VLOOKUP($A661,'SAP- FACT'!$A:$AE,14,0),VLOOKUP($A661,'SAP- FACT'!$A:$AE,15,0))</f>
        <v>71.260000000000005</v>
      </c>
      <c r="N661" s="31" t="str">
        <f>IF(VLOOKUP($A661,'SAP- FACT'!$A:$AE,15,0)=0,"PEN","USD")</f>
        <v>PEN</v>
      </c>
      <c r="O661" s="31" t="str">
        <f>VLOOKUP($A661,'SAP- FACT'!$A:$AE,4,0)</f>
        <v>Ripley - CONTADO / CASH - PE 2446 RIPLEY Basado en Entregas 09-0007-00000469</v>
      </c>
    </row>
    <row r="662" spans="1:15" x14ac:dyDescent="0.2">
      <c r="A662" s="31">
        <f t="shared" si="10"/>
        <v>661</v>
      </c>
      <c r="B662" s="31" t="str">
        <f>VLOOKUP($A662,'SAP- FACT'!$A:$AE,12,0)</f>
        <v>MONTOYA HINOJOSA,CARMEN YADIRA</v>
      </c>
      <c r="C662" s="31" t="str">
        <f>VLOOKUP($A662,'SAP- FACT'!$A:$AE,2,0)</f>
        <v>B010-00018881</v>
      </c>
      <c r="D662" s="31" t="str">
        <f>VLOOKUP($A662,'SAP- FACT'!$A:$AE,2,0)</f>
        <v>B010-00018881</v>
      </c>
      <c r="E662" s="32">
        <v>45566</v>
      </c>
      <c r="F662" s="32">
        <f>VLOOKUP($A662,'SAP- FACT'!$A:$AE,5,0)</f>
        <v>45428</v>
      </c>
      <c r="G662" s="32">
        <f>VLOOKUP($A662,'SAP- FACT'!$A:$AE,19,0)</f>
        <v>45428</v>
      </c>
      <c r="H662" s="31" t="s">
        <v>8512</v>
      </c>
      <c r="I662" s="31" t="str">
        <f>VLOOKUP($A662,'SAP- FACT'!$A:$AE,3,0)</f>
        <v>Boleta</v>
      </c>
      <c r="J662" s="31" t="str">
        <f>IF(VLOOKUP($A662,'SAP- FACT'!$A:$AE,15,0)=0,"PEN","USD")</f>
        <v>PEN</v>
      </c>
      <c r="K662" s="31" t="s">
        <v>8499</v>
      </c>
      <c r="L662" s="31">
        <v>1</v>
      </c>
      <c r="M662" s="33">
        <f>IF(J662="PEN",VLOOKUP($A662,'SAP- FACT'!$A:$AE,14,0),VLOOKUP($A662,'SAP- FACT'!$A:$AE,15,0))</f>
        <v>71.260000000000005</v>
      </c>
      <c r="N662" s="31" t="str">
        <f>IF(VLOOKUP($A662,'SAP- FACT'!$A:$AE,15,0)=0,"PEN","USD")</f>
        <v>PEN</v>
      </c>
      <c r="O662" s="31" t="str">
        <f>VLOOKUP($A662,'SAP- FACT'!$A:$AE,4,0)</f>
        <v>Ripley - CONTADO / CASH - PE 2401 RIPLEY Basado en Entregas 09-0007-00000425</v>
      </c>
    </row>
    <row r="663" spans="1:15" x14ac:dyDescent="0.2">
      <c r="A663" s="31">
        <f t="shared" si="10"/>
        <v>662</v>
      </c>
      <c r="B663" s="31" t="str">
        <f>VLOOKUP($A663,'SAP- FACT'!$A:$AE,12,0)</f>
        <v>APAZA CHIPANA NELY MARIBEL</v>
      </c>
      <c r="C663" s="31" t="str">
        <f>VLOOKUP($A663,'SAP- FACT'!$A:$AE,2,0)</f>
        <v>B010-00018214</v>
      </c>
      <c r="D663" s="31" t="str">
        <f>VLOOKUP($A663,'SAP- FACT'!$A:$AE,2,0)</f>
        <v>B010-00018214</v>
      </c>
      <c r="E663" s="32">
        <v>45566</v>
      </c>
      <c r="F663" s="32">
        <f>VLOOKUP($A663,'SAP- FACT'!$A:$AE,5,0)</f>
        <v>45369</v>
      </c>
      <c r="G663" s="32">
        <f>VLOOKUP($A663,'SAP- FACT'!$A:$AE,19,0)</f>
        <v>45369</v>
      </c>
      <c r="H663" s="31" t="s">
        <v>8512</v>
      </c>
      <c r="I663" s="31" t="str">
        <f>VLOOKUP($A663,'SAP- FACT'!$A:$AE,3,0)</f>
        <v>Boleta</v>
      </c>
      <c r="J663" s="31" t="str">
        <f>IF(VLOOKUP($A663,'SAP- FACT'!$A:$AE,15,0)=0,"PEN","USD")</f>
        <v>PEN</v>
      </c>
      <c r="K663" s="31" t="s">
        <v>8499</v>
      </c>
      <c r="L663" s="31">
        <v>1</v>
      </c>
      <c r="M663" s="33">
        <f>IF(J663="PEN",VLOOKUP($A663,'SAP- FACT'!$A:$AE,14,0),VLOOKUP($A663,'SAP- FACT'!$A:$AE,15,0))</f>
        <v>71.650000000000006</v>
      </c>
      <c r="N663" s="31" t="str">
        <f>IF(VLOOKUP($A663,'SAP- FACT'!$A:$AE,15,0)=0,"PEN","USD")</f>
        <v>PEN</v>
      </c>
      <c r="O663" s="31" t="str">
        <f>VLOOKUP($A663,'SAP- FACT'!$A:$AE,4,0)</f>
        <v>Ecom - CONTADO / CASH - PE 1254 TEL: 942794152 Basado en Pedidos de client</v>
      </c>
    </row>
    <row r="664" spans="1:15" x14ac:dyDescent="0.2">
      <c r="A664" s="31">
        <f t="shared" si="10"/>
        <v>663</v>
      </c>
      <c r="B664" s="31" t="str">
        <f>VLOOKUP($A664,'SAP- FACT'!$A:$AE,12,0)</f>
        <v>CAHUA DE LA CRUZ,ALEXA X</v>
      </c>
      <c r="C664" s="31" t="str">
        <f>VLOOKUP($A664,'SAP- FACT'!$A:$AE,2,0)</f>
        <v>B010-00019965</v>
      </c>
      <c r="D664" s="31" t="str">
        <f>VLOOKUP($A664,'SAP- FACT'!$A:$AE,2,0)</f>
        <v>B010-00019965</v>
      </c>
      <c r="E664" s="32">
        <v>45566</v>
      </c>
      <c r="F664" s="32">
        <f>VLOOKUP($A664,'SAP- FACT'!$A:$AE,5,0)</f>
        <v>45517</v>
      </c>
      <c r="G664" s="32">
        <f>VLOOKUP($A664,'SAP- FACT'!$A:$AE,19,0)</f>
        <v>45517</v>
      </c>
      <c r="H664" s="31" t="s">
        <v>8512</v>
      </c>
      <c r="I664" s="31" t="str">
        <f>VLOOKUP($A664,'SAP- FACT'!$A:$AE,3,0)</f>
        <v>Boleta</v>
      </c>
      <c r="J664" s="31" t="str">
        <f>IF(VLOOKUP($A664,'SAP- FACT'!$A:$AE,15,0)=0,"PEN","USD")</f>
        <v>PEN</v>
      </c>
      <c r="K664" s="31" t="s">
        <v>8499</v>
      </c>
      <c r="L664" s="31">
        <v>1</v>
      </c>
      <c r="M664" s="33">
        <f>IF(J664="PEN",VLOOKUP($A664,'SAP- FACT'!$A:$AE,14,0),VLOOKUP($A664,'SAP- FACT'!$A:$AE,15,0))</f>
        <v>71.66</v>
      </c>
      <c r="N664" s="31" t="str">
        <f>IF(VLOOKUP($A664,'SAP- FACT'!$A:$AE,15,0)=0,"PEN","USD")</f>
        <v>PEN</v>
      </c>
      <c r="O664" s="31" t="str">
        <f>VLOOKUP($A664,'SAP- FACT'!$A:$AE,4,0)</f>
        <v>Ecom - CONTADO / CASH - PE 4061 TEL: 948624563 ENVÍO Basado en Entregas 09</v>
      </c>
    </row>
    <row r="665" spans="1:15" x14ac:dyDescent="0.2">
      <c r="A665" s="31">
        <f t="shared" si="10"/>
        <v>664</v>
      </c>
      <c r="B665" s="31" t="str">
        <f>VLOOKUP($A665,'SAP- FACT'!$A:$AE,12,0)</f>
        <v>ZAMORA BORRERO,CAROLINA NORKA</v>
      </c>
      <c r="C665" s="31" t="str">
        <f>VLOOKUP($A665,'SAP- FACT'!$A:$AE,2,0)</f>
        <v>B010-00017096</v>
      </c>
      <c r="D665" s="31" t="str">
        <f>VLOOKUP($A665,'SAP- FACT'!$A:$AE,2,0)</f>
        <v>B010-00017096</v>
      </c>
      <c r="E665" s="32">
        <v>45566</v>
      </c>
      <c r="F665" s="32">
        <f>VLOOKUP($A665,'SAP- FACT'!$A:$AE,5,0)</f>
        <v>45281</v>
      </c>
      <c r="G665" s="32">
        <f>VLOOKUP($A665,'SAP- FACT'!$A:$AE,19,0)</f>
        <v>45281</v>
      </c>
      <c r="H665" s="31" t="s">
        <v>8512</v>
      </c>
      <c r="I665" s="31" t="str">
        <f>VLOOKUP($A665,'SAP- FACT'!$A:$AE,3,0)</f>
        <v>Boleta</v>
      </c>
      <c r="J665" s="31" t="str">
        <f>IF(VLOOKUP($A665,'SAP- FACT'!$A:$AE,15,0)=0,"PEN","USD")</f>
        <v>PEN</v>
      </c>
      <c r="K665" s="31" t="s">
        <v>8499</v>
      </c>
      <c r="L665" s="31">
        <v>1</v>
      </c>
      <c r="M665" s="33">
        <f>IF(J665="PEN",VLOOKUP($A665,'SAP- FACT'!$A:$AE,14,0),VLOOKUP($A665,'SAP- FACT'!$A:$AE,15,0))</f>
        <v>72.19</v>
      </c>
      <c r="N665" s="31" t="str">
        <f>IF(VLOOKUP($A665,'SAP- FACT'!$A:$AE,15,0)=0,"PEN","USD")</f>
        <v>PEN</v>
      </c>
      <c r="O665" s="31" t="str">
        <f>VLOOKUP($A665,'SAP- FACT'!$A:$AE,4,0)</f>
        <v>Falabella - CONTADO / CASH - PE 5452 FALABELLA Basado en Entregas 09-0010-00058</v>
      </c>
    </row>
    <row r="666" spans="1:15" x14ac:dyDescent="0.2">
      <c r="A666" s="31">
        <f t="shared" si="10"/>
        <v>665</v>
      </c>
      <c r="B666" s="31" t="str">
        <f>VLOOKUP($A666,'SAP- FACT'!$A:$AE,12,0)</f>
        <v>BURGA HINOSTROZA,ROBERTO ANTONIO</v>
      </c>
      <c r="C666" s="31" t="str">
        <f>VLOOKUP($A666,'SAP- FACT'!$A:$AE,2,0)</f>
        <v>B010-00019634</v>
      </c>
      <c r="D666" s="31" t="str">
        <f>VLOOKUP($A666,'SAP- FACT'!$A:$AE,2,0)</f>
        <v>B010-00019634</v>
      </c>
      <c r="E666" s="32">
        <v>45566</v>
      </c>
      <c r="F666" s="32">
        <f>VLOOKUP($A666,'SAP- FACT'!$A:$AE,5,0)</f>
        <v>45495</v>
      </c>
      <c r="G666" s="32">
        <f>VLOOKUP($A666,'SAP- FACT'!$A:$AE,19,0)</f>
        <v>45495</v>
      </c>
      <c r="H666" s="31" t="s">
        <v>8512</v>
      </c>
      <c r="I666" s="31" t="str">
        <f>VLOOKUP($A666,'SAP- FACT'!$A:$AE,3,0)</f>
        <v>Boleta</v>
      </c>
      <c r="J666" s="31" t="str">
        <f>IF(VLOOKUP($A666,'SAP- FACT'!$A:$AE,15,0)=0,"PEN","USD")</f>
        <v>PEN</v>
      </c>
      <c r="K666" s="31" t="s">
        <v>8499</v>
      </c>
      <c r="L666" s="31">
        <v>1</v>
      </c>
      <c r="M666" s="33">
        <f>IF(J666="PEN",VLOOKUP($A666,'SAP- FACT'!$A:$AE,14,0),VLOOKUP($A666,'SAP- FACT'!$A:$AE,15,0))</f>
        <v>72.72</v>
      </c>
      <c r="N666" s="31" t="str">
        <f>IF(VLOOKUP($A666,'SAP- FACT'!$A:$AE,15,0)=0,"PEN","USD")</f>
        <v>PEN</v>
      </c>
      <c r="O666" s="31" t="str">
        <f>VLOOKUP($A666,'SAP- FACT'!$A:$AE,4,0)</f>
        <v>Ecom - CONTADO / CASH - PE 3639 TEL: 997525619 RECOJO Basado en Pedidos de</v>
      </c>
    </row>
    <row r="667" spans="1:15" x14ac:dyDescent="0.2">
      <c r="A667" s="31">
        <f t="shared" si="10"/>
        <v>666</v>
      </c>
      <c r="B667" s="31" t="str">
        <f>VLOOKUP($A667,'SAP- FACT'!$A:$AE,12,0)</f>
        <v>CARNERO VILLANTOY,MARI MERCEDES</v>
      </c>
      <c r="C667" s="31" t="str">
        <f>VLOOKUP($A667,'SAP- FACT'!$A:$AE,2,0)</f>
        <v>B010-00018920</v>
      </c>
      <c r="D667" s="31" t="str">
        <f>VLOOKUP($A667,'SAP- FACT'!$A:$AE,2,0)</f>
        <v>B010-00018920</v>
      </c>
      <c r="E667" s="32">
        <v>45566</v>
      </c>
      <c r="F667" s="32">
        <f>VLOOKUP($A667,'SAP- FACT'!$A:$AE,5,0)</f>
        <v>45433</v>
      </c>
      <c r="G667" s="32">
        <f>VLOOKUP($A667,'SAP- FACT'!$A:$AE,19,0)</f>
        <v>45433</v>
      </c>
      <c r="H667" s="31" t="s">
        <v>8512</v>
      </c>
      <c r="I667" s="31" t="str">
        <f>VLOOKUP($A667,'SAP- FACT'!$A:$AE,3,0)</f>
        <v>Boleta</v>
      </c>
      <c r="J667" s="31" t="str">
        <f>IF(VLOOKUP($A667,'SAP- FACT'!$A:$AE,15,0)=0,"PEN","USD")</f>
        <v>PEN</v>
      </c>
      <c r="K667" s="31" t="s">
        <v>8499</v>
      </c>
      <c r="L667" s="31">
        <v>1</v>
      </c>
      <c r="M667" s="33">
        <f>IF(J667="PEN",VLOOKUP($A667,'SAP- FACT'!$A:$AE,14,0),VLOOKUP($A667,'SAP- FACT'!$A:$AE,15,0))</f>
        <v>72.900000000000006</v>
      </c>
      <c r="N667" s="31" t="str">
        <f>IF(VLOOKUP($A667,'SAP- FACT'!$A:$AE,15,0)=0,"PEN","USD")</f>
        <v>PEN</v>
      </c>
      <c r="O667" s="31" t="str">
        <f>VLOOKUP($A667,'SAP- FACT'!$A:$AE,4,0)</f>
        <v>Falabella - CONTADO / CASH - PE 2478 FALABELLA Basado en Entregas 09-0007-00000</v>
      </c>
    </row>
    <row r="668" spans="1:15" x14ac:dyDescent="0.2">
      <c r="A668" s="31">
        <f t="shared" si="10"/>
        <v>667</v>
      </c>
      <c r="B668" s="31" t="str">
        <f>VLOOKUP($A668,'SAP- FACT'!$A:$AE,12,0)</f>
        <v>MASSUCCO DE ABERASTURI,SOFI JULIA</v>
      </c>
      <c r="C668" s="31" t="str">
        <f>VLOOKUP($A668,'SAP- FACT'!$A:$AE,2,0)</f>
        <v>B010-00018837</v>
      </c>
      <c r="D668" s="31" t="str">
        <f>VLOOKUP($A668,'SAP- FACT'!$A:$AE,2,0)</f>
        <v>B010-00018837</v>
      </c>
      <c r="E668" s="32">
        <v>45566</v>
      </c>
      <c r="F668" s="32">
        <f>VLOOKUP($A668,'SAP- FACT'!$A:$AE,5,0)</f>
        <v>45425</v>
      </c>
      <c r="G668" s="32">
        <f>VLOOKUP($A668,'SAP- FACT'!$A:$AE,19,0)</f>
        <v>45425</v>
      </c>
      <c r="H668" s="31" t="s">
        <v>8512</v>
      </c>
      <c r="I668" s="31" t="str">
        <f>VLOOKUP($A668,'SAP- FACT'!$A:$AE,3,0)</f>
        <v>Boleta</v>
      </c>
      <c r="J668" s="31" t="str">
        <f>IF(VLOOKUP($A668,'SAP- FACT'!$A:$AE,15,0)=0,"PEN","USD")</f>
        <v>PEN</v>
      </c>
      <c r="K668" s="31" t="s">
        <v>8499</v>
      </c>
      <c r="L668" s="31">
        <v>1</v>
      </c>
      <c r="M668" s="33">
        <f>IF(J668="PEN",VLOOKUP($A668,'SAP- FACT'!$A:$AE,14,0),VLOOKUP($A668,'SAP- FACT'!$A:$AE,15,0))</f>
        <v>72.900000000000006</v>
      </c>
      <c r="N668" s="31" t="str">
        <f>IF(VLOOKUP($A668,'SAP- FACT'!$A:$AE,15,0)=0,"PEN","USD")</f>
        <v>PEN</v>
      </c>
      <c r="O668" s="31" t="str">
        <f>VLOOKUP($A668,'SAP- FACT'!$A:$AE,4,0)</f>
        <v>Falabella - CONTADO / CASH - PE 2280 FALABELLA Basado en Entregas 09-0007-00000</v>
      </c>
    </row>
    <row r="669" spans="1:15" x14ac:dyDescent="0.2">
      <c r="A669" s="31">
        <f t="shared" si="10"/>
        <v>668</v>
      </c>
      <c r="B669" s="31" t="str">
        <f>VLOOKUP($A669,'SAP- FACT'!$A:$AE,12,0)</f>
        <v>LEONCIO X,LANFRANCO X</v>
      </c>
      <c r="C669" s="31" t="str">
        <f>VLOOKUP($A669,'SAP- FACT'!$A:$AE,2,0)</f>
        <v>B010-00016998</v>
      </c>
      <c r="D669" s="31" t="str">
        <f>VLOOKUP($A669,'SAP- FACT'!$A:$AE,2,0)</f>
        <v>B010-00016998</v>
      </c>
      <c r="E669" s="32">
        <v>45566</v>
      </c>
      <c r="F669" s="32">
        <f>VLOOKUP($A669,'SAP- FACT'!$A:$AE,5,0)</f>
        <v>45271</v>
      </c>
      <c r="G669" s="32">
        <f>VLOOKUP($A669,'SAP- FACT'!$A:$AE,19,0)</f>
        <v>45271</v>
      </c>
      <c r="H669" s="31" t="s">
        <v>8512</v>
      </c>
      <c r="I669" s="31" t="str">
        <f>VLOOKUP($A669,'SAP- FACT'!$A:$AE,3,0)</f>
        <v>Boleta</v>
      </c>
      <c r="J669" s="31" t="str">
        <f>IF(VLOOKUP($A669,'SAP- FACT'!$A:$AE,15,0)=0,"PEN","USD")</f>
        <v>PEN</v>
      </c>
      <c r="K669" s="31" t="s">
        <v>8499</v>
      </c>
      <c r="L669" s="31">
        <v>1</v>
      </c>
      <c r="M669" s="33">
        <f>IF(J669="PEN",VLOOKUP($A669,'SAP- FACT'!$A:$AE,14,0),VLOOKUP($A669,'SAP- FACT'!$A:$AE,15,0))</f>
        <v>72.900000000000006</v>
      </c>
      <c r="N669" s="31" t="str">
        <f>IF(VLOOKUP($A669,'SAP- FACT'!$A:$AE,15,0)=0,"PEN","USD")</f>
        <v>PEN</v>
      </c>
      <c r="O669" s="31" t="str">
        <f>VLOOKUP($A669,'SAP- FACT'!$A:$AE,4,0)</f>
        <v>Falabella - CONTADO / CASH - PE 5216 FALABELLA Basado en Entregas 09-0010-00057</v>
      </c>
    </row>
    <row r="670" spans="1:15" x14ac:dyDescent="0.2">
      <c r="A670" s="31">
        <f t="shared" si="10"/>
        <v>669</v>
      </c>
      <c r="B670" s="31" t="str">
        <f>VLOOKUP($A670,'SAP- FACT'!$A:$AE,12,0)</f>
        <v>CARDENAS SANTOS YENIFER</v>
      </c>
      <c r="C670" s="31" t="str">
        <f>VLOOKUP($A670,'SAP- FACT'!$A:$AE,2,0)</f>
        <v>B010-00019279</v>
      </c>
      <c r="D670" s="31" t="str">
        <f>VLOOKUP($A670,'SAP- FACT'!$A:$AE,2,0)</f>
        <v>B010-00019279</v>
      </c>
      <c r="E670" s="32">
        <v>45566</v>
      </c>
      <c r="F670" s="32">
        <f>VLOOKUP($A670,'SAP- FACT'!$A:$AE,5,0)</f>
        <v>45460</v>
      </c>
      <c r="G670" s="32">
        <f>VLOOKUP($A670,'SAP- FACT'!$A:$AE,19,0)</f>
        <v>45460</v>
      </c>
      <c r="H670" s="31" t="s">
        <v>8512</v>
      </c>
      <c r="I670" s="31" t="str">
        <f>VLOOKUP($A670,'SAP- FACT'!$A:$AE,3,0)</f>
        <v>Boleta</v>
      </c>
      <c r="J670" s="31" t="str">
        <f>IF(VLOOKUP($A670,'SAP- FACT'!$A:$AE,15,0)=0,"PEN","USD")</f>
        <v>PEN</v>
      </c>
      <c r="K670" s="31" t="s">
        <v>8499</v>
      </c>
      <c r="L670" s="31">
        <v>1</v>
      </c>
      <c r="M670" s="33">
        <f>IF(J670="PEN",VLOOKUP($A670,'SAP- FACT'!$A:$AE,14,0),VLOOKUP($A670,'SAP- FACT'!$A:$AE,15,0))</f>
        <v>72.900000000000006</v>
      </c>
      <c r="N670" s="31" t="str">
        <f>IF(VLOOKUP($A670,'SAP- FACT'!$A:$AE,15,0)=0,"PEN","USD")</f>
        <v>PEN</v>
      </c>
      <c r="O670" s="31" t="str">
        <f>VLOOKUP($A670,'SAP- FACT'!$A:$AE,4,0)</f>
        <v>Falabella - CONTADO / CASH - PE 2953 FALABELLA Basado en Entregas 09-0007-00000</v>
      </c>
    </row>
    <row r="671" spans="1:15" x14ac:dyDescent="0.2">
      <c r="A671" s="31">
        <f t="shared" si="10"/>
        <v>670</v>
      </c>
      <c r="B671" s="31" t="str">
        <f>VLOOKUP($A671,'SAP- FACT'!$A:$AE,12,0)</f>
        <v>AMAUT GARCIA,ALFREDO ISMAEL</v>
      </c>
      <c r="C671" s="31" t="str">
        <f>VLOOKUP($A671,'SAP- FACT'!$A:$AE,2,0)</f>
        <v>B010-00019365</v>
      </c>
      <c r="D671" s="31" t="str">
        <f>VLOOKUP($A671,'SAP- FACT'!$A:$AE,2,0)</f>
        <v>B010-00019365</v>
      </c>
      <c r="E671" s="32">
        <v>45566</v>
      </c>
      <c r="F671" s="32">
        <f>VLOOKUP($A671,'SAP- FACT'!$A:$AE,5,0)</f>
        <v>45469</v>
      </c>
      <c r="G671" s="32">
        <f>VLOOKUP($A671,'SAP- FACT'!$A:$AE,19,0)</f>
        <v>45469</v>
      </c>
      <c r="H671" s="31" t="s">
        <v>8512</v>
      </c>
      <c r="I671" s="31" t="str">
        <f>VLOOKUP($A671,'SAP- FACT'!$A:$AE,3,0)</f>
        <v>Boleta</v>
      </c>
      <c r="J671" s="31" t="str">
        <f>IF(VLOOKUP($A671,'SAP- FACT'!$A:$AE,15,0)=0,"PEN","USD")</f>
        <v>PEN</v>
      </c>
      <c r="K671" s="31" t="s">
        <v>8499</v>
      </c>
      <c r="L671" s="31">
        <v>1</v>
      </c>
      <c r="M671" s="33">
        <f>IF(J671="PEN",VLOOKUP($A671,'SAP- FACT'!$A:$AE,14,0),VLOOKUP($A671,'SAP- FACT'!$A:$AE,15,0))</f>
        <v>72.900000000000006</v>
      </c>
      <c r="N671" s="31" t="str">
        <f>IF(VLOOKUP($A671,'SAP- FACT'!$A:$AE,15,0)=0,"PEN","USD")</f>
        <v>PEN</v>
      </c>
      <c r="O671" s="31" t="str">
        <f>VLOOKUP($A671,'SAP- FACT'!$A:$AE,4,0)</f>
        <v>Falabella - CONTADO / CASH - PE 3129 FALABELLA Basado en Entregas 09-0007-00001</v>
      </c>
    </row>
    <row r="672" spans="1:15" x14ac:dyDescent="0.2">
      <c r="A672" s="31">
        <f t="shared" si="10"/>
        <v>671</v>
      </c>
      <c r="B672" s="31" t="str">
        <f>VLOOKUP($A672,'SAP- FACT'!$A:$AE,12,0)</f>
        <v>VASQUEZ SAAVEDRA,WILLFRIDO VINICIUS</v>
      </c>
      <c r="C672" s="31" t="str">
        <f>VLOOKUP($A672,'SAP- FACT'!$A:$AE,2,0)</f>
        <v>B010-00019872</v>
      </c>
      <c r="D672" s="31" t="str">
        <f>VLOOKUP($A672,'SAP- FACT'!$A:$AE,2,0)</f>
        <v>B010-00019872</v>
      </c>
      <c r="E672" s="32">
        <v>45566</v>
      </c>
      <c r="F672" s="32">
        <f>VLOOKUP($A672,'SAP- FACT'!$A:$AE,5,0)</f>
        <v>45509</v>
      </c>
      <c r="G672" s="32">
        <f>VLOOKUP($A672,'SAP- FACT'!$A:$AE,19,0)</f>
        <v>45509</v>
      </c>
      <c r="H672" s="31" t="s">
        <v>8512</v>
      </c>
      <c r="I672" s="31" t="str">
        <f>VLOOKUP($A672,'SAP- FACT'!$A:$AE,3,0)</f>
        <v>Boleta</v>
      </c>
      <c r="J672" s="31" t="str">
        <f>IF(VLOOKUP($A672,'SAP- FACT'!$A:$AE,15,0)=0,"PEN","USD")</f>
        <v>PEN</v>
      </c>
      <c r="K672" s="31" t="s">
        <v>8499</v>
      </c>
      <c r="L672" s="31">
        <v>1</v>
      </c>
      <c r="M672" s="33">
        <f>IF(J672="PEN",VLOOKUP($A672,'SAP- FACT'!$A:$AE,14,0),VLOOKUP($A672,'SAP- FACT'!$A:$AE,15,0))</f>
        <v>72.900000000000006</v>
      </c>
      <c r="N672" s="31" t="str">
        <f>IF(VLOOKUP($A672,'SAP- FACT'!$A:$AE,15,0)=0,"PEN","USD")</f>
        <v>PEN</v>
      </c>
      <c r="O672" s="31" t="str">
        <f>VLOOKUP($A672,'SAP- FACT'!$A:$AE,4,0)</f>
        <v>Falabella - CONTADO / CASH - PE 3916 FALABELLA No 2543917078 Basado en Entregas</v>
      </c>
    </row>
    <row r="673" spans="1:15" x14ac:dyDescent="0.2">
      <c r="A673" s="31">
        <f t="shared" si="10"/>
        <v>672</v>
      </c>
      <c r="B673" s="31" t="str">
        <f>VLOOKUP($A673,'SAP- FACT'!$A:$AE,12,0)</f>
        <v>PAREDES HUERTA  PABLO</v>
      </c>
      <c r="C673" s="31" t="str">
        <f>VLOOKUP($A673,'SAP- FACT'!$A:$AE,2,0)</f>
        <v>B010-00017965</v>
      </c>
      <c r="D673" s="31" t="str">
        <f>VLOOKUP($A673,'SAP- FACT'!$A:$AE,2,0)</f>
        <v>B010-00017965</v>
      </c>
      <c r="E673" s="32">
        <v>45566</v>
      </c>
      <c r="F673" s="32">
        <f>VLOOKUP($A673,'SAP- FACT'!$A:$AE,5,0)</f>
        <v>45343</v>
      </c>
      <c r="G673" s="32">
        <f>VLOOKUP($A673,'SAP- FACT'!$A:$AE,19,0)</f>
        <v>45343</v>
      </c>
      <c r="H673" s="31" t="s">
        <v>8512</v>
      </c>
      <c r="I673" s="31" t="str">
        <f>VLOOKUP($A673,'SAP- FACT'!$A:$AE,3,0)</f>
        <v>Boleta</v>
      </c>
      <c r="J673" s="31" t="str">
        <f>IF(VLOOKUP($A673,'SAP- FACT'!$A:$AE,15,0)=0,"PEN","USD")</f>
        <v>PEN</v>
      </c>
      <c r="K673" s="31" t="s">
        <v>8499</v>
      </c>
      <c r="L673" s="31">
        <v>1</v>
      </c>
      <c r="M673" s="33">
        <f>IF(J673="PEN",VLOOKUP($A673,'SAP- FACT'!$A:$AE,14,0),VLOOKUP($A673,'SAP- FACT'!$A:$AE,15,0))</f>
        <v>72.92</v>
      </c>
      <c r="N673" s="31" t="str">
        <f>IF(VLOOKUP($A673,'SAP- FACT'!$A:$AE,15,0)=0,"PEN","USD")</f>
        <v>PEN</v>
      </c>
      <c r="O673" s="31" t="str">
        <f>VLOOKUP($A673,'SAP- FACT'!$A:$AE,4,0)</f>
        <v>Ecom - CONTADO / CASH - PE 0820 TEL: 935388244 Basado en Pedidos de client</v>
      </c>
    </row>
    <row r="674" spans="1:15" x14ac:dyDescent="0.2">
      <c r="A674" s="31">
        <f t="shared" si="10"/>
        <v>673</v>
      </c>
      <c r="B674" s="31" t="str">
        <f>VLOOKUP($A674,'SAP- FACT'!$A:$AE,12,0)</f>
        <v>Porfirio Ichaccaya Huaman</v>
      </c>
      <c r="C674" s="31" t="str">
        <f>VLOOKUP($A674,'SAP- FACT'!$A:$AE,2,0)</f>
        <v>F010-00024406</v>
      </c>
      <c r="D674" s="31" t="str">
        <f>VLOOKUP($A674,'SAP- FACT'!$A:$AE,2,0)</f>
        <v>F010-00024406</v>
      </c>
      <c r="E674" s="32">
        <v>45566</v>
      </c>
      <c r="F674" s="32">
        <f>VLOOKUP($A674,'SAP- FACT'!$A:$AE,5,0)</f>
        <v>45393</v>
      </c>
      <c r="G674" s="32">
        <f>VLOOKUP($A674,'SAP- FACT'!$A:$AE,19,0)</f>
        <v>45393</v>
      </c>
      <c r="H674" s="31" t="s">
        <v>8512</v>
      </c>
      <c r="I674" s="31" t="str">
        <f>VLOOKUP($A674,'SAP- FACT'!$A:$AE,3,0)</f>
        <v>Factura</v>
      </c>
      <c r="J674" s="31" t="str">
        <f>IF(VLOOKUP($A674,'SAP- FACT'!$A:$AE,15,0)=0,"PEN","USD")</f>
        <v>PEN</v>
      </c>
      <c r="K674" s="31" t="s">
        <v>8499</v>
      </c>
      <c r="L674" s="31">
        <v>1</v>
      </c>
      <c r="M674" s="33">
        <f>IF(J674="PEN",VLOOKUP($A674,'SAP- FACT'!$A:$AE,14,0),VLOOKUP($A674,'SAP- FACT'!$A:$AE,15,0))</f>
        <v>73.069999999999993</v>
      </c>
      <c r="N674" s="31" t="str">
        <f>IF(VLOOKUP($A674,'SAP- FACT'!$A:$AE,15,0)=0,"PEN","USD")</f>
        <v>PEN</v>
      </c>
      <c r="O674" s="31" t="str">
        <f>VLOOKUP($A674,'SAP- FACT'!$A:$AE,4,0)</f>
        <v>Ecom - CONTADO / CASH - Facturas clientes - C10086928197</v>
      </c>
    </row>
    <row r="675" spans="1:15" x14ac:dyDescent="0.2">
      <c r="A675" s="31">
        <f t="shared" si="10"/>
        <v>674</v>
      </c>
      <c r="B675" s="31" t="str">
        <f>VLOOKUP($A675,'SAP- FACT'!$A:$AE,12,0)</f>
        <v>MINEY SHIMABUKURO ROBERTO</v>
      </c>
      <c r="C675" s="31" t="str">
        <f>VLOOKUP($A675,'SAP- FACT'!$A:$AE,2,0)</f>
        <v>B010-00019342</v>
      </c>
      <c r="D675" s="31" t="str">
        <f>VLOOKUP($A675,'SAP- FACT'!$A:$AE,2,0)</f>
        <v>B010-00019342</v>
      </c>
      <c r="E675" s="32">
        <v>45566</v>
      </c>
      <c r="F675" s="32">
        <f>VLOOKUP($A675,'SAP- FACT'!$A:$AE,5,0)</f>
        <v>45468</v>
      </c>
      <c r="G675" s="32">
        <f>VLOOKUP($A675,'SAP- FACT'!$A:$AE,19,0)</f>
        <v>45468</v>
      </c>
      <c r="H675" s="31" t="s">
        <v>8512</v>
      </c>
      <c r="I675" s="31" t="str">
        <f>VLOOKUP($A675,'SAP- FACT'!$A:$AE,3,0)</f>
        <v>Boleta</v>
      </c>
      <c r="J675" s="31" t="str">
        <f>IF(VLOOKUP($A675,'SAP- FACT'!$A:$AE,15,0)=0,"PEN","USD")</f>
        <v>PEN</v>
      </c>
      <c r="K675" s="31" t="s">
        <v>8499</v>
      </c>
      <c r="L675" s="31">
        <v>1</v>
      </c>
      <c r="M675" s="33">
        <f>IF(J675="PEN",VLOOKUP($A675,'SAP- FACT'!$A:$AE,14,0),VLOOKUP($A675,'SAP- FACT'!$A:$AE,15,0))</f>
        <v>73.38</v>
      </c>
      <c r="N675" s="31" t="str">
        <f>IF(VLOOKUP($A675,'SAP- FACT'!$A:$AE,15,0)=0,"PEN","USD")</f>
        <v>PEN</v>
      </c>
      <c r="O675" s="31" t="str">
        <f>VLOOKUP($A675,'SAP- FACT'!$A:$AE,4,0)</f>
        <v>Ripley - CONTADO / CASH - PE 3063 RIPLEY Basado en Entregas 09-0007-00001029</v>
      </c>
    </row>
    <row r="676" spans="1:15" x14ac:dyDescent="0.2">
      <c r="A676" s="31">
        <f t="shared" si="10"/>
        <v>675</v>
      </c>
      <c r="B676" s="31" t="str">
        <f>VLOOKUP($A676,'SAP- FACT'!$A:$AE,12,0)</f>
        <v>VIVES GONZALO</v>
      </c>
      <c r="C676" s="31" t="str">
        <f>VLOOKUP($A676,'SAP- FACT'!$A:$AE,2,0)</f>
        <v>B010-00018257</v>
      </c>
      <c r="D676" s="31" t="str">
        <f>VLOOKUP($A676,'SAP- FACT'!$A:$AE,2,0)</f>
        <v>B010-00018257</v>
      </c>
      <c r="E676" s="32">
        <v>45566</v>
      </c>
      <c r="F676" s="32">
        <f>VLOOKUP($A676,'SAP- FACT'!$A:$AE,5,0)</f>
        <v>45373</v>
      </c>
      <c r="G676" s="32">
        <f>VLOOKUP($A676,'SAP- FACT'!$A:$AE,19,0)</f>
        <v>45373</v>
      </c>
      <c r="H676" s="31" t="s">
        <v>8512</v>
      </c>
      <c r="I676" s="31" t="str">
        <f>VLOOKUP($A676,'SAP- FACT'!$A:$AE,3,0)</f>
        <v>Boleta</v>
      </c>
      <c r="J676" s="31" t="str">
        <f>IF(VLOOKUP($A676,'SAP- FACT'!$A:$AE,15,0)=0,"PEN","USD")</f>
        <v>PEN</v>
      </c>
      <c r="K676" s="31" t="s">
        <v>8499</v>
      </c>
      <c r="L676" s="31">
        <v>1</v>
      </c>
      <c r="M676" s="33">
        <f>IF(J676="PEN",VLOOKUP($A676,'SAP- FACT'!$A:$AE,14,0),VLOOKUP($A676,'SAP- FACT'!$A:$AE,15,0))</f>
        <v>73.44</v>
      </c>
      <c r="N676" s="31" t="str">
        <f>IF(VLOOKUP($A676,'SAP- FACT'!$A:$AE,15,0)=0,"PEN","USD")</f>
        <v>PEN</v>
      </c>
      <c r="O676" s="31" t="str">
        <f>VLOOKUP($A676,'SAP- FACT'!$A:$AE,4,0)</f>
        <v>Ecom - CONTADO / CASH - PE 1328 TEL: 954688805 Basado en Pedidos de client</v>
      </c>
    </row>
    <row r="677" spans="1:15" x14ac:dyDescent="0.2">
      <c r="A677" s="31">
        <f t="shared" si="10"/>
        <v>676</v>
      </c>
      <c r="B677" s="31" t="str">
        <f>VLOOKUP($A677,'SAP- FACT'!$A:$AE,12,0)</f>
        <v>SOTOMAYOR GAMERO,ARTURO EDUARDO</v>
      </c>
      <c r="C677" s="31" t="str">
        <f>VLOOKUP($A677,'SAP- FACT'!$A:$AE,2,0)</f>
        <v>B010-00020262</v>
      </c>
      <c r="D677" s="31" t="str">
        <f>VLOOKUP($A677,'SAP- FACT'!$A:$AE,2,0)</f>
        <v>B010-00020262</v>
      </c>
      <c r="E677" s="32">
        <v>45566</v>
      </c>
      <c r="F677" s="32">
        <f>VLOOKUP($A677,'SAP- FACT'!$A:$AE,5,0)</f>
        <v>45538</v>
      </c>
      <c r="G677" s="32">
        <f>VLOOKUP($A677,'SAP- FACT'!$A:$AE,19,0)</f>
        <v>45538</v>
      </c>
      <c r="H677" s="31" t="s">
        <v>8512</v>
      </c>
      <c r="I677" s="31" t="str">
        <f>VLOOKUP($A677,'SAP- FACT'!$A:$AE,3,0)</f>
        <v>Boleta</v>
      </c>
      <c r="J677" s="31" t="str">
        <f>IF(VLOOKUP($A677,'SAP- FACT'!$A:$AE,15,0)=0,"PEN","USD")</f>
        <v>PEN</v>
      </c>
      <c r="K677" s="31" t="s">
        <v>8499</v>
      </c>
      <c r="L677" s="31">
        <v>1</v>
      </c>
      <c r="M677" s="33">
        <f>IF(J677="PEN",VLOOKUP($A677,'SAP- FACT'!$A:$AE,14,0),VLOOKUP($A677,'SAP- FACT'!$A:$AE,15,0))</f>
        <v>73.8</v>
      </c>
      <c r="N677" s="31" t="str">
        <f>IF(VLOOKUP($A677,'SAP- FACT'!$A:$AE,15,0)=0,"PEN","USD")</f>
        <v>PEN</v>
      </c>
      <c r="O677" s="31" t="str">
        <f>VLOOKUP($A677,'SAP- FACT'!$A:$AE,4,0)</f>
        <v>Falabella - CONTADO / CASH - PE 4553 FALABELLA No 2565675674 Basado en Entregas</v>
      </c>
    </row>
    <row r="678" spans="1:15" x14ac:dyDescent="0.2">
      <c r="A678" s="31">
        <f t="shared" si="10"/>
        <v>677</v>
      </c>
      <c r="B678" s="31" t="str">
        <f>VLOOKUP($A678,'SAP- FACT'!$A:$AE,12,0)</f>
        <v>AZURIN PILARES MARIA DEL PILAR</v>
      </c>
      <c r="C678" s="31" t="str">
        <f>VLOOKUP($A678,'SAP- FACT'!$A:$AE,2,0)</f>
        <v>B010-00018618</v>
      </c>
      <c r="D678" s="31" t="str">
        <f>VLOOKUP($A678,'SAP- FACT'!$A:$AE,2,0)</f>
        <v>B010-00018618</v>
      </c>
      <c r="E678" s="32">
        <v>45566</v>
      </c>
      <c r="F678" s="32">
        <f>VLOOKUP($A678,'SAP- FACT'!$A:$AE,5,0)</f>
        <v>45408</v>
      </c>
      <c r="G678" s="32">
        <f>VLOOKUP($A678,'SAP- FACT'!$A:$AE,19,0)</f>
        <v>45408</v>
      </c>
      <c r="H678" s="31" t="s">
        <v>8512</v>
      </c>
      <c r="I678" s="31" t="str">
        <f>VLOOKUP($A678,'SAP- FACT'!$A:$AE,3,0)</f>
        <v>Boleta</v>
      </c>
      <c r="J678" s="31" t="str">
        <f>IF(VLOOKUP($A678,'SAP- FACT'!$A:$AE,15,0)=0,"PEN","USD")</f>
        <v>PEN</v>
      </c>
      <c r="K678" s="31" t="s">
        <v>8499</v>
      </c>
      <c r="L678" s="31">
        <v>1</v>
      </c>
      <c r="M678" s="33">
        <f>IF(J678="PEN",VLOOKUP($A678,'SAP- FACT'!$A:$AE,14,0),VLOOKUP($A678,'SAP- FACT'!$A:$AE,15,0))</f>
        <v>73.8</v>
      </c>
      <c r="N678" s="31" t="str">
        <f>IF(VLOOKUP($A678,'SAP- FACT'!$A:$AE,15,0)=0,"PEN","USD")</f>
        <v>PEN</v>
      </c>
      <c r="O678" s="31" t="str">
        <f>VLOOKUP($A678,'SAP- FACT'!$A:$AE,4,0)</f>
        <v>Falabella - CONTADO / CASH - PE 1968 FALABELLA Basado en Entregas 09-0007-00000</v>
      </c>
    </row>
    <row r="679" spans="1:15" x14ac:dyDescent="0.2">
      <c r="A679" s="31">
        <f t="shared" si="10"/>
        <v>678</v>
      </c>
      <c r="B679" s="31" t="str">
        <f>VLOOKUP($A679,'SAP- FACT'!$A:$AE,12,0)</f>
        <v>SILVA HUAMAN ROCIO DEL PILAR</v>
      </c>
      <c r="C679" s="31" t="str">
        <f>VLOOKUP($A679,'SAP- FACT'!$A:$AE,2,0)</f>
        <v>B010-00018571</v>
      </c>
      <c r="D679" s="31" t="str">
        <f>VLOOKUP($A679,'SAP- FACT'!$A:$AE,2,0)</f>
        <v>B010-00018571</v>
      </c>
      <c r="E679" s="32">
        <v>45566</v>
      </c>
      <c r="F679" s="32">
        <f>VLOOKUP($A679,'SAP- FACT'!$A:$AE,5,0)</f>
        <v>45404</v>
      </c>
      <c r="G679" s="32">
        <f>VLOOKUP($A679,'SAP- FACT'!$A:$AE,19,0)</f>
        <v>45404</v>
      </c>
      <c r="H679" s="31" t="s">
        <v>8512</v>
      </c>
      <c r="I679" s="31" t="str">
        <f>VLOOKUP($A679,'SAP- FACT'!$A:$AE,3,0)</f>
        <v>Boleta</v>
      </c>
      <c r="J679" s="31" t="str">
        <f>IF(VLOOKUP($A679,'SAP- FACT'!$A:$AE,15,0)=0,"PEN","USD")</f>
        <v>PEN</v>
      </c>
      <c r="K679" s="31" t="s">
        <v>8499</v>
      </c>
      <c r="L679" s="31">
        <v>1</v>
      </c>
      <c r="M679" s="33">
        <f>IF(J679="PEN",VLOOKUP($A679,'SAP- FACT'!$A:$AE,14,0),VLOOKUP($A679,'SAP- FACT'!$A:$AE,15,0))</f>
        <v>73.8</v>
      </c>
      <c r="N679" s="31" t="str">
        <f>IF(VLOOKUP($A679,'SAP- FACT'!$A:$AE,15,0)=0,"PEN","USD")</f>
        <v>PEN</v>
      </c>
      <c r="O679" s="31" t="str">
        <f>VLOOKUP($A679,'SAP- FACT'!$A:$AE,4,0)</f>
        <v>Falabella - CONTADO / CASH - PE 1858 FALABELLA Basado en Entregas 09-0010-00059</v>
      </c>
    </row>
    <row r="680" spans="1:15" x14ac:dyDescent="0.2">
      <c r="A680" s="31">
        <f t="shared" si="10"/>
        <v>679</v>
      </c>
      <c r="B680" s="31" t="str">
        <f>VLOOKUP($A680,'SAP- FACT'!$A:$AE,12,0)</f>
        <v>CONSORCIO DISTRIBUIDOR VETERINARIO S.A.C.</v>
      </c>
      <c r="C680" s="31" t="str">
        <f>VLOOKUP($A680,'SAP- FACT'!$A:$AE,2,0)</f>
        <v>F010-00017979</v>
      </c>
      <c r="D680" s="31" t="str">
        <f>VLOOKUP($A680,'SAP- FACT'!$A:$AE,2,0)</f>
        <v>F010-00017979</v>
      </c>
      <c r="E680" s="32">
        <v>45566</v>
      </c>
      <c r="F680" s="32">
        <f>VLOOKUP($A680,'SAP- FACT'!$A:$AE,5,0)</f>
        <v>44672</v>
      </c>
      <c r="G680" s="32">
        <f>VLOOKUP($A680,'SAP- FACT'!$A:$AE,19,0)</f>
        <v>44672</v>
      </c>
      <c r="H680" s="31" t="s">
        <v>8512</v>
      </c>
      <c r="I680" s="31" t="str">
        <f>VLOOKUP($A680,'SAP- FACT'!$A:$AE,3,0)</f>
        <v>Factura</v>
      </c>
      <c r="J680" s="31" t="str">
        <f>IF(VLOOKUP($A680,'SAP- FACT'!$A:$AE,15,0)=0,"PEN","USD")</f>
        <v>PEN</v>
      </c>
      <c r="K680" s="31" t="s">
        <v>8499</v>
      </c>
      <c r="L680" s="31">
        <v>1</v>
      </c>
      <c r="M680" s="33">
        <f>IF(J680="PEN",VLOOKUP($A680,'SAP- FACT'!$A:$AE,14,0),VLOOKUP($A680,'SAP- FACT'!$A:$AE,15,0))</f>
        <v>74.27</v>
      </c>
      <c r="N680" s="31" t="str">
        <f>IF(VLOOKUP($A680,'SAP- FACT'!$A:$AE,15,0)=0,"PEN","USD")</f>
        <v>PEN</v>
      </c>
      <c r="O680" s="31" t="str">
        <f>VLOOKUP($A680,'SAP- FACT'!$A:$AE,4,0)</f>
        <v xml:space="preserve"> - CONTADO / CASH - INTERESES L2022-0242 REF F010-0017346 F 27.01.2022</v>
      </c>
    </row>
    <row r="681" spans="1:15" x14ac:dyDescent="0.2">
      <c r="A681" s="31">
        <f t="shared" si="10"/>
        <v>680</v>
      </c>
      <c r="B681" s="31" t="str">
        <f>VLOOKUP($A681,'SAP- FACT'!$A:$AE,12,0)</f>
        <v>CONSORCIO DISTRIBUIDOR VETERINARIO S.A.C.</v>
      </c>
      <c r="C681" s="31" t="str">
        <f>VLOOKUP($A681,'SAP- FACT'!$A:$AE,2,0)</f>
        <v>F010-00018139</v>
      </c>
      <c r="D681" s="31" t="str">
        <f>VLOOKUP($A681,'SAP- FACT'!$A:$AE,2,0)</f>
        <v>F010-00018139</v>
      </c>
      <c r="E681" s="32">
        <v>45566</v>
      </c>
      <c r="F681" s="32">
        <f>VLOOKUP($A681,'SAP- FACT'!$A:$AE,5,0)</f>
        <v>44690</v>
      </c>
      <c r="G681" s="32">
        <f>VLOOKUP($A681,'SAP- FACT'!$A:$AE,19,0)</f>
        <v>44690</v>
      </c>
      <c r="H681" s="31" t="s">
        <v>8512</v>
      </c>
      <c r="I681" s="31" t="str">
        <f>VLOOKUP($A681,'SAP- FACT'!$A:$AE,3,0)</f>
        <v>Factura</v>
      </c>
      <c r="J681" s="31" t="str">
        <f>IF(VLOOKUP($A681,'SAP- FACT'!$A:$AE,15,0)=0,"PEN","USD")</f>
        <v>PEN</v>
      </c>
      <c r="K681" s="31" t="s">
        <v>8499</v>
      </c>
      <c r="L681" s="31">
        <v>1</v>
      </c>
      <c r="M681" s="33">
        <f>IF(J681="PEN",VLOOKUP($A681,'SAP- FACT'!$A:$AE,14,0),VLOOKUP($A681,'SAP- FACT'!$A:$AE,15,0))</f>
        <v>74.27</v>
      </c>
      <c r="N681" s="31" t="str">
        <f>IF(VLOOKUP($A681,'SAP- FACT'!$A:$AE,15,0)=0,"PEN","USD")</f>
        <v>PEN</v>
      </c>
      <c r="O681" s="31" t="str">
        <f>VLOOKUP($A681,'SAP- FACT'!$A:$AE,4,0)</f>
        <v xml:space="preserve"> - CONTADO / CASH - INTERESES L 2022-00243  FE 27/01/2022</v>
      </c>
    </row>
    <row r="682" spans="1:15" x14ac:dyDescent="0.2">
      <c r="A682" s="31">
        <f t="shared" si="10"/>
        <v>681</v>
      </c>
      <c r="B682" s="31" t="str">
        <f>VLOOKUP($A682,'SAP- FACT'!$A:$AE,12,0)</f>
        <v>ARIAS MARIELA</v>
      </c>
      <c r="C682" s="31" t="str">
        <f>VLOOKUP($A682,'SAP- FACT'!$A:$AE,2,0)</f>
        <v>B010-00019391</v>
      </c>
      <c r="D682" s="31" t="str">
        <f>VLOOKUP($A682,'SAP- FACT'!$A:$AE,2,0)</f>
        <v>B010-00019391</v>
      </c>
      <c r="E682" s="32">
        <v>45566</v>
      </c>
      <c r="F682" s="32">
        <f>VLOOKUP($A682,'SAP- FACT'!$A:$AE,5,0)</f>
        <v>45471</v>
      </c>
      <c r="G682" s="32">
        <f>VLOOKUP($A682,'SAP- FACT'!$A:$AE,19,0)</f>
        <v>45471</v>
      </c>
      <c r="H682" s="31" t="s">
        <v>8512</v>
      </c>
      <c r="I682" s="31" t="str">
        <f>VLOOKUP($A682,'SAP- FACT'!$A:$AE,3,0)</f>
        <v>Boleta</v>
      </c>
      <c r="J682" s="31" t="str">
        <f>IF(VLOOKUP($A682,'SAP- FACT'!$A:$AE,15,0)=0,"PEN","USD")</f>
        <v>PEN</v>
      </c>
      <c r="K682" s="31" t="s">
        <v>8499</v>
      </c>
      <c r="L682" s="31">
        <v>1</v>
      </c>
      <c r="M682" s="33">
        <f>IF(J682="PEN",VLOOKUP($A682,'SAP- FACT'!$A:$AE,14,0),VLOOKUP($A682,'SAP- FACT'!$A:$AE,15,0))</f>
        <v>74.349999999999994</v>
      </c>
      <c r="N682" s="31" t="str">
        <f>IF(VLOOKUP($A682,'SAP- FACT'!$A:$AE,15,0)=0,"PEN","USD")</f>
        <v>PEN</v>
      </c>
      <c r="O682" s="31" t="str">
        <f>VLOOKUP($A682,'SAP- FACT'!$A:$AE,4,0)</f>
        <v>Ecom - CONTADO / CASH - PE 3220 TEL: 957235207 Basado en Pedidos de client</v>
      </c>
    </row>
    <row r="683" spans="1:15" x14ac:dyDescent="0.2">
      <c r="A683" s="31">
        <f t="shared" si="10"/>
        <v>682</v>
      </c>
      <c r="B683" s="31" t="str">
        <f>VLOOKUP($A683,'SAP- FACT'!$A:$AE,12,0)</f>
        <v>ROJAS VASQUEZ,FRANK WILLIAM</v>
      </c>
      <c r="C683" s="31" t="str">
        <f>VLOOKUP($A683,'SAP- FACT'!$A:$AE,2,0)</f>
        <v>B010-00019568</v>
      </c>
      <c r="D683" s="31" t="str">
        <f>VLOOKUP($A683,'SAP- FACT'!$A:$AE,2,0)</f>
        <v>B010-00019568</v>
      </c>
      <c r="E683" s="32">
        <v>45566</v>
      </c>
      <c r="F683" s="32">
        <f>VLOOKUP($A683,'SAP- FACT'!$A:$AE,5,0)</f>
        <v>45490</v>
      </c>
      <c r="G683" s="32">
        <f>VLOOKUP($A683,'SAP- FACT'!$A:$AE,19,0)</f>
        <v>45490</v>
      </c>
      <c r="H683" s="31" t="s">
        <v>8512</v>
      </c>
      <c r="I683" s="31" t="str">
        <f>VLOOKUP($A683,'SAP- FACT'!$A:$AE,3,0)</f>
        <v>Boleta</v>
      </c>
      <c r="J683" s="31" t="str">
        <f>IF(VLOOKUP($A683,'SAP- FACT'!$A:$AE,15,0)=0,"PEN","USD")</f>
        <v>PEN</v>
      </c>
      <c r="K683" s="31" t="s">
        <v>8499</v>
      </c>
      <c r="L683" s="31">
        <v>1</v>
      </c>
      <c r="M683" s="33">
        <f>IF(J683="PEN",VLOOKUP($A683,'SAP- FACT'!$A:$AE,14,0),VLOOKUP($A683,'SAP- FACT'!$A:$AE,15,0))</f>
        <v>75</v>
      </c>
      <c r="N683" s="31" t="str">
        <f>IF(VLOOKUP($A683,'SAP- FACT'!$A:$AE,15,0)=0,"PEN","USD")</f>
        <v>PEN</v>
      </c>
      <c r="O683" s="31" t="str">
        <f>VLOOKUP($A683,'SAP- FACT'!$A:$AE,4,0)</f>
        <v>Venta Asistida - CONTADO / CASH - PE 3507 TEL: 957078992 Basado en Entregas 09-T010-</v>
      </c>
    </row>
    <row r="684" spans="1:15" x14ac:dyDescent="0.2">
      <c r="A684" s="31">
        <f t="shared" si="10"/>
        <v>683</v>
      </c>
      <c r="B684" s="31" t="str">
        <f>VLOOKUP($A684,'SAP- FACT'!$A:$AE,12,0)</f>
        <v>CHAVEZ ANGELES,JOSE ANTONIO</v>
      </c>
      <c r="C684" s="31" t="str">
        <f>VLOOKUP($A684,'SAP- FACT'!$A:$AE,2,0)</f>
        <v>B010-00019233</v>
      </c>
      <c r="D684" s="31" t="str">
        <f>VLOOKUP($A684,'SAP- FACT'!$A:$AE,2,0)</f>
        <v>B010-00019233</v>
      </c>
      <c r="E684" s="32">
        <v>45566</v>
      </c>
      <c r="F684" s="32">
        <f>VLOOKUP($A684,'SAP- FACT'!$A:$AE,5,0)</f>
        <v>45454</v>
      </c>
      <c r="G684" s="32">
        <f>VLOOKUP($A684,'SAP- FACT'!$A:$AE,19,0)</f>
        <v>45454</v>
      </c>
      <c r="H684" s="31" t="s">
        <v>8512</v>
      </c>
      <c r="I684" s="31" t="str">
        <f>VLOOKUP($A684,'SAP- FACT'!$A:$AE,3,0)</f>
        <v>Boleta</v>
      </c>
      <c r="J684" s="31" t="str">
        <f>IF(VLOOKUP($A684,'SAP- FACT'!$A:$AE,15,0)=0,"PEN","USD")</f>
        <v>PEN</v>
      </c>
      <c r="K684" s="31" t="s">
        <v>8499</v>
      </c>
      <c r="L684" s="31">
        <v>1</v>
      </c>
      <c r="M684" s="33">
        <f>IF(J684="PEN",VLOOKUP($A684,'SAP- FACT'!$A:$AE,14,0),VLOOKUP($A684,'SAP- FACT'!$A:$AE,15,0))</f>
        <v>75.010000000000005</v>
      </c>
      <c r="N684" s="31" t="str">
        <f>IF(VLOOKUP($A684,'SAP- FACT'!$A:$AE,15,0)=0,"PEN","USD")</f>
        <v>PEN</v>
      </c>
      <c r="O684" s="31" t="str">
        <f>VLOOKUP($A684,'SAP- FACT'!$A:$AE,4,0)</f>
        <v>Ecom - CONTADO / CASH - PE 2867 TEL: 995732132 Basado en Entregas 09-0007-</v>
      </c>
    </row>
    <row r="685" spans="1:15" x14ac:dyDescent="0.2">
      <c r="A685" s="31">
        <f t="shared" si="10"/>
        <v>684</v>
      </c>
      <c r="B685" s="31" t="str">
        <f>VLOOKUP($A685,'SAP- FACT'!$A:$AE,12,0)</f>
        <v>ZENTENO ORTIZ,YUDIG ELOISA</v>
      </c>
      <c r="C685" s="31" t="str">
        <f>VLOOKUP($A685,'SAP- FACT'!$A:$AE,2,0)</f>
        <v>B010-00016790</v>
      </c>
      <c r="D685" s="31" t="str">
        <f>VLOOKUP($A685,'SAP- FACT'!$A:$AE,2,0)</f>
        <v>B010-00016790</v>
      </c>
      <c r="E685" s="32">
        <v>45566</v>
      </c>
      <c r="F685" s="32">
        <f>VLOOKUP($A685,'SAP- FACT'!$A:$AE,5,0)</f>
        <v>45252</v>
      </c>
      <c r="G685" s="32">
        <f>VLOOKUP($A685,'SAP- FACT'!$A:$AE,19,0)</f>
        <v>45252</v>
      </c>
      <c r="H685" s="31" t="s">
        <v>8512</v>
      </c>
      <c r="I685" s="31" t="str">
        <f>VLOOKUP($A685,'SAP- FACT'!$A:$AE,3,0)</f>
        <v>Boleta</v>
      </c>
      <c r="J685" s="31" t="str">
        <f>IF(VLOOKUP($A685,'SAP- FACT'!$A:$AE,15,0)=0,"PEN","USD")</f>
        <v>PEN</v>
      </c>
      <c r="K685" s="31" t="s">
        <v>8499</v>
      </c>
      <c r="L685" s="31">
        <v>1</v>
      </c>
      <c r="M685" s="33">
        <f>IF(J685="PEN",VLOOKUP($A685,'SAP- FACT'!$A:$AE,14,0),VLOOKUP($A685,'SAP- FACT'!$A:$AE,15,0))</f>
        <v>75.099999999999994</v>
      </c>
      <c r="N685" s="31" t="str">
        <f>IF(VLOOKUP($A685,'SAP- FACT'!$A:$AE,15,0)=0,"PEN","USD")</f>
        <v>PEN</v>
      </c>
      <c r="O685" s="31" t="str">
        <f>VLOOKUP($A685,'SAP- FACT'!$A:$AE,4,0)</f>
        <v>Falabella - CONTADO / CASH - PE 4881 FALABELLA Basado en Entregas 09-0010-00057</v>
      </c>
    </row>
    <row r="686" spans="1:15" x14ac:dyDescent="0.2">
      <c r="A686" s="31">
        <f t="shared" si="10"/>
        <v>685</v>
      </c>
      <c r="B686" s="31" t="str">
        <f>VLOOKUP($A686,'SAP- FACT'!$A:$AE,12,0)</f>
        <v>DIAZ BOTTON,MONICA X</v>
      </c>
      <c r="C686" s="31" t="str">
        <f>VLOOKUP($A686,'SAP- FACT'!$A:$AE,2,0)</f>
        <v>B010-00016050</v>
      </c>
      <c r="D686" s="31" t="str">
        <f>VLOOKUP($A686,'SAP- FACT'!$A:$AE,2,0)</f>
        <v>B010-00016050</v>
      </c>
      <c r="E686" s="32">
        <v>45566</v>
      </c>
      <c r="F686" s="32">
        <f>VLOOKUP($A686,'SAP- FACT'!$A:$AE,5,0)</f>
        <v>45159</v>
      </c>
      <c r="G686" s="32">
        <f>VLOOKUP($A686,'SAP- FACT'!$A:$AE,19,0)</f>
        <v>45159</v>
      </c>
      <c r="H686" s="31" t="s">
        <v>8512</v>
      </c>
      <c r="I686" s="31" t="str">
        <f>VLOOKUP($A686,'SAP- FACT'!$A:$AE,3,0)</f>
        <v>Boleta</v>
      </c>
      <c r="J686" s="31" t="str">
        <f>IF(VLOOKUP($A686,'SAP- FACT'!$A:$AE,15,0)=0,"PEN","USD")</f>
        <v>PEN</v>
      </c>
      <c r="K686" s="31" t="s">
        <v>8499</v>
      </c>
      <c r="L686" s="31">
        <v>1</v>
      </c>
      <c r="M686" s="33">
        <f>IF(J686="PEN",VLOOKUP($A686,'SAP- FACT'!$A:$AE,14,0),VLOOKUP($A686,'SAP- FACT'!$A:$AE,15,0))</f>
        <v>75.400000000000006</v>
      </c>
      <c r="N686" s="31" t="str">
        <f>IF(VLOOKUP($A686,'SAP- FACT'!$A:$AE,15,0)=0,"PEN","USD")</f>
        <v>PEN</v>
      </c>
      <c r="O686" s="31" t="str">
        <f>VLOOKUP($A686,'SAP- FACT'!$A:$AE,4,0)</f>
        <v>Falabella - CONTADO / CASH - 230003597 Basado en Entregas 09-0010-00056363.</v>
      </c>
    </row>
    <row r="687" spans="1:15" x14ac:dyDescent="0.2">
      <c r="A687" s="31">
        <f t="shared" si="10"/>
        <v>686</v>
      </c>
      <c r="B687" s="31" t="str">
        <f>VLOOKUP($A687,'SAP- FACT'!$A:$AE,12,0)</f>
        <v>CAMPOS REYES JESUS ANDRES</v>
      </c>
      <c r="C687" s="31" t="str">
        <f>VLOOKUP($A687,'SAP- FACT'!$A:$AE,2,0)</f>
        <v>B010-00015993</v>
      </c>
      <c r="D687" s="31" t="str">
        <f>VLOOKUP($A687,'SAP- FACT'!$A:$AE,2,0)</f>
        <v>B010-00015993</v>
      </c>
      <c r="E687" s="32">
        <v>45566</v>
      </c>
      <c r="F687" s="32">
        <f>VLOOKUP($A687,'SAP- FACT'!$A:$AE,5,0)</f>
        <v>45152</v>
      </c>
      <c r="G687" s="32">
        <f>VLOOKUP($A687,'SAP- FACT'!$A:$AE,19,0)</f>
        <v>45152</v>
      </c>
      <c r="H687" s="31" t="s">
        <v>8512</v>
      </c>
      <c r="I687" s="31" t="str">
        <f>VLOOKUP($A687,'SAP- FACT'!$A:$AE,3,0)</f>
        <v>Boleta</v>
      </c>
      <c r="J687" s="31" t="str">
        <f>IF(VLOOKUP($A687,'SAP- FACT'!$A:$AE,15,0)=0,"PEN","USD")</f>
        <v>PEN</v>
      </c>
      <c r="K687" s="31" t="s">
        <v>8499</v>
      </c>
      <c r="L687" s="31">
        <v>1</v>
      </c>
      <c r="M687" s="33">
        <f>IF(J687="PEN",VLOOKUP($A687,'SAP- FACT'!$A:$AE,14,0),VLOOKUP($A687,'SAP- FACT'!$A:$AE,15,0))</f>
        <v>75.400000000000006</v>
      </c>
      <c r="N687" s="31" t="str">
        <f>IF(VLOOKUP($A687,'SAP- FACT'!$A:$AE,15,0)=0,"PEN","USD")</f>
        <v>PEN</v>
      </c>
      <c r="O687" s="31" t="str">
        <f>VLOOKUP($A687,'SAP- FACT'!$A:$AE,4,0)</f>
        <v>Falabella - CONTADO / CASH - 230003495 Basado en Entregas 09-0010-00056253.</v>
      </c>
    </row>
    <row r="688" spans="1:15" x14ac:dyDescent="0.2">
      <c r="A688" s="31">
        <f t="shared" si="10"/>
        <v>687</v>
      </c>
      <c r="B688" s="31" t="str">
        <f>VLOOKUP($A688,'SAP- FACT'!$A:$AE,12,0)</f>
        <v>CUETO X ROSA X</v>
      </c>
      <c r="C688" s="31" t="str">
        <f>VLOOKUP($A688,'SAP- FACT'!$A:$AE,2,0)</f>
        <v>B010-00016018</v>
      </c>
      <c r="D688" s="31" t="str">
        <f>VLOOKUP($A688,'SAP- FACT'!$A:$AE,2,0)</f>
        <v>B010-00016018</v>
      </c>
      <c r="E688" s="32">
        <v>45566</v>
      </c>
      <c r="F688" s="32">
        <f>VLOOKUP($A688,'SAP- FACT'!$A:$AE,5,0)</f>
        <v>45154</v>
      </c>
      <c r="G688" s="32">
        <f>VLOOKUP($A688,'SAP- FACT'!$A:$AE,19,0)</f>
        <v>45154</v>
      </c>
      <c r="H688" s="31" t="s">
        <v>8512</v>
      </c>
      <c r="I688" s="31" t="str">
        <f>VLOOKUP($A688,'SAP- FACT'!$A:$AE,3,0)</f>
        <v>Boleta</v>
      </c>
      <c r="J688" s="31" t="str">
        <f>IF(VLOOKUP($A688,'SAP- FACT'!$A:$AE,15,0)=0,"PEN","USD")</f>
        <v>PEN</v>
      </c>
      <c r="K688" s="31" t="s">
        <v>8499</v>
      </c>
      <c r="L688" s="31">
        <v>1</v>
      </c>
      <c r="M688" s="33">
        <f>IF(J688="PEN",VLOOKUP($A688,'SAP- FACT'!$A:$AE,14,0),VLOOKUP($A688,'SAP- FACT'!$A:$AE,15,0))</f>
        <v>75.400000000000006</v>
      </c>
      <c r="N688" s="31" t="str">
        <f>IF(VLOOKUP($A688,'SAP- FACT'!$A:$AE,15,0)=0,"PEN","USD")</f>
        <v>PEN</v>
      </c>
      <c r="O688" s="31" t="str">
        <f>VLOOKUP($A688,'SAP- FACT'!$A:$AE,4,0)</f>
        <v>Falabella - CONTADO / CASH - 230003539 Basado en Entregas 09-0010-00056300.</v>
      </c>
    </row>
    <row r="689" spans="1:15" x14ac:dyDescent="0.2">
      <c r="A689" s="31">
        <f t="shared" si="10"/>
        <v>688</v>
      </c>
      <c r="B689" s="31" t="str">
        <f>VLOOKUP($A689,'SAP- FACT'!$A:$AE,12,0)</f>
        <v>BARRERA SYLVIA</v>
      </c>
      <c r="C689" s="31" t="str">
        <f>VLOOKUP($A689,'SAP- FACT'!$A:$AE,2,0)</f>
        <v>B010-00018550</v>
      </c>
      <c r="D689" s="31" t="str">
        <f>VLOOKUP($A689,'SAP- FACT'!$A:$AE,2,0)</f>
        <v>B010-00018550</v>
      </c>
      <c r="E689" s="32">
        <v>45566</v>
      </c>
      <c r="F689" s="32">
        <f>VLOOKUP($A689,'SAP- FACT'!$A:$AE,5,0)</f>
        <v>45401</v>
      </c>
      <c r="G689" s="32">
        <f>VLOOKUP($A689,'SAP- FACT'!$A:$AE,19,0)</f>
        <v>45401</v>
      </c>
      <c r="H689" s="31" t="s">
        <v>8512</v>
      </c>
      <c r="I689" s="31" t="str">
        <f>VLOOKUP($A689,'SAP- FACT'!$A:$AE,3,0)</f>
        <v>Boleta</v>
      </c>
      <c r="J689" s="31" t="str">
        <f>IF(VLOOKUP($A689,'SAP- FACT'!$A:$AE,15,0)=0,"PEN","USD")</f>
        <v>PEN</v>
      </c>
      <c r="K689" s="31" t="s">
        <v>8499</v>
      </c>
      <c r="L689" s="31">
        <v>1</v>
      </c>
      <c r="M689" s="33">
        <f>IF(J689="PEN",VLOOKUP($A689,'SAP- FACT'!$A:$AE,14,0),VLOOKUP($A689,'SAP- FACT'!$A:$AE,15,0))</f>
        <v>75.63</v>
      </c>
      <c r="N689" s="31" t="str">
        <f>IF(VLOOKUP($A689,'SAP- FACT'!$A:$AE,15,0)=0,"PEN","USD")</f>
        <v>PEN</v>
      </c>
      <c r="O689" s="31" t="str">
        <f>VLOOKUP($A689,'SAP- FACT'!$A:$AE,4,0)</f>
        <v>Ecom - CONTADO / CASH - NO DESPACHAR Basado en Pedidos de cliente DEHNZNFJ</v>
      </c>
    </row>
    <row r="690" spans="1:15" x14ac:dyDescent="0.2">
      <c r="A690" s="31">
        <f t="shared" si="10"/>
        <v>689</v>
      </c>
      <c r="B690" s="31" t="str">
        <f>VLOOKUP($A690,'SAP- FACT'!$A:$AE,12,0)</f>
        <v>MUNDACA DÍAZ,NEXAR LENY</v>
      </c>
      <c r="C690" s="31" t="str">
        <f>VLOOKUP($A690,'SAP- FACT'!$A:$AE,2,0)</f>
        <v>B010-00019470</v>
      </c>
      <c r="D690" s="31" t="str">
        <f>VLOOKUP($A690,'SAP- FACT'!$A:$AE,2,0)</f>
        <v>B010-00019470</v>
      </c>
      <c r="E690" s="32">
        <v>45566</v>
      </c>
      <c r="F690" s="32">
        <f>VLOOKUP($A690,'SAP- FACT'!$A:$AE,5,0)</f>
        <v>45482</v>
      </c>
      <c r="G690" s="32">
        <f>VLOOKUP($A690,'SAP- FACT'!$A:$AE,19,0)</f>
        <v>45512</v>
      </c>
      <c r="H690" s="31" t="s">
        <v>8512</v>
      </c>
      <c r="I690" s="31" t="str">
        <f>VLOOKUP($A690,'SAP- FACT'!$A:$AE,3,0)</f>
        <v>Boleta</v>
      </c>
      <c r="J690" s="31" t="str">
        <f>IF(VLOOKUP($A690,'SAP- FACT'!$A:$AE,15,0)=0,"PEN","USD")</f>
        <v>PEN</v>
      </c>
      <c r="K690" s="31" t="s">
        <v>8499</v>
      </c>
      <c r="L690" s="31">
        <v>1</v>
      </c>
      <c r="M690" s="33">
        <f>IF(J690="PEN",VLOOKUP($A690,'SAP- FACT'!$A:$AE,14,0),VLOOKUP($A690,'SAP- FACT'!$A:$AE,15,0))</f>
        <v>76.069999999999993</v>
      </c>
      <c r="N690" s="31" t="str">
        <f>IF(VLOOKUP($A690,'SAP- FACT'!$A:$AE,15,0)=0,"PEN","USD")</f>
        <v>PEN</v>
      </c>
      <c r="O690" s="31" t="str">
        <f>VLOOKUP($A690,'SAP- FACT'!$A:$AE,4,0)</f>
        <v>Nacional - CREDITO 30 DIAS / CREDIT 30 DAYS - PE 3358 Basado en Entregas 09-T010-00000070.</v>
      </c>
    </row>
    <row r="691" spans="1:15" x14ac:dyDescent="0.2">
      <c r="A691" s="31">
        <f t="shared" si="10"/>
        <v>690</v>
      </c>
      <c r="B691" s="31" t="str">
        <f>VLOOKUP($A691,'SAP- FACT'!$A:$AE,12,0)</f>
        <v>DIAZ COSTA,CAROLINA FIORELLA</v>
      </c>
      <c r="C691" s="31" t="str">
        <f>VLOOKUP($A691,'SAP- FACT'!$A:$AE,2,0)</f>
        <v>B010-00019927</v>
      </c>
      <c r="D691" s="31" t="str">
        <f>VLOOKUP($A691,'SAP- FACT'!$A:$AE,2,0)</f>
        <v>B010-00019927</v>
      </c>
      <c r="E691" s="32">
        <v>45566</v>
      </c>
      <c r="F691" s="32">
        <f>VLOOKUP($A691,'SAP- FACT'!$A:$AE,5,0)</f>
        <v>45512</v>
      </c>
      <c r="G691" s="32">
        <f>VLOOKUP($A691,'SAP- FACT'!$A:$AE,19,0)</f>
        <v>45512</v>
      </c>
      <c r="H691" s="31" t="s">
        <v>8512</v>
      </c>
      <c r="I691" s="31" t="str">
        <f>VLOOKUP($A691,'SAP- FACT'!$A:$AE,3,0)</f>
        <v>Boleta</v>
      </c>
      <c r="J691" s="31" t="str">
        <f>IF(VLOOKUP($A691,'SAP- FACT'!$A:$AE,15,0)=0,"PEN","USD")</f>
        <v>PEN</v>
      </c>
      <c r="K691" s="31" t="s">
        <v>8499</v>
      </c>
      <c r="L691" s="31">
        <v>1</v>
      </c>
      <c r="M691" s="33">
        <f>IF(J691="PEN",VLOOKUP($A691,'SAP- FACT'!$A:$AE,14,0),VLOOKUP($A691,'SAP- FACT'!$A:$AE,15,0))</f>
        <v>76.5</v>
      </c>
      <c r="N691" s="31" t="str">
        <f>IF(VLOOKUP($A691,'SAP- FACT'!$A:$AE,15,0)=0,"PEN","USD")</f>
        <v>PEN</v>
      </c>
      <c r="O691" s="31" t="str">
        <f>VLOOKUP($A691,'SAP- FACT'!$A:$AE,4,0)</f>
        <v>Ecom - CONTADO / CASH - PE 3993 CANI-TABS TEL: 941944692 ENVÍO Basado en E</v>
      </c>
    </row>
    <row r="692" spans="1:15" x14ac:dyDescent="0.2">
      <c r="A692" s="31">
        <f t="shared" si="10"/>
        <v>691</v>
      </c>
      <c r="B692" s="31" t="str">
        <f>VLOOKUP($A692,'SAP- FACT'!$A:$AE,12,0)</f>
        <v>PERCOVICH CHATE,LUCERO MATSUE</v>
      </c>
      <c r="C692" s="31" t="str">
        <f>VLOOKUP($A692,'SAP- FACT'!$A:$AE,2,0)</f>
        <v>B010-00019995</v>
      </c>
      <c r="D692" s="31" t="str">
        <f>VLOOKUP($A692,'SAP- FACT'!$A:$AE,2,0)</f>
        <v>B010-00019995</v>
      </c>
      <c r="E692" s="32">
        <v>45566</v>
      </c>
      <c r="F692" s="32">
        <f>VLOOKUP($A692,'SAP- FACT'!$A:$AE,5,0)</f>
        <v>45518</v>
      </c>
      <c r="G692" s="32">
        <f>VLOOKUP($A692,'SAP- FACT'!$A:$AE,19,0)</f>
        <v>45518</v>
      </c>
      <c r="H692" s="31" t="s">
        <v>8512</v>
      </c>
      <c r="I692" s="31" t="str">
        <f>VLOOKUP($A692,'SAP- FACT'!$A:$AE,3,0)</f>
        <v>Boleta</v>
      </c>
      <c r="J692" s="31" t="str">
        <f>IF(VLOOKUP($A692,'SAP- FACT'!$A:$AE,15,0)=0,"PEN","USD")</f>
        <v>PEN</v>
      </c>
      <c r="K692" s="31" t="s">
        <v>8499</v>
      </c>
      <c r="L692" s="31">
        <v>1</v>
      </c>
      <c r="M692" s="33">
        <f>IF(J692="PEN",VLOOKUP($A692,'SAP- FACT'!$A:$AE,14,0),VLOOKUP($A692,'SAP- FACT'!$A:$AE,15,0))</f>
        <v>76.98</v>
      </c>
      <c r="N692" s="31" t="str">
        <f>IF(VLOOKUP($A692,'SAP- FACT'!$A:$AE,15,0)=0,"PEN","USD")</f>
        <v>PEN</v>
      </c>
      <c r="O692" s="31" t="str">
        <f>VLOOKUP($A692,'SAP- FACT'!$A:$AE,4,0)</f>
        <v>Ecom - CONTADO / CASH - PE 4135 TEL: 989810050 ENVÍO Basado en Entregas 09</v>
      </c>
    </row>
    <row r="693" spans="1:15" x14ac:dyDescent="0.2">
      <c r="A693" s="31">
        <f t="shared" si="10"/>
        <v>692</v>
      </c>
      <c r="B693" s="31" t="str">
        <f>VLOOKUP($A693,'SAP- FACT'!$A:$AE,12,0)</f>
        <v>CABOS NARVAEZ,CARIM MONICA</v>
      </c>
      <c r="C693" s="31" t="str">
        <f>VLOOKUP($A693,'SAP- FACT'!$A:$AE,2,0)</f>
        <v>B010-00019695</v>
      </c>
      <c r="D693" s="31" t="str">
        <f>VLOOKUP($A693,'SAP- FACT'!$A:$AE,2,0)</f>
        <v>B010-00019695</v>
      </c>
      <c r="E693" s="32">
        <v>45566</v>
      </c>
      <c r="F693" s="32">
        <f>VLOOKUP($A693,'SAP- FACT'!$A:$AE,5,0)</f>
        <v>45504</v>
      </c>
      <c r="G693" s="32">
        <f>VLOOKUP($A693,'SAP- FACT'!$A:$AE,19,0)</f>
        <v>45504</v>
      </c>
      <c r="H693" s="31" t="s">
        <v>8512</v>
      </c>
      <c r="I693" s="31" t="str">
        <f>VLOOKUP($A693,'SAP- FACT'!$A:$AE,3,0)</f>
        <v>Boleta</v>
      </c>
      <c r="J693" s="31" t="str">
        <f>IF(VLOOKUP($A693,'SAP- FACT'!$A:$AE,15,0)=0,"PEN","USD")</f>
        <v>PEN</v>
      </c>
      <c r="K693" s="31" t="s">
        <v>8499</v>
      </c>
      <c r="L693" s="31">
        <v>1</v>
      </c>
      <c r="M693" s="33">
        <f>IF(J693="PEN",VLOOKUP($A693,'SAP- FACT'!$A:$AE,14,0),VLOOKUP($A693,'SAP- FACT'!$A:$AE,15,0))</f>
        <v>77.23</v>
      </c>
      <c r="N693" s="31" t="str">
        <f>IF(VLOOKUP($A693,'SAP- FACT'!$A:$AE,15,0)=0,"PEN","USD")</f>
        <v>PEN</v>
      </c>
      <c r="O693" s="31" t="str">
        <f>VLOOKUP($A693,'SAP- FACT'!$A:$AE,4,0)</f>
        <v>Ripley - CONTADO / CASH - PE 3773 RIPLEY n.º 6755730401-A Basado en Entregas</v>
      </c>
    </row>
    <row r="694" spans="1:15" x14ac:dyDescent="0.2">
      <c r="A694" s="31">
        <f t="shared" si="10"/>
        <v>693</v>
      </c>
      <c r="B694" s="31" t="str">
        <f>VLOOKUP($A694,'SAP- FACT'!$A:$AE,12,0)</f>
        <v>Farfan Espinoza Madeleine</v>
      </c>
      <c r="C694" s="31" t="str">
        <f>VLOOKUP($A694,'SAP- FACT'!$A:$AE,2,0)</f>
        <v>B010-00019610</v>
      </c>
      <c r="D694" s="31" t="str">
        <f>VLOOKUP($A694,'SAP- FACT'!$A:$AE,2,0)</f>
        <v>B010-00019610</v>
      </c>
      <c r="E694" s="32">
        <v>45566</v>
      </c>
      <c r="F694" s="32">
        <f>VLOOKUP($A694,'SAP- FACT'!$A:$AE,5,0)</f>
        <v>45492</v>
      </c>
      <c r="G694" s="32">
        <f>VLOOKUP($A694,'SAP- FACT'!$A:$AE,19,0)</f>
        <v>45492</v>
      </c>
      <c r="H694" s="31" t="s">
        <v>8512</v>
      </c>
      <c r="I694" s="31" t="str">
        <f>VLOOKUP($A694,'SAP- FACT'!$A:$AE,3,0)</f>
        <v>Boleta</v>
      </c>
      <c r="J694" s="31" t="str">
        <f>IF(VLOOKUP($A694,'SAP- FACT'!$A:$AE,15,0)=0,"PEN","USD")</f>
        <v>PEN</v>
      </c>
      <c r="K694" s="31" t="s">
        <v>8499</v>
      </c>
      <c r="L694" s="31">
        <v>1</v>
      </c>
      <c r="M694" s="33">
        <f>IF(J694="PEN",VLOOKUP($A694,'SAP- FACT'!$A:$AE,14,0),VLOOKUP($A694,'SAP- FACT'!$A:$AE,15,0))</f>
        <v>77.599999999999994</v>
      </c>
      <c r="N694" s="31" t="str">
        <f>IF(VLOOKUP($A694,'SAP- FACT'!$A:$AE,15,0)=0,"PEN","USD")</f>
        <v>PEN</v>
      </c>
      <c r="O694" s="31" t="str">
        <f>VLOOKUP($A694,'SAP- FACT'!$A:$AE,4,0)</f>
        <v>Ripley - CONTADO / CASH - PE 3394 RIPLEY n.º 6706908801-A Basado en Entregas</v>
      </c>
    </row>
    <row r="695" spans="1:15" x14ac:dyDescent="0.2">
      <c r="A695" s="31">
        <f t="shared" si="10"/>
        <v>694</v>
      </c>
      <c r="B695" s="31" t="str">
        <f>VLOOKUP($A695,'SAP- FACT'!$A:$AE,12,0)</f>
        <v>BOLAÑOS ESPINOZA,MONICA ISELA</v>
      </c>
      <c r="C695" s="31" t="str">
        <f>VLOOKUP($A695,'SAP- FACT'!$A:$AE,2,0)</f>
        <v>B010-00017864</v>
      </c>
      <c r="D695" s="31" t="str">
        <f>VLOOKUP($A695,'SAP- FACT'!$A:$AE,2,0)</f>
        <v>B010-00017864</v>
      </c>
      <c r="E695" s="32">
        <v>45566</v>
      </c>
      <c r="F695" s="32">
        <f>VLOOKUP($A695,'SAP- FACT'!$A:$AE,5,0)</f>
        <v>45327</v>
      </c>
      <c r="G695" s="32">
        <f>VLOOKUP($A695,'SAP- FACT'!$A:$AE,19,0)</f>
        <v>45327</v>
      </c>
      <c r="H695" s="31" t="s">
        <v>8512</v>
      </c>
      <c r="I695" s="31" t="str">
        <f>VLOOKUP($A695,'SAP- FACT'!$A:$AE,3,0)</f>
        <v>Boleta</v>
      </c>
      <c r="J695" s="31" t="str">
        <f>IF(VLOOKUP($A695,'SAP- FACT'!$A:$AE,15,0)=0,"PEN","USD")</f>
        <v>PEN</v>
      </c>
      <c r="K695" s="31" t="s">
        <v>8499</v>
      </c>
      <c r="L695" s="31">
        <v>1</v>
      </c>
      <c r="M695" s="33">
        <f>IF(J695="PEN",VLOOKUP($A695,'SAP- FACT'!$A:$AE,14,0),VLOOKUP($A695,'SAP- FACT'!$A:$AE,15,0))</f>
        <v>77.900000000000006</v>
      </c>
      <c r="N695" s="31" t="str">
        <f>IF(VLOOKUP($A695,'SAP- FACT'!$A:$AE,15,0)=0,"PEN","USD")</f>
        <v>PEN</v>
      </c>
      <c r="O695" s="31" t="str">
        <f>VLOOKUP($A695,'SAP- FACT'!$A:$AE,4,0)</f>
        <v>Juntoz - CONTADO / CASH - JUNTOZ Basado en Entregas 09-0010-00058704.</v>
      </c>
    </row>
    <row r="696" spans="1:15" x14ac:dyDescent="0.2">
      <c r="A696" s="31">
        <f t="shared" si="10"/>
        <v>695</v>
      </c>
      <c r="B696" s="31" t="str">
        <f>VLOOKUP($A696,'SAP- FACT'!$A:$AE,12,0)</f>
        <v>FLORES ISABEL</v>
      </c>
      <c r="C696" s="31" t="str">
        <f>VLOOKUP($A696,'SAP- FACT'!$A:$AE,2,0)</f>
        <v>B010-00018388</v>
      </c>
      <c r="D696" s="31" t="str">
        <f>VLOOKUP($A696,'SAP- FACT'!$A:$AE,2,0)</f>
        <v>B010-00018388</v>
      </c>
      <c r="E696" s="32">
        <v>45566</v>
      </c>
      <c r="F696" s="32">
        <f>VLOOKUP($A696,'SAP- FACT'!$A:$AE,5,0)</f>
        <v>45384</v>
      </c>
      <c r="G696" s="32">
        <f>VLOOKUP($A696,'SAP- FACT'!$A:$AE,19,0)</f>
        <v>45384</v>
      </c>
      <c r="H696" s="31" t="s">
        <v>8512</v>
      </c>
      <c r="I696" s="31" t="str">
        <f>VLOOKUP($A696,'SAP- FACT'!$A:$AE,3,0)</f>
        <v>Boleta</v>
      </c>
      <c r="J696" s="31" t="str">
        <f>IF(VLOOKUP($A696,'SAP- FACT'!$A:$AE,15,0)=0,"PEN","USD")</f>
        <v>PEN</v>
      </c>
      <c r="K696" s="31" t="s">
        <v>8499</v>
      </c>
      <c r="L696" s="31">
        <v>1</v>
      </c>
      <c r="M696" s="33">
        <f>IF(J696="PEN",VLOOKUP($A696,'SAP- FACT'!$A:$AE,14,0),VLOOKUP($A696,'SAP- FACT'!$A:$AE,15,0))</f>
        <v>77.95</v>
      </c>
      <c r="N696" s="31" t="str">
        <f>IF(VLOOKUP($A696,'SAP- FACT'!$A:$AE,15,0)=0,"PEN","USD")</f>
        <v>PEN</v>
      </c>
      <c r="O696" s="31" t="str">
        <f>VLOOKUP($A696,'SAP- FACT'!$A:$AE,4,0)</f>
        <v>Ecom - CONTADO / CASH - PE 1512 TEL: 997924207 Basado en Pedidos de client</v>
      </c>
    </row>
    <row r="697" spans="1:15" x14ac:dyDescent="0.2">
      <c r="A697" s="31">
        <f t="shared" si="10"/>
        <v>696</v>
      </c>
      <c r="B697" s="31" t="str">
        <f>VLOOKUP($A697,'SAP- FACT'!$A:$AE,12,0)</f>
        <v>VILLEGAS SANCHEZ,JHONATHAN APARICIO</v>
      </c>
      <c r="C697" s="31" t="str">
        <f>VLOOKUP($A697,'SAP- FACT'!$A:$AE,2,0)</f>
        <v>B010-00020033</v>
      </c>
      <c r="D697" s="31" t="str">
        <f>VLOOKUP($A697,'SAP- FACT'!$A:$AE,2,0)</f>
        <v>B010-00020033</v>
      </c>
      <c r="E697" s="32">
        <v>45566</v>
      </c>
      <c r="F697" s="32">
        <f>VLOOKUP($A697,'SAP- FACT'!$A:$AE,5,0)</f>
        <v>45523</v>
      </c>
      <c r="G697" s="32">
        <f>VLOOKUP($A697,'SAP- FACT'!$A:$AE,19,0)</f>
        <v>45523</v>
      </c>
      <c r="H697" s="31" t="s">
        <v>8512</v>
      </c>
      <c r="I697" s="31" t="str">
        <f>VLOOKUP($A697,'SAP- FACT'!$A:$AE,3,0)</f>
        <v>Boleta</v>
      </c>
      <c r="J697" s="31" t="str">
        <f>IF(VLOOKUP($A697,'SAP- FACT'!$A:$AE,15,0)=0,"PEN","USD")</f>
        <v>PEN</v>
      </c>
      <c r="K697" s="31" t="s">
        <v>8499</v>
      </c>
      <c r="L697" s="31">
        <v>1</v>
      </c>
      <c r="M697" s="33">
        <f>IF(J697="PEN",VLOOKUP($A697,'SAP- FACT'!$A:$AE,14,0),VLOOKUP($A697,'SAP- FACT'!$A:$AE,15,0))</f>
        <v>78.2</v>
      </c>
      <c r="N697" s="31" t="str">
        <f>IF(VLOOKUP($A697,'SAP- FACT'!$A:$AE,15,0)=0,"PEN","USD")</f>
        <v>PEN</v>
      </c>
      <c r="O697" s="31" t="str">
        <f>VLOOKUP($A697,'SAP- FACT'!$A:$AE,4,0)</f>
        <v>Ripley - CONTADO / CASH - PE 4204 RIPLEY n.º 6775600001-A Basado en Entregas</v>
      </c>
    </row>
    <row r="698" spans="1:15" x14ac:dyDescent="0.2">
      <c r="A698" s="31">
        <f t="shared" si="10"/>
        <v>697</v>
      </c>
      <c r="B698" s="31" t="str">
        <f>VLOOKUP($A698,'SAP- FACT'!$A:$AE,12,0)</f>
        <v>QUISPE GUADALUPE,WILLIAM JESUS</v>
      </c>
      <c r="C698" s="31" t="str">
        <f>VLOOKUP($A698,'SAP- FACT'!$A:$AE,2,0)</f>
        <v>B010-00020269</v>
      </c>
      <c r="D698" s="31" t="str">
        <f>VLOOKUP($A698,'SAP- FACT'!$A:$AE,2,0)</f>
        <v>B010-00020269</v>
      </c>
      <c r="E698" s="32">
        <v>45566</v>
      </c>
      <c r="F698" s="32">
        <f>VLOOKUP($A698,'SAP- FACT'!$A:$AE,5,0)</f>
        <v>45538</v>
      </c>
      <c r="G698" s="32">
        <f>VLOOKUP($A698,'SAP- FACT'!$A:$AE,19,0)</f>
        <v>45538</v>
      </c>
      <c r="H698" s="31" t="s">
        <v>8512</v>
      </c>
      <c r="I698" s="31" t="str">
        <f>VLOOKUP($A698,'SAP- FACT'!$A:$AE,3,0)</f>
        <v>Boleta</v>
      </c>
      <c r="J698" s="31" t="str">
        <f>IF(VLOOKUP($A698,'SAP- FACT'!$A:$AE,15,0)=0,"PEN","USD")</f>
        <v>PEN</v>
      </c>
      <c r="K698" s="31" t="s">
        <v>8499</v>
      </c>
      <c r="L698" s="31">
        <v>1</v>
      </c>
      <c r="M698" s="33">
        <f>IF(J698="PEN",VLOOKUP($A698,'SAP- FACT'!$A:$AE,14,0),VLOOKUP($A698,'SAP- FACT'!$A:$AE,15,0))</f>
        <v>78.2</v>
      </c>
      <c r="N698" s="31" t="str">
        <f>IF(VLOOKUP($A698,'SAP- FACT'!$A:$AE,15,0)=0,"PEN","USD")</f>
        <v>PEN</v>
      </c>
      <c r="O698" s="31" t="str">
        <f>VLOOKUP($A698,'SAP- FACT'!$A:$AE,4,0)</f>
        <v>Ripley - CONTADO / CASH - PE 4561 RIPLEY n.º 6789834401-A Basado en Entregas</v>
      </c>
    </row>
    <row r="699" spans="1:15" x14ac:dyDescent="0.2">
      <c r="A699" s="31">
        <f t="shared" si="10"/>
        <v>698</v>
      </c>
      <c r="B699" s="31" t="str">
        <f>VLOOKUP($A699,'SAP- FACT'!$A:$AE,12,0)</f>
        <v>LEON CASTRO,JILL ISABEL</v>
      </c>
      <c r="C699" s="31" t="str">
        <f>VLOOKUP($A699,'SAP- FACT'!$A:$AE,2,0)</f>
        <v>B010-00019986</v>
      </c>
      <c r="D699" s="31" t="str">
        <f>VLOOKUP($A699,'SAP- FACT'!$A:$AE,2,0)</f>
        <v>B010-00019986</v>
      </c>
      <c r="E699" s="32">
        <v>45566</v>
      </c>
      <c r="F699" s="32">
        <f>VLOOKUP($A699,'SAP- FACT'!$A:$AE,5,0)</f>
        <v>45518</v>
      </c>
      <c r="G699" s="32">
        <f>VLOOKUP($A699,'SAP- FACT'!$A:$AE,19,0)</f>
        <v>45518</v>
      </c>
      <c r="H699" s="31" t="s">
        <v>8512</v>
      </c>
      <c r="I699" s="31" t="str">
        <f>VLOOKUP($A699,'SAP- FACT'!$A:$AE,3,0)</f>
        <v>Boleta</v>
      </c>
      <c r="J699" s="31" t="str">
        <f>IF(VLOOKUP($A699,'SAP- FACT'!$A:$AE,15,0)=0,"PEN","USD")</f>
        <v>PEN</v>
      </c>
      <c r="K699" s="31" t="s">
        <v>8499</v>
      </c>
      <c r="L699" s="31">
        <v>1</v>
      </c>
      <c r="M699" s="33">
        <f>IF(J699="PEN",VLOOKUP($A699,'SAP- FACT'!$A:$AE,14,0),VLOOKUP($A699,'SAP- FACT'!$A:$AE,15,0))</f>
        <v>78.260000000000005</v>
      </c>
      <c r="N699" s="31" t="str">
        <f>IF(VLOOKUP($A699,'SAP- FACT'!$A:$AE,15,0)=0,"PEN","USD")</f>
        <v>PEN</v>
      </c>
      <c r="O699" s="31" t="str">
        <f>VLOOKUP($A699,'SAP- FACT'!$A:$AE,4,0)</f>
        <v>Ecom - CONTADO / CASH - PE 4106 TEL: 999535946 ENVÍO Basado en Entregas 09</v>
      </c>
    </row>
    <row r="700" spans="1:15" x14ac:dyDescent="0.2">
      <c r="A700" s="31">
        <f t="shared" si="10"/>
        <v>699</v>
      </c>
      <c r="B700" s="31" t="str">
        <f>VLOOKUP($A700,'SAP- FACT'!$A:$AE,12,0)</f>
        <v>SALAZAR MUJICA,MARIANNY CLARET</v>
      </c>
      <c r="C700" s="31" t="str">
        <f>VLOOKUP($A700,'SAP- FACT'!$A:$AE,2,0)</f>
        <v>B010-00020380</v>
      </c>
      <c r="D700" s="31" t="str">
        <f>VLOOKUP($A700,'SAP- FACT'!$A:$AE,2,0)</f>
        <v>B010-00020380</v>
      </c>
      <c r="E700" s="32">
        <v>45566</v>
      </c>
      <c r="F700" s="32">
        <f>VLOOKUP($A700,'SAP- FACT'!$A:$AE,5,0)</f>
        <v>45547</v>
      </c>
      <c r="G700" s="32">
        <f>VLOOKUP($A700,'SAP- FACT'!$A:$AE,19,0)</f>
        <v>45547</v>
      </c>
      <c r="H700" s="31" t="s">
        <v>8512</v>
      </c>
      <c r="I700" s="31" t="str">
        <f>VLOOKUP($A700,'SAP- FACT'!$A:$AE,3,0)</f>
        <v>Boleta</v>
      </c>
      <c r="J700" s="31" t="str">
        <f>IF(VLOOKUP($A700,'SAP- FACT'!$A:$AE,15,0)=0,"PEN","USD")</f>
        <v>PEN</v>
      </c>
      <c r="K700" s="31" t="s">
        <v>8499</v>
      </c>
      <c r="L700" s="31">
        <v>1</v>
      </c>
      <c r="M700" s="33">
        <f>IF(J700="PEN",VLOOKUP($A700,'SAP- FACT'!$A:$AE,14,0),VLOOKUP($A700,'SAP- FACT'!$A:$AE,15,0))</f>
        <v>78.91</v>
      </c>
      <c r="N700" s="31" t="str">
        <f>IF(VLOOKUP($A700,'SAP- FACT'!$A:$AE,15,0)=0,"PEN","USD")</f>
        <v>PEN</v>
      </c>
      <c r="O700" s="31" t="str">
        <f>VLOOKUP($A700,'SAP- FACT'!$A:$AE,4,0)</f>
        <v>Juntoz - CONTADO / CASH - PE 4772 JUNTOZ 240912000026-001 Basado en Entregas</v>
      </c>
    </row>
    <row r="701" spans="1:15" x14ac:dyDescent="0.2">
      <c r="A701" s="31">
        <f t="shared" si="10"/>
        <v>700</v>
      </c>
      <c r="B701" s="31" t="str">
        <f>VLOOKUP($A701,'SAP- FACT'!$A:$AE,12,0)</f>
        <v>JIMENEZ SOTO ISABEL</v>
      </c>
      <c r="C701" s="31" t="str">
        <f>VLOOKUP($A701,'SAP- FACT'!$A:$AE,2,0)</f>
        <v>B010-00019228</v>
      </c>
      <c r="D701" s="31" t="str">
        <f>VLOOKUP($A701,'SAP- FACT'!$A:$AE,2,0)</f>
        <v>B010-00019228</v>
      </c>
      <c r="E701" s="32">
        <v>45566</v>
      </c>
      <c r="F701" s="32">
        <f>VLOOKUP($A701,'SAP- FACT'!$A:$AE,5,0)</f>
        <v>45454</v>
      </c>
      <c r="G701" s="32">
        <f>VLOOKUP($A701,'SAP- FACT'!$A:$AE,19,0)</f>
        <v>45454</v>
      </c>
      <c r="H701" s="31" t="s">
        <v>8512</v>
      </c>
      <c r="I701" s="31" t="str">
        <f>VLOOKUP($A701,'SAP- FACT'!$A:$AE,3,0)</f>
        <v>Boleta</v>
      </c>
      <c r="J701" s="31" t="str">
        <f>IF(VLOOKUP($A701,'SAP- FACT'!$A:$AE,15,0)=0,"PEN","USD")</f>
        <v>PEN</v>
      </c>
      <c r="K701" s="31" t="s">
        <v>8499</v>
      </c>
      <c r="L701" s="31">
        <v>1</v>
      </c>
      <c r="M701" s="33">
        <f>IF(J701="PEN",VLOOKUP($A701,'SAP- FACT'!$A:$AE,14,0),VLOOKUP($A701,'SAP- FACT'!$A:$AE,15,0))</f>
        <v>79.2</v>
      </c>
      <c r="N701" s="31" t="str">
        <f>IF(VLOOKUP($A701,'SAP- FACT'!$A:$AE,15,0)=0,"PEN","USD")</f>
        <v>PEN</v>
      </c>
      <c r="O701" s="31" t="str">
        <f>VLOOKUP($A701,'SAP- FACT'!$A:$AE,4,0)</f>
        <v>Falabella - CONTADO / CASH - PE 2849 FALABELLA Basado en Entregas 09-0007-00000</v>
      </c>
    </row>
    <row r="702" spans="1:15" x14ac:dyDescent="0.2">
      <c r="A702" s="31">
        <f t="shared" si="10"/>
        <v>701</v>
      </c>
      <c r="B702" s="31" t="str">
        <f>VLOOKUP($A702,'SAP- FACT'!$A:$AE,12,0)</f>
        <v>PRIETO FALLAR,RENEE DE LOS ANGELES X</v>
      </c>
      <c r="C702" s="31" t="str">
        <f>VLOOKUP($A702,'SAP- FACT'!$A:$AE,2,0)</f>
        <v>B010-00016773</v>
      </c>
      <c r="D702" s="31" t="str">
        <f>VLOOKUP($A702,'SAP- FACT'!$A:$AE,2,0)</f>
        <v>B010-00016773</v>
      </c>
      <c r="E702" s="32">
        <v>45566</v>
      </c>
      <c r="F702" s="32">
        <f>VLOOKUP($A702,'SAP- FACT'!$A:$AE,5,0)</f>
        <v>45250</v>
      </c>
      <c r="G702" s="32">
        <f>VLOOKUP($A702,'SAP- FACT'!$A:$AE,19,0)</f>
        <v>45250</v>
      </c>
      <c r="H702" s="31" t="s">
        <v>8512</v>
      </c>
      <c r="I702" s="31" t="str">
        <f>VLOOKUP($A702,'SAP- FACT'!$A:$AE,3,0)</f>
        <v>Boleta</v>
      </c>
      <c r="J702" s="31" t="str">
        <f>IF(VLOOKUP($A702,'SAP- FACT'!$A:$AE,15,0)=0,"PEN","USD")</f>
        <v>PEN</v>
      </c>
      <c r="K702" s="31" t="s">
        <v>8499</v>
      </c>
      <c r="L702" s="31">
        <v>1</v>
      </c>
      <c r="M702" s="33">
        <f>IF(J702="PEN",VLOOKUP($A702,'SAP- FACT'!$A:$AE,14,0),VLOOKUP($A702,'SAP- FACT'!$A:$AE,15,0))</f>
        <v>79.2</v>
      </c>
      <c r="N702" s="31" t="str">
        <f>IF(VLOOKUP($A702,'SAP- FACT'!$A:$AE,15,0)=0,"PEN","USD")</f>
        <v>PEN</v>
      </c>
      <c r="O702" s="31" t="str">
        <f>VLOOKUP($A702,'SAP- FACT'!$A:$AE,4,0)</f>
        <v>Falabella - CONTADO / CASH - PE 4839 FALABELLA Basado en Entregas 09-0010-00057</v>
      </c>
    </row>
    <row r="703" spans="1:15" x14ac:dyDescent="0.2">
      <c r="A703" s="31">
        <f t="shared" si="10"/>
        <v>702</v>
      </c>
      <c r="B703" s="31" t="str">
        <f>VLOOKUP($A703,'SAP- FACT'!$A:$AE,12,0)</f>
        <v>INGA BURGA,DEBORAH FERNANDA</v>
      </c>
      <c r="C703" s="31" t="str">
        <f>VLOOKUP($A703,'SAP- FACT'!$A:$AE,2,0)</f>
        <v>B010-00017681</v>
      </c>
      <c r="D703" s="31" t="str">
        <f>VLOOKUP($A703,'SAP- FACT'!$A:$AE,2,0)</f>
        <v>B010-00017681</v>
      </c>
      <c r="E703" s="32">
        <v>45566</v>
      </c>
      <c r="F703" s="32">
        <f>VLOOKUP($A703,'SAP- FACT'!$A:$AE,5,0)</f>
        <v>45313</v>
      </c>
      <c r="G703" s="32">
        <f>VLOOKUP($A703,'SAP- FACT'!$A:$AE,19,0)</f>
        <v>45313</v>
      </c>
      <c r="H703" s="31" t="s">
        <v>8512</v>
      </c>
      <c r="I703" s="31" t="str">
        <f>VLOOKUP($A703,'SAP- FACT'!$A:$AE,3,0)</f>
        <v>Boleta</v>
      </c>
      <c r="J703" s="31" t="str">
        <f>IF(VLOOKUP($A703,'SAP- FACT'!$A:$AE,15,0)=0,"PEN","USD")</f>
        <v>PEN</v>
      </c>
      <c r="K703" s="31" t="s">
        <v>8499</v>
      </c>
      <c r="L703" s="31">
        <v>1</v>
      </c>
      <c r="M703" s="33">
        <f>IF(J703="PEN",VLOOKUP($A703,'SAP- FACT'!$A:$AE,14,0),VLOOKUP($A703,'SAP- FACT'!$A:$AE,15,0))</f>
        <v>79.5</v>
      </c>
      <c r="N703" s="31" t="str">
        <f>IF(VLOOKUP($A703,'SAP- FACT'!$A:$AE,15,0)=0,"PEN","USD")</f>
        <v>PEN</v>
      </c>
      <c r="O703" s="31" t="str">
        <f>VLOOKUP($A703,'SAP- FACT'!$A:$AE,4,0)</f>
        <v>Juntoz - CONTADO / CASH - PE 0269 JUNTOZ Basado en Entregas 09-0010-00058488</v>
      </c>
    </row>
    <row r="704" spans="1:15" x14ac:dyDescent="0.2">
      <c r="A704" s="31">
        <f t="shared" si="10"/>
        <v>703</v>
      </c>
      <c r="B704" s="31" t="str">
        <f>VLOOKUP($A704,'SAP- FACT'!$A:$AE,12,0)</f>
        <v>VILA MENESES,MARIANO ANTONIO</v>
      </c>
      <c r="C704" s="31" t="str">
        <f>VLOOKUP($A704,'SAP- FACT'!$A:$AE,2,0)</f>
        <v>B010-00019888</v>
      </c>
      <c r="D704" s="31" t="str">
        <f>VLOOKUP($A704,'SAP- FACT'!$A:$AE,2,0)</f>
        <v>B010-00019888</v>
      </c>
      <c r="E704" s="32">
        <v>45566</v>
      </c>
      <c r="F704" s="32">
        <f>VLOOKUP($A704,'SAP- FACT'!$A:$AE,5,0)</f>
        <v>45509</v>
      </c>
      <c r="G704" s="32">
        <f>VLOOKUP($A704,'SAP- FACT'!$A:$AE,19,0)</f>
        <v>45509</v>
      </c>
      <c r="H704" s="31" t="s">
        <v>8512</v>
      </c>
      <c r="I704" s="31" t="str">
        <f>VLOOKUP($A704,'SAP- FACT'!$A:$AE,3,0)</f>
        <v>Boleta</v>
      </c>
      <c r="J704" s="31" t="str">
        <f>IF(VLOOKUP($A704,'SAP- FACT'!$A:$AE,15,0)=0,"PEN","USD")</f>
        <v>PEN</v>
      </c>
      <c r="K704" s="31" t="s">
        <v>8499</v>
      </c>
      <c r="L704" s="31">
        <v>1</v>
      </c>
      <c r="M704" s="33">
        <f>IF(J704="PEN",VLOOKUP($A704,'SAP- FACT'!$A:$AE,14,0),VLOOKUP($A704,'SAP- FACT'!$A:$AE,15,0))</f>
        <v>79.739999999999995</v>
      </c>
      <c r="N704" s="31" t="str">
        <f>IF(VLOOKUP($A704,'SAP- FACT'!$A:$AE,15,0)=0,"PEN","USD")</f>
        <v>PEN</v>
      </c>
      <c r="O704" s="31" t="str">
        <f>VLOOKUP($A704,'SAP- FACT'!$A:$AE,4,0)</f>
        <v>Ecom - CONTADO / CASH - PE 3931 TEL: 962583474 ENVÍO Basado en Entregas 09</v>
      </c>
    </row>
    <row r="705" spans="1:15" x14ac:dyDescent="0.2">
      <c r="A705" s="31">
        <f t="shared" si="10"/>
        <v>704</v>
      </c>
      <c r="B705" s="31" t="str">
        <f>VLOOKUP($A705,'SAP- FACT'!$A:$AE,12,0)</f>
        <v>HINOSTROZA VILLANUEVA,ALIMAO</v>
      </c>
      <c r="C705" s="31" t="str">
        <f>VLOOKUP($A705,'SAP- FACT'!$A:$AE,2,0)</f>
        <v>B010-00020328</v>
      </c>
      <c r="D705" s="31" t="str">
        <f>VLOOKUP($A705,'SAP- FACT'!$A:$AE,2,0)</f>
        <v>B010-00020328</v>
      </c>
      <c r="E705" s="32">
        <v>45566</v>
      </c>
      <c r="F705" s="32">
        <f>VLOOKUP($A705,'SAP- FACT'!$A:$AE,5,0)</f>
        <v>45541</v>
      </c>
      <c r="G705" s="32">
        <f>VLOOKUP($A705,'SAP- FACT'!$A:$AE,19,0)</f>
        <v>45571</v>
      </c>
      <c r="H705" s="31" t="s">
        <v>8512</v>
      </c>
      <c r="I705" s="31" t="str">
        <f>VLOOKUP($A705,'SAP- FACT'!$A:$AE,3,0)</f>
        <v>Boleta</v>
      </c>
      <c r="J705" s="31" t="str">
        <f>IF(VLOOKUP($A705,'SAP- FACT'!$A:$AE,15,0)=0,"PEN","USD")</f>
        <v>PEN</v>
      </c>
      <c r="K705" s="31" t="s">
        <v>8499</v>
      </c>
      <c r="L705" s="31">
        <v>1</v>
      </c>
      <c r="M705" s="33">
        <f>IF(J705="PEN",VLOOKUP($A705,'SAP- FACT'!$A:$AE,14,0),VLOOKUP($A705,'SAP- FACT'!$A:$AE,15,0))</f>
        <v>79.900000000000006</v>
      </c>
      <c r="N705" s="31" t="str">
        <f>IF(VLOOKUP($A705,'SAP- FACT'!$A:$AE,15,0)=0,"PEN","USD")</f>
        <v>PEN</v>
      </c>
      <c r="O705" s="31" t="str">
        <f>VLOOKUP($A705,'SAP- FACT'!$A:$AE,4,0)</f>
        <v>Nacional - CREDITO 30 DIAS / CREDIT 30 DAYS - Ofertas de ventas - ERCAGV000946. PE:  4681 Basado</v>
      </c>
    </row>
    <row r="706" spans="1:15" x14ac:dyDescent="0.2">
      <c r="A706" s="31">
        <f t="shared" si="10"/>
        <v>705</v>
      </c>
      <c r="B706" s="31" t="str">
        <f>VLOOKUP($A706,'SAP- FACT'!$A:$AE,12,0)</f>
        <v>Pariona Campos,Esteban Carlos</v>
      </c>
      <c r="C706" s="31" t="str">
        <f>VLOOKUP($A706,'SAP- FACT'!$A:$AE,2,0)</f>
        <v>B010-00019856</v>
      </c>
      <c r="D706" s="31" t="str">
        <f>VLOOKUP($A706,'SAP- FACT'!$A:$AE,2,0)</f>
        <v>B010-00019856</v>
      </c>
      <c r="E706" s="32">
        <v>45566</v>
      </c>
      <c r="F706" s="32">
        <f>VLOOKUP($A706,'SAP- FACT'!$A:$AE,5,0)</f>
        <v>45506</v>
      </c>
      <c r="G706" s="32">
        <f>VLOOKUP($A706,'SAP- FACT'!$A:$AE,19,0)</f>
        <v>45536</v>
      </c>
      <c r="H706" s="31" t="s">
        <v>8512</v>
      </c>
      <c r="I706" s="31" t="str">
        <f>VLOOKUP($A706,'SAP- FACT'!$A:$AE,3,0)</f>
        <v>Boleta</v>
      </c>
      <c r="J706" s="31" t="str">
        <f>IF(VLOOKUP($A706,'SAP- FACT'!$A:$AE,15,0)=0,"PEN","USD")</f>
        <v>PEN</v>
      </c>
      <c r="K706" s="31" t="s">
        <v>8499</v>
      </c>
      <c r="L706" s="31">
        <v>1</v>
      </c>
      <c r="M706" s="33">
        <f>IF(J706="PEN",VLOOKUP($A706,'SAP- FACT'!$A:$AE,14,0),VLOOKUP($A706,'SAP- FACT'!$A:$AE,15,0))</f>
        <v>79.900000000000006</v>
      </c>
      <c r="N706" s="31" t="str">
        <f>IF(VLOOKUP($A706,'SAP- FACT'!$A:$AE,15,0)=0,"PEN","USD")</f>
        <v>PEN</v>
      </c>
      <c r="O706" s="31" t="str">
        <f>VLOOKUP($A706,'SAP- FACT'!$A:$AE,4,0)</f>
        <v>Nacional - CREDITO 30 DIAS / CREDIT 30 DAYS - PE 3879 Basado en Entregas 09-T010-00000543.</v>
      </c>
    </row>
    <row r="707" spans="1:15" x14ac:dyDescent="0.2">
      <c r="A707" s="31">
        <f t="shared" ref="A707:A770" si="11">ROW()-1</f>
        <v>706</v>
      </c>
      <c r="B707" s="31" t="str">
        <f>VLOOKUP($A707,'SAP- FACT'!$A:$AE,12,0)</f>
        <v>VARGAS LEON, ALEJANDRO VICTOR</v>
      </c>
      <c r="C707" s="31" t="str">
        <f>VLOOKUP($A707,'SAP- FACT'!$A:$AE,2,0)</f>
        <v>B010-00019449</v>
      </c>
      <c r="D707" s="31" t="str">
        <f>VLOOKUP($A707,'SAP- FACT'!$A:$AE,2,0)</f>
        <v>B010-00019449</v>
      </c>
      <c r="E707" s="32">
        <v>45566</v>
      </c>
      <c r="F707" s="32">
        <f>VLOOKUP($A707,'SAP- FACT'!$A:$AE,5,0)</f>
        <v>45482</v>
      </c>
      <c r="G707" s="32">
        <f>VLOOKUP($A707,'SAP- FACT'!$A:$AE,19,0)</f>
        <v>45512</v>
      </c>
      <c r="H707" s="31" t="s">
        <v>8512</v>
      </c>
      <c r="I707" s="31" t="str">
        <f>VLOOKUP($A707,'SAP- FACT'!$A:$AE,3,0)</f>
        <v>Boleta</v>
      </c>
      <c r="J707" s="31" t="str">
        <f>IF(VLOOKUP($A707,'SAP- FACT'!$A:$AE,15,0)=0,"PEN","USD")</f>
        <v>PEN</v>
      </c>
      <c r="K707" s="31" t="s">
        <v>8499</v>
      </c>
      <c r="L707" s="31">
        <v>1</v>
      </c>
      <c r="M707" s="33">
        <f>IF(J707="PEN",VLOOKUP($A707,'SAP- FACT'!$A:$AE,14,0),VLOOKUP($A707,'SAP- FACT'!$A:$AE,15,0))</f>
        <v>79.900000000000006</v>
      </c>
      <c r="N707" s="31" t="str">
        <f>IF(VLOOKUP($A707,'SAP- FACT'!$A:$AE,15,0)=0,"PEN","USD")</f>
        <v>PEN</v>
      </c>
      <c r="O707" s="31" t="str">
        <f>VLOOKUP($A707,'SAP- FACT'!$A:$AE,4,0)</f>
        <v>Nacional - CREDITO 30 DIAS / CREDIT 30 DAYS - PE 3354 Basado en Entregas 09-T010-00000065.</v>
      </c>
    </row>
    <row r="708" spans="1:15" x14ac:dyDescent="0.2">
      <c r="A708" s="31">
        <f t="shared" si="11"/>
        <v>707</v>
      </c>
      <c r="B708" s="31" t="str">
        <f>VLOOKUP($A708,'SAP- FACT'!$A:$AE,12,0)</f>
        <v>CERDA PIACA,JORGE LUIS JONATHAN</v>
      </c>
      <c r="C708" s="31" t="str">
        <f>VLOOKUP($A708,'SAP- FACT'!$A:$AE,2,0)</f>
        <v>B010-00020098</v>
      </c>
      <c r="D708" s="31" t="str">
        <f>VLOOKUP($A708,'SAP- FACT'!$A:$AE,2,0)</f>
        <v>B010-00020098</v>
      </c>
      <c r="E708" s="32">
        <v>45566</v>
      </c>
      <c r="F708" s="32">
        <f>VLOOKUP($A708,'SAP- FACT'!$A:$AE,5,0)</f>
        <v>45526</v>
      </c>
      <c r="G708" s="32">
        <f>VLOOKUP($A708,'SAP- FACT'!$A:$AE,19,0)</f>
        <v>45556</v>
      </c>
      <c r="H708" s="31" t="s">
        <v>8512</v>
      </c>
      <c r="I708" s="31" t="str">
        <f>VLOOKUP($A708,'SAP- FACT'!$A:$AE,3,0)</f>
        <v>Boleta</v>
      </c>
      <c r="J708" s="31" t="str">
        <f>IF(VLOOKUP($A708,'SAP- FACT'!$A:$AE,15,0)=0,"PEN","USD")</f>
        <v>PEN</v>
      </c>
      <c r="K708" s="31" t="s">
        <v>8499</v>
      </c>
      <c r="L708" s="31">
        <v>1</v>
      </c>
      <c r="M708" s="33">
        <f>IF(J708="PEN",VLOOKUP($A708,'SAP- FACT'!$A:$AE,14,0),VLOOKUP($A708,'SAP- FACT'!$A:$AE,15,0))</f>
        <v>79.900000000000006</v>
      </c>
      <c r="N708" s="31" t="str">
        <f>IF(VLOOKUP($A708,'SAP- FACT'!$A:$AE,15,0)=0,"PEN","USD")</f>
        <v>PEN</v>
      </c>
      <c r="O708" s="31" t="str">
        <f>VLOOKUP($A708,'SAP- FACT'!$A:$AE,4,0)</f>
        <v>Nacional - CREDITO 30 DIAS / CREDIT 30 DAYS - PE 4321 Basado en Entregas 09-T010-00000914.</v>
      </c>
    </row>
    <row r="709" spans="1:15" x14ac:dyDescent="0.2">
      <c r="A709" s="31">
        <f t="shared" si="11"/>
        <v>708</v>
      </c>
      <c r="B709" s="31" t="str">
        <f>VLOOKUP($A709,'SAP- FACT'!$A:$AE,12,0)</f>
        <v>HALIRE ALBERTO DANIEL</v>
      </c>
      <c r="C709" s="31" t="str">
        <f>VLOOKUP($A709,'SAP- FACT'!$A:$AE,2,0)</f>
        <v>B010-00019593</v>
      </c>
      <c r="D709" s="31" t="str">
        <f>VLOOKUP($A709,'SAP- FACT'!$A:$AE,2,0)</f>
        <v>B010-00019593</v>
      </c>
      <c r="E709" s="32">
        <v>45566</v>
      </c>
      <c r="F709" s="32">
        <f>VLOOKUP($A709,'SAP- FACT'!$A:$AE,5,0)</f>
        <v>45492</v>
      </c>
      <c r="G709" s="32">
        <f>VLOOKUP($A709,'SAP- FACT'!$A:$AE,19,0)</f>
        <v>45492</v>
      </c>
      <c r="H709" s="31" t="s">
        <v>8512</v>
      </c>
      <c r="I709" s="31" t="str">
        <f>VLOOKUP($A709,'SAP- FACT'!$A:$AE,3,0)</f>
        <v>Boleta</v>
      </c>
      <c r="J709" s="31" t="str">
        <f>IF(VLOOKUP($A709,'SAP- FACT'!$A:$AE,15,0)=0,"PEN","USD")</f>
        <v>PEN</v>
      </c>
      <c r="K709" s="31" t="s">
        <v>8499</v>
      </c>
      <c r="L709" s="31">
        <v>1</v>
      </c>
      <c r="M709" s="33">
        <f>IF(J709="PEN",VLOOKUP($A709,'SAP- FACT'!$A:$AE,14,0),VLOOKUP($A709,'SAP- FACT'!$A:$AE,15,0))</f>
        <v>80.099999999999994</v>
      </c>
      <c r="N709" s="31" t="str">
        <f>IF(VLOOKUP($A709,'SAP- FACT'!$A:$AE,15,0)=0,"PEN","USD")</f>
        <v>PEN</v>
      </c>
      <c r="O709" s="31" t="str">
        <f>VLOOKUP($A709,'SAP- FACT'!$A:$AE,4,0)</f>
        <v>Ecom - CONTADO / CASH - PE 3569 TEL: 989439789 ENVÍO Basado en Entregas 09</v>
      </c>
    </row>
    <row r="710" spans="1:15" x14ac:dyDescent="0.2">
      <c r="A710" s="31">
        <f t="shared" si="11"/>
        <v>709</v>
      </c>
      <c r="B710" s="31" t="str">
        <f>VLOOKUP($A710,'SAP- FACT'!$A:$AE,12,0)</f>
        <v>CONSORCIO DISTRIBUIDOR VETERINARIO S.A.C.</v>
      </c>
      <c r="C710" s="31" t="str">
        <f>VLOOKUP($A710,'SAP- FACT'!$A:$AE,2,0)</f>
        <v>F010-00018720</v>
      </c>
      <c r="D710" s="31" t="str">
        <f>VLOOKUP($A710,'SAP- FACT'!$A:$AE,2,0)</f>
        <v>F010-00018720</v>
      </c>
      <c r="E710" s="32">
        <v>45566</v>
      </c>
      <c r="F710" s="32">
        <f>VLOOKUP($A710,'SAP- FACT'!$A:$AE,5,0)</f>
        <v>44760</v>
      </c>
      <c r="G710" s="32">
        <f>VLOOKUP($A710,'SAP- FACT'!$A:$AE,19,0)</f>
        <v>44760</v>
      </c>
      <c r="H710" s="31" t="s">
        <v>8512</v>
      </c>
      <c r="I710" s="31" t="str">
        <f>VLOOKUP($A710,'SAP- FACT'!$A:$AE,3,0)</f>
        <v>Factura</v>
      </c>
      <c r="J710" s="31" t="str">
        <f>IF(VLOOKUP($A710,'SAP- FACT'!$A:$AE,15,0)=0,"PEN","USD")</f>
        <v>PEN</v>
      </c>
      <c r="K710" s="31" t="s">
        <v>8499</v>
      </c>
      <c r="L710" s="31">
        <v>1</v>
      </c>
      <c r="M710" s="33">
        <f>IF(J710="PEN",VLOOKUP($A710,'SAP- FACT'!$A:$AE,14,0),VLOOKUP($A710,'SAP- FACT'!$A:$AE,15,0))</f>
        <v>80.47</v>
      </c>
      <c r="N710" s="31" t="str">
        <f>IF(VLOOKUP($A710,'SAP- FACT'!$A:$AE,15,0)=0,"PEN","USD")</f>
        <v>PEN</v>
      </c>
      <c r="O710" s="31" t="str">
        <f>VLOOKUP($A710,'SAP- FACT'!$A:$AE,4,0)</f>
        <v xml:space="preserve"> - CONTADO / CASH - INTERESES 2022-1171 REF F010-0017900 F 07.04.2022</v>
      </c>
    </row>
    <row r="711" spans="1:15" x14ac:dyDescent="0.2">
      <c r="A711" s="31">
        <f t="shared" si="11"/>
        <v>710</v>
      </c>
      <c r="B711" s="31" t="str">
        <f>VLOOKUP($A711,'SAP- FACT'!$A:$AE,12,0)</f>
        <v>CONSORCIO DISTRIBUIDOR VETERINARIO S.A.C.</v>
      </c>
      <c r="C711" s="31" t="str">
        <f>VLOOKUP($A711,'SAP- FACT'!$A:$AE,2,0)</f>
        <v>F010-00018416</v>
      </c>
      <c r="D711" s="31" t="str">
        <f>VLOOKUP($A711,'SAP- FACT'!$A:$AE,2,0)</f>
        <v>F010-00018416</v>
      </c>
      <c r="E711" s="32">
        <v>45566</v>
      </c>
      <c r="F711" s="32">
        <f>VLOOKUP($A711,'SAP- FACT'!$A:$AE,5,0)</f>
        <v>44721</v>
      </c>
      <c r="G711" s="32">
        <f>VLOOKUP($A711,'SAP- FACT'!$A:$AE,19,0)</f>
        <v>44721</v>
      </c>
      <c r="H711" s="31" t="s">
        <v>8512</v>
      </c>
      <c r="I711" s="31" t="str">
        <f>VLOOKUP($A711,'SAP- FACT'!$A:$AE,3,0)</f>
        <v>Factura</v>
      </c>
      <c r="J711" s="31" t="str">
        <f>IF(VLOOKUP($A711,'SAP- FACT'!$A:$AE,15,0)=0,"PEN","USD")</f>
        <v>PEN</v>
      </c>
      <c r="K711" s="31" t="s">
        <v>8499</v>
      </c>
      <c r="L711" s="31">
        <v>1</v>
      </c>
      <c r="M711" s="33">
        <f>IF(J711="PEN",VLOOKUP($A711,'SAP- FACT'!$A:$AE,14,0),VLOOKUP($A711,'SAP- FACT'!$A:$AE,15,0))</f>
        <v>80.47</v>
      </c>
      <c r="N711" s="31" t="str">
        <f>IF(VLOOKUP($A711,'SAP- FACT'!$A:$AE,15,0)=0,"PEN","USD")</f>
        <v>PEN</v>
      </c>
      <c r="O711" s="31" t="str">
        <f>VLOOKUP($A711,'SAP- FACT'!$A:$AE,4,0)</f>
        <v xml:space="preserve"> - CONTADO / CASH - INTERESE L2022-1167 REF F010-0017900 F 07.04.2022</v>
      </c>
    </row>
    <row r="712" spans="1:15" x14ac:dyDescent="0.2">
      <c r="A712" s="31">
        <f t="shared" si="11"/>
        <v>711</v>
      </c>
      <c r="B712" s="31" t="str">
        <f>VLOOKUP($A712,'SAP- FACT'!$A:$AE,12,0)</f>
        <v>CONSORCIO DISTRIBUIDOR VETERINARIO S.A.C.</v>
      </c>
      <c r="C712" s="31" t="str">
        <f>VLOOKUP($A712,'SAP- FACT'!$A:$AE,2,0)</f>
        <v>F010-00018448</v>
      </c>
      <c r="D712" s="31" t="str">
        <f>VLOOKUP($A712,'SAP- FACT'!$A:$AE,2,0)</f>
        <v>F010-00018448</v>
      </c>
      <c r="E712" s="32">
        <v>45566</v>
      </c>
      <c r="F712" s="32">
        <f>VLOOKUP($A712,'SAP- FACT'!$A:$AE,5,0)</f>
        <v>44728</v>
      </c>
      <c r="G712" s="32">
        <f>VLOOKUP($A712,'SAP- FACT'!$A:$AE,19,0)</f>
        <v>44728</v>
      </c>
      <c r="H712" s="31" t="s">
        <v>8512</v>
      </c>
      <c r="I712" s="31" t="str">
        <f>VLOOKUP($A712,'SAP- FACT'!$A:$AE,3,0)</f>
        <v>Factura</v>
      </c>
      <c r="J712" s="31" t="str">
        <f>IF(VLOOKUP($A712,'SAP- FACT'!$A:$AE,15,0)=0,"PEN","USD")</f>
        <v>PEN</v>
      </c>
      <c r="K712" s="31" t="s">
        <v>8499</v>
      </c>
      <c r="L712" s="31">
        <v>1</v>
      </c>
      <c r="M712" s="33">
        <f>IF(J712="PEN",VLOOKUP($A712,'SAP- FACT'!$A:$AE,14,0),VLOOKUP($A712,'SAP- FACT'!$A:$AE,15,0))</f>
        <v>80.47</v>
      </c>
      <c r="N712" s="31" t="str">
        <f>IF(VLOOKUP($A712,'SAP- FACT'!$A:$AE,15,0)=0,"PEN","USD")</f>
        <v>PEN</v>
      </c>
      <c r="O712" s="31" t="str">
        <f>VLOOKUP($A712,'SAP- FACT'!$A:$AE,4,0)</f>
        <v xml:space="preserve"> - CONTADO / CASH - INTERESES L2022-1168 REF F010-0017900 F 07.04.2022</v>
      </c>
    </row>
    <row r="713" spans="1:15" x14ac:dyDescent="0.2">
      <c r="A713" s="31">
        <f t="shared" si="11"/>
        <v>712</v>
      </c>
      <c r="B713" s="31" t="str">
        <f>VLOOKUP($A713,'SAP- FACT'!$A:$AE,12,0)</f>
        <v>ARIAS GONZALEZ,FIORELLA NOEMI</v>
      </c>
      <c r="C713" s="31" t="str">
        <f>VLOOKUP($A713,'SAP- FACT'!$A:$AE,2,0)</f>
        <v>B010-00017992</v>
      </c>
      <c r="D713" s="31" t="str">
        <f>VLOOKUP($A713,'SAP- FACT'!$A:$AE,2,0)</f>
        <v>B010-00017992</v>
      </c>
      <c r="E713" s="32">
        <v>45566</v>
      </c>
      <c r="F713" s="32">
        <f>VLOOKUP($A713,'SAP- FACT'!$A:$AE,5,0)</f>
        <v>45345</v>
      </c>
      <c r="G713" s="32">
        <f>VLOOKUP($A713,'SAP- FACT'!$A:$AE,19,0)</f>
        <v>45345</v>
      </c>
      <c r="H713" s="31" t="s">
        <v>8512</v>
      </c>
      <c r="I713" s="31" t="str">
        <f>VLOOKUP($A713,'SAP- FACT'!$A:$AE,3,0)</f>
        <v>Boleta</v>
      </c>
      <c r="J713" s="31" t="str">
        <f>IF(VLOOKUP($A713,'SAP- FACT'!$A:$AE,15,0)=0,"PEN","USD")</f>
        <v>PEN</v>
      </c>
      <c r="K713" s="31" t="s">
        <v>8499</v>
      </c>
      <c r="L713" s="31">
        <v>1</v>
      </c>
      <c r="M713" s="33">
        <f>IF(J713="PEN",VLOOKUP($A713,'SAP- FACT'!$A:$AE,14,0),VLOOKUP($A713,'SAP- FACT'!$A:$AE,15,0))</f>
        <v>80.5</v>
      </c>
      <c r="N713" s="31" t="str">
        <f>IF(VLOOKUP($A713,'SAP- FACT'!$A:$AE,15,0)=0,"PEN","USD")</f>
        <v>PEN</v>
      </c>
      <c r="O713" s="31" t="str">
        <f>VLOOKUP($A713,'SAP- FACT'!$A:$AE,4,0)</f>
        <v>Venta Asistida - CONTADO / CASH - PE 0893 TEL: 961754148 Basado en Entregas 09-0010-</v>
      </c>
    </row>
    <row r="714" spans="1:15" x14ac:dyDescent="0.2">
      <c r="A714" s="31">
        <f t="shared" si="11"/>
        <v>713</v>
      </c>
      <c r="B714" s="31" t="str">
        <f>VLOOKUP($A714,'SAP- FACT'!$A:$AE,12,0)</f>
        <v>HIDALGO TARAZONA MARIA GRACIA</v>
      </c>
      <c r="C714" s="31" t="str">
        <f>VLOOKUP($A714,'SAP- FACT'!$A:$AE,2,0)</f>
        <v>B010-00018180</v>
      </c>
      <c r="D714" s="31" t="str">
        <f>VLOOKUP($A714,'SAP- FACT'!$A:$AE,2,0)</f>
        <v>B010-00018180</v>
      </c>
      <c r="E714" s="32">
        <v>45566</v>
      </c>
      <c r="F714" s="32">
        <f>VLOOKUP($A714,'SAP- FACT'!$A:$AE,5,0)</f>
        <v>45364</v>
      </c>
      <c r="G714" s="32">
        <f>VLOOKUP($A714,'SAP- FACT'!$A:$AE,19,0)</f>
        <v>45364</v>
      </c>
      <c r="H714" s="31" t="s">
        <v>8512</v>
      </c>
      <c r="I714" s="31" t="str">
        <f>VLOOKUP($A714,'SAP- FACT'!$A:$AE,3,0)</f>
        <v>Boleta</v>
      </c>
      <c r="J714" s="31" t="str">
        <f>IF(VLOOKUP($A714,'SAP- FACT'!$A:$AE,15,0)=0,"PEN","USD")</f>
        <v>PEN</v>
      </c>
      <c r="K714" s="31" t="s">
        <v>8499</v>
      </c>
      <c r="L714" s="31">
        <v>1</v>
      </c>
      <c r="M714" s="33">
        <f>IF(J714="PEN",VLOOKUP($A714,'SAP- FACT'!$A:$AE,14,0),VLOOKUP($A714,'SAP- FACT'!$A:$AE,15,0))</f>
        <v>80.64</v>
      </c>
      <c r="N714" s="31" t="str">
        <f>IF(VLOOKUP($A714,'SAP- FACT'!$A:$AE,15,0)=0,"PEN","USD")</f>
        <v>PEN</v>
      </c>
      <c r="O714" s="31" t="str">
        <f>VLOOKUP($A714,'SAP- FACT'!$A:$AE,4,0)</f>
        <v>Ecom - CONTADO / CASH - PE 1173 TEL: 962600242 Basado en Pedidos de client</v>
      </c>
    </row>
    <row r="715" spans="1:15" x14ac:dyDescent="0.2">
      <c r="A715" s="31">
        <f t="shared" si="11"/>
        <v>714</v>
      </c>
      <c r="B715" s="31" t="str">
        <f>VLOOKUP($A715,'SAP- FACT'!$A:$AE,12,0)</f>
        <v>AYALA ARACELI,COLLANTES X</v>
      </c>
      <c r="C715" s="31" t="str">
        <f>VLOOKUP($A715,'SAP- FACT'!$A:$AE,2,0)</f>
        <v>B010-00018278</v>
      </c>
      <c r="D715" s="31" t="str">
        <f>VLOOKUP($A715,'SAP- FACT'!$A:$AE,2,0)</f>
        <v>B010-00018278</v>
      </c>
      <c r="E715" s="32">
        <v>45566</v>
      </c>
      <c r="F715" s="32">
        <f>VLOOKUP($A715,'SAP- FACT'!$A:$AE,5,0)</f>
        <v>45376</v>
      </c>
      <c r="G715" s="32">
        <f>VLOOKUP($A715,'SAP- FACT'!$A:$AE,19,0)</f>
        <v>45376</v>
      </c>
      <c r="H715" s="31" t="s">
        <v>8512</v>
      </c>
      <c r="I715" s="31" t="str">
        <f>VLOOKUP($A715,'SAP- FACT'!$A:$AE,3,0)</f>
        <v>Boleta</v>
      </c>
      <c r="J715" s="31" t="str">
        <f>IF(VLOOKUP($A715,'SAP- FACT'!$A:$AE,15,0)=0,"PEN","USD")</f>
        <v>PEN</v>
      </c>
      <c r="K715" s="31" t="s">
        <v>8499</v>
      </c>
      <c r="L715" s="31">
        <v>1</v>
      </c>
      <c r="M715" s="33">
        <f>IF(J715="PEN",VLOOKUP($A715,'SAP- FACT'!$A:$AE,14,0),VLOOKUP($A715,'SAP- FACT'!$A:$AE,15,0))</f>
        <v>80.7</v>
      </c>
      <c r="N715" s="31" t="str">
        <f>IF(VLOOKUP($A715,'SAP- FACT'!$A:$AE,15,0)=0,"PEN","USD")</f>
        <v>PEN</v>
      </c>
      <c r="O715" s="31" t="str">
        <f>VLOOKUP($A715,'SAP- FACT'!$A:$AE,4,0)</f>
        <v>Falabella - CONTADO / CASH - PE 1386 FALABELLA Basado en Entregas 09-0010-00059</v>
      </c>
    </row>
    <row r="716" spans="1:15" x14ac:dyDescent="0.2">
      <c r="A716" s="31">
        <f t="shared" si="11"/>
        <v>715</v>
      </c>
      <c r="B716" s="31" t="str">
        <f>VLOOKUP($A716,'SAP- FACT'!$A:$AE,12,0)</f>
        <v>TIENDAS POR DEPARTAMENTO RIPLEY S.A.C.</v>
      </c>
      <c r="C716" s="31" t="str">
        <f>VLOOKUP($A716,'SAP- FACT'!$A:$AE,2,0)</f>
        <v>B010-00018619</v>
      </c>
      <c r="D716" s="31" t="str">
        <f>VLOOKUP($A716,'SAP- FACT'!$A:$AE,2,0)</f>
        <v>B010-00018619</v>
      </c>
      <c r="E716" s="32">
        <v>45566</v>
      </c>
      <c r="F716" s="32">
        <f>VLOOKUP($A716,'SAP- FACT'!$A:$AE,5,0)</f>
        <v>45408</v>
      </c>
      <c r="G716" s="32">
        <f>VLOOKUP($A716,'SAP- FACT'!$A:$AE,19,0)</f>
        <v>45408</v>
      </c>
      <c r="H716" s="31" t="s">
        <v>8512</v>
      </c>
      <c r="I716" s="31" t="str">
        <f>VLOOKUP($A716,'SAP- FACT'!$A:$AE,3,0)</f>
        <v>Boleta</v>
      </c>
      <c r="J716" s="31" t="str">
        <f>IF(VLOOKUP($A716,'SAP- FACT'!$A:$AE,15,0)=0,"PEN","USD")</f>
        <v>PEN</v>
      </c>
      <c r="K716" s="31" t="s">
        <v>8499</v>
      </c>
      <c r="L716" s="31">
        <v>1</v>
      </c>
      <c r="M716" s="33">
        <f>IF(J716="PEN",VLOOKUP($A716,'SAP- FACT'!$A:$AE,14,0),VLOOKUP($A716,'SAP- FACT'!$A:$AE,15,0))</f>
        <v>80.900000000000006</v>
      </c>
      <c r="N716" s="31" t="str">
        <f>IF(VLOOKUP($A716,'SAP- FACT'!$A:$AE,15,0)=0,"PEN","USD")</f>
        <v>PEN</v>
      </c>
      <c r="O716" s="31" t="str">
        <f>VLOOKUP($A716,'SAP- FACT'!$A:$AE,4,0)</f>
        <v>Ripley - CONTADO / CASH - PE 1970 RIPLEY Basado en Entregas 09-0007-00000026</v>
      </c>
    </row>
    <row r="717" spans="1:15" x14ac:dyDescent="0.2">
      <c r="A717" s="31">
        <f t="shared" si="11"/>
        <v>716</v>
      </c>
      <c r="B717" s="31" t="str">
        <f>VLOOKUP($A717,'SAP- FACT'!$A:$AE,12,0)</f>
        <v>CHAVEZ VALDIVIEZO,LINDA ISABEL</v>
      </c>
      <c r="C717" s="31" t="str">
        <f>VLOOKUP($A717,'SAP- FACT'!$A:$AE,2,0)</f>
        <v>B010-00019379</v>
      </c>
      <c r="D717" s="31" t="str">
        <f>VLOOKUP($A717,'SAP- FACT'!$A:$AE,2,0)</f>
        <v>B010-00019379</v>
      </c>
      <c r="E717" s="32">
        <v>45566</v>
      </c>
      <c r="F717" s="32">
        <f>VLOOKUP($A717,'SAP- FACT'!$A:$AE,5,0)</f>
        <v>45471</v>
      </c>
      <c r="G717" s="32">
        <f>VLOOKUP($A717,'SAP- FACT'!$A:$AE,19,0)</f>
        <v>45471</v>
      </c>
      <c r="H717" s="31" t="s">
        <v>8512</v>
      </c>
      <c r="I717" s="31" t="str">
        <f>VLOOKUP($A717,'SAP- FACT'!$A:$AE,3,0)</f>
        <v>Boleta</v>
      </c>
      <c r="J717" s="31" t="str">
        <f>IF(VLOOKUP($A717,'SAP- FACT'!$A:$AE,15,0)=0,"PEN","USD")</f>
        <v>PEN</v>
      </c>
      <c r="K717" s="31" t="s">
        <v>8499</v>
      </c>
      <c r="L717" s="31">
        <v>1</v>
      </c>
      <c r="M717" s="33">
        <f>IF(J717="PEN",VLOOKUP($A717,'SAP- FACT'!$A:$AE,14,0),VLOOKUP($A717,'SAP- FACT'!$A:$AE,15,0))</f>
        <v>81.13</v>
      </c>
      <c r="N717" s="31" t="str">
        <f>IF(VLOOKUP($A717,'SAP- FACT'!$A:$AE,15,0)=0,"PEN","USD")</f>
        <v>PEN</v>
      </c>
      <c r="O717" s="31" t="str">
        <f>VLOOKUP($A717,'SAP- FACT'!$A:$AE,4,0)</f>
        <v>Ripley - CONTADO / CASH - PE 3170 RIPLEY n.º 6685090002-A Basado en Entregas</v>
      </c>
    </row>
    <row r="718" spans="1:15" x14ac:dyDescent="0.2">
      <c r="A718" s="31">
        <f t="shared" si="11"/>
        <v>717</v>
      </c>
      <c r="B718" s="31" t="str">
        <f>VLOOKUP($A718,'SAP- FACT'!$A:$AE,12,0)</f>
        <v>SALINAS LLAURY,DIANA TERESA</v>
      </c>
      <c r="C718" s="31" t="str">
        <f>VLOOKUP($A718,'SAP- FACT'!$A:$AE,2,0)</f>
        <v>B010-00016374</v>
      </c>
      <c r="D718" s="31" t="str">
        <f>VLOOKUP($A718,'SAP- FACT'!$A:$AE,2,0)</f>
        <v>B010-00016374</v>
      </c>
      <c r="E718" s="32">
        <v>45566</v>
      </c>
      <c r="F718" s="32">
        <f>VLOOKUP($A718,'SAP- FACT'!$A:$AE,5,0)</f>
        <v>45191</v>
      </c>
      <c r="G718" s="32">
        <f>VLOOKUP($A718,'SAP- FACT'!$A:$AE,19,0)</f>
        <v>45191</v>
      </c>
      <c r="H718" s="31" t="s">
        <v>8512</v>
      </c>
      <c r="I718" s="31" t="str">
        <f>VLOOKUP($A718,'SAP- FACT'!$A:$AE,3,0)</f>
        <v>Boleta</v>
      </c>
      <c r="J718" s="31" t="str">
        <f>IF(VLOOKUP($A718,'SAP- FACT'!$A:$AE,15,0)=0,"PEN","USD")</f>
        <v>PEN</v>
      </c>
      <c r="K718" s="31" t="s">
        <v>8499</v>
      </c>
      <c r="L718" s="31">
        <v>1</v>
      </c>
      <c r="M718" s="33">
        <f>IF(J718="PEN",VLOOKUP($A718,'SAP- FACT'!$A:$AE,14,0),VLOOKUP($A718,'SAP- FACT'!$A:$AE,15,0))</f>
        <v>81.2</v>
      </c>
      <c r="N718" s="31" t="str">
        <f>IF(VLOOKUP($A718,'SAP- FACT'!$A:$AE,15,0)=0,"PEN","USD")</f>
        <v>PEN</v>
      </c>
      <c r="O718" s="31" t="str">
        <f>VLOOKUP($A718,'SAP- FACT'!$A:$AE,4,0)</f>
        <v>Falabella - CONTADO / CASH - 230004149 Basado en Entregas 09-0010-00056870.</v>
      </c>
    </row>
    <row r="719" spans="1:15" x14ac:dyDescent="0.2">
      <c r="A719" s="31">
        <f t="shared" si="11"/>
        <v>718</v>
      </c>
      <c r="B719" s="31" t="str">
        <f>VLOOKUP($A719,'SAP- FACT'!$A:$AE,12,0)</f>
        <v>REQUE DELGADO,SANDY GERALDINE</v>
      </c>
      <c r="C719" s="31" t="str">
        <f>VLOOKUP($A719,'SAP- FACT'!$A:$AE,2,0)</f>
        <v>B010-00019384</v>
      </c>
      <c r="D719" s="31" t="str">
        <f>VLOOKUP($A719,'SAP- FACT'!$A:$AE,2,0)</f>
        <v>B010-00019384</v>
      </c>
      <c r="E719" s="32">
        <v>45566</v>
      </c>
      <c r="F719" s="32">
        <f>VLOOKUP($A719,'SAP- FACT'!$A:$AE,5,0)</f>
        <v>45471</v>
      </c>
      <c r="G719" s="32">
        <f>VLOOKUP($A719,'SAP- FACT'!$A:$AE,19,0)</f>
        <v>45471</v>
      </c>
      <c r="H719" s="31" t="s">
        <v>8512</v>
      </c>
      <c r="I719" s="31" t="str">
        <f>VLOOKUP($A719,'SAP- FACT'!$A:$AE,3,0)</f>
        <v>Boleta</v>
      </c>
      <c r="J719" s="31" t="str">
        <f>IF(VLOOKUP($A719,'SAP- FACT'!$A:$AE,15,0)=0,"PEN","USD")</f>
        <v>PEN</v>
      </c>
      <c r="K719" s="31" t="s">
        <v>8499</v>
      </c>
      <c r="L719" s="31">
        <v>1</v>
      </c>
      <c r="M719" s="33">
        <f>IF(J719="PEN",VLOOKUP($A719,'SAP- FACT'!$A:$AE,14,0),VLOOKUP($A719,'SAP- FACT'!$A:$AE,15,0))</f>
        <v>81.27</v>
      </c>
      <c r="N719" s="31" t="str">
        <f>IF(VLOOKUP($A719,'SAP- FACT'!$A:$AE,15,0)=0,"PEN","USD")</f>
        <v>PEN</v>
      </c>
      <c r="O719" s="31" t="str">
        <f>VLOOKUP($A719,'SAP- FACT'!$A:$AE,4,0)</f>
        <v>Juntoz - CONTADO / CASH - PE 3200 JUNTOZ 240627000193-001 Basado en Entregas</v>
      </c>
    </row>
    <row r="720" spans="1:15" x14ac:dyDescent="0.2">
      <c r="A720" s="31">
        <f t="shared" si="11"/>
        <v>719</v>
      </c>
      <c r="B720" s="31" t="str">
        <f>VLOOKUP($A720,'SAP- FACT'!$A:$AE,12,0)</f>
        <v>MARTINEZ GUTIERREZ,JUAN CARLO</v>
      </c>
      <c r="C720" s="31" t="str">
        <f>VLOOKUP($A720,'SAP- FACT'!$A:$AE,2,0)</f>
        <v>B010-00016341</v>
      </c>
      <c r="D720" s="31" t="str">
        <f>VLOOKUP($A720,'SAP- FACT'!$A:$AE,2,0)</f>
        <v>B010-00016341</v>
      </c>
      <c r="E720" s="32">
        <v>45566</v>
      </c>
      <c r="F720" s="32">
        <f>VLOOKUP($A720,'SAP- FACT'!$A:$AE,5,0)</f>
        <v>45187</v>
      </c>
      <c r="G720" s="32">
        <f>VLOOKUP($A720,'SAP- FACT'!$A:$AE,19,0)</f>
        <v>45187</v>
      </c>
      <c r="H720" s="31" t="s">
        <v>8512</v>
      </c>
      <c r="I720" s="31" t="str">
        <f>VLOOKUP($A720,'SAP- FACT'!$A:$AE,3,0)</f>
        <v>Boleta</v>
      </c>
      <c r="J720" s="31" t="str">
        <f>IF(VLOOKUP($A720,'SAP- FACT'!$A:$AE,15,0)=0,"PEN","USD")</f>
        <v>PEN</v>
      </c>
      <c r="K720" s="31" t="s">
        <v>8499</v>
      </c>
      <c r="L720" s="31">
        <v>1</v>
      </c>
      <c r="M720" s="33">
        <f>IF(J720="PEN",VLOOKUP($A720,'SAP- FACT'!$A:$AE,14,0),VLOOKUP($A720,'SAP- FACT'!$A:$AE,15,0))</f>
        <v>81.7</v>
      </c>
      <c r="N720" s="31" t="str">
        <f>IF(VLOOKUP($A720,'SAP- FACT'!$A:$AE,15,0)=0,"PEN","USD")</f>
        <v>PEN</v>
      </c>
      <c r="O720" s="31" t="str">
        <f>VLOOKUP($A720,'SAP- FACT'!$A:$AE,4,0)</f>
        <v>Falabella - CONTADO / CASH - 230004053 Basado en Entregas 09-0010-00056787.</v>
      </c>
    </row>
    <row r="721" spans="1:15" x14ac:dyDescent="0.2">
      <c r="A721" s="31">
        <f t="shared" si="11"/>
        <v>720</v>
      </c>
      <c r="B721" s="31" t="str">
        <f>VLOOKUP($A721,'SAP- FACT'!$A:$AE,12,0)</f>
        <v>MARTINEZ GUTIERREZ,JUAN CARLO</v>
      </c>
      <c r="C721" s="31" t="str">
        <f>VLOOKUP($A721,'SAP- FACT'!$A:$AE,2,0)</f>
        <v>B010-00016243</v>
      </c>
      <c r="D721" s="31" t="str">
        <f>VLOOKUP($A721,'SAP- FACT'!$A:$AE,2,0)</f>
        <v>B010-00016243</v>
      </c>
      <c r="E721" s="32">
        <v>45566</v>
      </c>
      <c r="F721" s="32">
        <f>VLOOKUP($A721,'SAP- FACT'!$A:$AE,5,0)</f>
        <v>45177</v>
      </c>
      <c r="G721" s="32">
        <f>VLOOKUP($A721,'SAP- FACT'!$A:$AE,19,0)</f>
        <v>45177</v>
      </c>
      <c r="H721" s="31" t="s">
        <v>8512</v>
      </c>
      <c r="I721" s="31" t="str">
        <f>VLOOKUP($A721,'SAP- FACT'!$A:$AE,3,0)</f>
        <v>Boleta</v>
      </c>
      <c r="J721" s="31" t="str">
        <f>IF(VLOOKUP($A721,'SAP- FACT'!$A:$AE,15,0)=0,"PEN","USD")</f>
        <v>PEN</v>
      </c>
      <c r="K721" s="31" t="s">
        <v>8499</v>
      </c>
      <c r="L721" s="31">
        <v>1</v>
      </c>
      <c r="M721" s="33">
        <f>IF(J721="PEN",VLOOKUP($A721,'SAP- FACT'!$A:$AE,14,0),VLOOKUP($A721,'SAP- FACT'!$A:$AE,15,0))</f>
        <v>81.7</v>
      </c>
      <c r="N721" s="31" t="str">
        <f>IF(VLOOKUP($A721,'SAP- FACT'!$A:$AE,15,0)=0,"PEN","USD")</f>
        <v>PEN</v>
      </c>
      <c r="O721" s="31" t="str">
        <f>VLOOKUP($A721,'SAP- FACT'!$A:$AE,4,0)</f>
        <v>Falabella - CONTADO / CASH - 230003935 Basado en Entregas 09-0010-00056688.</v>
      </c>
    </row>
    <row r="722" spans="1:15" x14ac:dyDescent="0.2">
      <c r="A722" s="31">
        <f t="shared" si="11"/>
        <v>721</v>
      </c>
      <c r="B722" s="31" t="str">
        <f>VLOOKUP($A722,'SAP- FACT'!$A:$AE,12,0)</f>
        <v>FRANCO GARCA,DYLAN X</v>
      </c>
      <c r="C722" s="31" t="str">
        <f>VLOOKUP($A722,'SAP- FACT'!$A:$AE,2,0)</f>
        <v>B010-00016267</v>
      </c>
      <c r="D722" s="31" t="str">
        <f>VLOOKUP($A722,'SAP- FACT'!$A:$AE,2,0)</f>
        <v>B010-00016267</v>
      </c>
      <c r="E722" s="32">
        <v>45566</v>
      </c>
      <c r="F722" s="32">
        <f>VLOOKUP($A722,'SAP- FACT'!$A:$AE,5,0)</f>
        <v>45181</v>
      </c>
      <c r="G722" s="32">
        <f>VLOOKUP($A722,'SAP- FACT'!$A:$AE,19,0)</f>
        <v>45181</v>
      </c>
      <c r="H722" s="31" t="s">
        <v>8512</v>
      </c>
      <c r="I722" s="31" t="str">
        <f>VLOOKUP($A722,'SAP- FACT'!$A:$AE,3,0)</f>
        <v>Boleta</v>
      </c>
      <c r="J722" s="31" t="str">
        <f>IF(VLOOKUP($A722,'SAP- FACT'!$A:$AE,15,0)=0,"PEN","USD")</f>
        <v>PEN</v>
      </c>
      <c r="K722" s="31" t="s">
        <v>8499</v>
      </c>
      <c r="L722" s="31">
        <v>1</v>
      </c>
      <c r="M722" s="33">
        <f>IF(J722="PEN",VLOOKUP($A722,'SAP- FACT'!$A:$AE,14,0),VLOOKUP($A722,'SAP- FACT'!$A:$AE,15,0))</f>
        <v>81.7</v>
      </c>
      <c r="N722" s="31" t="str">
        <f>IF(VLOOKUP($A722,'SAP- FACT'!$A:$AE,15,0)=0,"PEN","USD")</f>
        <v>PEN</v>
      </c>
      <c r="O722" s="31" t="str">
        <f>VLOOKUP($A722,'SAP- FACT'!$A:$AE,4,0)</f>
        <v>Falabella - CONTADO / CASH - 230003975 Basado en Entregas 09-0010-00056718.</v>
      </c>
    </row>
    <row r="723" spans="1:15" x14ac:dyDescent="0.2">
      <c r="A723" s="31">
        <f t="shared" si="11"/>
        <v>722</v>
      </c>
      <c r="B723" s="31" t="str">
        <f>VLOOKUP($A723,'SAP- FACT'!$A:$AE,12,0)</f>
        <v>YMAN MATEU,VALERIA ANDREA</v>
      </c>
      <c r="C723" s="31" t="str">
        <f>VLOOKUP($A723,'SAP- FACT'!$A:$AE,2,0)</f>
        <v>B010-00020532</v>
      </c>
      <c r="D723" s="31" t="str">
        <f>VLOOKUP($A723,'SAP- FACT'!$A:$AE,2,0)</f>
        <v>B010-00020532</v>
      </c>
      <c r="E723" s="32">
        <v>45566</v>
      </c>
      <c r="F723" s="32">
        <f>VLOOKUP($A723,'SAP- FACT'!$A:$AE,5,0)</f>
        <v>45562</v>
      </c>
      <c r="G723" s="32">
        <f>VLOOKUP($A723,'SAP- FACT'!$A:$AE,19,0)</f>
        <v>45562</v>
      </c>
      <c r="H723" s="31" t="s">
        <v>8512</v>
      </c>
      <c r="I723" s="31" t="str">
        <f>VLOOKUP($A723,'SAP- FACT'!$A:$AE,3,0)</f>
        <v>Boleta</v>
      </c>
      <c r="J723" s="31" t="str">
        <f>IF(VLOOKUP($A723,'SAP- FACT'!$A:$AE,15,0)=0,"PEN","USD")</f>
        <v>PEN</v>
      </c>
      <c r="K723" s="31" t="s">
        <v>8499</v>
      </c>
      <c r="L723" s="31">
        <v>1</v>
      </c>
      <c r="M723" s="33">
        <f>IF(J723="PEN",VLOOKUP($A723,'SAP- FACT'!$A:$AE,14,0),VLOOKUP($A723,'SAP- FACT'!$A:$AE,15,0))</f>
        <v>81.81</v>
      </c>
      <c r="N723" s="31" t="str">
        <f>IF(VLOOKUP($A723,'SAP- FACT'!$A:$AE,15,0)=0,"PEN","USD")</f>
        <v>PEN</v>
      </c>
      <c r="O723" s="31" t="str">
        <f>VLOOKUP($A723,'SAP- FACT'!$A:$AE,4,0)</f>
        <v>Ecom - CONTADO / CASH - PE 5096 TEL: 934737126 RECOJO Basado en Pedidos de</v>
      </c>
    </row>
    <row r="724" spans="1:15" x14ac:dyDescent="0.2">
      <c r="A724" s="31">
        <f t="shared" si="11"/>
        <v>723</v>
      </c>
      <c r="B724" s="31" t="str">
        <f>VLOOKUP($A724,'SAP- FACT'!$A:$AE,12,0)</f>
        <v>CONTRERAS VEY E.I.R.L.</v>
      </c>
      <c r="C724" s="31" t="str">
        <f>VLOOKUP($A724,'SAP- FACT'!$A:$AE,2,0)</f>
        <v>F010-00024668</v>
      </c>
      <c r="D724" s="31" t="str">
        <f>VLOOKUP($A724,'SAP- FACT'!$A:$AE,2,0)</f>
        <v>F010-00024668</v>
      </c>
      <c r="E724" s="32">
        <v>45566</v>
      </c>
      <c r="F724" s="32">
        <f>VLOOKUP($A724,'SAP- FACT'!$A:$AE,5,0)</f>
        <v>45421</v>
      </c>
      <c r="G724" s="32">
        <f>VLOOKUP($A724,'SAP- FACT'!$A:$AE,19,0)</f>
        <v>45421</v>
      </c>
      <c r="H724" s="31" t="s">
        <v>8512</v>
      </c>
      <c r="I724" s="31" t="str">
        <f>VLOOKUP($A724,'SAP- FACT'!$A:$AE,3,0)</f>
        <v>Factura</v>
      </c>
      <c r="J724" s="31" t="str">
        <f>IF(VLOOKUP($A724,'SAP- FACT'!$A:$AE,15,0)=0,"PEN","USD")</f>
        <v>PEN</v>
      </c>
      <c r="K724" s="31" t="s">
        <v>8499</v>
      </c>
      <c r="L724" s="31">
        <v>1</v>
      </c>
      <c r="M724" s="33">
        <f>IF(J724="PEN",VLOOKUP($A724,'SAP- FACT'!$A:$AE,14,0),VLOOKUP($A724,'SAP- FACT'!$A:$AE,15,0))</f>
        <v>81.819999999999993</v>
      </c>
      <c r="N724" s="31" t="str">
        <f>IF(VLOOKUP($A724,'SAP- FACT'!$A:$AE,15,0)=0,"PEN","USD")</f>
        <v>PEN</v>
      </c>
      <c r="O724" s="31" t="str">
        <f>VLOOKUP($A724,'SAP- FACT'!$A:$AE,4,0)</f>
        <v>Ecom - CONTADO / CASH - Facturas clientes - C20606347503</v>
      </c>
    </row>
    <row r="725" spans="1:15" x14ac:dyDescent="0.2">
      <c r="A725" s="31">
        <f t="shared" si="11"/>
        <v>724</v>
      </c>
      <c r="B725" s="31" t="str">
        <f>VLOOKUP($A725,'SAP- FACT'!$A:$AE,12,0)</f>
        <v>REQUE DELGADO,SANDY GERALDINE</v>
      </c>
      <c r="C725" s="31" t="str">
        <f>VLOOKUP($A725,'SAP- FACT'!$A:$AE,2,0)</f>
        <v>B010-00018502</v>
      </c>
      <c r="D725" s="31" t="str">
        <f>VLOOKUP($A725,'SAP- FACT'!$A:$AE,2,0)</f>
        <v>B010-00018502</v>
      </c>
      <c r="E725" s="32">
        <v>45566</v>
      </c>
      <c r="F725" s="32">
        <f>VLOOKUP($A725,'SAP- FACT'!$A:$AE,5,0)</f>
        <v>45398</v>
      </c>
      <c r="G725" s="32">
        <f>VLOOKUP($A725,'SAP- FACT'!$A:$AE,19,0)</f>
        <v>45398</v>
      </c>
      <c r="H725" s="31" t="s">
        <v>8512</v>
      </c>
      <c r="I725" s="31" t="str">
        <f>VLOOKUP($A725,'SAP- FACT'!$A:$AE,3,0)</f>
        <v>Boleta</v>
      </c>
      <c r="J725" s="31" t="str">
        <f>IF(VLOOKUP($A725,'SAP- FACT'!$A:$AE,15,0)=0,"PEN","USD")</f>
        <v>PEN</v>
      </c>
      <c r="K725" s="31" t="s">
        <v>8499</v>
      </c>
      <c r="L725" s="31">
        <v>1</v>
      </c>
      <c r="M725" s="33">
        <f>IF(J725="PEN",VLOOKUP($A725,'SAP- FACT'!$A:$AE,14,0),VLOOKUP($A725,'SAP- FACT'!$A:$AE,15,0))</f>
        <v>81.98</v>
      </c>
      <c r="N725" s="31" t="str">
        <f>IF(VLOOKUP($A725,'SAP- FACT'!$A:$AE,15,0)=0,"PEN","USD")</f>
        <v>PEN</v>
      </c>
      <c r="O725" s="31" t="str">
        <f>VLOOKUP($A725,'SAP- FACT'!$A:$AE,4,0)</f>
        <v>Juntoz - CONTADO / CASH - PE 1710 JUNTOZ Basado en Entregas 09-0010-00059796</v>
      </c>
    </row>
    <row r="726" spans="1:15" x14ac:dyDescent="0.2">
      <c r="A726" s="31">
        <f t="shared" si="11"/>
        <v>725</v>
      </c>
      <c r="B726" s="31" t="str">
        <f>VLOOKUP($A726,'SAP- FACT'!$A:$AE,12,0)</f>
        <v>FEIJOO FABIOLA</v>
      </c>
      <c r="C726" s="31" t="str">
        <f>VLOOKUP($A726,'SAP- FACT'!$A:$AE,2,0)</f>
        <v>B010-00019580</v>
      </c>
      <c r="D726" s="31" t="str">
        <f>VLOOKUP($A726,'SAP- FACT'!$A:$AE,2,0)</f>
        <v>B010-00019580</v>
      </c>
      <c r="E726" s="32">
        <v>45566</v>
      </c>
      <c r="F726" s="32">
        <f>VLOOKUP($A726,'SAP- FACT'!$A:$AE,5,0)</f>
        <v>45491</v>
      </c>
      <c r="G726" s="32">
        <f>VLOOKUP($A726,'SAP- FACT'!$A:$AE,19,0)</f>
        <v>45491</v>
      </c>
      <c r="H726" s="31" t="s">
        <v>8512</v>
      </c>
      <c r="I726" s="31" t="str">
        <f>VLOOKUP($A726,'SAP- FACT'!$A:$AE,3,0)</f>
        <v>Boleta</v>
      </c>
      <c r="J726" s="31" t="str">
        <f>IF(VLOOKUP($A726,'SAP- FACT'!$A:$AE,15,0)=0,"PEN","USD")</f>
        <v>PEN</v>
      </c>
      <c r="K726" s="31" t="s">
        <v>8499</v>
      </c>
      <c r="L726" s="31">
        <v>1</v>
      </c>
      <c r="M726" s="33">
        <f>IF(J726="PEN",VLOOKUP($A726,'SAP- FACT'!$A:$AE,14,0),VLOOKUP($A726,'SAP- FACT'!$A:$AE,15,0))</f>
        <v>82</v>
      </c>
      <c r="N726" s="31" t="str">
        <f>IF(VLOOKUP($A726,'SAP- FACT'!$A:$AE,15,0)=0,"PEN","USD")</f>
        <v>PEN</v>
      </c>
      <c r="O726" s="31" t="str">
        <f>VLOOKUP($A726,'SAP- FACT'!$A:$AE,4,0)</f>
        <v>Ecom - CONTADO / CASH - PE 3537 TEL: 987926806 RECOJO Basado en Pedidos de</v>
      </c>
    </row>
    <row r="727" spans="1:15" x14ac:dyDescent="0.2">
      <c r="A727" s="31">
        <f t="shared" si="11"/>
        <v>726</v>
      </c>
      <c r="B727" s="31" t="str">
        <f>VLOOKUP($A727,'SAP- FACT'!$A:$AE,12,0)</f>
        <v>CUADROS DEL RIO,JEFFREY MICHAEL</v>
      </c>
      <c r="C727" s="31" t="str">
        <f>VLOOKUP($A727,'SAP- FACT'!$A:$AE,2,0)</f>
        <v>B010-00019984</v>
      </c>
      <c r="D727" s="31" t="str">
        <f>VLOOKUP($A727,'SAP- FACT'!$A:$AE,2,0)</f>
        <v>B010-00019984</v>
      </c>
      <c r="E727" s="32">
        <v>45566</v>
      </c>
      <c r="F727" s="32">
        <f>VLOOKUP($A727,'SAP- FACT'!$A:$AE,5,0)</f>
        <v>45518</v>
      </c>
      <c r="G727" s="32">
        <f>VLOOKUP($A727,'SAP- FACT'!$A:$AE,19,0)</f>
        <v>45518</v>
      </c>
      <c r="H727" s="31" t="s">
        <v>8512</v>
      </c>
      <c r="I727" s="31" t="str">
        <f>VLOOKUP($A727,'SAP- FACT'!$A:$AE,3,0)</f>
        <v>Boleta</v>
      </c>
      <c r="J727" s="31" t="str">
        <f>IF(VLOOKUP($A727,'SAP- FACT'!$A:$AE,15,0)=0,"PEN","USD")</f>
        <v>PEN</v>
      </c>
      <c r="K727" s="31" t="s">
        <v>8499</v>
      </c>
      <c r="L727" s="31">
        <v>1</v>
      </c>
      <c r="M727" s="33">
        <f>IF(J727="PEN",VLOOKUP($A727,'SAP- FACT'!$A:$AE,14,0),VLOOKUP($A727,'SAP- FACT'!$A:$AE,15,0))</f>
        <v>82.34</v>
      </c>
      <c r="N727" s="31" t="str">
        <f>IF(VLOOKUP($A727,'SAP- FACT'!$A:$AE,15,0)=0,"PEN","USD")</f>
        <v>PEN</v>
      </c>
      <c r="O727" s="31" t="str">
        <f>VLOOKUP($A727,'SAP- FACT'!$A:$AE,4,0)</f>
        <v>Ecom - CONTADO / CASH - PE 4099 TEL: 957616513 ENVÍO Basado en Entregas 09</v>
      </c>
    </row>
    <row r="728" spans="1:15" x14ac:dyDescent="0.2">
      <c r="A728" s="31">
        <f t="shared" si="11"/>
        <v>727</v>
      </c>
      <c r="B728" s="31" t="str">
        <f>VLOOKUP($A728,'SAP- FACT'!$A:$AE,12,0)</f>
        <v>CONSORCIO DISTRIBUIDOR VETERINARIO S.A.C.</v>
      </c>
      <c r="C728" s="31" t="str">
        <f>VLOOKUP($A728,'SAP- FACT'!$A:$AE,2,0)</f>
        <v>F010-00018630</v>
      </c>
      <c r="D728" s="31" t="str">
        <f>VLOOKUP($A728,'SAP- FACT'!$A:$AE,2,0)</f>
        <v>F010-00018630</v>
      </c>
      <c r="E728" s="32">
        <v>45566</v>
      </c>
      <c r="F728" s="32">
        <f>VLOOKUP($A728,'SAP- FACT'!$A:$AE,5,0)</f>
        <v>44746</v>
      </c>
      <c r="G728" s="32">
        <f>VLOOKUP($A728,'SAP- FACT'!$A:$AE,19,0)</f>
        <v>44746</v>
      </c>
      <c r="H728" s="31" t="s">
        <v>8512</v>
      </c>
      <c r="I728" s="31" t="str">
        <f>VLOOKUP($A728,'SAP- FACT'!$A:$AE,3,0)</f>
        <v>Factura</v>
      </c>
      <c r="J728" s="31" t="str">
        <f>IF(VLOOKUP($A728,'SAP- FACT'!$A:$AE,15,0)=0,"PEN","USD")</f>
        <v>PEN</v>
      </c>
      <c r="K728" s="31" t="s">
        <v>8499</v>
      </c>
      <c r="L728" s="31">
        <v>1</v>
      </c>
      <c r="M728" s="33">
        <f>IF(J728="PEN",VLOOKUP($A728,'SAP- FACT'!$A:$AE,14,0),VLOOKUP($A728,'SAP- FACT'!$A:$AE,15,0))</f>
        <v>82.37</v>
      </c>
      <c r="N728" s="31" t="str">
        <f>IF(VLOOKUP($A728,'SAP- FACT'!$A:$AE,15,0)=0,"PEN","USD")</f>
        <v>PEN</v>
      </c>
      <c r="O728" s="31" t="str">
        <f>VLOOKUP($A728,'SAP- FACT'!$A:$AE,4,0)</f>
        <v xml:space="preserve"> - CONTADO / CASH - INTERESES L2022-1170 REF F010-0017900 F 07.04.2022</v>
      </c>
    </row>
    <row r="729" spans="1:15" x14ac:dyDescent="0.2">
      <c r="A729" s="31">
        <f t="shared" si="11"/>
        <v>728</v>
      </c>
      <c r="B729" s="31" t="str">
        <f>VLOOKUP($A729,'SAP- FACT'!$A:$AE,12,0)</f>
        <v>CORDOVA CARHUAMACA,GIOVANA KATHEDRY</v>
      </c>
      <c r="C729" s="31" t="str">
        <f>VLOOKUP($A729,'SAP- FACT'!$A:$AE,2,0)</f>
        <v>B010-00020054</v>
      </c>
      <c r="D729" s="31" t="str">
        <f>VLOOKUP($A729,'SAP- FACT'!$A:$AE,2,0)</f>
        <v>B010-00020054</v>
      </c>
      <c r="E729" s="32">
        <v>45566</v>
      </c>
      <c r="F729" s="32">
        <f>VLOOKUP($A729,'SAP- FACT'!$A:$AE,5,0)</f>
        <v>45523</v>
      </c>
      <c r="G729" s="32">
        <f>VLOOKUP($A729,'SAP- FACT'!$A:$AE,19,0)</f>
        <v>45553</v>
      </c>
      <c r="H729" s="31" t="s">
        <v>8512</v>
      </c>
      <c r="I729" s="31" t="str">
        <f>VLOOKUP($A729,'SAP- FACT'!$A:$AE,3,0)</f>
        <v>Boleta</v>
      </c>
      <c r="J729" s="31" t="str">
        <f>IF(VLOOKUP($A729,'SAP- FACT'!$A:$AE,15,0)=0,"PEN","USD")</f>
        <v>PEN</v>
      </c>
      <c r="K729" s="31" t="s">
        <v>8499</v>
      </c>
      <c r="L729" s="31">
        <v>1</v>
      </c>
      <c r="M729" s="33">
        <f>IF(J729="PEN",VLOOKUP($A729,'SAP- FACT'!$A:$AE,14,0),VLOOKUP($A729,'SAP- FACT'!$A:$AE,15,0))</f>
        <v>82.43</v>
      </c>
      <c r="N729" s="31" t="str">
        <f>IF(VLOOKUP($A729,'SAP- FACT'!$A:$AE,15,0)=0,"PEN","USD")</f>
        <v>PEN</v>
      </c>
      <c r="O729" s="31" t="str">
        <f>VLOOKUP($A729,'SAP- FACT'!$A:$AE,4,0)</f>
        <v>Nacional - CREDITO 30 DIAS / CREDIT 30 DAYS - PE 4225 Basado en Entregas 09-T010-00000841.</v>
      </c>
    </row>
    <row r="730" spans="1:15" x14ac:dyDescent="0.2">
      <c r="A730" s="31">
        <f t="shared" si="11"/>
        <v>729</v>
      </c>
      <c r="B730" s="31" t="str">
        <f>VLOOKUP($A730,'SAP- FACT'!$A:$AE,12,0)</f>
        <v>TORRES MONGE  DIANDRA</v>
      </c>
      <c r="C730" s="31" t="str">
        <f>VLOOKUP($A730,'SAP- FACT'!$A:$AE,2,0)</f>
        <v>B010-00020416</v>
      </c>
      <c r="D730" s="31" t="str">
        <f>VLOOKUP($A730,'SAP- FACT'!$A:$AE,2,0)</f>
        <v>B010-00020416</v>
      </c>
      <c r="E730" s="32">
        <v>45566</v>
      </c>
      <c r="F730" s="32">
        <f>VLOOKUP($A730,'SAP- FACT'!$A:$AE,5,0)</f>
        <v>45552</v>
      </c>
      <c r="G730" s="32">
        <f>VLOOKUP($A730,'SAP- FACT'!$A:$AE,19,0)</f>
        <v>45552</v>
      </c>
      <c r="H730" s="31" t="s">
        <v>8512</v>
      </c>
      <c r="I730" s="31" t="str">
        <f>VLOOKUP($A730,'SAP- FACT'!$A:$AE,3,0)</f>
        <v>Boleta</v>
      </c>
      <c r="J730" s="31" t="str">
        <f>IF(VLOOKUP($A730,'SAP- FACT'!$A:$AE,15,0)=0,"PEN","USD")</f>
        <v>PEN</v>
      </c>
      <c r="K730" s="31" t="s">
        <v>8499</v>
      </c>
      <c r="L730" s="31">
        <v>1</v>
      </c>
      <c r="M730" s="33">
        <f>IF(J730="PEN",VLOOKUP($A730,'SAP- FACT'!$A:$AE,14,0),VLOOKUP($A730,'SAP- FACT'!$A:$AE,15,0))</f>
        <v>82.45</v>
      </c>
      <c r="N730" s="31" t="str">
        <f>IF(VLOOKUP($A730,'SAP- FACT'!$A:$AE,15,0)=0,"PEN","USD")</f>
        <v>PEN</v>
      </c>
      <c r="O730" s="31" t="str">
        <f>VLOOKUP($A730,'SAP- FACT'!$A:$AE,4,0)</f>
        <v>Ecom - CONTADO / CASH - Orden de Venta generada desde el e-commerce Basado</v>
      </c>
    </row>
    <row r="731" spans="1:15" x14ac:dyDescent="0.2">
      <c r="A731" s="31">
        <f t="shared" si="11"/>
        <v>730</v>
      </c>
      <c r="B731" s="31" t="str">
        <f>VLOOKUP($A731,'SAP- FACT'!$A:$AE,12,0)</f>
        <v>DIAZ FLORES,JORGE LUIS</v>
      </c>
      <c r="C731" s="31" t="str">
        <f>VLOOKUP($A731,'SAP- FACT'!$A:$AE,2,0)</f>
        <v>B010-00019934</v>
      </c>
      <c r="D731" s="31" t="str">
        <f>VLOOKUP($A731,'SAP- FACT'!$A:$AE,2,0)</f>
        <v>B010-00019934</v>
      </c>
      <c r="E731" s="32">
        <v>45566</v>
      </c>
      <c r="F731" s="32">
        <f>VLOOKUP($A731,'SAP- FACT'!$A:$AE,5,0)</f>
        <v>45512</v>
      </c>
      <c r="G731" s="32">
        <f>VLOOKUP($A731,'SAP- FACT'!$A:$AE,19,0)</f>
        <v>45512</v>
      </c>
      <c r="H731" s="31" t="s">
        <v>8512</v>
      </c>
      <c r="I731" s="31" t="str">
        <f>VLOOKUP($A731,'SAP- FACT'!$A:$AE,3,0)</f>
        <v>Boleta</v>
      </c>
      <c r="J731" s="31" t="str">
        <f>IF(VLOOKUP($A731,'SAP- FACT'!$A:$AE,15,0)=0,"PEN","USD")</f>
        <v>PEN</v>
      </c>
      <c r="K731" s="31" t="s">
        <v>8499</v>
      </c>
      <c r="L731" s="31">
        <v>1</v>
      </c>
      <c r="M731" s="33">
        <f>IF(J731="PEN",VLOOKUP($A731,'SAP- FACT'!$A:$AE,14,0),VLOOKUP($A731,'SAP- FACT'!$A:$AE,15,0))</f>
        <v>82.45</v>
      </c>
      <c r="N731" s="31" t="str">
        <f>IF(VLOOKUP($A731,'SAP- FACT'!$A:$AE,15,0)=0,"PEN","USD")</f>
        <v>PEN</v>
      </c>
      <c r="O731" s="31" t="str">
        <f>VLOOKUP($A731,'SAP- FACT'!$A:$AE,4,0)</f>
        <v>Ripley - CONTADO / CASH - PE 4002 RIPLEY n.º 6767334801-A Basado en Entregas</v>
      </c>
    </row>
    <row r="732" spans="1:15" x14ac:dyDescent="0.2">
      <c r="A732" s="31">
        <f t="shared" si="11"/>
        <v>731</v>
      </c>
      <c r="B732" s="31" t="str">
        <f>VLOOKUP($A732,'SAP- FACT'!$A:$AE,12,0)</f>
        <v>DIAZ FLORES,JORGE LUIS</v>
      </c>
      <c r="C732" s="31" t="str">
        <f>VLOOKUP($A732,'SAP- FACT'!$A:$AE,2,0)</f>
        <v>B010-00020326</v>
      </c>
      <c r="D732" s="31" t="str">
        <f>VLOOKUP($A732,'SAP- FACT'!$A:$AE,2,0)</f>
        <v>B010-00020326</v>
      </c>
      <c r="E732" s="32">
        <v>45566</v>
      </c>
      <c r="F732" s="32">
        <f>VLOOKUP($A732,'SAP- FACT'!$A:$AE,5,0)</f>
        <v>45541</v>
      </c>
      <c r="G732" s="32">
        <f>VLOOKUP($A732,'SAP- FACT'!$A:$AE,19,0)</f>
        <v>45541</v>
      </c>
      <c r="H732" s="31" t="s">
        <v>8512</v>
      </c>
      <c r="I732" s="31" t="str">
        <f>VLOOKUP($A732,'SAP- FACT'!$A:$AE,3,0)</f>
        <v>Boleta</v>
      </c>
      <c r="J732" s="31" t="str">
        <f>IF(VLOOKUP($A732,'SAP- FACT'!$A:$AE,15,0)=0,"PEN","USD")</f>
        <v>PEN</v>
      </c>
      <c r="K732" s="31" t="s">
        <v>8499</v>
      </c>
      <c r="L732" s="31">
        <v>1</v>
      </c>
      <c r="M732" s="33">
        <f>IF(J732="PEN",VLOOKUP($A732,'SAP- FACT'!$A:$AE,14,0),VLOOKUP($A732,'SAP- FACT'!$A:$AE,15,0))</f>
        <v>82.45</v>
      </c>
      <c r="N732" s="31" t="str">
        <f>IF(VLOOKUP($A732,'SAP- FACT'!$A:$AE,15,0)=0,"PEN","USD")</f>
        <v>PEN</v>
      </c>
      <c r="O732" s="31" t="str">
        <f>VLOOKUP($A732,'SAP- FACT'!$A:$AE,4,0)</f>
        <v>Ripley - CONTADO / CASH - PE 4671 RIPLEY n.º 6795880101-A Basado en Entregas</v>
      </c>
    </row>
    <row r="733" spans="1:15" x14ac:dyDescent="0.2">
      <c r="A733" s="31">
        <f t="shared" si="11"/>
        <v>732</v>
      </c>
      <c r="B733" s="31" t="str">
        <f>VLOOKUP($A733,'SAP- FACT'!$A:$AE,12,0)</f>
        <v>FERNANDEZ HINOSTROZA DANIEL</v>
      </c>
      <c r="C733" s="31" t="str">
        <f>VLOOKUP($A733,'SAP- FACT'!$A:$AE,2,0)</f>
        <v>B010-00018130</v>
      </c>
      <c r="D733" s="31" t="str">
        <f>VLOOKUP($A733,'SAP- FACT'!$A:$AE,2,0)</f>
        <v>B010-00018130</v>
      </c>
      <c r="E733" s="32">
        <v>45566</v>
      </c>
      <c r="F733" s="32">
        <f>VLOOKUP($A733,'SAP- FACT'!$A:$AE,5,0)</f>
        <v>45358</v>
      </c>
      <c r="G733" s="32">
        <f>VLOOKUP($A733,'SAP- FACT'!$A:$AE,19,0)</f>
        <v>45358</v>
      </c>
      <c r="H733" s="31" t="s">
        <v>8512</v>
      </c>
      <c r="I733" s="31" t="str">
        <f>VLOOKUP($A733,'SAP- FACT'!$A:$AE,3,0)</f>
        <v>Boleta</v>
      </c>
      <c r="J733" s="31" t="str">
        <f>IF(VLOOKUP($A733,'SAP- FACT'!$A:$AE,15,0)=0,"PEN","USD")</f>
        <v>PEN</v>
      </c>
      <c r="K733" s="31" t="s">
        <v>8499</v>
      </c>
      <c r="L733" s="31">
        <v>1</v>
      </c>
      <c r="M733" s="33">
        <f>IF(J733="PEN",VLOOKUP($A733,'SAP- FACT'!$A:$AE,14,0),VLOOKUP($A733,'SAP- FACT'!$A:$AE,15,0))</f>
        <v>82.45</v>
      </c>
      <c r="N733" s="31" t="str">
        <f>IF(VLOOKUP($A733,'SAP- FACT'!$A:$AE,15,0)=0,"PEN","USD")</f>
        <v>PEN</v>
      </c>
      <c r="O733" s="31" t="str">
        <f>VLOOKUP($A733,'SAP- FACT'!$A:$AE,4,0)</f>
        <v>Ecom - CONTADO / CASH - PE 1074 TEL: 971151285 Basado en Pedidos de client</v>
      </c>
    </row>
    <row r="734" spans="1:15" x14ac:dyDescent="0.2">
      <c r="A734" s="31">
        <f t="shared" si="11"/>
        <v>733</v>
      </c>
      <c r="B734" s="31" t="str">
        <f>VLOOKUP($A734,'SAP- FACT'!$A:$AE,12,0)</f>
        <v>QUISPE RODRIGUEZ,LUZ ANDREA</v>
      </c>
      <c r="C734" s="31" t="str">
        <f>VLOOKUP($A734,'SAP- FACT'!$A:$AE,2,0)</f>
        <v>B010-00019696</v>
      </c>
      <c r="D734" s="31" t="str">
        <f>VLOOKUP($A734,'SAP- FACT'!$A:$AE,2,0)</f>
        <v>B010-00019696</v>
      </c>
      <c r="E734" s="32">
        <v>45566</v>
      </c>
      <c r="F734" s="32">
        <f>VLOOKUP($A734,'SAP- FACT'!$A:$AE,5,0)</f>
        <v>45504</v>
      </c>
      <c r="G734" s="32">
        <f>VLOOKUP($A734,'SAP- FACT'!$A:$AE,19,0)</f>
        <v>45504</v>
      </c>
      <c r="H734" s="31" t="s">
        <v>8512</v>
      </c>
      <c r="I734" s="31" t="str">
        <f>VLOOKUP($A734,'SAP- FACT'!$A:$AE,3,0)</f>
        <v>Boleta</v>
      </c>
      <c r="J734" s="31" t="str">
        <f>IF(VLOOKUP($A734,'SAP- FACT'!$A:$AE,15,0)=0,"PEN","USD")</f>
        <v>PEN</v>
      </c>
      <c r="K734" s="31" t="s">
        <v>8499</v>
      </c>
      <c r="L734" s="31">
        <v>1</v>
      </c>
      <c r="M734" s="33">
        <f>IF(J734="PEN",VLOOKUP($A734,'SAP- FACT'!$A:$AE,14,0),VLOOKUP($A734,'SAP- FACT'!$A:$AE,15,0))</f>
        <v>82.45</v>
      </c>
      <c r="N734" s="31" t="str">
        <f>IF(VLOOKUP($A734,'SAP- FACT'!$A:$AE,15,0)=0,"PEN","USD")</f>
        <v>PEN</v>
      </c>
      <c r="O734" s="31" t="str">
        <f>VLOOKUP($A734,'SAP- FACT'!$A:$AE,4,0)</f>
        <v>Ripley - CONTADO / CASH - PE 3774 RIPLEY n.º 6755982301-A Basado en Entregas</v>
      </c>
    </row>
    <row r="735" spans="1:15" x14ac:dyDescent="0.2">
      <c r="A735" s="31">
        <f t="shared" si="11"/>
        <v>734</v>
      </c>
      <c r="B735" s="31" t="str">
        <f>VLOOKUP($A735,'SAP- FACT'!$A:$AE,12,0)</f>
        <v>VILLANUEVA CARBONEL,KATHERINE LORENA</v>
      </c>
      <c r="C735" s="31" t="str">
        <f>VLOOKUP($A735,'SAP- FACT'!$A:$AE,2,0)</f>
        <v>B010-00020346</v>
      </c>
      <c r="D735" s="31" t="str">
        <f>VLOOKUP($A735,'SAP- FACT'!$A:$AE,2,0)</f>
        <v>B010-00020346</v>
      </c>
      <c r="E735" s="32">
        <v>45566</v>
      </c>
      <c r="F735" s="32">
        <f>VLOOKUP($A735,'SAP- FACT'!$A:$AE,5,0)</f>
        <v>45544</v>
      </c>
      <c r="G735" s="32">
        <f>VLOOKUP($A735,'SAP- FACT'!$A:$AE,19,0)</f>
        <v>45544</v>
      </c>
      <c r="H735" s="31" t="s">
        <v>8512</v>
      </c>
      <c r="I735" s="31" t="str">
        <f>VLOOKUP($A735,'SAP- FACT'!$A:$AE,3,0)</f>
        <v>Boleta</v>
      </c>
      <c r="J735" s="31" t="str">
        <f>IF(VLOOKUP($A735,'SAP- FACT'!$A:$AE,15,0)=0,"PEN","USD")</f>
        <v>PEN</v>
      </c>
      <c r="K735" s="31" t="s">
        <v>8499</v>
      </c>
      <c r="L735" s="31">
        <v>1</v>
      </c>
      <c r="M735" s="33">
        <f>IF(J735="PEN",VLOOKUP($A735,'SAP- FACT'!$A:$AE,14,0),VLOOKUP($A735,'SAP- FACT'!$A:$AE,15,0))</f>
        <v>82.8</v>
      </c>
      <c r="N735" s="31" t="str">
        <f>IF(VLOOKUP($A735,'SAP- FACT'!$A:$AE,15,0)=0,"PEN","USD")</f>
        <v>PEN</v>
      </c>
      <c r="O735" s="31" t="str">
        <f>VLOOKUP($A735,'SAP- FACT'!$A:$AE,4,0)</f>
        <v>Falabella - CONTADO / CASH - PE 4713 FALABELLA No 2571021519 Basado en Entregas</v>
      </c>
    </row>
    <row r="736" spans="1:15" x14ac:dyDescent="0.2">
      <c r="A736" s="31">
        <f t="shared" si="11"/>
        <v>735</v>
      </c>
      <c r="B736" s="31" t="str">
        <f>VLOOKUP($A736,'SAP- FACT'!$A:$AE,12,0)</f>
        <v>ROJAS BENAVENTE,CLAUDIO RANIER</v>
      </c>
      <c r="C736" s="31" t="str">
        <f>VLOOKUP($A736,'SAP- FACT'!$A:$AE,2,0)</f>
        <v>B010-00020266</v>
      </c>
      <c r="D736" s="31" t="str">
        <f>VLOOKUP($A736,'SAP- FACT'!$A:$AE,2,0)</f>
        <v>B010-00020266</v>
      </c>
      <c r="E736" s="32">
        <v>45566</v>
      </c>
      <c r="F736" s="32">
        <f>VLOOKUP($A736,'SAP- FACT'!$A:$AE,5,0)</f>
        <v>45538</v>
      </c>
      <c r="G736" s="32">
        <f>VLOOKUP($A736,'SAP- FACT'!$A:$AE,19,0)</f>
        <v>45538</v>
      </c>
      <c r="H736" s="31" t="s">
        <v>8512</v>
      </c>
      <c r="I736" s="31" t="str">
        <f>VLOOKUP($A736,'SAP- FACT'!$A:$AE,3,0)</f>
        <v>Boleta</v>
      </c>
      <c r="J736" s="31" t="str">
        <f>IF(VLOOKUP($A736,'SAP- FACT'!$A:$AE,15,0)=0,"PEN","USD")</f>
        <v>PEN</v>
      </c>
      <c r="K736" s="31" t="s">
        <v>8499</v>
      </c>
      <c r="L736" s="31">
        <v>1</v>
      </c>
      <c r="M736" s="33">
        <f>IF(J736="PEN",VLOOKUP($A736,'SAP- FACT'!$A:$AE,14,0),VLOOKUP($A736,'SAP- FACT'!$A:$AE,15,0))</f>
        <v>82.8</v>
      </c>
      <c r="N736" s="31" t="str">
        <f>IF(VLOOKUP($A736,'SAP- FACT'!$A:$AE,15,0)=0,"PEN","USD")</f>
        <v>PEN</v>
      </c>
      <c r="O736" s="31" t="str">
        <f>VLOOKUP($A736,'SAP- FACT'!$A:$AE,4,0)</f>
        <v>Falabella - CONTADO / CASH - PE 4557 FALABELLA No 2564229807 Basado en Entregas</v>
      </c>
    </row>
    <row r="737" spans="1:15" x14ac:dyDescent="0.2">
      <c r="A737" s="31">
        <f t="shared" si="11"/>
        <v>736</v>
      </c>
      <c r="B737" s="31" t="str">
        <f>VLOOKUP($A737,'SAP- FACT'!$A:$AE,12,0)</f>
        <v>LUYO NUÑEZ,LUZ MARIANA</v>
      </c>
      <c r="C737" s="31" t="str">
        <f>VLOOKUP($A737,'SAP- FACT'!$A:$AE,2,0)</f>
        <v>B010-00020197</v>
      </c>
      <c r="D737" s="31" t="str">
        <f>VLOOKUP($A737,'SAP- FACT'!$A:$AE,2,0)</f>
        <v>B010-00020197</v>
      </c>
      <c r="E737" s="32">
        <v>45566</v>
      </c>
      <c r="F737" s="32">
        <f>VLOOKUP($A737,'SAP- FACT'!$A:$AE,5,0)</f>
        <v>45531</v>
      </c>
      <c r="G737" s="32">
        <f>VLOOKUP($A737,'SAP- FACT'!$A:$AE,19,0)</f>
        <v>45531</v>
      </c>
      <c r="H737" s="31" t="s">
        <v>8512</v>
      </c>
      <c r="I737" s="31" t="str">
        <f>VLOOKUP($A737,'SAP- FACT'!$A:$AE,3,0)</f>
        <v>Boleta</v>
      </c>
      <c r="J737" s="31" t="str">
        <f>IF(VLOOKUP($A737,'SAP- FACT'!$A:$AE,15,0)=0,"PEN","USD")</f>
        <v>PEN</v>
      </c>
      <c r="K737" s="31" t="s">
        <v>8499</v>
      </c>
      <c r="L737" s="31">
        <v>1</v>
      </c>
      <c r="M737" s="33">
        <f>IF(J737="PEN",VLOOKUP($A737,'SAP- FACT'!$A:$AE,14,0),VLOOKUP($A737,'SAP- FACT'!$A:$AE,15,0))</f>
        <v>82.8</v>
      </c>
      <c r="N737" s="31" t="str">
        <f>IF(VLOOKUP($A737,'SAP- FACT'!$A:$AE,15,0)=0,"PEN","USD")</f>
        <v>PEN</v>
      </c>
      <c r="O737" s="31" t="str">
        <f>VLOOKUP($A737,'SAP- FACT'!$A:$AE,4,0)</f>
        <v>Falabella - CONTADO / CASH - PE 4449 FALABELLA No 2560545211 Basado en Entregas</v>
      </c>
    </row>
    <row r="738" spans="1:15" x14ac:dyDescent="0.2">
      <c r="A738" s="31">
        <f t="shared" si="11"/>
        <v>737</v>
      </c>
      <c r="B738" s="31" t="str">
        <f>VLOOKUP($A738,'SAP- FACT'!$A:$AE,12,0)</f>
        <v>GALVEZ RODRIGUEZ LEWIS</v>
      </c>
      <c r="C738" s="31" t="str">
        <f>VLOOKUP($A738,'SAP- FACT'!$A:$AE,2,0)</f>
        <v>B010-00018282</v>
      </c>
      <c r="D738" s="31" t="str">
        <f>VLOOKUP($A738,'SAP- FACT'!$A:$AE,2,0)</f>
        <v>B010-00018282</v>
      </c>
      <c r="E738" s="32">
        <v>45566</v>
      </c>
      <c r="F738" s="32">
        <f>VLOOKUP($A738,'SAP- FACT'!$A:$AE,5,0)</f>
        <v>45376</v>
      </c>
      <c r="G738" s="32">
        <f>VLOOKUP($A738,'SAP- FACT'!$A:$AE,19,0)</f>
        <v>45376</v>
      </c>
      <c r="H738" s="31" t="s">
        <v>8512</v>
      </c>
      <c r="I738" s="31" t="str">
        <f>VLOOKUP($A738,'SAP- FACT'!$A:$AE,3,0)</f>
        <v>Boleta</v>
      </c>
      <c r="J738" s="31" t="str">
        <f>IF(VLOOKUP($A738,'SAP- FACT'!$A:$AE,15,0)=0,"PEN","USD")</f>
        <v>PEN</v>
      </c>
      <c r="K738" s="31" t="s">
        <v>8499</v>
      </c>
      <c r="L738" s="31">
        <v>1</v>
      </c>
      <c r="M738" s="33">
        <f>IF(J738="PEN",VLOOKUP($A738,'SAP- FACT'!$A:$AE,14,0),VLOOKUP($A738,'SAP- FACT'!$A:$AE,15,0))</f>
        <v>82.8</v>
      </c>
      <c r="N738" s="31" t="str">
        <f>IF(VLOOKUP($A738,'SAP- FACT'!$A:$AE,15,0)=0,"PEN","USD")</f>
        <v>PEN</v>
      </c>
      <c r="O738" s="31" t="str">
        <f>VLOOKUP($A738,'SAP- FACT'!$A:$AE,4,0)</f>
        <v>Ecom - CONTADO / CASH - PE 1379 TEL: 997903338 Basado en Entregas 09-0010-</v>
      </c>
    </row>
    <row r="739" spans="1:15" x14ac:dyDescent="0.2">
      <c r="A739" s="31">
        <f t="shared" si="11"/>
        <v>738</v>
      </c>
      <c r="B739" s="31" t="str">
        <f>VLOOKUP($A739,'SAP- FACT'!$A:$AE,12,0)</f>
        <v>ARENALES BALDOCEDA,HUGO LUIS</v>
      </c>
      <c r="C739" s="31" t="str">
        <f>VLOOKUP($A739,'SAP- FACT'!$A:$AE,2,0)</f>
        <v>B010-00016825</v>
      </c>
      <c r="D739" s="31" t="str">
        <f>VLOOKUP($A739,'SAP- FACT'!$A:$AE,2,0)</f>
        <v>B010-00016825</v>
      </c>
      <c r="E739" s="32">
        <v>45566</v>
      </c>
      <c r="F739" s="32">
        <f>VLOOKUP($A739,'SAP- FACT'!$A:$AE,5,0)</f>
        <v>45257</v>
      </c>
      <c r="G739" s="32">
        <f>VLOOKUP($A739,'SAP- FACT'!$A:$AE,19,0)</f>
        <v>45257</v>
      </c>
      <c r="H739" s="31" t="s">
        <v>8512</v>
      </c>
      <c r="I739" s="31" t="str">
        <f>VLOOKUP($A739,'SAP- FACT'!$A:$AE,3,0)</f>
        <v>Boleta</v>
      </c>
      <c r="J739" s="31" t="str">
        <f>IF(VLOOKUP($A739,'SAP- FACT'!$A:$AE,15,0)=0,"PEN","USD")</f>
        <v>PEN</v>
      </c>
      <c r="K739" s="31" t="s">
        <v>8499</v>
      </c>
      <c r="L739" s="31">
        <v>1</v>
      </c>
      <c r="M739" s="33">
        <f>IF(J739="PEN",VLOOKUP($A739,'SAP- FACT'!$A:$AE,14,0),VLOOKUP($A739,'SAP- FACT'!$A:$AE,15,0))</f>
        <v>82.8</v>
      </c>
      <c r="N739" s="31" t="str">
        <f>IF(VLOOKUP($A739,'SAP- FACT'!$A:$AE,15,0)=0,"PEN","USD")</f>
        <v>PEN</v>
      </c>
      <c r="O739" s="31" t="str">
        <f>VLOOKUP($A739,'SAP- FACT'!$A:$AE,4,0)</f>
        <v>Falabella - CONTADO / CASH - PE 4950 FALABELLA Basado en Entregas 09-0010-00057</v>
      </c>
    </row>
    <row r="740" spans="1:15" x14ac:dyDescent="0.2">
      <c r="A740" s="31">
        <f t="shared" si="11"/>
        <v>739</v>
      </c>
      <c r="B740" s="31" t="str">
        <f>VLOOKUP($A740,'SAP- FACT'!$A:$AE,12,0)</f>
        <v>PEREZ X,ROSANA X</v>
      </c>
      <c r="C740" s="31" t="str">
        <f>VLOOKUP($A740,'SAP- FACT'!$A:$AE,2,0)</f>
        <v>B010-00016273</v>
      </c>
      <c r="D740" s="31" t="str">
        <f>VLOOKUP($A740,'SAP- FACT'!$A:$AE,2,0)</f>
        <v>B010-00016273</v>
      </c>
      <c r="E740" s="32">
        <v>45566</v>
      </c>
      <c r="F740" s="32">
        <f>VLOOKUP($A740,'SAP- FACT'!$A:$AE,5,0)</f>
        <v>45182</v>
      </c>
      <c r="G740" s="32">
        <f>VLOOKUP($A740,'SAP- FACT'!$A:$AE,19,0)</f>
        <v>45182</v>
      </c>
      <c r="H740" s="31" t="s">
        <v>8512</v>
      </c>
      <c r="I740" s="31" t="str">
        <f>VLOOKUP($A740,'SAP- FACT'!$A:$AE,3,0)</f>
        <v>Boleta</v>
      </c>
      <c r="J740" s="31" t="str">
        <f>IF(VLOOKUP($A740,'SAP- FACT'!$A:$AE,15,0)=0,"PEN","USD")</f>
        <v>PEN</v>
      </c>
      <c r="K740" s="31" t="s">
        <v>8499</v>
      </c>
      <c r="L740" s="31">
        <v>1</v>
      </c>
      <c r="M740" s="33">
        <f>IF(J740="PEN",VLOOKUP($A740,'SAP- FACT'!$A:$AE,14,0),VLOOKUP($A740,'SAP- FACT'!$A:$AE,15,0))</f>
        <v>82.8</v>
      </c>
      <c r="N740" s="31" t="str">
        <f>IF(VLOOKUP($A740,'SAP- FACT'!$A:$AE,15,0)=0,"PEN","USD")</f>
        <v>PEN</v>
      </c>
      <c r="O740" s="31" t="str">
        <f>VLOOKUP($A740,'SAP- FACT'!$A:$AE,4,0)</f>
        <v>Falabella - CONTADO / CASH - 230003995 Basado en Entregas 09-0010-00056744.</v>
      </c>
    </row>
    <row r="741" spans="1:15" x14ac:dyDescent="0.2">
      <c r="A741" s="31">
        <f t="shared" si="11"/>
        <v>740</v>
      </c>
      <c r="B741" s="31" t="str">
        <f>VLOOKUP($A741,'SAP- FACT'!$A:$AE,12,0)</f>
        <v>QUIROZ MAMANI,BREYSON BRAD</v>
      </c>
      <c r="C741" s="31" t="str">
        <f>VLOOKUP($A741,'SAP- FACT'!$A:$AE,2,0)</f>
        <v>B010-00017662</v>
      </c>
      <c r="D741" s="31" t="str">
        <f>VLOOKUP($A741,'SAP- FACT'!$A:$AE,2,0)</f>
        <v>B010-00017662</v>
      </c>
      <c r="E741" s="32">
        <v>45566</v>
      </c>
      <c r="F741" s="32">
        <f>VLOOKUP($A741,'SAP- FACT'!$A:$AE,5,0)</f>
        <v>45308</v>
      </c>
      <c r="G741" s="32">
        <f>VLOOKUP($A741,'SAP- FACT'!$A:$AE,19,0)</f>
        <v>45308</v>
      </c>
      <c r="H741" s="31" t="s">
        <v>8512</v>
      </c>
      <c r="I741" s="31" t="str">
        <f>VLOOKUP($A741,'SAP- FACT'!$A:$AE,3,0)</f>
        <v>Boleta</v>
      </c>
      <c r="J741" s="31" t="str">
        <f>IF(VLOOKUP($A741,'SAP- FACT'!$A:$AE,15,0)=0,"PEN","USD")</f>
        <v>PEN</v>
      </c>
      <c r="K741" s="31" t="s">
        <v>8499</v>
      </c>
      <c r="L741" s="31">
        <v>1</v>
      </c>
      <c r="M741" s="33">
        <f>IF(J741="PEN",VLOOKUP($A741,'SAP- FACT'!$A:$AE,14,0),VLOOKUP($A741,'SAP- FACT'!$A:$AE,15,0))</f>
        <v>82.8</v>
      </c>
      <c r="N741" s="31" t="str">
        <f>IF(VLOOKUP($A741,'SAP- FACT'!$A:$AE,15,0)=0,"PEN","USD")</f>
        <v>PEN</v>
      </c>
      <c r="O741" s="31" t="str">
        <f>VLOOKUP($A741,'SAP- FACT'!$A:$AE,4,0)</f>
        <v>Falabella - CONTADO / CASH - PE 0201 FALABELLA Basado en Entregas 09-0010-00058</v>
      </c>
    </row>
    <row r="742" spans="1:15" x14ac:dyDescent="0.2">
      <c r="A742" s="31">
        <f t="shared" si="11"/>
        <v>741</v>
      </c>
      <c r="B742" s="31" t="str">
        <f>VLOOKUP($A742,'SAP- FACT'!$A:$AE,12,0)</f>
        <v>RAYMUNDO ALBORNOZ,IAN PAULO</v>
      </c>
      <c r="C742" s="31" t="str">
        <f>VLOOKUP($A742,'SAP- FACT'!$A:$AE,2,0)</f>
        <v>B010-00020347</v>
      </c>
      <c r="D742" s="31" t="str">
        <f>VLOOKUP($A742,'SAP- FACT'!$A:$AE,2,0)</f>
        <v>B010-00020347</v>
      </c>
      <c r="E742" s="32">
        <v>45566</v>
      </c>
      <c r="F742" s="32">
        <f>VLOOKUP($A742,'SAP- FACT'!$A:$AE,5,0)</f>
        <v>45544</v>
      </c>
      <c r="G742" s="32">
        <f>VLOOKUP($A742,'SAP- FACT'!$A:$AE,19,0)</f>
        <v>45544</v>
      </c>
      <c r="H742" s="31" t="s">
        <v>8512</v>
      </c>
      <c r="I742" s="31" t="str">
        <f>VLOOKUP($A742,'SAP- FACT'!$A:$AE,3,0)</f>
        <v>Boleta</v>
      </c>
      <c r="J742" s="31" t="str">
        <f>IF(VLOOKUP($A742,'SAP- FACT'!$A:$AE,15,0)=0,"PEN","USD")</f>
        <v>PEN</v>
      </c>
      <c r="K742" s="31" t="s">
        <v>8499</v>
      </c>
      <c r="L742" s="31">
        <v>1</v>
      </c>
      <c r="M742" s="33">
        <f>IF(J742="PEN",VLOOKUP($A742,'SAP- FACT'!$A:$AE,14,0),VLOOKUP($A742,'SAP- FACT'!$A:$AE,15,0))</f>
        <v>82.8</v>
      </c>
      <c r="N742" s="31" t="str">
        <f>IF(VLOOKUP($A742,'SAP- FACT'!$A:$AE,15,0)=0,"PEN","USD")</f>
        <v>PEN</v>
      </c>
      <c r="O742" s="31" t="str">
        <f>VLOOKUP($A742,'SAP- FACT'!$A:$AE,4,0)</f>
        <v>Falabella - CONTADO / CASH - PE 4714 FALABELLA No 2571768368 Basado en Entregas</v>
      </c>
    </row>
    <row r="743" spans="1:15" x14ac:dyDescent="0.2">
      <c r="A743" s="31">
        <f t="shared" si="11"/>
        <v>742</v>
      </c>
      <c r="B743" s="31" t="str">
        <f>VLOOKUP($A743,'SAP- FACT'!$A:$AE,12,0)</f>
        <v>ZAMBRANO SAAVEDRA,ALEXANDRA MIDEY</v>
      </c>
      <c r="C743" s="31" t="str">
        <f>VLOOKUP($A743,'SAP- FACT'!$A:$AE,2,0)</f>
        <v>B010-00019626</v>
      </c>
      <c r="D743" s="31" t="str">
        <f>VLOOKUP($A743,'SAP- FACT'!$A:$AE,2,0)</f>
        <v>B010-00019626</v>
      </c>
      <c r="E743" s="32">
        <v>45566</v>
      </c>
      <c r="F743" s="32">
        <f>VLOOKUP($A743,'SAP- FACT'!$A:$AE,5,0)</f>
        <v>45495</v>
      </c>
      <c r="G743" s="32">
        <f>VLOOKUP($A743,'SAP- FACT'!$A:$AE,19,0)</f>
        <v>45495</v>
      </c>
      <c r="H743" s="31" t="s">
        <v>8512</v>
      </c>
      <c r="I743" s="31" t="str">
        <f>VLOOKUP($A743,'SAP- FACT'!$A:$AE,3,0)</f>
        <v>Boleta</v>
      </c>
      <c r="J743" s="31" t="str">
        <f>IF(VLOOKUP($A743,'SAP- FACT'!$A:$AE,15,0)=0,"PEN","USD")</f>
        <v>PEN</v>
      </c>
      <c r="K743" s="31" t="s">
        <v>8499</v>
      </c>
      <c r="L743" s="31">
        <v>1</v>
      </c>
      <c r="M743" s="33">
        <f>IF(J743="PEN",VLOOKUP($A743,'SAP- FACT'!$A:$AE,14,0),VLOOKUP($A743,'SAP- FACT'!$A:$AE,15,0))</f>
        <v>82.8</v>
      </c>
      <c r="N743" s="31" t="str">
        <f>IF(VLOOKUP($A743,'SAP- FACT'!$A:$AE,15,0)=0,"PEN","USD")</f>
        <v>PEN</v>
      </c>
      <c r="O743" s="31" t="str">
        <f>VLOOKUP($A743,'SAP- FACT'!$A:$AE,4,0)</f>
        <v>Falabella - CONTADO / CASH - PE 3651 FALABELLA No 2528531911 Basado en Entregas</v>
      </c>
    </row>
    <row r="744" spans="1:15" x14ac:dyDescent="0.2">
      <c r="A744" s="31">
        <f t="shared" si="11"/>
        <v>743</v>
      </c>
      <c r="B744" s="31" t="str">
        <f>VLOOKUP($A744,'SAP- FACT'!$A:$AE,12,0)</f>
        <v>RUIZ REATEGUI,MARITZA RAQUEL</v>
      </c>
      <c r="C744" s="31" t="str">
        <f>VLOOKUP($A744,'SAP- FACT'!$A:$AE,2,0)</f>
        <v>B010-00020095</v>
      </c>
      <c r="D744" s="31" t="str">
        <f>VLOOKUP($A744,'SAP- FACT'!$A:$AE,2,0)</f>
        <v>B010-00020095</v>
      </c>
      <c r="E744" s="32">
        <v>45566</v>
      </c>
      <c r="F744" s="32">
        <f>VLOOKUP($A744,'SAP- FACT'!$A:$AE,5,0)</f>
        <v>45526</v>
      </c>
      <c r="G744" s="32">
        <f>VLOOKUP($A744,'SAP- FACT'!$A:$AE,19,0)</f>
        <v>45526</v>
      </c>
      <c r="H744" s="31" t="s">
        <v>8512</v>
      </c>
      <c r="I744" s="31" t="str">
        <f>VLOOKUP($A744,'SAP- FACT'!$A:$AE,3,0)</f>
        <v>Boleta</v>
      </c>
      <c r="J744" s="31" t="str">
        <f>IF(VLOOKUP($A744,'SAP- FACT'!$A:$AE,15,0)=0,"PEN","USD")</f>
        <v>PEN</v>
      </c>
      <c r="K744" s="31" t="s">
        <v>8499</v>
      </c>
      <c r="L744" s="31">
        <v>1</v>
      </c>
      <c r="M744" s="33">
        <f>IF(J744="PEN",VLOOKUP($A744,'SAP- FACT'!$A:$AE,14,0),VLOOKUP($A744,'SAP- FACT'!$A:$AE,15,0))</f>
        <v>82.8</v>
      </c>
      <c r="N744" s="31" t="str">
        <f>IF(VLOOKUP($A744,'SAP- FACT'!$A:$AE,15,0)=0,"PEN","USD")</f>
        <v>PEN</v>
      </c>
      <c r="O744" s="31" t="str">
        <f>VLOOKUP($A744,'SAP- FACT'!$A:$AE,4,0)</f>
        <v>Falabella - CONTADO / CASH - PE 4304 FALABELLA No 2556793349 Basado en Entregas</v>
      </c>
    </row>
    <row r="745" spans="1:15" x14ac:dyDescent="0.2">
      <c r="A745" s="31">
        <f t="shared" si="11"/>
        <v>744</v>
      </c>
      <c r="B745" s="31" t="str">
        <f>VLOOKUP($A745,'SAP- FACT'!$A:$AE,12,0)</f>
        <v>SORIA PILAR</v>
      </c>
      <c r="C745" s="31" t="str">
        <f>VLOOKUP($A745,'SAP- FACT'!$A:$AE,2,0)</f>
        <v>B010-00018483</v>
      </c>
      <c r="D745" s="31" t="str">
        <f>VLOOKUP($A745,'SAP- FACT'!$A:$AE,2,0)</f>
        <v>B010-00018483</v>
      </c>
      <c r="E745" s="32">
        <v>45566</v>
      </c>
      <c r="F745" s="32">
        <f>VLOOKUP($A745,'SAP- FACT'!$A:$AE,5,0)</f>
        <v>45397</v>
      </c>
      <c r="G745" s="32">
        <f>VLOOKUP($A745,'SAP- FACT'!$A:$AE,19,0)</f>
        <v>45397</v>
      </c>
      <c r="H745" s="31" t="s">
        <v>8512</v>
      </c>
      <c r="I745" s="31" t="str">
        <f>VLOOKUP($A745,'SAP- FACT'!$A:$AE,3,0)</f>
        <v>Boleta</v>
      </c>
      <c r="J745" s="31" t="str">
        <f>IF(VLOOKUP($A745,'SAP- FACT'!$A:$AE,15,0)=0,"PEN","USD")</f>
        <v>PEN</v>
      </c>
      <c r="K745" s="31" t="s">
        <v>8499</v>
      </c>
      <c r="L745" s="31">
        <v>1</v>
      </c>
      <c r="M745" s="33">
        <f>IF(J745="PEN",VLOOKUP($A745,'SAP- FACT'!$A:$AE,14,0),VLOOKUP($A745,'SAP- FACT'!$A:$AE,15,0))</f>
        <v>83.36</v>
      </c>
      <c r="N745" s="31" t="str">
        <f>IF(VLOOKUP($A745,'SAP- FACT'!$A:$AE,15,0)=0,"PEN","USD")</f>
        <v>PEN</v>
      </c>
      <c r="O745" s="31" t="str">
        <f>VLOOKUP($A745,'SAP- FACT'!$A:$AE,4,0)</f>
        <v>Ecom - CONTADO / CASH - PE 1695 TEL: 985074551 Basado en Pedidos de client</v>
      </c>
    </row>
    <row r="746" spans="1:15" x14ac:dyDescent="0.2">
      <c r="A746" s="31">
        <f t="shared" si="11"/>
        <v>745</v>
      </c>
      <c r="B746" s="31" t="str">
        <f>VLOOKUP($A746,'SAP- FACT'!$A:$AE,12,0)</f>
        <v>CONSORCIO DISTRIBUIDOR VETERINARIO S.A.C.</v>
      </c>
      <c r="C746" s="31" t="str">
        <f>VLOOKUP($A746,'SAP- FACT'!$A:$AE,2,0)</f>
        <v>F010-00018661</v>
      </c>
      <c r="D746" s="31" t="str">
        <f>VLOOKUP($A746,'SAP- FACT'!$A:$AE,2,0)</f>
        <v>F010-00018661</v>
      </c>
      <c r="E746" s="32">
        <v>45566</v>
      </c>
      <c r="F746" s="32">
        <f>VLOOKUP($A746,'SAP- FACT'!$A:$AE,5,0)</f>
        <v>44749</v>
      </c>
      <c r="G746" s="32">
        <f>VLOOKUP($A746,'SAP- FACT'!$A:$AE,19,0)</f>
        <v>44749</v>
      </c>
      <c r="H746" s="31" t="s">
        <v>8512</v>
      </c>
      <c r="I746" s="31" t="str">
        <f>VLOOKUP($A746,'SAP- FACT'!$A:$AE,3,0)</f>
        <v>Factura</v>
      </c>
      <c r="J746" s="31" t="str">
        <f>IF(VLOOKUP($A746,'SAP- FACT'!$A:$AE,15,0)=0,"PEN","USD")</f>
        <v>PEN</v>
      </c>
      <c r="K746" s="31" t="s">
        <v>8499</v>
      </c>
      <c r="L746" s="31">
        <v>1</v>
      </c>
      <c r="M746" s="33">
        <f>IF(J746="PEN",VLOOKUP($A746,'SAP- FACT'!$A:$AE,14,0),VLOOKUP($A746,'SAP- FACT'!$A:$AE,15,0))</f>
        <v>83.47</v>
      </c>
      <c r="N746" s="31" t="str">
        <f>IF(VLOOKUP($A746,'SAP- FACT'!$A:$AE,15,0)=0,"PEN","USD")</f>
        <v>PEN</v>
      </c>
      <c r="O746" s="31" t="str">
        <f>VLOOKUP($A746,'SAP- FACT'!$A:$AE,4,0)</f>
        <v xml:space="preserve"> - CONTADO / CASH - INTERESES L2022-1228 REF F010-0017925 F 12.05.2022</v>
      </c>
    </row>
    <row r="747" spans="1:15" x14ac:dyDescent="0.2">
      <c r="A747" s="31">
        <f t="shared" si="11"/>
        <v>746</v>
      </c>
      <c r="B747" s="31" t="str">
        <f>VLOOKUP($A747,'SAP- FACT'!$A:$AE,12,0)</f>
        <v>CONSORCIO DISTRIBUIDOR VETERINARIO S.A.C.</v>
      </c>
      <c r="C747" s="31" t="str">
        <f>VLOOKUP($A747,'SAP- FACT'!$A:$AE,2,0)</f>
        <v>F010-00018449</v>
      </c>
      <c r="D747" s="31" t="str">
        <f>VLOOKUP($A747,'SAP- FACT'!$A:$AE,2,0)</f>
        <v>F010-00018449</v>
      </c>
      <c r="E747" s="32">
        <v>45566</v>
      </c>
      <c r="F747" s="32">
        <f>VLOOKUP($A747,'SAP- FACT'!$A:$AE,5,0)</f>
        <v>44728</v>
      </c>
      <c r="G747" s="32">
        <f>VLOOKUP($A747,'SAP- FACT'!$A:$AE,19,0)</f>
        <v>44728</v>
      </c>
      <c r="H747" s="31" t="s">
        <v>8512</v>
      </c>
      <c r="I747" s="31" t="str">
        <f>VLOOKUP($A747,'SAP- FACT'!$A:$AE,3,0)</f>
        <v>Factura</v>
      </c>
      <c r="J747" s="31" t="str">
        <f>IF(VLOOKUP($A747,'SAP- FACT'!$A:$AE,15,0)=0,"PEN","USD")</f>
        <v>PEN</v>
      </c>
      <c r="K747" s="31" t="s">
        <v>8499</v>
      </c>
      <c r="L747" s="31">
        <v>1</v>
      </c>
      <c r="M747" s="33">
        <f>IF(J747="PEN",VLOOKUP($A747,'SAP- FACT'!$A:$AE,14,0),VLOOKUP($A747,'SAP- FACT'!$A:$AE,15,0))</f>
        <v>83.47</v>
      </c>
      <c r="N747" s="31" t="str">
        <f>IF(VLOOKUP($A747,'SAP- FACT'!$A:$AE,15,0)=0,"PEN","USD")</f>
        <v>PEN</v>
      </c>
      <c r="O747" s="31" t="str">
        <f>VLOOKUP($A747,'SAP- FACT'!$A:$AE,4,0)</f>
        <v xml:space="preserve"> - CONTADO / CASH - INTERESES L2022-1226 REF F010-0017925 F 12.04.2022</v>
      </c>
    </row>
    <row r="748" spans="1:15" x14ac:dyDescent="0.2">
      <c r="A748" s="31">
        <f t="shared" si="11"/>
        <v>747</v>
      </c>
      <c r="B748" s="31" t="str">
        <f>VLOOKUP($A748,'SAP- FACT'!$A:$AE,12,0)</f>
        <v>CONSORCIO DISTRIBUIDOR VETERINARIO S.A.C.</v>
      </c>
      <c r="C748" s="31" t="str">
        <f>VLOOKUP($A748,'SAP- FACT'!$A:$AE,2,0)</f>
        <v>F010-00017980</v>
      </c>
      <c r="D748" s="31" t="str">
        <f>VLOOKUP($A748,'SAP- FACT'!$A:$AE,2,0)</f>
        <v>F010-00017980</v>
      </c>
      <c r="E748" s="32">
        <v>45566</v>
      </c>
      <c r="F748" s="32">
        <f>VLOOKUP($A748,'SAP- FACT'!$A:$AE,5,0)</f>
        <v>44672</v>
      </c>
      <c r="G748" s="32">
        <f>VLOOKUP($A748,'SAP- FACT'!$A:$AE,19,0)</f>
        <v>44672</v>
      </c>
      <c r="H748" s="31" t="s">
        <v>8512</v>
      </c>
      <c r="I748" s="31" t="str">
        <f>VLOOKUP($A748,'SAP- FACT'!$A:$AE,3,0)</f>
        <v>Factura</v>
      </c>
      <c r="J748" s="31" t="str">
        <f>IF(VLOOKUP($A748,'SAP- FACT'!$A:$AE,15,0)=0,"PEN","USD")</f>
        <v>PEN</v>
      </c>
      <c r="K748" s="31" t="s">
        <v>8499</v>
      </c>
      <c r="L748" s="31">
        <v>1</v>
      </c>
      <c r="M748" s="33">
        <f>IF(J748="PEN",VLOOKUP($A748,'SAP- FACT'!$A:$AE,14,0),VLOOKUP($A748,'SAP- FACT'!$A:$AE,15,0))</f>
        <v>83.5</v>
      </c>
      <c r="N748" s="31" t="str">
        <f>IF(VLOOKUP($A748,'SAP- FACT'!$A:$AE,15,0)=0,"PEN","USD")</f>
        <v>PEN</v>
      </c>
      <c r="O748" s="31" t="str">
        <f>VLOOKUP($A748,'SAP- FACT'!$A:$AE,4,0)</f>
        <v xml:space="preserve"> - CONTADO / CASH - INTERESES L2022-0444 REF F010-0017941 F 17.02.2022</v>
      </c>
    </row>
    <row r="749" spans="1:15" x14ac:dyDescent="0.2">
      <c r="A749" s="31">
        <f t="shared" si="11"/>
        <v>748</v>
      </c>
      <c r="B749" s="31" t="str">
        <f>VLOOKUP($A749,'SAP- FACT'!$A:$AE,12,0)</f>
        <v>CONSORCIO DISTRIBUIDOR VETERINARIO S.A.C.</v>
      </c>
      <c r="C749" s="31" t="str">
        <f>VLOOKUP($A749,'SAP- FACT'!$A:$AE,2,0)</f>
        <v>F010-00018171</v>
      </c>
      <c r="D749" s="31" t="str">
        <f>VLOOKUP($A749,'SAP- FACT'!$A:$AE,2,0)</f>
        <v>F010-00018171</v>
      </c>
      <c r="E749" s="32">
        <v>45566</v>
      </c>
      <c r="F749" s="32">
        <f>VLOOKUP($A749,'SAP- FACT'!$A:$AE,5,0)</f>
        <v>44693</v>
      </c>
      <c r="G749" s="32">
        <f>VLOOKUP($A749,'SAP- FACT'!$A:$AE,19,0)</f>
        <v>44693</v>
      </c>
      <c r="H749" s="31" t="s">
        <v>8512</v>
      </c>
      <c r="I749" s="31" t="str">
        <f>VLOOKUP($A749,'SAP- FACT'!$A:$AE,3,0)</f>
        <v>Factura</v>
      </c>
      <c r="J749" s="31" t="str">
        <f>IF(VLOOKUP($A749,'SAP- FACT'!$A:$AE,15,0)=0,"PEN","USD")</f>
        <v>PEN</v>
      </c>
      <c r="K749" s="31" t="s">
        <v>8499</v>
      </c>
      <c r="L749" s="31">
        <v>1</v>
      </c>
      <c r="M749" s="33">
        <f>IF(J749="PEN",VLOOKUP($A749,'SAP- FACT'!$A:$AE,14,0),VLOOKUP($A749,'SAP- FACT'!$A:$AE,15,0))</f>
        <v>83.5</v>
      </c>
      <c r="N749" s="31" t="str">
        <f>IF(VLOOKUP($A749,'SAP- FACT'!$A:$AE,15,0)=0,"PEN","USD")</f>
        <v>PEN</v>
      </c>
      <c r="O749" s="31" t="str">
        <f>VLOOKUP($A749,'SAP- FACT'!$A:$AE,4,0)</f>
        <v xml:space="preserve"> - CONTADO / CASH - INTERESES L 2022-00447FE 17/02/2022</v>
      </c>
    </row>
    <row r="750" spans="1:15" x14ac:dyDescent="0.2">
      <c r="A750" s="31">
        <f t="shared" si="11"/>
        <v>749</v>
      </c>
      <c r="B750" s="31" t="str">
        <f>VLOOKUP($A750,'SAP- FACT'!$A:$AE,12,0)</f>
        <v>RODRIGUEZ CARMONA,MARIA ESTHER</v>
      </c>
      <c r="C750" s="31" t="str">
        <f>VLOOKUP($A750,'SAP- FACT'!$A:$AE,2,0)</f>
        <v>B010-00019441</v>
      </c>
      <c r="D750" s="31" t="str">
        <f>VLOOKUP($A750,'SAP- FACT'!$A:$AE,2,0)</f>
        <v>B010-00019441</v>
      </c>
      <c r="E750" s="32">
        <v>45566</v>
      </c>
      <c r="F750" s="32">
        <f>VLOOKUP($A750,'SAP- FACT'!$A:$AE,5,0)</f>
        <v>45481</v>
      </c>
      <c r="G750" s="32">
        <f>VLOOKUP($A750,'SAP- FACT'!$A:$AE,19,0)</f>
        <v>45511</v>
      </c>
      <c r="H750" s="31" t="s">
        <v>8512</v>
      </c>
      <c r="I750" s="31" t="str">
        <f>VLOOKUP($A750,'SAP- FACT'!$A:$AE,3,0)</f>
        <v>Boleta</v>
      </c>
      <c r="J750" s="31" t="str">
        <f>IF(VLOOKUP($A750,'SAP- FACT'!$A:$AE,15,0)=0,"PEN","USD")</f>
        <v>PEN</v>
      </c>
      <c r="K750" s="31" t="s">
        <v>8499</v>
      </c>
      <c r="L750" s="31">
        <v>1</v>
      </c>
      <c r="M750" s="33">
        <f>IF(J750="PEN",VLOOKUP($A750,'SAP- FACT'!$A:$AE,14,0),VLOOKUP($A750,'SAP- FACT'!$A:$AE,15,0))</f>
        <v>83.59</v>
      </c>
      <c r="N750" s="31" t="str">
        <f>IF(VLOOKUP($A750,'SAP- FACT'!$A:$AE,15,0)=0,"PEN","USD")</f>
        <v>PEN</v>
      </c>
      <c r="O750" s="31" t="str">
        <f>VLOOKUP($A750,'SAP- FACT'!$A:$AE,4,0)</f>
        <v>Nacional - CREDITO 30 DIAS / CREDIT 30 DAYS - PE 3258 Basado en Entregas 09-T010-00000039.</v>
      </c>
    </row>
    <row r="751" spans="1:15" x14ac:dyDescent="0.2">
      <c r="A751" s="31">
        <f t="shared" si="11"/>
        <v>750</v>
      </c>
      <c r="B751" s="31" t="str">
        <f>VLOOKUP($A751,'SAP- FACT'!$A:$AE,12,0)</f>
        <v>CAMPO VALVERDE,DEYSI MARICIELO</v>
      </c>
      <c r="C751" s="31" t="str">
        <f>VLOOKUP($A751,'SAP- FACT'!$A:$AE,2,0)</f>
        <v>B010-00019547</v>
      </c>
      <c r="D751" s="31" t="str">
        <f>VLOOKUP($A751,'SAP- FACT'!$A:$AE,2,0)</f>
        <v>B010-00019547</v>
      </c>
      <c r="E751" s="32">
        <v>45566</v>
      </c>
      <c r="F751" s="32">
        <f>VLOOKUP($A751,'SAP- FACT'!$A:$AE,5,0)</f>
        <v>45488</v>
      </c>
      <c r="G751" s="32">
        <f>VLOOKUP($A751,'SAP- FACT'!$A:$AE,19,0)</f>
        <v>45518</v>
      </c>
      <c r="H751" s="31" t="s">
        <v>8512</v>
      </c>
      <c r="I751" s="31" t="str">
        <f>VLOOKUP($A751,'SAP- FACT'!$A:$AE,3,0)</f>
        <v>Boleta</v>
      </c>
      <c r="J751" s="31" t="str">
        <f>IF(VLOOKUP($A751,'SAP- FACT'!$A:$AE,15,0)=0,"PEN","USD")</f>
        <v>PEN</v>
      </c>
      <c r="K751" s="31" t="s">
        <v>8499</v>
      </c>
      <c r="L751" s="31">
        <v>1</v>
      </c>
      <c r="M751" s="33">
        <f>IF(J751="PEN",VLOOKUP($A751,'SAP- FACT'!$A:$AE,14,0),VLOOKUP($A751,'SAP- FACT'!$A:$AE,15,0))</f>
        <v>83.59</v>
      </c>
      <c r="N751" s="31" t="str">
        <f>IF(VLOOKUP($A751,'SAP- FACT'!$A:$AE,15,0)=0,"PEN","USD")</f>
        <v>PEN</v>
      </c>
      <c r="O751" s="31" t="str">
        <f>VLOOKUP($A751,'SAP- FACT'!$A:$AE,4,0)</f>
        <v>Nacional - CREDITO 30 DIAS / CREDIT 30 DAYS - PE 3497 Basado en Entregas 09-T010-00000188.</v>
      </c>
    </row>
    <row r="752" spans="1:15" x14ac:dyDescent="0.2">
      <c r="A752" s="31">
        <f t="shared" si="11"/>
        <v>751</v>
      </c>
      <c r="B752" s="31" t="str">
        <f>VLOOKUP($A752,'SAP- FACT'!$A:$AE,12,0)</f>
        <v>HURTADO CANDENAS,JOHANNA</v>
      </c>
      <c r="C752" s="31" t="str">
        <f>VLOOKUP($A752,'SAP- FACT'!$A:$AE,2,0)</f>
        <v>B010-00019956</v>
      </c>
      <c r="D752" s="31" t="str">
        <f>VLOOKUP($A752,'SAP- FACT'!$A:$AE,2,0)</f>
        <v>B010-00019956</v>
      </c>
      <c r="E752" s="32">
        <v>45566</v>
      </c>
      <c r="F752" s="32">
        <f>VLOOKUP($A752,'SAP- FACT'!$A:$AE,5,0)</f>
        <v>45516</v>
      </c>
      <c r="G752" s="32">
        <f>VLOOKUP($A752,'SAP- FACT'!$A:$AE,19,0)</f>
        <v>45546</v>
      </c>
      <c r="H752" s="31" t="s">
        <v>8512</v>
      </c>
      <c r="I752" s="31" t="str">
        <f>VLOOKUP($A752,'SAP- FACT'!$A:$AE,3,0)</f>
        <v>Boleta</v>
      </c>
      <c r="J752" s="31" t="str">
        <f>IF(VLOOKUP($A752,'SAP- FACT'!$A:$AE,15,0)=0,"PEN","USD")</f>
        <v>PEN</v>
      </c>
      <c r="K752" s="31" t="s">
        <v>8499</v>
      </c>
      <c r="L752" s="31">
        <v>1</v>
      </c>
      <c r="M752" s="33">
        <f>IF(J752="PEN",VLOOKUP($A752,'SAP- FACT'!$A:$AE,14,0),VLOOKUP($A752,'SAP- FACT'!$A:$AE,15,0))</f>
        <v>83.59</v>
      </c>
      <c r="N752" s="31" t="str">
        <f>IF(VLOOKUP($A752,'SAP- FACT'!$A:$AE,15,0)=0,"PEN","USD")</f>
        <v>PEN</v>
      </c>
      <c r="O752" s="31" t="str">
        <f>VLOOKUP($A752,'SAP- FACT'!$A:$AE,4,0)</f>
        <v>Nacional - CREDITO 30 DIAS / CREDIT 30 DAYS - PE 4053 Basado en Entregas 09-T010-00000694.</v>
      </c>
    </row>
    <row r="753" spans="1:15" x14ac:dyDescent="0.2">
      <c r="A753" s="31">
        <f t="shared" si="11"/>
        <v>752</v>
      </c>
      <c r="B753" s="31" t="str">
        <f>VLOOKUP($A753,'SAP- FACT'!$A:$AE,12,0)</f>
        <v>QUISPE PAREDES,SARITA MORAYMA</v>
      </c>
      <c r="C753" s="31" t="str">
        <f>VLOOKUP($A753,'SAP- FACT'!$A:$AE,2,0)</f>
        <v>B010-00019332</v>
      </c>
      <c r="D753" s="31" t="str">
        <f>VLOOKUP($A753,'SAP- FACT'!$A:$AE,2,0)</f>
        <v>B010-00019332</v>
      </c>
      <c r="E753" s="32">
        <v>45566</v>
      </c>
      <c r="F753" s="32">
        <f>VLOOKUP($A753,'SAP- FACT'!$A:$AE,5,0)</f>
        <v>45464</v>
      </c>
      <c r="G753" s="32">
        <f>VLOOKUP($A753,'SAP- FACT'!$A:$AE,19,0)</f>
        <v>45464</v>
      </c>
      <c r="H753" s="31" t="s">
        <v>8512</v>
      </c>
      <c r="I753" s="31" t="str">
        <f>VLOOKUP($A753,'SAP- FACT'!$A:$AE,3,0)</f>
        <v>Boleta</v>
      </c>
      <c r="J753" s="31" t="str">
        <f>IF(VLOOKUP($A753,'SAP- FACT'!$A:$AE,15,0)=0,"PEN","USD")</f>
        <v>PEN</v>
      </c>
      <c r="K753" s="31" t="s">
        <v>8499</v>
      </c>
      <c r="L753" s="31">
        <v>1</v>
      </c>
      <c r="M753" s="33">
        <f>IF(J753="PEN",VLOOKUP($A753,'SAP- FACT'!$A:$AE,14,0),VLOOKUP($A753,'SAP- FACT'!$A:$AE,15,0))</f>
        <v>83.89</v>
      </c>
      <c r="N753" s="31" t="str">
        <f>IF(VLOOKUP($A753,'SAP- FACT'!$A:$AE,15,0)=0,"PEN","USD")</f>
        <v>PEN</v>
      </c>
      <c r="O753" s="31" t="str">
        <f>VLOOKUP($A753,'SAP- FACT'!$A:$AE,4,0)</f>
        <v>Ripley - CONTADO / CASH - PE 3038 RIPLEY Basado en Entregas 09-0007-00001004</v>
      </c>
    </row>
    <row r="754" spans="1:15" x14ac:dyDescent="0.2">
      <c r="A754" s="31">
        <f t="shared" si="11"/>
        <v>753</v>
      </c>
      <c r="B754" s="31" t="str">
        <f>VLOOKUP($A754,'SAP- FACT'!$A:$AE,12,0)</f>
        <v>SALAZAR POLICARPO FERNANDO</v>
      </c>
      <c r="C754" s="31" t="str">
        <f>VLOOKUP($A754,'SAP- FACT'!$A:$AE,2,0)</f>
        <v>B010-00019369</v>
      </c>
      <c r="D754" s="31" t="str">
        <f>VLOOKUP($A754,'SAP- FACT'!$A:$AE,2,0)</f>
        <v>B010-00019369</v>
      </c>
      <c r="E754" s="32">
        <v>45566</v>
      </c>
      <c r="F754" s="32">
        <f>VLOOKUP($A754,'SAP- FACT'!$A:$AE,5,0)</f>
        <v>45469</v>
      </c>
      <c r="G754" s="32">
        <f>VLOOKUP($A754,'SAP- FACT'!$A:$AE,19,0)</f>
        <v>45469</v>
      </c>
      <c r="H754" s="31" t="s">
        <v>8512</v>
      </c>
      <c r="I754" s="31" t="str">
        <f>VLOOKUP($A754,'SAP- FACT'!$A:$AE,3,0)</f>
        <v>Boleta</v>
      </c>
      <c r="J754" s="31" t="str">
        <f>IF(VLOOKUP($A754,'SAP- FACT'!$A:$AE,15,0)=0,"PEN","USD")</f>
        <v>PEN</v>
      </c>
      <c r="K754" s="31" t="s">
        <v>8499</v>
      </c>
      <c r="L754" s="31">
        <v>1</v>
      </c>
      <c r="M754" s="33">
        <f>IF(J754="PEN",VLOOKUP($A754,'SAP- FACT'!$A:$AE,14,0),VLOOKUP($A754,'SAP- FACT'!$A:$AE,15,0))</f>
        <v>83.89</v>
      </c>
      <c r="N754" s="31" t="str">
        <f>IF(VLOOKUP($A754,'SAP- FACT'!$A:$AE,15,0)=0,"PEN","USD")</f>
        <v>PEN</v>
      </c>
      <c r="O754" s="31" t="str">
        <f>VLOOKUP($A754,'SAP- FACT'!$A:$AE,4,0)</f>
        <v>Ripley - CONTADO / CASH - PE 3143 RIPLEY n.º 6683944901-A Basado en Entregas</v>
      </c>
    </row>
    <row r="755" spans="1:15" x14ac:dyDescent="0.2">
      <c r="A755" s="31">
        <f t="shared" si="11"/>
        <v>754</v>
      </c>
      <c r="B755" s="31" t="str">
        <f>VLOOKUP($A755,'SAP- FACT'!$A:$AE,12,0)</f>
        <v>ALVA QUIROZ,ERMILA GENOVEVA</v>
      </c>
      <c r="C755" s="31" t="str">
        <f>VLOOKUP($A755,'SAP- FACT'!$A:$AE,2,0)</f>
        <v>B010-00018613</v>
      </c>
      <c r="D755" s="31" t="str">
        <f>VLOOKUP($A755,'SAP- FACT'!$A:$AE,2,0)</f>
        <v>B010-00018613</v>
      </c>
      <c r="E755" s="32">
        <v>45566</v>
      </c>
      <c r="F755" s="32">
        <f>VLOOKUP($A755,'SAP- FACT'!$A:$AE,5,0)</f>
        <v>45406</v>
      </c>
      <c r="G755" s="32">
        <f>VLOOKUP($A755,'SAP- FACT'!$A:$AE,19,0)</f>
        <v>45406</v>
      </c>
      <c r="H755" s="31" t="s">
        <v>8512</v>
      </c>
      <c r="I755" s="31" t="str">
        <f>VLOOKUP($A755,'SAP- FACT'!$A:$AE,3,0)</f>
        <v>Boleta</v>
      </c>
      <c r="J755" s="31" t="str">
        <f>IF(VLOOKUP($A755,'SAP- FACT'!$A:$AE,15,0)=0,"PEN","USD")</f>
        <v>PEN</v>
      </c>
      <c r="K755" s="31" t="s">
        <v>8499</v>
      </c>
      <c r="L755" s="31">
        <v>1</v>
      </c>
      <c r="M755" s="33">
        <f>IF(J755="PEN",VLOOKUP($A755,'SAP- FACT'!$A:$AE,14,0),VLOOKUP($A755,'SAP- FACT'!$A:$AE,15,0))</f>
        <v>83.89</v>
      </c>
      <c r="N755" s="31" t="str">
        <f>IF(VLOOKUP($A755,'SAP- FACT'!$A:$AE,15,0)=0,"PEN","USD")</f>
        <v>PEN</v>
      </c>
      <c r="O755" s="31" t="str">
        <f>VLOOKUP($A755,'SAP- FACT'!$A:$AE,4,0)</f>
        <v>Ripley - CONTADO / CASH - PE 1933 RIPLEY Basado en Entregas 09-0010-00059996</v>
      </c>
    </row>
    <row r="756" spans="1:15" x14ac:dyDescent="0.2">
      <c r="A756" s="31">
        <f t="shared" si="11"/>
        <v>755</v>
      </c>
      <c r="B756" s="31" t="str">
        <f>VLOOKUP($A756,'SAP- FACT'!$A:$AE,12,0)</f>
        <v>PIEROLA CHAVARRIA,LESLY ANGELICA</v>
      </c>
      <c r="C756" s="31" t="str">
        <f>VLOOKUP($A756,'SAP- FACT'!$A:$AE,2,0)</f>
        <v>B010-00018710</v>
      </c>
      <c r="D756" s="31" t="str">
        <f>VLOOKUP($A756,'SAP- FACT'!$A:$AE,2,0)</f>
        <v>B010-00018710</v>
      </c>
      <c r="E756" s="32">
        <v>45566</v>
      </c>
      <c r="F756" s="32">
        <f>VLOOKUP($A756,'SAP- FACT'!$A:$AE,5,0)</f>
        <v>45412</v>
      </c>
      <c r="G756" s="32">
        <f>VLOOKUP($A756,'SAP- FACT'!$A:$AE,19,0)</f>
        <v>45412</v>
      </c>
      <c r="H756" s="31" t="s">
        <v>8512</v>
      </c>
      <c r="I756" s="31" t="str">
        <f>VLOOKUP($A756,'SAP- FACT'!$A:$AE,3,0)</f>
        <v>Boleta</v>
      </c>
      <c r="J756" s="31" t="str">
        <f>IF(VLOOKUP($A756,'SAP- FACT'!$A:$AE,15,0)=0,"PEN","USD")</f>
        <v>PEN</v>
      </c>
      <c r="K756" s="31" t="s">
        <v>8499</v>
      </c>
      <c r="L756" s="31">
        <v>1</v>
      </c>
      <c r="M756" s="33">
        <f>IF(J756="PEN",VLOOKUP($A756,'SAP- FACT'!$A:$AE,14,0),VLOOKUP($A756,'SAP- FACT'!$A:$AE,15,0))</f>
        <v>83.89</v>
      </c>
      <c r="N756" s="31" t="str">
        <f>IF(VLOOKUP($A756,'SAP- FACT'!$A:$AE,15,0)=0,"PEN","USD")</f>
        <v>PEN</v>
      </c>
      <c r="O756" s="31" t="str">
        <f>VLOOKUP($A756,'SAP- FACT'!$A:$AE,4,0)</f>
        <v>Ripley - CONTADO / CASH - PE 2056 RIPLEY Basado en Entregas 09-0007-00000109</v>
      </c>
    </row>
    <row r="757" spans="1:15" x14ac:dyDescent="0.2">
      <c r="A757" s="31">
        <f t="shared" si="11"/>
        <v>756</v>
      </c>
      <c r="B757" s="31" t="str">
        <f>VLOOKUP($A757,'SAP- FACT'!$A:$AE,12,0)</f>
        <v>CASTRO CARDENAS,EMYLY JEAN</v>
      </c>
      <c r="C757" s="31" t="str">
        <f>VLOOKUP($A757,'SAP- FACT'!$A:$AE,2,0)</f>
        <v>B010-00019519</v>
      </c>
      <c r="D757" s="31" t="str">
        <f>VLOOKUP($A757,'SAP- FACT'!$A:$AE,2,0)</f>
        <v>B010-00019519</v>
      </c>
      <c r="E757" s="32">
        <v>45566</v>
      </c>
      <c r="F757" s="32">
        <f>VLOOKUP($A757,'SAP- FACT'!$A:$AE,5,0)</f>
        <v>45488</v>
      </c>
      <c r="G757" s="32">
        <f>VLOOKUP($A757,'SAP- FACT'!$A:$AE,19,0)</f>
        <v>45488</v>
      </c>
      <c r="H757" s="31" t="s">
        <v>8512</v>
      </c>
      <c r="I757" s="31" t="str">
        <f>VLOOKUP($A757,'SAP- FACT'!$A:$AE,3,0)</f>
        <v>Boleta</v>
      </c>
      <c r="J757" s="31" t="str">
        <f>IF(VLOOKUP($A757,'SAP- FACT'!$A:$AE,15,0)=0,"PEN","USD")</f>
        <v>PEN</v>
      </c>
      <c r="K757" s="31" t="s">
        <v>8499</v>
      </c>
      <c r="L757" s="31">
        <v>1</v>
      </c>
      <c r="M757" s="33">
        <f>IF(J757="PEN",VLOOKUP($A757,'SAP- FACT'!$A:$AE,14,0),VLOOKUP($A757,'SAP- FACT'!$A:$AE,15,0))</f>
        <v>83.89</v>
      </c>
      <c r="N757" s="31" t="str">
        <f>IF(VLOOKUP($A757,'SAP- FACT'!$A:$AE,15,0)=0,"PEN","USD")</f>
        <v>PEN</v>
      </c>
      <c r="O757" s="31" t="str">
        <f>VLOOKUP($A757,'SAP- FACT'!$A:$AE,4,0)</f>
        <v>Ripley - CONTADO / CASH - PE 3428 RIPLEY n.º 6705750801-A Basado en Entregas</v>
      </c>
    </row>
    <row r="758" spans="1:15" x14ac:dyDescent="0.2">
      <c r="A758" s="31">
        <f t="shared" si="11"/>
        <v>757</v>
      </c>
      <c r="B758" s="31" t="str">
        <f>VLOOKUP($A758,'SAP- FACT'!$A:$AE,12,0)</f>
        <v>MUÑOZ ALVAREZ PIERO FERNANDO</v>
      </c>
      <c r="C758" s="31" t="str">
        <f>VLOOKUP($A758,'SAP- FACT'!$A:$AE,2,0)</f>
        <v>B010-00019476</v>
      </c>
      <c r="D758" s="31" t="str">
        <f>VLOOKUP($A758,'SAP- FACT'!$A:$AE,2,0)</f>
        <v>B010-00019476</v>
      </c>
      <c r="E758" s="32">
        <v>45566</v>
      </c>
      <c r="F758" s="32">
        <f>VLOOKUP($A758,'SAP- FACT'!$A:$AE,5,0)</f>
        <v>45482</v>
      </c>
      <c r="G758" s="32">
        <f>VLOOKUP($A758,'SAP- FACT'!$A:$AE,19,0)</f>
        <v>45482</v>
      </c>
      <c r="H758" s="31" t="s">
        <v>8512</v>
      </c>
      <c r="I758" s="31" t="str">
        <f>VLOOKUP($A758,'SAP- FACT'!$A:$AE,3,0)</f>
        <v>Boleta</v>
      </c>
      <c r="J758" s="31" t="str">
        <f>IF(VLOOKUP($A758,'SAP- FACT'!$A:$AE,15,0)=0,"PEN","USD")</f>
        <v>PEN</v>
      </c>
      <c r="K758" s="31" t="s">
        <v>8499</v>
      </c>
      <c r="L758" s="31">
        <v>1</v>
      </c>
      <c r="M758" s="33">
        <f>IF(J758="PEN",VLOOKUP($A758,'SAP- FACT'!$A:$AE,14,0),VLOOKUP($A758,'SAP- FACT'!$A:$AE,15,0))</f>
        <v>83.89</v>
      </c>
      <c r="N758" s="31" t="str">
        <f>IF(VLOOKUP($A758,'SAP- FACT'!$A:$AE,15,0)=0,"PEN","USD")</f>
        <v>PEN</v>
      </c>
      <c r="O758" s="31" t="str">
        <f>VLOOKUP($A758,'SAP- FACT'!$A:$AE,4,0)</f>
        <v>Ripley - CONTADO / CASH - PE 3366 RIPLEY n.º 6701631601-A Basado en Entregas</v>
      </c>
    </row>
    <row r="759" spans="1:15" x14ac:dyDescent="0.2">
      <c r="A759" s="31">
        <f t="shared" si="11"/>
        <v>758</v>
      </c>
      <c r="B759" s="31" t="str">
        <f>VLOOKUP($A759,'SAP- FACT'!$A:$AE,12,0)</f>
        <v>Jaimes Bazan Lizeth</v>
      </c>
      <c r="C759" s="31" t="str">
        <f>VLOOKUP($A759,'SAP- FACT'!$A:$AE,2,0)</f>
        <v>B010-00019162</v>
      </c>
      <c r="D759" s="31" t="str">
        <f>VLOOKUP($A759,'SAP- FACT'!$A:$AE,2,0)</f>
        <v>B010-00019162</v>
      </c>
      <c r="E759" s="32">
        <v>45566</v>
      </c>
      <c r="F759" s="32">
        <f>VLOOKUP($A759,'SAP- FACT'!$A:$AE,5,0)</f>
        <v>45446</v>
      </c>
      <c r="G759" s="32">
        <f>VLOOKUP($A759,'SAP- FACT'!$A:$AE,19,0)</f>
        <v>45446</v>
      </c>
      <c r="H759" s="31" t="s">
        <v>8512</v>
      </c>
      <c r="I759" s="31" t="str">
        <f>VLOOKUP($A759,'SAP- FACT'!$A:$AE,3,0)</f>
        <v>Boleta</v>
      </c>
      <c r="J759" s="31" t="str">
        <f>IF(VLOOKUP($A759,'SAP- FACT'!$A:$AE,15,0)=0,"PEN","USD")</f>
        <v>PEN</v>
      </c>
      <c r="K759" s="31" t="s">
        <v>8499</v>
      </c>
      <c r="L759" s="31">
        <v>1</v>
      </c>
      <c r="M759" s="33">
        <f>IF(J759="PEN",VLOOKUP($A759,'SAP- FACT'!$A:$AE,14,0),VLOOKUP($A759,'SAP- FACT'!$A:$AE,15,0))</f>
        <v>83.89</v>
      </c>
      <c r="N759" s="31" t="str">
        <f>IF(VLOOKUP($A759,'SAP- FACT'!$A:$AE,15,0)=0,"PEN","USD")</f>
        <v>PEN</v>
      </c>
      <c r="O759" s="31" t="str">
        <f>VLOOKUP($A759,'SAP- FACT'!$A:$AE,4,0)</f>
        <v>Ripley - CONTADO / CASH - PE 2736 RIPLEY Basado en Entregas 09-0007-00000741</v>
      </c>
    </row>
    <row r="760" spans="1:15" x14ac:dyDescent="0.2">
      <c r="A760" s="31">
        <f t="shared" si="11"/>
        <v>759</v>
      </c>
      <c r="B760" s="31" t="str">
        <f>VLOOKUP($A760,'SAP- FACT'!$A:$AE,12,0)</f>
        <v>AGROVETERINARIA MARKET MATEO`S S.C.R.L</v>
      </c>
      <c r="C760" s="31" t="str">
        <f>VLOOKUP($A760,'SAP- FACT'!$A:$AE,2,0)</f>
        <v>F010-00023428</v>
      </c>
      <c r="D760" s="31" t="str">
        <f>VLOOKUP($A760,'SAP- FACT'!$A:$AE,2,0)</f>
        <v>F010-00023428</v>
      </c>
      <c r="E760" s="32">
        <v>45566</v>
      </c>
      <c r="F760" s="32">
        <f>VLOOKUP($A760,'SAP- FACT'!$A:$AE,5,0)</f>
        <v>45288</v>
      </c>
      <c r="G760" s="32">
        <f>VLOOKUP($A760,'SAP- FACT'!$A:$AE,19,0)</f>
        <v>45288</v>
      </c>
      <c r="H760" s="31" t="s">
        <v>8512</v>
      </c>
      <c r="I760" s="31" t="str">
        <f>VLOOKUP($A760,'SAP- FACT'!$A:$AE,3,0)</f>
        <v>Factura</v>
      </c>
      <c r="J760" s="31" t="str">
        <f>IF(VLOOKUP($A760,'SAP- FACT'!$A:$AE,15,0)=0,"PEN","USD")</f>
        <v>PEN</v>
      </c>
      <c r="K760" s="31" t="s">
        <v>8499</v>
      </c>
      <c r="L760" s="31">
        <v>1</v>
      </c>
      <c r="M760" s="33">
        <f>IF(J760="PEN",VLOOKUP($A760,'SAP- FACT'!$A:$AE,14,0),VLOOKUP($A760,'SAP- FACT'!$A:$AE,15,0))</f>
        <v>83.91</v>
      </c>
      <c r="N760" s="31" t="str">
        <f>IF(VLOOKUP($A760,'SAP- FACT'!$A:$AE,15,0)=0,"PEN","USD")</f>
        <v>PEN</v>
      </c>
      <c r="O760" s="31" t="str">
        <f>VLOOKUP($A760,'SAP- FACT'!$A:$AE,4,0)</f>
        <v xml:space="preserve"> - CONTADO / CASH - Facturas clientes - C20486256657</v>
      </c>
    </row>
    <row r="761" spans="1:15" x14ac:dyDescent="0.2">
      <c r="A761" s="31">
        <f t="shared" si="11"/>
        <v>760</v>
      </c>
      <c r="B761" s="31" t="str">
        <f>VLOOKUP($A761,'SAP- FACT'!$A:$AE,12,0)</f>
        <v>PARKER MENDOZA,VANESSA ALEXANDRA</v>
      </c>
      <c r="C761" s="31" t="str">
        <f>VLOOKUP($A761,'SAP- FACT'!$A:$AE,2,0)</f>
        <v>B010-00019607</v>
      </c>
      <c r="D761" s="31" t="str">
        <f>VLOOKUP($A761,'SAP- FACT'!$A:$AE,2,0)</f>
        <v>B010-00019607</v>
      </c>
      <c r="E761" s="32">
        <v>45566</v>
      </c>
      <c r="F761" s="32">
        <f>VLOOKUP($A761,'SAP- FACT'!$A:$AE,5,0)</f>
        <v>45492</v>
      </c>
      <c r="G761" s="32">
        <f>VLOOKUP($A761,'SAP- FACT'!$A:$AE,19,0)</f>
        <v>45522</v>
      </c>
      <c r="H761" s="31" t="s">
        <v>8512</v>
      </c>
      <c r="I761" s="31" t="str">
        <f>VLOOKUP($A761,'SAP- FACT'!$A:$AE,3,0)</f>
        <v>Boleta</v>
      </c>
      <c r="J761" s="31" t="str">
        <f>IF(VLOOKUP($A761,'SAP- FACT'!$A:$AE,15,0)=0,"PEN","USD")</f>
        <v>PEN</v>
      </c>
      <c r="K761" s="31" t="s">
        <v>8499</v>
      </c>
      <c r="L761" s="31">
        <v>1</v>
      </c>
      <c r="M761" s="33">
        <f>IF(J761="PEN",VLOOKUP($A761,'SAP- FACT'!$A:$AE,14,0),VLOOKUP($A761,'SAP- FACT'!$A:$AE,15,0))</f>
        <v>84.36</v>
      </c>
      <c r="N761" s="31" t="str">
        <f>IF(VLOOKUP($A761,'SAP- FACT'!$A:$AE,15,0)=0,"PEN","USD")</f>
        <v>PEN</v>
      </c>
      <c r="O761" s="31" t="str">
        <f>VLOOKUP($A761,'SAP- FACT'!$A:$AE,4,0)</f>
        <v>Nacional - CREDITO 30 DIAS / CREDIT 30 DAYS - PE 3601 Basado en Entregas 09-T010-00000288.</v>
      </c>
    </row>
    <row r="762" spans="1:15" x14ac:dyDescent="0.2">
      <c r="A762" s="31">
        <f t="shared" si="11"/>
        <v>761</v>
      </c>
      <c r="B762" s="31" t="str">
        <f>VLOOKUP($A762,'SAP- FACT'!$A:$AE,12,0)</f>
        <v>CONSORCIO DISTRIBUIDOR VETERINARIO S.A.C.</v>
      </c>
      <c r="C762" s="31" t="str">
        <f>VLOOKUP($A762,'SAP- FACT'!$A:$AE,2,0)</f>
        <v>F010-00018396</v>
      </c>
      <c r="D762" s="31" t="str">
        <f>VLOOKUP($A762,'SAP- FACT'!$A:$AE,2,0)</f>
        <v>F010-00018396</v>
      </c>
      <c r="E762" s="32">
        <v>45566</v>
      </c>
      <c r="F762" s="32">
        <f>VLOOKUP($A762,'SAP- FACT'!$A:$AE,5,0)</f>
        <v>44714</v>
      </c>
      <c r="G762" s="32">
        <f>VLOOKUP($A762,'SAP- FACT'!$A:$AE,19,0)</f>
        <v>44714</v>
      </c>
      <c r="H762" s="31" t="s">
        <v>8512</v>
      </c>
      <c r="I762" s="31" t="str">
        <f>VLOOKUP($A762,'SAP- FACT'!$A:$AE,3,0)</f>
        <v>Factura</v>
      </c>
      <c r="J762" s="31" t="str">
        <f>IF(VLOOKUP($A762,'SAP- FACT'!$A:$AE,15,0)=0,"PEN","USD")</f>
        <v>PEN</v>
      </c>
      <c r="K762" s="31" t="s">
        <v>8499</v>
      </c>
      <c r="L762" s="31">
        <v>1</v>
      </c>
      <c r="M762" s="33">
        <f>IF(J762="PEN",VLOOKUP($A762,'SAP- FACT'!$A:$AE,14,0),VLOOKUP($A762,'SAP- FACT'!$A:$AE,15,0))</f>
        <v>84.77</v>
      </c>
      <c r="N762" s="31" t="str">
        <f>IF(VLOOKUP($A762,'SAP- FACT'!$A:$AE,15,0)=0,"PEN","USD")</f>
        <v>PEN</v>
      </c>
      <c r="O762" s="31" t="str">
        <f>VLOOKUP($A762,'SAP- FACT'!$A:$AE,4,0)</f>
        <v xml:space="preserve"> - CONTADO / CASH - INTERESES L2022-1166 REF F010-0017900 F 07.04.2022</v>
      </c>
    </row>
    <row r="763" spans="1:15" x14ac:dyDescent="0.2">
      <c r="A763" s="31">
        <f t="shared" si="11"/>
        <v>762</v>
      </c>
      <c r="B763" s="31" t="str">
        <f>VLOOKUP($A763,'SAP- FACT'!$A:$AE,12,0)</f>
        <v>CHUNGA HERRERA,KAREN SARAI</v>
      </c>
      <c r="C763" s="31" t="str">
        <f>VLOOKUP($A763,'SAP- FACT'!$A:$AE,2,0)</f>
        <v>B010-00018588</v>
      </c>
      <c r="D763" s="31" t="str">
        <f>VLOOKUP($A763,'SAP- FACT'!$A:$AE,2,0)</f>
        <v>B010-00018588</v>
      </c>
      <c r="E763" s="32">
        <v>45566</v>
      </c>
      <c r="F763" s="32">
        <f>VLOOKUP($A763,'SAP- FACT'!$A:$AE,5,0)</f>
        <v>45405</v>
      </c>
      <c r="G763" s="32">
        <f>VLOOKUP($A763,'SAP- FACT'!$A:$AE,19,0)</f>
        <v>45405</v>
      </c>
      <c r="H763" s="31" t="s">
        <v>8512</v>
      </c>
      <c r="I763" s="31" t="str">
        <f>VLOOKUP($A763,'SAP- FACT'!$A:$AE,3,0)</f>
        <v>Boleta</v>
      </c>
      <c r="J763" s="31" t="str">
        <f>IF(VLOOKUP($A763,'SAP- FACT'!$A:$AE,15,0)=0,"PEN","USD")</f>
        <v>PEN</v>
      </c>
      <c r="K763" s="31" t="s">
        <v>8499</v>
      </c>
      <c r="L763" s="31">
        <v>1</v>
      </c>
      <c r="M763" s="33">
        <f>IF(J763="PEN",VLOOKUP($A763,'SAP- FACT'!$A:$AE,14,0),VLOOKUP($A763,'SAP- FACT'!$A:$AE,15,0))</f>
        <v>84.79</v>
      </c>
      <c r="N763" s="31" t="str">
        <f>IF(VLOOKUP($A763,'SAP- FACT'!$A:$AE,15,0)=0,"PEN","USD")</f>
        <v>PEN</v>
      </c>
      <c r="O763" s="31" t="str">
        <f>VLOOKUP($A763,'SAP- FACT'!$A:$AE,4,0)</f>
        <v>Falabella - CONTADO / CASH - PE 1892 FALABELLA Basado en Entregas 09-0010-00059</v>
      </c>
    </row>
    <row r="764" spans="1:15" x14ac:dyDescent="0.2">
      <c r="A764" s="31">
        <f t="shared" si="11"/>
        <v>763</v>
      </c>
      <c r="B764" s="31" t="str">
        <f>VLOOKUP($A764,'SAP- FACT'!$A:$AE,12,0)</f>
        <v>ZEVALLOS RAMOS,LUCERO MIYOMI</v>
      </c>
      <c r="C764" s="31" t="str">
        <f>VLOOKUP($A764,'SAP- FACT'!$A:$AE,2,0)</f>
        <v>B010-00019667</v>
      </c>
      <c r="D764" s="31" t="str">
        <f>VLOOKUP($A764,'SAP- FACT'!$A:$AE,2,0)</f>
        <v>B010-00019667</v>
      </c>
      <c r="E764" s="32">
        <v>45566</v>
      </c>
      <c r="F764" s="32">
        <f>VLOOKUP($A764,'SAP- FACT'!$A:$AE,5,0)</f>
        <v>45498</v>
      </c>
      <c r="G764" s="32">
        <f>VLOOKUP($A764,'SAP- FACT'!$A:$AE,19,0)</f>
        <v>45498</v>
      </c>
      <c r="H764" s="31" t="s">
        <v>8512</v>
      </c>
      <c r="I764" s="31" t="str">
        <f>VLOOKUP($A764,'SAP- FACT'!$A:$AE,3,0)</f>
        <v>Boleta</v>
      </c>
      <c r="J764" s="31" t="str">
        <f>IF(VLOOKUP($A764,'SAP- FACT'!$A:$AE,15,0)=0,"PEN","USD")</f>
        <v>PEN</v>
      </c>
      <c r="K764" s="31" t="s">
        <v>8499</v>
      </c>
      <c r="L764" s="31">
        <v>1</v>
      </c>
      <c r="M764" s="33">
        <f>IF(J764="PEN",VLOOKUP($A764,'SAP- FACT'!$A:$AE,14,0),VLOOKUP($A764,'SAP- FACT'!$A:$AE,15,0))</f>
        <v>85.85</v>
      </c>
      <c r="N764" s="31" t="str">
        <f>IF(VLOOKUP($A764,'SAP- FACT'!$A:$AE,15,0)=0,"PEN","USD")</f>
        <v>PEN</v>
      </c>
      <c r="O764" s="31" t="str">
        <f>VLOOKUP($A764,'SAP- FACT'!$A:$AE,4,0)</f>
        <v>Ripley - CONTADO / CASH - PE 3711 RIPLEY n.º 6753645501-A Basado en Entregas</v>
      </c>
    </row>
    <row r="765" spans="1:15" x14ac:dyDescent="0.2">
      <c r="A765" s="31">
        <f t="shared" si="11"/>
        <v>764</v>
      </c>
      <c r="B765" s="31" t="str">
        <f>VLOOKUP($A765,'SAP- FACT'!$A:$AE,12,0)</f>
        <v>CALDERON HIJUMA,ANA RUTH</v>
      </c>
      <c r="C765" s="31" t="str">
        <f>VLOOKUP($A765,'SAP- FACT'!$A:$AE,2,0)</f>
        <v>B010-00019921</v>
      </c>
      <c r="D765" s="31" t="str">
        <f>VLOOKUP($A765,'SAP- FACT'!$A:$AE,2,0)</f>
        <v>B010-00019921</v>
      </c>
      <c r="E765" s="32">
        <v>45566</v>
      </c>
      <c r="F765" s="32">
        <f>VLOOKUP($A765,'SAP- FACT'!$A:$AE,5,0)</f>
        <v>45512</v>
      </c>
      <c r="G765" s="32">
        <f>VLOOKUP($A765,'SAP- FACT'!$A:$AE,19,0)</f>
        <v>45512</v>
      </c>
      <c r="H765" s="31" t="s">
        <v>8512</v>
      </c>
      <c r="I765" s="31" t="str">
        <f>VLOOKUP($A765,'SAP- FACT'!$A:$AE,3,0)</f>
        <v>Boleta</v>
      </c>
      <c r="J765" s="31" t="str">
        <f>IF(VLOOKUP($A765,'SAP- FACT'!$A:$AE,15,0)=0,"PEN","USD")</f>
        <v>PEN</v>
      </c>
      <c r="K765" s="31" t="s">
        <v>8499</v>
      </c>
      <c r="L765" s="31">
        <v>1</v>
      </c>
      <c r="M765" s="33">
        <f>IF(J765="PEN",VLOOKUP($A765,'SAP- FACT'!$A:$AE,14,0),VLOOKUP($A765,'SAP- FACT'!$A:$AE,15,0))</f>
        <v>85.85</v>
      </c>
      <c r="N765" s="31" t="str">
        <f>IF(VLOOKUP($A765,'SAP- FACT'!$A:$AE,15,0)=0,"PEN","USD")</f>
        <v>PEN</v>
      </c>
      <c r="O765" s="31" t="str">
        <f>VLOOKUP($A765,'SAP- FACT'!$A:$AE,4,0)</f>
        <v>Ripley - CONTADO / CASH - PE 3988 RIPLEY n.º 6766671101-A Basado en Entregas</v>
      </c>
    </row>
    <row r="766" spans="1:15" x14ac:dyDescent="0.2">
      <c r="A766" s="31">
        <f t="shared" si="11"/>
        <v>765</v>
      </c>
      <c r="B766" s="31" t="str">
        <f>VLOOKUP($A766,'SAP- FACT'!$A:$AE,12,0)</f>
        <v>JARAMA MONSERRATE,RUTH ARACELI</v>
      </c>
      <c r="C766" s="31" t="str">
        <f>VLOOKUP($A766,'SAP- FACT'!$A:$AE,2,0)</f>
        <v>B010-00019951</v>
      </c>
      <c r="D766" s="31" t="str">
        <f>VLOOKUP($A766,'SAP- FACT'!$A:$AE,2,0)</f>
        <v>B010-00019951</v>
      </c>
      <c r="E766" s="32">
        <v>45566</v>
      </c>
      <c r="F766" s="32">
        <f>VLOOKUP($A766,'SAP- FACT'!$A:$AE,5,0)</f>
        <v>45516</v>
      </c>
      <c r="G766" s="32">
        <f>VLOOKUP($A766,'SAP- FACT'!$A:$AE,19,0)</f>
        <v>45516</v>
      </c>
      <c r="H766" s="31" t="s">
        <v>8512</v>
      </c>
      <c r="I766" s="31" t="str">
        <f>VLOOKUP($A766,'SAP- FACT'!$A:$AE,3,0)</f>
        <v>Boleta</v>
      </c>
      <c r="J766" s="31" t="str">
        <f>IF(VLOOKUP($A766,'SAP- FACT'!$A:$AE,15,0)=0,"PEN","USD")</f>
        <v>PEN</v>
      </c>
      <c r="K766" s="31" t="s">
        <v>8499</v>
      </c>
      <c r="L766" s="31">
        <v>1</v>
      </c>
      <c r="M766" s="33">
        <f>IF(J766="PEN",VLOOKUP($A766,'SAP- FACT'!$A:$AE,14,0),VLOOKUP($A766,'SAP- FACT'!$A:$AE,15,0))</f>
        <v>85.85</v>
      </c>
      <c r="N766" s="31" t="str">
        <f>IF(VLOOKUP($A766,'SAP- FACT'!$A:$AE,15,0)=0,"PEN","USD")</f>
        <v>PEN</v>
      </c>
      <c r="O766" s="31" t="str">
        <f>VLOOKUP($A766,'SAP- FACT'!$A:$AE,4,0)</f>
        <v>Ripley - CONTADO / CASH - PE 4034 RIPLEY n.º 6768330401-A Basado en Entregas</v>
      </c>
    </row>
    <row r="767" spans="1:15" x14ac:dyDescent="0.2">
      <c r="A767" s="31">
        <f t="shared" si="11"/>
        <v>766</v>
      </c>
      <c r="B767" s="31" t="str">
        <f>VLOOKUP($A767,'SAP- FACT'!$A:$AE,12,0)</f>
        <v>QUIROZ PAREDES,ANDRE MOISES</v>
      </c>
      <c r="C767" s="31" t="str">
        <f>VLOOKUP($A767,'SAP- FACT'!$A:$AE,2,0)</f>
        <v>B010-00020231</v>
      </c>
      <c r="D767" s="31" t="str">
        <f>VLOOKUP($A767,'SAP- FACT'!$A:$AE,2,0)</f>
        <v>B010-00020231</v>
      </c>
      <c r="E767" s="32">
        <v>45566</v>
      </c>
      <c r="F767" s="32">
        <f>VLOOKUP($A767,'SAP- FACT'!$A:$AE,5,0)</f>
        <v>45533</v>
      </c>
      <c r="G767" s="32">
        <f>VLOOKUP($A767,'SAP- FACT'!$A:$AE,19,0)</f>
        <v>45533</v>
      </c>
      <c r="H767" s="31" t="s">
        <v>8512</v>
      </c>
      <c r="I767" s="31" t="str">
        <f>VLOOKUP($A767,'SAP- FACT'!$A:$AE,3,0)</f>
        <v>Boleta</v>
      </c>
      <c r="J767" s="31" t="str">
        <f>IF(VLOOKUP($A767,'SAP- FACT'!$A:$AE,15,0)=0,"PEN","USD")</f>
        <v>PEN</v>
      </c>
      <c r="K767" s="31" t="s">
        <v>8499</v>
      </c>
      <c r="L767" s="31">
        <v>1</v>
      </c>
      <c r="M767" s="33">
        <f>IF(J767="PEN",VLOOKUP($A767,'SAP- FACT'!$A:$AE,14,0),VLOOKUP($A767,'SAP- FACT'!$A:$AE,15,0))</f>
        <v>85.85</v>
      </c>
      <c r="N767" s="31" t="str">
        <f>IF(VLOOKUP($A767,'SAP- FACT'!$A:$AE,15,0)=0,"PEN","USD")</f>
        <v>PEN</v>
      </c>
      <c r="O767" s="31" t="str">
        <f>VLOOKUP($A767,'SAP- FACT'!$A:$AE,4,0)</f>
        <v>Ripley - CONTADO / CASH - PE 4514 RIPLEY n.º 6787656401-A Basado en Entregas</v>
      </c>
    </row>
    <row r="768" spans="1:15" x14ac:dyDescent="0.2">
      <c r="A768" s="31">
        <f t="shared" si="11"/>
        <v>767</v>
      </c>
      <c r="B768" s="31" t="str">
        <f>VLOOKUP($A768,'SAP- FACT'!$A:$AE,12,0)</f>
        <v>RODRIGUEZ CORTIJO,EVELYN DANAE</v>
      </c>
      <c r="C768" s="31" t="str">
        <f>VLOOKUP($A768,'SAP- FACT'!$A:$AE,2,0)</f>
        <v>B010-00020332</v>
      </c>
      <c r="D768" s="31" t="str">
        <f>VLOOKUP($A768,'SAP- FACT'!$A:$AE,2,0)</f>
        <v>B010-00020332</v>
      </c>
      <c r="E768" s="32">
        <v>45566</v>
      </c>
      <c r="F768" s="32">
        <f>VLOOKUP($A768,'SAP- FACT'!$A:$AE,5,0)</f>
        <v>45544</v>
      </c>
      <c r="G768" s="32">
        <f>VLOOKUP($A768,'SAP- FACT'!$A:$AE,19,0)</f>
        <v>45544</v>
      </c>
      <c r="H768" s="31" t="s">
        <v>8512</v>
      </c>
      <c r="I768" s="31" t="str">
        <f>VLOOKUP($A768,'SAP- FACT'!$A:$AE,3,0)</f>
        <v>Boleta</v>
      </c>
      <c r="J768" s="31" t="str">
        <f>IF(VLOOKUP($A768,'SAP- FACT'!$A:$AE,15,0)=0,"PEN","USD")</f>
        <v>PEN</v>
      </c>
      <c r="K768" s="31" t="s">
        <v>8499</v>
      </c>
      <c r="L768" s="31">
        <v>1</v>
      </c>
      <c r="M768" s="33">
        <f>IF(J768="PEN",VLOOKUP($A768,'SAP- FACT'!$A:$AE,14,0),VLOOKUP($A768,'SAP- FACT'!$A:$AE,15,0))</f>
        <v>85.85</v>
      </c>
      <c r="N768" s="31" t="str">
        <f>IF(VLOOKUP($A768,'SAP- FACT'!$A:$AE,15,0)=0,"PEN","USD")</f>
        <v>PEN</v>
      </c>
      <c r="O768" s="31" t="str">
        <f>VLOOKUP($A768,'SAP- FACT'!$A:$AE,4,0)</f>
        <v>Ripley - CONTADO / CASH - PE 4687 RIPLEY n.º 6796162704-A Basado en Entregas</v>
      </c>
    </row>
    <row r="769" spans="1:15" x14ac:dyDescent="0.2">
      <c r="A769" s="31">
        <f t="shared" si="11"/>
        <v>768</v>
      </c>
      <c r="B769" s="31" t="str">
        <f>VLOOKUP($A769,'SAP- FACT'!$A:$AE,12,0)</f>
        <v>MORE ORE,CLAUDIA MACIEL</v>
      </c>
      <c r="C769" s="31" t="str">
        <f>VLOOKUP($A769,'SAP- FACT'!$A:$AE,2,0)</f>
        <v>B010-00020478</v>
      </c>
      <c r="D769" s="31" t="str">
        <f>VLOOKUP($A769,'SAP- FACT'!$A:$AE,2,0)</f>
        <v>B010-00020478</v>
      </c>
      <c r="E769" s="32">
        <v>45566</v>
      </c>
      <c r="F769" s="32">
        <f>VLOOKUP($A769,'SAP- FACT'!$A:$AE,5,0)</f>
        <v>45558</v>
      </c>
      <c r="G769" s="32">
        <f>VLOOKUP($A769,'SAP- FACT'!$A:$AE,19,0)</f>
        <v>45558</v>
      </c>
      <c r="H769" s="31" t="s">
        <v>8512</v>
      </c>
      <c r="I769" s="31" t="str">
        <f>VLOOKUP($A769,'SAP- FACT'!$A:$AE,3,0)</f>
        <v>Boleta</v>
      </c>
      <c r="J769" s="31" t="str">
        <f>IF(VLOOKUP($A769,'SAP- FACT'!$A:$AE,15,0)=0,"PEN","USD")</f>
        <v>PEN</v>
      </c>
      <c r="K769" s="31" t="s">
        <v>8499</v>
      </c>
      <c r="L769" s="31">
        <v>1</v>
      </c>
      <c r="M769" s="33">
        <f>IF(J769="PEN",VLOOKUP($A769,'SAP- FACT'!$A:$AE,14,0),VLOOKUP($A769,'SAP- FACT'!$A:$AE,15,0))</f>
        <v>85.85</v>
      </c>
      <c r="N769" s="31" t="str">
        <f>IF(VLOOKUP($A769,'SAP- FACT'!$A:$AE,15,0)=0,"PEN","USD")</f>
        <v>PEN</v>
      </c>
      <c r="O769" s="31" t="str">
        <f>VLOOKUP($A769,'SAP- FACT'!$A:$AE,4,0)</f>
        <v>Ripley - CONTADO / CASH - PE 4966 RIPLEY n.º 6811155801-A Basado en Entregas</v>
      </c>
    </row>
    <row r="770" spans="1:15" x14ac:dyDescent="0.2">
      <c r="A770" s="31">
        <f t="shared" si="11"/>
        <v>769</v>
      </c>
      <c r="B770" s="31" t="str">
        <f>VLOOKUP($A770,'SAP- FACT'!$A:$AE,12,0)</f>
        <v>CRESTANI CLAUDIO</v>
      </c>
      <c r="C770" s="31" t="str">
        <f>VLOOKUP($A770,'SAP- FACT'!$A:$AE,2,0)</f>
        <v>B010-00018996</v>
      </c>
      <c r="D770" s="31" t="str">
        <f>VLOOKUP($A770,'SAP- FACT'!$A:$AE,2,0)</f>
        <v>B010-00018996</v>
      </c>
      <c r="E770" s="32">
        <v>45566</v>
      </c>
      <c r="F770" s="32">
        <f>VLOOKUP($A770,'SAP- FACT'!$A:$AE,5,0)</f>
        <v>45436</v>
      </c>
      <c r="G770" s="32">
        <f>VLOOKUP($A770,'SAP- FACT'!$A:$AE,19,0)</f>
        <v>45436</v>
      </c>
      <c r="H770" s="31" t="s">
        <v>8512</v>
      </c>
      <c r="I770" s="31" t="str">
        <f>VLOOKUP($A770,'SAP- FACT'!$A:$AE,3,0)</f>
        <v>Boleta</v>
      </c>
      <c r="J770" s="31" t="str">
        <f>IF(VLOOKUP($A770,'SAP- FACT'!$A:$AE,15,0)=0,"PEN","USD")</f>
        <v>PEN</v>
      </c>
      <c r="K770" s="31" t="s">
        <v>8499</v>
      </c>
      <c r="L770" s="31">
        <v>1</v>
      </c>
      <c r="M770" s="33">
        <f>IF(J770="PEN",VLOOKUP($A770,'SAP- FACT'!$A:$AE,14,0),VLOOKUP($A770,'SAP- FACT'!$A:$AE,15,0))</f>
        <v>86.05</v>
      </c>
      <c r="N770" s="31" t="str">
        <f>IF(VLOOKUP($A770,'SAP- FACT'!$A:$AE,15,0)=0,"PEN","USD")</f>
        <v>PEN</v>
      </c>
      <c r="O770" s="31" t="str">
        <f>VLOOKUP($A770,'SAP- FACT'!$A:$AE,4,0)</f>
        <v>Ecom - CONTADO / CASH - PE 2538 TEL: 998114061 Basado en Pedidos de client</v>
      </c>
    </row>
    <row r="771" spans="1:15" x14ac:dyDescent="0.2">
      <c r="A771" s="31">
        <f t="shared" ref="A771:A834" si="12">ROW()-1</f>
        <v>770</v>
      </c>
      <c r="B771" s="31" t="str">
        <f>VLOOKUP($A771,'SAP- FACT'!$A:$AE,12,0)</f>
        <v>Retuerto ,Ricardo X</v>
      </c>
      <c r="C771" s="31" t="str">
        <f>VLOOKUP($A771,'SAP- FACT'!$A:$AE,2,0)</f>
        <v>B010-00019985</v>
      </c>
      <c r="D771" s="31" t="str">
        <f>VLOOKUP($A771,'SAP- FACT'!$A:$AE,2,0)</f>
        <v>B010-00019985</v>
      </c>
      <c r="E771" s="32">
        <v>45566</v>
      </c>
      <c r="F771" s="32">
        <f>VLOOKUP($A771,'SAP- FACT'!$A:$AE,5,0)</f>
        <v>45518</v>
      </c>
      <c r="G771" s="32">
        <f>VLOOKUP($A771,'SAP- FACT'!$A:$AE,19,0)</f>
        <v>45518</v>
      </c>
      <c r="H771" s="31" t="s">
        <v>8512</v>
      </c>
      <c r="I771" s="31" t="str">
        <f>VLOOKUP($A771,'SAP- FACT'!$A:$AE,3,0)</f>
        <v>Boleta</v>
      </c>
      <c r="J771" s="31" t="str">
        <f>IF(VLOOKUP($A771,'SAP- FACT'!$A:$AE,15,0)=0,"PEN","USD")</f>
        <v>PEN</v>
      </c>
      <c r="K771" s="31" t="s">
        <v>8499</v>
      </c>
      <c r="L771" s="31">
        <v>1</v>
      </c>
      <c r="M771" s="33">
        <f>IF(J771="PEN",VLOOKUP($A771,'SAP- FACT'!$A:$AE,14,0),VLOOKUP($A771,'SAP- FACT'!$A:$AE,15,0))</f>
        <v>86.05</v>
      </c>
      <c r="N771" s="31" t="str">
        <f>IF(VLOOKUP($A771,'SAP- FACT'!$A:$AE,15,0)=0,"PEN","USD")</f>
        <v>PEN</v>
      </c>
      <c r="O771" s="31" t="str">
        <f>VLOOKUP($A771,'SAP- FACT'!$A:$AE,4,0)</f>
        <v>Ecom - CONTADO / CASH - PE 4101 TEL: 951593635 ENVÍO Basado en Entregas 09</v>
      </c>
    </row>
    <row r="772" spans="1:15" x14ac:dyDescent="0.2">
      <c r="A772" s="31">
        <f t="shared" si="12"/>
        <v>771</v>
      </c>
      <c r="B772" s="31" t="str">
        <f>VLOOKUP($A772,'SAP- FACT'!$A:$AE,12,0)</f>
        <v>Retuerto ,Ricardo X</v>
      </c>
      <c r="C772" s="31" t="str">
        <f>VLOOKUP($A772,'SAP- FACT'!$A:$AE,2,0)</f>
        <v>B010-00019323</v>
      </c>
      <c r="D772" s="31" t="str">
        <f>VLOOKUP($A772,'SAP- FACT'!$A:$AE,2,0)</f>
        <v>B010-00019323</v>
      </c>
      <c r="E772" s="32">
        <v>45566</v>
      </c>
      <c r="F772" s="32">
        <f>VLOOKUP($A772,'SAP- FACT'!$A:$AE,5,0)</f>
        <v>45463</v>
      </c>
      <c r="G772" s="32">
        <f>VLOOKUP($A772,'SAP- FACT'!$A:$AE,19,0)</f>
        <v>45463</v>
      </c>
      <c r="H772" s="31" t="s">
        <v>8512</v>
      </c>
      <c r="I772" s="31" t="str">
        <f>VLOOKUP($A772,'SAP- FACT'!$A:$AE,3,0)</f>
        <v>Boleta</v>
      </c>
      <c r="J772" s="31" t="str">
        <f>IF(VLOOKUP($A772,'SAP- FACT'!$A:$AE,15,0)=0,"PEN","USD")</f>
        <v>PEN</v>
      </c>
      <c r="K772" s="31" t="s">
        <v>8499</v>
      </c>
      <c r="L772" s="31">
        <v>1</v>
      </c>
      <c r="M772" s="33">
        <f>IF(J772="PEN",VLOOKUP($A772,'SAP- FACT'!$A:$AE,14,0),VLOOKUP($A772,'SAP- FACT'!$A:$AE,15,0))</f>
        <v>86.05</v>
      </c>
      <c r="N772" s="31" t="str">
        <f>IF(VLOOKUP($A772,'SAP- FACT'!$A:$AE,15,0)=0,"PEN","USD")</f>
        <v>PEN</v>
      </c>
      <c r="O772" s="31" t="str">
        <f>VLOOKUP($A772,'SAP- FACT'!$A:$AE,4,0)</f>
        <v>Ecom - CONTADO / CASH - PE 3015 TEL: 951593635 Basado en Pedidos de client</v>
      </c>
    </row>
    <row r="773" spans="1:15" x14ac:dyDescent="0.2">
      <c r="A773" s="31">
        <f t="shared" si="12"/>
        <v>772</v>
      </c>
      <c r="B773" s="31" t="str">
        <f>VLOOKUP($A773,'SAP- FACT'!$A:$AE,12,0)</f>
        <v>INGA MERMA NURY DE LOS ANGELES</v>
      </c>
      <c r="C773" s="31" t="str">
        <f>VLOOKUP($A773,'SAP- FACT'!$A:$AE,2,0)</f>
        <v>B010-00020310</v>
      </c>
      <c r="D773" s="31" t="str">
        <f>VLOOKUP($A773,'SAP- FACT'!$A:$AE,2,0)</f>
        <v>B010-00020310</v>
      </c>
      <c r="E773" s="32">
        <v>45566</v>
      </c>
      <c r="F773" s="32">
        <f>VLOOKUP($A773,'SAP- FACT'!$A:$AE,5,0)</f>
        <v>45540</v>
      </c>
      <c r="G773" s="32">
        <f>VLOOKUP($A773,'SAP- FACT'!$A:$AE,19,0)</f>
        <v>45540</v>
      </c>
      <c r="H773" s="31" t="s">
        <v>8512</v>
      </c>
      <c r="I773" s="31" t="str">
        <f>VLOOKUP($A773,'SAP- FACT'!$A:$AE,3,0)</f>
        <v>Boleta</v>
      </c>
      <c r="J773" s="31" t="str">
        <f>IF(VLOOKUP($A773,'SAP- FACT'!$A:$AE,15,0)=0,"PEN","USD")</f>
        <v>PEN</v>
      </c>
      <c r="K773" s="31" t="s">
        <v>8499</v>
      </c>
      <c r="L773" s="31">
        <v>1</v>
      </c>
      <c r="M773" s="33">
        <f>IF(J773="PEN",VLOOKUP($A773,'SAP- FACT'!$A:$AE,14,0),VLOOKUP($A773,'SAP- FACT'!$A:$AE,15,0))</f>
        <v>86.4</v>
      </c>
      <c r="N773" s="31" t="str">
        <f>IF(VLOOKUP($A773,'SAP- FACT'!$A:$AE,15,0)=0,"PEN","USD")</f>
        <v>PEN</v>
      </c>
      <c r="O773" s="31" t="str">
        <f>VLOOKUP($A773,'SAP- FACT'!$A:$AE,4,0)</f>
        <v>Ripley - CONTADO / CASH - PE 4650 RIPLEY n.º 6794508001-A Basado en Entregas</v>
      </c>
    </row>
    <row r="774" spans="1:15" x14ac:dyDescent="0.2">
      <c r="A774" s="31">
        <f t="shared" si="12"/>
        <v>773</v>
      </c>
      <c r="B774" s="31" t="str">
        <f>VLOOKUP($A774,'SAP- FACT'!$A:$AE,12,0)</f>
        <v>GARCIA OLAYA DIANA DIANIRA</v>
      </c>
      <c r="C774" s="31" t="str">
        <f>VLOOKUP($A774,'SAP- FACT'!$A:$AE,2,0)</f>
        <v>B010-00019609</v>
      </c>
      <c r="D774" s="31" t="str">
        <f>VLOOKUP($A774,'SAP- FACT'!$A:$AE,2,0)</f>
        <v>B010-00019609</v>
      </c>
      <c r="E774" s="32">
        <v>45566</v>
      </c>
      <c r="F774" s="32">
        <f>VLOOKUP($A774,'SAP- FACT'!$A:$AE,5,0)</f>
        <v>45492</v>
      </c>
      <c r="G774" s="32">
        <f>VLOOKUP($A774,'SAP- FACT'!$A:$AE,19,0)</f>
        <v>45492</v>
      </c>
      <c r="H774" s="31" t="s">
        <v>8512</v>
      </c>
      <c r="I774" s="31" t="str">
        <f>VLOOKUP($A774,'SAP- FACT'!$A:$AE,3,0)</f>
        <v>Boleta</v>
      </c>
      <c r="J774" s="31" t="str">
        <f>IF(VLOOKUP($A774,'SAP- FACT'!$A:$AE,15,0)=0,"PEN","USD")</f>
        <v>PEN</v>
      </c>
      <c r="K774" s="31" t="s">
        <v>8499</v>
      </c>
      <c r="L774" s="31">
        <v>1</v>
      </c>
      <c r="M774" s="33">
        <f>IF(J774="PEN",VLOOKUP($A774,'SAP- FACT'!$A:$AE,14,0),VLOOKUP($A774,'SAP- FACT'!$A:$AE,15,0))</f>
        <v>86.4</v>
      </c>
      <c r="N774" s="31" t="str">
        <f>IF(VLOOKUP($A774,'SAP- FACT'!$A:$AE,15,0)=0,"PEN","USD")</f>
        <v>PEN</v>
      </c>
      <c r="O774" s="31" t="str">
        <f>VLOOKUP($A774,'SAP- FACT'!$A:$AE,4,0)</f>
        <v>Venta Asistida - CONTADO / CASH - PE 3586 RECOGE: GARCIA OLAYA DIANA DIANIRA DNI: 71</v>
      </c>
    </row>
    <row r="775" spans="1:15" x14ac:dyDescent="0.2">
      <c r="A775" s="31">
        <f t="shared" si="12"/>
        <v>774</v>
      </c>
      <c r="B775" s="31" t="str">
        <f>VLOOKUP($A775,'SAP- FACT'!$A:$AE,12,0)</f>
        <v>CONSORCIO DISTRIBUIDOR VETERINARIO S.A.C.</v>
      </c>
      <c r="C775" s="31" t="str">
        <f>VLOOKUP($A775,'SAP- FACT'!$A:$AE,2,0)</f>
        <v>F010-00017963</v>
      </c>
      <c r="D775" s="31" t="str">
        <f>VLOOKUP($A775,'SAP- FACT'!$A:$AE,2,0)</f>
        <v>F010-00017963</v>
      </c>
      <c r="E775" s="32">
        <v>45566</v>
      </c>
      <c r="F775" s="32">
        <f>VLOOKUP($A775,'SAP- FACT'!$A:$AE,5,0)</f>
        <v>44671</v>
      </c>
      <c r="G775" s="32">
        <f>VLOOKUP($A775,'SAP- FACT'!$A:$AE,19,0)</f>
        <v>44671</v>
      </c>
      <c r="H775" s="31" t="s">
        <v>8512</v>
      </c>
      <c r="I775" s="31" t="str">
        <f>VLOOKUP($A775,'SAP- FACT'!$A:$AE,3,0)</f>
        <v>Factura</v>
      </c>
      <c r="J775" s="31" t="str">
        <f>IF(VLOOKUP($A775,'SAP- FACT'!$A:$AE,15,0)=0,"PEN","USD")</f>
        <v>PEN</v>
      </c>
      <c r="K775" s="31" t="s">
        <v>8499</v>
      </c>
      <c r="L775" s="31">
        <v>1</v>
      </c>
      <c r="M775" s="33">
        <f>IF(J775="PEN",VLOOKUP($A775,'SAP- FACT'!$A:$AE,14,0),VLOOKUP($A775,'SAP- FACT'!$A:$AE,15,0))</f>
        <v>86.9</v>
      </c>
      <c r="N775" s="31" t="str">
        <f>IF(VLOOKUP($A775,'SAP- FACT'!$A:$AE,15,0)=0,"PEN","USD")</f>
        <v>PEN</v>
      </c>
      <c r="O775" s="31" t="str">
        <f>VLOOKUP($A775,'SAP- FACT'!$A:$AE,4,0)</f>
        <v xml:space="preserve"> - CONTADO / CASH - INTERESES L2022-0286 REF F010-0017375 F 31.01.2022</v>
      </c>
    </row>
    <row r="776" spans="1:15" x14ac:dyDescent="0.2">
      <c r="A776" s="31">
        <f t="shared" si="12"/>
        <v>775</v>
      </c>
      <c r="B776" s="31" t="str">
        <f>VLOOKUP($A776,'SAP- FACT'!$A:$AE,12,0)</f>
        <v>ZARATE COLLADO,BENJAMIN ROLANDO</v>
      </c>
      <c r="C776" s="31" t="str">
        <f>VLOOKUP($A776,'SAP- FACT'!$A:$AE,2,0)</f>
        <v>B010-00020110</v>
      </c>
      <c r="D776" s="31" t="str">
        <f>VLOOKUP($A776,'SAP- FACT'!$A:$AE,2,0)</f>
        <v>B010-00020110</v>
      </c>
      <c r="E776" s="32">
        <v>45566</v>
      </c>
      <c r="F776" s="32">
        <f>VLOOKUP($A776,'SAP- FACT'!$A:$AE,5,0)</f>
        <v>45527</v>
      </c>
      <c r="G776" s="32">
        <f>VLOOKUP($A776,'SAP- FACT'!$A:$AE,19,0)</f>
        <v>45527</v>
      </c>
      <c r="H776" s="31" t="s">
        <v>8512</v>
      </c>
      <c r="I776" s="31" t="str">
        <f>VLOOKUP($A776,'SAP- FACT'!$A:$AE,3,0)</f>
        <v>Boleta</v>
      </c>
      <c r="J776" s="31" t="str">
        <f>IF(VLOOKUP($A776,'SAP- FACT'!$A:$AE,15,0)=0,"PEN","USD")</f>
        <v>PEN</v>
      </c>
      <c r="K776" s="31" t="s">
        <v>8499</v>
      </c>
      <c r="L776" s="31">
        <v>1</v>
      </c>
      <c r="M776" s="33">
        <f>IF(J776="PEN",VLOOKUP($A776,'SAP- FACT'!$A:$AE,14,0),VLOOKUP($A776,'SAP- FACT'!$A:$AE,15,0))</f>
        <v>87.3</v>
      </c>
      <c r="N776" s="31" t="str">
        <f>IF(VLOOKUP($A776,'SAP- FACT'!$A:$AE,15,0)=0,"PEN","USD")</f>
        <v>PEN</v>
      </c>
      <c r="O776" s="31" t="str">
        <f>VLOOKUP($A776,'SAP- FACT'!$A:$AE,4,0)</f>
        <v>Falabella - CONTADO / CASH - PE 4334 FALABELLA No 2557542208 Basado en Entregas</v>
      </c>
    </row>
    <row r="777" spans="1:15" x14ac:dyDescent="0.2">
      <c r="A777" s="31">
        <f t="shared" si="12"/>
        <v>776</v>
      </c>
      <c r="B777" s="31" t="str">
        <f>VLOOKUP($A777,'SAP- FACT'!$A:$AE,12,0)</f>
        <v>ARAUJO AGUIRRE,LUIS ALFREDO</v>
      </c>
      <c r="C777" s="31" t="str">
        <f>VLOOKUP($A777,'SAP- FACT'!$A:$AE,2,0)</f>
        <v>B010-00020253</v>
      </c>
      <c r="D777" s="31" t="str">
        <f>VLOOKUP($A777,'SAP- FACT'!$A:$AE,2,0)</f>
        <v>B010-00020253</v>
      </c>
      <c r="E777" s="32">
        <v>45566</v>
      </c>
      <c r="F777" s="32">
        <f>VLOOKUP($A777,'SAP- FACT'!$A:$AE,5,0)</f>
        <v>45537</v>
      </c>
      <c r="G777" s="32">
        <f>VLOOKUP($A777,'SAP- FACT'!$A:$AE,19,0)</f>
        <v>45537</v>
      </c>
      <c r="H777" s="31" t="s">
        <v>8512</v>
      </c>
      <c r="I777" s="31" t="str">
        <f>VLOOKUP($A777,'SAP- FACT'!$A:$AE,3,0)</f>
        <v>Boleta</v>
      </c>
      <c r="J777" s="31" t="str">
        <f>IF(VLOOKUP($A777,'SAP- FACT'!$A:$AE,15,0)=0,"PEN","USD")</f>
        <v>PEN</v>
      </c>
      <c r="K777" s="31" t="s">
        <v>8499</v>
      </c>
      <c r="L777" s="31">
        <v>1</v>
      </c>
      <c r="M777" s="33">
        <f>IF(J777="PEN",VLOOKUP($A777,'SAP- FACT'!$A:$AE,14,0),VLOOKUP($A777,'SAP- FACT'!$A:$AE,15,0))</f>
        <v>87.3</v>
      </c>
      <c r="N777" s="31" t="str">
        <f>IF(VLOOKUP($A777,'SAP- FACT'!$A:$AE,15,0)=0,"PEN","USD")</f>
        <v>PEN</v>
      </c>
      <c r="O777" s="31" t="str">
        <f>VLOOKUP($A777,'SAP- FACT'!$A:$AE,4,0)</f>
        <v>Falabella - CONTADO / CASH - PE 4551 FALABELLA No 2566130177 Basado en Entregas</v>
      </c>
    </row>
    <row r="778" spans="1:15" x14ac:dyDescent="0.2">
      <c r="A778" s="31">
        <f t="shared" si="12"/>
        <v>777</v>
      </c>
      <c r="B778" s="31" t="str">
        <f>VLOOKUP($A778,'SAP- FACT'!$A:$AE,12,0)</f>
        <v>BEJARANO FLORES,ALEJANDRA DANIELA</v>
      </c>
      <c r="C778" s="31" t="str">
        <f>VLOOKUP($A778,'SAP- FACT'!$A:$AE,2,0)</f>
        <v>B010-00018532</v>
      </c>
      <c r="D778" s="31" t="str">
        <f>VLOOKUP($A778,'SAP- FACT'!$A:$AE,2,0)</f>
        <v>B010-00018532</v>
      </c>
      <c r="E778" s="32">
        <v>45566</v>
      </c>
      <c r="F778" s="32">
        <f>VLOOKUP($A778,'SAP- FACT'!$A:$AE,5,0)</f>
        <v>45400</v>
      </c>
      <c r="G778" s="32">
        <f>VLOOKUP($A778,'SAP- FACT'!$A:$AE,19,0)</f>
        <v>45400</v>
      </c>
      <c r="H778" s="31" t="s">
        <v>8512</v>
      </c>
      <c r="I778" s="31" t="str">
        <f>VLOOKUP($A778,'SAP- FACT'!$A:$AE,3,0)</f>
        <v>Boleta</v>
      </c>
      <c r="J778" s="31" t="str">
        <f>IF(VLOOKUP($A778,'SAP- FACT'!$A:$AE,15,0)=0,"PEN","USD")</f>
        <v>PEN</v>
      </c>
      <c r="K778" s="31" t="s">
        <v>8499</v>
      </c>
      <c r="L778" s="31">
        <v>1</v>
      </c>
      <c r="M778" s="33">
        <f>IF(J778="PEN",VLOOKUP($A778,'SAP- FACT'!$A:$AE,14,0),VLOOKUP($A778,'SAP- FACT'!$A:$AE,15,0))</f>
        <v>87.3</v>
      </c>
      <c r="N778" s="31" t="str">
        <f>IF(VLOOKUP($A778,'SAP- FACT'!$A:$AE,15,0)=0,"PEN","USD")</f>
        <v>PEN</v>
      </c>
      <c r="O778" s="31" t="str">
        <f>VLOOKUP($A778,'SAP- FACT'!$A:$AE,4,0)</f>
        <v>Real Plaza - Intercorp - CONTADO / CASH - PE 1776 REAL PLAZA Basado en Entregas 09-0010-0005</v>
      </c>
    </row>
    <row r="779" spans="1:15" x14ac:dyDescent="0.2">
      <c r="A779" s="31">
        <f t="shared" si="12"/>
        <v>778</v>
      </c>
      <c r="B779" s="31" t="str">
        <f>VLOOKUP($A779,'SAP- FACT'!$A:$AE,12,0)</f>
        <v>ALVARADO MANRIQUE CARMEN DEL PILAR</v>
      </c>
      <c r="C779" s="31" t="str">
        <f>VLOOKUP($A779,'SAP- FACT'!$A:$AE,2,0)</f>
        <v>B010-00018885</v>
      </c>
      <c r="D779" s="31" t="str">
        <f>VLOOKUP($A779,'SAP- FACT'!$A:$AE,2,0)</f>
        <v>B010-00018885</v>
      </c>
      <c r="E779" s="32">
        <v>45566</v>
      </c>
      <c r="F779" s="32">
        <f>VLOOKUP($A779,'SAP- FACT'!$A:$AE,5,0)</f>
        <v>45429</v>
      </c>
      <c r="G779" s="32">
        <f>VLOOKUP($A779,'SAP- FACT'!$A:$AE,19,0)</f>
        <v>45429</v>
      </c>
      <c r="H779" s="31" t="s">
        <v>8512</v>
      </c>
      <c r="I779" s="31" t="str">
        <f>VLOOKUP($A779,'SAP- FACT'!$A:$AE,3,0)</f>
        <v>Boleta</v>
      </c>
      <c r="J779" s="31" t="str">
        <f>IF(VLOOKUP($A779,'SAP- FACT'!$A:$AE,15,0)=0,"PEN","USD")</f>
        <v>PEN</v>
      </c>
      <c r="K779" s="31" t="s">
        <v>8499</v>
      </c>
      <c r="L779" s="31">
        <v>1</v>
      </c>
      <c r="M779" s="33">
        <f>IF(J779="PEN",VLOOKUP($A779,'SAP- FACT'!$A:$AE,14,0),VLOOKUP($A779,'SAP- FACT'!$A:$AE,15,0))</f>
        <v>87.3</v>
      </c>
      <c r="N779" s="31" t="str">
        <f>IF(VLOOKUP($A779,'SAP- FACT'!$A:$AE,15,0)=0,"PEN","USD")</f>
        <v>PEN</v>
      </c>
      <c r="O779" s="31" t="str">
        <f>VLOOKUP($A779,'SAP- FACT'!$A:$AE,4,0)</f>
        <v>Falabella - CONTADO / CASH - PE 2404 FALABELLA Basado en Entregas 09-0007-00000</v>
      </c>
    </row>
    <row r="780" spans="1:15" x14ac:dyDescent="0.2">
      <c r="A780" s="31">
        <f t="shared" si="12"/>
        <v>779</v>
      </c>
      <c r="B780" s="31" t="str">
        <f>VLOOKUP($A780,'SAP- FACT'!$A:$AE,12,0)</f>
        <v>VALDERA BERNILLA,ROSA IRAIDA</v>
      </c>
      <c r="C780" s="31" t="str">
        <f>VLOOKUP($A780,'SAP- FACT'!$A:$AE,2,0)</f>
        <v>B010-00017061</v>
      </c>
      <c r="D780" s="31" t="str">
        <f>VLOOKUP($A780,'SAP- FACT'!$A:$AE,2,0)</f>
        <v>B010-00017061</v>
      </c>
      <c r="E780" s="32">
        <v>45566</v>
      </c>
      <c r="F780" s="32">
        <f>VLOOKUP($A780,'SAP- FACT'!$A:$AE,5,0)</f>
        <v>45278</v>
      </c>
      <c r="G780" s="32">
        <f>VLOOKUP($A780,'SAP- FACT'!$A:$AE,19,0)</f>
        <v>45278</v>
      </c>
      <c r="H780" s="31" t="s">
        <v>8512</v>
      </c>
      <c r="I780" s="31" t="str">
        <f>VLOOKUP($A780,'SAP- FACT'!$A:$AE,3,0)</f>
        <v>Boleta</v>
      </c>
      <c r="J780" s="31" t="str">
        <f>IF(VLOOKUP($A780,'SAP- FACT'!$A:$AE,15,0)=0,"PEN","USD")</f>
        <v>PEN</v>
      </c>
      <c r="K780" s="31" t="s">
        <v>8499</v>
      </c>
      <c r="L780" s="31">
        <v>1</v>
      </c>
      <c r="M780" s="33">
        <f>IF(J780="PEN",VLOOKUP($A780,'SAP- FACT'!$A:$AE,14,0),VLOOKUP($A780,'SAP- FACT'!$A:$AE,15,0))</f>
        <v>87.3</v>
      </c>
      <c r="N780" s="31" t="str">
        <f>IF(VLOOKUP($A780,'SAP- FACT'!$A:$AE,15,0)=0,"PEN","USD")</f>
        <v>PEN</v>
      </c>
      <c r="O780" s="31" t="str">
        <f>VLOOKUP($A780,'SAP- FACT'!$A:$AE,4,0)</f>
        <v>Falabella - CONTADO / CASH - PE 5358 FALABELLA Basado en Entregas 09-0010-00057</v>
      </c>
    </row>
    <row r="781" spans="1:15" x14ac:dyDescent="0.2">
      <c r="A781" s="31">
        <f t="shared" si="12"/>
        <v>780</v>
      </c>
      <c r="B781" s="31" t="str">
        <f>VLOOKUP($A781,'SAP- FACT'!$A:$AE,12,0)</f>
        <v>CABEZAS WESTPHALEN,KATHERINE INES</v>
      </c>
      <c r="C781" s="31" t="str">
        <f>VLOOKUP($A781,'SAP- FACT'!$A:$AE,2,0)</f>
        <v>B010-00017643</v>
      </c>
      <c r="D781" s="31" t="str">
        <f>VLOOKUP($A781,'SAP- FACT'!$A:$AE,2,0)</f>
        <v>B010-00017643</v>
      </c>
      <c r="E781" s="32">
        <v>45566</v>
      </c>
      <c r="F781" s="32">
        <f>VLOOKUP($A781,'SAP- FACT'!$A:$AE,5,0)</f>
        <v>45306</v>
      </c>
      <c r="G781" s="32">
        <f>VLOOKUP($A781,'SAP- FACT'!$A:$AE,19,0)</f>
        <v>45306</v>
      </c>
      <c r="H781" s="31" t="s">
        <v>8512</v>
      </c>
      <c r="I781" s="31" t="str">
        <f>VLOOKUP($A781,'SAP- FACT'!$A:$AE,3,0)</f>
        <v>Boleta</v>
      </c>
      <c r="J781" s="31" t="str">
        <f>IF(VLOOKUP($A781,'SAP- FACT'!$A:$AE,15,0)=0,"PEN","USD")</f>
        <v>PEN</v>
      </c>
      <c r="K781" s="31" t="s">
        <v>8499</v>
      </c>
      <c r="L781" s="31">
        <v>1</v>
      </c>
      <c r="M781" s="33">
        <f>IF(J781="PEN",VLOOKUP($A781,'SAP- FACT'!$A:$AE,14,0),VLOOKUP($A781,'SAP- FACT'!$A:$AE,15,0))</f>
        <v>87.3</v>
      </c>
      <c r="N781" s="31" t="str">
        <f>IF(VLOOKUP($A781,'SAP- FACT'!$A:$AE,15,0)=0,"PEN","USD")</f>
        <v>PEN</v>
      </c>
      <c r="O781" s="31" t="str">
        <f>VLOOKUP($A781,'SAP- FACT'!$A:$AE,4,0)</f>
        <v>Falabella - CONTADO / CASH - PE 0162 FALABELLA Basado en Entregas 09-0010-00058</v>
      </c>
    </row>
    <row r="782" spans="1:15" x14ac:dyDescent="0.2">
      <c r="A782" s="31">
        <f t="shared" si="12"/>
        <v>781</v>
      </c>
      <c r="B782" s="31" t="str">
        <f>VLOOKUP($A782,'SAP- FACT'!$A:$AE,12,0)</f>
        <v>ZARATE COLLADO,BENJAMIN ROLANDO</v>
      </c>
      <c r="C782" s="31" t="str">
        <f>VLOOKUP($A782,'SAP- FACT'!$A:$AE,2,0)</f>
        <v>B010-00019237</v>
      </c>
      <c r="D782" s="31" t="str">
        <f>VLOOKUP($A782,'SAP- FACT'!$A:$AE,2,0)</f>
        <v>B010-00019237</v>
      </c>
      <c r="E782" s="32">
        <v>45566</v>
      </c>
      <c r="F782" s="32">
        <f>VLOOKUP($A782,'SAP- FACT'!$A:$AE,5,0)</f>
        <v>45454</v>
      </c>
      <c r="G782" s="32">
        <f>VLOOKUP($A782,'SAP- FACT'!$A:$AE,19,0)</f>
        <v>45454</v>
      </c>
      <c r="H782" s="31" t="s">
        <v>8512</v>
      </c>
      <c r="I782" s="31" t="str">
        <f>VLOOKUP($A782,'SAP- FACT'!$A:$AE,3,0)</f>
        <v>Boleta</v>
      </c>
      <c r="J782" s="31" t="str">
        <f>IF(VLOOKUP($A782,'SAP- FACT'!$A:$AE,15,0)=0,"PEN","USD")</f>
        <v>PEN</v>
      </c>
      <c r="K782" s="31" t="s">
        <v>8499</v>
      </c>
      <c r="L782" s="31">
        <v>1</v>
      </c>
      <c r="M782" s="33">
        <f>IF(J782="PEN",VLOOKUP($A782,'SAP- FACT'!$A:$AE,14,0),VLOOKUP($A782,'SAP- FACT'!$A:$AE,15,0))</f>
        <v>87.3</v>
      </c>
      <c r="N782" s="31" t="str">
        <f>IF(VLOOKUP($A782,'SAP- FACT'!$A:$AE,15,0)=0,"PEN","USD")</f>
        <v>PEN</v>
      </c>
      <c r="O782" s="31" t="str">
        <f>VLOOKUP($A782,'SAP- FACT'!$A:$AE,4,0)</f>
        <v>Falabella - CONTADO / CASH - PE 2852 FALABELLA Basado en Entregas 09-0007-00000</v>
      </c>
    </row>
    <row r="783" spans="1:15" x14ac:dyDescent="0.2">
      <c r="A783" s="31">
        <f t="shared" si="12"/>
        <v>782</v>
      </c>
      <c r="B783" s="31" t="str">
        <f>VLOOKUP($A783,'SAP- FACT'!$A:$AE,12,0)</f>
        <v>Farfan Espinoza Madeleine</v>
      </c>
      <c r="C783" s="31" t="str">
        <f>VLOOKUP($A783,'SAP- FACT'!$A:$AE,2,0)</f>
        <v>B010-00018916</v>
      </c>
      <c r="D783" s="31" t="str">
        <f>VLOOKUP($A783,'SAP- FACT'!$A:$AE,2,0)</f>
        <v>B010-00018916</v>
      </c>
      <c r="E783" s="32">
        <v>45566</v>
      </c>
      <c r="F783" s="32">
        <f>VLOOKUP($A783,'SAP- FACT'!$A:$AE,5,0)</f>
        <v>45433</v>
      </c>
      <c r="G783" s="32">
        <f>VLOOKUP($A783,'SAP- FACT'!$A:$AE,19,0)</f>
        <v>45433</v>
      </c>
      <c r="H783" s="31" t="s">
        <v>8512</v>
      </c>
      <c r="I783" s="31" t="str">
        <f>VLOOKUP($A783,'SAP- FACT'!$A:$AE,3,0)</f>
        <v>Boleta</v>
      </c>
      <c r="J783" s="31" t="str">
        <f>IF(VLOOKUP($A783,'SAP- FACT'!$A:$AE,15,0)=0,"PEN","USD")</f>
        <v>PEN</v>
      </c>
      <c r="K783" s="31" t="s">
        <v>8499</v>
      </c>
      <c r="L783" s="31">
        <v>1</v>
      </c>
      <c r="M783" s="33">
        <f>IF(J783="PEN",VLOOKUP($A783,'SAP- FACT'!$A:$AE,14,0),VLOOKUP($A783,'SAP- FACT'!$A:$AE,15,0))</f>
        <v>87.48</v>
      </c>
      <c r="N783" s="31" t="str">
        <f>IF(VLOOKUP($A783,'SAP- FACT'!$A:$AE,15,0)=0,"PEN","USD")</f>
        <v>PEN</v>
      </c>
      <c r="O783" s="31" t="str">
        <f>VLOOKUP($A783,'SAP- FACT'!$A:$AE,4,0)</f>
        <v>Ripley - CONTADO / CASH - PE 2461 RIPLEY Basado en Entregas 09-0007-00000480</v>
      </c>
    </row>
    <row r="784" spans="1:15" x14ac:dyDescent="0.2">
      <c r="A784" s="31">
        <f t="shared" si="12"/>
        <v>783</v>
      </c>
      <c r="B784" s="31" t="str">
        <f>VLOOKUP($A784,'SAP- FACT'!$A:$AE,12,0)</f>
        <v>SANCHEZ ONCOY LOREDANA</v>
      </c>
      <c r="C784" s="31" t="str">
        <f>VLOOKUP($A784,'SAP- FACT'!$A:$AE,2,0)</f>
        <v>B010-00018536</v>
      </c>
      <c r="D784" s="31" t="str">
        <f>VLOOKUP($A784,'SAP- FACT'!$A:$AE,2,0)</f>
        <v>B010-00018536</v>
      </c>
      <c r="E784" s="32">
        <v>45566</v>
      </c>
      <c r="F784" s="32">
        <f>VLOOKUP($A784,'SAP- FACT'!$A:$AE,5,0)</f>
        <v>45400</v>
      </c>
      <c r="G784" s="32">
        <f>VLOOKUP($A784,'SAP- FACT'!$A:$AE,19,0)</f>
        <v>45400</v>
      </c>
      <c r="H784" s="31" t="s">
        <v>8512</v>
      </c>
      <c r="I784" s="31" t="str">
        <f>VLOOKUP($A784,'SAP- FACT'!$A:$AE,3,0)</f>
        <v>Boleta</v>
      </c>
      <c r="J784" s="31" t="str">
        <f>IF(VLOOKUP($A784,'SAP- FACT'!$A:$AE,15,0)=0,"PEN","USD")</f>
        <v>PEN</v>
      </c>
      <c r="K784" s="31" t="s">
        <v>8499</v>
      </c>
      <c r="L784" s="31">
        <v>1</v>
      </c>
      <c r="M784" s="33">
        <f>IF(J784="PEN",VLOOKUP($A784,'SAP- FACT'!$A:$AE,14,0),VLOOKUP($A784,'SAP- FACT'!$A:$AE,15,0))</f>
        <v>87.97</v>
      </c>
      <c r="N784" s="31" t="str">
        <f>IF(VLOOKUP($A784,'SAP- FACT'!$A:$AE,15,0)=0,"PEN","USD")</f>
        <v>PEN</v>
      </c>
      <c r="O784" s="31" t="str">
        <f>VLOOKUP($A784,'SAP- FACT'!$A:$AE,4,0)</f>
        <v>Plaza Vea - Intercorp - CONTADO / CASH - PE 1777 PLAZA VEA Basado en Entregas 09-0010-00059</v>
      </c>
    </row>
    <row r="785" spans="1:15" x14ac:dyDescent="0.2">
      <c r="A785" s="31">
        <f t="shared" si="12"/>
        <v>784</v>
      </c>
      <c r="B785" s="31" t="str">
        <f>VLOOKUP($A785,'SAP- FACT'!$A:$AE,12,0)</f>
        <v>VILLA JURADO,DANIELA GRACIELA</v>
      </c>
      <c r="C785" s="31" t="str">
        <f>VLOOKUP($A785,'SAP- FACT'!$A:$AE,2,0)</f>
        <v>B010-00020311</v>
      </c>
      <c r="D785" s="31" t="str">
        <f>VLOOKUP($A785,'SAP- FACT'!$A:$AE,2,0)</f>
        <v>B010-00020311</v>
      </c>
      <c r="E785" s="32">
        <v>45566</v>
      </c>
      <c r="F785" s="32">
        <f>VLOOKUP($A785,'SAP- FACT'!$A:$AE,5,0)</f>
        <v>45540</v>
      </c>
      <c r="G785" s="32">
        <f>VLOOKUP($A785,'SAP- FACT'!$A:$AE,19,0)</f>
        <v>45540</v>
      </c>
      <c r="H785" s="31" t="s">
        <v>8512</v>
      </c>
      <c r="I785" s="31" t="str">
        <f>VLOOKUP($A785,'SAP- FACT'!$A:$AE,3,0)</f>
        <v>Boleta</v>
      </c>
      <c r="J785" s="31" t="str">
        <f>IF(VLOOKUP($A785,'SAP- FACT'!$A:$AE,15,0)=0,"PEN","USD")</f>
        <v>PEN</v>
      </c>
      <c r="K785" s="31" t="s">
        <v>8499</v>
      </c>
      <c r="L785" s="31">
        <v>1</v>
      </c>
      <c r="M785" s="33">
        <f>IF(J785="PEN",VLOOKUP($A785,'SAP- FACT'!$A:$AE,14,0),VLOOKUP($A785,'SAP- FACT'!$A:$AE,15,0))</f>
        <v>88.41</v>
      </c>
      <c r="N785" s="31" t="str">
        <f>IF(VLOOKUP($A785,'SAP- FACT'!$A:$AE,15,0)=0,"PEN","USD")</f>
        <v>PEN</v>
      </c>
      <c r="O785" s="31" t="str">
        <f>VLOOKUP($A785,'SAP- FACT'!$A:$AE,4,0)</f>
        <v>Ripley - CONTADO / CASH - PE 4651 RIPLEY n.º 6795263201-A Basado en Entregas</v>
      </c>
    </row>
    <row r="786" spans="1:15" x14ac:dyDescent="0.2">
      <c r="A786" s="31">
        <f t="shared" si="12"/>
        <v>785</v>
      </c>
      <c r="B786" s="31" t="str">
        <f>VLOOKUP($A786,'SAP- FACT'!$A:$AE,12,0)</f>
        <v>ESPINOZA  REYNA</v>
      </c>
      <c r="C786" s="31" t="str">
        <f>VLOOKUP($A786,'SAP- FACT'!$A:$AE,2,0)</f>
        <v>B010-00018426</v>
      </c>
      <c r="D786" s="31" t="str">
        <f>VLOOKUP($A786,'SAP- FACT'!$A:$AE,2,0)</f>
        <v>B010-00018426</v>
      </c>
      <c r="E786" s="32">
        <v>45566</v>
      </c>
      <c r="F786" s="32">
        <f>VLOOKUP($A786,'SAP- FACT'!$A:$AE,5,0)</f>
        <v>45390</v>
      </c>
      <c r="G786" s="32">
        <f>VLOOKUP($A786,'SAP- FACT'!$A:$AE,19,0)</f>
        <v>45390</v>
      </c>
      <c r="H786" s="31" t="s">
        <v>8512</v>
      </c>
      <c r="I786" s="31" t="str">
        <f>VLOOKUP($A786,'SAP- FACT'!$A:$AE,3,0)</f>
        <v>Boleta</v>
      </c>
      <c r="J786" s="31" t="str">
        <f>IF(VLOOKUP($A786,'SAP- FACT'!$A:$AE,15,0)=0,"PEN","USD")</f>
        <v>PEN</v>
      </c>
      <c r="K786" s="31" t="s">
        <v>8499</v>
      </c>
      <c r="L786" s="31">
        <v>1</v>
      </c>
      <c r="M786" s="33">
        <f>IF(J786="PEN",VLOOKUP($A786,'SAP- FACT'!$A:$AE,14,0),VLOOKUP($A786,'SAP- FACT'!$A:$AE,15,0))</f>
        <v>88.5</v>
      </c>
      <c r="N786" s="31" t="str">
        <f>IF(VLOOKUP($A786,'SAP- FACT'!$A:$AE,15,0)=0,"PEN","USD")</f>
        <v>PEN</v>
      </c>
      <c r="O786" s="31" t="str">
        <f>VLOOKUP($A786,'SAP- FACT'!$A:$AE,4,0)</f>
        <v>Ecom - CONTADO / CASH - PE 1571 TEL: 934463964 Basado en Pedidos de client</v>
      </c>
    </row>
    <row r="787" spans="1:15" x14ac:dyDescent="0.2">
      <c r="A787" s="31">
        <f t="shared" si="12"/>
        <v>786</v>
      </c>
      <c r="B787" s="31" t="str">
        <f>VLOOKUP($A787,'SAP- FACT'!$A:$AE,12,0)</f>
        <v>AGUILAR CANALES DE ROSSEL JOVITA</v>
      </c>
      <c r="C787" s="31" t="str">
        <f>VLOOKUP($A787,'SAP- FACT'!$A:$AE,2,0)</f>
        <v>B010-00018456</v>
      </c>
      <c r="D787" s="31" t="str">
        <f>VLOOKUP($A787,'SAP- FACT'!$A:$AE,2,0)</f>
        <v>B010-00018456</v>
      </c>
      <c r="E787" s="32">
        <v>45566</v>
      </c>
      <c r="F787" s="32">
        <f>VLOOKUP($A787,'SAP- FACT'!$A:$AE,5,0)</f>
        <v>45393</v>
      </c>
      <c r="G787" s="32">
        <f>VLOOKUP($A787,'SAP- FACT'!$A:$AE,19,0)</f>
        <v>45393</v>
      </c>
      <c r="H787" s="31" t="s">
        <v>8512</v>
      </c>
      <c r="I787" s="31" t="str">
        <f>VLOOKUP($A787,'SAP- FACT'!$A:$AE,3,0)</f>
        <v>Boleta</v>
      </c>
      <c r="J787" s="31" t="str">
        <f>IF(VLOOKUP($A787,'SAP- FACT'!$A:$AE,15,0)=0,"PEN","USD")</f>
        <v>PEN</v>
      </c>
      <c r="K787" s="31" t="s">
        <v>8499</v>
      </c>
      <c r="L787" s="31">
        <v>1</v>
      </c>
      <c r="M787" s="33">
        <f>IF(J787="PEN",VLOOKUP($A787,'SAP- FACT'!$A:$AE,14,0),VLOOKUP($A787,'SAP- FACT'!$A:$AE,15,0))</f>
        <v>89</v>
      </c>
      <c r="N787" s="31" t="str">
        <f>IF(VLOOKUP($A787,'SAP- FACT'!$A:$AE,15,0)=0,"PEN","USD")</f>
        <v>PEN</v>
      </c>
      <c r="O787" s="31" t="str">
        <f>VLOOKUP($A787,'SAP- FACT'!$A:$AE,4,0)</f>
        <v>Ecom - CONTADO / CASH - PE 1635 TEL: 991306107 Basado en Entregas 09-0010-</v>
      </c>
    </row>
    <row r="788" spans="1:15" x14ac:dyDescent="0.2">
      <c r="A788" s="31">
        <f t="shared" si="12"/>
        <v>787</v>
      </c>
      <c r="B788" s="31" t="str">
        <f>VLOOKUP($A788,'SAP- FACT'!$A:$AE,12,0)</f>
        <v>RODRIGUEZ RAMIREZ,BRUCE KARLOS</v>
      </c>
      <c r="C788" s="31" t="str">
        <f>VLOOKUP($A788,'SAP- FACT'!$A:$AE,2,0)</f>
        <v>B010-00016934</v>
      </c>
      <c r="D788" s="31" t="str">
        <f>VLOOKUP($A788,'SAP- FACT'!$A:$AE,2,0)</f>
        <v>B010-00016934</v>
      </c>
      <c r="E788" s="32">
        <v>45566</v>
      </c>
      <c r="F788" s="32">
        <f>VLOOKUP($A788,'SAP- FACT'!$A:$AE,5,0)</f>
        <v>45260</v>
      </c>
      <c r="G788" s="32">
        <f>VLOOKUP($A788,'SAP- FACT'!$A:$AE,19,0)</f>
        <v>45260</v>
      </c>
      <c r="H788" s="31" t="s">
        <v>8512</v>
      </c>
      <c r="I788" s="31" t="str">
        <f>VLOOKUP($A788,'SAP- FACT'!$A:$AE,3,0)</f>
        <v>Boleta</v>
      </c>
      <c r="J788" s="31" t="str">
        <f>IF(VLOOKUP($A788,'SAP- FACT'!$A:$AE,15,0)=0,"PEN","USD")</f>
        <v>PEN</v>
      </c>
      <c r="K788" s="31" t="s">
        <v>8499</v>
      </c>
      <c r="L788" s="31">
        <v>1</v>
      </c>
      <c r="M788" s="33">
        <f>IF(J788="PEN",VLOOKUP($A788,'SAP- FACT'!$A:$AE,14,0),VLOOKUP($A788,'SAP- FACT'!$A:$AE,15,0))</f>
        <v>89.7</v>
      </c>
      <c r="N788" s="31" t="str">
        <f>IF(VLOOKUP($A788,'SAP- FACT'!$A:$AE,15,0)=0,"PEN","USD")</f>
        <v>PEN</v>
      </c>
      <c r="O788" s="31" t="str">
        <f>VLOOKUP($A788,'SAP- FACT'!$A:$AE,4,0)</f>
        <v>Falabella - CONTADO / CASH - PE 5070 FALABELLA Basado en Entregas 09-0010-00057</v>
      </c>
    </row>
    <row r="789" spans="1:15" x14ac:dyDescent="0.2">
      <c r="A789" s="31">
        <f t="shared" si="12"/>
        <v>788</v>
      </c>
      <c r="B789" s="31" t="str">
        <f>VLOOKUP($A789,'SAP- FACT'!$A:$AE,12,0)</f>
        <v>NORIEGA GUTIERREZ,CLAUDIA MELYSSA</v>
      </c>
      <c r="C789" s="31" t="str">
        <f>VLOOKUP($A789,'SAP- FACT'!$A:$AE,2,0)</f>
        <v>B010-00016740</v>
      </c>
      <c r="D789" s="31" t="str">
        <f>VLOOKUP($A789,'SAP- FACT'!$A:$AE,2,0)</f>
        <v>B010-00016740</v>
      </c>
      <c r="E789" s="32">
        <v>45566</v>
      </c>
      <c r="F789" s="32">
        <f>VLOOKUP($A789,'SAP- FACT'!$A:$AE,5,0)</f>
        <v>45245</v>
      </c>
      <c r="G789" s="32">
        <f>VLOOKUP($A789,'SAP- FACT'!$A:$AE,19,0)</f>
        <v>45245</v>
      </c>
      <c r="H789" s="31" t="s">
        <v>8512</v>
      </c>
      <c r="I789" s="31" t="str">
        <f>VLOOKUP($A789,'SAP- FACT'!$A:$AE,3,0)</f>
        <v>Boleta</v>
      </c>
      <c r="J789" s="31" t="str">
        <f>IF(VLOOKUP($A789,'SAP- FACT'!$A:$AE,15,0)=0,"PEN","USD")</f>
        <v>PEN</v>
      </c>
      <c r="K789" s="31" t="s">
        <v>8499</v>
      </c>
      <c r="L789" s="31">
        <v>1</v>
      </c>
      <c r="M789" s="33">
        <f>IF(J789="PEN",VLOOKUP($A789,'SAP- FACT'!$A:$AE,14,0),VLOOKUP($A789,'SAP- FACT'!$A:$AE,15,0))</f>
        <v>89.7</v>
      </c>
      <c r="N789" s="31" t="str">
        <f>IF(VLOOKUP($A789,'SAP- FACT'!$A:$AE,15,0)=0,"PEN","USD")</f>
        <v>PEN</v>
      </c>
      <c r="O789" s="31" t="str">
        <f>VLOOKUP($A789,'SAP- FACT'!$A:$AE,4,0)</f>
        <v>Falabella - CONTADO / CASH - PE 4774 FALABELLA Basado en Entregas 09-0010-00057</v>
      </c>
    </row>
    <row r="790" spans="1:15" x14ac:dyDescent="0.2">
      <c r="A790" s="31">
        <f t="shared" si="12"/>
        <v>789</v>
      </c>
      <c r="B790" s="31" t="str">
        <f>VLOOKUP($A790,'SAP- FACT'!$A:$AE,12,0)</f>
        <v>CAQUI YAÑEZ,SHAMILA MARIA CLARA</v>
      </c>
      <c r="C790" s="31" t="str">
        <f>VLOOKUP($A790,'SAP- FACT'!$A:$AE,2,0)</f>
        <v>B010-00019655</v>
      </c>
      <c r="D790" s="31" t="str">
        <f>VLOOKUP($A790,'SAP- FACT'!$A:$AE,2,0)</f>
        <v>B010-00019655</v>
      </c>
      <c r="E790" s="32">
        <v>45566</v>
      </c>
      <c r="F790" s="32">
        <f>VLOOKUP($A790,'SAP- FACT'!$A:$AE,5,0)</f>
        <v>45497</v>
      </c>
      <c r="G790" s="32">
        <f>VLOOKUP($A790,'SAP- FACT'!$A:$AE,19,0)</f>
        <v>45497</v>
      </c>
      <c r="H790" s="31" t="s">
        <v>8512</v>
      </c>
      <c r="I790" s="31" t="str">
        <f>VLOOKUP($A790,'SAP- FACT'!$A:$AE,3,0)</f>
        <v>Boleta</v>
      </c>
      <c r="J790" s="31" t="str">
        <f>IF(VLOOKUP($A790,'SAP- FACT'!$A:$AE,15,0)=0,"PEN","USD")</f>
        <v>PEN</v>
      </c>
      <c r="K790" s="31" t="s">
        <v>8499</v>
      </c>
      <c r="L790" s="31">
        <v>1</v>
      </c>
      <c r="M790" s="33">
        <f>IF(J790="PEN",VLOOKUP($A790,'SAP- FACT'!$A:$AE,14,0),VLOOKUP($A790,'SAP- FACT'!$A:$AE,15,0))</f>
        <v>90</v>
      </c>
      <c r="N790" s="31" t="str">
        <f>IF(VLOOKUP($A790,'SAP- FACT'!$A:$AE,15,0)=0,"PEN","USD")</f>
        <v>PEN</v>
      </c>
      <c r="O790" s="31" t="str">
        <f>VLOOKUP($A790,'SAP- FACT'!$A:$AE,4,0)</f>
        <v>Ripley - CONTADO / CASH - PE 3679 RIPLEY n.º 6750838901-A Basado en Entregas</v>
      </c>
    </row>
    <row r="791" spans="1:15" x14ac:dyDescent="0.2">
      <c r="A791" s="31">
        <f t="shared" si="12"/>
        <v>790</v>
      </c>
      <c r="B791" s="31" t="str">
        <f>VLOOKUP($A791,'SAP- FACT'!$A:$AE,12,0)</f>
        <v>GONZALES ESTELA,LUIS ALBERTO</v>
      </c>
      <c r="C791" s="31" t="str">
        <f>VLOOKUP($A791,'SAP- FACT'!$A:$AE,2,0)</f>
        <v>B010-00020562</v>
      </c>
      <c r="D791" s="31" t="str">
        <f>VLOOKUP($A791,'SAP- FACT'!$A:$AE,2,0)</f>
        <v>B010-00020562</v>
      </c>
      <c r="E791" s="32">
        <v>45566</v>
      </c>
      <c r="F791" s="32">
        <f>VLOOKUP($A791,'SAP- FACT'!$A:$AE,5,0)</f>
        <v>45565</v>
      </c>
      <c r="G791" s="32">
        <f>VLOOKUP($A791,'SAP- FACT'!$A:$AE,19,0)</f>
        <v>45565</v>
      </c>
      <c r="H791" s="31" t="s">
        <v>8512</v>
      </c>
      <c r="I791" s="31" t="str">
        <f>VLOOKUP($A791,'SAP- FACT'!$A:$AE,3,0)</f>
        <v>Boleta</v>
      </c>
      <c r="J791" s="31" t="str">
        <f>IF(VLOOKUP($A791,'SAP- FACT'!$A:$AE,15,0)=0,"PEN","USD")</f>
        <v>PEN</v>
      </c>
      <c r="K791" s="31" t="s">
        <v>8499</v>
      </c>
      <c r="L791" s="31">
        <v>1</v>
      </c>
      <c r="M791" s="33">
        <f>IF(J791="PEN",VLOOKUP($A791,'SAP- FACT'!$A:$AE,14,0),VLOOKUP($A791,'SAP- FACT'!$A:$AE,15,0))</f>
        <v>90.9</v>
      </c>
      <c r="N791" s="31" t="str">
        <f>IF(VLOOKUP($A791,'SAP- FACT'!$A:$AE,15,0)=0,"PEN","USD")</f>
        <v>PEN</v>
      </c>
      <c r="O791" s="31" t="str">
        <f>VLOOKUP($A791,'SAP- FACT'!$A:$AE,4,0)</f>
        <v>Falabella - CONTADO / CASH - PE 5170 FALABELLA No 2584792711 Basado en Entregas</v>
      </c>
    </row>
    <row r="792" spans="1:15" x14ac:dyDescent="0.2">
      <c r="A792" s="31">
        <f t="shared" si="12"/>
        <v>791</v>
      </c>
      <c r="B792" s="31" t="str">
        <f>VLOOKUP($A792,'SAP- FACT'!$A:$AE,12,0)</f>
        <v>ALVA ALVA,MARIA FERNANDA</v>
      </c>
      <c r="C792" s="31" t="str">
        <f>VLOOKUP($A792,'SAP- FACT'!$A:$AE,2,0)</f>
        <v>B010-00020554</v>
      </c>
      <c r="D792" s="31" t="str">
        <f>VLOOKUP($A792,'SAP- FACT'!$A:$AE,2,0)</f>
        <v>B010-00020554</v>
      </c>
      <c r="E792" s="32">
        <v>45566</v>
      </c>
      <c r="F792" s="32">
        <f>VLOOKUP($A792,'SAP- FACT'!$A:$AE,5,0)</f>
        <v>45565</v>
      </c>
      <c r="G792" s="32">
        <f>VLOOKUP($A792,'SAP- FACT'!$A:$AE,19,0)</f>
        <v>45565</v>
      </c>
      <c r="H792" s="31" t="s">
        <v>8512</v>
      </c>
      <c r="I792" s="31" t="str">
        <f>VLOOKUP($A792,'SAP- FACT'!$A:$AE,3,0)</f>
        <v>Boleta</v>
      </c>
      <c r="J792" s="31" t="str">
        <f>IF(VLOOKUP($A792,'SAP- FACT'!$A:$AE,15,0)=0,"PEN","USD")</f>
        <v>PEN</v>
      </c>
      <c r="K792" s="31" t="s">
        <v>8499</v>
      </c>
      <c r="L792" s="31">
        <v>1</v>
      </c>
      <c r="M792" s="33">
        <f>IF(J792="PEN",VLOOKUP($A792,'SAP- FACT'!$A:$AE,14,0),VLOOKUP($A792,'SAP- FACT'!$A:$AE,15,0))</f>
        <v>90.9</v>
      </c>
      <c r="N792" s="31" t="str">
        <f>IF(VLOOKUP($A792,'SAP- FACT'!$A:$AE,15,0)=0,"PEN","USD")</f>
        <v>PEN</v>
      </c>
      <c r="O792" s="31" t="str">
        <f>VLOOKUP($A792,'SAP- FACT'!$A:$AE,4,0)</f>
        <v>Falabella - CONTADO / CASH - PE 5163 FALABELLA No 2585331359 Basado en Entregas</v>
      </c>
    </row>
    <row r="793" spans="1:15" x14ac:dyDescent="0.2">
      <c r="A793" s="31">
        <f t="shared" si="12"/>
        <v>792</v>
      </c>
      <c r="B793" s="31" t="str">
        <f>VLOOKUP($A793,'SAP- FACT'!$A:$AE,12,0)</f>
        <v>OBREGON SEGURA,KRISTY KATHERINNE</v>
      </c>
      <c r="C793" s="31" t="str">
        <f>VLOOKUP($A793,'SAP- FACT'!$A:$AE,2,0)</f>
        <v>B010-00020020</v>
      </c>
      <c r="D793" s="31" t="str">
        <f>VLOOKUP($A793,'SAP- FACT'!$A:$AE,2,0)</f>
        <v>B010-00020020</v>
      </c>
      <c r="E793" s="32">
        <v>45566</v>
      </c>
      <c r="F793" s="32">
        <f>VLOOKUP($A793,'SAP- FACT'!$A:$AE,5,0)</f>
        <v>45519</v>
      </c>
      <c r="G793" s="32">
        <f>VLOOKUP($A793,'SAP- FACT'!$A:$AE,19,0)</f>
        <v>45519</v>
      </c>
      <c r="H793" s="31" t="s">
        <v>8512</v>
      </c>
      <c r="I793" s="31" t="str">
        <f>VLOOKUP($A793,'SAP- FACT'!$A:$AE,3,0)</f>
        <v>Boleta</v>
      </c>
      <c r="J793" s="31" t="str">
        <f>IF(VLOOKUP($A793,'SAP- FACT'!$A:$AE,15,0)=0,"PEN","USD")</f>
        <v>PEN</v>
      </c>
      <c r="K793" s="31" t="s">
        <v>8499</v>
      </c>
      <c r="L793" s="31">
        <v>1</v>
      </c>
      <c r="M793" s="33">
        <f>IF(J793="PEN",VLOOKUP($A793,'SAP- FACT'!$A:$AE,14,0),VLOOKUP($A793,'SAP- FACT'!$A:$AE,15,0))</f>
        <v>90.9</v>
      </c>
      <c r="N793" s="31" t="str">
        <f>IF(VLOOKUP($A793,'SAP- FACT'!$A:$AE,15,0)=0,"PEN","USD")</f>
        <v>PEN</v>
      </c>
      <c r="O793" s="31" t="str">
        <f>VLOOKUP($A793,'SAP- FACT'!$A:$AE,4,0)</f>
        <v>Falabella - CONTADO / CASH - PE 4170 FALABELLA No 2552079368 Basado en Entregas</v>
      </c>
    </row>
    <row r="794" spans="1:15" x14ac:dyDescent="0.2">
      <c r="A794" s="31">
        <f t="shared" si="12"/>
        <v>793</v>
      </c>
      <c r="B794" s="31" t="str">
        <f>VLOOKUP($A794,'SAP- FACT'!$A:$AE,12,0)</f>
        <v>OLAYA CRUZ,LUIS ALEXANDER</v>
      </c>
      <c r="C794" s="31" t="str">
        <f>VLOOKUP($A794,'SAP- FACT'!$A:$AE,2,0)</f>
        <v>B010-00019999</v>
      </c>
      <c r="D794" s="31" t="str">
        <f>VLOOKUP($A794,'SAP- FACT'!$A:$AE,2,0)</f>
        <v>B010-00019999</v>
      </c>
      <c r="E794" s="32">
        <v>45566</v>
      </c>
      <c r="F794" s="32">
        <f>VLOOKUP($A794,'SAP- FACT'!$A:$AE,5,0)</f>
        <v>45519</v>
      </c>
      <c r="G794" s="32">
        <f>VLOOKUP($A794,'SAP- FACT'!$A:$AE,19,0)</f>
        <v>45519</v>
      </c>
      <c r="H794" s="31" t="s">
        <v>8512</v>
      </c>
      <c r="I794" s="31" t="str">
        <f>VLOOKUP($A794,'SAP- FACT'!$A:$AE,3,0)</f>
        <v>Boleta</v>
      </c>
      <c r="J794" s="31" t="str">
        <f>IF(VLOOKUP($A794,'SAP- FACT'!$A:$AE,15,0)=0,"PEN","USD")</f>
        <v>PEN</v>
      </c>
      <c r="K794" s="31" t="s">
        <v>8499</v>
      </c>
      <c r="L794" s="31">
        <v>1</v>
      </c>
      <c r="M794" s="33">
        <f>IF(J794="PEN",VLOOKUP($A794,'SAP- FACT'!$A:$AE,14,0),VLOOKUP($A794,'SAP- FACT'!$A:$AE,15,0))</f>
        <v>90.9</v>
      </c>
      <c r="N794" s="31" t="str">
        <f>IF(VLOOKUP($A794,'SAP- FACT'!$A:$AE,15,0)=0,"PEN","USD")</f>
        <v>PEN</v>
      </c>
      <c r="O794" s="31" t="str">
        <f>VLOOKUP($A794,'SAP- FACT'!$A:$AE,4,0)</f>
        <v>Falabella - CONTADO / CASH - PE 4130 FALABELLA No 2551080004 Basado en Entregas</v>
      </c>
    </row>
    <row r="795" spans="1:15" x14ac:dyDescent="0.2">
      <c r="A795" s="31">
        <f t="shared" si="12"/>
        <v>794</v>
      </c>
      <c r="B795" s="31" t="str">
        <f>VLOOKUP($A795,'SAP- FACT'!$A:$AE,12,0)</f>
        <v>Laguna x,Stephanie x</v>
      </c>
      <c r="C795" s="31" t="str">
        <f>VLOOKUP($A795,'SAP- FACT'!$A:$AE,2,0)</f>
        <v>B010-00018161</v>
      </c>
      <c r="D795" s="31" t="str">
        <f>VLOOKUP($A795,'SAP- FACT'!$A:$AE,2,0)</f>
        <v>B010-00018161</v>
      </c>
      <c r="E795" s="32">
        <v>45566</v>
      </c>
      <c r="F795" s="32">
        <f>VLOOKUP($A795,'SAP- FACT'!$A:$AE,5,0)</f>
        <v>45363</v>
      </c>
      <c r="G795" s="32">
        <f>VLOOKUP($A795,'SAP- FACT'!$A:$AE,19,0)</f>
        <v>45363</v>
      </c>
      <c r="H795" s="31" t="s">
        <v>8512</v>
      </c>
      <c r="I795" s="31" t="str">
        <f>VLOOKUP($A795,'SAP- FACT'!$A:$AE,3,0)</f>
        <v>Boleta</v>
      </c>
      <c r="J795" s="31" t="str">
        <f>IF(VLOOKUP($A795,'SAP- FACT'!$A:$AE,15,0)=0,"PEN","USD")</f>
        <v>PEN</v>
      </c>
      <c r="K795" s="31" t="s">
        <v>8499</v>
      </c>
      <c r="L795" s="31">
        <v>1</v>
      </c>
      <c r="M795" s="33">
        <f>IF(J795="PEN",VLOOKUP($A795,'SAP- FACT'!$A:$AE,14,0),VLOOKUP($A795,'SAP- FACT'!$A:$AE,15,0))</f>
        <v>90.9</v>
      </c>
      <c r="N795" s="31" t="str">
        <f>IF(VLOOKUP($A795,'SAP- FACT'!$A:$AE,15,0)=0,"PEN","USD")</f>
        <v>PEN</v>
      </c>
      <c r="O795" s="31" t="str">
        <f>VLOOKUP($A795,'SAP- FACT'!$A:$AE,4,0)</f>
        <v>Juntoz - CONTADO / CASH - PE 1150 JUNTOZ Basado en Entregas 09-0010-00059250</v>
      </c>
    </row>
    <row r="796" spans="1:15" x14ac:dyDescent="0.2">
      <c r="A796" s="31">
        <f t="shared" si="12"/>
        <v>795</v>
      </c>
      <c r="B796" s="31" t="str">
        <f>VLOOKUP($A796,'SAP- FACT'!$A:$AE,12,0)</f>
        <v>FERNANDO MUR,X X</v>
      </c>
      <c r="C796" s="31" t="str">
        <f>VLOOKUP($A796,'SAP- FACT'!$A:$AE,2,0)</f>
        <v>B010-00018143</v>
      </c>
      <c r="D796" s="31" t="str">
        <f>VLOOKUP($A796,'SAP- FACT'!$A:$AE,2,0)</f>
        <v>B010-00018143</v>
      </c>
      <c r="E796" s="32">
        <v>45566</v>
      </c>
      <c r="F796" s="32">
        <f>VLOOKUP($A796,'SAP- FACT'!$A:$AE,5,0)</f>
        <v>45362</v>
      </c>
      <c r="G796" s="32">
        <f>VLOOKUP($A796,'SAP- FACT'!$A:$AE,19,0)</f>
        <v>45362</v>
      </c>
      <c r="H796" s="31" t="s">
        <v>8512</v>
      </c>
      <c r="I796" s="31" t="str">
        <f>VLOOKUP($A796,'SAP- FACT'!$A:$AE,3,0)</f>
        <v>Boleta</v>
      </c>
      <c r="J796" s="31" t="str">
        <f>IF(VLOOKUP($A796,'SAP- FACT'!$A:$AE,15,0)=0,"PEN","USD")</f>
        <v>PEN</v>
      </c>
      <c r="K796" s="31" t="s">
        <v>8499</v>
      </c>
      <c r="L796" s="31">
        <v>1</v>
      </c>
      <c r="M796" s="33">
        <f>IF(J796="PEN",VLOOKUP($A796,'SAP- FACT'!$A:$AE,14,0),VLOOKUP($A796,'SAP- FACT'!$A:$AE,15,0))</f>
        <v>90.9</v>
      </c>
      <c r="N796" s="31" t="str">
        <f>IF(VLOOKUP($A796,'SAP- FACT'!$A:$AE,15,0)=0,"PEN","USD")</f>
        <v>PEN</v>
      </c>
      <c r="O796" s="31" t="str">
        <f>VLOOKUP($A796,'SAP- FACT'!$A:$AE,4,0)</f>
        <v>Juntoz - CONTADO / CASH - PE 1119 JUNTOZ Basado en Entregas 09-0010-00059225</v>
      </c>
    </row>
    <row r="797" spans="1:15" x14ac:dyDescent="0.2">
      <c r="A797" s="31">
        <f t="shared" si="12"/>
        <v>796</v>
      </c>
      <c r="B797" s="31" t="str">
        <f>VLOOKUP($A797,'SAP- FACT'!$A:$AE,12,0)</f>
        <v>ALAMO X,ALDO X</v>
      </c>
      <c r="C797" s="31" t="str">
        <f>VLOOKUP($A797,'SAP- FACT'!$A:$AE,2,0)</f>
        <v>B010-00018158</v>
      </c>
      <c r="D797" s="31" t="str">
        <f>VLOOKUP($A797,'SAP- FACT'!$A:$AE,2,0)</f>
        <v>B010-00018158</v>
      </c>
      <c r="E797" s="32">
        <v>45566</v>
      </c>
      <c r="F797" s="32">
        <f>VLOOKUP($A797,'SAP- FACT'!$A:$AE,5,0)</f>
        <v>45363</v>
      </c>
      <c r="G797" s="32">
        <f>VLOOKUP($A797,'SAP- FACT'!$A:$AE,19,0)</f>
        <v>45363</v>
      </c>
      <c r="H797" s="31" t="s">
        <v>8512</v>
      </c>
      <c r="I797" s="31" t="str">
        <f>VLOOKUP($A797,'SAP- FACT'!$A:$AE,3,0)</f>
        <v>Boleta</v>
      </c>
      <c r="J797" s="31" t="str">
        <f>IF(VLOOKUP($A797,'SAP- FACT'!$A:$AE,15,0)=0,"PEN","USD")</f>
        <v>PEN</v>
      </c>
      <c r="K797" s="31" t="s">
        <v>8499</v>
      </c>
      <c r="L797" s="31">
        <v>1</v>
      </c>
      <c r="M797" s="33">
        <f>IF(J797="PEN",VLOOKUP($A797,'SAP- FACT'!$A:$AE,14,0),VLOOKUP($A797,'SAP- FACT'!$A:$AE,15,0))</f>
        <v>90.9</v>
      </c>
      <c r="N797" s="31" t="str">
        <f>IF(VLOOKUP($A797,'SAP- FACT'!$A:$AE,15,0)=0,"PEN","USD")</f>
        <v>PEN</v>
      </c>
      <c r="O797" s="31" t="str">
        <f>VLOOKUP($A797,'SAP- FACT'!$A:$AE,4,0)</f>
        <v>Juntoz - CONTADO / CASH - PE 1123 JUNTOZ Basado en Entregas 09-0010-00059240</v>
      </c>
    </row>
    <row r="798" spans="1:15" x14ac:dyDescent="0.2">
      <c r="A798" s="31">
        <f t="shared" si="12"/>
        <v>797</v>
      </c>
      <c r="B798" s="31" t="str">
        <f>VLOOKUP($A798,'SAP- FACT'!$A:$AE,12,0)</f>
        <v>ALFARO AZNARAN,LUIS ALBERTO</v>
      </c>
      <c r="C798" s="31" t="str">
        <f>VLOOKUP($A798,'SAP- FACT'!$A:$AE,2,0)</f>
        <v>B010-00019322</v>
      </c>
      <c r="D798" s="31" t="str">
        <f>VLOOKUP($A798,'SAP- FACT'!$A:$AE,2,0)</f>
        <v>B010-00019322</v>
      </c>
      <c r="E798" s="32">
        <v>45566</v>
      </c>
      <c r="F798" s="32">
        <f>VLOOKUP($A798,'SAP- FACT'!$A:$AE,5,0)</f>
        <v>45463</v>
      </c>
      <c r="G798" s="32">
        <f>VLOOKUP($A798,'SAP- FACT'!$A:$AE,19,0)</f>
        <v>45463</v>
      </c>
      <c r="H798" s="31" t="s">
        <v>8512</v>
      </c>
      <c r="I798" s="31" t="str">
        <f>VLOOKUP($A798,'SAP- FACT'!$A:$AE,3,0)</f>
        <v>Boleta</v>
      </c>
      <c r="J798" s="31" t="str">
        <f>IF(VLOOKUP($A798,'SAP- FACT'!$A:$AE,15,0)=0,"PEN","USD")</f>
        <v>PEN</v>
      </c>
      <c r="K798" s="31" t="s">
        <v>8499</v>
      </c>
      <c r="L798" s="31">
        <v>1</v>
      </c>
      <c r="M798" s="33">
        <f>IF(J798="PEN",VLOOKUP($A798,'SAP- FACT'!$A:$AE,14,0),VLOOKUP($A798,'SAP- FACT'!$A:$AE,15,0))</f>
        <v>90.9</v>
      </c>
      <c r="N798" s="31" t="str">
        <f>IF(VLOOKUP($A798,'SAP- FACT'!$A:$AE,15,0)=0,"PEN","USD")</f>
        <v>PEN</v>
      </c>
      <c r="O798" s="31" t="str">
        <f>VLOOKUP($A798,'SAP- FACT'!$A:$AE,4,0)</f>
        <v>Falabella - CONTADO / CASH - PE 3013 FALABELLA Basado en Entregas 09-0007-00000</v>
      </c>
    </row>
    <row r="799" spans="1:15" x14ac:dyDescent="0.2">
      <c r="A799" s="31">
        <f t="shared" si="12"/>
        <v>798</v>
      </c>
      <c r="B799" s="31" t="str">
        <f>VLOOKUP($A799,'SAP- FACT'!$A:$AE,12,0)</f>
        <v>VARGAS MOYA,PATRICIA X</v>
      </c>
      <c r="C799" s="31" t="str">
        <f>VLOOKUP($A799,'SAP- FACT'!$A:$AE,2,0)</f>
        <v>B010-00019973</v>
      </c>
      <c r="D799" s="31" t="str">
        <f>VLOOKUP($A799,'SAP- FACT'!$A:$AE,2,0)</f>
        <v>B010-00019973</v>
      </c>
      <c r="E799" s="32">
        <v>45566</v>
      </c>
      <c r="F799" s="32">
        <f>VLOOKUP($A799,'SAP- FACT'!$A:$AE,5,0)</f>
        <v>45517</v>
      </c>
      <c r="G799" s="32">
        <f>VLOOKUP($A799,'SAP- FACT'!$A:$AE,19,0)</f>
        <v>45517</v>
      </c>
      <c r="H799" s="31" t="s">
        <v>8512</v>
      </c>
      <c r="I799" s="31" t="str">
        <f>VLOOKUP($A799,'SAP- FACT'!$A:$AE,3,0)</f>
        <v>Boleta</v>
      </c>
      <c r="J799" s="31" t="str">
        <f>IF(VLOOKUP($A799,'SAP- FACT'!$A:$AE,15,0)=0,"PEN","USD")</f>
        <v>PEN</v>
      </c>
      <c r="K799" s="31" t="s">
        <v>8499</v>
      </c>
      <c r="L799" s="31">
        <v>1</v>
      </c>
      <c r="M799" s="33">
        <f>IF(J799="PEN",VLOOKUP($A799,'SAP- FACT'!$A:$AE,14,0),VLOOKUP($A799,'SAP- FACT'!$A:$AE,15,0))</f>
        <v>90.9</v>
      </c>
      <c r="N799" s="31" t="str">
        <f>IF(VLOOKUP($A799,'SAP- FACT'!$A:$AE,15,0)=0,"PEN","USD")</f>
        <v>PEN</v>
      </c>
      <c r="O799" s="31" t="str">
        <f>VLOOKUP($A799,'SAP- FACT'!$A:$AE,4,0)</f>
        <v>Juntoz - CONTADO / CASH - PE 4074 JUNTOZ  240812000092-001 Basado en Entrega</v>
      </c>
    </row>
    <row r="800" spans="1:15" x14ac:dyDescent="0.2">
      <c r="A800" s="31">
        <f t="shared" si="12"/>
        <v>799</v>
      </c>
      <c r="B800" s="31" t="str">
        <f>VLOOKUP($A800,'SAP- FACT'!$A:$AE,12,0)</f>
        <v>MENDEZ LEZAMETA,PIER ANGELI</v>
      </c>
      <c r="C800" s="31" t="str">
        <f>VLOOKUP($A800,'SAP- FACT'!$A:$AE,2,0)</f>
        <v>B010-00019220</v>
      </c>
      <c r="D800" s="31" t="str">
        <f>VLOOKUP($A800,'SAP- FACT'!$A:$AE,2,0)</f>
        <v>B010-00019220</v>
      </c>
      <c r="E800" s="32">
        <v>45566</v>
      </c>
      <c r="F800" s="32">
        <f>VLOOKUP($A800,'SAP- FACT'!$A:$AE,5,0)</f>
        <v>45453</v>
      </c>
      <c r="G800" s="32">
        <f>VLOOKUP($A800,'SAP- FACT'!$A:$AE,19,0)</f>
        <v>45453</v>
      </c>
      <c r="H800" s="31" t="s">
        <v>8512</v>
      </c>
      <c r="I800" s="31" t="str">
        <f>VLOOKUP($A800,'SAP- FACT'!$A:$AE,3,0)</f>
        <v>Boleta</v>
      </c>
      <c r="J800" s="31" t="str">
        <f>IF(VLOOKUP($A800,'SAP- FACT'!$A:$AE,15,0)=0,"PEN","USD")</f>
        <v>PEN</v>
      </c>
      <c r="K800" s="31" t="s">
        <v>8499</v>
      </c>
      <c r="L800" s="31">
        <v>1</v>
      </c>
      <c r="M800" s="33">
        <f>IF(J800="PEN",VLOOKUP($A800,'SAP- FACT'!$A:$AE,14,0),VLOOKUP($A800,'SAP- FACT'!$A:$AE,15,0))</f>
        <v>90.9</v>
      </c>
      <c r="N800" s="31" t="str">
        <f>IF(VLOOKUP($A800,'SAP- FACT'!$A:$AE,15,0)=0,"PEN","USD")</f>
        <v>PEN</v>
      </c>
      <c r="O800" s="31" t="str">
        <f>VLOOKUP($A800,'SAP- FACT'!$A:$AE,4,0)</f>
        <v>Falabella - CONTADO / CASH - PE 2839 FALABELLA Basado en Entregas 09-0007-00000</v>
      </c>
    </row>
    <row r="801" spans="1:15" x14ac:dyDescent="0.2">
      <c r="A801" s="31">
        <f t="shared" si="12"/>
        <v>800</v>
      </c>
      <c r="B801" s="31" t="str">
        <f>VLOOKUP($A801,'SAP- FACT'!$A:$AE,12,0)</f>
        <v>ARROYO VERGARA,OMAR ALAIN</v>
      </c>
      <c r="C801" s="31" t="str">
        <f>VLOOKUP($A801,'SAP- FACT'!$A:$AE,2,0)</f>
        <v>B010-00017534</v>
      </c>
      <c r="D801" s="31" t="str">
        <f>VLOOKUP($A801,'SAP- FACT'!$A:$AE,2,0)</f>
        <v>B010-00017534</v>
      </c>
      <c r="E801" s="32">
        <v>45566</v>
      </c>
      <c r="F801" s="32">
        <f>VLOOKUP($A801,'SAP- FACT'!$A:$AE,5,0)</f>
        <v>45294</v>
      </c>
      <c r="G801" s="32">
        <f>VLOOKUP($A801,'SAP- FACT'!$A:$AE,19,0)</f>
        <v>45294</v>
      </c>
      <c r="H801" s="31" t="s">
        <v>8512</v>
      </c>
      <c r="I801" s="31" t="str">
        <f>VLOOKUP($A801,'SAP- FACT'!$A:$AE,3,0)</f>
        <v>Boleta</v>
      </c>
      <c r="J801" s="31" t="str">
        <f>IF(VLOOKUP($A801,'SAP- FACT'!$A:$AE,15,0)=0,"PEN","USD")</f>
        <v>PEN</v>
      </c>
      <c r="K801" s="31" t="s">
        <v>8499</v>
      </c>
      <c r="L801" s="31">
        <v>1</v>
      </c>
      <c r="M801" s="33">
        <f>IF(J801="PEN",VLOOKUP($A801,'SAP- FACT'!$A:$AE,14,0),VLOOKUP($A801,'SAP- FACT'!$A:$AE,15,0))</f>
        <v>90.9</v>
      </c>
      <c r="N801" s="31" t="str">
        <f>IF(VLOOKUP($A801,'SAP- FACT'!$A:$AE,15,0)=0,"PEN","USD")</f>
        <v>PEN</v>
      </c>
      <c r="O801" s="31" t="str">
        <f>VLOOKUP($A801,'SAP- FACT'!$A:$AE,4,0)</f>
        <v>Falabella - CONTADO / CASH - PE 0010 FALABELLA Basado en Entregas 09-0010-00058</v>
      </c>
    </row>
    <row r="802" spans="1:15" x14ac:dyDescent="0.2">
      <c r="A802" s="31">
        <f t="shared" si="12"/>
        <v>801</v>
      </c>
      <c r="B802" s="31" t="str">
        <f>VLOOKUP($A802,'SAP- FACT'!$A:$AE,12,0)</f>
        <v>DEXTRE VILCHEZ,SERGIO ARMANDO</v>
      </c>
      <c r="C802" s="31" t="str">
        <f>VLOOKUP($A802,'SAP- FACT'!$A:$AE,2,0)</f>
        <v>B010-00019830</v>
      </c>
      <c r="D802" s="31" t="str">
        <f>VLOOKUP($A802,'SAP- FACT'!$A:$AE,2,0)</f>
        <v>B010-00019830</v>
      </c>
      <c r="E802" s="32">
        <v>45566</v>
      </c>
      <c r="F802" s="32">
        <f>VLOOKUP($A802,'SAP- FACT'!$A:$AE,5,0)</f>
        <v>45504</v>
      </c>
      <c r="G802" s="32">
        <f>VLOOKUP($A802,'SAP- FACT'!$A:$AE,19,0)</f>
        <v>45504</v>
      </c>
      <c r="H802" s="31" t="s">
        <v>8512</v>
      </c>
      <c r="I802" s="31" t="str">
        <f>VLOOKUP($A802,'SAP- FACT'!$A:$AE,3,0)</f>
        <v>Boleta</v>
      </c>
      <c r="J802" s="31" t="str">
        <f>IF(VLOOKUP($A802,'SAP- FACT'!$A:$AE,15,0)=0,"PEN","USD")</f>
        <v>PEN</v>
      </c>
      <c r="K802" s="31" t="s">
        <v>8499</v>
      </c>
      <c r="L802" s="31">
        <v>1</v>
      </c>
      <c r="M802" s="33">
        <f>IF(J802="PEN",VLOOKUP($A802,'SAP- FACT'!$A:$AE,14,0),VLOOKUP($A802,'SAP- FACT'!$A:$AE,15,0))</f>
        <v>90.9</v>
      </c>
      <c r="N802" s="31" t="str">
        <f>IF(VLOOKUP($A802,'SAP- FACT'!$A:$AE,15,0)=0,"PEN","USD")</f>
        <v>PEN</v>
      </c>
      <c r="O802" s="31" t="str">
        <f>VLOOKUP($A802,'SAP- FACT'!$A:$AE,4,0)</f>
        <v>Falabella - CONTADO / CASH - PE 3823 FALABELLA No 2538212769 Basado en Entregas</v>
      </c>
    </row>
    <row r="803" spans="1:15" x14ac:dyDescent="0.2">
      <c r="A803" s="31">
        <f t="shared" si="12"/>
        <v>802</v>
      </c>
      <c r="B803" s="31" t="str">
        <f>VLOOKUP($A803,'SAP- FACT'!$A:$AE,12,0)</f>
        <v>GAMARRA ZORRILLA,JOHNNY ROGER</v>
      </c>
      <c r="C803" s="31" t="str">
        <f>VLOOKUP($A803,'SAP- FACT'!$A:$AE,2,0)</f>
        <v>B010-00019522</v>
      </c>
      <c r="D803" s="31" t="str">
        <f>VLOOKUP($A803,'SAP- FACT'!$A:$AE,2,0)</f>
        <v>B010-00019522</v>
      </c>
      <c r="E803" s="32">
        <v>45566</v>
      </c>
      <c r="F803" s="32">
        <f>VLOOKUP($A803,'SAP- FACT'!$A:$AE,5,0)</f>
        <v>45488</v>
      </c>
      <c r="G803" s="32">
        <f>VLOOKUP($A803,'SAP- FACT'!$A:$AE,19,0)</f>
        <v>45488</v>
      </c>
      <c r="H803" s="31" t="s">
        <v>8512</v>
      </c>
      <c r="I803" s="31" t="str">
        <f>VLOOKUP($A803,'SAP- FACT'!$A:$AE,3,0)</f>
        <v>Boleta</v>
      </c>
      <c r="J803" s="31" t="str">
        <f>IF(VLOOKUP($A803,'SAP- FACT'!$A:$AE,15,0)=0,"PEN","USD")</f>
        <v>PEN</v>
      </c>
      <c r="K803" s="31" t="s">
        <v>8499</v>
      </c>
      <c r="L803" s="31">
        <v>1</v>
      </c>
      <c r="M803" s="33">
        <f>IF(J803="PEN",VLOOKUP($A803,'SAP- FACT'!$A:$AE,14,0),VLOOKUP($A803,'SAP- FACT'!$A:$AE,15,0))</f>
        <v>90.9</v>
      </c>
      <c r="N803" s="31" t="str">
        <f>IF(VLOOKUP($A803,'SAP- FACT'!$A:$AE,15,0)=0,"PEN","USD")</f>
        <v>PEN</v>
      </c>
      <c r="O803" s="31" t="str">
        <f>VLOOKUP($A803,'SAP- FACT'!$A:$AE,4,0)</f>
        <v>Falabella - CONTADO / CASH - PE 3433 FALABELLA No 2517391042 Basado en Entregas</v>
      </c>
    </row>
    <row r="804" spans="1:15" x14ac:dyDescent="0.2">
      <c r="A804" s="31">
        <f t="shared" si="12"/>
        <v>803</v>
      </c>
      <c r="B804" s="31" t="str">
        <f>VLOOKUP($A804,'SAP- FACT'!$A:$AE,12,0)</f>
        <v>CARRION ALVAREZ,CALDERON MELISSA</v>
      </c>
      <c r="C804" s="31" t="str">
        <f>VLOOKUP($A804,'SAP- FACT'!$A:$AE,2,0)</f>
        <v>B010-00020251</v>
      </c>
      <c r="D804" s="31" t="str">
        <f>VLOOKUP($A804,'SAP- FACT'!$A:$AE,2,0)</f>
        <v>B010-00020251</v>
      </c>
      <c r="E804" s="32">
        <v>45566</v>
      </c>
      <c r="F804" s="32">
        <f>VLOOKUP($A804,'SAP- FACT'!$A:$AE,5,0)</f>
        <v>45537</v>
      </c>
      <c r="G804" s="32">
        <f>VLOOKUP($A804,'SAP- FACT'!$A:$AE,19,0)</f>
        <v>45537</v>
      </c>
      <c r="H804" s="31" t="s">
        <v>8512</v>
      </c>
      <c r="I804" s="31" t="str">
        <f>VLOOKUP($A804,'SAP- FACT'!$A:$AE,3,0)</f>
        <v>Boleta</v>
      </c>
      <c r="J804" s="31" t="str">
        <f>IF(VLOOKUP($A804,'SAP- FACT'!$A:$AE,15,0)=0,"PEN","USD")</f>
        <v>PEN</v>
      </c>
      <c r="K804" s="31" t="s">
        <v>8499</v>
      </c>
      <c r="L804" s="31">
        <v>1</v>
      </c>
      <c r="M804" s="33">
        <f>IF(J804="PEN",VLOOKUP($A804,'SAP- FACT'!$A:$AE,14,0),VLOOKUP($A804,'SAP- FACT'!$A:$AE,15,0))</f>
        <v>90.9</v>
      </c>
      <c r="N804" s="31" t="str">
        <f>IF(VLOOKUP($A804,'SAP- FACT'!$A:$AE,15,0)=0,"PEN","USD")</f>
        <v>PEN</v>
      </c>
      <c r="O804" s="31" t="str">
        <f>VLOOKUP($A804,'SAP- FACT'!$A:$AE,4,0)</f>
        <v>Juntoz - CONTADO / CASH - PE 4548 JUNTOZ 240831000070-001 Basado en Entregas</v>
      </c>
    </row>
    <row r="805" spans="1:15" x14ac:dyDescent="0.2">
      <c r="A805" s="31">
        <f t="shared" si="12"/>
        <v>804</v>
      </c>
      <c r="B805" s="31" t="str">
        <f>VLOOKUP($A805,'SAP- FACT'!$A:$AE,12,0)</f>
        <v>LAURENCIO X,YANET X</v>
      </c>
      <c r="C805" s="31" t="str">
        <f>VLOOKUP($A805,'SAP- FACT'!$A:$AE,2,0)</f>
        <v>B010-00019983</v>
      </c>
      <c r="D805" s="31" t="str">
        <f>VLOOKUP($A805,'SAP- FACT'!$A:$AE,2,0)</f>
        <v>B010-00019983</v>
      </c>
      <c r="E805" s="32">
        <v>45566</v>
      </c>
      <c r="F805" s="32">
        <f>VLOOKUP($A805,'SAP- FACT'!$A:$AE,5,0)</f>
        <v>45518</v>
      </c>
      <c r="G805" s="32">
        <f>VLOOKUP($A805,'SAP- FACT'!$A:$AE,19,0)</f>
        <v>45518</v>
      </c>
      <c r="H805" s="31" t="s">
        <v>8512</v>
      </c>
      <c r="I805" s="31" t="str">
        <f>VLOOKUP($A805,'SAP- FACT'!$A:$AE,3,0)</f>
        <v>Boleta</v>
      </c>
      <c r="J805" s="31" t="str">
        <f>IF(VLOOKUP($A805,'SAP- FACT'!$A:$AE,15,0)=0,"PEN","USD")</f>
        <v>PEN</v>
      </c>
      <c r="K805" s="31" t="s">
        <v>8499</v>
      </c>
      <c r="L805" s="31">
        <v>1</v>
      </c>
      <c r="M805" s="33">
        <f>IF(J805="PEN",VLOOKUP($A805,'SAP- FACT'!$A:$AE,14,0),VLOOKUP($A805,'SAP- FACT'!$A:$AE,15,0))</f>
        <v>90.9</v>
      </c>
      <c r="N805" s="31" t="str">
        <f>IF(VLOOKUP($A805,'SAP- FACT'!$A:$AE,15,0)=0,"PEN","USD")</f>
        <v>PEN</v>
      </c>
      <c r="O805" s="31" t="str">
        <f>VLOOKUP($A805,'SAP- FACT'!$A:$AE,4,0)</f>
        <v>Falabella - CONTADO / CASH - PE 4118 FALABELLA No 2550691640 Basado en Entregas</v>
      </c>
    </row>
    <row r="806" spans="1:15" x14ac:dyDescent="0.2">
      <c r="A806" s="31">
        <f t="shared" si="12"/>
        <v>805</v>
      </c>
      <c r="B806" s="31" t="str">
        <f>VLOOKUP($A806,'SAP- FACT'!$A:$AE,12,0)</f>
        <v>GUEVARA CASTILLO,KIRSA ROSALINN</v>
      </c>
      <c r="C806" s="31" t="str">
        <f>VLOOKUP($A806,'SAP- FACT'!$A:$AE,2,0)</f>
        <v>B010-00020252</v>
      </c>
      <c r="D806" s="31" t="str">
        <f>VLOOKUP($A806,'SAP- FACT'!$A:$AE,2,0)</f>
        <v>B010-00020252</v>
      </c>
      <c r="E806" s="32">
        <v>45566</v>
      </c>
      <c r="F806" s="32">
        <f>VLOOKUP($A806,'SAP- FACT'!$A:$AE,5,0)</f>
        <v>45537</v>
      </c>
      <c r="G806" s="32">
        <f>VLOOKUP($A806,'SAP- FACT'!$A:$AE,19,0)</f>
        <v>45537</v>
      </c>
      <c r="H806" s="31" t="s">
        <v>8512</v>
      </c>
      <c r="I806" s="31" t="str">
        <f>VLOOKUP($A806,'SAP- FACT'!$A:$AE,3,0)</f>
        <v>Boleta</v>
      </c>
      <c r="J806" s="31" t="str">
        <f>IF(VLOOKUP($A806,'SAP- FACT'!$A:$AE,15,0)=0,"PEN","USD")</f>
        <v>PEN</v>
      </c>
      <c r="K806" s="31" t="s">
        <v>8499</v>
      </c>
      <c r="L806" s="31">
        <v>1</v>
      </c>
      <c r="M806" s="33">
        <f>IF(J806="PEN",VLOOKUP($A806,'SAP- FACT'!$A:$AE,14,0),VLOOKUP($A806,'SAP- FACT'!$A:$AE,15,0))</f>
        <v>91</v>
      </c>
      <c r="N806" s="31" t="str">
        <f>IF(VLOOKUP($A806,'SAP- FACT'!$A:$AE,15,0)=0,"PEN","USD")</f>
        <v>PEN</v>
      </c>
      <c r="O806" s="31" t="str">
        <f>VLOOKUP($A806,'SAP- FACT'!$A:$AE,4,0)</f>
        <v>Plaza Vea - Intercorp - CONTADO / CASH - PE 4549 PLAZA VEA v13326847plzv-01 Basado en Entre</v>
      </c>
    </row>
    <row r="807" spans="1:15" x14ac:dyDescent="0.2">
      <c r="A807" s="31">
        <f t="shared" si="12"/>
        <v>806</v>
      </c>
      <c r="B807" s="31" t="str">
        <f>VLOOKUP($A807,'SAP- FACT'!$A:$AE,12,0)</f>
        <v>FAJARDO SARMIENTO,CLAUDIA GISELL</v>
      </c>
      <c r="C807" s="31" t="str">
        <f>VLOOKUP($A807,'SAP- FACT'!$A:$AE,2,0)</f>
        <v>B010-00019704</v>
      </c>
      <c r="D807" s="31" t="str">
        <f>VLOOKUP($A807,'SAP- FACT'!$A:$AE,2,0)</f>
        <v>B010-00019704</v>
      </c>
      <c r="E807" s="32">
        <v>45566</v>
      </c>
      <c r="F807" s="32">
        <f>VLOOKUP($A807,'SAP- FACT'!$A:$AE,5,0)</f>
        <v>45504</v>
      </c>
      <c r="G807" s="32">
        <f>VLOOKUP($A807,'SAP- FACT'!$A:$AE,19,0)</f>
        <v>45504</v>
      </c>
      <c r="H807" s="31" t="s">
        <v>8512</v>
      </c>
      <c r="I807" s="31" t="str">
        <f>VLOOKUP($A807,'SAP- FACT'!$A:$AE,3,0)</f>
        <v>Boleta</v>
      </c>
      <c r="J807" s="31" t="str">
        <f>IF(VLOOKUP($A807,'SAP- FACT'!$A:$AE,15,0)=0,"PEN","USD")</f>
        <v>PEN</v>
      </c>
      <c r="K807" s="31" t="s">
        <v>8499</v>
      </c>
      <c r="L807" s="31">
        <v>1</v>
      </c>
      <c r="M807" s="33">
        <f>IF(J807="PEN",VLOOKUP($A807,'SAP- FACT'!$A:$AE,14,0),VLOOKUP($A807,'SAP- FACT'!$A:$AE,15,0))</f>
        <v>91</v>
      </c>
      <c r="N807" s="31" t="str">
        <f>IF(VLOOKUP($A807,'SAP- FACT'!$A:$AE,15,0)=0,"PEN","USD")</f>
        <v>PEN</v>
      </c>
      <c r="O807" s="31" t="str">
        <f>VLOOKUP($A807,'SAP- FACT'!$A:$AE,4,0)</f>
        <v>Plaza Vea - Intercorp - CONTADO / CASH - PE 3780 PLAZA VEA v13136926plzv-01 Basado en Entre</v>
      </c>
    </row>
    <row r="808" spans="1:15" x14ac:dyDescent="0.2">
      <c r="A808" s="31">
        <f t="shared" si="12"/>
        <v>807</v>
      </c>
      <c r="B808" s="31" t="str">
        <f>VLOOKUP($A808,'SAP- FACT'!$A:$AE,12,0)</f>
        <v>MIRANDA SAENZ,MARY CLAUDIA</v>
      </c>
      <c r="C808" s="31" t="str">
        <f>VLOOKUP($A808,'SAP- FACT'!$A:$AE,2,0)</f>
        <v>B010-00019483</v>
      </c>
      <c r="D808" s="31" t="str">
        <f>VLOOKUP($A808,'SAP- FACT'!$A:$AE,2,0)</f>
        <v>B010-00019483</v>
      </c>
      <c r="E808" s="32">
        <v>45566</v>
      </c>
      <c r="F808" s="32">
        <f>VLOOKUP($A808,'SAP- FACT'!$A:$AE,5,0)</f>
        <v>45483</v>
      </c>
      <c r="G808" s="32">
        <f>VLOOKUP($A808,'SAP- FACT'!$A:$AE,19,0)</f>
        <v>45483</v>
      </c>
      <c r="H808" s="31" t="s">
        <v>8512</v>
      </c>
      <c r="I808" s="31" t="str">
        <f>VLOOKUP($A808,'SAP- FACT'!$A:$AE,3,0)</f>
        <v>Boleta</v>
      </c>
      <c r="J808" s="31" t="str">
        <f>IF(VLOOKUP($A808,'SAP- FACT'!$A:$AE,15,0)=0,"PEN","USD")</f>
        <v>PEN</v>
      </c>
      <c r="K808" s="31" t="s">
        <v>8499</v>
      </c>
      <c r="L808" s="31">
        <v>1</v>
      </c>
      <c r="M808" s="33">
        <f>IF(J808="PEN",VLOOKUP($A808,'SAP- FACT'!$A:$AE,14,0),VLOOKUP($A808,'SAP- FACT'!$A:$AE,15,0))</f>
        <v>91.7</v>
      </c>
      <c r="N808" s="31" t="str">
        <f>IF(VLOOKUP($A808,'SAP- FACT'!$A:$AE,15,0)=0,"PEN","USD")</f>
        <v>PEN</v>
      </c>
      <c r="O808" s="31" t="str">
        <f>VLOOKUP($A808,'SAP- FACT'!$A:$AE,4,0)</f>
        <v>Falabella - CONTADO / CASH - PE 3364 FALABELLA No 2514258838 Basado en Entregas</v>
      </c>
    </row>
    <row r="809" spans="1:15" x14ac:dyDescent="0.2">
      <c r="A809" s="31">
        <f t="shared" si="12"/>
        <v>808</v>
      </c>
      <c r="B809" s="31" t="str">
        <f>VLOOKUP($A809,'SAP- FACT'!$A:$AE,12,0)</f>
        <v>PEROCHENA Y RUBIO JORGE LUIS</v>
      </c>
      <c r="C809" s="31" t="str">
        <f>VLOOKUP($A809,'SAP- FACT'!$A:$AE,2,0)</f>
        <v>B010-00020045</v>
      </c>
      <c r="D809" s="31" t="str">
        <f>VLOOKUP($A809,'SAP- FACT'!$A:$AE,2,0)</f>
        <v>B010-00020045</v>
      </c>
      <c r="E809" s="32">
        <v>45566</v>
      </c>
      <c r="F809" s="32">
        <f>VLOOKUP($A809,'SAP- FACT'!$A:$AE,5,0)</f>
        <v>45523</v>
      </c>
      <c r="G809" s="32">
        <f>VLOOKUP($A809,'SAP- FACT'!$A:$AE,19,0)</f>
        <v>45523</v>
      </c>
      <c r="H809" s="31" t="s">
        <v>8512</v>
      </c>
      <c r="I809" s="31" t="str">
        <f>VLOOKUP($A809,'SAP- FACT'!$A:$AE,3,0)</f>
        <v>Boleta</v>
      </c>
      <c r="J809" s="31" t="str">
        <f>IF(VLOOKUP($A809,'SAP- FACT'!$A:$AE,15,0)=0,"PEN","USD")</f>
        <v>PEN</v>
      </c>
      <c r="K809" s="31" t="s">
        <v>8499</v>
      </c>
      <c r="L809" s="31">
        <v>1</v>
      </c>
      <c r="M809" s="33">
        <f>IF(J809="PEN",VLOOKUP($A809,'SAP- FACT'!$A:$AE,14,0),VLOOKUP($A809,'SAP- FACT'!$A:$AE,15,0))</f>
        <v>91.7</v>
      </c>
      <c r="N809" s="31" t="str">
        <f>IF(VLOOKUP($A809,'SAP- FACT'!$A:$AE,15,0)=0,"PEN","USD")</f>
        <v>PEN</v>
      </c>
      <c r="O809" s="31" t="str">
        <f>VLOOKUP($A809,'SAP- FACT'!$A:$AE,4,0)</f>
        <v>Falabella - CONTADO / CASH - PE 4212 FALABELLA No 2554499101 Basado en Entregas</v>
      </c>
    </row>
    <row r="810" spans="1:15" x14ac:dyDescent="0.2">
      <c r="A810" s="31">
        <f t="shared" si="12"/>
        <v>809</v>
      </c>
      <c r="B810" s="31" t="str">
        <f>VLOOKUP($A810,'SAP- FACT'!$A:$AE,12,0)</f>
        <v>RUDAS VALDIVIA,CRISTHIAN ALFREDO</v>
      </c>
      <c r="C810" s="31" t="str">
        <f>VLOOKUP($A810,'SAP- FACT'!$A:$AE,2,0)</f>
        <v>B010-00020303</v>
      </c>
      <c r="D810" s="31" t="str">
        <f>VLOOKUP($A810,'SAP- FACT'!$A:$AE,2,0)</f>
        <v>B010-00020303</v>
      </c>
      <c r="E810" s="32">
        <v>45566</v>
      </c>
      <c r="F810" s="32">
        <f>VLOOKUP($A810,'SAP- FACT'!$A:$AE,5,0)</f>
        <v>45540</v>
      </c>
      <c r="G810" s="32">
        <f>VLOOKUP($A810,'SAP- FACT'!$A:$AE,19,0)</f>
        <v>45540</v>
      </c>
      <c r="H810" s="31" t="s">
        <v>8512</v>
      </c>
      <c r="I810" s="31" t="str">
        <f>VLOOKUP($A810,'SAP- FACT'!$A:$AE,3,0)</f>
        <v>Boleta</v>
      </c>
      <c r="J810" s="31" t="str">
        <f>IF(VLOOKUP($A810,'SAP- FACT'!$A:$AE,15,0)=0,"PEN","USD")</f>
        <v>PEN</v>
      </c>
      <c r="K810" s="31" t="s">
        <v>8499</v>
      </c>
      <c r="L810" s="31">
        <v>1</v>
      </c>
      <c r="M810" s="33">
        <f>IF(J810="PEN",VLOOKUP($A810,'SAP- FACT'!$A:$AE,14,0),VLOOKUP($A810,'SAP- FACT'!$A:$AE,15,0))</f>
        <v>91.7</v>
      </c>
      <c r="N810" s="31" t="str">
        <f>IF(VLOOKUP($A810,'SAP- FACT'!$A:$AE,15,0)=0,"PEN","USD")</f>
        <v>PEN</v>
      </c>
      <c r="O810" s="31" t="str">
        <f>VLOOKUP($A810,'SAP- FACT'!$A:$AE,4,0)</f>
        <v>Falabella - CONTADO / CASH - PE 4635 FALABELLA  No 2568234148 Basado en Entrega</v>
      </c>
    </row>
    <row r="811" spans="1:15" x14ac:dyDescent="0.2">
      <c r="A811" s="31">
        <f t="shared" si="12"/>
        <v>810</v>
      </c>
      <c r="B811" s="31" t="str">
        <f>VLOOKUP($A811,'SAP- FACT'!$A:$AE,12,0)</f>
        <v>PALTI ORTEGA,RUTH MARIE</v>
      </c>
      <c r="C811" s="31" t="str">
        <f>VLOOKUP($A811,'SAP- FACT'!$A:$AE,2,0)</f>
        <v>B010-00020044</v>
      </c>
      <c r="D811" s="31" t="str">
        <f>VLOOKUP($A811,'SAP- FACT'!$A:$AE,2,0)</f>
        <v>B010-00020044</v>
      </c>
      <c r="E811" s="32">
        <v>45566</v>
      </c>
      <c r="F811" s="32">
        <f>VLOOKUP($A811,'SAP- FACT'!$A:$AE,5,0)</f>
        <v>45523</v>
      </c>
      <c r="G811" s="32">
        <f>VLOOKUP($A811,'SAP- FACT'!$A:$AE,19,0)</f>
        <v>45523</v>
      </c>
      <c r="H811" s="31" t="s">
        <v>8512</v>
      </c>
      <c r="I811" s="31" t="str">
        <f>VLOOKUP($A811,'SAP- FACT'!$A:$AE,3,0)</f>
        <v>Boleta</v>
      </c>
      <c r="J811" s="31" t="str">
        <f>IF(VLOOKUP($A811,'SAP- FACT'!$A:$AE,15,0)=0,"PEN","USD")</f>
        <v>PEN</v>
      </c>
      <c r="K811" s="31" t="s">
        <v>8499</v>
      </c>
      <c r="L811" s="31">
        <v>1</v>
      </c>
      <c r="M811" s="33">
        <f>IF(J811="PEN",VLOOKUP($A811,'SAP- FACT'!$A:$AE,14,0),VLOOKUP($A811,'SAP- FACT'!$A:$AE,15,0))</f>
        <v>91.7</v>
      </c>
      <c r="N811" s="31" t="str">
        <f>IF(VLOOKUP($A811,'SAP- FACT'!$A:$AE,15,0)=0,"PEN","USD")</f>
        <v>PEN</v>
      </c>
      <c r="O811" s="31" t="str">
        <f>VLOOKUP($A811,'SAP- FACT'!$A:$AE,4,0)</f>
        <v>Falabella - CONTADO / CASH - PE 4211 FALABELLA No 2554632696 Basado en Entregas</v>
      </c>
    </row>
    <row r="812" spans="1:15" x14ac:dyDescent="0.2">
      <c r="A812" s="31">
        <f t="shared" si="12"/>
        <v>811</v>
      </c>
      <c r="B812" s="31" t="str">
        <f>VLOOKUP($A812,'SAP- FACT'!$A:$AE,12,0)</f>
        <v>Nolly Loyaga Kimberley</v>
      </c>
      <c r="C812" s="31" t="str">
        <f>VLOOKUP($A812,'SAP- FACT'!$A:$AE,2,0)</f>
        <v>B010-00019225</v>
      </c>
      <c r="D812" s="31" t="str">
        <f>VLOOKUP($A812,'SAP- FACT'!$A:$AE,2,0)</f>
        <v>B010-00019225</v>
      </c>
      <c r="E812" s="32">
        <v>45566</v>
      </c>
      <c r="F812" s="32">
        <f>VLOOKUP($A812,'SAP- FACT'!$A:$AE,5,0)</f>
        <v>45454</v>
      </c>
      <c r="G812" s="32">
        <f>VLOOKUP($A812,'SAP- FACT'!$A:$AE,19,0)</f>
        <v>45454</v>
      </c>
      <c r="H812" s="31" t="s">
        <v>8512</v>
      </c>
      <c r="I812" s="31" t="str">
        <f>VLOOKUP($A812,'SAP- FACT'!$A:$AE,3,0)</f>
        <v>Boleta</v>
      </c>
      <c r="J812" s="31" t="str">
        <f>IF(VLOOKUP($A812,'SAP- FACT'!$A:$AE,15,0)=0,"PEN","USD")</f>
        <v>PEN</v>
      </c>
      <c r="K812" s="31" t="s">
        <v>8499</v>
      </c>
      <c r="L812" s="31">
        <v>1</v>
      </c>
      <c r="M812" s="33">
        <f>IF(J812="PEN",VLOOKUP($A812,'SAP- FACT'!$A:$AE,14,0),VLOOKUP($A812,'SAP- FACT'!$A:$AE,15,0))</f>
        <v>91.71</v>
      </c>
      <c r="N812" s="31" t="str">
        <f>IF(VLOOKUP($A812,'SAP- FACT'!$A:$AE,15,0)=0,"PEN","USD")</f>
        <v>PEN</v>
      </c>
      <c r="O812" s="31" t="str">
        <f>VLOOKUP($A812,'SAP- FACT'!$A:$AE,4,0)</f>
        <v>Ripley - CONTADO / CASH - PE 2837 RIPLEY Basado en Entregas 09-0007-00000824</v>
      </c>
    </row>
    <row r="813" spans="1:15" x14ac:dyDescent="0.2">
      <c r="A813" s="31">
        <f t="shared" si="12"/>
        <v>812</v>
      </c>
      <c r="B813" s="31" t="str">
        <f>VLOOKUP($A813,'SAP- FACT'!$A:$AE,12,0)</f>
        <v>TORRES PINEDA,ROBERTO CARLOS</v>
      </c>
      <c r="C813" s="31" t="str">
        <f>VLOOKUP($A813,'SAP- FACT'!$A:$AE,2,0)</f>
        <v>B010-00018797</v>
      </c>
      <c r="D813" s="31" t="str">
        <f>VLOOKUP($A813,'SAP- FACT'!$A:$AE,2,0)</f>
        <v>B010-00018797</v>
      </c>
      <c r="E813" s="32">
        <v>45566</v>
      </c>
      <c r="F813" s="32">
        <f>VLOOKUP($A813,'SAP- FACT'!$A:$AE,5,0)</f>
        <v>45421</v>
      </c>
      <c r="G813" s="32">
        <f>VLOOKUP($A813,'SAP- FACT'!$A:$AE,19,0)</f>
        <v>45421</v>
      </c>
      <c r="H813" s="31" t="s">
        <v>8512</v>
      </c>
      <c r="I813" s="31" t="str">
        <f>VLOOKUP($A813,'SAP- FACT'!$A:$AE,3,0)</f>
        <v>Boleta</v>
      </c>
      <c r="J813" s="31" t="str">
        <f>IF(VLOOKUP($A813,'SAP- FACT'!$A:$AE,15,0)=0,"PEN","USD")</f>
        <v>PEN</v>
      </c>
      <c r="K813" s="31" t="s">
        <v>8499</v>
      </c>
      <c r="L813" s="31">
        <v>1</v>
      </c>
      <c r="M813" s="33">
        <f>IF(J813="PEN",VLOOKUP($A813,'SAP- FACT'!$A:$AE,14,0),VLOOKUP($A813,'SAP- FACT'!$A:$AE,15,0))</f>
        <v>91.71</v>
      </c>
      <c r="N813" s="31" t="str">
        <f>IF(VLOOKUP($A813,'SAP- FACT'!$A:$AE,15,0)=0,"PEN","USD")</f>
        <v>PEN</v>
      </c>
      <c r="O813" s="31" t="str">
        <f>VLOOKUP($A813,'SAP- FACT'!$A:$AE,4,0)</f>
        <v>Ripley - CONTADO / CASH - PE 2207 RIPLEY Basado en Entregas 09-0007-00000250</v>
      </c>
    </row>
    <row r="814" spans="1:15" x14ac:dyDescent="0.2">
      <c r="A814" s="31">
        <f t="shared" si="12"/>
        <v>813</v>
      </c>
      <c r="B814" s="31" t="str">
        <f>VLOOKUP($A814,'SAP- FACT'!$A:$AE,12,0)</f>
        <v>MOGOLLÓN ESPINOZA,LOURDES</v>
      </c>
      <c r="C814" s="31" t="str">
        <f>VLOOKUP($A814,'SAP- FACT'!$A:$AE,2,0)</f>
        <v>B010-00018718</v>
      </c>
      <c r="D814" s="31" t="str">
        <f>VLOOKUP($A814,'SAP- FACT'!$A:$AE,2,0)</f>
        <v>B010-00018718</v>
      </c>
      <c r="E814" s="32">
        <v>45566</v>
      </c>
      <c r="F814" s="32">
        <f>VLOOKUP($A814,'SAP- FACT'!$A:$AE,5,0)</f>
        <v>45412</v>
      </c>
      <c r="G814" s="32">
        <f>VLOOKUP($A814,'SAP- FACT'!$A:$AE,19,0)</f>
        <v>45412</v>
      </c>
      <c r="H814" s="31" t="s">
        <v>8512</v>
      </c>
      <c r="I814" s="31" t="str">
        <f>VLOOKUP($A814,'SAP- FACT'!$A:$AE,3,0)</f>
        <v>Boleta</v>
      </c>
      <c r="J814" s="31" t="str">
        <f>IF(VLOOKUP($A814,'SAP- FACT'!$A:$AE,15,0)=0,"PEN","USD")</f>
        <v>PEN</v>
      </c>
      <c r="K814" s="31" t="s">
        <v>8499</v>
      </c>
      <c r="L814" s="31">
        <v>1</v>
      </c>
      <c r="M814" s="33">
        <f>IF(J814="PEN",VLOOKUP($A814,'SAP- FACT'!$A:$AE,14,0),VLOOKUP($A814,'SAP- FACT'!$A:$AE,15,0))</f>
        <v>91.71</v>
      </c>
      <c r="N814" s="31" t="str">
        <f>IF(VLOOKUP($A814,'SAP- FACT'!$A:$AE,15,0)=0,"PEN","USD")</f>
        <v>PEN</v>
      </c>
      <c r="O814" s="31" t="str">
        <f>VLOOKUP($A814,'SAP- FACT'!$A:$AE,4,0)</f>
        <v>Ripley - CONTADO / CASH - PE 2083 RIPLEY Basado en Entregas 09-0007-00000119</v>
      </c>
    </row>
    <row r="815" spans="1:15" x14ac:dyDescent="0.2">
      <c r="A815" s="31">
        <f t="shared" si="12"/>
        <v>814</v>
      </c>
      <c r="B815" s="31" t="str">
        <f>VLOOKUP($A815,'SAP- FACT'!$A:$AE,12,0)</f>
        <v>RODRIGUEZ ROBLES,CINTHIA FLOR</v>
      </c>
      <c r="C815" s="31" t="str">
        <f>VLOOKUP($A815,'SAP- FACT'!$A:$AE,2,0)</f>
        <v>B010-00019465</v>
      </c>
      <c r="D815" s="31" t="str">
        <f>VLOOKUP($A815,'SAP- FACT'!$A:$AE,2,0)</f>
        <v>B010-00019465</v>
      </c>
      <c r="E815" s="32">
        <v>45566</v>
      </c>
      <c r="F815" s="32">
        <f>VLOOKUP($A815,'SAP- FACT'!$A:$AE,5,0)</f>
        <v>45482</v>
      </c>
      <c r="G815" s="32">
        <f>VLOOKUP($A815,'SAP- FACT'!$A:$AE,19,0)</f>
        <v>45482</v>
      </c>
      <c r="H815" s="31" t="s">
        <v>8512</v>
      </c>
      <c r="I815" s="31" t="str">
        <f>VLOOKUP($A815,'SAP- FACT'!$A:$AE,3,0)</f>
        <v>Boleta</v>
      </c>
      <c r="J815" s="31" t="str">
        <f>IF(VLOOKUP($A815,'SAP- FACT'!$A:$AE,15,0)=0,"PEN","USD")</f>
        <v>PEN</v>
      </c>
      <c r="K815" s="31" t="s">
        <v>8499</v>
      </c>
      <c r="L815" s="31">
        <v>1</v>
      </c>
      <c r="M815" s="33">
        <f>IF(J815="PEN",VLOOKUP($A815,'SAP- FACT'!$A:$AE,14,0),VLOOKUP($A815,'SAP- FACT'!$A:$AE,15,0))</f>
        <v>91.71</v>
      </c>
      <c r="N815" s="31" t="str">
        <f>IF(VLOOKUP($A815,'SAP- FACT'!$A:$AE,15,0)=0,"PEN","USD")</f>
        <v>PEN</v>
      </c>
      <c r="O815" s="31" t="str">
        <f>VLOOKUP($A815,'SAP- FACT'!$A:$AE,4,0)</f>
        <v>Ripley - CONTADO / CASH - PE 3346 RIPLEY n.º 6704230301-A Basado en Entregas</v>
      </c>
    </row>
    <row r="816" spans="1:15" x14ac:dyDescent="0.2">
      <c r="A816" s="31">
        <f t="shared" si="12"/>
        <v>815</v>
      </c>
      <c r="B816" s="31" t="str">
        <f>VLOOKUP($A816,'SAP- FACT'!$A:$AE,12,0)</f>
        <v>DE LA CRUZ APARICIO,JHOSSELYN PAULINA</v>
      </c>
      <c r="C816" s="31" t="str">
        <f>VLOOKUP($A816,'SAP- FACT'!$A:$AE,2,0)</f>
        <v>B010-00019224</v>
      </c>
      <c r="D816" s="31" t="str">
        <f>VLOOKUP($A816,'SAP- FACT'!$A:$AE,2,0)</f>
        <v>B010-00019224</v>
      </c>
      <c r="E816" s="32">
        <v>45566</v>
      </c>
      <c r="F816" s="32">
        <f>VLOOKUP($A816,'SAP- FACT'!$A:$AE,5,0)</f>
        <v>45454</v>
      </c>
      <c r="G816" s="32">
        <f>VLOOKUP($A816,'SAP- FACT'!$A:$AE,19,0)</f>
        <v>45454</v>
      </c>
      <c r="H816" s="31" t="s">
        <v>8512</v>
      </c>
      <c r="I816" s="31" t="str">
        <f>VLOOKUP($A816,'SAP- FACT'!$A:$AE,3,0)</f>
        <v>Boleta</v>
      </c>
      <c r="J816" s="31" t="str">
        <f>IF(VLOOKUP($A816,'SAP- FACT'!$A:$AE,15,0)=0,"PEN","USD")</f>
        <v>PEN</v>
      </c>
      <c r="K816" s="31" t="s">
        <v>8499</v>
      </c>
      <c r="L816" s="31">
        <v>1</v>
      </c>
      <c r="M816" s="33">
        <f>IF(J816="PEN",VLOOKUP($A816,'SAP- FACT'!$A:$AE,14,0),VLOOKUP($A816,'SAP- FACT'!$A:$AE,15,0))</f>
        <v>91.71</v>
      </c>
      <c r="N816" s="31" t="str">
        <f>IF(VLOOKUP($A816,'SAP- FACT'!$A:$AE,15,0)=0,"PEN","USD")</f>
        <v>PEN</v>
      </c>
      <c r="O816" s="31" t="str">
        <f>VLOOKUP($A816,'SAP- FACT'!$A:$AE,4,0)</f>
        <v>Ripley - CONTADO / CASH - PE 2836 RIPLEY Basado en Entregas 09-0007-00000823</v>
      </c>
    </row>
    <row r="817" spans="1:15" x14ac:dyDescent="0.2">
      <c r="A817" s="31">
        <f t="shared" si="12"/>
        <v>816</v>
      </c>
      <c r="B817" s="31" t="str">
        <f>VLOOKUP($A817,'SAP- FACT'!$A:$AE,12,0)</f>
        <v>CARDENAS HUAMAN MABEL DE LOURDES</v>
      </c>
      <c r="C817" s="31" t="str">
        <f>VLOOKUP($A817,'SAP- FACT'!$A:$AE,2,0)</f>
        <v>B010-00019671</v>
      </c>
      <c r="D817" s="31" t="str">
        <f>VLOOKUP($A817,'SAP- FACT'!$A:$AE,2,0)</f>
        <v>B010-00019671</v>
      </c>
      <c r="E817" s="32">
        <v>45566</v>
      </c>
      <c r="F817" s="32">
        <f>VLOOKUP($A817,'SAP- FACT'!$A:$AE,5,0)</f>
        <v>45498</v>
      </c>
      <c r="G817" s="32">
        <f>VLOOKUP($A817,'SAP- FACT'!$A:$AE,19,0)</f>
        <v>45498</v>
      </c>
      <c r="H817" s="31" t="s">
        <v>8512</v>
      </c>
      <c r="I817" s="31" t="str">
        <f>VLOOKUP($A817,'SAP- FACT'!$A:$AE,3,0)</f>
        <v>Boleta</v>
      </c>
      <c r="J817" s="31" t="str">
        <f>IF(VLOOKUP($A817,'SAP- FACT'!$A:$AE,15,0)=0,"PEN","USD")</f>
        <v>PEN</v>
      </c>
      <c r="K817" s="31" t="s">
        <v>8499</v>
      </c>
      <c r="L817" s="31">
        <v>1</v>
      </c>
      <c r="M817" s="33">
        <f>IF(J817="PEN",VLOOKUP($A817,'SAP- FACT'!$A:$AE,14,0),VLOOKUP($A817,'SAP- FACT'!$A:$AE,15,0))</f>
        <v>91.8</v>
      </c>
      <c r="N817" s="31" t="str">
        <f>IF(VLOOKUP($A817,'SAP- FACT'!$A:$AE,15,0)=0,"PEN","USD")</f>
        <v>PEN</v>
      </c>
      <c r="O817" s="31" t="str">
        <f>VLOOKUP($A817,'SAP- FACT'!$A:$AE,4,0)</f>
        <v>Ecom - CONTADO / CASH - PE 3713 CANI-TABS TEL: 944056367 ENVÍO Basado en E</v>
      </c>
    </row>
    <row r="818" spans="1:15" x14ac:dyDescent="0.2">
      <c r="A818" s="31">
        <f t="shared" si="12"/>
        <v>817</v>
      </c>
      <c r="B818" s="31" t="str">
        <f>VLOOKUP($A818,'SAP- FACT'!$A:$AE,12,0)</f>
        <v>CARPIO LARA,PAOLA MIRIAM</v>
      </c>
      <c r="C818" s="31" t="str">
        <f>VLOOKUP($A818,'SAP- FACT'!$A:$AE,2,0)</f>
        <v>B010-00020549</v>
      </c>
      <c r="D818" s="31" t="str">
        <f>VLOOKUP($A818,'SAP- FACT'!$A:$AE,2,0)</f>
        <v>B010-00020549</v>
      </c>
      <c r="E818" s="32">
        <v>45566</v>
      </c>
      <c r="F818" s="32">
        <f>VLOOKUP($A818,'SAP- FACT'!$A:$AE,5,0)</f>
        <v>45565</v>
      </c>
      <c r="G818" s="32">
        <f>VLOOKUP($A818,'SAP- FACT'!$A:$AE,19,0)</f>
        <v>45565</v>
      </c>
      <c r="H818" s="31" t="s">
        <v>8512</v>
      </c>
      <c r="I818" s="31" t="str">
        <f>VLOOKUP($A818,'SAP- FACT'!$A:$AE,3,0)</f>
        <v>Boleta</v>
      </c>
      <c r="J818" s="31" t="str">
        <f>IF(VLOOKUP($A818,'SAP- FACT'!$A:$AE,15,0)=0,"PEN","USD")</f>
        <v>PEN</v>
      </c>
      <c r="K818" s="31" t="s">
        <v>8499</v>
      </c>
      <c r="L818" s="31">
        <v>1</v>
      </c>
      <c r="M818" s="33">
        <f>IF(J818="PEN",VLOOKUP($A818,'SAP- FACT'!$A:$AE,14,0),VLOOKUP($A818,'SAP- FACT'!$A:$AE,15,0))</f>
        <v>91.8</v>
      </c>
      <c r="N818" s="31" t="str">
        <f>IF(VLOOKUP($A818,'SAP- FACT'!$A:$AE,15,0)=0,"PEN","USD")</f>
        <v>PEN</v>
      </c>
      <c r="O818" s="31" t="str">
        <f>VLOOKUP($A818,'SAP- FACT'!$A:$AE,4,0)</f>
        <v>Ecom - CONTADO / CASH - PE 5157 TEL: 987828268 CANI TABS 1116 ENVÍO Basado</v>
      </c>
    </row>
    <row r="819" spans="1:15" x14ac:dyDescent="0.2">
      <c r="A819" s="31">
        <f t="shared" si="12"/>
        <v>818</v>
      </c>
      <c r="B819" s="31" t="str">
        <f>VLOOKUP($A819,'SAP- FACT'!$A:$AE,12,0)</f>
        <v>SANCHEZ SEGUNDO</v>
      </c>
      <c r="C819" s="31" t="str">
        <f>VLOOKUP($A819,'SAP- FACT'!$A:$AE,2,0)</f>
        <v>B010-00020570</v>
      </c>
      <c r="D819" s="31" t="str">
        <f>VLOOKUP($A819,'SAP- FACT'!$A:$AE,2,0)</f>
        <v>B010-00020570</v>
      </c>
      <c r="E819" s="32">
        <v>45566</v>
      </c>
      <c r="F819" s="32">
        <f>VLOOKUP($A819,'SAP- FACT'!$A:$AE,5,0)</f>
        <v>45565</v>
      </c>
      <c r="G819" s="32">
        <f>VLOOKUP($A819,'SAP- FACT'!$A:$AE,19,0)</f>
        <v>45565</v>
      </c>
      <c r="H819" s="31" t="s">
        <v>8512</v>
      </c>
      <c r="I819" s="31" t="str">
        <f>VLOOKUP($A819,'SAP- FACT'!$A:$AE,3,0)</f>
        <v>Boleta</v>
      </c>
      <c r="J819" s="31" t="str">
        <f>IF(VLOOKUP($A819,'SAP- FACT'!$A:$AE,15,0)=0,"PEN","USD")</f>
        <v>PEN</v>
      </c>
      <c r="K819" s="31" t="s">
        <v>8499</v>
      </c>
      <c r="L819" s="31">
        <v>1</v>
      </c>
      <c r="M819" s="33">
        <f>IF(J819="PEN",VLOOKUP($A819,'SAP- FACT'!$A:$AE,14,0),VLOOKUP($A819,'SAP- FACT'!$A:$AE,15,0))</f>
        <v>92</v>
      </c>
      <c r="N819" s="31" t="str">
        <f>IF(VLOOKUP($A819,'SAP- FACT'!$A:$AE,15,0)=0,"PEN","USD")</f>
        <v>PEN</v>
      </c>
      <c r="O819" s="31" t="str">
        <f>VLOOKUP($A819,'SAP- FACT'!$A:$AE,4,0)</f>
        <v>Ecom - CONTADO / CASH - PE 5183 TEL: 902905252 RECOJO Basado en Entregas 0</v>
      </c>
    </row>
    <row r="820" spans="1:15" x14ac:dyDescent="0.2">
      <c r="A820" s="31">
        <f t="shared" si="12"/>
        <v>819</v>
      </c>
      <c r="B820" s="31" t="str">
        <f>VLOOKUP($A820,'SAP- FACT'!$A:$AE,12,0)</f>
        <v>MOSCOSO CARMEN</v>
      </c>
      <c r="C820" s="31" t="str">
        <f>VLOOKUP($A820,'SAP- FACT'!$A:$AE,2,0)</f>
        <v>B010-00019657</v>
      </c>
      <c r="D820" s="31" t="str">
        <f>VLOOKUP($A820,'SAP- FACT'!$A:$AE,2,0)</f>
        <v>B010-00019657</v>
      </c>
      <c r="E820" s="32">
        <v>45566</v>
      </c>
      <c r="F820" s="32">
        <f>VLOOKUP($A820,'SAP- FACT'!$A:$AE,5,0)</f>
        <v>45498</v>
      </c>
      <c r="G820" s="32">
        <f>VLOOKUP($A820,'SAP- FACT'!$A:$AE,19,0)</f>
        <v>45498</v>
      </c>
      <c r="H820" s="31" t="s">
        <v>8512</v>
      </c>
      <c r="I820" s="31" t="str">
        <f>VLOOKUP($A820,'SAP- FACT'!$A:$AE,3,0)</f>
        <v>Boleta</v>
      </c>
      <c r="J820" s="31" t="str">
        <f>IF(VLOOKUP($A820,'SAP- FACT'!$A:$AE,15,0)=0,"PEN","USD")</f>
        <v>PEN</v>
      </c>
      <c r="K820" s="31" t="s">
        <v>8499</v>
      </c>
      <c r="L820" s="31">
        <v>1</v>
      </c>
      <c r="M820" s="33">
        <f>IF(J820="PEN",VLOOKUP($A820,'SAP- FACT'!$A:$AE,14,0),VLOOKUP($A820,'SAP- FACT'!$A:$AE,15,0))</f>
        <v>92</v>
      </c>
      <c r="N820" s="31" t="str">
        <f>IF(VLOOKUP($A820,'SAP- FACT'!$A:$AE,15,0)=0,"PEN","USD")</f>
        <v>PEN</v>
      </c>
      <c r="O820" s="31" t="str">
        <f>VLOOKUP($A820,'SAP- FACT'!$A:$AE,4,0)</f>
        <v>Ecom - CONTADO / CASH - PE 3682 TEL: 997898070 ENVÍO Basado en Entregas 09</v>
      </c>
    </row>
    <row r="821" spans="1:15" x14ac:dyDescent="0.2">
      <c r="A821" s="31">
        <f t="shared" si="12"/>
        <v>820</v>
      </c>
      <c r="B821" s="31" t="str">
        <f>VLOOKUP($A821,'SAP- FACT'!$A:$AE,12,0)</f>
        <v>DIAZ HUERTA,STEPHANIE SHARON</v>
      </c>
      <c r="C821" s="31" t="str">
        <f>VLOOKUP($A821,'SAP- FACT'!$A:$AE,2,0)</f>
        <v>B010-00019874</v>
      </c>
      <c r="D821" s="31" t="str">
        <f>VLOOKUP($A821,'SAP- FACT'!$A:$AE,2,0)</f>
        <v>B010-00019874</v>
      </c>
      <c r="E821" s="32">
        <v>45566</v>
      </c>
      <c r="F821" s="32">
        <f>VLOOKUP($A821,'SAP- FACT'!$A:$AE,5,0)</f>
        <v>45509</v>
      </c>
      <c r="G821" s="32">
        <f>VLOOKUP($A821,'SAP- FACT'!$A:$AE,19,0)</f>
        <v>45509</v>
      </c>
      <c r="H821" s="31" t="s">
        <v>8512</v>
      </c>
      <c r="I821" s="31" t="str">
        <f>VLOOKUP($A821,'SAP- FACT'!$A:$AE,3,0)</f>
        <v>Boleta</v>
      </c>
      <c r="J821" s="31" t="str">
        <f>IF(VLOOKUP($A821,'SAP- FACT'!$A:$AE,15,0)=0,"PEN","USD")</f>
        <v>PEN</v>
      </c>
      <c r="K821" s="31" t="s">
        <v>8499</v>
      </c>
      <c r="L821" s="31">
        <v>1</v>
      </c>
      <c r="M821" s="33">
        <f>IF(J821="PEN",VLOOKUP($A821,'SAP- FACT'!$A:$AE,14,0),VLOOKUP($A821,'SAP- FACT'!$A:$AE,15,0))</f>
        <v>92.7</v>
      </c>
      <c r="N821" s="31" t="str">
        <f>IF(VLOOKUP($A821,'SAP- FACT'!$A:$AE,15,0)=0,"PEN","USD")</f>
        <v>PEN</v>
      </c>
      <c r="O821" s="31" t="str">
        <f>VLOOKUP($A821,'SAP- FACT'!$A:$AE,4,0)</f>
        <v>Falabella - CONTADO / CASH - PE 3919 FALABELLA No 2541488252 Basado en Entregas</v>
      </c>
    </row>
    <row r="822" spans="1:15" x14ac:dyDescent="0.2">
      <c r="A822" s="31">
        <f t="shared" si="12"/>
        <v>821</v>
      </c>
      <c r="B822" s="31" t="str">
        <f>VLOOKUP($A822,'SAP- FACT'!$A:$AE,12,0)</f>
        <v>CASTRO JARA,MARGARAT MURIELL</v>
      </c>
      <c r="C822" s="31" t="str">
        <f>VLOOKUP($A822,'SAP- FACT'!$A:$AE,2,0)</f>
        <v>B010-00016806</v>
      </c>
      <c r="D822" s="31" t="str">
        <f>VLOOKUP($A822,'SAP- FACT'!$A:$AE,2,0)</f>
        <v>B010-00016806</v>
      </c>
      <c r="E822" s="32">
        <v>45566</v>
      </c>
      <c r="F822" s="32">
        <f>VLOOKUP($A822,'SAP- FACT'!$A:$AE,5,0)</f>
        <v>45254</v>
      </c>
      <c r="G822" s="32">
        <f>VLOOKUP($A822,'SAP- FACT'!$A:$AE,19,0)</f>
        <v>45254</v>
      </c>
      <c r="H822" s="31" t="s">
        <v>8512</v>
      </c>
      <c r="I822" s="31" t="str">
        <f>VLOOKUP($A822,'SAP- FACT'!$A:$AE,3,0)</f>
        <v>Boleta</v>
      </c>
      <c r="J822" s="31" t="str">
        <f>IF(VLOOKUP($A822,'SAP- FACT'!$A:$AE,15,0)=0,"PEN","USD")</f>
        <v>PEN</v>
      </c>
      <c r="K822" s="31" t="s">
        <v>8499</v>
      </c>
      <c r="L822" s="31">
        <v>1</v>
      </c>
      <c r="M822" s="33">
        <f>IF(J822="PEN",VLOOKUP($A822,'SAP- FACT'!$A:$AE,14,0),VLOOKUP($A822,'SAP- FACT'!$A:$AE,15,0))</f>
        <v>92.8</v>
      </c>
      <c r="N822" s="31" t="str">
        <f>IF(VLOOKUP($A822,'SAP- FACT'!$A:$AE,15,0)=0,"PEN","USD")</f>
        <v>PEN</v>
      </c>
      <c r="O822" s="31" t="str">
        <f>VLOOKUP($A822,'SAP- FACT'!$A:$AE,4,0)</f>
        <v>Falabella - CONTADO / CASH - PE 4913 FALABELLA Basado en Entregas 09-0010-00057</v>
      </c>
    </row>
    <row r="823" spans="1:15" x14ac:dyDescent="0.2">
      <c r="A823" s="31">
        <f t="shared" si="12"/>
        <v>822</v>
      </c>
      <c r="B823" s="31" t="str">
        <f>VLOOKUP($A823,'SAP- FACT'!$A:$AE,12,0)</f>
        <v>MAROCHO VALDEZ,KAREM MARLEN</v>
      </c>
      <c r="C823" s="31" t="str">
        <f>VLOOKUP($A823,'SAP- FACT'!$A:$AE,2,0)</f>
        <v>B010-00019500</v>
      </c>
      <c r="D823" s="31" t="str">
        <f>VLOOKUP($A823,'SAP- FACT'!$A:$AE,2,0)</f>
        <v>B010-00019500</v>
      </c>
      <c r="E823" s="32">
        <v>45566</v>
      </c>
      <c r="F823" s="32">
        <f>VLOOKUP($A823,'SAP- FACT'!$A:$AE,5,0)</f>
        <v>45484</v>
      </c>
      <c r="G823" s="32">
        <f>VLOOKUP($A823,'SAP- FACT'!$A:$AE,19,0)</f>
        <v>45484</v>
      </c>
      <c r="H823" s="31" t="s">
        <v>8512</v>
      </c>
      <c r="I823" s="31" t="str">
        <f>VLOOKUP($A823,'SAP- FACT'!$A:$AE,3,0)</f>
        <v>Boleta</v>
      </c>
      <c r="J823" s="31" t="str">
        <f>IF(VLOOKUP($A823,'SAP- FACT'!$A:$AE,15,0)=0,"PEN","USD")</f>
        <v>PEN</v>
      </c>
      <c r="K823" s="31" t="s">
        <v>8499</v>
      </c>
      <c r="L823" s="31">
        <v>1</v>
      </c>
      <c r="M823" s="33">
        <f>IF(J823="PEN",VLOOKUP($A823,'SAP- FACT'!$A:$AE,14,0),VLOOKUP($A823,'SAP- FACT'!$A:$AE,15,0))</f>
        <v>93.6</v>
      </c>
      <c r="N823" s="31" t="str">
        <f>IF(VLOOKUP($A823,'SAP- FACT'!$A:$AE,15,0)=0,"PEN","USD")</f>
        <v>PEN</v>
      </c>
      <c r="O823" s="31" t="str">
        <f>VLOOKUP($A823,'SAP- FACT'!$A:$AE,4,0)</f>
        <v>Ecom - CONTADO / CASH - PE 3396 TEL: 949501188 Basado en Pedidos de client</v>
      </c>
    </row>
    <row r="824" spans="1:15" x14ac:dyDescent="0.2">
      <c r="A824" s="31">
        <f t="shared" si="12"/>
        <v>823</v>
      </c>
      <c r="B824" s="31" t="str">
        <f>VLOOKUP($A824,'SAP- FACT'!$A:$AE,12,0)</f>
        <v>ARISMENDIZ NOLE,MILAGROS X</v>
      </c>
      <c r="C824" s="31" t="str">
        <f>VLOOKUP($A824,'SAP- FACT'!$A:$AE,2,0)</f>
        <v>B010-00018612</v>
      </c>
      <c r="D824" s="31" t="str">
        <f>VLOOKUP($A824,'SAP- FACT'!$A:$AE,2,0)</f>
        <v>B010-00018612</v>
      </c>
      <c r="E824" s="32">
        <v>45566</v>
      </c>
      <c r="F824" s="32">
        <f>VLOOKUP($A824,'SAP- FACT'!$A:$AE,5,0)</f>
        <v>45406</v>
      </c>
      <c r="G824" s="32">
        <f>VLOOKUP($A824,'SAP- FACT'!$A:$AE,19,0)</f>
        <v>45406</v>
      </c>
      <c r="H824" s="31" t="s">
        <v>8512</v>
      </c>
      <c r="I824" s="31" t="str">
        <f>VLOOKUP($A824,'SAP- FACT'!$A:$AE,3,0)</f>
        <v>Boleta</v>
      </c>
      <c r="J824" s="31" t="str">
        <f>IF(VLOOKUP($A824,'SAP- FACT'!$A:$AE,15,0)=0,"PEN","USD")</f>
        <v>PEN</v>
      </c>
      <c r="K824" s="31" t="s">
        <v>8499</v>
      </c>
      <c r="L824" s="31">
        <v>1</v>
      </c>
      <c r="M824" s="33">
        <f>IF(J824="PEN",VLOOKUP($A824,'SAP- FACT'!$A:$AE,14,0),VLOOKUP($A824,'SAP- FACT'!$A:$AE,15,0))</f>
        <v>93.8</v>
      </c>
      <c r="N824" s="31" t="str">
        <f>IF(VLOOKUP($A824,'SAP- FACT'!$A:$AE,15,0)=0,"PEN","USD")</f>
        <v>PEN</v>
      </c>
      <c r="O824" s="31" t="str">
        <f>VLOOKUP($A824,'SAP- FACT'!$A:$AE,4,0)</f>
        <v>Falabella - CONTADO / CASH - PE 1936 FALABELLA Basado en Entregas 09-0010-00059</v>
      </c>
    </row>
    <row r="825" spans="1:15" x14ac:dyDescent="0.2">
      <c r="A825" s="31">
        <f t="shared" si="12"/>
        <v>824</v>
      </c>
      <c r="B825" s="31" t="str">
        <f>VLOOKUP($A825,'SAP- FACT'!$A:$AE,12,0)</f>
        <v>TRANSCOBER S.A.C</v>
      </c>
      <c r="C825" s="31" t="str">
        <f>VLOOKUP($A825,'SAP- FACT'!$A:$AE,2,0)</f>
        <v>F010-00026055</v>
      </c>
      <c r="D825" s="31" t="str">
        <f>VLOOKUP($A825,'SAP- FACT'!$A:$AE,2,0)</f>
        <v>F010-00026055</v>
      </c>
      <c r="E825" s="32">
        <v>45566</v>
      </c>
      <c r="F825" s="32">
        <f>VLOOKUP($A825,'SAP- FACT'!$A:$AE,5,0)</f>
        <v>45562</v>
      </c>
      <c r="G825" s="32">
        <f>VLOOKUP($A825,'SAP- FACT'!$A:$AE,19,0)</f>
        <v>45562</v>
      </c>
      <c r="H825" s="31" t="s">
        <v>8512</v>
      </c>
      <c r="I825" s="31" t="str">
        <f>VLOOKUP($A825,'SAP- FACT'!$A:$AE,3,0)</f>
        <v>Factura</v>
      </c>
      <c r="J825" s="31" t="str">
        <f>IF(VLOOKUP($A825,'SAP- FACT'!$A:$AE,15,0)=0,"PEN","USD")</f>
        <v>PEN</v>
      </c>
      <c r="K825" s="31" t="s">
        <v>8499</v>
      </c>
      <c r="L825" s="31">
        <v>1</v>
      </c>
      <c r="M825" s="33">
        <f>IF(J825="PEN",VLOOKUP($A825,'SAP- FACT'!$A:$AE,14,0),VLOOKUP($A825,'SAP- FACT'!$A:$AE,15,0))</f>
        <v>93.88</v>
      </c>
      <c r="N825" s="31" t="str">
        <f>IF(VLOOKUP($A825,'SAP- FACT'!$A:$AE,15,0)=0,"PEN","USD")</f>
        <v>PEN</v>
      </c>
      <c r="O825" s="31" t="str">
        <f>VLOOKUP($A825,'SAP- FACT'!$A:$AE,4,0)</f>
        <v>Venta Asistida - CONTADO / CASH - Facturas clientes - C20520601768</v>
      </c>
    </row>
    <row r="826" spans="1:15" x14ac:dyDescent="0.2">
      <c r="A826" s="31">
        <f t="shared" si="12"/>
        <v>825</v>
      </c>
      <c r="B826" s="31" t="str">
        <f>VLOOKUP($A826,'SAP- FACT'!$A:$AE,12,0)</f>
        <v>RIOJA SALDIVAR,DIANA CECILIA LUCIA</v>
      </c>
      <c r="C826" s="31" t="str">
        <f>VLOOKUP($A826,'SAP- FACT'!$A:$AE,2,0)</f>
        <v>B010-00020376</v>
      </c>
      <c r="D826" s="31" t="str">
        <f>VLOOKUP($A826,'SAP- FACT'!$A:$AE,2,0)</f>
        <v>B010-00020376</v>
      </c>
      <c r="E826" s="32">
        <v>45566</v>
      </c>
      <c r="F826" s="32">
        <f>VLOOKUP($A826,'SAP- FACT'!$A:$AE,5,0)</f>
        <v>45547</v>
      </c>
      <c r="G826" s="32">
        <f>VLOOKUP($A826,'SAP- FACT'!$A:$AE,19,0)</f>
        <v>45577</v>
      </c>
      <c r="H826" s="31" t="s">
        <v>8512</v>
      </c>
      <c r="I826" s="31" t="str">
        <f>VLOOKUP($A826,'SAP- FACT'!$A:$AE,3,0)</f>
        <v>Boleta</v>
      </c>
      <c r="J826" s="31" t="str">
        <f>IF(VLOOKUP($A826,'SAP- FACT'!$A:$AE,15,0)=0,"PEN","USD")</f>
        <v>PEN</v>
      </c>
      <c r="K826" s="31" t="s">
        <v>8499</v>
      </c>
      <c r="L826" s="31">
        <v>1</v>
      </c>
      <c r="M826" s="33">
        <f>IF(J826="PEN",VLOOKUP($A826,'SAP- FACT'!$A:$AE,14,0),VLOOKUP($A826,'SAP- FACT'!$A:$AE,15,0))</f>
        <v>94.4</v>
      </c>
      <c r="N826" s="31" t="str">
        <f>IF(VLOOKUP($A826,'SAP- FACT'!$A:$AE,15,0)=0,"PEN","USD")</f>
        <v>PEN</v>
      </c>
      <c r="O826" s="31" t="str">
        <f>VLOOKUP($A826,'SAP- FACT'!$A:$AE,4,0)</f>
        <v>Nacional - CREDITO 30 DIAS / CREDIT 30 DAYS - PE 4770 Basado en Entregas 09-T010-00001329.</v>
      </c>
    </row>
    <row r="827" spans="1:15" x14ac:dyDescent="0.2">
      <c r="A827" s="31">
        <f t="shared" si="12"/>
        <v>826</v>
      </c>
      <c r="B827" s="31" t="str">
        <f>VLOOKUP($A827,'SAP- FACT'!$A:$AE,12,0)</f>
        <v>CATERIANO CABEZAS,MARIA PATRICIA</v>
      </c>
      <c r="C827" s="31" t="str">
        <f>VLOOKUP($A827,'SAP- FACT'!$A:$AE,2,0)</f>
        <v>B010-00020212</v>
      </c>
      <c r="D827" s="31" t="str">
        <f>VLOOKUP($A827,'SAP- FACT'!$A:$AE,2,0)</f>
        <v>B010-00020212</v>
      </c>
      <c r="E827" s="32">
        <v>45566</v>
      </c>
      <c r="F827" s="32">
        <f>VLOOKUP($A827,'SAP- FACT'!$A:$AE,5,0)</f>
        <v>45532</v>
      </c>
      <c r="G827" s="32">
        <f>VLOOKUP($A827,'SAP- FACT'!$A:$AE,19,0)</f>
        <v>45532</v>
      </c>
      <c r="H827" s="31" t="s">
        <v>8512</v>
      </c>
      <c r="I827" s="31" t="str">
        <f>VLOOKUP($A827,'SAP- FACT'!$A:$AE,3,0)</f>
        <v>Boleta</v>
      </c>
      <c r="J827" s="31" t="str">
        <f>IF(VLOOKUP($A827,'SAP- FACT'!$A:$AE,15,0)=0,"PEN","USD")</f>
        <v>PEN</v>
      </c>
      <c r="K827" s="31" t="s">
        <v>8499</v>
      </c>
      <c r="L827" s="31">
        <v>1</v>
      </c>
      <c r="M827" s="33">
        <f>IF(J827="PEN",VLOOKUP($A827,'SAP- FACT'!$A:$AE,14,0),VLOOKUP($A827,'SAP- FACT'!$A:$AE,15,0))</f>
        <v>94.8</v>
      </c>
      <c r="N827" s="31" t="str">
        <f>IF(VLOOKUP($A827,'SAP- FACT'!$A:$AE,15,0)=0,"PEN","USD")</f>
        <v>PEN</v>
      </c>
      <c r="O827" s="31" t="str">
        <f>VLOOKUP($A827,'SAP- FACT'!$A:$AE,4,0)</f>
        <v>Promart - Intercorp - CONTADO / CASH - PE 4480 PROMART 1457617878055-01 Basado en Entrega</v>
      </c>
    </row>
    <row r="828" spans="1:15" x14ac:dyDescent="0.2">
      <c r="A828" s="31">
        <f t="shared" si="12"/>
        <v>827</v>
      </c>
      <c r="B828" s="31" t="str">
        <f>VLOOKUP($A828,'SAP- FACT'!$A:$AE,12,0)</f>
        <v>RIVERA ZEVALLOS JOHANA LISBETH</v>
      </c>
      <c r="C828" s="31" t="str">
        <f>VLOOKUP($A828,'SAP- FACT'!$A:$AE,2,0)</f>
        <v>B010-00018243</v>
      </c>
      <c r="D828" s="31" t="str">
        <f>VLOOKUP($A828,'SAP- FACT'!$A:$AE,2,0)</f>
        <v>B010-00018243</v>
      </c>
      <c r="E828" s="32">
        <v>45566</v>
      </c>
      <c r="F828" s="32">
        <f>VLOOKUP($A828,'SAP- FACT'!$A:$AE,5,0)</f>
        <v>45371</v>
      </c>
      <c r="G828" s="32">
        <f>VLOOKUP($A828,'SAP- FACT'!$A:$AE,19,0)</f>
        <v>45371</v>
      </c>
      <c r="H828" s="31" t="s">
        <v>8512</v>
      </c>
      <c r="I828" s="31" t="str">
        <f>VLOOKUP($A828,'SAP- FACT'!$A:$AE,3,0)</f>
        <v>Boleta</v>
      </c>
      <c r="J828" s="31" t="str">
        <f>IF(VLOOKUP($A828,'SAP- FACT'!$A:$AE,15,0)=0,"PEN","USD")</f>
        <v>PEN</v>
      </c>
      <c r="K828" s="31" t="s">
        <v>8499</v>
      </c>
      <c r="L828" s="31">
        <v>1</v>
      </c>
      <c r="M828" s="33">
        <f>IF(J828="PEN",VLOOKUP($A828,'SAP- FACT'!$A:$AE,14,0),VLOOKUP($A828,'SAP- FACT'!$A:$AE,15,0))</f>
        <v>95.05</v>
      </c>
      <c r="N828" s="31" t="str">
        <f>IF(VLOOKUP($A828,'SAP- FACT'!$A:$AE,15,0)=0,"PEN","USD")</f>
        <v>PEN</v>
      </c>
      <c r="O828" s="31" t="str">
        <f>VLOOKUP($A828,'SAP- FACT'!$A:$AE,4,0)</f>
        <v>Ecom - CONTADO / CASH - PE 1296 TEL: 964298771 Basado en Pedidos de client</v>
      </c>
    </row>
    <row r="829" spans="1:15" x14ac:dyDescent="0.2">
      <c r="A829" s="31">
        <f t="shared" si="12"/>
        <v>828</v>
      </c>
      <c r="B829" s="31" t="str">
        <f>VLOOKUP($A829,'SAP- FACT'!$A:$AE,12,0)</f>
        <v>BECERRA SALDAÑA,EDUARDO ANDREE</v>
      </c>
      <c r="C829" s="31" t="str">
        <f>VLOOKUP($A829,'SAP- FACT'!$A:$AE,2,0)</f>
        <v>B010-00016756</v>
      </c>
      <c r="D829" s="31" t="str">
        <f>VLOOKUP($A829,'SAP- FACT'!$A:$AE,2,0)</f>
        <v>B010-00016756</v>
      </c>
      <c r="E829" s="32">
        <v>45566</v>
      </c>
      <c r="F829" s="32">
        <f>VLOOKUP($A829,'SAP- FACT'!$A:$AE,5,0)</f>
        <v>45247</v>
      </c>
      <c r="G829" s="32">
        <f>VLOOKUP($A829,'SAP- FACT'!$A:$AE,19,0)</f>
        <v>45247</v>
      </c>
      <c r="H829" s="31" t="s">
        <v>8512</v>
      </c>
      <c r="I829" s="31" t="str">
        <f>VLOOKUP($A829,'SAP- FACT'!$A:$AE,3,0)</f>
        <v>Boleta</v>
      </c>
      <c r="J829" s="31" t="str">
        <f>IF(VLOOKUP($A829,'SAP- FACT'!$A:$AE,15,0)=0,"PEN","USD")</f>
        <v>PEN</v>
      </c>
      <c r="K829" s="31" t="s">
        <v>8499</v>
      </c>
      <c r="L829" s="31">
        <v>1</v>
      </c>
      <c r="M829" s="33">
        <f>IF(J829="PEN",VLOOKUP($A829,'SAP- FACT'!$A:$AE,14,0),VLOOKUP($A829,'SAP- FACT'!$A:$AE,15,0))</f>
        <v>95.4</v>
      </c>
      <c r="N829" s="31" t="str">
        <f>IF(VLOOKUP($A829,'SAP- FACT'!$A:$AE,15,0)=0,"PEN","USD")</f>
        <v>PEN</v>
      </c>
      <c r="O829" s="31" t="str">
        <f>VLOOKUP($A829,'SAP- FACT'!$A:$AE,4,0)</f>
        <v>Falabella - CONTADO / CASH - PE 4814 FALABELLA Basado en Entregas 09-0010-00057</v>
      </c>
    </row>
    <row r="830" spans="1:15" x14ac:dyDescent="0.2">
      <c r="A830" s="31">
        <f t="shared" si="12"/>
        <v>829</v>
      </c>
      <c r="B830" s="31" t="str">
        <f>VLOOKUP($A830,'SAP- FACT'!$A:$AE,12,0)</f>
        <v>DEL RIO CHILLCCE,ANGIE MAITE</v>
      </c>
      <c r="C830" s="31" t="str">
        <f>VLOOKUP($A830,'SAP- FACT'!$A:$AE,2,0)</f>
        <v>B010-00018587</v>
      </c>
      <c r="D830" s="31" t="str">
        <f>VLOOKUP($A830,'SAP- FACT'!$A:$AE,2,0)</f>
        <v>B010-00018587</v>
      </c>
      <c r="E830" s="32">
        <v>45566</v>
      </c>
      <c r="F830" s="32">
        <f>VLOOKUP($A830,'SAP- FACT'!$A:$AE,5,0)</f>
        <v>45405</v>
      </c>
      <c r="G830" s="32">
        <f>VLOOKUP($A830,'SAP- FACT'!$A:$AE,19,0)</f>
        <v>45405</v>
      </c>
      <c r="H830" s="31" t="s">
        <v>8512</v>
      </c>
      <c r="I830" s="31" t="str">
        <f>VLOOKUP($A830,'SAP- FACT'!$A:$AE,3,0)</f>
        <v>Boleta</v>
      </c>
      <c r="J830" s="31" t="str">
        <f>IF(VLOOKUP($A830,'SAP- FACT'!$A:$AE,15,0)=0,"PEN","USD")</f>
        <v>PEN</v>
      </c>
      <c r="K830" s="31" t="s">
        <v>8499</v>
      </c>
      <c r="L830" s="31">
        <v>1</v>
      </c>
      <c r="M830" s="33">
        <f>IF(J830="PEN",VLOOKUP($A830,'SAP- FACT'!$A:$AE,14,0),VLOOKUP($A830,'SAP- FACT'!$A:$AE,15,0))</f>
        <v>95.45</v>
      </c>
      <c r="N830" s="31" t="str">
        <f>IF(VLOOKUP($A830,'SAP- FACT'!$A:$AE,15,0)=0,"PEN","USD")</f>
        <v>PEN</v>
      </c>
      <c r="O830" s="31" t="str">
        <f>VLOOKUP($A830,'SAP- FACT'!$A:$AE,4,0)</f>
        <v>Oechsle - Intercorp - CONTADO / CASH - PE 1865 OESCHLE Basado en Entregas 09-0010-0005992</v>
      </c>
    </row>
    <row r="831" spans="1:15" x14ac:dyDescent="0.2">
      <c r="A831" s="31">
        <f t="shared" si="12"/>
        <v>830</v>
      </c>
      <c r="B831" s="31" t="str">
        <f>VLOOKUP($A831,'SAP- FACT'!$A:$AE,12,0)</f>
        <v>SILVA ACUÑA,MARCE X</v>
      </c>
      <c r="C831" s="31" t="str">
        <f>VLOOKUP($A831,'SAP- FACT'!$A:$AE,2,0)</f>
        <v>B010-00016772</v>
      </c>
      <c r="D831" s="31" t="str">
        <f>VLOOKUP($A831,'SAP- FACT'!$A:$AE,2,0)</f>
        <v>B010-00016772</v>
      </c>
      <c r="E831" s="32">
        <v>45566</v>
      </c>
      <c r="F831" s="32">
        <f>VLOOKUP($A831,'SAP- FACT'!$A:$AE,5,0)</f>
        <v>45250</v>
      </c>
      <c r="G831" s="32">
        <f>VLOOKUP($A831,'SAP- FACT'!$A:$AE,19,0)</f>
        <v>45250</v>
      </c>
      <c r="H831" s="31" t="s">
        <v>8512</v>
      </c>
      <c r="I831" s="31" t="str">
        <f>VLOOKUP($A831,'SAP- FACT'!$A:$AE,3,0)</f>
        <v>Boleta</v>
      </c>
      <c r="J831" s="31" t="str">
        <f>IF(VLOOKUP($A831,'SAP- FACT'!$A:$AE,15,0)=0,"PEN","USD")</f>
        <v>PEN</v>
      </c>
      <c r="K831" s="31" t="s">
        <v>8499</v>
      </c>
      <c r="L831" s="31">
        <v>1</v>
      </c>
      <c r="M831" s="33">
        <f>IF(J831="PEN",VLOOKUP($A831,'SAP- FACT'!$A:$AE,14,0),VLOOKUP($A831,'SAP- FACT'!$A:$AE,15,0))</f>
        <v>95.8</v>
      </c>
      <c r="N831" s="31" t="str">
        <f>IF(VLOOKUP($A831,'SAP- FACT'!$A:$AE,15,0)=0,"PEN","USD")</f>
        <v>PEN</v>
      </c>
      <c r="O831" s="31" t="str">
        <f>VLOOKUP($A831,'SAP- FACT'!$A:$AE,4,0)</f>
        <v>Falabella - CONTADO / CASH - PE 4836 FALABELLA Basado en Entregas 09-0010-00057</v>
      </c>
    </row>
    <row r="832" spans="1:15" x14ac:dyDescent="0.2">
      <c r="A832" s="31">
        <f t="shared" si="12"/>
        <v>831</v>
      </c>
      <c r="B832" s="31" t="str">
        <f>VLOOKUP($A832,'SAP- FACT'!$A:$AE,12,0)</f>
        <v>DEL RIO CHILLCCE,ANGIE MAITE</v>
      </c>
      <c r="C832" s="31" t="str">
        <f>VLOOKUP($A832,'SAP- FACT'!$A:$AE,2,0)</f>
        <v>B010-00019309</v>
      </c>
      <c r="D832" s="31" t="str">
        <f>VLOOKUP($A832,'SAP- FACT'!$A:$AE,2,0)</f>
        <v>B010-00019309</v>
      </c>
      <c r="E832" s="32">
        <v>45566</v>
      </c>
      <c r="F832" s="32">
        <f>VLOOKUP($A832,'SAP- FACT'!$A:$AE,5,0)</f>
        <v>45461</v>
      </c>
      <c r="G832" s="32">
        <f>VLOOKUP($A832,'SAP- FACT'!$A:$AE,19,0)</f>
        <v>45461</v>
      </c>
      <c r="H832" s="31" t="s">
        <v>8512</v>
      </c>
      <c r="I832" s="31" t="str">
        <f>VLOOKUP($A832,'SAP- FACT'!$A:$AE,3,0)</f>
        <v>Boleta</v>
      </c>
      <c r="J832" s="31" t="str">
        <f>IF(VLOOKUP($A832,'SAP- FACT'!$A:$AE,15,0)=0,"PEN","USD")</f>
        <v>PEN</v>
      </c>
      <c r="K832" s="31" t="s">
        <v>8499</v>
      </c>
      <c r="L832" s="31">
        <v>1</v>
      </c>
      <c r="M832" s="33">
        <f>IF(J832="PEN",VLOOKUP($A832,'SAP- FACT'!$A:$AE,14,0),VLOOKUP($A832,'SAP- FACT'!$A:$AE,15,0))</f>
        <v>96.23</v>
      </c>
      <c r="N832" s="31" t="str">
        <f>IF(VLOOKUP($A832,'SAP- FACT'!$A:$AE,15,0)=0,"PEN","USD")</f>
        <v>PEN</v>
      </c>
      <c r="O832" s="31" t="str">
        <f>VLOOKUP($A832,'SAP- FACT'!$A:$AE,4,0)</f>
        <v>Ecom - CONTADO / CASH - PE 2983 TEL: 920186556 Basado en Pedidos de client</v>
      </c>
    </row>
    <row r="833" spans="1:15" x14ac:dyDescent="0.2">
      <c r="A833" s="31">
        <f t="shared" si="12"/>
        <v>832</v>
      </c>
      <c r="B833" s="31" t="str">
        <f>VLOOKUP($A833,'SAP- FACT'!$A:$AE,12,0)</f>
        <v>FLORES QUINTANA LUI</v>
      </c>
      <c r="C833" s="31" t="str">
        <f>VLOOKUP($A833,'SAP- FACT'!$A:$AE,2,0)</f>
        <v>B010-00019618</v>
      </c>
      <c r="D833" s="31" t="str">
        <f>VLOOKUP($A833,'SAP- FACT'!$A:$AE,2,0)</f>
        <v>B010-00019618</v>
      </c>
      <c r="E833" s="32">
        <v>45566</v>
      </c>
      <c r="F833" s="32">
        <f>VLOOKUP($A833,'SAP- FACT'!$A:$AE,5,0)</f>
        <v>45492</v>
      </c>
      <c r="G833" s="32">
        <f>VLOOKUP($A833,'SAP- FACT'!$A:$AE,19,0)</f>
        <v>45492</v>
      </c>
      <c r="H833" s="31" t="s">
        <v>8512</v>
      </c>
      <c r="I833" s="31" t="str">
        <f>VLOOKUP($A833,'SAP- FACT'!$A:$AE,3,0)</f>
        <v>Boleta</v>
      </c>
      <c r="J833" s="31" t="str">
        <f>IF(VLOOKUP($A833,'SAP- FACT'!$A:$AE,15,0)=0,"PEN","USD")</f>
        <v>PEN</v>
      </c>
      <c r="K833" s="31" t="s">
        <v>8499</v>
      </c>
      <c r="L833" s="31">
        <v>1</v>
      </c>
      <c r="M833" s="33">
        <f>IF(J833="PEN",VLOOKUP($A833,'SAP- FACT'!$A:$AE,14,0),VLOOKUP($A833,'SAP- FACT'!$A:$AE,15,0))</f>
        <v>96.3</v>
      </c>
      <c r="N833" s="31" t="str">
        <f>IF(VLOOKUP($A833,'SAP- FACT'!$A:$AE,15,0)=0,"PEN","USD")</f>
        <v>PEN</v>
      </c>
      <c r="O833" s="31" t="str">
        <f>VLOOKUP($A833,'SAP- FACT'!$A:$AE,4,0)</f>
        <v>Ecom - CONTADO / CASH - PE 3619 TEL: 997950666 RECOJO Basado en Entregas 0</v>
      </c>
    </row>
    <row r="834" spans="1:15" x14ac:dyDescent="0.2">
      <c r="A834" s="31">
        <f t="shared" si="12"/>
        <v>833</v>
      </c>
      <c r="B834" s="31" t="str">
        <f>VLOOKUP($A834,'SAP- FACT'!$A:$AE,12,0)</f>
        <v>MACIAS ARDITTO,ALVARO ANDRES</v>
      </c>
      <c r="C834" s="31" t="str">
        <f>VLOOKUP($A834,'SAP- FACT'!$A:$AE,2,0)</f>
        <v>B010-00019895</v>
      </c>
      <c r="D834" s="31" t="str">
        <f>VLOOKUP($A834,'SAP- FACT'!$A:$AE,2,0)</f>
        <v>B010-00019895</v>
      </c>
      <c r="E834" s="32">
        <v>45566</v>
      </c>
      <c r="F834" s="32">
        <f>VLOOKUP($A834,'SAP- FACT'!$A:$AE,5,0)</f>
        <v>45511</v>
      </c>
      <c r="G834" s="32">
        <f>VLOOKUP($A834,'SAP- FACT'!$A:$AE,19,0)</f>
        <v>45511</v>
      </c>
      <c r="H834" s="31" t="s">
        <v>8512</v>
      </c>
      <c r="I834" s="31" t="str">
        <f>VLOOKUP($A834,'SAP- FACT'!$A:$AE,3,0)</f>
        <v>Boleta</v>
      </c>
      <c r="J834" s="31" t="str">
        <f>IF(VLOOKUP($A834,'SAP- FACT'!$A:$AE,15,0)=0,"PEN","USD")</f>
        <v>PEN</v>
      </c>
      <c r="K834" s="31" t="s">
        <v>8499</v>
      </c>
      <c r="L834" s="31">
        <v>1</v>
      </c>
      <c r="M834" s="33">
        <f>IF(J834="PEN",VLOOKUP($A834,'SAP- FACT'!$A:$AE,14,0),VLOOKUP($A834,'SAP- FACT'!$A:$AE,15,0))</f>
        <v>96.49</v>
      </c>
      <c r="N834" s="31" t="str">
        <f>IF(VLOOKUP($A834,'SAP- FACT'!$A:$AE,15,0)=0,"PEN","USD")</f>
        <v>PEN</v>
      </c>
      <c r="O834" s="31" t="str">
        <f>VLOOKUP($A834,'SAP- FACT'!$A:$AE,4,0)</f>
        <v>Ecom - CONTADO / CASH - PE 3948 TEL: 999119910 ENVÍO Basado en Entregas 09</v>
      </c>
    </row>
    <row r="835" spans="1:15" x14ac:dyDescent="0.2">
      <c r="A835" s="31">
        <f t="shared" ref="A835:A898" si="13">ROW()-1</f>
        <v>834</v>
      </c>
      <c r="B835" s="31" t="str">
        <f>VLOOKUP($A835,'SAP- FACT'!$A:$AE,12,0)</f>
        <v>PONCE CARVO,GLADYS CECILIA</v>
      </c>
      <c r="C835" s="31" t="str">
        <f>VLOOKUP($A835,'SAP- FACT'!$A:$AE,2,0)</f>
        <v>B010-00018380</v>
      </c>
      <c r="D835" s="31" t="str">
        <f>VLOOKUP($A835,'SAP- FACT'!$A:$AE,2,0)</f>
        <v>B010-00018380</v>
      </c>
      <c r="E835" s="32">
        <v>45566</v>
      </c>
      <c r="F835" s="32">
        <f>VLOOKUP($A835,'SAP- FACT'!$A:$AE,5,0)</f>
        <v>45384</v>
      </c>
      <c r="G835" s="32">
        <f>VLOOKUP($A835,'SAP- FACT'!$A:$AE,19,0)</f>
        <v>45384</v>
      </c>
      <c r="H835" s="31" t="s">
        <v>8512</v>
      </c>
      <c r="I835" s="31" t="str">
        <f>VLOOKUP($A835,'SAP- FACT'!$A:$AE,3,0)</f>
        <v>Boleta</v>
      </c>
      <c r="J835" s="31" t="str">
        <f>IF(VLOOKUP($A835,'SAP- FACT'!$A:$AE,15,0)=0,"PEN","USD")</f>
        <v>PEN</v>
      </c>
      <c r="K835" s="31" t="s">
        <v>8499</v>
      </c>
      <c r="L835" s="31">
        <v>1</v>
      </c>
      <c r="M835" s="33">
        <f>IF(J835="PEN",VLOOKUP($A835,'SAP- FACT'!$A:$AE,14,0),VLOOKUP($A835,'SAP- FACT'!$A:$AE,15,0))</f>
        <v>97</v>
      </c>
      <c r="N835" s="31" t="str">
        <f>IF(VLOOKUP($A835,'SAP- FACT'!$A:$AE,15,0)=0,"PEN","USD")</f>
        <v>PEN</v>
      </c>
      <c r="O835" s="31" t="str">
        <f>VLOOKUP($A835,'SAP- FACT'!$A:$AE,4,0)</f>
        <v>Ecom - CONTADO / CASH - PE 1498 TEL: 995267800 Basado en Entregas 09-0010-</v>
      </c>
    </row>
    <row r="836" spans="1:15" x14ac:dyDescent="0.2">
      <c r="A836" s="31">
        <f t="shared" si="13"/>
        <v>835</v>
      </c>
      <c r="B836" s="31" t="str">
        <f>VLOOKUP($A836,'SAP- FACT'!$A:$AE,12,0)</f>
        <v>VASQUEZ GONZALES,ENRIQUE</v>
      </c>
      <c r="C836" s="31" t="str">
        <f>VLOOKUP($A836,'SAP- FACT'!$A:$AE,2,0)</f>
        <v>B010-00020183</v>
      </c>
      <c r="D836" s="31" t="str">
        <f>VLOOKUP($A836,'SAP- FACT'!$A:$AE,2,0)</f>
        <v>B010-00020183</v>
      </c>
      <c r="E836" s="32">
        <v>45566</v>
      </c>
      <c r="F836" s="32">
        <f>VLOOKUP($A836,'SAP- FACT'!$A:$AE,5,0)</f>
        <v>45530</v>
      </c>
      <c r="G836" s="32">
        <f>VLOOKUP($A836,'SAP- FACT'!$A:$AE,19,0)</f>
        <v>45560</v>
      </c>
      <c r="H836" s="31" t="s">
        <v>8512</v>
      </c>
      <c r="I836" s="31" t="str">
        <f>VLOOKUP($A836,'SAP- FACT'!$A:$AE,3,0)</f>
        <v>Boleta</v>
      </c>
      <c r="J836" s="31" t="str">
        <f>IF(VLOOKUP($A836,'SAP- FACT'!$A:$AE,15,0)=0,"PEN","USD")</f>
        <v>PEN</v>
      </c>
      <c r="K836" s="31" t="s">
        <v>8499</v>
      </c>
      <c r="L836" s="31">
        <v>1</v>
      </c>
      <c r="M836" s="33">
        <f>IF(J836="PEN",VLOOKUP($A836,'SAP- FACT'!$A:$AE,14,0),VLOOKUP($A836,'SAP- FACT'!$A:$AE,15,0))</f>
        <v>97.35</v>
      </c>
      <c r="N836" s="31" t="str">
        <f>IF(VLOOKUP($A836,'SAP- FACT'!$A:$AE,15,0)=0,"PEN","USD")</f>
        <v>PEN</v>
      </c>
      <c r="O836" s="31" t="str">
        <f>VLOOKUP($A836,'SAP- FACT'!$A:$AE,4,0)</f>
        <v>Nacional - CREDITO 30 DIAS / CREDIT 30 DAYS - PE 4425 Basado en Entregas 09-T010-00001016.</v>
      </c>
    </row>
    <row r="837" spans="1:15" x14ac:dyDescent="0.2">
      <c r="A837" s="31">
        <f t="shared" si="13"/>
        <v>836</v>
      </c>
      <c r="B837" s="31" t="str">
        <f>VLOOKUP($A837,'SAP- FACT'!$A:$AE,12,0)</f>
        <v>CACERES CABRERA,ADRIAN MARTIN</v>
      </c>
      <c r="C837" s="31" t="str">
        <f>VLOOKUP($A837,'SAP- FACT'!$A:$AE,2,0)</f>
        <v>B010-00020233</v>
      </c>
      <c r="D837" s="31" t="str">
        <f>VLOOKUP($A837,'SAP- FACT'!$A:$AE,2,0)</f>
        <v>B010-00020233</v>
      </c>
      <c r="E837" s="32">
        <v>45566</v>
      </c>
      <c r="F837" s="32">
        <f>VLOOKUP($A837,'SAP- FACT'!$A:$AE,5,0)</f>
        <v>45533</v>
      </c>
      <c r="G837" s="32">
        <f>VLOOKUP($A837,'SAP- FACT'!$A:$AE,19,0)</f>
        <v>45533</v>
      </c>
      <c r="H837" s="31" t="s">
        <v>8512</v>
      </c>
      <c r="I837" s="31" t="str">
        <f>VLOOKUP($A837,'SAP- FACT'!$A:$AE,3,0)</f>
        <v>Boleta</v>
      </c>
      <c r="J837" s="31" t="str">
        <f>IF(VLOOKUP($A837,'SAP- FACT'!$A:$AE,15,0)=0,"PEN","USD")</f>
        <v>PEN</v>
      </c>
      <c r="K837" s="31" t="s">
        <v>8499</v>
      </c>
      <c r="L837" s="31">
        <v>1</v>
      </c>
      <c r="M837" s="33">
        <f>IF(J837="PEN",VLOOKUP($A837,'SAP- FACT'!$A:$AE,14,0),VLOOKUP($A837,'SAP- FACT'!$A:$AE,15,0))</f>
        <v>97.75</v>
      </c>
      <c r="N837" s="31" t="str">
        <f>IF(VLOOKUP($A837,'SAP- FACT'!$A:$AE,15,0)=0,"PEN","USD")</f>
        <v>PEN</v>
      </c>
      <c r="O837" s="31" t="str">
        <f>VLOOKUP($A837,'SAP- FACT'!$A:$AE,4,0)</f>
        <v>Ripley - CONTADO / CASH - PE 4520 RIPLEY n.º 6787770701-A Basado en Entregas</v>
      </c>
    </row>
    <row r="838" spans="1:15" x14ac:dyDescent="0.2">
      <c r="A838" s="31">
        <f t="shared" si="13"/>
        <v>837</v>
      </c>
      <c r="B838" s="31" t="str">
        <f>VLOOKUP($A838,'SAP- FACT'!$A:$AE,12,0)</f>
        <v>SALDARRIAGA RHOR,MARCIA ANDREA</v>
      </c>
      <c r="C838" s="31" t="str">
        <f>VLOOKUP($A838,'SAP- FACT'!$A:$AE,2,0)</f>
        <v>B010-00020550</v>
      </c>
      <c r="D838" s="31" t="str">
        <f>VLOOKUP($A838,'SAP- FACT'!$A:$AE,2,0)</f>
        <v>B010-00020550</v>
      </c>
      <c r="E838" s="32">
        <v>45566</v>
      </c>
      <c r="F838" s="32">
        <f>VLOOKUP($A838,'SAP- FACT'!$A:$AE,5,0)</f>
        <v>45565</v>
      </c>
      <c r="G838" s="32">
        <f>VLOOKUP($A838,'SAP- FACT'!$A:$AE,19,0)</f>
        <v>45565</v>
      </c>
      <c r="H838" s="31" t="s">
        <v>8512</v>
      </c>
      <c r="I838" s="31" t="str">
        <f>VLOOKUP($A838,'SAP- FACT'!$A:$AE,3,0)</f>
        <v>Boleta</v>
      </c>
      <c r="J838" s="31" t="str">
        <f>IF(VLOOKUP($A838,'SAP- FACT'!$A:$AE,15,0)=0,"PEN","USD")</f>
        <v>PEN</v>
      </c>
      <c r="K838" s="31" t="s">
        <v>8499</v>
      </c>
      <c r="L838" s="31">
        <v>1</v>
      </c>
      <c r="M838" s="33">
        <f>IF(J838="PEN",VLOOKUP($A838,'SAP- FACT'!$A:$AE,14,0),VLOOKUP($A838,'SAP- FACT'!$A:$AE,15,0))</f>
        <v>98.09</v>
      </c>
      <c r="N838" s="31" t="str">
        <f>IF(VLOOKUP($A838,'SAP- FACT'!$A:$AE,15,0)=0,"PEN","USD")</f>
        <v>PEN</v>
      </c>
      <c r="O838" s="31" t="str">
        <f>VLOOKUP($A838,'SAP- FACT'!$A:$AE,4,0)</f>
        <v>Falabella - CONTADO / CASH - PE 5158 FALABELLA No 2585246881 Basado en Entregas</v>
      </c>
    </row>
    <row r="839" spans="1:15" x14ac:dyDescent="0.2">
      <c r="A839" s="31">
        <f t="shared" si="13"/>
        <v>838</v>
      </c>
      <c r="B839" s="31" t="str">
        <f>VLOOKUP($A839,'SAP- FACT'!$A:$AE,12,0)</f>
        <v>QUIROZ HERRERA JOSELYN</v>
      </c>
      <c r="C839" s="31" t="str">
        <f>VLOOKUP($A839,'SAP- FACT'!$A:$AE,2,0)</f>
        <v>B010-00019540</v>
      </c>
      <c r="D839" s="31" t="str">
        <f>VLOOKUP($A839,'SAP- FACT'!$A:$AE,2,0)</f>
        <v>B010-00019540</v>
      </c>
      <c r="E839" s="32">
        <v>45566</v>
      </c>
      <c r="F839" s="32">
        <f>VLOOKUP($A839,'SAP- FACT'!$A:$AE,5,0)</f>
        <v>45488</v>
      </c>
      <c r="G839" s="32">
        <f>VLOOKUP($A839,'SAP- FACT'!$A:$AE,19,0)</f>
        <v>45488</v>
      </c>
      <c r="H839" s="31" t="s">
        <v>8512</v>
      </c>
      <c r="I839" s="31" t="str">
        <f>VLOOKUP($A839,'SAP- FACT'!$A:$AE,3,0)</f>
        <v>Boleta</v>
      </c>
      <c r="J839" s="31" t="str">
        <f>IF(VLOOKUP($A839,'SAP- FACT'!$A:$AE,15,0)=0,"PEN","USD")</f>
        <v>PEN</v>
      </c>
      <c r="K839" s="31" t="s">
        <v>8499</v>
      </c>
      <c r="L839" s="31">
        <v>1</v>
      </c>
      <c r="M839" s="33">
        <f>IF(J839="PEN",VLOOKUP($A839,'SAP- FACT'!$A:$AE,14,0),VLOOKUP($A839,'SAP- FACT'!$A:$AE,15,0))</f>
        <v>98.83</v>
      </c>
      <c r="N839" s="31" t="str">
        <f>IF(VLOOKUP($A839,'SAP- FACT'!$A:$AE,15,0)=0,"PEN","USD")</f>
        <v>PEN</v>
      </c>
      <c r="O839" s="31" t="str">
        <f>VLOOKUP($A839,'SAP- FACT'!$A:$AE,4,0)</f>
        <v>Ecom - CONTADO / CASH - PE 3456 TEL: 936639543 ENVÍO Basado en Pedidos de</v>
      </c>
    </row>
    <row r="840" spans="1:15" x14ac:dyDescent="0.2">
      <c r="A840" s="31">
        <f t="shared" si="13"/>
        <v>839</v>
      </c>
      <c r="B840" s="31" t="str">
        <f>VLOOKUP($A840,'SAP- FACT'!$A:$AE,12,0)</f>
        <v>CUBAS JESSICA</v>
      </c>
      <c r="C840" s="31" t="str">
        <f>VLOOKUP($A840,'SAP- FACT'!$A:$AE,2,0)</f>
        <v>B010-00019664</v>
      </c>
      <c r="D840" s="31" t="str">
        <f>VLOOKUP($A840,'SAP- FACT'!$A:$AE,2,0)</f>
        <v>B010-00019664</v>
      </c>
      <c r="E840" s="32">
        <v>45566</v>
      </c>
      <c r="F840" s="32">
        <f>VLOOKUP($A840,'SAP- FACT'!$A:$AE,5,0)</f>
        <v>45498</v>
      </c>
      <c r="G840" s="32">
        <f>VLOOKUP($A840,'SAP- FACT'!$A:$AE,19,0)</f>
        <v>45498</v>
      </c>
      <c r="H840" s="31" t="s">
        <v>8512</v>
      </c>
      <c r="I840" s="31" t="str">
        <f>VLOOKUP($A840,'SAP- FACT'!$A:$AE,3,0)</f>
        <v>Boleta</v>
      </c>
      <c r="J840" s="31" t="str">
        <f>IF(VLOOKUP($A840,'SAP- FACT'!$A:$AE,15,0)=0,"PEN","USD")</f>
        <v>PEN</v>
      </c>
      <c r="K840" s="31" t="s">
        <v>8499</v>
      </c>
      <c r="L840" s="31">
        <v>1</v>
      </c>
      <c r="M840" s="33">
        <f>IF(J840="PEN",VLOOKUP($A840,'SAP- FACT'!$A:$AE,14,0),VLOOKUP($A840,'SAP- FACT'!$A:$AE,15,0))</f>
        <v>98.83</v>
      </c>
      <c r="N840" s="31" t="str">
        <f>IF(VLOOKUP($A840,'SAP- FACT'!$A:$AE,15,0)=0,"PEN","USD")</f>
        <v>PEN</v>
      </c>
      <c r="O840" s="31" t="str">
        <f>VLOOKUP($A840,'SAP- FACT'!$A:$AE,4,0)</f>
        <v>Ecom - CONTADO / CASH - PE 3698 TEL: 999199460 ENVÍO Basado en Pedidos de</v>
      </c>
    </row>
    <row r="841" spans="1:15" x14ac:dyDescent="0.2">
      <c r="A841" s="31">
        <f t="shared" si="13"/>
        <v>840</v>
      </c>
      <c r="B841" s="31" t="str">
        <f>VLOOKUP($A841,'SAP- FACT'!$A:$AE,12,0)</f>
        <v>MIRANDA JOSE</v>
      </c>
      <c r="C841" s="31" t="str">
        <f>VLOOKUP($A841,'SAP- FACT'!$A:$AE,2,0)</f>
        <v>B010-00019548</v>
      </c>
      <c r="D841" s="31" t="str">
        <f>VLOOKUP($A841,'SAP- FACT'!$A:$AE,2,0)</f>
        <v>B010-00019548</v>
      </c>
      <c r="E841" s="32">
        <v>45566</v>
      </c>
      <c r="F841" s="32">
        <f>VLOOKUP($A841,'SAP- FACT'!$A:$AE,5,0)</f>
        <v>45488</v>
      </c>
      <c r="G841" s="32">
        <f>VLOOKUP($A841,'SAP- FACT'!$A:$AE,19,0)</f>
        <v>45488</v>
      </c>
      <c r="H841" s="31" t="s">
        <v>8512</v>
      </c>
      <c r="I841" s="31" t="str">
        <f>VLOOKUP($A841,'SAP- FACT'!$A:$AE,3,0)</f>
        <v>Boleta</v>
      </c>
      <c r="J841" s="31" t="str">
        <f>IF(VLOOKUP($A841,'SAP- FACT'!$A:$AE,15,0)=0,"PEN","USD")</f>
        <v>PEN</v>
      </c>
      <c r="K841" s="31" t="s">
        <v>8499</v>
      </c>
      <c r="L841" s="31">
        <v>1</v>
      </c>
      <c r="M841" s="33">
        <f>IF(J841="PEN",VLOOKUP($A841,'SAP- FACT'!$A:$AE,14,0),VLOOKUP($A841,'SAP- FACT'!$A:$AE,15,0))</f>
        <v>98.83</v>
      </c>
      <c r="N841" s="31" t="str">
        <f>IF(VLOOKUP($A841,'SAP- FACT'!$A:$AE,15,0)=0,"PEN","USD")</f>
        <v>PEN</v>
      </c>
      <c r="O841" s="31" t="str">
        <f>VLOOKUP($A841,'SAP- FACT'!$A:$AE,4,0)</f>
        <v>Ecom - CONTADO / CASH - PE 3498 TEL: 993590998 RECOJO Basado en Pedidos de</v>
      </c>
    </row>
    <row r="842" spans="1:15" x14ac:dyDescent="0.2">
      <c r="A842" s="31">
        <f t="shared" si="13"/>
        <v>841</v>
      </c>
      <c r="B842" s="31" t="str">
        <f>VLOOKUP($A842,'SAP- FACT'!$A:$AE,12,0)</f>
        <v>VIDAURRE FOX CECILIA</v>
      </c>
      <c r="C842" s="31" t="str">
        <f>VLOOKUP($A842,'SAP- FACT'!$A:$AE,2,0)</f>
        <v>B010-00020354</v>
      </c>
      <c r="D842" s="31" t="str">
        <f>VLOOKUP($A842,'SAP- FACT'!$A:$AE,2,0)</f>
        <v>B010-00020354</v>
      </c>
      <c r="E842" s="32">
        <v>45566</v>
      </c>
      <c r="F842" s="32">
        <f>VLOOKUP($A842,'SAP- FACT'!$A:$AE,5,0)</f>
        <v>45545</v>
      </c>
      <c r="G842" s="32">
        <f>VLOOKUP($A842,'SAP- FACT'!$A:$AE,19,0)</f>
        <v>45545</v>
      </c>
      <c r="H842" s="31" t="s">
        <v>8512</v>
      </c>
      <c r="I842" s="31" t="str">
        <f>VLOOKUP($A842,'SAP- FACT'!$A:$AE,3,0)</f>
        <v>Boleta</v>
      </c>
      <c r="J842" s="31" t="str">
        <f>IF(VLOOKUP($A842,'SAP- FACT'!$A:$AE,15,0)=0,"PEN","USD")</f>
        <v>PEN</v>
      </c>
      <c r="K842" s="31" t="s">
        <v>8499</v>
      </c>
      <c r="L842" s="31">
        <v>1</v>
      </c>
      <c r="M842" s="33">
        <f>IF(J842="PEN",VLOOKUP($A842,'SAP- FACT'!$A:$AE,14,0),VLOOKUP($A842,'SAP- FACT'!$A:$AE,15,0))</f>
        <v>99</v>
      </c>
      <c r="N842" s="31" t="str">
        <f>IF(VLOOKUP($A842,'SAP- FACT'!$A:$AE,15,0)=0,"PEN","USD")</f>
        <v>PEN</v>
      </c>
      <c r="O842" s="31" t="str">
        <f>VLOOKUP($A842,'SAP- FACT'!$A:$AE,4,0)</f>
        <v>Juntoz - CONTADO / CASH - PE 4702 JUNTOZ 240908000092-002 Basado en Entregas</v>
      </c>
    </row>
    <row r="843" spans="1:15" x14ac:dyDescent="0.2">
      <c r="A843" s="31">
        <f t="shared" si="13"/>
        <v>842</v>
      </c>
      <c r="B843" s="31" t="str">
        <f>VLOOKUP($A843,'SAP- FACT'!$A:$AE,12,0)</f>
        <v>ROJAS LUCAS,ANA JANIRA</v>
      </c>
      <c r="C843" s="31" t="str">
        <f>VLOOKUP($A843,'SAP- FACT'!$A:$AE,2,0)</f>
        <v>B010-00020327</v>
      </c>
      <c r="D843" s="31" t="str">
        <f>VLOOKUP($A843,'SAP- FACT'!$A:$AE,2,0)</f>
        <v>B010-00020327</v>
      </c>
      <c r="E843" s="32">
        <v>45566</v>
      </c>
      <c r="F843" s="32">
        <f>VLOOKUP($A843,'SAP- FACT'!$A:$AE,5,0)</f>
        <v>45541</v>
      </c>
      <c r="G843" s="32">
        <f>VLOOKUP($A843,'SAP- FACT'!$A:$AE,19,0)</f>
        <v>45541</v>
      </c>
      <c r="H843" s="31" t="s">
        <v>8512</v>
      </c>
      <c r="I843" s="31" t="str">
        <f>VLOOKUP($A843,'SAP- FACT'!$A:$AE,3,0)</f>
        <v>Boleta</v>
      </c>
      <c r="J843" s="31" t="str">
        <f>IF(VLOOKUP($A843,'SAP- FACT'!$A:$AE,15,0)=0,"PEN","USD")</f>
        <v>PEN</v>
      </c>
      <c r="K843" s="31" t="s">
        <v>8499</v>
      </c>
      <c r="L843" s="31">
        <v>1</v>
      </c>
      <c r="M843" s="33">
        <f>IF(J843="PEN",VLOOKUP($A843,'SAP- FACT'!$A:$AE,14,0),VLOOKUP($A843,'SAP- FACT'!$A:$AE,15,0))</f>
        <v>99</v>
      </c>
      <c r="N843" s="31" t="str">
        <f>IF(VLOOKUP($A843,'SAP- FACT'!$A:$AE,15,0)=0,"PEN","USD")</f>
        <v>PEN</v>
      </c>
      <c r="O843" s="31" t="str">
        <f>VLOOKUP($A843,'SAP- FACT'!$A:$AE,4,0)</f>
        <v>Juntoz - CONTADO / CASH - PE 4679 JUNTOZ 240906000091-002 Basado en Entregas</v>
      </c>
    </row>
    <row r="844" spans="1:15" x14ac:dyDescent="0.2">
      <c r="A844" s="31">
        <f t="shared" si="13"/>
        <v>843</v>
      </c>
      <c r="B844" s="31" t="str">
        <f>VLOOKUP($A844,'SAP- FACT'!$A:$AE,12,0)</f>
        <v>LARA STUCCHI,ROSA PATRICIA</v>
      </c>
      <c r="C844" s="31" t="str">
        <f>VLOOKUP($A844,'SAP- FACT'!$A:$AE,2,0)</f>
        <v>B010-00016954</v>
      </c>
      <c r="D844" s="31" t="str">
        <f>VLOOKUP($A844,'SAP- FACT'!$A:$AE,2,0)</f>
        <v>B010-00016954</v>
      </c>
      <c r="E844" s="32">
        <v>45566</v>
      </c>
      <c r="F844" s="32">
        <f>VLOOKUP($A844,'SAP- FACT'!$A:$AE,5,0)</f>
        <v>45264</v>
      </c>
      <c r="G844" s="32">
        <f>VLOOKUP($A844,'SAP- FACT'!$A:$AE,19,0)</f>
        <v>45264</v>
      </c>
      <c r="H844" s="31" t="s">
        <v>8512</v>
      </c>
      <c r="I844" s="31" t="str">
        <f>VLOOKUP($A844,'SAP- FACT'!$A:$AE,3,0)</f>
        <v>Boleta</v>
      </c>
      <c r="J844" s="31" t="str">
        <f>IF(VLOOKUP($A844,'SAP- FACT'!$A:$AE,15,0)=0,"PEN","USD")</f>
        <v>PEN</v>
      </c>
      <c r="K844" s="31" t="s">
        <v>8499</v>
      </c>
      <c r="L844" s="31">
        <v>1</v>
      </c>
      <c r="M844" s="33">
        <f>IF(J844="PEN",VLOOKUP($A844,'SAP- FACT'!$A:$AE,14,0),VLOOKUP($A844,'SAP- FACT'!$A:$AE,15,0))</f>
        <v>99</v>
      </c>
      <c r="N844" s="31" t="str">
        <f>IF(VLOOKUP($A844,'SAP- FACT'!$A:$AE,15,0)=0,"PEN","USD")</f>
        <v>PEN</v>
      </c>
      <c r="O844" s="31" t="str">
        <f>VLOOKUP($A844,'SAP- FACT'!$A:$AE,4,0)</f>
        <v>Falabella - CONTADO / CASH - PE 5103 FALABELLA Basado en Entregas 09-0010-00057</v>
      </c>
    </row>
    <row r="845" spans="1:15" x14ac:dyDescent="0.2">
      <c r="A845" s="31">
        <f t="shared" si="13"/>
        <v>844</v>
      </c>
      <c r="B845" s="31" t="str">
        <f>VLOOKUP($A845,'SAP- FACT'!$A:$AE,12,0)</f>
        <v>LEON SALDANA,EDUARDO X</v>
      </c>
      <c r="C845" s="31" t="str">
        <f>VLOOKUP($A845,'SAP- FACT'!$A:$AE,2,0)</f>
        <v>B010-00019979</v>
      </c>
      <c r="D845" s="31" t="str">
        <f>VLOOKUP($A845,'SAP- FACT'!$A:$AE,2,0)</f>
        <v>B010-00019979</v>
      </c>
      <c r="E845" s="32">
        <v>45566</v>
      </c>
      <c r="F845" s="32">
        <f>VLOOKUP($A845,'SAP- FACT'!$A:$AE,5,0)</f>
        <v>45518</v>
      </c>
      <c r="G845" s="32">
        <f>VLOOKUP($A845,'SAP- FACT'!$A:$AE,19,0)</f>
        <v>45518</v>
      </c>
      <c r="H845" s="31" t="s">
        <v>8512</v>
      </c>
      <c r="I845" s="31" t="str">
        <f>VLOOKUP($A845,'SAP- FACT'!$A:$AE,3,0)</f>
        <v>Boleta</v>
      </c>
      <c r="J845" s="31" t="str">
        <f>IF(VLOOKUP($A845,'SAP- FACT'!$A:$AE,15,0)=0,"PEN","USD")</f>
        <v>PEN</v>
      </c>
      <c r="K845" s="31" t="s">
        <v>8499</v>
      </c>
      <c r="L845" s="31">
        <v>1</v>
      </c>
      <c r="M845" s="33">
        <f>IF(J845="PEN",VLOOKUP($A845,'SAP- FACT'!$A:$AE,14,0),VLOOKUP($A845,'SAP- FACT'!$A:$AE,15,0))</f>
        <v>99</v>
      </c>
      <c r="N845" s="31" t="str">
        <f>IF(VLOOKUP($A845,'SAP- FACT'!$A:$AE,15,0)=0,"PEN","USD")</f>
        <v>PEN</v>
      </c>
      <c r="O845" s="31" t="str">
        <f>VLOOKUP($A845,'SAP- FACT'!$A:$AE,4,0)</f>
        <v>Juntoz - CONTADO / CASH - PE 4092 JUNTOZ 240812000187-001 Basado en Entregas</v>
      </c>
    </row>
    <row r="846" spans="1:15" x14ac:dyDescent="0.2">
      <c r="A846" s="31">
        <f t="shared" si="13"/>
        <v>845</v>
      </c>
      <c r="B846" s="31" t="str">
        <f>VLOOKUP($A846,'SAP- FACT'!$A:$AE,12,0)</f>
        <v>COLETTI DAVILA,CINO IVAN</v>
      </c>
      <c r="C846" s="31" t="str">
        <f>VLOOKUP($A846,'SAP- FACT'!$A:$AE,2,0)</f>
        <v>B010-00019423</v>
      </c>
      <c r="D846" s="31" t="str">
        <f>VLOOKUP($A846,'SAP- FACT'!$A:$AE,2,0)</f>
        <v>B010-00019423</v>
      </c>
      <c r="E846" s="32">
        <v>45566</v>
      </c>
      <c r="F846" s="32">
        <f>VLOOKUP($A846,'SAP- FACT'!$A:$AE,5,0)</f>
        <v>45477</v>
      </c>
      <c r="G846" s="32">
        <f>VLOOKUP($A846,'SAP- FACT'!$A:$AE,19,0)</f>
        <v>45477</v>
      </c>
      <c r="H846" s="31" t="s">
        <v>8512</v>
      </c>
      <c r="I846" s="31" t="str">
        <f>VLOOKUP($A846,'SAP- FACT'!$A:$AE,3,0)</f>
        <v>Boleta</v>
      </c>
      <c r="J846" s="31" t="str">
        <f>IF(VLOOKUP($A846,'SAP- FACT'!$A:$AE,15,0)=0,"PEN","USD")</f>
        <v>PEN</v>
      </c>
      <c r="K846" s="31" t="s">
        <v>8499</v>
      </c>
      <c r="L846" s="31">
        <v>1</v>
      </c>
      <c r="M846" s="33">
        <f>IF(J846="PEN",VLOOKUP($A846,'SAP- FACT'!$A:$AE,14,0),VLOOKUP($A846,'SAP- FACT'!$A:$AE,15,0))</f>
        <v>99</v>
      </c>
      <c r="N846" s="31" t="str">
        <f>IF(VLOOKUP($A846,'SAP- FACT'!$A:$AE,15,0)=0,"PEN","USD")</f>
        <v>PEN</v>
      </c>
      <c r="O846" s="31" t="str">
        <f>VLOOKUP($A846,'SAP- FACT'!$A:$AE,4,0)</f>
        <v>Falabella - CONTADO / CASH - PE 3272 FALABELLA No 2507436477 Basado en Entregas</v>
      </c>
    </row>
    <row r="847" spans="1:15" x14ac:dyDescent="0.2">
      <c r="A847" s="31">
        <f t="shared" si="13"/>
        <v>846</v>
      </c>
      <c r="B847" s="31" t="str">
        <f>VLOOKUP($A847,'SAP- FACT'!$A:$AE,12,0)</f>
        <v>QUISPE HALLASI GRACIANO</v>
      </c>
      <c r="C847" s="31" t="str">
        <f>VLOOKUP($A847,'SAP- FACT'!$A:$AE,2,0)</f>
        <v>B010-00019583</v>
      </c>
      <c r="D847" s="31" t="str">
        <f>VLOOKUP($A847,'SAP- FACT'!$A:$AE,2,0)</f>
        <v>B010-00019583</v>
      </c>
      <c r="E847" s="32">
        <v>45566</v>
      </c>
      <c r="F847" s="32">
        <f>VLOOKUP($A847,'SAP- FACT'!$A:$AE,5,0)</f>
        <v>45491</v>
      </c>
      <c r="G847" s="32">
        <f>VLOOKUP($A847,'SAP- FACT'!$A:$AE,19,0)</f>
        <v>45491</v>
      </c>
      <c r="H847" s="31" t="s">
        <v>8512</v>
      </c>
      <c r="I847" s="31" t="str">
        <f>VLOOKUP($A847,'SAP- FACT'!$A:$AE,3,0)</f>
        <v>Boleta</v>
      </c>
      <c r="J847" s="31" t="str">
        <f>IF(VLOOKUP($A847,'SAP- FACT'!$A:$AE,15,0)=0,"PEN","USD")</f>
        <v>PEN</v>
      </c>
      <c r="K847" s="31" t="s">
        <v>8499</v>
      </c>
      <c r="L847" s="31">
        <v>1</v>
      </c>
      <c r="M847" s="33">
        <f>IF(J847="PEN",VLOOKUP($A847,'SAP- FACT'!$A:$AE,14,0),VLOOKUP($A847,'SAP- FACT'!$A:$AE,15,0))</f>
        <v>99.36</v>
      </c>
      <c r="N847" s="31" t="str">
        <f>IF(VLOOKUP($A847,'SAP- FACT'!$A:$AE,15,0)=0,"PEN","USD")</f>
        <v>PEN</v>
      </c>
      <c r="O847" s="31" t="str">
        <f>VLOOKUP($A847,'SAP- FACT'!$A:$AE,4,0)</f>
        <v>Ripley - CONTADO / CASH - PE 3553 RIPLEYn.º 6727760501-A Basado en Entregas</v>
      </c>
    </row>
    <row r="848" spans="1:15" x14ac:dyDescent="0.2">
      <c r="A848" s="31">
        <f t="shared" si="13"/>
        <v>847</v>
      </c>
      <c r="B848" s="31" t="str">
        <f>VLOOKUP($A848,'SAP- FACT'!$A:$AE,12,0)</f>
        <v>PINARES ECHAVARRIA,SEBASTIAN RODRIGO</v>
      </c>
      <c r="C848" s="31" t="str">
        <f>VLOOKUP($A848,'SAP- FACT'!$A:$AE,2,0)</f>
        <v>B010-00020483</v>
      </c>
      <c r="D848" s="31" t="str">
        <f>VLOOKUP($A848,'SAP- FACT'!$A:$AE,2,0)</f>
        <v>B010-00020483</v>
      </c>
      <c r="E848" s="32">
        <v>45566</v>
      </c>
      <c r="F848" s="32">
        <f>VLOOKUP($A848,'SAP- FACT'!$A:$AE,5,0)</f>
        <v>45558</v>
      </c>
      <c r="G848" s="32">
        <f>VLOOKUP($A848,'SAP- FACT'!$A:$AE,19,0)</f>
        <v>45558</v>
      </c>
      <c r="H848" s="31" t="s">
        <v>8512</v>
      </c>
      <c r="I848" s="31" t="str">
        <f>VLOOKUP($A848,'SAP- FACT'!$A:$AE,3,0)</f>
        <v>Boleta</v>
      </c>
      <c r="J848" s="31" t="str">
        <f>IF(VLOOKUP($A848,'SAP- FACT'!$A:$AE,15,0)=0,"PEN","USD")</f>
        <v>PEN</v>
      </c>
      <c r="K848" s="31" t="s">
        <v>8499</v>
      </c>
      <c r="L848" s="31">
        <v>1</v>
      </c>
      <c r="M848" s="33">
        <f>IF(J848="PEN",VLOOKUP($A848,'SAP- FACT'!$A:$AE,14,0),VLOOKUP($A848,'SAP- FACT'!$A:$AE,15,0))</f>
        <v>99.79</v>
      </c>
      <c r="N848" s="31" t="str">
        <f>IF(VLOOKUP($A848,'SAP- FACT'!$A:$AE,15,0)=0,"PEN","USD")</f>
        <v>PEN</v>
      </c>
      <c r="O848" s="31" t="str">
        <f>VLOOKUP($A848,'SAP- FACT'!$A:$AE,4,0)</f>
        <v>Falabella - CONTADO / CASH - PE 4972 FALABELLA No 2580807021 Basado en Entregas</v>
      </c>
    </row>
    <row r="849" spans="1:15" x14ac:dyDescent="0.2">
      <c r="A849" s="31">
        <f t="shared" si="13"/>
        <v>848</v>
      </c>
      <c r="B849" s="31" t="str">
        <f>VLOOKUP($A849,'SAP- FACT'!$A:$AE,12,0)</f>
        <v>FLORES MENDOZA,GLICEWRIA ISADORA</v>
      </c>
      <c r="C849" s="31" t="str">
        <f>VLOOKUP($A849,'SAP- FACT'!$A:$AE,2,0)</f>
        <v>B010-00019694</v>
      </c>
      <c r="D849" s="31" t="str">
        <f>VLOOKUP($A849,'SAP- FACT'!$A:$AE,2,0)</f>
        <v>B010-00019694</v>
      </c>
      <c r="E849" s="32">
        <v>45566</v>
      </c>
      <c r="F849" s="32">
        <f>VLOOKUP($A849,'SAP- FACT'!$A:$AE,5,0)</f>
        <v>45504</v>
      </c>
      <c r="G849" s="32">
        <f>VLOOKUP($A849,'SAP- FACT'!$A:$AE,19,0)</f>
        <v>45504</v>
      </c>
      <c r="H849" s="31" t="s">
        <v>8512</v>
      </c>
      <c r="I849" s="31" t="str">
        <f>VLOOKUP($A849,'SAP- FACT'!$A:$AE,3,0)</f>
        <v>Boleta</v>
      </c>
      <c r="J849" s="31" t="str">
        <f>IF(VLOOKUP($A849,'SAP- FACT'!$A:$AE,15,0)=0,"PEN","USD")</f>
        <v>PEN</v>
      </c>
      <c r="K849" s="31" t="s">
        <v>8499</v>
      </c>
      <c r="L849" s="31">
        <v>1</v>
      </c>
      <c r="M849" s="33">
        <f>IF(J849="PEN",VLOOKUP($A849,'SAP- FACT'!$A:$AE,14,0),VLOOKUP($A849,'SAP- FACT'!$A:$AE,15,0))</f>
        <v>99.79</v>
      </c>
      <c r="N849" s="31" t="str">
        <f>IF(VLOOKUP($A849,'SAP- FACT'!$A:$AE,15,0)=0,"PEN","USD")</f>
        <v>PEN</v>
      </c>
      <c r="O849" s="31" t="str">
        <f>VLOOKUP($A849,'SAP- FACT'!$A:$AE,4,0)</f>
        <v>Falabella - CONTADO / CASH - PE 3772 FALABELLA No 2534863594 Basado en Entregas</v>
      </c>
    </row>
    <row r="850" spans="1:15" x14ac:dyDescent="0.2">
      <c r="A850" s="31">
        <f t="shared" si="13"/>
        <v>849</v>
      </c>
      <c r="B850" s="31" t="str">
        <f>VLOOKUP($A850,'SAP- FACT'!$A:$AE,12,0)</f>
        <v>RIVA CARRANZA,LISETTE ARACELLI</v>
      </c>
      <c r="C850" s="31" t="str">
        <f>VLOOKUP($A850,'SAP- FACT'!$A:$AE,2,0)</f>
        <v>B010-00019970</v>
      </c>
      <c r="D850" s="31" t="str">
        <f>VLOOKUP($A850,'SAP- FACT'!$A:$AE,2,0)</f>
        <v>B010-00019970</v>
      </c>
      <c r="E850" s="32">
        <v>45566</v>
      </c>
      <c r="F850" s="32">
        <f>VLOOKUP($A850,'SAP- FACT'!$A:$AE,5,0)</f>
        <v>45517</v>
      </c>
      <c r="G850" s="32">
        <f>VLOOKUP($A850,'SAP- FACT'!$A:$AE,19,0)</f>
        <v>45517</v>
      </c>
      <c r="H850" s="31" t="s">
        <v>8512</v>
      </c>
      <c r="I850" s="31" t="str">
        <f>VLOOKUP($A850,'SAP- FACT'!$A:$AE,3,0)</f>
        <v>Boleta</v>
      </c>
      <c r="J850" s="31" t="str">
        <f>IF(VLOOKUP($A850,'SAP- FACT'!$A:$AE,15,0)=0,"PEN","USD")</f>
        <v>PEN</v>
      </c>
      <c r="K850" s="31" t="s">
        <v>8499</v>
      </c>
      <c r="L850" s="31">
        <v>1</v>
      </c>
      <c r="M850" s="33">
        <f>IF(J850="PEN",VLOOKUP($A850,'SAP- FACT'!$A:$AE,14,0),VLOOKUP($A850,'SAP- FACT'!$A:$AE,15,0))</f>
        <v>99.8</v>
      </c>
      <c r="N850" s="31" t="str">
        <f>IF(VLOOKUP($A850,'SAP- FACT'!$A:$AE,15,0)=0,"PEN","USD")</f>
        <v>PEN</v>
      </c>
      <c r="O850" s="31" t="str">
        <f>VLOOKUP($A850,'SAP- FACT'!$A:$AE,4,0)</f>
        <v>Falabella - CONTADO / CASH - PE 4067 FALABELLA No 2549757124 Basado en Entregas</v>
      </c>
    </row>
    <row r="851" spans="1:15" x14ac:dyDescent="0.2">
      <c r="A851" s="31">
        <f t="shared" si="13"/>
        <v>850</v>
      </c>
      <c r="B851" s="31" t="str">
        <f>VLOOKUP($A851,'SAP- FACT'!$A:$AE,12,0)</f>
        <v>AGUILAR VALLE DANIELLA</v>
      </c>
      <c r="C851" s="31" t="str">
        <f>VLOOKUP($A851,'SAP- FACT'!$A:$AE,2,0)</f>
        <v>B010-00020109</v>
      </c>
      <c r="D851" s="31" t="str">
        <f>VLOOKUP($A851,'SAP- FACT'!$A:$AE,2,0)</f>
        <v>B010-00020109</v>
      </c>
      <c r="E851" s="32">
        <v>45566</v>
      </c>
      <c r="F851" s="32">
        <f>VLOOKUP($A851,'SAP- FACT'!$A:$AE,5,0)</f>
        <v>45527</v>
      </c>
      <c r="G851" s="32">
        <f>VLOOKUP($A851,'SAP- FACT'!$A:$AE,19,0)</f>
        <v>45527</v>
      </c>
      <c r="H851" s="31" t="s">
        <v>8512</v>
      </c>
      <c r="I851" s="31" t="str">
        <f>VLOOKUP($A851,'SAP- FACT'!$A:$AE,3,0)</f>
        <v>Boleta</v>
      </c>
      <c r="J851" s="31" t="str">
        <f>IF(VLOOKUP($A851,'SAP- FACT'!$A:$AE,15,0)=0,"PEN","USD")</f>
        <v>PEN</v>
      </c>
      <c r="K851" s="31" t="s">
        <v>8499</v>
      </c>
      <c r="L851" s="31">
        <v>1</v>
      </c>
      <c r="M851" s="33">
        <f>IF(J851="PEN",VLOOKUP($A851,'SAP- FACT'!$A:$AE,14,0),VLOOKUP($A851,'SAP- FACT'!$A:$AE,15,0))</f>
        <v>99.8</v>
      </c>
      <c r="N851" s="31" t="str">
        <f>IF(VLOOKUP($A851,'SAP- FACT'!$A:$AE,15,0)=0,"PEN","USD")</f>
        <v>PEN</v>
      </c>
      <c r="O851" s="31" t="str">
        <f>VLOOKUP($A851,'SAP- FACT'!$A:$AE,4,0)</f>
        <v>Falabella - CONTADO / CASH - PE 4333 FALABELLA No 2557542566 Basado en Entregas</v>
      </c>
    </row>
    <row r="852" spans="1:15" x14ac:dyDescent="0.2">
      <c r="A852" s="31">
        <f t="shared" si="13"/>
        <v>851</v>
      </c>
      <c r="B852" s="31" t="str">
        <f>VLOOKUP($A852,'SAP- FACT'!$A:$AE,12,0)</f>
        <v>MENDOZA CALDERON,KARIN AMBAR</v>
      </c>
      <c r="C852" s="31" t="str">
        <f>VLOOKUP($A852,'SAP- FACT'!$A:$AE,2,0)</f>
        <v>B010-00019957</v>
      </c>
      <c r="D852" s="31" t="str">
        <f>VLOOKUP($A852,'SAP- FACT'!$A:$AE,2,0)</f>
        <v>B010-00019957</v>
      </c>
      <c r="E852" s="32">
        <v>45566</v>
      </c>
      <c r="F852" s="32">
        <f>VLOOKUP($A852,'SAP- FACT'!$A:$AE,5,0)</f>
        <v>45516</v>
      </c>
      <c r="G852" s="32">
        <f>VLOOKUP($A852,'SAP- FACT'!$A:$AE,19,0)</f>
        <v>45516</v>
      </c>
      <c r="H852" s="31" t="s">
        <v>8512</v>
      </c>
      <c r="I852" s="31" t="str">
        <f>VLOOKUP($A852,'SAP- FACT'!$A:$AE,3,0)</f>
        <v>Boleta</v>
      </c>
      <c r="J852" s="31" t="str">
        <f>IF(VLOOKUP($A852,'SAP- FACT'!$A:$AE,15,0)=0,"PEN","USD")</f>
        <v>PEN</v>
      </c>
      <c r="K852" s="31" t="s">
        <v>8499</v>
      </c>
      <c r="L852" s="31">
        <v>1</v>
      </c>
      <c r="M852" s="33">
        <f>IF(J852="PEN",VLOOKUP($A852,'SAP- FACT'!$A:$AE,14,0),VLOOKUP($A852,'SAP- FACT'!$A:$AE,15,0))</f>
        <v>99.9</v>
      </c>
      <c r="N852" s="31" t="str">
        <f>IF(VLOOKUP($A852,'SAP- FACT'!$A:$AE,15,0)=0,"PEN","USD")</f>
        <v>PEN</v>
      </c>
      <c r="O852" s="31" t="str">
        <f>VLOOKUP($A852,'SAP- FACT'!$A:$AE,4,0)</f>
        <v>Falabella - CONTADO / CASH - PE 4055 FALABELLA No 2549400810 Basado en Entregas</v>
      </c>
    </row>
    <row r="853" spans="1:15" x14ac:dyDescent="0.2">
      <c r="A853" s="31">
        <f t="shared" si="13"/>
        <v>852</v>
      </c>
      <c r="B853" s="31" t="str">
        <f>VLOOKUP($A853,'SAP- FACT'!$A:$AE,12,0)</f>
        <v>CHUQUIHUARA LOPEZ AMARANTA</v>
      </c>
      <c r="C853" s="31" t="str">
        <f>VLOOKUP($A853,'SAP- FACT'!$A:$AE,2,0)</f>
        <v>B010-00020323</v>
      </c>
      <c r="D853" s="31" t="str">
        <f>VLOOKUP($A853,'SAP- FACT'!$A:$AE,2,0)</f>
        <v>B010-00020323</v>
      </c>
      <c r="E853" s="32">
        <v>45566</v>
      </c>
      <c r="F853" s="32">
        <f>VLOOKUP($A853,'SAP- FACT'!$A:$AE,5,0)</f>
        <v>45541</v>
      </c>
      <c r="G853" s="32">
        <f>VLOOKUP($A853,'SAP- FACT'!$A:$AE,19,0)</f>
        <v>45541</v>
      </c>
      <c r="H853" s="31" t="s">
        <v>8512</v>
      </c>
      <c r="I853" s="31" t="str">
        <f>VLOOKUP($A853,'SAP- FACT'!$A:$AE,3,0)</f>
        <v>Boleta</v>
      </c>
      <c r="J853" s="31" t="str">
        <f>IF(VLOOKUP($A853,'SAP- FACT'!$A:$AE,15,0)=0,"PEN","USD")</f>
        <v>PEN</v>
      </c>
      <c r="K853" s="31" t="s">
        <v>8499</v>
      </c>
      <c r="L853" s="31">
        <v>1</v>
      </c>
      <c r="M853" s="33">
        <f>IF(J853="PEN",VLOOKUP($A853,'SAP- FACT'!$A:$AE,14,0),VLOOKUP($A853,'SAP- FACT'!$A:$AE,15,0))</f>
        <v>100.01</v>
      </c>
      <c r="N853" s="31" t="str">
        <f>IF(VLOOKUP($A853,'SAP- FACT'!$A:$AE,15,0)=0,"PEN","USD")</f>
        <v>PEN</v>
      </c>
      <c r="O853" s="31" t="str">
        <f>VLOOKUP($A853,'SAP- FACT'!$A:$AE,4,0)</f>
        <v>Plaza Vea - Intercorp - CONTADO / CASH - PE 4676 PLAZA VEA v13362000plzv-01 Basado en Entre</v>
      </c>
    </row>
    <row r="854" spans="1:15" x14ac:dyDescent="0.2">
      <c r="A854" s="31">
        <f t="shared" si="13"/>
        <v>853</v>
      </c>
      <c r="B854" s="31" t="str">
        <f>VLOOKUP($A854,'SAP- FACT'!$A:$AE,12,0)</f>
        <v>VEGA RAMOS,ALEJANDRA MARÍA</v>
      </c>
      <c r="C854" s="31" t="str">
        <f>VLOOKUP($A854,'SAP- FACT'!$A:$AE,2,0)</f>
        <v>B010-00019665</v>
      </c>
      <c r="D854" s="31" t="str">
        <f>VLOOKUP($A854,'SAP- FACT'!$A:$AE,2,0)</f>
        <v>B010-00019665</v>
      </c>
      <c r="E854" s="32">
        <v>45566</v>
      </c>
      <c r="F854" s="32">
        <f>VLOOKUP($A854,'SAP- FACT'!$A:$AE,5,0)</f>
        <v>45498</v>
      </c>
      <c r="G854" s="32">
        <f>VLOOKUP($A854,'SAP- FACT'!$A:$AE,19,0)</f>
        <v>45528</v>
      </c>
      <c r="H854" s="31" t="s">
        <v>8512</v>
      </c>
      <c r="I854" s="31" t="str">
        <f>VLOOKUP($A854,'SAP- FACT'!$A:$AE,3,0)</f>
        <v>Boleta</v>
      </c>
      <c r="J854" s="31" t="str">
        <f>IF(VLOOKUP($A854,'SAP- FACT'!$A:$AE,15,0)=0,"PEN","USD")</f>
        <v>PEN</v>
      </c>
      <c r="K854" s="31" t="s">
        <v>8499</v>
      </c>
      <c r="L854" s="31">
        <v>1</v>
      </c>
      <c r="M854" s="33">
        <f>IF(J854="PEN",VLOOKUP($A854,'SAP- FACT'!$A:$AE,14,0),VLOOKUP($A854,'SAP- FACT'!$A:$AE,15,0))</f>
        <v>100.3</v>
      </c>
      <c r="N854" s="31" t="str">
        <f>IF(VLOOKUP($A854,'SAP- FACT'!$A:$AE,15,0)=0,"PEN","USD")</f>
        <v>PEN</v>
      </c>
      <c r="O854" s="31" t="str">
        <f>VLOOKUP($A854,'SAP- FACT'!$A:$AE,4,0)</f>
        <v>Nacional - CREDITO 30 DIAS / CREDIT 30 DAYS - PE 3702 Basado en Entregas 09-T010-00000381.</v>
      </c>
    </row>
    <row r="855" spans="1:15" x14ac:dyDescent="0.2">
      <c r="A855" s="31">
        <f t="shared" si="13"/>
        <v>854</v>
      </c>
      <c r="B855" s="31" t="str">
        <f>VLOOKUP($A855,'SAP- FACT'!$A:$AE,12,0)</f>
        <v>CONSORCIO DISTRIBUIDOR VETERINARIO S.A.C.</v>
      </c>
      <c r="C855" s="31" t="str">
        <f>VLOOKUP($A855,'SAP- FACT'!$A:$AE,2,0)</f>
        <v>F010-00017962</v>
      </c>
      <c r="D855" s="31" t="str">
        <f>VLOOKUP($A855,'SAP- FACT'!$A:$AE,2,0)</f>
        <v>F010-00017962</v>
      </c>
      <c r="E855" s="32">
        <v>45566</v>
      </c>
      <c r="F855" s="32">
        <f>VLOOKUP($A855,'SAP- FACT'!$A:$AE,5,0)</f>
        <v>44671</v>
      </c>
      <c r="G855" s="32">
        <f>VLOOKUP($A855,'SAP- FACT'!$A:$AE,19,0)</f>
        <v>44671</v>
      </c>
      <c r="H855" s="31" t="s">
        <v>8512</v>
      </c>
      <c r="I855" s="31" t="str">
        <f>VLOOKUP($A855,'SAP- FACT'!$A:$AE,3,0)</f>
        <v>Factura</v>
      </c>
      <c r="J855" s="31" t="str">
        <f>IF(VLOOKUP($A855,'SAP- FACT'!$A:$AE,15,0)=0,"PEN","USD")</f>
        <v>PEN</v>
      </c>
      <c r="K855" s="31" t="s">
        <v>8499</v>
      </c>
      <c r="L855" s="31">
        <v>1</v>
      </c>
      <c r="M855" s="33">
        <f>IF(J855="PEN",VLOOKUP($A855,'SAP- FACT'!$A:$AE,14,0),VLOOKUP($A855,'SAP- FACT'!$A:$AE,15,0))</f>
        <v>100.53</v>
      </c>
      <c r="N855" s="31" t="str">
        <f>IF(VLOOKUP($A855,'SAP- FACT'!$A:$AE,15,0)=0,"PEN","USD")</f>
        <v>PEN</v>
      </c>
      <c r="O855" s="31" t="str">
        <f>VLOOKUP($A855,'SAP- FACT'!$A:$AE,4,0)</f>
        <v xml:space="preserve"> - CONTADO / CASH - INTERESES L2022-0178 REF F010-0017296 F 24.01.2022</v>
      </c>
    </row>
    <row r="856" spans="1:15" x14ac:dyDescent="0.2">
      <c r="A856" s="31">
        <f t="shared" si="13"/>
        <v>855</v>
      </c>
      <c r="B856" s="31" t="str">
        <f>VLOOKUP($A856,'SAP- FACT'!$A:$AE,12,0)</f>
        <v>FARMACIA VETERINARIA EL ESTABLO S.A.C.</v>
      </c>
      <c r="C856" s="31" t="str">
        <f>VLOOKUP($A856,'SAP- FACT'!$A:$AE,2,0)</f>
        <v>F010-00024186</v>
      </c>
      <c r="D856" s="31" t="str">
        <f>VLOOKUP($A856,'SAP- FACT'!$A:$AE,2,0)</f>
        <v>F010-00024186</v>
      </c>
      <c r="E856" s="32">
        <v>45566</v>
      </c>
      <c r="F856" s="32">
        <f>VLOOKUP($A856,'SAP- FACT'!$A:$AE,5,0)</f>
        <v>45371</v>
      </c>
      <c r="G856" s="32">
        <f>VLOOKUP($A856,'SAP- FACT'!$A:$AE,19,0)</f>
        <v>45371</v>
      </c>
      <c r="H856" s="31" t="s">
        <v>8512</v>
      </c>
      <c r="I856" s="31" t="str">
        <f>VLOOKUP($A856,'SAP- FACT'!$A:$AE,3,0)</f>
        <v>Factura</v>
      </c>
      <c r="J856" s="31" t="str">
        <f>IF(VLOOKUP($A856,'SAP- FACT'!$A:$AE,15,0)=0,"PEN","USD")</f>
        <v>PEN</v>
      </c>
      <c r="K856" s="31" t="s">
        <v>8499</v>
      </c>
      <c r="L856" s="31">
        <v>1</v>
      </c>
      <c r="M856" s="33">
        <f>IF(J856="PEN",VLOOKUP($A856,'SAP- FACT'!$A:$AE,14,0),VLOOKUP($A856,'SAP- FACT'!$A:$AE,15,0))</f>
        <v>101.33</v>
      </c>
      <c r="N856" s="31" t="str">
        <f>IF(VLOOKUP($A856,'SAP- FACT'!$A:$AE,15,0)=0,"PEN","USD")</f>
        <v>PEN</v>
      </c>
      <c r="O856" s="31" t="str">
        <f>VLOOKUP($A856,'SAP- FACT'!$A:$AE,4,0)</f>
        <v xml:space="preserve"> - CONTADO / CASH - INTERES L 202400208</v>
      </c>
    </row>
    <row r="857" spans="1:15" x14ac:dyDescent="0.2">
      <c r="A857" s="31">
        <f t="shared" si="13"/>
        <v>856</v>
      </c>
      <c r="B857" s="31" t="str">
        <f>VLOOKUP($A857,'SAP- FACT'!$A:$AE,12,0)</f>
        <v>FARMACIA VETERINARIA EL ESTABLO S.A.C.</v>
      </c>
      <c r="C857" s="31" t="str">
        <f>VLOOKUP($A857,'SAP- FACT'!$A:$AE,2,0)</f>
        <v>F010-00024207</v>
      </c>
      <c r="D857" s="31" t="str">
        <f>VLOOKUP($A857,'SAP- FACT'!$A:$AE,2,0)</f>
        <v>F010-00024207</v>
      </c>
      <c r="E857" s="32">
        <v>45566</v>
      </c>
      <c r="F857" s="32">
        <f>VLOOKUP($A857,'SAP- FACT'!$A:$AE,5,0)</f>
        <v>45372</v>
      </c>
      <c r="G857" s="32">
        <f>VLOOKUP($A857,'SAP- FACT'!$A:$AE,19,0)</f>
        <v>45372</v>
      </c>
      <c r="H857" s="31" t="s">
        <v>8512</v>
      </c>
      <c r="I857" s="31" t="str">
        <f>VLOOKUP($A857,'SAP- FACT'!$A:$AE,3,0)</f>
        <v>Factura</v>
      </c>
      <c r="J857" s="31" t="str">
        <f>IF(VLOOKUP($A857,'SAP- FACT'!$A:$AE,15,0)=0,"PEN","USD")</f>
        <v>PEN</v>
      </c>
      <c r="K857" s="31" t="s">
        <v>8499</v>
      </c>
      <c r="L857" s="31">
        <v>1</v>
      </c>
      <c r="M857" s="33">
        <f>IF(J857="PEN",VLOOKUP($A857,'SAP- FACT'!$A:$AE,14,0),VLOOKUP($A857,'SAP- FACT'!$A:$AE,15,0))</f>
        <v>101.33</v>
      </c>
      <c r="N857" s="31" t="str">
        <f>IF(VLOOKUP($A857,'SAP- FACT'!$A:$AE,15,0)=0,"PEN","USD")</f>
        <v>PEN</v>
      </c>
      <c r="O857" s="31" t="str">
        <f>VLOOKUP($A857,'SAP- FACT'!$A:$AE,4,0)</f>
        <v xml:space="preserve"> - CONTADO / CASH - INTERESES L 202400209</v>
      </c>
    </row>
    <row r="858" spans="1:15" x14ac:dyDescent="0.2">
      <c r="A858" s="31">
        <f t="shared" si="13"/>
        <v>857</v>
      </c>
      <c r="B858" s="31" t="str">
        <f>VLOOKUP($A858,'SAP- FACT'!$A:$AE,12,0)</f>
        <v>FARMACIA VETERINARIA EL ESTABLO S.A.C.</v>
      </c>
      <c r="C858" s="31" t="str">
        <f>VLOOKUP($A858,'SAP- FACT'!$A:$AE,2,0)</f>
        <v>F010-00024242</v>
      </c>
      <c r="D858" s="31" t="str">
        <f>VLOOKUP($A858,'SAP- FACT'!$A:$AE,2,0)</f>
        <v>F010-00024242</v>
      </c>
      <c r="E858" s="32">
        <v>45566</v>
      </c>
      <c r="F858" s="32">
        <f>VLOOKUP($A858,'SAP- FACT'!$A:$AE,5,0)</f>
        <v>45376</v>
      </c>
      <c r="G858" s="32">
        <f>VLOOKUP($A858,'SAP- FACT'!$A:$AE,19,0)</f>
        <v>45376</v>
      </c>
      <c r="H858" s="31" t="s">
        <v>8512</v>
      </c>
      <c r="I858" s="31" t="str">
        <f>VLOOKUP($A858,'SAP- FACT'!$A:$AE,3,0)</f>
        <v>Factura</v>
      </c>
      <c r="J858" s="31" t="str">
        <f>IF(VLOOKUP($A858,'SAP- FACT'!$A:$AE,15,0)=0,"PEN","USD")</f>
        <v>PEN</v>
      </c>
      <c r="K858" s="31" t="s">
        <v>8499</v>
      </c>
      <c r="L858" s="31">
        <v>1</v>
      </c>
      <c r="M858" s="33">
        <f>IF(J858="PEN",VLOOKUP($A858,'SAP- FACT'!$A:$AE,14,0),VLOOKUP($A858,'SAP- FACT'!$A:$AE,15,0))</f>
        <v>101.47</v>
      </c>
      <c r="N858" s="31" t="str">
        <f>IF(VLOOKUP($A858,'SAP- FACT'!$A:$AE,15,0)=0,"PEN","USD")</f>
        <v>PEN</v>
      </c>
      <c r="O858" s="31" t="str">
        <f>VLOOKUP($A858,'SAP- FACT'!$A:$AE,4,0)</f>
        <v xml:space="preserve"> - CONTADO / CASH - INTERES L 202400215</v>
      </c>
    </row>
    <row r="859" spans="1:15" x14ac:dyDescent="0.2">
      <c r="A859" s="31">
        <f t="shared" si="13"/>
        <v>858</v>
      </c>
      <c r="B859" s="31" t="str">
        <f>VLOOKUP($A859,'SAP- FACT'!$A:$AE,12,0)</f>
        <v>FARMACIA VETERINARIA EL ESTABLO S.A.C.</v>
      </c>
      <c r="C859" s="31" t="str">
        <f>VLOOKUP($A859,'SAP- FACT'!$A:$AE,2,0)</f>
        <v>F010-00024284</v>
      </c>
      <c r="D859" s="31" t="str">
        <f>VLOOKUP($A859,'SAP- FACT'!$A:$AE,2,0)</f>
        <v>F010-00024284</v>
      </c>
      <c r="E859" s="32">
        <v>45566</v>
      </c>
      <c r="F859" s="32">
        <f>VLOOKUP($A859,'SAP- FACT'!$A:$AE,5,0)</f>
        <v>45378</v>
      </c>
      <c r="G859" s="32">
        <f>VLOOKUP($A859,'SAP- FACT'!$A:$AE,19,0)</f>
        <v>45378</v>
      </c>
      <c r="H859" s="31" t="s">
        <v>8512</v>
      </c>
      <c r="I859" s="31" t="str">
        <f>VLOOKUP($A859,'SAP- FACT'!$A:$AE,3,0)</f>
        <v>Factura</v>
      </c>
      <c r="J859" s="31" t="str">
        <f>IF(VLOOKUP($A859,'SAP- FACT'!$A:$AE,15,0)=0,"PEN","USD")</f>
        <v>PEN</v>
      </c>
      <c r="K859" s="31" t="s">
        <v>8499</v>
      </c>
      <c r="L859" s="31">
        <v>1</v>
      </c>
      <c r="M859" s="33">
        <f>IF(J859="PEN",VLOOKUP($A859,'SAP- FACT'!$A:$AE,14,0),VLOOKUP($A859,'SAP- FACT'!$A:$AE,15,0))</f>
        <v>101.47</v>
      </c>
      <c r="N859" s="31" t="str">
        <f>IF(VLOOKUP($A859,'SAP- FACT'!$A:$AE,15,0)=0,"PEN","USD")</f>
        <v>PEN</v>
      </c>
      <c r="O859" s="31" t="str">
        <f>VLOOKUP($A859,'SAP- FACT'!$A:$AE,4,0)</f>
        <v xml:space="preserve"> - CONTADO / CASH - INTERES L  202400218</v>
      </c>
    </row>
    <row r="860" spans="1:15" x14ac:dyDescent="0.2">
      <c r="A860" s="31">
        <f t="shared" si="13"/>
        <v>859</v>
      </c>
      <c r="B860" s="31" t="str">
        <f>VLOOKUP($A860,'SAP- FACT'!$A:$AE,12,0)</f>
        <v>FARMACIA VETERINARIA EL ESTABLO S.A.C.</v>
      </c>
      <c r="C860" s="31" t="str">
        <f>VLOOKUP($A860,'SAP- FACT'!$A:$AE,2,0)</f>
        <v>F010-00024286</v>
      </c>
      <c r="D860" s="31" t="str">
        <f>VLOOKUP($A860,'SAP- FACT'!$A:$AE,2,0)</f>
        <v>F010-00024286</v>
      </c>
      <c r="E860" s="32">
        <v>45566</v>
      </c>
      <c r="F860" s="32">
        <f>VLOOKUP($A860,'SAP- FACT'!$A:$AE,5,0)</f>
        <v>45378</v>
      </c>
      <c r="G860" s="32">
        <f>VLOOKUP($A860,'SAP- FACT'!$A:$AE,19,0)</f>
        <v>45378</v>
      </c>
      <c r="H860" s="31" t="s">
        <v>8512</v>
      </c>
      <c r="I860" s="31" t="str">
        <f>VLOOKUP($A860,'SAP- FACT'!$A:$AE,3,0)</f>
        <v>Factura</v>
      </c>
      <c r="J860" s="31" t="str">
        <f>IF(VLOOKUP($A860,'SAP- FACT'!$A:$AE,15,0)=0,"PEN","USD")</f>
        <v>PEN</v>
      </c>
      <c r="K860" s="31" t="s">
        <v>8499</v>
      </c>
      <c r="L860" s="31">
        <v>1</v>
      </c>
      <c r="M860" s="33">
        <f>IF(J860="PEN",VLOOKUP($A860,'SAP- FACT'!$A:$AE,14,0),VLOOKUP($A860,'SAP- FACT'!$A:$AE,15,0))</f>
        <v>101.47</v>
      </c>
      <c r="N860" s="31" t="str">
        <f>IF(VLOOKUP($A860,'SAP- FACT'!$A:$AE,15,0)=0,"PEN","USD")</f>
        <v>PEN</v>
      </c>
      <c r="O860" s="31" t="str">
        <f>VLOOKUP($A860,'SAP- FACT'!$A:$AE,4,0)</f>
        <v xml:space="preserve"> - CONTADO / CASH - INTERES L 202400217</v>
      </c>
    </row>
    <row r="861" spans="1:15" x14ac:dyDescent="0.2">
      <c r="A861" s="31">
        <f t="shared" si="13"/>
        <v>860</v>
      </c>
      <c r="B861" s="31" t="str">
        <f>VLOOKUP($A861,'SAP- FACT'!$A:$AE,12,0)</f>
        <v>LAVI INGA,YESAMIN X</v>
      </c>
      <c r="C861" s="31" t="str">
        <f>VLOOKUP($A861,'SAP- FACT'!$A:$AE,2,0)</f>
        <v>B010-00015899</v>
      </c>
      <c r="D861" s="31" t="str">
        <f>VLOOKUP($A861,'SAP- FACT'!$A:$AE,2,0)</f>
        <v>B010-00015899</v>
      </c>
      <c r="E861" s="32">
        <v>45566</v>
      </c>
      <c r="F861" s="32">
        <f>VLOOKUP($A861,'SAP- FACT'!$A:$AE,5,0)</f>
        <v>45145</v>
      </c>
      <c r="G861" s="32">
        <f>VLOOKUP($A861,'SAP- FACT'!$A:$AE,19,0)</f>
        <v>45145</v>
      </c>
      <c r="H861" s="31" t="s">
        <v>8512</v>
      </c>
      <c r="I861" s="31" t="str">
        <f>VLOOKUP($A861,'SAP- FACT'!$A:$AE,3,0)</f>
        <v>Boleta</v>
      </c>
      <c r="J861" s="31" t="str">
        <f>IF(VLOOKUP($A861,'SAP- FACT'!$A:$AE,15,0)=0,"PEN","USD")</f>
        <v>PEN</v>
      </c>
      <c r="K861" s="31" t="s">
        <v>8499</v>
      </c>
      <c r="L861" s="31">
        <v>1</v>
      </c>
      <c r="M861" s="33">
        <f>IF(J861="PEN",VLOOKUP($A861,'SAP- FACT'!$A:$AE,14,0),VLOOKUP($A861,'SAP- FACT'!$A:$AE,15,0))</f>
        <v>101.94</v>
      </c>
      <c r="N861" s="31" t="str">
        <f>IF(VLOOKUP($A861,'SAP- FACT'!$A:$AE,15,0)=0,"PEN","USD")</f>
        <v>PEN</v>
      </c>
      <c r="O861" s="31" t="str">
        <f>VLOOKUP($A861,'SAP- FACT'!$A:$AE,4,0)</f>
        <v>Juntoz - CONTADO / CASH - 230003375 Basado en Entregas 09-0010-00056147.</v>
      </c>
    </row>
    <row r="862" spans="1:15" x14ac:dyDescent="0.2">
      <c r="A862" s="31">
        <f t="shared" si="13"/>
        <v>861</v>
      </c>
      <c r="B862" s="31" t="str">
        <f>VLOOKUP($A862,'SAP- FACT'!$A:$AE,12,0)</f>
        <v>Damas Amanca Valeria</v>
      </c>
      <c r="C862" s="31" t="str">
        <f>VLOOKUP($A862,'SAP- FACT'!$A:$AE,2,0)</f>
        <v>B010-00019458</v>
      </c>
      <c r="D862" s="31" t="str">
        <f>VLOOKUP($A862,'SAP- FACT'!$A:$AE,2,0)</f>
        <v>B010-00019458</v>
      </c>
      <c r="E862" s="32">
        <v>45566</v>
      </c>
      <c r="F862" s="32">
        <f>VLOOKUP($A862,'SAP- FACT'!$A:$AE,5,0)</f>
        <v>45482</v>
      </c>
      <c r="G862" s="32">
        <f>VLOOKUP($A862,'SAP- FACT'!$A:$AE,19,0)</f>
        <v>45482</v>
      </c>
      <c r="H862" s="31" t="s">
        <v>8512</v>
      </c>
      <c r="I862" s="31" t="str">
        <f>VLOOKUP($A862,'SAP- FACT'!$A:$AE,3,0)</f>
        <v>Boleta</v>
      </c>
      <c r="J862" s="31" t="str">
        <f>IF(VLOOKUP($A862,'SAP- FACT'!$A:$AE,15,0)=0,"PEN","USD")</f>
        <v>PEN</v>
      </c>
      <c r="K862" s="31" t="s">
        <v>8499</v>
      </c>
      <c r="L862" s="31">
        <v>1</v>
      </c>
      <c r="M862" s="33">
        <f>IF(J862="PEN",VLOOKUP($A862,'SAP- FACT'!$A:$AE,14,0),VLOOKUP($A862,'SAP- FACT'!$A:$AE,15,0))</f>
        <v>103.09</v>
      </c>
      <c r="N862" s="31" t="str">
        <f>IF(VLOOKUP($A862,'SAP- FACT'!$A:$AE,15,0)=0,"PEN","USD")</f>
        <v>PEN</v>
      </c>
      <c r="O862" s="31" t="str">
        <f>VLOOKUP($A862,'SAP- FACT'!$A:$AE,4,0)</f>
        <v>Ripley - CONTADO / CASH - PE 3324 RIPLEY n.º 6700559001-A Basado en Entregas</v>
      </c>
    </row>
    <row r="863" spans="1:15" x14ac:dyDescent="0.2">
      <c r="A863" s="31">
        <f t="shared" si="13"/>
        <v>862</v>
      </c>
      <c r="B863" s="31" t="str">
        <f>VLOOKUP($A863,'SAP- FACT'!$A:$AE,12,0)</f>
        <v>QUISPE NINA MARIA ANGELICA</v>
      </c>
      <c r="C863" s="31" t="str">
        <f>VLOOKUP($A863,'SAP- FACT'!$A:$AE,2,0)</f>
        <v>B010-00020264</v>
      </c>
      <c r="D863" s="31" t="str">
        <f>VLOOKUP($A863,'SAP- FACT'!$A:$AE,2,0)</f>
        <v>B010-00020264</v>
      </c>
      <c r="E863" s="32">
        <v>45566</v>
      </c>
      <c r="F863" s="32">
        <f>VLOOKUP($A863,'SAP- FACT'!$A:$AE,5,0)</f>
        <v>45538</v>
      </c>
      <c r="G863" s="32">
        <f>VLOOKUP($A863,'SAP- FACT'!$A:$AE,19,0)</f>
        <v>45538</v>
      </c>
      <c r="H863" s="31" t="s">
        <v>8512</v>
      </c>
      <c r="I863" s="31" t="str">
        <f>VLOOKUP($A863,'SAP- FACT'!$A:$AE,3,0)</f>
        <v>Boleta</v>
      </c>
      <c r="J863" s="31" t="str">
        <f>IF(VLOOKUP($A863,'SAP- FACT'!$A:$AE,15,0)=0,"PEN","USD")</f>
        <v>PEN</v>
      </c>
      <c r="K863" s="31" t="s">
        <v>8499</v>
      </c>
      <c r="L863" s="31">
        <v>1</v>
      </c>
      <c r="M863" s="33">
        <f>IF(J863="PEN",VLOOKUP($A863,'SAP- FACT'!$A:$AE,14,0),VLOOKUP($A863,'SAP- FACT'!$A:$AE,15,0))</f>
        <v>103.5</v>
      </c>
      <c r="N863" s="31" t="str">
        <f>IF(VLOOKUP($A863,'SAP- FACT'!$A:$AE,15,0)=0,"PEN","USD")</f>
        <v>PEN</v>
      </c>
      <c r="O863" s="31" t="str">
        <f>VLOOKUP($A863,'SAP- FACT'!$A:$AE,4,0)</f>
        <v>Falabella - CONTADO / CASH - PE 4555 FALABELLA No 2565262806 Basado en Entregas</v>
      </c>
    </row>
    <row r="864" spans="1:15" x14ac:dyDescent="0.2">
      <c r="A864" s="31">
        <f t="shared" si="13"/>
        <v>863</v>
      </c>
      <c r="B864" s="31" t="str">
        <f>VLOOKUP($A864,'SAP- FACT'!$A:$AE,12,0)</f>
        <v>LAZO EGUILETA,MARIA CATALINA</v>
      </c>
      <c r="C864" s="31" t="str">
        <f>VLOOKUP($A864,'SAP- FACT'!$A:$AE,2,0)</f>
        <v>B010-00020527</v>
      </c>
      <c r="D864" s="31" t="str">
        <f>VLOOKUP($A864,'SAP- FACT'!$A:$AE,2,0)</f>
        <v>B010-00020527</v>
      </c>
      <c r="E864" s="32">
        <v>45566</v>
      </c>
      <c r="F864" s="32">
        <f>VLOOKUP($A864,'SAP- FACT'!$A:$AE,5,0)</f>
        <v>45562</v>
      </c>
      <c r="G864" s="32">
        <f>VLOOKUP($A864,'SAP- FACT'!$A:$AE,19,0)</f>
        <v>45562</v>
      </c>
      <c r="H864" s="31" t="s">
        <v>8512</v>
      </c>
      <c r="I864" s="31" t="str">
        <f>VLOOKUP($A864,'SAP- FACT'!$A:$AE,3,0)</f>
        <v>Boleta</v>
      </c>
      <c r="J864" s="31" t="str">
        <f>IF(VLOOKUP($A864,'SAP- FACT'!$A:$AE,15,0)=0,"PEN","USD")</f>
        <v>PEN</v>
      </c>
      <c r="K864" s="31" t="s">
        <v>8499</v>
      </c>
      <c r="L864" s="31">
        <v>1</v>
      </c>
      <c r="M864" s="33">
        <f>IF(J864="PEN",VLOOKUP($A864,'SAP- FACT'!$A:$AE,14,0),VLOOKUP($A864,'SAP- FACT'!$A:$AE,15,0))</f>
        <v>103.5</v>
      </c>
      <c r="N864" s="31" t="str">
        <f>IF(VLOOKUP($A864,'SAP- FACT'!$A:$AE,15,0)=0,"PEN","USD")</f>
        <v>PEN</v>
      </c>
      <c r="O864" s="31" t="str">
        <f>VLOOKUP($A864,'SAP- FACT'!$A:$AE,4,0)</f>
        <v>Falabella - CONTADO / CASH - PE 5085 FALABELLA No 2583911639 Basado en Entregas</v>
      </c>
    </row>
    <row r="865" spans="1:15" x14ac:dyDescent="0.2">
      <c r="A865" s="31">
        <f t="shared" si="13"/>
        <v>864</v>
      </c>
      <c r="B865" s="31" t="str">
        <f>VLOOKUP($A865,'SAP- FACT'!$A:$AE,12,0)</f>
        <v>SANCHEZ PEREZ,ROSMERY LISSET</v>
      </c>
      <c r="C865" s="31" t="str">
        <f>VLOOKUP($A865,'SAP- FACT'!$A:$AE,2,0)</f>
        <v>B010-00020319</v>
      </c>
      <c r="D865" s="31" t="str">
        <f>VLOOKUP($A865,'SAP- FACT'!$A:$AE,2,0)</f>
        <v>B010-00020319</v>
      </c>
      <c r="E865" s="32">
        <v>45566</v>
      </c>
      <c r="F865" s="32">
        <f>VLOOKUP($A865,'SAP- FACT'!$A:$AE,5,0)</f>
        <v>45541</v>
      </c>
      <c r="G865" s="32">
        <f>VLOOKUP($A865,'SAP- FACT'!$A:$AE,19,0)</f>
        <v>45541</v>
      </c>
      <c r="H865" s="31" t="s">
        <v>8512</v>
      </c>
      <c r="I865" s="31" t="str">
        <f>VLOOKUP($A865,'SAP- FACT'!$A:$AE,3,0)</f>
        <v>Boleta</v>
      </c>
      <c r="J865" s="31" t="str">
        <f>IF(VLOOKUP($A865,'SAP- FACT'!$A:$AE,15,0)=0,"PEN","USD")</f>
        <v>PEN</v>
      </c>
      <c r="K865" s="31" t="s">
        <v>8499</v>
      </c>
      <c r="L865" s="31">
        <v>1</v>
      </c>
      <c r="M865" s="33">
        <f>IF(J865="PEN",VLOOKUP($A865,'SAP- FACT'!$A:$AE,14,0),VLOOKUP($A865,'SAP- FACT'!$A:$AE,15,0))</f>
        <v>103.5</v>
      </c>
      <c r="N865" s="31" t="str">
        <f>IF(VLOOKUP($A865,'SAP- FACT'!$A:$AE,15,0)=0,"PEN","USD")</f>
        <v>PEN</v>
      </c>
      <c r="O865" s="31" t="str">
        <f>VLOOKUP($A865,'SAP- FACT'!$A:$AE,4,0)</f>
        <v>Falabella - CONTADO / CASH - PE 4638 FALABELLA No 2568449136 Basado en Entregas</v>
      </c>
    </row>
    <row r="866" spans="1:15" x14ac:dyDescent="0.2">
      <c r="A866" s="31">
        <f t="shared" si="13"/>
        <v>865</v>
      </c>
      <c r="B866" s="31" t="str">
        <f>VLOOKUP($A866,'SAP- FACT'!$A:$AE,12,0)</f>
        <v>ARENALES BALDOCEDA,HUGO LUIS</v>
      </c>
      <c r="C866" s="31" t="str">
        <f>VLOOKUP($A866,'SAP- FACT'!$A:$AE,2,0)</f>
        <v>B010-00020453</v>
      </c>
      <c r="D866" s="31" t="str">
        <f>VLOOKUP($A866,'SAP- FACT'!$A:$AE,2,0)</f>
        <v>B010-00020453</v>
      </c>
      <c r="E866" s="32">
        <v>45566</v>
      </c>
      <c r="F866" s="32">
        <f>VLOOKUP($A866,'SAP- FACT'!$A:$AE,5,0)</f>
        <v>45554</v>
      </c>
      <c r="G866" s="32">
        <f>VLOOKUP($A866,'SAP- FACT'!$A:$AE,19,0)</f>
        <v>45554</v>
      </c>
      <c r="H866" s="31" t="s">
        <v>8512</v>
      </c>
      <c r="I866" s="31" t="str">
        <f>VLOOKUP($A866,'SAP- FACT'!$A:$AE,3,0)</f>
        <v>Boleta</v>
      </c>
      <c r="J866" s="31" t="str">
        <f>IF(VLOOKUP($A866,'SAP- FACT'!$A:$AE,15,0)=0,"PEN","USD")</f>
        <v>PEN</v>
      </c>
      <c r="K866" s="31" t="s">
        <v>8499</v>
      </c>
      <c r="L866" s="31">
        <v>1</v>
      </c>
      <c r="M866" s="33">
        <f>IF(J866="PEN",VLOOKUP($A866,'SAP- FACT'!$A:$AE,14,0),VLOOKUP($A866,'SAP- FACT'!$A:$AE,15,0))</f>
        <v>103.5</v>
      </c>
      <c r="N866" s="31" t="str">
        <f>IF(VLOOKUP($A866,'SAP- FACT'!$A:$AE,15,0)=0,"PEN","USD")</f>
        <v>PEN</v>
      </c>
      <c r="O866" s="31" t="str">
        <f>VLOOKUP($A866,'SAP- FACT'!$A:$AE,4,0)</f>
        <v>Falabella - CONTADO / CASH - PE 4906 FALABELLA No 2578827114 Basado en Entregas</v>
      </c>
    </row>
    <row r="867" spans="1:15" x14ac:dyDescent="0.2">
      <c r="A867" s="31">
        <f t="shared" si="13"/>
        <v>866</v>
      </c>
      <c r="B867" s="31" t="str">
        <f>VLOOKUP($A867,'SAP- FACT'!$A:$AE,12,0)</f>
        <v>AGUIRRE BECERRA,RICARDO JOSE</v>
      </c>
      <c r="C867" s="31" t="str">
        <f>VLOOKUP($A867,'SAP- FACT'!$A:$AE,2,0)</f>
        <v>B010-00017712</v>
      </c>
      <c r="D867" s="31" t="str">
        <f>VLOOKUP($A867,'SAP- FACT'!$A:$AE,2,0)</f>
        <v>B010-00017712</v>
      </c>
      <c r="E867" s="32">
        <v>45566</v>
      </c>
      <c r="F867" s="32">
        <f>VLOOKUP($A867,'SAP- FACT'!$A:$AE,5,0)</f>
        <v>45314</v>
      </c>
      <c r="G867" s="32">
        <f>VLOOKUP($A867,'SAP- FACT'!$A:$AE,19,0)</f>
        <v>45314</v>
      </c>
      <c r="H867" s="31" t="s">
        <v>8512</v>
      </c>
      <c r="I867" s="31" t="str">
        <f>VLOOKUP($A867,'SAP- FACT'!$A:$AE,3,0)</f>
        <v>Boleta</v>
      </c>
      <c r="J867" s="31" t="str">
        <f>IF(VLOOKUP($A867,'SAP- FACT'!$A:$AE,15,0)=0,"PEN","USD")</f>
        <v>PEN</v>
      </c>
      <c r="K867" s="31" t="s">
        <v>8499</v>
      </c>
      <c r="L867" s="31">
        <v>1</v>
      </c>
      <c r="M867" s="33">
        <f>IF(J867="PEN",VLOOKUP($A867,'SAP- FACT'!$A:$AE,14,0),VLOOKUP($A867,'SAP- FACT'!$A:$AE,15,0))</f>
        <v>103.5</v>
      </c>
      <c r="N867" s="31" t="str">
        <f>IF(VLOOKUP($A867,'SAP- FACT'!$A:$AE,15,0)=0,"PEN","USD")</f>
        <v>PEN</v>
      </c>
      <c r="O867" s="31" t="str">
        <f>VLOOKUP($A867,'SAP- FACT'!$A:$AE,4,0)</f>
        <v>Falabella - CONTADO / CASH - PE 0331 FALABELLA Basado en Entregas 09-0010-00058</v>
      </c>
    </row>
    <row r="868" spans="1:15" x14ac:dyDescent="0.2">
      <c r="A868" s="31">
        <f t="shared" si="13"/>
        <v>867</v>
      </c>
      <c r="B868" s="31" t="str">
        <f>VLOOKUP($A868,'SAP- FACT'!$A:$AE,12,0)</f>
        <v>GUILLEN X,JELITZA X</v>
      </c>
      <c r="C868" s="31" t="str">
        <f>VLOOKUP($A868,'SAP- FACT'!$A:$AE,2,0)</f>
        <v>B010-00016765</v>
      </c>
      <c r="D868" s="31" t="str">
        <f>VLOOKUP($A868,'SAP- FACT'!$A:$AE,2,0)</f>
        <v>B010-00016765</v>
      </c>
      <c r="E868" s="32">
        <v>45566</v>
      </c>
      <c r="F868" s="32">
        <f>VLOOKUP($A868,'SAP- FACT'!$A:$AE,5,0)</f>
        <v>45250</v>
      </c>
      <c r="G868" s="32">
        <f>VLOOKUP($A868,'SAP- FACT'!$A:$AE,19,0)</f>
        <v>45250</v>
      </c>
      <c r="H868" s="31" t="s">
        <v>8512</v>
      </c>
      <c r="I868" s="31" t="str">
        <f>VLOOKUP($A868,'SAP- FACT'!$A:$AE,3,0)</f>
        <v>Boleta</v>
      </c>
      <c r="J868" s="31" t="str">
        <f>IF(VLOOKUP($A868,'SAP- FACT'!$A:$AE,15,0)=0,"PEN","USD")</f>
        <v>PEN</v>
      </c>
      <c r="K868" s="31" t="s">
        <v>8499</v>
      </c>
      <c r="L868" s="31">
        <v>1</v>
      </c>
      <c r="M868" s="33">
        <f>IF(J868="PEN",VLOOKUP($A868,'SAP- FACT'!$A:$AE,14,0),VLOOKUP($A868,'SAP- FACT'!$A:$AE,15,0))</f>
        <v>103.5</v>
      </c>
      <c r="N868" s="31" t="str">
        <f>IF(VLOOKUP($A868,'SAP- FACT'!$A:$AE,15,0)=0,"PEN","USD")</f>
        <v>PEN</v>
      </c>
      <c r="O868" s="31" t="str">
        <f>VLOOKUP($A868,'SAP- FACT'!$A:$AE,4,0)</f>
        <v>Falabella - CONTADO / CASH - PE 4834 FALABELLA Basado en Entregas 09-0010-00057</v>
      </c>
    </row>
    <row r="869" spans="1:15" x14ac:dyDescent="0.2">
      <c r="A869" s="31">
        <f t="shared" si="13"/>
        <v>868</v>
      </c>
      <c r="B869" s="31" t="str">
        <f>VLOOKUP($A869,'SAP- FACT'!$A:$AE,12,0)</f>
        <v>CHUNGA HERRERA,KAREN SARAI</v>
      </c>
      <c r="C869" s="31" t="str">
        <f>VLOOKUP($A869,'SAP- FACT'!$A:$AE,2,0)</f>
        <v>B010-00016006</v>
      </c>
      <c r="D869" s="31" t="str">
        <f>VLOOKUP($A869,'SAP- FACT'!$A:$AE,2,0)</f>
        <v>B010-00016006</v>
      </c>
      <c r="E869" s="32">
        <v>45566</v>
      </c>
      <c r="F869" s="32">
        <f>VLOOKUP($A869,'SAP- FACT'!$A:$AE,5,0)</f>
        <v>45153</v>
      </c>
      <c r="G869" s="32">
        <f>VLOOKUP($A869,'SAP- FACT'!$A:$AE,19,0)</f>
        <v>45153</v>
      </c>
      <c r="H869" s="31" t="s">
        <v>8512</v>
      </c>
      <c r="I869" s="31" t="str">
        <f>VLOOKUP($A869,'SAP- FACT'!$A:$AE,3,0)</f>
        <v>Boleta</v>
      </c>
      <c r="J869" s="31" t="str">
        <f>IF(VLOOKUP($A869,'SAP- FACT'!$A:$AE,15,0)=0,"PEN","USD")</f>
        <v>PEN</v>
      </c>
      <c r="K869" s="31" t="s">
        <v>8499</v>
      </c>
      <c r="L869" s="31">
        <v>1</v>
      </c>
      <c r="M869" s="33">
        <f>IF(J869="PEN",VLOOKUP($A869,'SAP- FACT'!$A:$AE,14,0),VLOOKUP($A869,'SAP- FACT'!$A:$AE,15,0))</f>
        <v>103.5</v>
      </c>
      <c r="N869" s="31" t="str">
        <f>IF(VLOOKUP($A869,'SAP- FACT'!$A:$AE,15,0)=0,"PEN","USD")</f>
        <v>PEN</v>
      </c>
      <c r="O869" s="31" t="str">
        <f>VLOOKUP($A869,'SAP- FACT'!$A:$AE,4,0)</f>
        <v>Falabella - CONTADO / CASH - 230003508 Basado en Entregas 09-0010-00056273.</v>
      </c>
    </row>
    <row r="870" spans="1:15" x14ac:dyDescent="0.2">
      <c r="A870" s="31">
        <f t="shared" si="13"/>
        <v>869</v>
      </c>
      <c r="B870" s="31" t="str">
        <f>VLOOKUP($A870,'SAP- FACT'!$A:$AE,12,0)</f>
        <v>LIVIA ODRIA,CLAUDIA MERCEDES</v>
      </c>
      <c r="C870" s="31" t="str">
        <f>VLOOKUP($A870,'SAP- FACT'!$A:$AE,2,0)</f>
        <v>B010-00016827</v>
      </c>
      <c r="D870" s="31" t="str">
        <f>VLOOKUP($A870,'SAP- FACT'!$A:$AE,2,0)</f>
        <v>B010-00016827</v>
      </c>
      <c r="E870" s="32">
        <v>45566</v>
      </c>
      <c r="F870" s="32">
        <f>VLOOKUP($A870,'SAP- FACT'!$A:$AE,5,0)</f>
        <v>45257</v>
      </c>
      <c r="G870" s="32">
        <f>VLOOKUP($A870,'SAP- FACT'!$A:$AE,19,0)</f>
        <v>45257</v>
      </c>
      <c r="H870" s="31" t="s">
        <v>8512</v>
      </c>
      <c r="I870" s="31" t="str">
        <f>VLOOKUP($A870,'SAP- FACT'!$A:$AE,3,0)</f>
        <v>Boleta</v>
      </c>
      <c r="J870" s="31" t="str">
        <f>IF(VLOOKUP($A870,'SAP- FACT'!$A:$AE,15,0)=0,"PEN","USD")</f>
        <v>PEN</v>
      </c>
      <c r="K870" s="31" t="s">
        <v>8499</v>
      </c>
      <c r="L870" s="31">
        <v>1</v>
      </c>
      <c r="M870" s="33">
        <f>IF(J870="PEN",VLOOKUP($A870,'SAP- FACT'!$A:$AE,14,0),VLOOKUP($A870,'SAP- FACT'!$A:$AE,15,0))</f>
        <v>103.5</v>
      </c>
      <c r="N870" s="31" t="str">
        <f>IF(VLOOKUP($A870,'SAP- FACT'!$A:$AE,15,0)=0,"PEN","USD")</f>
        <v>PEN</v>
      </c>
      <c r="O870" s="31" t="str">
        <f>VLOOKUP($A870,'SAP- FACT'!$A:$AE,4,0)</f>
        <v>Falabella - CONTADO / CASH - PE 4949 FALABELLA Basado en Entregas 09-0010-00057</v>
      </c>
    </row>
    <row r="871" spans="1:15" x14ac:dyDescent="0.2">
      <c r="A871" s="31">
        <f t="shared" si="13"/>
        <v>870</v>
      </c>
      <c r="B871" s="31" t="str">
        <f>VLOOKUP($A871,'SAP- FACT'!$A:$AE,12,0)</f>
        <v>GUILLEN X,JELITZA X</v>
      </c>
      <c r="C871" s="31" t="str">
        <f>VLOOKUP($A871,'SAP- FACT'!$A:$AE,2,0)</f>
        <v>B010-00016070</v>
      </c>
      <c r="D871" s="31" t="str">
        <f>VLOOKUP($A871,'SAP- FACT'!$A:$AE,2,0)</f>
        <v>B010-00016070</v>
      </c>
      <c r="E871" s="32">
        <v>45566</v>
      </c>
      <c r="F871" s="32">
        <f>VLOOKUP($A871,'SAP- FACT'!$A:$AE,5,0)</f>
        <v>45160</v>
      </c>
      <c r="G871" s="32">
        <f>VLOOKUP($A871,'SAP- FACT'!$A:$AE,19,0)</f>
        <v>45160</v>
      </c>
      <c r="H871" s="31" t="s">
        <v>8512</v>
      </c>
      <c r="I871" s="31" t="str">
        <f>VLOOKUP($A871,'SAP- FACT'!$A:$AE,3,0)</f>
        <v>Boleta</v>
      </c>
      <c r="J871" s="31" t="str">
        <f>IF(VLOOKUP($A871,'SAP- FACT'!$A:$AE,15,0)=0,"PEN","USD")</f>
        <v>PEN</v>
      </c>
      <c r="K871" s="31" t="s">
        <v>8499</v>
      </c>
      <c r="L871" s="31">
        <v>1</v>
      </c>
      <c r="M871" s="33">
        <f>IF(J871="PEN",VLOOKUP($A871,'SAP- FACT'!$A:$AE,14,0),VLOOKUP($A871,'SAP- FACT'!$A:$AE,15,0))</f>
        <v>103.5</v>
      </c>
      <c r="N871" s="31" t="str">
        <f>IF(VLOOKUP($A871,'SAP- FACT'!$A:$AE,15,0)=0,"PEN","USD")</f>
        <v>PEN</v>
      </c>
      <c r="O871" s="31" t="str">
        <f>VLOOKUP($A871,'SAP- FACT'!$A:$AE,4,0)</f>
        <v>Falabella - CONTADO / CASH - 230003640 Basado en Entregas 09-0010-00056400.</v>
      </c>
    </row>
    <row r="872" spans="1:15" x14ac:dyDescent="0.2">
      <c r="A872" s="31">
        <f t="shared" si="13"/>
        <v>871</v>
      </c>
      <c r="B872" s="31" t="str">
        <f>VLOOKUP($A872,'SAP- FACT'!$A:$AE,12,0)</f>
        <v>YNGA LEON,MARIA FERNANDA</v>
      </c>
      <c r="C872" s="31" t="str">
        <f>VLOOKUP($A872,'SAP- FACT'!$A:$AE,2,0)</f>
        <v>B010-00016951</v>
      </c>
      <c r="D872" s="31" t="str">
        <f>VLOOKUP($A872,'SAP- FACT'!$A:$AE,2,0)</f>
        <v>B010-00016951</v>
      </c>
      <c r="E872" s="32">
        <v>45566</v>
      </c>
      <c r="F872" s="32">
        <f>VLOOKUP($A872,'SAP- FACT'!$A:$AE,5,0)</f>
        <v>45264</v>
      </c>
      <c r="G872" s="32">
        <f>VLOOKUP($A872,'SAP- FACT'!$A:$AE,19,0)</f>
        <v>45264</v>
      </c>
      <c r="H872" s="31" t="s">
        <v>8512</v>
      </c>
      <c r="I872" s="31" t="str">
        <f>VLOOKUP($A872,'SAP- FACT'!$A:$AE,3,0)</f>
        <v>Boleta</v>
      </c>
      <c r="J872" s="31" t="str">
        <f>IF(VLOOKUP($A872,'SAP- FACT'!$A:$AE,15,0)=0,"PEN","USD")</f>
        <v>PEN</v>
      </c>
      <c r="K872" s="31" t="s">
        <v>8499</v>
      </c>
      <c r="L872" s="31">
        <v>1</v>
      </c>
      <c r="M872" s="33">
        <f>IF(J872="PEN",VLOOKUP($A872,'SAP- FACT'!$A:$AE,14,0),VLOOKUP($A872,'SAP- FACT'!$A:$AE,15,0))</f>
        <v>103.5</v>
      </c>
      <c r="N872" s="31" t="str">
        <f>IF(VLOOKUP($A872,'SAP- FACT'!$A:$AE,15,0)=0,"PEN","USD")</f>
        <v>PEN</v>
      </c>
      <c r="O872" s="31" t="str">
        <f>VLOOKUP($A872,'SAP- FACT'!$A:$AE,4,0)</f>
        <v>Falabella - CONTADO / CASH - PE 5100 FALABELLA Basado en Entregas 09-0010-00057</v>
      </c>
    </row>
    <row r="873" spans="1:15" x14ac:dyDescent="0.2">
      <c r="A873" s="31">
        <f t="shared" si="13"/>
        <v>872</v>
      </c>
      <c r="B873" s="31" t="str">
        <f>VLOOKUP($A873,'SAP- FACT'!$A:$AE,12,0)</f>
        <v>ASCONA X,MARILYN X</v>
      </c>
      <c r="C873" s="31" t="str">
        <f>VLOOKUP($A873,'SAP- FACT'!$A:$AE,2,0)</f>
        <v>B010-00016723</v>
      </c>
      <c r="D873" s="31" t="str">
        <f>VLOOKUP($A873,'SAP- FACT'!$A:$AE,2,0)</f>
        <v>B010-00016723</v>
      </c>
      <c r="E873" s="32">
        <v>45566</v>
      </c>
      <c r="F873" s="32">
        <f>VLOOKUP($A873,'SAP- FACT'!$A:$AE,5,0)</f>
        <v>45244</v>
      </c>
      <c r="G873" s="32">
        <f>VLOOKUP($A873,'SAP- FACT'!$A:$AE,19,0)</f>
        <v>45244</v>
      </c>
      <c r="H873" s="31" t="s">
        <v>8512</v>
      </c>
      <c r="I873" s="31" t="str">
        <f>VLOOKUP($A873,'SAP- FACT'!$A:$AE,3,0)</f>
        <v>Boleta</v>
      </c>
      <c r="J873" s="31" t="str">
        <f>IF(VLOOKUP($A873,'SAP- FACT'!$A:$AE,15,0)=0,"PEN","USD")</f>
        <v>PEN</v>
      </c>
      <c r="K873" s="31" t="s">
        <v>8499</v>
      </c>
      <c r="L873" s="31">
        <v>1</v>
      </c>
      <c r="M873" s="33">
        <f>IF(J873="PEN",VLOOKUP($A873,'SAP- FACT'!$A:$AE,14,0),VLOOKUP($A873,'SAP- FACT'!$A:$AE,15,0))</f>
        <v>103.5</v>
      </c>
      <c r="N873" s="31" t="str">
        <f>IF(VLOOKUP($A873,'SAP- FACT'!$A:$AE,15,0)=0,"PEN","USD")</f>
        <v>PEN</v>
      </c>
      <c r="O873" s="31" t="str">
        <f>VLOOKUP($A873,'SAP- FACT'!$A:$AE,4,0)</f>
        <v>Falabella - CONTADO / CASH - PE 4748 FALABELLA Basado en Entregas 09-0010-00057</v>
      </c>
    </row>
    <row r="874" spans="1:15" x14ac:dyDescent="0.2">
      <c r="A874" s="31">
        <f t="shared" si="13"/>
        <v>873</v>
      </c>
      <c r="B874" s="31" t="str">
        <f>VLOOKUP($A874,'SAP- FACT'!$A:$AE,12,0)</f>
        <v>WESTON OLAECHEA,CARLA MAGDA</v>
      </c>
      <c r="C874" s="31" t="str">
        <f>VLOOKUP($A874,'SAP- FACT'!$A:$AE,2,0)</f>
        <v>B010-00016750</v>
      </c>
      <c r="D874" s="31" t="str">
        <f>VLOOKUP($A874,'SAP- FACT'!$A:$AE,2,0)</f>
        <v>B010-00016750</v>
      </c>
      <c r="E874" s="32">
        <v>45566</v>
      </c>
      <c r="F874" s="32">
        <f>VLOOKUP($A874,'SAP- FACT'!$A:$AE,5,0)</f>
        <v>45246</v>
      </c>
      <c r="G874" s="32">
        <f>VLOOKUP($A874,'SAP- FACT'!$A:$AE,19,0)</f>
        <v>45246</v>
      </c>
      <c r="H874" s="31" t="s">
        <v>8512</v>
      </c>
      <c r="I874" s="31" t="str">
        <f>VLOOKUP($A874,'SAP- FACT'!$A:$AE,3,0)</f>
        <v>Boleta</v>
      </c>
      <c r="J874" s="31" t="str">
        <f>IF(VLOOKUP($A874,'SAP- FACT'!$A:$AE,15,0)=0,"PEN","USD")</f>
        <v>PEN</v>
      </c>
      <c r="K874" s="31" t="s">
        <v>8499</v>
      </c>
      <c r="L874" s="31">
        <v>1</v>
      </c>
      <c r="M874" s="33">
        <f>IF(J874="PEN",VLOOKUP($A874,'SAP- FACT'!$A:$AE,14,0),VLOOKUP($A874,'SAP- FACT'!$A:$AE,15,0))</f>
        <v>103.5</v>
      </c>
      <c r="N874" s="31" t="str">
        <f>IF(VLOOKUP($A874,'SAP- FACT'!$A:$AE,15,0)=0,"PEN","USD")</f>
        <v>PEN</v>
      </c>
      <c r="O874" s="31" t="str">
        <f>VLOOKUP($A874,'SAP- FACT'!$A:$AE,4,0)</f>
        <v>Falabella - CONTADO / CASH - PE 4788 FALABELLA Basado en Entregas 09-0010-00057</v>
      </c>
    </row>
    <row r="875" spans="1:15" x14ac:dyDescent="0.2">
      <c r="A875" s="31">
        <f t="shared" si="13"/>
        <v>874</v>
      </c>
      <c r="B875" s="31" t="str">
        <f>VLOOKUP($A875,'SAP- FACT'!$A:$AE,12,0)</f>
        <v>MORALES QUISPE,BRAYAN RENATO</v>
      </c>
      <c r="C875" s="31" t="str">
        <f>VLOOKUP($A875,'SAP- FACT'!$A:$AE,2,0)</f>
        <v>B010-00018256</v>
      </c>
      <c r="D875" s="31" t="str">
        <f>VLOOKUP($A875,'SAP- FACT'!$A:$AE,2,0)</f>
        <v>B010-00018256</v>
      </c>
      <c r="E875" s="32">
        <v>45566</v>
      </c>
      <c r="F875" s="32">
        <f>VLOOKUP($A875,'SAP- FACT'!$A:$AE,5,0)</f>
        <v>45373</v>
      </c>
      <c r="G875" s="32">
        <f>VLOOKUP($A875,'SAP- FACT'!$A:$AE,19,0)</f>
        <v>45373</v>
      </c>
      <c r="H875" s="31" t="s">
        <v>8512</v>
      </c>
      <c r="I875" s="31" t="str">
        <f>VLOOKUP($A875,'SAP- FACT'!$A:$AE,3,0)</f>
        <v>Boleta</v>
      </c>
      <c r="J875" s="31" t="str">
        <f>IF(VLOOKUP($A875,'SAP- FACT'!$A:$AE,15,0)=0,"PEN","USD")</f>
        <v>PEN</v>
      </c>
      <c r="K875" s="31" t="s">
        <v>8499</v>
      </c>
      <c r="L875" s="31">
        <v>1</v>
      </c>
      <c r="M875" s="33">
        <f>IF(J875="PEN",VLOOKUP($A875,'SAP- FACT'!$A:$AE,14,0),VLOOKUP($A875,'SAP- FACT'!$A:$AE,15,0))</f>
        <v>103.5</v>
      </c>
      <c r="N875" s="31" t="str">
        <f>IF(VLOOKUP($A875,'SAP- FACT'!$A:$AE,15,0)=0,"PEN","USD")</f>
        <v>PEN</v>
      </c>
      <c r="O875" s="31" t="str">
        <f>VLOOKUP($A875,'SAP- FACT'!$A:$AE,4,0)</f>
        <v>Falabella - CONTADO / CASH - PE 1332 FALABELLA Basado en Entregas 09-0010-00059</v>
      </c>
    </row>
    <row r="876" spans="1:15" x14ac:dyDescent="0.2">
      <c r="A876" s="31">
        <f t="shared" si="13"/>
        <v>875</v>
      </c>
      <c r="B876" s="31" t="str">
        <f>VLOOKUP($A876,'SAP- FACT'!$A:$AE,12,0)</f>
        <v>LEON HUAMAN,KATHERINE LUCIA</v>
      </c>
      <c r="C876" s="31" t="str">
        <f>VLOOKUP($A876,'SAP- FACT'!$A:$AE,2,0)</f>
        <v>B010-00018449</v>
      </c>
      <c r="D876" s="31" t="str">
        <f>VLOOKUP($A876,'SAP- FACT'!$A:$AE,2,0)</f>
        <v>B010-00018449</v>
      </c>
      <c r="E876" s="32">
        <v>45566</v>
      </c>
      <c r="F876" s="32">
        <f>VLOOKUP($A876,'SAP- FACT'!$A:$AE,5,0)</f>
        <v>45392</v>
      </c>
      <c r="G876" s="32">
        <f>VLOOKUP($A876,'SAP- FACT'!$A:$AE,19,0)</f>
        <v>45392</v>
      </c>
      <c r="H876" s="31" t="s">
        <v>8512</v>
      </c>
      <c r="I876" s="31" t="str">
        <f>VLOOKUP($A876,'SAP- FACT'!$A:$AE,3,0)</f>
        <v>Boleta</v>
      </c>
      <c r="J876" s="31" t="str">
        <f>IF(VLOOKUP($A876,'SAP- FACT'!$A:$AE,15,0)=0,"PEN","USD")</f>
        <v>PEN</v>
      </c>
      <c r="K876" s="31" t="s">
        <v>8499</v>
      </c>
      <c r="L876" s="31">
        <v>1</v>
      </c>
      <c r="M876" s="33">
        <f>IF(J876="PEN",VLOOKUP($A876,'SAP- FACT'!$A:$AE,14,0),VLOOKUP($A876,'SAP- FACT'!$A:$AE,15,0))</f>
        <v>103.5</v>
      </c>
      <c r="N876" s="31" t="str">
        <f>IF(VLOOKUP($A876,'SAP- FACT'!$A:$AE,15,0)=0,"PEN","USD")</f>
        <v>PEN</v>
      </c>
      <c r="O876" s="31" t="str">
        <f>VLOOKUP($A876,'SAP- FACT'!$A:$AE,4,0)</f>
        <v>Falabella - CONTADO / CASH - PE 1627 FALABELLA Basado en Entregas 09-0010-00059</v>
      </c>
    </row>
    <row r="877" spans="1:15" x14ac:dyDescent="0.2">
      <c r="A877" s="31">
        <f t="shared" si="13"/>
        <v>876</v>
      </c>
      <c r="B877" s="31" t="str">
        <f>VLOOKUP($A877,'SAP- FACT'!$A:$AE,12,0)</f>
        <v>CHUQUE SANCHEZ CIELO</v>
      </c>
      <c r="C877" s="31" t="str">
        <f>VLOOKUP($A877,'SAP- FACT'!$A:$AE,2,0)</f>
        <v>B010-00019161</v>
      </c>
      <c r="D877" s="31" t="str">
        <f>VLOOKUP($A877,'SAP- FACT'!$A:$AE,2,0)</f>
        <v>B010-00019161</v>
      </c>
      <c r="E877" s="32">
        <v>45566</v>
      </c>
      <c r="F877" s="32">
        <f>VLOOKUP($A877,'SAP- FACT'!$A:$AE,5,0)</f>
        <v>45446</v>
      </c>
      <c r="G877" s="32">
        <f>VLOOKUP($A877,'SAP- FACT'!$A:$AE,19,0)</f>
        <v>45446</v>
      </c>
      <c r="H877" s="31" t="s">
        <v>8512</v>
      </c>
      <c r="I877" s="31" t="str">
        <f>VLOOKUP($A877,'SAP- FACT'!$A:$AE,3,0)</f>
        <v>Boleta</v>
      </c>
      <c r="J877" s="31" t="str">
        <f>IF(VLOOKUP($A877,'SAP- FACT'!$A:$AE,15,0)=0,"PEN","USD")</f>
        <v>PEN</v>
      </c>
      <c r="K877" s="31" t="s">
        <v>8499</v>
      </c>
      <c r="L877" s="31">
        <v>1</v>
      </c>
      <c r="M877" s="33">
        <f>IF(J877="PEN",VLOOKUP($A877,'SAP- FACT'!$A:$AE,14,0),VLOOKUP($A877,'SAP- FACT'!$A:$AE,15,0))</f>
        <v>103.5</v>
      </c>
      <c r="N877" s="31" t="str">
        <f>IF(VLOOKUP($A877,'SAP- FACT'!$A:$AE,15,0)=0,"PEN","USD")</f>
        <v>PEN</v>
      </c>
      <c r="O877" s="31" t="str">
        <f>VLOOKUP($A877,'SAP- FACT'!$A:$AE,4,0)</f>
        <v>Falabella - CONTADO / CASH - PE 2740 FALABELLA Basado en Entregas 09-0007-00000</v>
      </c>
    </row>
    <row r="878" spans="1:15" x14ac:dyDescent="0.2">
      <c r="A878" s="31">
        <f t="shared" si="13"/>
        <v>877</v>
      </c>
      <c r="B878" s="31" t="str">
        <f>VLOOKUP($A878,'SAP- FACT'!$A:$AE,12,0)</f>
        <v>ARENALES BALDOCEDA,HUGO LUIS</v>
      </c>
      <c r="C878" s="31" t="str">
        <f>VLOOKUP($A878,'SAP- FACT'!$A:$AE,2,0)</f>
        <v>B010-00018845</v>
      </c>
      <c r="D878" s="31" t="str">
        <f>VLOOKUP($A878,'SAP- FACT'!$A:$AE,2,0)</f>
        <v>B010-00018845</v>
      </c>
      <c r="E878" s="32">
        <v>45566</v>
      </c>
      <c r="F878" s="32">
        <f>VLOOKUP($A878,'SAP- FACT'!$A:$AE,5,0)</f>
        <v>45425</v>
      </c>
      <c r="G878" s="32">
        <f>VLOOKUP($A878,'SAP- FACT'!$A:$AE,19,0)</f>
        <v>45425</v>
      </c>
      <c r="H878" s="31" t="s">
        <v>8512</v>
      </c>
      <c r="I878" s="31" t="str">
        <f>VLOOKUP($A878,'SAP- FACT'!$A:$AE,3,0)</f>
        <v>Boleta</v>
      </c>
      <c r="J878" s="31" t="str">
        <f>IF(VLOOKUP($A878,'SAP- FACT'!$A:$AE,15,0)=0,"PEN","USD")</f>
        <v>PEN</v>
      </c>
      <c r="K878" s="31" t="s">
        <v>8499</v>
      </c>
      <c r="L878" s="31">
        <v>1</v>
      </c>
      <c r="M878" s="33">
        <f>IF(J878="PEN",VLOOKUP($A878,'SAP- FACT'!$A:$AE,14,0),VLOOKUP($A878,'SAP- FACT'!$A:$AE,15,0))</f>
        <v>103.5</v>
      </c>
      <c r="N878" s="31" t="str">
        <f>IF(VLOOKUP($A878,'SAP- FACT'!$A:$AE,15,0)=0,"PEN","USD")</f>
        <v>PEN</v>
      </c>
      <c r="O878" s="31" t="str">
        <f>VLOOKUP($A878,'SAP- FACT'!$A:$AE,4,0)</f>
        <v>Falabella - CONTADO / CASH - PE 2288 FALABELLA Basado en Entregas 09-0007-00000</v>
      </c>
    </row>
    <row r="879" spans="1:15" x14ac:dyDescent="0.2">
      <c r="A879" s="31">
        <f t="shared" si="13"/>
        <v>878</v>
      </c>
      <c r="B879" s="31" t="str">
        <f>VLOOKUP($A879,'SAP- FACT'!$A:$AE,12,0)</f>
        <v>HUAMAN ENRIQUEZ,GEORGINA ANGELICA</v>
      </c>
      <c r="C879" s="31" t="str">
        <f>VLOOKUP($A879,'SAP- FACT'!$A:$AE,2,0)</f>
        <v>B010-00019499</v>
      </c>
      <c r="D879" s="31" t="str">
        <f>VLOOKUP($A879,'SAP- FACT'!$A:$AE,2,0)</f>
        <v>B010-00019499</v>
      </c>
      <c r="E879" s="32">
        <v>45566</v>
      </c>
      <c r="F879" s="32">
        <f>VLOOKUP($A879,'SAP- FACT'!$A:$AE,5,0)</f>
        <v>45484</v>
      </c>
      <c r="G879" s="32">
        <f>VLOOKUP($A879,'SAP- FACT'!$A:$AE,19,0)</f>
        <v>45484</v>
      </c>
      <c r="H879" s="31" t="s">
        <v>8512</v>
      </c>
      <c r="I879" s="31" t="str">
        <f>VLOOKUP($A879,'SAP- FACT'!$A:$AE,3,0)</f>
        <v>Boleta</v>
      </c>
      <c r="J879" s="31" t="str">
        <f>IF(VLOOKUP($A879,'SAP- FACT'!$A:$AE,15,0)=0,"PEN","USD")</f>
        <v>PEN</v>
      </c>
      <c r="K879" s="31" t="s">
        <v>8499</v>
      </c>
      <c r="L879" s="31">
        <v>1</v>
      </c>
      <c r="M879" s="33">
        <f>IF(J879="PEN",VLOOKUP($A879,'SAP- FACT'!$A:$AE,14,0),VLOOKUP($A879,'SAP- FACT'!$A:$AE,15,0))</f>
        <v>103.5</v>
      </c>
      <c r="N879" s="31" t="str">
        <f>IF(VLOOKUP($A879,'SAP- FACT'!$A:$AE,15,0)=0,"PEN","USD")</f>
        <v>PEN</v>
      </c>
      <c r="O879" s="31" t="str">
        <f>VLOOKUP($A879,'SAP- FACT'!$A:$AE,4,0)</f>
        <v>Falabella - CONTADO / CASH - PE 3397 FALABELLA No 2515608645 Basado en Entregas</v>
      </c>
    </row>
    <row r="880" spans="1:15" x14ac:dyDescent="0.2">
      <c r="A880" s="31">
        <f t="shared" si="13"/>
        <v>879</v>
      </c>
      <c r="B880" s="31" t="str">
        <f>VLOOKUP($A880,'SAP- FACT'!$A:$AE,12,0)</f>
        <v>HUAMAN ENRIQUEZ,GEORGINA ANGELICA</v>
      </c>
      <c r="C880" s="31" t="str">
        <f>VLOOKUP($A880,'SAP- FACT'!$A:$AE,2,0)</f>
        <v>B010-00019501</v>
      </c>
      <c r="D880" s="31" t="str">
        <f>VLOOKUP($A880,'SAP- FACT'!$A:$AE,2,0)</f>
        <v>B010-00019501</v>
      </c>
      <c r="E880" s="32">
        <v>45566</v>
      </c>
      <c r="F880" s="32">
        <f>VLOOKUP($A880,'SAP- FACT'!$A:$AE,5,0)</f>
        <v>45484</v>
      </c>
      <c r="G880" s="32">
        <f>VLOOKUP($A880,'SAP- FACT'!$A:$AE,19,0)</f>
        <v>45484</v>
      </c>
      <c r="H880" s="31" t="s">
        <v>8512</v>
      </c>
      <c r="I880" s="31" t="str">
        <f>VLOOKUP($A880,'SAP- FACT'!$A:$AE,3,0)</f>
        <v>Boleta</v>
      </c>
      <c r="J880" s="31" t="str">
        <f>IF(VLOOKUP($A880,'SAP- FACT'!$A:$AE,15,0)=0,"PEN","USD")</f>
        <v>PEN</v>
      </c>
      <c r="K880" s="31" t="s">
        <v>8499</v>
      </c>
      <c r="L880" s="31">
        <v>1</v>
      </c>
      <c r="M880" s="33">
        <f>IF(J880="PEN",VLOOKUP($A880,'SAP- FACT'!$A:$AE,14,0),VLOOKUP($A880,'SAP- FACT'!$A:$AE,15,0))</f>
        <v>103.5</v>
      </c>
      <c r="N880" s="31" t="str">
        <f>IF(VLOOKUP($A880,'SAP- FACT'!$A:$AE,15,0)=0,"PEN","USD")</f>
        <v>PEN</v>
      </c>
      <c r="O880" s="31" t="str">
        <f>VLOOKUP($A880,'SAP- FACT'!$A:$AE,4,0)</f>
        <v>Falabella - CONTADO / CASH - PE 3393 FALABELLA No 2515606684 Basado en Entregas</v>
      </c>
    </row>
    <row r="881" spans="1:15" x14ac:dyDescent="0.2">
      <c r="A881" s="31">
        <f t="shared" si="13"/>
        <v>880</v>
      </c>
      <c r="B881" s="31" t="str">
        <f>VLOOKUP($A881,'SAP- FACT'!$A:$AE,12,0)</f>
        <v>FARMACIA VETERINARIA EL ESTABLO S.A.C.</v>
      </c>
      <c r="C881" s="31" t="str">
        <f>VLOOKUP($A881,'SAP- FACT'!$A:$AE,2,0)</f>
        <v>F010-00024208</v>
      </c>
      <c r="D881" s="31" t="str">
        <f>VLOOKUP($A881,'SAP- FACT'!$A:$AE,2,0)</f>
        <v>F010-00024208</v>
      </c>
      <c r="E881" s="32">
        <v>45566</v>
      </c>
      <c r="F881" s="32">
        <f>VLOOKUP($A881,'SAP- FACT'!$A:$AE,5,0)</f>
        <v>45372</v>
      </c>
      <c r="G881" s="32">
        <f>VLOOKUP($A881,'SAP- FACT'!$A:$AE,19,0)</f>
        <v>45372</v>
      </c>
      <c r="H881" s="31" t="s">
        <v>8512</v>
      </c>
      <c r="I881" s="31" t="str">
        <f>VLOOKUP($A881,'SAP- FACT'!$A:$AE,3,0)</f>
        <v>Factura</v>
      </c>
      <c r="J881" s="31" t="str">
        <f>IF(VLOOKUP($A881,'SAP- FACT'!$A:$AE,15,0)=0,"PEN","USD")</f>
        <v>PEN</v>
      </c>
      <c r="K881" s="31" t="s">
        <v>8499</v>
      </c>
      <c r="L881" s="31">
        <v>1</v>
      </c>
      <c r="M881" s="33">
        <f>IF(J881="PEN",VLOOKUP($A881,'SAP- FACT'!$A:$AE,14,0),VLOOKUP($A881,'SAP- FACT'!$A:$AE,15,0))</f>
        <v>103.98</v>
      </c>
      <c r="N881" s="31" t="str">
        <f>IF(VLOOKUP($A881,'SAP- FACT'!$A:$AE,15,0)=0,"PEN","USD")</f>
        <v>PEN</v>
      </c>
      <c r="O881" s="31" t="str">
        <f>VLOOKUP($A881,'SAP- FACT'!$A:$AE,4,0)</f>
        <v xml:space="preserve"> - CONTADO / CASH - INTERESES L 202400213</v>
      </c>
    </row>
    <row r="882" spans="1:15" x14ac:dyDescent="0.2">
      <c r="A882" s="31">
        <f t="shared" si="13"/>
        <v>881</v>
      </c>
      <c r="B882" s="31" t="str">
        <f>VLOOKUP($A882,'SAP- FACT'!$A:$AE,12,0)</f>
        <v>FARMACIA VETERINARIA EL ESTABLO S.A.C.</v>
      </c>
      <c r="C882" s="31" t="str">
        <f>VLOOKUP($A882,'SAP- FACT'!$A:$AE,2,0)</f>
        <v>F010-00024225</v>
      </c>
      <c r="D882" s="31" t="str">
        <f>VLOOKUP($A882,'SAP- FACT'!$A:$AE,2,0)</f>
        <v>F010-00024225</v>
      </c>
      <c r="E882" s="32">
        <v>45566</v>
      </c>
      <c r="F882" s="32">
        <f>VLOOKUP($A882,'SAP- FACT'!$A:$AE,5,0)</f>
        <v>45373</v>
      </c>
      <c r="G882" s="32">
        <f>VLOOKUP($A882,'SAP- FACT'!$A:$AE,19,0)</f>
        <v>45373</v>
      </c>
      <c r="H882" s="31" t="s">
        <v>8512</v>
      </c>
      <c r="I882" s="31" t="str">
        <f>VLOOKUP($A882,'SAP- FACT'!$A:$AE,3,0)</f>
        <v>Factura</v>
      </c>
      <c r="J882" s="31" t="str">
        <f>IF(VLOOKUP($A882,'SAP- FACT'!$A:$AE,15,0)=0,"PEN","USD")</f>
        <v>PEN</v>
      </c>
      <c r="K882" s="31" t="s">
        <v>8499</v>
      </c>
      <c r="L882" s="31">
        <v>1</v>
      </c>
      <c r="M882" s="33">
        <f>IF(J882="PEN",VLOOKUP($A882,'SAP- FACT'!$A:$AE,14,0),VLOOKUP($A882,'SAP- FACT'!$A:$AE,15,0))</f>
        <v>103.98</v>
      </c>
      <c r="N882" s="31" t="str">
        <f>IF(VLOOKUP($A882,'SAP- FACT'!$A:$AE,15,0)=0,"PEN","USD")</f>
        <v>PEN</v>
      </c>
      <c r="O882" s="31" t="str">
        <f>VLOOKUP($A882,'SAP- FACT'!$A:$AE,4,0)</f>
        <v xml:space="preserve"> - CONTADO / CASH - INTERES L 202400214</v>
      </c>
    </row>
    <row r="883" spans="1:15" x14ac:dyDescent="0.2">
      <c r="A883" s="31">
        <f t="shared" si="13"/>
        <v>882</v>
      </c>
      <c r="B883" s="31" t="str">
        <f>VLOOKUP($A883,'SAP- FACT'!$A:$AE,12,0)</f>
        <v>FARMACIA VETERINARIA EL ESTABLO S.A.C.</v>
      </c>
      <c r="C883" s="31" t="str">
        <f>VLOOKUP($A883,'SAP- FACT'!$A:$AE,2,0)</f>
        <v>F010-00024166</v>
      </c>
      <c r="D883" s="31" t="str">
        <f>VLOOKUP($A883,'SAP- FACT'!$A:$AE,2,0)</f>
        <v>F010-00024166</v>
      </c>
      <c r="E883" s="32">
        <v>45566</v>
      </c>
      <c r="F883" s="32">
        <f>VLOOKUP($A883,'SAP- FACT'!$A:$AE,5,0)</f>
        <v>45369</v>
      </c>
      <c r="G883" s="32">
        <f>VLOOKUP($A883,'SAP- FACT'!$A:$AE,19,0)</f>
        <v>45369</v>
      </c>
      <c r="H883" s="31" t="s">
        <v>8512</v>
      </c>
      <c r="I883" s="31" t="str">
        <f>VLOOKUP($A883,'SAP- FACT'!$A:$AE,3,0)</f>
        <v>Factura</v>
      </c>
      <c r="J883" s="31" t="str">
        <f>IF(VLOOKUP($A883,'SAP- FACT'!$A:$AE,15,0)=0,"PEN","USD")</f>
        <v>PEN</v>
      </c>
      <c r="K883" s="31" t="s">
        <v>8499</v>
      </c>
      <c r="L883" s="31">
        <v>1</v>
      </c>
      <c r="M883" s="33">
        <f>IF(J883="PEN",VLOOKUP($A883,'SAP- FACT'!$A:$AE,14,0),VLOOKUP($A883,'SAP- FACT'!$A:$AE,15,0))</f>
        <v>103.98</v>
      </c>
      <c r="N883" s="31" t="str">
        <f>IF(VLOOKUP($A883,'SAP- FACT'!$A:$AE,15,0)=0,"PEN","USD")</f>
        <v>PEN</v>
      </c>
      <c r="O883" s="31" t="str">
        <f>VLOOKUP($A883,'SAP- FACT'!$A:$AE,4,0)</f>
        <v xml:space="preserve"> - CONTADO / CASH - INTERES L 202400211</v>
      </c>
    </row>
    <row r="884" spans="1:15" x14ac:dyDescent="0.2">
      <c r="A884" s="31">
        <f t="shared" si="13"/>
        <v>883</v>
      </c>
      <c r="B884" s="31" t="str">
        <f>VLOOKUP($A884,'SAP- FACT'!$A:$AE,12,0)</f>
        <v>ARTEAGA OBREGON,ADAN ALEXANDER</v>
      </c>
      <c r="C884" s="31" t="str">
        <f>VLOOKUP($A884,'SAP- FACT'!$A:$AE,2,0)</f>
        <v>B010-00020477</v>
      </c>
      <c r="D884" s="31" t="str">
        <f>VLOOKUP($A884,'SAP- FACT'!$A:$AE,2,0)</f>
        <v>B010-00020477</v>
      </c>
      <c r="E884" s="32">
        <v>45566</v>
      </c>
      <c r="F884" s="32">
        <f>VLOOKUP($A884,'SAP- FACT'!$A:$AE,5,0)</f>
        <v>45558</v>
      </c>
      <c r="G884" s="32">
        <f>VLOOKUP($A884,'SAP- FACT'!$A:$AE,19,0)</f>
        <v>45558</v>
      </c>
      <c r="H884" s="31" t="s">
        <v>8512</v>
      </c>
      <c r="I884" s="31" t="str">
        <f>VLOOKUP($A884,'SAP- FACT'!$A:$AE,3,0)</f>
        <v>Boleta</v>
      </c>
      <c r="J884" s="31" t="str">
        <f>IF(VLOOKUP($A884,'SAP- FACT'!$A:$AE,15,0)=0,"PEN","USD")</f>
        <v>PEN</v>
      </c>
      <c r="K884" s="31" t="s">
        <v>8499</v>
      </c>
      <c r="L884" s="31">
        <v>1</v>
      </c>
      <c r="M884" s="33">
        <f>IF(J884="PEN",VLOOKUP($A884,'SAP- FACT'!$A:$AE,14,0),VLOOKUP($A884,'SAP- FACT'!$A:$AE,15,0))</f>
        <v>105.4</v>
      </c>
      <c r="N884" s="31" t="str">
        <f>IF(VLOOKUP($A884,'SAP- FACT'!$A:$AE,15,0)=0,"PEN","USD")</f>
        <v>PEN</v>
      </c>
      <c r="O884" s="31" t="str">
        <f>VLOOKUP($A884,'SAP- FACT'!$A:$AE,4,0)</f>
        <v>Ripley - CONTADO / CASH - PE 4965 RIPLEY n.º 6811743502-A Basado en Entregas</v>
      </c>
    </row>
    <row r="885" spans="1:15" x14ac:dyDescent="0.2">
      <c r="A885" s="31">
        <f t="shared" si="13"/>
        <v>884</v>
      </c>
      <c r="B885" s="31" t="str">
        <f>VLOOKUP($A885,'SAP- FACT'!$A:$AE,12,0)</f>
        <v>INGA BURGA,DEBORAH FERNANDA</v>
      </c>
      <c r="C885" s="31" t="str">
        <f>VLOOKUP($A885,'SAP- FACT'!$A:$AE,2,0)</f>
        <v>B010-00018097</v>
      </c>
      <c r="D885" s="31" t="str">
        <f>VLOOKUP($A885,'SAP- FACT'!$A:$AE,2,0)</f>
        <v>B010-00018097</v>
      </c>
      <c r="E885" s="32">
        <v>45566</v>
      </c>
      <c r="F885" s="32">
        <f>VLOOKUP($A885,'SAP- FACT'!$A:$AE,5,0)</f>
        <v>45351</v>
      </c>
      <c r="G885" s="32">
        <f>VLOOKUP($A885,'SAP- FACT'!$A:$AE,19,0)</f>
        <v>45351</v>
      </c>
      <c r="H885" s="31" t="s">
        <v>8512</v>
      </c>
      <c r="I885" s="31" t="str">
        <f>VLOOKUP($A885,'SAP- FACT'!$A:$AE,3,0)</f>
        <v>Boleta</v>
      </c>
      <c r="J885" s="31" t="str">
        <f>IF(VLOOKUP($A885,'SAP- FACT'!$A:$AE,15,0)=0,"PEN","USD")</f>
        <v>PEN</v>
      </c>
      <c r="K885" s="31" t="s">
        <v>8499</v>
      </c>
      <c r="L885" s="31">
        <v>1</v>
      </c>
      <c r="M885" s="33">
        <f>IF(J885="PEN",VLOOKUP($A885,'SAP- FACT'!$A:$AE,14,0),VLOOKUP($A885,'SAP- FACT'!$A:$AE,15,0))</f>
        <v>105.49</v>
      </c>
      <c r="N885" s="31" t="str">
        <f>IF(VLOOKUP($A885,'SAP- FACT'!$A:$AE,15,0)=0,"PEN","USD")</f>
        <v>PEN</v>
      </c>
      <c r="O885" s="31" t="str">
        <f>VLOOKUP($A885,'SAP- FACT'!$A:$AE,4,0)</f>
        <v>Juntoz - CONTADO / CASH - PE 1012 JUNTOZ Basado en Entregas 09-0010-00059130</v>
      </c>
    </row>
    <row r="886" spans="1:15" x14ac:dyDescent="0.2">
      <c r="A886" s="31">
        <f t="shared" si="13"/>
        <v>885</v>
      </c>
      <c r="B886" s="31" t="str">
        <f>VLOOKUP($A886,'SAP- FACT'!$A:$AE,12,0)</f>
        <v>CONTRERAS EGO AGUIRRE,ANDREA FIORELLA</v>
      </c>
      <c r="C886" s="31" t="str">
        <f>VLOOKUP($A886,'SAP- FACT'!$A:$AE,2,0)</f>
        <v>B010-00017546</v>
      </c>
      <c r="D886" s="31" t="str">
        <f>VLOOKUP($A886,'SAP- FACT'!$A:$AE,2,0)</f>
        <v>B010-00017546</v>
      </c>
      <c r="E886" s="32">
        <v>45566</v>
      </c>
      <c r="F886" s="32">
        <f>VLOOKUP($A886,'SAP- FACT'!$A:$AE,5,0)</f>
        <v>45294</v>
      </c>
      <c r="G886" s="32">
        <f>VLOOKUP($A886,'SAP- FACT'!$A:$AE,19,0)</f>
        <v>45294</v>
      </c>
      <c r="H886" s="31" t="s">
        <v>8512</v>
      </c>
      <c r="I886" s="31" t="str">
        <f>VLOOKUP($A886,'SAP- FACT'!$A:$AE,3,0)</f>
        <v>Boleta</v>
      </c>
      <c r="J886" s="31" t="str">
        <f>IF(VLOOKUP($A886,'SAP- FACT'!$A:$AE,15,0)=0,"PEN","USD")</f>
        <v>PEN</v>
      </c>
      <c r="K886" s="31" t="s">
        <v>8499</v>
      </c>
      <c r="L886" s="31">
        <v>1</v>
      </c>
      <c r="M886" s="33">
        <f>IF(J886="PEN",VLOOKUP($A886,'SAP- FACT'!$A:$AE,14,0),VLOOKUP($A886,'SAP- FACT'!$A:$AE,15,0))</f>
        <v>105.65</v>
      </c>
      <c r="N886" s="31" t="str">
        <f>IF(VLOOKUP($A886,'SAP- FACT'!$A:$AE,15,0)=0,"PEN","USD")</f>
        <v>PEN</v>
      </c>
      <c r="O886" s="31" t="str">
        <f>VLOOKUP($A886,'SAP- FACT'!$A:$AE,4,0)</f>
        <v>Promart - Intercorp - CONTADO / CASH - PE 0019 PROMART Basado en Entregas 09-0010-0005825</v>
      </c>
    </row>
    <row r="887" spans="1:15" x14ac:dyDescent="0.2">
      <c r="A887" s="31">
        <f t="shared" si="13"/>
        <v>886</v>
      </c>
      <c r="B887" s="31" t="str">
        <f>VLOOKUP($A887,'SAP- FACT'!$A:$AE,12,0)</f>
        <v>MANRIQUEDE LARA SALINAS,MELISSA LUCERO</v>
      </c>
      <c r="C887" s="31" t="str">
        <f>VLOOKUP($A887,'SAP- FACT'!$A:$AE,2,0)</f>
        <v>B010-00019430</v>
      </c>
      <c r="D887" s="31" t="str">
        <f>VLOOKUP($A887,'SAP- FACT'!$A:$AE,2,0)</f>
        <v>B010-00019430</v>
      </c>
      <c r="E887" s="32">
        <v>45566</v>
      </c>
      <c r="F887" s="32">
        <f>VLOOKUP($A887,'SAP- FACT'!$A:$AE,5,0)</f>
        <v>45478</v>
      </c>
      <c r="G887" s="32">
        <f>VLOOKUP($A887,'SAP- FACT'!$A:$AE,19,0)</f>
        <v>45478</v>
      </c>
      <c r="H887" s="31" t="s">
        <v>8512</v>
      </c>
      <c r="I887" s="31" t="str">
        <f>VLOOKUP($A887,'SAP- FACT'!$A:$AE,3,0)</f>
        <v>Boleta</v>
      </c>
      <c r="J887" s="31" t="str">
        <f>IF(VLOOKUP($A887,'SAP- FACT'!$A:$AE,15,0)=0,"PEN","USD")</f>
        <v>PEN</v>
      </c>
      <c r="K887" s="31" t="s">
        <v>8499</v>
      </c>
      <c r="L887" s="31">
        <v>1</v>
      </c>
      <c r="M887" s="33">
        <f>IF(J887="PEN",VLOOKUP($A887,'SAP- FACT'!$A:$AE,14,0),VLOOKUP($A887,'SAP- FACT'!$A:$AE,15,0))</f>
        <v>105.93</v>
      </c>
      <c r="N887" s="31" t="str">
        <f>IF(VLOOKUP($A887,'SAP- FACT'!$A:$AE,15,0)=0,"PEN","USD")</f>
        <v>PEN</v>
      </c>
      <c r="O887" s="31" t="str">
        <f>VLOOKUP($A887,'SAP- FACT'!$A:$AE,4,0)</f>
        <v>Juntoz - CONTADO / CASH - PE 3291 JUNTOZ 240704000240-001 Basado en Entregas</v>
      </c>
    </row>
    <row r="888" spans="1:15" x14ac:dyDescent="0.2">
      <c r="A888" s="31">
        <f t="shared" si="13"/>
        <v>887</v>
      </c>
      <c r="B888" s="31" t="str">
        <f>VLOOKUP($A888,'SAP- FACT'!$A:$AE,12,0)</f>
        <v>OHIGGINS YCHIYANAGUI MARCO</v>
      </c>
      <c r="C888" s="31" t="str">
        <f>VLOOKUP($A888,'SAP- FACT'!$A:$AE,2,0)</f>
        <v>B010-00018137</v>
      </c>
      <c r="D888" s="31" t="str">
        <f>VLOOKUP($A888,'SAP- FACT'!$A:$AE,2,0)</f>
        <v>B010-00018137</v>
      </c>
      <c r="E888" s="32">
        <v>45566</v>
      </c>
      <c r="F888" s="32">
        <f>VLOOKUP($A888,'SAP- FACT'!$A:$AE,5,0)</f>
        <v>45359</v>
      </c>
      <c r="G888" s="32">
        <f>VLOOKUP($A888,'SAP- FACT'!$A:$AE,19,0)</f>
        <v>45359</v>
      </c>
      <c r="H888" s="31" t="s">
        <v>8512</v>
      </c>
      <c r="I888" s="31" t="str">
        <f>VLOOKUP($A888,'SAP- FACT'!$A:$AE,3,0)</f>
        <v>Boleta</v>
      </c>
      <c r="J888" s="31" t="str">
        <f>IF(VLOOKUP($A888,'SAP- FACT'!$A:$AE,15,0)=0,"PEN","USD")</f>
        <v>PEN</v>
      </c>
      <c r="K888" s="31" t="s">
        <v>8499</v>
      </c>
      <c r="L888" s="31">
        <v>1</v>
      </c>
      <c r="M888" s="33">
        <f>IF(J888="PEN",VLOOKUP($A888,'SAP- FACT'!$A:$AE,14,0),VLOOKUP($A888,'SAP- FACT'!$A:$AE,15,0))</f>
        <v>106.25</v>
      </c>
      <c r="N888" s="31" t="str">
        <f>IF(VLOOKUP($A888,'SAP- FACT'!$A:$AE,15,0)=0,"PEN","USD")</f>
        <v>PEN</v>
      </c>
      <c r="O888" s="31" t="str">
        <f>VLOOKUP($A888,'SAP- FACT'!$A:$AE,4,0)</f>
        <v>Ecom - CONTADO / CASH - PE 1100 TEL: 954976028 Basado en Pedidos de client</v>
      </c>
    </row>
    <row r="889" spans="1:15" x14ac:dyDescent="0.2">
      <c r="A889" s="31">
        <f t="shared" si="13"/>
        <v>888</v>
      </c>
      <c r="B889" s="31" t="str">
        <f>VLOOKUP($A889,'SAP- FACT'!$A:$AE,12,0)</f>
        <v>LYU YONGXIN,X X</v>
      </c>
      <c r="C889" s="31" t="str">
        <f>VLOOKUP($A889,'SAP- FACT'!$A:$AE,2,0)</f>
        <v>B010-00019175</v>
      </c>
      <c r="D889" s="31" t="str">
        <f>VLOOKUP($A889,'SAP- FACT'!$A:$AE,2,0)</f>
        <v>B010-00019175</v>
      </c>
      <c r="E889" s="32">
        <v>45566</v>
      </c>
      <c r="F889" s="32">
        <f>VLOOKUP($A889,'SAP- FACT'!$A:$AE,5,0)</f>
        <v>45446</v>
      </c>
      <c r="G889" s="32">
        <f>VLOOKUP($A889,'SAP- FACT'!$A:$AE,19,0)</f>
        <v>45446</v>
      </c>
      <c r="H889" s="31" t="s">
        <v>8512</v>
      </c>
      <c r="I889" s="31" t="str">
        <f>VLOOKUP($A889,'SAP- FACT'!$A:$AE,3,0)</f>
        <v>Boleta</v>
      </c>
      <c r="J889" s="31" t="str">
        <f>IF(VLOOKUP($A889,'SAP- FACT'!$A:$AE,15,0)=0,"PEN","USD")</f>
        <v>PEN</v>
      </c>
      <c r="K889" s="31" t="s">
        <v>8499</v>
      </c>
      <c r="L889" s="31">
        <v>1</v>
      </c>
      <c r="M889" s="33">
        <f>IF(J889="PEN",VLOOKUP($A889,'SAP- FACT'!$A:$AE,14,0),VLOOKUP($A889,'SAP- FACT'!$A:$AE,15,0))</f>
        <v>106.9</v>
      </c>
      <c r="N889" s="31" t="str">
        <f>IF(VLOOKUP($A889,'SAP- FACT'!$A:$AE,15,0)=0,"PEN","USD")</f>
        <v>PEN</v>
      </c>
      <c r="O889" s="31" t="str">
        <f>VLOOKUP($A889,'SAP- FACT'!$A:$AE,4,0)</f>
        <v>Ripley - CONTADO / CASH - PE 2756 RIPLEY Basado en Entregas 09-0007-00000757</v>
      </c>
    </row>
    <row r="890" spans="1:15" x14ac:dyDescent="0.2">
      <c r="A890" s="31">
        <f t="shared" si="13"/>
        <v>889</v>
      </c>
      <c r="B890" s="31" t="str">
        <f>VLOOKUP($A890,'SAP- FACT'!$A:$AE,12,0)</f>
        <v>URETA SERRATO,KAREN GUIANINA</v>
      </c>
      <c r="C890" s="31" t="str">
        <f>VLOOKUP($A890,'SAP- FACT'!$A:$AE,2,0)</f>
        <v>B010-00020424</v>
      </c>
      <c r="D890" s="31" t="str">
        <f>VLOOKUP($A890,'SAP- FACT'!$A:$AE,2,0)</f>
        <v>B010-00020424</v>
      </c>
      <c r="E890" s="32">
        <v>45566</v>
      </c>
      <c r="F890" s="32">
        <f>VLOOKUP($A890,'SAP- FACT'!$A:$AE,5,0)</f>
        <v>45553</v>
      </c>
      <c r="G890" s="32">
        <f>VLOOKUP($A890,'SAP- FACT'!$A:$AE,19,0)</f>
        <v>45553</v>
      </c>
      <c r="H890" s="31" t="s">
        <v>8512</v>
      </c>
      <c r="I890" s="31" t="str">
        <f>VLOOKUP($A890,'SAP- FACT'!$A:$AE,3,0)</f>
        <v>Boleta</v>
      </c>
      <c r="J890" s="31" t="str">
        <f>IF(VLOOKUP($A890,'SAP- FACT'!$A:$AE,15,0)=0,"PEN","USD")</f>
        <v>PEN</v>
      </c>
      <c r="K890" s="31" t="s">
        <v>8499</v>
      </c>
      <c r="L890" s="31">
        <v>1</v>
      </c>
      <c r="M890" s="33">
        <f>IF(J890="PEN",VLOOKUP($A890,'SAP- FACT'!$A:$AE,14,0),VLOOKUP($A890,'SAP- FACT'!$A:$AE,15,0))</f>
        <v>107</v>
      </c>
      <c r="N890" s="31" t="str">
        <f>IF(VLOOKUP($A890,'SAP- FACT'!$A:$AE,15,0)=0,"PEN","USD")</f>
        <v>PEN</v>
      </c>
      <c r="O890" s="31" t="str">
        <f>VLOOKUP($A890,'SAP- FACT'!$A:$AE,4,0)</f>
        <v>Juntoz - CONTADO / CASH - PE 4861 JUNTOZ 240917000074-001 Basado en Entregas</v>
      </c>
    </row>
    <row r="891" spans="1:15" x14ac:dyDescent="0.2">
      <c r="A891" s="31">
        <f t="shared" si="13"/>
        <v>890</v>
      </c>
      <c r="B891" s="31" t="str">
        <f>VLOOKUP($A891,'SAP- FACT'!$A:$AE,12,0)</f>
        <v>DELGADO ESPINOZA,MARTIN ANTONIO</v>
      </c>
      <c r="C891" s="31" t="str">
        <f>VLOOKUP($A891,'SAP- FACT'!$A:$AE,2,0)</f>
        <v>B010-00019859</v>
      </c>
      <c r="D891" s="31" t="str">
        <f>VLOOKUP($A891,'SAP- FACT'!$A:$AE,2,0)</f>
        <v>B010-00019859</v>
      </c>
      <c r="E891" s="32">
        <v>45566</v>
      </c>
      <c r="F891" s="32">
        <f>VLOOKUP($A891,'SAP- FACT'!$A:$AE,5,0)</f>
        <v>45506</v>
      </c>
      <c r="G891" s="32">
        <f>VLOOKUP($A891,'SAP- FACT'!$A:$AE,19,0)</f>
        <v>45506</v>
      </c>
      <c r="H891" s="31" t="s">
        <v>8512</v>
      </c>
      <c r="I891" s="31" t="str">
        <f>VLOOKUP($A891,'SAP- FACT'!$A:$AE,3,0)</f>
        <v>Boleta</v>
      </c>
      <c r="J891" s="31" t="str">
        <f>IF(VLOOKUP($A891,'SAP- FACT'!$A:$AE,15,0)=0,"PEN","USD")</f>
        <v>PEN</v>
      </c>
      <c r="K891" s="31" t="s">
        <v>8499</v>
      </c>
      <c r="L891" s="31">
        <v>1</v>
      </c>
      <c r="M891" s="33">
        <f>IF(J891="PEN",VLOOKUP($A891,'SAP- FACT'!$A:$AE,14,0),VLOOKUP($A891,'SAP- FACT'!$A:$AE,15,0))</f>
        <v>107</v>
      </c>
      <c r="N891" s="31" t="str">
        <f>IF(VLOOKUP($A891,'SAP- FACT'!$A:$AE,15,0)=0,"PEN","USD")</f>
        <v>PEN</v>
      </c>
      <c r="O891" s="31" t="str">
        <f>VLOOKUP($A891,'SAP- FACT'!$A:$AE,4,0)</f>
        <v>Ecom - CONTADO / CASH - PE 3885 TEL: 934033408 ENVÍO Basado en Entregas 09</v>
      </c>
    </row>
    <row r="892" spans="1:15" x14ac:dyDescent="0.2">
      <c r="A892" s="31">
        <f t="shared" si="13"/>
        <v>891</v>
      </c>
      <c r="B892" s="31" t="str">
        <f>VLOOKUP($A892,'SAP- FACT'!$A:$AE,12,0)</f>
        <v>CARCAUSTO GAMARRA,BRENDA BERENISSE</v>
      </c>
      <c r="C892" s="31" t="str">
        <f>VLOOKUP($A892,'SAP- FACT'!$A:$AE,2,0)</f>
        <v>B010-00019586</v>
      </c>
      <c r="D892" s="31" t="str">
        <f>VLOOKUP($A892,'SAP- FACT'!$A:$AE,2,0)</f>
        <v>B010-00019586</v>
      </c>
      <c r="E892" s="32">
        <v>45566</v>
      </c>
      <c r="F892" s="32">
        <f>VLOOKUP($A892,'SAP- FACT'!$A:$AE,5,0)</f>
        <v>45491</v>
      </c>
      <c r="G892" s="32">
        <f>VLOOKUP($A892,'SAP- FACT'!$A:$AE,19,0)</f>
        <v>45491</v>
      </c>
      <c r="H892" s="31" t="s">
        <v>8512</v>
      </c>
      <c r="I892" s="31" t="str">
        <f>VLOOKUP($A892,'SAP- FACT'!$A:$AE,3,0)</f>
        <v>Boleta</v>
      </c>
      <c r="J892" s="31" t="str">
        <f>IF(VLOOKUP($A892,'SAP- FACT'!$A:$AE,15,0)=0,"PEN","USD")</f>
        <v>PEN</v>
      </c>
      <c r="K892" s="31" t="s">
        <v>8499</v>
      </c>
      <c r="L892" s="31">
        <v>1</v>
      </c>
      <c r="M892" s="33">
        <f>IF(J892="PEN",VLOOKUP($A892,'SAP- FACT'!$A:$AE,14,0),VLOOKUP($A892,'SAP- FACT'!$A:$AE,15,0))</f>
        <v>107</v>
      </c>
      <c r="N892" s="31" t="str">
        <f>IF(VLOOKUP($A892,'SAP- FACT'!$A:$AE,15,0)=0,"PEN","USD")</f>
        <v>PEN</v>
      </c>
      <c r="O892" s="31" t="str">
        <f>VLOOKUP($A892,'SAP- FACT'!$A:$AE,4,0)</f>
        <v>Falabella - CONTADO / CASH - PE 3550 FALABELLA No 2523147631 Basado en Entregas</v>
      </c>
    </row>
    <row r="893" spans="1:15" x14ac:dyDescent="0.2">
      <c r="A893" s="31">
        <f t="shared" si="13"/>
        <v>892</v>
      </c>
      <c r="B893" s="31" t="str">
        <f>VLOOKUP($A893,'SAP- FACT'!$A:$AE,12,0)</f>
        <v>BALAREZO CABRERA,ROSA LUISA</v>
      </c>
      <c r="C893" s="31" t="str">
        <f>VLOOKUP($A893,'SAP- FACT'!$A:$AE,2,0)</f>
        <v>B010-00020413</v>
      </c>
      <c r="D893" s="31" t="str">
        <f>VLOOKUP($A893,'SAP- FACT'!$A:$AE,2,0)</f>
        <v>B010-00020413</v>
      </c>
      <c r="E893" s="32">
        <v>45566</v>
      </c>
      <c r="F893" s="32">
        <f>VLOOKUP($A893,'SAP- FACT'!$A:$AE,5,0)</f>
        <v>45551</v>
      </c>
      <c r="G893" s="32">
        <f>VLOOKUP($A893,'SAP- FACT'!$A:$AE,19,0)</f>
        <v>45551</v>
      </c>
      <c r="H893" s="31" t="s">
        <v>8512</v>
      </c>
      <c r="I893" s="31" t="str">
        <f>VLOOKUP($A893,'SAP- FACT'!$A:$AE,3,0)</f>
        <v>Boleta</v>
      </c>
      <c r="J893" s="31" t="str">
        <f>IF(VLOOKUP($A893,'SAP- FACT'!$A:$AE,15,0)=0,"PEN","USD")</f>
        <v>PEN</v>
      </c>
      <c r="K893" s="31" t="s">
        <v>8499</v>
      </c>
      <c r="L893" s="31">
        <v>1</v>
      </c>
      <c r="M893" s="33">
        <f>IF(J893="PEN",VLOOKUP($A893,'SAP- FACT'!$A:$AE,14,0),VLOOKUP($A893,'SAP- FACT'!$A:$AE,15,0))</f>
        <v>107.4</v>
      </c>
      <c r="N893" s="31" t="str">
        <f>IF(VLOOKUP($A893,'SAP- FACT'!$A:$AE,15,0)=0,"PEN","USD")</f>
        <v>PEN</v>
      </c>
      <c r="O893" s="31" t="str">
        <f>VLOOKUP($A893,'SAP- FACT'!$A:$AE,4,0)</f>
        <v>Promart - Intercorp - CONTADO / CASH - PE 4832 PROMART 1461907937651-01 Basado en Entrega</v>
      </c>
    </row>
    <row r="894" spans="1:15" x14ac:dyDescent="0.2">
      <c r="A894" s="31">
        <f t="shared" si="13"/>
        <v>893</v>
      </c>
      <c r="B894" s="31" t="str">
        <f>VLOOKUP($A894,'SAP- FACT'!$A:$AE,12,0)</f>
        <v>LUKIS SÁNCHEZ KARLA</v>
      </c>
      <c r="C894" s="31" t="str">
        <f>VLOOKUP($A894,'SAP- FACT'!$A:$AE,2,0)</f>
        <v>B010-00018138</v>
      </c>
      <c r="D894" s="31" t="str">
        <f>VLOOKUP($A894,'SAP- FACT'!$A:$AE,2,0)</f>
        <v>B010-00018138</v>
      </c>
      <c r="E894" s="32">
        <v>45566</v>
      </c>
      <c r="F894" s="32">
        <f>VLOOKUP($A894,'SAP- FACT'!$A:$AE,5,0)</f>
        <v>45359</v>
      </c>
      <c r="G894" s="32">
        <f>VLOOKUP($A894,'SAP- FACT'!$A:$AE,19,0)</f>
        <v>45359</v>
      </c>
      <c r="H894" s="31" t="s">
        <v>8512</v>
      </c>
      <c r="I894" s="31" t="str">
        <f>VLOOKUP($A894,'SAP- FACT'!$A:$AE,3,0)</f>
        <v>Boleta</v>
      </c>
      <c r="J894" s="31" t="str">
        <f>IF(VLOOKUP($A894,'SAP- FACT'!$A:$AE,15,0)=0,"PEN","USD")</f>
        <v>PEN</v>
      </c>
      <c r="K894" s="31" t="s">
        <v>8499</v>
      </c>
      <c r="L894" s="31">
        <v>1</v>
      </c>
      <c r="M894" s="33">
        <f>IF(J894="PEN",VLOOKUP($A894,'SAP- FACT'!$A:$AE,14,0),VLOOKUP($A894,'SAP- FACT'!$A:$AE,15,0))</f>
        <v>107.64</v>
      </c>
      <c r="N894" s="31" t="str">
        <f>IF(VLOOKUP($A894,'SAP- FACT'!$A:$AE,15,0)=0,"PEN","USD")</f>
        <v>PEN</v>
      </c>
      <c r="O894" s="31" t="str">
        <f>VLOOKUP($A894,'SAP- FACT'!$A:$AE,4,0)</f>
        <v>Ecom - CONTADO / CASH - PE 1099 TEL: 996845189 Basado en Pedidos de client</v>
      </c>
    </row>
    <row r="895" spans="1:15" x14ac:dyDescent="0.2">
      <c r="A895" s="31">
        <f t="shared" si="13"/>
        <v>894</v>
      </c>
      <c r="B895" s="31" t="str">
        <f>VLOOKUP($A895,'SAP- FACT'!$A:$AE,12,0)</f>
        <v>COZ TACURI,SOLANGE LUCIA</v>
      </c>
      <c r="C895" s="31" t="str">
        <f>VLOOKUP($A895,'SAP- FACT'!$A:$AE,2,0)</f>
        <v>B010-00018202</v>
      </c>
      <c r="D895" s="31" t="str">
        <f>VLOOKUP($A895,'SAP- FACT'!$A:$AE,2,0)</f>
        <v>B010-00018202</v>
      </c>
      <c r="E895" s="32">
        <v>45566</v>
      </c>
      <c r="F895" s="32">
        <f>VLOOKUP($A895,'SAP- FACT'!$A:$AE,5,0)</f>
        <v>45366</v>
      </c>
      <c r="G895" s="32">
        <f>VLOOKUP($A895,'SAP- FACT'!$A:$AE,19,0)</f>
        <v>45366</v>
      </c>
      <c r="H895" s="31" t="s">
        <v>8512</v>
      </c>
      <c r="I895" s="31" t="str">
        <f>VLOOKUP($A895,'SAP- FACT'!$A:$AE,3,0)</f>
        <v>Boleta</v>
      </c>
      <c r="J895" s="31" t="str">
        <f>IF(VLOOKUP($A895,'SAP- FACT'!$A:$AE,15,0)=0,"PEN","USD")</f>
        <v>PEN</v>
      </c>
      <c r="K895" s="31" t="s">
        <v>8499</v>
      </c>
      <c r="L895" s="31">
        <v>1</v>
      </c>
      <c r="M895" s="33">
        <f>IF(J895="PEN",VLOOKUP($A895,'SAP- FACT'!$A:$AE,14,0),VLOOKUP($A895,'SAP- FACT'!$A:$AE,15,0))</f>
        <v>107.65</v>
      </c>
      <c r="N895" s="31" t="str">
        <f>IF(VLOOKUP($A895,'SAP- FACT'!$A:$AE,15,0)=0,"PEN","USD")</f>
        <v>PEN</v>
      </c>
      <c r="O895" s="31" t="str">
        <f>VLOOKUP($A895,'SAP- FACT'!$A:$AE,4,0)</f>
        <v>Ecom - CONTADO / CASH - PE 1239 TEL: 943510977 Basado en Entregas 09-0010-</v>
      </c>
    </row>
    <row r="896" spans="1:15" x14ac:dyDescent="0.2">
      <c r="A896" s="31">
        <f t="shared" si="13"/>
        <v>895</v>
      </c>
      <c r="B896" s="31" t="str">
        <f>VLOOKUP($A896,'SAP- FACT'!$A:$AE,12,0)</f>
        <v>RODRIGUEZ CARMONA,MARIA ESTHER</v>
      </c>
      <c r="C896" s="31" t="str">
        <f>VLOOKUP($A896,'SAP- FACT'!$A:$AE,2,0)</f>
        <v>B010-00019891</v>
      </c>
      <c r="D896" s="31" t="str">
        <f>VLOOKUP($A896,'SAP- FACT'!$A:$AE,2,0)</f>
        <v>B010-00019891</v>
      </c>
      <c r="E896" s="32">
        <v>45566</v>
      </c>
      <c r="F896" s="32">
        <f>VLOOKUP($A896,'SAP- FACT'!$A:$AE,5,0)</f>
        <v>45509</v>
      </c>
      <c r="G896" s="32">
        <f>VLOOKUP($A896,'SAP- FACT'!$A:$AE,19,0)</f>
        <v>45539</v>
      </c>
      <c r="H896" s="31" t="s">
        <v>8512</v>
      </c>
      <c r="I896" s="31" t="str">
        <f>VLOOKUP($A896,'SAP- FACT'!$A:$AE,3,0)</f>
        <v>Boleta</v>
      </c>
      <c r="J896" s="31" t="str">
        <f>IF(VLOOKUP($A896,'SAP- FACT'!$A:$AE,15,0)=0,"PEN","USD")</f>
        <v>PEN</v>
      </c>
      <c r="K896" s="31" t="s">
        <v>8499</v>
      </c>
      <c r="L896" s="31">
        <v>1</v>
      </c>
      <c r="M896" s="33">
        <f>IF(J896="PEN",VLOOKUP($A896,'SAP- FACT'!$A:$AE,14,0),VLOOKUP($A896,'SAP- FACT'!$A:$AE,15,0))</f>
        <v>108.78</v>
      </c>
      <c r="N896" s="31" t="str">
        <f>IF(VLOOKUP($A896,'SAP- FACT'!$A:$AE,15,0)=0,"PEN","USD")</f>
        <v>PEN</v>
      </c>
      <c r="O896" s="31" t="str">
        <f>VLOOKUP($A896,'SAP- FACT'!$A:$AE,4,0)</f>
        <v>Nacional - CREDITO 30 DIAS / CREDIT 30 DAYS - PE 3936 Basado en Entregas 09-T010-00000590.</v>
      </c>
    </row>
    <row r="897" spans="1:15" x14ac:dyDescent="0.2">
      <c r="A897" s="31">
        <f t="shared" si="13"/>
        <v>896</v>
      </c>
      <c r="B897" s="31" t="str">
        <f>VLOOKUP($A897,'SAP- FACT'!$A:$AE,12,0)</f>
        <v>ARELLANO BASTIDAS,RAQUEL CONSUELO</v>
      </c>
      <c r="C897" s="31" t="str">
        <f>VLOOKUP($A897,'SAP- FACT'!$A:$AE,2,0)</f>
        <v>B010-00019668</v>
      </c>
      <c r="D897" s="31" t="str">
        <f>VLOOKUP($A897,'SAP- FACT'!$A:$AE,2,0)</f>
        <v>B010-00019668</v>
      </c>
      <c r="E897" s="32">
        <v>45566</v>
      </c>
      <c r="F897" s="32">
        <f>VLOOKUP($A897,'SAP- FACT'!$A:$AE,5,0)</f>
        <v>45498</v>
      </c>
      <c r="G897" s="32">
        <f>VLOOKUP($A897,'SAP- FACT'!$A:$AE,19,0)</f>
        <v>45528</v>
      </c>
      <c r="H897" s="31" t="s">
        <v>8512</v>
      </c>
      <c r="I897" s="31" t="str">
        <f>VLOOKUP($A897,'SAP- FACT'!$A:$AE,3,0)</f>
        <v>Boleta</v>
      </c>
      <c r="J897" s="31" t="str">
        <f>IF(VLOOKUP($A897,'SAP- FACT'!$A:$AE,15,0)=0,"PEN","USD")</f>
        <v>PEN</v>
      </c>
      <c r="K897" s="31" t="s">
        <v>8499</v>
      </c>
      <c r="L897" s="31">
        <v>1</v>
      </c>
      <c r="M897" s="33">
        <f>IF(J897="PEN",VLOOKUP($A897,'SAP- FACT'!$A:$AE,14,0),VLOOKUP($A897,'SAP- FACT'!$A:$AE,15,0))</f>
        <v>108.78</v>
      </c>
      <c r="N897" s="31" t="str">
        <f>IF(VLOOKUP($A897,'SAP- FACT'!$A:$AE,15,0)=0,"PEN","USD")</f>
        <v>PEN</v>
      </c>
      <c r="O897" s="31" t="str">
        <f>VLOOKUP($A897,'SAP- FACT'!$A:$AE,4,0)</f>
        <v>Nacional - CREDITO 30 DIAS / CREDIT 30 DAYS - PE 3705 Basado en Entregas 09-T010-00000391.</v>
      </c>
    </row>
    <row r="898" spans="1:15" x14ac:dyDescent="0.2">
      <c r="A898" s="31">
        <f t="shared" si="13"/>
        <v>897</v>
      </c>
      <c r="B898" s="31" t="str">
        <f>VLOOKUP($A898,'SAP- FACT'!$A:$AE,12,0)</f>
        <v>BARBOZA CASTRO,CARLOS ALFREDO</v>
      </c>
      <c r="C898" s="31" t="str">
        <f>VLOOKUP($A898,'SAP- FACT'!$A:$AE,2,0)</f>
        <v>B010-00019592</v>
      </c>
      <c r="D898" s="31" t="str">
        <f>VLOOKUP($A898,'SAP- FACT'!$A:$AE,2,0)</f>
        <v>B010-00019592</v>
      </c>
      <c r="E898" s="32">
        <v>45566</v>
      </c>
      <c r="F898" s="32">
        <f>VLOOKUP($A898,'SAP- FACT'!$A:$AE,5,0)</f>
        <v>45491</v>
      </c>
      <c r="G898" s="32">
        <f>VLOOKUP($A898,'SAP- FACT'!$A:$AE,19,0)</f>
        <v>45521</v>
      </c>
      <c r="H898" s="31" t="s">
        <v>8512</v>
      </c>
      <c r="I898" s="31" t="str">
        <f>VLOOKUP($A898,'SAP- FACT'!$A:$AE,3,0)</f>
        <v>Boleta</v>
      </c>
      <c r="J898" s="31" t="str">
        <f>IF(VLOOKUP($A898,'SAP- FACT'!$A:$AE,15,0)=0,"PEN","USD")</f>
        <v>PEN</v>
      </c>
      <c r="K898" s="31" t="s">
        <v>8499</v>
      </c>
      <c r="L898" s="31">
        <v>1</v>
      </c>
      <c r="M898" s="33">
        <f>IF(J898="PEN",VLOOKUP($A898,'SAP- FACT'!$A:$AE,14,0),VLOOKUP($A898,'SAP- FACT'!$A:$AE,15,0))</f>
        <v>108.78</v>
      </c>
      <c r="N898" s="31" t="str">
        <f>IF(VLOOKUP($A898,'SAP- FACT'!$A:$AE,15,0)=0,"PEN","USD")</f>
        <v>PEN</v>
      </c>
      <c r="O898" s="31" t="str">
        <f>VLOOKUP($A898,'SAP- FACT'!$A:$AE,4,0)</f>
        <v>Nacional - CREDITO 30 DIAS / CREDIT 30 DAYS - PE 3602 Basado en Entregas 09-T010-00000273.</v>
      </c>
    </row>
    <row r="899" spans="1:15" x14ac:dyDescent="0.2">
      <c r="A899" s="31">
        <f t="shared" ref="A899:A962" si="14">ROW()-1</f>
        <v>898</v>
      </c>
      <c r="B899" s="31" t="str">
        <f>VLOOKUP($A899,'SAP- FACT'!$A:$AE,12,0)</f>
        <v>JEAN CARLO,ROMANI GARCIA</v>
      </c>
      <c r="C899" s="31" t="str">
        <f>VLOOKUP($A899,'SAP- FACT'!$A:$AE,2,0)</f>
        <v>B010-00020219</v>
      </c>
      <c r="D899" s="31" t="str">
        <f>VLOOKUP($A899,'SAP- FACT'!$A:$AE,2,0)</f>
        <v>B010-00020219</v>
      </c>
      <c r="E899" s="32">
        <v>45566</v>
      </c>
      <c r="F899" s="32">
        <f>VLOOKUP($A899,'SAP- FACT'!$A:$AE,5,0)</f>
        <v>45533</v>
      </c>
      <c r="G899" s="32">
        <f>VLOOKUP($A899,'SAP- FACT'!$A:$AE,19,0)</f>
        <v>45563</v>
      </c>
      <c r="H899" s="31" t="s">
        <v>8512</v>
      </c>
      <c r="I899" s="31" t="str">
        <f>VLOOKUP($A899,'SAP- FACT'!$A:$AE,3,0)</f>
        <v>Boleta</v>
      </c>
      <c r="J899" s="31" t="str">
        <f>IF(VLOOKUP($A899,'SAP- FACT'!$A:$AE,15,0)=0,"PEN","USD")</f>
        <v>PEN</v>
      </c>
      <c r="K899" s="31" t="s">
        <v>8499</v>
      </c>
      <c r="L899" s="31">
        <v>1</v>
      </c>
      <c r="M899" s="33">
        <f>IF(J899="PEN",VLOOKUP($A899,'SAP- FACT'!$A:$AE,14,0),VLOOKUP($A899,'SAP- FACT'!$A:$AE,15,0))</f>
        <v>108.78</v>
      </c>
      <c r="N899" s="31" t="str">
        <f>IF(VLOOKUP($A899,'SAP- FACT'!$A:$AE,15,0)=0,"PEN","USD")</f>
        <v>PEN</v>
      </c>
      <c r="O899" s="31" t="str">
        <f>VLOOKUP($A899,'SAP- FACT'!$A:$AE,4,0)</f>
        <v>Nacional - CREDITO 30 DIAS / CREDIT 30 DAYS - Ofertas de ventas - ERCAGV000465540. PE:   4505 Ba</v>
      </c>
    </row>
    <row r="900" spans="1:15" x14ac:dyDescent="0.2">
      <c r="A900" s="31">
        <f t="shared" si="14"/>
        <v>899</v>
      </c>
      <c r="B900" s="31" t="str">
        <f>VLOOKUP($A900,'SAP- FACT'!$A:$AE,12,0)</f>
        <v>WONG X,MARIA FE</v>
      </c>
      <c r="C900" s="31" t="str">
        <f>VLOOKUP($A900,'SAP- FACT'!$A:$AE,2,0)</f>
        <v>B010-00019673</v>
      </c>
      <c r="D900" s="31" t="str">
        <f>VLOOKUP($A900,'SAP- FACT'!$A:$AE,2,0)</f>
        <v>B010-00019673</v>
      </c>
      <c r="E900" s="32">
        <v>45566</v>
      </c>
      <c r="F900" s="32">
        <f>VLOOKUP($A900,'SAP- FACT'!$A:$AE,5,0)</f>
        <v>45498</v>
      </c>
      <c r="G900" s="32">
        <f>VLOOKUP($A900,'SAP- FACT'!$A:$AE,19,0)</f>
        <v>45498</v>
      </c>
      <c r="H900" s="31" t="s">
        <v>8512</v>
      </c>
      <c r="I900" s="31" t="str">
        <f>VLOOKUP($A900,'SAP- FACT'!$A:$AE,3,0)</f>
        <v>Boleta</v>
      </c>
      <c r="J900" s="31" t="str">
        <f>IF(VLOOKUP($A900,'SAP- FACT'!$A:$AE,15,0)=0,"PEN","USD")</f>
        <v>PEN</v>
      </c>
      <c r="K900" s="31" t="s">
        <v>8499</v>
      </c>
      <c r="L900" s="31">
        <v>1</v>
      </c>
      <c r="M900" s="33">
        <f>IF(J900="PEN",VLOOKUP($A900,'SAP- FACT'!$A:$AE,14,0),VLOOKUP($A900,'SAP- FACT'!$A:$AE,15,0))</f>
        <v>108.9</v>
      </c>
      <c r="N900" s="31" t="str">
        <f>IF(VLOOKUP($A900,'SAP- FACT'!$A:$AE,15,0)=0,"PEN","USD")</f>
        <v>PEN</v>
      </c>
      <c r="O900" s="31" t="str">
        <f>VLOOKUP($A900,'SAP- FACT'!$A:$AE,4,0)</f>
        <v>Falabella - CONTADO / CASH - PE 3710 FALABELLA No 2532412075 Basado en Entregas</v>
      </c>
    </row>
    <row r="901" spans="1:15" x14ac:dyDescent="0.2">
      <c r="A901" s="31">
        <f t="shared" si="14"/>
        <v>900</v>
      </c>
      <c r="B901" s="31" t="str">
        <f>VLOOKUP($A901,'SAP- FACT'!$A:$AE,12,0)</f>
        <v>GALDOS NOVOA,ALICIA MARGARITA</v>
      </c>
      <c r="C901" s="31" t="str">
        <f>VLOOKUP($A901,'SAP- FACT'!$A:$AE,2,0)</f>
        <v>B010-00020012</v>
      </c>
      <c r="D901" s="31" t="str">
        <f>VLOOKUP($A901,'SAP- FACT'!$A:$AE,2,0)</f>
        <v>B010-00020012</v>
      </c>
      <c r="E901" s="32">
        <v>45566</v>
      </c>
      <c r="F901" s="32">
        <f>VLOOKUP($A901,'SAP- FACT'!$A:$AE,5,0)</f>
        <v>45519</v>
      </c>
      <c r="G901" s="32">
        <f>VLOOKUP($A901,'SAP- FACT'!$A:$AE,19,0)</f>
        <v>45519</v>
      </c>
      <c r="H901" s="31" t="s">
        <v>8512</v>
      </c>
      <c r="I901" s="31" t="str">
        <f>VLOOKUP($A901,'SAP- FACT'!$A:$AE,3,0)</f>
        <v>Boleta</v>
      </c>
      <c r="J901" s="31" t="str">
        <f>IF(VLOOKUP($A901,'SAP- FACT'!$A:$AE,15,0)=0,"PEN","USD")</f>
        <v>PEN</v>
      </c>
      <c r="K901" s="31" t="s">
        <v>8499</v>
      </c>
      <c r="L901" s="31">
        <v>1</v>
      </c>
      <c r="M901" s="33">
        <f>IF(J901="PEN",VLOOKUP($A901,'SAP- FACT'!$A:$AE,14,0),VLOOKUP($A901,'SAP- FACT'!$A:$AE,15,0))</f>
        <v>108.9</v>
      </c>
      <c r="N901" s="31" t="str">
        <f>IF(VLOOKUP($A901,'SAP- FACT'!$A:$AE,15,0)=0,"PEN","USD")</f>
        <v>PEN</v>
      </c>
      <c r="O901" s="31" t="str">
        <f>VLOOKUP($A901,'SAP- FACT'!$A:$AE,4,0)</f>
        <v>Falabella - CONTADO / CASH - PE 4132 FALABELLA No 2551224777 Basado en Entregas</v>
      </c>
    </row>
    <row r="902" spans="1:15" x14ac:dyDescent="0.2">
      <c r="A902" s="31">
        <f t="shared" si="14"/>
        <v>901</v>
      </c>
      <c r="B902" s="31" t="str">
        <f>VLOOKUP($A902,'SAP- FACT'!$A:$AE,12,0)</f>
        <v>CHUMBIPUMA DEL CASTILLO,CRISTIAN ARNALDO</v>
      </c>
      <c r="C902" s="31" t="str">
        <f>VLOOKUP($A902,'SAP- FACT'!$A:$AE,2,0)</f>
        <v>B010-00020551</v>
      </c>
      <c r="D902" s="31" t="str">
        <f>VLOOKUP($A902,'SAP- FACT'!$A:$AE,2,0)</f>
        <v>B010-00020551</v>
      </c>
      <c r="E902" s="32">
        <v>45566</v>
      </c>
      <c r="F902" s="32">
        <f>VLOOKUP($A902,'SAP- FACT'!$A:$AE,5,0)</f>
        <v>45565</v>
      </c>
      <c r="G902" s="32">
        <f>VLOOKUP($A902,'SAP- FACT'!$A:$AE,19,0)</f>
        <v>45565</v>
      </c>
      <c r="H902" s="31" t="s">
        <v>8512</v>
      </c>
      <c r="I902" s="31" t="str">
        <f>VLOOKUP($A902,'SAP- FACT'!$A:$AE,3,0)</f>
        <v>Boleta</v>
      </c>
      <c r="J902" s="31" t="str">
        <f>IF(VLOOKUP($A902,'SAP- FACT'!$A:$AE,15,0)=0,"PEN","USD")</f>
        <v>PEN</v>
      </c>
      <c r="K902" s="31" t="s">
        <v>8499</v>
      </c>
      <c r="L902" s="31">
        <v>1</v>
      </c>
      <c r="M902" s="33">
        <f>IF(J902="PEN",VLOOKUP($A902,'SAP- FACT'!$A:$AE,14,0),VLOOKUP($A902,'SAP- FACT'!$A:$AE,15,0))</f>
        <v>109.8</v>
      </c>
      <c r="N902" s="31" t="str">
        <f>IF(VLOOKUP($A902,'SAP- FACT'!$A:$AE,15,0)=0,"PEN","USD")</f>
        <v>PEN</v>
      </c>
      <c r="O902" s="31" t="str">
        <f>VLOOKUP($A902,'SAP- FACT'!$A:$AE,4,0)</f>
        <v>Falabella - CONTADO / CASH - PE 5159 FALABELLA No 2586408384 Basado en Entregas</v>
      </c>
    </row>
    <row r="903" spans="1:15" x14ac:dyDescent="0.2">
      <c r="A903" s="31">
        <f t="shared" si="14"/>
        <v>902</v>
      </c>
      <c r="B903" s="31" t="str">
        <f>VLOOKUP($A903,'SAP- FACT'!$A:$AE,12,0)</f>
        <v>ROSSINI  LUIGI</v>
      </c>
      <c r="C903" s="31" t="str">
        <f>VLOOKUP($A903,'SAP- FACT'!$A:$AE,2,0)</f>
        <v>B010-00018110</v>
      </c>
      <c r="D903" s="31" t="str">
        <f>VLOOKUP($A903,'SAP- FACT'!$A:$AE,2,0)</f>
        <v>B010-00018110</v>
      </c>
      <c r="E903" s="32">
        <v>45566</v>
      </c>
      <c r="F903" s="32">
        <f>VLOOKUP($A903,'SAP- FACT'!$A:$AE,5,0)</f>
        <v>45357</v>
      </c>
      <c r="G903" s="32">
        <f>VLOOKUP($A903,'SAP- FACT'!$A:$AE,19,0)</f>
        <v>45357</v>
      </c>
      <c r="H903" s="31" t="s">
        <v>8512</v>
      </c>
      <c r="I903" s="31" t="str">
        <f>VLOOKUP($A903,'SAP- FACT'!$A:$AE,3,0)</f>
        <v>Boleta</v>
      </c>
      <c r="J903" s="31" t="str">
        <f>IF(VLOOKUP($A903,'SAP- FACT'!$A:$AE,15,0)=0,"PEN","USD")</f>
        <v>PEN</v>
      </c>
      <c r="K903" s="31" t="s">
        <v>8499</v>
      </c>
      <c r="L903" s="31">
        <v>1</v>
      </c>
      <c r="M903" s="33">
        <f>IF(J903="PEN",VLOOKUP($A903,'SAP- FACT'!$A:$AE,14,0),VLOOKUP($A903,'SAP- FACT'!$A:$AE,15,0))</f>
        <v>109.8</v>
      </c>
      <c r="N903" s="31" t="str">
        <f>IF(VLOOKUP($A903,'SAP- FACT'!$A:$AE,15,0)=0,"PEN","USD")</f>
        <v>PEN</v>
      </c>
      <c r="O903" s="31" t="str">
        <f>VLOOKUP($A903,'SAP- FACT'!$A:$AE,4,0)</f>
        <v>Ecom - CONTADO / CASH - PE 1022 TEL: 933295490 Basado en Pedidos de client</v>
      </c>
    </row>
    <row r="904" spans="1:15" x14ac:dyDescent="0.2">
      <c r="A904" s="31">
        <f t="shared" si="14"/>
        <v>903</v>
      </c>
      <c r="B904" s="31" t="str">
        <f>VLOOKUP($A904,'SAP- FACT'!$A:$AE,12,0)</f>
        <v>YALICO IBAÑEZ,GIULIANA MILAGROS DE JESUS</v>
      </c>
      <c r="C904" s="31" t="str">
        <f>VLOOKUP($A904,'SAP- FACT'!$A:$AE,2,0)</f>
        <v>B010-00017968</v>
      </c>
      <c r="D904" s="31" t="str">
        <f>VLOOKUP($A904,'SAP- FACT'!$A:$AE,2,0)</f>
        <v>B010-00017968</v>
      </c>
      <c r="E904" s="32">
        <v>45566</v>
      </c>
      <c r="F904" s="32">
        <f>VLOOKUP($A904,'SAP- FACT'!$A:$AE,5,0)</f>
        <v>45343</v>
      </c>
      <c r="G904" s="32">
        <f>VLOOKUP($A904,'SAP- FACT'!$A:$AE,19,0)</f>
        <v>45343</v>
      </c>
      <c r="H904" s="31" t="s">
        <v>8512</v>
      </c>
      <c r="I904" s="31" t="str">
        <f>VLOOKUP($A904,'SAP- FACT'!$A:$AE,3,0)</f>
        <v>Boleta</v>
      </c>
      <c r="J904" s="31" t="str">
        <f>IF(VLOOKUP($A904,'SAP- FACT'!$A:$AE,15,0)=0,"PEN","USD")</f>
        <v>PEN</v>
      </c>
      <c r="K904" s="31" t="s">
        <v>8499</v>
      </c>
      <c r="L904" s="31">
        <v>1</v>
      </c>
      <c r="M904" s="33">
        <f>IF(J904="PEN",VLOOKUP($A904,'SAP- FACT'!$A:$AE,14,0),VLOOKUP($A904,'SAP- FACT'!$A:$AE,15,0))</f>
        <v>109.8</v>
      </c>
      <c r="N904" s="31" t="str">
        <f>IF(VLOOKUP($A904,'SAP- FACT'!$A:$AE,15,0)=0,"PEN","USD")</f>
        <v>PEN</v>
      </c>
      <c r="O904" s="31" t="str">
        <f>VLOOKUP($A904,'SAP- FACT'!$A:$AE,4,0)</f>
        <v>Falabella - CONTADO / CASH - PE 0840 FALABELLA Basado en Entregas 09-0010-00058</v>
      </c>
    </row>
    <row r="905" spans="1:15" x14ac:dyDescent="0.2">
      <c r="A905" s="31">
        <f t="shared" si="14"/>
        <v>904</v>
      </c>
      <c r="B905" s="31" t="str">
        <f>VLOOKUP($A905,'SAP- FACT'!$A:$AE,12,0)</f>
        <v>CASTELLANOS USQUIANO,JESSILU MELISSA</v>
      </c>
      <c r="C905" s="31" t="str">
        <f>VLOOKUP($A905,'SAP- FACT'!$A:$AE,2,0)</f>
        <v>B010-00016785</v>
      </c>
      <c r="D905" s="31" t="str">
        <f>VLOOKUP($A905,'SAP- FACT'!$A:$AE,2,0)</f>
        <v>B010-00016785</v>
      </c>
      <c r="E905" s="32">
        <v>45566</v>
      </c>
      <c r="F905" s="32">
        <f>VLOOKUP($A905,'SAP- FACT'!$A:$AE,5,0)</f>
        <v>45252</v>
      </c>
      <c r="G905" s="32">
        <f>VLOOKUP($A905,'SAP- FACT'!$A:$AE,19,0)</f>
        <v>45252</v>
      </c>
      <c r="H905" s="31" t="s">
        <v>8512</v>
      </c>
      <c r="I905" s="31" t="str">
        <f>VLOOKUP($A905,'SAP- FACT'!$A:$AE,3,0)</f>
        <v>Boleta</v>
      </c>
      <c r="J905" s="31" t="str">
        <f>IF(VLOOKUP($A905,'SAP- FACT'!$A:$AE,15,0)=0,"PEN","USD")</f>
        <v>PEN</v>
      </c>
      <c r="K905" s="31" t="s">
        <v>8499</v>
      </c>
      <c r="L905" s="31">
        <v>1</v>
      </c>
      <c r="M905" s="33">
        <f>IF(J905="PEN",VLOOKUP($A905,'SAP- FACT'!$A:$AE,14,0),VLOOKUP($A905,'SAP- FACT'!$A:$AE,15,0))</f>
        <v>109.8</v>
      </c>
      <c r="N905" s="31" t="str">
        <f>IF(VLOOKUP($A905,'SAP- FACT'!$A:$AE,15,0)=0,"PEN","USD")</f>
        <v>PEN</v>
      </c>
      <c r="O905" s="31" t="str">
        <f>VLOOKUP($A905,'SAP- FACT'!$A:$AE,4,0)</f>
        <v>Falabella - CONTADO / CASH - PE 4868 FALABELLA Basado en Entregas 09-0010-00057</v>
      </c>
    </row>
    <row r="906" spans="1:15" x14ac:dyDescent="0.2">
      <c r="A906" s="31">
        <f t="shared" si="14"/>
        <v>905</v>
      </c>
      <c r="B906" s="31" t="str">
        <f>VLOOKUP($A906,'SAP- FACT'!$A:$AE,12,0)</f>
        <v>COSMOPOLIS BARRIENTOS,NICOLAS X</v>
      </c>
      <c r="C906" s="31" t="str">
        <f>VLOOKUP($A906,'SAP- FACT'!$A:$AE,2,0)</f>
        <v>B010-00019918</v>
      </c>
      <c r="D906" s="31" t="str">
        <f>VLOOKUP($A906,'SAP- FACT'!$A:$AE,2,0)</f>
        <v>B010-00019918</v>
      </c>
      <c r="E906" s="32">
        <v>45566</v>
      </c>
      <c r="F906" s="32">
        <f>VLOOKUP($A906,'SAP- FACT'!$A:$AE,5,0)</f>
        <v>45512</v>
      </c>
      <c r="G906" s="32">
        <f>VLOOKUP($A906,'SAP- FACT'!$A:$AE,19,0)</f>
        <v>45512</v>
      </c>
      <c r="H906" s="31" t="s">
        <v>8512</v>
      </c>
      <c r="I906" s="31" t="str">
        <f>VLOOKUP($A906,'SAP- FACT'!$A:$AE,3,0)</f>
        <v>Boleta</v>
      </c>
      <c r="J906" s="31" t="str">
        <f>IF(VLOOKUP($A906,'SAP- FACT'!$A:$AE,15,0)=0,"PEN","USD")</f>
        <v>PEN</v>
      </c>
      <c r="K906" s="31" t="s">
        <v>8499</v>
      </c>
      <c r="L906" s="31">
        <v>1</v>
      </c>
      <c r="M906" s="33">
        <f>IF(J906="PEN",VLOOKUP($A906,'SAP- FACT'!$A:$AE,14,0),VLOOKUP($A906,'SAP- FACT'!$A:$AE,15,0))</f>
        <v>109.8</v>
      </c>
      <c r="N906" s="31" t="str">
        <f>IF(VLOOKUP($A906,'SAP- FACT'!$A:$AE,15,0)=0,"PEN","USD")</f>
        <v>PEN</v>
      </c>
      <c r="O906" s="31" t="str">
        <f>VLOOKUP($A906,'SAP- FACT'!$A:$AE,4,0)</f>
        <v>Venta Asistida - CONTADO / CASH - PE 3973 TEL: 964366461 RECOJO Basado en Entregas 0</v>
      </c>
    </row>
    <row r="907" spans="1:15" x14ac:dyDescent="0.2">
      <c r="A907" s="31">
        <f t="shared" si="14"/>
        <v>906</v>
      </c>
      <c r="B907" s="31" t="str">
        <f>VLOOKUP($A907,'SAP- FACT'!$A:$AE,12,0)</f>
        <v>TORRES LOLI,SANDRA PAMELA</v>
      </c>
      <c r="C907" s="31" t="str">
        <f>VLOOKUP($A907,'SAP- FACT'!$A:$AE,2,0)</f>
        <v>B010-00020082</v>
      </c>
      <c r="D907" s="31" t="str">
        <f>VLOOKUP($A907,'SAP- FACT'!$A:$AE,2,0)</f>
        <v>B010-00020082</v>
      </c>
      <c r="E907" s="32">
        <v>45566</v>
      </c>
      <c r="F907" s="32">
        <f>VLOOKUP($A907,'SAP- FACT'!$A:$AE,5,0)</f>
        <v>45525</v>
      </c>
      <c r="G907" s="32">
        <f>VLOOKUP($A907,'SAP- FACT'!$A:$AE,19,0)</f>
        <v>45525</v>
      </c>
      <c r="H907" s="31" t="s">
        <v>8512</v>
      </c>
      <c r="I907" s="31" t="str">
        <f>VLOOKUP($A907,'SAP- FACT'!$A:$AE,3,0)</f>
        <v>Boleta</v>
      </c>
      <c r="J907" s="31" t="str">
        <f>IF(VLOOKUP($A907,'SAP- FACT'!$A:$AE,15,0)=0,"PEN","USD")</f>
        <v>PEN</v>
      </c>
      <c r="K907" s="31" t="s">
        <v>8499</v>
      </c>
      <c r="L907" s="31">
        <v>1</v>
      </c>
      <c r="M907" s="33">
        <f>IF(J907="PEN",VLOOKUP($A907,'SAP- FACT'!$A:$AE,14,0),VLOOKUP($A907,'SAP- FACT'!$A:$AE,15,0))</f>
        <v>110.5</v>
      </c>
      <c r="N907" s="31" t="str">
        <f>IF(VLOOKUP($A907,'SAP- FACT'!$A:$AE,15,0)=0,"PEN","USD")</f>
        <v>PEN</v>
      </c>
      <c r="O907" s="31" t="str">
        <f>VLOOKUP($A907,'SAP- FACT'!$A:$AE,4,0)</f>
        <v>Ripley - CONTADO / CASH - PE 4268 RIPLEY n.º 6779264801-A Basado en Entregas</v>
      </c>
    </row>
    <row r="908" spans="1:15" x14ac:dyDescent="0.2">
      <c r="A908" s="31">
        <f t="shared" si="14"/>
        <v>907</v>
      </c>
      <c r="B908" s="31" t="str">
        <f>VLOOKUP($A908,'SAP- FACT'!$A:$AE,12,0)</f>
        <v>ARGANDOÑA VILLAVICENCIO,HILMER ROSA PILAR</v>
      </c>
      <c r="C908" s="31" t="str">
        <f>VLOOKUP($A908,'SAP- FACT'!$A:$AE,2,0)</f>
        <v>B010-00019878</v>
      </c>
      <c r="D908" s="31" t="str">
        <f>VLOOKUP($A908,'SAP- FACT'!$A:$AE,2,0)</f>
        <v>B010-00019878</v>
      </c>
      <c r="E908" s="32">
        <v>45566</v>
      </c>
      <c r="F908" s="32">
        <f>VLOOKUP($A908,'SAP- FACT'!$A:$AE,5,0)</f>
        <v>45509</v>
      </c>
      <c r="G908" s="32">
        <f>VLOOKUP($A908,'SAP- FACT'!$A:$AE,19,0)</f>
        <v>45509</v>
      </c>
      <c r="H908" s="31" t="s">
        <v>8512</v>
      </c>
      <c r="I908" s="31" t="str">
        <f>VLOOKUP($A908,'SAP- FACT'!$A:$AE,3,0)</f>
        <v>Boleta</v>
      </c>
      <c r="J908" s="31" t="str">
        <f>IF(VLOOKUP($A908,'SAP- FACT'!$A:$AE,15,0)=0,"PEN","USD")</f>
        <v>PEN</v>
      </c>
      <c r="K908" s="31" t="s">
        <v>8499</v>
      </c>
      <c r="L908" s="31">
        <v>1</v>
      </c>
      <c r="M908" s="33">
        <f>IF(J908="PEN",VLOOKUP($A908,'SAP- FACT'!$A:$AE,14,0),VLOOKUP($A908,'SAP- FACT'!$A:$AE,15,0))</f>
        <v>110.5</v>
      </c>
      <c r="N908" s="31" t="str">
        <f>IF(VLOOKUP($A908,'SAP- FACT'!$A:$AE,15,0)=0,"PEN","USD")</f>
        <v>PEN</v>
      </c>
      <c r="O908" s="31" t="str">
        <f>VLOOKUP($A908,'SAP- FACT'!$A:$AE,4,0)</f>
        <v>Ripley - CONTADO / CASH - PE 3924 RIPLEY n.º 6763031501-A Basado en Entregas</v>
      </c>
    </row>
    <row r="909" spans="1:15" x14ac:dyDescent="0.2">
      <c r="A909" s="31">
        <f t="shared" si="14"/>
        <v>908</v>
      </c>
      <c r="B909" s="31" t="str">
        <f>VLOOKUP($A909,'SAP- FACT'!$A:$AE,12,0)</f>
        <v>GUERRERO MERINO,EDWIN ROBERTO</v>
      </c>
      <c r="C909" s="31" t="str">
        <f>VLOOKUP($A909,'SAP- FACT'!$A:$AE,2,0)</f>
        <v>B010-00019685</v>
      </c>
      <c r="D909" s="31" t="str">
        <f>VLOOKUP($A909,'SAP- FACT'!$A:$AE,2,0)</f>
        <v>B010-00019685</v>
      </c>
      <c r="E909" s="32">
        <v>45566</v>
      </c>
      <c r="F909" s="32">
        <f>VLOOKUP($A909,'SAP- FACT'!$A:$AE,5,0)</f>
        <v>45499</v>
      </c>
      <c r="G909" s="32">
        <f>VLOOKUP($A909,'SAP- FACT'!$A:$AE,19,0)</f>
        <v>45499</v>
      </c>
      <c r="H909" s="31" t="s">
        <v>8512</v>
      </c>
      <c r="I909" s="31" t="str">
        <f>VLOOKUP($A909,'SAP- FACT'!$A:$AE,3,0)</f>
        <v>Boleta</v>
      </c>
      <c r="J909" s="31" t="str">
        <f>IF(VLOOKUP($A909,'SAP- FACT'!$A:$AE,15,0)=0,"PEN","USD")</f>
        <v>PEN</v>
      </c>
      <c r="K909" s="31" t="s">
        <v>8499</v>
      </c>
      <c r="L909" s="31">
        <v>1</v>
      </c>
      <c r="M909" s="33">
        <f>IF(J909="PEN",VLOOKUP($A909,'SAP- FACT'!$A:$AE,14,0),VLOOKUP($A909,'SAP- FACT'!$A:$AE,15,0))</f>
        <v>110.5</v>
      </c>
      <c r="N909" s="31" t="str">
        <f>IF(VLOOKUP($A909,'SAP- FACT'!$A:$AE,15,0)=0,"PEN","USD")</f>
        <v>PEN</v>
      </c>
      <c r="O909" s="31" t="str">
        <f>VLOOKUP($A909,'SAP- FACT'!$A:$AE,4,0)</f>
        <v>Ripley - CONTADO / CASH - PE 3744 RIPLEY n.º 6755308001-A Basado en Entregas</v>
      </c>
    </row>
    <row r="910" spans="1:15" x14ac:dyDescent="0.2">
      <c r="A910" s="31">
        <f t="shared" si="14"/>
        <v>909</v>
      </c>
      <c r="B910" s="31" t="str">
        <f>VLOOKUP($A910,'SAP- FACT'!$A:$AE,12,0)</f>
        <v>CARABALLO FERNANDEZ,JOSE ANTONIO</v>
      </c>
      <c r="C910" s="31" t="str">
        <f>VLOOKUP($A910,'SAP- FACT'!$A:$AE,2,0)</f>
        <v>B010-00016822</v>
      </c>
      <c r="D910" s="31" t="str">
        <f>VLOOKUP($A910,'SAP- FACT'!$A:$AE,2,0)</f>
        <v>B010-00016822</v>
      </c>
      <c r="E910" s="32">
        <v>45566</v>
      </c>
      <c r="F910" s="32">
        <f>VLOOKUP($A910,'SAP- FACT'!$A:$AE,5,0)</f>
        <v>45257</v>
      </c>
      <c r="G910" s="32">
        <f>VLOOKUP($A910,'SAP- FACT'!$A:$AE,19,0)</f>
        <v>45257</v>
      </c>
      <c r="H910" s="31" t="s">
        <v>8512</v>
      </c>
      <c r="I910" s="31" t="str">
        <f>VLOOKUP($A910,'SAP- FACT'!$A:$AE,3,0)</f>
        <v>Boleta</v>
      </c>
      <c r="J910" s="31" t="str">
        <f>IF(VLOOKUP($A910,'SAP- FACT'!$A:$AE,15,0)=0,"PEN","USD")</f>
        <v>PEN</v>
      </c>
      <c r="K910" s="31" t="s">
        <v>8499</v>
      </c>
      <c r="L910" s="31">
        <v>1</v>
      </c>
      <c r="M910" s="33">
        <f>IF(J910="PEN",VLOOKUP($A910,'SAP- FACT'!$A:$AE,14,0),VLOOKUP($A910,'SAP- FACT'!$A:$AE,15,0))</f>
        <v>110.7</v>
      </c>
      <c r="N910" s="31" t="str">
        <f>IF(VLOOKUP($A910,'SAP- FACT'!$A:$AE,15,0)=0,"PEN","USD")</f>
        <v>PEN</v>
      </c>
      <c r="O910" s="31" t="str">
        <f>VLOOKUP($A910,'SAP- FACT'!$A:$AE,4,0)</f>
        <v>Falabella - CONTADO / CASH - PE 4946 FALABELLA Basado en Entregas 09-0010-00057</v>
      </c>
    </row>
    <row r="911" spans="1:15" x14ac:dyDescent="0.2">
      <c r="A911" s="31">
        <f t="shared" si="14"/>
        <v>910</v>
      </c>
      <c r="B911" s="31" t="str">
        <f>VLOOKUP($A911,'SAP- FACT'!$A:$AE,12,0)</f>
        <v>CARABALLO FERNANDEZ,JOSE ANTONIO</v>
      </c>
      <c r="C911" s="31" t="str">
        <f>VLOOKUP($A911,'SAP- FACT'!$A:$AE,2,0)</f>
        <v>B010-00016179</v>
      </c>
      <c r="D911" s="31" t="str">
        <f>VLOOKUP($A911,'SAP- FACT'!$A:$AE,2,0)</f>
        <v>B010-00016179</v>
      </c>
      <c r="E911" s="32">
        <v>45566</v>
      </c>
      <c r="F911" s="32">
        <f>VLOOKUP($A911,'SAP- FACT'!$A:$AE,5,0)</f>
        <v>45167</v>
      </c>
      <c r="G911" s="32">
        <f>VLOOKUP($A911,'SAP- FACT'!$A:$AE,19,0)</f>
        <v>45167</v>
      </c>
      <c r="H911" s="31" t="s">
        <v>8512</v>
      </c>
      <c r="I911" s="31" t="str">
        <f>VLOOKUP($A911,'SAP- FACT'!$A:$AE,3,0)</f>
        <v>Boleta</v>
      </c>
      <c r="J911" s="31" t="str">
        <f>IF(VLOOKUP($A911,'SAP- FACT'!$A:$AE,15,0)=0,"PEN","USD")</f>
        <v>PEN</v>
      </c>
      <c r="K911" s="31" t="s">
        <v>8499</v>
      </c>
      <c r="L911" s="31">
        <v>1</v>
      </c>
      <c r="M911" s="33">
        <f>IF(J911="PEN",VLOOKUP($A911,'SAP- FACT'!$A:$AE,14,0),VLOOKUP($A911,'SAP- FACT'!$A:$AE,15,0))</f>
        <v>110.7</v>
      </c>
      <c r="N911" s="31" t="str">
        <f>IF(VLOOKUP($A911,'SAP- FACT'!$A:$AE,15,0)=0,"PEN","USD")</f>
        <v>PEN</v>
      </c>
      <c r="O911" s="31" t="str">
        <f>VLOOKUP($A911,'SAP- FACT'!$A:$AE,4,0)</f>
        <v>Falabella - CONTADO / CASH - 230003779 Basado en Entregas 09-0010-00056538.</v>
      </c>
    </row>
    <row r="912" spans="1:15" x14ac:dyDescent="0.2">
      <c r="A912" s="31">
        <f t="shared" si="14"/>
        <v>911</v>
      </c>
      <c r="B912" s="31" t="str">
        <f>VLOOKUP($A912,'SAP- FACT'!$A:$AE,12,0)</f>
        <v>CARABALLO FERNANDEZ,JOSE ANTONIO</v>
      </c>
      <c r="C912" s="31" t="str">
        <f>VLOOKUP($A912,'SAP- FACT'!$A:$AE,2,0)</f>
        <v>B010-00018022</v>
      </c>
      <c r="D912" s="31" t="str">
        <f>VLOOKUP($A912,'SAP- FACT'!$A:$AE,2,0)</f>
        <v>B010-00018022</v>
      </c>
      <c r="E912" s="32">
        <v>45566</v>
      </c>
      <c r="F912" s="32">
        <f>VLOOKUP($A912,'SAP- FACT'!$A:$AE,5,0)</f>
        <v>45349</v>
      </c>
      <c r="G912" s="32">
        <f>VLOOKUP($A912,'SAP- FACT'!$A:$AE,19,0)</f>
        <v>45349</v>
      </c>
      <c r="H912" s="31" t="s">
        <v>8512</v>
      </c>
      <c r="I912" s="31" t="str">
        <f>VLOOKUP($A912,'SAP- FACT'!$A:$AE,3,0)</f>
        <v>Boleta</v>
      </c>
      <c r="J912" s="31" t="str">
        <f>IF(VLOOKUP($A912,'SAP- FACT'!$A:$AE,15,0)=0,"PEN","USD")</f>
        <v>PEN</v>
      </c>
      <c r="K912" s="31" t="s">
        <v>8499</v>
      </c>
      <c r="L912" s="31">
        <v>1</v>
      </c>
      <c r="M912" s="33">
        <f>IF(J912="PEN",VLOOKUP($A912,'SAP- FACT'!$A:$AE,14,0),VLOOKUP($A912,'SAP- FACT'!$A:$AE,15,0))</f>
        <v>110.7</v>
      </c>
      <c r="N912" s="31" t="str">
        <f>IF(VLOOKUP($A912,'SAP- FACT'!$A:$AE,15,0)=0,"PEN","USD")</f>
        <v>PEN</v>
      </c>
      <c r="O912" s="31" t="str">
        <f>VLOOKUP($A912,'SAP- FACT'!$A:$AE,4,0)</f>
        <v>Falabella - CONTADO / CASH - PE 0954 FALABELLA Basado en Entregas 09-0010-00059</v>
      </c>
    </row>
    <row r="913" spans="1:15" x14ac:dyDescent="0.2">
      <c r="A913" s="31">
        <f t="shared" si="14"/>
        <v>912</v>
      </c>
      <c r="B913" s="31" t="str">
        <f>VLOOKUP($A913,'SAP- FACT'!$A:$AE,12,0)</f>
        <v>YOSHIDA CINTHIA</v>
      </c>
      <c r="C913" s="31" t="str">
        <f>VLOOKUP($A913,'SAP- FACT'!$A:$AE,2,0)</f>
        <v>B010-00019498</v>
      </c>
      <c r="D913" s="31" t="str">
        <f>VLOOKUP($A913,'SAP- FACT'!$A:$AE,2,0)</f>
        <v>B010-00019498</v>
      </c>
      <c r="E913" s="32">
        <v>45566</v>
      </c>
      <c r="F913" s="32">
        <f>VLOOKUP($A913,'SAP- FACT'!$A:$AE,5,0)</f>
        <v>45484</v>
      </c>
      <c r="G913" s="32">
        <f>VLOOKUP($A913,'SAP- FACT'!$A:$AE,19,0)</f>
        <v>45484</v>
      </c>
      <c r="H913" s="31" t="s">
        <v>8512</v>
      </c>
      <c r="I913" s="31" t="str">
        <f>VLOOKUP($A913,'SAP- FACT'!$A:$AE,3,0)</f>
        <v>Boleta</v>
      </c>
      <c r="J913" s="31" t="str">
        <f>IF(VLOOKUP($A913,'SAP- FACT'!$A:$AE,15,0)=0,"PEN","USD")</f>
        <v>PEN</v>
      </c>
      <c r="K913" s="31" t="s">
        <v>8499</v>
      </c>
      <c r="L913" s="31">
        <v>1</v>
      </c>
      <c r="M913" s="33">
        <f>IF(J913="PEN",VLOOKUP($A913,'SAP- FACT'!$A:$AE,14,0),VLOOKUP($A913,'SAP- FACT'!$A:$AE,15,0))</f>
        <v>110.7</v>
      </c>
      <c r="N913" s="31" t="str">
        <f>IF(VLOOKUP($A913,'SAP- FACT'!$A:$AE,15,0)=0,"PEN","USD")</f>
        <v>PEN</v>
      </c>
      <c r="O913" s="31" t="str">
        <f>VLOOKUP($A913,'SAP- FACT'!$A:$AE,4,0)</f>
        <v>Ecom - CONTADO / CASH - PE 3400 TEL: 999097818 Basado en Pedidos de client</v>
      </c>
    </row>
    <row r="914" spans="1:15" x14ac:dyDescent="0.2">
      <c r="A914" s="31">
        <f t="shared" si="14"/>
        <v>913</v>
      </c>
      <c r="B914" s="31" t="str">
        <f>VLOOKUP($A914,'SAP- FACT'!$A:$AE,12,0)</f>
        <v>ASENCIO CARHUAS MERCEDES</v>
      </c>
      <c r="C914" s="31" t="str">
        <f>VLOOKUP($A914,'SAP- FACT'!$A:$AE,2,0)</f>
        <v>B010-00019835</v>
      </c>
      <c r="D914" s="31" t="str">
        <f>VLOOKUP($A914,'SAP- FACT'!$A:$AE,2,0)</f>
        <v>B010-00019835</v>
      </c>
      <c r="E914" s="32">
        <v>45566</v>
      </c>
      <c r="F914" s="32">
        <f>VLOOKUP($A914,'SAP- FACT'!$A:$AE,5,0)</f>
        <v>45504</v>
      </c>
      <c r="G914" s="32">
        <f>VLOOKUP($A914,'SAP- FACT'!$A:$AE,19,0)</f>
        <v>45504</v>
      </c>
      <c r="H914" s="31" t="s">
        <v>8512</v>
      </c>
      <c r="I914" s="31" t="str">
        <f>VLOOKUP($A914,'SAP- FACT'!$A:$AE,3,0)</f>
        <v>Boleta</v>
      </c>
      <c r="J914" s="31" t="str">
        <f>IF(VLOOKUP($A914,'SAP- FACT'!$A:$AE,15,0)=0,"PEN","USD")</f>
        <v>PEN</v>
      </c>
      <c r="K914" s="31" t="s">
        <v>8499</v>
      </c>
      <c r="L914" s="31">
        <v>1</v>
      </c>
      <c r="M914" s="33">
        <f>IF(J914="PEN",VLOOKUP($A914,'SAP- FACT'!$A:$AE,14,0),VLOOKUP($A914,'SAP- FACT'!$A:$AE,15,0))</f>
        <v>110.7</v>
      </c>
      <c r="N914" s="31" t="str">
        <f>IF(VLOOKUP($A914,'SAP- FACT'!$A:$AE,15,0)=0,"PEN","USD")</f>
        <v>PEN</v>
      </c>
      <c r="O914" s="31" t="str">
        <f>VLOOKUP($A914,'SAP- FACT'!$A:$AE,4,0)</f>
        <v>Ecom - CONTADO / CASH - PE 3828 TEL: 954768501 RECOJO Basado en Entregas 0</v>
      </c>
    </row>
    <row r="915" spans="1:15" x14ac:dyDescent="0.2">
      <c r="A915" s="31">
        <f t="shared" si="14"/>
        <v>914</v>
      </c>
      <c r="B915" s="31" t="str">
        <f>VLOOKUP($A915,'SAP- FACT'!$A:$AE,12,0)</f>
        <v>CARABALLO FERNANDEZ,JOSE ANTONIO</v>
      </c>
      <c r="C915" s="31" t="str">
        <f>VLOOKUP($A915,'SAP- FACT'!$A:$AE,2,0)</f>
        <v>B010-00018855</v>
      </c>
      <c r="D915" s="31" t="str">
        <f>VLOOKUP($A915,'SAP- FACT'!$A:$AE,2,0)</f>
        <v>B010-00018855</v>
      </c>
      <c r="E915" s="32">
        <v>45566</v>
      </c>
      <c r="F915" s="32">
        <f>VLOOKUP($A915,'SAP- FACT'!$A:$AE,5,0)</f>
        <v>45427</v>
      </c>
      <c r="G915" s="32">
        <f>VLOOKUP($A915,'SAP- FACT'!$A:$AE,19,0)</f>
        <v>45427</v>
      </c>
      <c r="H915" s="31" t="s">
        <v>8512</v>
      </c>
      <c r="I915" s="31" t="str">
        <f>VLOOKUP($A915,'SAP- FACT'!$A:$AE,3,0)</f>
        <v>Boleta</v>
      </c>
      <c r="J915" s="31" t="str">
        <f>IF(VLOOKUP($A915,'SAP- FACT'!$A:$AE,15,0)=0,"PEN","USD")</f>
        <v>PEN</v>
      </c>
      <c r="K915" s="31" t="s">
        <v>8499</v>
      </c>
      <c r="L915" s="31">
        <v>1</v>
      </c>
      <c r="M915" s="33">
        <f>IF(J915="PEN",VLOOKUP($A915,'SAP- FACT'!$A:$AE,14,0),VLOOKUP($A915,'SAP- FACT'!$A:$AE,15,0))</f>
        <v>110.7</v>
      </c>
      <c r="N915" s="31" t="str">
        <f>IF(VLOOKUP($A915,'SAP- FACT'!$A:$AE,15,0)=0,"PEN","USD")</f>
        <v>PEN</v>
      </c>
      <c r="O915" s="31" t="str">
        <f>VLOOKUP($A915,'SAP- FACT'!$A:$AE,4,0)</f>
        <v>Falabella - CONTADO / CASH - PE 2305 FALABELLA Basado en Entregas 09-0007-00000</v>
      </c>
    </row>
    <row r="916" spans="1:15" x14ac:dyDescent="0.2">
      <c r="A916" s="31">
        <f t="shared" si="14"/>
        <v>915</v>
      </c>
      <c r="B916" s="31" t="str">
        <f>VLOOKUP($A916,'SAP- FACT'!$A:$AE,12,0)</f>
        <v>MENDEZ LEZAMETA,PIER ANGELI</v>
      </c>
      <c r="C916" s="31" t="str">
        <f>VLOOKUP($A916,'SAP- FACT'!$A:$AE,2,0)</f>
        <v>B010-00019877</v>
      </c>
      <c r="D916" s="31" t="str">
        <f>VLOOKUP($A916,'SAP- FACT'!$A:$AE,2,0)</f>
        <v>B010-00019877</v>
      </c>
      <c r="E916" s="32">
        <v>45566</v>
      </c>
      <c r="F916" s="32">
        <f>VLOOKUP($A916,'SAP- FACT'!$A:$AE,5,0)</f>
        <v>45509</v>
      </c>
      <c r="G916" s="32">
        <f>VLOOKUP($A916,'SAP- FACT'!$A:$AE,19,0)</f>
        <v>45509</v>
      </c>
      <c r="H916" s="31" t="s">
        <v>8512</v>
      </c>
      <c r="I916" s="31" t="str">
        <f>VLOOKUP($A916,'SAP- FACT'!$A:$AE,3,0)</f>
        <v>Boleta</v>
      </c>
      <c r="J916" s="31" t="str">
        <f>IF(VLOOKUP($A916,'SAP- FACT'!$A:$AE,15,0)=0,"PEN","USD")</f>
        <v>PEN</v>
      </c>
      <c r="K916" s="31" t="s">
        <v>8499</v>
      </c>
      <c r="L916" s="31">
        <v>1</v>
      </c>
      <c r="M916" s="33">
        <f>IF(J916="PEN",VLOOKUP($A916,'SAP- FACT'!$A:$AE,14,0),VLOOKUP($A916,'SAP- FACT'!$A:$AE,15,0))</f>
        <v>110.7</v>
      </c>
      <c r="N916" s="31" t="str">
        <f>IF(VLOOKUP($A916,'SAP- FACT'!$A:$AE,15,0)=0,"PEN","USD")</f>
        <v>PEN</v>
      </c>
      <c r="O916" s="31" t="str">
        <f>VLOOKUP($A916,'SAP- FACT'!$A:$AE,4,0)</f>
        <v>Juntoz - CONTADO / CASH - PE 3923 JUNTOZ 240803000083-001 Basado en Entregas</v>
      </c>
    </row>
    <row r="917" spans="1:15" x14ac:dyDescent="0.2">
      <c r="A917" s="31">
        <f t="shared" si="14"/>
        <v>916</v>
      </c>
      <c r="B917" s="31" t="str">
        <f>VLOOKUP($A917,'SAP- FACT'!$A:$AE,12,0)</f>
        <v>YOSHIDA CINTHIA</v>
      </c>
      <c r="C917" s="31" t="str">
        <f>VLOOKUP($A917,'SAP- FACT'!$A:$AE,2,0)</f>
        <v>B010-00019705</v>
      </c>
      <c r="D917" s="31" t="str">
        <f>VLOOKUP($A917,'SAP- FACT'!$A:$AE,2,0)</f>
        <v>B010-00019705</v>
      </c>
      <c r="E917" s="32">
        <v>45566</v>
      </c>
      <c r="F917" s="32">
        <f>VLOOKUP($A917,'SAP- FACT'!$A:$AE,5,0)</f>
        <v>45504</v>
      </c>
      <c r="G917" s="32">
        <f>VLOOKUP($A917,'SAP- FACT'!$A:$AE,19,0)</f>
        <v>45504</v>
      </c>
      <c r="H917" s="31" t="s">
        <v>8512</v>
      </c>
      <c r="I917" s="31" t="str">
        <f>VLOOKUP($A917,'SAP- FACT'!$A:$AE,3,0)</f>
        <v>Boleta</v>
      </c>
      <c r="J917" s="31" t="str">
        <f>IF(VLOOKUP($A917,'SAP- FACT'!$A:$AE,15,0)=0,"PEN","USD")</f>
        <v>PEN</v>
      </c>
      <c r="K917" s="31" t="s">
        <v>8499</v>
      </c>
      <c r="L917" s="31">
        <v>1</v>
      </c>
      <c r="M917" s="33">
        <f>IF(J917="PEN",VLOOKUP($A917,'SAP- FACT'!$A:$AE,14,0),VLOOKUP($A917,'SAP- FACT'!$A:$AE,15,0))</f>
        <v>110.7</v>
      </c>
      <c r="N917" s="31" t="str">
        <f>IF(VLOOKUP($A917,'SAP- FACT'!$A:$AE,15,0)=0,"PEN","USD")</f>
        <v>PEN</v>
      </c>
      <c r="O917" s="31" t="str">
        <f>VLOOKUP($A917,'SAP- FACT'!$A:$AE,4,0)</f>
        <v>Ecom - CONTADO / CASH - PE 3785 TEL: 999097818 RECOJO Basado en Pedidos de</v>
      </c>
    </row>
    <row r="918" spans="1:15" x14ac:dyDescent="0.2">
      <c r="A918" s="31">
        <f t="shared" si="14"/>
        <v>917</v>
      </c>
      <c r="B918" s="31" t="str">
        <f>VLOOKUP($A918,'SAP- FACT'!$A:$AE,12,0)</f>
        <v>CHAVEZ VALDIVIA,LAZARTE VIRGINIA</v>
      </c>
      <c r="C918" s="31" t="str">
        <f>VLOOKUP($A918,'SAP- FACT'!$A:$AE,2,0)</f>
        <v>B010-00019240</v>
      </c>
      <c r="D918" s="31" t="str">
        <f>VLOOKUP($A918,'SAP- FACT'!$A:$AE,2,0)</f>
        <v>B010-00019240</v>
      </c>
      <c r="E918" s="32">
        <v>45566</v>
      </c>
      <c r="F918" s="32">
        <f>VLOOKUP($A918,'SAP- FACT'!$A:$AE,5,0)</f>
        <v>45454</v>
      </c>
      <c r="G918" s="32">
        <f>VLOOKUP($A918,'SAP- FACT'!$A:$AE,19,0)</f>
        <v>45454</v>
      </c>
      <c r="H918" s="31" t="s">
        <v>8512</v>
      </c>
      <c r="I918" s="31" t="str">
        <f>VLOOKUP($A918,'SAP- FACT'!$A:$AE,3,0)</f>
        <v>Boleta</v>
      </c>
      <c r="J918" s="31" t="str">
        <f>IF(VLOOKUP($A918,'SAP- FACT'!$A:$AE,15,0)=0,"PEN","USD")</f>
        <v>PEN</v>
      </c>
      <c r="K918" s="31" t="s">
        <v>8499</v>
      </c>
      <c r="L918" s="31">
        <v>1</v>
      </c>
      <c r="M918" s="33">
        <f>IF(J918="PEN",VLOOKUP($A918,'SAP- FACT'!$A:$AE,14,0),VLOOKUP($A918,'SAP- FACT'!$A:$AE,15,0))</f>
        <v>111.39</v>
      </c>
      <c r="N918" s="31" t="str">
        <f>IF(VLOOKUP($A918,'SAP- FACT'!$A:$AE,15,0)=0,"PEN","USD")</f>
        <v>PEN</v>
      </c>
      <c r="O918" s="31" t="str">
        <f>VLOOKUP($A918,'SAP- FACT'!$A:$AE,4,0)</f>
        <v>Ripley - CONTADO / CASH - PE 2858 RIPLEY Basado en Entregas 09-0007-00000853</v>
      </c>
    </row>
    <row r="919" spans="1:15" x14ac:dyDescent="0.2">
      <c r="A919" s="31">
        <f t="shared" si="14"/>
        <v>918</v>
      </c>
      <c r="B919" s="31" t="str">
        <f>VLOOKUP($A919,'SAP- FACT'!$A:$AE,12,0)</f>
        <v>ABANTO X,MARIELLA X</v>
      </c>
      <c r="C919" s="31" t="str">
        <f>VLOOKUP($A919,'SAP- FACT'!$A:$AE,2,0)</f>
        <v>B010-00017624</v>
      </c>
      <c r="D919" s="31" t="str">
        <f>VLOOKUP($A919,'SAP- FACT'!$A:$AE,2,0)</f>
        <v>B010-00017624</v>
      </c>
      <c r="E919" s="32">
        <v>45566</v>
      </c>
      <c r="F919" s="32">
        <f>VLOOKUP($A919,'SAP- FACT'!$A:$AE,5,0)</f>
        <v>45306</v>
      </c>
      <c r="G919" s="32">
        <f>VLOOKUP($A919,'SAP- FACT'!$A:$AE,19,0)</f>
        <v>45306</v>
      </c>
      <c r="H919" s="31" t="s">
        <v>8512</v>
      </c>
      <c r="I919" s="31" t="str">
        <f>VLOOKUP($A919,'SAP- FACT'!$A:$AE,3,0)</f>
        <v>Boleta</v>
      </c>
      <c r="J919" s="31" t="str">
        <f>IF(VLOOKUP($A919,'SAP- FACT'!$A:$AE,15,0)=0,"PEN","USD")</f>
        <v>PEN</v>
      </c>
      <c r="K919" s="31" t="s">
        <v>8499</v>
      </c>
      <c r="L919" s="31">
        <v>1</v>
      </c>
      <c r="M919" s="33">
        <f>IF(J919="PEN",VLOOKUP($A919,'SAP- FACT'!$A:$AE,14,0),VLOOKUP($A919,'SAP- FACT'!$A:$AE,15,0))</f>
        <v>111.6</v>
      </c>
      <c r="N919" s="31" t="str">
        <f>IF(VLOOKUP($A919,'SAP- FACT'!$A:$AE,15,0)=0,"PEN","USD")</f>
        <v>PEN</v>
      </c>
      <c r="O919" s="31" t="str">
        <f>VLOOKUP($A919,'SAP- FACT'!$A:$AE,4,0)</f>
        <v>Falabella - CONTADO / CASH - PE 0126 FALABELLA Basado en Entregas 09-0010-00058</v>
      </c>
    </row>
    <row r="920" spans="1:15" x14ac:dyDescent="0.2">
      <c r="A920" s="31">
        <f t="shared" si="14"/>
        <v>919</v>
      </c>
      <c r="B920" s="31" t="str">
        <f>VLOOKUP($A920,'SAP- FACT'!$A:$AE,12,0)</f>
        <v>PISCONTE GONZALES,ELSA VICTORIA</v>
      </c>
      <c r="C920" s="31" t="str">
        <f>VLOOKUP($A920,'SAP- FACT'!$A:$AE,2,0)</f>
        <v>B010-00018908</v>
      </c>
      <c r="D920" s="31" t="str">
        <f>VLOOKUP($A920,'SAP- FACT'!$A:$AE,2,0)</f>
        <v>B010-00018908</v>
      </c>
      <c r="E920" s="32">
        <v>45566</v>
      </c>
      <c r="F920" s="32">
        <f>VLOOKUP($A920,'SAP- FACT'!$A:$AE,5,0)</f>
        <v>45433</v>
      </c>
      <c r="G920" s="32">
        <f>VLOOKUP($A920,'SAP- FACT'!$A:$AE,19,0)</f>
        <v>45433</v>
      </c>
      <c r="H920" s="31" t="s">
        <v>8512</v>
      </c>
      <c r="I920" s="31" t="str">
        <f>VLOOKUP($A920,'SAP- FACT'!$A:$AE,3,0)</f>
        <v>Boleta</v>
      </c>
      <c r="J920" s="31" t="str">
        <f>IF(VLOOKUP($A920,'SAP- FACT'!$A:$AE,15,0)=0,"PEN","USD")</f>
        <v>PEN</v>
      </c>
      <c r="K920" s="31" t="s">
        <v>8499</v>
      </c>
      <c r="L920" s="31">
        <v>1</v>
      </c>
      <c r="M920" s="33">
        <f>IF(J920="PEN",VLOOKUP($A920,'SAP- FACT'!$A:$AE,14,0),VLOOKUP($A920,'SAP- FACT'!$A:$AE,15,0))</f>
        <v>111.6</v>
      </c>
      <c r="N920" s="31" t="str">
        <f>IF(VLOOKUP($A920,'SAP- FACT'!$A:$AE,15,0)=0,"PEN","USD")</f>
        <v>PEN</v>
      </c>
      <c r="O920" s="31" t="str">
        <f>VLOOKUP($A920,'SAP- FACT'!$A:$AE,4,0)</f>
        <v>Falabella - CONTADO / CASH - PE 2449 FALABELLA Basado en Entregas 09-0007-00000</v>
      </c>
    </row>
    <row r="921" spans="1:15" x14ac:dyDescent="0.2">
      <c r="A921" s="31">
        <f t="shared" si="14"/>
        <v>920</v>
      </c>
      <c r="B921" s="31" t="str">
        <f>VLOOKUP($A921,'SAP- FACT'!$A:$AE,12,0)</f>
        <v>HUERTA DELGADO,MARY ANN</v>
      </c>
      <c r="C921" s="31" t="str">
        <f>VLOOKUP($A921,'SAP- FACT'!$A:$AE,2,0)</f>
        <v>B010-00019204</v>
      </c>
      <c r="D921" s="31" t="str">
        <f>VLOOKUP($A921,'SAP- FACT'!$A:$AE,2,0)</f>
        <v>B010-00019204</v>
      </c>
      <c r="E921" s="32">
        <v>45566</v>
      </c>
      <c r="F921" s="32">
        <f>VLOOKUP($A921,'SAP- FACT'!$A:$AE,5,0)</f>
        <v>45449</v>
      </c>
      <c r="G921" s="32">
        <f>VLOOKUP($A921,'SAP- FACT'!$A:$AE,19,0)</f>
        <v>45449</v>
      </c>
      <c r="H921" s="31" t="s">
        <v>8512</v>
      </c>
      <c r="I921" s="31" t="str">
        <f>VLOOKUP($A921,'SAP- FACT'!$A:$AE,3,0)</f>
        <v>Boleta</v>
      </c>
      <c r="J921" s="31" t="str">
        <f>IF(VLOOKUP($A921,'SAP- FACT'!$A:$AE,15,0)=0,"PEN","USD")</f>
        <v>PEN</v>
      </c>
      <c r="K921" s="31" t="s">
        <v>8499</v>
      </c>
      <c r="L921" s="31">
        <v>1</v>
      </c>
      <c r="M921" s="33">
        <f>IF(J921="PEN",VLOOKUP($A921,'SAP- FACT'!$A:$AE,14,0),VLOOKUP($A921,'SAP- FACT'!$A:$AE,15,0))</f>
        <v>111.6</v>
      </c>
      <c r="N921" s="31" t="str">
        <f>IF(VLOOKUP($A921,'SAP- FACT'!$A:$AE,15,0)=0,"PEN","USD")</f>
        <v>PEN</v>
      </c>
      <c r="O921" s="31" t="str">
        <f>VLOOKUP($A921,'SAP- FACT'!$A:$AE,4,0)</f>
        <v>Falabella - CONTADO / CASH - PE 2810 FALABELLA Basado en Entregas 09-0007-00000</v>
      </c>
    </row>
    <row r="922" spans="1:15" x14ac:dyDescent="0.2">
      <c r="A922" s="31">
        <f t="shared" si="14"/>
        <v>921</v>
      </c>
      <c r="B922" s="31" t="str">
        <f>VLOOKUP($A922,'SAP- FACT'!$A:$AE,12,0)</f>
        <v>ARMSTRONG HEALTH CARE INC.</v>
      </c>
      <c r="C922" s="31" t="str">
        <f>VLOOKUP($A922,'SAP- FACT'!$A:$AE,2,0)</f>
        <v>F010-00000852</v>
      </c>
      <c r="D922" s="31" t="str">
        <f>VLOOKUP($A922,'SAP- FACT'!$A:$AE,2,0)</f>
        <v>F010-00000852</v>
      </c>
      <c r="E922" s="32">
        <v>45566</v>
      </c>
      <c r="F922" s="32">
        <f>VLOOKUP($A922,'SAP- FACT'!$A:$AE,5,0)</f>
        <v>45155</v>
      </c>
      <c r="G922" s="32">
        <f>VLOOKUP($A922,'SAP- FACT'!$A:$AE,19,0)</f>
        <v>45155</v>
      </c>
      <c r="H922" s="31" t="s">
        <v>8512</v>
      </c>
      <c r="I922" s="31" t="str">
        <f>VLOOKUP($A922,'SAP- FACT'!$A:$AE,3,0)</f>
        <v>Nota de Débito</v>
      </c>
      <c r="J922" s="31" t="str">
        <f>IF(VLOOKUP($A922,'SAP- FACT'!$A:$AE,15,0)=0,"PEN","USD")</f>
        <v>USD</v>
      </c>
      <c r="K922" s="31" t="s">
        <v>8499</v>
      </c>
      <c r="L922" s="31">
        <v>1</v>
      </c>
      <c r="M922" s="33">
        <f>IF(J922="PEN",VLOOKUP($A922,'SAP- FACT'!$A:$AE,14,0),VLOOKUP($A922,'SAP- FACT'!$A:$AE,15,0))</f>
        <v>9.9499999999999993</v>
      </c>
      <c r="N922" s="31" t="str">
        <f>IF(VLOOKUP($A922,'SAP- FACT'!$A:$AE,15,0)=0,"PEN","USD")</f>
        <v>USD</v>
      </c>
      <c r="O922" s="31" t="str">
        <f>VLOOKUP($A922,'SAP- FACT'!$A:$AE,4,0)</f>
        <v xml:space="preserve"> - CONTADO ADELANTADO / CASH IN ADVANCE - Facturas clientes - CEX100867001</v>
      </c>
    </row>
    <row r="923" spans="1:15" x14ac:dyDescent="0.2">
      <c r="A923" s="31">
        <f t="shared" si="14"/>
        <v>922</v>
      </c>
      <c r="B923" s="31" t="str">
        <f>VLOOKUP($A923,'SAP- FACT'!$A:$AE,12,0)</f>
        <v>RIVERA MARTINEZ JORGE</v>
      </c>
      <c r="C923" s="31" t="str">
        <f>VLOOKUP($A923,'SAP- FACT'!$A:$AE,2,0)</f>
        <v>B010-00020480</v>
      </c>
      <c r="D923" s="31" t="str">
        <f>VLOOKUP($A923,'SAP- FACT'!$A:$AE,2,0)</f>
        <v>B010-00020480</v>
      </c>
      <c r="E923" s="32">
        <v>45566</v>
      </c>
      <c r="F923" s="32">
        <f>VLOOKUP($A923,'SAP- FACT'!$A:$AE,5,0)</f>
        <v>45558</v>
      </c>
      <c r="G923" s="32">
        <f>VLOOKUP($A923,'SAP- FACT'!$A:$AE,19,0)</f>
        <v>45558</v>
      </c>
      <c r="H923" s="31" t="s">
        <v>8512</v>
      </c>
      <c r="I923" s="31" t="str">
        <f>VLOOKUP($A923,'SAP- FACT'!$A:$AE,3,0)</f>
        <v>Boleta</v>
      </c>
      <c r="J923" s="31" t="str">
        <f>IF(VLOOKUP($A923,'SAP- FACT'!$A:$AE,15,0)=0,"PEN","USD")</f>
        <v>PEN</v>
      </c>
      <c r="K923" s="31" t="s">
        <v>8499</v>
      </c>
      <c r="L923" s="31">
        <v>1</v>
      </c>
      <c r="M923" s="33">
        <f>IF(J923="PEN",VLOOKUP($A923,'SAP- FACT'!$A:$AE,14,0),VLOOKUP($A923,'SAP- FACT'!$A:$AE,15,0))</f>
        <v>112.4</v>
      </c>
      <c r="N923" s="31" t="str">
        <f>IF(VLOOKUP($A923,'SAP- FACT'!$A:$AE,15,0)=0,"PEN","USD")</f>
        <v>PEN</v>
      </c>
      <c r="O923" s="31" t="str">
        <f>VLOOKUP($A923,'SAP- FACT'!$A:$AE,4,0)</f>
        <v>Falabella - CONTADO / CASH - PE 4968 FALABELLA No 2580123457 Basado en Entregas</v>
      </c>
    </row>
    <row r="924" spans="1:15" x14ac:dyDescent="0.2">
      <c r="A924" s="31">
        <f t="shared" si="14"/>
        <v>923</v>
      </c>
      <c r="B924" s="31" t="str">
        <f>VLOOKUP($A924,'SAP- FACT'!$A:$AE,12,0)</f>
        <v>SANCHEZ NARVAEZ ROXANA YAQUELIN</v>
      </c>
      <c r="C924" s="31" t="str">
        <f>VLOOKUP($A924,'SAP- FACT'!$A:$AE,2,0)</f>
        <v>B010-00019344</v>
      </c>
      <c r="D924" s="31" t="str">
        <f>VLOOKUP($A924,'SAP- FACT'!$A:$AE,2,0)</f>
        <v>B010-00019344</v>
      </c>
      <c r="E924" s="32">
        <v>45566</v>
      </c>
      <c r="F924" s="32">
        <f>VLOOKUP($A924,'SAP- FACT'!$A:$AE,5,0)</f>
        <v>45468</v>
      </c>
      <c r="G924" s="32">
        <f>VLOOKUP($A924,'SAP- FACT'!$A:$AE,19,0)</f>
        <v>45468</v>
      </c>
      <c r="H924" s="31" t="s">
        <v>8512</v>
      </c>
      <c r="I924" s="31" t="str">
        <f>VLOOKUP($A924,'SAP- FACT'!$A:$AE,3,0)</f>
        <v>Boleta</v>
      </c>
      <c r="J924" s="31" t="str">
        <f>IF(VLOOKUP($A924,'SAP- FACT'!$A:$AE,15,0)=0,"PEN","USD")</f>
        <v>PEN</v>
      </c>
      <c r="K924" s="31" t="s">
        <v>8499</v>
      </c>
      <c r="L924" s="31">
        <v>1</v>
      </c>
      <c r="M924" s="33">
        <f>IF(J924="PEN",VLOOKUP($A924,'SAP- FACT'!$A:$AE,14,0),VLOOKUP($A924,'SAP- FACT'!$A:$AE,15,0))</f>
        <v>112.49</v>
      </c>
      <c r="N924" s="31" t="str">
        <f>IF(VLOOKUP($A924,'SAP- FACT'!$A:$AE,15,0)=0,"PEN","USD")</f>
        <v>PEN</v>
      </c>
      <c r="O924" s="31" t="str">
        <f>VLOOKUP($A924,'SAP- FACT'!$A:$AE,4,0)</f>
        <v>Ripley - CONTADO / CASH - PE 3065 RIPLEY Basado en Entregas 09-0007-00001031</v>
      </c>
    </row>
    <row r="925" spans="1:15" x14ac:dyDescent="0.2">
      <c r="A925" s="31">
        <f t="shared" si="14"/>
        <v>924</v>
      </c>
      <c r="B925" s="31" t="str">
        <f>VLOOKUP($A925,'SAP- FACT'!$A:$AE,12,0)</f>
        <v>Gutierrez Espadin Erick</v>
      </c>
      <c r="C925" s="31" t="str">
        <f>VLOOKUP($A925,'SAP- FACT'!$A:$AE,2,0)</f>
        <v>B010-00018713</v>
      </c>
      <c r="D925" s="31" t="str">
        <f>VLOOKUP($A925,'SAP- FACT'!$A:$AE,2,0)</f>
        <v>B010-00018713</v>
      </c>
      <c r="E925" s="32">
        <v>45566</v>
      </c>
      <c r="F925" s="32">
        <f>VLOOKUP($A925,'SAP- FACT'!$A:$AE,5,0)</f>
        <v>45412</v>
      </c>
      <c r="G925" s="32">
        <f>VLOOKUP($A925,'SAP- FACT'!$A:$AE,19,0)</f>
        <v>45412</v>
      </c>
      <c r="H925" s="31" t="s">
        <v>8512</v>
      </c>
      <c r="I925" s="31" t="str">
        <f>VLOOKUP($A925,'SAP- FACT'!$A:$AE,3,0)</f>
        <v>Boleta</v>
      </c>
      <c r="J925" s="31" t="str">
        <f>IF(VLOOKUP($A925,'SAP- FACT'!$A:$AE,15,0)=0,"PEN","USD")</f>
        <v>PEN</v>
      </c>
      <c r="K925" s="31" t="s">
        <v>8499</v>
      </c>
      <c r="L925" s="31">
        <v>1</v>
      </c>
      <c r="M925" s="33">
        <f>IF(J925="PEN",VLOOKUP($A925,'SAP- FACT'!$A:$AE,14,0),VLOOKUP($A925,'SAP- FACT'!$A:$AE,15,0))</f>
        <v>112.51</v>
      </c>
      <c r="N925" s="31" t="str">
        <f>IF(VLOOKUP($A925,'SAP- FACT'!$A:$AE,15,0)=0,"PEN","USD")</f>
        <v>PEN</v>
      </c>
      <c r="O925" s="31" t="str">
        <f>VLOOKUP($A925,'SAP- FACT'!$A:$AE,4,0)</f>
        <v>Ripley - CONTADO / CASH - PE 2069 RIPLEY Basado en Entregas 09-0007-00000112</v>
      </c>
    </row>
    <row r="926" spans="1:15" x14ac:dyDescent="0.2">
      <c r="A926" s="31">
        <f t="shared" si="14"/>
        <v>925</v>
      </c>
      <c r="B926" s="31" t="str">
        <f>VLOOKUP($A926,'SAP- FACT'!$A:$AE,12,0)</f>
        <v>HUAMAN CASTILLA,VANESSA ALEJANDRA</v>
      </c>
      <c r="C926" s="31" t="str">
        <f>VLOOKUP($A926,'SAP- FACT'!$A:$AE,2,0)</f>
        <v>B010-00018715</v>
      </c>
      <c r="D926" s="31" t="str">
        <f>VLOOKUP($A926,'SAP- FACT'!$A:$AE,2,0)</f>
        <v>B010-00018715</v>
      </c>
      <c r="E926" s="32">
        <v>45566</v>
      </c>
      <c r="F926" s="32">
        <f>VLOOKUP($A926,'SAP- FACT'!$A:$AE,5,0)</f>
        <v>45412</v>
      </c>
      <c r="G926" s="32">
        <f>VLOOKUP($A926,'SAP- FACT'!$A:$AE,19,0)</f>
        <v>45412</v>
      </c>
      <c r="H926" s="31" t="s">
        <v>8512</v>
      </c>
      <c r="I926" s="31" t="str">
        <f>VLOOKUP($A926,'SAP- FACT'!$A:$AE,3,0)</f>
        <v>Boleta</v>
      </c>
      <c r="J926" s="31" t="str">
        <f>IF(VLOOKUP($A926,'SAP- FACT'!$A:$AE,15,0)=0,"PEN","USD")</f>
        <v>PEN</v>
      </c>
      <c r="K926" s="31" t="s">
        <v>8499</v>
      </c>
      <c r="L926" s="31">
        <v>1</v>
      </c>
      <c r="M926" s="33">
        <f>IF(J926="PEN",VLOOKUP($A926,'SAP- FACT'!$A:$AE,14,0),VLOOKUP($A926,'SAP- FACT'!$A:$AE,15,0))</f>
        <v>112.51</v>
      </c>
      <c r="N926" s="31" t="str">
        <f>IF(VLOOKUP($A926,'SAP- FACT'!$A:$AE,15,0)=0,"PEN","USD")</f>
        <v>PEN</v>
      </c>
      <c r="O926" s="31" t="str">
        <f>VLOOKUP($A926,'SAP- FACT'!$A:$AE,4,0)</f>
        <v>Ripley - CONTADO / CASH - PE 2046 RIPLEY Basado en Entregas 09-0007-00000113</v>
      </c>
    </row>
    <row r="927" spans="1:15" x14ac:dyDescent="0.2">
      <c r="A927" s="31">
        <f t="shared" si="14"/>
        <v>926</v>
      </c>
      <c r="B927" s="31" t="str">
        <f>VLOOKUP($A927,'SAP- FACT'!$A:$AE,12,0)</f>
        <v>GUERRERO MERINO,EDWIN ROBERTO</v>
      </c>
      <c r="C927" s="31" t="str">
        <f>VLOOKUP($A927,'SAP- FACT'!$A:$AE,2,0)</f>
        <v>B010-00019339</v>
      </c>
      <c r="D927" s="31" t="str">
        <f>VLOOKUP($A927,'SAP- FACT'!$A:$AE,2,0)</f>
        <v>B010-00019339</v>
      </c>
      <c r="E927" s="32">
        <v>45566</v>
      </c>
      <c r="F927" s="32">
        <f>VLOOKUP($A927,'SAP- FACT'!$A:$AE,5,0)</f>
        <v>45467</v>
      </c>
      <c r="G927" s="32">
        <f>VLOOKUP($A927,'SAP- FACT'!$A:$AE,19,0)</f>
        <v>45467</v>
      </c>
      <c r="H927" s="31" t="s">
        <v>8512</v>
      </c>
      <c r="I927" s="31" t="str">
        <f>VLOOKUP($A927,'SAP- FACT'!$A:$AE,3,0)</f>
        <v>Boleta</v>
      </c>
      <c r="J927" s="31" t="str">
        <f>IF(VLOOKUP($A927,'SAP- FACT'!$A:$AE,15,0)=0,"PEN","USD")</f>
        <v>PEN</v>
      </c>
      <c r="K927" s="31" t="s">
        <v>8499</v>
      </c>
      <c r="L927" s="31">
        <v>1</v>
      </c>
      <c r="M927" s="33">
        <f>IF(J927="PEN",VLOOKUP($A927,'SAP- FACT'!$A:$AE,14,0),VLOOKUP($A927,'SAP- FACT'!$A:$AE,15,0))</f>
        <v>112.51</v>
      </c>
      <c r="N927" s="31" t="str">
        <f>IF(VLOOKUP($A927,'SAP- FACT'!$A:$AE,15,0)=0,"PEN","USD")</f>
        <v>PEN</v>
      </c>
      <c r="O927" s="31" t="str">
        <f>VLOOKUP($A927,'SAP- FACT'!$A:$AE,4,0)</f>
        <v>Ripley - CONTADO / CASH - PE 3062 RIPLEY Basado en Entregas 09-0007-00001025</v>
      </c>
    </row>
    <row r="928" spans="1:15" x14ac:dyDescent="0.2">
      <c r="A928" s="31">
        <f t="shared" si="14"/>
        <v>927</v>
      </c>
      <c r="B928" s="31" t="str">
        <f>VLOOKUP($A928,'SAP- FACT'!$A:$AE,12,0)</f>
        <v>FIDEL X,KATIA X</v>
      </c>
      <c r="C928" s="31" t="str">
        <f>VLOOKUP($A928,'SAP- FACT'!$A:$AE,2,0)</f>
        <v>B010-00019471</v>
      </c>
      <c r="D928" s="31" t="str">
        <f>VLOOKUP($A928,'SAP- FACT'!$A:$AE,2,0)</f>
        <v>B010-00019471</v>
      </c>
      <c r="E928" s="32">
        <v>45566</v>
      </c>
      <c r="F928" s="32">
        <f>VLOOKUP($A928,'SAP- FACT'!$A:$AE,5,0)</f>
        <v>45482</v>
      </c>
      <c r="G928" s="32">
        <f>VLOOKUP($A928,'SAP- FACT'!$A:$AE,19,0)</f>
        <v>45482</v>
      </c>
      <c r="H928" s="31" t="s">
        <v>8512</v>
      </c>
      <c r="I928" s="31" t="str">
        <f>VLOOKUP($A928,'SAP- FACT'!$A:$AE,3,0)</f>
        <v>Boleta</v>
      </c>
      <c r="J928" s="31" t="str">
        <f>IF(VLOOKUP($A928,'SAP- FACT'!$A:$AE,15,0)=0,"PEN","USD")</f>
        <v>PEN</v>
      </c>
      <c r="K928" s="31" t="s">
        <v>8499</v>
      </c>
      <c r="L928" s="31">
        <v>1</v>
      </c>
      <c r="M928" s="33">
        <f>IF(J928="PEN",VLOOKUP($A928,'SAP- FACT'!$A:$AE,14,0),VLOOKUP($A928,'SAP- FACT'!$A:$AE,15,0))</f>
        <v>112.51</v>
      </c>
      <c r="N928" s="31" t="str">
        <f>IF(VLOOKUP($A928,'SAP- FACT'!$A:$AE,15,0)=0,"PEN","USD")</f>
        <v>PEN</v>
      </c>
      <c r="O928" s="31" t="str">
        <f>VLOOKUP($A928,'SAP- FACT'!$A:$AE,4,0)</f>
        <v>Ripley - CONTADO / CASH - PE 3345 RIPLEY n.º 6704254501-A Basado en Entregas</v>
      </c>
    </row>
    <row r="929" spans="1:15" x14ac:dyDescent="0.2">
      <c r="A929" s="31">
        <f t="shared" si="14"/>
        <v>928</v>
      </c>
      <c r="B929" s="31" t="str">
        <f>VLOOKUP($A929,'SAP- FACT'!$A:$AE,12,0)</f>
        <v>URTEAGA AGUILAR,HORACIO HUMBER</v>
      </c>
      <c r="C929" s="31" t="str">
        <f>VLOOKUP($A929,'SAP- FACT'!$A:$AE,2,0)</f>
        <v>B010-00015348</v>
      </c>
      <c r="D929" s="31" t="str">
        <f>VLOOKUP($A929,'SAP- FACT'!$A:$AE,2,0)</f>
        <v>B010-00015348</v>
      </c>
      <c r="E929" s="32">
        <v>45566</v>
      </c>
      <c r="F929" s="32">
        <f>VLOOKUP($A929,'SAP- FACT'!$A:$AE,5,0)</f>
        <v>45083</v>
      </c>
      <c r="G929" s="32">
        <f>VLOOKUP($A929,'SAP- FACT'!$A:$AE,19,0)</f>
        <v>45083</v>
      </c>
      <c r="H929" s="31" t="s">
        <v>8512</v>
      </c>
      <c r="I929" s="31" t="str">
        <f>VLOOKUP($A929,'SAP- FACT'!$A:$AE,3,0)</f>
        <v>Boleta</v>
      </c>
      <c r="J929" s="31" t="str">
        <f>IF(VLOOKUP($A929,'SAP- FACT'!$A:$AE,15,0)=0,"PEN","USD")</f>
        <v>PEN</v>
      </c>
      <c r="K929" s="31" t="s">
        <v>8499</v>
      </c>
      <c r="L929" s="31">
        <v>1</v>
      </c>
      <c r="M929" s="33">
        <f>IF(J929="PEN",VLOOKUP($A929,'SAP- FACT'!$A:$AE,14,0),VLOOKUP($A929,'SAP- FACT'!$A:$AE,15,0))</f>
        <v>113.99</v>
      </c>
      <c r="N929" s="31" t="str">
        <f>IF(VLOOKUP($A929,'SAP- FACT'!$A:$AE,15,0)=0,"PEN","USD")</f>
        <v>PEN</v>
      </c>
      <c r="O929" s="31" t="str">
        <f>VLOOKUP($A929,'SAP- FACT'!$A:$AE,4,0)</f>
        <v>Falabella - CONTADO / CASH - 230002335 Basado en Entregas 09-0010-00055215.</v>
      </c>
    </row>
    <row r="930" spans="1:15" x14ac:dyDescent="0.2">
      <c r="A930" s="31">
        <f t="shared" si="14"/>
        <v>929</v>
      </c>
      <c r="B930" s="31" t="str">
        <f>VLOOKUP($A930,'SAP- FACT'!$A:$AE,12,0)</f>
        <v>MARIO MARITZA</v>
      </c>
      <c r="C930" s="31" t="str">
        <f>VLOOKUP($A930,'SAP- FACT'!$A:$AE,2,0)</f>
        <v>B010-00018893</v>
      </c>
      <c r="D930" s="31" t="str">
        <f>VLOOKUP($A930,'SAP- FACT'!$A:$AE,2,0)</f>
        <v>B010-00018893</v>
      </c>
      <c r="E930" s="32">
        <v>45566</v>
      </c>
      <c r="F930" s="32">
        <f>VLOOKUP($A930,'SAP- FACT'!$A:$AE,5,0)</f>
        <v>45432</v>
      </c>
      <c r="G930" s="32">
        <f>VLOOKUP($A930,'SAP- FACT'!$A:$AE,19,0)</f>
        <v>45432</v>
      </c>
      <c r="H930" s="31" t="s">
        <v>8512</v>
      </c>
      <c r="I930" s="31" t="str">
        <f>VLOOKUP($A930,'SAP- FACT'!$A:$AE,3,0)</f>
        <v>Boleta</v>
      </c>
      <c r="J930" s="31" t="str">
        <f>IF(VLOOKUP($A930,'SAP- FACT'!$A:$AE,15,0)=0,"PEN","USD")</f>
        <v>PEN</v>
      </c>
      <c r="K930" s="31" t="s">
        <v>8499</v>
      </c>
      <c r="L930" s="31">
        <v>1</v>
      </c>
      <c r="M930" s="33">
        <f>IF(J930="PEN",VLOOKUP($A930,'SAP- FACT'!$A:$AE,14,0),VLOOKUP($A930,'SAP- FACT'!$A:$AE,15,0))</f>
        <v>115</v>
      </c>
      <c r="N930" s="31" t="str">
        <f>IF(VLOOKUP($A930,'SAP- FACT'!$A:$AE,15,0)=0,"PEN","USD")</f>
        <v>PEN</v>
      </c>
      <c r="O930" s="31" t="str">
        <f>VLOOKUP($A930,'SAP- FACT'!$A:$AE,4,0)</f>
        <v>Ripley - CONTADO / CASH - PE 2423 RIPLEY Basado en Entregas 09-0007-00000453</v>
      </c>
    </row>
    <row r="931" spans="1:15" x14ac:dyDescent="0.2">
      <c r="A931" s="31">
        <f t="shared" si="14"/>
        <v>930</v>
      </c>
      <c r="B931" s="31" t="str">
        <f>VLOOKUP($A931,'SAP- FACT'!$A:$AE,12,0)</f>
        <v>LEON VEGA,CARLA ADRIANA</v>
      </c>
      <c r="C931" s="31" t="str">
        <f>VLOOKUP($A931,'SAP- FACT'!$A:$AE,2,0)</f>
        <v>B010-00020357</v>
      </c>
      <c r="D931" s="31" t="str">
        <f>VLOOKUP($A931,'SAP- FACT'!$A:$AE,2,0)</f>
        <v>B010-00020357</v>
      </c>
      <c r="E931" s="32">
        <v>45566</v>
      </c>
      <c r="F931" s="32">
        <f>VLOOKUP($A931,'SAP- FACT'!$A:$AE,5,0)</f>
        <v>45545</v>
      </c>
      <c r="G931" s="32">
        <f>VLOOKUP($A931,'SAP- FACT'!$A:$AE,19,0)</f>
        <v>45545</v>
      </c>
      <c r="H931" s="31" t="s">
        <v>8512</v>
      </c>
      <c r="I931" s="31" t="str">
        <f>VLOOKUP($A931,'SAP- FACT'!$A:$AE,3,0)</f>
        <v>Boleta</v>
      </c>
      <c r="J931" s="31" t="str">
        <f>IF(VLOOKUP($A931,'SAP- FACT'!$A:$AE,15,0)=0,"PEN","USD")</f>
        <v>PEN</v>
      </c>
      <c r="K931" s="31" t="s">
        <v>8499</v>
      </c>
      <c r="L931" s="31">
        <v>1</v>
      </c>
      <c r="M931" s="33">
        <f>IF(J931="PEN",VLOOKUP($A931,'SAP- FACT'!$A:$AE,14,0),VLOOKUP($A931,'SAP- FACT'!$A:$AE,15,0))</f>
        <v>115.9</v>
      </c>
      <c r="N931" s="31" t="str">
        <f>IF(VLOOKUP($A931,'SAP- FACT'!$A:$AE,15,0)=0,"PEN","USD")</f>
        <v>PEN</v>
      </c>
      <c r="O931" s="31" t="str">
        <f>VLOOKUP($A931,'SAP- FACT'!$A:$AE,4,0)</f>
        <v>Falabella - CONTADO / CASH - PE 4733 FALABELLA No 2572701950 Basado en Entregas</v>
      </c>
    </row>
    <row r="932" spans="1:15" x14ac:dyDescent="0.2">
      <c r="A932" s="31">
        <f t="shared" si="14"/>
        <v>931</v>
      </c>
      <c r="B932" s="31" t="str">
        <f>VLOOKUP($A932,'SAP- FACT'!$A:$AE,12,0)</f>
        <v>LENGUA SALCINE,FABRIZIO SEBASTIAN</v>
      </c>
      <c r="C932" s="31" t="str">
        <f>VLOOKUP($A932,'SAP- FACT'!$A:$AE,2,0)</f>
        <v>B010-00018623</v>
      </c>
      <c r="D932" s="31" t="str">
        <f>VLOOKUP($A932,'SAP- FACT'!$A:$AE,2,0)</f>
        <v>B010-00018623</v>
      </c>
      <c r="E932" s="32">
        <v>45566</v>
      </c>
      <c r="F932" s="32">
        <f>VLOOKUP($A932,'SAP- FACT'!$A:$AE,5,0)</f>
        <v>45408</v>
      </c>
      <c r="G932" s="32">
        <f>VLOOKUP($A932,'SAP- FACT'!$A:$AE,19,0)</f>
        <v>45408</v>
      </c>
      <c r="H932" s="31" t="s">
        <v>8512</v>
      </c>
      <c r="I932" s="31" t="str">
        <f>VLOOKUP($A932,'SAP- FACT'!$A:$AE,3,0)</f>
        <v>Boleta</v>
      </c>
      <c r="J932" s="31" t="str">
        <f>IF(VLOOKUP($A932,'SAP- FACT'!$A:$AE,15,0)=0,"PEN","USD")</f>
        <v>PEN</v>
      </c>
      <c r="K932" s="31" t="s">
        <v>8499</v>
      </c>
      <c r="L932" s="31">
        <v>1</v>
      </c>
      <c r="M932" s="33">
        <f>IF(J932="PEN",VLOOKUP($A932,'SAP- FACT'!$A:$AE,14,0),VLOOKUP($A932,'SAP- FACT'!$A:$AE,15,0))</f>
        <v>116.1</v>
      </c>
      <c r="N932" s="31" t="str">
        <f>IF(VLOOKUP($A932,'SAP- FACT'!$A:$AE,15,0)=0,"PEN","USD")</f>
        <v>PEN</v>
      </c>
      <c r="O932" s="31" t="str">
        <f>VLOOKUP($A932,'SAP- FACT'!$A:$AE,4,0)</f>
        <v>Falabella - CONTADO / CASH - PE 1988 FALABELLA Basado en Entregas 09-0007-00000</v>
      </c>
    </row>
    <row r="933" spans="1:15" x14ac:dyDescent="0.2">
      <c r="A933" s="31">
        <f t="shared" si="14"/>
        <v>932</v>
      </c>
      <c r="B933" s="31" t="str">
        <f>VLOOKUP($A933,'SAP- FACT'!$A:$AE,12,0)</f>
        <v>CORDOVA COTRINA,PAOLA NOHELY</v>
      </c>
      <c r="C933" s="31" t="str">
        <f>VLOOKUP($A933,'SAP- FACT'!$A:$AE,2,0)</f>
        <v>B010-00019848</v>
      </c>
      <c r="D933" s="31" t="str">
        <f>VLOOKUP($A933,'SAP- FACT'!$A:$AE,2,0)</f>
        <v>B010-00019848</v>
      </c>
      <c r="E933" s="32">
        <v>45566</v>
      </c>
      <c r="F933" s="32">
        <f>VLOOKUP($A933,'SAP- FACT'!$A:$AE,5,0)</f>
        <v>45506</v>
      </c>
      <c r="G933" s="32">
        <f>VLOOKUP($A933,'SAP- FACT'!$A:$AE,19,0)</f>
        <v>45506</v>
      </c>
      <c r="H933" s="31" t="s">
        <v>8512</v>
      </c>
      <c r="I933" s="31" t="str">
        <f>VLOOKUP($A933,'SAP- FACT'!$A:$AE,3,0)</f>
        <v>Boleta</v>
      </c>
      <c r="J933" s="31" t="str">
        <f>IF(VLOOKUP($A933,'SAP- FACT'!$A:$AE,15,0)=0,"PEN","USD")</f>
        <v>PEN</v>
      </c>
      <c r="K933" s="31" t="s">
        <v>8499</v>
      </c>
      <c r="L933" s="31">
        <v>1</v>
      </c>
      <c r="M933" s="33">
        <f>IF(J933="PEN",VLOOKUP($A933,'SAP- FACT'!$A:$AE,14,0),VLOOKUP($A933,'SAP- FACT'!$A:$AE,15,0))</f>
        <v>116.1</v>
      </c>
      <c r="N933" s="31" t="str">
        <f>IF(VLOOKUP($A933,'SAP- FACT'!$A:$AE,15,0)=0,"PEN","USD")</f>
        <v>PEN</v>
      </c>
      <c r="O933" s="31" t="str">
        <f>VLOOKUP($A933,'SAP- FACT'!$A:$AE,4,0)</f>
        <v>Falabella - CONTADO / CASH - PE 3865 FALABELLA No 2539223571 Basado en Entregas</v>
      </c>
    </row>
    <row r="934" spans="1:15" x14ac:dyDescent="0.2">
      <c r="A934" s="31">
        <f t="shared" si="14"/>
        <v>933</v>
      </c>
      <c r="B934" s="31" t="str">
        <f>VLOOKUP($A934,'SAP- FACT'!$A:$AE,12,0)</f>
        <v>GONZALES GUERRA,OSCAR ALFREDO</v>
      </c>
      <c r="C934" s="31" t="str">
        <f>VLOOKUP($A934,'SAP- FACT'!$A:$AE,2,0)</f>
        <v>B010-00016207</v>
      </c>
      <c r="D934" s="31" t="str">
        <f>VLOOKUP($A934,'SAP- FACT'!$A:$AE,2,0)</f>
        <v>B010-00016207</v>
      </c>
      <c r="E934" s="32">
        <v>45566</v>
      </c>
      <c r="F934" s="32">
        <f>VLOOKUP($A934,'SAP- FACT'!$A:$AE,5,0)</f>
        <v>45173</v>
      </c>
      <c r="G934" s="32">
        <f>VLOOKUP($A934,'SAP- FACT'!$A:$AE,19,0)</f>
        <v>45173</v>
      </c>
      <c r="H934" s="31" t="s">
        <v>8512</v>
      </c>
      <c r="I934" s="31" t="str">
        <f>VLOOKUP($A934,'SAP- FACT'!$A:$AE,3,0)</f>
        <v>Boleta</v>
      </c>
      <c r="J934" s="31" t="str">
        <f>IF(VLOOKUP($A934,'SAP- FACT'!$A:$AE,15,0)=0,"PEN","USD")</f>
        <v>PEN</v>
      </c>
      <c r="K934" s="31" t="s">
        <v>8499</v>
      </c>
      <c r="L934" s="31">
        <v>1</v>
      </c>
      <c r="M934" s="33">
        <f>IF(J934="PEN",VLOOKUP($A934,'SAP- FACT'!$A:$AE,14,0),VLOOKUP($A934,'SAP- FACT'!$A:$AE,15,0))</f>
        <v>116.1</v>
      </c>
      <c r="N934" s="31" t="str">
        <f>IF(VLOOKUP($A934,'SAP- FACT'!$A:$AE,15,0)=0,"PEN","USD")</f>
        <v>PEN</v>
      </c>
      <c r="O934" s="31" t="str">
        <f>VLOOKUP($A934,'SAP- FACT'!$A:$AE,4,0)</f>
        <v>Falabella - CONTADO / CASH - 230003866 Basado en Entregas 09-0010-00056621.</v>
      </c>
    </row>
    <row r="935" spans="1:15" x14ac:dyDescent="0.2">
      <c r="A935" s="31">
        <f t="shared" si="14"/>
        <v>934</v>
      </c>
      <c r="B935" s="31" t="str">
        <f>VLOOKUP($A935,'SAP- FACT'!$A:$AE,12,0)</f>
        <v>CONTRERAS EGO AGUIRRE,ANDREA FIORELLA</v>
      </c>
      <c r="C935" s="31" t="str">
        <f>VLOOKUP($A935,'SAP- FACT'!$A:$AE,2,0)</f>
        <v>B010-00016696</v>
      </c>
      <c r="D935" s="31" t="str">
        <f>VLOOKUP($A935,'SAP- FACT'!$A:$AE,2,0)</f>
        <v>B010-00016696</v>
      </c>
      <c r="E935" s="32">
        <v>45566</v>
      </c>
      <c r="F935" s="32">
        <f>VLOOKUP($A935,'SAP- FACT'!$A:$AE,5,0)</f>
        <v>45239</v>
      </c>
      <c r="G935" s="32">
        <f>VLOOKUP($A935,'SAP- FACT'!$A:$AE,19,0)</f>
        <v>45239</v>
      </c>
      <c r="H935" s="31" t="s">
        <v>8512</v>
      </c>
      <c r="I935" s="31" t="str">
        <f>VLOOKUP($A935,'SAP- FACT'!$A:$AE,3,0)</f>
        <v>Boleta</v>
      </c>
      <c r="J935" s="31" t="str">
        <f>IF(VLOOKUP($A935,'SAP- FACT'!$A:$AE,15,0)=0,"PEN","USD")</f>
        <v>PEN</v>
      </c>
      <c r="K935" s="31" t="s">
        <v>8499</v>
      </c>
      <c r="L935" s="31">
        <v>1</v>
      </c>
      <c r="M935" s="33">
        <f>IF(J935="PEN",VLOOKUP($A935,'SAP- FACT'!$A:$AE,14,0),VLOOKUP($A935,'SAP- FACT'!$A:$AE,15,0))</f>
        <v>116.1</v>
      </c>
      <c r="N935" s="31" t="str">
        <f>IF(VLOOKUP($A935,'SAP- FACT'!$A:$AE,15,0)=0,"PEN","USD")</f>
        <v>PEN</v>
      </c>
      <c r="O935" s="31" t="str">
        <f>VLOOKUP($A935,'SAP- FACT'!$A:$AE,4,0)</f>
        <v>Falabella - CONTADO / CASH - 230004678 Basado en Entregas 09-0010-00057315.</v>
      </c>
    </row>
    <row r="936" spans="1:15" x14ac:dyDescent="0.2">
      <c r="A936" s="31">
        <f t="shared" si="14"/>
        <v>935</v>
      </c>
      <c r="B936" s="31" t="str">
        <f>VLOOKUP($A936,'SAP- FACT'!$A:$AE,12,0)</f>
        <v>VITON TAPIA DANIELA</v>
      </c>
      <c r="C936" s="31" t="str">
        <f>VLOOKUP($A936,'SAP- FACT'!$A:$AE,2,0)</f>
        <v>B010-00019016</v>
      </c>
      <c r="D936" s="31" t="str">
        <f>VLOOKUP($A936,'SAP- FACT'!$A:$AE,2,0)</f>
        <v>B010-00019016</v>
      </c>
      <c r="E936" s="32">
        <v>45566</v>
      </c>
      <c r="F936" s="32">
        <f>VLOOKUP($A936,'SAP- FACT'!$A:$AE,5,0)</f>
        <v>45440</v>
      </c>
      <c r="G936" s="32">
        <f>VLOOKUP($A936,'SAP- FACT'!$A:$AE,19,0)</f>
        <v>45440</v>
      </c>
      <c r="H936" s="31" t="s">
        <v>8512</v>
      </c>
      <c r="I936" s="31" t="str">
        <f>VLOOKUP($A936,'SAP- FACT'!$A:$AE,3,0)</f>
        <v>Boleta</v>
      </c>
      <c r="J936" s="31" t="str">
        <f>IF(VLOOKUP($A936,'SAP- FACT'!$A:$AE,15,0)=0,"PEN","USD")</f>
        <v>PEN</v>
      </c>
      <c r="K936" s="31" t="s">
        <v>8499</v>
      </c>
      <c r="L936" s="31">
        <v>1</v>
      </c>
      <c r="M936" s="33">
        <f>IF(J936="PEN",VLOOKUP($A936,'SAP- FACT'!$A:$AE,14,0),VLOOKUP($A936,'SAP- FACT'!$A:$AE,15,0))</f>
        <v>116.1</v>
      </c>
      <c r="N936" s="31" t="str">
        <f>IF(VLOOKUP($A936,'SAP- FACT'!$A:$AE,15,0)=0,"PEN","USD")</f>
        <v>PEN</v>
      </c>
      <c r="O936" s="31" t="str">
        <f>VLOOKUP($A936,'SAP- FACT'!$A:$AE,4,0)</f>
        <v>Falabella - CONTADO / CASH - PE 2603 FALABELLA Basado en Entregas 09-0007-00000</v>
      </c>
    </row>
    <row r="937" spans="1:15" x14ac:dyDescent="0.2">
      <c r="A937" s="31">
        <f t="shared" si="14"/>
        <v>936</v>
      </c>
      <c r="B937" s="31" t="str">
        <f>VLOOKUP($A937,'SAP- FACT'!$A:$AE,12,0)</f>
        <v>PALACIOS BONIFAZ,MARIO ERNESTO</v>
      </c>
      <c r="C937" s="31" t="str">
        <f>VLOOKUP($A937,'SAP- FACT'!$A:$AE,2,0)</f>
        <v>B010-00019270</v>
      </c>
      <c r="D937" s="31" t="str">
        <f>VLOOKUP($A937,'SAP- FACT'!$A:$AE,2,0)</f>
        <v>B010-00019270</v>
      </c>
      <c r="E937" s="32">
        <v>45566</v>
      </c>
      <c r="F937" s="32">
        <f>VLOOKUP($A937,'SAP- FACT'!$A:$AE,5,0)</f>
        <v>45457</v>
      </c>
      <c r="G937" s="32">
        <f>VLOOKUP($A937,'SAP- FACT'!$A:$AE,19,0)</f>
        <v>45457</v>
      </c>
      <c r="H937" s="31" t="s">
        <v>8512</v>
      </c>
      <c r="I937" s="31" t="str">
        <f>VLOOKUP($A937,'SAP- FACT'!$A:$AE,3,0)</f>
        <v>Boleta</v>
      </c>
      <c r="J937" s="31" t="str">
        <f>IF(VLOOKUP($A937,'SAP- FACT'!$A:$AE,15,0)=0,"PEN","USD")</f>
        <v>PEN</v>
      </c>
      <c r="K937" s="31" t="s">
        <v>8499</v>
      </c>
      <c r="L937" s="31">
        <v>1</v>
      </c>
      <c r="M937" s="33">
        <f>IF(J937="PEN",VLOOKUP($A937,'SAP- FACT'!$A:$AE,14,0),VLOOKUP($A937,'SAP- FACT'!$A:$AE,15,0))</f>
        <v>116.1</v>
      </c>
      <c r="N937" s="31" t="str">
        <f>IF(VLOOKUP($A937,'SAP- FACT'!$A:$AE,15,0)=0,"PEN","USD")</f>
        <v>PEN</v>
      </c>
      <c r="O937" s="31" t="str">
        <f>VLOOKUP($A937,'SAP- FACT'!$A:$AE,4,0)</f>
        <v>Falabella - CONTADO / CASH - PE 2920 FALABELLA Basado en Entregas 09-0007-00000</v>
      </c>
    </row>
    <row r="938" spans="1:15" x14ac:dyDescent="0.2">
      <c r="A938" s="31">
        <f t="shared" si="14"/>
        <v>937</v>
      </c>
      <c r="B938" s="31" t="str">
        <f>VLOOKUP($A938,'SAP- FACT'!$A:$AE,12,0)</f>
        <v>VILCA LAOS,FLOR DE MARIA CRISTINA</v>
      </c>
      <c r="C938" s="31" t="str">
        <f>VLOOKUP($A938,'SAP- FACT'!$A:$AE,2,0)</f>
        <v>B010-00016987</v>
      </c>
      <c r="D938" s="31" t="str">
        <f>VLOOKUP($A938,'SAP- FACT'!$A:$AE,2,0)</f>
        <v>B010-00016987</v>
      </c>
      <c r="E938" s="32">
        <v>45566</v>
      </c>
      <c r="F938" s="32">
        <f>VLOOKUP($A938,'SAP- FACT'!$A:$AE,5,0)</f>
        <v>45271</v>
      </c>
      <c r="G938" s="32">
        <f>VLOOKUP($A938,'SAP- FACT'!$A:$AE,19,0)</f>
        <v>45271</v>
      </c>
      <c r="H938" s="31" t="s">
        <v>8512</v>
      </c>
      <c r="I938" s="31" t="str">
        <f>VLOOKUP($A938,'SAP- FACT'!$A:$AE,3,0)</f>
        <v>Boleta</v>
      </c>
      <c r="J938" s="31" t="str">
        <f>IF(VLOOKUP($A938,'SAP- FACT'!$A:$AE,15,0)=0,"PEN","USD")</f>
        <v>PEN</v>
      </c>
      <c r="K938" s="31" t="s">
        <v>8499</v>
      </c>
      <c r="L938" s="31">
        <v>1</v>
      </c>
      <c r="M938" s="33">
        <f>IF(J938="PEN",VLOOKUP($A938,'SAP- FACT'!$A:$AE,14,0),VLOOKUP($A938,'SAP- FACT'!$A:$AE,15,0))</f>
        <v>116.1</v>
      </c>
      <c r="N938" s="31" t="str">
        <f>IF(VLOOKUP($A938,'SAP- FACT'!$A:$AE,15,0)=0,"PEN","USD")</f>
        <v>PEN</v>
      </c>
      <c r="O938" s="31" t="str">
        <f>VLOOKUP($A938,'SAP- FACT'!$A:$AE,4,0)</f>
        <v>Falabella - CONTADO / CASH - PE 5206 FALABELLA Basado en Entregas 09-0010-00057</v>
      </c>
    </row>
    <row r="939" spans="1:15" x14ac:dyDescent="0.2">
      <c r="A939" s="31">
        <f t="shared" si="14"/>
        <v>938</v>
      </c>
      <c r="B939" s="31" t="str">
        <f>VLOOKUP($A939,'SAP- FACT'!$A:$AE,12,0)</f>
        <v>VILCA LAOS,FLOR DE MARIA CRISTINA</v>
      </c>
      <c r="C939" s="31" t="str">
        <f>VLOOKUP($A939,'SAP- FACT'!$A:$AE,2,0)</f>
        <v>B010-00018217</v>
      </c>
      <c r="D939" s="31" t="str">
        <f>VLOOKUP($A939,'SAP- FACT'!$A:$AE,2,0)</f>
        <v>B010-00018217</v>
      </c>
      <c r="E939" s="32">
        <v>45566</v>
      </c>
      <c r="F939" s="32">
        <f>VLOOKUP($A939,'SAP- FACT'!$A:$AE,5,0)</f>
        <v>45369</v>
      </c>
      <c r="G939" s="32">
        <f>VLOOKUP($A939,'SAP- FACT'!$A:$AE,19,0)</f>
        <v>45369</v>
      </c>
      <c r="H939" s="31" t="s">
        <v>8512</v>
      </c>
      <c r="I939" s="31" t="str">
        <f>VLOOKUP($A939,'SAP- FACT'!$A:$AE,3,0)</f>
        <v>Boleta</v>
      </c>
      <c r="J939" s="31" t="str">
        <f>IF(VLOOKUP($A939,'SAP- FACT'!$A:$AE,15,0)=0,"PEN","USD")</f>
        <v>PEN</v>
      </c>
      <c r="K939" s="31" t="s">
        <v>8499</v>
      </c>
      <c r="L939" s="31">
        <v>1</v>
      </c>
      <c r="M939" s="33">
        <f>IF(J939="PEN",VLOOKUP($A939,'SAP- FACT'!$A:$AE,14,0),VLOOKUP($A939,'SAP- FACT'!$A:$AE,15,0))</f>
        <v>116.1</v>
      </c>
      <c r="N939" s="31" t="str">
        <f>IF(VLOOKUP($A939,'SAP- FACT'!$A:$AE,15,0)=0,"PEN","USD")</f>
        <v>PEN</v>
      </c>
      <c r="O939" s="31" t="str">
        <f>VLOOKUP($A939,'SAP- FACT'!$A:$AE,4,0)</f>
        <v>Falabella - CONTADO / CASH - PE 1257 FALABELLA Basado en Entregas 09-0010-00059</v>
      </c>
    </row>
    <row r="940" spans="1:15" x14ac:dyDescent="0.2">
      <c r="A940" s="31">
        <f t="shared" si="14"/>
        <v>939</v>
      </c>
      <c r="B940" s="31" t="str">
        <f>VLOOKUP($A940,'SAP- FACT'!$A:$AE,12,0)</f>
        <v>VARES MUÑOZ,CARLA TEREZA</v>
      </c>
      <c r="C940" s="31" t="str">
        <f>VLOOKUP($A940,'SAP- FACT'!$A:$AE,2,0)</f>
        <v>B010-00016258</v>
      </c>
      <c r="D940" s="31" t="str">
        <f>VLOOKUP($A940,'SAP- FACT'!$A:$AE,2,0)</f>
        <v>B010-00016258</v>
      </c>
      <c r="E940" s="32">
        <v>45566</v>
      </c>
      <c r="F940" s="32">
        <f>VLOOKUP($A940,'SAP- FACT'!$A:$AE,5,0)</f>
        <v>45181</v>
      </c>
      <c r="G940" s="32">
        <f>VLOOKUP($A940,'SAP- FACT'!$A:$AE,19,0)</f>
        <v>45181</v>
      </c>
      <c r="H940" s="31" t="s">
        <v>8512</v>
      </c>
      <c r="I940" s="31" t="str">
        <f>VLOOKUP($A940,'SAP- FACT'!$A:$AE,3,0)</f>
        <v>Boleta</v>
      </c>
      <c r="J940" s="31" t="str">
        <f>IF(VLOOKUP($A940,'SAP- FACT'!$A:$AE,15,0)=0,"PEN","USD")</f>
        <v>PEN</v>
      </c>
      <c r="K940" s="31" t="s">
        <v>8499</v>
      </c>
      <c r="L940" s="31">
        <v>1</v>
      </c>
      <c r="M940" s="33">
        <f>IF(J940="PEN",VLOOKUP($A940,'SAP- FACT'!$A:$AE,14,0),VLOOKUP($A940,'SAP- FACT'!$A:$AE,15,0))</f>
        <v>116.1</v>
      </c>
      <c r="N940" s="31" t="str">
        <f>IF(VLOOKUP($A940,'SAP- FACT'!$A:$AE,15,0)=0,"PEN","USD")</f>
        <v>PEN</v>
      </c>
      <c r="O940" s="31" t="str">
        <f>VLOOKUP($A940,'SAP- FACT'!$A:$AE,4,0)</f>
        <v>Falabella - CONTADO / CASH - 230003960 Basado en Entregas 09-0010-00056707.</v>
      </c>
    </row>
    <row r="941" spans="1:15" x14ac:dyDescent="0.2">
      <c r="A941" s="31">
        <f t="shared" si="14"/>
        <v>940</v>
      </c>
      <c r="B941" s="31" t="str">
        <f>VLOOKUP($A941,'SAP- FACT'!$A:$AE,12,0)</f>
        <v>ROJAS MOGOLLON,ROSA ALBANIA</v>
      </c>
      <c r="C941" s="31" t="str">
        <f>VLOOKUP($A941,'SAP- FACT'!$A:$AE,2,0)</f>
        <v>B010-00016739</v>
      </c>
      <c r="D941" s="31" t="str">
        <f>VLOOKUP($A941,'SAP- FACT'!$A:$AE,2,0)</f>
        <v>B010-00016739</v>
      </c>
      <c r="E941" s="32">
        <v>45566</v>
      </c>
      <c r="F941" s="32">
        <f>VLOOKUP($A941,'SAP- FACT'!$A:$AE,5,0)</f>
        <v>45245</v>
      </c>
      <c r="G941" s="32">
        <f>VLOOKUP($A941,'SAP- FACT'!$A:$AE,19,0)</f>
        <v>45245</v>
      </c>
      <c r="H941" s="31" t="s">
        <v>8512</v>
      </c>
      <c r="I941" s="31" t="str">
        <f>VLOOKUP($A941,'SAP- FACT'!$A:$AE,3,0)</f>
        <v>Boleta</v>
      </c>
      <c r="J941" s="31" t="str">
        <f>IF(VLOOKUP($A941,'SAP- FACT'!$A:$AE,15,0)=0,"PEN","USD")</f>
        <v>PEN</v>
      </c>
      <c r="K941" s="31" t="s">
        <v>8499</v>
      </c>
      <c r="L941" s="31">
        <v>1</v>
      </c>
      <c r="M941" s="33">
        <f>IF(J941="PEN",VLOOKUP($A941,'SAP- FACT'!$A:$AE,14,0),VLOOKUP($A941,'SAP- FACT'!$A:$AE,15,0))</f>
        <v>116.1</v>
      </c>
      <c r="N941" s="31" t="str">
        <f>IF(VLOOKUP($A941,'SAP- FACT'!$A:$AE,15,0)=0,"PEN","USD")</f>
        <v>PEN</v>
      </c>
      <c r="O941" s="31" t="str">
        <f>VLOOKUP($A941,'SAP- FACT'!$A:$AE,4,0)</f>
        <v>Falabella - CONTADO / CASH - PE 4773 FALABELLA Basado en Entregas 09-0010-00057</v>
      </c>
    </row>
    <row r="942" spans="1:15" x14ac:dyDescent="0.2">
      <c r="A942" s="31">
        <f t="shared" si="14"/>
        <v>941</v>
      </c>
      <c r="B942" s="31" t="str">
        <f>VLOOKUP($A942,'SAP- FACT'!$A:$AE,12,0)</f>
        <v>LENGUA SALCINE,FABRIZIO SEBASTIAN</v>
      </c>
      <c r="C942" s="31" t="str">
        <f>VLOOKUP($A942,'SAP- FACT'!$A:$AE,2,0)</f>
        <v>B010-00017102</v>
      </c>
      <c r="D942" s="31" t="str">
        <f>VLOOKUP($A942,'SAP- FACT'!$A:$AE,2,0)</f>
        <v>B010-00017102</v>
      </c>
      <c r="E942" s="32">
        <v>45566</v>
      </c>
      <c r="F942" s="32">
        <f>VLOOKUP($A942,'SAP- FACT'!$A:$AE,5,0)</f>
        <v>45286</v>
      </c>
      <c r="G942" s="32">
        <f>VLOOKUP($A942,'SAP- FACT'!$A:$AE,19,0)</f>
        <v>45286</v>
      </c>
      <c r="H942" s="31" t="s">
        <v>8512</v>
      </c>
      <c r="I942" s="31" t="str">
        <f>VLOOKUP($A942,'SAP- FACT'!$A:$AE,3,0)</f>
        <v>Boleta</v>
      </c>
      <c r="J942" s="31" t="str">
        <f>IF(VLOOKUP($A942,'SAP- FACT'!$A:$AE,15,0)=0,"PEN","USD")</f>
        <v>PEN</v>
      </c>
      <c r="K942" s="31" t="s">
        <v>8499</v>
      </c>
      <c r="L942" s="31">
        <v>1</v>
      </c>
      <c r="M942" s="33">
        <f>IF(J942="PEN",VLOOKUP($A942,'SAP- FACT'!$A:$AE,14,0),VLOOKUP($A942,'SAP- FACT'!$A:$AE,15,0))</f>
        <v>116.1</v>
      </c>
      <c r="N942" s="31" t="str">
        <f>IF(VLOOKUP($A942,'SAP- FACT'!$A:$AE,15,0)=0,"PEN","USD")</f>
        <v>PEN</v>
      </c>
      <c r="O942" s="31" t="str">
        <f>VLOOKUP($A942,'SAP- FACT'!$A:$AE,4,0)</f>
        <v>Falabella - CONTADO / CASH - PE 5458 FALABELLA Basado en Entregas 09-0010-00058</v>
      </c>
    </row>
    <row r="943" spans="1:15" x14ac:dyDescent="0.2">
      <c r="A943" s="31">
        <f t="shared" si="14"/>
        <v>942</v>
      </c>
      <c r="B943" s="31" t="str">
        <f>VLOOKUP($A943,'SAP- FACT'!$A:$AE,12,0)</f>
        <v>Artadi Marcelo</v>
      </c>
      <c r="C943" s="31" t="str">
        <f>VLOOKUP($A943,'SAP- FACT'!$A:$AE,2,0)</f>
        <v>B010-00018793</v>
      </c>
      <c r="D943" s="31" t="str">
        <f>VLOOKUP($A943,'SAP- FACT'!$A:$AE,2,0)</f>
        <v>B010-00018793</v>
      </c>
      <c r="E943" s="32">
        <v>45566</v>
      </c>
      <c r="F943" s="32">
        <f>VLOOKUP($A943,'SAP- FACT'!$A:$AE,5,0)</f>
        <v>45420</v>
      </c>
      <c r="G943" s="32">
        <f>VLOOKUP($A943,'SAP- FACT'!$A:$AE,19,0)</f>
        <v>45420</v>
      </c>
      <c r="H943" s="31" t="s">
        <v>8512</v>
      </c>
      <c r="I943" s="31" t="str">
        <f>VLOOKUP($A943,'SAP- FACT'!$A:$AE,3,0)</f>
        <v>Boleta</v>
      </c>
      <c r="J943" s="31" t="str">
        <f>IF(VLOOKUP($A943,'SAP- FACT'!$A:$AE,15,0)=0,"PEN","USD")</f>
        <v>PEN</v>
      </c>
      <c r="K943" s="31" t="s">
        <v>8499</v>
      </c>
      <c r="L943" s="31">
        <v>1</v>
      </c>
      <c r="M943" s="33">
        <f>IF(J943="PEN",VLOOKUP($A943,'SAP- FACT'!$A:$AE,14,0),VLOOKUP($A943,'SAP- FACT'!$A:$AE,15,0))</f>
        <v>116.1</v>
      </c>
      <c r="N943" s="31" t="str">
        <f>IF(VLOOKUP($A943,'SAP- FACT'!$A:$AE,15,0)=0,"PEN","USD")</f>
        <v>PEN</v>
      </c>
      <c r="O943" s="31" t="str">
        <f>VLOOKUP($A943,'SAP- FACT'!$A:$AE,4,0)</f>
        <v>Falabella - CONTADO / CASH - PE 2190 FALABELLA Basado en Entregas 09-0007-00000</v>
      </c>
    </row>
    <row r="944" spans="1:15" x14ac:dyDescent="0.2">
      <c r="A944" s="31">
        <f t="shared" si="14"/>
        <v>943</v>
      </c>
      <c r="B944" s="31" t="str">
        <f>VLOOKUP($A944,'SAP- FACT'!$A:$AE,12,0)</f>
        <v>SALAZAR CARRILLO,ELOY MARIANO</v>
      </c>
      <c r="C944" s="31" t="str">
        <f>VLOOKUP($A944,'SAP- FACT'!$A:$AE,2,0)</f>
        <v>B010-00019625</v>
      </c>
      <c r="D944" s="31" t="str">
        <f>VLOOKUP($A944,'SAP- FACT'!$A:$AE,2,0)</f>
        <v>B010-00019625</v>
      </c>
      <c r="E944" s="32">
        <v>45566</v>
      </c>
      <c r="F944" s="32">
        <f>VLOOKUP($A944,'SAP- FACT'!$A:$AE,5,0)</f>
        <v>45495</v>
      </c>
      <c r="G944" s="32">
        <f>VLOOKUP($A944,'SAP- FACT'!$A:$AE,19,0)</f>
        <v>45495</v>
      </c>
      <c r="H944" s="31" t="s">
        <v>8512</v>
      </c>
      <c r="I944" s="31" t="str">
        <f>VLOOKUP($A944,'SAP- FACT'!$A:$AE,3,0)</f>
        <v>Boleta</v>
      </c>
      <c r="J944" s="31" t="str">
        <f>IF(VLOOKUP($A944,'SAP- FACT'!$A:$AE,15,0)=0,"PEN","USD")</f>
        <v>PEN</v>
      </c>
      <c r="K944" s="31" t="s">
        <v>8499</v>
      </c>
      <c r="L944" s="31">
        <v>1</v>
      </c>
      <c r="M944" s="33">
        <f>IF(J944="PEN",VLOOKUP($A944,'SAP- FACT'!$A:$AE,14,0),VLOOKUP($A944,'SAP- FACT'!$A:$AE,15,0))</f>
        <v>116.1</v>
      </c>
      <c r="N944" s="31" t="str">
        <f>IF(VLOOKUP($A944,'SAP- FACT'!$A:$AE,15,0)=0,"PEN","USD")</f>
        <v>PEN</v>
      </c>
      <c r="O944" s="31" t="str">
        <f>VLOOKUP($A944,'SAP- FACT'!$A:$AE,4,0)</f>
        <v>Falabella - CONTADO / CASH - PE 3652 FALABELLA No 2527883145 Basado en Entregas</v>
      </c>
    </row>
    <row r="945" spans="1:15" x14ac:dyDescent="0.2">
      <c r="A945" s="31">
        <f t="shared" si="14"/>
        <v>944</v>
      </c>
      <c r="B945" s="31" t="str">
        <f>VLOOKUP($A945,'SAP- FACT'!$A:$AE,12,0)</f>
        <v>RAMOS MERA,LUZ MARINA</v>
      </c>
      <c r="C945" s="31" t="str">
        <f>VLOOKUP($A945,'SAP- FACT'!$A:$AE,2,0)</f>
        <v>B010-00019865</v>
      </c>
      <c r="D945" s="31" t="str">
        <f>VLOOKUP($A945,'SAP- FACT'!$A:$AE,2,0)</f>
        <v>B010-00019865</v>
      </c>
      <c r="E945" s="32">
        <v>45566</v>
      </c>
      <c r="F945" s="32">
        <f>VLOOKUP($A945,'SAP- FACT'!$A:$AE,5,0)</f>
        <v>45509</v>
      </c>
      <c r="G945" s="32">
        <f>VLOOKUP($A945,'SAP- FACT'!$A:$AE,19,0)</f>
        <v>45509</v>
      </c>
      <c r="H945" s="31" t="s">
        <v>8512</v>
      </c>
      <c r="I945" s="31" t="str">
        <f>VLOOKUP($A945,'SAP- FACT'!$A:$AE,3,0)</f>
        <v>Boleta</v>
      </c>
      <c r="J945" s="31" t="str">
        <f>IF(VLOOKUP($A945,'SAP- FACT'!$A:$AE,15,0)=0,"PEN","USD")</f>
        <v>PEN</v>
      </c>
      <c r="K945" s="31" t="s">
        <v>8499</v>
      </c>
      <c r="L945" s="31">
        <v>1</v>
      </c>
      <c r="M945" s="33">
        <f>IF(J945="PEN",VLOOKUP($A945,'SAP- FACT'!$A:$AE,14,0),VLOOKUP($A945,'SAP- FACT'!$A:$AE,15,0))</f>
        <v>116.45</v>
      </c>
      <c r="N945" s="31" t="str">
        <f>IF(VLOOKUP($A945,'SAP- FACT'!$A:$AE,15,0)=0,"PEN","USD")</f>
        <v>PEN</v>
      </c>
      <c r="O945" s="31" t="str">
        <f>VLOOKUP($A945,'SAP- FACT'!$A:$AE,4,0)</f>
        <v>Ripley - CONTADO / CASH - PE 3899 RIPLEY n.º 6761811601-A Basado en Entregas</v>
      </c>
    </row>
    <row r="946" spans="1:15" x14ac:dyDescent="0.2">
      <c r="A946" s="31">
        <f t="shared" si="14"/>
        <v>945</v>
      </c>
      <c r="B946" s="31" t="str">
        <f>VLOOKUP($A946,'SAP- FACT'!$A:$AE,12,0)</f>
        <v>EDER MARTINEZ,X X</v>
      </c>
      <c r="C946" s="31" t="str">
        <f>VLOOKUP($A946,'SAP- FACT'!$A:$AE,2,0)</f>
        <v>B010-00018407</v>
      </c>
      <c r="D946" s="31" t="str">
        <f>VLOOKUP($A946,'SAP- FACT'!$A:$AE,2,0)</f>
        <v>B010-00018407</v>
      </c>
      <c r="E946" s="32">
        <v>45566</v>
      </c>
      <c r="F946" s="32">
        <f>VLOOKUP($A946,'SAP- FACT'!$A:$AE,5,0)</f>
        <v>45385</v>
      </c>
      <c r="G946" s="32">
        <f>VLOOKUP($A946,'SAP- FACT'!$A:$AE,19,0)</f>
        <v>45385</v>
      </c>
      <c r="H946" s="31" t="s">
        <v>8512</v>
      </c>
      <c r="I946" s="31" t="str">
        <f>VLOOKUP($A946,'SAP- FACT'!$A:$AE,3,0)</f>
        <v>Boleta</v>
      </c>
      <c r="J946" s="31" t="str">
        <f>IF(VLOOKUP($A946,'SAP- FACT'!$A:$AE,15,0)=0,"PEN","USD")</f>
        <v>PEN</v>
      </c>
      <c r="K946" s="31" t="s">
        <v>8499</v>
      </c>
      <c r="L946" s="31">
        <v>1</v>
      </c>
      <c r="M946" s="33">
        <f>IF(J946="PEN",VLOOKUP($A946,'SAP- FACT'!$A:$AE,14,0),VLOOKUP($A946,'SAP- FACT'!$A:$AE,15,0))</f>
        <v>116.5</v>
      </c>
      <c r="N946" s="31" t="str">
        <f>IF(VLOOKUP($A946,'SAP- FACT'!$A:$AE,15,0)=0,"PEN","USD")</f>
        <v>PEN</v>
      </c>
      <c r="O946" s="31" t="str">
        <f>VLOOKUP($A946,'SAP- FACT'!$A:$AE,4,0)</f>
        <v>Falabella - CONTADO / CASH - PE 1545 FALABELLA Basado en Entregas 09-0010-00059</v>
      </c>
    </row>
    <row r="947" spans="1:15" x14ac:dyDescent="0.2">
      <c r="A947" s="31">
        <f t="shared" si="14"/>
        <v>946</v>
      </c>
      <c r="B947" s="31" t="str">
        <f>VLOOKUP($A947,'SAP- FACT'!$A:$AE,12,0)</f>
        <v>MAURICIO DIAZ,ANDY X</v>
      </c>
      <c r="C947" s="31" t="str">
        <f>VLOOKUP($A947,'SAP- FACT'!$A:$AE,2,0)</f>
        <v>B010-00015731</v>
      </c>
      <c r="D947" s="31" t="str">
        <f>VLOOKUP($A947,'SAP- FACT'!$A:$AE,2,0)</f>
        <v>B010-00015731</v>
      </c>
      <c r="E947" s="32">
        <v>45566</v>
      </c>
      <c r="F947" s="32">
        <f>VLOOKUP($A947,'SAP- FACT'!$A:$AE,5,0)</f>
        <v>45119</v>
      </c>
      <c r="G947" s="32">
        <f>VLOOKUP($A947,'SAP- FACT'!$A:$AE,19,0)</f>
        <v>45119</v>
      </c>
      <c r="H947" s="31" t="s">
        <v>8512</v>
      </c>
      <c r="I947" s="31" t="str">
        <f>VLOOKUP($A947,'SAP- FACT'!$A:$AE,3,0)</f>
        <v>Boleta</v>
      </c>
      <c r="J947" s="31" t="str">
        <f>IF(VLOOKUP($A947,'SAP- FACT'!$A:$AE,15,0)=0,"PEN","USD")</f>
        <v>PEN</v>
      </c>
      <c r="K947" s="31" t="s">
        <v>8499</v>
      </c>
      <c r="L947" s="31">
        <v>1</v>
      </c>
      <c r="M947" s="33">
        <f>IF(J947="PEN",VLOOKUP($A947,'SAP- FACT'!$A:$AE,14,0),VLOOKUP($A947,'SAP- FACT'!$A:$AE,15,0))</f>
        <v>116.94</v>
      </c>
      <c r="N947" s="31" t="str">
        <f>IF(VLOOKUP($A947,'SAP- FACT'!$A:$AE,15,0)=0,"PEN","USD")</f>
        <v>PEN</v>
      </c>
      <c r="O947" s="31" t="str">
        <f>VLOOKUP($A947,'SAP- FACT'!$A:$AE,4,0)</f>
        <v>Juntoz - CONTADO / CASH - 230002975 Basado en Entregas 09-0010-00055790.</v>
      </c>
    </row>
    <row r="948" spans="1:15" x14ac:dyDescent="0.2">
      <c r="A948" s="31">
        <f t="shared" si="14"/>
        <v>947</v>
      </c>
      <c r="B948" s="31" t="str">
        <f>VLOOKUP($A948,'SAP- FACT'!$A:$AE,12,0)</f>
        <v>COSSIO BATANERO DE LEON PRADO,LETICIA YOLANDA</v>
      </c>
      <c r="C948" s="31" t="str">
        <f>VLOOKUP($A948,'SAP- FACT'!$A:$AE,2,0)</f>
        <v>B010-00020356</v>
      </c>
      <c r="D948" s="31" t="str">
        <f>VLOOKUP($A948,'SAP- FACT'!$A:$AE,2,0)</f>
        <v>B010-00020356</v>
      </c>
      <c r="E948" s="32">
        <v>45566</v>
      </c>
      <c r="F948" s="32">
        <f>VLOOKUP($A948,'SAP- FACT'!$A:$AE,5,0)</f>
        <v>45545</v>
      </c>
      <c r="G948" s="32">
        <f>VLOOKUP($A948,'SAP- FACT'!$A:$AE,19,0)</f>
        <v>45545</v>
      </c>
      <c r="H948" s="31" t="s">
        <v>8512</v>
      </c>
      <c r="I948" s="31" t="str">
        <f>VLOOKUP($A948,'SAP- FACT'!$A:$AE,3,0)</f>
        <v>Boleta</v>
      </c>
      <c r="J948" s="31" t="str">
        <f>IF(VLOOKUP($A948,'SAP- FACT'!$A:$AE,15,0)=0,"PEN","USD")</f>
        <v>PEN</v>
      </c>
      <c r="K948" s="31" t="s">
        <v>8499</v>
      </c>
      <c r="L948" s="31">
        <v>1</v>
      </c>
      <c r="M948" s="33">
        <f>IF(J948="PEN",VLOOKUP($A948,'SAP- FACT'!$A:$AE,14,0),VLOOKUP($A948,'SAP- FACT'!$A:$AE,15,0))</f>
        <v>117</v>
      </c>
      <c r="N948" s="31" t="str">
        <f>IF(VLOOKUP($A948,'SAP- FACT'!$A:$AE,15,0)=0,"PEN","USD")</f>
        <v>PEN</v>
      </c>
      <c r="O948" s="31" t="str">
        <f>VLOOKUP($A948,'SAP- FACT'!$A:$AE,4,0)</f>
        <v>Falabella - CONTADO / CASH - PE 4737 FALABELLA No 2573157232 Basado en Entregas</v>
      </c>
    </row>
    <row r="949" spans="1:15" x14ac:dyDescent="0.2">
      <c r="A949" s="31">
        <f t="shared" si="14"/>
        <v>948</v>
      </c>
      <c r="B949" s="31" t="str">
        <f>VLOOKUP($A949,'SAP- FACT'!$A:$AE,12,0)</f>
        <v>MONTALVO NAVARRO,ISABEL PAOLA</v>
      </c>
      <c r="C949" s="31" t="str">
        <f>VLOOKUP($A949,'SAP- FACT'!$A:$AE,2,0)</f>
        <v>B010-00020447</v>
      </c>
      <c r="D949" s="31" t="str">
        <f>VLOOKUP($A949,'SAP- FACT'!$A:$AE,2,0)</f>
        <v>B010-00020447</v>
      </c>
      <c r="E949" s="32">
        <v>45566</v>
      </c>
      <c r="F949" s="32">
        <f>VLOOKUP($A949,'SAP- FACT'!$A:$AE,5,0)</f>
        <v>45554</v>
      </c>
      <c r="G949" s="32">
        <f>VLOOKUP($A949,'SAP- FACT'!$A:$AE,19,0)</f>
        <v>45554</v>
      </c>
      <c r="H949" s="31" t="s">
        <v>8512</v>
      </c>
      <c r="I949" s="31" t="str">
        <f>VLOOKUP($A949,'SAP- FACT'!$A:$AE,3,0)</f>
        <v>Boleta</v>
      </c>
      <c r="J949" s="31" t="str">
        <f>IF(VLOOKUP($A949,'SAP- FACT'!$A:$AE,15,0)=0,"PEN","USD")</f>
        <v>PEN</v>
      </c>
      <c r="K949" s="31" t="s">
        <v>8499</v>
      </c>
      <c r="L949" s="31">
        <v>1</v>
      </c>
      <c r="M949" s="33">
        <f>IF(J949="PEN",VLOOKUP($A949,'SAP- FACT'!$A:$AE,14,0),VLOOKUP($A949,'SAP- FACT'!$A:$AE,15,0))</f>
        <v>117</v>
      </c>
      <c r="N949" s="31" t="str">
        <f>IF(VLOOKUP($A949,'SAP- FACT'!$A:$AE,15,0)=0,"PEN","USD")</f>
        <v>PEN</v>
      </c>
      <c r="O949" s="31" t="str">
        <f>VLOOKUP($A949,'SAP- FACT'!$A:$AE,4,0)</f>
        <v>Falabella - CONTADO / CASH - PE 4896 FALABELLA No 2578843240 Basado en Entregas</v>
      </c>
    </row>
    <row r="950" spans="1:15" x14ac:dyDescent="0.2">
      <c r="A950" s="31">
        <f t="shared" si="14"/>
        <v>949</v>
      </c>
      <c r="B950" s="31" t="str">
        <f>VLOOKUP($A950,'SAP- FACT'!$A:$AE,12,0)</f>
        <v>VELASQUE ESPINOZA,ELVIS RUPER</v>
      </c>
      <c r="C950" s="31" t="str">
        <f>VLOOKUP($A950,'SAP- FACT'!$A:$AE,2,0)</f>
        <v>B010-00016180</v>
      </c>
      <c r="D950" s="31" t="str">
        <f>VLOOKUP($A950,'SAP- FACT'!$A:$AE,2,0)</f>
        <v>B010-00016180</v>
      </c>
      <c r="E950" s="32">
        <v>45566</v>
      </c>
      <c r="F950" s="32">
        <f>VLOOKUP($A950,'SAP- FACT'!$A:$AE,5,0)</f>
        <v>45167</v>
      </c>
      <c r="G950" s="32">
        <f>VLOOKUP($A950,'SAP- FACT'!$A:$AE,19,0)</f>
        <v>45167</v>
      </c>
      <c r="H950" s="31" t="s">
        <v>8512</v>
      </c>
      <c r="I950" s="31" t="str">
        <f>VLOOKUP($A950,'SAP- FACT'!$A:$AE,3,0)</f>
        <v>Boleta</v>
      </c>
      <c r="J950" s="31" t="str">
        <f>IF(VLOOKUP($A950,'SAP- FACT'!$A:$AE,15,0)=0,"PEN","USD")</f>
        <v>PEN</v>
      </c>
      <c r="K950" s="31" t="s">
        <v>8499</v>
      </c>
      <c r="L950" s="31">
        <v>1</v>
      </c>
      <c r="M950" s="33">
        <f>IF(J950="PEN",VLOOKUP($A950,'SAP- FACT'!$A:$AE,14,0),VLOOKUP($A950,'SAP- FACT'!$A:$AE,15,0))</f>
        <v>117</v>
      </c>
      <c r="N950" s="31" t="str">
        <f>IF(VLOOKUP($A950,'SAP- FACT'!$A:$AE,15,0)=0,"PEN","USD")</f>
        <v>PEN</v>
      </c>
      <c r="O950" s="31" t="str">
        <f>VLOOKUP($A950,'SAP- FACT'!$A:$AE,4,0)</f>
        <v>Falabella - CONTADO / CASH - 230003776 Basado en Entregas 09-0010-00056540.</v>
      </c>
    </row>
    <row r="951" spans="1:15" x14ac:dyDescent="0.2">
      <c r="A951" s="31">
        <f t="shared" si="14"/>
        <v>950</v>
      </c>
      <c r="B951" s="31" t="str">
        <f>VLOOKUP($A951,'SAP- FACT'!$A:$AE,12,0)</f>
        <v>CANEVARO LOMPARTE,RENZO ANEGLO</v>
      </c>
      <c r="C951" s="31" t="str">
        <f>VLOOKUP($A951,'SAP- FACT'!$A:$AE,2,0)</f>
        <v>B010-00016049</v>
      </c>
      <c r="D951" s="31" t="str">
        <f>VLOOKUP($A951,'SAP- FACT'!$A:$AE,2,0)</f>
        <v>B010-00016049</v>
      </c>
      <c r="E951" s="32">
        <v>45566</v>
      </c>
      <c r="F951" s="32">
        <f>VLOOKUP($A951,'SAP- FACT'!$A:$AE,5,0)</f>
        <v>45159</v>
      </c>
      <c r="G951" s="32">
        <f>VLOOKUP($A951,'SAP- FACT'!$A:$AE,19,0)</f>
        <v>45159</v>
      </c>
      <c r="H951" s="31" t="s">
        <v>8512</v>
      </c>
      <c r="I951" s="31" t="str">
        <f>VLOOKUP($A951,'SAP- FACT'!$A:$AE,3,0)</f>
        <v>Boleta</v>
      </c>
      <c r="J951" s="31" t="str">
        <f>IF(VLOOKUP($A951,'SAP- FACT'!$A:$AE,15,0)=0,"PEN","USD")</f>
        <v>PEN</v>
      </c>
      <c r="K951" s="31" t="s">
        <v>8499</v>
      </c>
      <c r="L951" s="31">
        <v>1</v>
      </c>
      <c r="M951" s="33">
        <f>IF(J951="PEN",VLOOKUP($A951,'SAP- FACT'!$A:$AE,14,0),VLOOKUP($A951,'SAP- FACT'!$A:$AE,15,0))</f>
        <v>117</v>
      </c>
      <c r="N951" s="31" t="str">
        <f>IF(VLOOKUP($A951,'SAP- FACT'!$A:$AE,15,0)=0,"PEN","USD")</f>
        <v>PEN</v>
      </c>
      <c r="O951" s="31" t="str">
        <f>VLOOKUP($A951,'SAP- FACT'!$A:$AE,4,0)</f>
        <v>Falabella - CONTADO / CASH - 230003598 Pedidos de cliente - CMK072744081 Basado</v>
      </c>
    </row>
    <row r="952" spans="1:15" x14ac:dyDescent="0.2">
      <c r="A952" s="31">
        <f t="shared" si="14"/>
        <v>951</v>
      </c>
      <c r="B952" s="31" t="str">
        <f>VLOOKUP($A952,'SAP- FACT'!$A:$AE,12,0)</f>
        <v>DEL RIO CHILLCCE,ANGIE MAITE</v>
      </c>
      <c r="C952" s="31" t="str">
        <f>VLOOKUP($A952,'SAP- FACT'!$A:$AE,2,0)</f>
        <v>B010-00016996</v>
      </c>
      <c r="D952" s="31" t="str">
        <f>VLOOKUP($A952,'SAP- FACT'!$A:$AE,2,0)</f>
        <v>B010-00016996</v>
      </c>
      <c r="E952" s="32">
        <v>45566</v>
      </c>
      <c r="F952" s="32">
        <f>VLOOKUP($A952,'SAP- FACT'!$A:$AE,5,0)</f>
        <v>45271</v>
      </c>
      <c r="G952" s="32">
        <f>VLOOKUP($A952,'SAP- FACT'!$A:$AE,19,0)</f>
        <v>45271</v>
      </c>
      <c r="H952" s="31" t="s">
        <v>8512</v>
      </c>
      <c r="I952" s="31" t="str">
        <f>VLOOKUP($A952,'SAP- FACT'!$A:$AE,3,0)</f>
        <v>Boleta</v>
      </c>
      <c r="J952" s="31" t="str">
        <f>IF(VLOOKUP($A952,'SAP- FACT'!$A:$AE,15,0)=0,"PEN","USD")</f>
        <v>PEN</v>
      </c>
      <c r="K952" s="31" t="s">
        <v>8499</v>
      </c>
      <c r="L952" s="31">
        <v>1</v>
      </c>
      <c r="M952" s="33">
        <f>IF(J952="PEN",VLOOKUP($A952,'SAP- FACT'!$A:$AE,14,0),VLOOKUP($A952,'SAP- FACT'!$A:$AE,15,0))</f>
        <v>117</v>
      </c>
      <c r="N952" s="31" t="str">
        <f>IF(VLOOKUP($A952,'SAP- FACT'!$A:$AE,15,0)=0,"PEN","USD")</f>
        <v>PEN</v>
      </c>
      <c r="O952" s="31" t="str">
        <f>VLOOKUP($A952,'SAP- FACT'!$A:$AE,4,0)</f>
        <v>Falabella - CONTADO / CASH - PE 5215 FALABELLA Basado en Entregas 09-0010-00057</v>
      </c>
    </row>
    <row r="953" spans="1:15" x14ac:dyDescent="0.2">
      <c r="A953" s="31">
        <f t="shared" si="14"/>
        <v>952</v>
      </c>
      <c r="B953" s="31" t="str">
        <f>VLOOKUP($A953,'SAP- FACT'!$A:$AE,12,0)</f>
        <v>CHAVEZ SAUCEDO,KELLY YOLANDA</v>
      </c>
      <c r="C953" s="31" t="str">
        <f>VLOOKUP($A953,'SAP- FACT'!$A:$AE,2,0)</f>
        <v>B010-00017857</v>
      </c>
      <c r="D953" s="31" t="str">
        <f>VLOOKUP($A953,'SAP- FACT'!$A:$AE,2,0)</f>
        <v>B010-00017857</v>
      </c>
      <c r="E953" s="32">
        <v>45566</v>
      </c>
      <c r="F953" s="32">
        <f>VLOOKUP($A953,'SAP- FACT'!$A:$AE,5,0)</f>
        <v>45327</v>
      </c>
      <c r="G953" s="32">
        <f>VLOOKUP($A953,'SAP- FACT'!$A:$AE,19,0)</f>
        <v>45327</v>
      </c>
      <c r="H953" s="31" t="s">
        <v>8512</v>
      </c>
      <c r="I953" s="31" t="str">
        <f>VLOOKUP($A953,'SAP- FACT'!$A:$AE,3,0)</f>
        <v>Boleta</v>
      </c>
      <c r="J953" s="31" t="str">
        <f>IF(VLOOKUP($A953,'SAP- FACT'!$A:$AE,15,0)=0,"PEN","USD")</f>
        <v>PEN</v>
      </c>
      <c r="K953" s="31" t="s">
        <v>8499</v>
      </c>
      <c r="L953" s="31">
        <v>1</v>
      </c>
      <c r="M953" s="33">
        <f>IF(J953="PEN",VLOOKUP($A953,'SAP- FACT'!$A:$AE,14,0),VLOOKUP($A953,'SAP- FACT'!$A:$AE,15,0))</f>
        <v>117</v>
      </c>
      <c r="N953" s="31" t="str">
        <f>IF(VLOOKUP($A953,'SAP- FACT'!$A:$AE,15,0)=0,"PEN","USD")</f>
        <v>PEN</v>
      </c>
      <c r="O953" s="31" t="str">
        <f>VLOOKUP($A953,'SAP- FACT'!$A:$AE,4,0)</f>
        <v>Juntoz - CONTADO / CASH - PE 0542 JUNTOZ Basado en Entregas 09-0010-00058697</v>
      </c>
    </row>
    <row r="954" spans="1:15" x14ac:dyDescent="0.2">
      <c r="A954" s="31">
        <f t="shared" si="14"/>
        <v>953</v>
      </c>
      <c r="B954" s="31" t="str">
        <f>VLOOKUP($A954,'SAP- FACT'!$A:$AE,12,0)</f>
        <v>TORRES LOLI,SANDRA PAMELA</v>
      </c>
      <c r="C954" s="31" t="str">
        <f>VLOOKUP($A954,'SAP- FACT'!$A:$AE,2,0)</f>
        <v>B010-00018488</v>
      </c>
      <c r="D954" s="31" t="str">
        <f>VLOOKUP($A954,'SAP- FACT'!$A:$AE,2,0)</f>
        <v>B010-00018488</v>
      </c>
      <c r="E954" s="32">
        <v>45566</v>
      </c>
      <c r="F954" s="32">
        <f>VLOOKUP($A954,'SAP- FACT'!$A:$AE,5,0)</f>
        <v>45397</v>
      </c>
      <c r="G954" s="32">
        <f>VLOOKUP($A954,'SAP- FACT'!$A:$AE,19,0)</f>
        <v>45397</v>
      </c>
      <c r="H954" s="31" t="s">
        <v>8512</v>
      </c>
      <c r="I954" s="31" t="str">
        <f>VLOOKUP($A954,'SAP- FACT'!$A:$AE,3,0)</f>
        <v>Boleta</v>
      </c>
      <c r="J954" s="31" t="str">
        <f>IF(VLOOKUP($A954,'SAP- FACT'!$A:$AE,15,0)=0,"PEN","USD")</f>
        <v>PEN</v>
      </c>
      <c r="K954" s="31" t="s">
        <v>8499</v>
      </c>
      <c r="L954" s="31">
        <v>1</v>
      </c>
      <c r="M954" s="33">
        <f>IF(J954="PEN",VLOOKUP($A954,'SAP- FACT'!$A:$AE,14,0),VLOOKUP($A954,'SAP- FACT'!$A:$AE,15,0))</f>
        <v>117</v>
      </c>
      <c r="N954" s="31" t="str">
        <f>IF(VLOOKUP($A954,'SAP- FACT'!$A:$AE,15,0)=0,"PEN","USD")</f>
        <v>PEN</v>
      </c>
      <c r="O954" s="31" t="str">
        <f>VLOOKUP($A954,'SAP- FACT'!$A:$AE,4,0)</f>
        <v>Falabella - CONTADO / CASH - PE 1701 FALABELLA Basado en Entregas 09-0010-00059</v>
      </c>
    </row>
    <row r="955" spans="1:15" x14ac:dyDescent="0.2">
      <c r="A955" s="31">
        <f t="shared" si="14"/>
        <v>954</v>
      </c>
      <c r="B955" s="31" t="str">
        <f>VLOOKUP($A955,'SAP- FACT'!$A:$AE,12,0)</f>
        <v>HIDALGO GUDIEL ARIANA</v>
      </c>
      <c r="C955" s="31" t="str">
        <f>VLOOKUP($A955,'SAP- FACT'!$A:$AE,2,0)</f>
        <v>B010-00018125</v>
      </c>
      <c r="D955" s="31" t="str">
        <f>VLOOKUP($A955,'SAP- FACT'!$A:$AE,2,0)</f>
        <v>B010-00018125</v>
      </c>
      <c r="E955" s="32">
        <v>45566</v>
      </c>
      <c r="F955" s="32">
        <f>VLOOKUP($A955,'SAP- FACT'!$A:$AE,5,0)</f>
        <v>45357</v>
      </c>
      <c r="G955" s="32">
        <f>VLOOKUP($A955,'SAP- FACT'!$A:$AE,19,0)</f>
        <v>45357</v>
      </c>
      <c r="H955" s="31" t="s">
        <v>8512</v>
      </c>
      <c r="I955" s="31" t="str">
        <f>VLOOKUP($A955,'SAP- FACT'!$A:$AE,3,0)</f>
        <v>Boleta</v>
      </c>
      <c r="J955" s="31" t="str">
        <f>IF(VLOOKUP($A955,'SAP- FACT'!$A:$AE,15,0)=0,"PEN","USD")</f>
        <v>PEN</v>
      </c>
      <c r="K955" s="31" t="s">
        <v>8499</v>
      </c>
      <c r="L955" s="31">
        <v>1</v>
      </c>
      <c r="M955" s="33">
        <f>IF(J955="PEN",VLOOKUP($A955,'SAP- FACT'!$A:$AE,14,0),VLOOKUP($A955,'SAP- FACT'!$A:$AE,15,0))</f>
        <v>117</v>
      </c>
      <c r="N955" s="31" t="str">
        <f>IF(VLOOKUP($A955,'SAP- FACT'!$A:$AE,15,0)=0,"PEN","USD")</f>
        <v>PEN</v>
      </c>
      <c r="O955" s="31" t="str">
        <f>VLOOKUP($A955,'SAP- FACT'!$A:$AE,4,0)</f>
        <v>Ecom - CONTADO / CASH - PE 1053 TEL: 936271123 Basado en Pedidos de client</v>
      </c>
    </row>
    <row r="956" spans="1:15" x14ac:dyDescent="0.2">
      <c r="A956" s="31">
        <f t="shared" si="14"/>
        <v>955</v>
      </c>
      <c r="B956" s="31" t="str">
        <f>VLOOKUP($A956,'SAP- FACT'!$A:$AE,12,0)</f>
        <v>CAYRO RAFAEL,ELENA CAROLINA</v>
      </c>
      <c r="C956" s="31" t="str">
        <f>VLOOKUP($A956,'SAP- FACT'!$A:$AE,2,0)</f>
        <v>B010-00017693</v>
      </c>
      <c r="D956" s="31" t="str">
        <f>VLOOKUP($A956,'SAP- FACT'!$A:$AE,2,0)</f>
        <v>B010-00017693</v>
      </c>
      <c r="E956" s="32">
        <v>45566</v>
      </c>
      <c r="F956" s="32">
        <f>VLOOKUP($A956,'SAP- FACT'!$A:$AE,5,0)</f>
        <v>45313</v>
      </c>
      <c r="G956" s="32">
        <f>VLOOKUP($A956,'SAP- FACT'!$A:$AE,19,0)</f>
        <v>45313</v>
      </c>
      <c r="H956" s="31" t="s">
        <v>8512</v>
      </c>
      <c r="I956" s="31" t="str">
        <f>VLOOKUP($A956,'SAP- FACT'!$A:$AE,3,0)</f>
        <v>Boleta</v>
      </c>
      <c r="J956" s="31" t="str">
        <f>IF(VLOOKUP($A956,'SAP- FACT'!$A:$AE,15,0)=0,"PEN","USD")</f>
        <v>PEN</v>
      </c>
      <c r="K956" s="31" t="s">
        <v>8499</v>
      </c>
      <c r="L956" s="31">
        <v>1</v>
      </c>
      <c r="M956" s="33">
        <f>IF(J956="PEN",VLOOKUP($A956,'SAP- FACT'!$A:$AE,14,0),VLOOKUP($A956,'SAP- FACT'!$A:$AE,15,0))</f>
        <v>117</v>
      </c>
      <c r="N956" s="31" t="str">
        <f>IF(VLOOKUP($A956,'SAP- FACT'!$A:$AE,15,0)=0,"PEN","USD")</f>
        <v>PEN</v>
      </c>
      <c r="O956" s="31" t="str">
        <f>VLOOKUP($A956,'SAP- FACT'!$A:$AE,4,0)</f>
        <v>Falabella - CONTADO / CASH - PE 0309 FALABELLA Basado en Entregas 09-0010-00058</v>
      </c>
    </row>
    <row r="957" spans="1:15" x14ac:dyDescent="0.2">
      <c r="A957" s="31">
        <f t="shared" si="14"/>
        <v>956</v>
      </c>
      <c r="B957" s="31" t="str">
        <f>VLOOKUP($A957,'SAP- FACT'!$A:$AE,12,0)</f>
        <v>CORONADO QUINTEROS,ALEJANDRA JERY</v>
      </c>
      <c r="C957" s="31" t="str">
        <f>VLOOKUP($A957,'SAP- FACT'!$A:$AE,2,0)</f>
        <v>B010-00019455</v>
      </c>
      <c r="D957" s="31" t="str">
        <f>VLOOKUP($A957,'SAP- FACT'!$A:$AE,2,0)</f>
        <v>B010-00019455</v>
      </c>
      <c r="E957" s="32">
        <v>45566</v>
      </c>
      <c r="F957" s="32">
        <f>VLOOKUP($A957,'SAP- FACT'!$A:$AE,5,0)</f>
        <v>45482</v>
      </c>
      <c r="G957" s="32">
        <f>VLOOKUP($A957,'SAP- FACT'!$A:$AE,19,0)</f>
        <v>45482</v>
      </c>
      <c r="H957" s="31" t="s">
        <v>8512</v>
      </c>
      <c r="I957" s="31" t="str">
        <f>VLOOKUP($A957,'SAP- FACT'!$A:$AE,3,0)</f>
        <v>Boleta</v>
      </c>
      <c r="J957" s="31" t="str">
        <f>IF(VLOOKUP($A957,'SAP- FACT'!$A:$AE,15,0)=0,"PEN","USD")</f>
        <v>PEN</v>
      </c>
      <c r="K957" s="31" t="s">
        <v>8499</v>
      </c>
      <c r="L957" s="31">
        <v>1</v>
      </c>
      <c r="M957" s="33">
        <f>IF(J957="PEN",VLOOKUP($A957,'SAP- FACT'!$A:$AE,14,0),VLOOKUP($A957,'SAP- FACT'!$A:$AE,15,0))</f>
        <v>117</v>
      </c>
      <c r="N957" s="31" t="str">
        <f>IF(VLOOKUP($A957,'SAP- FACT'!$A:$AE,15,0)=0,"PEN","USD")</f>
        <v>PEN</v>
      </c>
      <c r="O957" s="31" t="str">
        <f>VLOOKUP($A957,'SAP- FACT'!$A:$AE,4,0)</f>
        <v>Falabella - CONTADO / CASH - PE 3327 FALABELLA No 2512147851 Basado en Entregas</v>
      </c>
    </row>
    <row r="958" spans="1:15" x14ac:dyDescent="0.2">
      <c r="A958" s="31">
        <f t="shared" si="14"/>
        <v>957</v>
      </c>
      <c r="B958" s="31" t="str">
        <f>VLOOKUP($A958,'SAP- FACT'!$A:$AE,12,0)</f>
        <v>VELASQUE ESPINOZA,ELVIS RUPER</v>
      </c>
      <c r="C958" s="31" t="str">
        <f>VLOOKUP($A958,'SAP- FACT'!$A:$AE,2,0)</f>
        <v>B010-00019316</v>
      </c>
      <c r="D958" s="31" t="str">
        <f>VLOOKUP($A958,'SAP- FACT'!$A:$AE,2,0)</f>
        <v>B010-00019316</v>
      </c>
      <c r="E958" s="32">
        <v>45566</v>
      </c>
      <c r="F958" s="32">
        <f>VLOOKUP($A958,'SAP- FACT'!$A:$AE,5,0)</f>
        <v>45462</v>
      </c>
      <c r="G958" s="32">
        <f>VLOOKUP($A958,'SAP- FACT'!$A:$AE,19,0)</f>
        <v>45462</v>
      </c>
      <c r="H958" s="31" t="s">
        <v>8512</v>
      </c>
      <c r="I958" s="31" t="str">
        <f>VLOOKUP($A958,'SAP- FACT'!$A:$AE,3,0)</f>
        <v>Boleta</v>
      </c>
      <c r="J958" s="31" t="str">
        <f>IF(VLOOKUP($A958,'SAP- FACT'!$A:$AE,15,0)=0,"PEN","USD")</f>
        <v>PEN</v>
      </c>
      <c r="K958" s="31" t="s">
        <v>8499</v>
      </c>
      <c r="L958" s="31">
        <v>1</v>
      </c>
      <c r="M958" s="33">
        <f>IF(J958="PEN",VLOOKUP($A958,'SAP- FACT'!$A:$AE,14,0),VLOOKUP($A958,'SAP- FACT'!$A:$AE,15,0))</f>
        <v>117</v>
      </c>
      <c r="N958" s="31" t="str">
        <f>IF(VLOOKUP($A958,'SAP- FACT'!$A:$AE,15,0)=0,"PEN","USD")</f>
        <v>PEN</v>
      </c>
      <c r="O958" s="31" t="str">
        <f>VLOOKUP($A958,'SAP- FACT'!$A:$AE,4,0)</f>
        <v>Falabella - CONTADO / CASH - PE 2999 FALABELLA Basado en Entregas 09-0007-00000</v>
      </c>
    </row>
    <row r="959" spans="1:15" x14ac:dyDescent="0.2">
      <c r="A959" s="31">
        <f t="shared" si="14"/>
        <v>958</v>
      </c>
      <c r="B959" s="31" t="str">
        <f>VLOOKUP($A959,'SAP- FACT'!$A:$AE,12,0)</f>
        <v>BENAVIDES ALVARADO,DIANA CAROLINA</v>
      </c>
      <c r="C959" s="31" t="str">
        <f>VLOOKUP($A959,'SAP- FACT'!$A:$AE,2,0)</f>
        <v>B010-00019561</v>
      </c>
      <c r="D959" s="31" t="str">
        <f>VLOOKUP($A959,'SAP- FACT'!$A:$AE,2,0)</f>
        <v>B010-00019561</v>
      </c>
      <c r="E959" s="32">
        <v>45566</v>
      </c>
      <c r="F959" s="32">
        <f>VLOOKUP($A959,'SAP- FACT'!$A:$AE,5,0)</f>
        <v>45490</v>
      </c>
      <c r="G959" s="32">
        <f>VLOOKUP($A959,'SAP- FACT'!$A:$AE,19,0)</f>
        <v>45490</v>
      </c>
      <c r="H959" s="31" t="s">
        <v>8512</v>
      </c>
      <c r="I959" s="31" t="str">
        <f>VLOOKUP($A959,'SAP- FACT'!$A:$AE,3,0)</f>
        <v>Boleta</v>
      </c>
      <c r="J959" s="31" t="str">
        <f>IF(VLOOKUP($A959,'SAP- FACT'!$A:$AE,15,0)=0,"PEN","USD")</f>
        <v>PEN</v>
      </c>
      <c r="K959" s="31" t="s">
        <v>8499</v>
      </c>
      <c r="L959" s="31">
        <v>1</v>
      </c>
      <c r="M959" s="33">
        <f>IF(J959="PEN",VLOOKUP($A959,'SAP- FACT'!$A:$AE,14,0),VLOOKUP($A959,'SAP- FACT'!$A:$AE,15,0))</f>
        <v>117</v>
      </c>
      <c r="N959" s="31" t="str">
        <f>IF(VLOOKUP($A959,'SAP- FACT'!$A:$AE,15,0)=0,"PEN","USD")</f>
        <v>PEN</v>
      </c>
      <c r="O959" s="31" t="str">
        <f>VLOOKUP($A959,'SAP- FACT'!$A:$AE,4,0)</f>
        <v>Ecom - CONTADO / CASH - PE 3508 TEL: 923287431 ENVÍO Basado en Pedidos de</v>
      </c>
    </row>
    <row r="960" spans="1:15" x14ac:dyDescent="0.2">
      <c r="A960" s="31">
        <f t="shared" si="14"/>
        <v>959</v>
      </c>
      <c r="B960" s="31" t="str">
        <f>VLOOKUP($A960,'SAP- FACT'!$A:$AE,12,0)</f>
        <v>CORNEJO CORNEJO,DIANA MAYTHE</v>
      </c>
      <c r="C960" s="31" t="str">
        <f>VLOOKUP($A960,'SAP- FACT'!$A:$AE,2,0)</f>
        <v>B010-00020513</v>
      </c>
      <c r="D960" s="31" t="str">
        <f>VLOOKUP($A960,'SAP- FACT'!$A:$AE,2,0)</f>
        <v>B010-00020513</v>
      </c>
      <c r="E960" s="32">
        <v>45566</v>
      </c>
      <c r="F960" s="32">
        <f>VLOOKUP($A960,'SAP- FACT'!$A:$AE,5,0)</f>
        <v>45561</v>
      </c>
      <c r="G960" s="32">
        <f>VLOOKUP($A960,'SAP- FACT'!$A:$AE,19,0)</f>
        <v>45591</v>
      </c>
      <c r="H960" s="31" t="s">
        <v>8512</v>
      </c>
      <c r="I960" s="31" t="str">
        <f>VLOOKUP($A960,'SAP- FACT'!$A:$AE,3,0)</f>
        <v>Boleta</v>
      </c>
      <c r="J960" s="31" t="str">
        <f>IF(VLOOKUP($A960,'SAP- FACT'!$A:$AE,15,0)=0,"PEN","USD")</f>
        <v>PEN</v>
      </c>
      <c r="K960" s="31" t="s">
        <v>8499</v>
      </c>
      <c r="L960" s="31">
        <v>1</v>
      </c>
      <c r="M960" s="33">
        <f>IF(J960="PEN",VLOOKUP($A960,'SAP- FACT'!$A:$AE,14,0),VLOOKUP($A960,'SAP- FACT'!$A:$AE,15,0))</f>
        <v>118</v>
      </c>
      <c r="N960" s="31" t="str">
        <f>IF(VLOOKUP($A960,'SAP- FACT'!$A:$AE,15,0)=0,"PEN","USD")</f>
        <v>PEN</v>
      </c>
      <c r="O960" s="31" t="str">
        <f>VLOOKUP($A960,'SAP- FACT'!$A:$AE,4,0)</f>
        <v>Nacional - CREDITO 30 DIAS / CREDIT 30 DAYS - Ofertas de ventas - ERCAGV000800. PE:  5049 Basado</v>
      </c>
    </row>
    <row r="961" spans="1:15" x14ac:dyDescent="0.2">
      <c r="A961" s="31">
        <f t="shared" si="14"/>
        <v>960</v>
      </c>
      <c r="B961" s="31" t="str">
        <f>VLOOKUP($A961,'SAP- FACT'!$A:$AE,12,0)</f>
        <v>MADRID X MILAGROS X</v>
      </c>
      <c r="C961" s="31" t="str">
        <f>VLOOKUP($A961,'SAP- FACT'!$A:$AE,2,0)</f>
        <v>B010-00019873</v>
      </c>
      <c r="D961" s="31" t="str">
        <f>VLOOKUP($A961,'SAP- FACT'!$A:$AE,2,0)</f>
        <v>B010-00019873</v>
      </c>
      <c r="E961" s="32">
        <v>45566</v>
      </c>
      <c r="F961" s="32">
        <f>VLOOKUP($A961,'SAP- FACT'!$A:$AE,5,0)</f>
        <v>45509</v>
      </c>
      <c r="G961" s="32">
        <f>VLOOKUP($A961,'SAP- FACT'!$A:$AE,19,0)</f>
        <v>45509</v>
      </c>
      <c r="H961" s="31" t="s">
        <v>8512</v>
      </c>
      <c r="I961" s="31" t="str">
        <f>VLOOKUP($A961,'SAP- FACT'!$A:$AE,3,0)</f>
        <v>Boleta</v>
      </c>
      <c r="J961" s="31" t="str">
        <f>IF(VLOOKUP($A961,'SAP- FACT'!$A:$AE,15,0)=0,"PEN","USD")</f>
        <v>PEN</v>
      </c>
      <c r="K961" s="31" t="s">
        <v>8499</v>
      </c>
      <c r="L961" s="31">
        <v>1</v>
      </c>
      <c r="M961" s="33">
        <f>IF(J961="PEN",VLOOKUP($A961,'SAP- FACT'!$A:$AE,14,0),VLOOKUP($A961,'SAP- FACT'!$A:$AE,15,0))</f>
        <v>118</v>
      </c>
      <c r="N961" s="31" t="str">
        <f>IF(VLOOKUP($A961,'SAP- FACT'!$A:$AE,15,0)=0,"PEN","USD")</f>
        <v>PEN</v>
      </c>
      <c r="O961" s="31" t="str">
        <f>VLOOKUP($A961,'SAP- FACT'!$A:$AE,4,0)</f>
        <v>Falabella - CONTADO / CASH - PE 3917 FALABELLA No 2542523499 Basado en Entregas</v>
      </c>
    </row>
    <row r="962" spans="1:15" x14ac:dyDescent="0.2">
      <c r="A962" s="31">
        <f t="shared" si="14"/>
        <v>961</v>
      </c>
      <c r="B962" s="31" t="str">
        <f>VLOOKUP($A962,'SAP- FACT'!$A:$AE,12,0)</f>
        <v>LOPEZ VILELA,MAXIMINA MARYLENA DEL JESUS</v>
      </c>
      <c r="C962" s="31" t="str">
        <f>VLOOKUP($A962,'SAP- FACT'!$A:$AE,2,0)</f>
        <v>B010-00019602</v>
      </c>
      <c r="D962" s="31" t="str">
        <f>VLOOKUP($A962,'SAP- FACT'!$A:$AE,2,0)</f>
        <v>B010-00019602</v>
      </c>
      <c r="E962" s="32">
        <v>45566</v>
      </c>
      <c r="F962" s="32">
        <f>VLOOKUP($A962,'SAP- FACT'!$A:$AE,5,0)</f>
        <v>45492</v>
      </c>
      <c r="G962" s="32">
        <f>VLOOKUP($A962,'SAP- FACT'!$A:$AE,19,0)</f>
        <v>45492</v>
      </c>
      <c r="H962" s="31" t="s">
        <v>8512</v>
      </c>
      <c r="I962" s="31" t="str">
        <f>VLOOKUP($A962,'SAP- FACT'!$A:$AE,3,0)</f>
        <v>Boleta</v>
      </c>
      <c r="J962" s="31" t="str">
        <f>IF(VLOOKUP($A962,'SAP- FACT'!$A:$AE,15,0)=0,"PEN","USD")</f>
        <v>PEN</v>
      </c>
      <c r="K962" s="31" t="s">
        <v>8499</v>
      </c>
      <c r="L962" s="31">
        <v>1</v>
      </c>
      <c r="M962" s="33">
        <f>IF(J962="PEN",VLOOKUP($A962,'SAP- FACT'!$A:$AE,14,0),VLOOKUP($A962,'SAP- FACT'!$A:$AE,15,0))</f>
        <v>118.9</v>
      </c>
      <c r="N962" s="31" t="str">
        <f>IF(VLOOKUP($A962,'SAP- FACT'!$A:$AE,15,0)=0,"PEN","USD")</f>
        <v>PEN</v>
      </c>
      <c r="O962" s="31" t="str">
        <f>VLOOKUP($A962,'SAP- FACT'!$A:$AE,4,0)</f>
        <v>Falabella - CONTADO / CASH - PE 3583 FALABELLA No 2525269556 Basado en Entregas</v>
      </c>
    </row>
    <row r="963" spans="1:15" x14ac:dyDescent="0.2">
      <c r="A963" s="31">
        <f t="shared" ref="A963:A1022" si="15">ROW()-1</f>
        <v>962</v>
      </c>
      <c r="B963" s="31" t="str">
        <f>VLOOKUP($A963,'SAP- FACT'!$A:$AE,12,0)</f>
        <v>EGUES CORBETTO RENATTO</v>
      </c>
      <c r="C963" s="31" t="str">
        <f>VLOOKUP($A963,'SAP- FACT'!$A:$AE,2,0)</f>
        <v>B010-00019666</v>
      </c>
      <c r="D963" s="31" t="str">
        <f>VLOOKUP($A963,'SAP- FACT'!$A:$AE,2,0)</f>
        <v>B010-00019666</v>
      </c>
      <c r="E963" s="32">
        <v>45566</v>
      </c>
      <c r="F963" s="32">
        <f>VLOOKUP($A963,'SAP- FACT'!$A:$AE,5,0)</f>
        <v>45498</v>
      </c>
      <c r="G963" s="32">
        <f>VLOOKUP($A963,'SAP- FACT'!$A:$AE,19,0)</f>
        <v>45498</v>
      </c>
      <c r="H963" s="31" t="s">
        <v>8512</v>
      </c>
      <c r="I963" s="31" t="str">
        <f>VLOOKUP($A963,'SAP- FACT'!$A:$AE,3,0)</f>
        <v>Boleta</v>
      </c>
      <c r="J963" s="31" t="str">
        <f>IF(VLOOKUP($A963,'SAP- FACT'!$A:$AE,15,0)=0,"PEN","USD")</f>
        <v>PEN</v>
      </c>
      <c r="K963" s="31" t="s">
        <v>8499</v>
      </c>
      <c r="L963" s="31">
        <v>1</v>
      </c>
      <c r="M963" s="33">
        <f>IF(J963="PEN",VLOOKUP($A963,'SAP- FACT'!$A:$AE,14,0),VLOOKUP($A963,'SAP- FACT'!$A:$AE,15,0))</f>
        <v>118.99</v>
      </c>
      <c r="N963" s="31" t="str">
        <f>IF(VLOOKUP($A963,'SAP- FACT'!$A:$AE,15,0)=0,"PEN","USD")</f>
        <v>PEN</v>
      </c>
      <c r="O963" s="31" t="str">
        <f>VLOOKUP($A963,'SAP- FACT'!$A:$AE,4,0)</f>
        <v>Ecom - CONTADO / CASH - PE 3701 RECOGE: EGUES CORBETTO RENATTO DNI: 478797</v>
      </c>
    </row>
    <row r="964" spans="1:15" x14ac:dyDescent="0.2">
      <c r="A964" s="31">
        <f t="shared" si="15"/>
        <v>963</v>
      </c>
      <c r="B964" s="31" t="str">
        <f>VLOOKUP($A964,'SAP- FACT'!$A:$AE,12,0)</f>
        <v>OBREGON CACERES,ELIZABETH VANESSA</v>
      </c>
      <c r="C964" s="31" t="str">
        <f>VLOOKUP($A964,'SAP- FACT'!$A:$AE,2,0)</f>
        <v>B010-00018207</v>
      </c>
      <c r="D964" s="31" t="str">
        <f>VLOOKUP($A964,'SAP- FACT'!$A:$AE,2,0)</f>
        <v>B010-00018207</v>
      </c>
      <c r="E964" s="32">
        <v>45566</v>
      </c>
      <c r="F964" s="32">
        <f>VLOOKUP($A964,'SAP- FACT'!$A:$AE,5,0)</f>
        <v>45366</v>
      </c>
      <c r="G964" s="32">
        <f>VLOOKUP($A964,'SAP- FACT'!$A:$AE,19,0)</f>
        <v>45366</v>
      </c>
      <c r="H964" s="31" t="s">
        <v>8512</v>
      </c>
      <c r="I964" s="31" t="str">
        <f>VLOOKUP($A964,'SAP- FACT'!$A:$AE,3,0)</f>
        <v>Boleta</v>
      </c>
      <c r="J964" s="31" t="str">
        <f>IF(VLOOKUP($A964,'SAP- FACT'!$A:$AE,15,0)=0,"PEN","USD")</f>
        <v>PEN</v>
      </c>
      <c r="K964" s="31" t="s">
        <v>8499</v>
      </c>
      <c r="L964" s="31">
        <v>1</v>
      </c>
      <c r="M964" s="33">
        <f>IF(J964="PEN",VLOOKUP($A964,'SAP- FACT'!$A:$AE,14,0),VLOOKUP($A964,'SAP- FACT'!$A:$AE,15,0))</f>
        <v>119</v>
      </c>
      <c r="N964" s="31" t="str">
        <f>IF(VLOOKUP($A964,'SAP- FACT'!$A:$AE,15,0)=0,"PEN","USD")</f>
        <v>PEN</v>
      </c>
      <c r="O964" s="31" t="str">
        <f>VLOOKUP($A964,'SAP- FACT'!$A:$AE,4,0)</f>
        <v>Falabella - CONTADO / CASH - PE 1224 FALABELLA Basado en Entregas 09-0010-00059</v>
      </c>
    </row>
    <row r="965" spans="1:15" x14ac:dyDescent="0.2">
      <c r="A965" s="31">
        <f t="shared" si="15"/>
        <v>964</v>
      </c>
      <c r="B965" s="31" t="str">
        <f>VLOOKUP($A965,'SAP- FACT'!$A:$AE,12,0)</f>
        <v>SALAZAR MARIANNY</v>
      </c>
      <c r="C965" s="31" t="str">
        <f>VLOOKUP($A965,'SAP- FACT'!$A:$AE,2,0)</f>
        <v>B010-00019518</v>
      </c>
      <c r="D965" s="31" t="str">
        <f>VLOOKUP($A965,'SAP- FACT'!$A:$AE,2,0)</f>
        <v>B010-00019518</v>
      </c>
      <c r="E965" s="32">
        <v>45566</v>
      </c>
      <c r="F965" s="32">
        <f>VLOOKUP($A965,'SAP- FACT'!$A:$AE,5,0)</f>
        <v>45488</v>
      </c>
      <c r="G965" s="32">
        <f>VLOOKUP($A965,'SAP- FACT'!$A:$AE,19,0)</f>
        <v>45488</v>
      </c>
      <c r="H965" s="31" t="s">
        <v>8512</v>
      </c>
      <c r="I965" s="31" t="str">
        <f>VLOOKUP($A965,'SAP- FACT'!$A:$AE,3,0)</f>
        <v>Boleta</v>
      </c>
      <c r="J965" s="31" t="str">
        <f>IF(VLOOKUP($A965,'SAP- FACT'!$A:$AE,15,0)=0,"PEN","USD")</f>
        <v>PEN</v>
      </c>
      <c r="K965" s="31" t="s">
        <v>8499</v>
      </c>
      <c r="L965" s="31">
        <v>1</v>
      </c>
      <c r="M965" s="33">
        <f>IF(J965="PEN",VLOOKUP($A965,'SAP- FACT'!$A:$AE,14,0),VLOOKUP($A965,'SAP- FACT'!$A:$AE,15,0))</f>
        <v>119.7</v>
      </c>
      <c r="N965" s="31" t="str">
        <f>IF(VLOOKUP($A965,'SAP- FACT'!$A:$AE,15,0)=0,"PEN","USD")</f>
        <v>PEN</v>
      </c>
      <c r="O965" s="31" t="str">
        <f>VLOOKUP($A965,'SAP- FACT'!$A:$AE,4,0)</f>
        <v>Ecom - CONTADO / CASH - PE 3423 TEL: 931407663 ENVÍO Basado en Pedidos de</v>
      </c>
    </row>
    <row r="966" spans="1:15" x14ac:dyDescent="0.2">
      <c r="A966" s="31">
        <f t="shared" si="15"/>
        <v>965</v>
      </c>
      <c r="B966" s="31" t="str">
        <f>VLOOKUP($A966,'SAP- FACT'!$A:$AE,12,0)</f>
        <v>PARKER MENDOZA,VANESSA ALEXANDRA</v>
      </c>
      <c r="C966" s="31" t="str">
        <f>VLOOKUP($A966,'SAP- FACT'!$A:$AE,2,0)</f>
        <v>B010-00020260</v>
      </c>
      <c r="D966" s="31" t="str">
        <f>VLOOKUP($A966,'SAP- FACT'!$A:$AE,2,0)</f>
        <v>B010-00020260</v>
      </c>
      <c r="E966" s="32">
        <v>45566</v>
      </c>
      <c r="F966" s="32">
        <f>VLOOKUP($A966,'SAP- FACT'!$A:$AE,5,0)</f>
        <v>45538</v>
      </c>
      <c r="G966" s="32">
        <f>VLOOKUP($A966,'SAP- FACT'!$A:$AE,19,0)</f>
        <v>45568</v>
      </c>
      <c r="H966" s="31" t="s">
        <v>8512</v>
      </c>
      <c r="I966" s="31" t="str">
        <f>VLOOKUP($A966,'SAP- FACT'!$A:$AE,3,0)</f>
        <v>Boleta</v>
      </c>
      <c r="J966" s="31" t="str">
        <f>IF(VLOOKUP($A966,'SAP- FACT'!$A:$AE,15,0)=0,"PEN","USD")</f>
        <v>PEN</v>
      </c>
      <c r="K966" s="31" t="s">
        <v>8499</v>
      </c>
      <c r="L966" s="31">
        <v>1</v>
      </c>
      <c r="M966" s="33">
        <f>IF(J966="PEN",VLOOKUP($A966,'SAP- FACT'!$A:$AE,14,0),VLOOKUP($A966,'SAP- FACT'!$A:$AE,15,0))</f>
        <v>120.36</v>
      </c>
      <c r="N966" s="31" t="str">
        <f>IF(VLOOKUP($A966,'SAP- FACT'!$A:$AE,15,0)=0,"PEN","USD")</f>
        <v>PEN</v>
      </c>
      <c r="O966" s="31" t="str">
        <f>VLOOKUP($A966,'SAP- FACT'!$A:$AE,4,0)</f>
        <v>Nacional - CREDITO 30 DIAS / CREDIT 30 DAYS - Ofertas de ventas - ERCAGV000878 Basado en Entrega</v>
      </c>
    </row>
    <row r="967" spans="1:15" x14ac:dyDescent="0.2">
      <c r="A967" s="31">
        <f t="shared" si="15"/>
        <v>966</v>
      </c>
      <c r="B967" s="31" t="str">
        <f>VLOOKUP($A967,'SAP- FACT'!$A:$AE,12,0)</f>
        <v>BAZALAR CHAVARRIA MARCIA MIRELLA</v>
      </c>
      <c r="C967" s="31" t="str">
        <f>VLOOKUP($A967,'SAP- FACT'!$A:$AE,2,0)</f>
        <v>B010-00018213</v>
      </c>
      <c r="D967" s="31" t="str">
        <f>VLOOKUP($A967,'SAP- FACT'!$A:$AE,2,0)</f>
        <v>B010-00018213</v>
      </c>
      <c r="E967" s="32">
        <v>45566</v>
      </c>
      <c r="F967" s="32">
        <f>VLOOKUP($A967,'SAP- FACT'!$A:$AE,5,0)</f>
        <v>45369</v>
      </c>
      <c r="G967" s="32">
        <f>VLOOKUP($A967,'SAP- FACT'!$A:$AE,19,0)</f>
        <v>45369</v>
      </c>
      <c r="H967" s="31" t="s">
        <v>8512</v>
      </c>
      <c r="I967" s="31" t="str">
        <f>VLOOKUP($A967,'SAP- FACT'!$A:$AE,3,0)</f>
        <v>Boleta</v>
      </c>
      <c r="J967" s="31" t="str">
        <f>IF(VLOOKUP($A967,'SAP- FACT'!$A:$AE,15,0)=0,"PEN","USD")</f>
        <v>PEN</v>
      </c>
      <c r="K967" s="31" t="s">
        <v>8499</v>
      </c>
      <c r="L967" s="31">
        <v>1</v>
      </c>
      <c r="M967" s="33">
        <f>IF(J967="PEN",VLOOKUP($A967,'SAP- FACT'!$A:$AE,14,0),VLOOKUP($A967,'SAP- FACT'!$A:$AE,15,0))</f>
        <v>120.51</v>
      </c>
      <c r="N967" s="31" t="str">
        <f>IF(VLOOKUP($A967,'SAP- FACT'!$A:$AE,15,0)=0,"PEN","USD")</f>
        <v>PEN</v>
      </c>
      <c r="O967" s="31" t="str">
        <f>VLOOKUP($A967,'SAP- FACT'!$A:$AE,4,0)</f>
        <v>Ecom - CONTADO / CASH - PE 1253 TEL: 924962656 Basado en Pedidos de client</v>
      </c>
    </row>
    <row r="968" spans="1:15" x14ac:dyDescent="0.2">
      <c r="A968" s="31">
        <f t="shared" si="15"/>
        <v>967</v>
      </c>
      <c r="B968" s="31" t="str">
        <f>VLOOKUP($A968,'SAP- FACT'!$A:$AE,12,0)</f>
        <v>COX FIORELLA</v>
      </c>
      <c r="C968" s="31" t="str">
        <f>VLOOKUP($A968,'SAP- FACT'!$A:$AE,2,0)</f>
        <v>B010-00018429</v>
      </c>
      <c r="D968" s="31" t="str">
        <f>VLOOKUP($A968,'SAP- FACT'!$A:$AE,2,0)</f>
        <v>B010-00018429</v>
      </c>
      <c r="E968" s="32">
        <v>45566</v>
      </c>
      <c r="F968" s="32">
        <f>VLOOKUP($A968,'SAP- FACT'!$A:$AE,5,0)</f>
        <v>45390</v>
      </c>
      <c r="G968" s="32">
        <f>VLOOKUP($A968,'SAP- FACT'!$A:$AE,19,0)</f>
        <v>45390</v>
      </c>
      <c r="H968" s="31" t="s">
        <v>8512</v>
      </c>
      <c r="I968" s="31" t="str">
        <f>VLOOKUP($A968,'SAP- FACT'!$A:$AE,3,0)</f>
        <v>Boleta</v>
      </c>
      <c r="J968" s="31" t="str">
        <f>IF(VLOOKUP($A968,'SAP- FACT'!$A:$AE,15,0)=0,"PEN","USD")</f>
        <v>PEN</v>
      </c>
      <c r="K968" s="31" t="s">
        <v>8499</v>
      </c>
      <c r="L968" s="31">
        <v>1</v>
      </c>
      <c r="M968" s="33">
        <f>IF(J968="PEN",VLOOKUP($A968,'SAP- FACT'!$A:$AE,14,0),VLOOKUP($A968,'SAP- FACT'!$A:$AE,15,0))</f>
        <v>120.53</v>
      </c>
      <c r="N968" s="31" t="str">
        <f>IF(VLOOKUP($A968,'SAP- FACT'!$A:$AE,15,0)=0,"PEN","USD")</f>
        <v>PEN</v>
      </c>
      <c r="O968" s="31" t="str">
        <f>VLOOKUP($A968,'SAP- FACT'!$A:$AE,4,0)</f>
        <v>Ecom - CONTADO / CASH - PE 1581 TEL: 989953210 Basado en Pedidos de client</v>
      </c>
    </row>
    <row r="969" spans="1:15" x14ac:dyDescent="0.2">
      <c r="A969" s="31">
        <f t="shared" si="15"/>
        <v>968</v>
      </c>
      <c r="B969" s="31" t="str">
        <f>VLOOKUP($A969,'SAP- FACT'!$A:$AE,12,0)</f>
        <v>CASTILLO RODRIGUEZ,CARLOS FABRICIO</v>
      </c>
      <c r="C969" s="31" t="str">
        <f>VLOOKUP($A969,'SAP- FACT'!$A:$AE,2,0)</f>
        <v>B010-00019429</v>
      </c>
      <c r="D969" s="31" t="str">
        <f>VLOOKUP($A969,'SAP- FACT'!$A:$AE,2,0)</f>
        <v>B010-00019429</v>
      </c>
      <c r="E969" s="32">
        <v>45566</v>
      </c>
      <c r="F969" s="32">
        <f>VLOOKUP($A969,'SAP- FACT'!$A:$AE,5,0)</f>
        <v>45478</v>
      </c>
      <c r="G969" s="32">
        <f>VLOOKUP($A969,'SAP- FACT'!$A:$AE,19,0)</f>
        <v>45478</v>
      </c>
      <c r="H969" s="31" t="s">
        <v>8512</v>
      </c>
      <c r="I969" s="31" t="str">
        <f>VLOOKUP($A969,'SAP- FACT'!$A:$AE,3,0)</f>
        <v>Boleta</v>
      </c>
      <c r="J969" s="31" t="str">
        <f>IF(VLOOKUP($A969,'SAP- FACT'!$A:$AE,15,0)=0,"PEN","USD")</f>
        <v>PEN</v>
      </c>
      <c r="K969" s="31" t="s">
        <v>8499</v>
      </c>
      <c r="L969" s="31">
        <v>1</v>
      </c>
      <c r="M969" s="33">
        <f>IF(J969="PEN",VLOOKUP($A969,'SAP- FACT'!$A:$AE,14,0),VLOOKUP($A969,'SAP- FACT'!$A:$AE,15,0))</f>
        <v>120.6</v>
      </c>
      <c r="N969" s="31" t="str">
        <f>IF(VLOOKUP($A969,'SAP- FACT'!$A:$AE,15,0)=0,"PEN","USD")</f>
        <v>PEN</v>
      </c>
      <c r="O969" s="31" t="str">
        <f>VLOOKUP($A969,'SAP- FACT'!$A:$AE,4,0)</f>
        <v>Falabella - CONTADO / CASH - PE 3289 FALABELLA No 2508540591 Basado en Entregas</v>
      </c>
    </row>
    <row r="970" spans="1:15" x14ac:dyDescent="0.2">
      <c r="A970" s="31">
        <f t="shared" si="15"/>
        <v>969</v>
      </c>
      <c r="B970" s="31" t="str">
        <f>VLOOKUP($A970,'SAP- FACT'!$A:$AE,12,0)</f>
        <v>NALDOS  CRISTINA</v>
      </c>
      <c r="C970" s="31" t="str">
        <f>VLOOKUP($A970,'SAP- FACT'!$A:$AE,2,0)</f>
        <v>B010-00018425</v>
      </c>
      <c r="D970" s="31" t="str">
        <f>VLOOKUP($A970,'SAP- FACT'!$A:$AE,2,0)</f>
        <v>B010-00018425</v>
      </c>
      <c r="E970" s="32">
        <v>45566</v>
      </c>
      <c r="F970" s="32">
        <f>VLOOKUP($A970,'SAP- FACT'!$A:$AE,5,0)</f>
        <v>45390</v>
      </c>
      <c r="G970" s="32">
        <f>VLOOKUP($A970,'SAP- FACT'!$A:$AE,19,0)</f>
        <v>45390</v>
      </c>
      <c r="H970" s="31" t="s">
        <v>8512</v>
      </c>
      <c r="I970" s="31" t="str">
        <f>VLOOKUP($A970,'SAP- FACT'!$A:$AE,3,0)</f>
        <v>Boleta</v>
      </c>
      <c r="J970" s="31" t="str">
        <f>IF(VLOOKUP($A970,'SAP- FACT'!$A:$AE,15,0)=0,"PEN","USD")</f>
        <v>PEN</v>
      </c>
      <c r="K970" s="31" t="s">
        <v>8499</v>
      </c>
      <c r="L970" s="31">
        <v>1</v>
      </c>
      <c r="M970" s="33">
        <f>IF(J970="PEN",VLOOKUP($A970,'SAP- FACT'!$A:$AE,14,0),VLOOKUP($A970,'SAP- FACT'!$A:$AE,15,0))</f>
        <v>120.75</v>
      </c>
      <c r="N970" s="31" t="str">
        <f>IF(VLOOKUP($A970,'SAP- FACT'!$A:$AE,15,0)=0,"PEN","USD")</f>
        <v>PEN</v>
      </c>
      <c r="O970" s="31" t="str">
        <f>VLOOKUP($A970,'SAP- FACT'!$A:$AE,4,0)</f>
        <v>Ecom - CONTADO / CASH - PE 1567 TEL: 942777408 Basado en Entregas 09-0010-</v>
      </c>
    </row>
    <row r="971" spans="1:15" x14ac:dyDescent="0.2">
      <c r="A971" s="31">
        <f t="shared" si="15"/>
        <v>970</v>
      </c>
      <c r="B971" s="31" t="str">
        <f>VLOOKUP($A971,'SAP- FACT'!$A:$AE,12,0)</f>
        <v>ORDONEZ VALLADARES,PAOLA AMPARO</v>
      </c>
      <c r="C971" s="31" t="str">
        <f>VLOOKUP($A971,'SAP- FACT'!$A:$AE,2,0)</f>
        <v>B010-00019475</v>
      </c>
      <c r="D971" s="31" t="str">
        <f>VLOOKUP($A971,'SAP- FACT'!$A:$AE,2,0)</f>
        <v>B010-00019475</v>
      </c>
      <c r="E971" s="32">
        <v>45566</v>
      </c>
      <c r="F971" s="32">
        <f>VLOOKUP($A971,'SAP- FACT'!$A:$AE,5,0)</f>
        <v>45482</v>
      </c>
      <c r="G971" s="32">
        <f>VLOOKUP($A971,'SAP- FACT'!$A:$AE,19,0)</f>
        <v>45482</v>
      </c>
      <c r="H971" s="31" t="s">
        <v>8512</v>
      </c>
      <c r="I971" s="31" t="str">
        <f>VLOOKUP($A971,'SAP- FACT'!$A:$AE,3,0)</f>
        <v>Boleta</v>
      </c>
      <c r="J971" s="31" t="str">
        <f>IF(VLOOKUP($A971,'SAP- FACT'!$A:$AE,15,0)=0,"PEN","USD")</f>
        <v>PEN</v>
      </c>
      <c r="K971" s="31" t="s">
        <v>8499</v>
      </c>
      <c r="L971" s="31">
        <v>1</v>
      </c>
      <c r="M971" s="33">
        <f>IF(J971="PEN",VLOOKUP($A971,'SAP- FACT'!$A:$AE,14,0),VLOOKUP($A971,'SAP- FACT'!$A:$AE,15,0))</f>
        <v>121.5</v>
      </c>
      <c r="N971" s="31" t="str">
        <f>IF(VLOOKUP($A971,'SAP- FACT'!$A:$AE,15,0)=0,"PEN","USD")</f>
        <v>PEN</v>
      </c>
      <c r="O971" s="31" t="str">
        <f>VLOOKUP($A971,'SAP- FACT'!$A:$AE,4,0)</f>
        <v>Falabella - CONTADO / CASH - PE 3360 FALABELLA No 2513240667 Basado en Entregas</v>
      </c>
    </row>
    <row r="972" spans="1:15" x14ac:dyDescent="0.2">
      <c r="A972" s="31">
        <f t="shared" si="15"/>
        <v>971</v>
      </c>
      <c r="B972" s="31" t="str">
        <f>VLOOKUP($A972,'SAP- FACT'!$A:$AE,12,0)</f>
        <v>Bernal X,Silvia X</v>
      </c>
      <c r="C972" s="31" t="str">
        <f>VLOOKUP($A972,'SAP- FACT'!$A:$AE,2,0)</f>
        <v>B010-00018298</v>
      </c>
      <c r="D972" s="31" t="str">
        <f>VLOOKUP($A972,'SAP- FACT'!$A:$AE,2,0)</f>
        <v>B010-00018298</v>
      </c>
      <c r="E972" s="32">
        <v>45566</v>
      </c>
      <c r="F972" s="32">
        <f>VLOOKUP($A972,'SAP- FACT'!$A:$AE,5,0)</f>
        <v>45378</v>
      </c>
      <c r="G972" s="32">
        <f>VLOOKUP($A972,'SAP- FACT'!$A:$AE,19,0)</f>
        <v>45378</v>
      </c>
      <c r="H972" s="31" t="s">
        <v>8512</v>
      </c>
      <c r="I972" s="31" t="str">
        <f>VLOOKUP($A972,'SAP- FACT'!$A:$AE,3,0)</f>
        <v>Boleta</v>
      </c>
      <c r="J972" s="31" t="str">
        <f>IF(VLOOKUP($A972,'SAP- FACT'!$A:$AE,15,0)=0,"PEN","USD")</f>
        <v>PEN</v>
      </c>
      <c r="K972" s="31" t="s">
        <v>8499</v>
      </c>
      <c r="L972" s="31">
        <v>1</v>
      </c>
      <c r="M972" s="33">
        <f>IF(J972="PEN",VLOOKUP($A972,'SAP- FACT'!$A:$AE,14,0),VLOOKUP($A972,'SAP- FACT'!$A:$AE,15,0))</f>
        <v>122.05</v>
      </c>
      <c r="N972" s="31" t="str">
        <f>IF(VLOOKUP($A972,'SAP- FACT'!$A:$AE,15,0)=0,"PEN","USD")</f>
        <v>PEN</v>
      </c>
      <c r="O972" s="31" t="str">
        <f>VLOOKUP($A972,'SAP- FACT'!$A:$AE,4,0)</f>
        <v>Ecom - CONTADO / CASH - PE 1464 TEL: 990999441 Basado en Pedidos de client</v>
      </c>
    </row>
    <row r="973" spans="1:15" x14ac:dyDescent="0.2">
      <c r="A973" s="31">
        <f t="shared" si="15"/>
        <v>972</v>
      </c>
      <c r="B973" s="31" t="str">
        <f>VLOOKUP($A973,'SAP- FACT'!$A:$AE,12,0)</f>
        <v>PEREZ QUISPE,EDDY RANDY</v>
      </c>
      <c r="C973" s="31" t="str">
        <f>VLOOKUP($A973,'SAP- FACT'!$A:$AE,2,0)</f>
        <v>B010-00018250</v>
      </c>
      <c r="D973" s="31" t="str">
        <f>VLOOKUP($A973,'SAP- FACT'!$A:$AE,2,0)</f>
        <v>B010-00018250</v>
      </c>
      <c r="E973" s="32">
        <v>45566</v>
      </c>
      <c r="F973" s="32">
        <f>VLOOKUP($A973,'SAP- FACT'!$A:$AE,5,0)</f>
        <v>45372</v>
      </c>
      <c r="G973" s="32">
        <f>VLOOKUP($A973,'SAP- FACT'!$A:$AE,19,0)</f>
        <v>45372</v>
      </c>
      <c r="H973" s="31" t="s">
        <v>8512</v>
      </c>
      <c r="I973" s="31" t="str">
        <f>VLOOKUP($A973,'SAP- FACT'!$A:$AE,3,0)</f>
        <v>Boleta</v>
      </c>
      <c r="J973" s="31" t="str">
        <f>IF(VLOOKUP($A973,'SAP- FACT'!$A:$AE,15,0)=0,"PEN","USD")</f>
        <v>PEN</v>
      </c>
      <c r="K973" s="31" t="s">
        <v>8499</v>
      </c>
      <c r="L973" s="31">
        <v>1</v>
      </c>
      <c r="M973" s="33">
        <f>IF(J973="PEN",VLOOKUP($A973,'SAP- FACT'!$A:$AE,14,0),VLOOKUP($A973,'SAP- FACT'!$A:$AE,15,0))</f>
        <v>122.4</v>
      </c>
      <c r="N973" s="31" t="str">
        <f>IF(VLOOKUP($A973,'SAP- FACT'!$A:$AE,15,0)=0,"PEN","USD")</f>
        <v>PEN</v>
      </c>
      <c r="O973" s="31" t="str">
        <f>VLOOKUP($A973,'SAP- FACT'!$A:$AE,4,0)</f>
        <v>Falabella - CONTADO / CASH - PE 1331 FALABELLA Basado en Entregas 09-0010-00059</v>
      </c>
    </row>
    <row r="974" spans="1:15" x14ac:dyDescent="0.2">
      <c r="A974" s="31">
        <f t="shared" si="15"/>
        <v>973</v>
      </c>
      <c r="B974" s="31" t="str">
        <f>VLOOKUP($A974,'SAP- FACT'!$A:$AE,12,0)</f>
        <v>PALOMINO ARTICA YESSENIA DE FATIMA</v>
      </c>
      <c r="C974" s="31" t="str">
        <f>VLOOKUP($A974,'SAP- FACT'!$A:$AE,2,0)</f>
        <v>B010-00018899</v>
      </c>
      <c r="D974" s="31" t="str">
        <f>VLOOKUP($A974,'SAP- FACT'!$A:$AE,2,0)</f>
        <v>B010-00018899</v>
      </c>
      <c r="E974" s="32">
        <v>45566</v>
      </c>
      <c r="F974" s="32">
        <f>VLOOKUP($A974,'SAP- FACT'!$A:$AE,5,0)</f>
        <v>45432</v>
      </c>
      <c r="G974" s="32">
        <f>VLOOKUP($A974,'SAP- FACT'!$A:$AE,19,0)</f>
        <v>45432</v>
      </c>
      <c r="H974" s="31" t="s">
        <v>8512</v>
      </c>
      <c r="I974" s="31" t="str">
        <f>VLOOKUP($A974,'SAP- FACT'!$A:$AE,3,0)</f>
        <v>Boleta</v>
      </c>
      <c r="J974" s="31" t="str">
        <f>IF(VLOOKUP($A974,'SAP- FACT'!$A:$AE,15,0)=0,"PEN","USD")</f>
        <v>PEN</v>
      </c>
      <c r="K974" s="31" t="s">
        <v>8499</v>
      </c>
      <c r="L974" s="31">
        <v>1</v>
      </c>
      <c r="M974" s="33">
        <f>IF(J974="PEN",VLOOKUP($A974,'SAP- FACT'!$A:$AE,14,0),VLOOKUP($A974,'SAP- FACT'!$A:$AE,15,0))</f>
        <v>122.41</v>
      </c>
      <c r="N974" s="31" t="str">
        <f>IF(VLOOKUP($A974,'SAP- FACT'!$A:$AE,15,0)=0,"PEN","USD")</f>
        <v>PEN</v>
      </c>
      <c r="O974" s="31" t="str">
        <f>VLOOKUP($A974,'SAP- FACT'!$A:$AE,4,0)</f>
        <v>Ripley - CONTADO / CASH - PE 2435 RIPLEY Basado en Entregas 09-0007-00000459</v>
      </c>
    </row>
    <row r="975" spans="1:15" x14ac:dyDescent="0.2">
      <c r="A975" s="31">
        <f t="shared" si="15"/>
        <v>974</v>
      </c>
      <c r="B975" s="31" t="str">
        <f>VLOOKUP($A975,'SAP- FACT'!$A:$AE,12,0)</f>
        <v>AYALA PINGO,ALDO JONATHAN</v>
      </c>
      <c r="C975" s="31" t="str">
        <f>VLOOKUP($A975,'SAP- FACT'!$A:$AE,2,0)</f>
        <v>B010-00019046</v>
      </c>
      <c r="D975" s="31" t="str">
        <f>VLOOKUP($A975,'SAP- FACT'!$A:$AE,2,0)</f>
        <v>B010-00019046</v>
      </c>
      <c r="E975" s="32">
        <v>45566</v>
      </c>
      <c r="F975" s="32">
        <f>VLOOKUP($A975,'SAP- FACT'!$A:$AE,5,0)</f>
        <v>45441</v>
      </c>
      <c r="G975" s="32">
        <f>VLOOKUP($A975,'SAP- FACT'!$A:$AE,19,0)</f>
        <v>45441</v>
      </c>
      <c r="H975" s="31" t="s">
        <v>8512</v>
      </c>
      <c r="I975" s="31" t="str">
        <f>VLOOKUP($A975,'SAP- FACT'!$A:$AE,3,0)</f>
        <v>Boleta</v>
      </c>
      <c r="J975" s="31" t="str">
        <f>IF(VLOOKUP($A975,'SAP- FACT'!$A:$AE,15,0)=0,"PEN","USD")</f>
        <v>PEN</v>
      </c>
      <c r="K975" s="31" t="s">
        <v>8499</v>
      </c>
      <c r="L975" s="31">
        <v>1</v>
      </c>
      <c r="M975" s="33">
        <f>IF(J975="PEN",VLOOKUP($A975,'SAP- FACT'!$A:$AE,14,0),VLOOKUP($A975,'SAP- FACT'!$A:$AE,15,0))</f>
        <v>122.5</v>
      </c>
      <c r="N975" s="31" t="str">
        <f>IF(VLOOKUP($A975,'SAP- FACT'!$A:$AE,15,0)=0,"PEN","USD")</f>
        <v>PEN</v>
      </c>
      <c r="O975" s="31" t="str">
        <f>VLOOKUP($A975,'SAP- FACT'!$A:$AE,4,0)</f>
        <v>Falabella - CONTADO / CASH - PE 2666 FALABELLA Basado en Entregas 09-0007-00000</v>
      </c>
    </row>
    <row r="976" spans="1:15" x14ac:dyDescent="0.2">
      <c r="A976" s="31">
        <f t="shared" si="15"/>
        <v>975</v>
      </c>
      <c r="B976" s="31" t="str">
        <f>VLOOKUP($A976,'SAP- FACT'!$A:$AE,12,0)</f>
        <v>SILVA ACUÑA,MARCE X</v>
      </c>
      <c r="C976" s="31" t="str">
        <f>VLOOKUP($A976,'SAP- FACT'!$A:$AE,2,0)</f>
        <v>B010-00017715</v>
      </c>
      <c r="D976" s="31" t="str">
        <f>VLOOKUP($A976,'SAP- FACT'!$A:$AE,2,0)</f>
        <v>B010-00017715</v>
      </c>
      <c r="E976" s="32">
        <v>45566</v>
      </c>
      <c r="F976" s="32">
        <f>VLOOKUP($A976,'SAP- FACT'!$A:$AE,5,0)</f>
        <v>45314</v>
      </c>
      <c r="G976" s="32">
        <f>VLOOKUP($A976,'SAP- FACT'!$A:$AE,19,0)</f>
        <v>45314</v>
      </c>
      <c r="H976" s="31" t="s">
        <v>8512</v>
      </c>
      <c r="I976" s="31" t="str">
        <f>VLOOKUP($A976,'SAP- FACT'!$A:$AE,3,0)</f>
        <v>Boleta</v>
      </c>
      <c r="J976" s="31" t="str">
        <f>IF(VLOOKUP($A976,'SAP- FACT'!$A:$AE,15,0)=0,"PEN","USD")</f>
        <v>PEN</v>
      </c>
      <c r="K976" s="31" t="s">
        <v>8499</v>
      </c>
      <c r="L976" s="31">
        <v>1</v>
      </c>
      <c r="M976" s="33">
        <f>IF(J976="PEN",VLOOKUP($A976,'SAP- FACT'!$A:$AE,14,0),VLOOKUP($A976,'SAP- FACT'!$A:$AE,15,0))</f>
        <v>123.3</v>
      </c>
      <c r="N976" s="31" t="str">
        <f>IF(VLOOKUP($A976,'SAP- FACT'!$A:$AE,15,0)=0,"PEN","USD")</f>
        <v>PEN</v>
      </c>
      <c r="O976" s="31" t="str">
        <f>VLOOKUP($A976,'SAP- FACT'!$A:$AE,4,0)</f>
        <v>Falabella - CONTADO / CASH - PE 0338 FALABELA Basado en Entregas 09-0010-000585</v>
      </c>
    </row>
    <row r="977" spans="1:15" x14ac:dyDescent="0.2">
      <c r="A977" s="31">
        <f t="shared" si="15"/>
        <v>976</v>
      </c>
      <c r="B977" s="31" t="str">
        <f>VLOOKUP($A977,'SAP- FACT'!$A:$AE,12,0)</f>
        <v>PUELLES SAMANIEGO,OLENKA ISABEL</v>
      </c>
      <c r="C977" s="31" t="str">
        <f>VLOOKUP($A977,'SAP- FACT'!$A:$AE,2,0)</f>
        <v>B010-00016819</v>
      </c>
      <c r="D977" s="31" t="str">
        <f>VLOOKUP($A977,'SAP- FACT'!$A:$AE,2,0)</f>
        <v>B010-00016819</v>
      </c>
      <c r="E977" s="32">
        <v>45566</v>
      </c>
      <c r="F977" s="32">
        <f>VLOOKUP($A977,'SAP- FACT'!$A:$AE,5,0)</f>
        <v>45257</v>
      </c>
      <c r="G977" s="32">
        <f>VLOOKUP($A977,'SAP- FACT'!$A:$AE,19,0)</f>
        <v>45257</v>
      </c>
      <c r="H977" s="31" t="s">
        <v>8512</v>
      </c>
      <c r="I977" s="31" t="str">
        <f>VLOOKUP($A977,'SAP- FACT'!$A:$AE,3,0)</f>
        <v>Boleta</v>
      </c>
      <c r="J977" s="31" t="str">
        <f>IF(VLOOKUP($A977,'SAP- FACT'!$A:$AE,15,0)=0,"PEN","USD")</f>
        <v>PEN</v>
      </c>
      <c r="K977" s="31" t="s">
        <v>8499</v>
      </c>
      <c r="L977" s="31">
        <v>1</v>
      </c>
      <c r="M977" s="33">
        <f>IF(J977="PEN",VLOOKUP($A977,'SAP- FACT'!$A:$AE,14,0),VLOOKUP($A977,'SAP- FACT'!$A:$AE,15,0))</f>
        <v>123.7</v>
      </c>
      <c r="N977" s="31" t="str">
        <f>IF(VLOOKUP($A977,'SAP- FACT'!$A:$AE,15,0)=0,"PEN","USD")</f>
        <v>PEN</v>
      </c>
      <c r="O977" s="31" t="str">
        <f>VLOOKUP($A977,'SAP- FACT'!$A:$AE,4,0)</f>
        <v>Falabella - CONTADO / CASH - PE 4951 FALABELLA Basado en Entregas 09-0010-00057</v>
      </c>
    </row>
    <row r="978" spans="1:15" x14ac:dyDescent="0.2">
      <c r="A978" s="31">
        <f t="shared" si="15"/>
        <v>977</v>
      </c>
      <c r="B978" s="31" t="str">
        <f>VLOOKUP($A978,'SAP- FACT'!$A:$AE,12,0)</f>
        <v>YEP LUCIA</v>
      </c>
      <c r="C978" s="31" t="str">
        <f>VLOOKUP($A978,'SAP- FACT'!$A:$AE,2,0)</f>
        <v>B010-00018274</v>
      </c>
      <c r="D978" s="31" t="str">
        <f>VLOOKUP($A978,'SAP- FACT'!$A:$AE,2,0)</f>
        <v>B010-00018274</v>
      </c>
      <c r="E978" s="32">
        <v>45566</v>
      </c>
      <c r="F978" s="32">
        <f>VLOOKUP($A978,'SAP- FACT'!$A:$AE,5,0)</f>
        <v>45376</v>
      </c>
      <c r="G978" s="32">
        <f>VLOOKUP($A978,'SAP- FACT'!$A:$AE,19,0)</f>
        <v>45376</v>
      </c>
      <c r="H978" s="31" t="s">
        <v>8512</v>
      </c>
      <c r="I978" s="31" t="str">
        <f>VLOOKUP($A978,'SAP- FACT'!$A:$AE,3,0)</f>
        <v>Boleta</v>
      </c>
      <c r="J978" s="31" t="str">
        <f>IF(VLOOKUP($A978,'SAP- FACT'!$A:$AE,15,0)=0,"PEN","USD")</f>
        <v>PEN</v>
      </c>
      <c r="K978" s="31" t="s">
        <v>8499</v>
      </c>
      <c r="L978" s="31">
        <v>1</v>
      </c>
      <c r="M978" s="33">
        <f>IF(J978="PEN",VLOOKUP($A978,'SAP- FACT'!$A:$AE,14,0),VLOOKUP($A978,'SAP- FACT'!$A:$AE,15,0))</f>
        <v>123.85</v>
      </c>
      <c r="N978" s="31" t="str">
        <f>IF(VLOOKUP($A978,'SAP- FACT'!$A:$AE,15,0)=0,"PEN","USD")</f>
        <v>PEN</v>
      </c>
      <c r="O978" s="31" t="str">
        <f>VLOOKUP($A978,'SAP- FACT'!$A:$AE,4,0)</f>
        <v>Ecom - CONTADO / CASH - PE 1369 TEL: 999244681 Basado en Pedidos de client</v>
      </c>
    </row>
    <row r="979" spans="1:15" x14ac:dyDescent="0.2">
      <c r="A979" s="31">
        <f t="shared" si="15"/>
        <v>978</v>
      </c>
      <c r="B979" s="31" t="str">
        <f>VLOOKUP($A979,'SAP- FACT'!$A:$AE,12,0)</f>
        <v>MERINO DE LA CRUZ KATTIA DESIRED</v>
      </c>
      <c r="C979" s="31" t="str">
        <f>VLOOKUP($A979,'SAP- FACT'!$A:$AE,2,0)</f>
        <v>F010-00025528</v>
      </c>
      <c r="D979" s="31" t="str">
        <f>VLOOKUP($A979,'SAP- FACT'!$A:$AE,2,0)</f>
        <v>F010-00025528</v>
      </c>
      <c r="E979" s="32">
        <v>45566</v>
      </c>
      <c r="F979" s="32">
        <f>VLOOKUP($A979,'SAP- FACT'!$A:$AE,5,0)</f>
        <v>45509</v>
      </c>
      <c r="G979" s="32">
        <f>VLOOKUP($A979,'SAP- FACT'!$A:$AE,19,0)</f>
        <v>45509</v>
      </c>
      <c r="H979" s="31" t="s">
        <v>8512</v>
      </c>
      <c r="I979" s="31" t="str">
        <f>VLOOKUP($A979,'SAP- FACT'!$A:$AE,3,0)</f>
        <v>Factura</v>
      </c>
      <c r="J979" s="31" t="str">
        <f>IF(VLOOKUP($A979,'SAP- FACT'!$A:$AE,15,0)=0,"PEN","USD")</f>
        <v>PEN</v>
      </c>
      <c r="K979" s="31" t="s">
        <v>8499</v>
      </c>
      <c r="L979" s="31">
        <v>1</v>
      </c>
      <c r="M979" s="33">
        <f>IF(J979="PEN",VLOOKUP($A979,'SAP- FACT'!$A:$AE,14,0),VLOOKUP($A979,'SAP- FACT'!$A:$AE,15,0))</f>
        <v>123.86</v>
      </c>
      <c r="N979" s="31" t="str">
        <f>IF(VLOOKUP($A979,'SAP- FACT'!$A:$AE,15,0)=0,"PEN","USD")</f>
        <v>PEN</v>
      </c>
      <c r="O979" s="31" t="str">
        <f>VLOOKUP($A979,'SAP- FACT'!$A:$AE,4,0)</f>
        <v>Ecom - CONTADO / CASH - Facturas clientes - C10703120810</v>
      </c>
    </row>
    <row r="980" spans="1:15" x14ac:dyDescent="0.2">
      <c r="A980" s="31">
        <f t="shared" si="15"/>
        <v>979</v>
      </c>
      <c r="B980" s="31" t="str">
        <f>VLOOKUP($A980,'SAP- FACT'!$A:$AE,12,0)</f>
        <v>LINARES RODRIGUEZ,GABRIELA MARILU</v>
      </c>
      <c r="C980" s="31" t="str">
        <f>VLOOKUP($A980,'SAP- FACT'!$A:$AE,2,0)</f>
        <v>B010-00017543</v>
      </c>
      <c r="D980" s="31" t="str">
        <f>VLOOKUP($A980,'SAP- FACT'!$A:$AE,2,0)</f>
        <v>B010-00017543</v>
      </c>
      <c r="E980" s="32">
        <v>45566</v>
      </c>
      <c r="F980" s="32">
        <f>VLOOKUP($A980,'SAP- FACT'!$A:$AE,5,0)</f>
        <v>45294</v>
      </c>
      <c r="G980" s="32">
        <f>VLOOKUP($A980,'SAP- FACT'!$A:$AE,19,0)</f>
        <v>45294</v>
      </c>
      <c r="H980" s="31" t="s">
        <v>8512</v>
      </c>
      <c r="I980" s="31" t="str">
        <f>VLOOKUP($A980,'SAP- FACT'!$A:$AE,3,0)</f>
        <v>Boleta</v>
      </c>
      <c r="J980" s="31" t="str">
        <f>IF(VLOOKUP($A980,'SAP- FACT'!$A:$AE,15,0)=0,"PEN","USD")</f>
        <v>PEN</v>
      </c>
      <c r="K980" s="31" t="s">
        <v>8499</v>
      </c>
      <c r="L980" s="31">
        <v>1</v>
      </c>
      <c r="M980" s="33">
        <f>IF(J980="PEN",VLOOKUP($A980,'SAP- FACT'!$A:$AE,14,0),VLOOKUP($A980,'SAP- FACT'!$A:$AE,15,0))</f>
        <v>123.99</v>
      </c>
      <c r="N980" s="31" t="str">
        <f>IF(VLOOKUP($A980,'SAP- FACT'!$A:$AE,15,0)=0,"PEN","USD")</f>
        <v>PEN</v>
      </c>
      <c r="O980" s="31" t="str">
        <f>VLOOKUP($A980,'SAP- FACT'!$A:$AE,4,0)</f>
        <v>Falabella - CONTADO / CASH - PE 0011 FALABELLA Basado en Entregas 09-0010-00058</v>
      </c>
    </row>
    <row r="981" spans="1:15" x14ac:dyDescent="0.2">
      <c r="A981" s="31">
        <f t="shared" si="15"/>
        <v>980</v>
      </c>
      <c r="B981" s="31" t="str">
        <f>VLOOKUP($A981,'SAP- FACT'!$A:$AE,12,0)</f>
        <v>MONDRAGON DOMINGUEZ,PERCI</v>
      </c>
      <c r="C981" s="31" t="str">
        <f>VLOOKUP($A981,'SAP- FACT'!$A:$AE,2,0)</f>
        <v>B010-00019403</v>
      </c>
      <c r="D981" s="31" t="str">
        <f>VLOOKUP($A981,'SAP- FACT'!$A:$AE,2,0)</f>
        <v>B010-00019403</v>
      </c>
      <c r="E981" s="32">
        <v>45566</v>
      </c>
      <c r="F981" s="32">
        <f>VLOOKUP($A981,'SAP- FACT'!$A:$AE,5,0)</f>
        <v>45475</v>
      </c>
      <c r="G981" s="32">
        <f>VLOOKUP($A981,'SAP- FACT'!$A:$AE,19,0)</f>
        <v>45505</v>
      </c>
      <c r="H981" s="31" t="s">
        <v>8512</v>
      </c>
      <c r="I981" s="31" t="str">
        <f>VLOOKUP($A981,'SAP- FACT'!$A:$AE,3,0)</f>
        <v>Boleta</v>
      </c>
      <c r="J981" s="31" t="str">
        <f>IF(VLOOKUP($A981,'SAP- FACT'!$A:$AE,15,0)=0,"PEN","USD")</f>
        <v>PEN</v>
      </c>
      <c r="K981" s="31" t="s">
        <v>8499</v>
      </c>
      <c r="L981" s="31">
        <v>1</v>
      </c>
      <c r="M981" s="33">
        <f>IF(J981="PEN",VLOOKUP($A981,'SAP- FACT'!$A:$AE,14,0),VLOOKUP($A981,'SAP- FACT'!$A:$AE,15,0))</f>
        <v>124.8</v>
      </c>
      <c r="N981" s="31" t="str">
        <f>IF(VLOOKUP($A981,'SAP- FACT'!$A:$AE,15,0)=0,"PEN","USD")</f>
        <v>PEN</v>
      </c>
      <c r="O981" s="31" t="str">
        <f>VLOOKUP($A981,'SAP- FACT'!$A:$AE,4,0)</f>
        <v>Nacional - CREDITO 30 DIAS / CREDIT 30 DAYS - PE 3235 Basado en Entregas 09-0007-00001200.</v>
      </c>
    </row>
    <row r="982" spans="1:15" x14ac:dyDescent="0.2">
      <c r="A982" s="31">
        <f t="shared" si="15"/>
        <v>981</v>
      </c>
      <c r="B982" s="31" t="str">
        <f>VLOOKUP($A982,'SAP- FACT'!$A:$AE,12,0)</f>
        <v>NUÑEZ ESPINOZA,JOSE ELIAS</v>
      </c>
      <c r="C982" s="31" t="str">
        <f>VLOOKUP($A982,'SAP- FACT'!$A:$AE,2,0)</f>
        <v>B010-00020475</v>
      </c>
      <c r="D982" s="31" t="str">
        <f>VLOOKUP($A982,'SAP- FACT'!$A:$AE,2,0)</f>
        <v>B010-00020475</v>
      </c>
      <c r="E982" s="32">
        <v>45566</v>
      </c>
      <c r="F982" s="32">
        <f>VLOOKUP($A982,'SAP- FACT'!$A:$AE,5,0)</f>
        <v>45558</v>
      </c>
      <c r="G982" s="32">
        <f>VLOOKUP($A982,'SAP- FACT'!$A:$AE,19,0)</f>
        <v>45558</v>
      </c>
      <c r="H982" s="31" t="s">
        <v>8512</v>
      </c>
      <c r="I982" s="31" t="str">
        <f>VLOOKUP($A982,'SAP- FACT'!$A:$AE,3,0)</f>
        <v>Boleta</v>
      </c>
      <c r="J982" s="31" t="str">
        <f>IF(VLOOKUP($A982,'SAP- FACT'!$A:$AE,15,0)=0,"PEN","USD")</f>
        <v>PEN</v>
      </c>
      <c r="K982" s="31" t="s">
        <v>8499</v>
      </c>
      <c r="L982" s="31">
        <v>1</v>
      </c>
      <c r="M982" s="33">
        <f>IF(J982="PEN",VLOOKUP($A982,'SAP- FACT'!$A:$AE,14,0),VLOOKUP($A982,'SAP- FACT'!$A:$AE,15,0))</f>
        <v>124.8</v>
      </c>
      <c r="N982" s="31" t="str">
        <f>IF(VLOOKUP($A982,'SAP- FACT'!$A:$AE,15,0)=0,"PEN","USD")</f>
        <v>PEN</v>
      </c>
      <c r="O982" s="31" t="str">
        <f>VLOOKUP($A982,'SAP- FACT'!$A:$AE,4,0)</f>
        <v>Plaza Vea - Intercorp - CONTADO / CASH - PE 4963 PLAZA VEA v13441648plzv-01 Basado en Entre</v>
      </c>
    </row>
    <row r="983" spans="1:15" x14ac:dyDescent="0.2">
      <c r="A983" s="31">
        <f t="shared" si="15"/>
        <v>982</v>
      </c>
      <c r="B983" s="31" t="str">
        <f>VLOOKUP($A983,'SAP- FACT'!$A:$AE,12,0)</f>
        <v>LENGUA SALCINE,FABRIZIO SEBASTIAN</v>
      </c>
      <c r="C983" s="31" t="str">
        <f>VLOOKUP($A983,'SAP- FACT'!$A:$AE,2,0)</f>
        <v>B010-00020177</v>
      </c>
      <c r="D983" s="31" t="str">
        <f>VLOOKUP($A983,'SAP- FACT'!$A:$AE,2,0)</f>
        <v>B010-00020177</v>
      </c>
      <c r="E983" s="32">
        <v>45566</v>
      </c>
      <c r="F983" s="32">
        <f>VLOOKUP($A983,'SAP- FACT'!$A:$AE,5,0)</f>
        <v>45530</v>
      </c>
      <c r="G983" s="32">
        <f>VLOOKUP($A983,'SAP- FACT'!$A:$AE,19,0)</f>
        <v>45530</v>
      </c>
      <c r="H983" s="31" t="s">
        <v>8512</v>
      </c>
      <c r="I983" s="31" t="str">
        <f>VLOOKUP($A983,'SAP- FACT'!$A:$AE,3,0)</f>
        <v>Boleta</v>
      </c>
      <c r="J983" s="31" t="str">
        <f>IF(VLOOKUP($A983,'SAP- FACT'!$A:$AE,15,0)=0,"PEN","USD")</f>
        <v>PEN</v>
      </c>
      <c r="K983" s="31" t="s">
        <v>8499</v>
      </c>
      <c r="L983" s="31">
        <v>1</v>
      </c>
      <c r="M983" s="33">
        <f>IF(J983="PEN",VLOOKUP($A983,'SAP- FACT'!$A:$AE,14,0),VLOOKUP($A983,'SAP- FACT'!$A:$AE,15,0))</f>
        <v>125</v>
      </c>
      <c r="N983" s="31" t="str">
        <f>IF(VLOOKUP($A983,'SAP- FACT'!$A:$AE,15,0)=0,"PEN","USD")</f>
        <v>PEN</v>
      </c>
      <c r="O983" s="31" t="str">
        <f>VLOOKUP($A983,'SAP- FACT'!$A:$AE,4,0)</f>
        <v>Falabella - CONTADO / CASH - PE 4413 FALABELLA No 2559052997 Basado en Entregas</v>
      </c>
    </row>
    <row r="984" spans="1:15" x14ac:dyDescent="0.2">
      <c r="A984" s="31">
        <f t="shared" si="15"/>
        <v>983</v>
      </c>
      <c r="B984" s="31" t="str">
        <f>VLOOKUP($A984,'SAP- FACT'!$A:$AE,12,0)</f>
        <v>VARES MUÑOZ,CARLA TEREZA</v>
      </c>
      <c r="C984" s="31" t="str">
        <f>VLOOKUP($A984,'SAP- FACT'!$A:$AE,2,0)</f>
        <v>B010-00019693</v>
      </c>
      <c r="D984" s="31" t="str">
        <f>VLOOKUP($A984,'SAP- FACT'!$A:$AE,2,0)</f>
        <v>B010-00019693</v>
      </c>
      <c r="E984" s="32">
        <v>45566</v>
      </c>
      <c r="F984" s="32">
        <f>VLOOKUP($A984,'SAP- FACT'!$A:$AE,5,0)</f>
        <v>45504</v>
      </c>
      <c r="G984" s="32">
        <f>VLOOKUP($A984,'SAP- FACT'!$A:$AE,19,0)</f>
        <v>45504</v>
      </c>
      <c r="H984" s="31" t="s">
        <v>8512</v>
      </c>
      <c r="I984" s="31" t="str">
        <f>VLOOKUP($A984,'SAP- FACT'!$A:$AE,3,0)</f>
        <v>Boleta</v>
      </c>
      <c r="J984" s="31" t="str">
        <f>IF(VLOOKUP($A984,'SAP- FACT'!$A:$AE,15,0)=0,"PEN","USD")</f>
        <v>PEN</v>
      </c>
      <c r="K984" s="31" t="s">
        <v>8499</v>
      </c>
      <c r="L984" s="31">
        <v>1</v>
      </c>
      <c r="M984" s="33">
        <f>IF(J984="PEN",VLOOKUP($A984,'SAP- FACT'!$A:$AE,14,0),VLOOKUP($A984,'SAP- FACT'!$A:$AE,15,0))</f>
        <v>125</v>
      </c>
      <c r="N984" s="31" t="str">
        <f>IF(VLOOKUP($A984,'SAP- FACT'!$A:$AE,15,0)=0,"PEN","USD")</f>
        <v>PEN</v>
      </c>
      <c r="O984" s="31" t="str">
        <f>VLOOKUP($A984,'SAP- FACT'!$A:$AE,4,0)</f>
        <v>Falabella - CONTADO / CASH - PE 3770 FALABELLA No 2535640134 Basado en Entregas</v>
      </c>
    </row>
    <row r="985" spans="1:15" x14ac:dyDescent="0.2">
      <c r="A985" s="31">
        <f t="shared" si="15"/>
        <v>984</v>
      </c>
      <c r="B985" s="31" t="str">
        <f>VLOOKUP($A985,'SAP- FACT'!$A:$AE,12,0)</f>
        <v>BARRASA DEMIAN,ALEXIS AMARU</v>
      </c>
      <c r="C985" s="31" t="str">
        <f>VLOOKUP($A985,'SAP- FACT'!$A:$AE,2,0)</f>
        <v>B010-00017575</v>
      </c>
      <c r="D985" s="31" t="str">
        <f>VLOOKUP($A985,'SAP- FACT'!$A:$AE,2,0)</f>
        <v>B010-00017575</v>
      </c>
      <c r="E985" s="32">
        <v>45566</v>
      </c>
      <c r="F985" s="32">
        <f>VLOOKUP($A985,'SAP- FACT'!$A:$AE,5,0)</f>
        <v>45299</v>
      </c>
      <c r="G985" s="32">
        <f>VLOOKUP($A985,'SAP- FACT'!$A:$AE,19,0)</f>
        <v>45299</v>
      </c>
      <c r="H985" s="31" t="s">
        <v>8512</v>
      </c>
      <c r="I985" s="31" t="str">
        <f>VLOOKUP($A985,'SAP- FACT'!$A:$AE,3,0)</f>
        <v>Boleta</v>
      </c>
      <c r="J985" s="31" t="str">
        <f>IF(VLOOKUP($A985,'SAP- FACT'!$A:$AE,15,0)=0,"PEN","USD")</f>
        <v>PEN</v>
      </c>
      <c r="K985" s="31" t="s">
        <v>8499</v>
      </c>
      <c r="L985" s="31">
        <v>1</v>
      </c>
      <c r="M985" s="33">
        <f>IF(J985="PEN",VLOOKUP($A985,'SAP- FACT'!$A:$AE,14,0),VLOOKUP($A985,'SAP- FACT'!$A:$AE,15,0))</f>
        <v>125.39</v>
      </c>
      <c r="N985" s="31" t="str">
        <f>IF(VLOOKUP($A985,'SAP- FACT'!$A:$AE,15,0)=0,"PEN","USD")</f>
        <v>PEN</v>
      </c>
      <c r="O985" s="31" t="str">
        <f>VLOOKUP($A985,'SAP- FACT'!$A:$AE,4,0)</f>
        <v>Plaza Vea - Intercorp - CONTADO / CASH - PE 0058 PLAZA VEA Basado en Entregas 09-0010-00058</v>
      </c>
    </row>
    <row r="986" spans="1:15" x14ac:dyDescent="0.2">
      <c r="A986" s="31">
        <f t="shared" si="15"/>
        <v>985</v>
      </c>
      <c r="B986" s="31" t="str">
        <f>VLOOKUP($A986,'SAP- FACT'!$A:$AE,12,0)</f>
        <v>BARCENA BRAGA,KATTYA ADELAIDA</v>
      </c>
      <c r="C986" s="31" t="str">
        <f>VLOOKUP($A986,'SAP- FACT'!$A:$AE,2,0)</f>
        <v>B010-00019676</v>
      </c>
      <c r="D986" s="31" t="str">
        <f>VLOOKUP($A986,'SAP- FACT'!$A:$AE,2,0)</f>
        <v>B010-00019676</v>
      </c>
      <c r="E986" s="32">
        <v>45566</v>
      </c>
      <c r="F986" s="32">
        <f>VLOOKUP($A986,'SAP- FACT'!$A:$AE,5,0)</f>
        <v>45498</v>
      </c>
      <c r="G986" s="32">
        <f>VLOOKUP($A986,'SAP- FACT'!$A:$AE,19,0)</f>
        <v>45528</v>
      </c>
      <c r="H986" s="31" t="s">
        <v>8512</v>
      </c>
      <c r="I986" s="31" t="str">
        <f>VLOOKUP($A986,'SAP- FACT'!$A:$AE,3,0)</f>
        <v>Boleta</v>
      </c>
      <c r="J986" s="31" t="str">
        <f>IF(VLOOKUP($A986,'SAP- FACT'!$A:$AE,15,0)=0,"PEN","USD")</f>
        <v>PEN</v>
      </c>
      <c r="K986" s="31" t="s">
        <v>8499</v>
      </c>
      <c r="L986" s="31">
        <v>1</v>
      </c>
      <c r="M986" s="33">
        <f>IF(J986="PEN",VLOOKUP($A986,'SAP- FACT'!$A:$AE,14,0),VLOOKUP($A986,'SAP- FACT'!$A:$AE,15,0))</f>
        <v>126.56</v>
      </c>
      <c r="N986" s="31" t="str">
        <f>IF(VLOOKUP($A986,'SAP- FACT'!$A:$AE,15,0)=0,"PEN","USD")</f>
        <v>PEN</v>
      </c>
      <c r="O986" s="31" t="str">
        <f>VLOOKUP($A986,'SAP- FACT'!$A:$AE,4,0)</f>
        <v>Nacional - CREDITO 30 DIAS / CREDIT 30 DAYS - PE 3721 Basado en Entregas 09-T010-00000400.</v>
      </c>
    </row>
    <row r="987" spans="1:15" x14ac:dyDescent="0.2">
      <c r="A987" s="31">
        <f t="shared" si="15"/>
        <v>986</v>
      </c>
      <c r="B987" s="31" t="str">
        <f>VLOOKUP($A987,'SAP- FACT'!$A:$AE,12,0)</f>
        <v>SORIA PILAR</v>
      </c>
      <c r="C987" s="31" t="str">
        <f>VLOOKUP($A987,'SAP- FACT'!$A:$AE,2,0)</f>
        <v>B010-00018482</v>
      </c>
      <c r="D987" s="31" t="str">
        <f>VLOOKUP($A987,'SAP- FACT'!$A:$AE,2,0)</f>
        <v>B010-00018482</v>
      </c>
      <c r="E987" s="32">
        <v>45566</v>
      </c>
      <c r="F987" s="32">
        <f>VLOOKUP($A987,'SAP- FACT'!$A:$AE,5,0)</f>
        <v>45397</v>
      </c>
      <c r="G987" s="32">
        <f>VLOOKUP($A987,'SAP- FACT'!$A:$AE,19,0)</f>
        <v>45397</v>
      </c>
      <c r="H987" s="31" t="s">
        <v>8512</v>
      </c>
      <c r="I987" s="31" t="str">
        <f>VLOOKUP($A987,'SAP- FACT'!$A:$AE,3,0)</f>
        <v>Boleta</v>
      </c>
      <c r="J987" s="31" t="str">
        <f>IF(VLOOKUP($A987,'SAP- FACT'!$A:$AE,15,0)=0,"PEN","USD")</f>
        <v>PEN</v>
      </c>
      <c r="K987" s="31" t="s">
        <v>8499</v>
      </c>
      <c r="L987" s="31">
        <v>1</v>
      </c>
      <c r="M987" s="33">
        <f>IF(J987="PEN",VLOOKUP($A987,'SAP- FACT'!$A:$AE,14,0),VLOOKUP($A987,'SAP- FACT'!$A:$AE,15,0))</f>
        <v>126.56</v>
      </c>
      <c r="N987" s="31" t="str">
        <f>IF(VLOOKUP($A987,'SAP- FACT'!$A:$AE,15,0)=0,"PEN","USD")</f>
        <v>PEN</v>
      </c>
      <c r="O987" s="31" t="str">
        <f>VLOOKUP($A987,'SAP- FACT'!$A:$AE,4,0)</f>
        <v>Ecom - CONTADO / CASH - PE 1694 TEL: 985074551 Basado en Pedidos de client</v>
      </c>
    </row>
    <row r="988" spans="1:15" x14ac:dyDescent="0.2">
      <c r="A988" s="31">
        <f t="shared" si="15"/>
        <v>987</v>
      </c>
      <c r="B988" s="31" t="str">
        <f>VLOOKUP($A988,'SAP- FACT'!$A:$AE,12,0)</f>
        <v>MARROQUIN CABEZUDO,RAUL RAFAEL</v>
      </c>
      <c r="C988" s="31" t="str">
        <f>VLOOKUP($A988,'SAP- FACT'!$A:$AE,2,0)</f>
        <v>B010-00019376</v>
      </c>
      <c r="D988" s="31" t="str">
        <f>VLOOKUP($A988,'SAP- FACT'!$A:$AE,2,0)</f>
        <v>B010-00019376</v>
      </c>
      <c r="E988" s="32">
        <v>45566</v>
      </c>
      <c r="F988" s="32">
        <f>VLOOKUP($A988,'SAP- FACT'!$A:$AE,5,0)</f>
        <v>45471</v>
      </c>
      <c r="G988" s="32">
        <f>VLOOKUP($A988,'SAP- FACT'!$A:$AE,19,0)</f>
        <v>45501</v>
      </c>
      <c r="H988" s="31" t="s">
        <v>8512</v>
      </c>
      <c r="I988" s="31" t="str">
        <f>VLOOKUP($A988,'SAP- FACT'!$A:$AE,3,0)</f>
        <v>Boleta</v>
      </c>
      <c r="J988" s="31" t="str">
        <f>IF(VLOOKUP($A988,'SAP- FACT'!$A:$AE,15,0)=0,"PEN","USD")</f>
        <v>PEN</v>
      </c>
      <c r="K988" s="31" t="s">
        <v>8499</v>
      </c>
      <c r="L988" s="31">
        <v>1</v>
      </c>
      <c r="M988" s="33">
        <f>IF(J988="PEN",VLOOKUP($A988,'SAP- FACT'!$A:$AE,14,0),VLOOKUP($A988,'SAP- FACT'!$A:$AE,15,0))</f>
        <v>126.56</v>
      </c>
      <c r="N988" s="31" t="str">
        <f>IF(VLOOKUP($A988,'SAP- FACT'!$A:$AE,15,0)=0,"PEN","USD")</f>
        <v>PEN</v>
      </c>
      <c r="O988" s="31" t="str">
        <f>VLOOKUP($A988,'SAP- FACT'!$A:$AE,4,0)</f>
        <v>Nacional - CREDITO 30 DIAS / CREDIT 30 DAYS - PE 3163 Basado en Entregas 09-0007-00001161.</v>
      </c>
    </row>
    <row r="989" spans="1:15" x14ac:dyDescent="0.2">
      <c r="A989" s="31">
        <f t="shared" si="15"/>
        <v>988</v>
      </c>
      <c r="B989" s="31" t="str">
        <f>VLOOKUP($A989,'SAP- FACT'!$A:$AE,12,0)</f>
        <v>GUERRA SOTO,KAREN DALILA</v>
      </c>
      <c r="C989" s="31" t="str">
        <f>VLOOKUP($A989,'SAP- FACT'!$A:$AE,2,0)</f>
        <v>B010-00019635</v>
      </c>
      <c r="D989" s="31" t="str">
        <f>VLOOKUP($A989,'SAP- FACT'!$A:$AE,2,0)</f>
        <v>B010-00019635</v>
      </c>
      <c r="E989" s="32">
        <v>45566</v>
      </c>
      <c r="F989" s="32">
        <f>VLOOKUP($A989,'SAP- FACT'!$A:$AE,5,0)</f>
        <v>45495</v>
      </c>
      <c r="G989" s="32">
        <f>VLOOKUP($A989,'SAP- FACT'!$A:$AE,19,0)</f>
        <v>45525</v>
      </c>
      <c r="H989" s="31" t="s">
        <v>8512</v>
      </c>
      <c r="I989" s="31" t="str">
        <f>VLOOKUP($A989,'SAP- FACT'!$A:$AE,3,0)</f>
        <v>Boleta</v>
      </c>
      <c r="J989" s="31" t="str">
        <f>IF(VLOOKUP($A989,'SAP- FACT'!$A:$AE,15,0)=0,"PEN","USD")</f>
        <v>PEN</v>
      </c>
      <c r="K989" s="31" t="s">
        <v>8499</v>
      </c>
      <c r="L989" s="31">
        <v>1</v>
      </c>
      <c r="M989" s="33">
        <f>IF(J989="PEN",VLOOKUP($A989,'SAP- FACT'!$A:$AE,14,0),VLOOKUP($A989,'SAP- FACT'!$A:$AE,15,0))</f>
        <v>126.56</v>
      </c>
      <c r="N989" s="31" t="str">
        <f>IF(VLOOKUP($A989,'SAP- FACT'!$A:$AE,15,0)=0,"PEN","USD")</f>
        <v>PEN</v>
      </c>
      <c r="O989" s="31" t="str">
        <f>VLOOKUP($A989,'SAP- FACT'!$A:$AE,4,0)</f>
        <v>Nacional - CREDITO 30 DIAS / CREDIT 30 DAYS - PE 3649 Basado en Entregas 09-T010-00000337.</v>
      </c>
    </row>
    <row r="990" spans="1:15" x14ac:dyDescent="0.2">
      <c r="A990" s="31">
        <f t="shared" si="15"/>
        <v>989</v>
      </c>
      <c r="B990" s="31" t="str">
        <f>VLOOKUP($A990,'SAP- FACT'!$A:$AE,12,0)</f>
        <v>ENDERS ZAMORA,NORKA CECILIA</v>
      </c>
      <c r="C990" s="31" t="str">
        <f>VLOOKUP($A990,'SAP- FACT'!$A:$AE,2,0)</f>
        <v>B010-00019019</v>
      </c>
      <c r="D990" s="31" t="str">
        <f>VLOOKUP($A990,'SAP- FACT'!$A:$AE,2,0)</f>
        <v>B010-00019019</v>
      </c>
      <c r="E990" s="32">
        <v>45566</v>
      </c>
      <c r="F990" s="32">
        <f>VLOOKUP($A990,'SAP- FACT'!$A:$AE,5,0)</f>
        <v>45440</v>
      </c>
      <c r="G990" s="32">
        <f>VLOOKUP($A990,'SAP- FACT'!$A:$AE,19,0)</f>
        <v>45440</v>
      </c>
      <c r="H990" s="31" t="s">
        <v>8512</v>
      </c>
      <c r="I990" s="31" t="str">
        <f>VLOOKUP($A990,'SAP- FACT'!$A:$AE,3,0)</f>
        <v>Boleta</v>
      </c>
      <c r="J990" s="31" t="str">
        <f>IF(VLOOKUP($A990,'SAP- FACT'!$A:$AE,15,0)=0,"PEN","USD")</f>
        <v>PEN</v>
      </c>
      <c r="K990" s="31" t="s">
        <v>8499</v>
      </c>
      <c r="L990" s="31">
        <v>1</v>
      </c>
      <c r="M990" s="33">
        <f>IF(J990="PEN",VLOOKUP($A990,'SAP- FACT'!$A:$AE,14,0),VLOOKUP($A990,'SAP- FACT'!$A:$AE,15,0))</f>
        <v>126.9</v>
      </c>
      <c r="N990" s="31" t="str">
        <f>IF(VLOOKUP($A990,'SAP- FACT'!$A:$AE,15,0)=0,"PEN","USD")</f>
        <v>PEN</v>
      </c>
      <c r="O990" s="31" t="str">
        <f>VLOOKUP($A990,'SAP- FACT'!$A:$AE,4,0)</f>
        <v>Falabella - CONTADO / CASH - PE 2581 FALABELLA Basado en Entregas 09-0007-00000</v>
      </c>
    </row>
    <row r="991" spans="1:15" x14ac:dyDescent="0.2">
      <c r="A991" s="31">
        <f t="shared" si="15"/>
        <v>990</v>
      </c>
      <c r="B991" s="31" t="str">
        <f>VLOOKUP($A991,'SAP- FACT'!$A:$AE,12,0)</f>
        <v>REINOSO GIOVANNA</v>
      </c>
      <c r="C991" s="31" t="str">
        <f>VLOOKUP($A991,'SAP- FACT'!$A:$AE,2,0)</f>
        <v>B010-00018277</v>
      </c>
      <c r="D991" s="31" t="str">
        <f>VLOOKUP($A991,'SAP- FACT'!$A:$AE,2,0)</f>
        <v>B010-00018277</v>
      </c>
      <c r="E991" s="32">
        <v>45566</v>
      </c>
      <c r="F991" s="32">
        <f>VLOOKUP($A991,'SAP- FACT'!$A:$AE,5,0)</f>
        <v>45376</v>
      </c>
      <c r="G991" s="32">
        <f>VLOOKUP($A991,'SAP- FACT'!$A:$AE,19,0)</f>
        <v>45376</v>
      </c>
      <c r="H991" s="31" t="s">
        <v>8512</v>
      </c>
      <c r="I991" s="31" t="str">
        <f>VLOOKUP($A991,'SAP- FACT'!$A:$AE,3,0)</f>
        <v>Boleta</v>
      </c>
      <c r="J991" s="31" t="str">
        <f>IF(VLOOKUP($A991,'SAP- FACT'!$A:$AE,15,0)=0,"PEN","USD")</f>
        <v>PEN</v>
      </c>
      <c r="K991" s="31" t="s">
        <v>8499</v>
      </c>
      <c r="L991" s="31">
        <v>1</v>
      </c>
      <c r="M991" s="33">
        <f>IF(J991="PEN",VLOOKUP($A991,'SAP- FACT'!$A:$AE,14,0),VLOOKUP($A991,'SAP- FACT'!$A:$AE,15,0))</f>
        <v>126.9</v>
      </c>
      <c r="N991" s="31" t="str">
        <f>IF(VLOOKUP($A991,'SAP- FACT'!$A:$AE,15,0)=0,"PEN","USD")</f>
        <v>PEN</v>
      </c>
      <c r="O991" s="31" t="str">
        <f>VLOOKUP($A991,'SAP- FACT'!$A:$AE,4,0)</f>
        <v>Venta Asistida - CONTADO / CASH - PE 1383 TEL: 987422663 Basado en Entregas 09-0010-</v>
      </c>
    </row>
    <row r="992" spans="1:15" x14ac:dyDescent="0.2">
      <c r="A992" s="31">
        <f t="shared" si="15"/>
        <v>991</v>
      </c>
      <c r="B992" s="31" t="str">
        <f>VLOOKUP($A992,'SAP- FACT'!$A:$AE,12,0)</f>
        <v>ROJAS MOGOLLON,ROSA ALBANIA</v>
      </c>
      <c r="C992" s="31" t="str">
        <f>VLOOKUP($A992,'SAP- FACT'!$A:$AE,2,0)</f>
        <v>B010-00018370</v>
      </c>
      <c r="D992" s="31" t="str">
        <f>VLOOKUP($A992,'SAP- FACT'!$A:$AE,2,0)</f>
        <v>B010-00018370</v>
      </c>
      <c r="E992" s="32">
        <v>45566</v>
      </c>
      <c r="F992" s="32">
        <f>VLOOKUP($A992,'SAP- FACT'!$A:$AE,5,0)</f>
        <v>45384</v>
      </c>
      <c r="G992" s="32">
        <f>VLOOKUP($A992,'SAP- FACT'!$A:$AE,19,0)</f>
        <v>45384</v>
      </c>
      <c r="H992" s="31" t="s">
        <v>8512</v>
      </c>
      <c r="I992" s="31" t="str">
        <f>VLOOKUP($A992,'SAP- FACT'!$A:$AE,3,0)</f>
        <v>Boleta</v>
      </c>
      <c r="J992" s="31" t="str">
        <f>IF(VLOOKUP($A992,'SAP- FACT'!$A:$AE,15,0)=0,"PEN","USD")</f>
        <v>PEN</v>
      </c>
      <c r="K992" s="31" t="s">
        <v>8499</v>
      </c>
      <c r="L992" s="31">
        <v>1</v>
      </c>
      <c r="M992" s="33">
        <f>IF(J992="PEN",VLOOKUP($A992,'SAP- FACT'!$A:$AE,14,0),VLOOKUP($A992,'SAP- FACT'!$A:$AE,15,0))</f>
        <v>127.1</v>
      </c>
      <c r="N992" s="31" t="str">
        <f>IF(VLOOKUP($A992,'SAP- FACT'!$A:$AE,15,0)=0,"PEN","USD")</f>
        <v>PEN</v>
      </c>
      <c r="O992" s="31" t="str">
        <f>VLOOKUP($A992,'SAP- FACT'!$A:$AE,4,0)</f>
        <v>Falabella - CONTADO / CASH - PE 1482 FALABELLA Basado en Entregas 09-0010-00059</v>
      </c>
    </row>
    <row r="993" spans="1:15" x14ac:dyDescent="0.2">
      <c r="A993" s="31">
        <f t="shared" si="15"/>
        <v>992</v>
      </c>
      <c r="B993" s="31" t="str">
        <f>VLOOKUP($A993,'SAP- FACT'!$A:$AE,12,0)</f>
        <v>SALEM ABUFOM,PATRICIA VERONICA</v>
      </c>
      <c r="C993" s="31" t="str">
        <f>VLOOKUP($A993,'SAP- FACT'!$A:$AE,2,0)</f>
        <v>B010-00020517</v>
      </c>
      <c r="D993" s="31" t="str">
        <f>VLOOKUP($A993,'SAP- FACT'!$A:$AE,2,0)</f>
        <v>B010-00020517</v>
      </c>
      <c r="E993" s="32">
        <v>45566</v>
      </c>
      <c r="F993" s="32">
        <f>VLOOKUP($A993,'SAP- FACT'!$A:$AE,5,0)</f>
        <v>45561</v>
      </c>
      <c r="G993" s="32">
        <f>VLOOKUP($A993,'SAP- FACT'!$A:$AE,19,0)</f>
        <v>45561</v>
      </c>
      <c r="H993" s="31" t="s">
        <v>8512</v>
      </c>
      <c r="I993" s="31" t="str">
        <f>VLOOKUP($A993,'SAP- FACT'!$A:$AE,3,0)</f>
        <v>Boleta</v>
      </c>
      <c r="J993" s="31" t="str">
        <f>IF(VLOOKUP($A993,'SAP- FACT'!$A:$AE,15,0)=0,"PEN","USD")</f>
        <v>PEN</v>
      </c>
      <c r="K993" s="31" t="s">
        <v>8499</v>
      </c>
      <c r="L993" s="31">
        <v>1</v>
      </c>
      <c r="M993" s="33">
        <f>IF(J993="PEN",VLOOKUP($A993,'SAP- FACT'!$A:$AE,14,0),VLOOKUP($A993,'SAP- FACT'!$A:$AE,15,0))</f>
        <v>127.61</v>
      </c>
      <c r="N993" s="31" t="str">
        <f>IF(VLOOKUP($A993,'SAP- FACT'!$A:$AE,15,0)=0,"PEN","USD")</f>
        <v>PEN</v>
      </c>
      <c r="O993" s="31" t="str">
        <f>VLOOKUP($A993,'SAP- FACT'!$A:$AE,4,0)</f>
        <v>Plaza Vea - Intercorp - CONTADO / CASH - PE 5062 PLAZA VEA v13461111plzv-01 Basado en Entre</v>
      </c>
    </row>
    <row r="994" spans="1:15" x14ac:dyDescent="0.2">
      <c r="A994" s="31">
        <f t="shared" si="15"/>
        <v>993</v>
      </c>
      <c r="B994" s="31" t="str">
        <f>VLOOKUP($A994,'SAP- FACT'!$A:$AE,12,0)</f>
        <v>GARCIA FIESTAS,JOSE AURELIO</v>
      </c>
      <c r="C994" s="31" t="str">
        <f>VLOOKUP($A994,'SAP- FACT'!$A:$AE,2,0)</f>
        <v>B010-00019998</v>
      </c>
      <c r="D994" s="31" t="str">
        <f>VLOOKUP($A994,'SAP- FACT'!$A:$AE,2,0)</f>
        <v>B010-00019998</v>
      </c>
      <c r="E994" s="32">
        <v>45566</v>
      </c>
      <c r="F994" s="32">
        <f>VLOOKUP($A994,'SAP- FACT'!$A:$AE,5,0)</f>
        <v>45519</v>
      </c>
      <c r="G994" s="32">
        <f>VLOOKUP($A994,'SAP- FACT'!$A:$AE,19,0)</f>
        <v>45549</v>
      </c>
      <c r="H994" s="31" t="s">
        <v>8512</v>
      </c>
      <c r="I994" s="31" t="str">
        <f>VLOOKUP($A994,'SAP- FACT'!$A:$AE,3,0)</f>
        <v>Boleta</v>
      </c>
      <c r="J994" s="31" t="str">
        <f>IF(VLOOKUP($A994,'SAP- FACT'!$A:$AE,15,0)=0,"PEN","USD")</f>
        <v>PEN</v>
      </c>
      <c r="K994" s="31" t="s">
        <v>8499</v>
      </c>
      <c r="L994" s="31">
        <v>1</v>
      </c>
      <c r="M994" s="33">
        <f>IF(J994="PEN",VLOOKUP($A994,'SAP- FACT'!$A:$AE,14,0),VLOOKUP($A994,'SAP- FACT'!$A:$AE,15,0))</f>
        <v>128.30000000000001</v>
      </c>
      <c r="N994" s="31" t="str">
        <f>IF(VLOOKUP($A994,'SAP- FACT'!$A:$AE,15,0)=0,"PEN","USD")</f>
        <v>PEN</v>
      </c>
      <c r="O994" s="31" t="str">
        <f>VLOOKUP($A994,'SAP- FACT'!$A:$AE,4,0)</f>
        <v>Nacional - CREDITO 30 DIAS / CREDIT 30 DAYS - PE 4144 Basado en Entregas 09-T010-00000762.</v>
      </c>
    </row>
    <row r="995" spans="1:15" x14ac:dyDescent="0.2">
      <c r="A995" s="31">
        <f t="shared" si="15"/>
        <v>994</v>
      </c>
      <c r="B995" s="31" t="str">
        <f>VLOOKUP($A995,'SAP- FACT'!$A:$AE,12,0)</f>
        <v>CHAVEZ VALDIVIA,LAZARTE VIRGINIA</v>
      </c>
      <c r="C995" s="31" t="str">
        <f>VLOOKUP($A995,'SAP- FACT'!$A:$AE,2,0)</f>
        <v>B010-00018124</v>
      </c>
      <c r="D995" s="31" t="str">
        <f>VLOOKUP($A995,'SAP- FACT'!$A:$AE,2,0)</f>
        <v>B010-00018124</v>
      </c>
      <c r="E995" s="32">
        <v>45566</v>
      </c>
      <c r="F995" s="32">
        <f>VLOOKUP($A995,'SAP- FACT'!$A:$AE,5,0)</f>
        <v>45357</v>
      </c>
      <c r="G995" s="32">
        <f>VLOOKUP($A995,'SAP- FACT'!$A:$AE,19,0)</f>
        <v>45357</v>
      </c>
      <c r="H995" s="31" t="s">
        <v>8512</v>
      </c>
      <c r="I995" s="31" t="str">
        <f>VLOOKUP($A995,'SAP- FACT'!$A:$AE,3,0)</f>
        <v>Boleta</v>
      </c>
      <c r="J995" s="31" t="str">
        <f>IF(VLOOKUP($A995,'SAP- FACT'!$A:$AE,15,0)=0,"PEN","USD")</f>
        <v>PEN</v>
      </c>
      <c r="K995" s="31" t="s">
        <v>8499</v>
      </c>
      <c r="L995" s="31">
        <v>1</v>
      </c>
      <c r="M995" s="33">
        <f>IF(J995="PEN",VLOOKUP($A995,'SAP- FACT'!$A:$AE,14,0),VLOOKUP($A995,'SAP- FACT'!$A:$AE,15,0))</f>
        <v>128.35</v>
      </c>
      <c r="N995" s="31" t="str">
        <f>IF(VLOOKUP($A995,'SAP- FACT'!$A:$AE,15,0)=0,"PEN","USD")</f>
        <v>PEN</v>
      </c>
      <c r="O995" s="31" t="str">
        <f>VLOOKUP($A995,'SAP- FACT'!$A:$AE,4,0)</f>
        <v>Ecom - CONTADO / CASH - PE 1058 TEL: 971330357 Basado en Pedidos de client</v>
      </c>
    </row>
    <row r="996" spans="1:15" x14ac:dyDescent="0.2">
      <c r="A996" s="31">
        <f t="shared" si="15"/>
        <v>995</v>
      </c>
      <c r="B996" s="31" t="str">
        <f>VLOOKUP($A996,'SAP- FACT'!$A:$AE,12,0)</f>
        <v>GENOVEZ FLORES NICOLLS</v>
      </c>
      <c r="C996" s="31" t="str">
        <f>VLOOKUP($A996,'SAP- FACT'!$A:$AE,2,0)</f>
        <v>B010-00018369</v>
      </c>
      <c r="D996" s="31" t="str">
        <f>VLOOKUP($A996,'SAP- FACT'!$A:$AE,2,0)</f>
        <v>B010-00018369</v>
      </c>
      <c r="E996" s="32">
        <v>45566</v>
      </c>
      <c r="F996" s="32">
        <f>VLOOKUP($A996,'SAP- FACT'!$A:$AE,5,0)</f>
        <v>45384</v>
      </c>
      <c r="G996" s="32">
        <f>VLOOKUP($A996,'SAP- FACT'!$A:$AE,19,0)</f>
        <v>45384</v>
      </c>
      <c r="H996" s="31" t="s">
        <v>8512</v>
      </c>
      <c r="I996" s="31" t="str">
        <f>VLOOKUP($A996,'SAP- FACT'!$A:$AE,3,0)</f>
        <v>Boleta</v>
      </c>
      <c r="J996" s="31" t="str">
        <f>IF(VLOOKUP($A996,'SAP- FACT'!$A:$AE,15,0)=0,"PEN","USD")</f>
        <v>PEN</v>
      </c>
      <c r="K996" s="31" t="s">
        <v>8499</v>
      </c>
      <c r="L996" s="31">
        <v>1</v>
      </c>
      <c r="M996" s="33">
        <f>IF(J996="PEN",VLOOKUP($A996,'SAP- FACT'!$A:$AE,14,0),VLOOKUP($A996,'SAP- FACT'!$A:$AE,15,0))</f>
        <v>128.41999999999999</v>
      </c>
      <c r="N996" s="31" t="str">
        <f>IF(VLOOKUP($A996,'SAP- FACT'!$A:$AE,15,0)=0,"PEN","USD")</f>
        <v>PEN</v>
      </c>
      <c r="O996" s="31" t="str">
        <f>VLOOKUP($A996,'SAP- FACT'!$A:$AE,4,0)</f>
        <v>Ecom - CONTADO / CASH - PE 1478 TEL 942437963 Basado en Pedidos de cliente</v>
      </c>
    </row>
    <row r="997" spans="1:15" x14ac:dyDescent="0.2">
      <c r="A997" s="31">
        <f t="shared" si="15"/>
        <v>996</v>
      </c>
      <c r="B997" s="31" t="str">
        <f>VLOOKUP($A997,'SAP- FACT'!$A:$AE,12,0)</f>
        <v>MAURICIO DIAZ,ANDY X</v>
      </c>
      <c r="C997" s="31" t="str">
        <f>VLOOKUP($A997,'SAP- FACT'!$A:$AE,2,0)</f>
        <v>B010-00018255</v>
      </c>
      <c r="D997" s="31" t="str">
        <f>VLOOKUP($A997,'SAP- FACT'!$A:$AE,2,0)</f>
        <v>B010-00018255</v>
      </c>
      <c r="E997" s="32">
        <v>45566</v>
      </c>
      <c r="F997" s="32">
        <f>VLOOKUP($A997,'SAP- FACT'!$A:$AE,5,0)</f>
        <v>45373</v>
      </c>
      <c r="G997" s="32">
        <f>VLOOKUP($A997,'SAP- FACT'!$A:$AE,19,0)</f>
        <v>45373</v>
      </c>
      <c r="H997" s="31" t="s">
        <v>8512</v>
      </c>
      <c r="I997" s="31" t="str">
        <f>VLOOKUP($A997,'SAP- FACT'!$A:$AE,3,0)</f>
        <v>Boleta</v>
      </c>
      <c r="J997" s="31" t="str">
        <f>IF(VLOOKUP($A997,'SAP- FACT'!$A:$AE,15,0)=0,"PEN","USD")</f>
        <v>PEN</v>
      </c>
      <c r="K997" s="31" t="s">
        <v>8499</v>
      </c>
      <c r="L997" s="31">
        <v>1</v>
      </c>
      <c r="M997" s="33">
        <f>IF(J997="PEN",VLOOKUP($A997,'SAP- FACT'!$A:$AE,14,0),VLOOKUP($A997,'SAP- FACT'!$A:$AE,15,0))</f>
        <v>128.80000000000001</v>
      </c>
      <c r="N997" s="31" t="str">
        <f>IF(VLOOKUP($A997,'SAP- FACT'!$A:$AE,15,0)=0,"PEN","USD")</f>
        <v>PEN</v>
      </c>
      <c r="O997" s="31" t="str">
        <f>VLOOKUP($A997,'SAP- FACT'!$A:$AE,4,0)</f>
        <v>Ecom - CONTADO / CASH - PE 1337 TEL: 987242077 Basado en Pedidos de client</v>
      </c>
    </row>
    <row r="998" spans="1:15" x14ac:dyDescent="0.2">
      <c r="A998" s="31">
        <f t="shared" si="15"/>
        <v>997</v>
      </c>
      <c r="B998" s="31" t="str">
        <f>VLOOKUP($A998,'SAP- FACT'!$A:$AE,12,0)</f>
        <v>ARENAS PRUDENCIO LAURA</v>
      </c>
      <c r="C998" s="31" t="str">
        <f>VLOOKUP($A998,'SAP- FACT'!$A:$AE,2,0)</f>
        <v>B010-00019899</v>
      </c>
      <c r="D998" s="31" t="str">
        <f>VLOOKUP($A998,'SAP- FACT'!$A:$AE,2,0)</f>
        <v>B010-00019899</v>
      </c>
      <c r="E998" s="32">
        <v>45566</v>
      </c>
      <c r="F998" s="32">
        <f>VLOOKUP($A998,'SAP- FACT'!$A:$AE,5,0)</f>
        <v>45511</v>
      </c>
      <c r="G998" s="32">
        <f>VLOOKUP($A998,'SAP- FACT'!$A:$AE,19,0)</f>
        <v>45511</v>
      </c>
      <c r="H998" s="31" t="s">
        <v>8512</v>
      </c>
      <c r="I998" s="31" t="str">
        <f>VLOOKUP($A998,'SAP- FACT'!$A:$AE,3,0)</f>
        <v>Boleta</v>
      </c>
      <c r="J998" s="31" t="str">
        <f>IF(VLOOKUP($A998,'SAP- FACT'!$A:$AE,15,0)=0,"PEN","USD")</f>
        <v>PEN</v>
      </c>
      <c r="K998" s="31" t="s">
        <v>8499</v>
      </c>
      <c r="L998" s="31">
        <v>1</v>
      </c>
      <c r="M998" s="33">
        <f>IF(J998="PEN",VLOOKUP($A998,'SAP- FACT'!$A:$AE,14,0),VLOOKUP($A998,'SAP- FACT'!$A:$AE,15,0))</f>
        <v>128.88999999999999</v>
      </c>
      <c r="N998" s="31" t="str">
        <f>IF(VLOOKUP($A998,'SAP- FACT'!$A:$AE,15,0)=0,"PEN","USD")</f>
        <v>PEN</v>
      </c>
      <c r="O998" s="31" t="str">
        <f>VLOOKUP($A998,'SAP- FACT'!$A:$AE,4,0)</f>
        <v>Ecom - CONTADO / CASH - PE 3955 TEL: 977176653 ENVÍO Basado en Entregas 09</v>
      </c>
    </row>
    <row r="999" spans="1:15" x14ac:dyDescent="0.2">
      <c r="A999" s="31">
        <f t="shared" si="15"/>
        <v>998</v>
      </c>
      <c r="B999" s="31" t="str">
        <f>VLOOKUP($A999,'SAP- FACT'!$A:$AE,12,0)</f>
        <v>VELARDE DE TREMOLADA,CARMEN JULIA</v>
      </c>
      <c r="C999" s="31" t="str">
        <f>VLOOKUP($A999,'SAP- FACT'!$A:$AE,2,0)</f>
        <v>B010-00019928</v>
      </c>
      <c r="D999" s="31" t="str">
        <f>VLOOKUP($A999,'SAP- FACT'!$A:$AE,2,0)</f>
        <v>B010-00019928</v>
      </c>
      <c r="E999" s="32">
        <v>45566</v>
      </c>
      <c r="F999" s="32">
        <f>VLOOKUP($A999,'SAP- FACT'!$A:$AE,5,0)</f>
        <v>45512</v>
      </c>
      <c r="G999" s="32">
        <f>VLOOKUP($A999,'SAP- FACT'!$A:$AE,19,0)</f>
        <v>45512</v>
      </c>
      <c r="H999" s="31" t="s">
        <v>8512</v>
      </c>
      <c r="I999" s="31" t="str">
        <f>VLOOKUP($A999,'SAP- FACT'!$A:$AE,3,0)</f>
        <v>Boleta</v>
      </c>
      <c r="J999" s="31" t="str">
        <f>IF(VLOOKUP($A999,'SAP- FACT'!$A:$AE,15,0)=0,"PEN","USD")</f>
        <v>PEN</v>
      </c>
      <c r="K999" s="31" t="s">
        <v>8499</v>
      </c>
      <c r="L999" s="31">
        <v>1</v>
      </c>
      <c r="M999" s="33">
        <f>IF(J999="PEN",VLOOKUP($A999,'SAP- FACT'!$A:$AE,14,0),VLOOKUP($A999,'SAP- FACT'!$A:$AE,15,0))</f>
        <v>129</v>
      </c>
      <c r="N999" s="31" t="str">
        <f>IF(VLOOKUP($A999,'SAP- FACT'!$A:$AE,15,0)=0,"PEN","USD")</f>
        <v>PEN</v>
      </c>
      <c r="O999" s="31" t="str">
        <f>VLOOKUP($A999,'SAP- FACT'!$A:$AE,4,0)</f>
        <v>Ripley - CONTADO / CASH - PE 3994 RIPLEY n.º 6766812201-A Basado en Entregas</v>
      </c>
    </row>
    <row r="1000" spans="1:15" x14ac:dyDescent="0.2">
      <c r="A1000" s="31">
        <f t="shared" si="15"/>
        <v>999</v>
      </c>
      <c r="B1000" s="31" t="str">
        <f>VLOOKUP($A1000,'SAP- FACT'!$A:$AE,12,0)</f>
        <v>CASTILLO CABRERA,AMANDA MERCEDES</v>
      </c>
      <c r="C1000" s="31" t="str">
        <f>VLOOKUP($A1000,'SAP- FACT'!$A:$AE,2,0)</f>
        <v>B010-00019532</v>
      </c>
      <c r="D1000" s="31" t="str">
        <f>VLOOKUP($A1000,'SAP- FACT'!$A:$AE,2,0)</f>
        <v>B010-00019532</v>
      </c>
      <c r="E1000" s="32">
        <v>45566</v>
      </c>
      <c r="F1000" s="32">
        <f>VLOOKUP($A1000,'SAP- FACT'!$A:$AE,5,0)</f>
        <v>45488</v>
      </c>
      <c r="G1000" s="32">
        <f>VLOOKUP($A1000,'SAP- FACT'!$A:$AE,19,0)</f>
        <v>45488</v>
      </c>
      <c r="H1000" s="31" t="s">
        <v>8512</v>
      </c>
      <c r="I1000" s="31" t="str">
        <f>VLOOKUP($A1000,'SAP- FACT'!$A:$AE,3,0)</f>
        <v>Boleta</v>
      </c>
      <c r="J1000" s="31" t="str">
        <f>IF(VLOOKUP($A1000,'SAP- FACT'!$A:$AE,15,0)=0,"PEN","USD")</f>
        <v>PEN</v>
      </c>
      <c r="K1000" s="31" t="s">
        <v>8499</v>
      </c>
      <c r="L1000" s="31">
        <v>1</v>
      </c>
      <c r="M1000" s="33">
        <f>IF(J1000="PEN",VLOOKUP($A1000,'SAP- FACT'!$A:$AE,14,0),VLOOKUP($A1000,'SAP- FACT'!$A:$AE,15,0))</f>
        <v>129.4</v>
      </c>
      <c r="N1000" s="31" t="str">
        <f>IF(VLOOKUP($A1000,'SAP- FACT'!$A:$AE,15,0)=0,"PEN","USD")</f>
        <v>PEN</v>
      </c>
      <c r="O1000" s="31" t="str">
        <f>VLOOKUP($A1000,'SAP- FACT'!$A:$AE,4,0)</f>
        <v>Oechsle - Intercorp - CONTADO / CASH - PE 3464 OECHSLE 1446830058082-01 Basado en Entrega</v>
      </c>
    </row>
    <row r="1001" spans="1:15" x14ac:dyDescent="0.2">
      <c r="A1001" s="31">
        <f t="shared" si="15"/>
        <v>1000</v>
      </c>
      <c r="B1001" s="31" t="str">
        <f>VLOOKUP($A1001,'SAP- FACT'!$A:$AE,12,0)</f>
        <v>TIENDAS POR DEPARTAMENTO RIPLEY S.A.C.</v>
      </c>
      <c r="C1001" s="31" t="str">
        <f>VLOOKUP($A1001,'SAP- FACT'!$A:$AE,2,0)</f>
        <v>F010-00024287</v>
      </c>
      <c r="D1001" s="31" t="str">
        <f>VLOOKUP($A1001,'SAP- FACT'!$A:$AE,2,0)</f>
        <v>F010-00024287</v>
      </c>
      <c r="E1001" s="32">
        <v>45566</v>
      </c>
      <c r="F1001" s="32">
        <f>VLOOKUP($A1001,'SAP- FACT'!$A:$AE,5,0)</f>
        <v>45378</v>
      </c>
      <c r="G1001" s="32">
        <f>VLOOKUP($A1001,'SAP- FACT'!$A:$AE,19,0)</f>
        <v>45407</v>
      </c>
      <c r="H1001" s="31" t="s">
        <v>8512</v>
      </c>
      <c r="I1001" s="31" t="str">
        <f>VLOOKUP($A1001,'SAP- FACT'!$A:$AE,3,0)</f>
        <v>Factura</v>
      </c>
      <c r="J1001" s="31" t="str">
        <f>IF(VLOOKUP($A1001,'SAP- FACT'!$A:$AE,15,0)=0,"PEN","USD")</f>
        <v>PEN</v>
      </c>
      <c r="K1001" s="31" t="s">
        <v>8499</v>
      </c>
      <c r="L1001" s="31">
        <v>1</v>
      </c>
      <c r="M1001" s="33">
        <f>IF(J1001="PEN",VLOOKUP($A1001,'SAP- FACT'!$A:$AE,14,0),VLOOKUP($A1001,'SAP- FACT'!$A:$AE,15,0))</f>
        <v>129.55000000000001</v>
      </c>
      <c r="N1001" s="31" t="str">
        <f>IF(VLOOKUP($A1001,'SAP- FACT'!$A:$AE,15,0)=0,"PEN","USD")</f>
        <v>PEN</v>
      </c>
      <c r="O1001" s="31" t="str">
        <f>VLOOKUP($A1001,'SAP- FACT'!$A:$AE,4,0)</f>
        <v xml:space="preserve"> - CREDITO 30 DIAS / CREDIT 30 DAYS - Regularización de precio por la venta de bienes –</v>
      </c>
    </row>
    <row r="1002" spans="1:15" x14ac:dyDescent="0.2">
      <c r="A1002" s="31">
        <f t="shared" si="15"/>
        <v>1001</v>
      </c>
      <c r="B1002" s="31" t="str">
        <f>VLOOKUP($A1002,'SAP- FACT'!$A:$AE,12,0)</f>
        <v>FOLLEGATI BENAVENTE ANDREA</v>
      </c>
      <c r="C1002" s="31" t="str">
        <f>VLOOKUP($A1002,'SAP- FACT'!$A:$AE,2,0)</f>
        <v>B010-00020272</v>
      </c>
      <c r="D1002" s="31" t="str">
        <f>VLOOKUP($A1002,'SAP- FACT'!$A:$AE,2,0)</f>
        <v>B010-00020272</v>
      </c>
      <c r="E1002" s="32">
        <v>45566</v>
      </c>
      <c r="F1002" s="32">
        <f>VLOOKUP($A1002,'SAP- FACT'!$A:$AE,5,0)</f>
        <v>45538</v>
      </c>
      <c r="G1002" s="32">
        <f>VLOOKUP($A1002,'SAP- FACT'!$A:$AE,19,0)</f>
        <v>45538</v>
      </c>
      <c r="H1002" s="31" t="s">
        <v>8512</v>
      </c>
      <c r="I1002" s="31" t="str">
        <f>VLOOKUP($A1002,'SAP- FACT'!$A:$AE,3,0)</f>
        <v>Boleta</v>
      </c>
      <c r="J1002" s="31" t="str">
        <f>IF(VLOOKUP($A1002,'SAP- FACT'!$A:$AE,15,0)=0,"PEN","USD")</f>
        <v>PEN</v>
      </c>
      <c r="K1002" s="31" t="s">
        <v>8499</v>
      </c>
      <c r="L1002" s="31">
        <v>1</v>
      </c>
      <c r="M1002" s="33">
        <f>IF(J1002="PEN",VLOOKUP($A1002,'SAP- FACT'!$A:$AE,14,0),VLOOKUP($A1002,'SAP- FACT'!$A:$AE,15,0))</f>
        <v>129.6</v>
      </c>
      <c r="N1002" s="31" t="str">
        <f>IF(VLOOKUP($A1002,'SAP- FACT'!$A:$AE,15,0)=0,"PEN","USD")</f>
        <v>PEN</v>
      </c>
      <c r="O1002" s="31" t="str">
        <f>VLOOKUP($A1002,'SAP- FACT'!$A:$AE,4,0)</f>
        <v>Falabella - CONTADO / CASH - PE 4563 FALABELLA No 2566466560 Basado en Entregas</v>
      </c>
    </row>
    <row r="1003" spans="1:15" x14ac:dyDescent="0.2">
      <c r="A1003" s="31">
        <f t="shared" si="15"/>
        <v>1002</v>
      </c>
      <c r="B1003" s="31" t="str">
        <f>VLOOKUP($A1003,'SAP- FACT'!$A:$AE,12,0)</f>
        <v>DURAND VEGA,MICHAEL X</v>
      </c>
      <c r="C1003" s="31" t="str">
        <f>VLOOKUP($A1003,'SAP- FACT'!$A:$AE,2,0)</f>
        <v>B010-00018720</v>
      </c>
      <c r="D1003" s="31" t="str">
        <f>VLOOKUP($A1003,'SAP- FACT'!$A:$AE,2,0)</f>
        <v>B010-00018720</v>
      </c>
      <c r="E1003" s="32">
        <v>45566</v>
      </c>
      <c r="F1003" s="32">
        <f>VLOOKUP($A1003,'SAP- FACT'!$A:$AE,5,0)</f>
        <v>45412</v>
      </c>
      <c r="G1003" s="32">
        <f>VLOOKUP($A1003,'SAP- FACT'!$A:$AE,19,0)</f>
        <v>45412</v>
      </c>
      <c r="H1003" s="31" t="s">
        <v>8512</v>
      </c>
      <c r="I1003" s="31" t="str">
        <f>VLOOKUP($A1003,'SAP- FACT'!$A:$AE,3,0)</f>
        <v>Boleta</v>
      </c>
      <c r="J1003" s="31" t="str">
        <f>IF(VLOOKUP($A1003,'SAP- FACT'!$A:$AE,15,0)=0,"PEN","USD")</f>
        <v>PEN</v>
      </c>
      <c r="K1003" s="31" t="s">
        <v>8499</v>
      </c>
      <c r="L1003" s="31">
        <v>1</v>
      </c>
      <c r="M1003" s="33">
        <f>IF(J1003="PEN",VLOOKUP($A1003,'SAP- FACT'!$A:$AE,14,0),VLOOKUP($A1003,'SAP- FACT'!$A:$AE,15,0))</f>
        <v>129.81</v>
      </c>
      <c r="N1003" s="31" t="str">
        <f>IF(VLOOKUP($A1003,'SAP- FACT'!$A:$AE,15,0)=0,"PEN","USD")</f>
        <v>PEN</v>
      </c>
      <c r="O1003" s="31" t="str">
        <f>VLOOKUP($A1003,'SAP- FACT'!$A:$AE,4,0)</f>
        <v>Ripley - CONTADO / CASH - PE 2079 RIPLEY Basado en Entregas 09-0007-00000123</v>
      </c>
    </row>
    <row r="1004" spans="1:15" x14ac:dyDescent="0.2">
      <c r="A1004" s="31">
        <f t="shared" si="15"/>
        <v>1003</v>
      </c>
      <c r="B1004" s="31" t="str">
        <f>VLOOKUP($A1004,'SAP- FACT'!$A:$AE,12,0)</f>
        <v>HUAMAN CHANTA,MARIA MARLENY</v>
      </c>
      <c r="C1004" s="31" t="str">
        <f>VLOOKUP($A1004,'SAP- FACT'!$A:$AE,2,0)</f>
        <v>B010-00019935</v>
      </c>
      <c r="D1004" s="31" t="str">
        <f>VLOOKUP($A1004,'SAP- FACT'!$A:$AE,2,0)</f>
        <v>B010-00019935</v>
      </c>
      <c r="E1004" s="32">
        <v>45566</v>
      </c>
      <c r="F1004" s="32">
        <f>VLOOKUP($A1004,'SAP- FACT'!$A:$AE,5,0)</f>
        <v>45513</v>
      </c>
      <c r="G1004" s="32">
        <f>VLOOKUP($A1004,'SAP- FACT'!$A:$AE,19,0)</f>
        <v>45513</v>
      </c>
      <c r="H1004" s="31" t="s">
        <v>8512</v>
      </c>
      <c r="I1004" s="31" t="str">
        <f>VLOOKUP($A1004,'SAP- FACT'!$A:$AE,3,0)</f>
        <v>Boleta</v>
      </c>
      <c r="J1004" s="31" t="str">
        <f>IF(VLOOKUP($A1004,'SAP- FACT'!$A:$AE,15,0)=0,"PEN","USD")</f>
        <v>PEN</v>
      </c>
      <c r="K1004" s="31" t="s">
        <v>8499</v>
      </c>
      <c r="L1004" s="31">
        <v>1</v>
      </c>
      <c r="M1004" s="33">
        <f>IF(J1004="PEN",VLOOKUP($A1004,'SAP- FACT'!$A:$AE,14,0),VLOOKUP($A1004,'SAP- FACT'!$A:$AE,15,0))</f>
        <v>130</v>
      </c>
      <c r="N1004" s="31" t="str">
        <f>IF(VLOOKUP($A1004,'SAP- FACT'!$A:$AE,15,0)=0,"PEN","USD")</f>
        <v>PEN</v>
      </c>
      <c r="O1004" s="31" t="str">
        <f>VLOOKUP($A1004,'SAP- FACT'!$A:$AE,4,0)</f>
        <v>Ecom - CONTADO / CASH - PE 4005 TRANS. SULLANA EXPRESS RECOGE: HUAMAN CHAN</v>
      </c>
    </row>
    <row r="1005" spans="1:15" x14ac:dyDescent="0.2">
      <c r="A1005" s="31">
        <f t="shared" si="15"/>
        <v>1004</v>
      </c>
      <c r="B1005" s="31" t="str">
        <f>VLOOKUP($A1005,'SAP- FACT'!$A:$AE,12,0)</f>
        <v>PIÑEYROS GONZALES,ANA MARÍA</v>
      </c>
      <c r="C1005" s="31" t="str">
        <f>VLOOKUP($A1005,'SAP- FACT'!$A:$AE,2,0)</f>
        <v>B010-00020213</v>
      </c>
      <c r="D1005" s="31" t="str">
        <f>VLOOKUP($A1005,'SAP- FACT'!$A:$AE,2,0)</f>
        <v>B010-00020213</v>
      </c>
      <c r="E1005" s="32">
        <v>45566</v>
      </c>
      <c r="F1005" s="32">
        <f>VLOOKUP($A1005,'SAP- FACT'!$A:$AE,5,0)</f>
        <v>45532</v>
      </c>
      <c r="G1005" s="32">
        <f>VLOOKUP($A1005,'SAP- FACT'!$A:$AE,19,0)</f>
        <v>45562</v>
      </c>
      <c r="H1005" s="31" t="s">
        <v>8512</v>
      </c>
      <c r="I1005" s="31" t="str">
        <f>VLOOKUP($A1005,'SAP- FACT'!$A:$AE,3,0)</f>
        <v>Boleta</v>
      </c>
      <c r="J1005" s="31" t="str">
        <f>IF(VLOOKUP($A1005,'SAP- FACT'!$A:$AE,15,0)=0,"PEN","USD")</f>
        <v>PEN</v>
      </c>
      <c r="K1005" s="31" t="s">
        <v>8499</v>
      </c>
      <c r="L1005" s="31">
        <v>1</v>
      </c>
      <c r="M1005" s="33">
        <f>IF(J1005="PEN",VLOOKUP($A1005,'SAP- FACT'!$A:$AE,14,0),VLOOKUP($A1005,'SAP- FACT'!$A:$AE,15,0))</f>
        <v>130.38999999999999</v>
      </c>
      <c r="N1005" s="31" t="str">
        <f>IF(VLOOKUP($A1005,'SAP- FACT'!$A:$AE,15,0)=0,"PEN","USD")</f>
        <v>PEN</v>
      </c>
      <c r="O1005" s="31" t="str">
        <f>VLOOKUP($A1005,'SAP- FACT'!$A:$AE,4,0)</f>
        <v>Nacional - CREDITO 30 DIAS / CREDIT 30 DAYS - Ofertas de ventas - ERCAGV000124. PE:  4488 Basado</v>
      </c>
    </row>
    <row r="1006" spans="1:15" x14ac:dyDescent="0.2">
      <c r="A1006" s="31">
        <f t="shared" si="15"/>
        <v>1005</v>
      </c>
      <c r="B1006" s="31" t="str">
        <f>VLOOKUP($A1006,'SAP- FACT'!$A:$AE,12,0)</f>
        <v>PIÑEYROS GONZALES,ANA MARÍA</v>
      </c>
      <c r="C1006" s="31" t="str">
        <f>VLOOKUP($A1006,'SAP- FACT'!$A:$AE,2,0)</f>
        <v>B010-00019495</v>
      </c>
      <c r="D1006" s="31" t="str">
        <f>VLOOKUP($A1006,'SAP- FACT'!$A:$AE,2,0)</f>
        <v>B010-00019495</v>
      </c>
      <c r="E1006" s="32">
        <v>45566</v>
      </c>
      <c r="F1006" s="32">
        <f>VLOOKUP($A1006,'SAP- FACT'!$A:$AE,5,0)</f>
        <v>45484</v>
      </c>
      <c r="G1006" s="32">
        <f>VLOOKUP($A1006,'SAP- FACT'!$A:$AE,19,0)</f>
        <v>45514</v>
      </c>
      <c r="H1006" s="31" t="s">
        <v>8512</v>
      </c>
      <c r="I1006" s="31" t="str">
        <f>VLOOKUP($A1006,'SAP- FACT'!$A:$AE,3,0)</f>
        <v>Boleta</v>
      </c>
      <c r="J1006" s="31" t="str">
        <f>IF(VLOOKUP($A1006,'SAP- FACT'!$A:$AE,15,0)=0,"PEN","USD")</f>
        <v>PEN</v>
      </c>
      <c r="K1006" s="31" t="s">
        <v>8499</v>
      </c>
      <c r="L1006" s="31">
        <v>1</v>
      </c>
      <c r="M1006" s="33">
        <f>IF(J1006="PEN",VLOOKUP($A1006,'SAP- FACT'!$A:$AE,14,0),VLOOKUP($A1006,'SAP- FACT'!$A:$AE,15,0))</f>
        <v>130.38999999999999</v>
      </c>
      <c r="N1006" s="31" t="str">
        <f>IF(VLOOKUP($A1006,'SAP- FACT'!$A:$AE,15,0)=0,"PEN","USD")</f>
        <v>PEN</v>
      </c>
      <c r="O1006" s="31" t="str">
        <f>VLOOKUP($A1006,'SAP- FACT'!$A:$AE,4,0)</f>
        <v>Nacional - CREDITO 30 DIAS / CREDIT 30 DAYS - PE 3392 Basado en Entregas 09-T010-00000104.</v>
      </c>
    </row>
    <row r="1007" spans="1:15" x14ac:dyDescent="0.2">
      <c r="A1007" s="31">
        <f t="shared" si="15"/>
        <v>1006</v>
      </c>
      <c r="B1007" s="31" t="str">
        <f>VLOOKUP($A1007,'SAP- FACT'!$A:$AE,12,0)</f>
        <v>MULTIPLE CHOICE FOR GENERAL TRADING</v>
      </c>
      <c r="C1007" s="31" t="str">
        <f>VLOOKUP($A1007,'SAP- FACT'!$A:$AE,2,0)</f>
        <v>F050-00001513</v>
      </c>
      <c r="D1007" s="31" t="str">
        <f>VLOOKUP($A1007,'SAP- FACT'!$A:$AE,2,0)</f>
        <v>F050-00001513</v>
      </c>
      <c r="E1007" s="32">
        <v>45566</v>
      </c>
      <c r="F1007" s="32">
        <f>VLOOKUP($A1007,'SAP- FACT'!$A:$AE,5,0)</f>
        <v>45489</v>
      </c>
      <c r="G1007" s="32">
        <f>VLOOKUP($A1007,'SAP- FACT'!$A:$AE,19,0)</f>
        <v>45490</v>
      </c>
      <c r="H1007" s="31" t="s">
        <v>8512</v>
      </c>
      <c r="I1007" s="31" t="str">
        <f>VLOOKUP($A1007,'SAP- FACT'!$A:$AE,3,0)</f>
        <v>Factura</v>
      </c>
      <c r="J1007" s="31" t="str">
        <f>IF(VLOOKUP($A1007,'SAP- FACT'!$A:$AE,15,0)=0,"PEN","USD")</f>
        <v>USD</v>
      </c>
      <c r="K1007" s="31" t="s">
        <v>8499</v>
      </c>
      <c r="L1007" s="31">
        <v>1</v>
      </c>
      <c r="M1007" s="33">
        <f>IF(J1007="PEN",VLOOKUP($A1007,'SAP- FACT'!$A:$AE,14,0),VLOOKUP($A1007,'SAP- FACT'!$A:$AE,15,0))</f>
        <v>30.1</v>
      </c>
      <c r="N1007" s="31" t="str">
        <f>IF(VLOOKUP($A1007,'SAP- FACT'!$A:$AE,15,0)=0,"PEN","USD")</f>
        <v>USD</v>
      </c>
      <c r="O1007" s="31" t="str">
        <f>VLOOKUP($A1007,'SAP- FACT'!$A:$AE,4,0)</f>
        <v>Internacional - 50% ADELANTADO – 50% ANTES DEL ENVIO / 50% IN ADVANCE – 50% BEFORE SHIPMENT - 044-2024</v>
      </c>
    </row>
    <row r="1008" spans="1:15" x14ac:dyDescent="0.2">
      <c r="A1008" s="31">
        <f t="shared" si="15"/>
        <v>1007</v>
      </c>
      <c r="B1008" s="31" t="str">
        <f>VLOOKUP($A1008,'SAP- FACT'!$A:$AE,12,0)</f>
        <v>ROJAS ZUÑIGA,YUDIT ROCIO</v>
      </c>
      <c r="C1008" s="31" t="str">
        <f>VLOOKUP($A1008,'SAP- FACT'!$A:$AE,2,0)</f>
        <v>B010-00016390</v>
      </c>
      <c r="D1008" s="31" t="str">
        <f>VLOOKUP($A1008,'SAP- FACT'!$A:$AE,2,0)</f>
        <v>B010-00016390</v>
      </c>
      <c r="E1008" s="32">
        <v>45566</v>
      </c>
      <c r="F1008" s="32">
        <f>VLOOKUP($A1008,'SAP- FACT'!$A:$AE,5,0)</f>
        <v>45194</v>
      </c>
      <c r="G1008" s="32">
        <f>VLOOKUP($A1008,'SAP- FACT'!$A:$AE,19,0)</f>
        <v>45194</v>
      </c>
      <c r="H1008" s="31" t="s">
        <v>8512</v>
      </c>
      <c r="I1008" s="31" t="str">
        <f>VLOOKUP($A1008,'SAP- FACT'!$A:$AE,3,0)</f>
        <v>Boleta</v>
      </c>
      <c r="J1008" s="31" t="str">
        <f>IF(VLOOKUP($A1008,'SAP- FACT'!$A:$AE,15,0)=0,"PEN","USD")</f>
        <v>PEN</v>
      </c>
      <c r="K1008" s="31" t="s">
        <v>8499</v>
      </c>
      <c r="L1008" s="31">
        <v>1</v>
      </c>
      <c r="M1008" s="33">
        <f>IF(J1008="PEN",VLOOKUP($A1008,'SAP- FACT'!$A:$AE,14,0),VLOOKUP($A1008,'SAP- FACT'!$A:$AE,15,0))</f>
        <v>131.4</v>
      </c>
      <c r="N1008" s="31" t="str">
        <f>IF(VLOOKUP($A1008,'SAP- FACT'!$A:$AE,15,0)=0,"PEN","USD")</f>
        <v>PEN</v>
      </c>
      <c r="O1008" s="31" t="str">
        <f>VLOOKUP($A1008,'SAP- FACT'!$A:$AE,4,0)</f>
        <v>Falabella - CONTADO / CASH - 230004172 Basado en Entregas 09-0010-00056894.</v>
      </c>
    </row>
    <row r="1009" spans="1:15" x14ac:dyDescent="0.2">
      <c r="A1009" s="31">
        <f t="shared" si="15"/>
        <v>1008</v>
      </c>
      <c r="B1009" s="31" t="str">
        <f>VLOOKUP($A1009,'SAP- FACT'!$A:$AE,12,0)</f>
        <v>SANCA ANCO,KATHERINE MARYCIELO</v>
      </c>
      <c r="C1009" s="31" t="str">
        <f>VLOOKUP($A1009,'SAP- FACT'!$A:$AE,2,0)</f>
        <v>B010-00019564</v>
      </c>
      <c r="D1009" s="31" t="str">
        <f>VLOOKUP($A1009,'SAP- FACT'!$A:$AE,2,0)</f>
        <v>B010-00019564</v>
      </c>
      <c r="E1009" s="32">
        <v>45566</v>
      </c>
      <c r="F1009" s="32">
        <f>VLOOKUP($A1009,'SAP- FACT'!$A:$AE,5,0)</f>
        <v>45490</v>
      </c>
      <c r="G1009" s="32">
        <f>VLOOKUP($A1009,'SAP- FACT'!$A:$AE,19,0)</f>
        <v>45490</v>
      </c>
      <c r="H1009" s="31" t="s">
        <v>8512</v>
      </c>
      <c r="I1009" s="31" t="str">
        <f>VLOOKUP($A1009,'SAP- FACT'!$A:$AE,3,0)</f>
        <v>Boleta</v>
      </c>
      <c r="J1009" s="31" t="str">
        <f>IF(VLOOKUP($A1009,'SAP- FACT'!$A:$AE,15,0)=0,"PEN","USD")</f>
        <v>PEN</v>
      </c>
      <c r="K1009" s="31" t="s">
        <v>8499</v>
      </c>
      <c r="L1009" s="31">
        <v>1</v>
      </c>
      <c r="M1009" s="33">
        <f>IF(J1009="PEN",VLOOKUP($A1009,'SAP- FACT'!$A:$AE,14,0),VLOOKUP($A1009,'SAP- FACT'!$A:$AE,15,0))</f>
        <v>131.4</v>
      </c>
      <c r="N1009" s="31" t="str">
        <f>IF(VLOOKUP($A1009,'SAP- FACT'!$A:$AE,15,0)=0,"PEN","USD")</f>
        <v>PEN</v>
      </c>
      <c r="O1009" s="31" t="str">
        <f>VLOOKUP($A1009,'SAP- FACT'!$A:$AE,4,0)</f>
        <v>Falabella - CONTADO / CASH - PE 3520 FALABELLA No 2521078268 Basado en Entregas</v>
      </c>
    </row>
    <row r="1010" spans="1:15" x14ac:dyDescent="0.2">
      <c r="A1010" s="31">
        <f t="shared" si="15"/>
        <v>1009</v>
      </c>
      <c r="B1010" s="31" t="str">
        <f>VLOOKUP($A1010,'SAP- FACT'!$A:$AE,12,0)</f>
        <v>QUIROZ RICO,ELSA MARIA</v>
      </c>
      <c r="C1010" s="31" t="str">
        <f>VLOOKUP($A1010,'SAP- FACT'!$A:$AE,2,0)</f>
        <v>B010-00020083</v>
      </c>
      <c r="D1010" s="31" t="str">
        <f>VLOOKUP($A1010,'SAP- FACT'!$A:$AE,2,0)</f>
        <v>B010-00020083</v>
      </c>
      <c r="E1010" s="32">
        <v>45566</v>
      </c>
      <c r="F1010" s="32">
        <f>VLOOKUP($A1010,'SAP- FACT'!$A:$AE,5,0)</f>
        <v>45525</v>
      </c>
      <c r="G1010" s="32">
        <f>VLOOKUP($A1010,'SAP- FACT'!$A:$AE,19,0)</f>
        <v>45525</v>
      </c>
      <c r="H1010" s="31" t="s">
        <v>8512</v>
      </c>
      <c r="I1010" s="31" t="str">
        <f>VLOOKUP($A1010,'SAP- FACT'!$A:$AE,3,0)</f>
        <v>Boleta</v>
      </c>
      <c r="J1010" s="31" t="str">
        <f>IF(VLOOKUP($A1010,'SAP- FACT'!$A:$AE,15,0)=0,"PEN","USD")</f>
        <v>PEN</v>
      </c>
      <c r="K1010" s="31" t="s">
        <v>8499</v>
      </c>
      <c r="L1010" s="31">
        <v>1</v>
      </c>
      <c r="M1010" s="33">
        <f>IF(J1010="PEN",VLOOKUP($A1010,'SAP- FACT'!$A:$AE,14,0),VLOOKUP($A1010,'SAP- FACT'!$A:$AE,15,0))</f>
        <v>132.30000000000001</v>
      </c>
      <c r="N1010" s="31" t="str">
        <f>IF(VLOOKUP($A1010,'SAP- FACT'!$A:$AE,15,0)=0,"PEN","USD")</f>
        <v>PEN</v>
      </c>
      <c r="O1010" s="31" t="str">
        <f>VLOOKUP($A1010,'SAP- FACT'!$A:$AE,4,0)</f>
        <v>Falabella - CONTADO / CASH - PE 4272 FALABELLA No 2555956830 Basado en Entregas</v>
      </c>
    </row>
    <row r="1011" spans="1:15" x14ac:dyDescent="0.2">
      <c r="A1011" s="31">
        <f t="shared" si="15"/>
        <v>1010</v>
      </c>
      <c r="B1011" s="31" t="str">
        <f>VLOOKUP($A1011,'SAP- FACT'!$A:$AE,12,0)</f>
        <v>RIQUEZ ALVARO,IVONNE KATTY</v>
      </c>
      <c r="C1011" s="31" t="str">
        <f>VLOOKUP($A1011,'SAP- FACT'!$A:$AE,2,0)</f>
        <v>B010-00019833</v>
      </c>
      <c r="D1011" s="31" t="str">
        <f>VLOOKUP($A1011,'SAP- FACT'!$A:$AE,2,0)</f>
        <v>B010-00019833</v>
      </c>
      <c r="E1011" s="32">
        <v>45566</v>
      </c>
      <c r="F1011" s="32">
        <f>VLOOKUP($A1011,'SAP- FACT'!$A:$AE,5,0)</f>
        <v>45504</v>
      </c>
      <c r="G1011" s="32">
        <f>VLOOKUP($A1011,'SAP- FACT'!$A:$AE,19,0)</f>
        <v>45534</v>
      </c>
      <c r="H1011" s="31" t="s">
        <v>8512</v>
      </c>
      <c r="I1011" s="31" t="str">
        <f>VLOOKUP($A1011,'SAP- FACT'!$A:$AE,3,0)</f>
        <v>Boleta</v>
      </c>
      <c r="J1011" s="31" t="str">
        <f>IF(VLOOKUP($A1011,'SAP- FACT'!$A:$AE,15,0)=0,"PEN","USD")</f>
        <v>PEN</v>
      </c>
      <c r="K1011" s="31" t="s">
        <v>8499</v>
      </c>
      <c r="L1011" s="31">
        <v>1</v>
      </c>
      <c r="M1011" s="33">
        <f>IF(J1011="PEN",VLOOKUP($A1011,'SAP- FACT'!$A:$AE,14,0),VLOOKUP($A1011,'SAP- FACT'!$A:$AE,15,0))</f>
        <v>133.97999999999999</v>
      </c>
      <c r="N1011" s="31" t="str">
        <f>IF(VLOOKUP($A1011,'SAP- FACT'!$A:$AE,15,0)=0,"PEN","USD")</f>
        <v>PEN</v>
      </c>
      <c r="O1011" s="31" t="str">
        <f>VLOOKUP($A1011,'SAP- FACT'!$A:$AE,4,0)</f>
        <v>Nacional - CREDITO 30 DIAS / CREDIT 30 DAYS - PE 3827 Basado en Entregas 09-T010-00000500.</v>
      </c>
    </row>
    <row r="1012" spans="1:15" x14ac:dyDescent="0.2">
      <c r="A1012" s="31">
        <f t="shared" si="15"/>
        <v>1011</v>
      </c>
      <c r="B1012" s="31" t="str">
        <f>VLOOKUP($A1012,'SAP- FACT'!$A:$AE,12,0)</f>
        <v>CARRASCO YASUDA,CARLOS RENATO</v>
      </c>
      <c r="C1012" s="31" t="str">
        <f>VLOOKUP($A1012,'SAP- FACT'!$A:$AE,2,0)</f>
        <v>B010-00018875</v>
      </c>
      <c r="D1012" s="31" t="str">
        <f>VLOOKUP($A1012,'SAP- FACT'!$A:$AE,2,0)</f>
        <v>B010-00018875</v>
      </c>
      <c r="E1012" s="32">
        <v>45566</v>
      </c>
      <c r="F1012" s="32">
        <f>VLOOKUP($A1012,'SAP- FACT'!$A:$AE,5,0)</f>
        <v>45428</v>
      </c>
      <c r="G1012" s="32">
        <f>VLOOKUP($A1012,'SAP- FACT'!$A:$AE,19,0)</f>
        <v>45428</v>
      </c>
      <c r="H1012" s="31" t="s">
        <v>8512</v>
      </c>
      <c r="I1012" s="31" t="str">
        <f>VLOOKUP($A1012,'SAP- FACT'!$A:$AE,3,0)</f>
        <v>Boleta</v>
      </c>
      <c r="J1012" s="31" t="str">
        <f>IF(VLOOKUP($A1012,'SAP- FACT'!$A:$AE,15,0)=0,"PEN","USD")</f>
        <v>PEN</v>
      </c>
      <c r="K1012" s="31" t="s">
        <v>8499</v>
      </c>
      <c r="L1012" s="31">
        <v>1</v>
      </c>
      <c r="M1012" s="33">
        <f>IF(J1012="PEN",VLOOKUP($A1012,'SAP- FACT'!$A:$AE,14,0),VLOOKUP($A1012,'SAP- FACT'!$A:$AE,15,0))</f>
        <v>134.02000000000001</v>
      </c>
      <c r="N1012" s="31" t="str">
        <f>IF(VLOOKUP($A1012,'SAP- FACT'!$A:$AE,15,0)=0,"PEN","USD")</f>
        <v>PEN</v>
      </c>
      <c r="O1012" s="31" t="str">
        <f>VLOOKUP($A1012,'SAP- FACT'!$A:$AE,4,0)</f>
        <v>Ripley - CONTADO / CASH - PE 2380 RIPLEY Basado en Entregas 09-0007-00000419</v>
      </c>
    </row>
    <row r="1013" spans="1:15" x14ac:dyDescent="0.2">
      <c r="A1013" s="31">
        <f t="shared" si="15"/>
        <v>1012</v>
      </c>
      <c r="B1013" s="31" t="str">
        <f>VLOOKUP($A1013,'SAP- FACT'!$A:$AE,12,0)</f>
        <v>ORDOÑEZ HUAQUITEMPLO,VICTOR ANDRES</v>
      </c>
      <c r="C1013" s="31" t="str">
        <f>VLOOKUP($A1013,'SAP- FACT'!$A:$AE,2,0)</f>
        <v>B010-00020479</v>
      </c>
      <c r="D1013" s="31" t="str">
        <f>VLOOKUP($A1013,'SAP- FACT'!$A:$AE,2,0)</f>
        <v>B010-00020479</v>
      </c>
      <c r="E1013" s="32">
        <v>45566</v>
      </c>
      <c r="F1013" s="32">
        <f>VLOOKUP($A1013,'SAP- FACT'!$A:$AE,5,0)</f>
        <v>45558</v>
      </c>
      <c r="G1013" s="32">
        <f>VLOOKUP($A1013,'SAP- FACT'!$A:$AE,19,0)</f>
        <v>45558</v>
      </c>
      <c r="H1013" s="31" t="s">
        <v>8512</v>
      </c>
      <c r="I1013" s="31" t="str">
        <f>VLOOKUP($A1013,'SAP- FACT'!$A:$AE,3,0)</f>
        <v>Boleta</v>
      </c>
      <c r="J1013" s="31" t="str">
        <f>IF(VLOOKUP($A1013,'SAP- FACT'!$A:$AE,15,0)=0,"PEN","USD")</f>
        <v>PEN</v>
      </c>
      <c r="K1013" s="31" t="s">
        <v>8499</v>
      </c>
      <c r="L1013" s="31">
        <v>1</v>
      </c>
      <c r="M1013" s="33">
        <f>IF(J1013="PEN",VLOOKUP($A1013,'SAP- FACT'!$A:$AE,14,0),VLOOKUP($A1013,'SAP- FACT'!$A:$AE,15,0))</f>
        <v>135</v>
      </c>
      <c r="N1013" s="31" t="str">
        <f>IF(VLOOKUP($A1013,'SAP- FACT'!$A:$AE,15,0)=0,"PEN","USD")</f>
        <v>PEN</v>
      </c>
      <c r="O1013" s="31" t="str">
        <f>VLOOKUP($A1013,'SAP- FACT'!$A:$AE,4,0)</f>
        <v>Falabella - CONTADO / CASH - PE 4967 FALABELLA No 2581068081 Basado en Entregas</v>
      </c>
    </row>
    <row r="1014" spans="1:15" x14ac:dyDescent="0.2">
      <c r="A1014" s="31">
        <f t="shared" si="15"/>
        <v>1013</v>
      </c>
      <c r="B1014" s="31" t="str">
        <f>VLOOKUP($A1014,'SAP- FACT'!$A:$AE,12,0)</f>
        <v>SALAVARRIA MORENO,JULISSA ADA</v>
      </c>
      <c r="C1014" s="31" t="str">
        <f>VLOOKUP($A1014,'SAP- FACT'!$A:$AE,2,0)</f>
        <v>B010-00017113</v>
      </c>
      <c r="D1014" s="31" t="str">
        <f>VLOOKUP($A1014,'SAP- FACT'!$A:$AE,2,0)</f>
        <v>B010-00017113</v>
      </c>
      <c r="E1014" s="32">
        <v>45566</v>
      </c>
      <c r="F1014" s="32">
        <f>VLOOKUP($A1014,'SAP- FACT'!$A:$AE,5,0)</f>
        <v>45286</v>
      </c>
      <c r="G1014" s="32">
        <f>VLOOKUP($A1014,'SAP- FACT'!$A:$AE,19,0)</f>
        <v>45286</v>
      </c>
      <c r="H1014" s="31" t="s">
        <v>8512</v>
      </c>
      <c r="I1014" s="31" t="str">
        <f>VLOOKUP($A1014,'SAP- FACT'!$A:$AE,3,0)</f>
        <v>Boleta</v>
      </c>
      <c r="J1014" s="31" t="str">
        <f>IF(VLOOKUP($A1014,'SAP- FACT'!$A:$AE,15,0)=0,"PEN","USD")</f>
        <v>PEN</v>
      </c>
      <c r="K1014" s="31" t="s">
        <v>8499</v>
      </c>
      <c r="L1014" s="31">
        <v>1</v>
      </c>
      <c r="M1014" s="33">
        <f>IF(J1014="PEN",VLOOKUP($A1014,'SAP- FACT'!$A:$AE,14,0),VLOOKUP($A1014,'SAP- FACT'!$A:$AE,15,0))</f>
        <v>135</v>
      </c>
      <c r="N1014" s="31" t="str">
        <f>IF(VLOOKUP($A1014,'SAP- FACT'!$A:$AE,15,0)=0,"PEN","USD")</f>
        <v>PEN</v>
      </c>
      <c r="O1014" s="31" t="str">
        <f>VLOOKUP($A1014,'SAP- FACT'!$A:$AE,4,0)</f>
        <v>Falabella - CONTADO / CASH - PE 5489 FALABELLA Basado en Entregas 09-0010-00058</v>
      </c>
    </row>
    <row r="1015" spans="1:15" x14ac:dyDescent="0.2">
      <c r="A1015" s="31">
        <f t="shared" si="15"/>
        <v>1014</v>
      </c>
      <c r="B1015" s="31" t="str">
        <f>VLOOKUP($A1015,'SAP- FACT'!$A:$AE,12,0)</f>
        <v>LLANOS LIMAS,LILIANA LUCERO</v>
      </c>
      <c r="C1015" s="31" t="str">
        <f>VLOOKUP($A1015,'SAP- FACT'!$A:$AE,2,0)</f>
        <v>B010-00019590</v>
      </c>
      <c r="D1015" s="31" t="str">
        <f>VLOOKUP($A1015,'SAP- FACT'!$A:$AE,2,0)</f>
        <v>B010-00019590</v>
      </c>
      <c r="E1015" s="32">
        <v>45566</v>
      </c>
      <c r="F1015" s="32">
        <f>VLOOKUP($A1015,'SAP- FACT'!$A:$AE,5,0)</f>
        <v>45491</v>
      </c>
      <c r="G1015" s="32">
        <f>VLOOKUP($A1015,'SAP- FACT'!$A:$AE,19,0)</f>
        <v>45491</v>
      </c>
      <c r="H1015" s="31" t="s">
        <v>8512</v>
      </c>
      <c r="I1015" s="31" t="str">
        <f>VLOOKUP($A1015,'SAP- FACT'!$A:$AE,3,0)</f>
        <v>Boleta</v>
      </c>
      <c r="J1015" s="31" t="str">
        <f>IF(VLOOKUP($A1015,'SAP- FACT'!$A:$AE,15,0)=0,"PEN","USD")</f>
        <v>PEN</v>
      </c>
      <c r="K1015" s="31" t="s">
        <v>8499</v>
      </c>
      <c r="L1015" s="31">
        <v>1</v>
      </c>
      <c r="M1015" s="33">
        <f>IF(J1015="PEN",VLOOKUP($A1015,'SAP- FACT'!$A:$AE,14,0),VLOOKUP($A1015,'SAP- FACT'!$A:$AE,15,0))</f>
        <v>135.55000000000001</v>
      </c>
      <c r="N1015" s="31" t="str">
        <f>IF(VLOOKUP($A1015,'SAP- FACT'!$A:$AE,15,0)=0,"PEN","USD")</f>
        <v>PEN</v>
      </c>
      <c r="O1015" s="31" t="str">
        <f>VLOOKUP($A1015,'SAP- FACT'!$A:$AE,4,0)</f>
        <v>Ripley - CONTADO / CASH - PE 3567 RIPLEY n.º 6730583701-A Basado en Entregas</v>
      </c>
    </row>
    <row r="1016" spans="1:15" x14ac:dyDescent="0.2">
      <c r="A1016" s="31">
        <f t="shared" si="15"/>
        <v>1015</v>
      </c>
      <c r="B1016" s="31" t="str">
        <f>VLOOKUP($A1016,'SAP- FACT'!$A:$AE,12,0)</f>
        <v>CAVALIE SARAVIA,AMANDA GRECIA</v>
      </c>
      <c r="C1016" s="31" t="str">
        <f>VLOOKUP($A1016,'SAP- FACT'!$A:$AE,2,0)</f>
        <v>B010-00019627</v>
      </c>
      <c r="D1016" s="31" t="str">
        <f>VLOOKUP($A1016,'SAP- FACT'!$A:$AE,2,0)</f>
        <v>B010-00019627</v>
      </c>
      <c r="E1016" s="32">
        <v>45566</v>
      </c>
      <c r="F1016" s="32">
        <f>VLOOKUP($A1016,'SAP- FACT'!$A:$AE,5,0)</f>
        <v>45495</v>
      </c>
      <c r="G1016" s="32">
        <f>VLOOKUP($A1016,'SAP- FACT'!$A:$AE,19,0)</f>
        <v>45495</v>
      </c>
      <c r="H1016" s="31" t="s">
        <v>8512</v>
      </c>
      <c r="I1016" s="31" t="str">
        <f>VLOOKUP($A1016,'SAP- FACT'!$A:$AE,3,0)</f>
        <v>Boleta</v>
      </c>
      <c r="J1016" s="31" t="str">
        <f>IF(VLOOKUP($A1016,'SAP- FACT'!$A:$AE,15,0)=0,"PEN","USD")</f>
        <v>PEN</v>
      </c>
      <c r="K1016" s="31" t="s">
        <v>8499</v>
      </c>
      <c r="L1016" s="31">
        <v>1</v>
      </c>
      <c r="M1016" s="33">
        <f>IF(J1016="PEN",VLOOKUP($A1016,'SAP- FACT'!$A:$AE,14,0),VLOOKUP($A1016,'SAP- FACT'!$A:$AE,15,0))</f>
        <v>135.55000000000001</v>
      </c>
      <c r="N1016" s="31" t="str">
        <f>IF(VLOOKUP($A1016,'SAP- FACT'!$A:$AE,15,0)=0,"PEN","USD")</f>
        <v>PEN</v>
      </c>
      <c r="O1016" s="31" t="str">
        <f>VLOOKUP($A1016,'SAP- FACT'!$A:$AE,4,0)</f>
        <v>Ripley - CONTADO / CASH - PE 3650 RIPLEY n.º 6746880301-A Basado en Entregas</v>
      </c>
    </row>
    <row r="1017" spans="1:15" x14ac:dyDescent="0.2">
      <c r="A1017" s="31">
        <f t="shared" si="15"/>
        <v>1016</v>
      </c>
      <c r="B1017" s="31" t="str">
        <f>VLOOKUP($A1017,'SAP- FACT'!$A:$AE,12,0)</f>
        <v>BROCOS PEREZ,ALBERTO OCTAVIO</v>
      </c>
      <c r="C1017" s="31" t="str">
        <f>VLOOKUP($A1017,'SAP- FACT'!$A:$AE,2,0)</f>
        <v>B010-00019855</v>
      </c>
      <c r="D1017" s="31" t="str">
        <f>VLOOKUP($A1017,'SAP- FACT'!$A:$AE,2,0)</f>
        <v>B010-00019855</v>
      </c>
      <c r="E1017" s="32">
        <v>45566</v>
      </c>
      <c r="F1017" s="32">
        <f>VLOOKUP($A1017,'SAP- FACT'!$A:$AE,5,0)</f>
        <v>45506</v>
      </c>
      <c r="G1017" s="32">
        <f>VLOOKUP($A1017,'SAP- FACT'!$A:$AE,19,0)</f>
        <v>45506</v>
      </c>
      <c r="H1017" s="31" t="s">
        <v>8512</v>
      </c>
      <c r="I1017" s="31" t="str">
        <f>VLOOKUP($A1017,'SAP- FACT'!$A:$AE,3,0)</f>
        <v>Boleta</v>
      </c>
      <c r="J1017" s="31" t="str">
        <f>IF(VLOOKUP($A1017,'SAP- FACT'!$A:$AE,15,0)=0,"PEN","USD")</f>
        <v>PEN</v>
      </c>
      <c r="K1017" s="31" t="s">
        <v>8499</v>
      </c>
      <c r="L1017" s="31">
        <v>1</v>
      </c>
      <c r="M1017" s="33">
        <f>IF(J1017="PEN",VLOOKUP($A1017,'SAP- FACT'!$A:$AE,14,0),VLOOKUP($A1017,'SAP- FACT'!$A:$AE,15,0))</f>
        <v>135.9</v>
      </c>
      <c r="N1017" s="31" t="str">
        <f>IF(VLOOKUP($A1017,'SAP- FACT'!$A:$AE,15,0)=0,"PEN","USD")</f>
        <v>PEN</v>
      </c>
      <c r="O1017" s="31" t="str">
        <f>VLOOKUP($A1017,'SAP- FACT'!$A:$AE,4,0)</f>
        <v>Falabella - CONTADO / CASH - PE 3864 FALABELLA No 2539245178 Basado en Entregas</v>
      </c>
    </row>
    <row r="1018" spans="1:15" x14ac:dyDescent="0.2">
      <c r="A1018" s="31">
        <f t="shared" si="15"/>
        <v>1017</v>
      </c>
      <c r="B1018" s="31" t="str">
        <f>VLOOKUP($A1018,'SAP- FACT'!$A:$AE,12,0)</f>
        <v>SALAZAR MUJICA,MARIANNY CLARET</v>
      </c>
      <c r="C1018" s="31" t="str">
        <f>VLOOKUP($A1018,'SAP- FACT'!$A:$AE,2,0)</f>
        <v>B010-00019971</v>
      </c>
      <c r="D1018" s="31" t="str">
        <f>VLOOKUP($A1018,'SAP- FACT'!$A:$AE,2,0)</f>
        <v>B010-00019971</v>
      </c>
      <c r="E1018" s="32">
        <v>45566</v>
      </c>
      <c r="F1018" s="32">
        <f>VLOOKUP($A1018,'SAP- FACT'!$A:$AE,5,0)</f>
        <v>45517</v>
      </c>
      <c r="G1018" s="32">
        <f>VLOOKUP($A1018,'SAP- FACT'!$A:$AE,19,0)</f>
        <v>45517</v>
      </c>
      <c r="H1018" s="31" t="s">
        <v>8512</v>
      </c>
      <c r="I1018" s="31" t="str">
        <f>VLOOKUP($A1018,'SAP- FACT'!$A:$AE,3,0)</f>
        <v>Boleta</v>
      </c>
      <c r="J1018" s="31" t="str">
        <f>IF(VLOOKUP($A1018,'SAP- FACT'!$A:$AE,15,0)=0,"PEN","USD")</f>
        <v>PEN</v>
      </c>
      <c r="K1018" s="31" t="s">
        <v>8499</v>
      </c>
      <c r="L1018" s="31">
        <v>1</v>
      </c>
      <c r="M1018" s="33">
        <f>IF(J1018="PEN",VLOOKUP($A1018,'SAP- FACT'!$A:$AE,14,0),VLOOKUP($A1018,'SAP- FACT'!$A:$AE,15,0))</f>
        <v>135.9</v>
      </c>
      <c r="N1018" s="31" t="str">
        <f>IF(VLOOKUP($A1018,'SAP- FACT'!$A:$AE,15,0)=0,"PEN","USD")</f>
        <v>PEN</v>
      </c>
      <c r="O1018" s="31" t="str">
        <f>VLOOKUP($A1018,'SAP- FACT'!$A:$AE,4,0)</f>
        <v>Juntoz - CONTADO / CASH - PE 4071 JUNTOZ 240812000078-001 Basado en Entregas</v>
      </c>
    </row>
    <row r="1019" spans="1:15" x14ac:dyDescent="0.2">
      <c r="A1019" s="31">
        <f t="shared" si="15"/>
        <v>1018</v>
      </c>
      <c r="B1019" s="31" t="str">
        <f>VLOOKUP($A1019,'SAP- FACT'!$A:$AE,12,0)</f>
        <v>BROCOS PEREZ,ALBERTO OCTAVIO</v>
      </c>
      <c r="C1019" s="31" t="str">
        <f>VLOOKUP($A1019,'SAP- FACT'!$A:$AE,2,0)</f>
        <v>B010-00019849</v>
      </c>
      <c r="D1019" s="31" t="str">
        <f>VLOOKUP($A1019,'SAP- FACT'!$A:$AE,2,0)</f>
        <v>B010-00019849</v>
      </c>
      <c r="E1019" s="32">
        <v>45566</v>
      </c>
      <c r="F1019" s="32">
        <f>VLOOKUP($A1019,'SAP- FACT'!$A:$AE,5,0)</f>
        <v>45506</v>
      </c>
      <c r="G1019" s="32">
        <f>VLOOKUP($A1019,'SAP- FACT'!$A:$AE,19,0)</f>
        <v>45506</v>
      </c>
      <c r="H1019" s="31" t="s">
        <v>8512</v>
      </c>
      <c r="I1019" s="31" t="str">
        <f>VLOOKUP($A1019,'SAP- FACT'!$A:$AE,3,0)</f>
        <v>Boleta</v>
      </c>
      <c r="J1019" s="31" t="str">
        <f>IF(VLOOKUP($A1019,'SAP- FACT'!$A:$AE,15,0)=0,"PEN","USD")</f>
        <v>PEN</v>
      </c>
      <c r="K1019" s="31" t="s">
        <v>8499</v>
      </c>
      <c r="L1019" s="31">
        <v>1</v>
      </c>
      <c r="M1019" s="33">
        <f>IF(J1019="PEN",VLOOKUP($A1019,'SAP- FACT'!$A:$AE,14,0),VLOOKUP($A1019,'SAP- FACT'!$A:$AE,15,0))</f>
        <v>135.9</v>
      </c>
      <c r="N1019" s="31" t="str">
        <f>IF(VLOOKUP($A1019,'SAP- FACT'!$A:$AE,15,0)=0,"PEN","USD")</f>
        <v>PEN</v>
      </c>
      <c r="O1019" s="31" t="str">
        <f>VLOOKUP($A1019,'SAP- FACT'!$A:$AE,4,0)</f>
        <v>Falabella - CONTADO / CASH - PE 3866 FALABELLA No 2539244076 Basado en Entregas</v>
      </c>
    </row>
    <row r="1020" spans="1:15" x14ac:dyDescent="0.2">
      <c r="A1020" s="31">
        <f t="shared" si="15"/>
        <v>1019</v>
      </c>
      <c r="B1020" s="31" t="str">
        <f>VLOOKUP($A1020,'SAP- FACT'!$A:$AE,12,0)</f>
        <v>PACHECO SERNAQUE,EDWIN JAVIER</v>
      </c>
      <c r="C1020" s="31" t="str">
        <f>VLOOKUP($A1020,'SAP- FACT'!$A:$AE,2,0)</f>
        <v>B010-00019341</v>
      </c>
      <c r="D1020" s="31" t="str">
        <f>VLOOKUP($A1020,'SAP- FACT'!$A:$AE,2,0)</f>
        <v>B010-00019341</v>
      </c>
      <c r="E1020" s="32">
        <v>45566</v>
      </c>
      <c r="F1020" s="32">
        <f>VLOOKUP($A1020,'SAP- FACT'!$A:$AE,5,0)</f>
        <v>45467</v>
      </c>
      <c r="G1020" s="32">
        <f>VLOOKUP($A1020,'SAP- FACT'!$A:$AE,19,0)</f>
        <v>45467</v>
      </c>
      <c r="H1020" s="31" t="s">
        <v>8512</v>
      </c>
      <c r="I1020" s="31" t="str">
        <f>VLOOKUP($A1020,'SAP- FACT'!$A:$AE,3,0)</f>
        <v>Boleta</v>
      </c>
      <c r="J1020" s="31" t="str">
        <f>IF(VLOOKUP($A1020,'SAP- FACT'!$A:$AE,15,0)=0,"PEN","USD")</f>
        <v>PEN</v>
      </c>
      <c r="K1020" s="31" t="s">
        <v>8499</v>
      </c>
      <c r="L1020" s="31">
        <v>1</v>
      </c>
      <c r="M1020" s="33">
        <f>IF(J1020="PEN",VLOOKUP($A1020,'SAP- FACT'!$A:$AE,14,0),VLOOKUP($A1020,'SAP- FACT'!$A:$AE,15,0))</f>
        <v>136</v>
      </c>
      <c r="N1020" s="31" t="str">
        <f>IF(VLOOKUP($A1020,'SAP- FACT'!$A:$AE,15,0)=0,"PEN","USD")</f>
        <v>PEN</v>
      </c>
      <c r="O1020" s="31" t="str">
        <f>VLOOKUP($A1020,'SAP- FACT'!$A:$AE,4,0)</f>
        <v>Falabella - CONTADO / CASH - PE 3060 FALABELLA Basado en Entregas 09-0007-00001</v>
      </c>
    </row>
    <row r="1021" spans="1:15" x14ac:dyDescent="0.2">
      <c r="A1021" s="31">
        <f t="shared" si="15"/>
        <v>1020</v>
      </c>
      <c r="B1021" s="31" t="str">
        <f>VLOOKUP($A1021,'SAP- FACT'!$A:$AE,12,0)</f>
        <v>LOPEZ VILELA,MAXIMINA MARYLENA DEL JESUS</v>
      </c>
      <c r="C1021" s="31" t="str">
        <f>VLOOKUP($A1021,'SAP- FACT'!$A:$AE,2,0)</f>
        <v>B010-00019601</v>
      </c>
      <c r="D1021" s="31" t="str">
        <f>VLOOKUP($A1021,'SAP- FACT'!$A:$AE,2,0)</f>
        <v>B010-00019601</v>
      </c>
      <c r="E1021" s="32">
        <v>45566</v>
      </c>
      <c r="F1021" s="32">
        <f>VLOOKUP($A1021,'SAP- FACT'!$A:$AE,5,0)</f>
        <v>45492</v>
      </c>
      <c r="G1021" s="32">
        <f>VLOOKUP($A1021,'SAP- FACT'!$A:$AE,19,0)</f>
        <v>45492</v>
      </c>
      <c r="H1021" s="31" t="s">
        <v>8512</v>
      </c>
      <c r="I1021" s="31" t="str">
        <f>VLOOKUP($A1021,'SAP- FACT'!$A:$AE,3,0)</f>
        <v>Boleta</v>
      </c>
      <c r="J1021" s="31" t="str">
        <f>IF(VLOOKUP($A1021,'SAP- FACT'!$A:$AE,15,0)=0,"PEN","USD")</f>
        <v>PEN</v>
      </c>
      <c r="K1021" s="31" t="s">
        <v>8499</v>
      </c>
      <c r="L1021" s="31">
        <v>1</v>
      </c>
      <c r="M1021" s="33">
        <f>IF(J1021="PEN",VLOOKUP($A1021,'SAP- FACT'!$A:$AE,14,0),VLOOKUP($A1021,'SAP- FACT'!$A:$AE,15,0))</f>
        <v>136</v>
      </c>
      <c r="N1021" s="31" t="str">
        <f>IF(VLOOKUP($A1021,'SAP- FACT'!$A:$AE,15,0)=0,"PEN","USD")</f>
        <v>PEN</v>
      </c>
      <c r="O1021" s="31" t="str">
        <f>VLOOKUP($A1021,'SAP- FACT'!$A:$AE,4,0)</f>
        <v>Falabella - CONTADO / CASH - PE 3582 FALABELLA No 2525259548 Basado en Entregas</v>
      </c>
    </row>
    <row r="1022" spans="1:15" x14ac:dyDescent="0.2">
      <c r="A1022" s="31">
        <f t="shared" si="15"/>
        <v>1021</v>
      </c>
      <c r="B1022" s="31" t="str">
        <f>VLOOKUP($A1022,'SAP- FACT'!$A:$AE,12,0)</f>
        <v>TERRY NUÑEZ,NELLY DIANA</v>
      </c>
      <c r="C1022" s="31" t="str">
        <f>VLOOKUP($A1022,'SAP- FACT'!$A:$AE,2,0)</f>
        <v>B010-00020268</v>
      </c>
      <c r="D1022" s="31" t="str">
        <f>VLOOKUP($A1022,'SAP- FACT'!$A:$AE,2,0)</f>
        <v>B010-00020268</v>
      </c>
      <c r="E1022" s="32">
        <v>45566</v>
      </c>
      <c r="F1022" s="32">
        <f>VLOOKUP($A1022,'SAP- FACT'!$A:$AE,5,0)</f>
        <v>45538</v>
      </c>
      <c r="G1022" s="32">
        <f>VLOOKUP($A1022,'SAP- FACT'!$A:$AE,19,0)</f>
        <v>45538</v>
      </c>
      <c r="H1022" s="31" t="s">
        <v>8512</v>
      </c>
      <c r="I1022" s="31" t="str">
        <f>VLOOKUP($A1022,'SAP- FACT'!$A:$AE,3,0)</f>
        <v>Boleta</v>
      </c>
      <c r="J1022" s="31" t="str">
        <f>IF(VLOOKUP($A1022,'SAP- FACT'!$A:$AE,15,0)=0,"PEN","USD")</f>
        <v>PEN</v>
      </c>
      <c r="K1022" s="31" t="s">
        <v>8499</v>
      </c>
      <c r="L1022" s="31">
        <v>1</v>
      </c>
      <c r="M1022" s="33">
        <f>IF(J1022="PEN",VLOOKUP($A1022,'SAP- FACT'!$A:$AE,14,0),VLOOKUP($A1022,'SAP- FACT'!$A:$AE,15,0))</f>
        <v>137</v>
      </c>
      <c r="N1022" s="31" t="str">
        <f>IF(VLOOKUP($A1022,'SAP- FACT'!$A:$AE,15,0)=0,"PEN","USD")</f>
        <v>PEN</v>
      </c>
      <c r="O1022" s="31" t="str">
        <f>VLOOKUP($A1022,'SAP- FACT'!$A:$AE,4,0)</f>
        <v>Ripley - CONTADO / CASH - PE 4560 RIPLEY n.º 6789980602-A Basado en Entregas</v>
      </c>
    </row>
    <row r="1023" spans="1:15" x14ac:dyDescent="0.2">
      <c r="A1023" s="31">
        <f t="shared" ref="A1023:A1086" si="16">ROW()-1</f>
        <v>1022</v>
      </c>
      <c r="B1023" s="31" t="str">
        <f>VLOOKUP($A1023,'SAP- FACT'!$A:$AE,12,0)</f>
        <v>OLAYA YSUSQUI,SILVANA ANGHELA</v>
      </c>
      <c r="C1023" s="31" t="str">
        <f>VLOOKUP($A1023,'SAP- FACT'!$A:$AE,2,0)</f>
        <v>B010-00019566</v>
      </c>
      <c r="D1023" s="31" t="str">
        <f>VLOOKUP($A1023,'SAP- FACT'!$A:$AE,2,0)</f>
        <v>B010-00019566</v>
      </c>
      <c r="E1023" s="32">
        <v>45566</v>
      </c>
      <c r="F1023" s="32">
        <f>VLOOKUP($A1023,'SAP- FACT'!$A:$AE,5,0)</f>
        <v>45490</v>
      </c>
      <c r="G1023" s="32">
        <f>VLOOKUP($A1023,'SAP- FACT'!$A:$AE,19,0)</f>
        <v>45490</v>
      </c>
      <c r="H1023" s="31" t="s">
        <v>8512</v>
      </c>
      <c r="I1023" s="31" t="str">
        <f>VLOOKUP($A1023,'SAP- FACT'!$A:$AE,3,0)</f>
        <v>Boleta</v>
      </c>
      <c r="J1023" s="31" t="str">
        <f>IF(VLOOKUP($A1023,'SAP- FACT'!$A:$AE,15,0)=0,"PEN","USD")</f>
        <v>PEN</v>
      </c>
      <c r="K1023" s="31" t="s">
        <v>8499</v>
      </c>
      <c r="L1023" s="31">
        <v>1</v>
      </c>
      <c r="M1023" s="33">
        <f>IF(J1023="PEN",VLOOKUP($A1023,'SAP- FACT'!$A:$AE,14,0),VLOOKUP($A1023,'SAP- FACT'!$A:$AE,15,0))</f>
        <v>138.6</v>
      </c>
      <c r="N1023" s="31" t="str">
        <f>IF(VLOOKUP($A1023,'SAP- FACT'!$A:$AE,15,0)=0,"PEN","USD")</f>
        <v>PEN</v>
      </c>
      <c r="O1023" s="31" t="str">
        <f>VLOOKUP($A1023,'SAP- FACT'!$A:$AE,4,0)</f>
        <v>Falabella - CONTADO / CASH - PE 3526 FALABELLA No 2521739197 Basado en Entregas</v>
      </c>
    </row>
    <row r="1024" spans="1:15" x14ac:dyDescent="0.2">
      <c r="A1024" s="31">
        <f t="shared" si="16"/>
        <v>1023</v>
      </c>
      <c r="B1024" s="31" t="str">
        <f>VLOOKUP($A1024,'SAP- FACT'!$A:$AE,12,0)</f>
        <v>REVOLLEDO NOVOA,PEDRO ADRIAN</v>
      </c>
      <c r="C1024" s="31" t="str">
        <f>VLOOKUP($A1024,'SAP- FACT'!$A:$AE,2,0)</f>
        <v>B010-00019456</v>
      </c>
      <c r="D1024" s="31" t="str">
        <f>VLOOKUP($A1024,'SAP- FACT'!$A:$AE,2,0)</f>
        <v>B010-00019456</v>
      </c>
      <c r="E1024" s="32">
        <v>45566</v>
      </c>
      <c r="F1024" s="32">
        <f>VLOOKUP($A1024,'SAP- FACT'!$A:$AE,5,0)</f>
        <v>45482</v>
      </c>
      <c r="G1024" s="32">
        <f>VLOOKUP($A1024,'SAP- FACT'!$A:$AE,19,0)</f>
        <v>45482</v>
      </c>
      <c r="H1024" s="31" t="s">
        <v>8512</v>
      </c>
      <c r="I1024" s="31" t="str">
        <f>VLOOKUP($A1024,'SAP- FACT'!$A:$AE,3,0)</f>
        <v>Boleta</v>
      </c>
      <c r="J1024" s="31" t="str">
        <f>IF(VLOOKUP($A1024,'SAP- FACT'!$A:$AE,15,0)=0,"PEN","USD")</f>
        <v>PEN</v>
      </c>
      <c r="K1024" s="31" t="s">
        <v>8499</v>
      </c>
      <c r="L1024" s="31">
        <v>1</v>
      </c>
      <c r="M1024" s="33">
        <f>IF(J1024="PEN",VLOOKUP($A1024,'SAP- FACT'!$A:$AE,14,0),VLOOKUP($A1024,'SAP- FACT'!$A:$AE,15,0))</f>
        <v>138.6</v>
      </c>
      <c r="N1024" s="31" t="str">
        <f>IF(VLOOKUP($A1024,'SAP- FACT'!$A:$AE,15,0)=0,"PEN","USD")</f>
        <v>PEN</v>
      </c>
      <c r="O1024" s="31" t="str">
        <f>VLOOKUP($A1024,'SAP- FACT'!$A:$AE,4,0)</f>
        <v>Falabella - CONTADO / CASH - PE 3326 FALABELLA  No 2510518522 Basado en Entrega</v>
      </c>
    </row>
    <row r="1025" spans="1:15" x14ac:dyDescent="0.2">
      <c r="A1025" s="31">
        <f t="shared" si="16"/>
        <v>1024</v>
      </c>
      <c r="B1025" s="31" t="str">
        <f>VLOOKUP($A1025,'SAP- FACT'!$A:$AE,12,0)</f>
        <v>REVOLLEDO NOVOA,PEDRO ADRIAN</v>
      </c>
      <c r="C1025" s="31" t="str">
        <f>VLOOKUP($A1025,'SAP- FACT'!$A:$AE,2,0)</f>
        <v>B010-00020015</v>
      </c>
      <c r="D1025" s="31" t="str">
        <f>VLOOKUP($A1025,'SAP- FACT'!$A:$AE,2,0)</f>
        <v>B010-00020015</v>
      </c>
      <c r="E1025" s="32">
        <v>45566</v>
      </c>
      <c r="F1025" s="32">
        <f>VLOOKUP($A1025,'SAP- FACT'!$A:$AE,5,0)</f>
        <v>45519</v>
      </c>
      <c r="G1025" s="32">
        <f>VLOOKUP($A1025,'SAP- FACT'!$A:$AE,19,0)</f>
        <v>45519</v>
      </c>
      <c r="H1025" s="31" t="s">
        <v>8512</v>
      </c>
      <c r="I1025" s="31" t="str">
        <f>VLOOKUP($A1025,'SAP- FACT'!$A:$AE,3,0)</f>
        <v>Boleta</v>
      </c>
      <c r="J1025" s="31" t="str">
        <f>IF(VLOOKUP($A1025,'SAP- FACT'!$A:$AE,15,0)=0,"PEN","USD")</f>
        <v>PEN</v>
      </c>
      <c r="K1025" s="31" t="s">
        <v>8499</v>
      </c>
      <c r="L1025" s="31">
        <v>1</v>
      </c>
      <c r="M1025" s="33">
        <f>IF(J1025="PEN",VLOOKUP($A1025,'SAP- FACT'!$A:$AE,14,0),VLOOKUP($A1025,'SAP- FACT'!$A:$AE,15,0))</f>
        <v>138.6</v>
      </c>
      <c r="N1025" s="31" t="str">
        <f>IF(VLOOKUP($A1025,'SAP- FACT'!$A:$AE,15,0)=0,"PEN","USD")</f>
        <v>PEN</v>
      </c>
      <c r="O1025" s="31" t="str">
        <f>VLOOKUP($A1025,'SAP- FACT'!$A:$AE,4,0)</f>
        <v>Falabella - CONTADO / CASH - PE 4155 FALABELLA No 2551568762 Basado en Entregas</v>
      </c>
    </row>
    <row r="1026" spans="1:15" x14ac:dyDescent="0.2">
      <c r="A1026" s="31">
        <f t="shared" si="16"/>
        <v>1025</v>
      </c>
      <c r="B1026" s="31" t="str">
        <f>VLOOKUP($A1026,'SAP- FACT'!$A:$AE,12,0)</f>
        <v>CHINCHAY MAYORIA,ROMMEL</v>
      </c>
      <c r="C1026" s="31" t="str">
        <f>VLOOKUP($A1026,'SAP- FACT'!$A:$AE,2,0)</f>
        <v>B010-00020227</v>
      </c>
      <c r="D1026" s="31" t="str">
        <f>VLOOKUP($A1026,'SAP- FACT'!$A:$AE,2,0)</f>
        <v>B010-00020227</v>
      </c>
      <c r="E1026" s="32">
        <v>45566</v>
      </c>
      <c r="F1026" s="32">
        <f>VLOOKUP($A1026,'SAP- FACT'!$A:$AE,5,0)</f>
        <v>45533</v>
      </c>
      <c r="G1026" s="32">
        <f>VLOOKUP($A1026,'SAP- FACT'!$A:$AE,19,0)</f>
        <v>45533</v>
      </c>
      <c r="H1026" s="31" t="s">
        <v>8512</v>
      </c>
      <c r="I1026" s="31" t="str">
        <f>VLOOKUP($A1026,'SAP- FACT'!$A:$AE,3,0)</f>
        <v>Boleta</v>
      </c>
      <c r="J1026" s="31" t="str">
        <f>IF(VLOOKUP($A1026,'SAP- FACT'!$A:$AE,15,0)=0,"PEN","USD")</f>
        <v>PEN</v>
      </c>
      <c r="K1026" s="31" t="s">
        <v>8499</v>
      </c>
      <c r="L1026" s="31">
        <v>1</v>
      </c>
      <c r="M1026" s="33">
        <f>IF(J1026="PEN",VLOOKUP($A1026,'SAP- FACT'!$A:$AE,14,0),VLOOKUP($A1026,'SAP- FACT'!$A:$AE,15,0))</f>
        <v>140</v>
      </c>
      <c r="N1026" s="31" t="str">
        <f>IF(VLOOKUP($A1026,'SAP- FACT'!$A:$AE,15,0)=0,"PEN","USD")</f>
        <v>PEN</v>
      </c>
      <c r="O1026" s="31" t="str">
        <f>VLOOKUP($A1026,'SAP- FACT'!$A:$AE,4,0)</f>
        <v xml:space="preserve"> - CONTADO / CASH - CAPACITACION POR CONVENIO DE ESTUDIOS-AGOSTO 2024</v>
      </c>
    </row>
    <row r="1027" spans="1:15" x14ac:dyDescent="0.2">
      <c r="A1027" s="31">
        <f t="shared" si="16"/>
        <v>1026</v>
      </c>
      <c r="B1027" s="31" t="str">
        <f>VLOOKUP($A1027,'SAP- FACT'!$A:$AE,12,0)</f>
        <v>IRIARTE RANDY</v>
      </c>
      <c r="C1027" s="31" t="str">
        <f>VLOOKUP($A1027,'SAP- FACT'!$A:$AE,2,0)</f>
        <v>B010-00018123</v>
      </c>
      <c r="D1027" s="31" t="str">
        <f>VLOOKUP($A1027,'SAP- FACT'!$A:$AE,2,0)</f>
        <v>B010-00018123</v>
      </c>
      <c r="E1027" s="32">
        <v>45566</v>
      </c>
      <c r="F1027" s="32">
        <f>VLOOKUP($A1027,'SAP- FACT'!$A:$AE,5,0)</f>
        <v>45357</v>
      </c>
      <c r="G1027" s="32">
        <f>VLOOKUP($A1027,'SAP- FACT'!$A:$AE,19,0)</f>
        <v>45357</v>
      </c>
      <c r="H1027" s="31" t="s">
        <v>8512</v>
      </c>
      <c r="I1027" s="31" t="str">
        <f>VLOOKUP($A1027,'SAP- FACT'!$A:$AE,3,0)</f>
        <v>Boleta</v>
      </c>
      <c r="J1027" s="31" t="str">
        <f>IF(VLOOKUP($A1027,'SAP- FACT'!$A:$AE,15,0)=0,"PEN","USD")</f>
        <v>PEN</v>
      </c>
      <c r="K1027" s="31" t="s">
        <v>8499</v>
      </c>
      <c r="L1027" s="31">
        <v>1</v>
      </c>
      <c r="M1027" s="33">
        <f>IF(J1027="PEN",VLOOKUP($A1027,'SAP- FACT'!$A:$AE,14,0),VLOOKUP($A1027,'SAP- FACT'!$A:$AE,15,0))</f>
        <v>140.13999999999999</v>
      </c>
      <c r="N1027" s="31" t="str">
        <f>IF(VLOOKUP($A1027,'SAP- FACT'!$A:$AE,15,0)=0,"PEN","USD")</f>
        <v>PEN</v>
      </c>
      <c r="O1027" s="31" t="str">
        <f>VLOOKUP($A1027,'SAP- FACT'!$A:$AE,4,0)</f>
        <v>Ecom - CONTADO / CASH - PE 1059 TEL: 996999872 Basado en Pedidos de client</v>
      </c>
    </row>
    <row r="1028" spans="1:15" x14ac:dyDescent="0.2">
      <c r="A1028" s="31">
        <f t="shared" si="16"/>
        <v>1027</v>
      </c>
      <c r="B1028" s="31" t="str">
        <f>VLOOKUP($A1028,'SAP- FACT'!$A:$AE,12,0)</f>
        <v>FERNANDEZ CHINCHAY,CARLOS ENRIQUE</v>
      </c>
      <c r="C1028" s="31" t="str">
        <f>VLOOKUP($A1028,'SAP- FACT'!$A:$AE,2,0)</f>
        <v>B010-00016995</v>
      </c>
      <c r="D1028" s="31" t="str">
        <f>VLOOKUP($A1028,'SAP- FACT'!$A:$AE,2,0)</f>
        <v>B010-00016995</v>
      </c>
      <c r="E1028" s="32">
        <v>45566</v>
      </c>
      <c r="F1028" s="32">
        <f>VLOOKUP($A1028,'SAP- FACT'!$A:$AE,5,0)</f>
        <v>45271</v>
      </c>
      <c r="G1028" s="32">
        <f>VLOOKUP($A1028,'SAP- FACT'!$A:$AE,19,0)</f>
        <v>45271</v>
      </c>
      <c r="H1028" s="31" t="s">
        <v>8512</v>
      </c>
      <c r="I1028" s="31" t="str">
        <f>VLOOKUP($A1028,'SAP- FACT'!$A:$AE,3,0)</f>
        <v>Boleta</v>
      </c>
      <c r="J1028" s="31" t="str">
        <f>IF(VLOOKUP($A1028,'SAP- FACT'!$A:$AE,15,0)=0,"PEN","USD")</f>
        <v>PEN</v>
      </c>
      <c r="K1028" s="31" t="s">
        <v>8499</v>
      </c>
      <c r="L1028" s="31">
        <v>1</v>
      </c>
      <c r="M1028" s="33">
        <f>IF(J1028="PEN",VLOOKUP($A1028,'SAP- FACT'!$A:$AE,14,0),VLOOKUP($A1028,'SAP- FACT'!$A:$AE,15,0))</f>
        <v>140.4</v>
      </c>
      <c r="N1028" s="31" t="str">
        <f>IF(VLOOKUP($A1028,'SAP- FACT'!$A:$AE,15,0)=0,"PEN","USD")</f>
        <v>PEN</v>
      </c>
      <c r="O1028" s="31" t="str">
        <f>VLOOKUP($A1028,'SAP- FACT'!$A:$AE,4,0)</f>
        <v>Falabella - CONTADO / CASH - PE 5214 FALABELLA Basado en Entregas 09-0010-00057</v>
      </c>
    </row>
    <row r="1029" spans="1:15" x14ac:dyDescent="0.2">
      <c r="A1029" s="31">
        <f t="shared" si="16"/>
        <v>1028</v>
      </c>
      <c r="B1029" s="31" t="str">
        <f>VLOOKUP($A1029,'SAP- FACT'!$A:$AE,12,0)</f>
        <v>MAYORCA MUNIVE,GONZALO ORLANDO</v>
      </c>
      <c r="C1029" s="31" t="str">
        <f>VLOOKUP($A1029,'SAP- FACT'!$A:$AE,2,0)</f>
        <v>B010-00019538</v>
      </c>
      <c r="D1029" s="31" t="str">
        <f>VLOOKUP($A1029,'SAP- FACT'!$A:$AE,2,0)</f>
        <v>B010-00019538</v>
      </c>
      <c r="E1029" s="32">
        <v>45566</v>
      </c>
      <c r="F1029" s="32">
        <f>VLOOKUP($A1029,'SAP- FACT'!$A:$AE,5,0)</f>
        <v>45488</v>
      </c>
      <c r="G1029" s="32">
        <f>VLOOKUP($A1029,'SAP- FACT'!$A:$AE,19,0)</f>
        <v>45488</v>
      </c>
      <c r="H1029" s="31" t="s">
        <v>8512</v>
      </c>
      <c r="I1029" s="31" t="str">
        <f>VLOOKUP($A1029,'SAP- FACT'!$A:$AE,3,0)</f>
        <v>Boleta</v>
      </c>
      <c r="J1029" s="31" t="str">
        <f>IF(VLOOKUP($A1029,'SAP- FACT'!$A:$AE,15,0)=0,"PEN","USD")</f>
        <v>PEN</v>
      </c>
      <c r="K1029" s="31" t="s">
        <v>8499</v>
      </c>
      <c r="L1029" s="31">
        <v>1</v>
      </c>
      <c r="M1029" s="33">
        <f>IF(J1029="PEN",VLOOKUP($A1029,'SAP- FACT'!$A:$AE,14,0),VLOOKUP($A1029,'SAP- FACT'!$A:$AE,15,0))</f>
        <v>141.81</v>
      </c>
      <c r="N1029" s="31" t="str">
        <f>IF(VLOOKUP($A1029,'SAP- FACT'!$A:$AE,15,0)=0,"PEN","USD")</f>
        <v>PEN</v>
      </c>
      <c r="O1029" s="31" t="str">
        <f>VLOOKUP($A1029,'SAP- FACT'!$A:$AE,4,0)</f>
        <v>Ripley - CONTADO / CASH - PE 3460 RIPLEY n.º 6710620601-A Basado en Entregas</v>
      </c>
    </row>
    <row r="1030" spans="1:15" x14ac:dyDescent="0.2">
      <c r="A1030" s="31">
        <f t="shared" si="16"/>
        <v>1029</v>
      </c>
      <c r="B1030" s="31" t="str">
        <f>VLOOKUP($A1030,'SAP- FACT'!$A:$AE,12,0)</f>
        <v>VEGA ASMA,KATHERINE GIULIANA</v>
      </c>
      <c r="C1030" s="31" t="str">
        <f>VLOOKUP($A1030,'SAP- FACT'!$A:$AE,2,0)</f>
        <v>B010-00018562</v>
      </c>
      <c r="D1030" s="31" t="str">
        <f>VLOOKUP($A1030,'SAP- FACT'!$A:$AE,2,0)</f>
        <v>B010-00018562</v>
      </c>
      <c r="E1030" s="32">
        <v>45566</v>
      </c>
      <c r="F1030" s="32">
        <f>VLOOKUP($A1030,'SAP- FACT'!$A:$AE,5,0)</f>
        <v>45401</v>
      </c>
      <c r="G1030" s="32">
        <f>VLOOKUP($A1030,'SAP- FACT'!$A:$AE,19,0)</f>
        <v>45401</v>
      </c>
      <c r="H1030" s="31" t="s">
        <v>8512</v>
      </c>
      <c r="I1030" s="31" t="str">
        <f>VLOOKUP($A1030,'SAP- FACT'!$A:$AE,3,0)</f>
        <v>Boleta</v>
      </c>
      <c r="J1030" s="31" t="str">
        <f>IF(VLOOKUP($A1030,'SAP- FACT'!$A:$AE,15,0)=0,"PEN","USD")</f>
        <v>PEN</v>
      </c>
      <c r="K1030" s="31" t="s">
        <v>8499</v>
      </c>
      <c r="L1030" s="31">
        <v>1</v>
      </c>
      <c r="M1030" s="33">
        <f>IF(J1030="PEN",VLOOKUP($A1030,'SAP- FACT'!$A:$AE,14,0),VLOOKUP($A1030,'SAP- FACT'!$A:$AE,15,0))</f>
        <v>141.81</v>
      </c>
      <c r="N1030" s="31" t="str">
        <f>IF(VLOOKUP($A1030,'SAP- FACT'!$A:$AE,15,0)=0,"PEN","USD")</f>
        <v>PEN</v>
      </c>
      <c r="O1030" s="31" t="str">
        <f>VLOOKUP($A1030,'SAP- FACT'!$A:$AE,4,0)</f>
        <v>Ripley - CONTADO / CASH - PE 1836 RIPLEY Basado en Entregas 09-0010-00059896</v>
      </c>
    </row>
    <row r="1031" spans="1:15" x14ac:dyDescent="0.2">
      <c r="A1031" s="31">
        <f t="shared" si="16"/>
        <v>1030</v>
      </c>
      <c r="B1031" s="31" t="str">
        <f>VLOOKUP($A1031,'SAP- FACT'!$A:$AE,12,0)</f>
        <v>CERVANTES DAVILA MARIBEL</v>
      </c>
      <c r="C1031" s="31" t="str">
        <f>VLOOKUP($A1031,'SAP- FACT'!$A:$AE,2,0)</f>
        <v>B010-00019223</v>
      </c>
      <c r="D1031" s="31" t="str">
        <f>VLOOKUP($A1031,'SAP- FACT'!$A:$AE,2,0)</f>
        <v>B010-00019223</v>
      </c>
      <c r="E1031" s="32">
        <v>45566</v>
      </c>
      <c r="F1031" s="32">
        <f>VLOOKUP($A1031,'SAP- FACT'!$A:$AE,5,0)</f>
        <v>45454</v>
      </c>
      <c r="G1031" s="32">
        <f>VLOOKUP($A1031,'SAP- FACT'!$A:$AE,19,0)</f>
        <v>45454</v>
      </c>
      <c r="H1031" s="31" t="s">
        <v>8512</v>
      </c>
      <c r="I1031" s="31" t="str">
        <f>VLOOKUP($A1031,'SAP- FACT'!$A:$AE,3,0)</f>
        <v>Boleta</v>
      </c>
      <c r="J1031" s="31" t="str">
        <f>IF(VLOOKUP($A1031,'SAP- FACT'!$A:$AE,15,0)=0,"PEN","USD")</f>
        <v>PEN</v>
      </c>
      <c r="K1031" s="31" t="s">
        <v>8499</v>
      </c>
      <c r="L1031" s="31">
        <v>1</v>
      </c>
      <c r="M1031" s="33">
        <f>IF(J1031="PEN",VLOOKUP($A1031,'SAP- FACT'!$A:$AE,14,0),VLOOKUP($A1031,'SAP- FACT'!$A:$AE,15,0))</f>
        <v>141.81</v>
      </c>
      <c r="N1031" s="31" t="str">
        <f>IF(VLOOKUP($A1031,'SAP- FACT'!$A:$AE,15,0)=0,"PEN","USD")</f>
        <v>PEN</v>
      </c>
      <c r="O1031" s="31" t="str">
        <f>VLOOKUP($A1031,'SAP- FACT'!$A:$AE,4,0)</f>
        <v>Ripley - CONTADO / CASH - PE 2834 RIPLEY Basado en Entregas 09-0007-00000822</v>
      </c>
    </row>
    <row r="1032" spans="1:15" x14ac:dyDescent="0.2">
      <c r="A1032" s="31">
        <f t="shared" si="16"/>
        <v>1031</v>
      </c>
      <c r="B1032" s="31" t="str">
        <f>VLOOKUP($A1032,'SAP- FACT'!$A:$AE,12,0)</f>
        <v>PAZ ARCE,SUSSY GABRIELA</v>
      </c>
      <c r="C1032" s="31" t="str">
        <f>VLOOKUP($A1032,'SAP- FACT'!$A:$AE,2,0)</f>
        <v>B010-00019035</v>
      </c>
      <c r="D1032" s="31" t="str">
        <f>VLOOKUP($A1032,'SAP- FACT'!$A:$AE,2,0)</f>
        <v>B010-00019035</v>
      </c>
      <c r="E1032" s="32">
        <v>45566</v>
      </c>
      <c r="F1032" s="32">
        <f>VLOOKUP($A1032,'SAP- FACT'!$A:$AE,5,0)</f>
        <v>45440</v>
      </c>
      <c r="G1032" s="32">
        <f>VLOOKUP($A1032,'SAP- FACT'!$A:$AE,19,0)</f>
        <v>45440</v>
      </c>
      <c r="H1032" s="31" t="s">
        <v>8512</v>
      </c>
      <c r="I1032" s="31" t="str">
        <f>VLOOKUP($A1032,'SAP- FACT'!$A:$AE,3,0)</f>
        <v>Boleta</v>
      </c>
      <c r="J1032" s="31" t="str">
        <f>IF(VLOOKUP($A1032,'SAP- FACT'!$A:$AE,15,0)=0,"PEN","USD")</f>
        <v>PEN</v>
      </c>
      <c r="K1032" s="31" t="s">
        <v>8499</v>
      </c>
      <c r="L1032" s="31">
        <v>1</v>
      </c>
      <c r="M1032" s="33">
        <f>IF(J1032="PEN",VLOOKUP($A1032,'SAP- FACT'!$A:$AE,14,0),VLOOKUP($A1032,'SAP- FACT'!$A:$AE,15,0))</f>
        <v>141.81</v>
      </c>
      <c r="N1032" s="31" t="str">
        <f>IF(VLOOKUP($A1032,'SAP- FACT'!$A:$AE,15,0)=0,"PEN","USD")</f>
        <v>PEN</v>
      </c>
      <c r="O1032" s="31" t="str">
        <f>VLOOKUP($A1032,'SAP- FACT'!$A:$AE,4,0)</f>
        <v>Ripley - CONTADO / CASH - PE 2641 RIPLEY Basado en Entregas 09-0007-00000640</v>
      </c>
    </row>
    <row r="1033" spans="1:15" x14ac:dyDescent="0.2">
      <c r="A1033" s="31">
        <f t="shared" si="16"/>
        <v>1032</v>
      </c>
      <c r="B1033" s="31" t="str">
        <f>VLOOKUP($A1033,'SAP- FACT'!$A:$AE,12,0)</f>
        <v>SAMANEZ RUIZ JESICA</v>
      </c>
      <c r="C1033" s="31" t="str">
        <f>VLOOKUP($A1033,'SAP- FACT'!$A:$AE,2,0)</f>
        <v>B010-00018900</v>
      </c>
      <c r="D1033" s="31" t="str">
        <f>VLOOKUP($A1033,'SAP- FACT'!$A:$AE,2,0)</f>
        <v>B010-00018900</v>
      </c>
      <c r="E1033" s="32">
        <v>45566</v>
      </c>
      <c r="F1033" s="32">
        <f>VLOOKUP($A1033,'SAP- FACT'!$A:$AE,5,0)</f>
        <v>45432</v>
      </c>
      <c r="G1033" s="32">
        <f>VLOOKUP($A1033,'SAP- FACT'!$A:$AE,19,0)</f>
        <v>45432</v>
      </c>
      <c r="H1033" s="31" t="s">
        <v>8512</v>
      </c>
      <c r="I1033" s="31" t="str">
        <f>VLOOKUP($A1033,'SAP- FACT'!$A:$AE,3,0)</f>
        <v>Boleta</v>
      </c>
      <c r="J1033" s="31" t="str">
        <f>IF(VLOOKUP($A1033,'SAP- FACT'!$A:$AE,15,0)=0,"PEN","USD")</f>
        <v>PEN</v>
      </c>
      <c r="K1033" s="31" t="s">
        <v>8499</v>
      </c>
      <c r="L1033" s="31">
        <v>1</v>
      </c>
      <c r="M1033" s="33">
        <f>IF(J1033="PEN",VLOOKUP($A1033,'SAP- FACT'!$A:$AE,14,0),VLOOKUP($A1033,'SAP- FACT'!$A:$AE,15,0))</f>
        <v>141.81</v>
      </c>
      <c r="N1033" s="31" t="str">
        <f>IF(VLOOKUP($A1033,'SAP- FACT'!$A:$AE,15,0)=0,"PEN","USD")</f>
        <v>PEN</v>
      </c>
      <c r="O1033" s="31" t="str">
        <f>VLOOKUP($A1033,'SAP- FACT'!$A:$AE,4,0)</f>
        <v>Ripley - CONTADO / CASH - PE 2438 RIPLEY Basado en Entregas 09-0007-00000460</v>
      </c>
    </row>
    <row r="1034" spans="1:15" x14ac:dyDescent="0.2">
      <c r="A1034" s="31">
        <f t="shared" si="16"/>
        <v>1033</v>
      </c>
      <c r="B1034" s="31" t="str">
        <f>VLOOKUP($A1034,'SAP- FACT'!$A:$AE,12,0)</f>
        <v>ACUÑA MENDOZA,ANTONHY PAOLO</v>
      </c>
      <c r="C1034" s="31" t="str">
        <f>VLOOKUP($A1034,'SAP- FACT'!$A:$AE,2,0)</f>
        <v>B010-00019621</v>
      </c>
      <c r="D1034" s="31" t="str">
        <f>VLOOKUP($A1034,'SAP- FACT'!$A:$AE,2,0)</f>
        <v>B010-00019621</v>
      </c>
      <c r="E1034" s="32">
        <v>45566</v>
      </c>
      <c r="F1034" s="32">
        <f>VLOOKUP($A1034,'SAP- FACT'!$A:$AE,5,0)</f>
        <v>45495</v>
      </c>
      <c r="G1034" s="32">
        <f>VLOOKUP($A1034,'SAP- FACT'!$A:$AE,19,0)</f>
        <v>45495</v>
      </c>
      <c r="H1034" s="31" t="s">
        <v>8512</v>
      </c>
      <c r="I1034" s="31" t="str">
        <f>VLOOKUP($A1034,'SAP- FACT'!$A:$AE,3,0)</f>
        <v>Boleta</v>
      </c>
      <c r="J1034" s="31" t="str">
        <f>IF(VLOOKUP($A1034,'SAP- FACT'!$A:$AE,15,0)=0,"PEN","USD")</f>
        <v>PEN</v>
      </c>
      <c r="K1034" s="31" t="s">
        <v>8499</v>
      </c>
      <c r="L1034" s="31">
        <v>1</v>
      </c>
      <c r="M1034" s="33">
        <f>IF(J1034="PEN",VLOOKUP($A1034,'SAP- FACT'!$A:$AE,14,0),VLOOKUP($A1034,'SAP- FACT'!$A:$AE,15,0))</f>
        <v>142.5</v>
      </c>
      <c r="N1034" s="31" t="str">
        <f>IF(VLOOKUP($A1034,'SAP- FACT'!$A:$AE,15,0)=0,"PEN","USD")</f>
        <v>PEN</v>
      </c>
      <c r="O1034" s="31" t="str">
        <f>VLOOKUP($A1034,'SAP- FACT'!$A:$AE,4,0)</f>
        <v>Ripley - CONTADO / CASH - PE 3625 RIPLEY n.º 6744705401-A Basado en Entregas</v>
      </c>
    </row>
    <row r="1035" spans="1:15" x14ac:dyDescent="0.2">
      <c r="A1035" s="31">
        <f t="shared" si="16"/>
        <v>1034</v>
      </c>
      <c r="B1035" s="31" t="str">
        <f>VLOOKUP($A1035,'SAP- FACT'!$A:$AE,12,0)</f>
        <v>CAMPOS REYES JESUS ANDRES</v>
      </c>
      <c r="C1035" s="31" t="str">
        <f>VLOOKUP($A1035,'SAP- FACT'!$A:$AE,2,0)</f>
        <v>B010-00016764</v>
      </c>
      <c r="D1035" s="31" t="str">
        <f>VLOOKUP($A1035,'SAP- FACT'!$A:$AE,2,0)</f>
        <v>B010-00016764</v>
      </c>
      <c r="E1035" s="32">
        <v>45566</v>
      </c>
      <c r="F1035" s="32">
        <f>VLOOKUP($A1035,'SAP- FACT'!$A:$AE,5,0)</f>
        <v>45250</v>
      </c>
      <c r="G1035" s="32">
        <f>VLOOKUP($A1035,'SAP- FACT'!$A:$AE,19,0)</f>
        <v>45250</v>
      </c>
      <c r="H1035" s="31" t="s">
        <v>8512</v>
      </c>
      <c r="I1035" s="31" t="str">
        <f>VLOOKUP($A1035,'SAP- FACT'!$A:$AE,3,0)</f>
        <v>Boleta</v>
      </c>
      <c r="J1035" s="31" t="str">
        <f>IF(VLOOKUP($A1035,'SAP- FACT'!$A:$AE,15,0)=0,"PEN","USD")</f>
        <v>PEN</v>
      </c>
      <c r="K1035" s="31" t="s">
        <v>8499</v>
      </c>
      <c r="L1035" s="31">
        <v>1</v>
      </c>
      <c r="M1035" s="33">
        <f>IF(J1035="PEN",VLOOKUP($A1035,'SAP- FACT'!$A:$AE,14,0),VLOOKUP($A1035,'SAP- FACT'!$A:$AE,15,0))</f>
        <v>142.9</v>
      </c>
      <c r="N1035" s="31" t="str">
        <f>IF(VLOOKUP($A1035,'SAP- FACT'!$A:$AE,15,0)=0,"PEN","USD")</f>
        <v>PEN</v>
      </c>
      <c r="O1035" s="31" t="str">
        <f>VLOOKUP($A1035,'SAP- FACT'!$A:$AE,4,0)</f>
        <v>Falabella - CONTADO / CASH - PE 4833 FALABELLA Basado en Entregas 09-0010-00057</v>
      </c>
    </row>
    <row r="1036" spans="1:15" x14ac:dyDescent="0.2">
      <c r="A1036" s="31">
        <f t="shared" si="16"/>
        <v>1035</v>
      </c>
      <c r="B1036" s="31" t="str">
        <f>VLOOKUP($A1036,'SAP- FACT'!$A:$AE,12,0)</f>
        <v>GONZALES QUIROZ SEBASTIAN</v>
      </c>
      <c r="C1036" s="31" t="str">
        <f>VLOOKUP($A1036,'SAP- FACT'!$A:$AE,2,0)</f>
        <v>B010-00018184</v>
      </c>
      <c r="D1036" s="31" t="str">
        <f>VLOOKUP($A1036,'SAP- FACT'!$A:$AE,2,0)</f>
        <v>B010-00018184</v>
      </c>
      <c r="E1036" s="32">
        <v>45566</v>
      </c>
      <c r="F1036" s="32">
        <f>VLOOKUP($A1036,'SAP- FACT'!$A:$AE,5,0)</f>
        <v>45364</v>
      </c>
      <c r="G1036" s="32">
        <f>VLOOKUP($A1036,'SAP- FACT'!$A:$AE,19,0)</f>
        <v>45364</v>
      </c>
      <c r="H1036" s="31" t="s">
        <v>8512</v>
      </c>
      <c r="I1036" s="31" t="str">
        <f>VLOOKUP($A1036,'SAP- FACT'!$A:$AE,3,0)</f>
        <v>Boleta</v>
      </c>
      <c r="J1036" s="31" t="str">
        <f>IF(VLOOKUP($A1036,'SAP- FACT'!$A:$AE,15,0)=0,"PEN","USD")</f>
        <v>PEN</v>
      </c>
      <c r="K1036" s="31" t="s">
        <v>8499</v>
      </c>
      <c r="L1036" s="31">
        <v>1</v>
      </c>
      <c r="M1036" s="33">
        <f>IF(J1036="PEN",VLOOKUP($A1036,'SAP- FACT'!$A:$AE,14,0),VLOOKUP($A1036,'SAP- FACT'!$A:$AE,15,0))</f>
        <v>143.11000000000001</v>
      </c>
      <c r="N1036" s="31" t="str">
        <f>IF(VLOOKUP($A1036,'SAP- FACT'!$A:$AE,15,0)=0,"PEN","USD")</f>
        <v>PEN</v>
      </c>
      <c r="O1036" s="31" t="str">
        <f>VLOOKUP($A1036,'SAP- FACT'!$A:$AE,4,0)</f>
        <v>Ecom - CONTADO / CASH - PE 1193 TEL: 987449247 Basado en Entregas 09-0010-</v>
      </c>
    </row>
    <row r="1037" spans="1:15" x14ac:dyDescent="0.2">
      <c r="A1037" s="31">
        <f t="shared" si="16"/>
        <v>1036</v>
      </c>
      <c r="B1037" s="31" t="str">
        <f>VLOOKUP($A1037,'SAP- FACT'!$A:$AE,12,0)</f>
        <v>GARCIA SALAS ORIANA VALERIA</v>
      </c>
      <c r="C1037" s="31" t="str">
        <f>VLOOKUP($A1037,'SAP- FACT'!$A:$AE,2,0)</f>
        <v>B010-00018187</v>
      </c>
      <c r="D1037" s="31" t="str">
        <f>VLOOKUP($A1037,'SAP- FACT'!$A:$AE,2,0)</f>
        <v>B010-00018187</v>
      </c>
      <c r="E1037" s="32">
        <v>45566</v>
      </c>
      <c r="F1037" s="32">
        <f>VLOOKUP($A1037,'SAP- FACT'!$A:$AE,5,0)</f>
        <v>45365</v>
      </c>
      <c r="G1037" s="32">
        <f>VLOOKUP($A1037,'SAP- FACT'!$A:$AE,19,0)</f>
        <v>45365</v>
      </c>
      <c r="H1037" s="31" t="s">
        <v>8512</v>
      </c>
      <c r="I1037" s="31" t="str">
        <f>VLOOKUP($A1037,'SAP- FACT'!$A:$AE,3,0)</f>
        <v>Boleta</v>
      </c>
      <c r="J1037" s="31" t="str">
        <f>IF(VLOOKUP($A1037,'SAP- FACT'!$A:$AE,15,0)=0,"PEN","USD")</f>
        <v>PEN</v>
      </c>
      <c r="K1037" s="31" t="s">
        <v>8499</v>
      </c>
      <c r="L1037" s="31">
        <v>1</v>
      </c>
      <c r="M1037" s="33">
        <f>IF(J1037="PEN",VLOOKUP($A1037,'SAP- FACT'!$A:$AE,14,0),VLOOKUP($A1037,'SAP- FACT'!$A:$AE,15,0))</f>
        <v>143.11000000000001</v>
      </c>
      <c r="N1037" s="31" t="str">
        <f>IF(VLOOKUP($A1037,'SAP- FACT'!$A:$AE,15,0)=0,"PEN","USD")</f>
        <v>PEN</v>
      </c>
      <c r="O1037" s="31" t="str">
        <f>VLOOKUP($A1037,'SAP- FACT'!$A:$AE,4,0)</f>
        <v>Ecom - CONTADO / CASH - PE 1196 TEL: 990372210 Basado en Pedidos de client</v>
      </c>
    </row>
    <row r="1038" spans="1:15" x14ac:dyDescent="0.2">
      <c r="A1038" s="31">
        <f t="shared" si="16"/>
        <v>1037</v>
      </c>
      <c r="B1038" s="31" t="str">
        <f>VLOOKUP($A1038,'SAP- FACT'!$A:$AE,12,0)</f>
        <v>VILCA TITO,MIRIAN YADIRA</v>
      </c>
      <c r="C1038" s="31" t="str">
        <f>VLOOKUP($A1038,'SAP- FACT'!$A:$AE,2,0)</f>
        <v>B010-00019897</v>
      </c>
      <c r="D1038" s="31" t="str">
        <f>VLOOKUP($A1038,'SAP- FACT'!$A:$AE,2,0)</f>
        <v>B010-00019897</v>
      </c>
      <c r="E1038" s="32">
        <v>45566</v>
      </c>
      <c r="F1038" s="32">
        <f>VLOOKUP($A1038,'SAP- FACT'!$A:$AE,5,0)</f>
        <v>45511</v>
      </c>
      <c r="G1038" s="32">
        <f>VLOOKUP($A1038,'SAP- FACT'!$A:$AE,19,0)</f>
        <v>45511</v>
      </c>
      <c r="H1038" s="31" t="s">
        <v>8512</v>
      </c>
      <c r="I1038" s="31" t="str">
        <f>VLOOKUP($A1038,'SAP- FACT'!$A:$AE,3,0)</f>
        <v>Boleta</v>
      </c>
      <c r="J1038" s="31" t="str">
        <f>IF(VLOOKUP($A1038,'SAP- FACT'!$A:$AE,15,0)=0,"PEN","USD")</f>
        <v>PEN</v>
      </c>
      <c r="K1038" s="31" t="s">
        <v>8499</v>
      </c>
      <c r="L1038" s="31">
        <v>1</v>
      </c>
      <c r="M1038" s="33">
        <f>IF(J1038="PEN",VLOOKUP($A1038,'SAP- FACT'!$A:$AE,14,0),VLOOKUP($A1038,'SAP- FACT'!$A:$AE,15,0))</f>
        <v>143.11000000000001</v>
      </c>
      <c r="N1038" s="31" t="str">
        <f>IF(VLOOKUP($A1038,'SAP- FACT'!$A:$AE,15,0)=0,"PEN","USD")</f>
        <v>PEN</v>
      </c>
      <c r="O1038" s="31" t="str">
        <f>VLOOKUP($A1038,'SAP- FACT'!$A:$AE,4,0)</f>
        <v>Falabella - CONTADO / CASH - PE 3954 FALABELLA No 2545096413 Basado en Entregas</v>
      </c>
    </row>
    <row r="1039" spans="1:15" x14ac:dyDescent="0.2">
      <c r="A1039" s="31">
        <f t="shared" si="16"/>
        <v>1038</v>
      </c>
      <c r="B1039" s="31" t="str">
        <f>VLOOKUP($A1039,'SAP- FACT'!$A:$AE,12,0)</f>
        <v>PEÑA CANDIA,FLOR MILAGROS</v>
      </c>
      <c r="C1039" s="31" t="str">
        <f>VLOOKUP($A1039,'SAP- FACT'!$A:$AE,2,0)</f>
        <v>B010-00019692</v>
      </c>
      <c r="D1039" s="31" t="str">
        <f>VLOOKUP($A1039,'SAP- FACT'!$A:$AE,2,0)</f>
        <v>B010-00019692</v>
      </c>
      <c r="E1039" s="32">
        <v>45566</v>
      </c>
      <c r="F1039" s="32">
        <f>VLOOKUP($A1039,'SAP- FACT'!$A:$AE,5,0)</f>
        <v>45503</v>
      </c>
      <c r="G1039" s="32">
        <f>VLOOKUP($A1039,'SAP- FACT'!$A:$AE,19,0)</f>
        <v>45503</v>
      </c>
      <c r="H1039" s="31" t="s">
        <v>8512</v>
      </c>
      <c r="I1039" s="31" t="str">
        <f>VLOOKUP($A1039,'SAP- FACT'!$A:$AE,3,0)</f>
        <v>Boleta</v>
      </c>
      <c r="J1039" s="31" t="str">
        <f>IF(VLOOKUP($A1039,'SAP- FACT'!$A:$AE,15,0)=0,"PEN","USD")</f>
        <v>PEN</v>
      </c>
      <c r="K1039" s="31" t="s">
        <v>8499</v>
      </c>
      <c r="L1039" s="31">
        <v>1</v>
      </c>
      <c r="M1039" s="33">
        <f>IF(J1039="PEN",VLOOKUP($A1039,'SAP- FACT'!$A:$AE,14,0),VLOOKUP($A1039,'SAP- FACT'!$A:$AE,15,0))</f>
        <v>143.11000000000001</v>
      </c>
      <c r="N1039" s="31" t="str">
        <f>IF(VLOOKUP($A1039,'SAP- FACT'!$A:$AE,15,0)=0,"PEN","USD")</f>
        <v>PEN</v>
      </c>
      <c r="O1039" s="31" t="str">
        <f>VLOOKUP($A1039,'SAP- FACT'!$A:$AE,4,0)</f>
        <v>Falabella - CONTADO / CASH - PE 3769 FALABELLA No 2536234674 Basado en Entregas</v>
      </c>
    </row>
    <row r="1040" spans="1:15" x14ac:dyDescent="0.2">
      <c r="A1040" s="31">
        <f t="shared" si="16"/>
        <v>1039</v>
      </c>
      <c r="B1040" s="31" t="str">
        <f>VLOOKUP($A1040,'SAP- FACT'!$A:$AE,12,0)</f>
        <v>AGUILAR MARIN,JOSE FERNANDO</v>
      </c>
      <c r="C1040" s="31" t="str">
        <f>VLOOKUP($A1040,'SAP- FACT'!$A:$AE,2,0)</f>
        <v>B010-00019962</v>
      </c>
      <c r="D1040" s="31" t="str">
        <f>VLOOKUP($A1040,'SAP- FACT'!$A:$AE,2,0)</f>
        <v>B010-00019962</v>
      </c>
      <c r="E1040" s="32">
        <v>45566</v>
      </c>
      <c r="F1040" s="32">
        <f>VLOOKUP($A1040,'SAP- FACT'!$A:$AE,5,0)</f>
        <v>45517</v>
      </c>
      <c r="G1040" s="32">
        <f>VLOOKUP($A1040,'SAP- FACT'!$A:$AE,19,0)</f>
        <v>45517</v>
      </c>
      <c r="H1040" s="31" t="s">
        <v>8512</v>
      </c>
      <c r="I1040" s="31" t="str">
        <f>VLOOKUP($A1040,'SAP- FACT'!$A:$AE,3,0)</f>
        <v>Boleta</v>
      </c>
      <c r="J1040" s="31" t="str">
        <f>IF(VLOOKUP($A1040,'SAP- FACT'!$A:$AE,15,0)=0,"PEN","USD")</f>
        <v>PEN</v>
      </c>
      <c r="K1040" s="31" t="s">
        <v>8499</v>
      </c>
      <c r="L1040" s="31">
        <v>1</v>
      </c>
      <c r="M1040" s="33">
        <f>IF(J1040="PEN",VLOOKUP($A1040,'SAP- FACT'!$A:$AE,14,0),VLOOKUP($A1040,'SAP- FACT'!$A:$AE,15,0))</f>
        <v>143.65</v>
      </c>
      <c r="N1040" s="31" t="str">
        <f>IF(VLOOKUP($A1040,'SAP- FACT'!$A:$AE,15,0)=0,"PEN","USD")</f>
        <v>PEN</v>
      </c>
      <c r="O1040" s="31" t="str">
        <f>VLOOKUP($A1040,'SAP- FACT'!$A:$AE,4,0)</f>
        <v>Ripley - CONTADO / CASH - PE 4058 RIPLEY  n.º 6769985601-A Basado en Entrega</v>
      </c>
    </row>
    <row r="1041" spans="1:15" x14ac:dyDescent="0.2">
      <c r="A1041" s="31">
        <f t="shared" si="16"/>
        <v>1040</v>
      </c>
      <c r="B1041" s="31" t="str">
        <f>VLOOKUP($A1041,'SAP- FACT'!$A:$AE,12,0)</f>
        <v>FARMACIA VETERINARIA EL ESTABLO S.A.C.</v>
      </c>
      <c r="C1041" s="31" t="str">
        <f>VLOOKUP($A1041,'SAP- FACT'!$A:$AE,2,0)</f>
        <v>F010-00024285</v>
      </c>
      <c r="D1041" s="31" t="str">
        <f>VLOOKUP($A1041,'SAP- FACT'!$A:$AE,2,0)</f>
        <v>F010-00024285</v>
      </c>
      <c r="E1041" s="32">
        <v>45566</v>
      </c>
      <c r="F1041" s="32">
        <f>VLOOKUP($A1041,'SAP- FACT'!$A:$AE,5,0)</f>
        <v>45378</v>
      </c>
      <c r="G1041" s="32">
        <f>VLOOKUP($A1041,'SAP- FACT'!$A:$AE,19,0)</f>
        <v>45378</v>
      </c>
      <c r="H1041" s="31" t="s">
        <v>8512</v>
      </c>
      <c r="I1041" s="31" t="str">
        <f>VLOOKUP($A1041,'SAP- FACT'!$A:$AE,3,0)</f>
        <v>Factura</v>
      </c>
      <c r="J1041" s="31" t="str">
        <f>IF(VLOOKUP($A1041,'SAP- FACT'!$A:$AE,15,0)=0,"PEN","USD")</f>
        <v>PEN</v>
      </c>
      <c r="K1041" s="31" t="s">
        <v>8499</v>
      </c>
      <c r="L1041" s="31">
        <v>1</v>
      </c>
      <c r="M1041" s="33">
        <f>IF(J1041="PEN",VLOOKUP($A1041,'SAP- FACT'!$A:$AE,14,0),VLOOKUP($A1041,'SAP- FACT'!$A:$AE,15,0))</f>
        <v>144.56</v>
      </c>
      <c r="N1041" s="31" t="str">
        <f>IF(VLOOKUP($A1041,'SAP- FACT'!$A:$AE,15,0)=0,"PEN","USD")</f>
        <v>PEN</v>
      </c>
      <c r="O1041" s="31" t="str">
        <f>VLOOKUP($A1041,'SAP- FACT'!$A:$AE,4,0)</f>
        <v xml:space="preserve"> - CONTADO / CASH - INTERES L 202400352</v>
      </c>
    </row>
    <row r="1042" spans="1:15" x14ac:dyDescent="0.2">
      <c r="A1042" s="31">
        <f t="shared" si="16"/>
        <v>1041</v>
      </c>
      <c r="B1042" s="31" t="str">
        <f>VLOOKUP($A1042,'SAP- FACT'!$A:$AE,12,0)</f>
        <v>FARMACIA VETERINARIA EL ESTABLO S.A.C.</v>
      </c>
      <c r="C1042" s="31" t="str">
        <f>VLOOKUP($A1042,'SAP- FACT'!$A:$AE,2,0)</f>
        <v>F010-00024396</v>
      </c>
      <c r="D1042" s="31" t="str">
        <f>VLOOKUP($A1042,'SAP- FACT'!$A:$AE,2,0)</f>
        <v>F010-00024396</v>
      </c>
      <c r="E1042" s="32">
        <v>45566</v>
      </c>
      <c r="F1042" s="32">
        <f>VLOOKUP($A1042,'SAP- FACT'!$A:$AE,5,0)</f>
        <v>45392</v>
      </c>
      <c r="G1042" s="32">
        <f>VLOOKUP($A1042,'SAP- FACT'!$A:$AE,19,0)</f>
        <v>45392</v>
      </c>
      <c r="H1042" s="31" t="s">
        <v>8512</v>
      </c>
      <c r="I1042" s="31" t="str">
        <f>VLOOKUP($A1042,'SAP- FACT'!$A:$AE,3,0)</f>
        <v>Factura</v>
      </c>
      <c r="J1042" s="31" t="str">
        <f>IF(VLOOKUP($A1042,'SAP- FACT'!$A:$AE,15,0)=0,"PEN","USD")</f>
        <v>PEN</v>
      </c>
      <c r="K1042" s="31" t="s">
        <v>8499</v>
      </c>
      <c r="L1042" s="31">
        <v>1</v>
      </c>
      <c r="M1042" s="33">
        <f>IF(J1042="PEN",VLOOKUP($A1042,'SAP- FACT'!$A:$AE,14,0),VLOOKUP($A1042,'SAP- FACT'!$A:$AE,15,0))</f>
        <v>144.56</v>
      </c>
      <c r="N1042" s="31" t="str">
        <f>IF(VLOOKUP($A1042,'SAP- FACT'!$A:$AE,15,0)=0,"PEN","USD")</f>
        <v>PEN</v>
      </c>
      <c r="O1042" s="31" t="str">
        <f>VLOOKUP($A1042,'SAP- FACT'!$A:$AE,4,0)</f>
        <v xml:space="preserve"> - CONTADO / CASH - INTERES L 202400354</v>
      </c>
    </row>
    <row r="1043" spans="1:15" x14ac:dyDescent="0.2">
      <c r="A1043" s="31">
        <f t="shared" si="16"/>
        <v>1042</v>
      </c>
      <c r="B1043" s="31" t="str">
        <f>VLOOKUP($A1043,'SAP- FACT'!$A:$AE,12,0)</f>
        <v>ARANA DIONISIO,JANIS KAREN</v>
      </c>
      <c r="C1043" s="31" t="str">
        <f>VLOOKUP($A1043,'SAP- FACT'!$A:$AE,2,0)</f>
        <v>B010-00018541</v>
      </c>
      <c r="D1043" s="31" t="str">
        <f>VLOOKUP($A1043,'SAP- FACT'!$A:$AE,2,0)</f>
        <v>B010-00018541</v>
      </c>
      <c r="E1043" s="32">
        <v>45566</v>
      </c>
      <c r="F1043" s="32">
        <f>VLOOKUP($A1043,'SAP- FACT'!$A:$AE,5,0)</f>
        <v>45400</v>
      </c>
      <c r="G1043" s="32">
        <f>VLOOKUP($A1043,'SAP- FACT'!$A:$AE,19,0)</f>
        <v>45400</v>
      </c>
      <c r="H1043" s="31" t="s">
        <v>8512</v>
      </c>
      <c r="I1043" s="31" t="str">
        <f>VLOOKUP($A1043,'SAP- FACT'!$A:$AE,3,0)</f>
        <v>Boleta</v>
      </c>
      <c r="J1043" s="31" t="str">
        <f>IF(VLOOKUP($A1043,'SAP- FACT'!$A:$AE,15,0)=0,"PEN","USD")</f>
        <v>PEN</v>
      </c>
      <c r="K1043" s="31" t="s">
        <v>8499</v>
      </c>
      <c r="L1043" s="31">
        <v>1</v>
      </c>
      <c r="M1043" s="33">
        <f>IF(J1043="PEN",VLOOKUP($A1043,'SAP- FACT'!$A:$AE,14,0),VLOOKUP($A1043,'SAP- FACT'!$A:$AE,15,0))</f>
        <v>145.66</v>
      </c>
      <c r="N1043" s="31" t="str">
        <f>IF(VLOOKUP($A1043,'SAP- FACT'!$A:$AE,15,0)=0,"PEN","USD")</f>
        <v>PEN</v>
      </c>
      <c r="O1043" s="31" t="str">
        <f>VLOOKUP($A1043,'SAP- FACT'!$A:$AE,4,0)</f>
        <v>Ripley - CONTADO / CASH - PE 1772 RIPLEY Basado en Entregas 09-0010-00059854</v>
      </c>
    </row>
    <row r="1044" spans="1:15" x14ac:dyDescent="0.2">
      <c r="A1044" s="31">
        <f t="shared" si="16"/>
        <v>1043</v>
      </c>
      <c r="B1044" s="31" t="str">
        <f>VLOOKUP($A1044,'SAP- FACT'!$A:$AE,12,0)</f>
        <v>SOCOLA CHAVEZ,SOL GABRIELA</v>
      </c>
      <c r="C1044" s="31" t="str">
        <f>VLOOKUP($A1044,'SAP- FACT'!$A:$AE,2,0)</f>
        <v>B010-00020256</v>
      </c>
      <c r="D1044" s="31" t="str">
        <f>VLOOKUP($A1044,'SAP- FACT'!$A:$AE,2,0)</f>
        <v>B010-00020256</v>
      </c>
      <c r="E1044" s="32">
        <v>45566</v>
      </c>
      <c r="F1044" s="32">
        <f>VLOOKUP($A1044,'SAP- FACT'!$A:$AE,5,0)</f>
        <v>45538</v>
      </c>
      <c r="G1044" s="32">
        <f>VLOOKUP($A1044,'SAP- FACT'!$A:$AE,19,0)</f>
        <v>45538</v>
      </c>
      <c r="H1044" s="31" t="s">
        <v>8512</v>
      </c>
      <c r="I1044" s="31" t="str">
        <f>VLOOKUP($A1044,'SAP- FACT'!$A:$AE,3,0)</f>
        <v>Boleta</v>
      </c>
      <c r="J1044" s="31" t="str">
        <f>IF(VLOOKUP($A1044,'SAP- FACT'!$A:$AE,15,0)=0,"PEN","USD")</f>
        <v>PEN</v>
      </c>
      <c r="K1044" s="31" t="s">
        <v>8499</v>
      </c>
      <c r="L1044" s="31">
        <v>1</v>
      </c>
      <c r="M1044" s="33">
        <f>IF(J1044="PEN",VLOOKUP($A1044,'SAP- FACT'!$A:$AE,14,0),VLOOKUP($A1044,'SAP- FACT'!$A:$AE,15,0))</f>
        <v>145.80000000000001</v>
      </c>
      <c r="N1044" s="31" t="str">
        <f>IF(VLOOKUP($A1044,'SAP- FACT'!$A:$AE,15,0)=0,"PEN","USD")</f>
        <v>PEN</v>
      </c>
      <c r="O1044" s="31" t="str">
        <f>VLOOKUP($A1044,'SAP- FACT'!$A:$AE,4,0)</f>
        <v>Ripley - CONTADO / CASH - PE 4559 RIPLEY n.º 6791586901-A Basado en Entregas</v>
      </c>
    </row>
    <row r="1045" spans="1:15" x14ac:dyDescent="0.2">
      <c r="A1045" s="31">
        <f t="shared" si="16"/>
        <v>1044</v>
      </c>
      <c r="B1045" s="31" t="str">
        <f>VLOOKUP($A1045,'SAP- FACT'!$A:$AE,12,0)</f>
        <v>ARCOS ORDAYA,YNES ESMERALDA</v>
      </c>
      <c r="C1045" s="31" t="str">
        <f>VLOOKUP($A1045,'SAP- FACT'!$A:$AE,2,0)</f>
        <v>B010-00020208</v>
      </c>
      <c r="D1045" s="31" t="str">
        <f>VLOOKUP($A1045,'SAP- FACT'!$A:$AE,2,0)</f>
        <v>B010-00020208</v>
      </c>
      <c r="E1045" s="32">
        <v>45566</v>
      </c>
      <c r="F1045" s="32">
        <f>VLOOKUP($A1045,'SAP- FACT'!$A:$AE,5,0)</f>
        <v>45531</v>
      </c>
      <c r="G1045" s="32">
        <f>VLOOKUP($A1045,'SAP- FACT'!$A:$AE,19,0)</f>
        <v>45531</v>
      </c>
      <c r="H1045" s="31" t="s">
        <v>8512</v>
      </c>
      <c r="I1045" s="31" t="str">
        <f>VLOOKUP($A1045,'SAP- FACT'!$A:$AE,3,0)</f>
        <v>Boleta</v>
      </c>
      <c r="J1045" s="31" t="str">
        <f>IF(VLOOKUP($A1045,'SAP- FACT'!$A:$AE,15,0)=0,"PEN","USD")</f>
        <v>PEN</v>
      </c>
      <c r="K1045" s="31" t="s">
        <v>8499</v>
      </c>
      <c r="L1045" s="31">
        <v>1</v>
      </c>
      <c r="M1045" s="33">
        <f>IF(J1045="PEN",VLOOKUP($A1045,'SAP- FACT'!$A:$AE,14,0),VLOOKUP($A1045,'SAP- FACT'!$A:$AE,15,0))</f>
        <v>145.80000000000001</v>
      </c>
      <c r="N1045" s="31" t="str">
        <f>IF(VLOOKUP($A1045,'SAP- FACT'!$A:$AE,15,0)=0,"PEN","USD")</f>
        <v>PEN</v>
      </c>
      <c r="O1045" s="31" t="str">
        <f>VLOOKUP($A1045,'SAP- FACT'!$A:$AE,4,0)</f>
        <v>Ripley - CONTADO / CASH - PE 4466 RIPLEY  n.º 6786491701-A Basado en Entrega</v>
      </c>
    </row>
    <row r="1046" spans="1:15" x14ac:dyDescent="0.2">
      <c r="A1046" s="31">
        <f t="shared" si="16"/>
        <v>1045</v>
      </c>
      <c r="B1046" s="31" t="str">
        <f>VLOOKUP($A1046,'SAP- FACT'!$A:$AE,12,0)</f>
        <v>PANIAGUA CHACON,CECILIA</v>
      </c>
      <c r="C1046" s="31" t="str">
        <f>VLOOKUP($A1046,'SAP- FACT'!$A:$AE,2,0)</f>
        <v>B010-00020004</v>
      </c>
      <c r="D1046" s="31" t="str">
        <f>VLOOKUP($A1046,'SAP- FACT'!$A:$AE,2,0)</f>
        <v>B010-00020004</v>
      </c>
      <c r="E1046" s="32">
        <v>45566</v>
      </c>
      <c r="F1046" s="32">
        <f>VLOOKUP($A1046,'SAP- FACT'!$A:$AE,5,0)</f>
        <v>45519</v>
      </c>
      <c r="G1046" s="32">
        <f>VLOOKUP($A1046,'SAP- FACT'!$A:$AE,19,0)</f>
        <v>45519</v>
      </c>
      <c r="H1046" s="31" t="s">
        <v>8512</v>
      </c>
      <c r="I1046" s="31" t="str">
        <f>VLOOKUP($A1046,'SAP- FACT'!$A:$AE,3,0)</f>
        <v>Boleta</v>
      </c>
      <c r="J1046" s="31" t="str">
        <f>IF(VLOOKUP($A1046,'SAP- FACT'!$A:$AE,15,0)=0,"PEN","USD")</f>
        <v>PEN</v>
      </c>
      <c r="K1046" s="31" t="s">
        <v>8499</v>
      </c>
      <c r="L1046" s="31">
        <v>1</v>
      </c>
      <c r="M1046" s="33">
        <f>IF(J1046="PEN",VLOOKUP($A1046,'SAP- FACT'!$A:$AE,14,0),VLOOKUP($A1046,'SAP- FACT'!$A:$AE,15,0))</f>
        <v>147.47999999999999</v>
      </c>
      <c r="N1046" s="31" t="str">
        <f>IF(VLOOKUP($A1046,'SAP- FACT'!$A:$AE,15,0)=0,"PEN","USD")</f>
        <v>PEN</v>
      </c>
      <c r="O1046" s="31" t="str">
        <f>VLOOKUP($A1046,'SAP- FACT'!$A:$AE,4,0)</f>
        <v>Ripley - CONTADO / CASH - PE 4143 RIPLEY n.º 6773232901-A Basado en Entregas</v>
      </c>
    </row>
    <row r="1047" spans="1:15" x14ac:dyDescent="0.2">
      <c r="A1047" s="31">
        <f t="shared" si="16"/>
        <v>1046</v>
      </c>
      <c r="B1047" s="31" t="str">
        <f>VLOOKUP($A1047,'SAP- FACT'!$A:$AE,12,0)</f>
        <v>CENTURION RUIZ,DEYSI MARIANELA</v>
      </c>
      <c r="C1047" s="31" t="str">
        <f>VLOOKUP($A1047,'SAP- FACT'!$A:$AE,2,0)</f>
        <v>B010-00019558</v>
      </c>
      <c r="D1047" s="31" t="str">
        <f>VLOOKUP($A1047,'SAP- FACT'!$A:$AE,2,0)</f>
        <v>B010-00019558</v>
      </c>
      <c r="E1047" s="32">
        <v>45566</v>
      </c>
      <c r="F1047" s="32">
        <f>VLOOKUP($A1047,'SAP- FACT'!$A:$AE,5,0)</f>
        <v>45490</v>
      </c>
      <c r="G1047" s="32">
        <f>VLOOKUP($A1047,'SAP- FACT'!$A:$AE,19,0)</f>
        <v>45490</v>
      </c>
      <c r="H1047" s="31" t="s">
        <v>8512</v>
      </c>
      <c r="I1047" s="31" t="str">
        <f>VLOOKUP($A1047,'SAP- FACT'!$A:$AE,3,0)</f>
        <v>Boleta</v>
      </c>
      <c r="J1047" s="31" t="str">
        <f>IF(VLOOKUP($A1047,'SAP- FACT'!$A:$AE,15,0)=0,"PEN","USD")</f>
        <v>PEN</v>
      </c>
      <c r="K1047" s="31" t="s">
        <v>8499</v>
      </c>
      <c r="L1047" s="31">
        <v>1</v>
      </c>
      <c r="M1047" s="33">
        <f>IF(J1047="PEN",VLOOKUP($A1047,'SAP- FACT'!$A:$AE,14,0),VLOOKUP($A1047,'SAP- FACT'!$A:$AE,15,0))</f>
        <v>147.47999999999999</v>
      </c>
      <c r="N1047" s="31" t="str">
        <f>IF(VLOOKUP($A1047,'SAP- FACT'!$A:$AE,15,0)=0,"PEN","USD")</f>
        <v>PEN</v>
      </c>
      <c r="O1047" s="31" t="str">
        <f>VLOOKUP($A1047,'SAP- FACT'!$A:$AE,4,0)</f>
        <v>Ripley - CONTADO / CASH - PE 3514 RIPLEY n.º 6720377601-A Basado en Entregas</v>
      </c>
    </row>
    <row r="1048" spans="1:15" x14ac:dyDescent="0.2">
      <c r="A1048" s="31">
        <f t="shared" si="16"/>
        <v>1047</v>
      </c>
      <c r="B1048" s="31" t="str">
        <f>VLOOKUP($A1048,'SAP- FACT'!$A:$AE,12,0)</f>
        <v>ÑAUPAS ORTEGA,ALBA MARINA</v>
      </c>
      <c r="C1048" s="31" t="str">
        <f>VLOOKUP($A1048,'SAP- FACT'!$A:$AE,2,0)</f>
        <v>B010-00019964</v>
      </c>
      <c r="D1048" s="31" t="str">
        <f>VLOOKUP($A1048,'SAP- FACT'!$A:$AE,2,0)</f>
        <v>B010-00019964</v>
      </c>
      <c r="E1048" s="32">
        <v>45566</v>
      </c>
      <c r="F1048" s="32">
        <f>VLOOKUP($A1048,'SAP- FACT'!$A:$AE,5,0)</f>
        <v>45517</v>
      </c>
      <c r="G1048" s="32">
        <f>VLOOKUP($A1048,'SAP- FACT'!$A:$AE,19,0)</f>
        <v>45517</v>
      </c>
      <c r="H1048" s="31" t="s">
        <v>8512</v>
      </c>
      <c r="I1048" s="31" t="str">
        <f>VLOOKUP($A1048,'SAP- FACT'!$A:$AE,3,0)</f>
        <v>Boleta</v>
      </c>
      <c r="J1048" s="31" t="str">
        <f>IF(VLOOKUP($A1048,'SAP- FACT'!$A:$AE,15,0)=0,"PEN","USD")</f>
        <v>PEN</v>
      </c>
      <c r="K1048" s="31" t="s">
        <v>8499</v>
      </c>
      <c r="L1048" s="31">
        <v>1</v>
      </c>
      <c r="M1048" s="33">
        <f>IF(J1048="PEN",VLOOKUP($A1048,'SAP- FACT'!$A:$AE,14,0),VLOOKUP($A1048,'SAP- FACT'!$A:$AE,15,0))</f>
        <v>147.47999999999999</v>
      </c>
      <c r="N1048" s="31" t="str">
        <f>IF(VLOOKUP($A1048,'SAP- FACT'!$A:$AE,15,0)=0,"PEN","USD")</f>
        <v>PEN</v>
      </c>
      <c r="O1048" s="31" t="str">
        <f>VLOOKUP($A1048,'SAP- FACT'!$A:$AE,4,0)</f>
        <v>Ripley - CONTADO / CASH - PE 4059 RIPLEY n.º 6770305601-A Basado en Entregas</v>
      </c>
    </row>
    <row r="1049" spans="1:15" x14ac:dyDescent="0.2">
      <c r="A1049" s="31">
        <f t="shared" si="16"/>
        <v>1048</v>
      </c>
      <c r="B1049" s="31" t="str">
        <f>VLOOKUP($A1049,'SAP- FACT'!$A:$AE,12,0)</f>
        <v>CHAVEZ SAUCEDO,KELLY YOLANDA</v>
      </c>
      <c r="C1049" s="31" t="str">
        <f>VLOOKUP($A1049,'SAP- FACT'!$A:$AE,2,0)</f>
        <v>B010-00020536</v>
      </c>
      <c r="D1049" s="31" t="str">
        <f>VLOOKUP($A1049,'SAP- FACT'!$A:$AE,2,0)</f>
        <v>B010-00020536</v>
      </c>
      <c r="E1049" s="32">
        <v>45566</v>
      </c>
      <c r="F1049" s="32">
        <f>VLOOKUP($A1049,'SAP- FACT'!$A:$AE,5,0)</f>
        <v>45562</v>
      </c>
      <c r="G1049" s="32">
        <f>VLOOKUP($A1049,'SAP- FACT'!$A:$AE,19,0)</f>
        <v>45562</v>
      </c>
      <c r="H1049" s="31" t="s">
        <v>8512</v>
      </c>
      <c r="I1049" s="31" t="str">
        <f>VLOOKUP($A1049,'SAP- FACT'!$A:$AE,3,0)</f>
        <v>Boleta</v>
      </c>
      <c r="J1049" s="31" t="str">
        <f>IF(VLOOKUP($A1049,'SAP- FACT'!$A:$AE,15,0)=0,"PEN","USD")</f>
        <v>PEN</v>
      </c>
      <c r="K1049" s="31" t="s">
        <v>8499</v>
      </c>
      <c r="L1049" s="31">
        <v>1</v>
      </c>
      <c r="M1049" s="33">
        <f>IF(J1049="PEN",VLOOKUP($A1049,'SAP- FACT'!$A:$AE,14,0),VLOOKUP($A1049,'SAP- FACT'!$A:$AE,15,0))</f>
        <v>147.49</v>
      </c>
      <c r="N1049" s="31" t="str">
        <f>IF(VLOOKUP($A1049,'SAP- FACT'!$A:$AE,15,0)=0,"PEN","USD")</f>
        <v>PEN</v>
      </c>
      <c r="O1049" s="31" t="str">
        <f>VLOOKUP($A1049,'SAP- FACT'!$A:$AE,4,0)</f>
        <v>Ripley - CONTADO / CASH - PE 5115 RIPLEY n.º 6817425201-A Basado en Entregas</v>
      </c>
    </row>
    <row r="1050" spans="1:15" x14ac:dyDescent="0.2">
      <c r="A1050" s="31">
        <f t="shared" si="16"/>
        <v>1049</v>
      </c>
      <c r="B1050" s="31" t="str">
        <f>VLOOKUP($A1050,'SAP- FACT'!$A:$AE,12,0)</f>
        <v>PALOMINO ARTICA YESSENIA DE FATIMA</v>
      </c>
      <c r="C1050" s="31" t="str">
        <f>VLOOKUP($A1050,'SAP- FACT'!$A:$AE,2,0)</f>
        <v>B010-00020392</v>
      </c>
      <c r="D1050" s="31" t="str">
        <f>VLOOKUP($A1050,'SAP- FACT'!$A:$AE,2,0)</f>
        <v>B010-00020392</v>
      </c>
      <c r="E1050" s="32">
        <v>45566</v>
      </c>
      <c r="F1050" s="32">
        <f>VLOOKUP($A1050,'SAP- FACT'!$A:$AE,5,0)</f>
        <v>45548</v>
      </c>
      <c r="G1050" s="32">
        <f>VLOOKUP($A1050,'SAP- FACT'!$A:$AE,19,0)</f>
        <v>45548</v>
      </c>
      <c r="H1050" s="31" t="s">
        <v>8512</v>
      </c>
      <c r="I1050" s="31" t="str">
        <f>VLOOKUP($A1050,'SAP- FACT'!$A:$AE,3,0)</f>
        <v>Boleta</v>
      </c>
      <c r="J1050" s="31" t="str">
        <f>IF(VLOOKUP($A1050,'SAP- FACT'!$A:$AE,15,0)=0,"PEN","USD")</f>
        <v>PEN</v>
      </c>
      <c r="K1050" s="31" t="s">
        <v>8499</v>
      </c>
      <c r="L1050" s="31">
        <v>1</v>
      </c>
      <c r="M1050" s="33">
        <f>IF(J1050="PEN",VLOOKUP($A1050,'SAP- FACT'!$A:$AE,14,0),VLOOKUP($A1050,'SAP- FACT'!$A:$AE,15,0))</f>
        <v>147.49</v>
      </c>
      <c r="N1050" s="31" t="str">
        <f>IF(VLOOKUP($A1050,'SAP- FACT'!$A:$AE,15,0)=0,"PEN","USD")</f>
        <v>PEN</v>
      </c>
      <c r="O1050" s="31" t="str">
        <f>VLOOKUP($A1050,'SAP- FACT'!$A:$AE,4,0)</f>
        <v>Ripley - CONTADO / CASH - PE 4803 RIPLEY n.º 6802684701-A Basado en Entregas</v>
      </c>
    </row>
    <row r="1051" spans="1:15" x14ac:dyDescent="0.2">
      <c r="A1051" s="31">
        <f t="shared" si="16"/>
        <v>1050</v>
      </c>
      <c r="B1051" s="31" t="str">
        <f>VLOOKUP($A1051,'SAP- FACT'!$A:$AE,12,0)</f>
        <v>BOCCHIO ZERECEDA,SOFIA MARIA</v>
      </c>
      <c r="C1051" s="31" t="str">
        <f>VLOOKUP($A1051,'SAP- FACT'!$A:$AE,2,0)</f>
        <v>B010-00019509</v>
      </c>
      <c r="D1051" s="31" t="str">
        <f>VLOOKUP($A1051,'SAP- FACT'!$A:$AE,2,0)</f>
        <v>B010-00019509</v>
      </c>
      <c r="E1051" s="32">
        <v>45566</v>
      </c>
      <c r="F1051" s="32">
        <f>VLOOKUP($A1051,'SAP- FACT'!$A:$AE,5,0)</f>
        <v>45485</v>
      </c>
      <c r="G1051" s="32">
        <f>VLOOKUP($A1051,'SAP- FACT'!$A:$AE,19,0)</f>
        <v>45485</v>
      </c>
      <c r="H1051" s="31" t="s">
        <v>8512</v>
      </c>
      <c r="I1051" s="31" t="str">
        <f>VLOOKUP($A1051,'SAP- FACT'!$A:$AE,3,0)</f>
        <v>Boleta</v>
      </c>
      <c r="J1051" s="31" t="str">
        <f>IF(VLOOKUP($A1051,'SAP- FACT'!$A:$AE,15,0)=0,"PEN","USD")</f>
        <v>PEN</v>
      </c>
      <c r="K1051" s="31" t="s">
        <v>8499</v>
      </c>
      <c r="L1051" s="31">
        <v>1</v>
      </c>
      <c r="M1051" s="33">
        <f>IF(J1051="PEN",VLOOKUP($A1051,'SAP- FACT'!$A:$AE,14,0),VLOOKUP($A1051,'SAP- FACT'!$A:$AE,15,0))</f>
        <v>147.59</v>
      </c>
      <c r="N1051" s="31" t="str">
        <f>IF(VLOOKUP($A1051,'SAP- FACT'!$A:$AE,15,0)=0,"PEN","USD")</f>
        <v>PEN</v>
      </c>
      <c r="O1051" s="31" t="str">
        <f>VLOOKUP($A1051,'SAP- FACT'!$A:$AE,4,0)</f>
        <v>Juntoz - CONTADO / CASH - PE 3408 JUNTOZ 240711000174-001 Basado en Entregas</v>
      </c>
    </row>
    <row r="1052" spans="1:15" x14ac:dyDescent="0.2">
      <c r="A1052" s="31">
        <f t="shared" si="16"/>
        <v>1051</v>
      </c>
      <c r="B1052" s="31" t="str">
        <f>VLOOKUP($A1052,'SAP- FACT'!$A:$AE,12,0)</f>
        <v>ZUBIA GONZALES,JOSE DIEGO</v>
      </c>
      <c r="C1052" s="31" t="str">
        <f>VLOOKUP($A1052,'SAP- FACT'!$A:$AE,2,0)</f>
        <v>B010-00016274</v>
      </c>
      <c r="D1052" s="31" t="str">
        <f>VLOOKUP($A1052,'SAP- FACT'!$A:$AE,2,0)</f>
        <v>B010-00016274</v>
      </c>
      <c r="E1052" s="32">
        <v>45566</v>
      </c>
      <c r="F1052" s="32">
        <f>VLOOKUP($A1052,'SAP- FACT'!$A:$AE,5,0)</f>
        <v>45182</v>
      </c>
      <c r="G1052" s="32">
        <f>VLOOKUP($A1052,'SAP- FACT'!$A:$AE,19,0)</f>
        <v>45182</v>
      </c>
      <c r="H1052" s="31" t="s">
        <v>8512</v>
      </c>
      <c r="I1052" s="31" t="str">
        <f>VLOOKUP($A1052,'SAP- FACT'!$A:$AE,3,0)</f>
        <v>Boleta</v>
      </c>
      <c r="J1052" s="31" t="str">
        <f>IF(VLOOKUP($A1052,'SAP- FACT'!$A:$AE,15,0)=0,"PEN","USD")</f>
        <v>PEN</v>
      </c>
      <c r="K1052" s="31" t="s">
        <v>8499</v>
      </c>
      <c r="L1052" s="31">
        <v>1</v>
      </c>
      <c r="M1052" s="33">
        <f>IF(J1052="PEN",VLOOKUP($A1052,'SAP- FACT'!$A:$AE,14,0),VLOOKUP($A1052,'SAP- FACT'!$A:$AE,15,0))</f>
        <v>147.61000000000001</v>
      </c>
      <c r="N1052" s="31" t="str">
        <f>IF(VLOOKUP($A1052,'SAP- FACT'!$A:$AE,15,0)=0,"PEN","USD")</f>
        <v>PEN</v>
      </c>
      <c r="O1052" s="31" t="str">
        <f>VLOOKUP($A1052,'SAP- FACT'!$A:$AE,4,0)</f>
        <v>Falabella - CONTADO / CASH - 230003998 Basado en Entregas 09-0010-00056745.</v>
      </c>
    </row>
    <row r="1053" spans="1:15" x14ac:dyDescent="0.2">
      <c r="A1053" s="31">
        <f t="shared" si="16"/>
        <v>1052</v>
      </c>
      <c r="B1053" s="31" t="str">
        <f>VLOOKUP($A1053,'SAP- FACT'!$A:$AE,12,0)</f>
        <v>TORRES CADILLO,ROSA ISABEL</v>
      </c>
      <c r="C1053" s="31" t="str">
        <f>VLOOKUP($A1053,'SAP- FACT'!$A:$AE,2,0)</f>
        <v>B010-00020414</v>
      </c>
      <c r="D1053" s="31" t="str">
        <f>VLOOKUP($A1053,'SAP- FACT'!$A:$AE,2,0)</f>
        <v>B010-00020414</v>
      </c>
      <c r="E1053" s="32">
        <v>45566</v>
      </c>
      <c r="F1053" s="32">
        <f>VLOOKUP($A1053,'SAP- FACT'!$A:$AE,5,0)</f>
        <v>45551</v>
      </c>
      <c r="G1053" s="32">
        <f>VLOOKUP($A1053,'SAP- FACT'!$A:$AE,19,0)</f>
        <v>45551</v>
      </c>
      <c r="H1053" s="31" t="s">
        <v>8512</v>
      </c>
      <c r="I1053" s="31" t="str">
        <f>VLOOKUP($A1053,'SAP- FACT'!$A:$AE,3,0)</f>
        <v>Boleta</v>
      </c>
      <c r="J1053" s="31" t="str">
        <f>IF(VLOOKUP($A1053,'SAP- FACT'!$A:$AE,15,0)=0,"PEN","USD")</f>
        <v>PEN</v>
      </c>
      <c r="K1053" s="31" t="s">
        <v>8499</v>
      </c>
      <c r="L1053" s="31">
        <v>1</v>
      </c>
      <c r="M1053" s="33">
        <f>IF(J1053="PEN",VLOOKUP($A1053,'SAP- FACT'!$A:$AE,14,0),VLOOKUP($A1053,'SAP- FACT'!$A:$AE,15,0))</f>
        <v>148.5</v>
      </c>
      <c r="N1053" s="31" t="str">
        <f>IF(VLOOKUP($A1053,'SAP- FACT'!$A:$AE,15,0)=0,"PEN","USD")</f>
        <v>PEN</v>
      </c>
      <c r="O1053" s="31" t="str">
        <f>VLOOKUP($A1053,'SAP- FACT'!$A:$AE,4,0)</f>
        <v>Falabella - CONTADO / CASH - PE 4833 FALABELLA No 2576475295 Basado en Entregas</v>
      </c>
    </row>
    <row r="1054" spans="1:15" x14ac:dyDescent="0.2">
      <c r="A1054" s="31">
        <f t="shared" si="16"/>
        <v>1053</v>
      </c>
      <c r="B1054" s="31" t="str">
        <f>VLOOKUP($A1054,'SAP- FACT'!$A:$AE,12,0)</f>
        <v>TURRIATE RENATA</v>
      </c>
      <c r="C1054" s="31" t="str">
        <f>VLOOKUP($A1054,'SAP- FACT'!$A:$AE,2,0)</f>
        <v>B010-00019421</v>
      </c>
      <c r="D1054" s="31" t="str">
        <f>VLOOKUP($A1054,'SAP- FACT'!$A:$AE,2,0)</f>
        <v>B010-00019421</v>
      </c>
      <c r="E1054" s="32">
        <v>45566</v>
      </c>
      <c r="F1054" s="32">
        <f>VLOOKUP($A1054,'SAP- FACT'!$A:$AE,5,0)</f>
        <v>45477</v>
      </c>
      <c r="G1054" s="32">
        <f>VLOOKUP($A1054,'SAP- FACT'!$A:$AE,19,0)</f>
        <v>45477</v>
      </c>
      <c r="H1054" s="31" t="s">
        <v>8512</v>
      </c>
      <c r="I1054" s="31" t="str">
        <f>VLOOKUP($A1054,'SAP- FACT'!$A:$AE,3,0)</f>
        <v>Boleta</v>
      </c>
      <c r="J1054" s="31" t="str">
        <f>IF(VLOOKUP($A1054,'SAP- FACT'!$A:$AE,15,0)=0,"PEN","USD")</f>
        <v>PEN</v>
      </c>
      <c r="K1054" s="31" t="s">
        <v>8499</v>
      </c>
      <c r="L1054" s="31">
        <v>1</v>
      </c>
      <c r="M1054" s="33">
        <f>IF(J1054="PEN",VLOOKUP($A1054,'SAP- FACT'!$A:$AE,14,0),VLOOKUP($A1054,'SAP- FACT'!$A:$AE,15,0))</f>
        <v>149.05000000000001</v>
      </c>
      <c r="N1054" s="31" t="str">
        <f>IF(VLOOKUP($A1054,'SAP- FACT'!$A:$AE,15,0)=0,"PEN","USD")</f>
        <v>PEN</v>
      </c>
      <c r="O1054" s="31" t="str">
        <f>VLOOKUP($A1054,'SAP- FACT'!$A:$AE,4,0)</f>
        <v>Ecom - CONTADO / CASH - PE 3259 TEL: 984929942 Basado en Pedidos de client</v>
      </c>
    </row>
    <row r="1055" spans="1:15" x14ac:dyDescent="0.2">
      <c r="A1055" s="31">
        <f t="shared" si="16"/>
        <v>1054</v>
      </c>
      <c r="B1055" s="31" t="str">
        <f>VLOOKUP($A1055,'SAP- FACT'!$A:$AE,12,0)</f>
        <v>CAVERO DIAZ,HUMBERTO CESAR</v>
      </c>
      <c r="C1055" s="31" t="str">
        <f>VLOOKUP($A1055,'SAP- FACT'!$A:$AE,2,0)</f>
        <v>B010-00019402</v>
      </c>
      <c r="D1055" s="31" t="str">
        <f>VLOOKUP($A1055,'SAP- FACT'!$A:$AE,2,0)</f>
        <v>B010-00019402</v>
      </c>
      <c r="E1055" s="32">
        <v>45566</v>
      </c>
      <c r="F1055" s="32">
        <f>VLOOKUP($A1055,'SAP- FACT'!$A:$AE,5,0)</f>
        <v>45474</v>
      </c>
      <c r="G1055" s="32">
        <f>VLOOKUP($A1055,'SAP- FACT'!$A:$AE,19,0)</f>
        <v>45474</v>
      </c>
      <c r="H1055" s="31" t="s">
        <v>8512</v>
      </c>
      <c r="I1055" s="31" t="str">
        <f>VLOOKUP($A1055,'SAP- FACT'!$A:$AE,3,0)</f>
        <v>Boleta</v>
      </c>
      <c r="J1055" s="31" t="str">
        <f>IF(VLOOKUP($A1055,'SAP- FACT'!$A:$AE,15,0)=0,"PEN","USD")</f>
        <v>PEN</v>
      </c>
      <c r="K1055" s="31" t="s">
        <v>8499</v>
      </c>
      <c r="L1055" s="31">
        <v>1</v>
      </c>
      <c r="M1055" s="33">
        <f>IF(J1055="PEN",VLOOKUP($A1055,'SAP- FACT'!$A:$AE,14,0),VLOOKUP($A1055,'SAP- FACT'!$A:$AE,15,0))</f>
        <v>149.72</v>
      </c>
      <c r="N1055" s="31" t="str">
        <f>IF(VLOOKUP($A1055,'SAP- FACT'!$A:$AE,15,0)=0,"PEN","USD")</f>
        <v>PEN</v>
      </c>
      <c r="O1055" s="31" t="str">
        <f>VLOOKUP($A1055,'SAP- FACT'!$A:$AE,4,0)</f>
        <v>Ripley - CONTADO / CASH - PE 3226 RIPLEY n.º 6687048201-A Basado en Entregas</v>
      </c>
    </row>
    <row r="1056" spans="1:15" x14ac:dyDescent="0.2">
      <c r="A1056" s="31">
        <f t="shared" si="16"/>
        <v>1055</v>
      </c>
      <c r="B1056" s="31" t="str">
        <f>VLOOKUP($A1056,'SAP- FACT'!$A:$AE,12,0)</f>
        <v>ZORRILLA VILA,FRANZ JOSHUA</v>
      </c>
      <c r="C1056" s="31" t="str">
        <f>VLOOKUP($A1056,'SAP- FACT'!$A:$AE,2,0)</f>
        <v>B010-00018930</v>
      </c>
      <c r="D1056" s="31" t="str">
        <f>VLOOKUP($A1056,'SAP- FACT'!$A:$AE,2,0)</f>
        <v>B010-00018930</v>
      </c>
      <c r="E1056" s="32">
        <v>45566</v>
      </c>
      <c r="F1056" s="32">
        <f>VLOOKUP($A1056,'SAP- FACT'!$A:$AE,5,0)</f>
        <v>45435</v>
      </c>
      <c r="G1056" s="32">
        <f>VLOOKUP($A1056,'SAP- FACT'!$A:$AE,19,0)</f>
        <v>45435</v>
      </c>
      <c r="H1056" s="31" t="s">
        <v>8512</v>
      </c>
      <c r="I1056" s="31" t="str">
        <f>VLOOKUP($A1056,'SAP- FACT'!$A:$AE,3,0)</f>
        <v>Boleta</v>
      </c>
      <c r="J1056" s="31" t="str">
        <f>IF(VLOOKUP($A1056,'SAP- FACT'!$A:$AE,15,0)=0,"PEN","USD")</f>
        <v>PEN</v>
      </c>
      <c r="K1056" s="31" t="s">
        <v>8499</v>
      </c>
      <c r="L1056" s="31">
        <v>1</v>
      </c>
      <c r="M1056" s="33">
        <f>IF(J1056="PEN",VLOOKUP($A1056,'SAP- FACT'!$A:$AE,14,0),VLOOKUP($A1056,'SAP- FACT'!$A:$AE,15,0))</f>
        <v>149.72</v>
      </c>
      <c r="N1056" s="31" t="str">
        <f>IF(VLOOKUP($A1056,'SAP- FACT'!$A:$AE,15,0)=0,"PEN","USD")</f>
        <v>PEN</v>
      </c>
      <c r="O1056" s="31" t="str">
        <f>VLOOKUP($A1056,'SAP- FACT'!$A:$AE,4,0)</f>
        <v>Ripley - CONTADO / CASH - PE 2485 RIPLEY Basado en Entregas 09-0007-00000513</v>
      </c>
    </row>
    <row r="1057" spans="1:15" x14ac:dyDescent="0.2">
      <c r="A1057" s="31">
        <f t="shared" si="16"/>
        <v>1056</v>
      </c>
      <c r="B1057" s="31" t="str">
        <f>VLOOKUP($A1057,'SAP- FACT'!$A:$AE,12,0)</f>
        <v>Hoyos Vasquez Mariana</v>
      </c>
      <c r="C1057" s="31" t="str">
        <f>VLOOKUP($A1057,'SAP- FACT'!$A:$AE,2,0)</f>
        <v>B010-00018518</v>
      </c>
      <c r="D1057" s="31" t="str">
        <f>VLOOKUP($A1057,'SAP- FACT'!$A:$AE,2,0)</f>
        <v>B010-00018518</v>
      </c>
      <c r="E1057" s="32">
        <v>45566</v>
      </c>
      <c r="F1057" s="32">
        <f>VLOOKUP($A1057,'SAP- FACT'!$A:$AE,5,0)</f>
        <v>45399</v>
      </c>
      <c r="G1057" s="32">
        <f>VLOOKUP($A1057,'SAP- FACT'!$A:$AE,19,0)</f>
        <v>45399</v>
      </c>
      <c r="H1057" s="31" t="s">
        <v>8512</v>
      </c>
      <c r="I1057" s="31" t="str">
        <f>VLOOKUP($A1057,'SAP- FACT'!$A:$AE,3,0)</f>
        <v>Boleta</v>
      </c>
      <c r="J1057" s="31" t="str">
        <f>IF(VLOOKUP($A1057,'SAP- FACT'!$A:$AE,15,0)=0,"PEN","USD")</f>
        <v>PEN</v>
      </c>
      <c r="K1057" s="31" t="s">
        <v>8499</v>
      </c>
      <c r="L1057" s="31">
        <v>1</v>
      </c>
      <c r="M1057" s="33">
        <f>IF(J1057="PEN",VLOOKUP($A1057,'SAP- FACT'!$A:$AE,14,0),VLOOKUP($A1057,'SAP- FACT'!$A:$AE,15,0))</f>
        <v>150.01</v>
      </c>
      <c r="N1057" s="31" t="str">
        <f>IF(VLOOKUP($A1057,'SAP- FACT'!$A:$AE,15,0)=0,"PEN","USD")</f>
        <v>PEN</v>
      </c>
      <c r="O1057" s="31" t="str">
        <f>VLOOKUP($A1057,'SAP- FACT'!$A:$AE,4,0)</f>
        <v>Falabella - CONTADO / CASH - PE 1751 FALABELLA Basado en Entregas 09-0010-00059</v>
      </c>
    </row>
    <row r="1058" spans="1:15" x14ac:dyDescent="0.2">
      <c r="A1058" s="31">
        <f t="shared" si="16"/>
        <v>1057</v>
      </c>
      <c r="B1058" s="31" t="str">
        <f>VLOOKUP($A1058,'SAP- FACT'!$A:$AE,12,0)</f>
        <v>MONDRAGON DOMINGUEZ,PERCI</v>
      </c>
      <c r="C1058" s="31" t="str">
        <f>VLOOKUP($A1058,'SAP- FACT'!$A:$AE,2,0)</f>
        <v>B010-00020063</v>
      </c>
      <c r="D1058" s="31" t="str">
        <f>VLOOKUP($A1058,'SAP- FACT'!$A:$AE,2,0)</f>
        <v>B010-00020063</v>
      </c>
      <c r="E1058" s="32">
        <v>45566</v>
      </c>
      <c r="F1058" s="32">
        <f>VLOOKUP($A1058,'SAP- FACT'!$A:$AE,5,0)</f>
        <v>45524</v>
      </c>
      <c r="G1058" s="32">
        <f>VLOOKUP($A1058,'SAP- FACT'!$A:$AE,19,0)</f>
        <v>45554</v>
      </c>
      <c r="H1058" s="31" t="s">
        <v>8512</v>
      </c>
      <c r="I1058" s="31" t="str">
        <f>VLOOKUP($A1058,'SAP- FACT'!$A:$AE,3,0)</f>
        <v>Boleta</v>
      </c>
      <c r="J1058" s="31" t="str">
        <f>IF(VLOOKUP($A1058,'SAP- FACT'!$A:$AE,15,0)=0,"PEN","USD")</f>
        <v>PEN</v>
      </c>
      <c r="K1058" s="31" t="s">
        <v>8499</v>
      </c>
      <c r="L1058" s="31">
        <v>1</v>
      </c>
      <c r="M1058" s="33">
        <f>IF(J1058="PEN",VLOOKUP($A1058,'SAP- FACT'!$A:$AE,14,0),VLOOKUP($A1058,'SAP- FACT'!$A:$AE,15,0))</f>
        <v>150.44999999999999</v>
      </c>
      <c r="N1058" s="31" t="str">
        <f>IF(VLOOKUP($A1058,'SAP- FACT'!$A:$AE,15,0)=0,"PEN","USD")</f>
        <v>PEN</v>
      </c>
      <c r="O1058" s="31" t="str">
        <f>VLOOKUP($A1058,'SAP- FACT'!$A:$AE,4,0)</f>
        <v>Nacional - CREDITO 30 DIAS / CREDIT 30 DAYS - PE 4243 Basado en Entregas 09-T010-00000859.</v>
      </c>
    </row>
    <row r="1059" spans="1:15" x14ac:dyDescent="0.2">
      <c r="A1059" s="31">
        <f t="shared" si="16"/>
        <v>1058</v>
      </c>
      <c r="B1059" s="31" t="str">
        <f>VLOOKUP($A1059,'SAP- FACT'!$A:$AE,12,0)</f>
        <v>MORALES QUISPE,BRAYAN RENATO</v>
      </c>
      <c r="C1059" s="31" t="str">
        <f>VLOOKUP($A1059,'SAP- FACT'!$A:$AE,2,0)</f>
        <v>B010-00019631</v>
      </c>
      <c r="D1059" s="31" t="str">
        <f>VLOOKUP($A1059,'SAP- FACT'!$A:$AE,2,0)</f>
        <v>B010-00019631</v>
      </c>
      <c r="E1059" s="32">
        <v>45566</v>
      </c>
      <c r="F1059" s="32">
        <f>VLOOKUP($A1059,'SAP- FACT'!$A:$AE,5,0)</f>
        <v>45495</v>
      </c>
      <c r="G1059" s="32">
        <f>VLOOKUP($A1059,'SAP- FACT'!$A:$AE,19,0)</f>
        <v>45495</v>
      </c>
      <c r="H1059" s="31" t="s">
        <v>8512</v>
      </c>
      <c r="I1059" s="31" t="str">
        <f>VLOOKUP($A1059,'SAP- FACT'!$A:$AE,3,0)</f>
        <v>Boleta</v>
      </c>
      <c r="J1059" s="31" t="str">
        <f>IF(VLOOKUP($A1059,'SAP- FACT'!$A:$AE,15,0)=0,"PEN","USD")</f>
        <v>PEN</v>
      </c>
      <c r="K1059" s="31" t="s">
        <v>8499</v>
      </c>
      <c r="L1059" s="31">
        <v>1</v>
      </c>
      <c r="M1059" s="33">
        <f>IF(J1059="PEN",VLOOKUP($A1059,'SAP- FACT'!$A:$AE,14,0),VLOOKUP($A1059,'SAP- FACT'!$A:$AE,15,0))</f>
        <v>150.54</v>
      </c>
      <c r="N1059" s="31" t="str">
        <f>IF(VLOOKUP($A1059,'SAP- FACT'!$A:$AE,15,0)=0,"PEN","USD")</f>
        <v>PEN</v>
      </c>
      <c r="O1059" s="31" t="str">
        <f>VLOOKUP($A1059,'SAP- FACT'!$A:$AE,4,0)</f>
        <v>Ripley - CONTADO / CASH - PE 3641 RIPLEY n.º 6747914201-A Basado en Entregas</v>
      </c>
    </row>
    <row r="1060" spans="1:15" x14ac:dyDescent="0.2">
      <c r="A1060" s="31">
        <f t="shared" si="16"/>
        <v>1059</v>
      </c>
      <c r="B1060" s="31" t="str">
        <f>VLOOKUP($A1060,'SAP- FACT'!$A:$AE,12,0)</f>
        <v>Bocangel Sanchez Andrea</v>
      </c>
      <c r="C1060" s="31" t="str">
        <f>VLOOKUP($A1060,'SAP- FACT'!$A:$AE,2,0)</f>
        <v>B010-00019340</v>
      </c>
      <c r="D1060" s="31" t="str">
        <f>VLOOKUP($A1060,'SAP- FACT'!$A:$AE,2,0)</f>
        <v>B010-00019340</v>
      </c>
      <c r="E1060" s="32">
        <v>45566</v>
      </c>
      <c r="F1060" s="32">
        <f>VLOOKUP($A1060,'SAP- FACT'!$A:$AE,5,0)</f>
        <v>45467</v>
      </c>
      <c r="G1060" s="32">
        <f>VLOOKUP($A1060,'SAP- FACT'!$A:$AE,19,0)</f>
        <v>45467</v>
      </c>
      <c r="H1060" s="31" t="s">
        <v>8512</v>
      </c>
      <c r="I1060" s="31" t="str">
        <f>VLOOKUP($A1060,'SAP- FACT'!$A:$AE,3,0)</f>
        <v>Boleta</v>
      </c>
      <c r="J1060" s="31" t="str">
        <f>IF(VLOOKUP($A1060,'SAP- FACT'!$A:$AE,15,0)=0,"PEN","USD")</f>
        <v>PEN</v>
      </c>
      <c r="K1060" s="31" t="s">
        <v>8499</v>
      </c>
      <c r="L1060" s="31">
        <v>1</v>
      </c>
      <c r="M1060" s="33">
        <f>IF(J1060="PEN",VLOOKUP($A1060,'SAP- FACT'!$A:$AE,14,0),VLOOKUP($A1060,'SAP- FACT'!$A:$AE,15,0))</f>
        <v>152.01</v>
      </c>
      <c r="N1060" s="31" t="str">
        <f>IF(VLOOKUP($A1060,'SAP- FACT'!$A:$AE,15,0)=0,"PEN","USD")</f>
        <v>PEN</v>
      </c>
      <c r="O1060" s="31" t="str">
        <f>VLOOKUP($A1060,'SAP- FACT'!$A:$AE,4,0)</f>
        <v>Falabella - CONTADO / CASH - PE 3058 FALABELLA Basado en Entregas 09-0007-00001</v>
      </c>
    </row>
    <row r="1061" spans="1:15" x14ac:dyDescent="0.2">
      <c r="A1061" s="31">
        <f t="shared" si="16"/>
        <v>1060</v>
      </c>
      <c r="B1061" s="31" t="str">
        <f>VLOOKUP($A1061,'SAP- FACT'!$A:$AE,12,0)</f>
        <v>MANRIQUE VERA JONATHAN</v>
      </c>
      <c r="C1061" s="31" t="str">
        <f>VLOOKUP($A1061,'SAP- FACT'!$A:$AE,2,0)</f>
        <v>B010-00018995</v>
      </c>
      <c r="D1061" s="31" t="str">
        <f>VLOOKUP($A1061,'SAP- FACT'!$A:$AE,2,0)</f>
        <v>B010-00018995</v>
      </c>
      <c r="E1061" s="32">
        <v>45566</v>
      </c>
      <c r="F1061" s="32">
        <f>VLOOKUP($A1061,'SAP- FACT'!$A:$AE,5,0)</f>
        <v>45436</v>
      </c>
      <c r="G1061" s="32">
        <f>VLOOKUP($A1061,'SAP- FACT'!$A:$AE,19,0)</f>
        <v>45436</v>
      </c>
      <c r="H1061" s="31" t="s">
        <v>8512</v>
      </c>
      <c r="I1061" s="31" t="str">
        <f>VLOOKUP($A1061,'SAP- FACT'!$A:$AE,3,0)</f>
        <v>Boleta</v>
      </c>
      <c r="J1061" s="31" t="str">
        <f>IF(VLOOKUP($A1061,'SAP- FACT'!$A:$AE,15,0)=0,"PEN","USD")</f>
        <v>PEN</v>
      </c>
      <c r="K1061" s="31" t="s">
        <v>8499</v>
      </c>
      <c r="L1061" s="31">
        <v>1</v>
      </c>
      <c r="M1061" s="33">
        <f>IF(J1061="PEN",VLOOKUP($A1061,'SAP- FACT'!$A:$AE,14,0),VLOOKUP($A1061,'SAP- FACT'!$A:$AE,15,0))</f>
        <v>152.1</v>
      </c>
      <c r="N1061" s="31" t="str">
        <f>IF(VLOOKUP($A1061,'SAP- FACT'!$A:$AE,15,0)=0,"PEN","USD")</f>
        <v>PEN</v>
      </c>
      <c r="O1061" s="31" t="str">
        <f>VLOOKUP($A1061,'SAP- FACT'!$A:$AE,4,0)</f>
        <v>Falabella - CONTADO / CASH - PE 2539 FALABELLA Basado en Entregas 09-0007-00000</v>
      </c>
    </row>
    <row r="1062" spans="1:15" x14ac:dyDescent="0.2">
      <c r="A1062" s="31">
        <f t="shared" si="16"/>
        <v>1061</v>
      </c>
      <c r="B1062" s="31" t="str">
        <f>VLOOKUP($A1062,'SAP- FACT'!$A:$AE,12,0)</f>
        <v>CANEVARO LOMPARTE,RENZO ANEGLO</v>
      </c>
      <c r="C1062" s="31" t="str">
        <f>VLOOKUP($A1062,'SAP- FACT'!$A:$AE,2,0)</f>
        <v>B010-00019454</v>
      </c>
      <c r="D1062" s="31" t="str">
        <f>VLOOKUP($A1062,'SAP- FACT'!$A:$AE,2,0)</f>
        <v>B010-00019454</v>
      </c>
      <c r="E1062" s="32">
        <v>45566</v>
      </c>
      <c r="F1062" s="32">
        <f>VLOOKUP($A1062,'SAP- FACT'!$A:$AE,5,0)</f>
        <v>45482</v>
      </c>
      <c r="G1062" s="32">
        <f>VLOOKUP($A1062,'SAP- FACT'!$A:$AE,19,0)</f>
        <v>45482</v>
      </c>
      <c r="H1062" s="31" t="s">
        <v>8512</v>
      </c>
      <c r="I1062" s="31" t="str">
        <f>VLOOKUP($A1062,'SAP- FACT'!$A:$AE,3,0)</f>
        <v>Boleta</v>
      </c>
      <c r="J1062" s="31" t="str">
        <f>IF(VLOOKUP($A1062,'SAP- FACT'!$A:$AE,15,0)=0,"PEN","USD")</f>
        <v>PEN</v>
      </c>
      <c r="K1062" s="31" t="s">
        <v>8499</v>
      </c>
      <c r="L1062" s="31">
        <v>1</v>
      </c>
      <c r="M1062" s="33">
        <f>IF(J1062="PEN",VLOOKUP($A1062,'SAP- FACT'!$A:$AE,14,0),VLOOKUP($A1062,'SAP- FACT'!$A:$AE,15,0))</f>
        <v>152.1</v>
      </c>
      <c r="N1062" s="31" t="str">
        <f>IF(VLOOKUP($A1062,'SAP- FACT'!$A:$AE,15,0)=0,"PEN","USD")</f>
        <v>PEN</v>
      </c>
      <c r="O1062" s="31" t="str">
        <f>VLOOKUP($A1062,'SAP- FACT'!$A:$AE,4,0)</f>
        <v>Falabella - CONTADO / CASH - PE 3328 FALABELLA No 2512348974 Basado en Entregas</v>
      </c>
    </row>
    <row r="1063" spans="1:15" x14ac:dyDescent="0.2">
      <c r="A1063" s="31">
        <f t="shared" si="16"/>
        <v>1062</v>
      </c>
      <c r="B1063" s="31" t="str">
        <f>VLOOKUP($A1063,'SAP- FACT'!$A:$AE,12,0)</f>
        <v>MEDINA LOPEZ,WALTER EDUARDO</v>
      </c>
      <c r="C1063" s="31" t="str">
        <f>VLOOKUP($A1063,'SAP- FACT'!$A:$AE,2,0)</f>
        <v>B010-00016344</v>
      </c>
      <c r="D1063" s="31" t="str">
        <f>VLOOKUP($A1063,'SAP- FACT'!$A:$AE,2,0)</f>
        <v>B010-00016344</v>
      </c>
      <c r="E1063" s="32">
        <v>45566</v>
      </c>
      <c r="F1063" s="32">
        <f>VLOOKUP($A1063,'SAP- FACT'!$A:$AE,5,0)</f>
        <v>45187</v>
      </c>
      <c r="G1063" s="32">
        <f>VLOOKUP($A1063,'SAP- FACT'!$A:$AE,19,0)</f>
        <v>45187</v>
      </c>
      <c r="H1063" s="31" t="s">
        <v>8512</v>
      </c>
      <c r="I1063" s="31" t="str">
        <f>VLOOKUP($A1063,'SAP- FACT'!$A:$AE,3,0)</f>
        <v>Boleta</v>
      </c>
      <c r="J1063" s="31" t="str">
        <f>IF(VLOOKUP($A1063,'SAP- FACT'!$A:$AE,15,0)=0,"PEN","USD")</f>
        <v>PEN</v>
      </c>
      <c r="K1063" s="31" t="s">
        <v>8499</v>
      </c>
      <c r="L1063" s="31">
        <v>1</v>
      </c>
      <c r="M1063" s="33">
        <f>IF(J1063="PEN",VLOOKUP($A1063,'SAP- FACT'!$A:$AE,14,0),VLOOKUP($A1063,'SAP- FACT'!$A:$AE,15,0))</f>
        <v>152.1</v>
      </c>
      <c r="N1063" s="31" t="str">
        <f>IF(VLOOKUP($A1063,'SAP- FACT'!$A:$AE,15,0)=0,"PEN","USD")</f>
        <v>PEN</v>
      </c>
      <c r="O1063" s="31" t="str">
        <f>VLOOKUP($A1063,'SAP- FACT'!$A:$AE,4,0)</f>
        <v>Falabella - CONTADO / CASH - 230004056 Basado en Entregas 09-0010-00056790.</v>
      </c>
    </row>
    <row r="1064" spans="1:15" x14ac:dyDescent="0.2">
      <c r="A1064" s="31">
        <f t="shared" si="16"/>
        <v>1063</v>
      </c>
      <c r="B1064" s="31" t="str">
        <f>VLOOKUP($A1064,'SAP- FACT'!$A:$AE,12,0)</f>
        <v>MEDINA LOPEZ,WALTER EDUARDO</v>
      </c>
      <c r="C1064" s="31" t="str">
        <f>VLOOKUP($A1064,'SAP- FACT'!$A:$AE,2,0)</f>
        <v>B010-00017848</v>
      </c>
      <c r="D1064" s="31" t="str">
        <f>VLOOKUP($A1064,'SAP- FACT'!$A:$AE,2,0)</f>
        <v>B010-00017848</v>
      </c>
      <c r="E1064" s="32">
        <v>45566</v>
      </c>
      <c r="F1064" s="32">
        <f>VLOOKUP($A1064,'SAP- FACT'!$A:$AE,5,0)</f>
        <v>45324</v>
      </c>
      <c r="G1064" s="32">
        <f>VLOOKUP($A1064,'SAP- FACT'!$A:$AE,19,0)</f>
        <v>45324</v>
      </c>
      <c r="H1064" s="31" t="s">
        <v>8512</v>
      </c>
      <c r="I1064" s="31" t="str">
        <f>VLOOKUP($A1064,'SAP- FACT'!$A:$AE,3,0)</f>
        <v>Boleta</v>
      </c>
      <c r="J1064" s="31" t="str">
        <f>IF(VLOOKUP($A1064,'SAP- FACT'!$A:$AE,15,0)=0,"PEN","USD")</f>
        <v>PEN</v>
      </c>
      <c r="K1064" s="31" t="s">
        <v>8499</v>
      </c>
      <c r="L1064" s="31">
        <v>1</v>
      </c>
      <c r="M1064" s="33">
        <f>IF(J1064="PEN",VLOOKUP($A1064,'SAP- FACT'!$A:$AE,14,0),VLOOKUP($A1064,'SAP- FACT'!$A:$AE,15,0))</f>
        <v>152.1</v>
      </c>
      <c r="N1064" s="31" t="str">
        <f>IF(VLOOKUP($A1064,'SAP- FACT'!$A:$AE,15,0)=0,"PEN","USD")</f>
        <v>PEN</v>
      </c>
      <c r="O1064" s="31" t="str">
        <f>VLOOKUP($A1064,'SAP- FACT'!$A:$AE,4,0)</f>
        <v>Juntoz - CONTADO / CASH - PE 0532 JUNTOZ Basado en Entregas 09-0010-00058682</v>
      </c>
    </row>
    <row r="1065" spans="1:15" x14ac:dyDescent="0.2">
      <c r="A1065" s="31">
        <f t="shared" si="16"/>
        <v>1064</v>
      </c>
      <c r="B1065" s="31" t="str">
        <f>VLOOKUP($A1065,'SAP- FACT'!$A:$AE,12,0)</f>
        <v>RAZURI LOZADA,SUSAN ELIANA</v>
      </c>
      <c r="C1065" s="31" t="str">
        <f>VLOOKUP($A1065,'SAP- FACT'!$A:$AE,2,0)</f>
        <v>B010-00018262</v>
      </c>
      <c r="D1065" s="31" t="str">
        <f>VLOOKUP($A1065,'SAP- FACT'!$A:$AE,2,0)</f>
        <v>B010-00018262</v>
      </c>
      <c r="E1065" s="32">
        <v>45566</v>
      </c>
      <c r="F1065" s="32">
        <f>VLOOKUP($A1065,'SAP- FACT'!$A:$AE,5,0)</f>
        <v>45373</v>
      </c>
      <c r="G1065" s="32">
        <f>VLOOKUP($A1065,'SAP- FACT'!$A:$AE,19,0)</f>
        <v>45373</v>
      </c>
      <c r="H1065" s="31" t="s">
        <v>8512</v>
      </c>
      <c r="I1065" s="31" t="str">
        <f>VLOOKUP($A1065,'SAP- FACT'!$A:$AE,3,0)</f>
        <v>Boleta</v>
      </c>
      <c r="J1065" s="31" t="str">
        <f>IF(VLOOKUP($A1065,'SAP- FACT'!$A:$AE,15,0)=0,"PEN","USD")</f>
        <v>PEN</v>
      </c>
      <c r="K1065" s="31" t="s">
        <v>8499</v>
      </c>
      <c r="L1065" s="31">
        <v>1</v>
      </c>
      <c r="M1065" s="33">
        <f>IF(J1065="PEN",VLOOKUP($A1065,'SAP- FACT'!$A:$AE,14,0),VLOOKUP($A1065,'SAP- FACT'!$A:$AE,15,0))</f>
        <v>153.72</v>
      </c>
      <c r="N1065" s="31" t="str">
        <f>IF(VLOOKUP($A1065,'SAP- FACT'!$A:$AE,15,0)=0,"PEN","USD")</f>
        <v>PEN</v>
      </c>
      <c r="O1065" s="31" t="str">
        <f>VLOOKUP($A1065,'SAP- FACT'!$A:$AE,4,0)</f>
        <v>Venta Asistida - CONTADO / CASH - PE 1338 TEL: 922764991 Basado en Entregas 09-0010-</v>
      </c>
    </row>
    <row r="1066" spans="1:15" x14ac:dyDescent="0.2">
      <c r="A1066" s="31">
        <f t="shared" si="16"/>
        <v>1065</v>
      </c>
      <c r="B1066" s="31" t="str">
        <f>VLOOKUP($A1066,'SAP- FACT'!$A:$AE,12,0)</f>
        <v>Pariona Campos,Esteban Carlos</v>
      </c>
      <c r="C1066" s="31" t="str">
        <f>VLOOKUP($A1066,'SAP- FACT'!$A:$AE,2,0)</f>
        <v>B010-00019958</v>
      </c>
      <c r="D1066" s="31" t="str">
        <f>VLOOKUP($A1066,'SAP- FACT'!$A:$AE,2,0)</f>
        <v>B010-00019958</v>
      </c>
      <c r="E1066" s="32">
        <v>45566</v>
      </c>
      <c r="F1066" s="32">
        <f>VLOOKUP($A1066,'SAP- FACT'!$A:$AE,5,0)</f>
        <v>45516</v>
      </c>
      <c r="G1066" s="32">
        <f>VLOOKUP($A1066,'SAP- FACT'!$A:$AE,19,0)</f>
        <v>45546</v>
      </c>
      <c r="H1066" s="31" t="s">
        <v>8512</v>
      </c>
      <c r="I1066" s="31" t="str">
        <f>VLOOKUP($A1066,'SAP- FACT'!$A:$AE,3,0)</f>
        <v>Boleta</v>
      </c>
      <c r="J1066" s="31" t="str">
        <f>IF(VLOOKUP($A1066,'SAP- FACT'!$A:$AE,15,0)=0,"PEN","USD")</f>
        <v>PEN</v>
      </c>
      <c r="K1066" s="31" t="s">
        <v>8499</v>
      </c>
      <c r="L1066" s="31">
        <v>1</v>
      </c>
      <c r="M1066" s="33">
        <f>IF(J1066="PEN",VLOOKUP($A1066,'SAP- FACT'!$A:$AE,14,0),VLOOKUP($A1066,'SAP- FACT'!$A:$AE,15,0))</f>
        <v>154.26</v>
      </c>
      <c r="N1066" s="31" t="str">
        <f>IF(VLOOKUP($A1066,'SAP- FACT'!$A:$AE,15,0)=0,"PEN","USD")</f>
        <v>PEN</v>
      </c>
      <c r="O1066" s="31" t="str">
        <f>VLOOKUP($A1066,'SAP- FACT'!$A:$AE,4,0)</f>
        <v>Nacional - CREDITO 30 DIAS / CREDIT 30 DAYS - PE 4067 Basado en Entregas 09-T010-00000698.</v>
      </c>
    </row>
    <row r="1067" spans="1:15" x14ac:dyDescent="0.2">
      <c r="A1067" s="31">
        <f t="shared" si="16"/>
        <v>1066</v>
      </c>
      <c r="B1067" s="31" t="str">
        <f>VLOOKUP($A1067,'SAP- FACT'!$A:$AE,12,0)</f>
        <v>OLIVARES AYALA,MARIA CELESTE</v>
      </c>
      <c r="C1067" s="31" t="str">
        <f>VLOOKUP($A1067,'SAP- FACT'!$A:$AE,2,0)</f>
        <v>B010-00020184</v>
      </c>
      <c r="D1067" s="31" t="str">
        <f>VLOOKUP($A1067,'SAP- FACT'!$A:$AE,2,0)</f>
        <v>B010-00020184</v>
      </c>
      <c r="E1067" s="32">
        <v>45566</v>
      </c>
      <c r="F1067" s="32">
        <f>VLOOKUP($A1067,'SAP- FACT'!$A:$AE,5,0)</f>
        <v>45530</v>
      </c>
      <c r="G1067" s="32">
        <f>VLOOKUP($A1067,'SAP- FACT'!$A:$AE,19,0)</f>
        <v>45530</v>
      </c>
      <c r="H1067" s="31" t="s">
        <v>8512</v>
      </c>
      <c r="I1067" s="31" t="str">
        <f>VLOOKUP($A1067,'SAP- FACT'!$A:$AE,3,0)</f>
        <v>Boleta</v>
      </c>
      <c r="J1067" s="31" t="str">
        <f>IF(VLOOKUP($A1067,'SAP- FACT'!$A:$AE,15,0)=0,"PEN","USD")</f>
        <v>PEN</v>
      </c>
      <c r="K1067" s="31" t="s">
        <v>8499</v>
      </c>
      <c r="L1067" s="31">
        <v>1</v>
      </c>
      <c r="M1067" s="33">
        <f>IF(J1067="PEN",VLOOKUP($A1067,'SAP- FACT'!$A:$AE,14,0),VLOOKUP($A1067,'SAP- FACT'!$A:$AE,15,0))</f>
        <v>155.69999999999999</v>
      </c>
      <c r="N1067" s="31" t="str">
        <f>IF(VLOOKUP($A1067,'SAP- FACT'!$A:$AE,15,0)=0,"PEN","USD")</f>
        <v>PEN</v>
      </c>
      <c r="O1067" s="31" t="str">
        <f>VLOOKUP($A1067,'SAP- FACT'!$A:$AE,4,0)</f>
        <v>Falabella - CONTADO / CASH - PE 4430 FALABELLA No 2560220173 Basado en Entregas</v>
      </c>
    </row>
    <row r="1068" spans="1:15" x14ac:dyDescent="0.2">
      <c r="A1068" s="31">
        <f t="shared" si="16"/>
        <v>1067</v>
      </c>
      <c r="B1068" s="31" t="str">
        <f>VLOOKUP($A1068,'SAP- FACT'!$A:$AE,12,0)</f>
        <v>ROJAS ALVARADO,PAMELA NAJHOMY</v>
      </c>
      <c r="C1068" s="31" t="str">
        <f>VLOOKUP($A1068,'SAP- FACT'!$A:$AE,2,0)</f>
        <v>B010-00018894</v>
      </c>
      <c r="D1068" s="31" t="str">
        <f>VLOOKUP($A1068,'SAP- FACT'!$A:$AE,2,0)</f>
        <v>B010-00018894</v>
      </c>
      <c r="E1068" s="32">
        <v>45566</v>
      </c>
      <c r="F1068" s="32">
        <f>VLOOKUP($A1068,'SAP- FACT'!$A:$AE,5,0)</f>
        <v>45432</v>
      </c>
      <c r="G1068" s="32">
        <f>VLOOKUP($A1068,'SAP- FACT'!$A:$AE,19,0)</f>
        <v>45432</v>
      </c>
      <c r="H1068" s="31" t="s">
        <v>8512</v>
      </c>
      <c r="I1068" s="31" t="str">
        <f>VLOOKUP($A1068,'SAP- FACT'!$A:$AE,3,0)</f>
        <v>Boleta</v>
      </c>
      <c r="J1068" s="31" t="str">
        <f>IF(VLOOKUP($A1068,'SAP- FACT'!$A:$AE,15,0)=0,"PEN","USD")</f>
        <v>PEN</v>
      </c>
      <c r="K1068" s="31" t="s">
        <v>8499</v>
      </c>
      <c r="L1068" s="31">
        <v>1</v>
      </c>
      <c r="M1068" s="33">
        <f>IF(J1068="PEN",VLOOKUP($A1068,'SAP- FACT'!$A:$AE,14,0),VLOOKUP($A1068,'SAP- FACT'!$A:$AE,15,0))</f>
        <v>155.69999999999999</v>
      </c>
      <c r="N1068" s="31" t="str">
        <f>IF(VLOOKUP($A1068,'SAP- FACT'!$A:$AE,15,0)=0,"PEN","USD")</f>
        <v>PEN</v>
      </c>
      <c r="O1068" s="31" t="str">
        <f>VLOOKUP($A1068,'SAP- FACT'!$A:$AE,4,0)</f>
        <v>Falabella - CONTADO / CASH - PE 2429 FALABELLA Basado en Entregas 09-0007-00000</v>
      </c>
    </row>
    <row r="1069" spans="1:15" x14ac:dyDescent="0.2">
      <c r="A1069" s="31">
        <f t="shared" si="16"/>
        <v>1068</v>
      </c>
      <c r="B1069" s="31" t="str">
        <f>VLOOKUP($A1069,'SAP- FACT'!$A:$AE,12,0)</f>
        <v>ROCA HUAMANI,KAREN ROSA</v>
      </c>
      <c r="C1069" s="31" t="str">
        <f>VLOOKUP($A1069,'SAP- FACT'!$A:$AE,2,0)</f>
        <v>B010-00019275</v>
      </c>
      <c r="D1069" s="31" t="str">
        <f>VLOOKUP($A1069,'SAP- FACT'!$A:$AE,2,0)</f>
        <v>B010-00019275</v>
      </c>
      <c r="E1069" s="32">
        <v>45566</v>
      </c>
      <c r="F1069" s="32">
        <f>VLOOKUP($A1069,'SAP- FACT'!$A:$AE,5,0)</f>
        <v>45460</v>
      </c>
      <c r="G1069" s="32">
        <f>VLOOKUP($A1069,'SAP- FACT'!$A:$AE,19,0)</f>
        <v>45460</v>
      </c>
      <c r="H1069" s="31" t="s">
        <v>8512</v>
      </c>
      <c r="I1069" s="31" t="str">
        <f>VLOOKUP($A1069,'SAP- FACT'!$A:$AE,3,0)</f>
        <v>Boleta</v>
      </c>
      <c r="J1069" s="31" t="str">
        <f>IF(VLOOKUP($A1069,'SAP- FACT'!$A:$AE,15,0)=0,"PEN","USD")</f>
        <v>PEN</v>
      </c>
      <c r="K1069" s="31" t="s">
        <v>8499</v>
      </c>
      <c r="L1069" s="31">
        <v>1</v>
      </c>
      <c r="M1069" s="33">
        <f>IF(J1069="PEN",VLOOKUP($A1069,'SAP- FACT'!$A:$AE,14,0),VLOOKUP($A1069,'SAP- FACT'!$A:$AE,15,0))</f>
        <v>155.69999999999999</v>
      </c>
      <c r="N1069" s="31" t="str">
        <f>IF(VLOOKUP($A1069,'SAP- FACT'!$A:$AE,15,0)=0,"PEN","USD")</f>
        <v>PEN</v>
      </c>
      <c r="O1069" s="31" t="str">
        <f>VLOOKUP($A1069,'SAP- FACT'!$A:$AE,4,0)</f>
        <v>Falabella - CONTADO / CASH - PE 2931 FALABELLA Basado en Entregas 09-0007-00000</v>
      </c>
    </row>
    <row r="1070" spans="1:15" x14ac:dyDescent="0.2">
      <c r="A1070" s="31">
        <f t="shared" si="16"/>
        <v>1069</v>
      </c>
      <c r="B1070" s="31" t="str">
        <f>VLOOKUP($A1070,'SAP- FACT'!$A:$AE,12,0)</f>
        <v>HUAMANCHUMO RUA,KEVIN ALEXANDER</v>
      </c>
      <c r="C1070" s="31" t="str">
        <f>VLOOKUP($A1070,'SAP- FACT'!$A:$AE,2,0)</f>
        <v>B010-00018230</v>
      </c>
      <c r="D1070" s="31" t="str">
        <f>VLOOKUP($A1070,'SAP- FACT'!$A:$AE,2,0)</f>
        <v>B010-00018230</v>
      </c>
      <c r="E1070" s="32">
        <v>45566</v>
      </c>
      <c r="F1070" s="32">
        <f>VLOOKUP($A1070,'SAP- FACT'!$A:$AE,5,0)</f>
        <v>45370</v>
      </c>
      <c r="G1070" s="32">
        <f>VLOOKUP($A1070,'SAP- FACT'!$A:$AE,19,0)</f>
        <v>45370</v>
      </c>
      <c r="H1070" s="31" t="s">
        <v>8512</v>
      </c>
      <c r="I1070" s="31" t="str">
        <f>VLOOKUP($A1070,'SAP- FACT'!$A:$AE,3,0)</f>
        <v>Boleta</v>
      </c>
      <c r="J1070" s="31" t="str">
        <f>IF(VLOOKUP($A1070,'SAP- FACT'!$A:$AE,15,0)=0,"PEN","USD")</f>
        <v>PEN</v>
      </c>
      <c r="K1070" s="31" t="s">
        <v>8499</v>
      </c>
      <c r="L1070" s="31">
        <v>1</v>
      </c>
      <c r="M1070" s="33">
        <f>IF(J1070="PEN",VLOOKUP($A1070,'SAP- FACT'!$A:$AE,14,0),VLOOKUP($A1070,'SAP- FACT'!$A:$AE,15,0))</f>
        <v>155.69999999999999</v>
      </c>
      <c r="N1070" s="31" t="str">
        <f>IF(VLOOKUP($A1070,'SAP- FACT'!$A:$AE,15,0)=0,"PEN","USD")</f>
        <v>PEN</v>
      </c>
      <c r="O1070" s="31" t="str">
        <f>VLOOKUP($A1070,'SAP- FACT'!$A:$AE,4,0)</f>
        <v>Falabella - CONTADO / CASH - PE 1286 FALABELLA Basado en Entregas 09-0010-00059</v>
      </c>
    </row>
    <row r="1071" spans="1:15" x14ac:dyDescent="0.2">
      <c r="A1071" s="31">
        <f t="shared" si="16"/>
        <v>1070</v>
      </c>
      <c r="B1071" s="31" t="str">
        <f>VLOOKUP($A1071,'SAP- FACT'!$A:$AE,12,0)</f>
        <v>ALVIRENA CRUZ,LUISA GRACIELA</v>
      </c>
      <c r="C1071" s="31" t="str">
        <f>VLOOKUP($A1071,'SAP- FACT'!$A:$AE,2,0)</f>
        <v>B010-00016967</v>
      </c>
      <c r="D1071" s="31" t="str">
        <f>VLOOKUP($A1071,'SAP- FACT'!$A:$AE,2,0)</f>
        <v>B010-00016967</v>
      </c>
      <c r="E1071" s="32">
        <v>45566</v>
      </c>
      <c r="F1071" s="32">
        <f>VLOOKUP($A1071,'SAP- FACT'!$A:$AE,5,0)</f>
        <v>45266</v>
      </c>
      <c r="G1071" s="32">
        <f>VLOOKUP($A1071,'SAP- FACT'!$A:$AE,19,0)</f>
        <v>45266</v>
      </c>
      <c r="H1071" s="31" t="s">
        <v>8512</v>
      </c>
      <c r="I1071" s="31" t="str">
        <f>VLOOKUP($A1071,'SAP- FACT'!$A:$AE,3,0)</f>
        <v>Boleta</v>
      </c>
      <c r="J1071" s="31" t="str">
        <f>IF(VLOOKUP($A1071,'SAP- FACT'!$A:$AE,15,0)=0,"PEN","USD")</f>
        <v>PEN</v>
      </c>
      <c r="K1071" s="31" t="s">
        <v>8499</v>
      </c>
      <c r="L1071" s="31">
        <v>1</v>
      </c>
      <c r="M1071" s="33">
        <f>IF(J1071="PEN",VLOOKUP($A1071,'SAP- FACT'!$A:$AE,14,0),VLOOKUP($A1071,'SAP- FACT'!$A:$AE,15,0))</f>
        <v>155.69999999999999</v>
      </c>
      <c r="N1071" s="31" t="str">
        <f>IF(VLOOKUP($A1071,'SAP- FACT'!$A:$AE,15,0)=0,"PEN","USD")</f>
        <v>PEN</v>
      </c>
      <c r="O1071" s="31" t="str">
        <f>VLOOKUP($A1071,'SAP- FACT'!$A:$AE,4,0)</f>
        <v>Falabella - CONTADO / CASH - PE 5160 FALABELLA Basado en Entregas 09-0010-00057</v>
      </c>
    </row>
    <row r="1072" spans="1:15" x14ac:dyDescent="0.2">
      <c r="A1072" s="31">
        <f t="shared" si="16"/>
        <v>1071</v>
      </c>
      <c r="B1072" s="31" t="str">
        <f>VLOOKUP($A1072,'SAP- FACT'!$A:$AE,12,0)</f>
        <v>GONZALEZ ROMERO,MARIA ELENA</v>
      </c>
      <c r="C1072" s="31" t="str">
        <f>VLOOKUP($A1072,'SAP- FACT'!$A:$AE,2,0)</f>
        <v>B010-00016256</v>
      </c>
      <c r="D1072" s="31" t="str">
        <f>VLOOKUP($A1072,'SAP- FACT'!$A:$AE,2,0)</f>
        <v>B010-00016256</v>
      </c>
      <c r="E1072" s="32">
        <v>45566</v>
      </c>
      <c r="F1072" s="32">
        <f>VLOOKUP($A1072,'SAP- FACT'!$A:$AE,5,0)</f>
        <v>45181</v>
      </c>
      <c r="G1072" s="32">
        <f>VLOOKUP($A1072,'SAP- FACT'!$A:$AE,19,0)</f>
        <v>45181</v>
      </c>
      <c r="H1072" s="31" t="s">
        <v>8512</v>
      </c>
      <c r="I1072" s="31" t="str">
        <f>VLOOKUP($A1072,'SAP- FACT'!$A:$AE,3,0)</f>
        <v>Boleta</v>
      </c>
      <c r="J1072" s="31" t="str">
        <f>IF(VLOOKUP($A1072,'SAP- FACT'!$A:$AE,15,0)=0,"PEN","USD")</f>
        <v>PEN</v>
      </c>
      <c r="K1072" s="31" t="s">
        <v>8499</v>
      </c>
      <c r="L1072" s="31">
        <v>1</v>
      </c>
      <c r="M1072" s="33">
        <f>IF(J1072="PEN",VLOOKUP($A1072,'SAP- FACT'!$A:$AE,14,0),VLOOKUP($A1072,'SAP- FACT'!$A:$AE,15,0))</f>
        <v>155.69999999999999</v>
      </c>
      <c r="N1072" s="31" t="str">
        <f>IF(VLOOKUP($A1072,'SAP- FACT'!$A:$AE,15,0)=0,"PEN","USD")</f>
        <v>PEN</v>
      </c>
      <c r="O1072" s="31" t="str">
        <f>VLOOKUP($A1072,'SAP- FACT'!$A:$AE,4,0)</f>
        <v>Falabella - CONTADO / CASH - 230003956 Basado en Entregas 09-0010-00056704.</v>
      </c>
    </row>
    <row r="1073" spans="1:15" x14ac:dyDescent="0.2">
      <c r="A1073" s="31">
        <f t="shared" si="16"/>
        <v>1072</v>
      </c>
      <c r="B1073" s="31" t="str">
        <f>VLOOKUP($A1073,'SAP- FACT'!$A:$AE,12,0)</f>
        <v>QUIROZ GUERRA,ALEXANDER IVAN</v>
      </c>
      <c r="C1073" s="31" t="str">
        <f>VLOOKUP($A1073,'SAP- FACT'!$A:$AE,2,0)</f>
        <v>B010-00018387</v>
      </c>
      <c r="D1073" s="31" t="str">
        <f>VLOOKUP($A1073,'SAP- FACT'!$A:$AE,2,0)</f>
        <v>B010-00018387</v>
      </c>
      <c r="E1073" s="32">
        <v>45566</v>
      </c>
      <c r="F1073" s="32">
        <f>VLOOKUP($A1073,'SAP- FACT'!$A:$AE,5,0)</f>
        <v>45384</v>
      </c>
      <c r="G1073" s="32">
        <f>VLOOKUP($A1073,'SAP- FACT'!$A:$AE,19,0)</f>
        <v>45384</v>
      </c>
      <c r="H1073" s="31" t="s">
        <v>8512</v>
      </c>
      <c r="I1073" s="31" t="str">
        <f>VLOOKUP($A1073,'SAP- FACT'!$A:$AE,3,0)</f>
        <v>Boleta</v>
      </c>
      <c r="J1073" s="31" t="str">
        <f>IF(VLOOKUP($A1073,'SAP- FACT'!$A:$AE,15,0)=0,"PEN","USD")</f>
        <v>PEN</v>
      </c>
      <c r="K1073" s="31" t="s">
        <v>8499</v>
      </c>
      <c r="L1073" s="31">
        <v>1</v>
      </c>
      <c r="M1073" s="33">
        <f>IF(J1073="PEN",VLOOKUP($A1073,'SAP- FACT'!$A:$AE,14,0),VLOOKUP($A1073,'SAP- FACT'!$A:$AE,15,0))</f>
        <v>155.69999999999999</v>
      </c>
      <c r="N1073" s="31" t="str">
        <f>IF(VLOOKUP($A1073,'SAP- FACT'!$A:$AE,15,0)=0,"PEN","USD")</f>
        <v>PEN</v>
      </c>
      <c r="O1073" s="31" t="str">
        <f>VLOOKUP($A1073,'SAP- FACT'!$A:$AE,4,0)</f>
        <v>Falabella - CONTADO / CASH - PE 1505 FALABELLA Basado en Entregas 09-0010-00059</v>
      </c>
    </row>
    <row r="1074" spans="1:15" x14ac:dyDescent="0.2">
      <c r="A1074" s="31">
        <f t="shared" si="16"/>
        <v>1073</v>
      </c>
      <c r="B1074" s="31" t="str">
        <f>VLOOKUP($A1074,'SAP- FACT'!$A:$AE,12,0)</f>
        <v>DIAZ MAZABEL,JORGE MANUEL</v>
      </c>
      <c r="C1074" s="31" t="str">
        <f>VLOOKUP($A1074,'SAP- FACT'!$A:$AE,2,0)</f>
        <v>B010-00018008</v>
      </c>
      <c r="D1074" s="31" t="str">
        <f>VLOOKUP($A1074,'SAP- FACT'!$A:$AE,2,0)</f>
        <v>B010-00018008</v>
      </c>
      <c r="E1074" s="32">
        <v>45566</v>
      </c>
      <c r="F1074" s="32">
        <f>VLOOKUP($A1074,'SAP- FACT'!$A:$AE,5,0)</f>
        <v>45348</v>
      </c>
      <c r="G1074" s="32">
        <f>VLOOKUP($A1074,'SAP- FACT'!$A:$AE,19,0)</f>
        <v>45348</v>
      </c>
      <c r="H1074" s="31" t="s">
        <v>8512</v>
      </c>
      <c r="I1074" s="31" t="str">
        <f>VLOOKUP($A1074,'SAP- FACT'!$A:$AE,3,0)</f>
        <v>Boleta</v>
      </c>
      <c r="J1074" s="31" t="str">
        <f>IF(VLOOKUP($A1074,'SAP- FACT'!$A:$AE,15,0)=0,"PEN","USD")</f>
        <v>PEN</v>
      </c>
      <c r="K1074" s="31" t="s">
        <v>8499</v>
      </c>
      <c r="L1074" s="31">
        <v>1</v>
      </c>
      <c r="M1074" s="33">
        <f>IF(J1074="PEN",VLOOKUP($A1074,'SAP- FACT'!$A:$AE,14,0),VLOOKUP($A1074,'SAP- FACT'!$A:$AE,15,0))</f>
        <v>155.69999999999999</v>
      </c>
      <c r="N1074" s="31" t="str">
        <f>IF(VLOOKUP($A1074,'SAP- FACT'!$A:$AE,15,0)=0,"PEN","USD")</f>
        <v>PEN</v>
      </c>
      <c r="O1074" s="31" t="str">
        <f>VLOOKUP($A1074,'SAP- FACT'!$A:$AE,4,0)</f>
        <v>Falabella - CONTADO / CASH - PE 0934 FALABELLA Basado en Entregas 09-0010-00059</v>
      </c>
    </row>
    <row r="1075" spans="1:15" x14ac:dyDescent="0.2">
      <c r="A1075" s="31">
        <f t="shared" si="16"/>
        <v>1074</v>
      </c>
      <c r="B1075" s="31" t="str">
        <f>VLOOKUP($A1075,'SAP- FACT'!$A:$AE,12,0)</f>
        <v>DIAZ MAZABEL,JORGE MANUEL</v>
      </c>
      <c r="C1075" s="31" t="str">
        <f>VLOOKUP($A1075,'SAP- FACT'!$A:$AE,2,0)</f>
        <v>B010-00016254</v>
      </c>
      <c r="D1075" s="31" t="str">
        <f>VLOOKUP($A1075,'SAP- FACT'!$A:$AE,2,0)</f>
        <v>B010-00016254</v>
      </c>
      <c r="E1075" s="32">
        <v>45566</v>
      </c>
      <c r="F1075" s="32">
        <f>VLOOKUP($A1075,'SAP- FACT'!$A:$AE,5,0)</f>
        <v>45177</v>
      </c>
      <c r="G1075" s="32">
        <f>VLOOKUP($A1075,'SAP- FACT'!$A:$AE,19,0)</f>
        <v>45177</v>
      </c>
      <c r="H1075" s="31" t="s">
        <v>8512</v>
      </c>
      <c r="I1075" s="31" t="str">
        <f>VLOOKUP($A1075,'SAP- FACT'!$A:$AE,3,0)</f>
        <v>Boleta</v>
      </c>
      <c r="J1075" s="31" t="str">
        <f>IF(VLOOKUP($A1075,'SAP- FACT'!$A:$AE,15,0)=0,"PEN","USD")</f>
        <v>PEN</v>
      </c>
      <c r="K1075" s="31" t="s">
        <v>8499</v>
      </c>
      <c r="L1075" s="31">
        <v>1</v>
      </c>
      <c r="M1075" s="33">
        <f>IF(J1075="PEN",VLOOKUP($A1075,'SAP- FACT'!$A:$AE,14,0),VLOOKUP($A1075,'SAP- FACT'!$A:$AE,15,0))</f>
        <v>155.69999999999999</v>
      </c>
      <c r="N1075" s="31" t="str">
        <f>IF(VLOOKUP($A1075,'SAP- FACT'!$A:$AE,15,0)=0,"PEN","USD")</f>
        <v>PEN</v>
      </c>
      <c r="O1075" s="31" t="str">
        <f>VLOOKUP($A1075,'SAP- FACT'!$A:$AE,4,0)</f>
        <v>Falabella - CONTADO / CASH - 230003946 Basado en Entregas 09-0010-00056696.</v>
      </c>
    </row>
    <row r="1076" spans="1:15" x14ac:dyDescent="0.2">
      <c r="A1076" s="31">
        <f t="shared" si="16"/>
        <v>1075</v>
      </c>
      <c r="B1076" s="31" t="str">
        <f>VLOOKUP($A1076,'SAP- FACT'!$A:$AE,12,0)</f>
        <v>QUIROZ GUERRA,ALEXANDER IVAN</v>
      </c>
      <c r="C1076" s="31" t="str">
        <f>VLOOKUP($A1076,'SAP- FACT'!$A:$AE,2,0)</f>
        <v>B010-00017526</v>
      </c>
      <c r="D1076" s="31" t="str">
        <f>VLOOKUP($A1076,'SAP- FACT'!$A:$AE,2,0)</f>
        <v>B010-00017526</v>
      </c>
      <c r="E1076" s="32">
        <v>45566</v>
      </c>
      <c r="F1076" s="32">
        <f>VLOOKUP($A1076,'SAP- FACT'!$A:$AE,5,0)</f>
        <v>45289</v>
      </c>
      <c r="G1076" s="32">
        <f>VLOOKUP($A1076,'SAP- FACT'!$A:$AE,19,0)</f>
        <v>45289</v>
      </c>
      <c r="H1076" s="31" t="s">
        <v>8512</v>
      </c>
      <c r="I1076" s="31" t="str">
        <f>VLOOKUP($A1076,'SAP- FACT'!$A:$AE,3,0)</f>
        <v>Boleta</v>
      </c>
      <c r="J1076" s="31" t="str">
        <f>IF(VLOOKUP($A1076,'SAP- FACT'!$A:$AE,15,0)=0,"PEN","USD")</f>
        <v>PEN</v>
      </c>
      <c r="K1076" s="31" t="s">
        <v>8499</v>
      </c>
      <c r="L1076" s="31">
        <v>1</v>
      </c>
      <c r="M1076" s="33">
        <f>IF(J1076="PEN",VLOOKUP($A1076,'SAP- FACT'!$A:$AE,14,0),VLOOKUP($A1076,'SAP- FACT'!$A:$AE,15,0))</f>
        <v>155.69999999999999</v>
      </c>
      <c r="N1076" s="31" t="str">
        <f>IF(VLOOKUP($A1076,'SAP- FACT'!$A:$AE,15,0)=0,"PEN","USD")</f>
        <v>PEN</v>
      </c>
      <c r="O1076" s="31" t="str">
        <f>VLOOKUP($A1076,'SAP- FACT'!$A:$AE,4,0)</f>
        <v>Falabella - CONTADO / CASH - PE 5624 FALABELLA Basado en Entregas 09-0010-00058</v>
      </c>
    </row>
    <row r="1077" spans="1:15" x14ac:dyDescent="0.2">
      <c r="A1077" s="31">
        <f t="shared" si="16"/>
        <v>1076</v>
      </c>
      <c r="B1077" s="31" t="str">
        <f>VLOOKUP($A1077,'SAP- FACT'!$A:$AE,12,0)</f>
        <v>ÑAUPAS ORTEGA,ALBA MARINA</v>
      </c>
      <c r="C1077" s="31" t="str">
        <f>VLOOKUP($A1077,'SAP- FACT'!$A:$AE,2,0)</f>
        <v>B010-00015591</v>
      </c>
      <c r="D1077" s="31" t="str">
        <f>VLOOKUP($A1077,'SAP- FACT'!$A:$AE,2,0)</f>
        <v>B010-00015591</v>
      </c>
      <c r="E1077" s="32">
        <v>45566</v>
      </c>
      <c r="F1077" s="32">
        <f>VLOOKUP($A1077,'SAP- FACT'!$A:$AE,5,0)</f>
        <v>45110</v>
      </c>
      <c r="G1077" s="32">
        <f>VLOOKUP($A1077,'SAP- FACT'!$A:$AE,19,0)</f>
        <v>45110</v>
      </c>
      <c r="H1077" s="31" t="s">
        <v>8512</v>
      </c>
      <c r="I1077" s="31" t="str">
        <f>VLOOKUP($A1077,'SAP- FACT'!$A:$AE,3,0)</f>
        <v>Boleta</v>
      </c>
      <c r="J1077" s="31" t="str">
        <f>IF(VLOOKUP($A1077,'SAP- FACT'!$A:$AE,15,0)=0,"PEN","USD")</f>
        <v>PEN</v>
      </c>
      <c r="K1077" s="31" t="s">
        <v>8499</v>
      </c>
      <c r="L1077" s="31">
        <v>1</v>
      </c>
      <c r="M1077" s="33">
        <f>IF(J1077="PEN",VLOOKUP($A1077,'SAP- FACT'!$A:$AE,14,0),VLOOKUP($A1077,'SAP- FACT'!$A:$AE,15,0))</f>
        <v>155.69999999999999</v>
      </c>
      <c r="N1077" s="31" t="str">
        <f>IF(VLOOKUP($A1077,'SAP- FACT'!$A:$AE,15,0)=0,"PEN","USD")</f>
        <v>PEN</v>
      </c>
      <c r="O1077" s="31" t="str">
        <f>VLOOKUP($A1077,'SAP- FACT'!$A:$AE,4,0)</f>
        <v>Falabella - CONTADO / CASH - 230002788 Basado en Entregas 09-0010-00055627.</v>
      </c>
    </row>
    <row r="1078" spans="1:15" x14ac:dyDescent="0.2">
      <c r="A1078" s="31">
        <f t="shared" si="16"/>
        <v>1077</v>
      </c>
      <c r="B1078" s="31" t="str">
        <f>VLOOKUP($A1078,'SAP- FACT'!$A:$AE,12,0)</f>
        <v>BARRIENTOS SULCA ARTURO PABLO</v>
      </c>
      <c r="C1078" s="31" t="str">
        <f>VLOOKUP($A1078,'SAP- FACT'!$A:$AE,2,0)</f>
        <v>B010-00014740</v>
      </c>
      <c r="D1078" s="31" t="str">
        <f>VLOOKUP($A1078,'SAP- FACT'!$A:$AE,2,0)</f>
        <v>B010-00014740</v>
      </c>
      <c r="E1078" s="32">
        <v>45566</v>
      </c>
      <c r="F1078" s="32">
        <f>VLOOKUP($A1078,'SAP- FACT'!$A:$AE,5,0)</f>
        <v>45026</v>
      </c>
      <c r="G1078" s="32">
        <f>VLOOKUP($A1078,'SAP- FACT'!$A:$AE,19,0)</f>
        <v>45026</v>
      </c>
      <c r="H1078" s="31" t="s">
        <v>8512</v>
      </c>
      <c r="I1078" s="31" t="str">
        <f>VLOOKUP($A1078,'SAP- FACT'!$A:$AE,3,0)</f>
        <v>Boleta</v>
      </c>
      <c r="J1078" s="31" t="str">
        <f>IF(VLOOKUP($A1078,'SAP- FACT'!$A:$AE,15,0)=0,"PEN","USD")</f>
        <v>PEN</v>
      </c>
      <c r="K1078" s="31" t="s">
        <v>8499</v>
      </c>
      <c r="L1078" s="31">
        <v>1</v>
      </c>
      <c r="M1078" s="33">
        <f>IF(J1078="PEN",VLOOKUP($A1078,'SAP- FACT'!$A:$AE,14,0),VLOOKUP($A1078,'SAP- FACT'!$A:$AE,15,0))</f>
        <v>156.21</v>
      </c>
      <c r="N1078" s="31" t="str">
        <f>IF(VLOOKUP($A1078,'SAP- FACT'!$A:$AE,15,0)=0,"PEN","USD")</f>
        <v>PEN</v>
      </c>
      <c r="O1078" s="31" t="str">
        <f>VLOOKUP($A1078,'SAP- FACT'!$A:$AE,4,0)</f>
        <v>Plaza Vea - Intercorp - CONTADO / CASH - 230001382 Basado en Entregas 09-0010-00054333.</v>
      </c>
    </row>
    <row r="1079" spans="1:15" x14ac:dyDescent="0.2">
      <c r="A1079" s="31">
        <f t="shared" si="16"/>
        <v>1078</v>
      </c>
      <c r="B1079" s="31" t="str">
        <f>VLOOKUP($A1079,'SAP- FACT'!$A:$AE,12,0)</f>
        <v>TAFUR ARANA LUCIO ANANIAS</v>
      </c>
      <c r="C1079" s="31" t="str">
        <f>VLOOKUP($A1079,'SAP- FACT'!$A:$AE,2,0)</f>
        <v>F010-00024200</v>
      </c>
      <c r="D1079" s="31" t="str">
        <f>VLOOKUP($A1079,'SAP- FACT'!$A:$AE,2,0)</f>
        <v>F010-00024200</v>
      </c>
      <c r="E1079" s="32">
        <v>45566</v>
      </c>
      <c r="F1079" s="32">
        <f>VLOOKUP($A1079,'SAP- FACT'!$A:$AE,5,0)</f>
        <v>45372</v>
      </c>
      <c r="G1079" s="32">
        <f>VLOOKUP($A1079,'SAP- FACT'!$A:$AE,19,0)</f>
        <v>45372</v>
      </c>
      <c r="H1079" s="31" t="s">
        <v>8512</v>
      </c>
      <c r="I1079" s="31" t="str">
        <f>VLOOKUP($A1079,'SAP- FACT'!$A:$AE,3,0)</f>
        <v>Factura</v>
      </c>
      <c r="J1079" s="31" t="str">
        <f>IF(VLOOKUP($A1079,'SAP- FACT'!$A:$AE,15,0)=0,"PEN","USD")</f>
        <v>PEN</v>
      </c>
      <c r="K1079" s="31" t="s">
        <v>8499</v>
      </c>
      <c r="L1079" s="31">
        <v>1</v>
      </c>
      <c r="M1079" s="33">
        <f>IF(J1079="PEN",VLOOKUP($A1079,'SAP- FACT'!$A:$AE,14,0),VLOOKUP($A1079,'SAP- FACT'!$A:$AE,15,0))</f>
        <v>156.44</v>
      </c>
      <c r="N1079" s="31" t="str">
        <f>IF(VLOOKUP($A1079,'SAP- FACT'!$A:$AE,15,0)=0,"PEN","USD")</f>
        <v>PEN</v>
      </c>
      <c r="O1079" s="31" t="str">
        <f>VLOOKUP($A1079,'SAP- FACT'!$A:$AE,4,0)</f>
        <v>Ecom - CONTADO / CASH - Facturas clientes - C10188454599</v>
      </c>
    </row>
    <row r="1080" spans="1:15" x14ac:dyDescent="0.2">
      <c r="A1080" s="31">
        <f t="shared" si="16"/>
        <v>1079</v>
      </c>
      <c r="B1080" s="31" t="str">
        <f>VLOOKUP($A1080,'SAP- FACT'!$A:$AE,12,0)</f>
        <v>CAMARGO PALOMINO,DAVNA X</v>
      </c>
      <c r="C1080" s="31" t="str">
        <f>VLOOKUP($A1080,'SAP- FACT'!$A:$AE,2,0)</f>
        <v>B010-00017086</v>
      </c>
      <c r="D1080" s="31" t="str">
        <f>VLOOKUP($A1080,'SAP- FACT'!$A:$AE,2,0)</f>
        <v>B010-00017086</v>
      </c>
      <c r="E1080" s="32">
        <v>45566</v>
      </c>
      <c r="F1080" s="32">
        <f>VLOOKUP($A1080,'SAP- FACT'!$A:$AE,5,0)</f>
        <v>45280</v>
      </c>
      <c r="G1080" s="32">
        <f>VLOOKUP($A1080,'SAP- FACT'!$A:$AE,19,0)</f>
        <v>45280</v>
      </c>
      <c r="H1080" s="31" t="s">
        <v>8512</v>
      </c>
      <c r="I1080" s="31" t="str">
        <f>VLOOKUP($A1080,'SAP- FACT'!$A:$AE,3,0)</f>
        <v>Boleta</v>
      </c>
      <c r="J1080" s="31" t="str">
        <f>IF(VLOOKUP($A1080,'SAP- FACT'!$A:$AE,15,0)=0,"PEN","USD")</f>
        <v>PEN</v>
      </c>
      <c r="K1080" s="31" t="s">
        <v>8499</v>
      </c>
      <c r="L1080" s="31">
        <v>1</v>
      </c>
      <c r="M1080" s="33">
        <f>IF(J1080="PEN",VLOOKUP($A1080,'SAP- FACT'!$A:$AE,14,0),VLOOKUP($A1080,'SAP- FACT'!$A:$AE,15,0))</f>
        <v>157.29</v>
      </c>
      <c r="N1080" s="31" t="str">
        <f>IF(VLOOKUP($A1080,'SAP- FACT'!$A:$AE,15,0)=0,"PEN","USD")</f>
        <v>PEN</v>
      </c>
      <c r="O1080" s="31" t="str">
        <f>VLOOKUP($A1080,'SAP- FACT'!$A:$AE,4,0)</f>
        <v>Plaza Vea - Intercorp - CONTADO / CASH - PE 5422 PLAZA VEA Basado en Entregas 09-0010-00057</v>
      </c>
    </row>
    <row r="1081" spans="1:15" x14ac:dyDescent="0.2">
      <c r="A1081" s="31">
        <f t="shared" si="16"/>
        <v>1080</v>
      </c>
      <c r="B1081" s="31" t="str">
        <f>VLOOKUP($A1081,'SAP- FACT'!$A:$AE,12,0)</f>
        <v>OSCANOA MIGUEL</v>
      </c>
      <c r="C1081" s="31" t="str">
        <f>VLOOKUP($A1081,'SAP- FACT'!$A:$AE,2,0)</f>
        <v>B010-00018152</v>
      </c>
      <c r="D1081" s="31" t="str">
        <f>VLOOKUP($A1081,'SAP- FACT'!$A:$AE,2,0)</f>
        <v>B010-00018152</v>
      </c>
      <c r="E1081" s="32">
        <v>45566</v>
      </c>
      <c r="F1081" s="32">
        <f>VLOOKUP($A1081,'SAP- FACT'!$A:$AE,5,0)</f>
        <v>45362</v>
      </c>
      <c r="G1081" s="32">
        <f>VLOOKUP($A1081,'SAP- FACT'!$A:$AE,19,0)</f>
        <v>45362</v>
      </c>
      <c r="H1081" s="31" t="s">
        <v>8512</v>
      </c>
      <c r="I1081" s="31" t="str">
        <f>VLOOKUP($A1081,'SAP- FACT'!$A:$AE,3,0)</f>
        <v>Boleta</v>
      </c>
      <c r="J1081" s="31" t="str">
        <f>IF(VLOOKUP($A1081,'SAP- FACT'!$A:$AE,15,0)=0,"PEN","USD")</f>
        <v>PEN</v>
      </c>
      <c r="K1081" s="31" t="s">
        <v>8499</v>
      </c>
      <c r="L1081" s="31">
        <v>1</v>
      </c>
      <c r="M1081" s="33">
        <f>IF(J1081="PEN",VLOOKUP($A1081,'SAP- FACT'!$A:$AE,14,0),VLOOKUP($A1081,'SAP- FACT'!$A:$AE,15,0))</f>
        <v>158.4</v>
      </c>
      <c r="N1081" s="31" t="str">
        <f>IF(VLOOKUP($A1081,'SAP- FACT'!$A:$AE,15,0)=0,"PEN","USD")</f>
        <v>PEN</v>
      </c>
      <c r="O1081" s="31" t="str">
        <f>VLOOKUP($A1081,'SAP- FACT'!$A:$AE,4,0)</f>
        <v>Ecom - CONTADO / CASH - PE 1111 TEL: 901734128 Basado en Pedidos de client</v>
      </c>
    </row>
    <row r="1082" spans="1:15" x14ac:dyDescent="0.2">
      <c r="A1082" s="31">
        <f t="shared" si="16"/>
        <v>1081</v>
      </c>
      <c r="B1082" s="31" t="str">
        <f>VLOOKUP($A1082,'SAP- FACT'!$A:$AE,12,0)</f>
        <v>HINOSTROZA DIAZ,DORIS RAQUEL</v>
      </c>
      <c r="C1082" s="31" t="str">
        <f>VLOOKUP($A1082,'SAP- FACT'!$A:$AE,2,0)</f>
        <v>B010-00019969</v>
      </c>
      <c r="D1082" s="31" t="str">
        <f>VLOOKUP($A1082,'SAP- FACT'!$A:$AE,2,0)</f>
        <v>B010-00019969</v>
      </c>
      <c r="E1082" s="32">
        <v>45566</v>
      </c>
      <c r="F1082" s="32">
        <f>VLOOKUP($A1082,'SAP- FACT'!$A:$AE,5,0)</f>
        <v>45517</v>
      </c>
      <c r="G1082" s="32">
        <f>VLOOKUP($A1082,'SAP- FACT'!$A:$AE,19,0)</f>
        <v>45517</v>
      </c>
      <c r="H1082" s="31" t="s">
        <v>8512</v>
      </c>
      <c r="I1082" s="31" t="str">
        <f>VLOOKUP($A1082,'SAP- FACT'!$A:$AE,3,0)</f>
        <v>Boleta</v>
      </c>
      <c r="J1082" s="31" t="str">
        <f>IF(VLOOKUP($A1082,'SAP- FACT'!$A:$AE,15,0)=0,"PEN","USD")</f>
        <v>PEN</v>
      </c>
      <c r="K1082" s="31" t="s">
        <v>8499</v>
      </c>
      <c r="L1082" s="31">
        <v>1</v>
      </c>
      <c r="M1082" s="33">
        <f>IF(J1082="PEN",VLOOKUP($A1082,'SAP- FACT'!$A:$AE,14,0),VLOOKUP($A1082,'SAP- FACT'!$A:$AE,15,0))</f>
        <v>159.41</v>
      </c>
      <c r="N1082" s="31" t="str">
        <f>IF(VLOOKUP($A1082,'SAP- FACT'!$A:$AE,15,0)=0,"PEN","USD")</f>
        <v>PEN</v>
      </c>
      <c r="O1082" s="31" t="str">
        <f>VLOOKUP($A1082,'SAP- FACT'!$A:$AE,4,0)</f>
        <v>Ecom - CONTADO / CASH - PE 4065 TEL: 942803974 ENVÍO Basado en Entregas 09</v>
      </c>
    </row>
    <row r="1083" spans="1:15" x14ac:dyDescent="0.2">
      <c r="A1083" s="31">
        <f t="shared" si="16"/>
        <v>1082</v>
      </c>
      <c r="B1083" s="31" t="str">
        <f>VLOOKUP($A1083,'SAP- FACT'!$A:$AE,12,0)</f>
        <v>ALVA SANDOVAL,NELIDA MILAGROS</v>
      </c>
      <c r="C1083" s="31" t="str">
        <f>VLOOKUP($A1083,'SAP- FACT'!$A:$AE,2,0)</f>
        <v>B010-00019940</v>
      </c>
      <c r="D1083" s="31" t="str">
        <f>VLOOKUP($A1083,'SAP- FACT'!$A:$AE,2,0)</f>
        <v>B010-00019940</v>
      </c>
      <c r="E1083" s="32">
        <v>45566</v>
      </c>
      <c r="F1083" s="32">
        <f>VLOOKUP($A1083,'SAP- FACT'!$A:$AE,5,0)</f>
        <v>45513</v>
      </c>
      <c r="G1083" s="32">
        <f>VLOOKUP($A1083,'SAP- FACT'!$A:$AE,19,0)</f>
        <v>45513</v>
      </c>
      <c r="H1083" s="31" t="s">
        <v>8512</v>
      </c>
      <c r="I1083" s="31" t="str">
        <f>VLOOKUP($A1083,'SAP- FACT'!$A:$AE,3,0)</f>
        <v>Boleta</v>
      </c>
      <c r="J1083" s="31" t="str">
        <f>IF(VLOOKUP($A1083,'SAP- FACT'!$A:$AE,15,0)=0,"PEN","USD")</f>
        <v>PEN</v>
      </c>
      <c r="K1083" s="31" t="s">
        <v>8499</v>
      </c>
      <c r="L1083" s="31">
        <v>1</v>
      </c>
      <c r="M1083" s="33">
        <f>IF(J1083="PEN",VLOOKUP($A1083,'SAP- FACT'!$A:$AE,14,0),VLOOKUP($A1083,'SAP- FACT'!$A:$AE,15,0))</f>
        <v>159.47</v>
      </c>
      <c r="N1083" s="31" t="str">
        <f>IF(VLOOKUP($A1083,'SAP- FACT'!$A:$AE,15,0)=0,"PEN","USD")</f>
        <v>PEN</v>
      </c>
      <c r="O1083" s="31" t="str">
        <f>VLOOKUP($A1083,'SAP- FACT'!$A:$AE,4,0)</f>
        <v>Ecom - CONTADO / CASH - PE 4008 TEL: 980491256 ENVÍO Basado en Entregas 09</v>
      </c>
    </row>
    <row r="1084" spans="1:15" x14ac:dyDescent="0.2">
      <c r="A1084" s="31">
        <f t="shared" si="16"/>
        <v>1083</v>
      </c>
      <c r="B1084" s="31" t="str">
        <f>VLOOKUP($A1084,'SAP- FACT'!$A:$AE,12,0)</f>
        <v>BERNAL JAIR</v>
      </c>
      <c r="C1084" s="31" t="str">
        <f>VLOOKUP($A1084,'SAP- FACT'!$A:$AE,2,0)</f>
        <v>B010-00018373</v>
      </c>
      <c r="D1084" s="31" t="str">
        <f>VLOOKUP($A1084,'SAP- FACT'!$A:$AE,2,0)</f>
        <v>B010-00018373</v>
      </c>
      <c r="E1084" s="32">
        <v>45566</v>
      </c>
      <c r="F1084" s="32">
        <f>VLOOKUP($A1084,'SAP- FACT'!$A:$AE,5,0)</f>
        <v>45384</v>
      </c>
      <c r="G1084" s="32">
        <f>VLOOKUP($A1084,'SAP- FACT'!$A:$AE,19,0)</f>
        <v>45384</v>
      </c>
      <c r="H1084" s="31" t="s">
        <v>8512</v>
      </c>
      <c r="I1084" s="31" t="str">
        <f>VLOOKUP($A1084,'SAP- FACT'!$A:$AE,3,0)</f>
        <v>Boleta</v>
      </c>
      <c r="J1084" s="31" t="str">
        <f>IF(VLOOKUP($A1084,'SAP- FACT'!$A:$AE,15,0)=0,"PEN","USD")</f>
        <v>PEN</v>
      </c>
      <c r="K1084" s="31" t="s">
        <v>8499</v>
      </c>
      <c r="L1084" s="31">
        <v>1</v>
      </c>
      <c r="M1084" s="33">
        <f>IF(J1084="PEN",VLOOKUP($A1084,'SAP- FACT'!$A:$AE,14,0),VLOOKUP($A1084,'SAP- FACT'!$A:$AE,15,0))</f>
        <v>159.84</v>
      </c>
      <c r="N1084" s="31" t="str">
        <f>IF(VLOOKUP($A1084,'SAP- FACT'!$A:$AE,15,0)=0,"PEN","USD")</f>
        <v>PEN</v>
      </c>
      <c r="O1084" s="31" t="str">
        <f>VLOOKUP($A1084,'SAP- FACT'!$A:$AE,4,0)</f>
        <v>Ecom - CONTADO / CASH - PE 1479 TEL: 966782010 Basado en Pedidos de client</v>
      </c>
    </row>
    <row r="1085" spans="1:15" x14ac:dyDescent="0.2">
      <c r="A1085" s="31">
        <f t="shared" si="16"/>
        <v>1084</v>
      </c>
      <c r="B1085" s="31" t="str">
        <f>VLOOKUP($A1085,'SAP- FACT'!$A:$AE,12,0)</f>
        <v>SANCHEZ HIDALGO,LELIA ANDREA</v>
      </c>
      <c r="C1085" s="31" t="str">
        <f>VLOOKUP($A1085,'SAP- FACT'!$A:$AE,2,0)</f>
        <v>B010-00020048</v>
      </c>
      <c r="D1085" s="31" t="str">
        <f>VLOOKUP($A1085,'SAP- FACT'!$A:$AE,2,0)</f>
        <v>B010-00020048</v>
      </c>
      <c r="E1085" s="32">
        <v>45566</v>
      </c>
      <c r="F1085" s="32">
        <f>VLOOKUP($A1085,'SAP- FACT'!$A:$AE,5,0)</f>
        <v>45523</v>
      </c>
      <c r="G1085" s="32">
        <f>VLOOKUP($A1085,'SAP- FACT'!$A:$AE,19,0)</f>
        <v>45553</v>
      </c>
      <c r="H1085" s="31" t="s">
        <v>8512</v>
      </c>
      <c r="I1085" s="31" t="str">
        <f>VLOOKUP($A1085,'SAP- FACT'!$A:$AE,3,0)</f>
        <v>Boleta</v>
      </c>
      <c r="J1085" s="31" t="str">
        <f>IF(VLOOKUP($A1085,'SAP- FACT'!$A:$AE,15,0)=0,"PEN","USD")</f>
        <v>PEN</v>
      </c>
      <c r="K1085" s="31" t="s">
        <v>8499</v>
      </c>
      <c r="L1085" s="31">
        <v>1</v>
      </c>
      <c r="M1085" s="33">
        <f>IF(J1085="PEN",VLOOKUP($A1085,'SAP- FACT'!$A:$AE,14,0),VLOOKUP($A1085,'SAP- FACT'!$A:$AE,15,0))</f>
        <v>159.84</v>
      </c>
      <c r="N1085" s="31" t="str">
        <f>IF(VLOOKUP($A1085,'SAP- FACT'!$A:$AE,15,0)=0,"PEN","USD")</f>
        <v>PEN</v>
      </c>
      <c r="O1085" s="31" t="str">
        <f>VLOOKUP($A1085,'SAP- FACT'!$A:$AE,4,0)</f>
        <v>Nacional - CREDITO 30 DIAS / CREDIT 30 DAYS - PE 4227 Basado en Entregas 09-T010-00000835.</v>
      </c>
    </row>
    <row r="1086" spans="1:15" x14ac:dyDescent="0.2">
      <c r="A1086" s="31">
        <f t="shared" si="16"/>
        <v>1085</v>
      </c>
      <c r="B1086" s="31" t="str">
        <f>VLOOKUP($A1086,'SAP- FACT'!$A:$AE,12,0)</f>
        <v>GARCIA CORDOVA,LUCIA X</v>
      </c>
      <c r="C1086" s="31" t="str">
        <f>VLOOKUP($A1086,'SAP- FACT'!$A:$AE,2,0)</f>
        <v>B010-00018447</v>
      </c>
      <c r="D1086" s="31" t="str">
        <f>VLOOKUP($A1086,'SAP- FACT'!$A:$AE,2,0)</f>
        <v>B010-00018447</v>
      </c>
      <c r="E1086" s="32">
        <v>45566</v>
      </c>
      <c r="F1086" s="32">
        <f>VLOOKUP($A1086,'SAP- FACT'!$A:$AE,5,0)</f>
        <v>45391</v>
      </c>
      <c r="G1086" s="32">
        <f>VLOOKUP($A1086,'SAP- FACT'!$A:$AE,19,0)</f>
        <v>45391</v>
      </c>
      <c r="H1086" s="31" t="s">
        <v>8512</v>
      </c>
      <c r="I1086" s="31" t="str">
        <f>VLOOKUP($A1086,'SAP- FACT'!$A:$AE,3,0)</f>
        <v>Boleta</v>
      </c>
      <c r="J1086" s="31" t="str">
        <f>IF(VLOOKUP($A1086,'SAP- FACT'!$A:$AE,15,0)=0,"PEN","USD")</f>
        <v>PEN</v>
      </c>
      <c r="K1086" s="31" t="s">
        <v>8499</v>
      </c>
      <c r="L1086" s="31">
        <v>1</v>
      </c>
      <c r="M1086" s="33">
        <f>IF(J1086="PEN",VLOOKUP($A1086,'SAP- FACT'!$A:$AE,14,0),VLOOKUP($A1086,'SAP- FACT'!$A:$AE,15,0))</f>
        <v>159.85</v>
      </c>
      <c r="N1086" s="31" t="str">
        <f>IF(VLOOKUP($A1086,'SAP- FACT'!$A:$AE,15,0)=0,"PEN","USD")</f>
        <v>PEN</v>
      </c>
      <c r="O1086" s="31" t="str">
        <f>VLOOKUP($A1086,'SAP- FACT'!$A:$AE,4,0)</f>
        <v>Ecom - CONTADO / CASH - PE 1622 TEL: 942667055 Basado en Pedidos de client</v>
      </c>
    </row>
    <row r="1087" spans="1:15" x14ac:dyDescent="0.2">
      <c r="A1087" s="31">
        <f t="shared" ref="A1087:A1150" si="17">ROW()-1</f>
        <v>1086</v>
      </c>
      <c r="B1087" s="31" t="str">
        <f>VLOOKUP($A1087,'SAP- FACT'!$A:$AE,12,0)</f>
        <v>VETLINE</v>
      </c>
      <c r="C1087" s="31" t="str">
        <f>VLOOKUP($A1087,'SAP- FACT'!$A:$AE,2,0)</f>
        <v>F050-00001348</v>
      </c>
      <c r="D1087" s="31" t="str">
        <f>VLOOKUP($A1087,'SAP- FACT'!$A:$AE,2,0)</f>
        <v>F050-00001348</v>
      </c>
      <c r="E1087" s="32">
        <v>45566</v>
      </c>
      <c r="F1087" s="32">
        <f>VLOOKUP($A1087,'SAP- FACT'!$A:$AE,5,0)</f>
        <v>45289</v>
      </c>
      <c r="G1087" s="32">
        <f>VLOOKUP($A1087,'SAP- FACT'!$A:$AE,19,0)</f>
        <v>45290</v>
      </c>
      <c r="H1087" s="31" t="s">
        <v>8512</v>
      </c>
      <c r="I1087" s="31" t="str">
        <f>VLOOKUP($A1087,'SAP- FACT'!$A:$AE,3,0)</f>
        <v>Factura</v>
      </c>
      <c r="J1087" s="31" t="str">
        <f>IF(VLOOKUP($A1087,'SAP- FACT'!$A:$AE,15,0)=0,"PEN","USD")</f>
        <v>USD</v>
      </c>
      <c r="K1087" s="31" t="s">
        <v>8499</v>
      </c>
      <c r="L1087" s="31">
        <v>1</v>
      </c>
      <c r="M1087" s="33">
        <f>IF(J1087="PEN",VLOOKUP($A1087,'SAP- FACT'!$A:$AE,14,0),VLOOKUP($A1087,'SAP- FACT'!$A:$AE,15,0))</f>
        <v>35.4</v>
      </c>
      <c r="N1087" s="31" t="str">
        <f>IF(VLOOKUP($A1087,'SAP- FACT'!$A:$AE,15,0)=0,"PEN","USD")</f>
        <v>USD</v>
      </c>
      <c r="O1087" s="31" t="str">
        <f>VLOOKUP($A1087,'SAP- FACT'!$A:$AE,4,0)</f>
        <v>Internacional - 50% ADELANTADO – 50% ANTES DEL ENVIO / 50% IN ADVANCE – 50% BEFORE SHIPMENT - 151-2023 Basado en Entregas 09-0010-00058225.</v>
      </c>
    </row>
    <row r="1088" spans="1:15" x14ac:dyDescent="0.2">
      <c r="A1088" s="31">
        <f t="shared" si="17"/>
        <v>1087</v>
      </c>
      <c r="B1088" s="31" t="str">
        <f>VLOOKUP($A1088,'SAP- FACT'!$A:$AE,12,0)</f>
        <v>PAREDES HERNANDEZ,STEFANNY VALERIA</v>
      </c>
      <c r="C1088" s="31" t="str">
        <f>VLOOKUP($A1088,'SAP- FACT'!$A:$AE,2,0)</f>
        <v>B010-00019629</v>
      </c>
      <c r="D1088" s="31" t="str">
        <f>VLOOKUP($A1088,'SAP- FACT'!$A:$AE,2,0)</f>
        <v>B010-00019629</v>
      </c>
      <c r="E1088" s="32">
        <v>45566</v>
      </c>
      <c r="F1088" s="32">
        <f>VLOOKUP($A1088,'SAP- FACT'!$A:$AE,5,0)</f>
        <v>45495</v>
      </c>
      <c r="G1088" s="32">
        <f>VLOOKUP($A1088,'SAP- FACT'!$A:$AE,19,0)</f>
        <v>45495</v>
      </c>
      <c r="H1088" s="31" t="s">
        <v>8512</v>
      </c>
      <c r="I1088" s="31" t="str">
        <f>VLOOKUP($A1088,'SAP- FACT'!$A:$AE,3,0)</f>
        <v>Boleta</v>
      </c>
      <c r="J1088" s="31" t="str">
        <f>IF(VLOOKUP($A1088,'SAP- FACT'!$A:$AE,15,0)=0,"PEN","USD")</f>
        <v>PEN</v>
      </c>
      <c r="K1088" s="31" t="s">
        <v>8499</v>
      </c>
      <c r="L1088" s="31">
        <v>1</v>
      </c>
      <c r="M1088" s="33">
        <f>IF(J1088="PEN",VLOOKUP($A1088,'SAP- FACT'!$A:$AE,14,0),VLOOKUP($A1088,'SAP- FACT'!$A:$AE,15,0))</f>
        <v>161.46</v>
      </c>
      <c r="N1088" s="31" t="str">
        <f>IF(VLOOKUP($A1088,'SAP- FACT'!$A:$AE,15,0)=0,"PEN","USD")</f>
        <v>PEN</v>
      </c>
      <c r="O1088" s="31" t="str">
        <f>VLOOKUP($A1088,'SAP- FACT'!$A:$AE,4,0)</f>
        <v>Ripley - CONTADO / CASH - PE 3645 RIPLEY n.º 6746554701-A Basado en Entregas</v>
      </c>
    </row>
    <row r="1089" spans="1:15" x14ac:dyDescent="0.2">
      <c r="A1089" s="31">
        <f t="shared" si="17"/>
        <v>1088</v>
      </c>
      <c r="B1089" s="31" t="str">
        <f>VLOOKUP($A1089,'SAP- FACT'!$A:$AE,12,0)</f>
        <v>CAÑARI SALAZAR LILIANA</v>
      </c>
      <c r="C1089" s="31" t="str">
        <f>VLOOKUP($A1089,'SAP- FACT'!$A:$AE,2,0)</f>
        <v>B010-00020026</v>
      </c>
      <c r="D1089" s="31" t="str">
        <f>VLOOKUP($A1089,'SAP- FACT'!$A:$AE,2,0)</f>
        <v>B010-00020026</v>
      </c>
      <c r="E1089" s="32">
        <v>45566</v>
      </c>
      <c r="F1089" s="32">
        <f>VLOOKUP($A1089,'SAP- FACT'!$A:$AE,5,0)</f>
        <v>45520</v>
      </c>
      <c r="G1089" s="32">
        <f>VLOOKUP($A1089,'SAP- FACT'!$A:$AE,19,0)</f>
        <v>45520</v>
      </c>
      <c r="H1089" s="31" t="s">
        <v>8512</v>
      </c>
      <c r="I1089" s="31" t="str">
        <f>VLOOKUP($A1089,'SAP- FACT'!$A:$AE,3,0)</f>
        <v>Boleta</v>
      </c>
      <c r="J1089" s="31" t="str">
        <f>IF(VLOOKUP($A1089,'SAP- FACT'!$A:$AE,15,0)=0,"PEN","USD")</f>
        <v>PEN</v>
      </c>
      <c r="K1089" s="31" t="s">
        <v>8499</v>
      </c>
      <c r="L1089" s="31">
        <v>1</v>
      </c>
      <c r="M1089" s="33">
        <f>IF(J1089="PEN",VLOOKUP($A1089,'SAP- FACT'!$A:$AE,14,0),VLOOKUP($A1089,'SAP- FACT'!$A:$AE,15,0))</f>
        <v>161.47</v>
      </c>
      <c r="N1089" s="31" t="str">
        <f>IF(VLOOKUP($A1089,'SAP- FACT'!$A:$AE,15,0)=0,"PEN","USD")</f>
        <v>PEN</v>
      </c>
      <c r="O1089" s="31" t="str">
        <f>VLOOKUP($A1089,'SAP- FACT'!$A:$AE,4,0)</f>
        <v>Ripley - CONTADO / CASH - PE 4182 RIPLEY n.º 6774545101-A Basado en Entregas</v>
      </c>
    </row>
    <row r="1090" spans="1:15" x14ac:dyDescent="0.2">
      <c r="A1090" s="31">
        <f t="shared" si="17"/>
        <v>1089</v>
      </c>
      <c r="B1090" s="31" t="str">
        <f>VLOOKUP($A1090,'SAP- FACT'!$A:$AE,12,0)</f>
        <v>AYALA HUAMANI,KATHERINE FIORELLA</v>
      </c>
      <c r="C1090" s="31" t="str">
        <f>VLOOKUP($A1090,'SAP- FACT'!$A:$AE,2,0)</f>
        <v>B010-00020043</v>
      </c>
      <c r="D1090" s="31" t="str">
        <f>VLOOKUP($A1090,'SAP- FACT'!$A:$AE,2,0)</f>
        <v>B010-00020043</v>
      </c>
      <c r="E1090" s="32">
        <v>45566</v>
      </c>
      <c r="F1090" s="32">
        <f>VLOOKUP($A1090,'SAP- FACT'!$A:$AE,5,0)</f>
        <v>45523</v>
      </c>
      <c r="G1090" s="32">
        <f>VLOOKUP($A1090,'SAP- FACT'!$A:$AE,19,0)</f>
        <v>45523</v>
      </c>
      <c r="H1090" s="31" t="s">
        <v>8512</v>
      </c>
      <c r="I1090" s="31" t="str">
        <f>VLOOKUP($A1090,'SAP- FACT'!$A:$AE,3,0)</f>
        <v>Boleta</v>
      </c>
      <c r="J1090" s="31" t="str">
        <f>IF(VLOOKUP($A1090,'SAP- FACT'!$A:$AE,15,0)=0,"PEN","USD")</f>
        <v>PEN</v>
      </c>
      <c r="K1090" s="31" t="s">
        <v>8499</v>
      </c>
      <c r="L1090" s="31">
        <v>1</v>
      </c>
      <c r="M1090" s="33">
        <f>IF(J1090="PEN",VLOOKUP($A1090,'SAP- FACT'!$A:$AE,14,0),VLOOKUP($A1090,'SAP- FACT'!$A:$AE,15,0))</f>
        <v>161.47</v>
      </c>
      <c r="N1090" s="31" t="str">
        <f>IF(VLOOKUP($A1090,'SAP- FACT'!$A:$AE,15,0)=0,"PEN","USD")</f>
        <v>PEN</v>
      </c>
      <c r="O1090" s="31" t="str">
        <f>VLOOKUP($A1090,'SAP- FACT'!$A:$AE,4,0)</f>
        <v>Ripley - CONTADO / CASH - PE 4210 RIPLEY n.º 6776969201-A Basado en Entregas</v>
      </c>
    </row>
    <row r="1091" spans="1:15" x14ac:dyDescent="0.2">
      <c r="A1091" s="31">
        <f t="shared" si="17"/>
        <v>1090</v>
      </c>
      <c r="B1091" s="31" t="str">
        <f>VLOOKUP($A1091,'SAP- FACT'!$A:$AE,12,0)</f>
        <v>FARAGO DEL CARPIO ROSA MARÍA DEL CARMEN</v>
      </c>
      <c r="C1091" s="31" t="str">
        <f>VLOOKUP($A1091,'SAP- FACT'!$A:$AE,2,0)</f>
        <v>B010-00018273</v>
      </c>
      <c r="D1091" s="31" t="str">
        <f>VLOOKUP($A1091,'SAP- FACT'!$A:$AE,2,0)</f>
        <v>B010-00018273</v>
      </c>
      <c r="E1091" s="32">
        <v>45566</v>
      </c>
      <c r="F1091" s="32">
        <f>VLOOKUP($A1091,'SAP- FACT'!$A:$AE,5,0)</f>
        <v>45376</v>
      </c>
      <c r="G1091" s="32">
        <f>VLOOKUP($A1091,'SAP- FACT'!$A:$AE,19,0)</f>
        <v>45376</v>
      </c>
      <c r="H1091" s="31" t="s">
        <v>8512</v>
      </c>
      <c r="I1091" s="31" t="str">
        <f>VLOOKUP($A1091,'SAP- FACT'!$A:$AE,3,0)</f>
        <v>Boleta</v>
      </c>
      <c r="J1091" s="31" t="str">
        <f>IF(VLOOKUP($A1091,'SAP- FACT'!$A:$AE,15,0)=0,"PEN","USD")</f>
        <v>PEN</v>
      </c>
      <c r="K1091" s="31" t="s">
        <v>8499</v>
      </c>
      <c r="L1091" s="31">
        <v>1</v>
      </c>
      <c r="M1091" s="33">
        <f>IF(J1091="PEN",VLOOKUP($A1091,'SAP- FACT'!$A:$AE,14,0),VLOOKUP($A1091,'SAP- FACT'!$A:$AE,15,0))</f>
        <v>161.51</v>
      </c>
      <c r="N1091" s="31" t="str">
        <f>IF(VLOOKUP($A1091,'SAP- FACT'!$A:$AE,15,0)=0,"PEN","USD")</f>
        <v>PEN</v>
      </c>
      <c r="O1091" s="31" t="str">
        <f>VLOOKUP($A1091,'SAP- FACT'!$A:$AE,4,0)</f>
        <v>Ecom - CONTADO / CASH - PE 1376 TEL: 945182137 Basado en Entregas 09-0010-</v>
      </c>
    </row>
    <row r="1092" spans="1:15" x14ac:dyDescent="0.2">
      <c r="A1092" s="31">
        <f t="shared" si="17"/>
        <v>1091</v>
      </c>
      <c r="B1092" s="31" t="str">
        <f>VLOOKUP($A1092,'SAP- FACT'!$A:$AE,12,0)</f>
        <v>CASTILLO SIU,VIRGINIA PAOLA</v>
      </c>
      <c r="C1092" s="31" t="str">
        <f>VLOOKUP($A1092,'SAP- FACT'!$A:$AE,2,0)</f>
        <v>B010-00017108</v>
      </c>
      <c r="D1092" s="31" t="str">
        <f>VLOOKUP($A1092,'SAP- FACT'!$A:$AE,2,0)</f>
        <v>B010-00017108</v>
      </c>
      <c r="E1092" s="32">
        <v>45566</v>
      </c>
      <c r="F1092" s="32">
        <f>VLOOKUP($A1092,'SAP- FACT'!$A:$AE,5,0)</f>
        <v>45286</v>
      </c>
      <c r="G1092" s="32">
        <f>VLOOKUP($A1092,'SAP- FACT'!$A:$AE,19,0)</f>
        <v>45286</v>
      </c>
      <c r="H1092" s="31" t="s">
        <v>8512</v>
      </c>
      <c r="I1092" s="31" t="str">
        <f>VLOOKUP($A1092,'SAP- FACT'!$A:$AE,3,0)</f>
        <v>Boleta</v>
      </c>
      <c r="J1092" s="31" t="str">
        <f>IF(VLOOKUP($A1092,'SAP- FACT'!$A:$AE,15,0)=0,"PEN","USD")</f>
        <v>PEN</v>
      </c>
      <c r="K1092" s="31" t="s">
        <v>8499</v>
      </c>
      <c r="L1092" s="31">
        <v>1</v>
      </c>
      <c r="M1092" s="33">
        <f>IF(J1092="PEN",VLOOKUP($A1092,'SAP- FACT'!$A:$AE,14,0),VLOOKUP($A1092,'SAP- FACT'!$A:$AE,15,0))</f>
        <v>163.30000000000001</v>
      </c>
      <c r="N1092" s="31" t="str">
        <f>IF(VLOOKUP($A1092,'SAP- FACT'!$A:$AE,15,0)=0,"PEN","USD")</f>
        <v>PEN</v>
      </c>
      <c r="O1092" s="31" t="str">
        <f>VLOOKUP($A1092,'SAP- FACT'!$A:$AE,4,0)</f>
        <v>Falabella - CONTADO / CASH - PE 5475 FALABELLA Basado en Entregas 09-0010-00058</v>
      </c>
    </row>
    <row r="1093" spans="1:15" x14ac:dyDescent="0.2">
      <c r="A1093" s="31">
        <f t="shared" si="17"/>
        <v>1092</v>
      </c>
      <c r="B1093" s="31" t="str">
        <f>VLOOKUP($A1093,'SAP- FACT'!$A:$AE,12,0)</f>
        <v>CARMIN VIÑAS KARINA MILAGROS</v>
      </c>
      <c r="C1093" s="31" t="str">
        <f>VLOOKUP($A1093,'SAP- FACT'!$A:$AE,2,0)</f>
        <v>B010-00018386</v>
      </c>
      <c r="D1093" s="31" t="str">
        <f>VLOOKUP($A1093,'SAP- FACT'!$A:$AE,2,0)</f>
        <v>B010-00018386</v>
      </c>
      <c r="E1093" s="32">
        <v>45566</v>
      </c>
      <c r="F1093" s="32">
        <f>VLOOKUP($A1093,'SAP- FACT'!$A:$AE,5,0)</f>
        <v>45384</v>
      </c>
      <c r="G1093" s="32">
        <f>VLOOKUP($A1093,'SAP- FACT'!$A:$AE,19,0)</f>
        <v>45384</v>
      </c>
      <c r="H1093" s="31" t="s">
        <v>8512</v>
      </c>
      <c r="I1093" s="31" t="str">
        <f>VLOOKUP($A1093,'SAP- FACT'!$A:$AE,3,0)</f>
        <v>Boleta</v>
      </c>
      <c r="J1093" s="31" t="str">
        <f>IF(VLOOKUP($A1093,'SAP- FACT'!$A:$AE,15,0)=0,"PEN","USD")</f>
        <v>PEN</v>
      </c>
      <c r="K1093" s="31" t="s">
        <v>8499</v>
      </c>
      <c r="L1093" s="31">
        <v>1</v>
      </c>
      <c r="M1093" s="33">
        <f>IF(J1093="PEN",VLOOKUP($A1093,'SAP- FACT'!$A:$AE,14,0),VLOOKUP($A1093,'SAP- FACT'!$A:$AE,15,0))</f>
        <v>164.53</v>
      </c>
      <c r="N1093" s="31" t="str">
        <f>IF(VLOOKUP($A1093,'SAP- FACT'!$A:$AE,15,0)=0,"PEN","USD")</f>
        <v>PEN</v>
      </c>
      <c r="O1093" s="31" t="str">
        <f>VLOOKUP($A1093,'SAP- FACT'!$A:$AE,4,0)</f>
        <v>Ecom - CONTADO / CASH - PE 1503 TEL: 966328375 Basado en Pedidos de client</v>
      </c>
    </row>
    <row r="1094" spans="1:15" x14ac:dyDescent="0.2">
      <c r="A1094" s="31">
        <f t="shared" si="17"/>
        <v>1093</v>
      </c>
      <c r="B1094" s="31" t="str">
        <f>VLOOKUP($A1094,'SAP- FACT'!$A:$AE,12,0)</f>
        <v>CRUZ PORTUGAL,NYDIA KATHERINE</v>
      </c>
      <c r="C1094" s="31" t="str">
        <f>VLOOKUP($A1094,'SAP- FACT'!$A:$AE,2,0)</f>
        <v>B010-00018701</v>
      </c>
      <c r="D1094" s="31" t="str">
        <f>VLOOKUP($A1094,'SAP- FACT'!$A:$AE,2,0)</f>
        <v>B010-00018701</v>
      </c>
      <c r="E1094" s="32">
        <v>45566</v>
      </c>
      <c r="F1094" s="32">
        <f>VLOOKUP($A1094,'SAP- FACT'!$A:$AE,5,0)</f>
        <v>45411</v>
      </c>
      <c r="G1094" s="32">
        <f>VLOOKUP($A1094,'SAP- FACT'!$A:$AE,19,0)</f>
        <v>45411</v>
      </c>
      <c r="H1094" s="31" t="s">
        <v>8512</v>
      </c>
      <c r="I1094" s="31" t="str">
        <f>VLOOKUP($A1094,'SAP- FACT'!$A:$AE,3,0)</f>
        <v>Boleta</v>
      </c>
      <c r="J1094" s="31" t="str">
        <f>IF(VLOOKUP($A1094,'SAP- FACT'!$A:$AE,15,0)=0,"PEN","USD")</f>
        <v>PEN</v>
      </c>
      <c r="K1094" s="31" t="s">
        <v>8499</v>
      </c>
      <c r="L1094" s="31">
        <v>1</v>
      </c>
      <c r="M1094" s="33">
        <f>IF(J1094="PEN",VLOOKUP($A1094,'SAP- FACT'!$A:$AE,14,0),VLOOKUP($A1094,'SAP- FACT'!$A:$AE,15,0))</f>
        <v>164.69</v>
      </c>
      <c r="N1094" s="31" t="str">
        <f>IF(VLOOKUP($A1094,'SAP- FACT'!$A:$AE,15,0)=0,"PEN","USD")</f>
        <v>PEN</v>
      </c>
      <c r="O1094" s="31" t="str">
        <f>VLOOKUP($A1094,'SAP- FACT'!$A:$AE,4,0)</f>
        <v>Falabella - CONTADO / CASH - PE 2057 FALABELLA Basado en Entregas 09-0007-00000</v>
      </c>
    </row>
    <row r="1095" spans="1:15" x14ac:dyDescent="0.2">
      <c r="A1095" s="31">
        <f t="shared" si="17"/>
        <v>1094</v>
      </c>
      <c r="B1095" s="31" t="str">
        <f>VLOOKUP($A1095,'SAP- FACT'!$A:$AE,12,0)</f>
        <v>RIVAS OTAIZA,CORA ANGELICA</v>
      </c>
      <c r="C1095" s="31" t="str">
        <f>VLOOKUP($A1095,'SAP- FACT'!$A:$AE,2,0)</f>
        <v>B010-00017960</v>
      </c>
      <c r="D1095" s="31" t="str">
        <f>VLOOKUP($A1095,'SAP- FACT'!$A:$AE,2,0)</f>
        <v>B010-00017960</v>
      </c>
      <c r="E1095" s="32">
        <v>45566</v>
      </c>
      <c r="F1095" s="32">
        <f>VLOOKUP($A1095,'SAP- FACT'!$A:$AE,5,0)</f>
        <v>45342</v>
      </c>
      <c r="G1095" s="32">
        <f>VLOOKUP($A1095,'SAP- FACT'!$A:$AE,19,0)</f>
        <v>45342</v>
      </c>
      <c r="H1095" s="31" t="s">
        <v>8512</v>
      </c>
      <c r="I1095" s="31" t="str">
        <f>VLOOKUP($A1095,'SAP- FACT'!$A:$AE,3,0)</f>
        <v>Boleta</v>
      </c>
      <c r="J1095" s="31" t="str">
        <f>IF(VLOOKUP($A1095,'SAP- FACT'!$A:$AE,15,0)=0,"PEN","USD")</f>
        <v>PEN</v>
      </c>
      <c r="K1095" s="31" t="s">
        <v>8499</v>
      </c>
      <c r="L1095" s="31">
        <v>1</v>
      </c>
      <c r="M1095" s="33">
        <f>IF(J1095="PEN",VLOOKUP($A1095,'SAP- FACT'!$A:$AE,14,0),VLOOKUP($A1095,'SAP- FACT'!$A:$AE,15,0))</f>
        <v>164.7</v>
      </c>
      <c r="N1095" s="31" t="str">
        <f>IF(VLOOKUP($A1095,'SAP- FACT'!$A:$AE,15,0)=0,"PEN","USD")</f>
        <v>PEN</v>
      </c>
      <c r="O1095" s="31" t="str">
        <f>VLOOKUP($A1095,'SAP- FACT'!$A:$AE,4,0)</f>
        <v>Falabella - CONTADO / CASH - PE 0787 FALABELLA Basado en Entregas 09-0010-00058</v>
      </c>
    </row>
    <row r="1096" spans="1:15" x14ac:dyDescent="0.2">
      <c r="A1096" s="31">
        <f t="shared" si="17"/>
        <v>1095</v>
      </c>
      <c r="B1096" s="31" t="str">
        <f>VLOOKUP($A1096,'SAP- FACT'!$A:$AE,12,0)</f>
        <v>CAMPOS REYES JESUS ANDRES</v>
      </c>
      <c r="C1096" s="31" t="str">
        <f>VLOOKUP($A1096,'SAP- FACT'!$A:$AE,2,0)</f>
        <v>B010-00016754</v>
      </c>
      <c r="D1096" s="31" t="str">
        <f>VLOOKUP($A1096,'SAP- FACT'!$A:$AE,2,0)</f>
        <v>B010-00016754</v>
      </c>
      <c r="E1096" s="32">
        <v>45566</v>
      </c>
      <c r="F1096" s="32">
        <f>VLOOKUP($A1096,'SAP- FACT'!$A:$AE,5,0)</f>
        <v>45247</v>
      </c>
      <c r="G1096" s="32">
        <f>VLOOKUP($A1096,'SAP- FACT'!$A:$AE,19,0)</f>
        <v>45247</v>
      </c>
      <c r="H1096" s="31" t="s">
        <v>8512</v>
      </c>
      <c r="I1096" s="31" t="str">
        <f>VLOOKUP($A1096,'SAP- FACT'!$A:$AE,3,0)</f>
        <v>Boleta</v>
      </c>
      <c r="J1096" s="31" t="str">
        <f>IF(VLOOKUP($A1096,'SAP- FACT'!$A:$AE,15,0)=0,"PEN","USD")</f>
        <v>PEN</v>
      </c>
      <c r="K1096" s="31" t="s">
        <v>8499</v>
      </c>
      <c r="L1096" s="31">
        <v>1</v>
      </c>
      <c r="M1096" s="33">
        <f>IF(J1096="PEN",VLOOKUP($A1096,'SAP- FACT'!$A:$AE,14,0),VLOOKUP($A1096,'SAP- FACT'!$A:$AE,15,0))</f>
        <v>164.7</v>
      </c>
      <c r="N1096" s="31" t="str">
        <f>IF(VLOOKUP($A1096,'SAP- FACT'!$A:$AE,15,0)=0,"PEN","USD")</f>
        <v>PEN</v>
      </c>
      <c r="O1096" s="31" t="str">
        <f>VLOOKUP($A1096,'SAP- FACT'!$A:$AE,4,0)</f>
        <v>Falabella - CONTADO / CASH - PE 4798 FALABELLA Basado en Entregas 09-0010-00057</v>
      </c>
    </row>
    <row r="1097" spans="1:15" x14ac:dyDescent="0.2">
      <c r="A1097" s="31">
        <f t="shared" si="17"/>
        <v>1096</v>
      </c>
      <c r="B1097" s="31" t="str">
        <f>VLOOKUP($A1097,'SAP- FACT'!$A:$AE,12,0)</f>
        <v>BARRERA SYLVIA</v>
      </c>
      <c r="C1097" s="31" t="str">
        <f>VLOOKUP($A1097,'SAP- FACT'!$A:$AE,2,0)</f>
        <v>B010-00018496</v>
      </c>
      <c r="D1097" s="31" t="str">
        <f>VLOOKUP($A1097,'SAP- FACT'!$A:$AE,2,0)</f>
        <v>B010-00018496</v>
      </c>
      <c r="E1097" s="32">
        <v>45566</v>
      </c>
      <c r="F1097" s="32">
        <f>VLOOKUP($A1097,'SAP- FACT'!$A:$AE,5,0)</f>
        <v>45398</v>
      </c>
      <c r="G1097" s="32">
        <f>VLOOKUP($A1097,'SAP- FACT'!$A:$AE,19,0)</f>
        <v>45398</v>
      </c>
      <c r="H1097" s="31" t="s">
        <v>8512</v>
      </c>
      <c r="I1097" s="31" t="str">
        <f>VLOOKUP($A1097,'SAP- FACT'!$A:$AE,3,0)</f>
        <v>Boleta</v>
      </c>
      <c r="J1097" s="31" t="str">
        <f>IF(VLOOKUP($A1097,'SAP- FACT'!$A:$AE,15,0)=0,"PEN","USD")</f>
        <v>PEN</v>
      </c>
      <c r="K1097" s="31" t="s">
        <v>8499</v>
      </c>
      <c r="L1097" s="31">
        <v>1</v>
      </c>
      <c r="M1097" s="33">
        <f>IF(J1097="PEN",VLOOKUP($A1097,'SAP- FACT'!$A:$AE,14,0),VLOOKUP($A1097,'SAP- FACT'!$A:$AE,15,0))</f>
        <v>165.25</v>
      </c>
      <c r="N1097" s="31" t="str">
        <f>IF(VLOOKUP($A1097,'SAP- FACT'!$A:$AE,15,0)=0,"PEN","USD")</f>
        <v>PEN</v>
      </c>
      <c r="O1097" s="31" t="str">
        <f>VLOOKUP($A1097,'SAP- FACT'!$A:$AE,4,0)</f>
        <v>Ecom - CONTADO / CASH - PE 1715 Basado en Entregas 09-0010-00059791.</v>
      </c>
    </row>
    <row r="1098" spans="1:15" x14ac:dyDescent="0.2">
      <c r="A1098" s="31">
        <f t="shared" si="17"/>
        <v>1097</v>
      </c>
      <c r="B1098" s="31" t="str">
        <f>VLOOKUP($A1098,'SAP- FACT'!$A:$AE,12,0)</f>
        <v>BARRIENTOS SULCA ARTURO PABLO</v>
      </c>
      <c r="C1098" s="31" t="str">
        <f>VLOOKUP($A1098,'SAP- FACT'!$A:$AE,2,0)</f>
        <v>B010-00018215</v>
      </c>
      <c r="D1098" s="31" t="str">
        <f>VLOOKUP($A1098,'SAP- FACT'!$A:$AE,2,0)</f>
        <v>B010-00018215</v>
      </c>
      <c r="E1098" s="32">
        <v>45566</v>
      </c>
      <c r="F1098" s="32">
        <f>VLOOKUP($A1098,'SAP- FACT'!$A:$AE,5,0)</f>
        <v>45369</v>
      </c>
      <c r="G1098" s="32">
        <f>VLOOKUP($A1098,'SAP- FACT'!$A:$AE,19,0)</f>
        <v>45369</v>
      </c>
      <c r="H1098" s="31" t="s">
        <v>8512</v>
      </c>
      <c r="I1098" s="31" t="str">
        <f>VLOOKUP($A1098,'SAP- FACT'!$A:$AE,3,0)</f>
        <v>Boleta</v>
      </c>
      <c r="J1098" s="31" t="str">
        <f>IF(VLOOKUP($A1098,'SAP- FACT'!$A:$AE,15,0)=0,"PEN","USD")</f>
        <v>PEN</v>
      </c>
      <c r="K1098" s="31" t="s">
        <v>8499</v>
      </c>
      <c r="L1098" s="31">
        <v>1</v>
      </c>
      <c r="M1098" s="33">
        <f>IF(J1098="PEN",VLOOKUP($A1098,'SAP- FACT'!$A:$AE,14,0),VLOOKUP($A1098,'SAP- FACT'!$A:$AE,15,0))</f>
        <v>165.6</v>
      </c>
      <c r="N1098" s="31" t="str">
        <f>IF(VLOOKUP($A1098,'SAP- FACT'!$A:$AE,15,0)=0,"PEN","USD")</f>
        <v>PEN</v>
      </c>
      <c r="O1098" s="31" t="str">
        <f>VLOOKUP($A1098,'SAP- FACT'!$A:$AE,4,0)</f>
        <v>Falabella - CONTADO / CASH - PE 1255 FALABELLA Basado en Entregas 09-0010-00059</v>
      </c>
    </row>
    <row r="1099" spans="1:15" x14ac:dyDescent="0.2">
      <c r="A1099" s="31">
        <f t="shared" si="17"/>
        <v>1098</v>
      </c>
      <c r="B1099" s="31" t="str">
        <f>VLOOKUP($A1099,'SAP- FACT'!$A:$AE,12,0)</f>
        <v>FLORES QUINTANA LUI</v>
      </c>
      <c r="C1099" s="31" t="str">
        <f>VLOOKUP($A1099,'SAP- FACT'!$A:$AE,2,0)</f>
        <v>B010-00018431</v>
      </c>
      <c r="D1099" s="31" t="str">
        <f>VLOOKUP($A1099,'SAP- FACT'!$A:$AE,2,0)</f>
        <v>B010-00018431</v>
      </c>
      <c r="E1099" s="32">
        <v>45566</v>
      </c>
      <c r="F1099" s="32">
        <f>VLOOKUP($A1099,'SAP- FACT'!$A:$AE,5,0)</f>
        <v>45390</v>
      </c>
      <c r="G1099" s="32">
        <f>VLOOKUP($A1099,'SAP- FACT'!$A:$AE,19,0)</f>
        <v>45390</v>
      </c>
      <c r="H1099" s="31" t="s">
        <v>8512</v>
      </c>
      <c r="I1099" s="31" t="str">
        <f>VLOOKUP($A1099,'SAP- FACT'!$A:$AE,3,0)</f>
        <v>Boleta</v>
      </c>
      <c r="J1099" s="31" t="str">
        <f>IF(VLOOKUP($A1099,'SAP- FACT'!$A:$AE,15,0)=0,"PEN","USD")</f>
        <v>PEN</v>
      </c>
      <c r="K1099" s="31" t="s">
        <v>8499</v>
      </c>
      <c r="L1099" s="31">
        <v>1</v>
      </c>
      <c r="M1099" s="33">
        <f>IF(J1099="PEN",VLOOKUP($A1099,'SAP- FACT'!$A:$AE,14,0),VLOOKUP($A1099,'SAP- FACT'!$A:$AE,15,0))</f>
        <v>165.6</v>
      </c>
      <c r="N1099" s="31" t="str">
        <f>IF(VLOOKUP($A1099,'SAP- FACT'!$A:$AE,15,0)=0,"PEN","USD")</f>
        <v>PEN</v>
      </c>
      <c r="O1099" s="31" t="str">
        <f>VLOOKUP($A1099,'SAP- FACT'!$A:$AE,4,0)</f>
        <v>Ecom - CONTADO / CASH - PE 1601 TEL: 997950666 Basado en Entregas 09-0010-</v>
      </c>
    </row>
    <row r="1100" spans="1:15" x14ac:dyDescent="0.2">
      <c r="A1100" s="31">
        <f t="shared" si="17"/>
        <v>1099</v>
      </c>
      <c r="B1100" s="31" t="str">
        <f>VLOOKUP($A1100,'SAP- FACT'!$A:$AE,12,0)</f>
        <v>BASILIO DE LA PEÑA,LESLIE JANETH</v>
      </c>
      <c r="C1100" s="31" t="str">
        <f>VLOOKUP($A1100,'SAP- FACT'!$A:$AE,2,0)</f>
        <v>B010-00019684</v>
      </c>
      <c r="D1100" s="31" t="str">
        <f>VLOOKUP($A1100,'SAP- FACT'!$A:$AE,2,0)</f>
        <v>B010-00019684</v>
      </c>
      <c r="E1100" s="32">
        <v>45566</v>
      </c>
      <c r="F1100" s="32">
        <f>VLOOKUP($A1100,'SAP- FACT'!$A:$AE,5,0)</f>
        <v>45499</v>
      </c>
      <c r="G1100" s="32">
        <f>VLOOKUP($A1100,'SAP- FACT'!$A:$AE,19,0)</f>
        <v>45499</v>
      </c>
      <c r="H1100" s="31" t="s">
        <v>8512</v>
      </c>
      <c r="I1100" s="31" t="str">
        <f>VLOOKUP($A1100,'SAP- FACT'!$A:$AE,3,0)</f>
        <v>Boleta</v>
      </c>
      <c r="J1100" s="31" t="str">
        <f>IF(VLOOKUP($A1100,'SAP- FACT'!$A:$AE,15,0)=0,"PEN","USD")</f>
        <v>PEN</v>
      </c>
      <c r="K1100" s="31" t="s">
        <v>8499</v>
      </c>
      <c r="L1100" s="31">
        <v>1</v>
      </c>
      <c r="M1100" s="33">
        <f>IF(J1100="PEN",VLOOKUP($A1100,'SAP- FACT'!$A:$AE,14,0),VLOOKUP($A1100,'SAP- FACT'!$A:$AE,15,0))</f>
        <v>165.6</v>
      </c>
      <c r="N1100" s="31" t="str">
        <f>IF(VLOOKUP($A1100,'SAP- FACT'!$A:$AE,15,0)=0,"PEN","USD")</f>
        <v>PEN</v>
      </c>
      <c r="O1100" s="31" t="str">
        <f>VLOOKUP($A1100,'SAP- FACT'!$A:$AE,4,0)</f>
        <v>Ecom - CONTADO / CASH - PE 3742 TEL: 968875298 ENVÍO Basado en Entregas 09</v>
      </c>
    </row>
    <row r="1101" spans="1:15" x14ac:dyDescent="0.2">
      <c r="A1101" s="31">
        <f t="shared" si="17"/>
        <v>1100</v>
      </c>
      <c r="B1101" s="31" t="str">
        <f>VLOOKUP($A1101,'SAP- FACT'!$A:$AE,12,0)</f>
        <v>VALERIANI ALDO</v>
      </c>
      <c r="C1101" s="31" t="str">
        <f>VLOOKUP($A1101,'SAP- FACT'!$A:$AE,2,0)</f>
        <v>B010-00019825</v>
      </c>
      <c r="D1101" s="31" t="str">
        <f>VLOOKUP($A1101,'SAP- FACT'!$A:$AE,2,0)</f>
        <v>B010-00019825</v>
      </c>
      <c r="E1101" s="32">
        <v>45566</v>
      </c>
      <c r="F1101" s="32">
        <f>VLOOKUP($A1101,'SAP- FACT'!$A:$AE,5,0)</f>
        <v>45504</v>
      </c>
      <c r="G1101" s="32">
        <f>VLOOKUP($A1101,'SAP- FACT'!$A:$AE,19,0)</f>
        <v>45504</v>
      </c>
      <c r="H1101" s="31" t="s">
        <v>8512</v>
      </c>
      <c r="I1101" s="31" t="str">
        <f>VLOOKUP($A1101,'SAP- FACT'!$A:$AE,3,0)</f>
        <v>Boleta</v>
      </c>
      <c r="J1101" s="31" t="str">
        <f>IF(VLOOKUP($A1101,'SAP- FACT'!$A:$AE,15,0)=0,"PEN","USD")</f>
        <v>PEN</v>
      </c>
      <c r="K1101" s="31" t="s">
        <v>8499</v>
      </c>
      <c r="L1101" s="31">
        <v>1</v>
      </c>
      <c r="M1101" s="33">
        <f>IF(J1101="PEN",VLOOKUP($A1101,'SAP- FACT'!$A:$AE,14,0),VLOOKUP($A1101,'SAP- FACT'!$A:$AE,15,0))</f>
        <v>165.6</v>
      </c>
      <c r="N1101" s="31" t="str">
        <f>IF(VLOOKUP($A1101,'SAP- FACT'!$A:$AE,15,0)=0,"PEN","USD")</f>
        <v>PEN</v>
      </c>
      <c r="O1101" s="31" t="str">
        <f>VLOOKUP($A1101,'SAP- FACT'!$A:$AE,4,0)</f>
        <v>Ecom - CONTADO / CASH - PE 3850 TEL: 966745629 ENVÍO Basado en Entregas 09</v>
      </c>
    </row>
    <row r="1102" spans="1:15" x14ac:dyDescent="0.2">
      <c r="A1102" s="31">
        <f t="shared" si="17"/>
        <v>1101</v>
      </c>
      <c r="B1102" s="31" t="str">
        <f>VLOOKUP($A1102,'SAP- FACT'!$A:$AE,12,0)</f>
        <v>VIDALON RIOS,JUAN CARLOS X</v>
      </c>
      <c r="C1102" s="31" t="str">
        <f>VLOOKUP($A1102,'SAP- FACT'!$A:$AE,2,0)</f>
        <v>B010-00019959</v>
      </c>
      <c r="D1102" s="31" t="str">
        <f>VLOOKUP($A1102,'SAP- FACT'!$A:$AE,2,0)</f>
        <v>B010-00019959</v>
      </c>
      <c r="E1102" s="32">
        <v>45566</v>
      </c>
      <c r="F1102" s="32">
        <f>VLOOKUP($A1102,'SAP- FACT'!$A:$AE,5,0)</f>
        <v>45517</v>
      </c>
      <c r="G1102" s="32">
        <f>VLOOKUP($A1102,'SAP- FACT'!$A:$AE,19,0)</f>
        <v>45517</v>
      </c>
      <c r="H1102" s="31" t="s">
        <v>8512</v>
      </c>
      <c r="I1102" s="31" t="str">
        <f>VLOOKUP($A1102,'SAP- FACT'!$A:$AE,3,0)</f>
        <v>Boleta</v>
      </c>
      <c r="J1102" s="31" t="str">
        <f>IF(VLOOKUP($A1102,'SAP- FACT'!$A:$AE,15,0)=0,"PEN","USD")</f>
        <v>PEN</v>
      </c>
      <c r="K1102" s="31" t="s">
        <v>8499</v>
      </c>
      <c r="L1102" s="31">
        <v>1</v>
      </c>
      <c r="M1102" s="33">
        <f>IF(J1102="PEN",VLOOKUP($A1102,'SAP- FACT'!$A:$AE,14,0),VLOOKUP($A1102,'SAP- FACT'!$A:$AE,15,0))</f>
        <v>165.6</v>
      </c>
      <c r="N1102" s="31" t="str">
        <f>IF(VLOOKUP($A1102,'SAP- FACT'!$A:$AE,15,0)=0,"PEN","USD")</f>
        <v>PEN</v>
      </c>
      <c r="O1102" s="31" t="str">
        <f>VLOOKUP($A1102,'SAP- FACT'!$A:$AE,4,0)</f>
        <v>Falabella - CONTADO / CASH - PE 4056 FALABELLA No 2548953828 Basado en Entregas</v>
      </c>
    </row>
    <row r="1103" spans="1:15" x14ac:dyDescent="0.2">
      <c r="A1103" s="31">
        <f t="shared" si="17"/>
        <v>1102</v>
      </c>
      <c r="B1103" s="31" t="str">
        <f>VLOOKUP($A1103,'SAP- FACT'!$A:$AE,12,0)</f>
        <v>LOBRANO JUNCO, FRANCISCO</v>
      </c>
      <c r="C1103" s="31" t="str">
        <f>VLOOKUP($A1103,'SAP- FACT'!$A:$AE,2,0)</f>
        <v>B010-00019599</v>
      </c>
      <c r="D1103" s="31" t="str">
        <f>VLOOKUP($A1103,'SAP- FACT'!$A:$AE,2,0)</f>
        <v>B010-00019599</v>
      </c>
      <c r="E1103" s="32">
        <v>45566</v>
      </c>
      <c r="F1103" s="32">
        <f>VLOOKUP($A1103,'SAP- FACT'!$A:$AE,5,0)</f>
        <v>45492</v>
      </c>
      <c r="G1103" s="32">
        <f>VLOOKUP($A1103,'SAP- FACT'!$A:$AE,19,0)</f>
        <v>45492</v>
      </c>
      <c r="H1103" s="31" t="s">
        <v>8512</v>
      </c>
      <c r="I1103" s="31" t="str">
        <f>VLOOKUP($A1103,'SAP- FACT'!$A:$AE,3,0)</f>
        <v>Boleta</v>
      </c>
      <c r="J1103" s="31" t="str">
        <f>IF(VLOOKUP($A1103,'SAP- FACT'!$A:$AE,15,0)=0,"PEN","USD")</f>
        <v>PEN</v>
      </c>
      <c r="K1103" s="31" t="s">
        <v>8499</v>
      </c>
      <c r="L1103" s="31">
        <v>1</v>
      </c>
      <c r="M1103" s="33">
        <f>IF(J1103="PEN",VLOOKUP($A1103,'SAP- FACT'!$A:$AE,14,0),VLOOKUP($A1103,'SAP- FACT'!$A:$AE,15,0))</f>
        <v>165.6</v>
      </c>
      <c r="N1103" s="31" t="str">
        <f>IF(VLOOKUP($A1103,'SAP- FACT'!$A:$AE,15,0)=0,"PEN","USD")</f>
        <v>PEN</v>
      </c>
      <c r="O1103" s="31" t="str">
        <f>VLOOKUP($A1103,'SAP- FACT'!$A:$AE,4,0)</f>
        <v>Falabella - CONTADO / CASH - PE 3578 FALABELLA No 2525176144 Basado en Entregas</v>
      </c>
    </row>
    <row r="1104" spans="1:15" x14ac:dyDescent="0.2">
      <c r="A1104" s="31">
        <f t="shared" si="17"/>
        <v>1103</v>
      </c>
      <c r="B1104" s="31" t="str">
        <f>VLOOKUP($A1104,'SAP- FACT'!$A:$AE,12,0)</f>
        <v>RETUERTO PEREZ,URSULA MARIA</v>
      </c>
      <c r="C1104" s="31" t="str">
        <f>VLOOKUP($A1104,'SAP- FACT'!$A:$AE,2,0)</f>
        <v>B010-00020099</v>
      </c>
      <c r="D1104" s="31" t="str">
        <f>VLOOKUP($A1104,'SAP- FACT'!$A:$AE,2,0)</f>
        <v>B010-00020099</v>
      </c>
      <c r="E1104" s="32">
        <v>45566</v>
      </c>
      <c r="F1104" s="32">
        <f>VLOOKUP($A1104,'SAP- FACT'!$A:$AE,5,0)</f>
        <v>45527</v>
      </c>
      <c r="G1104" s="32">
        <f>VLOOKUP($A1104,'SAP- FACT'!$A:$AE,19,0)</f>
        <v>45557</v>
      </c>
      <c r="H1104" s="31" t="s">
        <v>8512</v>
      </c>
      <c r="I1104" s="31" t="str">
        <f>VLOOKUP($A1104,'SAP- FACT'!$A:$AE,3,0)</f>
        <v>Boleta</v>
      </c>
      <c r="J1104" s="31" t="str">
        <f>IF(VLOOKUP($A1104,'SAP- FACT'!$A:$AE,15,0)=0,"PEN","USD")</f>
        <v>PEN</v>
      </c>
      <c r="K1104" s="31" t="s">
        <v>8499</v>
      </c>
      <c r="L1104" s="31">
        <v>1</v>
      </c>
      <c r="M1104" s="33">
        <f>IF(J1104="PEN",VLOOKUP($A1104,'SAP- FACT'!$A:$AE,14,0),VLOOKUP($A1104,'SAP- FACT'!$A:$AE,15,0))</f>
        <v>167.17</v>
      </c>
      <c r="N1104" s="31" t="str">
        <f>IF(VLOOKUP($A1104,'SAP- FACT'!$A:$AE,15,0)=0,"PEN","USD")</f>
        <v>PEN</v>
      </c>
      <c r="O1104" s="31" t="str">
        <f>VLOOKUP($A1104,'SAP- FACT'!$A:$AE,4,0)</f>
        <v>Nacional - CREDITO 30 DIAS / CREDIT 30 DAYS - PE 4306 Basado en Entregas 09-T010-00000919.</v>
      </c>
    </row>
    <row r="1105" spans="1:15" x14ac:dyDescent="0.2">
      <c r="A1105" s="31">
        <f t="shared" si="17"/>
        <v>1104</v>
      </c>
      <c r="B1105" s="31" t="str">
        <f>VLOOKUP($A1105,'SAP- FACT'!$A:$AE,12,0)</f>
        <v>RETUERTO PEREZ,URSULA MARIA</v>
      </c>
      <c r="C1105" s="31" t="str">
        <f>VLOOKUP($A1105,'SAP- FACT'!$A:$AE,2,0)</f>
        <v>B010-00020329</v>
      </c>
      <c r="D1105" s="31" t="str">
        <f>VLOOKUP($A1105,'SAP- FACT'!$A:$AE,2,0)</f>
        <v>B010-00020329</v>
      </c>
      <c r="E1105" s="32">
        <v>45566</v>
      </c>
      <c r="F1105" s="32">
        <f>VLOOKUP($A1105,'SAP- FACT'!$A:$AE,5,0)</f>
        <v>45541</v>
      </c>
      <c r="G1105" s="32">
        <f>VLOOKUP($A1105,'SAP- FACT'!$A:$AE,19,0)</f>
        <v>45571</v>
      </c>
      <c r="H1105" s="31" t="s">
        <v>8512</v>
      </c>
      <c r="I1105" s="31" t="str">
        <f>VLOOKUP($A1105,'SAP- FACT'!$A:$AE,3,0)</f>
        <v>Boleta</v>
      </c>
      <c r="J1105" s="31" t="str">
        <f>IF(VLOOKUP($A1105,'SAP- FACT'!$A:$AE,15,0)=0,"PEN","USD")</f>
        <v>PEN</v>
      </c>
      <c r="K1105" s="31" t="s">
        <v>8499</v>
      </c>
      <c r="L1105" s="31">
        <v>1</v>
      </c>
      <c r="M1105" s="33">
        <f>IF(J1105="PEN",VLOOKUP($A1105,'SAP- FACT'!$A:$AE,14,0),VLOOKUP($A1105,'SAP- FACT'!$A:$AE,15,0))</f>
        <v>167.17</v>
      </c>
      <c r="N1105" s="31" t="str">
        <f>IF(VLOOKUP($A1105,'SAP- FACT'!$A:$AE,15,0)=0,"PEN","USD")</f>
        <v>PEN</v>
      </c>
      <c r="O1105" s="31" t="str">
        <f>VLOOKUP($A1105,'SAP- FACT'!$A:$AE,4,0)</f>
        <v>Nacional - CREDITO 30 DIAS / CREDIT 30 DAYS - Ofertas de ventas - ERCAGV000427. PE:  4682 Basado</v>
      </c>
    </row>
    <row r="1106" spans="1:15" x14ac:dyDescent="0.2">
      <c r="A1106" s="31">
        <f t="shared" si="17"/>
        <v>1105</v>
      </c>
      <c r="B1106" s="31" t="str">
        <f>VLOOKUP($A1106,'SAP- FACT'!$A:$AE,12,0)</f>
        <v>RIQUEZ ALVARO,IVONNE KATTY</v>
      </c>
      <c r="C1106" s="31" t="str">
        <f>VLOOKUP($A1106,'SAP- FACT'!$A:$AE,2,0)</f>
        <v>B010-00020446</v>
      </c>
      <c r="D1106" s="31" t="str">
        <f>VLOOKUP($A1106,'SAP- FACT'!$A:$AE,2,0)</f>
        <v>B010-00020446</v>
      </c>
      <c r="E1106" s="32">
        <v>45566</v>
      </c>
      <c r="F1106" s="32">
        <f>VLOOKUP($A1106,'SAP- FACT'!$A:$AE,5,0)</f>
        <v>45554</v>
      </c>
      <c r="G1106" s="32">
        <f>VLOOKUP($A1106,'SAP- FACT'!$A:$AE,19,0)</f>
        <v>45584</v>
      </c>
      <c r="H1106" s="31" t="s">
        <v>8512</v>
      </c>
      <c r="I1106" s="31" t="str">
        <f>VLOOKUP($A1106,'SAP- FACT'!$A:$AE,3,0)</f>
        <v>Boleta</v>
      </c>
      <c r="J1106" s="31" t="str">
        <f>IF(VLOOKUP($A1106,'SAP- FACT'!$A:$AE,15,0)=0,"PEN","USD")</f>
        <v>PEN</v>
      </c>
      <c r="K1106" s="31" t="s">
        <v>8499</v>
      </c>
      <c r="L1106" s="31">
        <v>1</v>
      </c>
      <c r="M1106" s="33">
        <f>IF(J1106="PEN",VLOOKUP($A1106,'SAP- FACT'!$A:$AE,14,0),VLOOKUP($A1106,'SAP- FACT'!$A:$AE,15,0))</f>
        <v>167.17</v>
      </c>
      <c r="N1106" s="31" t="str">
        <f>IF(VLOOKUP($A1106,'SAP- FACT'!$A:$AE,15,0)=0,"PEN","USD")</f>
        <v>PEN</v>
      </c>
      <c r="O1106" s="31" t="str">
        <f>VLOOKUP($A1106,'SAP- FACT'!$A:$AE,4,0)</f>
        <v>Nacional - CREDITO 30 DIAS / CREDIT 30 DAYS - Ofertas de ventas - ERCAGV0001210PE: 4894 Basado</v>
      </c>
    </row>
    <row r="1107" spans="1:15" x14ac:dyDescent="0.2">
      <c r="A1107" s="31">
        <f t="shared" si="17"/>
        <v>1106</v>
      </c>
      <c r="B1107" s="31" t="str">
        <f>VLOOKUP($A1107,'SAP- FACT'!$A:$AE,12,0)</f>
        <v>GARCIA FIESTAS,JOSE AURELIO</v>
      </c>
      <c r="C1107" s="31" t="str">
        <f>VLOOKUP($A1107,'SAP- FACT'!$A:$AE,2,0)</f>
        <v>B010-00020160</v>
      </c>
      <c r="D1107" s="31" t="str">
        <f>VLOOKUP($A1107,'SAP- FACT'!$A:$AE,2,0)</f>
        <v>B010-00020160</v>
      </c>
      <c r="E1107" s="32">
        <v>45566</v>
      </c>
      <c r="F1107" s="32">
        <f>VLOOKUP($A1107,'SAP- FACT'!$A:$AE,5,0)</f>
        <v>45530</v>
      </c>
      <c r="G1107" s="32">
        <f>VLOOKUP($A1107,'SAP- FACT'!$A:$AE,19,0)</f>
        <v>45560</v>
      </c>
      <c r="H1107" s="31" t="s">
        <v>8512</v>
      </c>
      <c r="I1107" s="31" t="str">
        <f>VLOOKUP($A1107,'SAP- FACT'!$A:$AE,3,0)</f>
        <v>Boleta</v>
      </c>
      <c r="J1107" s="31" t="str">
        <f>IF(VLOOKUP($A1107,'SAP- FACT'!$A:$AE,15,0)=0,"PEN","USD")</f>
        <v>PEN</v>
      </c>
      <c r="K1107" s="31" t="s">
        <v>8499</v>
      </c>
      <c r="L1107" s="31">
        <v>1</v>
      </c>
      <c r="M1107" s="33">
        <f>IF(J1107="PEN",VLOOKUP($A1107,'SAP- FACT'!$A:$AE,14,0),VLOOKUP($A1107,'SAP- FACT'!$A:$AE,15,0))</f>
        <v>167.17</v>
      </c>
      <c r="N1107" s="31" t="str">
        <f>IF(VLOOKUP($A1107,'SAP- FACT'!$A:$AE,15,0)=0,"PEN","USD")</f>
        <v>PEN</v>
      </c>
      <c r="O1107" s="31" t="str">
        <f>VLOOKUP($A1107,'SAP- FACT'!$A:$AE,4,0)</f>
        <v>Nacional - CREDITO 30 DIAS / CREDIT 30 DAYS - PEDIDO 4350 Basado en Entregas 09-T010-00000990.</v>
      </c>
    </row>
    <row r="1108" spans="1:15" x14ac:dyDescent="0.2">
      <c r="A1108" s="31">
        <f t="shared" si="17"/>
        <v>1107</v>
      </c>
      <c r="B1108" s="31" t="str">
        <f>VLOOKUP($A1108,'SAP- FACT'!$A:$AE,12,0)</f>
        <v>ALHUAY PEREZ,ESPERANZA VICTORIA</v>
      </c>
      <c r="C1108" s="31" t="str">
        <f>VLOOKUP($A1108,'SAP- FACT'!$A:$AE,2,0)</f>
        <v>B010-00019444</v>
      </c>
      <c r="D1108" s="31" t="str">
        <f>VLOOKUP($A1108,'SAP- FACT'!$A:$AE,2,0)</f>
        <v>B010-00019444</v>
      </c>
      <c r="E1108" s="32">
        <v>45566</v>
      </c>
      <c r="F1108" s="32">
        <f>VLOOKUP($A1108,'SAP- FACT'!$A:$AE,5,0)</f>
        <v>45481</v>
      </c>
      <c r="G1108" s="32">
        <f>VLOOKUP($A1108,'SAP- FACT'!$A:$AE,19,0)</f>
        <v>45511</v>
      </c>
      <c r="H1108" s="31" t="s">
        <v>8512</v>
      </c>
      <c r="I1108" s="31" t="str">
        <f>VLOOKUP($A1108,'SAP- FACT'!$A:$AE,3,0)</f>
        <v>Boleta</v>
      </c>
      <c r="J1108" s="31" t="str">
        <f>IF(VLOOKUP($A1108,'SAP- FACT'!$A:$AE,15,0)=0,"PEN","USD")</f>
        <v>PEN</v>
      </c>
      <c r="K1108" s="31" t="s">
        <v>8499</v>
      </c>
      <c r="L1108" s="31">
        <v>1</v>
      </c>
      <c r="M1108" s="33">
        <f>IF(J1108="PEN",VLOOKUP($A1108,'SAP- FACT'!$A:$AE,14,0),VLOOKUP($A1108,'SAP- FACT'!$A:$AE,15,0))</f>
        <v>167.17</v>
      </c>
      <c r="N1108" s="31" t="str">
        <f>IF(VLOOKUP($A1108,'SAP- FACT'!$A:$AE,15,0)=0,"PEN","USD")</f>
        <v>PEN</v>
      </c>
      <c r="O1108" s="31" t="str">
        <f>VLOOKUP($A1108,'SAP- FACT'!$A:$AE,4,0)</f>
        <v>Nacional - CREDITO 30 DIAS / CREDIT 30 DAYS - PE 3313 Basado en Entregas 09-T010-00000042.</v>
      </c>
    </row>
    <row r="1109" spans="1:15" x14ac:dyDescent="0.2">
      <c r="A1109" s="31">
        <f t="shared" si="17"/>
        <v>1108</v>
      </c>
      <c r="B1109" s="31" t="str">
        <f>VLOOKUP($A1109,'SAP- FACT'!$A:$AE,12,0)</f>
        <v>ROMAINVILLE LA TORRE,FABRIZIO ENRIQUE</v>
      </c>
      <c r="C1109" s="31" t="str">
        <f>VLOOKUP($A1109,'SAP- FACT'!$A:$AE,2,0)</f>
        <v>B010-00019876</v>
      </c>
      <c r="D1109" s="31" t="str">
        <f>VLOOKUP($A1109,'SAP- FACT'!$A:$AE,2,0)</f>
        <v>B010-00019876</v>
      </c>
      <c r="E1109" s="32">
        <v>45566</v>
      </c>
      <c r="F1109" s="32">
        <f>VLOOKUP($A1109,'SAP- FACT'!$A:$AE,5,0)</f>
        <v>45509</v>
      </c>
      <c r="G1109" s="32">
        <f>VLOOKUP($A1109,'SAP- FACT'!$A:$AE,19,0)</f>
        <v>45509</v>
      </c>
      <c r="H1109" s="31" t="s">
        <v>8512</v>
      </c>
      <c r="I1109" s="31" t="str">
        <f>VLOOKUP($A1109,'SAP- FACT'!$A:$AE,3,0)</f>
        <v>Boleta</v>
      </c>
      <c r="J1109" s="31" t="str">
        <f>IF(VLOOKUP($A1109,'SAP- FACT'!$A:$AE,15,0)=0,"PEN","USD")</f>
        <v>PEN</v>
      </c>
      <c r="K1109" s="31" t="s">
        <v>8499</v>
      </c>
      <c r="L1109" s="31">
        <v>1</v>
      </c>
      <c r="M1109" s="33">
        <f>IF(J1109="PEN",VLOOKUP($A1109,'SAP- FACT'!$A:$AE,14,0),VLOOKUP($A1109,'SAP- FACT'!$A:$AE,15,0))</f>
        <v>167.54</v>
      </c>
      <c r="N1109" s="31" t="str">
        <f>IF(VLOOKUP($A1109,'SAP- FACT'!$A:$AE,15,0)=0,"PEN","USD")</f>
        <v>PEN</v>
      </c>
      <c r="O1109" s="31" t="str">
        <f>VLOOKUP($A1109,'SAP- FACT'!$A:$AE,4,0)</f>
        <v>Promart - Intercorp - CONTADO / CASH - PE 3922 PROMART 1451857793116-01 Basado en Entrega</v>
      </c>
    </row>
    <row r="1110" spans="1:15" x14ac:dyDescent="0.2">
      <c r="A1110" s="31">
        <f t="shared" si="17"/>
        <v>1109</v>
      </c>
      <c r="B1110" s="31" t="str">
        <f>VLOOKUP($A1110,'SAP- FACT'!$A:$AE,12,0)</f>
        <v>GOICOCHEA FRANCES</v>
      </c>
      <c r="C1110" s="31" t="str">
        <f>VLOOKUP($A1110,'SAP- FACT'!$A:$AE,2,0)</f>
        <v>B010-00018450</v>
      </c>
      <c r="D1110" s="31" t="str">
        <f>VLOOKUP($A1110,'SAP- FACT'!$A:$AE,2,0)</f>
        <v>B010-00018450</v>
      </c>
      <c r="E1110" s="32">
        <v>45566</v>
      </c>
      <c r="F1110" s="32">
        <f>VLOOKUP($A1110,'SAP- FACT'!$A:$AE,5,0)</f>
        <v>45392</v>
      </c>
      <c r="G1110" s="32">
        <f>VLOOKUP($A1110,'SAP- FACT'!$A:$AE,19,0)</f>
        <v>45392</v>
      </c>
      <c r="H1110" s="31" t="s">
        <v>8512</v>
      </c>
      <c r="I1110" s="31" t="str">
        <f>VLOOKUP($A1110,'SAP- FACT'!$A:$AE,3,0)</f>
        <v>Boleta</v>
      </c>
      <c r="J1110" s="31" t="str">
        <f>IF(VLOOKUP($A1110,'SAP- FACT'!$A:$AE,15,0)=0,"PEN","USD")</f>
        <v>PEN</v>
      </c>
      <c r="K1110" s="31" t="s">
        <v>8499</v>
      </c>
      <c r="L1110" s="31">
        <v>1</v>
      </c>
      <c r="M1110" s="33">
        <f>IF(J1110="PEN",VLOOKUP($A1110,'SAP- FACT'!$A:$AE,14,0),VLOOKUP($A1110,'SAP- FACT'!$A:$AE,15,0))</f>
        <v>167.95</v>
      </c>
      <c r="N1110" s="31" t="str">
        <f>IF(VLOOKUP($A1110,'SAP- FACT'!$A:$AE,15,0)=0,"PEN","USD")</f>
        <v>PEN</v>
      </c>
      <c r="O1110" s="31" t="str">
        <f>VLOOKUP($A1110,'SAP- FACT'!$A:$AE,4,0)</f>
        <v>Ecom - CONTADO / CASH - PE 1629 TEL: 902646269 Basado en Entregas 09-0010-</v>
      </c>
    </row>
    <row r="1111" spans="1:15" x14ac:dyDescent="0.2">
      <c r="A1111" s="31">
        <f t="shared" si="17"/>
        <v>1110</v>
      </c>
      <c r="B1111" s="31" t="str">
        <f>VLOOKUP($A1111,'SAP- FACT'!$A:$AE,12,0)</f>
        <v>ALVARIÑO APONTE,MARIA DEL CARMEN</v>
      </c>
      <c r="C1111" s="31" t="str">
        <f>VLOOKUP($A1111,'SAP- FACT'!$A:$AE,2,0)</f>
        <v>B010-00017007</v>
      </c>
      <c r="D1111" s="31" t="str">
        <f>VLOOKUP($A1111,'SAP- FACT'!$A:$AE,2,0)</f>
        <v>B010-00017007</v>
      </c>
      <c r="E1111" s="32">
        <v>45566</v>
      </c>
      <c r="F1111" s="32">
        <f>VLOOKUP($A1111,'SAP- FACT'!$A:$AE,5,0)</f>
        <v>45272</v>
      </c>
      <c r="G1111" s="32">
        <f>VLOOKUP($A1111,'SAP- FACT'!$A:$AE,19,0)</f>
        <v>45272</v>
      </c>
      <c r="H1111" s="31" t="s">
        <v>8512</v>
      </c>
      <c r="I1111" s="31" t="str">
        <f>VLOOKUP($A1111,'SAP- FACT'!$A:$AE,3,0)</f>
        <v>Boleta</v>
      </c>
      <c r="J1111" s="31" t="str">
        <f>IF(VLOOKUP($A1111,'SAP- FACT'!$A:$AE,15,0)=0,"PEN","USD")</f>
        <v>PEN</v>
      </c>
      <c r="K1111" s="31" t="s">
        <v>8499</v>
      </c>
      <c r="L1111" s="31">
        <v>1</v>
      </c>
      <c r="M1111" s="33">
        <f>IF(J1111="PEN",VLOOKUP($A1111,'SAP- FACT'!$A:$AE,14,0),VLOOKUP($A1111,'SAP- FACT'!$A:$AE,15,0))</f>
        <v>168.3</v>
      </c>
      <c r="N1111" s="31" t="str">
        <f>IF(VLOOKUP($A1111,'SAP- FACT'!$A:$AE,15,0)=0,"PEN","USD")</f>
        <v>PEN</v>
      </c>
      <c r="O1111" s="31" t="str">
        <f>VLOOKUP($A1111,'SAP- FACT'!$A:$AE,4,0)</f>
        <v>Falabella - CONTADO / CASH - PE 5232 FALABELLA Basado en Entregas 09-0010-00057</v>
      </c>
    </row>
    <row r="1112" spans="1:15" x14ac:dyDescent="0.2">
      <c r="A1112" s="31">
        <f t="shared" si="17"/>
        <v>1111</v>
      </c>
      <c r="B1112" s="31" t="str">
        <f>VLOOKUP($A1112,'SAP- FACT'!$A:$AE,12,0)</f>
        <v>SANCHEZ LOPEZ,MILTON JAVIER</v>
      </c>
      <c r="C1112" s="31" t="str">
        <f>VLOOKUP($A1112,'SAP- FACT'!$A:$AE,2,0)</f>
        <v>B010-00019245</v>
      </c>
      <c r="D1112" s="31" t="str">
        <f>VLOOKUP($A1112,'SAP- FACT'!$A:$AE,2,0)</f>
        <v>B010-00019245</v>
      </c>
      <c r="E1112" s="32">
        <v>45566</v>
      </c>
      <c r="F1112" s="32">
        <f>VLOOKUP($A1112,'SAP- FACT'!$A:$AE,5,0)</f>
        <v>45455</v>
      </c>
      <c r="G1112" s="32">
        <f>VLOOKUP($A1112,'SAP- FACT'!$A:$AE,19,0)</f>
        <v>45455</v>
      </c>
      <c r="H1112" s="31" t="s">
        <v>8512</v>
      </c>
      <c r="I1112" s="31" t="str">
        <f>VLOOKUP($A1112,'SAP- FACT'!$A:$AE,3,0)</f>
        <v>Boleta</v>
      </c>
      <c r="J1112" s="31" t="str">
        <f>IF(VLOOKUP($A1112,'SAP- FACT'!$A:$AE,15,0)=0,"PEN","USD")</f>
        <v>PEN</v>
      </c>
      <c r="K1112" s="31" t="s">
        <v>8499</v>
      </c>
      <c r="L1112" s="31">
        <v>1</v>
      </c>
      <c r="M1112" s="33">
        <f>IF(J1112="PEN",VLOOKUP($A1112,'SAP- FACT'!$A:$AE,14,0),VLOOKUP($A1112,'SAP- FACT'!$A:$AE,15,0))</f>
        <v>168.3</v>
      </c>
      <c r="N1112" s="31" t="str">
        <f>IF(VLOOKUP($A1112,'SAP- FACT'!$A:$AE,15,0)=0,"PEN","USD")</f>
        <v>PEN</v>
      </c>
      <c r="O1112" s="31" t="str">
        <f>VLOOKUP($A1112,'SAP- FACT'!$A:$AE,4,0)</f>
        <v>Falabella - CONTADO / CASH - PE 2873 FALABELLA Basado en Entregas 09-0007-00000</v>
      </c>
    </row>
    <row r="1113" spans="1:15" x14ac:dyDescent="0.2">
      <c r="A1113" s="31">
        <f t="shared" si="17"/>
        <v>1112</v>
      </c>
      <c r="B1113" s="31" t="str">
        <f>VLOOKUP($A1113,'SAP- FACT'!$A:$AE,12,0)</f>
        <v>ZAMORA CHAVEZ FERNANDO AUGUSTO</v>
      </c>
      <c r="C1113" s="31" t="str">
        <f>VLOOKUP($A1113,'SAP- FACT'!$A:$AE,2,0)</f>
        <v>B010-00019836</v>
      </c>
      <c r="D1113" s="31" t="str">
        <f>VLOOKUP($A1113,'SAP- FACT'!$A:$AE,2,0)</f>
        <v>B010-00019836</v>
      </c>
      <c r="E1113" s="32">
        <v>45566</v>
      </c>
      <c r="F1113" s="32">
        <f>VLOOKUP($A1113,'SAP- FACT'!$A:$AE,5,0)</f>
        <v>45504</v>
      </c>
      <c r="G1113" s="32">
        <f>VLOOKUP($A1113,'SAP- FACT'!$A:$AE,19,0)</f>
        <v>45504</v>
      </c>
      <c r="H1113" s="31" t="s">
        <v>8512</v>
      </c>
      <c r="I1113" s="31" t="str">
        <f>VLOOKUP($A1113,'SAP- FACT'!$A:$AE,3,0)</f>
        <v>Boleta</v>
      </c>
      <c r="J1113" s="31" t="str">
        <f>IF(VLOOKUP($A1113,'SAP- FACT'!$A:$AE,15,0)=0,"PEN","USD")</f>
        <v>PEN</v>
      </c>
      <c r="K1113" s="31" t="s">
        <v>8499</v>
      </c>
      <c r="L1113" s="31">
        <v>1</v>
      </c>
      <c r="M1113" s="33">
        <f>IF(J1113="PEN",VLOOKUP($A1113,'SAP- FACT'!$A:$AE,14,0),VLOOKUP($A1113,'SAP- FACT'!$A:$AE,15,0))</f>
        <v>170.1</v>
      </c>
      <c r="N1113" s="31" t="str">
        <f>IF(VLOOKUP($A1113,'SAP- FACT'!$A:$AE,15,0)=0,"PEN","USD")</f>
        <v>PEN</v>
      </c>
      <c r="O1113" s="31" t="str">
        <f>VLOOKUP($A1113,'SAP- FACT'!$A:$AE,4,0)</f>
        <v>Ecom - CONTADO / CASH - PE 3844 TEL: 981488411 ENVÍO Basado en Pedidos de</v>
      </c>
    </row>
    <row r="1114" spans="1:15" x14ac:dyDescent="0.2">
      <c r="A1114" s="31">
        <f t="shared" si="17"/>
        <v>1113</v>
      </c>
      <c r="B1114" s="31" t="str">
        <f>VLOOKUP($A1114,'SAP- FACT'!$A:$AE,12,0)</f>
        <v>LEGUA DIAZ MILAGROS</v>
      </c>
      <c r="C1114" s="31" t="str">
        <f>VLOOKUP($A1114,'SAP- FACT'!$A:$AE,2,0)</f>
        <v>B010-00019304</v>
      </c>
      <c r="D1114" s="31" t="str">
        <f>VLOOKUP($A1114,'SAP- FACT'!$A:$AE,2,0)</f>
        <v>B010-00019304</v>
      </c>
      <c r="E1114" s="32">
        <v>45566</v>
      </c>
      <c r="F1114" s="32">
        <f>VLOOKUP($A1114,'SAP- FACT'!$A:$AE,5,0)</f>
        <v>45461</v>
      </c>
      <c r="G1114" s="32">
        <f>VLOOKUP($A1114,'SAP- FACT'!$A:$AE,19,0)</f>
        <v>45461</v>
      </c>
      <c r="H1114" s="31" t="s">
        <v>8512</v>
      </c>
      <c r="I1114" s="31" t="str">
        <f>VLOOKUP($A1114,'SAP- FACT'!$A:$AE,3,0)</f>
        <v>Boleta</v>
      </c>
      <c r="J1114" s="31" t="str">
        <f>IF(VLOOKUP($A1114,'SAP- FACT'!$A:$AE,15,0)=0,"PEN","USD")</f>
        <v>PEN</v>
      </c>
      <c r="K1114" s="31" t="s">
        <v>8499</v>
      </c>
      <c r="L1114" s="31">
        <v>1</v>
      </c>
      <c r="M1114" s="33">
        <f>IF(J1114="PEN",VLOOKUP($A1114,'SAP- FACT'!$A:$AE,14,0),VLOOKUP($A1114,'SAP- FACT'!$A:$AE,15,0))</f>
        <v>170.65</v>
      </c>
      <c r="N1114" s="31" t="str">
        <f>IF(VLOOKUP($A1114,'SAP- FACT'!$A:$AE,15,0)=0,"PEN","USD")</f>
        <v>PEN</v>
      </c>
      <c r="O1114" s="31" t="str">
        <f>VLOOKUP($A1114,'SAP- FACT'!$A:$AE,4,0)</f>
        <v>Ecom - CONTADO / CASH - PE 2972 TEL: 994633856 Basado en Pedidos de client</v>
      </c>
    </row>
    <row r="1115" spans="1:15" x14ac:dyDescent="0.2">
      <c r="A1115" s="31">
        <f t="shared" si="17"/>
        <v>1114</v>
      </c>
      <c r="B1115" s="31" t="str">
        <f>VLOOKUP($A1115,'SAP- FACT'!$A:$AE,12,0)</f>
        <v>ARCE NAJARRO,MOISES X</v>
      </c>
      <c r="C1115" s="31" t="str">
        <f>VLOOKUP($A1115,'SAP- FACT'!$A:$AE,2,0)</f>
        <v>B010-00020495</v>
      </c>
      <c r="D1115" s="31" t="str">
        <f>VLOOKUP($A1115,'SAP- FACT'!$A:$AE,2,0)</f>
        <v>B010-00020495</v>
      </c>
      <c r="E1115" s="32">
        <v>45566</v>
      </c>
      <c r="F1115" s="32">
        <f>VLOOKUP($A1115,'SAP- FACT'!$A:$AE,5,0)</f>
        <v>45558</v>
      </c>
      <c r="G1115" s="32">
        <f>VLOOKUP($A1115,'SAP- FACT'!$A:$AE,19,0)</f>
        <v>45558</v>
      </c>
      <c r="H1115" s="31" t="s">
        <v>8512</v>
      </c>
      <c r="I1115" s="31" t="str">
        <f>VLOOKUP($A1115,'SAP- FACT'!$A:$AE,3,0)</f>
        <v>Boleta</v>
      </c>
      <c r="J1115" s="31" t="str">
        <f>IF(VLOOKUP($A1115,'SAP- FACT'!$A:$AE,15,0)=0,"PEN","USD")</f>
        <v>PEN</v>
      </c>
      <c r="K1115" s="31" t="s">
        <v>8499</v>
      </c>
      <c r="L1115" s="31">
        <v>1</v>
      </c>
      <c r="M1115" s="33">
        <f>IF(J1115="PEN",VLOOKUP($A1115,'SAP- FACT'!$A:$AE,14,0),VLOOKUP($A1115,'SAP- FACT'!$A:$AE,15,0))</f>
        <v>170.85</v>
      </c>
      <c r="N1115" s="31" t="str">
        <f>IF(VLOOKUP($A1115,'SAP- FACT'!$A:$AE,15,0)=0,"PEN","USD")</f>
        <v>PEN</v>
      </c>
      <c r="O1115" s="31" t="str">
        <f>VLOOKUP($A1115,'SAP- FACT'!$A:$AE,4,0)</f>
        <v>Ripley - CONTADO / CASH - PE 4998 RIPLEY n.º 6813058601-A Basado en Entregas</v>
      </c>
    </row>
    <row r="1116" spans="1:15" x14ac:dyDescent="0.2">
      <c r="A1116" s="31">
        <f t="shared" si="17"/>
        <v>1115</v>
      </c>
      <c r="B1116" s="31" t="str">
        <f>VLOOKUP($A1116,'SAP- FACT'!$A:$AE,12,0)</f>
        <v>VEGA ASMA,KATHERINE GIULIANA</v>
      </c>
      <c r="C1116" s="31" t="str">
        <f>VLOOKUP($A1116,'SAP- FACT'!$A:$AE,2,0)</f>
        <v>B010-00019612</v>
      </c>
      <c r="D1116" s="31" t="str">
        <f>VLOOKUP($A1116,'SAP- FACT'!$A:$AE,2,0)</f>
        <v>B010-00019612</v>
      </c>
      <c r="E1116" s="32">
        <v>45566</v>
      </c>
      <c r="F1116" s="32">
        <f>VLOOKUP($A1116,'SAP- FACT'!$A:$AE,5,0)</f>
        <v>45492</v>
      </c>
      <c r="G1116" s="32">
        <f>VLOOKUP($A1116,'SAP- FACT'!$A:$AE,19,0)</f>
        <v>45492</v>
      </c>
      <c r="H1116" s="31" t="s">
        <v>8512</v>
      </c>
      <c r="I1116" s="31" t="str">
        <f>VLOOKUP($A1116,'SAP- FACT'!$A:$AE,3,0)</f>
        <v>Boleta</v>
      </c>
      <c r="J1116" s="31" t="str">
        <f>IF(VLOOKUP($A1116,'SAP- FACT'!$A:$AE,15,0)=0,"PEN","USD")</f>
        <v>PEN</v>
      </c>
      <c r="K1116" s="31" t="s">
        <v>8499</v>
      </c>
      <c r="L1116" s="31">
        <v>1</v>
      </c>
      <c r="M1116" s="33">
        <f>IF(J1116="PEN",VLOOKUP($A1116,'SAP- FACT'!$A:$AE,14,0),VLOOKUP($A1116,'SAP- FACT'!$A:$AE,15,0))</f>
        <v>170.85</v>
      </c>
      <c r="N1116" s="31" t="str">
        <f>IF(VLOOKUP($A1116,'SAP- FACT'!$A:$AE,15,0)=0,"PEN","USD")</f>
        <v>PEN</v>
      </c>
      <c r="O1116" s="31" t="str">
        <f>VLOOKUP($A1116,'SAP- FACT'!$A:$AE,4,0)</f>
        <v>Ripley - CONTADO / CASH - PE 3607 RIPLEY n.º 6740747601-A Basado en Entregas</v>
      </c>
    </row>
    <row r="1117" spans="1:15" x14ac:dyDescent="0.2">
      <c r="A1117" s="31">
        <f t="shared" si="17"/>
        <v>1116</v>
      </c>
      <c r="B1117" s="31" t="str">
        <f>VLOOKUP($A1117,'SAP- FACT'!$A:$AE,12,0)</f>
        <v>UCEDA X,NILTON X</v>
      </c>
      <c r="C1117" s="31" t="str">
        <f>VLOOKUP($A1117,'SAP- FACT'!$A:$AE,2,0)</f>
        <v>B010-00017890</v>
      </c>
      <c r="D1117" s="31" t="str">
        <f>VLOOKUP($A1117,'SAP- FACT'!$A:$AE,2,0)</f>
        <v>B010-00017890</v>
      </c>
      <c r="E1117" s="32">
        <v>45566</v>
      </c>
      <c r="F1117" s="32">
        <f>VLOOKUP($A1117,'SAP- FACT'!$A:$AE,5,0)</f>
        <v>45330</v>
      </c>
      <c r="G1117" s="32">
        <f>VLOOKUP($A1117,'SAP- FACT'!$A:$AE,19,0)</f>
        <v>45330</v>
      </c>
      <c r="H1117" s="31" t="s">
        <v>8512</v>
      </c>
      <c r="I1117" s="31" t="str">
        <f>VLOOKUP($A1117,'SAP- FACT'!$A:$AE,3,0)</f>
        <v>Boleta</v>
      </c>
      <c r="J1117" s="31" t="str">
        <f>IF(VLOOKUP($A1117,'SAP- FACT'!$A:$AE,15,0)=0,"PEN","USD")</f>
        <v>PEN</v>
      </c>
      <c r="K1117" s="31" t="s">
        <v>8499</v>
      </c>
      <c r="L1117" s="31">
        <v>1</v>
      </c>
      <c r="M1117" s="33">
        <f>IF(J1117="PEN",VLOOKUP($A1117,'SAP- FACT'!$A:$AE,14,0),VLOOKUP($A1117,'SAP- FACT'!$A:$AE,15,0))</f>
        <v>171.6</v>
      </c>
      <c r="N1117" s="31" t="str">
        <f>IF(VLOOKUP($A1117,'SAP- FACT'!$A:$AE,15,0)=0,"PEN","USD")</f>
        <v>PEN</v>
      </c>
      <c r="O1117" s="31" t="str">
        <f>VLOOKUP($A1117,'SAP- FACT'!$A:$AE,4,0)</f>
        <v>Falabella - CONTADO / CASH - PE 0627 FALABELLA Basado en Entregas 09-0010-00058</v>
      </c>
    </row>
    <row r="1118" spans="1:15" x14ac:dyDescent="0.2">
      <c r="A1118" s="31">
        <f t="shared" si="17"/>
        <v>1117</v>
      </c>
      <c r="B1118" s="31" t="str">
        <f>VLOOKUP($A1118,'SAP- FACT'!$A:$AE,12,0)</f>
        <v>FLORES DOMINGUEZ RITA MARISOL</v>
      </c>
      <c r="C1118" s="31" t="str">
        <f>VLOOKUP($A1118,'SAP- FACT'!$A:$AE,2,0)</f>
        <v>B010-00020482</v>
      </c>
      <c r="D1118" s="31" t="str">
        <f>VLOOKUP($A1118,'SAP- FACT'!$A:$AE,2,0)</f>
        <v>B010-00020482</v>
      </c>
      <c r="E1118" s="32">
        <v>45566</v>
      </c>
      <c r="F1118" s="32">
        <f>VLOOKUP($A1118,'SAP- FACT'!$A:$AE,5,0)</f>
        <v>45558</v>
      </c>
      <c r="G1118" s="32">
        <f>VLOOKUP($A1118,'SAP- FACT'!$A:$AE,19,0)</f>
        <v>45558</v>
      </c>
      <c r="H1118" s="31" t="s">
        <v>8512</v>
      </c>
      <c r="I1118" s="31" t="str">
        <f>VLOOKUP($A1118,'SAP- FACT'!$A:$AE,3,0)</f>
        <v>Boleta</v>
      </c>
      <c r="J1118" s="31" t="str">
        <f>IF(VLOOKUP($A1118,'SAP- FACT'!$A:$AE,15,0)=0,"PEN","USD")</f>
        <v>PEN</v>
      </c>
      <c r="K1118" s="31" t="s">
        <v>8499</v>
      </c>
      <c r="L1118" s="31">
        <v>1</v>
      </c>
      <c r="M1118" s="33">
        <f>IF(J1118="PEN",VLOOKUP($A1118,'SAP- FACT'!$A:$AE,14,0),VLOOKUP($A1118,'SAP- FACT'!$A:$AE,15,0))</f>
        <v>171.9</v>
      </c>
      <c r="N1118" s="31" t="str">
        <f>IF(VLOOKUP($A1118,'SAP- FACT'!$A:$AE,15,0)=0,"PEN","USD")</f>
        <v>PEN</v>
      </c>
      <c r="O1118" s="31" t="str">
        <f>VLOOKUP($A1118,'SAP- FACT'!$A:$AE,4,0)</f>
        <v>Falabella - CONTADO / CASH - PE 4971 FALABELLA No 2580506343 Basado en Entregas</v>
      </c>
    </row>
    <row r="1119" spans="1:15" x14ac:dyDescent="0.2">
      <c r="A1119" s="31">
        <f t="shared" si="17"/>
        <v>1118</v>
      </c>
      <c r="B1119" s="31" t="str">
        <f>VLOOKUP($A1119,'SAP- FACT'!$A:$AE,12,0)</f>
        <v>HUAPAYA MUÑOZ DAVID</v>
      </c>
      <c r="C1119" s="31" t="str">
        <f>VLOOKUP($A1119,'SAP- FACT'!$A:$AE,2,0)</f>
        <v>B010-00019491</v>
      </c>
      <c r="D1119" s="31" t="str">
        <f>VLOOKUP($A1119,'SAP- FACT'!$A:$AE,2,0)</f>
        <v>B010-00019491</v>
      </c>
      <c r="E1119" s="32">
        <v>45566</v>
      </c>
      <c r="F1119" s="32">
        <f>VLOOKUP($A1119,'SAP- FACT'!$A:$AE,5,0)</f>
        <v>45484</v>
      </c>
      <c r="G1119" s="32">
        <f>VLOOKUP($A1119,'SAP- FACT'!$A:$AE,19,0)</f>
        <v>45484</v>
      </c>
      <c r="H1119" s="31" t="s">
        <v>8512</v>
      </c>
      <c r="I1119" s="31" t="str">
        <f>VLOOKUP($A1119,'SAP- FACT'!$A:$AE,3,0)</f>
        <v>Boleta</v>
      </c>
      <c r="J1119" s="31" t="str">
        <f>IF(VLOOKUP($A1119,'SAP- FACT'!$A:$AE,15,0)=0,"PEN","USD")</f>
        <v>PEN</v>
      </c>
      <c r="K1119" s="31" t="s">
        <v>8499</v>
      </c>
      <c r="L1119" s="31">
        <v>1</v>
      </c>
      <c r="M1119" s="33">
        <f>IF(J1119="PEN",VLOOKUP($A1119,'SAP- FACT'!$A:$AE,14,0),VLOOKUP($A1119,'SAP- FACT'!$A:$AE,15,0))</f>
        <v>172.26</v>
      </c>
      <c r="N1119" s="31" t="str">
        <f>IF(VLOOKUP($A1119,'SAP- FACT'!$A:$AE,15,0)=0,"PEN","USD")</f>
        <v>PEN</v>
      </c>
      <c r="O1119" s="31" t="str">
        <f>VLOOKUP($A1119,'SAP- FACT'!$A:$AE,4,0)</f>
        <v>Ecom - CONTADO / CASH - PE 3387 TEL: 931666558 Basado en Pedidos de client</v>
      </c>
    </row>
    <row r="1120" spans="1:15" x14ac:dyDescent="0.2">
      <c r="A1120" s="31">
        <f t="shared" si="17"/>
        <v>1119</v>
      </c>
      <c r="B1120" s="31" t="str">
        <f>VLOOKUP($A1120,'SAP- FACT'!$A:$AE,12,0)</f>
        <v>REYES CHAVEZ,ABEL GERARDO</v>
      </c>
      <c r="C1120" s="31" t="str">
        <f>VLOOKUP($A1120,'SAP- FACT'!$A:$AE,2,0)</f>
        <v>B010-00019894</v>
      </c>
      <c r="D1120" s="31" t="str">
        <f>VLOOKUP($A1120,'SAP- FACT'!$A:$AE,2,0)</f>
        <v>B010-00019894</v>
      </c>
      <c r="E1120" s="32">
        <v>45566</v>
      </c>
      <c r="F1120" s="32">
        <f>VLOOKUP($A1120,'SAP- FACT'!$A:$AE,5,0)</f>
        <v>45511</v>
      </c>
      <c r="G1120" s="32">
        <f>VLOOKUP($A1120,'SAP- FACT'!$A:$AE,19,0)</f>
        <v>45511</v>
      </c>
      <c r="H1120" s="31" t="s">
        <v>8512</v>
      </c>
      <c r="I1120" s="31" t="str">
        <f>VLOOKUP($A1120,'SAP- FACT'!$A:$AE,3,0)</f>
        <v>Boleta</v>
      </c>
      <c r="J1120" s="31" t="str">
        <f>IF(VLOOKUP($A1120,'SAP- FACT'!$A:$AE,15,0)=0,"PEN","USD")</f>
        <v>PEN</v>
      </c>
      <c r="K1120" s="31" t="s">
        <v>8499</v>
      </c>
      <c r="L1120" s="31">
        <v>1</v>
      </c>
      <c r="M1120" s="33">
        <f>IF(J1120="PEN",VLOOKUP($A1120,'SAP- FACT'!$A:$AE,14,0),VLOOKUP($A1120,'SAP- FACT'!$A:$AE,15,0))</f>
        <v>172.45</v>
      </c>
      <c r="N1120" s="31" t="str">
        <f>IF(VLOOKUP($A1120,'SAP- FACT'!$A:$AE,15,0)=0,"PEN","USD")</f>
        <v>PEN</v>
      </c>
      <c r="O1120" s="31" t="str">
        <f>VLOOKUP($A1120,'SAP- FACT'!$A:$AE,4,0)</f>
        <v>Ecom - CONTADO / CASH - PE 3950 TEL: 933078476 ENVÍO Basado en Entregas 09</v>
      </c>
    </row>
    <row r="1121" spans="1:15" x14ac:dyDescent="0.2">
      <c r="A1121" s="31">
        <f t="shared" si="17"/>
        <v>1120</v>
      </c>
      <c r="B1121" s="31" t="str">
        <f>VLOOKUP($A1121,'SAP- FACT'!$A:$AE,12,0)</f>
        <v>Carlos Delgado Salazar</v>
      </c>
      <c r="C1121" s="31" t="str">
        <f>VLOOKUP($A1121,'SAP- FACT'!$A:$AE,2,0)</f>
        <v>B010-00019401</v>
      </c>
      <c r="D1121" s="31" t="str">
        <f>VLOOKUP($A1121,'SAP- FACT'!$A:$AE,2,0)</f>
        <v>B010-00019401</v>
      </c>
      <c r="E1121" s="32">
        <v>45566</v>
      </c>
      <c r="F1121" s="32">
        <f>VLOOKUP($A1121,'SAP- FACT'!$A:$AE,5,0)</f>
        <v>45474</v>
      </c>
      <c r="G1121" s="32">
        <f>VLOOKUP($A1121,'SAP- FACT'!$A:$AE,19,0)</f>
        <v>45474</v>
      </c>
      <c r="H1121" s="31" t="s">
        <v>8512</v>
      </c>
      <c r="I1121" s="31" t="str">
        <f>VLOOKUP($A1121,'SAP- FACT'!$A:$AE,3,0)</f>
        <v>Boleta</v>
      </c>
      <c r="J1121" s="31" t="str">
        <f>IF(VLOOKUP($A1121,'SAP- FACT'!$A:$AE,15,0)=0,"PEN","USD")</f>
        <v>PEN</v>
      </c>
      <c r="K1121" s="31" t="s">
        <v>8499</v>
      </c>
      <c r="L1121" s="31">
        <v>1</v>
      </c>
      <c r="M1121" s="33">
        <f>IF(J1121="PEN",VLOOKUP($A1121,'SAP- FACT'!$A:$AE,14,0),VLOOKUP($A1121,'SAP- FACT'!$A:$AE,15,0))</f>
        <v>172.66</v>
      </c>
      <c r="N1121" s="31" t="str">
        <f>IF(VLOOKUP($A1121,'SAP- FACT'!$A:$AE,15,0)=0,"PEN","USD")</f>
        <v>PEN</v>
      </c>
      <c r="O1121" s="31" t="str">
        <f>VLOOKUP($A1121,'SAP- FACT'!$A:$AE,4,0)</f>
        <v>Ripley - CONTADO / CASH - PE 3225 RIPLEY n.º 6687736201-A Basado en Entregas</v>
      </c>
    </row>
    <row r="1122" spans="1:15" x14ac:dyDescent="0.2">
      <c r="A1122" s="31">
        <f t="shared" si="17"/>
        <v>1121</v>
      </c>
      <c r="B1122" s="31" t="str">
        <f>VLOOKUP($A1122,'SAP- FACT'!$A:$AE,12,0)</f>
        <v>HIDALGO TARAZONA MARIA GRACIA</v>
      </c>
      <c r="C1122" s="31" t="str">
        <f>VLOOKUP($A1122,'SAP- FACT'!$A:$AE,2,0)</f>
        <v>B010-00018794</v>
      </c>
      <c r="D1122" s="31" t="str">
        <f>VLOOKUP($A1122,'SAP- FACT'!$A:$AE,2,0)</f>
        <v>B010-00018794</v>
      </c>
      <c r="E1122" s="32">
        <v>45566</v>
      </c>
      <c r="F1122" s="32">
        <f>VLOOKUP($A1122,'SAP- FACT'!$A:$AE,5,0)</f>
        <v>45421</v>
      </c>
      <c r="G1122" s="32">
        <f>VLOOKUP($A1122,'SAP- FACT'!$A:$AE,19,0)</f>
        <v>45421</v>
      </c>
      <c r="H1122" s="31" t="s">
        <v>8512</v>
      </c>
      <c r="I1122" s="31" t="str">
        <f>VLOOKUP($A1122,'SAP- FACT'!$A:$AE,3,0)</f>
        <v>Boleta</v>
      </c>
      <c r="J1122" s="31" t="str">
        <f>IF(VLOOKUP($A1122,'SAP- FACT'!$A:$AE,15,0)=0,"PEN","USD")</f>
        <v>PEN</v>
      </c>
      <c r="K1122" s="31" t="s">
        <v>8499</v>
      </c>
      <c r="L1122" s="31">
        <v>1</v>
      </c>
      <c r="M1122" s="33">
        <f>IF(J1122="PEN",VLOOKUP($A1122,'SAP- FACT'!$A:$AE,14,0),VLOOKUP($A1122,'SAP- FACT'!$A:$AE,15,0))</f>
        <v>172.85</v>
      </c>
      <c r="N1122" s="31" t="str">
        <f>IF(VLOOKUP($A1122,'SAP- FACT'!$A:$AE,15,0)=0,"PEN","USD")</f>
        <v>PEN</v>
      </c>
      <c r="O1122" s="31" t="str">
        <f>VLOOKUP($A1122,'SAP- FACT'!$A:$AE,4,0)</f>
        <v>Ripley - CONTADO / CASH - PE 2205 RIPLEY Basado en Entregas 09-0007-00000247</v>
      </c>
    </row>
    <row r="1123" spans="1:15" x14ac:dyDescent="0.2">
      <c r="A1123" s="31">
        <f t="shared" si="17"/>
        <v>1122</v>
      </c>
      <c r="B1123" s="31" t="str">
        <f>VLOOKUP($A1123,'SAP- FACT'!$A:$AE,12,0)</f>
        <v>CARRION BARBOZA,KATHERINE X</v>
      </c>
      <c r="C1123" s="31" t="str">
        <f>VLOOKUP($A1123,'SAP- FACT'!$A:$AE,2,0)</f>
        <v>B010-00017636</v>
      </c>
      <c r="D1123" s="31" t="str">
        <f>VLOOKUP($A1123,'SAP- FACT'!$A:$AE,2,0)</f>
        <v>B010-00017636</v>
      </c>
      <c r="E1123" s="32">
        <v>45566</v>
      </c>
      <c r="F1123" s="32">
        <f>VLOOKUP($A1123,'SAP- FACT'!$A:$AE,5,0)</f>
        <v>45306</v>
      </c>
      <c r="G1123" s="32">
        <f>VLOOKUP($A1123,'SAP- FACT'!$A:$AE,19,0)</f>
        <v>45306</v>
      </c>
      <c r="H1123" s="31" t="s">
        <v>8512</v>
      </c>
      <c r="I1123" s="31" t="str">
        <f>VLOOKUP($A1123,'SAP- FACT'!$A:$AE,3,0)</f>
        <v>Boleta</v>
      </c>
      <c r="J1123" s="31" t="str">
        <f>IF(VLOOKUP($A1123,'SAP- FACT'!$A:$AE,15,0)=0,"PEN","USD")</f>
        <v>PEN</v>
      </c>
      <c r="K1123" s="31" t="s">
        <v>8499</v>
      </c>
      <c r="L1123" s="31">
        <v>1</v>
      </c>
      <c r="M1123" s="33">
        <f>IF(J1123="PEN",VLOOKUP($A1123,'SAP- FACT'!$A:$AE,14,0),VLOOKUP($A1123,'SAP- FACT'!$A:$AE,15,0))</f>
        <v>173</v>
      </c>
      <c r="N1123" s="31" t="str">
        <f>IF(VLOOKUP($A1123,'SAP- FACT'!$A:$AE,15,0)=0,"PEN","USD")</f>
        <v>PEN</v>
      </c>
      <c r="O1123" s="31" t="str">
        <f>VLOOKUP($A1123,'SAP- FACT'!$A:$AE,4,0)</f>
        <v>Falabella - CONTADO / CASH - PE 0148 FALABELLA Basado en Entregas 09-0010-00058</v>
      </c>
    </row>
    <row r="1124" spans="1:15" x14ac:dyDescent="0.2">
      <c r="A1124" s="31">
        <f t="shared" si="17"/>
        <v>1123</v>
      </c>
      <c r="B1124" s="31" t="str">
        <f>VLOOKUP($A1124,'SAP- FACT'!$A:$AE,12,0)</f>
        <v>FLORES SANCHEZ SAMUEL</v>
      </c>
      <c r="C1124" s="31" t="str">
        <f>VLOOKUP($A1124,'SAP- FACT'!$A:$AE,2,0)</f>
        <v>B010-00019606</v>
      </c>
      <c r="D1124" s="31" t="str">
        <f>VLOOKUP($A1124,'SAP- FACT'!$A:$AE,2,0)</f>
        <v>B010-00019606</v>
      </c>
      <c r="E1124" s="32">
        <v>45566</v>
      </c>
      <c r="F1124" s="32">
        <f>VLOOKUP($A1124,'SAP- FACT'!$A:$AE,5,0)</f>
        <v>45492</v>
      </c>
      <c r="G1124" s="32">
        <f>VLOOKUP($A1124,'SAP- FACT'!$A:$AE,19,0)</f>
        <v>45492</v>
      </c>
      <c r="H1124" s="31" t="s">
        <v>8512</v>
      </c>
      <c r="I1124" s="31" t="str">
        <f>VLOOKUP($A1124,'SAP- FACT'!$A:$AE,3,0)</f>
        <v>Boleta</v>
      </c>
      <c r="J1124" s="31" t="str">
        <f>IF(VLOOKUP($A1124,'SAP- FACT'!$A:$AE,15,0)=0,"PEN","USD")</f>
        <v>PEN</v>
      </c>
      <c r="K1124" s="31" t="s">
        <v>8499</v>
      </c>
      <c r="L1124" s="31">
        <v>1</v>
      </c>
      <c r="M1124" s="33">
        <f>IF(J1124="PEN",VLOOKUP($A1124,'SAP- FACT'!$A:$AE,14,0),VLOOKUP($A1124,'SAP- FACT'!$A:$AE,15,0))</f>
        <v>173.17</v>
      </c>
      <c r="N1124" s="31" t="str">
        <f>IF(VLOOKUP($A1124,'SAP- FACT'!$A:$AE,15,0)=0,"PEN","USD")</f>
        <v>PEN</v>
      </c>
      <c r="O1124" s="31" t="str">
        <f>VLOOKUP($A1124,'SAP- FACT'!$A:$AE,4,0)</f>
        <v>Ecom - CONTADO / CASH - PE 3598 TEL: 975613383 RECOJO Basado en Pedidos de</v>
      </c>
    </row>
    <row r="1125" spans="1:15" x14ac:dyDescent="0.2">
      <c r="A1125" s="31">
        <f t="shared" si="17"/>
        <v>1124</v>
      </c>
      <c r="B1125" s="31" t="str">
        <f>VLOOKUP($A1125,'SAP- FACT'!$A:$AE,12,0)</f>
        <v>RODRIGUEZ RAMIREZ,BRUCE KARLOS</v>
      </c>
      <c r="C1125" s="31" t="str">
        <f>VLOOKUP($A1125,'SAP- FACT'!$A:$AE,2,0)</f>
        <v>B010-00017053</v>
      </c>
      <c r="D1125" s="31" t="str">
        <f>VLOOKUP($A1125,'SAP- FACT'!$A:$AE,2,0)</f>
        <v>B010-00017053</v>
      </c>
      <c r="E1125" s="32">
        <v>45566</v>
      </c>
      <c r="F1125" s="32">
        <f>VLOOKUP($A1125,'SAP- FACT'!$A:$AE,5,0)</f>
        <v>45278</v>
      </c>
      <c r="G1125" s="32">
        <f>VLOOKUP($A1125,'SAP- FACT'!$A:$AE,19,0)</f>
        <v>45278</v>
      </c>
      <c r="H1125" s="31" t="s">
        <v>8512</v>
      </c>
      <c r="I1125" s="31" t="str">
        <f>VLOOKUP($A1125,'SAP- FACT'!$A:$AE,3,0)</f>
        <v>Boleta</v>
      </c>
      <c r="J1125" s="31" t="str">
        <f>IF(VLOOKUP($A1125,'SAP- FACT'!$A:$AE,15,0)=0,"PEN","USD")</f>
        <v>PEN</v>
      </c>
      <c r="K1125" s="31" t="s">
        <v>8499</v>
      </c>
      <c r="L1125" s="31">
        <v>1</v>
      </c>
      <c r="M1125" s="33">
        <f>IF(J1125="PEN",VLOOKUP($A1125,'SAP- FACT'!$A:$AE,14,0),VLOOKUP($A1125,'SAP- FACT'!$A:$AE,15,0))</f>
        <v>173.5</v>
      </c>
      <c r="N1125" s="31" t="str">
        <f>IF(VLOOKUP($A1125,'SAP- FACT'!$A:$AE,15,0)=0,"PEN","USD")</f>
        <v>PEN</v>
      </c>
      <c r="O1125" s="31" t="str">
        <f>VLOOKUP($A1125,'SAP- FACT'!$A:$AE,4,0)</f>
        <v>Falabella - CONTADO / CASH - PE 5349 FALABELLA Basado en Entregas 09-0010-00057</v>
      </c>
    </row>
    <row r="1126" spans="1:15" x14ac:dyDescent="0.2">
      <c r="A1126" s="31">
        <f t="shared" si="17"/>
        <v>1125</v>
      </c>
      <c r="B1126" s="31" t="str">
        <f>VLOOKUP($A1126,'SAP- FACT'!$A:$AE,12,0)</f>
        <v>CENTRO DE APOYO A LA INDUSTRIA FARMACEUTICA S.A.C</v>
      </c>
      <c r="C1126" s="31" t="str">
        <f>VLOOKUP($A1126,'SAP- FACT'!$A:$AE,2,0)</f>
        <v>F010-00022747</v>
      </c>
      <c r="D1126" s="31" t="str">
        <f>VLOOKUP($A1126,'SAP- FACT'!$A:$AE,2,0)</f>
        <v>F010-00022747</v>
      </c>
      <c r="E1126" s="32">
        <v>45566</v>
      </c>
      <c r="F1126" s="32">
        <f>VLOOKUP($A1126,'SAP- FACT'!$A:$AE,5,0)</f>
        <v>45197</v>
      </c>
      <c r="G1126" s="32">
        <f>VLOOKUP($A1126,'SAP- FACT'!$A:$AE,19,0)</f>
        <v>45227</v>
      </c>
      <c r="H1126" s="31" t="s">
        <v>8512</v>
      </c>
      <c r="I1126" s="31" t="str">
        <f>VLOOKUP($A1126,'SAP- FACT'!$A:$AE,3,0)</f>
        <v>Factura</v>
      </c>
      <c r="J1126" s="31" t="str">
        <f>IF(VLOOKUP($A1126,'SAP- FACT'!$A:$AE,15,0)=0,"PEN","USD")</f>
        <v>PEN</v>
      </c>
      <c r="K1126" s="31" t="s">
        <v>8499</v>
      </c>
      <c r="L1126" s="31">
        <v>1</v>
      </c>
      <c r="M1126" s="33">
        <f>IF(J1126="PEN",VLOOKUP($A1126,'SAP- FACT'!$A:$AE,14,0),VLOOKUP($A1126,'SAP- FACT'!$A:$AE,15,0))</f>
        <v>173.53</v>
      </c>
      <c r="N1126" s="31" t="str">
        <f>IF(VLOOKUP($A1126,'SAP- FACT'!$A:$AE,15,0)=0,"PEN","USD")</f>
        <v>PEN</v>
      </c>
      <c r="O1126" s="31" t="str">
        <f>VLOOKUP($A1126,'SAP- FACT'!$A:$AE,4,0)</f>
        <v>Nacional - CREDITO 30 DIAS / CREDIT 30 DAYS - Facturas clientes - C20517583155</v>
      </c>
    </row>
    <row r="1127" spans="1:15" x14ac:dyDescent="0.2">
      <c r="A1127" s="31">
        <f t="shared" si="17"/>
        <v>1126</v>
      </c>
      <c r="B1127" s="31" t="str">
        <f>VLOOKUP($A1127,'SAP- FACT'!$A:$AE,12,0)</f>
        <v>HUAMANCAJA CARDENAS,URSULA</v>
      </c>
      <c r="C1127" s="31" t="str">
        <f>VLOOKUP($A1127,'SAP- FACT'!$A:$AE,2,0)</f>
        <v>B010-00020216</v>
      </c>
      <c r="D1127" s="31" t="str">
        <f>VLOOKUP($A1127,'SAP- FACT'!$A:$AE,2,0)</f>
        <v>B010-00020216</v>
      </c>
      <c r="E1127" s="32">
        <v>45566</v>
      </c>
      <c r="F1127" s="32">
        <f>VLOOKUP($A1127,'SAP- FACT'!$A:$AE,5,0)</f>
        <v>45532</v>
      </c>
      <c r="G1127" s="32">
        <f>VLOOKUP($A1127,'SAP- FACT'!$A:$AE,19,0)</f>
        <v>45562</v>
      </c>
      <c r="H1127" s="31" t="s">
        <v>8512</v>
      </c>
      <c r="I1127" s="31" t="str">
        <f>VLOOKUP($A1127,'SAP- FACT'!$A:$AE,3,0)</f>
        <v>Boleta</v>
      </c>
      <c r="J1127" s="31" t="str">
        <f>IF(VLOOKUP($A1127,'SAP- FACT'!$A:$AE,15,0)=0,"PEN","USD")</f>
        <v>PEN</v>
      </c>
      <c r="K1127" s="31" t="s">
        <v>8499</v>
      </c>
      <c r="L1127" s="31">
        <v>1</v>
      </c>
      <c r="M1127" s="33">
        <f>IF(J1127="PEN",VLOOKUP($A1127,'SAP- FACT'!$A:$AE,14,0),VLOOKUP($A1127,'SAP- FACT'!$A:$AE,15,0))</f>
        <v>174.25</v>
      </c>
      <c r="N1127" s="31" t="str">
        <f>IF(VLOOKUP($A1127,'SAP- FACT'!$A:$AE,15,0)=0,"PEN","USD")</f>
        <v>PEN</v>
      </c>
      <c r="O1127" s="31" t="str">
        <f>VLOOKUP($A1127,'SAP- FACT'!$A:$AE,4,0)</f>
        <v>Nacional - CREDITO 30 DIAS / CREDIT 30 DAYS - Ofertas de ventas - ERCAGV000691.  PEDIDO 4495 Bas</v>
      </c>
    </row>
    <row r="1128" spans="1:15" x14ac:dyDescent="0.2">
      <c r="A1128" s="31">
        <f t="shared" si="17"/>
        <v>1127</v>
      </c>
      <c r="B1128" s="31" t="str">
        <f>VLOOKUP($A1128,'SAP- FACT'!$A:$AE,12,0)</f>
        <v>HUAMANCAJA CARDENAS,URSULA</v>
      </c>
      <c r="C1128" s="31" t="str">
        <f>VLOOKUP($A1128,'SAP- FACT'!$A:$AE,2,0)</f>
        <v>B010-00020558</v>
      </c>
      <c r="D1128" s="31" t="str">
        <f>VLOOKUP($A1128,'SAP- FACT'!$A:$AE,2,0)</f>
        <v>B010-00020558</v>
      </c>
      <c r="E1128" s="32">
        <v>45566</v>
      </c>
      <c r="F1128" s="32">
        <f>VLOOKUP($A1128,'SAP- FACT'!$A:$AE,5,0)</f>
        <v>45565</v>
      </c>
      <c r="G1128" s="32">
        <f>VLOOKUP($A1128,'SAP- FACT'!$A:$AE,19,0)</f>
        <v>45595</v>
      </c>
      <c r="H1128" s="31" t="s">
        <v>8512</v>
      </c>
      <c r="I1128" s="31" t="str">
        <f>VLOOKUP($A1128,'SAP- FACT'!$A:$AE,3,0)</f>
        <v>Boleta</v>
      </c>
      <c r="J1128" s="31" t="str">
        <f>IF(VLOOKUP($A1128,'SAP- FACT'!$A:$AE,15,0)=0,"PEN","USD")</f>
        <v>PEN</v>
      </c>
      <c r="K1128" s="31" t="s">
        <v>8499</v>
      </c>
      <c r="L1128" s="31">
        <v>1</v>
      </c>
      <c r="M1128" s="33">
        <f>IF(J1128="PEN",VLOOKUP($A1128,'SAP- FACT'!$A:$AE,14,0),VLOOKUP($A1128,'SAP- FACT'!$A:$AE,15,0))</f>
        <v>174.25</v>
      </c>
      <c r="N1128" s="31" t="str">
        <f>IF(VLOOKUP($A1128,'SAP- FACT'!$A:$AE,15,0)=0,"PEN","USD")</f>
        <v>PEN</v>
      </c>
      <c r="O1128" s="31" t="str">
        <f>VLOOKUP($A1128,'SAP- FACT'!$A:$AE,4,0)</f>
        <v>Nacional - CREDITO 30 DIAS / CREDIT 30 DAYS - Ofertas de ventas - ERCAGV000691 PE:  5167 Basado</v>
      </c>
    </row>
    <row r="1129" spans="1:15" x14ac:dyDescent="0.2">
      <c r="A1129" s="31">
        <f t="shared" si="17"/>
        <v>1128</v>
      </c>
      <c r="B1129" s="31" t="str">
        <f>VLOOKUP($A1129,'SAP- FACT'!$A:$AE,12,0)</f>
        <v>HUAMANCAJA CARDENAS,URSULA</v>
      </c>
      <c r="C1129" s="31" t="str">
        <f>VLOOKUP($A1129,'SAP- FACT'!$A:$AE,2,0)</f>
        <v>B010-00019650</v>
      </c>
      <c r="D1129" s="31" t="str">
        <f>VLOOKUP($A1129,'SAP- FACT'!$A:$AE,2,0)</f>
        <v>B010-00019650</v>
      </c>
      <c r="E1129" s="32">
        <v>45566</v>
      </c>
      <c r="F1129" s="32">
        <f>VLOOKUP($A1129,'SAP- FACT'!$A:$AE,5,0)</f>
        <v>45497</v>
      </c>
      <c r="G1129" s="32">
        <f>VLOOKUP($A1129,'SAP- FACT'!$A:$AE,19,0)</f>
        <v>45527</v>
      </c>
      <c r="H1129" s="31" t="s">
        <v>8512</v>
      </c>
      <c r="I1129" s="31" t="str">
        <f>VLOOKUP($A1129,'SAP- FACT'!$A:$AE,3,0)</f>
        <v>Boleta</v>
      </c>
      <c r="J1129" s="31" t="str">
        <f>IF(VLOOKUP($A1129,'SAP- FACT'!$A:$AE,15,0)=0,"PEN","USD")</f>
        <v>PEN</v>
      </c>
      <c r="K1129" s="31" t="s">
        <v>8499</v>
      </c>
      <c r="L1129" s="31">
        <v>1</v>
      </c>
      <c r="M1129" s="33">
        <f>IF(J1129="PEN",VLOOKUP($A1129,'SAP- FACT'!$A:$AE,14,0),VLOOKUP($A1129,'SAP- FACT'!$A:$AE,15,0))</f>
        <v>174.25</v>
      </c>
      <c r="N1129" s="31" t="str">
        <f>IF(VLOOKUP($A1129,'SAP- FACT'!$A:$AE,15,0)=0,"PEN","USD")</f>
        <v>PEN</v>
      </c>
      <c r="O1129" s="31" t="str">
        <f>VLOOKUP($A1129,'SAP- FACT'!$A:$AE,4,0)</f>
        <v>Nacional - CREDITO 30 DIAS / CREDIT 30 DAYS - PE 3680 Basado en Entregas 09-T010-00000364.</v>
      </c>
    </row>
    <row r="1130" spans="1:15" x14ac:dyDescent="0.2">
      <c r="A1130" s="31">
        <f t="shared" si="17"/>
        <v>1129</v>
      </c>
      <c r="B1130" s="31" t="str">
        <f>VLOOKUP($A1130,'SAP- FACT'!$A:$AE,12,0)</f>
        <v>CALDERON OJEDA,RICARDO MARTÍN</v>
      </c>
      <c r="C1130" s="31" t="str">
        <f>VLOOKUP($A1130,'SAP- FACT'!$A:$AE,2,0)</f>
        <v>B010-00019996</v>
      </c>
      <c r="D1130" s="31" t="str">
        <f>VLOOKUP($A1130,'SAP- FACT'!$A:$AE,2,0)</f>
        <v>B010-00019996</v>
      </c>
      <c r="E1130" s="32">
        <v>45566</v>
      </c>
      <c r="F1130" s="32">
        <f>VLOOKUP($A1130,'SAP- FACT'!$A:$AE,5,0)</f>
        <v>45518</v>
      </c>
      <c r="G1130" s="32">
        <f>VLOOKUP($A1130,'SAP- FACT'!$A:$AE,19,0)</f>
        <v>45548</v>
      </c>
      <c r="H1130" s="31" t="s">
        <v>8512</v>
      </c>
      <c r="I1130" s="31" t="str">
        <f>VLOOKUP($A1130,'SAP- FACT'!$A:$AE,3,0)</f>
        <v>Boleta</v>
      </c>
      <c r="J1130" s="31" t="str">
        <f>IF(VLOOKUP($A1130,'SAP- FACT'!$A:$AE,15,0)=0,"PEN","USD")</f>
        <v>PEN</v>
      </c>
      <c r="K1130" s="31" t="s">
        <v>8499</v>
      </c>
      <c r="L1130" s="31">
        <v>1</v>
      </c>
      <c r="M1130" s="33">
        <f>IF(J1130="PEN",VLOOKUP($A1130,'SAP- FACT'!$A:$AE,14,0),VLOOKUP($A1130,'SAP- FACT'!$A:$AE,15,0))</f>
        <v>174.46</v>
      </c>
      <c r="N1130" s="31" t="str">
        <f>IF(VLOOKUP($A1130,'SAP- FACT'!$A:$AE,15,0)=0,"PEN","USD")</f>
        <v>PEN</v>
      </c>
      <c r="O1130" s="31" t="str">
        <f>VLOOKUP($A1130,'SAP- FACT'!$A:$AE,4,0)</f>
        <v>Nacional - CREDITO 30 DIAS / CREDIT 30 DAYS - PE 4134 Basado en Entregas 09-T012-00000144.</v>
      </c>
    </row>
    <row r="1131" spans="1:15" x14ac:dyDescent="0.2">
      <c r="A1131" s="31">
        <f t="shared" si="17"/>
        <v>1130</v>
      </c>
      <c r="B1131" s="31" t="str">
        <f>VLOOKUP($A1131,'SAP- FACT'!$A:$AE,12,0)</f>
        <v>BARRIENTOS SULCA ARTURO PABLO</v>
      </c>
      <c r="C1131" s="31" t="str">
        <f>VLOOKUP($A1131,'SAP- FACT'!$A:$AE,2,0)</f>
        <v>B010-00019600</v>
      </c>
      <c r="D1131" s="31" t="str">
        <f>VLOOKUP($A1131,'SAP- FACT'!$A:$AE,2,0)</f>
        <v>B010-00019600</v>
      </c>
      <c r="E1131" s="32">
        <v>45566</v>
      </c>
      <c r="F1131" s="32">
        <f>VLOOKUP($A1131,'SAP- FACT'!$A:$AE,5,0)</f>
        <v>45492</v>
      </c>
      <c r="G1131" s="32">
        <f>VLOOKUP($A1131,'SAP- FACT'!$A:$AE,19,0)</f>
        <v>45492</v>
      </c>
      <c r="H1131" s="31" t="s">
        <v>8512</v>
      </c>
      <c r="I1131" s="31" t="str">
        <f>VLOOKUP($A1131,'SAP- FACT'!$A:$AE,3,0)</f>
        <v>Boleta</v>
      </c>
      <c r="J1131" s="31" t="str">
        <f>IF(VLOOKUP($A1131,'SAP- FACT'!$A:$AE,15,0)=0,"PEN","USD")</f>
        <v>PEN</v>
      </c>
      <c r="K1131" s="31" t="s">
        <v>8499</v>
      </c>
      <c r="L1131" s="31">
        <v>1</v>
      </c>
      <c r="M1131" s="33">
        <f>IF(J1131="PEN",VLOOKUP($A1131,'SAP- FACT'!$A:$AE,14,0),VLOOKUP($A1131,'SAP- FACT'!$A:$AE,15,0))</f>
        <v>174.5</v>
      </c>
      <c r="N1131" s="31" t="str">
        <f>IF(VLOOKUP($A1131,'SAP- FACT'!$A:$AE,15,0)=0,"PEN","USD")</f>
        <v>PEN</v>
      </c>
      <c r="O1131" s="31" t="str">
        <f>VLOOKUP($A1131,'SAP- FACT'!$A:$AE,4,0)</f>
        <v>Falabella - CONTADO / CASH - PE 3579 FALABELLA No 2525091166 Basado en Entregas</v>
      </c>
    </row>
    <row r="1132" spans="1:15" x14ac:dyDescent="0.2">
      <c r="A1132" s="31">
        <f t="shared" si="17"/>
        <v>1131</v>
      </c>
      <c r="B1132" s="31" t="str">
        <f>VLOOKUP($A1132,'SAP- FACT'!$A:$AE,12,0)</f>
        <v>BOCCHIO ZERECEDA,SOFIA MARIA</v>
      </c>
      <c r="C1132" s="31" t="str">
        <f>VLOOKUP($A1132,'SAP- FACT'!$A:$AE,2,0)</f>
        <v>B010-00018405</v>
      </c>
      <c r="D1132" s="31" t="str">
        <f>VLOOKUP($A1132,'SAP- FACT'!$A:$AE,2,0)</f>
        <v>B010-00018405</v>
      </c>
      <c r="E1132" s="32">
        <v>45566</v>
      </c>
      <c r="F1132" s="32">
        <f>VLOOKUP($A1132,'SAP- FACT'!$A:$AE,5,0)</f>
        <v>45385</v>
      </c>
      <c r="G1132" s="32">
        <f>VLOOKUP($A1132,'SAP- FACT'!$A:$AE,19,0)</f>
        <v>45385</v>
      </c>
      <c r="H1132" s="31" t="s">
        <v>8512</v>
      </c>
      <c r="I1132" s="31" t="str">
        <f>VLOOKUP($A1132,'SAP- FACT'!$A:$AE,3,0)</f>
        <v>Boleta</v>
      </c>
      <c r="J1132" s="31" t="str">
        <f>IF(VLOOKUP($A1132,'SAP- FACT'!$A:$AE,15,0)=0,"PEN","USD")</f>
        <v>PEN</v>
      </c>
      <c r="K1132" s="31" t="s">
        <v>8499</v>
      </c>
      <c r="L1132" s="31">
        <v>1</v>
      </c>
      <c r="M1132" s="33">
        <f>IF(J1132="PEN",VLOOKUP($A1132,'SAP- FACT'!$A:$AE,14,0),VLOOKUP($A1132,'SAP- FACT'!$A:$AE,15,0))</f>
        <v>174.6</v>
      </c>
      <c r="N1132" s="31" t="str">
        <f>IF(VLOOKUP($A1132,'SAP- FACT'!$A:$AE,15,0)=0,"PEN","USD")</f>
        <v>PEN</v>
      </c>
      <c r="O1132" s="31" t="str">
        <f>VLOOKUP($A1132,'SAP- FACT'!$A:$AE,4,0)</f>
        <v>Falabella - CONTADO / CASH - PE 1529 FALABELLA Basado en Entregas 09-0010-00059</v>
      </c>
    </row>
    <row r="1133" spans="1:15" x14ac:dyDescent="0.2">
      <c r="A1133" s="31">
        <f t="shared" si="17"/>
        <v>1132</v>
      </c>
      <c r="B1133" s="31" t="str">
        <f>VLOOKUP($A1133,'SAP- FACT'!$A:$AE,12,0)</f>
        <v>ALVARADO MANRIQUE CARMEN DEL PILAR</v>
      </c>
      <c r="C1133" s="31" t="str">
        <f>VLOOKUP($A1133,'SAP- FACT'!$A:$AE,2,0)</f>
        <v>B010-00019230</v>
      </c>
      <c r="D1133" s="31" t="str">
        <f>VLOOKUP($A1133,'SAP- FACT'!$A:$AE,2,0)</f>
        <v>B010-00019230</v>
      </c>
      <c r="E1133" s="32">
        <v>45566</v>
      </c>
      <c r="F1133" s="32">
        <f>VLOOKUP($A1133,'SAP- FACT'!$A:$AE,5,0)</f>
        <v>45454</v>
      </c>
      <c r="G1133" s="32">
        <f>VLOOKUP($A1133,'SAP- FACT'!$A:$AE,19,0)</f>
        <v>45454</v>
      </c>
      <c r="H1133" s="31" t="s">
        <v>8512</v>
      </c>
      <c r="I1133" s="31" t="str">
        <f>VLOOKUP($A1133,'SAP- FACT'!$A:$AE,3,0)</f>
        <v>Boleta</v>
      </c>
      <c r="J1133" s="31" t="str">
        <f>IF(VLOOKUP($A1133,'SAP- FACT'!$A:$AE,15,0)=0,"PEN","USD")</f>
        <v>PEN</v>
      </c>
      <c r="K1133" s="31" t="s">
        <v>8499</v>
      </c>
      <c r="L1133" s="31">
        <v>1</v>
      </c>
      <c r="M1133" s="33">
        <f>IF(J1133="PEN",VLOOKUP($A1133,'SAP- FACT'!$A:$AE,14,0),VLOOKUP($A1133,'SAP- FACT'!$A:$AE,15,0))</f>
        <v>174.6</v>
      </c>
      <c r="N1133" s="31" t="str">
        <f>IF(VLOOKUP($A1133,'SAP- FACT'!$A:$AE,15,0)=0,"PEN","USD")</f>
        <v>PEN</v>
      </c>
      <c r="O1133" s="31" t="str">
        <f>VLOOKUP($A1133,'SAP- FACT'!$A:$AE,4,0)</f>
        <v>Falabella - CONTADO / CASH - PE 2851 FALABELLA Basado en Entregas 09-0007-00000</v>
      </c>
    </row>
    <row r="1134" spans="1:15" x14ac:dyDescent="0.2">
      <c r="A1134" s="31">
        <f t="shared" si="17"/>
        <v>1133</v>
      </c>
      <c r="B1134" s="31" t="str">
        <f>VLOOKUP($A1134,'SAP- FACT'!$A:$AE,12,0)</f>
        <v>MOGOLLON CORNEJO,PITTER</v>
      </c>
      <c r="C1134" s="31" t="str">
        <f>VLOOKUP($A1134,'SAP- FACT'!$A:$AE,2,0)</f>
        <v>B010-00019075</v>
      </c>
      <c r="D1134" s="31" t="str">
        <f>VLOOKUP($A1134,'SAP- FACT'!$A:$AE,2,0)</f>
        <v>B010-00019075</v>
      </c>
      <c r="E1134" s="32">
        <v>45566</v>
      </c>
      <c r="F1134" s="32">
        <f>VLOOKUP($A1134,'SAP- FACT'!$A:$AE,5,0)</f>
        <v>45443</v>
      </c>
      <c r="G1134" s="32">
        <f>VLOOKUP($A1134,'SAP- FACT'!$A:$AE,19,0)</f>
        <v>45443</v>
      </c>
      <c r="H1134" s="31" t="s">
        <v>8512</v>
      </c>
      <c r="I1134" s="31" t="str">
        <f>VLOOKUP($A1134,'SAP- FACT'!$A:$AE,3,0)</f>
        <v>Boleta</v>
      </c>
      <c r="J1134" s="31" t="str">
        <f>IF(VLOOKUP($A1134,'SAP- FACT'!$A:$AE,15,0)=0,"PEN","USD")</f>
        <v>PEN</v>
      </c>
      <c r="K1134" s="31" t="s">
        <v>8499</v>
      </c>
      <c r="L1134" s="31">
        <v>1</v>
      </c>
      <c r="M1134" s="33">
        <f>IF(J1134="PEN",VLOOKUP($A1134,'SAP- FACT'!$A:$AE,14,0),VLOOKUP($A1134,'SAP- FACT'!$A:$AE,15,0))</f>
        <v>175.01</v>
      </c>
      <c r="N1134" s="31" t="str">
        <f>IF(VLOOKUP($A1134,'SAP- FACT'!$A:$AE,15,0)=0,"PEN","USD")</f>
        <v>PEN</v>
      </c>
      <c r="O1134" s="31" t="str">
        <f>VLOOKUP($A1134,'SAP- FACT'!$A:$AE,4,0)</f>
        <v xml:space="preserve"> - CONTADO / CASH - Facturas clientes - ERCAGV000865</v>
      </c>
    </row>
    <row r="1135" spans="1:15" x14ac:dyDescent="0.2">
      <c r="A1135" s="31">
        <f t="shared" si="17"/>
        <v>1134</v>
      </c>
      <c r="B1135" s="31" t="str">
        <f>VLOOKUP($A1135,'SAP- FACT'!$A:$AE,12,0)</f>
        <v>ALBA MARIA</v>
      </c>
      <c r="C1135" s="31" t="str">
        <f>VLOOKUP($A1135,'SAP- FACT'!$A:$AE,2,0)</f>
        <v>B010-00018384</v>
      </c>
      <c r="D1135" s="31" t="str">
        <f>VLOOKUP($A1135,'SAP- FACT'!$A:$AE,2,0)</f>
        <v>B010-00018384</v>
      </c>
      <c r="E1135" s="32">
        <v>45566</v>
      </c>
      <c r="F1135" s="32">
        <f>VLOOKUP($A1135,'SAP- FACT'!$A:$AE,5,0)</f>
        <v>45384</v>
      </c>
      <c r="G1135" s="32">
        <f>VLOOKUP($A1135,'SAP- FACT'!$A:$AE,19,0)</f>
        <v>45384</v>
      </c>
      <c r="H1135" s="31" t="s">
        <v>8512</v>
      </c>
      <c r="I1135" s="31" t="str">
        <f>VLOOKUP($A1135,'SAP- FACT'!$A:$AE,3,0)</f>
        <v>Boleta</v>
      </c>
      <c r="J1135" s="31" t="str">
        <f>IF(VLOOKUP($A1135,'SAP- FACT'!$A:$AE,15,0)=0,"PEN","USD")</f>
        <v>PEN</v>
      </c>
      <c r="K1135" s="31" t="s">
        <v>8499</v>
      </c>
      <c r="L1135" s="31">
        <v>1</v>
      </c>
      <c r="M1135" s="33">
        <f>IF(J1135="PEN",VLOOKUP($A1135,'SAP- FACT'!$A:$AE,14,0),VLOOKUP($A1135,'SAP- FACT'!$A:$AE,15,0))</f>
        <v>176.04</v>
      </c>
      <c r="N1135" s="31" t="str">
        <f>IF(VLOOKUP($A1135,'SAP- FACT'!$A:$AE,15,0)=0,"PEN","USD")</f>
        <v>PEN</v>
      </c>
      <c r="O1135" s="31" t="str">
        <f>VLOOKUP($A1135,'SAP- FACT'!$A:$AE,4,0)</f>
        <v>Ecom - CONTADO / CASH - PE 1502 TEL: 991264961 Basado en Pedidos de client</v>
      </c>
    </row>
    <row r="1136" spans="1:15" x14ac:dyDescent="0.2">
      <c r="A1136" s="31">
        <f t="shared" si="17"/>
        <v>1135</v>
      </c>
      <c r="B1136" s="31" t="str">
        <f>VLOOKUP($A1136,'SAP- FACT'!$A:$AE,12,0)</f>
        <v>AUCALLANCHI DAVILA,ROCIO GERMAINE</v>
      </c>
      <c r="C1136" s="31" t="str">
        <f>VLOOKUP($A1136,'SAP- FACT'!$A:$AE,2,0)</f>
        <v>B010-00019546</v>
      </c>
      <c r="D1136" s="31" t="str">
        <f>VLOOKUP($A1136,'SAP- FACT'!$A:$AE,2,0)</f>
        <v>B010-00019546</v>
      </c>
      <c r="E1136" s="32">
        <v>45566</v>
      </c>
      <c r="F1136" s="32">
        <f>VLOOKUP($A1136,'SAP- FACT'!$A:$AE,5,0)</f>
        <v>45488</v>
      </c>
      <c r="G1136" s="32">
        <f>VLOOKUP($A1136,'SAP- FACT'!$A:$AE,19,0)</f>
        <v>45488</v>
      </c>
      <c r="H1136" s="31" t="s">
        <v>8512</v>
      </c>
      <c r="I1136" s="31" t="str">
        <f>VLOOKUP($A1136,'SAP- FACT'!$A:$AE,3,0)</f>
        <v>Boleta</v>
      </c>
      <c r="J1136" s="31" t="str">
        <f>IF(VLOOKUP($A1136,'SAP- FACT'!$A:$AE,15,0)=0,"PEN","USD")</f>
        <v>PEN</v>
      </c>
      <c r="K1136" s="31" t="s">
        <v>8499</v>
      </c>
      <c r="L1136" s="31">
        <v>1</v>
      </c>
      <c r="M1136" s="33">
        <f>IF(J1136="PEN",VLOOKUP($A1136,'SAP- FACT'!$A:$AE,14,0),VLOOKUP($A1136,'SAP- FACT'!$A:$AE,15,0))</f>
        <v>176.4</v>
      </c>
      <c r="N1136" s="31" t="str">
        <f>IF(VLOOKUP($A1136,'SAP- FACT'!$A:$AE,15,0)=0,"PEN","USD")</f>
        <v>PEN</v>
      </c>
      <c r="O1136" s="31" t="str">
        <f>VLOOKUP($A1136,'SAP- FACT'!$A:$AE,4,0)</f>
        <v>Ecom - CONTADO / CASH - PE 3494 TEL: 959095151 CANI-TABS Basado en Entrega</v>
      </c>
    </row>
    <row r="1137" spans="1:15" x14ac:dyDescent="0.2">
      <c r="A1137" s="31">
        <f t="shared" si="17"/>
        <v>1136</v>
      </c>
      <c r="B1137" s="31" t="str">
        <f>VLOOKUP($A1137,'SAP- FACT'!$A:$AE,12,0)</f>
        <v>BRIONES TORRES  PAOLA MILAGROS</v>
      </c>
      <c r="C1137" s="31" t="str">
        <f>VLOOKUP($A1137,'SAP- FACT'!$A:$AE,2,0)</f>
        <v>B010-00017995</v>
      </c>
      <c r="D1137" s="31" t="str">
        <f>VLOOKUP($A1137,'SAP- FACT'!$A:$AE,2,0)</f>
        <v>B010-00017995</v>
      </c>
      <c r="E1137" s="32">
        <v>45566</v>
      </c>
      <c r="F1137" s="32">
        <f>VLOOKUP($A1137,'SAP- FACT'!$A:$AE,5,0)</f>
        <v>45348</v>
      </c>
      <c r="G1137" s="32">
        <f>VLOOKUP($A1137,'SAP- FACT'!$A:$AE,19,0)</f>
        <v>45348</v>
      </c>
      <c r="H1137" s="31" t="s">
        <v>8512</v>
      </c>
      <c r="I1137" s="31" t="str">
        <f>VLOOKUP($A1137,'SAP- FACT'!$A:$AE,3,0)</f>
        <v>Boleta</v>
      </c>
      <c r="J1137" s="31" t="str">
        <f>IF(VLOOKUP($A1137,'SAP- FACT'!$A:$AE,15,0)=0,"PEN","USD")</f>
        <v>PEN</v>
      </c>
      <c r="K1137" s="31" t="s">
        <v>8499</v>
      </c>
      <c r="L1137" s="31">
        <v>1</v>
      </c>
      <c r="M1137" s="33">
        <f>IF(J1137="PEN",VLOOKUP($A1137,'SAP- FACT'!$A:$AE,14,0),VLOOKUP($A1137,'SAP- FACT'!$A:$AE,15,0))</f>
        <v>176.95</v>
      </c>
      <c r="N1137" s="31" t="str">
        <f>IF(VLOOKUP($A1137,'SAP- FACT'!$A:$AE,15,0)=0,"PEN","USD")</f>
        <v>PEN</v>
      </c>
      <c r="O1137" s="31" t="str">
        <f>VLOOKUP($A1137,'SAP- FACT'!$A:$AE,4,0)</f>
        <v>Ecom - CONTADO / CASH - PE 0903 TEL: 926876936 Basado en Pedidos de client</v>
      </c>
    </row>
    <row r="1138" spans="1:15" x14ac:dyDescent="0.2">
      <c r="A1138" s="31">
        <f t="shared" si="17"/>
        <v>1137</v>
      </c>
      <c r="B1138" s="31" t="str">
        <f>VLOOKUP($A1138,'SAP- FACT'!$A:$AE,12,0)</f>
        <v>MANTURANO ARTEAGA  FREDY</v>
      </c>
      <c r="C1138" s="31" t="str">
        <f>VLOOKUP($A1138,'SAP- FACT'!$A:$AE,2,0)</f>
        <v>B010-00018401</v>
      </c>
      <c r="D1138" s="31" t="str">
        <f>VLOOKUP($A1138,'SAP- FACT'!$A:$AE,2,0)</f>
        <v>B010-00018401</v>
      </c>
      <c r="E1138" s="32">
        <v>45566</v>
      </c>
      <c r="F1138" s="32">
        <f>VLOOKUP($A1138,'SAP- FACT'!$A:$AE,5,0)</f>
        <v>45384</v>
      </c>
      <c r="G1138" s="32">
        <f>VLOOKUP($A1138,'SAP- FACT'!$A:$AE,19,0)</f>
        <v>45384</v>
      </c>
      <c r="H1138" s="31" t="s">
        <v>8512</v>
      </c>
      <c r="I1138" s="31" t="str">
        <f>VLOOKUP($A1138,'SAP- FACT'!$A:$AE,3,0)</f>
        <v>Boleta</v>
      </c>
      <c r="J1138" s="31" t="str">
        <f>IF(VLOOKUP($A1138,'SAP- FACT'!$A:$AE,15,0)=0,"PEN","USD")</f>
        <v>PEN</v>
      </c>
      <c r="K1138" s="31" t="s">
        <v>8499</v>
      </c>
      <c r="L1138" s="31">
        <v>1</v>
      </c>
      <c r="M1138" s="33">
        <f>IF(J1138="PEN",VLOOKUP($A1138,'SAP- FACT'!$A:$AE,14,0),VLOOKUP($A1138,'SAP- FACT'!$A:$AE,15,0))</f>
        <v>177</v>
      </c>
      <c r="N1138" s="31" t="str">
        <f>IF(VLOOKUP($A1138,'SAP- FACT'!$A:$AE,15,0)=0,"PEN","USD")</f>
        <v>PEN</v>
      </c>
      <c r="O1138" s="31" t="str">
        <f>VLOOKUP($A1138,'SAP- FACT'!$A:$AE,4,0)</f>
        <v>Ecom - CONTADO / CASH - PE 1522 RECOGE: Karem Laura Rodriguez Ascona DNI:</v>
      </c>
    </row>
    <row r="1139" spans="1:15" x14ac:dyDescent="0.2">
      <c r="A1139" s="31">
        <f t="shared" si="17"/>
        <v>1138</v>
      </c>
      <c r="B1139" s="31" t="str">
        <f>VLOOKUP($A1139,'SAP- FACT'!$A:$AE,12,0)</f>
        <v>ENRIQUE OSTERLING</v>
      </c>
      <c r="C1139" s="31" t="str">
        <f>VLOOKUP($A1139,'SAP- FACT'!$A:$AE,2,0)</f>
        <v>B010-00020136</v>
      </c>
      <c r="D1139" s="31" t="str">
        <f>VLOOKUP($A1139,'SAP- FACT'!$A:$AE,2,0)</f>
        <v>B010-00020136</v>
      </c>
      <c r="E1139" s="32">
        <v>45566</v>
      </c>
      <c r="F1139" s="32">
        <f>VLOOKUP($A1139,'SAP- FACT'!$A:$AE,5,0)</f>
        <v>45529</v>
      </c>
      <c r="G1139" s="32">
        <f>VLOOKUP($A1139,'SAP- FACT'!$A:$AE,19,0)</f>
        <v>45529</v>
      </c>
      <c r="H1139" s="31" t="s">
        <v>8512</v>
      </c>
      <c r="I1139" s="31" t="str">
        <f>VLOOKUP($A1139,'SAP- FACT'!$A:$AE,3,0)</f>
        <v>Boleta</v>
      </c>
      <c r="J1139" s="31" t="str">
        <f>IF(VLOOKUP($A1139,'SAP- FACT'!$A:$AE,15,0)=0,"PEN","USD")</f>
        <v>PEN</v>
      </c>
      <c r="K1139" s="31" t="s">
        <v>8499</v>
      </c>
      <c r="L1139" s="31">
        <v>1</v>
      </c>
      <c r="M1139" s="33">
        <f>IF(J1139="PEN",VLOOKUP($A1139,'SAP- FACT'!$A:$AE,14,0),VLOOKUP($A1139,'SAP- FACT'!$A:$AE,15,0))</f>
        <v>177</v>
      </c>
      <c r="N1139" s="31" t="str">
        <f>IF(VLOOKUP($A1139,'SAP- FACT'!$A:$AE,15,0)=0,"PEN","USD")</f>
        <v>PEN</v>
      </c>
      <c r="O1139" s="31" t="str">
        <f>VLOOKUP($A1139,'SAP- FACT'!$A:$AE,4,0)</f>
        <v>Nacional - CONTADO / CASH - Pedidos de cliente - C00044043068 Basado en Entreg</v>
      </c>
    </row>
    <row r="1140" spans="1:15" x14ac:dyDescent="0.2">
      <c r="A1140" s="31">
        <f t="shared" si="17"/>
        <v>1139</v>
      </c>
      <c r="B1140" s="31" t="str">
        <f>VLOOKUP($A1140,'SAP- FACT'!$A:$AE,12,0)</f>
        <v>LINARES MIRIAM</v>
      </c>
      <c r="C1140" s="31" t="str">
        <f>VLOOKUP($A1140,'SAP- FACT'!$A:$AE,2,0)</f>
        <v>B010-00020117</v>
      </c>
      <c r="D1140" s="31" t="str">
        <f>VLOOKUP($A1140,'SAP- FACT'!$A:$AE,2,0)</f>
        <v>B010-00020117</v>
      </c>
      <c r="E1140" s="32">
        <v>45566</v>
      </c>
      <c r="F1140" s="32">
        <f>VLOOKUP($A1140,'SAP- FACT'!$A:$AE,5,0)</f>
        <v>45528</v>
      </c>
      <c r="G1140" s="32">
        <f>VLOOKUP($A1140,'SAP- FACT'!$A:$AE,19,0)</f>
        <v>45528</v>
      </c>
      <c r="H1140" s="31" t="s">
        <v>8512</v>
      </c>
      <c r="I1140" s="31" t="str">
        <f>VLOOKUP($A1140,'SAP- FACT'!$A:$AE,3,0)</f>
        <v>Boleta</v>
      </c>
      <c r="J1140" s="31" t="str">
        <f>IF(VLOOKUP($A1140,'SAP- FACT'!$A:$AE,15,0)=0,"PEN","USD")</f>
        <v>PEN</v>
      </c>
      <c r="K1140" s="31" t="s">
        <v>8499</v>
      </c>
      <c r="L1140" s="31">
        <v>1</v>
      </c>
      <c r="M1140" s="33">
        <f>IF(J1140="PEN",VLOOKUP($A1140,'SAP- FACT'!$A:$AE,14,0),VLOOKUP($A1140,'SAP- FACT'!$A:$AE,15,0))</f>
        <v>177</v>
      </c>
      <c r="N1140" s="31" t="str">
        <f>IF(VLOOKUP($A1140,'SAP- FACT'!$A:$AE,15,0)=0,"PEN","USD")</f>
        <v>PEN</v>
      </c>
      <c r="O1140" s="31" t="str">
        <f>VLOOKUP($A1140,'SAP- FACT'!$A:$AE,4,0)</f>
        <v>Nacional - CONTADO / CASH - Pedidos de cliente - C00071936763 Basado en Entreg</v>
      </c>
    </row>
    <row r="1141" spans="1:15" x14ac:dyDescent="0.2">
      <c r="A1141" s="31">
        <f t="shared" si="17"/>
        <v>1140</v>
      </c>
      <c r="B1141" s="31" t="str">
        <f>VLOOKUP($A1141,'SAP- FACT'!$A:$AE,12,0)</f>
        <v>MARIA GANOZA</v>
      </c>
      <c r="C1141" s="31" t="str">
        <f>VLOOKUP($A1141,'SAP- FACT'!$A:$AE,2,0)</f>
        <v>B010-00020199</v>
      </c>
      <c r="D1141" s="31" t="str">
        <f>VLOOKUP($A1141,'SAP- FACT'!$A:$AE,2,0)</f>
        <v>B010-00020199</v>
      </c>
      <c r="E1141" s="32">
        <v>45566</v>
      </c>
      <c r="F1141" s="32">
        <f>VLOOKUP($A1141,'SAP- FACT'!$A:$AE,5,0)</f>
        <v>45531</v>
      </c>
      <c r="G1141" s="32">
        <f>VLOOKUP($A1141,'SAP- FACT'!$A:$AE,19,0)</f>
        <v>45531</v>
      </c>
      <c r="H1141" s="31" t="s">
        <v>8512</v>
      </c>
      <c r="I1141" s="31" t="str">
        <f>VLOOKUP($A1141,'SAP- FACT'!$A:$AE,3,0)</f>
        <v>Boleta</v>
      </c>
      <c r="J1141" s="31" t="str">
        <f>IF(VLOOKUP($A1141,'SAP- FACT'!$A:$AE,15,0)=0,"PEN","USD")</f>
        <v>PEN</v>
      </c>
      <c r="K1141" s="31" t="s">
        <v>8499</v>
      </c>
      <c r="L1141" s="31">
        <v>1</v>
      </c>
      <c r="M1141" s="33">
        <f>IF(J1141="PEN",VLOOKUP($A1141,'SAP- FACT'!$A:$AE,14,0),VLOOKUP($A1141,'SAP- FACT'!$A:$AE,15,0))</f>
        <v>177</v>
      </c>
      <c r="N1141" s="31" t="str">
        <f>IF(VLOOKUP($A1141,'SAP- FACT'!$A:$AE,15,0)=0,"PEN","USD")</f>
        <v>PEN</v>
      </c>
      <c r="O1141" s="31" t="str">
        <f>VLOOKUP($A1141,'SAP- FACT'!$A:$AE,4,0)</f>
        <v>Nacional - CONTADO / CASH - Pedidos de cliente - C00040299694 Basado en Entreg</v>
      </c>
    </row>
    <row r="1142" spans="1:15" x14ac:dyDescent="0.2">
      <c r="A1142" s="31">
        <f t="shared" si="17"/>
        <v>1141</v>
      </c>
      <c r="B1142" s="31" t="str">
        <f>VLOOKUP($A1142,'SAP- FACT'!$A:$AE,12,0)</f>
        <v>DIANA FARIAS</v>
      </c>
      <c r="C1142" s="31" t="str">
        <f>VLOOKUP($A1142,'SAP- FACT'!$A:$AE,2,0)</f>
        <v>B010-00020133</v>
      </c>
      <c r="D1142" s="31" t="str">
        <f>VLOOKUP($A1142,'SAP- FACT'!$A:$AE,2,0)</f>
        <v>B010-00020133</v>
      </c>
      <c r="E1142" s="32">
        <v>45566</v>
      </c>
      <c r="F1142" s="32">
        <f>VLOOKUP($A1142,'SAP- FACT'!$A:$AE,5,0)</f>
        <v>45528</v>
      </c>
      <c r="G1142" s="32">
        <f>VLOOKUP($A1142,'SAP- FACT'!$A:$AE,19,0)</f>
        <v>45528</v>
      </c>
      <c r="H1142" s="31" t="s">
        <v>8512</v>
      </c>
      <c r="I1142" s="31" t="str">
        <f>VLOOKUP($A1142,'SAP- FACT'!$A:$AE,3,0)</f>
        <v>Boleta</v>
      </c>
      <c r="J1142" s="31" t="str">
        <f>IF(VLOOKUP($A1142,'SAP- FACT'!$A:$AE,15,0)=0,"PEN","USD")</f>
        <v>PEN</v>
      </c>
      <c r="K1142" s="31" t="s">
        <v>8499</v>
      </c>
      <c r="L1142" s="31">
        <v>1</v>
      </c>
      <c r="M1142" s="33">
        <f>IF(J1142="PEN",VLOOKUP($A1142,'SAP- FACT'!$A:$AE,14,0),VLOOKUP($A1142,'SAP- FACT'!$A:$AE,15,0))</f>
        <v>177</v>
      </c>
      <c r="N1142" s="31" t="str">
        <f>IF(VLOOKUP($A1142,'SAP- FACT'!$A:$AE,15,0)=0,"PEN","USD")</f>
        <v>PEN</v>
      </c>
      <c r="O1142" s="31" t="str">
        <f>VLOOKUP($A1142,'SAP- FACT'!$A:$AE,4,0)</f>
        <v>Nacional - CONTADO / CASH - Pedidos de cliente - C00000979298 Basado en Entreg</v>
      </c>
    </row>
    <row r="1143" spans="1:15" x14ac:dyDescent="0.2">
      <c r="A1143" s="31">
        <f t="shared" si="17"/>
        <v>1142</v>
      </c>
      <c r="B1143" s="31" t="str">
        <f>VLOOKUP($A1143,'SAP- FACT'!$A:$AE,12,0)</f>
        <v>VARA NAYUMI</v>
      </c>
      <c r="C1143" s="31" t="str">
        <f>VLOOKUP($A1143,'SAP- FACT'!$A:$AE,2,0)</f>
        <v>B010-00020146</v>
      </c>
      <c r="D1143" s="31" t="str">
        <f>VLOOKUP($A1143,'SAP- FACT'!$A:$AE,2,0)</f>
        <v>B010-00020146</v>
      </c>
      <c r="E1143" s="32">
        <v>45566</v>
      </c>
      <c r="F1143" s="32">
        <f>VLOOKUP($A1143,'SAP- FACT'!$A:$AE,5,0)</f>
        <v>45529</v>
      </c>
      <c r="G1143" s="32">
        <f>VLOOKUP($A1143,'SAP- FACT'!$A:$AE,19,0)</f>
        <v>45529</v>
      </c>
      <c r="H1143" s="31" t="s">
        <v>8512</v>
      </c>
      <c r="I1143" s="31" t="str">
        <f>VLOOKUP($A1143,'SAP- FACT'!$A:$AE,3,0)</f>
        <v>Boleta</v>
      </c>
      <c r="J1143" s="31" t="str">
        <f>IF(VLOOKUP($A1143,'SAP- FACT'!$A:$AE,15,0)=0,"PEN","USD")</f>
        <v>PEN</v>
      </c>
      <c r="K1143" s="31" t="s">
        <v>8499</v>
      </c>
      <c r="L1143" s="31">
        <v>1</v>
      </c>
      <c r="M1143" s="33">
        <f>IF(J1143="PEN",VLOOKUP($A1143,'SAP- FACT'!$A:$AE,14,0),VLOOKUP($A1143,'SAP- FACT'!$A:$AE,15,0))</f>
        <v>177</v>
      </c>
      <c r="N1143" s="31" t="str">
        <f>IF(VLOOKUP($A1143,'SAP- FACT'!$A:$AE,15,0)=0,"PEN","USD")</f>
        <v>PEN</v>
      </c>
      <c r="O1143" s="31" t="str">
        <f>VLOOKUP($A1143,'SAP- FACT'!$A:$AE,4,0)</f>
        <v>Nacional - CONTADO / CASH - PE 4395 Basado en Entregas 09-T010-00000970.</v>
      </c>
    </row>
    <row r="1144" spans="1:15" x14ac:dyDescent="0.2">
      <c r="A1144" s="31">
        <f t="shared" si="17"/>
        <v>1143</v>
      </c>
      <c r="B1144" s="31" t="str">
        <f>VLOOKUP($A1144,'SAP- FACT'!$A:$AE,12,0)</f>
        <v>BASILIO DE LA PEÑA,JOHAN JAVIER</v>
      </c>
      <c r="C1144" s="31" t="str">
        <f>VLOOKUP($A1144,'SAP- FACT'!$A:$AE,2,0)</f>
        <v>B010-00019981</v>
      </c>
      <c r="D1144" s="31" t="str">
        <f>VLOOKUP($A1144,'SAP- FACT'!$A:$AE,2,0)</f>
        <v>B010-00019981</v>
      </c>
      <c r="E1144" s="32">
        <v>45566</v>
      </c>
      <c r="F1144" s="32">
        <f>VLOOKUP($A1144,'SAP- FACT'!$A:$AE,5,0)</f>
        <v>45518</v>
      </c>
      <c r="G1144" s="32">
        <f>VLOOKUP($A1144,'SAP- FACT'!$A:$AE,19,0)</f>
        <v>45518</v>
      </c>
      <c r="H1144" s="31" t="s">
        <v>8512</v>
      </c>
      <c r="I1144" s="31" t="str">
        <f>VLOOKUP($A1144,'SAP- FACT'!$A:$AE,3,0)</f>
        <v>Boleta</v>
      </c>
      <c r="J1144" s="31" t="str">
        <f>IF(VLOOKUP($A1144,'SAP- FACT'!$A:$AE,15,0)=0,"PEN","USD")</f>
        <v>PEN</v>
      </c>
      <c r="K1144" s="31" t="s">
        <v>8499</v>
      </c>
      <c r="L1144" s="31">
        <v>1</v>
      </c>
      <c r="M1144" s="33">
        <f>IF(J1144="PEN",VLOOKUP($A1144,'SAP- FACT'!$A:$AE,14,0),VLOOKUP($A1144,'SAP- FACT'!$A:$AE,15,0))</f>
        <v>177.84</v>
      </c>
      <c r="N1144" s="31" t="str">
        <f>IF(VLOOKUP($A1144,'SAP- FACT'!$A:$AE,15,0)=0,"PEN","USD")</f>
        <v>PEN</v>
      </c>
      <c r="O1144" s="31" t="str">
        <f>VLOOKUP($A1144,'SAP- FACT'!$A:$AE,4,0)</f>
        <v>Ecom - CONTADO / CASH - PE 4105 TEL: 945097100 ENVÍO Basado en Entregas 09</v>
      </c>
    </row>
    <row r="1145" spans="1:15" x14ac:dyDescent="0.2">
      <c r="A1145" s="31">
        <f t="shared" si="17"/>
        <v>1144</v>
      </c>
      <c r="B1145" s="31" t="str">
        <f>VLOOKUP($A1145,'SAP- FACT'!$A:$AE,12,0)</f>
        <v>CRESTANI CLAUDIO</v>
      </c>
      <c r="C1145" s="31" t="str">
        <f>VLOOKUP($A1145,'SAP- FACT'!$A:$AE,2,0)</f>
        <v>B010-00019603</v>
      </c>
      <c r="D1145" s="31" t="str">
        <f>VLOOKUP($A1145,'SAP- FACT'!$A:$AE,2,0)</f>
        <v>B010-00019603</v>
      </c>
      <c r="E1145" s="32">
        <v>45566</v>
      </c>
      <c r="F1145" s="32">
        <f>VLOOKUP($A1145,'SAP- FACT'!$A:$AE,5,0)</f>
        <v>45492</v>
      </c>
      <c r="G1145" s="32">
        <f>VLOOKUP($A1145,'SAP- FACT'!$A:$AE,19,0)</f>
        <v>45492</v>
      </c>
      <c r="H1145" s="31" t="s">
        <v>8512</v>
      </c>
      <c r="I1145" s="31" t="str">
        <f>VLOOKUP($A1145,'SAP- FACT'!$A:$AE,3,0)</f>
        <v>Boleta</v>
      </c>
      <c r="J1145" s="31" t="str">
        <f>IF(VLOOKUP($A1145,'SAP- FACT'!$A:$AE,15,0)=0,"PEN","USD")</f>
        <v>PEN</v>
      </c>
      <c r="K1145" s="31" t="s">
        <v>8499</v>
      </c>
      <c r="L1145" s="31">
        <v>1</v>
      </c>
      <c r="M1145" s="33">
        <f>IF(J1145="PEN",VLOOKUP($A1145,'SAP- FACT'!$A:$AE,14,0),VLOOKUP($A1145,'SAP- FACT'!$A:$AE,15,0))</f>
        <v>178.01</v>
      </c>
      <c r="N1145" s="31" t="str">
        <f>IF(VLOOKUP($A1145,'SAP- FACT'!$A:$AE,15,0)=0,"PEN","USD")</f>
        <v>PEN</v>
      </c>
      <c r="O1145" s="31" t="str">
        <f>VLOOKUP($A1145,'SAP- FACT'!$A:$AE,4,0)</f>
        <v>Ecom - CONTADO / CASH - PE 3584 TEL:  998114061 ENVÍO Basado en Entregas 0</v>
      </c>
    </row>
    <row r="1146" spans="1:15" x14ac:dyDescent="0.2">
      <c r="A1146" s="31">
        <f t="shared" si="17"/>
        <v>1145</v>
      </c>
      <c r="B1146" s="31" t="str">
        <f>VLOOKUP($A1146,'SAP- FACT'!$A:$AE,12,0)</f>
        <v>MONTES CABRERA,ANDREA ISABEL</v>
      </c>
      <c r="C1146" s="31" t="str">
        <f>VLOOKUP($A1146,'SAP- FACT'!$A:$AE,2,0)</f>
        <v>B010-00017977</v>
      </c>
      <c r="D1146" s="31" t="str">
        <f>VLOOKUP($A1146,'SAP- FACT'!$A:$AE,2,0)</f>
        <v>B010-00017977</v>
      </c>
      <c r="E1146" s="32">
        <v>45566</v>
      </c>
      <c r="F1146" s="32">
        <f>VLOOKUP($A1146,'SAP- FACT'!$A:$AE,5,0)</f>
        <v>45344</v>
      </c>
      <c r="G1146" s="32">
        <f>VLOOKUP($A1146,'SAP- FACT'!$A:$AE,19,0)</f>
        <v>45344</v>
      </c>
      <c r="H1146" s="31" t="s">
        <v>8512</v>
      </c>
      <c r="I1146" s="31" t="str">
        <f>VLOOKUP($A1146,'SAP- FACT'!$A:$AE,3,0)</f>
        <v>Boleta</v>
      </c>
      <c r="J1146" s="31" t="str">
        <f>IF(VLOOKUP($A1146,'SAP- FACT'!$A:$AE,15,0)=0,"PEN","USD")</f>
        <v>PEN</v>
      </c>
      <c r="K1146" s="31" t="s">
        <v>8499</v>
      </c>
      <c r="L1146" s="31">
        <v>1</v>
      </c>
      <c r="M1146" s="33">
        <f>IF(J1146="PEN",VLOOKUP($A1146,'SAP- FACT'!$A:$AE,14,0),VLOOKUP($A1146,'SAP- FACT'!$A:$AE,15,0))</f>
        <v>180.91</v>
      </c>
      <c r="N1146" s="31" t="str">
        <f>IF(VLOOKUP($A1146,'SAP- FACT'!$A:$AE,15,0)=0,"PEN","USD")</f>
        <v>PEN</v>
      </c>
      <c r="O1146" s="31" t="str">
        <f>VLOOKUP($A1146,'SAP- FACT'!$A:$AE,4,0)</f>
        <v>Falabella - CONTADO / CASH - PE 0858 FALABELLA Basado en Entregas 09-0010-00058</v>
      </c>
    </row>
    <row r="1147" spans="1:15" x14ac:dyDescent="0.2">
      <c r="A1147" s="31">
        <f t="shared" si="17"/>
        <v>1146</v>
      </c>
      <c r="B1147" s="31" t="str">
        <f>VLOOKUP($A1147,'SAP- FACT'!$A:$AE,12,0)</f>
        <v>CAMPOS CHIYON,DIANA TERESA</v>
      </c>
      <c r="C1147" s="31" t="str">
        <f>VLOOKUP($A1147,'SAP- FACT'!$A:$AE,2,0)</f>
        <v>B010-00017030</v>
      </c>
      <c r="D1147" s="31" t="str">
        <f>VLOOKUP($A1147,'SAP- FACT'!$A:$AE,2,0)</f>
        <v>B010-00017030</v>
      </c>
      <c r="E1147" s="32">
        <v>45566</v>
      </c>
      <c r="F1147" s="32">
        <f>VLOOKUP($A1147,'SAP- FACT'!$A:$AE,5,0)</f>
        <v>45274</v>
      </c>
      <c r="G1147" s="32">
        <f>VLOOKUP($A1147,'SAP- FACT'!$A:$AE,19,0)</f>
        <v>45274</v>
      </c>
      <c r="H1147" s="31" t="s">
        <v>8512</v>
      </c>
      <c r="I1147" s="31" t="str">
        <f>VLOOKUP($A1147,'SAP- FACT'!$A:$AE,3,0)</f>
        <v>Boleta</v>
      </c>
      <c r="J1147" s="31" t="str">
        <f>IF(VLOOKUP($A1147,'SAP- FACT'!$A:$AE,15,0)=0,"PEN","USD")</f>
        <v>PEN</v>
      </c>
      <c r="K1147" s="31" t="s">
        <v>8499</v>
      </c>
      <c r="L1147" s="31">
        <v>1</v>
      </c>
      <c r="M1147" s="33">
        <f>IF(J1147="PEN",VLOOKUP($A1147,'SAP- FACT'!$A:$AE,14,0),VLOOKUP($A1147,'SAP- FACT'!$A:$AE,15,0))</f>
        <v>180.91</v>
      </c>
      <c r="N1147" s="31" t="str">
        <f>IF(VLOOKUP($A1147,'SAP- FACT'!$A:$AE,15,0)=0,"PEN","USD")</f>
        <v>PEN</v>
      </c>
      <c r="O1147" s="31" t="str">
        <f>VLOOKUP($A1147,'SAP- FACT'!$A:$AE,4,0)</f>
        <v>Falabella - CONTADO / CASH - PE 5309 FALABELLA Basado en Entregas 09-0010-00057</v>
      </c>
    </row>
    <row r="1148" spans="1:15" x14ac:dyDescent="0.2">
      <c r="A1148" s="31">
        <f t="shared" si="17"/>
        <v>1147</v>
      </c>
      <c r="B1148" s="31" t="str">
        <f>VLOOKUP($A1148,'SAP- FACT'!$A:$AE,12,0)</f>
        <v>CHURA CASTILLO,GIAN CARLO</v>
      </c>
      <c r="C1148" s="31" t="str">
        <f>VLOOKUP($A1148,'SAP- FACT'!$A:$AE,2,0)</f>
        <v>B010-00017374</v>
      </c>
      <c r="D1148" s="31" t="str">
        <f>VLOOKUP($A1148,'SAP- FACT'!$A:$AE,2,0)</f>
        <v>B010-00017374</v>
      </c>
      <c r="E1148" s="32">
        <v>45566</v>
      </c>
      <c r="F1148" s="32">
        <f>VLOOKUP($A1148,'SAP- FACT'!$A:$AE,5,0)</f>
        <v>45288</v>
      </c>
      <c r="G1148" s="32">
        <f>VLOOKUP($A1148,'SAP- FACT'!$A:$AE,19,0)</f>
        <v>45288</v>
      </c>
      <c r="H1148" s="31" t="s">
        <v>8512</v>
      </c>
      <c r="I1148" s="31" t="str">
        <f>VLOOKUP($A1148,'SAP- FACT'!$A:$AE,3,0)</f>
        <v>Boleta</v>
      </c>
      <c r="J1148" s="31" t="str">
        <f>IF(VLOOKUP($A1148,'SAP- FACT'!$A:$AE,15,0)=0,"PEN","USD")</f>
        <v>PEN</v>
      </c>
      <c r="K1148" s="31" t="s">
        <v>8499</v>
      </c>
      <c r="L1148" s="31">
        <v>1</v>
      </c>
      <c r="M1148" s="33">
        <f>IF(J1148="PEN",VLOOKUP($A1148,'SAP- FACT'!$A:$AE,14,0),VLOOKUP($A1148,'SAP- FACT'!$A:$AE,15,0))</f>
        <v>180.91</v>
      </c>
      <c r="N1148" s="31" t="str">
        <f>IF(VLOOKUP($A1148,'SAP- FACT'!$A:$AE,15,0)=0,"PEN","USD")</f>
        <v>PEN</v>
      </c>
      <c r="O1148" s="31" t="str">
        <f>VLOOKUP($A1148,'SAP- FACT'!$A:$AE,4,0)</f>
        <v>Falabella - CONTADO / CASH - PE 5594 FALABELLA Basado en Entregas 09-0010-00058</v>
      </c>
    </row>
    <row r="1149" spans="1:15" x14ac:dyDescent="0.2">
      <c r="A1149" s="31">
        <f t="shared" si="17"/>
        <v>1148</v>
      </c>
      <c r="B1149" s="31" t="str">
        <f>VLOOKUP($A1149,'SAP- FACT'!$A:$AE,12,0)</f>
        <v>Ramirez Cuba,Franchescoli Bernic</v>
      </c>
      <c r="C1149" s="31" t="str">
        <f>VLOOKUP($A1149,'SAP- FACT'!$A:$AE,2,0)</f>
        <v>B010-00017863</v>
      </c>
      <c r="D1149" s="31" t="str">
        <f>VLOOKUP($A1149,'SAP- FACT'!$A:$AE,2,0)</f>
        <v>B010-00017863</v>
      </c>
      <c r="E1149" s="32">
        <v>45566</v>
      </c>
      <c r="F1149" s="32">
        <f>VLOOKUP($A1149,'SAP- FACT'!$A:$AE,5,0)</f>
        <v>45327</v>
      </c>
      <c r="G1149" s="32">
        <f>VLOOKUP($A1149,'SAP- FACT'!$A:$AE,19,0)</f>
        <v>45327</v>
      </c>
      <c r="H1149" s="31" t="s">
        <v>8512</v>
      </c>
      <c r="I1149" s="31" t="str">
        <f>VLOOKUP($A1149,'SAP- FACT'!$A:$AE,3,0)</f>
        <v>Boleta</v>
      </c>
      <c r="J1149" s="31" t="str">
        <f>IF(VLOOKUP($A1149,'SAP- FACT'!$A:$AE,15,0)=0,"PEN","USD")</f>
        <v>PEN</v>
      </c>
      <c r="K1149" s="31" t="s">
        <v>8499</v>
      </c>
      <c r="L1149" s="31">
        <v>1</v>
      </c>
      <c r="M1149" s="33">
        <f>IF(J1149="PEN",VLOOKUP($A1149,'SAP- FACT'!$A:$AE,14,0),VLOOKUP($A1149,'SAP- FACT'!$A:$AE,15,0))</f>
        <v>180.91</v>
      </c>
      <c r="N1149" s="31" t="str">
        <f>IF(VLOOKUP($A1149,'SAP- FACT'!$A:$AE,15,0)=0,"PEN","USD")</f>
        <v>PEN</v>
      </c>
      <c r="O1149" s="31" t="str">
        <f>VLOOKUP($A1149,'SAP- FACT'!$A:$AE,4,0)</f>
        <v>Juntoz - CONTADO / CASH - JUNTOZ Basado en Entregas 09-0010-00058703.</v>
      </c>
    </row>
    <row r="1150" spans="1:15" x14ac:dyDescent="0.2">
      <c r="A1150" s="31">
        <f t="shared" si="17"/>
        <v>1149</v>
      </c>
      <c r="B1150" s="31" t="str">
        <f>VLOOKUP($A1150,'SAP- FACT'!$A:$AE,12,0)</f>
        <v>RODRIGUEZ RODRIGUEZ,ANA CRISTINA</v>
      </c>
      <c r="C1150" s="31" t="str">
        <f>VLOOKUP($A1150,'SAP- FACT'!$A:$AE,2,0)</f>
        <v>B010-00018095</v>
      </c>
      <c r="D1150" s="31" t="str">
        <f>VLOOKUP($A1150,'SAP- FACT'!$A:$AE,2,0)</f>
        <v>B010-00018095</v>
      </c>
      <c r="E1150" s="32">
        <v>45566</v>
      </c>
      <c r="F1150" s="32">
        <f>VLOOKUP($A1150,'SAP- FACT'!$A:$AE,5,0)</f>
        <v>45351</v>
      </c>
      <c r="G1150" s="32">
        <f>VLOOKUP($A1150,'SAP- FACT'!$A:$AE,19,0)</f>
        <v>45351</v>
      </c>
      <c r="H1150" s="31" t="s">
        <v>8512</v>
      </c>
      <c r="I1150" s="31" t="str">
        <f>VLOOKUP($A1150,'SAP- FACT'!$A:$AE,3,0)</f>
        <v>Boleta</v>
      </c>
      <c r="J1150" s="31" t="str">
        <f>IF(VLOOKUP($A1150,'SAP- FACT'!$A:$AE,15,0)=0,"PEN","USD")</f>
        <v>PEN</v>
      </c>
      <c r="K1150" s="31" t="s">
        <v>8499</v>
      </c>
      <c r="L1150" s="31">
        <v>1</v>
      </c>
      <c r="M1150" s="33">
        <f>IF(J1150="PEN",VLOOKUP($A1150,'SAP- FACT'!$A:$AE,14,0),VLOOKUP($A1150,'SAP- FACT'!$A:$AE,15,0))</f>
        <v>180.91</v>
      </c>
      <c r="N1150" s="31" t="str">
        <f>IF(VLOOKUP($A1150,'SAP- FACT'!$A:$AE,15,0)=0,"PEN","USD")</f>
        <v>PEN</v>
      </c>
      <c r="O1150" s="31" t="str">
        <f>VLOOKUP($A1150,'SAP- FACT'!$A:$AE,4,0)</f>
        <v>Falabella - CONTADO / CASH - PE 0989 FALABELLA Basado en Entregas 09-0010-00059</v>
      </c>
    </row>
    <row r="1151" spans="1:15" x14ac:dyDescent="0.2">
      <c r="A1151" s="31">
        <f t="shared" ref="A1151:A1210" si="18">ROW()-1</f>
        <v>1150</v>
      </c>
      <c r="B1151" s="31" t="str">
        <f>VLOOKUP($A1151,'SAP- FACT'!$A:$AE,12,0)</f>
        <v>Ramirez Cuba,Franchescoli Bernic</v>
      </c>
      <c r="C1151" s="31" t="str">
        <f>VLOOKUP($A1151,'SAP- FACT'!$A:$AE,2,0)</f>
        <v>B010-00019972</v>
      </c>
      <c r="D1151" s="31" t="str">
        <f>VLOOKUP($A1151,'SAP- FACT'!$A:$AE,2,0)</f>
        <v>B010-00019972</v>
      </c>
      <c r="E1151" s="32">
        <v>45566</v>
      </c>
      <c r="F1151" s="32">
        <f>VLOOKUP($A1151,'SAP- FACT'!$A:$AE,5,0)</f>
        <v>45517</v>
      </c>
      <c r="G1151" s="32">
        <f>VLOOKUP($A1151,'SAP- FACT'!$A:$AE,19,0)</f>
        <v>45517</v>
      </c>
      <c r="H1151" s="31" t="s">
        <v>8512</v>
      </c>
      <c r="I1151" s="31" t="str">
        <f>VLOOKUP($A1151,'SAP- FACT'!$A:$AE,3,0)</f>
        <v>Boleta</v>
      </c>
      <c r="J1151" s="31" t="str">
        <f>IF(VLOOKUP($A1151,'SAP- FACT'!$A:$AE,15,0)=0,"PEN","USD")</f>
        <v>PEN</v>
      </c>
      <c r="K1151" s="31" t="s">
        <v>8499</v>
      </c>
      <c r="L1151" s="31">
        <v>1</v>
      </c>
      <c r="M1151" s="33">
        <f>IF(J1151="PEN",VLOOKUP($A1151,'SAP- FACT'!$A:$AE,14,0),VLOOKUP($A1151,'SAP- FACT'!$A:$AE,15,0))</f>
        <v>180.91</v>
      </c>
      <c r="N1151" s="31" t="str">
        <f>IF(VLOOKUP($A1151,'SAP- FACT'!$A:$AE,15,0)=0,"PEN","USD")</f>
        <v>PEN</v>
      </c>
      <c r="O1151" s="31" t="str">
        <f>VLOOKUP($A1151,'SAP- FACT'!$A:$AE,4,0)</f>
        <v>Juntoz - CONTADO / CASH - PE 4073 JUNTOZ 240812000130-001 Basado en Entregas</v>
      </c>
    </row>
    <row r="1152" spans="1:15" x14ac:dyDescent="0.2">
      <c r="A1152" s="31">
        <f t="shared" si="18"/>
        <v>1151</v>
      </c>
      <c r="B1152" s="31" t="str">
        <f>VLOOKUP($A1152,'SAP- FACT'!$A:$AE,12,0)</f>
        <v>CUPE PARDO,BRENDA NOEMI</v>
      </c>
      <c r="C1152" s="31" t="str">
        <f>VLOOKUP($A1152,'SAP- FACT'!$A:$AE,2,0)</f>
        <v>B010-00020242</v>
      </c>
      <c r="D1152" s="31" t="str">
        <f>VLOOKUP($A1152,'SAP- FACT'!$A:$AE,2,0)</f>
        <v>B010-00020242</v>
      </c>
      <c r="E1152" s="32">
        <v>45566</v>
      </c>
      <c r="F1152" s="32">
        <f>VLOOKUP($A1152,'SAP- FACT'!$A:$AE,5,0)</f>
        <v>45537</v>
      </c>
      <c r="G1152" s="32">
        <f>VLOOKUP($A1152,'SAP- FACT'!$A:$AE,19,0)</f>
        <v>45567</v>
      </c>
      <c r="H1152" s="31" t="s">
        <v>8512</v>
      </c>
      <c r="I1152" s="31" t="str">
        <f>VLOOKUP($A1152,'SAP- FACT'!$A:$AE,3,0)</f>
        <v>Boleta</v>
      </c>
      <c r="J1152" s="31" t="str">
        <f>IF(VLOOKUP($A1152,'SAP- FACT'!$A:$AE,15,0)=0,"PEN","USD")</f>
        <v>PEN</v>
      </c>
      <c r="K1152" s="31" t="s">
        <v>8499</v>
      </c>
      <c r="L1152" s="31">
        <v>1</v>
      </c>
      <c r="M1152" s="33">
        <f>IF(J1152="PEN",VLOOKUP($A1152,'SAP- FACT'!$A:$AE,14,0),VLOOKUP($A1152,'SAP- FACT'!$A:$AE,15,0))</f>
        <v>182.53</v>
      </c>
      <c r="N1152" s="31" t="str">
        <f>IF(VLOOKUP($A1152,'SAP- FACT'!$A:$AE,15,0)=0,"PEN","USD")</f>
        <v>PEN</v>
      </c>
      <c r="O1152" s="31" t="str">
        <f>VLOOKUP($A1152,'SAP- FACT'!$A:$AE,4,0)</f>
        <v>Nacional - CREDITO 30 DIAS / CREDIT 30 DAYS - PE 4537 Basado en Entregas 09-T010-00001122.</v>
      </c>
    </row>
    <row r="1153" spans="1:15" x14ac:dyDescent="0.2">
      <c r="A1153" s="31">
        <f t="shared" si="18"/>
        <v>1152</v>
      </c>
      <c r="B1153" s="31" t="str">
        <f>VLOOKUP($A1153,'SAP- FACT'!$A:$AE,12,0)</f>
        <v>HURTADO REATEGUI,GIANELLA ALESSANDRA</v>
      </c>
      <c r="C1153" s="31" t="str">
        <f>VLOOKUP($A1153,'SAP- FACT'!$A:$AE,2,0)</f>
        <v>B010-00018854</v>
      </c>
      <c r="D1153" s="31" t="str">
        <f>VLOOKUP($A1153,'SAP- FACT'!$A:$AE,2,0)</f>
        <v>B010-00018854</v>
      </c>
      <c r="E1153" s="32">
        <v>45566</v>
      </c>
      <c r="F1153" s="32">
        <f>VLOOKUP($A1153,'SAP- FACT'!$A:$AE,5,0)</f>
        <v>45427</v>
      </c>
      <c r="G1153" s="32">
        <f>VLOOKUP($A1153,'SAP- FACT'!$A:$AE,19,0)</f>
        <v>45427</v>
      </c>
      <c r="H1153" s="31" t="s">
        <v>8512</v>
      </c>
      <c r="I1153" s="31" t="str">
        <f>VLOOKUP($A1153,'SAP- FACT'!$A:$AE,3,0)</f>
        <v>Boleta</v>
      </c>
      <c r="J1153" s="31" t="str">
        <f>IF(VLOOKUP($A1153,'SAP- FACT'!$A:$AE,15,0)=0,"PEN","USD")</f>
        <v>PEN</v>
      </c>
      <c r="K1153" s="31" t="s">
        <v>8499</v>
      </c>
      <c r="L1153" s="31">
        <v>1</v>
      </c>
      <c r="M1153" s="33">
        <f>IF(J1153="PEN",VLOOKUP($A1153,'SAP- FACT'!$A:$AE,14,0),VLOOKUP($A1153,'SAP- FACT'!$A:$AE,15,0))</f>
        <v>182.72</v>
      </c>
      <c r="N1153" s="31" t="str">
        <f>IF(VLOOKUP($A1153,'SAP- FACT'!$A:$AE,15,0)=0,"PEN","USD")</f>
        <v>PEN</v>
      </c>
      <c r="O1153" s="31" t="str">
        <f>VLOOKUP($A1153,'SAP- FACT'!$A:$AE,4,0)</f>
        <v>Ripley - CONTADO / CASH - PE 2310 RIPLEY Basado en Entregas 09-0007-00000372</v>
      </c>
    </row>
    <row r="1154" spans="1:15" x14ac:dyDescent="0.2">
      <c r="A1154" s="31">
        <f t="shared" si="18"/>
        <v>1153</v>
      </c>
      <c r="B1154" s="31" t="str">
        <f>VLOOKUP($A1154,'SAP- FACT'!$A:$AE,12,0)</f>
        <v>CALDERON ASCONA NATHALY ELENA</v>
      </c>
      <c r="C1154" s="31" t="str">
        <f>VLOOKUP($A1154,'SAP- FACT'!$A:$AE,2,0)</f>
        <v>B010-00019338</v>
      </c>
      <c r="D1154" s="31" t="str">
        <f>VLOOKUP($A1154,'SAP- FACT'!$A:$AE,2,0)</f>
        <v>B010-00019338</v>
      </c>
      <c r="E1154" s="32">
        <v>45566</v>
      </c>
      <c r="F1154" s="32">
        <f>VLOOKUP($A1154,'SAP- FACT'!$A:$AE,5,0)</f>
        <v>45467</v>
      </c>
      <c r="G1154" s="32">
        <f>VLOOKUP($A1154,'SAP- FACT'!$A:$AE,19,0)</f>
        <v>45497</v>
      </c>
      <c r="H1154" s="31" t="s">
        <v>8512</v>
      </c>
      <c r="I1154" s="31" t="str">
        <f>VLOOKUP($A1154,'SAP- FACT'!$A:$AE,3,0)</f>
        <v>Boleta</v>
      </c>
      <c r="J1154" s="31" t="str">
        <f>IF(VLOOKUP($A1154,'SAP- FACT'!$A:$AE,15,0)=0,"PEN","USD")</f>
        <v>PEN</v>
      </c>
      <c r="K1154" s="31" t="s">
        <v>8499</v>
      </c>
      <c r="L1154" s="31">
        <v>1</v>
      </c>
      <c r="M1154" s="33">
        <f>IF(J1154="PEN",VLOOKUP($A1154,'SAP- FACT'!$A:$AE,14,0),VLOOKUP($A1154,'SAP- FACT'!$A:$AE,15,0))</f>
        <v>182.78</v>
      </c>
      <c r="N1154" s="31" t="str">
        <f>IF(VLOOKUP($A1154,'SAP- FACT'!$A:$AE,15,0)=0,"PEN","USD")</f>
        <v>PEN</v>
      </c>
      <c r="O1154" s="31" t="str">
        <f>VLOOKUP($A1154,'SAP- FACT'!$A:$AE,4,0)</f>
        <v>Nacional - CREDITO 30 DIAS / CREDIT 30 DAYS - PE 3055 Basado en Entregas 09-0007-00001024.</v>
      </c>
    </row>
    <row r="1155" spans="1:15" x14ac:dyDescent="0.2">
      <c r="A1155" s="31">
        <f t="shared" si="18"/>
        <v>1154</v>
      </c>
      <c r="B1155" s="31" t="str">
        <f>VLOOKUP($A1155,'SAP- FACT'!$A:$AE,12,0)</f>
        <v>FERNANDEZ RUEDA,MILANGELA LUYMAR</v>
      </c>
      <c r="C1155" s="31" t="str">
        <f>VLOOKUP($A1155,'SAP- FACT'!$A:$AE,2,0)</f>
        <v>B010-00018141</v>
      </c>
      <c r="D1155" s="31" t="str">
        <f>VLOOKUP($A1155,'SAP- FACT'!$A:$AE,2,0)</f>
        <v>B010-00018141</v>
      </c>
      <c r="E1155" s="32">
        <v>45566</v>
      </c>
      <c r="F1155" s="32">
        <f>VLOOKUP($A1155,'SAP- FACT'!$A:$AE,5,0)</f>
        <v>45362</v>
      </c>
      <c r="G1155" s="32">
        <f>VLOOKUP($A1155,'SAP- FACT'!$A:$AE,19,0)</f>
        <v>45362</v>
      </c>
      <c r="H1155" s="31" t="s">
        <v>8512</v>
      </c>
      <c r="I1155" s="31" t="str">
        <f>VLOOKUP($A1155,'SAP- FACT'!$A:$AE,3,0)</f>
        <v>Boleta</v>
      </c>
      <c r="J1155" s="31" t="str">
        <f>IF(VLOOKUP($A1155,'SAP- FACT'!$A:$AE,15,0)=0,"PEN","USD")</f>
        <v>PEN</v>
      </c>
      <c r="K1155" s="31" t="s">
        <v>8499</v>
      </c>
      <c r="L1155" s="31">
        <v>1</v>
      </c>
      <c r="M1155" s="33">
        <f>IF(J1155="PEN",VLOOKUP($A1155,'SAP- FACT'!$A:$AE,14,0),VLOOKUP($A1155,'SAP- FACT'!$A:$AE,15,0))</f>
        <v>182.99</v>
      </c>
      <c r="N1155" s="31" t="str">
        <f>IF(VLOOKUP($A1155,'SAP- FACT'!$A:$AE,15,0)=0,"PEN","USD")</f>
        <v>PEN</v>
      </c>
      <c r="O1155" s="31" t="str">
        <f>VLOOKUP($A1155,'SAP- FACT'!$A:$AE,4,0)</f>
        <v>Juntoz - CONTADO / CASH - PE 1117 JUNTOZ Basado en Entregas 09-0010-00059223</v>
      </c>
    </row>
    <row r="1156" spans="1:15" x14ac:dyDescent="0.2">
      <c r="A1156" s="31">
        <f t="shared" si="18"/>
        <v>1155</v>
      </c>
      <c r="B1156" s="31" t="str">
        <f>VLOOKUP($A1156,'SAP- FACT'!$A:$AE,12,0)</f>
        <v>BARRIENTOS SULCA ARTURO PABLO</v>
      </c>
      <c r="C1156" s="31" t="str">
        <f>VLOOKUP($A1156,'SAP- FACT'!$A:$AE,2,0)</f>
        <v>B010-00017532</v>
      </c>
      <c r="D1156" s="31" t="str">
        <f>VLOOKUP($A1156,'SAP- FACT'!$A:$AE,2,0)</f>
        <v>B010-00017532</v>
      </c>
      <c r="E1156" s="32">
        <v>45566</v>
      </c>
      <c r="F1156" s="32">
        <f>VLOOKUP($A1156,'SAP- FACT'!$A:$AE,5,0)</f>
        <v>45294</v>
      </c>
      <c r="G1156" s="32">
        <f>VLOOKUP($A1156,'SAP- FACT'!$A:$AE,19,0)</f>
        <v>45294</v>
      </c>
      <c r="H1156" s="31" t="s">
        <v>8512</v>
      </c>
      <c r="I1156" s="31" t="str">
        <f>VLOOKUP($A1156,'SAP- FACT'!$A:$AE,3,0)</f>
        <v>Boleta</v>
      </c>
      <c r="J1156" s="31" t="str">
        <f>IF(VLOOKUP($A1156,'SAP- FACT'!$A:$AE,15,0)=0,"PEN","USD")</f>
        <v>PEN</v>
      </c>
      <c r="K1156" s="31" t="s">
        <v>8499</v>
      </c>
      <c r="L1156" s="31">
        <v>1</v>
      </c>
      <c r="M1156" s="33">
        <f>IF(J1156="PEN",VLOOKUP($A1156,'SAP- FACT'!$A:$AE,14,0),VLOOKUP($A1156,'SAP- FACT'!$A:$AE,15,0))</f>
        <v>184</v>
      </c>
      <c r="N1156" s="31" t="str">
        <f>IF(VLOOKUP($A1156,'SAP- FACT'!$A:$AE,15,0)=0,"PEN","USD")</f>
        <v>PEN</v>
      </c>
      <c r="O1156" s="31" t="str">
        <f>VLOOKUP($A1156,'SAP- FACT'!$A:$AE,4,0)</f>
        <v>Falabella - CONTADO / CASH - PE 0008 FALABELLA Basado en Entregas 09-0010-00058</v>
      </c>
    </row>
    <row r="1157" spans="1:15" x14ac:dyDescent="0.2">
      <c r="A1157" s="31">
        <f t="shared" si="18"/>
        <v>1156</v>
      </c>
      <c r="B1157" s="31" t="str">
        <f>VLOOKUP($A1157,'SAP- FACT'!$A:$AE,12,0)</f>
        <v>EGUILUZ ALTAMIRANO,MATIAS ALEJADRO</v>
      </c>
      <c r="C1157" s="31" t="str">
        <f>VLOOKUP($A1157,'SAP- FACT'!$A:$AE,2,0)</f>
        <v>B010-00019354</v>
      </c>
      <c r="D1157" s="31" t="str">
        <f>VLOOKUP($A1157,'SAP- FACT'!$A:$AE,2,0)</f>
        <v>B010-00019354</v>
      </c>
      <c r="E1157" s="32">
        <v>45566</v>
      </c>
      <c r="F1157" s="32">
        <f>VLOOKUP($A1157,'SAP- FACT'!$A:$AE,5,0)</f>
        <v>45469</v>
      </c>
      <c r="G1157" s="32">
        <f>VLOOKUP($A1157,'SAP- FACT'!$A:$AE,19,0)</f>
        <v>45469</v>
      </c>
      <c r="H1157" s="31" t="s">
        <v>8512</v>
      </c>
      <c r="I1157" s="31" t="str">
        <f>VLOOKUP($A1157,'SAP- FACT'!$A:$AE,3,0)</f>
        <v>Boleta</v>
      </c>
      <c r="J1157" s="31" t="str">
        <f>IF(VLOOKUP($A1157,'SAP- FACT'!$A:$AE,15,0)=0,"PEN","USD")</f>
        <v>PEN</v>
      </c>
      <c r="K1157" s="31" t="s">
        <v>8499</v>
      </c>
      <c r="L1157" s="31">
        <v>1</v>
      </c>
      <c r="M1157" s="33">
        <f>IF(J1157="PEN",VLOOKUP($A1157,'SAP- FACT'!$A:$AE,14,0),VLOOKUP($A1157,'SAP- FACT'!$A:$AE,15,0))</f>
        <v>184</v>
      </c>
      <c r="N1157" s="31" t="str">
        <f>IF(VLOOKUP($A1157,'SAP- FACT'!$A:$AE,15,0)=0,"PEN","USD")</f>
        <v>PEN</v>
      </c>
      <c r="O1157" s="31" t="str">
        <f>VLOOKUP($A1157,'SAP- FACT'!$A:$AE,4,0)</f>
        <v>Falabella - CONTADO / CASH - PE 3088 FALABELLA Basado en Entregas 09-0007-00001</v>
      </c>
    </row>
    <row r="1158" spans="1:15" x14ac:dyDescent="0.2">
      <c r="A1158" s="31">
        <f t="shared" si="18"/>
        <v>1157</v>
      </c>
      <c r="B1158" s="31" t="str">
        <f>VLOOKUP($A1158,'SAP- FACT'!$A:$AE,12,0)</f>
        <v>MARQUEZ MONTES JHONNATAN ISAAC</v>
      </c>
      <c r="C1158" s="31" t="str">
        <f>VLOOKUP($A1158,'SAP- FACT'!$A:$AE,2,0)</f>
        <v>B010-00019632</v>
      </c>
      <c r="D1158" s="31" t="str">
        <f>VLOOKUP($A1158,'SAP- FACT'!$A:$AE,2,0)</f>
        <v>B010-00019632</v>
      </c>
      <c r="E1158" s="32">
        <v>45566</v>
      </c>
      <c r="F1158" s="32">
        <f>VLOOKUP($A1158,'SAP- FACT'!$A:$AE,5,0)</f>
        <v>45495</v>
      </c>
      <c r="G1158" s="32">
        <f>VLOOKUP($A1158,'SAP- FACT'!$A:$AE,19,0)</f>
        <v>45495</v>
      </c>
      <c r="H1158" s="31" t="s">
        <v>8512</v>
      </c>
      <c r="I1158" s="31" t="str">
        <f>VLOOKUP($A1158,'SAP- FACT'!$A:$AE,3,0)</f>
        <v>Boleta</v>
      </c>
      <c r="J1158" s="31" t="str">
        <f>IF(VLOOKUP($A1158,'SAP- FACT'!$A:$AE,15,0)=0,"PEN","USD")</f>
        <v>PEN</v>
      </c>
      <c r="K1158" s="31" t="s">
        <v>8499</v>
      </c>
      <c r="L1158" s="31">
        <v>1</v>
      </c>
      <c r="M1158" s="33">
        <f>IF(J1158="PEN",VLOOKUP($A1158,'SAP- FACT'!$A:$AE,14,0),VLOOKUP($A1158,'SAP- FACT'!$A:$AE,15,0))</f>
        <v>184.68</v>
      </c>
      <c r="N1158" s="31" t="str">
        <f>IF(VLOOKUP($A1158,'SAP- FACT'!$A:$AE,15,0)=0,"PEN","USD")</f>
        <v>PEN</v>
      </c>
      <c r="O1158" s="31" t="str">
        <f>VLOOKUP($A1158,'SAP- FACT'!$A:$AE,4,0)</f>
        <v>Ecom - CONTADO / CASH - PE 3640 TEL: 959445565 ENVÍO Basado en Entregas 09</v>
      </c>
    </row>
    <row r="1159" spans="1:15" x14ac:dyDescent="0.2">
      <c r="A1159" s="31">
        <f t="shared" si="18"/>
        <v>1158</v>
      </c>
      <c r="B1159" s="31" t="str">
        <f>VLOOKUP($A1159,'SAP- FACT'!$A:$AE,12,0)</f>
        <v>RIOS GERMAN,STEFANNY MARIANELLA</v>
      </c>
      <c r="C1159" s="31" t="str">
        <f>VLOOKUP($A1159,'SAP- FACT'!$A:$AE,2,0)</f>
        <v>B010-00019496</v>
      </c>
      <c r="D1159" s="31" t="str">
        <f>VLOOKUP($A1159,'SAP- FACT'!$A:$AE,2,0)</f>
        <v>B010-00019496</v>
      </c>
      <c r="E1159" s="32">
        <v>45566</v>
      </c>
      <c r="F1159" s="32">
        <f>VLOOKUP($A1159,'SAP- FACT'!$A:$AE,5,0)</f>
        <v>45484</v>
      </c>
      <c r="G1159" s="32">
        <f>VLOOKUP($A1159,'SAP- FACT'!$A:$AE,19,0)</f>
        <v>45514</v>
      </c>
      <c r="H1159" s="31" t="s">
        <v>8512</v>
      </c>
      <c r="I1159" s="31" t="str">
        <f>VLOOKUP($A1159,'SAP- FACT'!$A:$AE,3,0)</f>
        <v>Boleta</v>
      </c>
      <c r="J1159" s="31" t="str">
        <f>IF(VLOOKUP($A1159,'SAP- FACT'!$A:$AE,15,0)=0,"PEN","USD")</f>
        <v>PEN</v>
      </c>
      <c r="K1159" s="31" t="s">
        <v>8499</v>
      </c>
      <c r="L1159" s="31">
        <v>1</v>
      </c>
      <c r="M1159" s="33">
        <f>IF(J1159="PEN",VLOOKUP($A1159,'SAP- FACT'!$A:$AE,14,0),VLOOKUP($A1159,'SAP- FACT'!$A:$AE,15,0))</f>
        <v>185.56</v>
      </c>
      <c r="N1159" s="31" t="str">
        <f>IF(VLOOKUP($A1159,'SAP- FACT'!$A:$AE,15,0)=0,"PEN","USD")</f>
        <v>PEN</v>
      </c>
      <c r="O1159" s="31" t="str">
        <f>VLOOKUP($A1159,'SAP- FACT'!$A:$AE,4,0)</f>
        <v>Nacional - CREDITO 30 DIAS / CREDIT 30 DAYS - Pedidos de cliente - ERCAGV000801 Basado en Entreg</v>
      </c>
    </row>
    <row r="1160" spans="1:15" x14ac:dyDescent="0.2">
      <c r="A1160" s="31">
        <f t="shared" si="18"/>
        <v>1159</v>
      </c>
      <c r="B1160" s="31" t="str">
        <f>VLOOKUP($A1160,'SAP- FACT'!$A:$AE,12,0)</f>
        <v>QUISPE TURIN,RUDY X</v>
      </c>
      <c r="C1160" s="31" t="str">
        <f>VLOOKUP($A1160,'SAP- FACT'!$A:$AE,2,0)</f>
        <v>B010-00019407</v>
      </c>
      <c r="D1160" s="31" t="str">
        <f>VLOOKUP($A1160,'SAP- FACT'!$A:$AE,2,0)</f>
        <v>B010-00019407</v>
      </c>
      <c r="E1160" s="32">
        <v>45566</v>
      </c>
      <c r="F1160" s="32">
        <f>VLOOKUP($A1160,'SAP- FACT'!$A:$AE,5,0)</f>
        <v>45475</v>
      </c>
      <c r="G1160" s="32">
        <f>VLOOKUP($A1160,'SAP- FACT'!$A:$AE,19,0)</f>
        <v>45505</v>
      </c>
      <c r="H1160" s="31" t="s">
        <v>8512</v>
      </c>
      <c r="I1160" s="31" t="str">
        <f>VLOOKUP($A1160,'SAP- FACT'!$A:$AE,3,0)</f>
        <v>Boleta</v>
      </c>
      <c r="J1160" s="31" t="str">
        <f>IF(VLOOKUP($A1160,'SAP- FACT'!$A:$AE,15,0)=0,"PEN","USD")</f>
        <v>PEN</v>
      </c>
      <c r="K1160" s="31" t="s">
        <v>8499</v>
      </c>
      <c r="L1160" s="31">
        <v>1</v>
      </c>
      <c r="M1160" s="33">
        <f>IF(J1160="PEN",VLOOKUP($A1160,'SAP- FACT'!$A:$AE,14,0),VLOOKUP($A1160,'SAP- FACT'!$A:$AE,15,0))</f>
        <v>185.56</v>
      </c>
      <c r="N1160" s="31" t="str">
        <f>IF(VLOOKUP($A1160,'SAP- FACT'!$A:$AE,15,0)=0,"PEN","USD")</f>
        <v>PEN</v>
      </c>
      <c r="O1160" s="31" t="str">
        <f>VLOOKUP($A1160,'SAP- FACT'!$A:$AE,4,0)</f>
        <v>Nacional - CREDITO 30 DIAS / CREDIT 30 DAYS - PE 3248 Basado en Entregas 09-0007-00001207.</v>
      </c>
    </row>
    <row r="1161" spans="1:15" x14ac:dyDescent="0.2">
      <c r="A1161" s="31">
        <f t="shared" si="18"/>
        <v>1160</v>
      </c>
      <c r="B1161" s="31" t="str">
        <f>VLOOKUP($A1161,'SAP- FACT'!$A:$AE,12,0)</f>
        <v>ESPINOZA FLORES,KIMBERLY AMBAR</v>
      </c>
      <c r="C1161" s="31" t="str">
        <f>VLOOKUP($A1161,'SAP- FACT'!$A:$AE,2,0)</f>
        <v>B010-00018218</v>
      </c>
      <c r="D1161" s="31" t="str">
        <f>VLOOKUP($A1161,'SAP- FACT'!$A:$AE,2,0)</f>
        <v>B010-00018218</v>
      </c>
      <c r="E1161" s="32">
        <v>45566</v>
      </c>
      <c r="F1161" s="32">
        <f>VLOOKUP($A1161,'SAP- FACT'!$A:$AE,5,0)</f>
        <v>45369</v>
      </c>
      <c r="G1161" s="32">
        <f>VLOOKUP($A1161,'SAP- FACT'!$A:$AE,19,0)</f>
        <v>45369</v>
      </c>
      <c r="H1161" s="31" t="s">
        <v>8512</v>
      </c>
      <c r="I1161" s="31" t="str">
        <f>VLOOKUP($A1161,'SAP- FACT'!$A:$AE,3,0)</f>
        <v>Boleta</v>
      </c>
      <c r="J1161" s="31" t="str">
        <f>IF(VLOOKUP($A1161,'SAP- FACT'!$A:$AE,15,0)=0,"PEN","USD")</f>
        <v>PEN</v>
      </c>
      <c r="K1161" s="31" t="s">
        <v>8499</v>
      </c>
      <c r="L1161" s="31">
        <v>1</v>
      </c>
      <c r="M1161" s="33">
        <f>IF(J1161="PEN",VLOOKUP($A1161,'SAP- FACT'!$A:$AE,14,0),VLOOKUP($A1161,'SAP- FACT'!$A:$AE,15,0))</f>
        <v>186.66</v>
      </c>
      <c r="N1161" s="31" t="str">
        <f>IF(VLOOKUP($A1161,'SAP- FACT'!$A:$AE,15,0)=0,"PEN","USD")</f>
        <v>PEN</v>
      </c>
      <c r="O1161" s="31" t="str">
        <f>VLOOKUP($A1161,'SAP- FACT'!$A:$AE,4,0)</f>
        <v>Plaza Vea - Intercorp - CONTADO / CASH - PE 1258 PLAZA VEA Basado en Entregas 09-0010-00059</v>
      </c>
    </row>
    <row r="1162" spans="1:15" x14ac:dyDescent="0.2">
      <c r="A1162" s="31">
        <f t="shared" si="18"/>
        <v>1161</v>
      </c>
      <c r="B1162" s="31" t="str">
        <f>VLOOKUP($A1162,'SAP- FACT'!$A:$AE,12,0)</f>
        <v>MEDINA RIOS,MONICA ANTUANETTE</v>
      </c>
      <c r="C1162" s="31" t="str">
        <f>VLOOKUP($A1162,'SAP- FACT'!$A:$AE,2,0)</f>
        <v>B010-00019703</v>
      </c>
      <c r="D1162" s="31" t="str">
        <f>VLOOKUP($A1162,'SAP- FACT'!$A:$AE,2,0)</f>
        <v>B010-00019703</v>
      </c>
      <c r="E1162" s="32">
        <v>45566</v>
      </c>
      <c r="F1162" s="32">
        <f>VLOOKUP($A1162,'SAP- FACT'!$A:$AE,5,0)</f>
        <v>45504</v>
      </c>
      <c r="G1162" s="32">
        <f>VLOOKUP($A1162,'SAP- FACT'!$A:$AE,19,0)</f>
        <v>45504</v>
      </c>
      <c r="H1162" s="31" t="s">
        <v>8512</v>
      </c>
      <c r="I1162" s="31" t="str">
        <f>VLOOKUP($A1162,'SAP- FACT'!$A:$AE,3,0)</f>
        <v>Boleta</v>
      </c>
      <c r="J1162" s="31" t="str">
        <f>IF(VLOOKUP($A1162,'SAP- FACT'!$A:$AE,15,0)=0,"PEN","USD")</f>
        <v>PEN</v>
      </c>
      <c r="K1162" s="31" t="s">
        <v>8499</v>
      </c>
      <c r="L1162" s="31">
        <v>1</v>
      </c>
      <c r="M1162" s="33">
        <f>IF(J1162="PEN",VLOOKUP($A1162,'SAP- FACT'!$A:$AE,14,0),VLOOKUP($A1162,'SAP- FACT'!$A:$AE,15,0))</f>
        <v>188.32</v>
      </c>
      <c r="N1162" s="31" t="str">
        <f>IF(VLOOKUP($A1162,'SAP- FACT'!$A:$AE,15,0)=0,"PEN","USD")</f>
        <v>PEN</v>
      </c>
      <c r="O1162" s="31" t="str">
        <f>VLOOKUP($A1162,'SAP- FACT'!$A:$AE,4,0)</f>
        <v>Juntoz - CONTADO / CASH - PE 3779 JUNTOZ 240730000076-001 Basado en Entregas</v>
      </c>
    </row>
    <row r="1163" spans="1:15" x14ac:dyDescent="0.2">
      <c r="A1163" s="31">
        <f t="shared" si="18"/>
        <v>1162</v>
      </c>
      <c r="B1163" s="31" t="str">
        <f>VLOOKUP($A1163,'SAP- FACT'!$A:$AE,12,0)</f>
        <v>TIENDAS POR DEPARTAMENTO RIPLEY S.A.C.</v>
      </c>
      <c r="C1163" s="31" t="str">
        <f>VLOOKUP($A1163,'SAP- FACT'!$A:$AE,2,0)</f>
        <v>F010-00023327</v>
      </c>
      <c r="D1163" s="31" t="str">
        <f>VLOOKUP($A1163,'SAP- FACT'!$A:$AE,2,0)</f>
        <v>F010-00023327</v>
      </c>
      <c r="E1163" s="32">
        <v>45566</v>
      </c>
      <c r="F1163" s="32">
        <f>VLOOKUP($A1163,'SAP- FACT'!$A:$AE,5,0)</f>
        <v>45279</v>
      </c>
      <c r="G1163" s="32">
        <f>VLOOKUP($A1163,'SAP- FACT'!$A:$AE,19,0)</f>
        <v>45309</v>
      </c>
      <c r="H1163" s="31" t="s">
        <v>8512</v>
      </c>
      <c r="I1163" s="31" t="str">
        <f>VLOOKUP($A1163,'SAP- FACT'!$A:$AE,3,0)</f>
        <v>Factura</v>
      </c>
      <c r="J1163" s="31" t="str">
        <f>IF(VLOOKUP($A1163,'SAP- FACT'!$A:$AE,15,0)=0,"PEN","USD")</f>
        <v>PEN</v>
      </c>
      <c r="K1163" s="31" t="s">
        <v>8499</v>
      </c>
      <c r="L1163" s="31">
        <v>1</v>
      </c>
      <c r="M1163" s="33">
        <f>IF(J1163="PEN",VLOOKUP($A1163,'SAP- FACT'!$A:$AE,14,0),VLOOKUP($A1163,'SAP- FACT'!$A:$AE,15,0))</f>
        <v>188.95</v>
      </c>
      <c r="N1163" s="31" t="str">
        <f>IF(VLOOKUP($A1163,'SAP- FACT'!$A:$AE,15,0)=0,"PEN","USD")</f>
        <v>PEN</v>
      </c>
      <c r="O1163" s="31" t="str">
        <f>VLOOKUP($A1163,'SAP- FACT'!$A:$AE,4,0)</f>
        <v xml:space="preserve"> - CREDITO 30 DIAS / CREDIT 30 DAYS - Regularización de precio por la venta de bienes –</v>
      </c>
    </row>
    <row r="1164" spans="1:15" x14ac:dyDescent="0.2">
      <c r="A1164" s="31">
        <f t="shared" si="18"/>
        <v>1163</v>
      </c>
      <c r="B1164" s="31" t="str">
        <f>VLOOKUP($A1164,'SAP- FACT'!$A:$AE,12,0)</f>
        <v>QUISPE TURIN,RUDY X</v>
      </c>
      <c r="C1164" s="31" t="str">
        <f>VLOOKUP($A1164,'SAP- FACT'!$A:$AE,2,0)</f>
        <v>B010-00019990</v>
      </c>
      <c r="D1164" s="31" t="str">
        <f>VLOOKUP($A1164,'SAP- FACT'!$A:$AE,2,0)</f>
        <v>B010-00019990</v>
      </c>
      <c r="E1164" s="32">
        <v>45566</v>
      </c>
      <c r="F1164" s="32">
        <f>VLOOKUP($A1164,'SAP- FACT'!$A:$AE,5,0)</f>
        <v>45518</v>
      </c>
      <c r="G1164" s="32">
        <f>VLOOKUP($A1164,'SAP- FACT'!$A:$AE,19,0)</f>
        <v>45548</v>
      </c>
      <c r="H1164" s="31" t="s">
        <v>8512</v>
      </c>
      <c r="I1164" s="31" t="str">
        <f>VLOOKUP($A1164,'SAP- FACT'!$A:$AE,3,0)</f>
        <v>Boleta</v>
      </c>
      <c r="J1164" s="31" t="str">
        <f>IF(VLOOKUP($A1164,'SAP- FACT'!$A:$AE,15,0)=0,"PEN","USD")</f>
        <v>PEN</v>
      </c>
      <c r="K1164" s="31" t="s">
        <v>8499</v>
      </c>
      <c r="L1164" s="31">
        <v>1</v>
      </c>
      <c r="M1164" s="33">
        <f>IF(J1164="PEN",VLOOKUP($A1164,'SAP- FACT'!$A:$AE,14,0),VLOOKUP($A1164,'SAP- FACT'!$A:$AE,15,0))</f>
        <v>190.57</v>
      </c>
      <c r="N1164" s="31" t="str">
        <f>IF(VLOOKUP($A1164,'SAP- FACT'!$A:$AE,15,0)=0,"PEN","USD")</f>
        <v>PEN</v>
      </c>
      <c r="O1164" s="31" t="str">
        <f>VLOOKUP($A1164,'SAP- FACT'!$A:$AE,4,0)</f>
        <v>Nacional - CREDITO 30 DIAS / CREDIT 30 DAYS - PE 4115 Basado en Entregas 09-T010-00000749.</v>
      </c>
    </row>
    <row r="1165" spans="1:15" x14ac:dyDescent="0.2">
      <c r="A1165" s="31">
        <f t="shared" si="18"/>
        <v>1164</v>
      </c>
      <c r="B1165" s="31" t="str">
        <f>VLOOKUP($A1165,'SAP- FACT'!$A:$AE,12,0)</f>
        <v>LOVATON RAMIREZ,JUANA</v>
      </c>
      <c r="C1165" s="31" t="str">
        <f>VLOOKUP($A1165,'SAP- FACT'!$A:$AE,2,0)</f>
        <v>B010-00019539</v>
      </c>
      <c r="D1165" s="31" t="str">
        <f>VLOOKUP($A1165,'SAP- FACT'!$A:$AE,2,0)</f>
        <v>B010-00019539</v>
      </c>
      <c r="E1165" s="32">
        <v>45566</v>
      </c>
      <c r="F1165" s="32">
        <f>VLOOKUP($A1165,'SAP- FACT'!$A:$AE,5,0)</f>
        <v>45488</v>
      </c>
      <c r="G1165" s="32">
        <f>VLOOKUP($A1165,'SAP- FACT'!$A:$AE,19,0)</f>
        <v>45518</v>
      </c>
      <c r="H1165" s="31" t="s">
        <v>8512</v>
      </c>
      <c r="I1165" s="31" t="str">
        <f>VLOOKUP($A1165,'SAP- FACT'!$A:$AE,3,0)</f>
        <v>Boleta</v>
      </c>
      <c r="J1165" s="31" t="str">
        <f>IF(VLOOKUP($A1165,'SAP- FACT'!$A:$AE,15,0)=0,"PEN","USD")</f>
        <v>PEN</v>
      </c>
      <c r="K1165" s="31" t="s">
        <v>8499</v>
      </c>
      <c r="L1165" s="31">
        <v>1</v>
      </c>
      <c r="M1165" s="33">
        <f>IF(J1165="PEN",VLOOKUP($A1165,'SAP- FACT'!$A:$AE,14,0),VLOOKUP($A1165,'SAP- FACT'!$A:$AE,15,0))</f>
        <v>192.38</v>
      </c>
      <c r="N1165" s="31" t="str">
        <f>IF(VLOOKUP($A1165,'SAP- FACT'!$A:$AE,15,0)=0,"PEN","USD")</f>
        <v>PEN</v>
      </c>
      <c r="O1165" s="31" t="str">
        <f>VLOOKUP($A1165,'SAP- FACT'!$A:$AE,4,0)</f>
        <v>Nacional - CREDITO 30 DIAS / CREDIT 30 DAYS - PE 3458 Basado en Entregas 09-T010-00000179.</v>
      </c>
    </row>
    <row r="1166" spans="1:15" x14ac:dyDescent="0.2">
      <c r="A1166" s="31">
        <f t="shared" si="18"/>
        <v>1165</v>
      </c>
      <c r="B1166" s="31" t="str">
        <f>VLOOKUP($A1166,'SAP- FACT'!$A:$AE,12,0)</f>
        <v>FARFAN VALDERRAMA JUAN FRANCISCO</v>
      </c>
      <c r="C1166" s="31" t="str">
        <f>VLOOKUP($A1166,'SAP- FACT'!$A:$AE,2,0)</f>
        <v>B010-00019651</v>
      </c>
      <c r="D1166" s="31" t="str">
        <f>VLOOKUP($A1166,'SAP- FACT'!$A:$AE,2,0)</f>
        <v>B010-00019651</v>
      </c>
      <c r="E1166" s="32">
        <v>45566</v>
      </c>
      <c r="F1166" s="32">
        <f>VLOOKUP($A1166,'SAP- FACT'!$A:$AE,5,0)</f>
        <v>45497</v>
      </c>
      <c r="G1166" s="32">
        <f>VLOOKUP($A1166,'SAP- FACT'!$A:$AE,19,0)</f>
        <v>45497</v>
      </c>
      <c r="H1166" s="31" t="s">
        <v>8512</v>
      </c>
      <c r="I1166" s="31" t="str">
        <f>VLOOKUP($A1166,'SAP- FACT'!$A:$AE,3,0)</f>
        <v>Boleta</v>
      </c>
      <c r="J1166" s="31" t="str">
        <f>IF(VLOOKUP($A1166,'SAP- FACT'!$A:$AE,15,0)=0,"PEN","USD")</f>
        <v>PEN</v>
      </c>
      <c r="K1166" s="31" t="s">
        <v>8499</v>
      </c>
      <c r="L1166" s="31">
        <v>1</v>
      </c>
      <c r="M1166" s="33">
        <f>IF(J1166="PEN",VLOOKUP($A1166,'SAP- FACT'!$A:$AE,14,0),VLOOKUP($A1166,'SAP- FACT'!$A:$AE,15,0))</f>
        <v>192.6</v>
      </c>
      <c r="N1166" s="31" t="str">
        <f>IF(VLOOKUP($A1166,'SAP- FACT'!$A:$AE,15,0)=0,"PEN","USD")</f>
        <v>PEN</v>
      </c>
      <c r="O1166" s="31" t="str">
        <f>VLOOKUP($A1166,'SAP- FACT'!$A:$AE,4,0)</f>
        <v>Ecom - CONTADO / CASH - PE 3678 TEL: 967140980 ENVÍO Basado en Pedidos de</v>
      </c>
    </row>
    <row r="1167" spans="1:15" x14ac:dyDescent="0.2">
      <c r="A1167" s="31">
        <f t="shared" si="18"/>
        <v>1166</v>
      </c>
      <c r="B1167" s="31" t="str">
        <f>VLOOKUP($A1167,'SAP- FACT'!$A:$AE,12,0)</f>
        <v>SAN ROMAN REBECA</v>
      </c>
      <c r="C1167" s="31" t="str">
        <f>VLOOKUP($A1167,'SAP- FACT'!$A:$AE,2,0)</f>
        <v>B010-00018189</v>
      </c>
      <c r="D1167" s="31" t="str">
        <f>VLOOKUP($A1167,'SAP- FACT'!$A:$AE,2,0)</f>
        <v>B010-00018189</v>
      </c>
      <c r="E1167" s="32">
        <v>45566</v>
      </c>
      <c r="F1167" s="32">
        <f>VLOOKUP($A1167,'SAP- FACT'!$A:$AE,5,0)</f>
        <v>45365</v>
      </c>
      <c r="G1167" s="32">
        <f>VLOOKUP($A1167,'SAP- FACT'!$A:$AE,19,0)</f>
        <v>45365</v>
      </c>
      <c r="H1167" s="31" t="s">
        <v>8512</v>
      </c>
      <c r="I1167" s="31" t="str">
        <f>VLOOKUP($A1167,'SAP- FACT'!$A:$AE,3,0)</f>
        <v>Boleta</v>
      </c>
      <c r="J1167" s="31" t="str">
        <f>IF(VLOOKUP($A1167,'SAP- FACT'!$A:$AE,15,0)=0,"PEN","USD")</f>
        <v>PEN</v>
      </c>
      <c r="K1167" s="31" t="s">
        <v>8499</v>
      </c>
      <c r="L1167" s="31">
        <v>1</v>
      </c>
      <c r="M1167" s="33">
        <f>IF(J1167="PEN",VLOOKUP($A1167,'SAP- FACT'!$A:$AE,14,0),VLOOKUP($A1167,'SAP- FACT'!$A:$AE,15,0))</f>
        <v>194.05</v>
      </c>
      <c r="N1167" s="31" t="str">
        <f>IF(VLOOKUP($A1167,'SAP- FACT'!$A:$AE,15,0)=0,"PEN","USD")</f>
        <v>PEN</v>
      </c>
      <c r="O1167" s="31" t="str">
        <f>VLOOKUP($A1167,'SAP- FACT'!$A:$AE,4,0)</f>
        <v>Ecom - CONTADO / CASH - PE 1207 TEL: 997500316 Basado en Pedidos de client</v>
      </c>
    </row>
    <row r="1168" spans="1:15" x14ac:dyDescent="0.2">
      <c r="A1168" s="31">
        <f t="shared" si="18"/>
        <v>1167</v>
      </c>
      <c r="B1168" s="31" t="str">
        <f>VLOOKUP($A1168,'SAP- FACT'!$A:$AE,12,0)</f>
        <v>MEJIAS TARANCON CRISTINA</v>
      </c>
      <c r="C1168" s="31" t="str">
        <f>VLOOKUP($A1168,'SAP- FACT'!$A:$AE,2,0)</f>
        <v>B010-00019570</v>
      </c>
      <c r="D1168" s="31" t="str">
        <f>VLOOKUP($A1168,'SAP- FACT'!$A:$AE,2,0)</f>
        <v>B010-00019570</v>
      </c>
      <c r="E1168" s="32">
        <v>45566</v>
      </c>
      <c r="F1168" s="32">
        <f>VLOOKUP($A1168,'SAP- FACT'!$A:$AE,5,0)</f>
        <v>45490</v>
      </c>
      <c r="G1168" s="32">
        <f>VLOOKUP($A1168,'SAP- FACT'!$A:$AE,19,0)</f>
        <v>45490</v>
      </c>
      <c r="H1168" s="31" t="s">
        <v>8512</v>
      </c>
      <c r="I1168" s="31" t="str">
        <f>VLOOKUP($A1168,'SAP- FACT'!$A:$AE,3,0)</f>
        <v>Boleta</v>
      </c>
      <c r="J1168" s="31" t="str">
        <f>IF(VLOOKUP($A1168,'SAP- FACT'!$A:$AE,15,0)=0,"PEN","USD")</f>
        <v>PEN</v>
      </c>
      <c r="K1168" s="31" t="s">
        <v>8499</v>
      </c>
      <c r="L1168" s="31">
        <v>1</v>
      </c>
      <c r="M1168" s="33">
        <f>IF(J1168="PEN",VLOOKUP($A1168,'SAP- FACT'!$A:$AE,14,0),VLOOKUP($A1168,'SAP- FACT'!$A:$AE,15,0))</f>
        <v>194.41</v>
      </c>
      <c r="N1168" s="31" t="str">
        <f>IF(VLOOKUP($A1168,'SAP- FACT'!$A:$AE,15,0)=0,"PEN","USD")</f>
        <v>PEN</v>
      </c>
      <c r="O1168" s="31" t="str">
        <f>VLOOKUP($A1168,'SAP- FACT'!$A:$AE,4,0)</f>
        <v>Ecom - CONTADO / CASH - PE 3516 TEL: 942902818 ENVÍO Basado en Pedidos de</v>
      </c>
    </row>
    <row r="1169" spans="1:15" x14ac:dyDescent="0.2">
      <c r="A1169" s="31">
        <f t="shared" si="18"/>
        <v>1168</v>
      </c>
      <c r="B1169" s="31" t="str">
        <f>VLOOKUP($A1169,'SAP- FACT'!$A:$AE,12,0)</f>
        <v>PHARMADIX CORP. S.A.C.</v>
      </c>
      <c r="C1169" s="31" t="str">
        <f>VLOOKUP($A1169,'SAP- FACT'!$A:$AE,2,0)</f>
        <v>F010-00024454</v>
      </c>
      <c r="D1169" s="31" t="str">
        <f>VLOOKUP($A1169,'SAP- FACT'!$A:$AE,2,0)</f>
        <v>F010-00024454</v>
      </c>
      <c r="E1169" s="32">
        <v>45566</v>
      </c>
      <c r="F1169" s="32">
        <f>VLOOKUP($A1169,'SAP- FACT'!$A:$AE,5,0)</f>
        <v>45400</v>
      </c>
      <c r="G1169" s="32">
        <f>VLOOKUP($A1169,'SAP- FACT'!$A:$AE,19,0)</f>
        <v>45400</v>
      </c>
      <c r="H1169" s="31" t="s">
        <v>8512</v>
      </c>
      <c r="I1169" s="31" t="str">
        <f>VLOOKUP($A1169,'SAP- FACT'!$A:$AE,3,0)</f>
        <v>Factura</v>
      </c>
      <c r="J1169" s="31" t="str">
        <f>IF(VLOOKUP($A1169,'SAP- FACT'!$A:$AE,15,0)=0,"PEN","USD")</f>
        <v>PEN</v>
      </c>
      <c r="K1169" s="31" t="s">
        <v>8499</v>
      </c>
      <c r="L1169" s="31">
        <v>1</v>
      </c>
      <c r="M1169" s="33">
        <f>IF(J1169="PEN",VLOOKUP($A1169,'SAP- FACT'!$A:$AE,14,0),VLOOKUP($A1169,'SAP- FACT'!$A:$AE,15,0))</f>
        <v>196.75</v>
      </c>
      <c r="N1169" s="31" t="str">
        <f>IF(VLOOKUP($A1169,'SAP- FACT'!$A:$AE,15,0)=0,"PEN","USD")</f>
        <v>PEN</v>
      </c>
      <c r="O1169" s="31" t="str">
        <f>VLOOKUP($A1169,'SAP- FACT'!$A:$AE,4,0)</f>
        <v xml:space="preserve"> - CONTADO ADELANTADO / CASH IN ADVANCE - ADICIONAL DE TAPAS ABZ 12.5% CON MINERALES</v>
      </c>
    </row>
    <row r="1170" spans="1:15" x14ac:dyDescent="0.2">
      <c r="A1170" s="31">
        <f t="shared" si="18"/>
        <v>1169</v>
      </c>
      <c r="B1170" s="31" t="str">
        <f>VLOOKUP($A1170,'SAP- FACT'!$A:$AE,12,0)</f>
        <v>PATOW KURZ DE DERTEANO,SANDRA MANUELA</v>
      </c>
      <c r="C1170" s="31" t="str">
        <f>VLOOKUP($A1170,'SAP- FACT'!$A:$AE,2,0)</f>
        <v>B010-00020157</v>
      </c>
      <c r="D1170" s="31" t="str">
        <f>VLOOKUP($A1170,'SAP- FACT'!$A:$AE,2,0)</f>
        <v>B010-00020157</v>
      </c>
      <c r="E1170" s="32">
        <v>45566</v>
      </c>
      <c r="F1170" s="32">
        <f>VLOOKUP($A1170,'SAP- FACT'!$A:$AE,5,0)</f>
        <v>45530</v>
      </c>
      <c r="G1170" s="32">
        <f>VLOOKUP($A1170,'SAP- FACT'!$A:$AE,19,0)</f>
        <v>45530</v>
      </c>
      <c r="H1170" s="31" t="s">
        <v>8512</v>
      </c>
      <c r="I1170" s="31" t="str">
        <f>VLOOKUP($A1170,'SAP- FACT'!$A:$AE,3,0)</f>
        <v>Boleta</v>
      </c>
      <c r="J1170" s="31" t="str">
        <f>IF(VLOOKUP($A1170,'SAP- FACT'!$A:$AE,15,0)=0,"PEN","USD")</f>
        <v>PEN</v>
      </c>
      <c r="K1170" s="31" t="s">
        <v>8499</v>
      </c>
      <c r="L1170" s="31">
        <v>1</v>
      </c>
      <c r="M1170" s="33">
        <f>IF(J1170="PEN",VLOOKUP($A1170,'SAP- FACT'!$A:$AE,14,0),VLOOKUP($A1170,'SAP- FACT'!$A:$AE,15,0))</f>
        <v>197.35</v>
      </c>
      <c r="N1170" s="31" t="str">
        <f>IF(VLOOKUP($A1170,'SAP- FACT'!$A:$AE,15,0)=0,"PEN","USD")</f>
        <v>PEN</v>
      </c>
      <c r="O1170" s="31" t="str">
        <f>VLOOKUP($A1170,'SAP- FACT'!$A:$AE,4,0)</f>
        <v>Promart - Intercorp - CONTADO / CASH - PE 4343 PROMART 1456537863178-01 Basado en Entrega</v>
      </c>
    </row>
    <row r="1171" spans="1:15" x14ac:dyDescent="0.2">
      <c r="A1171" s="31">
        <f t="shared" si="18"/>
        <v>1170</v>
      </c>
      <c r="B1171" s="31" t="str">
        <f>VLOOKUP($A1171,'SAP- FACT'!$A:$AE,12,0)</f>
        <v>GAVIDIA MEDRANO  SUNYTA LEYLA</v>
      </c>
      <c r="C1171" s="31" t="str">
        <f>VLOOKUP($A1171,'SAP- FACT'!$A:$AE,2,0)</f>
        <v>B010-00019567</v>
      </c>
      <c r="D1171" s="31" t="str">
        <f>VLOOKUP($A1171,'SAP- FACT'!$A:$AE,2,0)</f>
        <v>B010-00019567</v>
      </c>
      <c r="E1171" s="32">
        <v>45566</v>
      </c>
      <c r="F1171" s="32">
        <f>VLOOKUP($A1171,'SAP- FACT'!$A:$AE,5,0)</f>
        <v>45490</v>
      </c>
      <c r="G1171" s="32">
        <f>VLOOKUP($A1171,'SAP- FACT'!$A:$AE,19,0)</f>
        <v>45490</v>
      </c>
      <c r="H1171" s="31" t="s">
        <v>8512</v>
      </c>
      <c r="I1171" s="31" t="str">
        <f>VLOOKUP($A1171,'SAP- FACT'!$A:$AE,3,0)</f>
        <v>Boleta</v>
      </c>
      <c r="J1171" s="31" t="str">
        <f>IF(VLOOKUP($A1171,'SAP- FACT'!$A:$AE,15,0)=0,"PEN","USD")</f>
        <v>PEN</v>
      </c>
      <c r="K1171" s="31" t="s">
        <v>8499</v>
      </c>
      <c r="L1171" s="31">
        <v>1</v>
      </c>
      <c r="M1171" s="33">
        <f>IF(J1171="PEN",VLOOKUP($A1171,'SAP- FACT'!$A:$AE,14,0),VLOOKUP($A1171,'SAP- FACT'!$A:$AE,15,0))</f>
        <v>198</v>
      </c>
      <c r="N1171" s="31" t="str">
        <f>IF(VLOOKUP($A1171,'SAP- FACT'!$A:$AE,15,0)=0,"PEN","USD")</f>
        <v>PEN</v>
      </c>
      <c r="O1171" s="31" t="str">
        <f>VLOOKUP($A1171,'SAP- FACT'!$A:$AE,4,0)</f>
        <v>Ecom - CONTADO / CASH - PE 3531 TEL: 994442430 ENVÍO Basado en Entregas 09</v>
      </c>
    </row>
    <row r="1172" spans="1:15" x14ac:dyDescent="0.2">
      <c r="A1172" s="31">
        <f t="shared" si="18"/>
        <v>1171</v>
      </c>
      <c r="B1172" s="31" t="str">
        <f>VLOOKUP($A1172,'SAP- FACT'!$A:$AE,12,0)</f>
        <v>CANDELA OLIVERA,ALLISON CAROLINA</v>
      </c>
      <c r="C1172" s="31" t="str">
        <f>VLOOKUP($A1172,'SAP- FACT'!$A:$AE,2,0)</f>
        <v>B010-00018216</v>
      </c>
      <c r="D1172" s="31" t="str">
        <f>VLOOKUP($A1172,'SAP- FACT'!$A:$AE,2,0)</f>
        <v>B010-00018216</v>
      </c>
      <c r="E1172" s="32">
        <v>45566</v>
      </c>
      <c r="F1172" s="32">
        <f>VLOOKUP($A1172,'SAP- FACT'!$A:$AE,5,0)</f>
        <v>45369</v>
      </c>
      <c r="G1172" s="32">
        <f>VLOOKUP($A1172,'SAP- FACT'!$A:$AE,19,0)</f>
        <v>45369</v>
      </c>
      <c r="H1172" s="31" t="s">
        <v>8512</v>
      </c>
      <c r="I1172" s="31" t="str">
        <f>VLOOKUP($A1172,'SAP- FACT'!$A:$AE,3,0)</f>
        <v>Boleta</v>
      </c>
      <c r="J1172" s="31" t="str">
        <f>IF(VLOOKUP($A1172,'SAP- FACT'!$A:$AE,15,0)=0,"PEN","USD")</f>
        <v>PEN</v>
      </c>
      <c r="K1172" s="31" t="s">
        <v>8499</v>
      </c>
      <c r="L1172" s="31">
        <v>1</v>
      </c>
      <c r="M1172" s="33">
        <f>IF(J1172="PEN",VLOOKUP($A1172,'SAP- FACT'!$A:$AE,14,0),VLOOKUP($A1172,'SAP- FACT'!$A:$AE,15,0))</f>
        <v>199.81</v>
      </c>
      <c r="N1172" s="31" t="str">
        <f>IF(VLOOKUP($A1172,'SAP- FACT'!$A:$AE,15,0)=0,"PEN","USD")</f>
        <v>PEN</v>
      </c>
      <c r="O1172" s="31" t="str">
        <f>VLOOKUP($A1172,'SAP- FACT'!$A:$AE,4,0)</f>
        <v>Falabella - CONTADO / CASH - PE 1256 FALABELLA Basado en Entregas 09-0010-00059</v>
      </c>
    </row>
    <row r="1173" spans="1:15" x14ac:dyDescent="0.2">
      <c r="A1173" s="31">
        <f t="shared" si="18"/>
        <v>1172</v>
      </c>
      <c r="B1173" s="31" t="str">
        <f>VLOOKUP($A1173,'SAP- FACT'!$A:$AE,12,0)</f>
        <v>CANDELA OLIVERA,ALLISON CAROLINA</v>
      </c>
      <c r="C1173" s="31" t="str">
        <f>VLOOKUP($A1173,'SAP- FACT'!$A:$AE,2,0)</f>
        <v>B010-00016800</v>
      </c>
      <c r="D1173" s="31" t="str">
        <f>VLOOKUP($A1173,'SAP- FACT'!$A:$AE,2,0)</f>
        <v>B010-00016800</v>
      </c>
      <c r="E1173" s="32">
        <v>45566</v>
      </c>
      <c r="F1173" s="32">
        <f>VLOOKUP($A1173,'SAP- FACT'!$A:$AE,5,0)</f>
        <v>45253</v>
      </c>
      <c r="G1173" s="32">
        <f>VLOOKUP($A1173,'SAP- FACT'!$A:$AE,19,0)</f>
        <v>45253</v>
      </c>
      <c r="H1173" s="31" t="s">
        <v>8512</v>
      </c>
      <c r="I1173" s="31" t="str">
        <f>VLOOKUP($A1173,'SAP- FACT'!$A:$AE,3,0)</f>
        <v>Boleta</v>
      </c>
      <c r="J1173" s="31" t="str">
        <f>IF(VLOOKUP($A1173,'SAP- FACT'!$A:$AE,15,0)=0,"PEN","USD")</f>
        <v>PEN</v>
      </c>
      <c r="K1173" s="31" t="s">
        <v>8499</v>
      </c>
      <c r="L1173" s="31">
        <v>1</v>
      </c>
      <c r="M1173" s="33">
        <f>IF(J1173="PEN",VLOOKUP($A1173,'SAP- FACT'!$A:$AE,14,0),VLOOKUP($A1173,'SAP- FACT'!$A:$AE,15,0))</f>
        <v>199.81</v>
      </c>
      <c r="N1173" s="31" t="str">
        <f>IF(VLOOKUP($A1173,'SAP- FACT'!$A:$AE,15,0)=0,"PEN","USD")</f>
        <v>PEN</v>
      </c>
      <c r="O1173" s="31" t="str">
        <f>VLOOKUP($A1173,'SAP- FACT'!$A:$AE,4,0)</f>
        <v>Falabella - CONTADO / CASH - PE 4897 FALABELLA Basado en Entregas 09-0010-00057</v>
      </c>
    </row>
    <row r="1174" spans="1:15" x14ac:dyDescent="0.2">
      <c r="A1174" s="31">
        <f t="shared" si="18"/>
        <v>1173</v>
      </c>
      <c r="B1174" s="31" t="str">
        <f>VLOOKUP($A1174,'SAP- FACT'!$A:$AE,12,0)</f>
        <v>ROJAS ZUÑIGA,YUDIT ROCIO</v>
      </c>
      <c r="C1174" s="31" t="str">
        <f>VLOOKUP($A1174,'SAP- FACT'!$A:$AE,2,0)</f>
        <v>B010-00017533</v>
      </c>
      <c r="D1174" s="31" t="str">
        <f>VLOOKUP($A1174,'SAP- FACT'!$A:$AE,2,0)</f>
        <v>B010-00017533</v>
      </c>
      <c r="E1174" s="32">
        <v>45566</v>
      </c>
      <c r="F1174" s="32">
        <f>VLOOKUP($A1174,'SAP- FACT'!$A:$AE,5,0)</f>
        <v>45294</v>
      </c>
      <c r="G1174" s="32">
        <f>VLOOKUP($A1174,'SAP- FACT'!$A:$AE,19,0)</f>
        <v>45294</v>
      </c>
      <c r="H1174" s="31" t="s">
        <v>8512</v>
      </c>
      <c r="I1174" s="31" t="str">
        <f>VLOOKUP($A1174,'SAP- FACT'!$A:$AE,3,0)</f>
        <v>Boleta</v>
      </c>
      <c r="J1174" s="31" t="str">
        <f>IF(VLOOKUP($A1174,'SAP- FACT'!$A:$AE,15,0)=0,"PEN","USD")</f>
        <v>PEN</v>
      </c>
      <c r="K1174" s="31" t="s">
        <v>8499</v>
      </c>
      <c r="L1174" s="31">
        <v>1</v>
      </c>
      <c r="M1174" s="33">
        <f>IF(J1174="PEN",VLOOKUP($A1174,'SAP- FACT'!$A:$AE,14,0),VLOOKUP($A1174,'SAP- FACT'!$A:$AE,15,0))</f>
        <v>200</v>
      </c>
      <c r="N1174" s="31" t="str">
        <f>IF(VLOOKUP($A1174,'SAP- FACT'!$A:$AE,15,0)=0,"PEN","USD")</f>
        <v>PEN</v>
      </c>
      <c r="O1174" s="31" t="str">
        <f>VLOOKUP($A1174,'SAP- FACT'!$A:$AE,4,0)</f>
        <v>Falabella - CONTADO / CASH - PE 0009 FALABELLA Basado en Entregas 09-0010-00058</v>
      </c>
    </row>
    <row r="1175" spans="1:15" x14ac:dyDescent="0.2">
      <c r="A1175" s="31">
        <f t="shared" si="18"/>
        <v>1174</v>
      </c>
      <c r="B1175" s="31" t="str">
        <f>VLOOKUP($A1175,'SAP- FACT'!$A:$AE,12,0)</f>
        <v>ARIAS BAZAN,PAOLA YANINA</v>
      </c>
      <c r="C1175" s="31" t="str">
        <f>VLOOKUP($A1175,'SAP- FACT'!$A:$AE,2,0)</f>
        <v>B010-00019076</v>
      </c>
      <c r="D1175" s="31" t="str">
        <f>VLOOKUP($A1175,'SAP- FACT'!$A:$AE,2,0)</f>
        <v>B010-00019076</v>
      </c>
      <c r="E1175" s="32">
        <v>45566</v>
      </c>
      <c r="F1175" s="32">
        <f>VLOOKUP($A1175,'SAP- FACT'!$A:$AE,5,0)</f>
        <v>45443</v>
      </c>
      <c r="G1175" s="32">
        <f>VLOOKUP($A1175,'SAP- FACT'!$A:$AE,19,0)</f>
        <v>45443</v>
      </c>
      <c r="H1175" s="31" t="s">
        <v>8512</v>
      </c>
      <c r="I1175" s="31" t="str">
        <f>VLOOKUP($A1175,'SAP- FACT'!$A:$AE,3,0)</f>
        <v>Boleta</v>
      </c>
      <c r="J1175" s="31" t="str">
        <f>IF(VLOOKUP($A1175,'SAP- FACT'!$A:$AE,15,0)=0,"PEN","USD")</f>
        <v>PEN</v>
      </c>
      <c r="K1175" s="31" t="s">
        <v>8499</v>
      </c>
      <c r="L1175" s="31">
        <v>1</v>
      </c>
      <c r="M1175" s="33">
        <f>IF(J1175="PEN",VLOOKUP($A1175,'SAP- FACT'!$A:$AE,14,0),VLOOKUP($A1175,'SAP- FACT'!$A:$AE,15,0))</f>
        <v>200</v>
      </c>
      <c r="N1175" s="31" t="str">
        <f>IF(VLOOKUP($A1175,'SAP- FACT'!$A:$AE,15,0)=0,"PEN","USD")</f>
        <v>PEN</v>
      </c>
      <c r="O1175" s="31" t="str">
        <f>VLOOKUP($A1175,'SAP- FACT'!$A:$AE,4,0)</f>
        <v xml:space="preserve"> - CONTADO / CASH - Facturas clientes - ERCAGV000868</v>
      </c>
    </row>
    <row r="1176" spans="1:15" x14ac:dyDescent="0.2">
      <c r="A1176" s="31">
        <f t="shared" si="18"/>
        <v>1175</v>
      </c>
      <c r="B1176" s="31" t="str">
        <f>VLOOKUP($A1176,'SAP- FACT'!$A:$AE,12,0)</f>
        <v>VILLANUEVA PIERINA</v>
      </c>
      <c r="C1176" s="31" t="str">
        <f>VLOOKUP($A1176,'SAP- FACT'!$A:$AE,2,0)</f>
        <v>B010-00019418</v>
      </c>
      <c r="D1176" s="31" t="str">
        <f>VLOOKUP($A1176,'SAP- FACT'!$A:$AE,2,0)</f>
        <v>B010-00019418</v>
      </c>
      <c r="E1176" s="32">
        <v>45566</v>
      </c>
      <c r="F1176" s="32">
        <f>VLOOKUP($A1176,'SAP- FACT'!$A:$AE,5,0)</f>
        <v>45477</v>
      </c>
      <c r="G1176" s="32">
        <f>VLOOKUP($A1176,'SAP- FACT'!$A:$AE,19,0)</f>
        <v>45477</v>
      </c>
      <c r="H1176" s="31" t="s">
        <v>8512</v>
      </c>
      <c r="I1176" s="31" t="str">
        <f>VLOOKUP($A1176,'SAP- FACT'!$A:$AE,3,0)</f>
        <v>Boleta</v>
      </c>
      <c r="J1176" s="31" t="str">
        <f>IF(VLOOKUP($A1176,'SAP- FACT'!$A:$AE,15,0)=0,"PEN","USD")</f>
        <v>PEN</v>
      </c>
      <c r="K1176" s="31" t="s">
        <v>8499</v>
      </c>
      <c r="L1176" s="31">
        <v>1</v>
      </c>
      <c r="M1176" s="33">
        <f>IF(J1176="PEN",VLOOKUP($A1176,'SAP- FACT'!$A:$AE,14,0),VLOOKUP($A1176,'SAP- FACT'!$A:$AE,15,0))</f>
        <v>200.34</v>
      </c>
      <c r="N1176" s="31" t="str">
        <f>IF(VLOOKUP($A1176,'SAP- FACT'!$A:$AE,15,0)=0,"PEN","USD")</f>
        <v>PEN</v>
      </c>
      <c r="O1176" s="31" t="str">
        <f>VLOOKUP($A1176,'SAP- FACT'!$A:$AE,4,0)</f>
        <v>Ecom - CONTADO / CASH - PE 3265 TEL: 980291270 Basado en Pedidos de client</v>
      </c>
    </row>
    <row r="1177" spans="1:15" x14ac:dyDescent="0.2">
      <c r="A1177" s="31">
        <f t="shared" si="18"/>
        <v>1176</v>
      </c>
      <c r="B1177" s="31" t="str">
        <f>VLOOKUP($A1177,'SAP- FACT'!$A:$AE,12,0)</f>
        <v>CALDERON OJEDA,PEDRO ALEJANDRO</v>
      </c>
      <c r="C1177" s="31" t="str">
        <f>VLOOKUP($A1177,'SAP- FACT'!$A:$AE,2,0)</f>
        <v>B010-00020187</v>
      </c>
      <c r="D1177" s="31" t="str">
        <f>VLOOKUP($A1177,'SAP- FACT'!$A:$AE,2,0)</f>
        <v>B010-00020187</v>
      </c>
      <c r="E1177" s="32">
        <v>45566</v>
      </c>
      <c r="F1177" s="32">
        <f>VLOOKUP($A1177,'SAP- FACT'!$A:$AE,5,0)</f>
        <v>45530</v>
      </c>
      <c r="G1177" s="32">
        <f>VLOOKUP($A1177,'SAP- FACT'!$A:$AE,19,0)</f>
        <v>45560</v>
      </c>
      <c r="H1177" s="31" t="s">
        <v>8512</v>
      </c>
      <c r="I1177" s="31" t="str">
        <f>VLOOKUP($A1177,'SAP- FACT'!$A:$AE,3,0)</f>
        <v>Boleta</v>
      </c>
      <c r="J1177" s="31" t="str">
        <f>IF(VLOOKUP($A1177,'SAP- FACT'!$A:$AE,15,0)=0,"PEN","USD")</f>
        <v>PEN</v>
      </c>
      <c r="K1177" s="31" t="s">
        <v>8499</v>
      </c>
      <c r="L1177" s="31">
        <v>1</v>
      </c>
      <c r="M1177" s="33">
        <f>IF(J1177="PEN",VLOOKUP($A1177,'SAP- FACT'!$A:$AE,14,0),VLOOKUP($A1177,'SAP- FACT'!$A:$AE,15,0))</f>
        <v>200.6</v>
      </c>
      <c r="N1177" s="31" t="str">
        <f>IF(VLOOKUP($A1177,'SAP- FACT'!$A:$AE,15,0)=0,"PEN","USD")</f>
        <v>PEN</v>
      </c>
      <c r="O1177" s="31" t="str">
        <f>VLOOKUP($A1177,'SAP- FACT'!$A:$AE,4,0)</f>
        <v>Nacional - CREDITO 30 DIAS / CREDIT 30 DAYS - PE 4422 Basado en Entregas 09-T010-00001021.</v>
      </c>
    </row>
    <row r="1178" spans="1:15" x14ac:dyDescent="0.2">
      <c r="A1178" s="31">
        <f t="shared" si="18"/>
        <v>1177</v>
      </c>
      <c r="B1178" s="31" t="str">
        <f>VLOOKUP($A1178,'SAP- FACT'!$A:$AE,12,0)</f>
        <v>CALDERON OJEDA,PEDRO ALEJANDRO</v>
      </c>
      <c r="C1178" s="31" t="str">
        <f>VLOOKUP($A1178,'SAP- FACT'!$A:$AE,2,0)</f>
        <v>B010-00020439</v>
      </c>
      <c r="D1178" s="31" t="str">
        <f>VLOOKUP($A1178,'SAP- FACT'!$A:$AE,2,0)</f>
        <v>B010-00020439</v>
      </c>
      <c r="E1178" s="32">
        <v>45566</v>
      </c>
      <c r="F1178" s="32">
        <f>VLOOKUP($A1178,'SAP- FACT'!$A:$AE,5,0)</f>
        <v>45554</v>
      </c>
      <c r="G1178" s="32">
        <f>VLOOKUP($A1178,'SAP- FACT'!$A:$AE,19,0)</f>
        <v>45584</v>
      </c>
      <c r="H1178" s="31" t="s">
        <v>8512</v>
      </c>
      <c r="I1178" s="31" t="str">
        <f>VLOOKUP($A1178,'SAP- FACT'!$A:$AE,3,0)</f>
        <v>Boleta</v>
      </c>
      <c r="J1178" s="31" t="str">
        <f>IF(VLOOKUP($A1178,'SAP- FACT'!$A:$AE,15,0)=0,"PEN","USD")</f>
        <v>PEN</v>
      </c>
      <c r="K1178" s="31" t="s">
        <v>8499</v>
      </c>
      <c r="L1178" s="31">
        <v>1</v>
      </c>
      <c r="M1178" s="33">
        <f>IF(J1178="PEN",VLOOKUP($A1178,'SAP- FACT'!$A:$AE,14,0),VLOOKUP($A1178,'SAP- FACT'!$A:$AE,15,0))</f>
        <v>200.6</v>
      </c>
      <c r="N1178" s="31" t="str">
        <f>IF(VLOOKUP($A1178,'SAP- FACT'!$A:$AE,15,0)=0,"PEN","USD")</f>
        <v>PEN</v>
      </c>
      <c r="O1178" s="31" t="str">
        <f>VLOOKUP($A1178,'SAP- FACT'!$A:$AE,4,0)</f>
        <v>Nacional - CREDITO 30 DIAS / CREDIT 30 DAYS - PE 4897 Basado en Entregas 09-T010-00001451.</v>
      </c>
    </row>
    <row r="1179" spans="1:15" x14ac:dyDescent="0.2">
      <c r="A1179" s="31">
        <f t="shared" si="18"/>
        <v>1178</v>
      </c>
      <c r="B1179" s="31" t="str">
        <f>VLOOKUP($A1179,'SAP- FACT'!$A:$AE,12,0)</f>
        <v>CALDERON OJEDA,PEDRO ALEJANDRO</v>
      </c>
      <c r="C1179" s="31" t="str">
        <f>VLOOKUP($A1179,'SAP- FACT'!$A:$AE,2,0)</f>
        <v>B010-00019425</v>
      </c>
      <c r="D1179" s="31" t="str">
        <f>VLOOKUP($A1179,'SAP- FACT'!$A:$AE,2,0)</f>
        <v>B010-00019425</v>
      </c>
      <c r="E1179" s="32">
        <v>45566</v>
      </c>
      <c r="F1179" s="32">
        <f>VLOOKUP($A1179,'SAP- FACT'!$A:$AE,5,0)</f>
        <v>45477</v>
      </c>
      <c r="G1179" s="32">
        <f>VLOOKUP($A1179,'SAP- FACT'!$A:$AE,19,0)</f>
        <v>45507</v>
      </c>
      <c r="H1179" s="31" t="s">
        <v>8512</v>
      </c>
      <c r="I1179" s="31" t="str">
        <f>VLOOKUP($A1179,'SAP- FACT'!$A:$AE,3,0)</f>
        <v>Boleta</v>
      </c>
      <c r="J1179" s="31" t="str">
        <f>IF(VLOOKUP($A1179,'SAP- FACT'!$A:$AE,15,0)=0,"PEN","USD")</f>
        <v>PEN</v>
      </c>
      <c r="K1179" s="31" t="s">
        <v>8499</v>
      </c>
      <c r="L1179" s="31">
        <v>1</v>
      </c>
      <c r="M1179" s="33">
        <f>IF(J1179="PEN",VLOOKUP($A1179,'SAP- FACT'!$A:$AE,14,0),VLOOKUP($A1179,'SAP- FACT'!$A:$AE,15,0))</f>
        <v>200.6</v>
      </c>
      <c r="N1179" s="31" t="str">
        <f>IF(VLOOKUP($A1179,'SAP- FACT'!$A:$AE,15,0)=0,"PEN","USD")</f>
        <v>PEN</v>
      </c>
      <c r="O1179" s="31" t="str">
        <f>VLOOKUP($A1179,'SAP- FACT'!$A:$AE,4,0)</f>
        <v>Nacional - CREDITO 30 DIAS / CREDIT 30 DAYS - PE 3284 Basado en Entregas 09-T010-00000016.</v>
      </c>
    </row>
    <row r="1180" spans="1:15" x14ac:dyDescent="0.2">
      <c r="A1180" s="31">
        <f t="shared" si="18"/>
        <v>1179</v>
      </c>
      <c r="B1180" s="31" t="str">
        <f>VLOOKUP($A1180,'SAP- FACT'!$A:$AE,12,0)</f>
        <v>BECERRA PACHECO,GIANELLY JINMEI</v>
      </c>
      <c r="C1180" s="31" t="str">
        <f>VLOOKUP($A1180,'SAP- FACT'!$A:$AE,2,0)</f>
        <v>B010-00017947</v>
      </c>
      <c r="D1180" s="31" t="str">
        <f>VLOOKUP($A1180,'SAP- FACT'!$A:$AE,2,0)</f>
        <v>B010-00017947</v>
      </c>
      <c r="E1180" s="32">
        <v>45566</v>
      </c>
      <c r="F1180" s="32">
        <f>VLOOKUP($A1180,'SAP- FACT'!$A:$AE,5,0)</f>
        <v>45341</v>
      </c>
      <c r="G1180" s="32">
        <f>VLOOKUP($A1180,'SAP- FACT'!$A:$AE,19,0)</f>
        <v>45341</v>
      </c>
      <c r="H1180" s="31" t="s">
        <v>8512</v>
      </c>
      <c r="I1180" s="31" t="str">
        <f>VLOOKUP($A1180,'SAP- FACT'!$A:$AE,3,0)</f>
        <v>Boleta</v>
      </c>
      <c r="J1180" s="31" t="str">
        <f>IF(VLOOKUP($A1180,'SAP- FACT'!$A:$AE,15,0)=0,"PEN","USD")</f>
        <v>PEN</v>
      </c>
      <c r="K1180" s="31" t="s">
        <v>8499</v>
      </c>
      <c r="L1180" s="31">
        <v>1</v>
      </c>
      <c r="M1180" s="33">
        <f>IF(J1180="PEN",VLOOKUP($A1180,'SAP- FACT'!$A:$AE,14,0),VLOOKUP($A1180,'SAP- FACT'!$A:$AE,15,0))</f>
        <v>201</v>
      </c>
      <c r="N1180" s="31" t="str">
        <f>IF(VLOOKUP($A1180,'SAP- FACT'!$A:$AE,15,0)=0,"PEN","USD")</f>
        <v>PEN</v>
      </c>
      <c r="O1180" s="31" t="str">
        <f>VLOOKUP($A1180,'SAP- FACT'!$A:$AE,4,0)</f>
        <v>Falabella - CONTADO / CASH - PE 0766 FALABELLA Basado en Entregas 09-0010-00058</v>
      </c>
    </row>
    <row r="1181" spans="1:15" x14ac:dyDescent="0.2">
      <c r="A1181" s="31">
        <f t="shared" si="18"/>
        <v>1180</v>
      </c>
      <c r="B1181" s="31" t="str">
        <f>VLOOKUP($A1181,'SAP- FACT'!$A:$AE,12,0)</f>
        <v>VIDAL DE LA TORRE ORIANA</v>
      </c>
      <c r="C1181" s="31" t="str">
        <f>VLOOKUP($A1181,'SAP- FACT'!$A:$AE,2,0)</f>
        <v>B010-00018436</v>
      </c>
      <c r="D1181" s="31" t="str">
        <f>VLOOKUP($A1181,'SAP- FACT'!$A:$AE,2,0)</f>
        <v>B010-00018436</v>
      </c>
      <c r="E1181" s="32">
        <v>45566</v>
      </c>
      <c r="F1181" s="32">
        <f>VLOOKUP($A1181,'SAP- FACT'!$A:$AE,5,0)</f>
        <v>45390</v>
      </c>
      <c r="G1181" s="32">
        <f>VLOOKUP($A1181,'SAP- FACT'!$A:$AE,19,0)</f>
        <v>45390</v>
      </c>
      <c r="H1181" s="31" t="s">
        <v>8512</v>
      </c>
      <c r="I1181" s="31" t="str">
        <f>VLOOKUP($A1181,'SAP- FACT'!$A:$AE,3,0)</f>
        <v>Boleta</v>
      </c>
      <c r="J1181" s="31" t="str">
        <f>IF(VLOOKUP($A1181,'SAP- FACT'!$A:$AE,15,0)=0,"PEN","USD")</f>
        <v>PEN</v>
      </c>
      <c r="K1181" s="31" t="s">
        <v>8499</v>
      </c>
      <c r="L1181" s="31">
        <v>1</v>
      </c>
      <c r="M1181" s="33">
        <f>IF(J1181="PEN",VLOOKUP($A1181,'SAP- FACT'!$A:$AE,14,0),VLOOKUP($A1181,'SAP- FACT'!$A:$AE,15,0))</f>
        <v>201.8</v>
      </c>
      <c r="N1181" s="31" t="str">
        <f>IF(VLOOKUP($A1181,'SAP- FACT'!$A:$AE,15,0)=0,"PEN","USD")</f>
        <v>PEN</v>
      </c>
      <c r="O1181" s="31" t="str">
        <f>VLOOKUP($A1181,'SAP- FACT'!$A:$AE,4,0)</f>
        <v>Venta Asistida - CONTADO / CASH - PE 1595 TEL: 940525996/997737934 Basado en Entrega</v>
      </c>
    </row>
    <row r="1182" spans="1:15" x14ac:dyDescent="0.2">
      <c r="A1182" s="31">
        <f t="shared" si="18"/>
        <v>1181</v>
      </c>
      <c r="B1182" s="31" t="str">
        <f>VLOOKUP($A1182,'SAP- FACT'!$A:$AE,12,0)</f>
        <v>Carlos Delgado Salazar</v>
      </c>
      <c r="C1182" s="31" t="str">
        <f>VLOOKUP($A1182,'SAP- FACT'!$A:$AE,2,0)</f>
        <v>B010-00018607</v>
      </c>
      <c r="D1182" s="31" t="str">
        <f>VLOOKUP($A1182,'SAP- FACT'!$A:$AE,2,0)</f>
        <v>B010-00018607</v>
      </c>
      <c r="E1182" s="32">
        <v>45566</v>
      </c>
      <c r="F1182" s="32">
        <f>VLOOKUP($A1182,'SAP- FACT'!$A:$AE,5,0)</f>
        <v>45406</v>
      </c>
      <c r="G1182" s="32">
        <f>VLOOKUP($A1182,'SAP- FACT'!$A:$AE,19,0)</f>
        <v>45406</v>
      </c>
      <c r="H1182" s="31" t="s">
        <v>8512</v>
      </c>
      <c r="I1182" s="31" t="str">
        <f>VLOOKUP($A1182,'SAP- FACT'!$A:$AE,3,0)</f>
        <v>Boleta</v>
      </c>
      <c r="J1182" s="31" t="str">
        <f>IF(VLOOKUP($A1182,'SAP- FACT'!$A:$AE,15,0)=0,"PEN","USD")</f>
        <v>PEN</v>
      </c>
      <c r="K1182" s="31" t="s">
        <v>8499</v>
      </c>
      <c r="L1182" s="31">
        <v>1</v>
      </c>
      <c r="M1182" s="33">
        <f>IF(J1182="PEN",VLOOKUP($A1182,'SAP- FACT'!$A:$AE,14,0),VLOOKUP($A1182,'SAP- FACT'!$A:$AE,15,0))</f>
        <v>202.52</v>
      </c>
      <c r="N1182" s="31" t="str">
        <f>IF(VLOOKUP($A1182,'SAP- FACT'!$A:$AE,15,0)=0,"PEN","USD")</f>
        <v>PEN</v>
      </c>
      <c r="O1182" s="31" t="str">
        <f>VLOOKUP($A1182,'SAP- FACT'!$A:$AE,4,0)</f>
        <v>Ripley - CONTADO / CASH - PE 1927 RIPLEY Basado en Entregas 09-0010-00059961</v>
      </c>
    </row>
    <row r="1183" spans="1:15" x14ac:dyDescent="0.2">
      <c r="A1183" s="31">
        <f t="shared" si="18"/>
        <v>1182</v>
      </c>
      <c r="B1183" s="31" t="str">
        <f>VLOOKUP($A1183,'SAP- FACT'!$A:$AE,12,0)</f>
        <v>SANCHEZ MEDINA,MARTHA LUCIA</v>
      </c>
      <c r="C1183" s="31" t="str">
        <f>VLOOKUP($A1183,'SAP- FACT'!$A:$AE,2,0)</f>
        <v>B010-00019875</v>
      </c>
      <c r="D1183" s="31" t="str">
        <f>VLOOKUP($A1183,'SAP- FACT'!$A:$AE,2,0)</f>
        <v>B010-00019875</v>
      </c>
      <c r="E1183" s="32">
        <v>45566</v>
      </c>
      <c r="F1183" s="32">
        <f>VLOOKUP($A1183,'SAP- FACT'!$A:$AE,5,0)</f>
        <v>45509</v>
      </c>
      <c r="G1183" s="32">
        <f>VLOOKUP($A1183,'SAP- FACT'!$A:$AE,19,0)</f>
        <v>45509</v>
      </c>
      <c r="H1183" s="31" t="s">
        <v>8512</v>
      </c>
      <c r="I1183" s="31" t="str">
        <f>VLOOKUP($A1183,'SAP- FACT'!$A:$AE,3,0)</f>
        <v>Boleta</v>
      </c>
      <c r="J1183" s="31" t="str">
        <f>IF(VLOOKUP($A1183,'SAP- FACT'!$A:$AE,15,0)=0,"PEN","USD")</f>
        <v>PEN</v>
      </c>
      <c r="K1183" s="31" t="s">
        <v>8499</v>
      </c>
      <c r="L1183" s="31">
        <v>1</v>
      </c>
      <c r="M1183" s="33">
        <f>IF(J1183="PEN",VLOOKUP($A1183,'SAP- FACT'!$A:$AE,14,0),VLOOKUP($A1183,'SAP- FACT'!$A:$AE,15,0))</f>
        <v>203.2</v>
      </c>
      <c r="N1183" s="31" t="str">
        <f>IF(VLOOKUP($A1183,'SAP- FACT'!$A:$AE,15,0)=0,"PEN","USD")</f>
        <v>PEN</v>
      </c>
      <c r="O1183" s="31" t="str">
        <f>VLOOKUP($A1183,'SAP- FACT'!$A:$AE,4,0)</f>
        <v>Plaza Vea - Intercorp - CONTADO / CASH - PE 3821 PLAZA VEA v13177535plzv-01 Basado en Entre</v>
      </c>
    </row>
    <row r="1184" spans="1:15" x14ac:dyDescent="0.2">
      <c r="A1184" s="31">
        <f t="shared" si="18"/>
        <v>1183</v>
      </c>
      <c r="B1184" s="31" t="str">
        <f>VLOOKUP($A1184,'SAP- FACT'!$A:$AE,12,0)</f>
        <v>ALVA APARCANA ANTONELLA</v>
      </c>
      <c r="C1184" s="31" t="str">
        <f>VLOOKUP($A1184,'SAP- FACT'!$A:$AE,2,0)</f>
        <v>B010-00019563</v>
      </c>
      <c r="D1184" s="31" t="str">
        <f>VLOOKUP($A1184,'SAP- FACT'!$A:$AE,2,0)</f>
        <v>B010-00019563</v>
      </c>
      <c r="E1184" s="32">
        <v>45566</v>
      </c>
      <c r="F1184" s="32">
        <f>VLOOKUP($A1184,'SAP- FACT'!$A:$AE,5,0)</f>
        <v>45490</v>
      </c>
      <c r="G1184" s="32">
        <f>VLOOKUP($A1184,'SAP- FACT'!$A:$AE,19,0)</f>
        <v>45490</v>
      </c>
      <c r="H1184" s="31" t="s">
        <v>8512</v>
      </c>
      <c r="I1184" s="31" t="str">
        <f>VLOOKUP($A1184,'SAP- FACT'!$A:$AE,3,0)</f>
        <v>Boleta</v>
      </c>
      <c r="J1184" s="31" t="str">
        <f>IF(VLOOKUP($A1184,'SAP- FACT'!$A:$AE,15,0)=0,"PEN","USD")</f>
        <v>PEN</v>
      </c>
      <c r="K1184" s="31" t="s">
        <v>8499</v>
      </c>
      <c r="L1184" s="31">
        <v>1</v>
      </c>
      <c r="M1184" s="33">
        <f>IF(J1184="PEN",VLOOKUP($A1184,'SAP- FACT'!$A:$AE,14,0),VLOOKUP($A1184,'SAP- FACT'!$A:$AE,15,0))</f>
        <v>203.31</v>
      </c>
      <c r="N1184" s="31" t="str">
        <f>IF(VLOOKUP($A1184,'SAP- FACT'!$A:$AE,15,0)=0,"PEN","USD")</f>
        <v>PEN</v>
      </c>
      <c r="O1184" s="31" t="str">
        <f>VLOOKUP($A1184,'SAP- FACT'!$A:$AE,4,0)</f>
        <v>Ecom - CONTADO / CASH - PE 3519 TEL: 953890154 ENVÍO Basado en Entregas 09</v>
      </c>
    </row>
    <row r="1185" spans="1:15" x14ac:dyDescent="0.2">
      <c r="A1185" s="31">
        <f t="shared" si="18"/>
        <v>1184</v>
      </c>
      <c r="B1185" s="31" t="str">
        <f>VLOOKUP($A1185,'SAP- FACT'!$A:$AE,12,0)</f>
        <v>SOLIS GOMEZ,PALOMA X</v>
      </c>
      <c r="C1185" s="31" t="str">
        <f>VLOOKUP($A1185,'SAP- FACT'!$A:$AE,2,0)</f>
        <v>B010-00019925</v>
      </c>
      <c r="D1185" s="31" t="str">
        <f>VLOOKUP($A1185,'SAP- FACT'!$A:$AE,2,0)</f>
        <v>B010-00019925</v>
      </c>
      <c r="E1185" s="32">
        <v>45566</v>
      </c>
      <c r="F1185" s="32">
        <f>VLOOKUP($A1185,'SAP- FACT'!$A:$AE,5,0)</f>
        <v>45512</v>
      </c>
      <c r="G1185" s="32">
        <f>VLOOKUP($A1185,'SAP- FACT'!$A:$AE,19,0)</f>
        <v>45512</v>
      </c>
      <c r="H1185" s="31" t="s">
        <v>8512</v>
      </c>
      <c r="I1185" s="31" t="str">
        <f>VLOOKUP($A1185,'SAP- FACT'!$A:$AE,3,0)</f>
        <v>Boleta</v>
      </c>
      <c r="J1185" s="31" t="str">
        <f>IF(VLOOKUP($A1185,'SAP- FACT'!$A:$AE,15,0)=0,"PEN","USD")</f>
        <v>PEN</v>
      </c>
      <c r="K1185" s="31" t="s">
        <v>8499</v>
      </c>
      <c r="L1185" s="31">
        <v>1</v>
      </c>
      <c r="M1185" s="33">
        <f>IF(J1185="PEN",VLOOKUP($A1185,'SAP- FACT'!$A:$AE,14,0),VLOOKUP($A1185,'SAP- FACT'!$A:$AE,15,0))</f>
        <v>205.03</v>
      </c>
      <c r="N1185" s="31" t="str">
        <f>IF(VLOOKUP($A1185,'SAP- FACT'!$A:$AE,15,0)=0,"PEN","USD")</f>
        <v>PEN</v>
      </c>
      <c r="O1185" s="31" t="str">
        <f>VLOOKUP($A1185,'SAP- FACT'!$A:$AE,4,0)</f>
        <v>Ecom - CONTADO / CASH - PE 3991 TEL: 950895265 ENVÍO Basado en Entregas 09</v>
      </c>
    </row>
    <row r="1186" spans="1:15" x14ac:dyDescent="0.2">
      <c r="A1186" s="31">
        <f t="shared" si="18"/>
        <v>1185</v>
      </c>
      <c r="B1186" s="31" t="str">
        <f>VLOOKUP($A1186,'SAP- FACT'!$A:$AE,12,0)</f>
        <v>PEDEMONTE CORDOVA,HILDE ALBERTH</v>
      </c>
      <c r="C1186" s="31" t="str">
        <f>VLOOKUP($A1186,'SAP- FACT'!$A:$AE,2,0)</f>
        <v>B010-00018520</v>
      </c>
      <c r="D1186" s="31" t="str">
        <f>VLOOKUP($A1186,'SAP- FACT'!$A:$AE,2,0)</f>
        <v>B010-00018520</v>
      </c>
      <c r="E1186" s="32">
        <v>45566</v>
      </c>
      <c r="F1186" s="32">
        <f>VLOOKUP($A1186,'SAP- FACT'!$A:$AE,5,0)</f>
        <v>45399</v>
      </c>
      <c r="G1186" s="32">
        <f>VLOOKUP($A1186,'SAP- FACT'!$A:$AE,19,0)</f>
        <v>45399</v>
      </c>
      <c r="H1186" s="31" t="s">
        <v>8512</v>
      </c>
      <c r="I1186" s="31" t="str">
        <f>VLOOKUP($A1186,'SAP- FACT'!$A:$AE,3,0)</f>
        <v>Boleta</v>
      </c>
      <c r="J1186" s="31" t="str">
        <f>IF(VLOOKUP($A1186,'SAP- FACT'!$A:$AE,15,0)=0,"PEN","USD")</f>
        <v>PEN</v>
      </c>
      <c r="K1186" s="31" t="s">
        <v>8499</v>
      </c>
      <c r="L1186" s="31">
        <v>1</v>
      </c>
      <c r="M1186" s="33">
        <f>IF(J1186="PEN",VLOOKUP($A1186,'SAP- FACT'!$A:$AE,14,0),VLOOKUP($A1186,'SAP- FACT'!$A:$AE,15,0))</f>
        <v>206</v>
      </c>
      <c r="N1186" s="31" t="str">
        <f>IF(VLOOKUP($A1186,'SAP- FACT'!$A:$AE,15,0)=0,"PEN","USD")</f>
        <v>PEN</v>
      </c>
      <c r="O1186" s="31" t="str">
        <f>VLOOKUP($A1186,'SAP- FACT'!$A:$AE,4,0)</f>
        <v>Venta Asistida - CONTADO / CASH - PE 1750 TEL: 931719208 Basado en Entregas 09-0010-</v>
      </c>
    </row>
    <row r="1187" spans="1:15" x14ac:dyDescent="0.2">
      <c r="A1187" s="31">
        <f t="shared" si="18"/>
        <v>1186</v>
      </c>
      <c r="B1187" s="31" t="str">
        <f>VLOOKUP($A1187,'SAP- FACT'!$A:$AE,12,0)</f>
        <v>SAAVEDRA IBAÑEZ,JOB DAVID</v>
      </c>
      <c r="C1187" s="31" t="str">
        <f>VLOOKUP($A1187,'SAP- FACT'!$A:$AE,2,0)</f>
        <v>B010-00020072</v>
      </c>
      <c r="D1187" s="31" t="str">
        <f>VLOOKUP($A1187,'SAP- FACT'!$A:$AE,2,0)</f>
        <v>B010-00020072</v>
      </c>
      <c r="E1187" s="32">
        <v>45566</v>
      </c>
      <c r="F1187" s="32">
        <f>VLOOKUP($A1187,'SAP- FACT'!$A:$AE,5,0)</f>
        <v>45524</v>
      </c>
      <c r="G1187" s="32">
        <f>VLOOKUP($A1187,'SAP- FACT'!$A:$AE,19,0)</f>
        <v>45554</v>
      </c>
      <c r="H1187" s="31" t="s">
        <v>8512</v>
      </c>
      <c r="I1187" s="31" t="str">
        <f>VLOOKUP($A1187,'SAP- FACT'!$A:$AE,3,0)</f>
        <v>Boleta</v>
      </c>
      <c r="J1187" s="31" t="str">
        <f>IF(VLOOKUP($A1187,'SAP- FACT'!$A:$AE,15,0)=0,"PEN","USD")</f>
        <v>PEN</v>
      </c>
      <c r="K1187" s="31" t="s">
        <v>8499</v>
      </c>
      <c r="L1187" s="31">
        <v>1</v>
      </c>
      <c r="M1187" s="33">
        <f>IF(J1187="PEN",VLOOKUP($A1187,'SAP- FACT'!$A:$AE,14,0),VLOOKUP($A1187,'SAP- FACT'!$A:$AE,15,0))</f>
        <v>206.13</v>
      </c>
      <c r="N1187" s="31" t="str">
        <f>IF(VLOOKUP($A1187,'SAP- FACT'!$A:$AE,15,0)=0,"PEN","USD")</f>
        <v>PEN</v>
      </c>
      <c r="O1187" s="31" t="str">
        <f>VLOOKUP($A1187,'SAP- FACT'!$A:$AE,4,0)</f>
        <v>Nacional - CREDITO 30 DIAS / CREDIT 30 DAYS - PE 4257 Basado en Entregas 09-T010-00000871.</v>
      </c>
    </row>
    <row r="1188" spans="1:15" x14ac:dyDescent="0.2">
      <c r="A1188" s="31">
        <f t="shared" si="18"/>
        <v>1187</v>
      </c>
      <c r="B1188" s="31" t="str">
        <f>VLOOKUP($A1188,'SAP- FACT'!$A:$AE,12,0)</f>
        <v>HUAMAN ENRIQUEZ,GEORGINA ANGELICA</v>
      </c>
      <c r="C1188" s="31" t="str">
        <f>VLOOKUP($A1188,'SAP- FACT'!$A:$AE,2,0)</f>
        <v>B010-00019218</v>
      </c>
      <c r="D1188" s="31" t="str">
        <f>VLOOKUP($A1188,'SAP- FACT'!$A:$AE,2,0)</f>
        <v>B010-00019218</v>
      </c>
      <c r="E1188" s="32">
        <v>45566</v>
      </c>
      <c r="F1188" s="32">
        <f>VLOOKUP($A1188,'SAP- FACT'!$A:$AE,5,0)</f>
        <v>45453</v>
      </c>
      <c r="G1188" s="32">
        <f>VLOOKUP($A1188,'SAP- FACT'!$A:$AE,19,0)</f>
        <v>45453</v>
      </c>
      <c r="H1188" s="31" t="s">
        <v>8512</v>
      </c>
      <c r="I1188" s="31" t="str">
        <f>VLOOKUP($A1188,'SAP- FACT'!$A:$AE,3,0)</f>
        <v>Boleta</v>
      </c>
      <c r="J1188" s="31" t="str">
        <f>IF(VLOOKUP($A1188,'SAP- FACT'!$A:$AE,15,0)=0,"PEN","USD")</f>
        <v>PEN</v>
      </c>
      <c r="K1188" s="31" t="s">
        <v>8499</v>
      </c>
      <c r="L1188" s="31">
        <v>1</v>
      </c>
      <c r="M1188" s="33">
        <f>IF(J1188="PEN",VLOOKUP($A1188,'SAP- FACT'!$A:$AE,14,0),VLOOKUP($A1188,'SAP- FACT'!$A:$AE,15,0))</f>
        <v>207</v>
      </c>
      <c r="N1188" s="31" t="str">
        <f>IF(VLOOKUP($A1188,'SAP- FACT'!$A:$AE,15,0)=0,"PEN","USD")</f>
        <v>PEN</v>
      </c>
      <c r="O1188" s="31" t="str">
        <f>VLOOKUP($A1188,'SAP- FACT'!$A:$AE,4,0)</f>
        <v>Falabella - CONTADO / CASH - PE 2832 FALABELLA Basado en Entregas 09-0007-00000</v>
      </c>
    </row>
    <row r="1189" spans="1:15" x14ac:dyDescent="0.2">
      <c r="A1189" s="31">
        <f t="shared" si="18"/>
        <v>1188</v>
      </c>
      <c r="B1189" s="31" t="str">
        <f>VLOOKUP($A1189,'SAP- FACT'!$A:$AE,12,0)</f>
        <v>Carlos Delgado Salazar</v>
      </c>
      <c r="C1189" s="31" t="str">
        <f>VLOOKUP($A1189,'SAP- FACT'!$A:$AE,2,0)</f>
        <v>B010-00020314</v>
      </c>
      <c r="D1189" s="31" t="str">
        <f>VLOOKUP($A1189,'SAP- FACT'!$A:$AE,2,0)</f>
        <v>B010-00020314</v>
      </c>
      <c r="E1189" s="32">
        <v>45566</v>
      </c>
      <c r="F1189" s="32">
        <f>VLOOKUP($A1189,'SAP- FACT'!$A:$AE,5,0)</f>
        <v>45540</v>
      </c>
      <c r="G1189" s="32">
        <f>VLOOKUP($A1189,'SAP- FACT'!$A:$AE,19,0)</f>
        <v>45540</v>
      </c>
      <c r="H1189" s="31" t="s">
        <v>8512</v>
      </c>
      <c r="I1189" s="31" t="str">
        <f>VLOOKUP($A1189,'SAP- FACT'!$A:$AE,3,0)</f>
        <v>Boleta</v>
      </c>
      <c r="J1189" s="31" t="str">
        <f>IF(VLOOKUP($A1189,'SAP- FACT'!$A:$AE,15,0)=0,"PEN","USD")</f>
        <v>PEN</v>
      </c>
      <c r="K1189" s="31" t="s">
        <v>8499</v>
      </c>
      <c r="L1189" s="31">
        <v>1</v>
      </c>
      <c r="M1189" s="33">
        <f>IF(J1189="PEN",VLOOKUP($A1189,'SAP- FACT'!$A:$AE,14,0),VLOOKUP($A1189,'SAP- FACT'!$A:$AE,15,0))</f>
        <v>208.01</v>
      </c>
      <c r="N1189" s="31" t="str">
        <f>IF(VLOOKUP($A1189,'SAP- FACT'!$A:$AE,15,0)=0,"PEN","USD")</f>
        <v>PEN</v>
      </c>
      <c r="O1189" s="31" t="str">
        <f>VLOOKUP($A1189,'SAP- FACT'!$A:$AE,4,0)</f>
        <v>Ripley - CONTADO / CASH - PE 4656 RIPLEY n.º 6795331901-A Basado en Entregas</v>
      </c>
    </row>
    <row r="1190" spans="1:15" x14ac:dyDescent="0.2">
      <c r="A1190" s="31">
        <f t="shared" si="18"/>
        <v>1189</v>
      </c>
      <c r="B1190" s="31" t="str">
        <f>VLOOKUP($A1190,'SAP- FACT'!$A:$AE,12,0)</f>
        <v>URTECHO NORIEGA,OLGA LIVIA</v>
      </c>
      <c r="C1190" s="31" t="str">
        <f>VLOOKUP($A1190,'SAP- FACT'!$A:$AE,2,0)</f>
        <v>B010-00020180</v>
      </c>
      <c r="D1190" s="31" t="str">
        <f>VLOOKUP($A1190,'SAP- FACT'!$A:$AE,2,0)</f>
        <v>B010-00020180</v>
      </c>
      <c r="E1190" s="32">
        <v>45566</v>
      </c>
      <c r="F1190" s="32">
        <f>VLOOKUP($A1190,'SAP- FACT'!$A:$AE,5,0)</f>
        <v>45530</v>
      </c>
      <c r="G1190" s="32">
        <f>VLOOKUP($A1190,'SAP- FACT'!$A:$AE,19,0)</f>
        <v>45530</v>
      </c>
      <c r="H1190" s="31" t="s">
        <v>8512</v>
      </c>
      <c r="I1190" s="31" t="str">
        <f>VLOOKUP($A1190,'SAP- FACT'!$A:$AE,3,0)</f>
        <v>Boleta</v>
      </c>
      <c r="J1190" s="31" t="str">
        <f>IF(VLOOKUP($A1190,'SAP- FACT'!$A:$AE,15,0)=0,"PEN","USD")</f>
        <v>PEN</v>
      </c>
      <c r="K1190" s="31" t="s">
        <v>8499</v>
      </c>
      <c r="L1190" s="31">
        <v>1</v>
      </c>
      <c r="M1190" s="33">
        <f>IF(J1190="PEN",VLOOKUP($A1190,'SAP- FACT'!$A:$AE,14,0),VLOOKUP($A1190,'SAP- FACT'!$A:$AE,15,0))</f>
        <v>208.25</v>
      </c>
      <c r="N1190" s="31" t="str">
        <f>IF(VLOOKUP($A1190,'SAP- FACT'!$A:$AE,15,0)=0,"PEN","USD")</f>
        <v>PEN</v>
      </c>
      <c r="O1190" s="31" t="str">
        <f>VLOOKUP($A1190,'SAP- FACT'!$A:$AE,4,0)</f>
        <v>Ripley - CONTADO / CASH - PE 4416 RIPLEY n.º 6784246201-A Basado en Entregas</v>
      </c>
    </row>
    <row r="1191" spans="1:15" x14ac:dyDescent="0.2">
      <c r="A1191" s="31">
        <f t="shared" si="18"/>
        <v>1190</v>
      </c>
      <c r="B1191" s="31" t="str">
        <f>VLOOKUP($A1191,'SAP- FACT'!$A:$AE,12,0)</f>
        <v>FRANCISCO PEREZ,SHARON CAROLYN</v>
      </c>
      <c r="C1191" s="31" t="str">
        <f>VLOOKUP($A1191,'SAP- FACT'!$A:$AE,2,0)</f>
        <v>B010-00020317</v>
      </c>
      <c r="D1191" s="31" t="str">
        <f>VLOOKUP($A1191,'SAP- FACT'!$A:$AE,2,0)</f>
        <v>B010-00020317</v>
      </c>
      <c r="E1191" s="32">
        <v>45566</v>
      </c>
      <c r="F1191" s="32">
        <f>VLOOKUP($A1191,'SAP- FACT'!$A:$AE,5,0)</f>
        <v>45540</v>
      </c>
      <c r="G1191" s="32">
        <f>VLOOKUP($A1191,'SAP- FACT'!$A:$AE,19,0)</f>
        <v>45570</v>
      </c>
      <c r="H1191" s="31" t="s">
        <v>8512</v>
      </c>
      <c r="I1191" s="31" t="str">
        <f>VLOOKUP($A1191,'SAP- FACT'!$A:$AE,3,0)</f>
        <v>Boleta</v>
      </c>
      <c r="J1191" s="31" t="str">
        <f>IF(VLOOKUP($A1191,'SAP- FACT'!$A:$AE,15,0)=0,"PEN","USD")</f>
        <v>PEN</v>
      </c>
      <c r="K1191" s="31" t="s">
        <v>8499</v>
      </c>
      <c r="L1191" s="31">
        <v>1</v>
      </c>
      <c r="M1191" s="33">
        <f>IF(J1191="PEN",VLOOKUP($A1191,'SAP- FACT'!$A:$AE,14,0),VLOOKUP($A1191,'SAP- FACT'!$A:$AE,15,0))</f>
        <v>209.1</v>
      </c>
      <c r="N1191" s="31" t="str">
        <f>IF(VLOOKUP($A1191,'SAP- FACT'!$A:$AE,15,0)=0,"PEN","USD")</f>
        <v>PEN</v>
      </c>
      <c r="O1191" s="31" t="str">
        <f>VLOOKUP($A1191,'SAP- FACT'!$A:$AE,4,0)</f>
        <v>Nacional - CREDITO 30 DIAS / CREDIT 30 DAYS - PE 4662 Basado en Entregas 09-T010-00001226.</v>
      </c>
    </row>
    <row r="1192" spans="1:15" x14ac:dyDescent="0.2">
      <c r="A1192" s="31">
        <f t="shared" si="18"/>
        <v>1191</v>
      </c>
      <c r="B1192" s="31" t="str">
        <f>VLOOKUP($A1192,'SAP- FACT'!$A:$AE,12,0)</f>
        <v>CACERES SALCEDO,ELVIS LUCIO</v>
      </c>
      <c r="C1192" s="31" t="str">
        <f>VLOOKUP($A1192,'SAP- FACT'!$A:$AE,2,0)</f>
        <v>B010-00020096</v>
      </c>
      <c r="D1192" s="31" t="str">
        <f>VLOOKUP($A1192,'SAP- FACT'!$A:$AE,2,0)</f>
        <v>B010-00020096</v>
      </c>
      <c r="E1192" s="32">
        <v>45566</v>
      </c>
      <c r="F1192" s="32">
        <f>VLOOKUP($A1192,'SAP- FACT'!$A:$AE,5,0)</f>
        <v>45526</v>
      </c>
      <c r="G1192" s="32">
        <f>VLOOKUP($A1192,'SAP- FACT'!$A:$AE,19,0)</f>
        <v>45556</v>
      </c>
      <c r="H1192" s="31" t="s">
        <v>8512</v>
      </c>
      <c r="I1192" s="31" t="str">
        <f>VLOOKUP($A1192,'SAP- FACT'!$A:$AE,3,0)</f>
        <v>Boleta</v>
      </c>
      <c r="J1192" s="31" t="str">
        <f>IF(VLOOKUP($A1192,'SAP- FACT'!$A:$AE,15,0)=0,"PEN","USD")</f>
        <v>PEN</v>
      </c>
      <c r="K1192" s="31" t="s">
        <v>8499</v>
      </c>
      <c r="L1192" s="31">
        <v>1</v>
      </c>
      <c r="M1192" s="33">
        <f>IF(J1192="PEN",VLOOKUP($A1192,'SAP- FACT'!$A:$AE,14,0),VLOOKUP($A1192,'SAP- FACT'!$A:$AE,15,0))</f>
        <v>209.1</v>
      </c>
      <c r="N1192" s="31" t="str">
        <f>IF(VLOOKUP($A1192,'SAP- FACT'!$A:$AE,15,0)=0,"PEN","USD")</f>
        <v>PEN</v>
      </c>
      <c r="O1192" s="31" t="str">
        <f>VLOOKUP($A1192,'SAP- FACT'!$A:$AE,4,0)</f>
        <v>Nacional - CREDITO 30 DIAS / CREDIT 30 DAYS - PE 4310 Basado en Entregas 09-T010-00000912.</v>
      </c>
    </row>
    <row r="1193" spans="1:15" x14ac:dyDescent="0.2">
      <c r="A1193" s="31">
        <f t="shared" si="18"/>
        <v>1192</v>
      </c>
      <c r="B1193" s="31" t="str">
        <f>VLOOKUP($A1193,'SAP- FACT'!$A:$AE,12,0)</f>
        <v>AGUILAR VALDIVIA,MIYOSHI LUZ</v>
      </c>
      <c r="C1193" s="31" t="str">
        <f>VLOOKUP($A1193,'SAP- FACT'!$A:$AE,2,0)</f>
        <v>B010-00016795</v>
      </c>
      <c r="D1193" s="31" t="str">
        <f>VLOOKUP($A1193,'SAP- FACT'!$A:$AE,2,0)</f>
        <v>B010-00016795</v>
      </c>
      <c r="E1193" s="32">
        <v>45566</v>
      </c>
      <c r="F1193" s="32">
        <f>VLOOKUP($A1193,'SAP- FACT'!$A:$AE,5,0)</f>
        <v>45253</v>
      </c>
      <c r="G1193" s="32">
        <f>VLOOKUP($A1193,'SAP- FACT'!$A:$AE,19,0)</f>
        <v>45253</v>
      </c>
      <c r="H1193" s="31" t="s">
        <v>8512</v>
      </c>
      <c r="I1193" s="31" t="str">
        <f>VLOOKUP($A1193,'SAP- FACT'!$A:$AE,3,0)</f>
        <v>Boleta</v>
      </c>
      <c r="J1193" s="31" t="str">
        <f>IF(VLOOKUP($A1193,'SAP- FACT'!$A:$AE,15,0)=0,"PEN","USD")</f>
        <v>PEN</v>
      </c>
      <c r="K1193" s="31" t="s">
        <v>8499</v>
      </c>
      <c r="L1193" s="31">
        <v>1</v>
      </c>
      <c r="M1193" s="33">
        <f>IF(J1193="PEN",VLOOKUP($A1193,'SAP- FACT'!$A:$AE,14,0),VLOOKUP($A1193,'SAP- FACT'!$A:$AE,15,0))</f>
        <v>210.7</v>
      </c>
      <c r="N1193" s="31" t="str">
        <f>IF(VLOOKUP($A1193,'SAP- FACT'!$A:$AE,15,0)=0,"PEN","USD")</f>
        <v>PEN</v>
      </c>
      <c r="O1193" s="31" t="str">
        <f>VLOOKUP($A1193,'SAP- FACT'!$A:$AE,4,0)</f>
        <v>Falabella - CONTADO / CASH - PE 4892 FALABELLA Basado en Entregas 09-0010-00057</v>
      </c>
    </row>
    <row r="1194" spans="1:15" x14ac:dyDescent="0.2">
      <c r="A1194" s="31">
        <f t="shared" si="18"/>
        <v>1193</v>
      </c>
      <c r="B1194" s="31" t="str">
        <f>VLOOKUP($A1194,'SAP- FACT'!$A:$AE,12,0)</f>
        <v>OBANDO PLASENCIA,JOSE ESMILDOR</v>
      </c>
      <c r="C1194" s="31" t="str">
        <f>VLOOKUP($A1194,'SAP- FACT'!$A:$AE,2,0)</f>
        <v>B010-00018430</v>
      </c>
      <c r="D1194" s="31" t="str">
        <f>VLOOKUP($A1194,'SAP- FACT'!$A:$AE,2,0)</f>
        <v>B010-00018430</v>
      </c>
      <c r="E1194" s="32">
        <v>45566</v>
      </c>
      <c r="F1194" s="32">
        <f>VLOOKUP($A1194,'SAP- FACT'!$A:$AE,5,0)</f>
        <v>45390</v>
      </c>
      <c r="G1194" s="32">
        <f>VLOOKUP($A1194,'SAP- FACT'!$A:$AE,19,0)</f>
        <v>45390</v>
      </c>
      <c r="H1194" s="31" t="s">
        <v>8512</v>
      </c>
      <c r="I1194" s="31" t="str">
        <f>VLOOKUP($A1194,'SAP- FACT'!$A:$AE,3,0)</f>
        <v>Boleta</v>
      </c>
      <c r="J1194" s="31" t="str">
        <f>IF(VLOOKUP($A1194,'SAP- FACT'!$A:$AE,15,0)=0,"PEN","USD")</f>
        <v>PEN</v>
      </c>
      <c r="K1194" s="31" t="s">
        <v>8499</v>
      </c>
      <c r="L1194" s="31">
        <v>1</v>
      </c>
      <c r="M1194" s="33">
        <f>IF(J1194="PEN",VLOOKUP($A1194,'SAP- FACT'!$A:$AE,14,0),VLOOKUP($A1194,'SAP- FACT'!$A:$AE,15,0))</f>
        <v>212.4</v>
      </c>
      <c r="N1194" s="31" t="str">
        <f>IF(VLOOKUP($A1194,'SAP- FACT'!$A:$AE,15,0)=0,"PEN","USD")</f>
        <v>PEN</v>
      </c>
      <c r="O1194" s="31" t="str">
        <f>VLOOKUP($A1194,'SAP- FACT'!$A:$AE,4,0)</f>
        <v>Venta Asistida - CONTADO / CASH - PE 1583 RECOGE: José Esmildor Obando Plasencia DNI</v>
      </c>
    </row>
    <row r="1195" spans="1:15" x14ac:dyDescent="0.2">
      <c r="A1195" s="31">
        <f t="shared" si="18"/>
        <v>1194</v>
      </c>
      <c r="B1195" s="31" t="str">
        <f>VLOOKUP($A1195,'SAP- FACT'!$A:$AE,12,0)</f>
        <v>VELAZCO MADRID,ALONSO ANTONIO</v>
      </c>
      <c r="C1195" s="31" t="str">
        <f>VLOOKUP($A1195,'SAP- FACT'!$A:$AE,2,0)</f>
        <v>B010-00017650</v>
      </c>
      <c r="D1195" s="31" t="str">
        <f>VLOOKUP($A1195,'SAP- FACT'!$A:$AE,2,0)</f>
        <v>B010-00017650</v>
      </c>
      <c r="E1195" s="32">
        <v>45566</v>
      </c>
      <c r="F1195" s="32">
        <f>VLOOKUP($A1195,'SAP- FACT'!$A:$AE,5,0)</f>
        <v>45308</v>
      </c>
      <c r="G1195" s="32">
        <f>VLOOKUP($A1195,'SAP- FACT'!$A:$AE,19,0)</f>
        <v>45308</v>
      </c>
      <c r="H1195" s="31" t="s">
        <v>8512</v>
      </c>
      <c r="I1195" s="31" t="str">
        <f>VLOOKUP($A1195,'SAP- FACT'!$A:$AE,3,0)</f>
        <v>Boleta</v>
      </c>
      <c r="J1195" s="31" t="str">
        <f>IF(VLOOKUP($A1195,'SAP- FACT'!$A:$AE,15,0)=0,"PEN","USD")</f>
        <v>PEN</v>
      </c>
      <c r="K1195" s="31" t="s">
        <v>8499</v>
      </c>
      <c r="L1195" s="31">
        <v>1</v>
      </c>
      <c r="M1195" s="33">
        <f>IF(J1195="PEN",VLOOKUP($A1195,'SAP- FACT'!$A:$AE,14,0),VLOOKUP($A1195,'SAP- FACT'!$A:$AE,15,0))</f>
        <v>212.7</v>
      </c>
      <c r="N1195" s="31" t="str">
        <f>IF(VLOOKUP($A1195,'SAP- FACT'!$A:$AE,15,0)=0,"PEN","USD")</f>
        <v>PEN</v>
      </c>
      <c r="O1195" s="31" t="str">
        <f>VLOOKUP($A1195,'SAP- FACT'!$A:$AE,4,0)</f>
        <v>Falabella - CONTADO / CASH - PE 0197 FALABELLA Basado en Entregas 09-0010-00058</v>
      </c>
    </row>
    <row r="1196" spans="1:15" x14ac:dyDescent="0.2">
      <c r="A1196" s="31">
        <f t="shared" si="18"/>
        <v>1195</v>
      </c>
      <c r="B1196" s="31" t="str">
        <f>VLOOKUP($A1196,'SAP- FACT'!$A:$AE,12,0)</f>
        <v>QUISPE ARATA  YOLANDA</v>
      </c>
      <c r="C1196" s="31" t="str">
        <f>VLOOKUP($A1196,'SAP- FACT'!$A:$AE,2,0)</f>
        <v>B010-00018201</v>
      </c>
      <c r="D1196" s="31" t="str">
        <f>VLOOKUP($A1196,'SAP- FACT'!$A:$AE,2,0)</f>
        <v>B010-00018201</v>
      </c>
      <c r="E1196" s="32">
        <v>45566</v>
      </c>
      <c r="F1196" s="32">
        <f>VLOOKUP($A1196,'SAP- FACT'!$A:$AE,5,0)</f>
        <v>45366</v>
      </c>
      <c r="G1196" s="32">
        <f>VLOOKUP($A1196,'SAP- FACT'!$A:$AE,19,0)</f>
        <v>45366</v>
      </c>
      <c r="H1196" s="31" t="s">
        <v>8512</v>
      </c>
      <c r="I1196" s="31" t="str">
        <f>VLOOKUP($A1196,'SAP- FACT'!$A:$AE,3,0)</f>
        <v>Boleta</v>
      </c>
      <c r="J1196" s="31" t="str">
        <f>IF(VLOOKUP($A1196,'SAP- FACT'!$A:$AE,15,0)=0,"PEN","USD")</f>
        <v>PEN</v>
      </c>
      <c r="K1196" s="31" t="s">
        <v>8499</v>
      </c>
      <c r="L1196" s="31">
        <v>1</v>
      </c>
      <c r="M1196" s="33">
        <f>IF(J1196="PEN",VLOOKUP($A1196,'SAP- FACT'!$A:$AE,14,0),VLOOKUP($A1196,'SAP- FACT'!$A:$AE,15,0))</f>
        <v>215.24</v>
      </c>
      <c r="N1196" s="31" t="str">
        <f>IF(VLOOKUP($A1196,'SAP- FACT'!$A:$AE,15,0)=0,"PEN","USD")</f>
        <v>PEN</v>
      </c>
      <c r="O1196" s="31" t="str">
        <f>VLOOKUP($A1196,'SAP- FACT'!$A:$AE,4,0)</f>
        <v>Ecom - CONTADO / CASH - PE 1228 TEL: 955215062 Basado en Pedidos de client</v>
      </c>
    </row>
    <row r="1197" spans="1:15" x14ac:dyDescent="0.2">
      <c r="A1197" s="31">
        <f t="shared" si="18"/>
        <v>1196</v>
      </c>
      <c r="B1197" s="31" t="str">
        <f>VLOOKUP($A1197,'SAP- FACT'!$A:$AE,12,0)</f>
        <v>HUACO LUIS</v>
      </c>
      <c r="C1197" s="31" t="str">
        <f>VLOOKUP($A1197,'SAP- FACT'!$A:$AE,2,0)</f>
        <v>B010-00017110</v>
      </c>
      <c r="D1197" s="31" t="str">
        <f>VLOOKUP($A1197,'SAP- FACT'!$A:$AE,2,0)</f>
        <v>B010-00017110</v>
      </c>
      <c r="E1197" s="32">
        <v>45566</v>
      </c>
      <c r="F1197" s="32">
        <f>VLOOKUP($A1197,'SAP- FACT'!$A:$AE,5,0)</f>
        <v>45286</v>
      </c>
      <c r="G1197" s="32">
        <f>VLOOKUP($A1197,'SAP- FACT'!$A:$AE,19,0)</f>
        <v>45286</v>
      </c>
      <c r="H1197" s="31" t="s">
        <v>8512</v>
      </c>
      <c r="I1197" s="31" t="str">
        <f>VLOOKUP($A1197,'SAP- FACT'!$A:$AE,3,0)</f>
        <v>Boleta</v>
      </c>
      <c r="J1197" s="31" t="str">
        <f>IF(VLOOKUP($A1197,'SAP- FACT'!$A:$AE,15,0)=0,"PEN","USD")</f>
        <v>PEN</v>
      </c>
      <c r="K1197" s="31" t="s">
        <v>8499</v>
      </c>
      <c r="L1197" s="31">
        <v>1</v>
      </c>
      <c r="M1197" s="33">
        <f>IF(J1197="PEN",VLOOKUP($A1197,'SAP- FACT'!$A:$AE,14,0),VLOOKUP($A1197,'SAP- FACT'!$A:$AE,15,0))</f>
        <v>217.25</v>
      </c>
      <c r="N1197" s="31" t="str">
        <f>IF(VLOOKUP($A1197,'SAP- FACT'!$A:$AE,15,0)=0,"PEN","USD")</f>
        <v>PEN</v>
      </c>
      <c r="O1197" s="31" t="str">
        <f>VLOOKUP($A1197,'SAP- FACT'!$A:$AE,4,0)</f>
        <v>Promart - Intercorp - CONTADO / CASH - PE 5485 PROMART Basado en Entregas 09-0010-0005804</v>
      </c>
    </row>
    <row r="1198" spans="1:15" x14ac:dyDescent="0.2">
      <c r="A1198" s="31">
        <f t="shared" si="18"/>
        <v>1197</v>
      </c>
      <c r="B1198" s="31" t="str">
        <f>VLOOKUP($A1198,'SAP- FACT'!$A:$AE,12,0)</f>
        <v>RIOJA SALDIVAR,DIANA CECILIA LUCIA</v>
      </c>
      <c r="C1198" s="31" t="str">
        <f>VLOOKUP($A1198,'SAP- FACT'!$A:$AE,2,0)</f>
        <v>B010-00020321</v>
      </c>
      <c r="D1198" s="31" t="str">
        <f>VLOOKUP($A1198,'SAP- FACT'!$A:$AE,2,0)</f>
        <v>B010-00020321</v>
      </c>
      <c r="E1198" s="32">
        <v>45566</v>
      </c>
      <c r="F1198" s="32">
        <f>VLOOKUP($A1198,'SAP- FACT'!$A:$AE,5,0)</f>
        <v>45541</v>
      </c>
      <c r="G1198" s="32">
        <f>VLOOKUP($A1198,'SAP- FACT'!$A:$AE,19,0)</f>
        <v>45571</v>
      </c>
      <c r="H1198" s="31" t="s">
        <v>8512</v>
      </c>
      <c r="I1198" s="31" t="str">
        <f>VLOOKUP($A1198,'SAP- FACT'!$A:$AE,3,0)</f>
        <v>Boleta</v>
      </c>
      <c r="J1198" s="31" t="str">
        <f>IF(VLOOKUP($A1198,'SAP- FACT'!$A:$AE,15,0)=0,"PEN","USD")</f>
        <v>PEN</v>
      </c>
      <c r="K1198" s="31" t="s">
        <v>8499</v>
      </c>
      <c r="L1198" s="31">
        <v>1</v>
      </c>
      <c r="M1198" s="33">
        <f>IF(J1198="PEN",VLOOKUP($A1198,'SAP- FACT'!$A:$AE,14,0),VLOOKUP($A1198,'SAP- FACT'!$A:$AE,15,0))</f>
        <v>217.57</v>
      </c>
      <c r="N1198" s="31" t="str">
        <f>IF(VLOOKUP($A1198,'SAP- FACT'!$A:$AE,15,0)=0,"PEN","USD")</f>
        <v>PEN</v>
      </c>
      <c r="O1198" s="31" t="str">
        <f>VLOOKUP($A1198,'SAP- FACT'!$A:$AE,4,0)</f>
        <v>Nacional - CREDITO 30 DIAS / CREDIT 30 DAYS - PE 4673 Basado en Entregas 09-T010-00001234.</v>
      </c>
    </row>
    <row r="1199" spans="1:15" x14ac:dyDescent="0.2">
      <c r="A1199" s="31">
        <f t="shared" si="18"/>
        <v>1198</v>
      </c>
      <c r="B1199" s="31" t="str">
        <f>VLOOKUP($A1199,'SAP- FACT'!$A:$AE,12,0)</f>
        <v>FARFAN VALDERRAMA JUAN FRANCISCO</v>
      </c>
      <c r="C1199" s="31" t="str">
        <f>VLOOKUP($A1199,'SAP- FACT'!$A:$AE,2,0)</f>
        <v>B010-00018394</v>
      </c>
      <c r="D1199" s="31" t="str">
        <f>VLOOKUP($A1199,'SAP- FACT'!$A:$AE,2,0)</f>
        <v>B010-00018394</v>
      </c>
      <c r="E1199" s="32">
        <v>45566</v>
      </c>
      <c r="F1199" s="32">
        <f>VLOOKUP($A1199,'SAP- FACT'!$A:$AE,5,0)</f>
        <v>45384</v>
      </c>
      <c r="G1199" s="32">
        <f>VLOOKUP($A1199,'SAP- FACT'!$A:$AE,19,0)</f>
        <v>45384</v>
      </c>
      <c r="H1199" s="31" t="s">
        <v>8512</v>
      </c>
      <c r="I1199" s="31" t="str">
        <f>VLOOKUP($A1199,'SAP- FACT'!$A:$AE,3,0)</f>
        <v>Boleta</v>
      </c>
      <c r="J1199" s="31" t="str">
        <f>IF(VLOOKUP($A1199,'SAP- FACT'!$A:$AE,15,0)=0,"PEN","USD")</f>
        <v>PEN</v>
      </c>
      <c r="K1199" s="31" t="s">
        <v>8499</v>
      </c>
      <c r="L1199" s="31">
        <v>1</v>
      </c>
      <c r="M1199" s="33">
        <f>IF(J1199="PEN",VLOOKUP($A1199,'SAP- FACT'!$A:$AE,14,0),VLOOKUP($A1199,'SAP- FACT'!$A:$AE,15,0))</f>
        <v>217.8</v>
      </c>
      <c r="N1199" s="31" t="str">
        <f>IF(VLOOKUP($A1199,'SAP- FACT'!$A:$AE,15,0)=0,"PEN","USD")</f>
        <v>PEN</v>
      </c>
      <c r="O1199" s="31" t="str">
        <f>VLOOKUP($A1199,'SAP- FACT'!$A:$AE,4,0)</f>
        <v>Ecom - CONTADO / CASH - PE 1517 TEL: 967140980 Basado en Pedidos de client</v>
      </c>
    </row>
    <row r="1200" spans="1:15" x14ac:dyDescent="0.2">
      <c r="A1200" s="31">
        <f t="shared" si="18"/>
        <v>1199</v>
      </c>
      <c r="B1200" s="31" t="str">
        <f>VLOOKUP($A1200,'SAP- FACT'!$A:$AE,12,0)</f>
        <v>PHARMADIX CORP. S.A.C.</v>
      </c>
      <c r="C1200" s="31" t="str">
        <f>VLOOKUP($A1200,'SAP- FACT'!$A:$AE,2,0)</f>
        <v>F010-00023607</v>
      </c>
      <c r="D1200" s="31" t="str">
        <f>VLOOKUP($A1200,'SAP- FACT'!$A:$AE,2,0)</f>
        <v>F010-00023607</v>
      </c>
      <c r="E1200" s="32">
        <v>45566</v>
      </c>
      <c r="F1200" s="32">
        <f>VLOOKUP($A1200,'SAP- FACT'!$A:$AE,5,0)</f>
        <v>45310</v>
      </c>
      <c r="G1200" s="32">
        <f>VLOOKUP($A1200,'SAP- FACT'!$A:$AE,19,0)</f>
        <v>45310</v>
      </c>
      <c r="H1200" s="31" t="s">
        <v>8512</v>
      </c>
      <c r="I1200" s="31" t="str">
        <f>VLOOKUP($A1200,'SAP- FACT'!$A:$AE,3,0)</f>
        <v>Factura</v>
      </c>
      <c r="J1200" s="31" t="str">
        <f>IF(VLOOKUP($A1200,'SAP- FACT'!$A:$AE,15,0)=0,"PEN","USD")</f>
        <v>PEN</v>
      </c>
      <c r="K1200" s="31" t="s">
        <v>8499</v>
      </c>
      <c r="L1200" s="31">
        <v>1</v>
      </c>
      <c r="M1200" s="33">
        <f>IF(J1200="PEN",VLOOKUP($A1200,'SAP- FACT'!$A:$AE,14,0),VLOOKUP($A1200,'SAP- FACT'!$A:$AE,15,0))</f>
        <v>219</v>
      </c>
      <c r="N1200" s="31" t="str">
        <f>IF(VLOOKUP($A1200,'SAP- FACT'!$A:$AE,15,0)=0,"PEN","USD")</f>
        <v>PEN</v>
      </c>
      <c r="O1200" s="31" t="str">
        <f>VLOOKUP($A1200,'SAP- FACT'!$A:$AE,4,0)</f>
        <v xml:space="preserve"> - CONTADO ADELANTADO / CASH IN ADVANCE - OXANTEL GEL LT: 2125683 OC:231000779</v>
      </c>
    </row>
    <row r="1201" spans="1:15" x14ac:dyDescent="0.2">
      <c r="A1201" s="31">
        <f t="shared" si="18"/>
        <v>1200</v>
      </c>
      <c r="B1201" s="31" t="str">
        <f>VLOOKUP($A1201,'SAP- FACT'!$A:$AE,12,0)</f>
        <v>LOBRANO JUNCO, FRANCISCO</v>
      </c>
      <c r="C1201" s="31" t="str">
        <f>VLOOKUP($A1201,'SAP- FACT'!$A:$AE,2,0)</f>
        <v>B010-00016774</v>
      </c>
      <c r="D1201" s="31" t="str">
        <f>VLOOKUP($A1201,'SAP- FACT'!$A:$AE,2,0)</f>
        <v>B010-00016774</v>
      </c>
      <c r="E1201" s="32">
        <v>45566</v>
      </c>
      <c r="F1201" s="32">
        <f>VLOOKUP($A1201,'SAP- FACT'!$A:$AE,5,0)</f>
        <v>45250</v>
      </c>
      <c r="G1201" s="32">
        <f>VLOOKUP($A1201,'SAP- FACT'!$A:$AE,19,0)</f>
        <v>45250</v>
      </c>
      <c r="H1201" s="31" t="s">
        <v>8512</v>
      </c>
      <c r="I1201" s="31" t="str">
        <f>VLOOKUP($A1201,'SAP- FACT'!$A:$AE,3,0)</f>
        <v>Boleta</v>
      </c>
      <c r="J1201" s="31" t="str">
        <f>IF(VLOOKUP($A1201,'SAP- FACT'!$A:$AE,15,0)=0,"PEN","USD")</f>
        <v>PEN</v>
      </c>
      <c r="K1201" s="31" t="s">
        <v>8499</v>
      </c>
      <c r="L1201" s="31">
        <v>1</v>
      </c>
      <c r="M1201" s="33">
        <f>IF(J1201="PEN",VLOOKUP($A1201,'SAP- FACT'!$A:$AE,14,0),VLOOKUP($A1201,'SAP- FACT'!$A:$AE,15,0))</f>
        <v>219.6</v>
      </c>
      <c r="N1201" s="31" t="str">
        <f>IF(VLOOKUP($A1201,'SAP- FACT'!$A:$AE,15,0)=0,"PEN","USD")</f>
        <v>PEN</v>
      </c>
      <c r="O1201" s="31" t="str">
        <f>VLOOKUP($A1201,'SAP- FACT'!$A:$AE,4,0)</f>
        <v>Falabella - CONTADO / CASH - PE 4838 FALABELLA Basado en Entregas 09-0010-00057</v>
      </c>
    </row>
    <row r="1202" spans="1:15" x14ac:dyDescent="0.2">
      <c r="A1202" s="31">
        <f t="shared" si="18"/>
        <v>1201</v>
      </c>
      <c r="B1202" s="31" t="str">
        <f>VLOOKUP($A1202,'SAP- FACT'!$A:$AE,12,0)</f>
        <v>ZARATE SOTO ELIZABETH FABIOLA</v>
      </c>
      <c r="C1202" s="31" t="str">
        <f>VLOOKUP($A1202,'SAP- FACT'!$A:$AE,2,0)</f>
        <v>B010-00020340</v>
      </c>
      <c r="D1202" s="31" t="str">
        <f>VLOOKUP($A1202,'SAP- FACT'!$A:$AE,2,0)</f>
        <v>B010-00020340</v>
      </c>
      <c r="E1202" s="32">
        <v>45566</v>
      </c>
      <c r="F1202" s="32">
        <f>VLOOKUP($A1202,'SAP- FACT'!$A:$AE,5,0)</f>
        <v>45544</v>
      </c>
      <c r="G1202" s="32">
        <f>VLOOKUP($A1202,'SAP- FACT'!$A:$AE,19,0)</f>
        <v>45544</v>
      </c>
      <c r="H1202" s="31" t="s">
        <v>8512</v>
      </c>
      <c r="I1202" s="31" t="str">
        <f>VLOOKUP($A1202,'SAP- FACT'!$A:$AE,3,0)</f>
        <v>Boleta</v>
      </c>
      <c r="J1202" s="31" t="str">
        <f>IF(VLOOKUP($A1202,'SAP- FACT'!$A:$AE,15,0)=0,"PEN","USD")</f>
        <v>PEN</v>
      </c>
      <c r="K1202" s="31" t="s">
        <v>8499</v>
      </c>
      <c r="L1202" s="31">
        <v>1</v>
      </c>
      <c r="M1202" s="33">
        <f>IF(J1202="PEN",VLOOKUP($A1202,'SAP- FACT'!$A:$AE,14,0),VLOOKUP($A1202,'SAP- FACT'!$A:$AE,15,0))</f>
        <v>220.15</v>
      </c>
      <c r="N1202" s="31" t="str">
        <f>IF(VLOOKUP($A1202,'SAP- FACT'!$A:$AE,15,0)=0,"PEN","USD")</f>
        <v>PEN</v>
      </c>
      <c r="O1202" s="31" t="str">
        <f>VLOOKUP($A1202,'SAP- FACT'!$A:$AE,4,0)</f>
        <v>Ripley - CONTADO / CASH - PE 4704 RIPLEY n.º 6797654701-A Basado en Entregas</v>
      </c>
    </row>
    <row r="1203" spans="1:15" x14ac:dyDescent="0.2">
      <c r="A1203" s="31">
        <f t="shared" si="18"/>
        <v>1202</v>
      </c>
      <c r="B1203" s="31" t="str">
        <f>VLOOKUP($A1203,'SAP- FACT'!$A:$AE,12,0)</f>
        <v>DOLORES BUSTAMANTE,MILY GANDY</v>
      </c>
      <c r="C1203" s="31" t="str">
        <f>VLOOKUP($A1203,'SAP- FACT'!$A:$AE,2,0)</f>
        <v>B010-00020341</v>
      </c>
      <c r="D1203" s="31" t="str">
        <f>VLOOKUP($A1203,'SAP- FACT'!$A:$AE,2,0)</f>
        <v>B010-00020341</v>
      </c>
      <c r="E1203" s="32">
        <v>45566</v>
      </c>
      <c r="F1203" s="32">
        <f>VLOOKUP($A1203,'SAP- FACT'!$A:$AE,5,0)</f>
        <v>45544</v>
      </c>
      <c r="G1203" s="32">
        <f>VLOOKUP($A1203,'SAP- FACT'!$A:$AE,19,0)</f>
        <v>45544</v>
      </c>
      <c r="H1203" s="31" t="s">
        <v>8512</v>
      </c>
      <c r="I1203" s="31" t="str">
        <f>VLOOKUP($A1203,'SAP- FACT'!$A:$AE,3,0)</f>
        <v>Boleta</v>
      </c>
      <c r="J1203" s="31" t="str">
        <f>IF(VLOOKUP($A1203,'SAP- FACT'!$A:$AE,15,0)=0,"PEN","USD")</f>
        <v>PEN</v>
      </c>
      <c r="K1203" s="31" t="s">
        <v>8499</v>
      </c>
      <c r="L1203" s="31">
        <v>1</v>
      </c>
      <c r="M1203" s="33">
        <f>IF(J1203="PEN",VLOOKUP($A1203,'SAP- FACT'!$A:$AE,14,0),VLOOKUP($A1203,'SAP- FACT'!$A:$AE,15,0))</f>
        <v>220.15</v>
      </c>
      <c r="N1203" s="31" t="str">
        <f>IF(VLOOKUP($A1203,'SAP- FACT'!$A:$AE,15,0)=0,"PEN","USD")</f>
        <v>PEN</v>
      </c>
      <c r="O1203" s="31" t="str">
        <f>VLOOKUP($A1203,'SAP- FACT'!$A:$AE,4,0)</f>
        <v>Ripley - CONTADO / CASH - PE 4705 RIPLEY n.º 6796582901-A Basado en Entregas</v>
      </c>
    </row>
    <row r="1204" spans="1:15" x14ac:dyDescent="0.2">
      <c r="A1204" s="31">
        <f t="shared" si="18"/>
        <v>1203</v>
      </c>
      <c r="B1204" s="31" t="str">
        <f>VLOOKUP($A1204,'SAP- FACT'!$A:$AE,12,0)</f>
        <v>TELLO ROJAS,DIANA CLARA</v>
      </c>
      <c r="C1204" s="31" t="str">
        <f>VLOOKUP($A1204,'SAP- FACT'!$A:$AE,2,0)</f>
        <v>B010-00017918</v>
      </c>
      <c r="D1204" s="31" t="str">
        <f>VLOOKUP($A1204,'SAP- FACT'!$A:$AE,2,0)</f>
        <v>B010-00017918</v>
      </c>
      <c r="E1204" s="32">
        <v>45566</v>
      </c>
      <c r="F1204" s="32">
        <f>VLOOKUP($A1204,'SAP- FACT'!$A:$AE,5,0)</f>
        <v>45336</v>
      </c>
      <c r="G1204" s="32">
        <f>VLOOKUP($A1204,'SAP- FACT'!$A:$AE,19,0)</f>
        <v>45336</v>
      </c>
      <c r="H1204" s="31" t="s">
        <v>8512</v>
      </c>
      <c r="I1204" s="31" t="str">
        <f>VLOOKUP($A1204,'SAP- FACT'!$A:$AE,3,0)</f>
        <v>Boleta</v>
      </c>
      <c r="J1204" s="31" t="str">
        <f>IF(VLOOKUP($A1204,'SAP- FACT'!$A:$AE,15,0)=0,"PEN","USD")</f>
        <v>PEN</v>
      </c>
      <c r="K1204" s="31" t="s">
        <v>8499</v>
      </c>
      <c r="L1204" s="31">
        <v>1</v>
      </c>
      <c r="M1204" s="33">
        <f>IF(J1204="PEN",VLOOKUP($A1204,'SAP- FACT'!$A:$AE,14,0),VLOOKUP($A1204,'SAP- FACT'!$A:$AE,15,0))</f>
        <v>220.49</v>
      </c>
      <c r="N1204" s="31" t="str">
        <f>IF(VLOOKUP($A1204,'SAP- FACT'!$A:$AE,15,0)=0,"PEN","USD")</f>
        <v>PEN</v>
      </c>
      <c r="O1204" s="31" t="str">
        <f>VLOOKUP($A1204,'SAP- FACT'!$A:$AE,4,0)</f>
        <v>Falabella - CONTADO / CASH - PE 0717 FALABELLA Basado en Entregas 09-0010-00058</v>
      </c>
    </row>
    <row r="1205" spans="1:15" x14ac:dyDescent="0.2">
      <c r="A1205" s="31">
        <f t="shared" si="18"/>
        <v>1204</v>
      </c>
      <c r="B1205" s="31" t="str">
        <f>VLOOKUP($A1205,'SAP- FACT'!$A:$AE,12,0)</f>
        <v>PEÑA ARAMAYO,AURA GIANNINA</v>
      </c>
      <c r="C1205" s="31" t="str">
        <f>VLOOKUP($A1205,'SAP- FACT'!$A:$AE,2,0)</f>
        <v>B010-00019987</v>
      </c>
      <c r="D1205" s="31" t="str">
        <f>VLOOKUP($A1205,'SAP- FACT'!$A:$AE,2,0)</f>
        <v>B010-00019987</v>
      </c>
      <c r="E1205" s="32">
        <v>45566</v>
      </c>
      <c r="F1205" s="32">
        <f>VLOOKUP($A1205,'SAP- FACT'!$A:$AE,5,0)</f>
        <v>45518</v>
      </c>
      <c r="G1205" s="32">
        <f>VLOOKUP($A1205,'SAP- FACT'!$A:$AE,19,0)</f>
        <v>45548</v>
      </c>
      <c r="H1205" s="31" t="s">
        <v>8512</v>
      </c>
      <c r="I1205" s="31" t="str">
        <f>VLOOKUP($A1205,'SAP- FACT'!$A:$AE,3,0)</f>
        <v>Boleta</v>
      </c>
      <c r="J1205" s="31" t="str">
        <f>IF(VLOOKUP($A1205,'SAP- FACT'!$A:$AE,15,0)=0,"PEN","USD")</f>
        <v>PEN</v>
      </c>
      <c r="K1205" s="31" t="s">
        <v>8499</v>
      </c>
      <c r="L1205" s="31">
        <v>1</v>
      </c>
      <c r="M1205" s="33">
        <f>IF(J1205="PEN",VLOOKUP($A1205,'SAP- FACT'!$A:$AE,14,0),VLOOKUP($A1205,'SAP- FACT'!$A:$AE,15,0))</f>
        <v>224.81</v>
      </c>
      <c r="N1205" s="31" t="str">
        <f>IF(VLOOKUP($A1205,'SAP- FACT'!$A:$AE,15,0)=0,"PEN","USD")</f>
        <v>PEN</v>
      </c>
      <c r="O1205" s="31" t="str">
        <f>VLOOKUP($A1205,'SAP- FACT'!$A:$AE,4,0)</f>
        <v>Nacional - CREDITO 30 DIAS / CREDIT 30 DAYS - PE 4098 Basado en Entregas 09-T010-00000746.</v>
      </c>
    </row>
    <row r="1206" spans="1:15" x14ac:dyDescent="0.2">
      <c r="A1206" s="31">
        <f t="shared" si="18"/>
        <v>1205</v>
      </c>
      <c r="B1206" s="31" t="str">
        <f>VLOOKUP($A1206,'SAP- FACT'!$A:$AE,12,0)</f>
        <v>FERNANDEZ TORRES,MAIRA ELIZABETH</v>
      </c>
      <c r="C1206" s="31" t="str">
        <f>VLOOKUP($A1206,'SAP- FACT'!$A:$AE,2,0)</f>
        <v>B010-00020263</v>
      </c>
      <c r="D1206" s="31" t="str">
        <f>VLOOKUP($A1206,'SAP- FACT'!$A:$AE,2,0)</f>
        <v>B010-00020263</v>
      </c>
      <c r="E1206" s="32">
        <v>45566</v>
      </c>
      <c r="F1206" s="32">
        <f>VLOOKUP($A1206,'SAP- FACT'!$A:$AE,5,0)</f>
        <v>45538</v>
      </c>
      <c r="G1206" s="32">
        <f>VLOOKUP($A1206,'SAP- FACT'!$A:$AE,19,0)</f>
        <v>45538</v>
      </c>
      <c r="H1206" s="31" t="s">
        <v>8512</v>
      </c>
      <c r="I1206" s="31" t="str">
        <f>VLOOKUP($A1206,'SAP- FACT'!$A:$AE,3,0)</f>
        <v>Boleta</v>
      </c>
      <c r="J1206" s="31" t="str">
        <f>IF(VLOOKUP($A1206,'SAP- FACT'!$A:$AE,15,0)=0,"PEN","USD")</f>
        <v>PEN</v>
      </c>
      <c r="K1206" s="31" t="s">
        <v>8499</v>
      </c>
      <c r="L1206" s="31">
        <v>1</v>
      </c>
      <c r="M1206" s="33">
        <f>IF(J1206="PEN",VLOOKUP($A1206,'SAP- FACT'!$A:$AE,14,0),VLOOKUP($A1206,'SAP- FACT'!$A:$AE,15,0))</f>
        <v>225.9</v>
      </c>
      <c r="N1206" s="31" t="str">
        <f>IF(VLOOKUP($A1206,'SAP- FACT'!$A:$AE,15,0)=0,"PEN","USD")</f>
        <v>PEN</v>
      </c>
      <c r="O1206" s="31" t="str">
        <f>VLOOKUP($A1206,'SAP- FACT'!$A:$AE,4,0)</f>
        <v>Falabella - CONTADO / CASH - PE 4554 FALABELLA No 2565279096 Basado en Entregas</v>
      </c>
    </row>
    <row r="1207" spans="1:15" x14ac:dyDescent="0.2">
      <c r="A1207" s="31">
        <f t="shared" si="18"/>
        <v>1206</v>
      </c>
      <c r="B1207" s="31" t="str">
        <f>VLOOKUP($A1207,'SAP- FACT'!$A:$AE,12,0)</f>
        <v>DIAZ VELASQUEZ,CENIT PABLO</v>
      </c>
      <c r="C1207" s="31" t="str">
        <f>VLOOKUP($A1207,'SAP- FACT'!$A:$AE,2,0)</f>
        <v>B010-00019524</v>
      </c>
      <c r="D1207" s="31" t="str">
        <f>VLOOKUP($A1207,'SAP- FACT'!$A:$AE,2,0)</f>
        <v>B010-00019524</v>
      </c>
      <c r="E1207" s="32">
        <v>45566</v>
      </c>
      <c r="F1207" s="32">
        <f>VLOOKUP($A1207,'SAP- FACT'!$A:$AE,5,0)</f>
        <v>45488</v>
      </c>
      <c r="G1207" s="32">
        <f>VLOOKUP($A1207,'SAP- FACT'!$A:$AE,19,0)</f>
        <v>45518</v>
      </c>
      <c r="H1207" s="31" t="s">
        <v>8512</v>
      </c>
      <c r="I1207" s="31" t="str">
        <f>VLOOKUP($A1207,'SAP- FACT'!$A:$AE,3,0)</f>
        <v>Boleta</v>
      </c>
      <c r="J1207" s="31" t="str">
        <f>IF(VLOOKUP($A1207,'SAP- FACT'!$A:$AE,15,0)=0,"PEN","USD")</f>
        <v>PEN</v>
      </c>
      <c r="K1207" s="31" t="s">
        <v>8499</v>
      </c>
      <c r="L1207" s="31">
        <v>1</v>
      </c>
      <c r="M1207" s="33">
        <f>IF(J1207="PEN",VLOOKUP($A1207,'SAP- FACT'!$A:$AE,14,0),VLOOKUP($A1207,'SAP- FACT'!$A:$AE,15,0))</f>
        <v>227.89</v>
      </c>
      <c r="N1207" s="31" t="str">
        <f>IF(VLOOKUP($A1207,'SAP- FACT'!$A:$AE,15,0)=0,"PEN","USD")</f>
        <v>PEN</v>
      </c>
      <c r="O1207" s="31" t="str">
        <f>VLOOKUP($A1207,'SAP- FACT'!$A:$AE,4,0)</f>
        <v>Nacional - CREDITO 30 DIAS / CREDIT 30 DAYS - PE 3448 Basado en Entregas 09-T010-00000154.</v>
      </c>
    </row>
    <row r="1208" spans="1:15" x14ac:dyDescent="0.2">
      <c r="A1208" s="31">
        <f t="shared" si="18"/>
        <v>1207</v>
      </c>
      <c r="B1208" s="31" t="str">
        <f>VLOOKUP($A1208,'SAP- FACT'!$A:$AE,12,0)</f>
        <v>BREMER LANKA (PVT) LTD.</v>
      </c>
      <c r="C1208" s="31" t="str">
        <f>VLOOKUP($A1208,'SAP- FACT'!$A:$AE,2,0)</f>
        <v>F010-00000873</v>
      </c>
      <c r="D1208" s="31" t="str">
        <f>VLOOKUP($A1208,'SAP- FACT'!$A:$AE,2,0)</f>
        <v>F010-00000873</v>
      </c>
      <c r="E1208" s="32">
        <v>45566</v>
      </c>
      <c r="F1208" s="32">
        <f>VLOOKUP($A1208,'SAP- FACT'!$A:$AE,5,0)</f>
        <v>45335</v>
      </c>
      <c r="G1208" s="32">
        <f>VLOOKUP($A1208,'SAP- FACT'!$A:$AE,19,0)</f>
        <v>45335</v>
      </c>
      <c r="H1208" s="31" t="s">
        <v>8512</v>
      </c>
      <c r="I1208" s="31" t="str">
        <f>VLOOKUP($A1208,'SAP- FACT'!$A:$AE,3,0)</f>
        <v>Nota de Débito</v>
      </c>
      <c r="J1208" s="31" t="str">
        <f>IF(VLOOKUP($A1208,'SAP- FACT'!$A:$AE,15,0)=0,"PEN","USD")</f>
        <v>USD</v>
      </c>
      <c r="K1208" s="31" t="s">
        <v>8499</v>
      </c>
      <c r="L1208" s="31">
        <v>1</v>
      </c>
      <c r="M1208" s="33">
        <f>IF(J1208="PEN",VLOOKUP($A1208,'SAP- FACT'!$A:$AE,14,0),VLOOKUP($A1208,'SAP- FACT'!$A:$AE,15,0))</f>
        <v>41.61</v>
      </c>
      <c r="N1208" s="31" t="str">
        <f>IF(VLOOKUP($A1208,'SAP- FACT'!$A:$AE,15,0)=0,"PEN","USD")</f>
        <v>USD</v>
      </c>
      <c r="O1208" s="31" t="str">
        <f>VLOOKUP($A1208,'SAP- FACT'!$A:$AE,4,0)</f>
        <v xml:space="preserve"> - CONTADO ADELANTADO / CASH IN ADVANCE - GASTOS DE EXPORTACION</v>
      </c>
    </row>
    <row r="1209" spans="1:15" x14ac:dyDescent="0.2">
      <c r="A1209" s="31">
        <f t="shared" si="18"/>
        <v>1208</v>
      </c>
      <c r="B1209" s="31" t="str">
        <f>VLOOKUP($A1209,'SAP- FACT'!$A:$AE,12,0)</f>
        <v>RODRIGUEZ RAMOS CRISTIAN</v>
      </c>
      <c r="C1209" s="31" t="str">
        <f>VLOOKUP($A1209,'SAP- FACT'!$A:$AE,2,0)</f>
        <v>B010-00018197</v>
      </c>
      <c r="D1209" s="31" t="str">
        <f>VLOOKUP($A1209,'SAP- FACT'!$A:$AE,2,0)</f>
        <v>B010-00018197</v>
      </c>
      <c r="E1209" s="32">
        <v>45566</v>
      </c>
      <c r="F1209" s="32">
        <f>VLOOKUP($A1209,'SAP- FACT'!$A:$AE,5,0)</f>
        <v>45365</v>
      </c>
      <c r="G1209" s="32">
        <f>VLOOKUP($A1209,'SAP- FACT'!$A:$AE,19,0)</f>
        <v>45365</v>
      </c>
      <c r="H1209" s="31" t="s">
        <v>8512</v>
      </c>
      <c r="I1209" s="31" t="str">
        <f>VLOOKUP($A1209,'SAP- FACT'!$A:$AE,3,0)</f>
        <v>Boleta</v>
      </c>
      <c r="J1209" s="31" t="str">
        <f>IF(VLOOKUP($A1209,'SAP- FACT'!$A:$AE,15,0)=0,"PEN","USD")</f>
        <v>PEN</v>
      </c>
      <c r="K1209" s="31" t="s">
        <v>8499</v>
      </c>
      <c r="L1209" s="31">
        <v>1</v>
      </c>
      <c r="M1209" s="33">
        <f>IF(J1209="PEN",VLOOKUP($A1209,'SAP- FACT'!$A:$AE,14,0),VLOOKUP($A1209,'SAP- FACT'!$A:$AE,15,0))</f>
        <v>229.9</v>
      </c>
      <c r="N1209" s="31" t="str">
        <f>IF(VLOOKUP($A1209,'SAP- FACT'!$A:$AE,15,0)=0,"PEN","USD")</f>
        <v>PEN</v>
      </c>
      <c r="O1209" s="31" t="str">
        <f>VLOOKUP($A1209,'SAP- FACT'!$A:$AE,4,0)</f>
        <v>Ecom - CONTADO / CASH - PE 1208 TEL: 983205939 Basado en Pedidos de client</v>
      </c>
    </row>
    <row r="1210" spans="1:15" x14ac:dyDescent="0.2">
      <c r="A1210" s="31">
        <f t="shared" si="18"/>
        <v>1209</v>
      </c>
      <c r="B1210" s="31" t="str">
        <f>VLOOKUP($A1210,'SAP- FACT'!$A:$AE,12,0)</f>
        <v>TELLO ROJAS,DIANA CLARA</v>
      </c>
      <c r="C1210" s="31" t="str">
        <f>VLOOKUP($A1210,'SAP- FACT'!$A:$AE,2,0)</f>
        <v>B010-00020481</v>
      </c>
      <c r="D1210" s="31" t="str">
        <f>VLOOKUP($A1210,'SAP- FACT'!$A:$AE,2,0)</f>
        <v>B010-00020481</v>
      </c>
      <c r="E1210" s="32">
        <v>45566</v>
      </c>
      <c r="F1210" s="32">
        <f>VLOOKUP($A1210,'SAP- FACT'!$A:$AE,5,0)</f>
        <v>45558</v>
      </c>
      <c r="G1210" s="32">
        <f>VLOOKUP($A1210,'SAP- FACT'!$A:$AE,19,0)</f>
        <v>45558</v>
      </c>
      <c r="H1210" s="31" t="s">
        <v>8512</v>
      </c>
      <c r="I1210" s="31" t="str">
        <f>VLOOKUP($A1210,'SAP- FACT'!$A:$AE,3,0)</f>
        <v>Boleta</v>
      </c>
      <c r="J1210" s="31" t="str">
        <f>IF(VLOOKUP($A1210,'SAP- FACT'!$A:$AE,15,0)=0,"PEN","USD")</f>
        <v>PEN</v>
      </c>
      <c r="K1210" s="31" t="s">
        <v>8499</v>
      </c>
      <c r="L1210" s="31">
        <v>1</v>
      </c>
      <c r="M1210" s="33">
        <f>IF(J1210="PEN",VLOOKUP($A1210,'SAP- FACT'!$A:$AE,14,0),VLOOKUP($A1210,'SAP- FACT'!$A:$AE,15,0))</f>
        <v>230.4</v>
      </c>
      <c r="N1210" s="31" t="str">
        <f>IF(VLOOKUP($A1210,'SAP- FACT'!$A:$AE,15,0)=0,"PEN","USD")</f>
        <v>PEN</v>
      </c>
      <c r="O1210" s="31" t="str">
        <f>VLOOKUP($A1210,'SAP- FACT'!$A:$AE,4,0)</f>
        <v>Falabella - CONTADO / CASH - PE 4970 FALABELLA No 2580141737 Basado en Entregas</v>
      </c>
    </row>
    <row r="1211" spans="1:15" x14ac:dyDescent="0.2">
      <c r="A1211" s="31">
        <f t="shared" ref="A1211:A1274" si="19">ROW()-1</f>
        <v>1210</v>
      </c>
      <c r="B1211" s="31" t="str">
        <f>VLOOKUP($A1211,'SAP- FACT'!$A:$AE,12,0)</f>
        <v>ALDAVE OVANDO CHRISTOPHER</v>
      </c>
      <c r="C1211" s="31" t="str">
        <f>VLOOKUP($A1211,'SAP- FACT'!$A:$AE,2,0)</f>
        <v>B010-00019832</v>
      </c>
      <c r="D1211" s="31" t="str">
        <f>VLOOKUP($A1211,'SAP- FACT'!$A:$AE,2,0)</f>
        <v>B010-00019832</v>
      </c>
      <c r="E1211" s="32">
        <v>45566</v>
      </c>
      <c r="F1211" s="32">
        <f>VLOOKUP($A1211,'SAP- FACT'!$A:$AE,5,0)</f>
        <v>45504</v>
      </c>
      <c r="G1211" s="32">
        <f>VLOOKUP($A1211,'SAP- FACT'!$A:$AE,19,0)</f>
        <v>45504</v>
      </c>
      <c r="H1211" s="31" t="s">
        <v>8512</v>
      </c>
      <c r="I1211" s="31" t="str">
        <f>VLOOKUP($A1211,'SAP- FACT'!$A:$AE,3,0)</f>
        <v>Boleta</v>
      </c>
      <c r="J1211" s="31" t="str">
        <f>IF(VLOOKUP($A1211,'SAP- FACT'!$A:$AE,15,0)=0,"PEN","USD")</f>
        <v>PEN</v>
      </c>
      <c r="K1211" s="31" t="s">
        <v>8499</v>
      </c>
      <c r="L1211" s="31">
        <v>1</v>
      </c>
      <c r="M1211" s="33">
        <f>IF(J1211="PEN",VLOOKUP($A1211,'SAP- FACT'!$A:$AE,14,0),VLOOKUP($A1211,'SAP- FACT'!$A:$AE,15,0))</f>
        <v>231.67</v>
      </c>
      <c r="N1211" s="31" t="str">
        <f>IF(VLOOKUP($A1211,'SAP- FACT'!$A:$AE,15,0)=0,"PEN","USD")</f>
        <v>PEN</v>
      </c>
      <c r="O1211" s="31" t="str">
        <f>VLOOKUP($A1211,'SAP- FACT'!$A:$AE,4,0)</f>
        <v>Ecom - CONTADO / CASH - PE 3826 TEL: 970465265 ENVÍO Basado en Entregas 09</v>
      </c>
    </row>
    <row r="1212" spans="1:15" x14ac:dyDescent="0.2">
      <c r="A1212" s="31">
        <f t="shared" si="19"/>
        <v>1211</v>
      </c>
      <c r="B1212" s="31" t="str">
        <f>VLOOKUP($A1212,'SAP- FACT'!$A:$AE,12,0)</f>
        <v>VARGAS LEON, ALEJANDRO VICTOR</v>
      </c>
      <c r="C1212" s="31" t="str">
        <f>VLOOKUP($A1212,'SAP- FACT'!$A:$AE,2,0)</f>
        <v>B010-00020572</v>
      </c>
      <c r="D1212" s="31" t="str">
        <f>VLOOKUP($A1212,'SAP- FACT'!$A:$AE,2,0)</f>
        <v>B010-00020572</v>
      </c>
      <c r="E1212" s="32">
        <v>45566</v>
      </c>
      <c r="F1212" s="32">
        <f>VLOOKUP($A1212,'SAP- FACT'!$A:$AE,5,0)</f>
        <v>45565</v>
      </c>
      <c r="G1212" s="32">
        <f>VLOOKUP($A1212,'SAP- FACT'!$A:$AE,19,0)</f>
        <v>45595</v>
      </c>
      <c r="H1212" s="31" t="s">
        <v>8512</v>
      </c>
      <c r="I1212" s="31" t="str">
        <f>VLOOKUP($A1212,'SAP- FACT'!$A:$AE,3,0)</f>
        <v>Boleta</v>
      </c>
      <c r="J1212" s="31" t="str">
        <f>IF(VLOOKUP($A1212,'SAP- FACT'!$A:$AE,15,0)=0,"PEN","USD")</f>
        <v>PEN</v>
      </c>
      <c r="K1212" s="31" t="s">
        <v>8499</v>
      </c>
      <c r="L1212" s="31">
        <v>1</v>
      </c>
      <c r="M1212" s="33">
        <f>IF(J1212="PEN",VLOOKUP($A1212,'SAP- FACT'!$A:$AE,14,0),VLOOKUP($A1212,'SAP- FACT'!$A:$AE,15,0))</f>
        <v>232.06</v>
      </c>
      <c r="N1212" s="31" t="str">
        <f>IF(VLOOKUP($A1212,'SAP- FACT'!$A:$AE,15,0)=0,"PEN","USD")</f>
        <v>PEN</v>
      </c>
      <c r="O1212" s="31" t="str">
        <f>VLOOKUP($A1212,'SAP- FACT'!$A:$AE,4,0)</f>
        <v>Nacional - CREDITO 30 DIAS / CREDIT 30 DAYS - PE 5100 Basado en Entregas 09-T010-00001618.</v>
      </c>
    </row>
    <row r="1213" spans="1:15" x14ac:dyDescent="0.2">
      <c r="A1213" s="31">
        <f t="shared" si="19"/>
        <v>1212</v>
      </c>
      <c r="B1213" s="31" t="str">
        <f>VLOOKUP($A1213,'SAP- FACT'!$A:$AE,12,0)</f>
        <v>NORIEGA VARGAS JANNETTE DEL CARMEN</v>
      </c>
      <c r="C1213" s="31" t="str">
        <f>VLOOKUP($A1213,'SAP- FACT'!$A:$AE,2,0)</f>
        <v>B010-00020490</v>
      </c>
      <c r="D1213" s="31" t="str">
        <f>VLOOKUP($A1213,'SAP- FACT'!$A:$AE,2,0)</f>
        <v>B010-00020490</v>
      </c>
      <c r="E1213" s="32">
        <v>45566</v>
      </c>
      <c r="F1213" s="32">
        <f>VLOOKUP($A1213,'SAP- FACT'!$A:$AE,5,0)</f>
        <v>45558</v>
      </c>
      <c r="G1213" s="32">
        <f>VLOOKUP($A1213,'SAP- FACT'!$A:$AE,19,0)</f>
        <v>45558</v>
      </c>
      <c r="H1213" s="31" t="s">
        <v>8512</v>
      </c>
      <c r="I1213" s="31" t="str">
        <f>VLOOKUP($A1213,'SAP- FACT'!$A:$AE,3,0)</f>
        <v>Boleta</v>
      </c>
      <c r="J1213" s="31" t="str">
        <f>IF(VLOOKUP($A1213,'SAP- FACT'!$A:$AE,15,0)=0,"PEN","USD")</f>
        <v>PEN</v>
      </c>
      <c r="K1213" s="31" t="s">
        <v>8499</v>
      </c>
      <c r="L1213" s="31">
        <v>1</v>
      </c>
      <c r="M1213" s="33">
        <f>IF(J1213="PEN",VLOOKUP($A1213,'SAP- FACT'!$A:$AE,14,0),VLOOKUP($A1213,'SAP- FACT'!$A:$AE,15,0))</f>
        <v>233.1</v>
      </c>
      <c r="N1213" s="31" t="str">
        <f>IF(VLOOKUP($A1213,'SAP- FACT'!$A:$AE,15,0)=0,"PEN","USD")</f>
        <v>PEN</v>
      </c>
      <c r="O1213" s="31" t="str">
        <f>VLOOKUP($A1213,'SAP- FACT'!$A:$AE,4,0)</f>
        <v>Falabella - CONTADO / CASH - PE 4984 FALABELLA No 2581500044 Basado en Entregas</v>
      </c>
    </row>
    <row r="1214" spans="1:15" x14ac:dyDescent="0.2">
      <c r="A1214" s="31">
        <f t="shared" si="19"/>
        <v>1213</v>
      </c>
      <c r="B1214" s="31" t="str">
        <f>VLOOKUP($A1214,'SAP- FACT'!$A:$AE,12,0)</f>
        <v>RODRIGUEZ PARIA,GIOVANNA MILAGROS</v>
      </c>
      <c r="C1214" s="31" t="str">
        <f>VLOOKUP($A1214,'SAP- FACT'!$A:$AE,2,0)</f>
        <v>B010-00020001</v>
      </c>
      <c r="D1214" s="31" t="str">
        <f>VLOOKUP($A1214,'SAP- FACT'!$A:$AE,2,0)</f>
        <v>B010-00020001</v>
      </c>
      <c r="E1214" s="32">
        <v>45566</v>
      </c>
      <c r="F1214" s="32">
        <f>VLOOKUP($A1214,'SAP- FACT'!$A:$AE,5,0)</f>
        <v>45519</v>
      </c>
      <c r="G1214" s="32">
        <f>VLOOKUP($A1214,'SAP- FACT'!$A:$AE,19,0)</f>
        <v>45519</v>
      </c>
      <c r="H1214" s="31" t="s">
        <v>8512</v>
      </c>
      <c r="I1214" s="31" t="str">
        <f>VLOOKUP($A1214,'SAP- FACT'!$A:$AE,3,0)</f>
        <v>Boleta</v>
      </c>
      <c r="J1214" s="31" t="str">
        <f>IF(VLOOKUP($A1214,'SAP- FACT'!$A:$AE,15,0)=0,"PEN","USD")</f>
        <v>PEN</v>
      </c>
      <c r="K1214" s="31" t="s">
        <v>8499</v>
      </c>
      <c r="L1214" s="31">
        <v>1</v>
      </c>
      <c r="M1214" s="33">
        <f>IF(J1214="PEN",VLOOKUP($A1214,'SAP- FACT'!$A:$AE,14,0),VLOOKUP($A1214,'SAP- FACT'!$A:$AE,15,0))</f>
        <v>233.1</v>
      </c>
      <c r="N1214" s="31" t="str">
        <f>IF(VLOOKUP($A1214,'SAP- FACT'!$A:$AE,15,0)=0,"PEN","USD")</f>
        <v>PEN</v>
      </c>
      <c r="O1214" s="31" t="str">
        <f>VLOOKUP($A1214,'SAP- FACT'!$A:$AE,4,0)</f>
        <v>Falabella - CONTADO / CASH - PE 4133 FALABELLA No 2551151781 Basado en Entregas</v>
      </c>
    </row>
    <row r="1215" spans="1:15" x14ac:dyDescent="0.2">
      <c r="A1215" s="31">
        <f t="shared" si="19"/>
        <v>1214</v>
      </c>
      <c r="B1215" s="31" t="str">
        <f>VLOOKUP($A1215,'SAP- FACT'!$A:$AE,12,0)</f>
        <v>ZARATE SOTO ELIZABETH FABIOLA</v>
      </c>
      <c r="C1215" s="31" t="str">
        <f>VLOOKUP($A1215,'SAP- FACT'!$A:$AE,2,0)</f>
        <v>B010-00016902</v>
      </c>
      <c r="D1215" s="31" t="str">
        <f>VLOOKUP($A1215,'SAP- FACT'!$A:$AE,2,0)</f>
        <v>B010-00016902</v>
      </c>
      <c r="E1215" s="32">
        <v>45566</v>
      </c>
      <c r="F1215" s="32">
        <f>VLOOKUP($A1215,'SAP- FACT'!$A:$AE,5,0)</f>
        <v>45259</v>
      </c>
      <c r="G1215" s="32">
        <f>VLOOKUP($A1215,'SAP- FACT'!$A:$AE,19,0)</f>
        <v>45259</v>
      </c>
      <c r="H1215" s="31" t="s">
        <v>8512</v>
      </c>
      <c r="I1215" s="31" t="str">
        <f>VLOOKUP($A1215,'SAP- FACT'!$A:$AE,3,0)</f>
        <v>Boleta</v>
      </c>
      <c r="J1215" s="31" t="str">
        <f>IF(VLOOKUP($A1215,'SAP- FACT'!$A:$AE,15,0)=0,"PEN","USD")</f>
        <v>PEN</v>
      </c>
      <c r="K1215" s="31" t="s">
        <v>8499</v>
      </c>
      <c r="L1215" s="31">
        <v>1</v>
      </c>
      <c r="M1215" s="33">
        <f>IF(J1215="PEN",VLOOKUP($A1215,'SAP- FACT'!$A:$AE,14,0),VLOOKUP($A1215,'SAP- FACT'!$A:$AE,15,0))</f>
        <v>233.1</v>
      </c>
      <c r="N1215" s="31" t="str">
        <f>IF(VLOOKUP($A1215,'SAP- FACT'!$A:$AE,15,0)=0,"PEN","USD")</f>
        <v>PEN</v>
      </c>
      <c r="O1215" s="31" t="str">
        <f>VLOOKUP($A1215,'SAP- FACT'!$A:$AE,4,0)</f>
        <v>Falabella - CONTADO / CASH - PE 5008 FALABELLA Basado en Entregas 09-0010-00057</v>
      </c>
    </row>
    <row r="1216" spans="1:15" x14ac:dyDescent="0.2">
      <c r="A1216" s="31">
        <f t="shared" si="19"/>
        <v>1215</v>
      </c>
      <c r="B1216" s="31" t="str">
        <f>VLOOKUP($A1216,'SAP- FACT'!$A:$AE,12,0)</f>
        <v>VELEZMORO VALERIA,X X</v>
      </c>
      <c r="C1216" s="31" t="str">
        <f>VLOOKUP($A1216,'SAP- FACT'!$A:$AE,2,0)</f>
        <v>B010-00017566</v>
      </c>
      <c r="D1216" s="31" t="str">
        <f>VLOOKUP($A1216,'SAP- FACT'!$A:$AE,2,0)</f>
        <v>B010-00017566</v>
      </c>
      <c r="E1216" s="32">
        <v>45566</v>
      </c>
      <c r="F1216" s="32">
        <f>VLOOKUP($A1216,'SAP- FACT'!$A:$AE,5,0)</f>
        <v>45299</v>
      </c>
      <c r="G1216" s="32">
        <f>VLOOKUP($A1216,'SAP- FACT'!$A:$AE,19,0)</f>
        <v>45299</v>
      </c>
      <c r="H1216" s="31" t="s">
        <v>8512</v>
      </c>
      <c r="I1216" s="31" t="str">
        <f>VLOOKUP($A1216,'SAP- FACT'!$A:$AE,3,0)</f>
        <v>Boleta</v>
      </c>
      <c r="J1216" s="31" t="str">
        <f>IF(VLOOKUP($A1216,'SAP- FACT'!$A:$AE,15,0)=0,"PEN","USD")</f>
        <v>PEN</v>
      </c>
      <c r="K1216" s="31" t="s">
        <v>8499</v>
      </c>
      <c r="L1216" s="31">
        <v>1</v>
      </c>
      <c r="M1216" s="33">
        <f>IF(J1216="PEN",VLOOKUP($A1216,'SAP- FACT'!$A:$AE,14,0),VLOOKUP($A1216,'SAP- FACT'!$A:$AE,15,0))</f>
        <v>233.1</v>
      </c>
      <c r="N1216" s="31" t="str">
        <f>IF(VLOOKUP($A1216,'SAP- FACT'!$A:$AE,15,0)=0,"PEN","USD")</f>
        <v>PEN</v>
      </c>
      <c r="O1216" s="31" t="str">
        <f>VLOOKUP($A1216,'SAP- FACT'!$A:$AE,4,0)</f>
        <v>Falabella - CONTADO / CASH - PE 0046 FALABELLA Basado en Entregas 09-0010-00058</v>
      </c>
    </row>
    <row r="1217" spans="1:15" x14ac:dyDescent="0.2">
      <c r="A1217" s="31">
        <f t="shared" si="19"/>
        <v>1216</v>
      </c>
      <c r="B1217" s="31" t="str">
        <f>VLOOKUP($A1217,'SAP- FACT'!$A:$AE,12,0)</f>
        <v>HUAMANCAJA CARDENAS,URSULA</v>
      </c>
      <c r="C1217" s="31" t="str">
        <f>VLOOKUP($A1217,'SAP- FACT'!$A:$AE,2,0)</f>
        <v>B010-00020228</v>
      </c>
      <c r="D1217" s="31" t="str">
        <f>VLOOKUP($A1217,'SAP- FACT'!$A:$AE,2,0)</f>
        <v>B010-00020228</v>
      </c>
      <c r="E1217" s="32">
        <v>45566</v>
      </c>
      <c r="F1217" s="32">
        <f>VLOOKUP($A1217,'SAP- FACT'!$A:$AE,5,0)</f>
        <v>45533</v>
      </c>
      <c r="G1217" s="32">
        <f>VLOOKUP($A1217,'SAP- FACT'!$A:$AE,19,0)</f>
        <v>45533</v>
      </c>
      <c r="H1217" s="31" t="s">
        <v>8512</v>
      </c>
      <c r="I1217" s="31" t="str">
        <f>VLOOKUP($A1217,'SAP- FACT'!$A:$AE,3,0)</f>
        <v>Boleta</v>
      </c>
      <c r="J1217" s="31" t="str">
        <f>IF(VLOOKUP($A1217,'SAP- FACT'!$A:$AE,15,0)=0,"PEN","USD")</f>
        <v>PEN</v>
      </c>
      <c r="K1217" s="31" t="s">
        <v>8499</v>
      </c>
      <c r="L1217" s="31">
        <v>1</v>
      </c>
      <c r="M1217" s="33">
        <f>IF(J1217="PEN",VLOOKUP($A1217,'SAP- FACT'!$A:$AE,14,0),VLOOKUP($A1217,'SAP- FACT'!$A:$AE,15,0))</f>
        <v>234.01</v>
      </c>
      <c r="N1217" s="31" t="str">
        <f>IF(VLOOKUP($A1217,'SAP- FACT'!$A:$AE,15,0)=0,"PEN","USD")</f>
        <v>PEN</v>
      </c>
      <c r="O1217" s="31" t="str">
        <f>VLOOKUP($A1217,'SAP- FACT'!$A:$AE,4,0)</f>
        <v xml:space="preserve"> - CONTADO / CASH - CAPACITACION POR CONVENIO DE ESTUDIOS-AGOSTO 2024</v>
      </c>
    </row>
    <row r="1218" spans="1:15" x14ac:dyDescent="0.2">
      <c r="A1218" s="31">
        <f t="shared" si="19"/>
        <v>1217</v>
      </c>
      <c r="B1218" s="31" t="str">
        <f>VLOOKUP($A1218,'SAP- FACT'!$A:$AE,12,0)</f>
        <v>ROQUE JANINA</v>
      </c>
      <c r="C1218" s="31" t="str">
        <f>VLOOKUP($A1218,'SAP- FACT'!$A:$AE,2,0)</f>
        <v>B010-00018119</v>
      </c>
      <c r="D1218" s="31" t="str">
        <f>VLOOKUP($A1218,'SAP- FACT'!$A:$AE,2,0)</f>
        <v>B010-00018119</v>
      </c>
      <c r="E1218" s="32">
        <v>45566</v>
      </c>
      <c r="F1218" s="32">
        <f>VLOOKUP($A1218,'SAP- FACT'!$A:$AE,5,0)</f>
        <v>45357</v>
      </c>
      <c r="G1218" s="32">
        <f>VLOOKUP($A1218,'SAP- FACT'!$A:$AE,19,0)</f>
        <v>45357</v>
      </c>
      <c r="H1218" s="31" t="s">
        <v>8512</v>
      </c>
      <c r="I1218" s="31" t="str">
        <f>VLOOKUP($A1218,'SAP- FACT'!$A:$AE,3,0)</f>
        <v>Boleta</v>
      </c>
      <c r="J1218" s="31" t="str">
        <f>IF(VLOOKUP($A1218,'SAP- FACT'!$A:$AE,15,0)=0,"PEN","USD")</f>
        <v>PEN</v>
      </c>
      <c r="K1218" s="31" t="s">
        <v>8499</v>
      </c>
      <c r="L1218" s="31">
        <v>1</v>
      </c>
      <c r="M1218" s="33">
        <f>IF(J1218="PEN",VLOOKUP($A1218,'SAP- FACT'!$A:$AE,14,0),VLOOKUP($A1218,'SAP- FACT'!$A:$AE,15,0))</f>
        <v>236.41</v>
      </c>
      <c r="N1218" s="31" t="str">
        <f>IF(VLOOKUP($A1218,'SAP- FACT'!$A:$AE,15,0)=0,"PEN","USD")</f>
        <v>PEN</v>
      </c>
      <c r="O1218" s="31" t="str">
        <f>VLOOKUP($A1218,'SAP- FACT'!$A:$AE,4,0)</f>
        <v>Ecom - CONTADO / CASH - PE 1025 TEL: 926151012 Basado en Pedidos de client</v>
      </c>
    </row>
    <row r="1219" spans="1:15" x14ac:dyDescent="0.2">
      <c r="A1219" s="31">
        <f t="shared" si="19"/>
        <v>1218</v>
      </c>
      <c r="B1219" s="31" t="str">
        <f>VLOOKUP($A1219,'SAP- FACT'!$A:$AE,12,0)</f>
        <v>PORTUGAL ELEJALDE,MARI JULIA</v>
      </c>
      <c r="C1219" s="31" t="str">
        <f>VLOOKUP($A1219,'SAP- FACT'!$A:$AE,2,0)</f>
        <v>B010-00020553</v>
      </c>
      <c r="D1219" s="31" t="str">
        <f>VLOOKUP($A1219,'SAP- FACT'!$A:$AE,2,0)</f>
        <v>B010-00020553</v>
      </c>
      <c r="E1219" s="32">
        <v>45566</v>
      </c>
      <c r="F1219" s="32">
        <f>VLOOKUP($A1219,'SAP- FACT'!$A:$AE,5,0)</f>
        <v>45565</v>
      </c>
      <c r="G1219" s="32">
        <f>VLOOKUP($A1219,'SAP- FACT'!$A:$AE,19,0)</f>
        <v>45565</v>
      </c>
      <c r="H1219" s="31" t="s">
        <v>8512</v>
      </c>
      <c r="I1219" s="31" t="str">
        <f>VLOOKUP($A1219,'SAP- FACT'!$A:$AE,3,0)</f>
        <v>Boleta</v>
      </c>
      <c r="J1219" s="31" t="str">
        <f>IF(VLOOKUP($A1219,'SAP- FACT'!$A:$AE,15,0)=0,"PEN","USD")</f>
        <v>PEN</v>
      </c>
      <c r="K1219" s="31" t="s">
        <v>8499</v>
      </c>
      <c r="L1219" s="31">
        <v>1</v>
      </c>
      <c r="M1219" s="33">
        <f>IF(J1219="PEN",VLOOKUP($A1219,'SAP- FACT'!$A:$AE,14,0),VLOOKUP($A1219,'SAP- FACT'!$A:$AE,15,0))</f>
        <v>238.36</v>
      </c>
      <c r="N1219" s="31" t="str">
        <f>IF(VLOOKUP($A1219,'SAP- FACT'!$A:$AE,15,0)=0,"PEN","USD")</f>
        <v>PEN</v>
      </c>
      <c r="O1219" s="31" t="str">
        <f>VLOOKUP($A1219,'SAP- FACT'!$A:$AE,4,0)</f>
        <v>Ecom - CONTADO / CASH - PE 5162 TEL: 997374209 ENVÍO Basado en Entregas 09</v>
      </c>
    </row>
    <row r="1220" spans="1:15" x14ac:dyDescent="0.2">
      <c r="A1220" s="31">
        <f t="shared" si="19"/>
        <v>1219</v>
      </c>
      <c r="B1220" s="31" t="str">
        <f>VLOOKUP($A1220,'SAP- FACT'!$A:$AE,12,0)</f>
        <v>PHARMADIX CORP. S.A.C.</v>
      </c>
      <c r="C1220" s="31" t="str">
        <f>VLOOKUP($A1220,'SAP- FACT'!$A:$AE,2,0)</f>
        <v>F010-00023529</v>
      </c>
      <c r="D1220" s="31" t="str">
        <f>VLOOKUP($A1220,'SAP- FACT'!$A:$AE,2,0)</f>
        <v>F010-00023529</v>
      </c>
      <c r="E1220" s="32">
        <v>45566</v>
      </c>
      <c r="F1220" s="32">
        <f>VLOOKUP($A1220,'SAP- FACT'!$A:$AE,5,0)</f>
        <v>45300</v>
      </c>
      <c r="G1220" s="32">
        <f>VLOOKUP($A1220,'SAP- FACT'!$A:$AE,19,0)</f>
        <v>45300</v>
      </c>
      <c r="H1220" s="31" t="s">
        <v>8512</v>
      </c>
      <c r="I1220" s="31" t="str">
        <f>VLOOKUP($A1220,'SAP- FACT'!$A:$AE,3,0)</f>
        <v>Factura</v>
      </c>
      <c r="J1220" s="31" t="str">
        <f>IF(VLOOKUP($A1220,'SAP- FACT'!$A:$AE,15,0)=0,"PEN","USD")</f>
        <v>PEN</v>
      </c>
      <c r="K1220" s="31" t="s">
        <v>8499</v>
      </c>
      <c r="L1220" s="31">
        <v>1</v>
      </c>
      <c r="M1220" s="33">
        <f>IF(J1220="PEN",VLOOKUP($A1220,'SAP- FACT'!$A:$AE,14,0),VLOOKUP($A1220,'SAP- FACT'!$A:$AE,15,0))</f>
        <v>239.91</v>
      </c>
      <c r="N1220" s="31" t="str">
        <f>IF(VLOOKUP($A1220,'SAP- FACT'!$A:$AE,15,0)=0,"PEN","USD")</f>
        <v>PEN</v>
      </c>
      <c r="O1220" s="31" t="str">
        <f>VLOOKUP($A1220,'SAP- FACT'!$A:$AE,4,0)</f>
        <v xml:space="preserve"> - CONTADO ADELANTADO / CASH IN ADVANCE - Reproceso de Doramec</v>
      </c>
    </row>
    <row r="1221" spans="1:15" x14ac:dyDescent="0.2">
      <c r="A1221" s="31">
        <f t="shared" si="19"/>
        <v>1220</v>
      </c>
      <c r="B1221" s="31" t="str">
        <f>VLOOKUP($A1221,'SAP- FACT'!$A:$AE,12,0)</f>
        <v>ZARATE SOTO ELIZABETH FABIOLA</v>
      </c>
      <c r="C1221" s="31" t="str">
        <f>VLOOKUP($A1221,'SAP- FACT'!$A:$AE,2,0)</f>
        <v>B010-00018772</v>
      </c>
      <c r="D1221" s="31" t="str">
        <f>VLOOKUP($A1221,'SAP- FACT'!$A:$AE,2,0)</f>
        <v>B010-00018772</v>
      </c>
      <c r="E1221" s="32">
        <v>45566</v>
      </c>
      <c r="F1221" s="32">
        <f>VLOOKUP($A1221,'SAP- FACT'!$A:$AE,5,0)</f>
        <v>45418</v>
      </c>
      <c r="G1221" s="32">
        <f>VLOOKUP($A1221,'SAP- FACT'!$A:$AE,19,0)</f>
        <v>45418</v>
      </c>
      <c r="H1221" s="31" t="s">
        <v>8512</v>
      </c>
      <c r="I1221" s="31" t="str">
        <f>VLOOKUP($A1221,'SAP- FACT'!$A:$AE,3,0)</f>
        <v>Boleta</v>
      </c>
      <c r="J1221" s="31" t="str">
        <f>IF(VLOOKUP($A1221,'SAP- FACT'!$A:$AE,15,0)=0,"PEN","USD")</f>
        <v>PEN</v>
      </c>
      <c r="K1221" s="31" t="s">
        <v>8499</v>
      </c>
      <c r="L1221" s="31">
        <v>1</v>
      </c>
      <c r="M1221" s="33">
        <f>IF(J1221="PEN",VLOOKUP($A1221,'SAP- FACT'!$A:$AE,14,0),VLOOKUP($A1221,'SAP- FACT'!$A:$AE,15,0))</f>
        <v>240</v>
      </c>
      <c r="N1221" s="31" t="str">
        <f>IF(VLOOKUP($A1221,'SAP- FACT'!$A:$AE,15,0)=0,"PEN","USD")</f>
        <v>PEN</v>
      </c>
      <c r="O1221" s="31" t="str">
        <f>VLOOKUP($A1221,'SAP- FACT'!$A:$AE,4,0)</f>
        <v>Falabella - CONTADO / CASH - PE 2151 FALABELLA Basado en Entregas 09-0007-00000</v>
      </c>
    </row>
    <row r="1222" spans="1:15" x14ac:dyDescent="0.2">
      <c r="A1222" s="31">
        <f t="shared" si="19"/>
        <v>1221</v>
      </c>
      <c r="B1222" s="31" t="str">
        <f>VLOOKUP($A1222,'SAP- FACT'!$A:$AE,12,0)</f>
        <v>GARCIA FIESTAS,JOSE AURELIO</v>
      </c>
      <c r="C1222" s="31" t="str">
        <f>VLOOKUP($A1222,'SAP- FACT'!$A:$AE,2,0)</f>
        <v>B010-00019413</v>
      </c>
      <c r="D1222" s="31" t="str">
        <f>VLOOKUP($A1222,'SAP- FACT'!$A:$AE,2,0)</f>
        <v>B010-00019413</v>
      </c>
      <c r="E1222" s="32">
        <v>45566</v>
      </c>
      <c r="F1222" s="32">
        <f>VLOOKUP($A1222,'SAP- FACT'!$A:$AE,5,0)</f>
        <v>45476</v>
      </c>
      <c r="G1222" s="32">
        <f>VLOOKUP($A1222,'SAP- FACT'!$A:$AE,19,0)</f>
        <v>45506</v>
      </c>
      <c r="H1222" s="31" t="s">
        <v>8512</v>
      </c>
      <c r="I1222" s="31" t="str">
        <f>VLOOKUP($A1222,'SAP- FACT'!$A:$AE,3,0)</f>
        <v>Boleta</v>
      </c>
      <c r="J1222" s="31" t="str">
        <f>IF(VLOOKUP($A1222,'SAP- FACT'!$A:$AE,15,0)=0,"PEN","USD")</f>
        <v>PEN</v>
      </c>
      <c r="K1222" s="31" t="s">
        <v>8499</v>
      </c>
      <c r="L1222" s="31">
        <v>1</v>
      </c>
      <c r="M1222" s="33">
        <f>IF(J1222="PEN",VLOOKUP($A1222,'SAP- FACT'!$A:$AE,14,0),VLOOKUP($A1222,'SAP- FACT'!$A:$AE,15,0))</f>
        <v>240.15</v>
      </c>
      <c r="N1222" s="31" t="str">
        <f>IF(VLOOKUP($A1222,'SAP- FACT'!$A:$AE,15,0)=0,"PEN","USD")</f>
        <v>PEN</v>
      </c>
      <c r="O1222" s="31" t="str">
        <f>VLOOKUP($A1222,'SAP- FACT'!$A:$AE,4,0)</f>
        <v>Nacional - CREDITO 30 DIAS / CREDIT 30 DAYS - PE 3257 Basado en Entregas 09-0007-00001214.</v>
      </c>
    </row>
    <row r="1223" spans="1:15" x14ac:dyDescent="0.2">
      <c r="A1223" s="31">
        <f t="shared" si="19"/>
        <v>1222</v>
      </c>
      <c r="B1223" s="31" t="str">
        <f>VLOOKUP($A1223,'SAP- FACT'!$A:$AE,12,0)</f>
        <v>GARCIA FIESTAS,JOSE AURELIO</v>
      </c>
      <c r="C1223" s="31" t="str">
        <f>VLOOKUP($A1223,'SAP- FACT'!$A:$AE,2,0)</f>
        <v>B010-00019336</v>
      </c>
      <c r="D1223" s="31" t="str">
        <f>VLOOKUP($A1223,'SAP- FACT'!$A:$AE,2,0)</f>
        <v>B010-00019336</v>
      </c>
      <c r="E1223" s="32">
        <v>45566</v>
      </c>
      <c r="F1223" s="32">
        <f>VLOOKUP($A1223,'SAP- FACT'!$A:$AE,5,0)</f>
        <v>45467</v>
      </c>
      <c r="G1223" s="32">
        <f>VLOOKUP($A1223,'SAP- FACT'!$A:$AE,19,0)</f>
        <v>45497</v>
      </c>
      <c r="H1223" s="31" t="s">
        <v>8512</v>
      </c>
      <c r="I1223" s="31" t="str">
        <f>VLOOKUP($A1223,'SAP- FACT'!$A:$AE,3,0)</f>
        <v>Boleta</v>
      </c>
      <c r="J1223" s="31" t="str">
        <f>IF(VLOOKUP($A1223,'SAP- FACT'!$A:$AE,15,0)=0,"PEN","USD")</f>
        <v>PEN</v>
      </c>
      <c r="K1223" s="31" t="s">
        <v>8499</v>
      </c>
      <c r="L1223" s="31">
        <v>1</v>
      </c>
      <c r="M1223" s="33">
        <f>IF(J1223="PEN",VLOOKUP($A1223,'SAP- FACT'!$A:$AE,14,0),VLOOKUP($A1223,'SAP- FACT'!$A:$AE,15,0))</f>
        <v>242.73</v>
      </c>
      <c r="N1223" s="31" t="str">
        <f>IF(VLOOKUP($A1223,'SAP- FACT'!$A:$AE,15,0)=0,"PEN","USD")</f>
        <v>PEN</v>
      </c>
      <c r="O1223" s="31" t="str">
        <f>VLOOKUP($A1223,'SAP- FACT'!$A:$AE,4,0)</f>
        <v>Nacional - CREDITO 30 DIAS / CREDIT 30 DAYS - PE 3053 Basado en Entregas 09-0007-00001017.</v>
      </c>
    </row>
    <row r="1224" spans="1:15" x14ac:dyDescent="0.2">
      <c r="A1224" s="31">
        <f t="shared" si="19"/>
        <v>1223</v>
      </c>
      <c r="B1224" s="31" t="str">
        <f>VLOOKUP($A1224,'SAP- FACT'!$A:$AE,12,0)</f>
        <v>OLIVARES AYALA,MARIA CELESTE</v>
      </c>
      <c r="C1224" s="31" t="str">
        <f>VLOOKUP($A1224,'SAP- FACT'!$A:$AE,2,0)</f>
        <v>B010-00019416</v>
      </c>
      <c r="D1224" s="31" t="str">
        <f>VLOOKUP($A1224,'SAP- FACT'!$A:$AE,2,0)</f>
        <v>B010-00019416</v>
      </c>
      <c r="E1224" s="32">
        <v>45566</v>
      </c>
      <c r="F1224" s="32">
        <f>VLOOKUP($A1224,'SAP- FACT'!$A:$AE,5,0)</f>
        <v>45476</v>
      </c>
      <c r="G1224" s="32">
        <f>VLOOKUP($A1224,'SAP- FACT'!$A:$AE,19,0)</f>
        <v>45476</v>
      </c>
      <c r="H1224" s="31" t="s">
        <v>8512</v>
      </c>
      <c r="I1224" s="31" t="str">
        <f>VLOOKUP($A1224,'SAP- FACT'!$A:$AE,3,0)</f>
        <v>Boleta</v>
      </c>
      <c r="J1224" s="31" t="str">
        <f>IF(VLOOKUP($A1224,'SAP- FACT'!$A:$AE,15,0)=0,"PEN","USD")</f>
        <v>PEN</v>
      </c>
      <c r="K1224" s="31" t="s">
        <v>8499</v>
      </c>
      <c r="L1224" s="31">
        <v>1</v>
      </c>
      <c r="M1224" s="33">
        <f>IF(J1224="PEN",VLOOKUP($A1224,'SAP- FACT'!$A:$AE,14,0),VLOOKUP($A1224,'SAP- FACT'!$A:$AE,15,0))</f>
        <v>243.91</v>
      </c>
      <c r="N1224" s="31" t="str">
        <f>IF(VLOOKUP($A1224,'SAP- FACT'!$A:$AE,15,0)=0,"PEN","USD")</f>
        <v>PEN</v>
      </c>
      <c r="O1224" s="31" t="str">
        <f>VLOOKUP($A1224,'SAP- FACT'!$A:$AE,4,0)</f>
        <v>Falabella - CONTADO / CASH - PE 3249 FALABELLA No 2505716435 Basado en Entregas</v>
      </c>
    </row>
    <row r="1225" spans="1:15" x14ac:dyDescent="0.2">
      <c r="A1225" s="31">
        <f t="shared" si="19"/>
        <v>1224</v>
      </c>
      <c r="B1225" s="31" t="str">
        <f>VLOOKUP($A1225,'SAP- FACT'!$A:$AE,12,0)</f>
        <v>ÑAUPAS ORTEGA,ALBA MARINA</v>
      </c>
      <c r="C1225" s="31" t="str">
        <f>VLOOKUP($A1225,'SAP- FACT'!$A:$AE,2,0)</f>
        <v>B010-00018295</v>
      </c>
      <c r="D1225" s="31" t="str">
        <f>VLOOKUP($A1225,'SAP- FACT'!$A:$AE,2,0)</f>
        <v>B010-00018295</v>
      </c>
      <c r="E1225" s="32">
        <v>45566</v>
      </c>
      <c r="F1225" s="32">
        <f>VLOOKUP($A1225,'SAP- FACT'!$A:$AE,5,0)</f>
        <v>45378</v>
      </c>
      <c r="G1225" s="32">
        <f>VLOOKUP($A1225,'SAP- FACT'!$A:$AE,19,0)</f>
        <v>45378</v>
      </c>
      <c r="H1225" s="31" t="s">
        <v>8512</v>
      </c>
      <c r="I1225" s="31" t="str">
        <f>VLOOKUP($A1225,'SAP- FACT'!$A:$AE,3,0)</f>
        <v>Boleta</v>
      </c>
      <c r="J1225" s="31" t="str">
        <f>IF(VLOOKUP($A1225,'SAP- FACT'!$A:$AE,15,0)=0,"PEN","USD")</f>
        <v>PEN</v>
      </c>
      <c r="K1225" s="31" t="s">
        <v>8499</v>
      </c>
      <c r="L1225" s="31">
        <v>1</v>
      </c>
      <c r="M1225" s="33">
        <f>IF(J1225="PEN",VLOOKUP($A1225,'SAP- FACT'!$A:$AE,14,0),VLOOKUP($A1225,'SAP- FACT'!$A:$AE,15,0))</f>
        <v>244.82</v>
      </c>
      <c r="N1225" s="31" t="str">
        <f>IF(VLOOKUP($A1225,'SAP- FACT'!$A:$AE,15,0)=0,"PEN","USD")</f>
        <v>PEN</v>
      </c>
      <c r="O1225" s="31" t="str">
        <f>VLOOKUP($A1225,'SAP- FACT'!$A:$AE,4,0)</f>
        <v>Ripley - CONTADO / CASH - PE 1442 RIPLEY Basado en Entregas 09-0010-00059526</v>
      </c>
    </row>
    <row r="1226" spans="1:15" x14ac:dyDescent="0.2">
      <c r="A1226" s="31">
        <f t="shared" si="19"/>
        <v>1225</v>
      </c>
      <c r="B1226" s="31" t="str">
        <f>VLOOKUP($A1226,'SAP- FACT'!$A:$AE,12,0)</f>
        <v>MILLA BOCA ALBERT ALEXANDER</v>
      </c>
      <c r="C1226" s="31" t="str">
        <f>VLOOKUP($A1226,'SAP- FACT'!$A:$AE,2,0)</f>
        <v>B010-00018866</v>
      </c>
      <c r="D1226" s="31" t="str">
        <f>VLOOKUP($A1226,'SAP- FACT'!$A:$AE,2,0)</f>
        <v>B010-00018866</v>
      </c>
      <c r="E1226" s="32">
        <v>45566</v>
      </c>
      <c r="F1226" s="32">
        <f>VLOOKUP($A1226,'SAP- FACT'!$A:$AE,5,0)</f>
        <v>45428</v>
      </c>
      <c r="G1226" s="32">
        <f>VLOOKUP($A1226,'SAP- FACT'!$A:$AE,19,0)</f>
        <v>45428</v>
      </c>
      <c r="H1226" s="31" t="s">
        <v>8512</v>
      </c>
      <c r="I1226" s="31" t="str">
        <f>VLOOKUP($A1226,'SAP- FACT'!$A:$AE,3,0)</f>
        <v>Boleta</v>
      </c>
      <c r="J1226" s="31" t="str">
        <f>IF(VLOOKUP($A1226,'SAP- FACT'!$A:$AE,15,0)=0,"PEN","USD")</f>
        <v>PEN</v>
      </c>
      <c r="K1226" s="31" t="s">
        <v>8499</v>
      </c>
      <c r="L1226" s="31">
        <v>1</v>
      </c>
      <c r="M1226" s="33">
        <f>IF(J1226="PEN",VLOOKUP($A1226,'SAP- FACT'!$A:$AE,14,0),VLOOKUP($A1226,'SAP- FACT'!$A:$AE,15,0))</f>
        <v>244.82</v>
      </c>
      <c r="N1226" s="31" t="str">
        <f>IF(VLOOKUP($A1226,'SAP- FACT'!$A:$AE,15,0)=0,"PEN","USD")</f>
        <v>PEN</v>
      </c>
      <c r="O1226" s="31" t="str">
        <f>VLOOKUP($A1226,'SAP- FACT'!$A:$AE,4,0)</f>
        <v>Ripley - CONTADO / CASH - PE 2389 RIPLEY Basado en Entregas 09-0007-00000404</v>
      </c>
    </row>
    <row r="1227" spans="1:15" x14ac:dyDescent="0.2">
      <c r="A1227" s="31">
        <f t="shared" si="19"/>
        <v>1226</v>
      </c>
      <c r="B1227" s="31" t="str">
        <f>VLOOKUP($A1227,'SAP- FACT'!$A:$AE,12,0)</f>
        <v>MISTER CAN VETERINARIAS</v>
      </c>
      <c r="C1227" s="31" t="str">
        <f>VLOOKUP($A1227,'SAP- FACT'!$A:$AE,2,0)</f>
        <v>F010-00024218</v>
      </c>
      <c r="D1227" s="31" t="str">
        <f>VLOOKUP($A1227,'SAP- FACT'!$A:$AE,2,0)</f>
        <v>F010-00024218</v>
      </c>
      <c r="E1227" s="32">
        <v>45566</v>
      </c>
      <c r="F1227" s="32">
        <f>VLOOKUP($A1227,'SAP- FACT'!$A:$AE,5,0)</f>
        <v>45373</v>
      </c>
      <c r="G1227" s="32">
        <f>VLOOKUP($A1227,'SAP- FACT'!$A:$AE,19,0)</f>
        <v>45373</v>
      </c>
      <c r="H1227" s="31" t="s">
        <v>8512</v>
      </c>
      <c r="I1227" s="31" t="str">
        <f>VLOOKUP($A1227,'SAP- FACT'!$A:$AE,3,0)</f>
        <v>Factura</v>
      </c>
      <c r="J1227" s="31" t="str">
        <f>IF(VLOOKUP($A1227,'SAP- FACT'!$A:$AE,15,0)=0,"PEN","USD")</f>
        <v>PEN</v>
      </c>
      <c r="K1227" s="31" t="s">
        <v>8499</v>
      </c>
      <c r="L1227" s="31">
        <v>1</v>
      </c>
      <c r="M1227" s="33">
        <f>IF(J1227="PEN",VLOOKUP($A1227,'SAP- FACT'!$A:$AE,14,0),VLOOKUP($A1227,'SAP- FACT'!$A:$AE,15,0))</f>
        <v>247.01</v>
      </c>
      <c r="N1227" s="31" t="str">
        <f>IF(VLOOKUP($A1227,'SAP- FACT'!$A:$AE,15,0)=0,"PEN","USD")</f>
        <v>PEN</v>
      </c>
      <c r="O1227" s="31" t="str">
        <f>VLOOKUP($A1227,'SAP- FACT'!$A:$AE,4,0)</f>
        <v>Ecom - CONTADO / CASH - Facturas clientes - C20609703955</v>
      </c>
    </row>
    <row r="1228" spans="1:15" x14ac:dyDescent="0.2">
      <c r="A1228" s="31">
        <f t="shared" si="19"/>
        <v>1227</v>
      </c>
      <c r="B1228" s="31" t="str">
        <f>VLOOKUP($A1228,'SAP- FACT'!$A:$AE,12,0)</f>
        <v>ROJAS BARBOZA,CARMEN MARLENE</v>
      </c>
      <c r="C1228" s="31" t="str">
        <f>VLOOKUP($A1228,'SAP- FACT'!$A:$AE,2,0)</f>
        <v>B010-00020450</v>
      </c>
      <c r="D1228" s="31" t="str">
        <f>VLOOKUP($A1228,'SAP- FACT'!$A:$AE,2,0)</f>
        <v>B010-00020450</v>
      </c>
      <c r="E1228" s="32">
        <v>45566</v>
      </c>
      <c r="F1228" s="32">
        <f>VLOOKUP($A1228,'SAP- FACT'!$A:$AE,5,0)</f>
        <v>45554</v>
      </c>
      <c r="G1228" s="32">
        <f>VLOOKUP($A1228,'SAP- FACT'!$A:$AE,19,0)</f>
        <v>45554</v>
      </c>
      <c r="H1228" s="31" t="s">
        <v>8512</v>
      </c>
      <c r="I1228" s="31" t="str">
        <f>VLOOKUP($A1228,'SAP- FACT'!$A:$AE,3,0)</f>
        <v>Boleta</v>
      </c>
      <c r="J1228" s="31" t="str">
        <f>IF(VLOOKUP($A1228,'SAP- FACT'!$A:$AE,15,0)=0,"PEN","USD")</f>
        <v>PEN</v>
      </c>
      <c r="K1228" s="31" t="s">
        <v>8499</v>
      </c>
      <c r="L1228" s="31">
        <v>1</v>
      </c>
      <c r="M1228" s="33">
        <f>IF(J1228="PEN",VLOOKUP($A1228,'SAP- FACT'!$A:$AE,14,0),VLOOKUP($A1228,'SAP- FACT'!$A:$AE,15,0))</f>
        <v>248.2</v>
      </c>
      <c r="N1228" s="31" t="str">
        <f>IF(VLOOKUP($A1228,'SAP- FACT'!$A:$AE,15,0)=0,"PEN","USD")</f>
        <v>PEN</v>
      </c>
      <c r="O1228" s="31" t="str">
        <f>VLOOKUP($A1228,'SAP- FACT'!$A:$AE,4,0)</f>
        <v>Ripley - CONTADO / CASH - PE 4873 RIPLEY n.º 6807665501-A Basado en Entregas</v>
      </c>
    </row>
    <row r="1229" spans="1:15" x14ac:dyDescent="0.2">
      <c r="A1229" s="31">
        <f t="shared" si="19"/>
        <v>1228</v>
      </c>
      <c r="B1229" s="31" t="str">
        <f>VLOOKUP($A1229,'SAP- FACT'!$A:$AE,12,0)</f>
        <v>HUAMANI CARRASCO,ESTEFANI MILAGROS</v>
      </c>
      <c r="C1229" s="31" t="str">
        <f>VLOOKUP($A1229,'SAP- FACT'!$A:$AE,2,0)</f>
        <v>B010-00020226</v>
      </c>
      <c r="D1229" s="31" t="str">
        <f>VLOOKUP($A1229,'SAP- FACT'!$A:$AE,2,0)</f>
        <v>B010-00020226</v>
      </c>
      <c r="E1229" s="32">
        <v>45566</v>
      </c>
      <c r="F1229" s="32">
        <f>VLOOKUP($A1229,'SAP- FACT'!$A:$AE,5,0)</f>
        <v>45533</v>
      </c>
      <c r="G1229" s="32">
        <f>VLOOKUP($A1229,'SAP- FACT'!$A:$AE,19,0)</f>
        <v>45533</v>
      </c>
      <c r="H1229" s="31" t="s">
        <v>8512</v>
      </c>
      <c r="I1229" s="31" t="str">
        <f>VLOOKUP($A1229,'SAP- FACT'!$A:$AE,3,0)</f>
        <v>Boleta</v>
      </c>
      <c r="J1229" s="31" t="str">
        <f>IF(VLOOKUP($A1229,'SAP- FACT'!$A:$AE,15,0)=0,"PEN","USD")</f>
        <v>PEN</v>
      </c>
      <c r="K1229" s="31" t="s">
        <v>8499</v>
      </c>
      <c r="L1229" s="31">
        <v>1</v>
      </c>
      <c r="M1229" s="33">
        <f>IF(J1229="PEN",VLOOKUP($A1229,'SAP- FACT'!$A:$AE,14,0),VLOOKUP($A1229,'SAP- FACT'!$A:$AE,15,0))</f>
        <v>249</v>
      </c>
      <c r="N1229" s="31" t="str">
        <f>IF(VLOOKUP($A1229,'SAP- FACT'!$A:$AE,15,0)=0,"PEN","USD")</f>
        <v>PEN</v>
      </c>
      <c r="O1229" s="31" t="str">
        <f>VLOOKUP($A1229,'SAP- FACT'!$A:$AE,4,0)</f>
        <v xml:space="preserve"> - CONTADO / CASH - CAPACITACION POR CONVENIO DE ESTUDIOS-AGOSTO 2024</v>
      </c>
    </row>
    <row r="1230" spans="1:15" x14ac:dyDescent="0.2">
      <c r="A1230" s="31">
        <f t="shared" si="19"/>
        <v>1229</v>
      </c>
      <c r="B1230" s="31" t="str">
        <f>VLOOKUP($A1230,'SAP- FACT'!$A:$AE,12,0)</f>
        <v>CHAVEZ FERNANDEZ,MARCOS X</v>
      </c>
      <c r="C1230" s="31" t="str">
        <f>VLOOKUP($A1230,'SAP- FACT'!$A:$AE,2,0)</f>
        <v>B010-00020011</v>
      </c>
      <c r="D1230" s="31" t="str">
        <f>VLOOKUP($A1230,'SAP- FACT'!$A:$AE,2,0)</f>
        <v>B010-00020011</v>
      </c>
      <c r="E1230" s="32">
        <v>45566</v>
      </c>
      <c r="F1230" s="32">
        <f>VLOOKUP($A1230,'SAP- FACT'!$A:$AE,5,0)</f>
        <v>45519</v>
      </c>
      <c r="G1230" s="32">
        <f>VLOOKUP($A1230,'SAP- FACT'!$A:$AE,19,0)</f>
        <v>45519</v>
      </c>
      <c r="H1230" s="31" t="s">
        <v>8512</v>
      </c>
      <c r="I1230" s="31" t="str">
        <f>VLOOKUP($A1230,'SAP- FACT'!$A:$AE,3,0)</f>
        <v>Boleta</v>
      </c>
      <c r="J1230" s="31" t="str">
        <f>IF(VLOOKUP($A1230,'SAP- FACT'!$A:$AE,15,0)=0,"PEN","USD")</f>
        <v>PEN</v>
      </c>
      <c r="K1230" s="31" t="s">
        <v>8499</v>
      </c>
      <c r="L1230" s="31">
        <v>1</v>
      </c>
      <c r="M1230" s="33">
        <f>IF(J1230="PEN",VLOOKUP($A1230,'SAP- FACT'!$A:$AE,14,0),VLOOKUP($A1230,'SAP- FACT'!$A:$AE,15,0))</f>
        <v>250.75</v>
      </c>
      <c r="N1230" s="31" t="str">
        <f>IF(VLOOKUP($A1230,'SAP- FACT'!$A:$AE,15,0)=0,"PEN","USD")</f>
        <v>PEN</v>
      </c>
      <c r="O1230" s="31" t="str">
        <f>VLOOKUP($A1230,'SAP- FACT'!$A:$AE,4,0)</f>
        <v>Ecom - CONTADO / CASH - PE 4150 TEL: 988584113 ENVÍO Basado en Entregas 09</v>
      </c>
    </row>
    <row r="1231" spans="1:15" x14ac:dyDescent="0.2">
      <c r="A1231" s="31">
        <f t="shared" si="19"/>
        <v>1230</v>
      </c>
      <c r="B1231" s="31" t="str">
        <f>VLOOKUP($A1231,'SAP- FACT'!$A:$AE,12,0)</f>
        <v>PACHECO CORES,MARIO ARTURO</v>
      </c>
      <c r="C1231" s="31" t="str">
        <f>VLOOKUP($A1231,'SAP- FACT'!$A:$AE,2,0)</f>
        <v>B010-00019820</v>
      </c>
      <c r="D1231" s="31" t="str">
        <f>VLOOKUP($A1231,'SAP- FACT'!$A:$AE,2,0)</f>
        <v>B010-00019820</v>
      </c>
      <c r="E1231" s="32">
        <v>45566</v>
      </c>
      <c r="F1231" s="32">
        <f>VLOOKUP($A1231,'SAP- FACT'!$A:$AE,5,0)</f>
        <v>45504</v>
      </c>
      <c r="G1231" s="32">
        <f>VLOOKUP($A1231,'SAP- FACT'!$A:$AE,19,0)</f>
        <v>45504</v>
      </c>
      <c r="H1231" s="31" t="s">
        <v>8512</v>
      </c>
      <c r="I1231" s="31" t="str">
        <f>VLOOKUP($A1231,'SAP- FACT'!$A:$AE,3,0)</f>
        <v>Boleta</v>
      </c>
      <c r="J1231" s="31" t="str">
        <f>IF(VLOOKUP($A1231,'SAP- FACT'!$A:$AE,15,0)=0,"PEN","USD")</f>
        <v>PEN</v>
      </c>
      <c r="K1231" s="31" t="s">
        <v>8499</v>
      </c>
      <c r="L1231" s="31">
        <v>1</v>
      </c>
      <c r="M1231" s="33">
        <f>IF(J1231="PEN",VLOOKUP($A1231,'SAP- FACT'!$A:$AE,14,0),VLOOKUP($A1231,'SAP- FACT'!$A:$AE,15,0))</f>
        <v>252.47</v>
      </c>
      <c r="N1231" s="31" t="str">
        <f>IF(VLOOKUP($A1231,'SAP- FACT'!$A:$AE,15,0)=0,"PEN","USD")</f>
        <v>PEN</v>
      </c>
      <c r="O1231" s="31" t="str">
        <f>VLOOKUP($A1231,'SAP- FACT'!$A:$AE,4,0)</f>
        <v xml:space="preserve"> - CONTADO / CASH - EPS 2024</v>
      </c>
    </row>
    <row r="1232" spans="1:15" x14ac:dyDescent="0.2">
      <c r="A1232" s="31">
        <f t="shared" si="19"/>
        <v>1231</v>
      </c>
      <c r="B1232" s="31" t="str">
        <f>VLOOKUP($A1232,'SAP- FACT'!$A:$AE,12,0)</f>
        <v>RODRIGUEZ CARMONA,MARIA ESTHER</v>
      </c>
      <c r="C1232" s="31" t="str">
        <f>VLOOKUP($A1232,'SAP- FACT'!$A:$AE,2,0)</f>
        <v>B010-00019808</v>
      </c>
      <c r="D1232" s="31" t="str">
        <f>VLOOKUP($A1232,'SAP- FACT'!$A:$AE,2,0)</f>
        <v>B010-00019808</v>
      </c>
      <c r="E1232" s="32">
        <v>45566</v>
      </c>
      <c r="F1232" s="32">
        <f>VLOOKUP($A1232,'SAP- FACT'!$A:$AE,5,0)</f>
        <v>45504</v>
      </c>
      <c r="G1232" s="32">
        <f>VLOOKUP($A1232,'SAP- FACT'!$A:$AE,19,0)</f>
        <v>45504</v>
      </c>
      <c r="H1232" s="31" t="s">
        <v>8512</v>
      </c>
      <c r="I1232" s="31" t="str">
        <f>VLOOKUP($A1232,'SAP- FACT'!$A:$AE,3,0)</f>
        <v>Boleta</v>
      </c>
      <c r="J1232" s="31" t="str">
        <f>IF(VLOOKUP($A1232,'SAP- FACT'!$A:$AE,15,0)=0,"PEN","USD")</f>
        <v>PEN</v>
      </c>
      <c r="K1232" s="31" t="s">
        <v>8499</v>
      </c>
      <c r="L1232" s="31">
        <v>1</v>
      </c>
      <c r="M1232" s="33">
        <f>IF(J1232="PEN",VLOOKUP($A1232,'SAP- FACT'!$A:$AE,14,0),VLOOKUP($A1232,'SAP- FACT'!$A:$AE,15,0))</f>
        <v>252.47</v>
      </c>
      <c r="N1232" s="31" t="str">
        <f>IF(VLOOKUP($A1232,'SAP- FACT'!$A:$AE,15,0)=0,"PEN","USD")</f>
        <v>PEN</v>
      </c>
      <c r="O1232" s="31" t="str">
        <f>VLOOKUP($A1232,'SAP- FACT'!$A:$AE,4,0)</f>
        <v xml:space="preserve"> - CONTADO / CASH - EPS MES DE JULIO 2024</v>
      </c>
    </row>
    <row r="1233" spans="1:15" x14ac:dyDescent="0.2">
      <c r="A1233" s="31">
        <f t="shared" si="19"/>
        <v>1232</v>
      </c>
      <c r="B1233" s="31" t="str">
        <f>VLOOKUP($A1233,'SAP- FACT'!$A:$AE,12,0)</f>
        <v>MENDOZA CALCINE,HELEN ROSSELBUT</v>
      </c>
      <c r="C1233" s="31" t="str">
        <f>VLOOKUP($A1233,'SAP- FACT'!$A:$AE,2,0)</f>
        <v>B010-00020476</v>
      </c>
      <c r="D1233" s="31" t="str">
        <f>VLOOKUP($A1233,'SAP- FACT'!$A:$AE,2,0)</f>
        <v>B010-00020476</v>
      </c>
      <c r="E1233" s="32">
        <v>45566</v>
      </c>
      <c r="F1233" s="32">
        <f>VLOOKUP($A1233,'SAP- FACT'!$A:$AE,5,0)</f>
        <v>45558</v>
      </c>
      <c r="G1233" s="32">
        <f>VLOOKUP($A1233,'SAP- FACT'!$A:$AE,19,0)</f>
        <v>45558</v>
      </c>
      <c r="H1233" s="31" t="s">
        <v>8512</v>
      </c>
      <c r="I1233" s="31" t="str">
        <f>VLOOKUP($A1233,'SAP- FACT'!$A:$AE,3,0)</f>
        <v>Boleta</v>
      </c>
      <c r="J1233" s="31" t="str">
        <f>IF(VLOOKUP($A1233,'SAP- FACT'!$A:$AE,15,0)=0,"PEN","USD")</f>
        <v>PEN</v>
      </c>
      <c r="K1233" s="31" t="s">
        <v>8499</v>
      </c>
      <c r="L1233" s="31">
        <v>1</v>
      </c>
      <c r="M1233" s="33">
        <f>IF(J1233="PEN",VLOOKUP($A1233,'SAP- FACT'!$A:$AE,14,0),VLOOKUP($A1233,'SAP- FACT'!$A:$AE,15,0))</f>
        <v>254.73</v>
      </c>
      <c r="N1233" s="31" t="str">
        <f>IF(VLOOKUP($A1233,'SAP- FACT'!$A:$AE,15,0)=0,"PEN","USD")</f>
        <v>PEN</v>
      </c>
      <c r="O1233" s="31" t="str">
        <f>VLOOKUP($A1233,'SAP- FACT'!$A:$AE,4,0)</f>
        <v>Ripley - CONTADO / CASH - PE 4964 RIPLEY n.º 6811900201-A Basado en Entregas</v>
      </c>
    </row>
    <row r="1234" spans="1:15" x14ac:dyDescent="0.2">
      <c r="A1234" s="31">
        <f t="shared" si="19"/>
        <v>1233</v>
      </c>
      <c r="B1234" s="31" t="str">
        <f>VLOOKUP($A1234,'SAP- FACT'!$A:$AE,12,0)</f>
        <v>HUEZA MATENCIO,JANET BEATRIZ</v>
      </c>
      <c r="C1234" s="31" t="str">
        <f>VLOOKUP($A1234,'SAP- FACT'!$A:$AE,2,0)</f>
        <v>B010-00020217</v>
      </c>
      <c r="D1234" s="31" t="str">
        <f>VLOOKUP($A1234,'SAP- FACT'!$A:$AE,2,0)</f>
        <v>B010-00020217</v>
      </c>
      <c r="E1234" s="32">
        <v>45566</v>
      </c>
      <c r="F1234" s="32">
        <f>VLOOKUP($A1234,'SAP- FACT'!$A:$AE,5,0)</f>
        <v>45532</v>
      </c>
      <c r="G1234" s="32">
        <f>VLOOKUP($A1234,'SAP- FACT'!$A:$AE,19,0)</f>
        <v>45562</v>
      </c>
      <c r="H1234" s="31" t="s">
        <v>8512</v>
      </c>
      <c r="I1234" s="31" t="str">
        <f>VLOOKUP($A1234,'SAP- FACT'!$A:$AE,3,0)</f>
        <v>Boleta</v>
      </c>
      <c r="J1234" s="31" t="str">
        <f>IF(VLOOKUP($A1234,'SAP- FACT'!$A:$AE,15,0)=0,"PEN","USD")</f>
        <v>PEN</v>
      </c>
      <c r="K1234" s="31" t="s">
        <v>8499</v>
      </c>
      <c r="L1234" s="31">
        <v>1</v>
      </c>
      <c r="M1234" s="33">
        <f>IF(J1234="PEN",VLOOKUP($A1234,'SAP- FACT'!$A:$AE,14,0),VLOOKUP($A1234,'SAP- FACT'!$A:$AE,15,0))</f>
        <v>258.88</v>
      </c>
      <c r="N1234" s="31" t="str">
        <f>IF(VLOOKUP($A1234,'SAP- FACT'!$A:$AE,15,0)=0,"PEN","USD")</f>
        <v>PEN</v>
      </c>
      <c r="O1234" s="31" t="str">
        <f>VLOOKUP($A1234,'SAP- FACT'!$A:$AE,4,0)</f>
        <v>Nacional - CREDITO 30 DIAS / CREDIT 30 DAYS - PE 4497 Basado en Entregas 09-T010-00001080.</v>
      </c>
    </row>
    <row r="1235" spans="1:15" x14ac:dyDescent="0.2">
      <c r="A1235" s="31">
        <f t="shared" si="19"/>
        <v>1234</v>
      </c>
      <c r="B1235" s="31" t="str">
        <f>VLOOKUP($A1235,'SAP- FACT'!$A:$AE,12,0)</f>
        <v>LOPEZ YATACO,GLORIA VICTORIA</v>
      </c>
      <c r="C1235" s="31" t="str">
        <f>VLOOKUP($A1235,'SAP- FACT'!$A:$AE,2,0)</f>
        <v>B010-00017670</v>
      </c>
      <c r="D1235" s="31" t="str">
        <f>VLOOKUP($A1235,'SAP- FACT'!$A:$AE,2,0)</f>
        <v>B010-00017670</v>
      </c>
      <c r="E1235" s="32">
        <v>45566</v>
      </c>
      <c r="F1235" s="32">
        <f>VLOOKUP($A1235,'SAP- FACT'!$A:$AE,5,0)</f>
        <v>45309</v>
      </c>
      <c r="G1235" s="32">
        <f>VLOOKUP($A1235,'SAP- FACT'!$A:$AE,19,0)</f>
        <v>45309</v>
      </c>
      <c r="H1235" s="31" t="s">
        <v>8512</v>
      </c>
      <c r="I1235" s="31" t="str">
        <f>VLOOKUP($A1235,'SAP- FACT'!$A:$AE,3,0)</f>
        <v>Boleta</v>
      </c>
      <c r="J1235" s="31" t="str">
        <f>IF(VLOOKUP($A1235,'SAP- FACT'!$A:$AE,15,0)=0,"PEN","USD")</f>
        <v>PEN</v>
      </c>
      <c r="K1235" s="31" t="s">
        <v>8499</v>
      </c>
      <c r="L1235" s="31">
        <v>1</v>
      </c>
      <c r="M1235" s="33">
        <f>IF(J1235="PEN",VLOOKUP($A1235,'SAP- FACT'!$A:$AE,14,0),VLOOKUP($A1235,'SAP- FACT'!$A:$AE,15,0))</f>
        <v>259.2</v>
      </c>
      <c r="N1235" s="31" t="str">
        <f>IF(VLOOKUP($A1235,'SAP- FACT'!$A:$AE,15,0)=0,"PEN","USD")</f>
        <v>PEN</v>
      </c>
      <c r="O1235" s="31" t="str">
        <f>VLOOKUP($A1235,'SAP- FACT'!$A:$AE,4,0)</f>
        <v>Falabella - CONTADO / CASH - PE 0240 FALABELLA Basado en Entregas 09-0010-00058</v>
      </c>
    </row>
    <row r="1236" spans="1:15" x14ac:dyDescent="0.2">
      <c r="A1236" s="31">
        <f t="shared" si="19"/>
        <v>1235</v>
      </c>
      <c r="B1236" s="31" t="str">
        <f>VLOOKUP($A1236,'SAP- FACT'!$A:$AE,12,0)</f>
        <v>CAMPOS REYES JESUS ANDRES</v>
      </c>
      <c r="C1236" s="31" t="str">
        <f>VLOOKUP($A1236,'SAP- FACT'!$A:$AE,2,0)</f>
        <v>B010-00016340</v>
      </c>
      <c r="D1236" s="31" t="str">
        <f>VLOOKUP($A1236,'SAP- FACT'!$A:$AE,2,0)</f>
        <v>B010-00016340</v>
      </c>
      <c r="E1236" s="32">
        <v>45566</v>
      </c>
      <c r="F1236" s="32">
        <f>VLOOKUP($A1236,'SAP- FACT'!$A:$AE,5,0)</f>
        <v>45187</v>
      </c>
      <c r="G1236" s="32">
        <f>VLOOKUP($A1236,'SAP- FACT'!$A:$AE,19,0)</f>
        <v>45187</v>
      </c>
      <c r="H1236" s="31" t="s">
        <v>8512</v>
      </c>
      <c r="I1236" s="31" t="str">
        <f>VLOOKUP($A1236,'SAP- FACT'!$A:$AE,3,0)</f>
        <v>Boleta</v>
      </c>
      <c r="J1236" s="31" t="str">
        <f>IF(VLOOKUP($A1236,'SAP- FACT'!$A:$AE,15,0)=0,"PEN","USD")</f>
        <v>PEN</v>
      </c>
      <c r="K1236" s="31" t="s">
        <v>8499</v>
      </c>
      <c r="L1236" s="31">
        <v>1</v>
      </c>
      <c r="M1236" s="33">
        <f>IF(J1236="PEN",VLOOKUP($A1236,'SAP- FACT'!$A:$AE,14,0),VLOOKUP($A1236,'SAP- FACT'!$A:$AE,15,0))</f>
        <v>268.3</v>
      </c>
      <c r="N1236" s="31" t="str">
        <f>IF(VLOOKUP($A1236,'SAP- FACT'!$A:$AE,15,0)=0,"PEN","USD")</f>
        <v>PEN</v>
      </c>
      <c r="O1236" s="31" t="str">
        <f>VLOOKUP($A1236,'SAP- FACT'!$A:$AE,4,0)</f>
        <v>Falabella - CONTADO / CASH - 230004052 Basado en Entregas 09-0010-00056786.</v>
      </c>
    </row>
    <row r="1237" spans="1:15" x14ac:dyDescent="0.2">
      <c r="A1237" s="31">
        <f t="shared" si="19"/>
        <v>1236</v>
      </c>
      <c r="B1237" s="31" t="str">
        <f>VLOOKUP($A1237,'SAP- FACT'!$A:$AE,12,0)</f>
        <v>SILVA DEL HIERRO,JOSE LUIS</v>
      </c>
      <c r="C1237" s="31" t="str">
        <f>VLOOKUP($A1237,'SAP- FACT'!$A:$AE,2,0)</f>
        <v>B010-00020225</v>
      </c>
      <c r="D1237" s="31" t="str">
        <f>VLOOKUP($A1237,'SAP- FACT'!$A:$AE,2,0)</f>
        <v>B010-00020225</v>
      </c>
      <c r="E1237" s="32">
        <v>45566</v>
      </c>
      <c r="F1237" s="32">
        <f>VLOOKUP($A1237,'SAP- FACT'!$A:$AE,5,0)</f>
        <v>45533</v>
      </c>
      <c r="G1237" s="32">
        <f>VLOOKUP($A1237,'SAP- FACT'!$A:$AE,19,0)</f>
        <v>45533</v>
      </c>
      <c r="H1237" s="31" t="s">
        <v>8512</v>
      </c>
      <c r="I1237" s="31" t="str">
        <f>VLOOKUP($A1237,'SAP- FACT'!$A:$AE,3,0)</f>
        <v>Boleta</v>
      </c>
      <c r="J1237" s="31" t="str">
        <f>IF(VLOOKUP($A1237,'SAP- FACT'!$A:$AE,15,0)=0,"PEN","USD")</f>
        <v>PEN</v>
      </c>
      <c r="K1237" s="31" t="s">
        <v>8499</v>
      </c>
      <c r="L1237" s="31">
        <v>1</v>
      </c>
      <c r="M1237" s="33">
        <f>IF(J1237="PEN",VLOOKUP($A1237,'SAP- FACT'!$A:$AE,14,0),VLOOKUP($A1237,'SAP- FACT'!$A:$AE,15,0))</f>
        <v>273.3</v>
      </c>
      <c r="N1237" s="31" t="str">
        <f>IF(VLOOKUP($A1237,'SAP- FACT'!$A:$AE,15,0)=0,"PEN","USD")</f>
        <v>PEN</v>
      </c>
      <c r="O1237" s="31" t="str">
        <f>VLOOKUP($A1237,'SAP- FACT'!$A:$AE,4,0)</f>
        <v xml:space="preserve"> - CONTADO / CASH - CAPACITACION POR CONVENIO DE ESTUDIOS-AGOSTO 2024</v>
      </c>
    </row>
    <row r="1238" spans="1:15" x14ac:dyDescent="0.2">
      <c r="A1238" s="31">
        <f t="shared" si="19"/>
        <v>1237</v>
      </c>
      <c r="B1238" s="31" t="str">
        <f>VLOOKUP($A1238,'SAP- FACT'!$A:$AE,12,0)</f>
        <v>TIENDAS POR DEPARTAMENTO RIPLEY S.A.C.</v>
      </c>
      <c r="C1238" s="31" t="str">
        <f>VLOOKUP($A1238,'SAP- FACT'!$A:$AE,2,0)</f>
        <v>F010-00023329</v>
      </c>
      <c r="D1238" s="31" t="str">
        <f>VLOOKUP($A1238,'SAP- FACT'!$A:$AE,2,0)</f>
        <v>F010-00023329</v>
      </c>
      <c r="E1238" s="32">
        <v>45566</v>
      </c>
      <c r="F1238" s="32">
        <f>VLOOKUP($A1238,'SAP- FACT'!$A:$AE,5,0)</f>
        <v>45279</v>
      </c>
      <c r="G1238" s="32">
        <f>VLOOKUP($A1238,'SAP- FACT'!$A:$AE,19,0)</f>
        <v>45309</v>
      </c>
      <c r="H1238" s="31" t="s">
        <v>8512</v>
      </c>
      <c r="I1238" s="31" t="str">
        <f>VLOOKUP($A1238,'SAP- FACT'!$A:$AE,3,0)</f>
        <v>Factura</v>
      </c>
      <c r="J1238" s="31" t="str">
        <f>IF(VLOOKUP($A1238,'SAP- FACT'!$A:$AE,15,0)=0,"PEN","USD")</f>
        <v>PEN</v>
      </c>
      <c r="K1238" s="31" t="s">
        <v>8499</v>
      </c>
      <c r="L1238" s="31">
        <v>1</v>
      </c>
      <c r="M1238" s="33">
        <f>IF(J1238="PEN",VLOOKUP($A1238,'SAP- FACT'!$A:$AE,14,0),VLOOKUP($A1238,'SAP- FACT'!$A:$AE,15,0))</f>
        <v>276.97000000000003</v>
      </c>
      <c r="N1238" s="31" t="str">
        <f>IF(VLOOKUP($A1238,'SAP- FACT'!$A:$AE,15,0)=0,"PEN","USD")</f>
        <v>PEN</v>
      </c>
      <c r="O1238" s="31" t="str">
        <f>VLOOKUP($A1238,'SAP- FACT'!$A:$AE,4,0)</f>
        <v xml:space="preserve"> - CREDITO 30 DIAS / CREDIT 30 DAYS - Regularización de precio por la venta de bienes –</v>
      </c>
    </row>
    <row r="1239" spans="1:15" x14ac:dyDescent="0.2">
      <c r="A1239" s="31">
        <f t="shared" si="19"/>
        <v>1238</v>
      </c>
      <c r="B1239" s="31" t="str">
        <f>VLOOKUP($A1239,'SAP- FACT'!$A:$AE,12,0)</f>
        <v>RIOS GERMAN,STEFANNY MARIANELLA</v>
      </c>
      <c r="C1239" s="31" t="str">
        <f>VLOOKUP($A1239,'SAP- FACT'!$A:$AE,2,0)</f>
        <v>B010-00019689</v>
      </c>
      <c r="D1239" s="31" t="str">
        <f>VLOOKUP($A1239,'SAP- FACT'!$A:$AE,2,0)</f>
        <v>B010-00019689</v>
      </c>
      <c r="E1239" s="32">
        <v>45566</v>
      </c>
      <c r="F1239" s="32">
        <f>VLOOKUP($A1239,'SAP- FACT'!$A:$AE,5,0)</f>
        <v>45503</v>
      </c>
      <c r="G1239" s="32">
        <f>VLOOKUP($A1239,'SAP- FACT'!$A:$AE,19,0)</f>
        <v>45533</v>
      </c>
      <c r="H1239" s="31" t="s">
        <v>8512</v>
      </c>
      <c r="I1239" s="31" t="str">
        <f>VLOOKUP($A1239,'SAP- FACT'!$A:$AE,3,0)</f>
        <v>Boleta</v>
      </c>
      <c r="J1239" s="31" t="str">
        <f>IF(VLOOKUP($A1239,'SAP- FACT'!$A:$AE,15,0)=0,"PEN","USD")</f>
        <v>PEN</v>
      </c>
      <c r="K1239" s="31" t="s">
        <v>8499</v>
      </c>
      <c r="L1239" s="31">
        <v>1</v>
      </c>
      <c r="M1239" s="33">
        <f>IF(J1239="PEN",VLOOKUP($A1239,'SAP- FACT'!$A:$AE,14,0),VLOOKUP($A1239,'SAP- FACT'!$A:$AE,15,0))</f>
        <v>277.3</v>
      </c>
      <c r="N1239" s="31" t="str">
        <f>IF(VLOOKUP($A1239,'SAP- FACT'!$A:$AE,15,0)=0,"PEN","USD")</f>
        <v>PEN</v>
      </c>
      <c r="O1239" s="31" t="str">
        <f>VLOOKUP($A1239,'SAP- FACT'!$A:$AE,4,0)</f>
        <v>Nacional - CREDITO 30 DIAS / CREDIT 30 DAYS - PE 3754 Basado en Entregas 09-T010-00000430.</v>
      </c>
    </row>
    <row r="1240" spans="1:15" x14ac:dyDescent="0.2">
      <c r="A1240" s="31">
        <f t="shared" si="19"/>
        <v>1239</v>
      </c>
      <c r="B1240" s="31" t="str">
        <f>VLOOKUP($A1240,'SAP- FACT'!$A:$AE,12,0)</f>
        <v>GARCIA FIESTAS,JOSE AURELIO</v>
      </c>
      <c r="C1240" s="31" t="str">
        <f>VLOOKUP($A1240,'SAP- FACT'!$A:$AE,2,0)</f>
        <v>B010-00019497</v>
      </c>
      <c r="D1240" s="31" t="str">
        <f>VLOOKUP($A1240,'SAP- FACT'!$A:$AE,2,0)</f>
        <v>B010-00019497</v>
      </c>
      <c r="E1240" s="32">
        <v>45566</v>
      </c>
      <c r="F1240" s="32">
        <f>VLOOKUP($A1240,'SAP- FACT'!$A:$AE,5,0)</f>
        <v>45484</v>
      </c>
      <c r="G1240" s="32">
        <f>VLOOKUP($A1240,'SAP- FACT'!$A:$AE,19,0)</f>
        <v>45514</v>
      </c>
      <c r="H1240" s="31" t="s">
        <v>8512</v>
      </c>
      <c r="I1240" s="31" t="str">
        <f>VLOOKUP($A1240,'SAP- FACT'!$A:$AE,3,0)</f>
        <v>Boleta</v>
      </c>
      <c r="J1240" s="31" t="str">
        <f>IF(VLOOKUP($A1240,'SAP- FACT'!$A:$AE,15,0)=0,"PEN","USD")</f>
        <v>PEN</v>
      </c>
      <c r="K1240" s="31" t="s">
        <v>8499</v>
      </c>
      <c r="L1240" s="31">
        <v>1</v>
      </c>
      <c r="M1240" s="33">
        <f>IF(J1240="PEN",VLOOKUP($A1240,'SAP- FACT'!$A:$AE,14,0),VLOOKUP($A1240,'SAP- FACT'!$A:$AE,15,0))</f>
        <v>279.52</v>
      </c>
      <c r="N1240" s="31" t="str">
        <f>IF(VLOOKUP($A1240,'SAP- FACT'!$A:$AE,15,0)=0,"PEN","USD")</f>
        <v>PEN</v>
      </c>
      <c r="O1240" s="31" t="str">
        <f>VLOOKUP($A1240,'SAP- FACT'!$A:$AE,4,0)</f>
        <v>Nacional - CREDITO 30 DIAS / CREDIT 30 DAYS - PE 3399 Basado en Entregas 09-T010-00000108.</v>
      </c>
    </row>
    <row r="1241" spans="1:15" x14ac:dyDescent="0.2">
      <c r="A1241" s="31">
        <f t="shared" si="19"/>
        <v>1240</v>
      </c>
      <c r="B1241" s="31" t="str">
        <f>VLOOKUP($A1241,'SAP- FACT'!$A:$AE,12,0)</f>
        <v>NOLASCO UCAÑAN,CLAUDIA PAOLA</v>
      </c>
      <c r="C1241" s="31" t="str">
        <f>VLOOKUP($A1241,'SAP- FACT'!$A:$AE,2,0)</f>
        <v>B010-00018477</v>
      </c>
      <c r="D1241" s="31" t="str">
        <f>VLOOKUP($A1241,'SAP- FACT'!$A:$AE,2,0)</f>
        <v>B010-00018477</v>
      </c>
      <c r="E1241" s="32">
        <v>45566</v>
      </c>
      <c r="F1241" s="32">
        <f>VLOOKUP($A1241,'SAP- FACT'!$A:$AE,5,0)</f>
        <v>45394</v>
      </c>
      <c r="G1241" s="32">
        <f>VLOOKUP($A1241,'SAP- FACT'!$A:$AE,19,0)</f>
        <v>45394</v>
      </c>
      <c r="H1241" s="31" t="s">
        <v>8512</v>
      </c>
      <c r="I1241" s="31" t="str">
        <f>VLOOKUP($A1241,'SAP- FACT'!$A:$AE,3,0)</f>
        <v>Boleta</v>
      </c>
      <c r="J1241" s="31" t="str">
        <f>IF(VLOOKUP($A1241,'SAP- FACT'!$A:$AE,15,0)=0,"PEN","USD")</f>
        <v>PEN</v>
      </c>
      <c r="K1241" s="31" t="s">
        <v>8499</v>
      </c>
      <c r="L1241" s="31">
        <v>1</v>
      </c>
      <c r="M1241" s="33">
        <f>IF(J1241="PEN",VLOOKUP($A1241,'SAP- FACT'!$A:$AE,14,0),VLOOKUP($A1241,'SAP- FACT'!$A:$AE,15,0))</f>
        <v>281.7</v>
      </c>
      <c r="N1241" s="31" t="str">
        <f>IF(VLOOKUP($A1241,'SAP- FACT'!$A:$AE,15,0)=0,"PEN","USD")</f>
        <v>PEN</v>
      </c>
      <c r="O1241" s="31" t="str">
        <f>VLOOKUP($A1241,'SAP- FACT'!$A:$AE,4,0)</f>
        <v>Ecom - CONTADO / CASH - PE 1682 TEL: 989906068 Basado en Pedidos de client</v>
      </c>
    </row>
    <row r="1242" spans="1:15" x14ac:dyDescent="0.2">
      <c r="A1242" s="31">
        <f t="shared" si="19"/>
        <v>1241</v>
      </c>
      <c r="B1242" s="31" t="str">
        <f>VLOOKUP($A1242,'SAP- FACT'!$A:$AE,12,0)</f>
        <v>FARINA MERINO,GIULIANA MARIA</v>
      </c>
      <c r="C1242" s="31" t="str">
        <f>VLOOKUP($A1242,'SAP- FACT'!$A:$AE,2,0)</f>
        <v>B010-00019000</v>
      </c>
      <c r="D1242" s="31" t="str">
        <f>VLOOKUP($A1242,'SAP- FACT'!$A:$AE,2,0)</f>
        <v>B010-00019000</v>
      </c>
      <c r="E1242" s="32">
        <v>45566</v>
      </c>
      <c r="F1242" s="32">
        <f>VLOOKUP($A1242,'SAP- FACT'!$A:$AE,5,0)</f>
        <v>45439</v>
      </c>
      <c r="G1242" s="32">
        <f>VLOOKUP($A1242,'SAP- FACT'!$A:$AE,19,0)</f>
        <v>45439</v>
      </c>
      <c r="H1242" s="31" t="s">
        <v>8512</v>
      </c>
      <c r="I1242" s="31" t="str">
        <f>VLOOKUP($A1242,'SAP- FACT'!$A:$AE,3,0)</f>
        <v>Boleta</v>
      </c>
      <c r="J1242" s="31" t="str">
        <f>IF(VLOOKUP($A1242,'SAP- FACT'!$A:$AE,15,0)=0,"PEN","USD")</f>
        <v>PEN</v>
      </c>
      <c r="K1242" s="31" t="s">
        <v>8499</v>
      </c>
      <c r="L1242" s="31">
        <v>1</v>
      </c>
      <c r="M1242" s="33">
        <f>IF(J1242="PEN",VLOOKUP($A1242,'SAP- FACT'!$A:$AE,14,0),VLOOKUP($A1242,'SAP- FACT'!$A:$AE,15,0))</f>
        <v>284.39999999999998</v>
      </c>
      <c r="N1242" s="31" t="str">
        <f>IF(VLOOKUP($A1242,'SAP- FACT'!$A:$AE,15,0)=0,"PEN","USD")</f>
        <v>PEN</v>
      </c>
      <c r="O1242" s="31" t="str">
        <f>VLOOKUP($A1242,'SAP- FACT'!$A:$AE,4,0)</f>
        <v>Falabella - CONTADO / CASH - PE 2557 FALABELLA Basado en Entregas 09-0007-00000</v>
      </c>
    </row>
    <row r="1243" spans="1:15" x14ac:dyDescent="0.2">
      <c r="A1243" s="31">
        <f t="shared" si="19"/>
        <v>1242</v>
      </c>
      <c r="B1243" s="31" t="str">
        <f>VLOOKUP($A1243,'SAP- FACT'!$A:$AE,12,0)</f>
        <v>VIERA MOSCOL,ERICK WILFREDO</v>
      </c>
      <c r="C1243" s="31" t="str">
        <f>VLOOKUP($A1243,'SAP- FACT'!$A:$AE,2,0)</f>
        <v>B010-00020390</v>
      </c>
      <c r="D1243" s="31" t="str">
        <f>VLOOKUP($A1243,'SAP- FACT'!$A:$AE,2,0)</f>
        <v>B010-00020390</v>
      </c>
      <c r="E1243" s="32">
        <v>45566</v>
      </c>
      <c r="F1243" s="32">
        <f>VLOOKUP($A1243,'SAP- FACT'!$A:$AE,5,0)</f>
        <v>45548</v>
      </c>
      <c r="G1243" s="32">
        <f>VLOOKUP($A1243,'SAP- FACT'!$A:$AE,19,0)</f>
        <v>45578</v>
      </c>
      <c r="H1243" s="31" t="s">
        <v>8512</v>
      </c>
      <c r="I1243" s="31" t="str">
        <f>VLOOKUP($A1243,'SAP- FACT'!$A:$AE,3,0)</f>
        <v>Boleta</v>
      </c>
      <c r="J1243" s="31" t="str">
        <f>IF(VLOOKUP($A1243,'SAP- FACT'!$A:$AE,15,0)=0,"PEN","USD")</f>
        <v>PEN</v>
      </c>
      <c r="K1243" s="31" t="s">
        <v>8499</v>
      </c>
      <c r="L1243" s="31">
        <v>1</v>
      </c>
      <c r="M1243" s="33">
        <f>IF(J1243="PEN",VLOOKUP($A1243,'SAP- FACT'!$A:$AE,14,0),VLOOKUP($A1243,'SAP- FACT'!$A:$AE,15,0))</f>
        <v>286.45</v>
      </c>
      <c r="N1243" s="31" t="str">
        <f>IF(VLOOKUP($A1243,'SAP- FACT'!$A:$AE,15,0)=0,"PEN","USD")</f>
        <v>PEN</v>
      </c>
      <c r="O1243" s="31" t="str">
        <f>VLOOKUP($A1243,'SAP- FACT'!$A:$AE,4,0)</f>
        <v>Nacional - CREDITO 30 DIAS / CREDIT 30 DAYS - Ofertas de ventas - ERCAGV000298. PE:  4787 Basado</v>
      </c>
    </row>
    <row r="1244" spans="1:15" x14ac:dyDescent="0.2">
      <c r="A1244" s="31">
        <f t="shared" si="19"/>
        <v>1243</v>
      </c>
      <c r="B1244" s="31" t="str">
        <f>VLOOKUP($A1244,'SAP- FACT'!$A:$AE,12,0)</f>
        <v>VIERA MOSCOL,ERICK WILFREDO</v>
      </c>
      <c r="C1244" s="31" t="str">
        <f>VLOOKUP($A1244,'SAP- FACT'!$A:$AE,2,0)</f>
        <v>B010-00019479</v>
      </c>
      <c r="D1244" s="31" t="str">
        <f>VLOOKUP($A1244,'SAP- FACT'!$A:$AE,2,0)</f>
        <v>B010-00019479</v>
      </c>
      <c r="E1244" s="32">
        <v>45566</v>
      </c>
      <c r="F1244" s="32">
        <f>VLOOKUP($A1244,'SAP- FACT'!$A:$AE,5,0)</f>
        <v>45482</v>
      </c>
      <c r="G1244" s="32">
        <f>VLOOKUP($A1244,'SAP- FACT'!$A:$AE,19,0)</f>
        <v>45512</v>
      </c>
      <c r="H1244" s="31" t="s">
        <v>8512</v>
      </c>
      <c r="I1244" s="31" t="str">
        <f>VLOOKUP($A1244,'SAP- FACT'!$A:$AE,3,0)</f>
        <v>Boleta</v>
      </c>
      <c r="J1244" s="31" t="str">
        <f>IF(VLOOKUP($A1244,'SAP- FACT'!$A:$AE,15,0)=0,"PEN","USD")</f>
        <v>PEN</v>
      </c>
      <c r="K1244" s="31" t="s">
        <v>8499</v>
      </c>
      <c r="L1244" s="31">
        <v>1</v>
      </c>
      <c r="M1244" s="33">
        <f>IF(J1244="PEN",VLOOKUP($A1244,'SAP- FACT'!$A:$AE,14,0),VLOOKUP($A1244,'SAP- FACT'!$A:$AE,15,0))</f>
        <v>286.45</v>
      </c>
      <c r="N1244" s="31" t="str">
        <f>IF(VLOOKUP($A1244,'SAP- FACT'!$A:$AE,15,0)=0,"PEN","USD")</f>
        <v>PEN</v>
      </c>
      <c r="O1244" s="31" t="str">
        <f>VLOOKUP($A1244,'SAP- FACT'!$A:$AE,4,0)</f>
        <v>Nacional - CREDITO 30 DIAS / CREDIT 30 DAYS - PE 3353 Basado en Entregas 09-0007-00001226.</v>
      </c>
    </row>
    <row r="1245" spans="1:15" x14ac:dyDescent="0.2">
      <c r="A1245" s="31">
        <f t="shared" si="19"/>
        <v>1244</v>
      </c>
      <c r="B1245" s="31" t="str">
        <f>VLOOKUP($A1245,'SAP- FACT'!$A:$AE,12,0)</f>
        <v>PHARMADIX CORP. S.A.C.</v>
      </c>
      <c r="C1245" s="31" t="str">
        <f>VLOOKUP($A1245,'SAP- FACT'!$A:$AE,2,0)</f>
        <v>F010-00023528</v>
      </c>
      <c r="D1245" s="31" t="str">
        <f>VLOOKUP($A1245,'SAP- FACT'!$A:$AE,2,0)</f>
        <v>F010-00023528</v>
      </c>
      <c r="E1245" s="32">
        <v>45566</v>
      </c>
      <c r="F1245" s="32">
        <f>VLOOKUP($A1245,'SAP- FACT'!$A:$AE,5,0)</f>
        <v>45300</v>
      </c>
      <c r="G1245" s="32">
        <f>VLOOKUP($A1245,'SAP- FACT'!$A:$AE,19,0)</f>
        <v>45300</v>
      </c>
      <c r="H1245" s="31" t="s">
        <v>8512</v>
      </c>
      <c r="I1245" s="31" t="str">
        <f>VLOOKUP($A1245,'SAP- FACT'!$A:$AE,3,0)</f>
        <v>Factura</v>
      </c>
      <c r="J1245" s="31" t="str">
        <f>IF(VLOOKUP($A1245,'SAP- FACT'!$A:$AE,15,0)=0,"PEN","USD")</f>
        <v>PEN</v>
      </c>
      <c r="K1245" s="31" t="s">
        <v>8499</v>
      </c>
      <c r="L1245" s="31">
        <v>1</v>
      </c>
      <c r="M1245" s="33">
        <f>IF(J1245="PEN",VLOOKUP($A1245,'SAP- FACT'!$A:$AE,14,0),VLOOKUP($A1245,'SAP- FACT'!$A:$AE,15,0))</f>
        <v>293.43</v>
      </c>
      <c r="N1245" s="31" t="str">
        <f>IF(VLOOKUP($A1245,'SAP- FACT'!$A:$AE,15,0)=0,"PEN","USD")</f>
        <v>PEN</v>
      </c>
      <c r="O1245" s="31" t="str">
        <f>VLOOKUP($A1245,'SAP- FACT'!$A:$AE,4,0)</f>
        <v xml:space="preserve"> - CONTADO ADELANTADO / CASH IN ADVANCE - OC 231007271 RESPIBIOTIC 48HRS</v>
      </c>
    </row>
    <row r="1246" spans="1:15" x14ac:dyDescent="0.2">
      <c r="A1246" s="31">
        <f t="shared" si="19"/>
        <v>1245</v>
      </c>
      <c r="B1246" s="31" t="str">
        <f>VLOOKUP($A1246,'SAP- FACT'!$A:$AE,12,0)</f>
        <v>BUSTAMANTE CARRION,CINTHYA FIORELLA</v>
      </c>
      <c r="C1246" s="31" t="str">
        <f>VLOOKUP($A1246,'SAP- FACT'!$A:$AE,2,0)</f>
        <v>B010-00019013</v>
      </c>
      <c r="D1246" s="31" t="str">
        <f>VLOOKUP($A1246,'SAP- FACT'!$A:$AE,2,0)</f>
        <v>B010-00019013</v>
      </c>
      <c r="E1246" s="32">
        <v>45566</v>
      </c>
      <c r="F1246" s="32">
        <f>VLOOKUP($A1246,'SAP- FACT'!$A:$AE,5,0)</f>
        <v>45439</v>
      </c>
      <c r="G1246" s="32">
        <f>VLOOKUP($A1246,'SAP- FACT'!$A:$AE,19,0)</f>
        <v>45439</v>
      </c>
      <c r="H1246" s="31" t="s">
        <v>8512</v>
      </c>
      <c r="I1246" s="31" t="str">
        <f>VLOOKUP($A1246,'SAP- FACT'!$A:$AE,3,0)</f>
        <v>Boleta</v>
      </c>
      <c r="J1246" s="31" t="str">
        <f>IF(VLOOKUP($A1246,'SAP- FACT'!$A:$AE,15,0)=0,"PEN","USD")</f>
        <v>PEN</v>
      </c>
      <c r="K1246" s="31" t="s">
        <v>8499</v>
      </c>
      <c r="L1246" s="31">
        <v>1</v>
      </c>
      <c r="M1246" s="33">
        <f>IF(J1246="PEN",VLOOKUP($A1246,'SAP- FACT'!$A:$AE,14,0),VLOOKUP($A1246,'SAP- FACT'!$A:$AE,15,0))</f>
        <v>299.45999999999998</v>
      </c>
      <c r="N1246" s="31" t="str">
        <f>IF(VLOOKUP($A1246,'SAP- FACT'!$A:$AE,15,0)=0,"PEN","USD")</f>
        <v>PEN</v>
      </c>
      <c r="O1246" s="31" t="str">
        <f>VLOOKUP($A1246,'SAP- FACT'!$A:$AE,4,0)</f>
        <v>Ripley - CONTADO / CASH - PE 2586 RIPLEY Basado en Entregas 09-0007-00000606</v>
      </c>
    </row>
    <row r="1247" spans="1:15" x14ac:dyDescent="0.2">
      <c r="A1247" s="31">
        <f t="shared" si="19"/>
        <v>1246</v>
      </c>
      <c r="B1247" s="31" t="str">
        <f>VLOOKUP($A1247,'SAP- FACT'!$A:$AE,12,0)</f>
        <v>MINA ARIAS JHONATAN EDUARDO</v>
      </c>
      <c r="C1247" s="31" t="str">
        <f>VLOOKUP($A1247,'SAP- FACT'!$A:$AE,2,0)</f>
        <v>B010-00019200</v>
      </c>
      <c r="D1247" s="31" t="str">
        <f>VLOOKUP($A1247,'SAP- FACT'!$A:$AE,2,0)</f>
        <v>B010-00019200</v>
      </c>
      <c r="E1247" s="32">
        <v>45566</v>
      </c>
      <c r="F1247" s="32">
        <f>VLOOKUP($A1247,'SAP- FACT'!$A:$AE,5,0)</f>
        <v>45448</v>
      </c>
      <c r="G1247" s="32">
        <f>VLOOKUP($A1247,'SAP- FACT'!$A:$AE,19,0)</f>
        <v>45448</v>
      </c>
      <c r="H1247" s="31" t="s">
        <v>8512</v>
      </c>
      <c r="I1247" s="31" t="str">
        <f>VLOOKUP($A1247,'SAP- FACT'!$A:$AE,3,0)</f>
        <v>Boleta</v>
      </c>
      <c r="J1247" s="31" t="str">
        <f>IF(VLOOKUP($A1247,'SAP- FACT'!$A:$AE,15,0)=0,"PEN","USD")</f>
        <v>PEN</v>
      </c>
      <c r="K1247" s="31" t="s">
        <v>8499</v>
      </c>
      <c r="L1247" s="31">
        <v>1</v>
      </c>
      <c r="M1247" s="33">
        <f>IF(J1247="PEN",VLOOKUP($A1247,'SAP- FACT'!$A:$AE,14,0),VLOOKUP($A1247,'SAP- FACT'!$A:$AE,15,0))</f>
        <v>300</v>
      </c>
      <c r="N1247" s="31" t="str">
        <f>IF(VLOOKUP($A1247,'SAP- FACT'!$A:$AE,15,0)=0,"PEN","USD")</f>
        <v>PEN</v>
      </c>
      <c r="O1247" s="31" t="str">
        <f>VLOOKUP($A1247,'SAP- FACT'!$A:$AE,4,0)</f>
        <v xml:space="preserve"> - CONTADO / CASH - Venta de chatarra (Sillas, puertas,ventiladores, a</v>
      </c>
    </row>
    <row r="1248" spans="1:15" x14ac:dyDescent="0.2">
      <c r="A1248" s="31">
        <f t="shared" si="19"/>
        <v>1247</v>
      </c>
      <c r="B1248" s="31" t="str">
        <f>VLOOKUP($A1248,'SAP- FACT'!$A:$AE,12,0)</f>
        <v>CARDIOCHECK PERU E.I.R.L.</v>
      </c>
      <c r="C1248" s="31" t="str">
        <f>VLOOKUP($A1248,'SAP- FACT'!$A:$AE,2,0)</f>
        <v>F010-00025714</v>
      </c>
      <c r="D1248" s="31" t="str">
        <f>VLOOKUP($A1248,'SAP- FACT'!$A:$AE,2,0)</f>
        <v>F010-00025714</v>
      </c>
      <c r="E1248" s="32">
        <v>45566</v>
      </c>
      <c r="F1248" s="32">
        <f>VLOOKUP($A1248,'SAP- FACT'!$A:$AE,5,0)</f>
        <v>45529</v>
      </c>
      <c r="G1248" s="32">
        <f>VLOOKUP($A1248,'SAP- FACT'!$A:$AE,19,0)</f>
        <v>45529</v>
      </c>
      <c r="H1248" s="31" t="s">
        <v>8512</v>
      </c>
      <c r="I1248" s="31" t="str">
        <f>VLOOKUP($A1248,'SAP- FACT'!$A:$AE,3,0)</f>
        <v>Factura</v>
      </c>
      <c r="J1248" s="31" t="str">
        <f>IF(VLOOKUP($A1248,'SAP- FACT'!$A:$AE,15,0)=0,"PEN","USD")</f>
        <v>PEN</v>
      </c>
      <c r="K1248" s="31" t="s">
        <v>8499</v>
      </c>
      <c r="L1248" s="31">
        <v>1</v>
      </c>
      <c r="M1248" s="33">
        <f>IF(J1248="PEN",VLOOKUP($A1248,'SAP- FACT'!$A:$AE,14,0),VLOOKUP($A1248,'SAP- FACT'!$A:$AE,15,0))</f>
        <v>303.3</v>
      </c>
      <c r="N1248" s="31" t="str">
        <f>IF(VLOOKUP($A1248,'SAP- FACT'!$A:$AE,15,0)=0,"PEN","USD")</f>
        <v>PEN</v>
      </c>
      <c r="O1248" s="31" t="str">
        <f>VLOOKUP($A1248,'SAP- FACT'!$A:$AE,4,0)</f>
        <v>Nacional - CONTADO / CASH - Facturas clientes - C20611176385</v>
      </c>
    </row>
    <row r="1249" spans="1:15" x14ac:dyDescent="0.2">
      <c r="A1249" s="31">
        <f t="shared" si="19"/>
        <v>1248</v>
      </c>
      <c r="B1249" s="31" t="str">
        <f>VLOOKUP($A1249,'SAP- FACT'!$A:$AE,12,0)</f>
        <v>RAMIRES VALLE LEYLA SUSANA</v>
      </c>
      <c r="C1249" s="31" t="str">
        <f>VLOOKUP($A1249,'SAP- FACT'!$A:$AE,2,0)</f>
        <v>B010-00020568</v>
      </c>
      <c r="D1249" s="31" t="str">
        <f>VLOOKUP($A1249,'SAP- FACT'!$A:$AE,2,0)</f>
        <v>B010-00020568</v>
      </c>
      <c r="E1249" s="32">
        <v>45566</v>
      </c>
      <c r="F1249" s="32">
        <f>VLOOKUP($A1249,'SAP- FACT'!$A:$AE,5,0)</f>
        <v>45565</v>
      </c>
      <c r="G1249" s="32">
        <f>VLOOKUP($A1249,'SAP- FACT'!$A:$AE,19,0)</f>
        <v>45565</v>
      </c>
      <c r="H1249" s="31" t="s">
        <v>8512</v>
      </c>
      <c r="I1249" s="31" t="str">
        <f>VLOOKUP($A1249,'SAP- FACT'!$A:$AE,3,0)</f>
        <v>Boleta</v>
      </c>
      <c r="J1249" s="31" t="str">
        <f>IF(VLOOKUP($A1249,'SAP- FACT'!$A:$AE,15,0)=0,"PEN","USD")</f>
        <v>PEN</v>
      </c>
      <c r="K1249" s="31" t="s">
        <v>8499</v>
      </c>
      <c r="L1249" s="31">
        <v>1</v>
      </c>
      <c r="M1249" s="33">
        <f>IF(J1249="PEN",VLOOKUP($A1249,'SAP- FACT'!$A:$AE,14,0),VLOOKUP($A1249,'SAP- FACT'!$A:$AE,15,0))</f>
        <v>303.89</v>
      </c>
      <c r="N1249" s="31" t="str">
        <f>IF(VLOOKUP($A1249,'SAP- FACT'!$A:$AE,15,0)=0,"PEN","USD")</f>
        <v>PEN</v>
      </c>
      <c r="O1249" s="31" t="str">
        <f>VLOOKUP($A1249,'SAP- FACT'!$A:$AE,4,0)</f>
        <v>Ecom - CONTADO / CASH - PE 5178 TEL: 999177201 ENVÍO Basado en Entregas 09</v>
      </c>
    </row>
    <row r="1250" spans="1:15" x14ac:dyDescent="0.2">
      <c r="A1250" s="31">
        <f t="shared" si="19"/>
        <v>1249</v>
      </c>
      <c r="B1250" s="31" t="str">
        <f>VLOOKUP($A1250,'SAP- FACT'!$A:$AE,12,0)</f>
        <v>INVERSIONES Y SERVICIOS VETERINARIO COTOS S.A.C.</v>
      </c>
      <c r="C1250" s="31" t="str">
        <f>VLOOKUP($A1250,'SAP- FACT'!$A:$AE,2,0)</f>
        <v>F010-00025989</v>
      </c>
      <c r="D1250" s="31" t="str">
        <f>VLOOKUP($A1250,'SAP- FACT'!$A:$AE,2,0)</f>
        <v>F010-00025989</v>
      </c>
      <c r="E1250" s="32">
        <v>45566</v>
      </c>
      <c r="F1250" s="32">
        <f>VLOOKUP($A1250,'SAP- FACT'!$A:$AE,5,0)</f>
        <v>45558</v>
      </c>
      <c r="G1250" s="32">
        <f>VLOOKUP($A1250,'SAP- FACT'!$A:$AE,19,0)</f>
        <v>45558</v>
      </c>
      <c r="H1250" s="31" t="s">
        <v>8512</v>
      </c>
      <c r="I1250" s="31" t="str">
        <f>VLOOKUP($A1250,'SAP- FACT'!$A:$AE,3,0)</f>
        <v>Factura</v>
      </c>
      <c r="J1250" s="31" t="str">
        <f>IF(VLOOKUP($A1250,'SAP- FACT'!$A:$AE,15,0)=0,"PEN","USD")</f>
        <v>PEN</v>
      </c>
      <c r="K1250" s="31" t="s">
        <v>8499</v>
      </c>
      <c r="L1250" s="31">
        <v>1</v>
      </c>
      <c r="M1250" s="33">
        <f>IF(J1250="PEN",VLOOKUP($A1250,'SAP- FACT'!$A:$AE,14,0),VLOOKUP($A1250,'SAP- FACT'!$A:$AE,15,0))</f>
        <v>310</v>
      </c>
      <c r="N1250" s="31" t="str">
        <f>IF(VLOOKUP($A1250,'SAP- FACT'!$A:$AE,15,0)=0,"PEN","USD")</f>
        <v>PEN</v>
      </c>
      <c r="O1250" s="31" t="str">
        <f>VLOOKUP($A1250,'SAP- FACT'!$A:$AE,4,0)</f>
        <v>Nacional - Plan Renova - Facturas clientes - C20569314144</v>
      </c>
    </row>
    <row r="1251" spans="1:15" x14ac:dyDescent="0.2">
      <c r="A1251" s="31">
        <f t="shared" si="19"/>
        <v>1250</v>
      </c>
      <c r="B1251" s="31" t="str">
        <f>VLOOKUP($A1251,'SAP- FACT'!$A:$AE,12,0)</f>
        <v>ALVIRENA CRUZ,LUISA GRACIELA</v>
      </c>
      <c r="C1251" s="31" t="str">
        <f>VLOOKUP($A1251,'SAP- FACT'!$A:$AE,2,0)</f>
        <v>B010-00016968</v>
      </c>
      <c r="D1251" s="31" t="str">
        <f>VLOOKUP($A1251,'SAP- FACT'!$A:$AE,2,0)</f>
        <v>B010-00016968</v>
      </c>
      <c r="E1251" s="32">
        <v>45566</v>
      </c>
      <c r="F1251" s="32">
        <f>VLOOKUP($A1251,'SAP- FACT'!$A:$AE,5,0)</f>
        <v>45266</v>
      </c>
      <c r="G1251" s="32">
        <f>VLOOKUP($A1251,'SAP- FACT'!$A:$AE,19,0)</f>
        <v>45266</v>
      </c>
      <c r="H1251" s="31" t="s">
        <v>8512</v>
      </c>
      <c r="I1251" s="31" t="str">
        <f>VLOOKUP($A1251,'SAP- FACT'!$A:$AE,3,0)</f>
        <v>Boleta</v>
      </c>
      <c r="J1251" s="31" t="str">
        <f>IF(VLOOKUP($A1251,'SAP- FACT'!$A:$AE,15,0)=0,"PEN","USD")</f>
        <v>PEN</v>
      </c>
      <c r="K1251" s="31" t="s">
        <v>8499</v>
      </c>
      <c r="L1251" s="31">
        <v>1</v>
      </c>
      <c r="M1251" s="33">
        <f>IF(J1251="PEN",VLOOKUP($A1251,'SAP- FACT'!$A:$AE,14,0),VLOOKUP($A1251,'SAP- FACT'!$A:$AE,15,0))</f>
        <v>311.39999999999998</v>
      </c>
      <c r="N1251" s="31" t="str">
        <f>IF(VLOOKUP($A1251,'SAP- FACT'!$A:$AE,15,0)=0,"PEN","USD")</f>
        <v>PEN</v>
      </c>
      <c r="O1251" s="31" t="str">
        <f>VLOOKUP($A1251,'SAP- FACT'!$A:$AE,4,0)</f>
        <v>Falabella - CONTADO / CASH - PE 5161 FALABELLA Basado en Entregas 09-0010-00057</v>
      </c>
    </row>
    <row r="1252" spans="1:15" x14ac:dyDescent="0.2">
      <c r="A1252" s="31">
        <f t="shared" si="19"/>
        <v>1251</v>
      </c>
      <c r="B1252" s="31" t="str">
        <f>VLOOKUP($A1252,'SAP- FACT'!$A:$AE,12,0)</f>
        <v>GARCIA FIESTAS,JOSE AURELIO</v>
      </c>
      <c r="C1252" s="31" t="str">
        <f>VLOOKUP($A1252,'SAP- FACT'!$A:$AE,2,0)</f>
        <v>B010-00019861</v>
      </c>
      <c r="D1252" s="31" t="str">
        <f>VLOOKUP($A1252,'SAP- FACT'!$A:$AE,2,0)</f>
        <v>B010-00019861</v>
      </c>
      <c r="E1252" s="32">
        <v>45566</v>
      </c>
      <c r="F1252" s="32">
        <f>VLOOKUP($A1252,'SAP- FACT'!$A:$AE,5,0)</f>
        <v>45509</v>
      </c>
      <c r="G1252" s="32">
        <f>VLOOKUP($A1252,'SAP- FACT'!$A:$AE,19,0)</f>
        <v>45539</v>
      </c>
      <c r="H1252" s="31" t="s">
        <v>8512</v>
      </c>
      <c r="I1252" s="31" t="str">
        <f>VLOOKUP($A1252,'SAP- FACT'!$A:$AE,3,0)</f>
        <v>Boleta</v>
      </c>
      <c r="J1252" s="31" t="str">
        <f>IF(VLOOKUP($A1252,'SAP- FACT'!$A:$AE,15,0)=0,"PEN","USD")</f>
        <v>PEN</v>
      </c>
      <c r="K1252" s="31" t="s">
        <v>8499</v>
      </c>
      <c r="L1252" s="31">
        <v>1</v>
      </c>
      <c r="M1252" s="33">
        <f>IF(J1252="PEN",VLOOKUP($A1252,'SAP- FACT'!$A:$AE,14,0),VLOOKUP($A1252,'SAP- FACT'!$A:$AE,15,0))</f>
        <v>311.51</v>
      </c>
      <c r="N1252" s="31" t="str">
        <f>IF(VLOOKUP($A1252,'SAP- FACT'!$A:$AE,15,0)=0,"PEN","USD")</f>
        <v>PEN</v>
      </c>
      <c r="O1252" s="31" t="str">
        <f>VLOOKUP($A1252,'SAP- FACT'!$A:$AE,4,0)</f>
        <v>Nacional - CREDITO 30 DIAS / CREDIT 30 DAYS - PE 3887 Basado en Entregas 09-T010-00000553.</v>
      </c>
    </row>
    <row r="1253" spans="1:15" x14ac:dyDescent="0.2">
      <c r="A1253" s="31">
        <f t="shared" si="19"/>
        <v>1252</v>
      </c>
      <c r="B1253" s="31" t="str">
        <f>VLOOKUP($A1253,'SAP- FACT'!$A:$AE,12,0)</f>
        <v>TENGAN IZENA NATALIA</v>
      </c>
      <c r="C1253" s="31" t="str">
        <f>VLOOKUP($A1253,'SAP- FACT'!$A:$AE,2,0)</f>
        <v>B010-00019708</v>
      </c>
      <c r="D1253" s="31" t="str">
        <f>VLOOKUP($A1253,'SAP- FACT'!$A:$AE,2,0)</f>
        <v>B010-00019708</v>
      </c>
      <c r="E1253" s="32">
        <v>45566</v>
      </c>
      <c r="F1253" s="32">
        <f>VLOOKUP($A1253,'SAP- FACT'!$A:$AE,5,0)</f>
        <v>45504</v>
      </c>
      <c r="G1253" s="32">
        <f>VLOOKUP($A1253,'SAP- FACT'!$A:$AE,19,0)</f>
        <v>45504</v>
      </c>
      <c r="H1253" s="31" t="s">
        <v>8512</v>
      </c>
      <c r="I1253" s="31" t="str">
        <f>VLOOKUP($A1253,'SAP- FACT'!$A:$AE,3,0)</f>
        <v>Boleta</v>
      </c>
      <c r="J1253" s="31" t="str">
        <f>IF(VLOOKUP($A1253,'SAP- FACT'!$A:$AE,15,0)=0,"PEN","USD")</f>
        <v>PEN</v>
      </c>
      <c r="K1253" s="31" t="s">
        <v>8499</v>
      </c>
      <c r="L1253" s="31">
        <v>1</v>
      </c>
      <c r="M1253" s="33">
        <f>IF(J1253="PEN",VLOOKUP($A1253,'SAP- FACT'!$A:$AE,14,0),VLOOKUP($A1253,'SAP- FACT'!$A:$AE,15,0))</f>
        <v>313.47000000000003</v>
      </c>
      <c r="N1253" s="31" t="str">
        <f>IF(VLOOKUP($A1253,'SAP- FACT'!$A:$AE,15,0)=0,"PEN","USD")</f>
        <v>PEN</v>
      </c>
      <c r="O1253" s="31" t="str">
        <f>VLOOKUP($A1253,'SAP- FACT'!$A:$AE,4,0)</f>
        <v>Ecom - CONTADO / CASH - PE 3799 TEL: 942302127 RECOJO Basado en Pedidos de</v>
      </c>
    </row>
    <row r="1254" spans="1:15" x14ac:dyDescent="0.2">
      <c r="A1254" s="31">
        <f t="shared" si="19"/>
        <v>1253</v>
      </c>
      <c r="B1254" s="31" t="str">
        <f>VLOOKUP($A1254,'SAP- FACT'!$A:$AE,12,0)</f>
        <v>LOPEZ YATACO,GLORIA VICTORIA</v>
      </c>
      <c r="C1254" s="31" t="str">
        <f>VLOOKUP($A1254,'SAP- FACT'!$A:$AE,2,0)</f>
        <v>B010-00019337</v>
      </c>
      <c r="D1254" s="31" t="str">
        <f>VLOOKUP($A1254,'SAP- FACT'!$A:$AE,2,0)</f>
        <v>B010-00019337</v>
      </c>
      <c r="E1254" s="32">
        <v>45566</v>
      </c>
      <c r="F1254" s="32">
        <f>VLOOKUP($A1254,'SAP- FACT'!$A:$AE,5,0)</f>
        <v>45467</v>
      </c>
      <c r="G1254" s="32">
        <f>VLOOKUP($A1254,'SAP- FACT'!$A:$AE,19,0)</f>
        <v>45467</v>
      </c>
      <c r="H1254" s="31" t="s">
        <v>8512</v>
      </c>
      <c r="I1254" s="31" t="str">
        <f>VLOOKUP($A1254,'SAP- FACT'!$A:$AE,3,0)</f>
        <v>Boleta</v>
      </c>
      <c r="J1254" s="31" t="str">
        <f>IF(VLOOKUP($A1254,'SAP- FACT'!$A:$AE,15,0)=0,"PEN","USD")</f>
        <v>PEN</v>
      </c>
      <c r="K1254" s="31" t="s">
        <v>8499</v>
      </c>
      <c r="L1254" s="31">
        <v>1</v>
      </c>
      <c r="M1254" s="33">
        <f>IF(J1254="PEN",VLOOKUP($A1254,'SAP- FACT'!$A:$AE,14,0),VLOOKUP($A1254,'SAP- FACT'!$A:$AE,15,0))</f>
        <v>321.3</v>
      </c>
      <c r="N1254" s="31" t="str">
        <f>IF(VLOOKUP($A1254,'SAP- FACT'!$A:$AE,15,0)=0,"PEN","USD")</f>
        <v>PEN</v>
      </c>
      <c r="O1254" s="31" t="str">
        <f>VLOOKUP($A1254,'SAP- FACT'!$A:$AE,4,0)</f>
        <v>Falabella - CONTADO / CASH - PE 3054 FALABELLA Basado en Entregas 09-0007-00001</v>
      </c>
    </row>
    <row r="1255" spans="1:15" x14ac:dyDescent="0.2">
      <c r="A1255" s="31">
        <f t="shared" si="19"/>
        <v>1254</v>
      </c>
      <c r="B1255" s="31" t="str">
        <f>VLOOKUP($A1255,'SAP- FACT'!$A:$AE,12,0)</f>
        <v>BOCCHIO ZERECEDA,SOFIA MARIA</v>
      </c>
      <c r="C1255" s="31" t="str">
        <f>VLOOKUP($A1255,'SAP- FACT'!$A:$AE,2,0)</f>
        <v>B010-00016699</v>
      </c>
      <c r="D1255" s="31" t="str">
        <f>VLOOKUP($A1255,'SAP- FACT'!$A:$AE,2,0)</f>
        <v>B010-00016699</v>
      </c>
      <c r="E1255" s="32">
        <v>45566</v>
      </c>
      <c r="F1255" s="32">
        <f>VLOOKUP($A1255,'SAP- FACT'!$A:$AE,5,0)</f>
        <v>45239</v>
      </c>
      <c r="G1255" s="32">
        <f>VLOOKUP($A1255,'SAP- FACT'!$A:$AE,19,0)</f>
        <v>45239</v>
      </c>
      <c r="H1255" s="31" t="s">
        <v>8512</v>
      </c>
      <c r="I1255" s="31" t="str">
        <f>VLOOKUP($A1255,'SAP- FACT'!$A:$AE,3,0)</f>
        <v>Boleta</v>
      </c>
      <c r="J1255" s="31" t="str">
        <f>IF(VLOOKUP($A1255,'SAP- FACT'!$A:$AE,15,0)=0,"PEN","USD")</f>
        <v>PEN</v>
      </c>
      <c r="K1255" s="31" t="s">
        <v>8499</v>
      </c>
      <c r="L1255" s="31">
        <v>1</v>
      </c>
      <c r="M1255" s="33">
        <f>IF(J1255="PEN",VLOOKUP($A1255,'SAP- FACT'!$A:$AE,14,0),VLOOKUP($A1255,'SAP- FACT'!$A:$AE,15,0))</f>
        <v>322.2</v>
      </c>
      <c r="N1255" s="31" t="str">
        <f>IF(VLOOKUP($A1255,'SAP- FACT'!$A:$AE,15,0)=0,"PEN","USD")</f>
        <v>PEN</v>
      </c>
      <c r="O1255" s="31" t="str">
        <f>VLOOKUP($A1255,'SAP- FACT'!$A:$AE,4,0)</f>
        <v>Falabella - CONTADO / CASH - PE 4687 FALABELLA Basado en Entregas 09-0010-00057</v>
      </c>
    </row>
    <row r="1256" spans="1:15" x14ac:dyDescent="0.2">
      <c r="A1256" s="31">
        <f t="shared" si="19"/>
        <v>1255</v>
      </c>
      <c r="B1256" s="31" t="str">
        <f>VLOOKUP($A1256,'SAP- FACT'!$A:$AE,12,0)</f>
        <v>YZQUIETA FARAH</v>
      </c>
      <c r="C1256" s="31" t="str">
        <f>VLOOKUP($A1256,'SAP- FACT'!$A:$AE,2,0)</f>
        <v>B010-00019633</v>
      </c>
      <c r="D1256" s="31" t="str">
        <f>VLOOKUP($A1256,'SAP- FACT'!$A:$AE,2,0)</f>
        <v>B010-00019633</v>
      </c>
      <c r="E1256" s="32">
        <v>45566</v>
      </c>
      <c r="F1256" s="32">
        <f>VLOOKUP($A1256,'SAP- FACT'!$A:$AE,5,0)</f>
        <v>45495</v>
      </c>
      <c r="G1256" s="32">
        <f>VLOOKUP($A1256,'SAP- FACT'!$A:$AE,19,0)</f>
        <v>45495</v>
      </c>
      <c r="H1256" s="31" t="s">
        <v>8512</v>
      </c>
      <c r="I1256" s="31" t="str">
        <f>VLOOKUP($A1256,'SAP- FACT'!$A:$AE,3,0)</f>
        <v>Boleta</v>
      </c>
      <c r="J1256" s="31" t="str">
        <f>IF(VLOOKUP($A1256,'SAP- FACT'!$A:$AE,15,0)=0,"PEN","USD")</f>
        <v>PEN</v>
      </c>
      <c r="K1256" s="31" t="s">
        <v>8499</v>
      </c>
      <c r="L1256" s="31">
        <v>1</v>
      </c>
      <c r="M1256" s="33">
        <f>IF(J1256="PEN",VLOOKUP($A1256,'SAP- FACT'!$A:$AE,14,0),VLOOKUP($A1256,'SAP- FACT'!$A:$AE,15,0))</f>
        <v>325.44</v>
      </c>
      <c r="N1256" s="31" t="str">
        <f>IF(VLOOKUP($A1256,'SAP- FACT'!$A:$AE,15,0)=0,"PEN","USD")</f>
        <v>PEN</v>
      </c>
      <c r="O1256" s="31" t="str">
        <f>VLOOKUP($A1256,'SAP- FACT'!$A:$AE,4,0)</f>
        <v>Ecom - CONTADO / CASH - PE 3638 TEL: 975601720 ENVÍO Basado en Pedidos de</v>
      </c>
    </row>
    <row r="1257" spans="1:15" x14ac:dyDescent="0.2">
      <c r="A1257" s="31">
        <f t="shared" si="19"/>
        <v>1256</v>
      </c>
      <c r="B1257" s="31" t="str">
        <f>VLOOKUP($A1257,'SAP- FACT'!$A:$AE,12,0)</f>
        <v>LARCO MADUEÑO,JIMMY ALFREDO</v>
      </c>
      <c r="C1257" s="31" t="str">
        <f>VLOOKUP($A1257,'SAP- FACT'!$A:$AE,2,0)</f>
        <v>B010-00020393</v>
      </c>
      <c r="D1257" s="31" t="str">
        <f>VLOOKUP($A1257,'SAP- FACT'!$A:$AE,2,0)</f>
        <v>B010-00020393</v>
      </c>
      <c r="E1257" s="32">
        <v>45566</v>
      </c>
      <c r="F1257" s="32">
        <f>VLOOKUP($A1257,'SAP- FACT'!$A:$AE,5,0)</f>
        <v>45548</v>
      </c>
      <c r="G1257" s="32">
        <f>VLOOKUP($A1257,'SAP- FACT'!$A:$AE,19,0)</f>
        <v>45548</v>
      </c>
      <c r="H1257" s="31" t="s">
        <v>8512</v>
      </c>
      <c r="I1257" s="31" t="str">
        <f>VLOOKUP($A1257,'SAP- FACT'!$A:$AE,3,0)</f>
        <v>Boleta</v>
      </c>
      <c r="J1257" s="31" t="str">
        <f>IF(VLOOKUP($A1257,'SAP- FACT'!$A:$AE,15,0)=0,"PEN","USD")</f>
        <v>PEN</v>
      </c>
      <c r="K1257" s="31" t="s">
        <v>8499</v>
      </c>
      <c r="L1257" s="31">
        <v>1</v>
      </c>
      <c r="M1257" s="33">
        <f>IF(J1257="PEN",VLOOKUP($A1257,'SAP- FACT'!$A:$AE,14,0),VLOOKUP($A1257,'SAP- FACT'!$A:$AE,15,0))</f>
        <v>329.4</v>
      </c>
      <c r="N1257" s="31" t="str">
        <f>IF(VLOOKUP($A1257,'SAP- FACT'!$A:$AE,15,0)=0,"PEN","USD")</f>
        <v>PEN</v>
      </c>
      <c r="O1257" s="31" t="str">
        <f>VLOOKUP($A1257,'SAP- FACT'!$A:$AE,4,0)</f>
        <v>Plaza Vea - Intercorp - CONTADO / CASH - PE 4802 PLAZA VEA v13396963plzv-01 Basado en Entre</v>
      </c>
    </row>
    <row r="1258" spans="1:15" x14ac:dyDescent="0.2">
      <c r="A1258" s="31">
        <f t="shared" si="19"/>
        <v>1257</v>
      </c>
      <c r="B1258" s="31" t="str">
        <f>VLOOKUP($A1258,'SAP- FACT'!$A:$AE,12,0)</f>
        <v>HUAMAN ENRIQUEZ,GEORGINA ANGELICA</v>
      </c>
      <c r="C1258" s="31" t="str">
        <f>VLOOKUP($A1258,'SAP- FACT'!$A:$AE,2,0)</f>
        <v>B010-00020235</v>
      </c>
      <c r="D1258" s="31" t="str">
        <f>VLOOKUP($A1258,'SAP- FACT'!$A:$AE,2,0)</f>
        <v>B010-00020235</v>
      </c>
      <c r="E1258" s="32">
        <v>45566</v>
      </c>
      <c r="F1258" s="32">
        <f>VLOOKUP($A1258,'SAP- FACT'!$A:$AE,5,0)</f>
        <v>45533</v>
      </c>
      <c r="G1258" s="32">
        <f>VLOOKUP($A1258,'SAP- FACT'!$A:$AE,19,0)</f>
        <v>45533</v>
      </c>
      <c r="H1258" s="31" t="s">
        <v>8512</v>
      </c>
      <c r="I1258" s="31" t="str">
        <f>VLOOKUP($A1258,'SAP- FACT'!$A:$AE,3,0)</f>
        <v>Boleta</v>
      </c>
      <c r="J1258" s="31" t="str">
        <f>IF(VLOOKUP($A1258,'SAP- FACT'!$A:$AE,15,0)=0,"PEN","USD")</f>
        <v>PEN</v>
      </c>
      <c r="K1258" s="31" t="s">
        <v>8499</v>
      </c>
      <c r="L1258" s="31">
        <v>1</v>
      </c>
      <c r="M1258" s="33">
        <f>IF(J1258="PEN",VLOOKUP($A1258,'SAP- FACT'!$A:$AE,14,0),VLOOKUP($A1258,'SAP- FACT'!$A:$AE,15,0))</f>
        <v>331.2</v>
      </c>
      <c r="N1258" s="31" t="str">
        <f>IF(VLOOKUP($A1258,'SAP- FACT'!$A:$AE,15,0)=0,"PEN","USD")</f>
        <v>PEN</v>
      </c>
      <c r="O1258" s="31" t="str">
        <f>VLOOKUP($A1258,'SAP- FACT'!$A:$AE,4,0)</f>
        <v>Falabella - CONTADO / CASH - PE 4524 FALABELLA No 2561460768 Basado en Entregas</v>
      </c>
    </row>
    <row r="1259" spans="1:15" x14ac:dyDescent="0.2">
      <c r="A1259" s="31">
        <f t="shared" si="19"/>
        <v>1258</v>
      </c>
      <c r="B1259" s="31" t="str">
        <f>VLOOKUP($A1259,'SAP- FACT'!$A:$AE,12,0)</f>
        <v>PHARMADIX CORP. S.A.C.</v>
      </c>
      <c r="C1259" s="31" t="str">
        <f>VLOOKUP($A1259,'SAP- FACT'!$A:$AE,2,0)</f>
        <v>F010-00025953</v>
      </c>
      <c r="D1259" s="31" t="str">
        <f>VLOOKUP($A1259,'SAP- FACT'!$A:$AE,2,0)</f>
        <v>F010-00025953</v>
      </c>
      <c r="E1259" s="32">
        <v>45566</v>
      </c>
      <c r="F1259" s="32">
        <f>VLOOKUP($A1259,'SAP- FACT'!$A:$AE,5,0)</f>
        <v>45554</v>
      </c>
      <c r="G1259" s="32">
        <f>VLOOKUP($A1259,'SAP- FACT'!$A:$AE,19,0)</f>
        <v>45554</v>
      </c>
      <c r="H1259" s="31" t="s">
        <v>8512</v>
      </c>
      <c r="I1259" s="31" t="str">
        <f>VLOOKUP($A1259,'SAP- FACT'!$A:$AE,3,0)</f>
        <v>Factura</v>
      </c>
      <c r="J1259" s="31" t="str">
        <f>IF(VLOOKUP($A1259,'SAP- FACT'!$A:$AE,15,0)=0,"PEN","USD")</f>
        <v>PEN</v>
      </c>
      <c r="K1259" s="31" t="s">
        <v>8499</v>
      </c>
      <c r="L1259" s="31">
        <v>1</v>
      </c>
      <c r="M1259" s="33">
        <f>IF(J1259="PEN",VLOOKUP($A1259,'SAP- FACT'!$A:$AE,14,0),VLOOKUP($A1259,'SAP- FACT'!$A:$AE,15,0))</f>
        <v>336.42</v>
      </c>
      <c r="N1259" s="31" t="str">
        <f>IF(VLOOKUP($A1259,'SAP- FACT'!$A:$AE,15,0)=0,"PEN","USD")</f>
        <v>PEN</v>
      </c>
      <c r="O1259" s="31" t="str">
        <f>VLOOKUP($A1259,'SAP- FACT'!$A:$AE,4,0)</f>
        <v xml:space="preserve"> - CONTADO ADELANTADO / CASH IN ADVANCE - INTERESES DEL PRÉSTAMO FIRMADO EL 30.05.2024 Cuota</v>
      </c>
    </row>
    <row r="1260" spans="1:15" x14ac:dyDescent="0.2">
      <c r="A1260" s="31">
        <f t="shared" si="19"/>
        <v>1259</v>
      </c>
      <c r="B1260" s="31" t="str">
        <f>VLOOKUP($A1260,'SAP- FACT'!$A:$AE,12,0)</f>
        <v>RIOS GERMAN,STEFANNY MARIANELLA</v>
      </c>
      <c r="C1260" s="31" t="str">
        <f>VLOOKUP($A1260,'SAP- FACT'!$A:$AE,2,0)</f>
        <v>B010-00019937</v>
      </c>
      <c r="D1260" s="31" t="str">
        <f>VLOOKUP($A1260,'SAP- FACT'!$A:$AE,2,0)</f>
        <v>B010-00019937</v>
      </c>
      <c r="E1260" s="32">
        <v>45566</v>
      </c>
      <c r="F1260" s="32">
        <f>VLOOKUP($A1260,'SAP- FACT'!$A:$AE,5,0)</f>
        <v>45513</v>
      </c>
      <c r="G1260" s="32">
        <f>VLOOKUP($A1260,'SAP- FACT'!$A:$AE,19,0)</f>
        <v>45543</v>
      </c>
      <c r="H1260" s="31" t="s">
        <v>8512</v>
      </c>
      <c r="I1260" s="31" t="str">
        <f>VLOOKUP($A1260,'SAP- FACT'!$A:$AE,3,0)</f>
        <v>Boleta</v>
      </c>
      <c r="J1260" s="31" t="str">
        <f>IF(VLOOKUP($A1260,'SAP- FACT'!$A:$AE,15,0)=0,"PEN","USD")</f>
        <v>PEN</v>
      </c>
      <c r="K1260" s="31" t="s">
        <v>8499</v>
      </c>
      <c r="L1260" s="31">
        <v>1</v>
      </c>
      <c r="M1260" s="33">
        <f>IF(J1260="PEN",VLOOKUP($A1260,'SAP- FACT'!$A:$AE,14,0),VLOOKUP($A1260,'SAP- FACT'!$A:$AE,15,0))</f>
        <v>337.01</v>
      </c>
      <c r="N1260" s="31" t="str">
        <f>IF(VLOOKUP($A1260,'SAP- FACT'!$A:$AE,15,0)=0,"PEN","USD")</f>
        <v>PEN</v>
      </c>
      <c r="O1260" s="31" t="str">
        <f>VLOOKUP($A1260,'SAP- FACT'!$A:$AE,4,0)</f>
        <v>Nacional - CREDITO 30 DIAS / CREDIT 30 DAYS - PE 3990 Basado en Entregas 09-T010-00000647.</v>
      </c>
    </row>
    <row r="1261" spans="1:15" x14ac:dyDescent="0.2">
      <c r="A1261" s="31">
        <f t="shared" si="19"/>
        <v>1260</v>
      </c>
      <c r="B1261" s="31" t="str">
        <f>VLOOKUP($A1261,'SAP- FACT'!$A:$AE,12,0)</f>
        <v>MAYORCA MUNIVE,GONZALO ORLANDO</v>
      </c>
      <c r="C1261" s="31" t="str">
        <f>VLOOKUP($A1261,'SAP- FACT'!$A:$AE,2,0)</f>
        <v>B010-00020336</v>
      </c>
      <c r="D1261" s="31" t="str">
        <f>VLOOKUP($A1261,'SAP- FACT'!$A:$AE,2,0)</f>
        <v>B010-00020336</v>
      </c>
      <c r="E1261" s="32">
        <v>45566</v>
      </c>
      <c r="F1261" s="32">
        <f>VLOOKUP($A1261,'SAP- FACT'!$A:$AE,5,0)</f>
        <v>45544</v>
      </c>
      <c r="G1261" s="32">
        <f>VLOOKUP($A1261,'SAP- FACT'!$A:$AE,19,0)</f>
        <v>45544</v>
      </c>
      <c r="H1261" s="31" t="s">
        <v>8512</v>
      </c>
      <c r="I1261" s="31" t="str">
        <f>VLOOKUP($A1261,'SAP- FACT'!$A:$AE,3,0)</f>
        <v>Boleta</v>
      </c>
      <c r="J1261" s="31" t="str">
        <f>IF(VLOOKUP($A1261,'SAP- FACT'!$A:$AE,15,0)=0,"PEN","USD")</f>
        <v>PEN</v>
      </c>
      <c r="K1261" s="31" t="s">
        <v>8499</v>
      </c>
      <c r="L1261" s="31">
        <v>1</v>
      </c>
      <c r="M1261" s="33">
        <f>IF(J1261="PEN",VLOOKUP($A1261,'SAP- FACT'!$A:$AE,14,0),VLOOKUP($A1261,'SAP- FACT'!$A:$AE,15,0))</f>
        <v>341.7</v>
      </c>
      <c r="N1261" s="31" t="str">
        <f>IF(VLOOKUP($A1261,'SAP- FACT'!$A:$AE,15,0)=0,"PEN","USD")</f>
        <v>PEN</v>
      </c>
      <c r="O1261" s="31" t="str">
        <f>VLOOKUP($A1261,'SAP- FACT'!$A:$AE,4,0)</f>
        <v>Ripley - CONTADO / CASH - PE 4699 RIPLEY n.º 6797441801-A Basado en Entregas</v>
      </c>
    </row>
    <row r="1262" spans="1:15" x14ac:dyDescent="0.2">
      <c r="A1262" s="31">
        <f t="shared" si="19"/>
        <v>1261</v>
      </c>
      <c r="B1262" s="31" t="str">
        <f>VLOOKUP($A1262,'SAP- FACT'!$A:$AE,12,0)</f>
        <v>HUAMANI GRANDA,PEDRO LUIS</v>
      </c>
      <c r="C1262" s="31" t="str">
        <f>VLOOKUP($A1262,'SAP- FACT'!$A:$AE,2,0)</f>
        <v>B010-00020267</v>
      </c>
      <c r="D1262" s="31" t="str">
        <f>VLOOKUP($A1262,'SAP- FACT'!$A:$AE,2,0)</f>
        <v>B010-00020267</v>
      </c>
      <c r="E1262" s="32">
        <v>45566</v>
      </c>
      <c r="F1262" s="32">
        <f>VLOOKUP($A1262,'SAP- FACT'!$A:$AE,5,0)</f>
        <v>45538</v>
      </c>
      <c r="G1262" s="32">
        <f>VLOOKUP($A1262,'SAP- FACT'!$A:$AE,19,0)</f>
        <v>45538</v>
      </c>
      <c r="H1262" s="31" t="s">
        <v>8512</v>
      </c>
      <c r="I1262" s="31" t="str">
        <f>VLOOKUP($A1262,'SAP- FACT'!$A:$AE,3,0)</f>
        <v>Boleta</v>
      </c>
      <c r="J1262" s="31" t="str">
        <f>IF(VLOOKUP($A1262,'SAP- FACT'!$A:$AE,15,0)=0,"PEN","USD")</f>
        <v>PEN</v>
      </c>
      <c r="K1262" s="31" t="s">
        <v>8499</v>
      </c>
      <c r="L1262" s="31">
        <v>1</v>
      </c>
      <c r="M1262" s="33">
        <f>IF(J1262="PEN",VLOOKUP($A1262,'SAP- FACT'!$A:$AE,14,0),VLOOKUP($A1262,'SAP- FACT'!$A:$AE,15,0))</f>
        <v>341.7</v>
      </c>
      <c r="N1262" s="31" t="str">
        <f>IF(VLOOKUP($A1262,'SAP- FACT'!$A:$AE,15,0)=0,"PEN","USD")</f>
        <v>PEN</v>
      </c>
      <c r="O1262" s="31" t="str">
        <f>VLOOKUP($A1262,'SAP- FACT'!$A:$AE,4,0)</f>
        <v>Ripley - CONTADO / CASH - PE 4558 RIPLEY n.º 6791612001-A Basado en Entregas</v>
      </c>
    </row>
    <row r="1263" spans="1:15" x14ac:dyDescent="0.2">
      <c r="A1263" s="31">
        <f t="shared" si="19"/>
        <v>1262</v>
      </c>
      <c r="B1263" s="31" t="str">
        <f>VLOOKUP($A1263,'SAP- FACT'!$A:$AE,12,0)</f>
        <v>PHARMADIX CORP. S.A.C.</v>
      </c>
      <c r="C1263" s="31" t="str">
        <f>VLOOKUP($A1263,'SAP- FACT'!$A:$AE,2,0)</f>
        <v>F010-00025951</v>
      </c>
      <c r="D1263" s="31" t="str">
        <f>VLOOKUP($A1263,'SAP- FACT'!$A:$AE,2,0)</f>
        <v>F010-00025951</v>
      </c>
      <c r="E1263" s="32">
        <v>45566</v>
      </c>
      <c r="F1263" s="32">
        <f>VLOOKUP($A1263,'SAP- FACT'!$A:$AE,5,0)</f>
        <v>45554</v>
      </c>
      <c r="G1263" s="32">
        <f>VLOOKUP($A1263,'SAP- FACT'!$A:$AE,19,0)</f>
        <v>45554</v>
      </c>
      <c r="H1263" s="31" t="s">
        <v>8512</v>
      </c>
      <c r="I1263" s="31" t="str">
        <f>VLOOKUP($A1263,'SAP- FACT'!$A:$AE,3,0)</f>
        <v>Factura</v>
      </c>
      <c r="J1263" s="31" t="str">
        <f>IF(VLOOKUP($A1263,'SAP- FACT'!$A:$AE,15,0)=0,"PEN","USD")</f>
        <v>PEN</v>
      </c>
      <c r="K1263" s="31" t="s">
        <v>8499</v>
      </c>
      <c r="L1263" s="31">
        <v>1</v>
      </c>
      <c r="M1263" s="33">
        <f>IF(J1263="PEN",VLOOKUP($A1263,'SAP- FACT'!$A:$AE,14,0),VLOOKUP($A1263,'SAP- FACT'!$A:$AE,15,0))</f>
        <v>343.39</v>
      </c>
      <c r="N1263" s="31" t="str">
        <f>IF(VLOOKUP($A1263,'SAP- FACT'!$A:$AE,15,0)=0,"PEN","USD")</f>
        <v>PEN</v>
      </c>
      <c r="O1263" s="31" t="str">
        <f>VLOOKUP($A1263,'SAP- FACT'!$A:$AE,4,0)</f>
        <v xml:space="preserve"> - CONTADO ADELANTADO / CASH IN ADVANCE - INTERESES DEL PRÉSTAMO FIRMADO EL 01.04.2024 Cuota</v>
      </c>
    </row>
    <row r="1264" spans="1:15" x14ac:dyDescent="0.2">
      <c r="A1264" s="31">
        <f t="shared" si="19"/>
        <v>1263</v>
      </c>
      <c r="B1264" s="31" t="str">
        <f>VLOOKUP($A1264,'SAP- FACT'!$A:$AE,12,0)</f>
        <v>JIMENEZ LUNA VICTORIA,KEVIN EDMUNDO</v>
      </c>
      <c r="C1264" s="31" t="str">
        <f>VLOOKUP($A1264,'SAP- FACT'!$A:$AE,2,0)</f>
        <v>F010-00021799</v>
      </c>
      <c r="D1264" s="31" t="str">
        <f>VLOOKUP($A1264,'SAP- FACT'!$A:$AE,2,0)</f>
        <v>F010-00021799</v>
      </c>
      <c r="E1264" s="32">
        <v>45566</v>
      </c>
      <c r="F1264" s="32">
        <f>VLOOKUP($A1264,'SAP- FACT'!$A:$AE,5,0)</f>
        <v>45091</v>
      </c>
      <c r="G1264" s="32">
        <f>VLOOKUP($A1264,'SAP- FACT'!$A:$AE,19,0)</f>
        <v>45091</v>
      </c>
      <c r="H1264" s="31" t="s">
        <v>8512</v>
      </c>
      <c r="I1264" s="31" t="str">
        <f>VLOOKUP($A1264,'SAP- FACT'!$A:$AE,3,0)</f>
        <v>Factura</v>
      </c>
      <c r="J1264" s="31" t="str">
        <f>IF(VLOOKUP($A1264,'SAP- FACT'!$A:$AE,15,0)=0,"PEN","USD")</f>
        <v>PEN</v>
      </c>
      <c r="K1264" s="31" t="s">
        <v>8499</v>
      </c>
      <c r="L1264" s="31">
        <v>1</v>
      </c>
      <c r="M1264" s="33">
        <f>IF(J1264="PEN",VLOOKUP($A1264,'SAP- FACT'!$A:$AE,14,0),VLOOKUP($A1264,'SAP- FACT'!$A:$AE,15,0))</f>
        <v>345.87</v>
      </c>
      <c r="N1264" s="31" t="str">
        <f>IF(VLOOKUP($A1264,'SAP- FACT'!$A:$AE,15,0)=0,"PEN","USD")</f>
        <v>PEN</v>
      </c>
      <c r="O1264" s="31" t="str">
        <f>VLOOKUP($A1264,'SAP- FACT'!$A:$AE,4,0)</f>
        <v>Nacional - CONTADO / CASH - Facturas clientes - C10478346331</v>
      </c>
    </row>
    <row r="1265" spans="1:15" x14ac:dyDescent="0.2">
      <c r="A1265" s="31">
        <f t="shared" si="19"/>
        <v>1264</v>
      </c>
      <c r="B1265" s="31" t="str">
        <f>VLOOKUP($A1265,'SAP- FACT'!$A:$AE,12,0)</f>
        <v>CACERES HIJAR,ALISON ROSSMERY</v>
      </c>
      <c r="C1265" s="31" t="str">
        <f>VLOOKUP($A1265,'SAP- FACT'!$A:$AE,2,0)</f>
        <v>B010-00016270</v>
      </c>
      <c r="D1265" s="31" t="str">
        <f>VLOOKUP($A1265,'SAP- FACT'!$A:$AE,2,0)</f>
        <v>B010-00016270</v>
      </c>
      <c r="E1265" s="32">
        <v>45566</v>
      </c>
      <c r="F1265" s="32">
        <f>VLOOKUP($A1265,'SAP- FACT'!$A:$AE,5,0)</f>
        <v>45181</v>
      </c>
      <c r="G1265" s="32">
        <f>VLOOKUP($A1265,'SAP- FACT'!$A:$AE,19,0)</f>
        <v>45181</v>
      </c>
      <c r="H1265" s="31" t="s">
        <v>8512</v>
      </c>
      <c r="I1265" s="31" t="str">
        <f>VLOOKUP($A1265,'SAP- FACT'!$A:$AE,3,0)</f>
        <v>Boleta</v>
      </c>
      <c r="J1265" s="31" t="str">
        <f>IF(VLOOKUP($A1265,'SAP- FACT'!$A:$AE,15,0)=0,"PEN","USD")</f>
        <v>PEN</v>
      </c>
      <c r="K1265" s="31" t="s">
        <v>8499</v>
      </c>
      <c r="L1265" s="31">
        <v>1</v>
      </c>
      <c r="M1265" s="33">
        <f>IF(J1265="PEN",VLOOKUP($A1265,'SAP- FACT'!$A:$AE,14,0),VLOOKUP($A1265,'SAP- FACT'!$A:$AE,15,0))</f>
        <v>351.9</v>
      </c>
      <c r="N1265" s="31" t="str">
        <f>IF(VLOOKUP($A1265,'SAP- FACT'!$A:$AE,15,0)=0,"PEN","USD")</f>
        <v>PEN</v>
      </c>
      <c r="O1265" s="31" t="str">
        <f>VLOOKUP($A1265,'SAP- FACT'!$A:$AE,4,0)</f>
        <v>Falabella - CONTADO / CASH - 230003978 Basado en Entregas 09-0010-00056722.</v>
      </c>
    </row>
    <row r="1266" spans="1:15" x14ac:dyDescent="0.2">
      <c r="A1266" s="31">
        <f t="shared" si="19"/>
        <v>1265</v>
      </c>
      <c r="B1266" s="31" t="str">
        <f>VLOOKUP($A1266,'SAP- FACT'!$A:$AE,12,0)</f>
        <v>SAN FERNANDO S.A.</v>
      </c>
      <c r="C1266" s="31" t="str">
        <f>VLOOKUP($A1266,'SAP- FACT'!$A:$AE,2,0)</f>
        <v>F010-00025905</v>
      </c>
      <c r="D1266" s="31" t="str">
        <f>VLOOKUP($A1266,'SAP- FACT'!$A:$AE,2,0)</f>
        <v>F010-00025905</v>
      </c>
      <c r="E1266" s="32">
        <v>45566</v>
      </c>
      <c r="F1266" s="32">
        <f>VLOOKUP($A1266,'SAP- FACT'!$A:$AE,5,0)</f>
        <v>45551</v>
      </c>
      <c r="G1266" s="32">
        <f>VLOOKUP($A1266,'SAP- FACT'!$A:$AE,19,0)</f>
        <v>45596</v>
      </c>
      <c r="H1266" s="31" t="s">
        <v>8512</v>
      </c>
      <c r="I1266" s="31" t="str">
        <f>VLOOKUP($A1266,'SAP- FACT'!$A:$AE,3,0)</f>
        <v>Factura</v>
      </c>
      <c r="J1266" s="31" t="str">
        <f>IF(VLOOKUP($A1266,'SAP- FACT'!$A:$AE,15,0)=0,"PEN","USD")</f>
        <v>PEN</v>
      </c>
      <c r="K1266" s="31" t="s">
        <v>8499</v>
      </c>
      <c r="L1266" s="31">
        <v>1</v>
      </c>
      <c r="M1266" s="33">
        <f>IF(J1266="PEN",VLOOKUP($A1266,'SAP- FACT'!$A:$AE,14,0),VLOOKUP($A1266,'SAP- FACT'!$A:$AE,15,0))</f>
        <v>354.59</v>
      </c>
      <c r="N1266" s="31" t="str">
        <f>IF(VLOOKUP($A1266,'SAP- FACT'!$A:$AE,15,0)=0,"PEN","USD")</f>
        <v>PEN</v>
      </c>
      <c r="O1266" s="31" t="str">
        <f>VLOOKUP($A1266,'SAP- FACT'!$A:$AE,4,0)</f>
        <v>Nacional - CREDITO 45 DIAS / CREDIT 45 DAYS - Facturas clientes - C20100154308</v>
      </c>
    </row>
    <row r="1267" spans="1:15" x14ac:dyDescent="0.2">
      <c r="A1267" s="31">
        <f t="shared" si="19"/>
        <v>1266</v>
      </c>
      <c r="B1267" s="31" t="str">
        <f>VLOOKUP($A1267,'SAP- FACT'!$A:$AE,12,0)</f>
        <v>SANSEVIERIA S.A.C.S.</v>
      </c>
      <c r="C1267" s="31" t="str">
        <f>VLOOKUP($A1267,'SAP- FACT'!$A:$AE,2,0)</f>
        <v>F010-00025384</v>
      </c>
      <c r="D1267" s="31" t="str">
        <f>VLOOKUP($A1267,'SAP- FACT'!$A:$AE,2,0)</f>
        <v>F010-00025384</v>
      </c>
      <c r="E1267" s="32">
        <v>45566</v>
      </c>
      <c r="F1267" s="32">
        <f>VLOOKUP($A1267,'SAP- FACT'!$A:$AE,5,0)</f>
        <v>45495</v>
      </c>
      <c r="G1267" s="32">
        <f>VLOOKUP($A1267,'SAP- FACT'!$A:$AE,19,0)</f>
        <v>45495</v>
      </c>
      <c r="H1267" s="31" t="s">
        <v>8512</v>
      </c>
      <c r="I1267" s="31" t="str">
        <f>VLOOKUP($A1267,'SAP- FACT'!$A:$AE,3,0)</f>
        <v>Factura</v>
      </c>
      <c r="J1267" s="31" t="str">
        <f>IF(VLOOKUP($A1267,'SAP- FACT'!$A:$AE,15,0)=0,"PEN","USD")</f>
        <v>PEN</v>
      </c>
      <c r="K1267" s="31" t="s">
        <v>8499</v>
      </c>
      <c r="L1267" s="31">
        <v>1</v>
      </c>
      <c r="M1267" s="33">
        <f>IF(J1267="PEN",VLOOKUP($A1267,'SAP- FACT'!$A:$AE,14,0),VLOOKUP($A1267,'SAP- FACT'!$A:$AE,15,0))</f>
        <v>356.01</v>
      </c>
      <c r="N1267" s="31" t="str">
        <f>IF(VLOOKUP($A1267,'SAP- FACT'!$A:$AE,15,0)=0,"PEN","USD")</f>
        <v>PEN</v>
      </c>
      <c r="O1267" s="31" t="str">
        <f>VLOOKUP($A1267,'SAP- FACT'!$A:$AE,4,0)</f>
        <v>Venta Asistida - CONTADO / CASH - Facturas clientes - C20610364943</v>
      </c>
    </row>
    <row r="1268" spans="1:15" x14ac:dyDescent="0.2">
      <c r="A1268" s="31">
        <f t="shared" si="19"/>
        <v>1267</v>
      </c>
      <c r="B1268" s="31" t="str">
        <f>VLOOKUP($A1268,'SAP- FACT'!$A:$AE,12,0)</f>
        <v>OSTOS TORIBIO,LIZBETH JUDITH</v>
      </c>
      <c r="C1268" s="31" t="str">
        <f>VLOOKUP($A1268,'SAP- FACT'!$A:$AE,2,0)</f>
        <v>B010-00019963</v>
      </c>
      <c r="D1268" s="31" t="str">
        <f>VLOOKUP($A1268,'SAP- FACT'!$A:$AE,2,0)</f>
        <v>B010-00019963</v>
      </c>
      <c r="E1268" s="32">
        <v>45566</v>
      </c>
      <c r="F1268" s="32">
        <f>VLOOKUP($A1268,'SAP- FACT'!$A:$AE,5,0)</f>
        <v>45517</v>
      </c>
      <c r="G1268" s="32">
        <f>VLOOKUP($A1268,'SAP- FACT'!$A:$AE,19,0)</f>
        <v>45517</v>
      </c>
      <c r="H1268" s="31" t="s">
        <v>8512</v>
      </c>
      <c r="I1268" s="31" t="str">
        <f>VLOOKUP($A1268,'SAP- FACT'!$A:$AE,3,0)</f>
        <v>Boleta</v>
      </c>
      <c r="J1268" s="31" t="str">
        <f>IF(VLOOKUP($A1268,'SAP- FACT'!$A:$AE,15,0)=0,"PEN","USD")</f>
        <v>PEN</v>
      </c>
      <c r="K1268" s="31" t="s">
        <v>8499</v>
      </c>
      <c r="L1268" s="31">
        <v>1</v>
      </c>
      <c r="M1268" s="33">
        <f>IF(J1268="PEN",VLOOKUP($A1268,'SAP- FACT'!$A:$AE,14,0),VLOOKUP($A1268,'SAP- FACT'!$A:$AE,15,0))</f>
        <v>359.99</v>
      </c>
      <c r="N1268" s="31" t="str">
        <f>IF(VLOOKUP($A1268,'SAP- FACT'!$A:$AE,15,0)=0,"PEN","USD")</f>
        <v>PEN</v>
      </c>
      <c r="O1268" s="31" t="str">
        <f>VLOOKUP($A1268,'SAP- FACT'!$A:$AE,4,0)</f>
        <v>Juntoz - CONTADO / CASH - PE 4060 JUNTOZ 240811000021-003 Basado en Entregas</v>
      </c>
    </row>
    <row r="1269" spans="1:15" x14ac:dyDescent="0.2">
      <c r="A1269" s="31">
        <f t="shared" si="19"/>
        <v>1268</v>
      </c>
      <c r="B1269" s="31" t="str">
        <f>VLOOKUP($A1269,'SAP- FACT'!$A:$AE,12,0)</f>
        <v>VARAS UEHARA MANUEL</v>
      </c>
      <c r="C1269" s="31" t="str">
        <f>VLOOKUP($A1269,'SAP- FACT'!$A:$AE,2,0)</f>
        <v>B010-00019560</v>
      </c>
      <c r="D1269" s="31" t="str">
        <f>VLOOKUP($A1269,'SAP- FACT'!$A:$AE,2,0)</f>
        <v>B010-00019560</v>
      </c>
      <c r="E1269" s="32">
        <v>45566</v>
      </c>
      <c r="F1269" s="32">
        <f>VLOOKUP($A1269,'SAP- FACT'!$A:$AE,5,0)</f>
        <v>45490</v>
      </c>
      <c r="G1269" s="32">
        <f>VLOOKUP($A1269,'SAP- FACT'!$A:$AE,19,0)</f>
        <v>45490</v>
      </c>
      <c r="H1269" s="31" t="s">
        <v>8512</v>
      </c>
      <c r="I1269" s="31" t="str">
        <f>VLOOKUP($A1269,'SAP- FACT'!$A:$AE,3,0)</f>
        <v>Boleta</v>
      </c>
      <c r="J1269" s="31" t="str">
        <f>IF(VLOOKUP($A1269,'SAP- FACT'!$A:$AE,15,0)=0,"PEN","USD")</f>
        <v>PEN</v>
      </c>
      <c r="K1269" s="31" t="s">
        <v>8499</v>
      </c>
      <c r="L1269" s="31">
        <v>1</v>
      </c>
      <c r="M1269" s="33">
        <f>IF(J1269="PEN",VLOOKUP($A1269,'SAP- FACT'!$A:$AE,14,0),VLOOKUP($A1269,'SAP- FACT'!$A:$AE,15,0))</f>
        <v>361.26</v>
      </c>
      <c r="N1269" s="31" t="str">
        <f>IF(VLOOKUP($A1269,'SAP- FACT'!$A:$AE,15,0)=0,"PEN","USD")</f>
        <v>PEN</v>
      </c>
      <c r="O1269" s="31" t="str">
        <f>VLOOKUP($A1269,'SAP- FACT'!$A:$AE,4,0)</f>
        <v>Ecom - CONTADO / CASH - PE 3517 TEL: 990517856 ENVÍO Basado en Entregas 09</v>
      </c>
    </row>
    <row r="1270" spans="1:15" x14ac:dyDescent="0.2">
      <c r="A1270" s="31">
        <f t="shared" si="19"/>
        <v>1269</v>
      </c>
      <c r="B1270" s="31" t="str">
        <f>VLOOKUP($A1270,'SAP- FACT'!$A:$AE,12,0)</f>
        <v>PHARMADIX CORP. S.A.C.</v>
      </c>
      <c r="C1270" s="31" t="str">
        <f>VLOOKUP($A1270,'SAP- FACT'!$A:$AE,2,0)</f>
        <v>F010-00024997</v>
      </c>
      <c r="D1270" s="31" t="str">
        <f>VLOOKUP($A1270,'SAP- FACT'!$A:$AE,2,0)</f>
        <v>F010-00024997</v>
      </c>
      <c r="E1270" s="32">
        <v>45566</v>
      </c>
      <c r="F1270" s="32">
        <f>VLOOKUP($A1270,'SAP- FACT'!$A:$AE,5,0)</f>
        <v>45453</v>
      </c>
      <c r="G1270" s="32">
        <f>VLOOKUP($A1270,'SAP- FACT'!$A:$AE,19,0)</f>
        <v>45453</v>
      </c>
      <c r="H1270" s="31" t="s">
        <v>8512</v>
      </c>
      <c r="I1270" s="31" t="str">
        <f>VLOOKUP($A1270,'SAP- FACT'!$A:$AE,3,0)</f>
        <v>Factura</v>
      </c>
      <c r="J1270" s="31" t="str">
        <f>IF(VLOOKUP($A1270,'SAP- FACT'!$A:$AE,15,0)=0,"PEN","USD")</f>
        <v>USD</v>
      </c>
      <c r="K1270" s="31" t="s">
        <v>8499</v>
      </c>
      <c r="L1270" s="31">
        <v>1</v>
      </c>
      <c r="M1270" s="33">
        <f>IF(J1270="PEN",VLOOKUP($A1270,'SAP- FACT'!$A:$AE,14,0),VLOOKUP($A1270,'SAP- FACT'!$A:$AE,15,0))</f>
        <v>96.32</v>
      </c>
      <c r="N1270" s="31" t="str">
        <f>IF(VLOOKUP($A1270,'SAP- FACT'!$A:$AE,15,0)=0,"PEN","USD")</f>
        <v>USD</v>
      </c>
      <c r="O1270" s="31" t="str">
        <f>VLOOKUP($A1270,'SAP- FACT'!$A:$AE,4,0)</f>
        <v xml:space="preserve"> - CONTADO ADELANTADO / CASH IN ADVANCE - INTERESES DEL PRÉSTAMO DÓLARES FIRMADO EL 13.12.20</v>
      </c>
    </row>
    <row r="1271" spans="1:15" x14ac:dyDescent="0.2">
      <c r="A1271" s="31">
        <f t="shared" si="19"/>
        <v>1270</v>
      </c>
      <c r="B1271" s="31" t="str">
        <f>VLOOKUP($A1271,'SAP- FACT'!$A:$AE,12,0)</f>
        <v>ROCA HUAMANI,KAREN ROSA</v>
      </c>
      <c r="C1271" s="31" t="str">
        <f>VLOOKUP($A1271,'SAP- FACT'!$A:$AE,2,0)</f>
        <v>B010-00019581</v>
      </c>
      <c r="D1271" s="31" t="str">
        <f>VLOOKUP($A1271,'SAP- FACT'!$A:$AE,2,0)</f>
        <v>B010-00019581</v>
      </c>
      <c r="E1271" s="32">
        <v>45566</v>
      </c>
      <c r="F1271" s="32">
        <f>VLOOKUP($A1271,'SAP- FACT'!$A:$AE,5,0)</f>
        <v>45491</v>
      </c>
      <c r="G1271" s="32">
        <f>VLOOKUP($A1271,'SAP- FACT'!$A:$AE,19,0)</f>
        <v>45491</v>
      </c>
      <c r="H1271" s="31" t="s">
        <v>8512</v>
      </c>
      <c r="I1271" s="31" t="str">
        <f>VLOOKUP($A1271,'SAP- FACT'!$A:$AE,3,0)</f>
        <v>Boleta</v>
      </c>
      <c r="J1271" s="31" t="str">
        <f>IF(VLOOKUP($A1271,'SAP- FACT'!$A:$AE,15,0)=0,"PEN","USD")</f>
        <v>PEN</v>
      </c>
      <c r="K1271" s="31" t="s">
        <v>8499</v>
      </c>
      <c r="L1271" s="31">
        <v>1</v>
      </c>
      <c r="M1271" s="33">
        <f>IF(J1271="PEN",VLOOKUP($A1271,'SAP- FACT'!$A:$AE,14,0),VLOOKUP($A1271,'SAP- FACT'!$A:$AE,15,0))</f>
        <v>361.8</v>
      </c>
      <c r="N1271" s="31" t="str">
        <f>IF(VLOOKUP($A1271,'SAP- FACT'!$A:$AE,15,0)=0,"PEN","USD")</f>
        <v>PEN</v>
      </c>
      <c r="O1271" s="31" t="str">
        <f>VLOOKUP($A1271,'SAP- FACT'!$A:$AE,4,0)</f>
        <v>Falabella - CONTADO / CASH - PE 3551 FALABELLA No 2522871437 Basado en Entregas</v>
      </c>
    </row>
    <row r="1272" spans="1:15" x14ac:dyDescent="0.2">
      <c r="A1272" s="31">
        <f t="shared" si="19"/>
        <v>1271</v>
      </c>
      <c r="B1272" s="31" t="str">
        <f>VLOOKUP($A1272,'SAP- FACT'!$A:$AE,12,0)</f>
        <v>THORNBERRY PEREZ GIRALDEZ KAREN</v>
      </c>
      <c r="C1272" s="31" t="str">
        <f>VLOOKUP($A1272,'SAP- FACT'!$A:$AE,2,0)</f>
        <v>B010-00020394</v>
      </c>
      <c r="D1272" s="31" t="str">
        <f>VLOOKUP($A1272,'SAP- FACT'!$A:$AE,2,0)</f>
        <v>B010-00020394</v>
      </c>
      <c r="E1272" s="32">
        <v>45566</v>
      </c>
      <c r="F1272" s="32">
        <f>VLOOKUP($A1272,'SAP- FACT'!$A:$AE,5,0)</f>
        <v>45548</v>
      </c>
      <c r="G1272" s="32">
        <f>VLOOKUP($A1272,'SAP- FACT'!$A:$AE,19,0)</f>
        <v>45548</v>
      </c>
      <c r="H1272" s="31" t="s">
        <v>8512</v>
      </c>
      <c r="I1272" s="31" t="str">
        <f>VLOOKUP($A1272,'SAP- FACT'!$A:$AE,3,0)</f>
        <v>Boleta</v>
      </c>
      <c r="J1272" s="31" t="str">
        <f>IF(VLOOKUP($A1272,'SAP- FACT'!$A:$AE,15,0)=0,"PEN","USD")</f>
        <v>PEN</v>
      </c>
      <c r="K1272" s="31" t="s">
        <v>8499</v>
      </c>
      <c r="L1272" s="31">
        <v>1</v>
      </c>
      <c r="M1272" s="33">
        <f>IF(J1272="PEN",VLOOKUP($A1272,'SAP- FACT'!$A:$AE,14,0),VLOOKUP($A1272,'SAP- FACT'!$A:$AE,15,0))</f>
        <v>365.4</v>
      </c>
      <c r="N1272" s="31" t="str">
        <f>IF(VLOOKUP($A1272,'SAP- FACT'!$A:$AE,15,0)=0,"PEN","USD")</f>
        <v>PEN</v>
      </c>
      <c r="O1272" s="31" t="str">
        <f>VLOOKUP($A1272,'SAP- FACT'!$A:$AE,4,0)</f>
        <v>Falabella - CONTADO / CASH - PE 4796 FALABELLA No 2575177588 Basado en Entregas</v>
      </c>
    </row>
    <row r="1273" spans="1:15" x14ac:dyDescent="0.2">
      <c r="A1273" s="31">
        <f t="shared" si="19"/>
        <v>1272</v>
      </c>
      <c r="B1273" s="31" t="str">
        <f>VLOOKUP($A1273,'SAP- FACT'!$A:$AE,12,0)</f>
        <v>SANCHEZ GARCIA JULIAN ALONSO</v>
      </c>
      <c r="C1273" s="31" t="str">
        <f>VLOOKUP($A1273,'SAP- FACT'!$A:$AE,2,0)</f>
        <v>B010-00016780</v>
      </c>
      <c r="D1273" s="31" t="str">
        <f>VLOOKUP($A1273,'SAP- FACT'!$A:$AE,2,0)</f>
        <v>B010-00016780</v>
      </c>
      <c r="E1273" s="32">
        <v>45566</v>
      </c>
      <c r="F1273" s="32">
        <f>VLOOKUP($A1273,'SAP- FACT'!$A:$AE,5,0)</f>
        <v>45250</v>
      </c>
      <c r="G1273" s="32">
        <f>VLOOKUP($A1273,'SAP- FACT'!$A:$AE,19,0)</f>
        <v>45250</v>
      </c>
      <c r="H1273" s="31" t="s">
        <v>8512</v>
      </c>
      <c r="I1273" s="31" t="str">
        <f>VLOOKUP($A1273,'SAP- FACT'!$A:$AE,3,0)</f>
        <v>Boleta</v>
      </c>
      <c r="J1273" s="31" t="str">
        <f>IF(VLOOKUP($A1273,'SAP- FACT'!$A:$AE,15,0)=0,"PEN","USD")</f>
        <v>PEN</v>
      </c>
      <c r="K1273" s="31" t="s">
        <v>8499</v>
      </c>
      <c r="L1273" s="31">
        <v>1</v>
      </c>
      <c r="M1273" s="33">
        <f>IF(J1273="PEN",VLOOKUP($A1273,'SAP- FACT'!$A:$AE,14,0),VLOOKUP($A1273,'SAP- FACT'!$A:$AE,15,0))</f>
        <v>365.4</v>
      </c>
      <c r="N1273" s="31" t="str">
        <f>IF(VLOOKUP($A1273,'SAP- FACT'!$A:$AE,15,0)=0,"PEN","USD")</f>
        <v>PEN</v>
      </c>
      <c r="O1273" s="31" t="str">
        <f>VLOOKUP($A1273,'SAP- FACT'!$A:$AE,4,0)</f>
        <v>Falabella - CONTADO / CASH - PE 4850 FALABELLA Basado en Entregas 09-0010-00057</v>
      </c>
    </row>
    <row r="1274" spans="1:15" x14ac:dyDescent="0.2">
      <c r="A1274" s="31">
        <f t="shared" si="19"/>
        <v>1273</v>
      </c>
      <c r="B1274" s="31" t="str">
        <f>VLOOKUP($A1274,'SAP- FACT'!$A:$AE,12,0)</f>
        <v>CORDOVA ARZAPALO,EDITH ISABEL</v>
      </c>
      <c r="C1274" s="31" t="str">
        <f>VLOOKUP($A1274,'SAP- FACT'!$A:$AE,2,0)</f>
        <v>B010-00018021</v>
      </c>
      <c r="D1274" s="31" t="str">
        <f>VLOOKUP($A1274,'SAP- FACT'!$A:$AE,2,0)</f>
        <v>B010-00018021</v>
      </c>
      <c r="E1274" s="32">
        <v>45566</v>
      </c>
      <c r="F1274" s="32">
        <f>VLOOKUP($A1274,'SAP- FACT'!$A:$AE,5,0)</f>
        <v>45349</v>
      </c>
      <c r="G1274" s="32">
        <f>VLOOKUP($A1274,'SAP- FACT'!$A:$AE,19,0)</f>
        <v>45349</v>
      </c>
      <c r="H1274" s="31" t="s">
        <v>8512</v>
      </c>
      <c r="I1274" s="31" t="str">
        <f>VLOOKUP($A1274,'SAP- FACT'!$A:$AE,3,0)</f>
        <v>Boleta</v>
      </c>
      <c r="J1274" s="31" t="str">
        <f>IF(VLOOKUP($A1274,'SAP- FACT'!$A:$AE,15,0)=0,"PEN","USD")</f>
        <v>PEN</v>
      </c>
      <c r="K1274" s="31" t="s">
        <v>8499</v>
      </c>
      <c r="L1274" s="31">
        <v>1</v>
      </c>
      <c r="M1274" s="33">
        <f>IF(J1274="PEN",VLOOKUP($A1274,'SAP- FACT'!$A:$AE,14,0),VLOOKUP($A1274,'SAP- FACT'!$A:$AE,15,0))</f>
        <v>366</v>
      </c>
      <c r="N1274" s="31" t="str">
        <f>IF(VLOOKUP($A1274,'SAP- FACT'!$A:$AE,15,0)=0,"PEN","USD")</f>
        <v>PEN</v>
      </c>
      <c r="O1274" s="31" t="str">
        <f>VLOOKUP($A1274,'SAP- FACT'!$A:$AE,4,0)</f>
        <v>Venta Asistida - CONTADO / CASH - PE 0961 TEL: 979585356 Basado en Entregas 09-0010-</v>
      </c>
    </row>
    <row r="1275" spans="1:15" x14ac:dyDescent="0.2">
      <c r="A1275" s="31">
        <f t="shared" ref="A1275:A1296" si="20">ROW()-1</f>
        <v>1274</v>
      </c>
      <c r="B1275" s="31" t="str">
        <f>VLOOKUP($A1275,'SAP- FACT'!$A:$AE,12,0)</f>
        <v>REQUE DELGADO,SANDY GERALDINE</v>
      </c>
      <c r="C1275" s="31" t="str">
        <f>VLOOKUP($A1275,'SAP- FACT'!$A:$AE,2,0)</f>
        <v>B010-00017868</v>
      </c>
      <c r="D1275" s="31" t="str">
        <f>VLOOKUP($A1275,'SAP- FACT'!$A:$AE,2,0)</f>
        <v>B010-00017868</v>
      </c>
      <c r="E1275" s="32">
        <v>45566</v>
      </c>
      <c r="F1275" s="32">
        <f>VLOOKUP($A1275,'SAP- FACT'!$A:$AE,5,0)</f>
        <v>45328</v>
      </c>
      <c r="G1275" s="32">
        <f>VLOOKUP($A1275,'SAP- FACT'!$A:$AE,19,0)</f>
        <v>45328</v>
      </c>
      <c r="H1275" s="31" t="s">
        <v>8512</v>
      </c>
      <c r="I1275" s="31" t="str">
        <f>VLOOKUP($A1275,'SAP- FACT'!$A:$AE,3,0)</f>
        <v>Boleta</v>
      </c>
      <c r="J1275" s="31" t="str">
        <f>IF(VLOOKUP($A1275,'SAP- FACT'!$A:$AE,15,0)=0,"PEN","USD")</f>
        <v>PEN</v>
      </c>
      <c r="K1275" s="31" t="s">
        <v>8499</v>
      </c>
      <c r="L1275" s="31">
        <v>1</v>
      </c>
      <c r="M1275" s="33">
        <f>IF(J1275="PEN",VLOOKUP($A1275,'SAP- FACT'!$A:$AE,14,0),VLOOKUP($A1275,'SAP- FACT'!$A:$AE,15,0))</f>
        <v>368.02</v>
      </c>
      <c r="N1275" s="31" t="str">
        <f>IF(VLOOKUP($A1275,'SAP- FACT'!$A:$AE,15,0)=0,"PEN","USD")</f>
        <v>PEN</v>
      </c>
      <c r="O1275" s="31" t="str">
        <f>VLOOKUP($A1275,'SAP- FACT'!$A:$AE,4,0)</f>
        <v>Juntoz - CONTADO / CASH - JUNTOZ Basado en Entregas 09-0010-00058718.</v>
      </c>
    </row>
    <row r="1276" spans="1:15" x14ac:dyDescent="0.2">
      <c r="A1276" s="31">
        <f t="shared" si="20"/>
        <v>1275</v>
      </c>
      <c r="B1276" s="31" t="str">
        <f>VLOOKUP($A1276,'SAP- FACT'!$A:$AE,12,0)</f>
        <v>SEUMEDS LIMITED</v>
      </c>
      <c r="C1276" s="31" t="str">
        <f>VLOOKUP($A1276,'SAP- FACT'!$A:$AE,2,0)</f>
        <v>F050-00000640</v>
      </c>
      <c r="D1276" s="31" t="str">
        <f>VLOOKUP($A1276,'SAP- FACT'!$A:$AE,2,0)</f>
        <v>F050-00000640</v>
      </c>
      <c r="E1276" s="32">
        <v>45566</v>
      </c>
      <c r="F1276" s="32">
        <f>VLOOKUP($A1276,'SAP- FACT'!$A:$AE,5,0)</f>
        <v>44648</v>
      </c>
      <c r="G1276" s="32">
        <f>VLOOKUP($A1276,'SAP- FACT'!$A:$AE,19,0)</f>
        <v>44649</v>
      </c>
      <c r="H1276" s="31" t="s">
        <v>8512</v>
      </c>
      <c r="I1276" s="31" t="str">
        <f>VLOOKUP($A1276,'SAP- FACT'!$A:$AE,3,0)</f>
        <v>Factura</v>
      </c>
      <c r="J1276" s="31" t="str">
        <f>IF(VLOOKUP($A1276,'SAP- FACT'!$A:$AE,15,0)=0,"PEN","USD")</f>
        <v>USD</v>
      </c>
      <c r="K1276" s="31" t="s">
        <v>8499</v>
      </c>
      <c r="L1276" s="31">
        <v>1</v>
      </c>
      <c r="M1276" s="33">
        <f>IF(J1276="PEN",VLOOKUP($A1276,'SAP- FACT'!$A:$AE,14,0),VLOOKUP($A1276,'SAP- FACT'!$A:$AE,15,0))</f>
        <v>61.6</v>
      </c>
      <c r="N1276" s="31" t="str">
        <f>IF(VLOOKUP($A1276,'SAP- FACT'!$A:$AE,15,0)=0,"PEN","USD")</f>
        <v>USD</v>
      </c>
      <c r="O1276" s="31" t="str">
        <f>VLOOKUP($A1276,'SAP- FACT'!$A:$AE,4,0)</f>
        <v>Internacional - 50% ADELANTADO – 50% ANTES DEL ENVIO / 50% IN ADVANCE – 50% BEFORE SHIPMENT - 209-2021 Basado en Entregas 09-0010-00049414.</v>
      </c>
    </row>
    <row r="1277" spans="1:15" x14ac:dyDescent="0.2">
      <c r="A1277" s="31">
        <f t="shared" si="20"/>
        <v>1276</v>
      </c>
      <c r="B1277" s="31" t="str">
        <f>VLOOKUP($A1277,'SAP- FACT'!$A:$AE,12,0)</f>
        <v>EMPRESA MELO S.A.</v>
      </c>
      <c r="C1277" s="31" t="str">
        <f>VLOOKUP($A1277,'SAP- FACT'!$A:$AE,2,0)</f>
        <v>F010-00000894</v>
      </c>
      <c r="D1277" s="31" t="str">
        <f>VLOOKUP($A1277,'SAP- FACT'!$A:$AE,2,0)</f>
        <v>F010-00000894</v>
      </c>
      <c r="E1277" s="32">
        <v>45566</v>
      </c>
      <c r="F1277" s="32">
        <f>VLOOKUP($A1277,'SAP- FACT'!$A:$AE,5,0)</f>
        <v>45532</v>
      </c>
      <c r="G1277" s="32">
        <f>VLOOKUP($A1277,'SAP- FACT'!$A:$AE,19,0)</f>
        <v>45652</v>
      </c>
      <c r="H1277" s="31" t="s">
        <v>8512</v>
      </c>
      <c r="I1277" s="31" t="str">
        <f>VLOOKUP($A1277,'SAP- FACT'!$A:$AE,3,0)</f>
        <v>Nota de Débito</v>
      </c>
      <c r="J1277" s="31" t="str">
        <f>IF(VLOOKUP($A1277,'SAP- FACT'!$A:$AE,15,0)=0,"PEN","USD")</f>
        <v>USD</v>
      </c>
      <c r="K1277" s="31" t="s">
        <v>8499</v>
      </c>
      <c r="L1277" s="31">
        <v>1</v>
      </c>
      <c r="M1277" s="33">
        <f>IF(J1277="PEN",VLOOKUP($A1277,'SAP- FACT'!$A:$AE,14,0),VLOOKUP($A1277,'SAP- FACT'!$A:$AE,15,0))</f>
        <v>100</v>
      </c>
      <c r="N1277" s="31" t="str">
        <f>IF(VLOOKUP($A1277,'SAP- FACT'!$A:$AE,15,0)=0,"PEN","USD")</f>
        <v>USD</v>
      </c>
      <c r="O1277" s="31" t="str">
        <f>VLOOKUP($A1277,'SAP- FACT'!$A:$AE,4,0)</f>
        <v xml:space="preserve"> - COBRANZA DOC. 60 DIAS  / DA 60 DAYS - gastos de transporte internoReferencia factura: F</v>
      </c>
    </row>
    <row r="1278" spans="1:15" x14ac:dyDescent="0.2">
      <c r="A1278" s="31">
        <f t="shared" si="20"/>
        <v>1277</v>
      </c>
      <c r="B1278" s="31" t="str">
        <f>VLOOKUP($A1278,'SAP- FACT'!$A:$AE,12,0)</f>
        <v>RINCON X,ERIKA X</v>
      </c>
      <c r="C1278" s="31" t="str">
        <f>VLOOKUP($A1278,'SAP- FACT'!$A:$AE,2,0)</f>
        <v>B010-00019480</v>
      </c>
      <c r="D1278" s="31" t="str">
        <f>VLOOKUP($A1278,'SAP- FACT'!$A:$AE,2,0)</f>
        <v>B010-00019480</v>
      </c>
      <c r="E1278" s="32">
        <v>45566</v>
      </c>
      <c r="F1278" s="32">
        <f>VLOOKUP($A1278,'SAP- FACT'!$A:$AE,5,0)</f>
        <v>45483</v>
      </c>
      <c r="G1278" s="32">
        <f>VLOOKUP($A1278,'SAP- FACT'!$A:$AE,19,0)</f>
        <v>45483</v>
      </c>
      <c r="H1278" s="31" t="s">
        <v>8512</v>
      </c>
      <c r="I1278" s="31" t="str">
        <f>VLOOKUP($A1278,'SAP- FACT'!$A:$AE,3,0)</f>
        <v>Boleta</v>
      </c>
      <c r="J1278" s="31" t="str">
        <f>IF(VLOOKUP($A1278,'SAP- FACT'!$A:$AE,15,0)=0,"PEN","USD")</f>
        <v>PEN</v>
      </c>
      <c r="K1278" s="31" t="s">
        <v>8499</v>
      </c>
      <c r="L1278" s="31">
        <v>1</v>
      </c>
      <c r="M1278" s="33">
        <f>IF(J1278="PEN",VLOOKUP($A1278,'SAP- FACT'!$A:$AE,14,0),VLOOKUP($A1278,'SAP- FACT'!$A:$AE,15,0))</f>
        <v>381.19</v>
      </c>
      <c r="N1278" s="31" t="str">
        <f>IF(VLOOKUP($A1278,'SAP- FACT'!$A:$AE,15,0)=0,"PEN","USD")</f>
        <v>PEN</v>
      </c>
      <c r="O1278" s="31" t="str">
        <f>VLOOKUP($A1278,'SAP- FACT'!$A:$AE,4,0)</f>
        <v>Ecom - CONTADO / CASH - PE 3347 TEL: 937079339 Basado en Entregas 09-T010-</v>
      </c>
    </row>
    <row r="1279" spans="1:15" x14ac:dyDescent="0.2">
      <c r="A1279" s="31">
        <f t="shared" si="20"/>
        <v>1278</v>
      </c>
      <c r="B1279" s="31" t="str">
        <f>VLOOKUP($A1279,'SAP- FACT'!$A:$AE,12,0)</f>
        <v>SAN FERNANDO S.A.</v>
      </c>
      <c r="C1279" s="31" t="str">
        <f>VLOOKUP($A1279,'SAP- FACT'!$A:$AE,2,0)</f>
        <v>F010-00025906</v>
      </c>
      <c r="D1279" s="31" t="str">
        <f>VLOOKUP($A1279,'SAP- FACT'!$A:$AE,2,0)</f>
        <v>F010-00025906</v>
      </c>
      <c r="E1279" s="32">
        <v>45566</v>
      </c>
      <c r="F1279" s="32">
        <f>VLOOKUP($A1279,'SAP- FACT'!$A:$AE,5,0)</f>
        <v>45551</v>
      </c>
      <c r="G1279" s="32">
        <f>VLOOKUP($A1279,'SAP- FACT'!$A:$AE,19,0)</f>
        <v>45596</v>
      </c>
      <c r="H1279" s="31" t="s">
        <v>8512</v>
      </c>
      <c r="I1279" s="31" t="str">
        <f>VLOOKUP($A1279,'SAP- FACT'!$A:$AE,3,0)</f>
        <v>Factura</v>
      </c>
      <c r="J1279" s="31" t="str">
        <f>IF(VLOOKUP($A1279,'SAP- FACT'!$A:$AE,15,0)=0,"PEN","USD")</f>
        <v>PEN</v>
      </c>
      <c r="K1279" s="31" t="s">
        <v>8499</v>
      </c>
      <c r="L1279" s="31">
        <v>1</v>
      </c>
      <c r="M1279" s="33">
        <f>IF(J1279="PEN",VLOOKUP($A1279,'SAP- FACT'!$A:$AE,14,0),VLOOKUP($A1279,'SAP- FACT'!$A:$AE,15,0))</f>
        <v>387.04</v>
      </c>
      <c r="N1279" s="31" t="str">
        <f>IF(VLOOKUP($A1279,'SAP- FACT'!$A:$AE,15,0)=0,"PEN","USD")</f>
        <v>PEN</v>
      </c>
      <c r="O1279" s="31" t="str">
        <f>VLOOKUP($A1279,'SAP- FACT'!$A:$AE,4,0)</f>
        <v>Nacional - CREDITO 45 DIAS / CREDIT 45 DAYS - Facturas clientes - C20100154308</v>
      </c>
    </row>
    <row r="1280" spans="1:15" x14ac:dyDescent="0.2">
      <c r="A1280" s="31">
        <f t="shared" si="20"/>
        <v>1279</v>
      </c>
      <c r="B1280" s="31" t="str">
        <f>VLOOKUP($A1280,'SAP- FACT'!$A:$AE,12,0)</f>
        <v>EMPRESA MELO S.A.</v>
      </c>
      <c r="C1280" s="31" t="str">
        <f>VLOOKUP($A1280,'SAP- FACT'!$A:$AE,2,0)</f>
        <v>F010-00000881</v>
      </c>
      <c r="D1280" s="31" t="str">
        <f>VLOOKUP($A1280,'SAP- FACT'!$A:$AE,2,0)</f>
        <v>F010-00000881</v>
      </c>
      <c r="E1280" s="32">
        <v>45566</v>
      </c>
      <c r="F1280" s="32">
        <f>VLOOKUP($A1280,'SAP- FACT'!$A:$AE,5,0)</f>
        <v>45454</v>
      </c>
      <c r="G1280" s="32">
        <f>VLOOKUP($A1280,'SAP- FACT'!$A:$AE,19,0)</f>
        <v>45574</v>
      </c>
      <c r="H1280" s="31" t="s">
        <v>8512</v>
      </c>
      <c r="I1280" s="31" t="str">
        <f>VLOOKUP($A1280,'SAP- FACT'!$A:$AE,3,0)</f>
        <v>Nota de Débito</v>
      </c>
      <c r="J1280" s="31" t="str">
        <f>IF(VLOOKUP($A1280,'SAP- FACT'!$A:$AE,15,0)=0,"PEN","USD")</f>
        <v>USD</v>
      </c>
      <c r="K1280" s="31" t="s">
        <v>8499</v>
      </c>
      <c r="L1280" s="31">
        <v>1</v>
      </c>
      <c r="M1280" s="33">
        <f>IF(J1280="PEN",VLOOKUP($A1280,'SAP- FACT'!$A:$AE,14,0),VLOOKUP($A1280,'SAP- FACT'!$A:$AE,15,0))</f>
        <v>100</v>
      </c>
      <c r="N1280" s="31" t="str">
        <f>IF(VLOOKUP($A1280,'SAP- FACT'!$A:$AE,15,0)=0,"PEN","USD")</f>
        <v>USD</v>
      </c>
      <c r="O1280" s="31" t="str">
        <f>VLOOKUP($A1280,'SAP- FACT'!$A:$AE,4,0)</f>
        <v xml:space="preserve"> - COBRANZA DOC. 60 DIAS  / DA 60 DAYS - gastos de transporte interno</v>
      </c>
    </row>
    <row r="1281" spans="1:15" x14ac:dyDescent="0.2">
      <c r="A1281" s="31">
        <f t="shared" si="20"/>
        <v>1280</v>
      </c>
      <c r="B1281" s="31" t="str">
        <f>VLOOKUP($A1281,'SAP- FACT'!$A:$AE,12,0)</f>
        <v>ROMAN SULCA, CLAUDIA</v>
      </c>
      <c r="C1281" s="31" t="str">
        <f>VLOOKUP($A1281,'SAP- FACT'!$A:$AE,2,0)</f>
        <v>B010-00020223</v>
      </c>
      <c r="D1281" s="31" t="str">
        <f>VLOOKUP($A1281,'SAP- FACT'!$A:$AE,2,0)</f>
        <v>B010-00020223</v>
      </c>
      <c r="E1281" s="32">
        <v>45566</v>
      </c>
      <c r="F1281" s="32">
        <f>VLOOKUP($A1281,'SAP- FACT'!$A:$AE,5,0)</f>
        <v>45533</v>
      </c>
      <c r="G1281" s="32">
        <f>VLOOKUP($A1281,'SAP- FACT'!$A:$AE,19,0)</f>
        <v>45533</v>
      </c>
      <c r="H1281" s="31" t="s">
        <v>8512</v>
      </c>
      <c r="I1281" s="31" t="str">
        <f>VLOOKUP($A1281,'SAP- FACT'!$A:$AE,3,0)</f>
        <v>Boleta</v>
      </c>
      <c r="J1281" s="31" t="str">
        <f>IF(VLOOKUP($A1281,'SAP- FACT'!$A:$AE,15,0)=0,"PEN","USD")</f>
        <v>PEN</v>
      </c>
      <c r="K1281" s="31" t="s">
        <v>8499</v>
      </c>
      <c r="L1281" s="31">
        <v>1</v>
      </c>
      <c r="M1281" s="33">
        <f>IF(J1281="PEN",VLOOKUP($A1281,'SAP- FACT'!$A:$AE,14,0),VLOOKUP($A1281,'SAP- FACT'!$A:$AE,15,0))</f>
        <v>390</v>
      </c>
      <c r="N1281" s="31" t="str">
        <f>IF(VLOOKUP($A1281,'SAP- FACT'!$A:$AE,15,0)=0,"PEN","USD")</f>
        <v>PEN</v>
      </c>
      <c r="O1281" s="31" t="str">
        <f>VLOOKUP($A1281,'SAP- FACT'!$A:$AE,4,0)</f>
        <v xml:space="preserve"> - CONTADO / CASH - CAPACITACION POR CONVENIO DE ESTUDIOS-AGOSTO 2024</v>
      </c>
    </row>
    <row r="1282" spans="1:15" x14ac:dyDescent="0.2">
      <c r="A1282" s="31">
        <f t="shared" si="20"/>
        <v>1281</v>
      </c>
      <c r="B1282" s="31" t="str">
        <f>VLOOKUP($A1282,'SAP- FACT'!$A:$AE,12,0)</f>
        <v>GRUPO MARAY S.A.C.</v>
      </c>
      <c r="C1282" s="31" t="str">
        <f>VLOOKUP($A1282,'SAP- FACT'!$A:$AE,2,0)</f>
        <v>F010-00025459</v>
      </c>
      <c r="D1282" s="31" t="str">
        <f>VLOOKUP($A1282,'SAP- FACT'!$A:$AE,2,0)</f>
        <v>F010-00025459</v>
      </c>
      <c r="E1282" s="32">
        <v>45566</v>
      </c>
      <c r="F1282" s="32">
        <f>VLOOKUP($A1282,'SAP- FACT'!$A:$AE,5,0)</f>
        <v>45504</v>
      </c>
      <c r="G1282" s="32">
        <f>VLOOKUP($A1282,'SAP- FACT'!$A:$AE,19,0)</f>
        <v>45504</v>
      </c>
      <c r="H1282" s="31" t="s">
        <v>8512</v>
      </c>
      <c r="I1282" s="31" t="str">
        <f>VLOOKUP($A1282,'SAP- FACT'!$A:$AE,3,0)</f>
        <v>Factura</v>
      </c>
      <c r="J1282" s="31" t="str">
        <f>IF(VLOOKUP($A1282,'SAP- FACT'!$A:$AE,15,0)=0,"PEN","USD")</f>
        <v>PEN</v>
      </c>
      <c r="K1282" s="31" t="s">
        <v>8499</v>
      </c>
      <c r="L1282" s="31">
        <v>1</v>
      </c>
      <c r="M1282" s="33">
        <f>IF(J1282="PEN",VLOOKUP($A1282,'SAP- FACT'!$A:$AE,14,0),VLOOKUP($A1282,'SAP- FACT'!$A:$AE,15,0))</f>
        <v>390.4</v>
      </c>
      <c r="N1282" s="31" t="str">
        <f>IF(VLOOKUP($A1282,'SAP- FACT'!$A:$AE,15,0)=0,"PEN","USD")</f>
        <v>PEN</v>
      </c>
      <c r="O1282" s="31" t="str">
        <f>VLOOKUP($A1282,'SAP- FACT'!$A:$AE,4,0)</f>
        <v>Juntoz - CONTADO / CASH - Facturas clientes - C20612154067</v>
      </c>
    </row>
    <row r="1283" spans="1:15" x14ac:dyDescent="0.2">
      <c r="A1283" s="31">
        <f t="shared" si="20"/>
        <v>1282</v>
      </c>
      <c r="B1283" s="31" t="str">
        <f>VLOOKUP($A1283,'SAP- FACT'!$A:$AE,12,0)</f>
        <v>AMAO CANCHARI,YANINA</v>
      </c>
      <c r="C1283" s="31" t="str">
        <f>VLOOKUP($A1283,'SAP- FACT'!$A:$AE,2,0)</f>
        <v>B010-00020224</v>
      </c>
      <c r="D1283" s="31" t="str">
        <f>VLOOKUP($A1283,'SAP- FACT'!$A:$AE,2,0)</f>
        <v>B010-00020224</v>
      </c>
      <c r="E1283" s="32">
        <v>45566</v>
      </c>
      <c r="F1283" s="32">
        <f>VLOOKUP($A1283,'SAP- FACT'!$A:$AE,5,0)</f>
        <v>45533</v>
      </c>
      <c r="G1283" s="32">
        <f>VLOOKUP($A1283,'SAP- FACT'!$A:$AE,19,0)</f>
        <v>45533</v>
      </c>
      <c r="H1283" s="31" t="s">
        <v>8512</v>
      </c>
      <c r="I1283" s="31" t="str">
        <f>VLOOKUP($A1283,'SAP- FACT'!$A:$AE,3,0)</f>
        <v>Boleta</v>
      </c>
      <c r="J1283" s="31" t="str">
        <f>IF(VLOOKUP($A1283,'SAP- FACT'!$A:$AE,15,0)=0,"PEN","USD")</f>
        <v>PEN</v>
      </c>
      <c r="K1283" s="31" t="s">
        <v>8499</v>
      </c>
      <c r="L1283" s="31">
        <v>1</v>
      </c>
      <c r="M1283" s="33">
        <f>IF(J1283="PEN",VLOOKUP($A1283,'SAP- FACT'!$A:$AE,14,0),VLOOKUP($A1283,'SAP- FACT'!$A:$AE,15,0))</f>
        <v>398.25</v>
      </c>
      <c r="N1283" s="31" t="str">
        <f>IF(VLOOKUP($A1283,'SAP- FACT'!$A:$AE,15,0)=0,"PEN","USD")</f>
        <v>PEN</v>
      </c>
      <c r="O1283" s="31" t="str">
        <f>VLOOKUP($A1283,'SAP- FACT'!$A:$AE,4,0)</f>
        <v xml:space="preserve"> - CONTADO / CASH - CAPACITACION POR CONVENIO DE ESTUDIOS-AGOSTO 2024</v>
      </c>
    </row>
    <row r="1284" spans="1:15" x14ac:dyDescent="0.2">
      <c r="A1284" s="31">
        <f t="shared" si="20"/>
        <v>1283</v>
      </c>
      <c r="B1284" s="31" t="str">
        <f>VLOOKUP($A1284,'SAP- FACT'!$A:$AE,12,0)</f>
        <v>YEP LUCIA</v>
      </c>
      <c r="C1284" s="31" t="str">
        <f>VLOOKUP($A1284,'SAP- FACT'!$A:$AE,2,0)</f>
        <v>B010-00019597</v>
      </c>
      <c r="D1284" s="31" t="str">
        <f>VLOOKUP($A1284,'SAP- FACT'!$A:$AE,2,0)</f>
        <v>B010-00019597</v>
      </c>
      <c r="E1284" s="32">
        <v>45566</v>
      </c>
      <c r="F1284" s="32">
        <f>VLOOKUP($A1284,'SAP- FACT'!$A:$AE,5,0)</f>
        <v>45492</v>
      </c>
      <c r="G1284" s="32">
        <f>VLOOKUP($A1284,'SAP- FACT'!$A:$AE,19,0)</f>
        <v>45492</v>
      </c>
      <c r="H1284" s="31" t="s">
        <v>8512</v>
      </c>
      <c r="I1284" s="31" t="str">
        <f>VLOOKUP($A1284,'SAP- FACT'!$A:$AE,3,0)</f>
        <v>Boleta</v>
      </c>
      <c r="J1284" s="31" t="str">
        <f>IF(VLOOKUP($A1284,'SAP- FACT'!$A:$AE,15,0)=0,"PEN","USD")</f>
        <v>PEN</v>
      </c>
      <c r="K1284" s="31" t="s">
        <v>8499</v>
      </c>
      <c r="L1284" s="31">
        <v>1</v>
      </c>
      <c r="M1284" s="33">
        <f>IF(J1284="PEN",VLOOKUP($A1284,'SAP- FACT'!$A:$AE,14,0),VLOOKUP($A1284,'SAP- FACT'!$A:$AE,15,0))</f>
        <v>400.2</v>
      </c>
      <c r="N1284" s="31" t="str">
        <f>IF(VLOOKUP($A1284,'SAP- FACT'!$A:$AE,15,0)=0,"PEN","USD")</f>
        <v>PEN</v>
      </c>
      <c r="O1284" s="31" t="str">
        <f>VLOOKUP($A1284,'SAP- FACT'!$A:$AE,4,0)</f>
        <v>Ecom - CONTADO / CASH - PE 3575 TEL: 999244681 ENVÍO Basado en Pedidos de</v>
      </c>
    </row>
    <row r="1285" spans="1:15" x14ac:dyDescent="0.2">
      <c r="A1285" s="31">
        <f t="shared" si="20"/>
        <v>1284</v>
      </c>
      <c r="B1285" s="31" t="str">
        <f>VLOOKUP($A1285,'SAP- FACT'!$A:$AE,12,0)</f>
        <v>CAMPOS DRAGO,JUAN CARLOS</v>
      </c>
      <c r="C1285" s="31" t="str">
        <f>VLOOKUP($A1285,'SAP- FACT'!$A:$AE,2,0)</f>
        <v>B010-00020222</v>
      </c>
      <c r="D1285" s="31" t="str">
        <f>VLOOKUP($A1285,'SAP- FACT'!$A:$AE,2,0)</f>
        <v>B010-00020222</v>
      </c>
      <c r="E1285" s="32">
        <v>45566</v>
      </c>
      <c r="F1285" s="32">
        <f>VLOOKUP($A1285,'SAP- FACT'!$A:$AE,5,0)</f>
        <v>45533</v>
      </c>
      <c r="G1285" s="32">
        <f>VLOOKUP($A1285,'SAP- FACT'!$A:$AE,19,0)</f>
        <v>45533</v>
      </c>
      <c r="H1285" s="31" t="s">
        <v>8512</v>
      </c>
      <c r="I1285" s="31" t="str">
        <f>VLOOKUP($A1285,'SAP- FACT'!$A:$AE,3,0)</f>
        <v>Boleta</v>
      </c>
      <c r="J1285" s="31" t="str">
        <f>IF(VLOOKUP($A1285,'SAP- FACT'!$A:$AE,15,0)=0,"PEN","USD")</f>
        <v>PEN</v>
      </c>
      <c r="K1285" s="31" t="s">
        <v>8499</v>
      </c>
      <c r="L1285" s="31">
        <v>1</v>
      </c>
      <c r="M1285" s="33">
        <f>IF(J1285="PEN",VLOOKUP($A1285,'SAP- FACT'!$A:$AE,14,0),VLOOKUP($A1285,'SAP- FACT'!$A:$AE,15,0))</f>
        <v>405</v>
      </c>
      <c r="N1285" s="31" t="str">
        <f>IF(VLOOKUP($A1285,'SAP- FACT'!$A:$AE,15,0)=0,"PEN","USD")</f>
        <v>PEN</v>
      </c>
      <c r="O1285" s="31" t="str">
        <f>VLOOKUP($A1285,'SAP- FACT'!$A:$AE,4,0)</f>
        <v xml:space="preserve"> - CONTADO / CASH - CAPACITACION POR CONVENIO DE ESTUDIOS-AGOSTO 2024</v>
      </c>
    </row>
    <row r="1286" spans="1:15" x14ac:dyDescent="0.2">
      <c r="A1286" s="31">
        <f t="shared" si="20"/>
        <v>1285</v>
      </c>
      <c r="B1286" s="31" t="str">
        <f>VLOOKUP($A1286,'SAP- FACT'!$A:$AE,12,0)</f>
        <v>VETERINARY MATERIALS COMPANY LLS</v>
      </c>
      <c r="C1286" s="31" t="str">
        <f>VLOOKUP($A1286,'SAP- FACT'!$A:$AE,2,0)</f>
        <v>F050-00001523</v>
      </c>
      <c r="D1286" s="31" t="str">
        <f>VLOOKUP($A1286,'SAP- FACT'!$A:$AE,2,0)</f>
        <v>F050-00001523</v>
      </c>
      <c r="E1286" s="32">
        <v>45566</v>
      </c>
      <c r="F1286" s="32">
        <f>VLOOKUP($A1286,'SAP- FACT'!$A:$AE,5,0)</f>
        <v>45498</v>
      </c>
      <c r="G1286" s="32">
        <f>VLOOKUP($A1286,'SAP- FACT'!$A:$AE,19,0)</f>
        <v>45498</v>
      </c>
      <c r="H1286" s="31" t="s">
        <v>8512</v>
      </c>
      <c r="I1286" s="31" t="str">
        <f>VLOOKUP($A1286,'SAP- FACT'!$A:$AE,3,0)</f>
        <v>Factura</v>
      </c>
      <c r="J1286" s="31" t="str">
        <f>IF(VLOOKUP($A1286,'SAP- FACT'!$A:$AE,15,0)=0,"PEN","USD")</f>
        <v>USD</v>
      </c>
      <c r="K1286" s="31" t="s">
        <v>8499</v>
      </c>
      <c r="L1286" s="31">
        <v>1</v>
      </c>
      <c r="M1286" s="33">
        <f>IF(J1286="PEN",VLOOKUP($A1286,'SAP- FACT'!$A:$AE,14,0),VLOOKUP($A1286,'SAP- FACT'!$A:$AE,15,0))</f>
        <v>102.83</v>
      </c>
      <c r="N1286" s="31" t="str">
        <f>IF(VLOOKUP($A1286,'SAP- FACT'!$A:$AE,15,0)=0,"PEN","USD")</f>
        <v>USD</v>
      </c>
      <c r="O1286" s="31" t="str">
        <f>VLOOKUP($A1286,'SAP- FACT'!$A:$AE,4,0)</f>
        <v xml:space="preserve"> - CONTADO / CASH - Intereses moratorios a la ND 08-F010-00000865 / 01</v>
      </c>
    </row>
    <row r="1287" spans="1:15" x14ac:dyDescent="0.2">
      <c r="A1287" s="31">
        <f t="shared" si="20"/>
        <v>1286</v>
      </c>
      <c r="B1287" s="31" t="str">
        <f>VLOOKUP($A1287,'SAP- FACT'!$A:$AE,12,0)</f>
        <v>GONZALES VASQUEZ,SAHADAN AGUSTIN</v>
      </c>
      <c r="C1287" s="31" t="str">
        <f>VLOOKUP($A1287,'SAP- FACT'!$A:$AE,2,0)</f>
        <v>B010-00018166</v>
      </c>
      <c r="D1287" s="31" t="str">
        <f>VLOOKUP($A1287,'SAP- FACT'!$A:$AE,2,0)</f>
        <v>B010-00018166</v>
      </c>
      <c r="E1287" s="32">
        <v>45566</v>
      </c>
      <c r="F1287" s="32">
        <f>VLOOKUP($A1287,'SAP- FACT'!$A:$AE,5,0)</f>
        <v>45364</v>
      </c>
      <c r="G1287" s="32">
        <f>VLOOKUP($A1287,'SAP- FACT'!$A:$AE,19,0)</f>
        <v>45364</v>
      </c>
      <c r="H1287" s="31" t="s">
        <v>8512</v>
      </c>
      <c r="I1287" s="31" t="str">
        <f>VLOOKUP($A1287,'SAP- FACT'!$A:$AE,3,0)</f>
        <v>Boleta</v>
      </c>
      <c r="J1287" s="31" t="str">
        <f>IF(VLOOKUP($A1287,'SAP- FACT'!$A:$AE,15,0)=0,"PEN","USD")</f>
        <v>PEN</v>
      </c>
      <c r="K1287" s="31" t="s">
        <v>8499</v>
      </c>
      <c r="L1287" s="31">
        <v>1</v>
      </c>
      <c r="M1287" s="33">
        <f>IF(J1287="PEN",VLOOKUP($A1287,'SAP- FACT'!$A:$AE,14,0),VLOOKUP($A1287,'SAP- FACT'!$A:$AE,15,0))</f>
        <v>420.01</v>
      </c>
      <c r="N1287" s="31" t="str">
        <f>IF(VLOOKUP($A1287,'SAP- FACT'!$A:$AE,15,0)=0,"PEN","USD")</f>
        <v>PEN</v>
      </c>
      <c r="O1287" s="31" t="str">
        <f>VLOOKUP($A1287,'SAP- FACT'!$A:$AE,4,0)</f>
        <v>Venta Asistida - CONTADO / CASH - PE 1164 RECOGE: Sahadan Agustín González Vasquez D</v>
      </c>
    </row>
    <row r="1288" spans="1:15" x14ac:dyDescent="0.2">
      <c r="A1288" s="31">
        <f t="shared" si="20"/>
        <v>1287</v>
      </c>
      <c r="B1288" s="31" t="str">
        <f>VLOOKUP($A1288,'SAP- FACT'!$A:$AE,12,0)</f>
        <v>CHU SION CINTHIA</v>
      </c>
      <c r="C1288" s="31" t="str">
        <f>VLOOKUP($A1288,'SAP- FACT'!$A:$AE,2,0)</f>
        <v>B010-00019862</v>
      </c>
      <c r="D1288" s="31" t="str">
        <f>VLOOKUP($A1288,'SAP- FACT'!$A:$AE,2,0)</f>
        <v>B010-00019862</v>
      </c>
      <c r="E1288" s="32">
        <v>45566</v>
      </c>
      <c r="F1288" s="32">
        <f>VLOOKUP($A1288,'SAP- FACT'!$A:$AE,5,0)</f>
        <v>45509</v>
      </c>
      <c r="G1288" s="32">
        <f>VLOOKUP($A1288,'SAP- FACT'!$A:$AE,19,0)</f>
        <v>45509</v>
      </c>
      <c r="H1288" s="31" t="s">
        <v>8512</v>
      </c>
      <c r="I1288" s="31" t="str">
        <f>VLOOKUP($A1288,'SAP- FACT'!$A:$AE,3,0)</f>
        <v>Boleta</v>
      </c>
      <c r="J1288" s="31" t="str">
        <f>IF(VLOOKUP($A1288,'SAP- FACT'!$A:$AE,15,0)=0,"PEN","USD")</f>
        <v>PEN</v>
      </c>
      <c r="K1288" s="31" t="s">
        <v>8499</v>
      </c>
      <c r="L1288" s="31">
        <v>1</v>
      </c>
      <c r="M1288" s="33">
        <f>IF(J1288="PEN",VLOOKUP($A1288,'SAP- FACT'!$A:$AE,14,0),VLOOKUP($A1288,'SAP- FACT'!$A:$AE,15,0))</f>
        <v>433.82</v>
      </c>
      <c r="N1288" s="31" t="str">
        <f>IF(VLOOKUP($A1288,'SAP- FACT'!$A:$AE,15,0)=0,"PEN","USD")</f>
        <v>PEN</v>
      </c>
      <c r="O1288" s="31" t="str">
        <f>VLOOKUP($A1288,'SAP- FACT'!$A:$AE,4,0)</f>
        <v>Ecom - CONTADO / CASH - PE 3889 TEL: 992075212 ENVÍO Basado en Entregas 09</v>
      </c>
    </row>
    <row r="1289" spans="1:15" x14ac:dyDescent="0.2">
      <c r="A1289" s="31">
        <f t="shared" si="20"/>
        <v>1288</v>
      </c>
      <c r="B1289" s="31" t="str">
        <f>VLOOKUP($A1289,'SAP- FACT'!$A:$AE,12,0)</f>
        <v>BARRANCA PEREZ LUIS MIGUEL</v>
      </c>
      <c r="C1289" s="31" t="str">
        <f>VLOOKUP($A1289,'SAP- FACT'!$A:$AE,2,0)</f>
        <v>B010-00019850</v>
      </c>
      <c r="D1289" s="31" t="str">
        <f>VLOOKUP($A1289,'SAP- FACT'!$A:$AE,2,0)</f>
        <v>B010-00019850</v>
      </c>
      <c r="E1289" s="32">
        <v>45566</v>
      </c>
      <c r="F1289" s="32">
        <f>VLOOKUP($A1289,'SAP- FACT'!$A:$AE,5,0)</f>
        <v>45506</v>
      </c>
      <c r="G1289" s="32">
        <f>VLOOKUP($A1289,'SAP- FACT'!$A:$AE,19,0)</f>
        <v>45506</v>
      </c>
      <c r="H1289" s="31" t="s">
        <v>8512</v>
      </c>
      <c r="I1289" s="31" t="str">
        <f>VLOOKUP($A1289,'SAP- FACT'!$A:$AE,3,0)</f>
        <v>Boleta</v>
      </c>
      <c r="J1289" s="31" t="str">
        <f>IF(VLOOKUP($A1289,'SAP- FACT'!$A:$AE,15,0)=0,"PEN","USD")</f>
        <v>PEN</v>
      </c>
      <c r="K1289" s="31" t="s">
        <v>8499</v>
      </c>
      <c r="L1289" s="31">
        <v>1</v>
      </c>
      <c r="M1289" s="33">
        <f>IF(J1289="PEN",VLOOKUP($A1289,'SAP- FACT'!$A:$AE,14,0),VLOOKUP($A1289,'SAP- FACT'!$A:$AE,15,0))</f>
        <v>438.82</v>
      </c>
      <c r="N1289" s="31" t="str">
        <f>IF(VLOOKUP($A1289,'SAP- FACT'!$A:$AE,15,0)=0,"PEN","USD")</f>
        <v>PEN</v>
      </c>
      <c r="O1289" s="31" t="str">
        <f>VLOOKUP($A1289,'SAP- FACT'!$A:$AE,4,0)</f>
        <v>Ecom - CONTADO / CASH - PE 3868 TEL: 974632464 ENVÍO Basado en Pedidos de</v>
      </c>
    </row>
    <row r="1290" spans="1:15" x14ac:dyDescent="0.2">
      <c r="A1290" s="31">
        <f t="shared" si="20"/>
        <v>1289</v>
      </c>
      <c r="B1290" s="31" t="str">
        <f>VLOOKUP($A1290,'SAP- FACT'!$A:$AE,12,0)</f>
        <v>GARCIA RODRIGUEZ,MARUJA ISABEL</v>
      </c>
      <c r="C1290" s="31" t="str">
        <f>VLOOKUP($A1290,'SAP- FACT'!$A:$AE,2,0)</f>
        <v>B010-00019860</v>
      </c>
      <c r="D1290" s="31" t="str">
        <f>VLOOKUP($A1290,'SAP- FACT'!$A:$AE,2,0)</f>
        <v>B010-00019860</v>
      </c>
      <c r="E1290" s="32">
        <v>45566</v>
      </c>
      <c r="F1290" s="32">
        <f>VLOOKUP($A1290,'SAP- FACT'!$A:$AE,5,0)</f>
        <v>45506</v>
      </c>
      <c r="G1290" s="32">
        <f>VLOOKUP($A1290,'SAP- FACT'!$A:$AE,19,0)</f>
        <v>45506</v>
      </c>
      <c r="H1290" s="31" t="s">
        <v>8512</v>
      </c>
      <c r="I1290" s="31" t="str">
        <f>VLOOKUP($A1290,'SAP- FACT'!$A:$AE,3,0)</f>
        <v>Boleta</v>
      </c>
      <c r="J1290" s="31" t="str">
        <f>IF(VLOOKUP($A1290,'SAP- FACT'!$A:$AE,15,0)=0,"PEN","USD")</f>
        <v>PEN</v>
      </c>
      <c r="K1290" s="31" t="s">
        <v>8499</v>
      </c>
      <c r="L1290" s="31">
        <v>1</v>
      </c>
      <c r="M1290" s="33">
        <f>IF(J1290="PEN",VLOOKUP($A1290,'SAP- FACT'!$A:$AE,14,0),VLOOKUP($A1290,'SAP- FACT'!$A:$AE,15,0))</f>
        <v>443.69</v>
      </c>
      <c r="N1290" s="31" t="str">
        <f>IF(VLOOKUP($A1290,'SAP- FACT'!$A:$AE,15,0)=0,"PEN","USD")</f>
        <v>PEN</v>
      </c>
      <c r="O1290" s="31" t="str">
        <f>VLOOKUP($A1290,'SAP- FACT'!$A:$AE,4,0)</f>
        <v>Ripley - CONTADO / CASH - PE 3886 RIPLEY n.º 6761471101-A Basado en Entregas</v>
      </c>
    </row>
    <row r="1291" spans="1:15" x14ac:dyDescent="0.2">
      <c r="A1291" s="31">
        <f t="shared" si="20"/>
        <v>1290</v>
      </c>
      <c r="B1291" s="31" t="str">
        <f>VLOOKUP($A1291,'SAP- FACT'!$A:$AE,12,0)</f>
        <v>PHARMADIX CORP. S.A.C.</v>
      </c>
      <c r="C1291" s="31" t="str">
        <f>VLOOKUP($A1291,'SAP- FACT'!$A:$AE,2,0)</f>
        <v>F010-00025576</v>
      </c>
      <c r="D1291" s="31" t="str">
        <f>VLOOKUP($A1291,'SAP- FACT'!$A:$AE,2,0)</f>
        <v>F010-00025576</v>
      </c>
      <c r="E1291" s="32">
        <v>45566</v>
      </c>
      <c r="F1291" s="32">
        <f>VLOOKUP($A1291,'SAP- FACT'!$A:$AE,5,0)</f>
        <v>45516</v>
      </c>
      <c r="G1291" s="32">
        <f>VLOOKUP($A1291,'SAP- FACT'!$A:$AE,19,0)</f>
        <v>45516</v>
      </c>
      <c r="H1291" s="31" t="s">
        <v>8512</v>
      </c>
      <c r="I1291" s="31" t="str">
        <f>VLOOKUP($A1291,'SAP- FACT'!$A:$AE,3,0)</f>
        <v>Factura</v>
      </c>
      <c r="J1291" s="31" t="str">
        <f>IF(VLOOKUP($A1291,'SAP- FACT'!$A:$AE,15,0)=0,"PEN","USD")</f>
        <v>PEN</v>
      </c>
      <c r="K1291" s="31" t="s">
        <v>8499</v>
      </c>
      <c r="L1291" s="31">
        <v>1</v>
      </c>
      <c r="M1291" s="33">
        <f>IF(J1291="PEN",VLOOKUP($A1291,'SAP- FACT'!$A:$AE,14,0),VLOOKUP($A1291,'SAP- FACT'!$A:$AE,15,0))</f>
        <v>447.29</v>
      </c>
      <c r="N1291" s="31" t="str">
        <f>IF(VLOOKUP($A1291,'SAP- FACT'!$A:$AE,15,0)=0,"PEN","USD")</f>
        <v>PEN</v>
      </c>
      <c r="O1291" s="31" t="str">
        <f>VLOOKUP($A1291,'SAP- FACT'!$A:$AE,4,0)</f>
        <v xml:space="preserve"> - CONTADO ADELANTADO / CASH IN ADVANCE - INTERESES DEL PRÉSTAMO FIRMADO EL 30.05.2024 Cuota</v>
      </c>
    </row>
    <row r="1292" spans="1:15" x14ac:dyDescent="0.2">
      <c r="A1292" s="31">
        <f t="shared" si="20"/>
        <v>1291</v>
      </c>
      <c r="B1292" s="31" t="str">
        <f>VLOOKUP($A1292,'SAP- FACT'!$A:$AE,12,0)</f>
        <v>ALVIRENA CRUZ,LUISA GRACIELA</v>
      </c>
      <c r="C1292" s="31" t="str">
        <f>VLOOKUP($A1292,'SAP- FACT'!$A:$AE,2,0)</f>
        <v>B010-00018252</v>
      </c>
      <c r="D1292" s="31" t="str">
        <f>VLOOKUP($A1292,'SAP- FACT'!$A:$AE,2,0)</f>
        <v>B010-00018252</v>
      </c>
      <c r="E1292" s="32">
        <v>45566</v>
      </c>
      <c r="F1292" s="32">
        <f>VLOOKUP($A1292,'SAP- FACT'!$A:$AE,5,0)</f>
        <v>45372</v>
      </c>
      <c r="G1292" s="32">
        <f>VLOOKUP($A1292,'SAP- FACT'!$A:$AE,19,0)</f>
        <v>45372</v>
      </c>
      <c r="H1292" s="31" t="s">
        <v>8512</v>
      </c>
      <c r="I1292" s="31" t="str">
        <f>VLOOKUP($A1292,'SAP- FACT'!$A:$AE,3,0)</f>
        <v>Boleta</v>
      </c>
      <c r="J1292" s="31" t="str">
        <f>IF(VLOOKUP($A1292,'SAP- FACT'!$A:$AE,15,0)=0,"PEN","USD")</f>
        <v>PEN</v>
      </c>
      <c r="K1292" s="31" t="s">
        <v>8499</v>
      </c>
      <c r="L1292" s="31">
        <v>1</v>
      </c>
      <c r="M1292" s="33">
        <f>IF(J1292="PEN",VLOOKUP($A1292,'SAP- FACT'!$A:$AE,14,0),VLOOKUP($A1292,'SAP- FACT'!$A:$AE,15,0))</f>
        <v>467.1</v>
      </c>
      <c r="N1292" s="31" t="str">
        <f>IF(VLOOKUP($A1292,'SAP- FACT'!$A:$AE,15,0)=0,"PEN","USD")</f>
        <v>PEN</v>
      </c>
      <c r="O1292" s="31" t="str">
        <f>VLOOKUP($A1292,'SAP- FACT'!$A:$AE,4,0)</f>
        <v>Falabella - CONTADO / CASH - PE 1329 FALABELLA Basado en Entregas 09-0010-00059</v>
      </c>
    </row>
    <row r="1293" spans="1:15" x14ac:dyDescent="0.2">
      <c r="A1293" s="31">
        <f t="shared" si="20"/>
        <v>1292</v>
      </c>
      <c r="B1293" s="31" t="str">
        <f>VLOOKUP($A1293,'SAP- FACT'!$A:$AE,12,0)</f>
        <v>VETLINE</v>
      </c>
      <c r="C1293" s="31" t="str">
        <f>VLOOKUP($A1293,'SAP- FACT'!$A:$AE,2,0)</f>
        <v>F010-00000880</v>
      </c>
      <c r="D1293" s="31" t="str">
        <f>VLOOKUP($A1293,'SAP- FACT'!$A:$AE,2,0)</f>
        <v>F010-00000880</v>
      </c>
      <c r="E1293" s="32">
        <v>45566</v>
      </c>
      <c r="F1293" s="32">
        <f>VLOOKUP($A1293,'SAP- FACT'!$A:$AE,5,0)</f>
        <v>45415</v>
      </c>
      <c r="G1293" s="32">
        <f>VLOOKUP($A1293,'SAP- FACT'!$A:$AE,19,0)</f>
        <v>45415</v>
      </c>
      <c r="H1293" s="31" t="s">
        <v>8512</v>
      </c>
      <c r="I1293" s="31" t="str">
        <f>VLOOKUP($A1293,'SAP- FACT'!$A:$AE,3,0)</f>
        <v>Nota de Débito</v>
      </c>
      <c r="J1293" s="31" t="str">
        <f>IF(VLOOKUP($A1293,'SAP- FACT'!$A:$AE,15,0)=0,"PEN","USD")</f>
        <v>USD</v>
      </c>
      <c r="K1293" s="31" t="s">
        <v>8499</v>
      </c>
      <c r="L1293" s="31">
        <v>1</v>
      </c>
      <c r="M1293" s="33">
        <f>IF(J1293="PEN",VLOOKUP($A1293,'SAP- FACT'!$A:$AE,14,0),VLOOKUP($A1293,'SAP- FACT'!$A:$AE,15,0))</f>
        <v>136</v>
      </c>
      <c r="N1293" s="31" t="str">
        <f>IF(VLOOKUP($A1293,'SAP- FACT'!$A:$AE,15,0)=0,"PEN","USD")</f>
        <v>USD</v>
      </c>
      <c r="O1293" s="31" t="str">
        <f>VLOOKUP($A1293,'SAP- FACT'!$A:$AE,4,0)</f>
        <v xml:space="preserve"> - CONTADO / CASH - GASTOS DE EXPORTACIÓN</v>
      </c>
    </row>
    <row r="1294" spans="1:15" x14ac:dyDescent="0.2">
      <c r="A1294" s="31">
        <f t="shared" si="20"/>
        <v>1293</v>
      </c>
      <c r="B1294" s="31" t="str">
        <f>VLOOKUP($A1294,'SAP- FACT'!$A:$AE,12,0)</f>
        <v>PHARMADIX CORP. S.A.C.</v>
      </c>
      <c r="C1294" s="31" t="str">
        <f>VLOOKUP($A1294,'SAP- FACT'!$A:$AE,2,0)</f>
        <v>F010-00025577</v>
      </c>
      <c r="D1294" s="31" t="str">
        <f>VLOOKUP($A1294,'SAP- FACT'!$A:$AE,2,0)</f>
        <v>F010-00025577</v>
      </c>
      <c r="E1294" s="32">
        <v>45566</v>
      </c>
      <c r="F1294" s="32">
        <f>VLOOKUP($A1294,'SAP- FACT'!$A:$AE,5,0)</f>
        <v>45516</v>
      </c>
      <c r="G1294" s="32">
        <f>VLOOKUP($A1294,'SAP- FACT'!$A:$AE,19,0)</f>
        <v>45516</v>
      </c>
      <c r="H1294" s="31" t="s">
        <v>8512</v>
      </c>
      <c r="I1294" s="31" t="str">
        <f>VLOOKUP($A1294,'SAP- FACT'!$A:$AE,3,0)</f>
        <v>Factura</v>
      </c>
      <c r="J1294" s="31" t="str">
        <f>IF(VLOOKUP($A1294,'SAP- FACT'!$A:$AE,15,0)=0,"PEN","USD")</f>
        <v>PEN</v>
      </c>
      <c r="K1294" s="31" t="s">
        <v>8499</v>
      </c>
      <c r="L1294" s="31">
        <v>1</v>
      </c>
      <c r="M1294" s="33">
        <f>IF(J1294="PEN",VLOOKUP($A1294,'SAP- FACT'!$A:$AE,14,0),VLOOKUP($A1294,'SAP- FACT'!$A:$AE,15,0))</f>
        <v>513.41</v>
      </c>
      <c r="N1294" s="31" t="str">
        <f>IF(VLOOKUP($A1294,'SAP- FACT'!$A:$AE,15,0)=0,"PEN","USD")</f>
        <v>PEN</v>
      </c>
      <c r="O1294" s="31" t="str">
        <f>VLOOKUP($A1294,'SAP- FACT'!$A:$AE,4,0)</f>
        <v xml:space="preserve"> - CONTADO ADELANTADO / CASH IN ADVANCE - INTERESES DEL PRÉSTAMO FIRMADO EL 01.04.2024 Cuota</v>
      </c>
    </row>
    <row r="1295" spans="1:15" x14ac:dyDescent="0.2">
      <c r="A1295" s="31">
        <f t="shared" si="20"/>
        <v>1294</v>
      </c>
      <c r="B1295" s="31" t="str">
        <f>VLOOKUP($A1295,'SAP- FACT'!$A:$AE,12,0)</f>
        <v>VERA HINOSTROZA FABRIZIO</v>
      </c>
      <c r="C1295" s="31" t="str">
        <f>VLOOKUP($A1295,'SAP- FACT'!$A:$AE,2,0)</f>
        <v>B010-00019702</v>
      </c>
      <c r="D1295" s="31" t="str">
        <f>VLOOKUP($A1295,'SAP- FACT'!$A:$AE,2,0)</f>
        <v>B010-00019702</v>
      </c>
      <c r="E1295" s="32">
        <v>45566</v>
      </c>
      <c r="F1295" s="32">
        <f>VLOOKUP($A1295,'SAP- FACT'!$A:$AE,5,0)</f>
        <v>45504</v>
      </c>
      <c r="G1295" s="32">
        <f>VLOOKUP($A1295,'SAP- FACT'!$A:$AE,19,0)</f>
        <v>45504</v>
      </c>
      <c r="H1295" s="31" t="s">
        <v>8512</v>
      </c>
      <c r="I1295" s="31" t="str">
        <f>VLOOKUP($A1295,'SAP- FACT'!$A:$AE,3,0)</f>
        <v>Boleta</v>
      </c>
      <c r="J1295" s="31" t="str">
        <f>IF(VLOOKUP($A1295,'SAP- FACT'!$A:$AE,15,0)=0,"PEN","USD")</f>
        <v>PEN</v>
      </c>
      <c r="K1295" s="31" t="s">
        <v>8499</v>
      </c>
      <c r="L1295" s="31">
        <v>1</v>
      </c>
      <c r="M1295" s="33">
        <f>IF(J1295="PEN",VLOOKUP($A1295,'SAP- FACT'!$A:$AE,14,0),VLOOKUP($A1295,'SAP- FACT'!$A:$AE,15,0))</f>
        <v>519.21</v>
      </c>
      <c r="N1295" s="31" t="str">
        <f>IF(VLOOKUP($A1295,'SAP- FACT'!$A:$AE,15,0)=0,"PEN","USD")</f>
        <v>PEN</v>
      </c>
      <c r="O1295" s="31" t="str">
        <f>VLOOKUP($A1295,'SAP- FACT'!$A:$AE,4,0)</f>
        <v>Ecom - CONTADO / CASH - PE 3778 TEL: 962255347 ENVÍO Basado en Pedidos de</v>
      </c>
    </row>
    <row r="1296" spans="1:15" x14ac:dyDescent="0.2">
      <c r="A1296" s="31">
        <f t="shared" si="20"/>
        <v>1295</v>
      </c>
      <c r="B1296" s="31" t="str">
        <f>VLOOKUP($A1296,'SAP- FACT'!$A:$AE,12,0)</f>
        <v>ZAPATA OTAROLA,ABIGAIL PRISCILA</v>
      </c>
      <c r="C1296" s="31" t="str">
        <f>VLOOKUP($A1296,'SAP- FACT'!$A:$AE,2,0)</f>
        <v>B010-00019883</v>
      </c>
      <c r="D1296" s="31" t="str">
        <f>VLOOKUP($A1296,'SAP- FACT'!$A:$AE,2,0)</f>
        <v>B010-00019883</v>
      </c>
      <c r="E1296" s="32">
        <v>45566</v>
      </c>
      <c r="F1296" s="32">
        <f>VLOOKUP($A1296,'SAP- FACT'!$A:$AE,5,0)</f>
        <v>45509</v>
      </c>
      <c r="G1296" s="32">
        <f>VLOOKUP($A1296,'SAP- FACT'!$A:$AE,19,0)</f>
        <v>45509</v>
      </c>
      <c r="H1296" s="31" t="s">
        <v>8512</v>
      </c>
      <c r="I1296" s="31" t="str">
        <f>VLOOKUP($A1296,'SAP- FACT'!$A:$AE,3,0)</f>
        <v>Boleta</v>
      </c>
      <c r="J1296" s="31" t="str">
        <f>IF(VLOOKUP($A1296,'SAP- FACT'!$A:$AE,15,0)=0,"PEN","USD")</f>
        <v>PEN</v>
      </c>
      <c r="K1296" s="31" t="s">
        <v>8499</v>
      </c>
      <c r="L1296" s="31">
        <v>1</v>
      </c>
      <c r="M1296" s="33">
        <f>IF(J1296="PEN",VLOOKUP($A1296,'SAP- FACT'!$A:$AE,14,0),VLOOKUP($A1296,'SAP- FACT'!$A:$AE,15,0))</f>
        <v>533.07000000000005</v>
      </c>
      <c r="N1296" s="31" t="str">
        <f>IF(VLOOKUP($A1296,'SAP- FACT'!$A:$AE,15,0)=0,"PEN","USD")</f>
        <v>PEN</v>
      </c>
      <c r="O1296" s="31" t="str">
        <f>VLOOKUP($A1296,'SAP- FACT'!$A:$AE,4,0)</f>
        <v>Ecom - CONTADO / CASH - PE 3912 TEL: 929934110 ENVÍO Basado en Pedidos de</v>
      </c>
    </row>
    <row r="1297" spans="1:15" x14ac:dyDescent="0.2">
      <c r="A1297" s="31">
        <f t="shared" ref="A1297:A1307" si="21">ROW()-1</f>
        <v>1296</v>
      </c>
      <c r="B1297" s="31" t="str">
        <f>VLOOKUP($A1297,'SAP- FACT'!$A:$AE,12,0)</f>
        <v>DERIBAL SOCIEDAD ANONIMA</v>
      </c>
      <c r="C1297" s="31" t="str">
        <f>VLOOKUP($A1297,'SAP- FACT'!$A:$AE,2,0)</f>
        <v>F010-00000780</v>
      </c>
      <c r="D1297" s="31" t="str">
        <f>VLOOKUP($A1297,'SAP- FACT'!$A:$AE,2,0)</f>
        <v>F010-00000780</v>
      </c>
      <c r="E1297" s="32">
        <v>45566</v>
      </c>
      <c r="F1297" s="32">
        <f>VLOOKUP($A1297,'SAP- FACT'!$A:$AE,5,0)</f>
        <v>44657</v>
      </c>
      <c r="G1297" s="32">
        <f>VLOOKUP($A1297,'SAP- FACT'!$A:$AE,19,0)</f>
        <v>44747</v>
      </c>
      <c r="H1297" s="31" t="s">
        <v>8512</v>
      </c>
      <c r="I1297" s="31" t="str">
        <f>VLOOKUP($A1297,'SAP- FACT'!$A:$AE,3,0)</f>
        <v>Nota de Débito</v>
      </c>
      <c r="J1297" s="31" t="str">
        <f>IF(VLOOKUP($A1297,'SAP- FACT'!$A:$AE,15,0)=0,"PEN","USD")</f>
        <v>USD</v>
      </c>
      <c r="K1297" s="31" t="s">
        <v>8499</v>
      </c>
      <c r="L1297" s="31">
        <v>1</v>
      </c>
      <c r="M1297" s="33">
        <f>IF(J1297="PEN",VLOOKUP($A1297,'SAP- FACT'!$A:$AE,14,0),VLOOKUP($A1297,'SAP- FACT'!$A:$AE,15,0))</f>
        <v>148</v>
      </c>
      <c r="N1297" s="31" t="str">
        <f>IF(VLOOKUP($A1297,'SAP- FACT'!$A:$AE,15,0)=0,"PEN","USD")</f>
        <v>USD</v>
      </c>
      <c r="O1297" s="31" t="str">
        <f>VLOOKUP($A1297,'SAP- FACT'!$A:$AE,4,0)</f>
        <v xml:space="preserve"> - COBRANZA DOC. 45 DIAS / DA 45 DAYS - GASTOS DE EXPORTACION</v>
      </c>
    </row>
    <row r="1298" spans="1:15" x14ac:dyDescent="0.2">
      <c r="A1298" s="31">
        <f t="shared" si="21"/>
        <v>1297</v>
      </c>
      <c r="B1298" s="31" t="str">
        <f>VLOOKUP($A1298,'SAP- FACT'!$A:$AE,12,0)</f>
        <v>BELTRAN ANTHONY</v>
      </c>
      <c r="C1298" s="31" t="str">
        <f>VLOOKUP($A1298,'SAP- FACT'!$A:$AE,2,0)</f>
        <v>B010-00018372</v>
      </c>
      <c r="D1298" s="31" t="str">
        <f>VLOOKUP($A1298,'SAP- FACT'!$A:$AE,2,0)</f>
        <v>B010-00018372</v>
      </c>
      <c r="E1298" s="32">
        <v>45566</v>
      </c>
      <c r="F1298" s="32">
        <f>VLOOKUP($A1298,'SAP- FACT'!$A:$AE,5,0)</f>
        <v>45384</v>
      </c>
      <c r="G1298" s="32">
        <f>VLOOKUP($A1298,'SAP- FACT'!$A:$AE,19,0)</f>
        <v>45384</v>
      </c>
      <c r="H1298" s="31" t="s">
        <v>8512</v>
      </c>
      <c r="I1298" s="31" t="str">
        <f>VLOOKUP($A1298,'SAP- FACT'!$A:$AE,3,0)</f>
        <v>Boleta</v>
      </c>
      <c r="J1298" s="31" t="str">
        <f>IF(VLOOKUP($A1298,'SAP- FACT'!$A:$AE,15,0)=0,"PEN","USD")</f>
        <v>PEN</v>
      </c>
      <c r="K1298" s="31" t="s">
        <v>8499</v>
      </c>
      <c r="L1298" s="31">
        <v>1</v>
      </c>
      <c r="M1298" s="33">
        <f>IF(J1298="PEN",VLOOKUP($A1298,'SAP- FACT'!$A:$AE,14,0),VLOOKUP($A1298,'SAP- FACT'!$A:$AE,15,0))</f>
        <v>556.80999999999995</v>
      </c>
      <c r="N1298" s="31" t="str">
        <f>IF(VLOOKUP($A1298,'SAP- FACT'!$A:$AE,15,0)=0,"PEN","USD")</f>
        <v>PEN</v>
      </c>
      <c r="O1298" s="31" t="str">
        <f>VLOOKUP($A1298,'SAP- FACT'!$A:$AE,4,0)</f>
        <v>Ecom - CONTADO / CASH - PE 1475 TEL: 989553735 Basado en Pedidos de client</v>
      </c>
    </row>
    <row r="1299" spans="1:15" x14ac:dyDescent="0.2">
      <c r="A1299" s="31">
        <f t="shared" si="21"/>
        <v>1298</v>
      </c>
      <c r="B1299" s="31" t="str">
        <f>VLOOKUP($A1299,'SAP- FACT'!$A:$AE,12,0)</f>
        <v>PHARMADIX CORP. S.A.C.</v>
      </c>
      <c r="C1299" s="31" t="str">
        <f>VLOOKUP($A1299,'SAP- FACT'!$A:$AE,2,0)</f>
        <v>F010-00025361</v>
      </c>
      <c r="D1299" s="31" t="str">
        <f>VLOOKUP($A1299,'SAP- FACT'!$A:$AE,2,0)</f>
        <v>F010-00025361</v>
      </c>
      <c r="E1299" s="32">
        <v>45566</v>
      </c>
      <c r="F1299" s="32">
        <f>VLOOKUP($A1299,'SAP- FACT'!$A:$AE,5,0)</f>
        <v>45491</v>
      </c>
      <c r="G1299" s="32">
        <f>VLOOKUP($A1299,'SAP- FACT'!$A:$AE,19,0)</f>
        <v>45491</v>
      </c>
      <c r="H1299" s="31" t="s">
        <v>8512</v>
      </c>
      <c r="I1299" s="31" t="str">
        <f>VLOOKUP($A1299,'SAP- FACT'!$A:$AE,3,0)</f>
        <v>Factura</v>
      </c>
      <c r="J1299" s="31" t="str">
        <f>IF(VLOOKUP($A1299,'SAP- FACT'!$A:$AE,15,0)=0,"PEN","USD")</f>
        <v>PEN</v>
      </c>
      <c r="K1299" s="31" t="s">
        <v>8499</v>
      </c>
      <c r="L1299" s="31">
        <v>1</v>
      </c>
      <c r="M1299" s="33">
        <f>IF(J1299="PEN",VLOOKUP($A1299,'SAP- FACT'!$A:$AE,14,0),VLOOKUP($A1299,'SAP- FACT'!$A:$AE,15,0))</f>
        <v>557.54999999999995</v>
      </c>
      <c r="N1299" s="31" t="str">
        <f>IF(VLOOKUP($A1299,'SAP- FACT'!$A:$AE,15,0)=0,"PEN","USD")</f>
        <v>PEN</v>
      </c>
      <c r="O1299" s="31" t="str">
        <f>VLOOKUP($A1299,'SAP- FACT'!$A:$AE,4,0)</f>
        <v xml:space="preserve"> - CONTADO ADELANTADO / CASH IN ADVANCE - INTERESES DEL PRÉSTAMO SOLES FIRMADO EL 30.05.2024</v>
      </c>
    </row>
    <row r="1300" spans="1:15" x14ac:dyDescent="0.2">
      <c r="A1300" s="31">
        <f t="shared" si="21"/>
        <v>1299</v>
      </c>
      <c r="B1300" s="31" t="str">
        <f>VLOOKUP($A1300,'SAP- FACT'!$A:$AE,12,0)</f>
        <v>Loja Arroyo,Lisbeth x</v>
      </c>
      <c r="C1300" s="31" t="str">
        <f>VLOOKUP($A1300,'SAP- FACT'!$A:$AE,2,0)</f>
        <v>B010-00019892</v>
      </c>
      <c r="D1300" s="31" t="str">
        <f>VLOOKUP($A1300,'SAP- FACT'!$A:$AE,2,0)</f>
        <v>B010-00019892</v>
      </c>
      <c r="E1300" s="32">
        <v>45566</v>
      </c>
      <c r="F1300" s="32">
        <f>VLOOKUP($A1300,'SAP- FACT'!$A:$AE,5,0)</f>
        <v>45511</v>
      </c>
      <c r="G1300" s="32">
        <f>VLOOKUP($A1300,'SAP- FACT'!$A:$AE,19,0)</f>
        <v>45511</v>
      </c>
      <c r="H1300" s="31" t="s">
        <v>8512</v>
      </c>
      <c r="I1300" s="31" t="str">
        <f>VLOOKUP($A1300,'SAP- FACT'!$A:$AE,3,0)</f>
        <v>Boleta</v>
      </c>
      <c r="J1300" s="31" t="str">
        <f>IF(VLOOKUP($A1300,'SAP- FACT'!$A:$AE,15,0)=0,"PEN","USD")</f>
        <v>PEN</v>
      </c>
      <c r="K1300" s="31" t="s">
        <v>8499</v>
      </c>
      <c r="L1300" s="31">
        <v>1</v>
      </c>
      <c r="M1300" s="33">
        <f>IF(J1300="PEN",VLOOKUP($A1300,'SAP- FACT'!$A:$AE,14,0),VLOOKUP($A1300,'SAP- FACT'!$A:$AE,15,0))</f>
        <v>559.28</v>
      </c>
      <c r="N1300" s="31" t="str">
        <f>IF(VLOOKUP($A1300,'SAP- FACT'!$A:$AE,15,0)=0,"PEN","USD")</f>
        <v>PEN</v>
      </c>
      <c r="O1300" s="31" t="str">
        <f>VLOOKUP($A1300,'SAP- FACT'!$A:$AE,4,0)</f>
        <v>Ecom - CONTADO / CASH - PE 3903 TEL: 988334029 ENVÍO Basado en Pedidos de</v>
      </c>
    </row>
    <row r="1301" spans="1:15" x14ac:dyDescent="0.2">
      <c r="A1301" s="31">
        <f t="shared" si="21"/>
        <v>1300</v>
      </c>
      <c r="B1301" s="31" t="str">
        <f>VLOOKUP($A1301,'SAP- FACT'!$A:$AE,12,0)</f>
        <v>FLORIÁN LOZANO JESSICA</v>
      </c>
      <c r="C1301" s="31" t="str">
        <f>VLOOKUP($A1301,'SAP- FACT'!$A:$AE,2,0)</f>
        <v>B010-00019042</v>
      </c>
      <c r="D1301" s="31" t="str">
        <f>VLOOKUP($A1301,'SAP- FACT'!$A:$AE,2,0)</f>
        <v>B010-00019042</v>
      </c>
      <c r="E1301" s="32">
        <v>45566</v>
      </c>
      <c r="F1301" s="32">
        <f>VLOOKUP($A1301,'SAP- FACT'!$A:$AE,5,0)</f>
        <v>45441</v>
      </c>
      <c r="G1301" s="32">
        <f>VLOOKUP($A1301,'SAP- FACT'!$A:$AE,19,0)</f>
        <v>45441</v>
      </c>
      <c r="H1301" s="31" t="s">
        <v>8512</v>
      </c>
      <c r="I1301" s="31" t="str">
        <f>VLOOKUP($A1301,'SAP- FACT'!$A:$AE,3,0)</f>
        <v>Boleta</v>
      </c>
      <c r="J1301" s="31" t="str">
        <f>IF(VLOOKUP($A1301,'SAP- FACT'!$A:$AE,15,0)=0,"PEN","USD")</f>
        <v>PEN</v>
      </c>
      <c r="K1301" s="31" t="s">
        <v>8499</v>
      </c>
      <c r="L1301" s="31">
        <v>1</v>
      </c>
      <c r="M1301" s="33">
        <f>IF(J1301="PEN",VLOOKUP($A1301,'SAP- FACT'!$A:$AE,14,0),VLOOKUP($A1301,'SAP- FACT'!$A:$AE,15,0))</f>
        <v>569.24</v>
      </c>
      <c r="N1301" s="31" t="str">
        <f>IF(VLOOKUP($A1301,'SAP- FACT'!$A:$AE,15,0)=0,"PEN","USD")</f>
        <v>PEN</v>
      </c>
      <c r="O1301" s="31" t="str">
        <f>VLOOKUP($A1301,'SAP- FACT'!$A:$AE,4,0)</f>
        <v>Ecom - CONTADO / CASH - PE 2660 TEL: 925957332 Basado en Pedidos de client</v>
      </c>
    </row>
    <row r="1302" spans="1:15" x14ac:dyDescent="0.2">
      <c r="A1302" s="31">
        <f t="shared" si="21"/>
        <v>1301</v>
      </c>
      <c r="B1302" s="31" t="str">
        <f>VLOOKUP($A1302,'SAP- FACT'!$A:$AE,12,0)</f>
        <v>CONTU STEFANO,X X</v>
      </c>
      <c r="C1302" s="31" t="str">
        <f>VLOOKUP($A1302,'SAP- FACT'!$A:$AE,2,0)</f>
        <v>B010-00016197</v>
      </c>
      <c r="D1302" s="31" t="str">
        <f>VLOOKUP($A1302,'SAP- FACT'!$A:$AE,2,0)</f>
        <v>B010-00016197</v>
      </c>
      <c r="E1302" s="32">
        <v>45566</v>
      </c>
      <c r="F1302" s="32">
        <f>VLOOKUP($A1302,'SAP- FACT'!$A:$AE,5,0)</f>
        <v>45173</v>
      </c>
      <c r="G1302" s="32">
        <f>VLOOKUP($A1302,'SAP- FACT'!$A:$AE,19,0)</f>
        <v>45173</v>
      </c>
      <c r="H1302" s="31" t="s">
        <v>8512</v>
      </c>
      <c r="I1302" s="31" t="str">
        <f>VLOOKUP($A1302,'SAP- FACT'!$A:$AE,3,0)</f>
        <v>Boleta</v>
      </c>
      <c r="J1302" s="31" t="str">
        <f>IF(VLOOKUP($A1302,'SAP- FACT'!$A:$AE,15,0)=0,"PEN","USD")</f>
        <v>PEN</v>
      </c>
      <c r="K1302" s="31" t="s">
        <v>8499</v>
      </c>
      <c r="L1302" s="31">
        <v>1</v>
      </c>
      <c r="M1302" s="33">
        <f>IF(J1302="PEN",VLOOKUP($A1302,'SAP- FACT'!$A:$AE,14,0),VLOOKUP($A1302,'SAP- FACT'!$A:$AE,15,0))</f>
        <v>586.35</v>
      </c>
      <c r="N1302" s="31" t="str">
        <f>IF(VLOOKUP($A1302,'SAP- FACT'!$A:$AE,15,0)=0,"PEN","USD")</f>
        <v>PEN</v>
      </c>
      <c r="O1302" s="31" t="str">
        <f>VLOOKUP($A1302,'SAP- FACT'!$A:$AE,4,0)</f>
        <v>Ecom - CONTADO / CASH - 230003833 TEL: 942761057 Basado en Entregas 09-001</v>
      </c>
    </row>
    <row r="1303" spans="1:15" x14ac:dyDescent="0.2">
      <c r="A1303" s="31">
        <f t="shared" si="21"/>
        <v>1302</v>
      </c>
      <c r="B1303" s="31" t="str">
        <f>VLOOKUP($A1303,'SAP- FACT'!$A:$AE,12,0)</f>
        <v>CESIAS LOPEZ JULIO CESAR</v>
      </c>
      <c r="C1303" s="31" t="str">
        <f>VLOOKUP($A1303,'SAP- FACT'!$A:$AE,2,0)</f>
        <v>B010-00020561</v>
      </c>
      <c r="D1303" s="31" t="str">
        <f>VLOOKUP($A1303,'SAP- FACT'!$A:$AE,2,0)</f>
        <v>B010-00020561</v>
      </c>
      <c r="E1303" s="32">
        <v>45566</v>
      </c>
      <c r="F1303" s="32">
        <f>VLOOKUP($A1303,'SAP- FACT'!$A:$AE,5,0)</f>
        <v>45565</v>
      </c>
      <c r="G1303" s="32">
        <f>VLOOKUP($A1303,'SAP- FACT'!$A:$AE,19,0)</f>
        <v>45565</v>
      </c>
      <c r="H1303" s="31" t="s">
        <v>8512</v>
      </c>
      <c r="I1303" s="31" t="str">
        <f>VLOOKUP($A1303,'SAP- FACT'!$A:$AE,3,0)</f>
        <v>Boleta</v>
      </c>
      <c r="J1303" s="31" t="str">
        <f>IF(VLOOKUP($A1303,'SAP- FACT'!$A:$AE,15,0)=0,"PEN","USD")</f>
        <v>PEN</v>
      </c>
      <c r="K1303" s="31" t="s">
        <v>8499</v>
      </c>
      <c r="L1303" s="31">
        <v>1</v>
      </c>
      <c r="M1303" s="33">
        <f>IF(J1303="PEN",VLOOKUP($A1303,'SAP- FACT'!$A:$AE,14,0),VLOOKUP($A1303,'SAP- FACT'!$A:$AE,15,0))</f>
        <v>591.42999999999995</v>
      </c>
      <c r="N1303" s="31" t="str">
        <f>IF(VLOOKUP($A1303,'SAP- FACT'!$A:$AE,15,0)=0,"PEN","USD")</f>
        <v>PEN</v>
      </c>
      <c r="O1303" s="31" t="str">
        <f>VLOOKUP($A1303,'SAP- FACT'!$A:$AE,4,0)</f>
        <v>Ecom - CONTADO / CASH - PE 5169 TEL: 922406858 ENVÍO Basado en Pedidos de</v>
      </c>
    </row>
    <row r="1304" spans="1:15" x14ac:dyDescent="0.2">
      <c r="A1304" s="31">
        <f t="shared" si="21"/>
        <v>1303</v>
      </c>
      <c r="B1304" s="31" t="str">
        <f>VLOOKUP($A1304,'SAP- FACT'!$A:$AE,12,0)</f>
        <v>DISTRIBUCIONES AGROVET GRANDEZ TARAPOTO S.R.L.</v>
      </c>
      <c r="C1304" s="31" t="str">
        <f>VLOOKUP($A1304,'SAP- FACT'!$A:$AE,2,0)</f>
        <v>F010-00024005</v>
      </c>
      <c r="D1304" s="31" t="str">
        <f>VLOOKUP($A1304,'SAP- FACT'!$A:$AE,2,0)</f>
        <v>F010-00024005</v>
      </c>
      <c r="E1304" s="32">
        <v>45566</v>
      </c>
      <c r="F1304" s="32">
        <f>VLOOKUP($A1304,'SAP- FACT'!$A:$AE,5,0)</f>
        <v>45350</v>
      </c>
      <c r="G1304" s="32">
        <f>VLOOKUP($A1304,'SAP- FACT'!$A:$AE,19,0)</f>
        <v>45350</v>
      </c>
      <c r="H1304" s="31" t="s">
        <v>8512</v>
      </c>
      <c r="I1304" s="31" t="str">
        <f>VLOOKUP($A1304,'SAP- FACT'!$A:$AE,3,0)</f>
        <v>Factura</v>
      </c>
      <c r="J1304" s="31" t="str">
        <f>IF(VLOOKUP($A1304,'SAP- FACT'!$A:$AE,15,0)=0,"PEN","USD")</f>
        <v>PEN</v>
      </c>
      <c r="K1304" s="31" t="s">
        <v>8499</v>
      </c>
      <c r="L1304" s="31">
        <v>1</v>
      </c>
      <c r="M1304" s="33">
        <f>IF(J1304="PEN",VLOOKUP($A1304,'SAP- FACT'!$A:$AE,14,0),VLOOKUP($A1304,'SAP- FACT'!$A:$AE,15,0))</f>
        <v>598.54999999999995</v>
      </c>
      <c r="N1304" s="31" t="str">
        <f>IF(VLOOKUP($A1304,'SAP- FACT'!$A:$AE,15,0)=0,"PEN","USD")</f>
        <v>PEN</v>
      </c>
      <c r="O1304" s="31" t="str">
        <f>VLOOKUP($A1304,'SAP- FACT'!$A:$AE,4,0)</f>
        <v xml:space="preserve"> - LETRA 75 DIAS / DRAFT 75 DAYS - A/R Invoices - C20606722606</v>
      </c>
    </row>
    <row r="1305" spans="1:15" x14ac:dyDescent="0.2">
      <c r="A1305" s="31">
        <f t="shared" si="21"/>
        <v>1304</v>
      </c>
      <c r="B1305" s="31" t="str">
        <f>VLOOKUP($A1305,'SAP- FACT'!$A:$AE,12,0)</f>
        <v>PHARMADIX CORP. S.A.C.</v>
      </c>
      <c r="C1305" s="31" t="str">
        <f>VLOOKUP($A1305,'SAP- FACT'!$A:$AE,2,0)</f>
        <v>F010-00025948</v>
      </c>
      <c r="D1305" s="31" t="str">
        <f>VLOOKUP($A1305,'SAP- FACT'!$A:$AE,2,0)</f>
        <v>F010-00025948</v>
      </c>
      <c r="E1305" s="32">
        <v>45566</v>
      </c>
      <c r="F1305" s="32">
        <f>VLOOKUP($A1305,'SAP- FACT'!$A:$AE,5,0)</f>
        <v>45554</v>
      </c>
      <c r="G1305" s="32">
        <f>VLOOKUP($A1305,'SAP- FACT'!$A:$AE,19,0)</f>
        <v>45554</v>
      </c>
      <c r="H1305" s="31" t="s">
        <v>8512</v>
      </c>
      <c r="I1305" s="31" t="str">
        <f>VLOOKUP($A1305,'SAP- FACT'!$A:$AE,3,0)</f>
        <v>Factura</v>
      </c>
      <c r="J1305" s="31" t="str">
        <f>IF(VLOOKUP($A1305,'SAP- FACT'!$A:$AE,15,0)=0,"PEN","USD")</f>
        <v>PEN</v>
      </c>
      <c r="K1305" s="31" t="s">
        <v>8499</v>
      </c>
      <c r="L1305" s="31">
        <v>1</v>
      </c>
      <c r="M1305" s="33">
        <f>IF(J1305="PEN",VLOOKUP($A1305,'SAP- FACT'!$A:$AE,14,0),VLOOKUP($A1305,'SAP- FACT'!$A:$AE,15,0))</f>
        <v>600.16</v>
      </c>
      <c r="N1305" s="31" t="str">
        <f>IF(VLOOKUP($A1305,'SAP- FACT'!$A:$AE,15,0)=0,"PEN","USD")</f>
        <v>PEN</v>
      </c>
      <c r="O1305" s="31" t="str">
        <f>VLOOKUP($A1305,'SAP- FACT'!$A:$AE,4,0)</f>
        <v xml:space="preserve"> - CONTADO ADELANTADO / CASH IN ADVANCE - INTERESES DEL PRÉSTAMO SOLES FIRMADO EL 30.01.2024</v>
      </c>
    </row>
    <row r="1306" spans="1:15" x14ac:dyDescent="0.2">
      <c r="A1306" s="31">
        <f t="shared" si="21"/>
        <v>1305</v>
      </c>
      <c r="B1306" s="31" t="str">
        <f>VLOOKUP($A1306,'SAP- FACT'!$A:$AE,12,0)</f>
        <v>PANIORA RONDINEL,JAIME EDISON</v>
      </c>
      <c r="C1306" s="31" t="str">
        <f>VLOOKUP($A1306,'SAP- FACT'!$A:$AE,2,0)</f>
        <v>B010-00018288</v>
      </c>
      <c r="D1306" s="31" t="str">
        <f>VLOOKUP($A1306,'SAP- FACT'!$A:$AE,2,0)</f>
        <v>B010-00018288</v>
      </c>
      <c r="E1306" s="32">
        <v>45566</v>
      </c>
      <c r="F1306" s="32">
        <f>VLOOKUP($A1306,'SAP- FACT'!$A:$AE,5,0)</f>
        <v>45376</v>
      </c>
      <c r="G1306" s="32">
        <f>VLOOKUP($A1306,'SAP- FACT'!$A:$AE,19,0)</f>
        <v>45376</v>
      </c>
      <c r="H1306" s="31" t="s">
        <v>8512</v>
      </c>
      <c r="I1306" s="31" t="str">
        <f>VLOOKUP($A1306,'SAP- FACT'!$A:$AE,3,0)</f>
        <v>Boleta</v>
      </c>
      <c r="J1306" s="31" t="str">
        <f>IF(VLOOKUP($A1306,'SAP- FACT'!$A:$AE,15,0)=0,"PEN","USD")</f>
        <v>PEN</v>
      </c>
      <c r="K1306" s="31" t="s">
        <v>8499</v>
      </c>
      <c r="L1306" s="31">
        <v>1</v>
      </c>
      <c r="M1306" s="33">
        <f>IF(J1306="PEN",VLOOKUP($A1306,'SAP- FACT'!$A:$AE,14,0),VLOOKUP($A1306,'SAP- FACT'!$A:$AE,15,0))</f>
        <v>604.80999999999995</v>
      </c>
      <c r="N1306" s="31" t="str">
        <f>IF(VLOOKUP($A1306,'SAP- FACT'!$A:$AE,15,0)=0,"PEN","USD")</f>
        <v>PEN</v>
      </c>
      <c r="O1306" s="31" t="str">
        <f>VLOOKUP($A1306,'SAP- FACT'!$A:$AE,4,0)</f>
        <v>Venta Asistida - CONTADO / CASH - PE 1389 RECOGE: Jaime paniora rondinel Dni:7653158</v>
      </c>
    </row>
    <row r="1307" spans="1:15" x14ac:dyDescent="0.2">
      <c r="A1307" s="31">
        <f t="shared" si="21"/>
        <v>1306</v>
      </c>
      <c r="B1307" s="31" t="str">
        <f>VLOOKUP($A1307,'SAP- FACT'!$A:$AE,12,0)</f>
        <v>VYPHAVET CO., LTD.</v>
      </c>
      <c r="C1307" s="31" t="str">
        <f>VLOOKUP($A1307,'SAP- FACT'!$A:$AE,2,0)</f>
        <v>F050-00001489</v>
      </c>
      <c r="D1307" s="31" t="str">
        <f>VLOOKUP($A1307,'SAP- FACT'!$A:$AE,2,0)</f>
        <v>F050-00001489</v>
      </c>
      <c r="E1307" s="32">
        <v>45566</v>
      </c>
      <c r="F1307" s="32">
        <f>VLOOKUP($A1307,'SAP- FACT'!$A:$AE,5,0)</f>
        <v>45461</v>
      </c>
      <c r="G1307" s="32">
        <f>VLOOKUP($A1307,'SAP- FACT'!$A:$AE,19,0)</f>
        <v>45461</v>
      </c>
      <c r="H1307" s="31" t="s">
        <v>8512</v>
      </c>
      <c r="I1307" s="31" t="str">
        <f>VLOOKUP($A1307,'SAP- FACT'!$A:$AE,3,0)</f>
        <v>Factura</v>
      </c>
      <c r="J1307" s="31" t="str">
        <f>IF(VLOOKUP($A1307,'SAP- FACT'!$A:$AE,15,0)=0,"PEN","USD")</f>
        <v>USD</v>
      </c>
      <c r="K1307" s="31" t="s">
        <v>8499</v>
      </c>
      <c r="L1307" s="31">
        <v>1</v>
      </c>
      <c r="M1307" s="33">
        <f>IF(J1307="PEN",VLOOKUP($A1307,'SAP- FACT'!$A:$AE,14,0),VLOOKUP($A1307,'SAP- FACT'!$A:$AE,15,0))</f>
        <v>168.84</v>
      </c>
      <c r="N1307" s="31" t="str">
        <f>IF(VLOOKUP($A1307,'SAP- FACT'!$A:$AE,15,0)=0,"PEN","USD")</f>
        <v>USD</v>
      </c>
      <c r="O1307" s="31" t="str">
        <f>VLOOKUP($A1307,'SAP- FACT'!$A:$AE,4,0)</f>
        <v xml:space="preserve"> - CONTADO / CASH - Interest FT 01-F050-00001355 for the payment of Ju</v>
      </c>
    </row>
    <row r="1308" spans="1:15" x14ac:dyDescent="0.2">
      <c r="A1308" s="31">
        <f t="shared" ref="A1308:A1316" si="22">ROW()-1</f>
        <v>1307</v>
      </c>
      <c r="B1308" s="31" t="str">
        <f>VLOOKUP($A1308,'SAP- FACT'!$A:$AE,12,0)</f>
        <v>Salgado Vera Estefania</v>
      </c>
      <c r="C1308" s="31" t="str">
        <f>VLOOKUP($A1308,'SAP- FACT'!$A:$AE,2,0)</f>
        <v>B010-00020092</v>
      </c>
      <c r="D1308" s="31" t="str">
        <f>VLOOKUP($A1308,'SAP- FACT'!$A:$AE,2,0)</f>
        <v>B010-00020092</v>
      </c>
      <c r="E1308" s="32">
        <v>45566</v>
      </c>
      <c r="F1308" s="32">
        <f>VLOOKUP($A1308,'SAP- FACT'!$A:$AE,5,0)</f>
        <v>45526</v>
      </c>
      <c r="G1308" s="32">
        <f>VLOOKUP($A1308,'SAP- FACT'!$A:$AE,19,0)</f>
        <v>45526</v>
      </c>
      <c r="H1308" s="31" t="s">
        <v>8512</v>
      </c>
      <c r="I1308" s="31" t="str">
        <f>VLOOKUP($A1308,'SAP- FACT'!$A:$AE,3,0)</f>
        <v>Boleta</v>
      </c>
      <c r="J1308" s="31" t="str">
        <f>IF(VLOOKUP($A1308,'SAP- FACT'!$A:$AE,15,0)=0,"PEN","USD")</f>
        <v>PEN</v>
      </c>
      <c r="K1308" s="31" t="s">
        <v>8499</v>
      </c>
      <c r="L1308" s="31">
        <v>1</v>
      </c>
      <c r="M1308" s="33">
        <f>IF(J1308="PEN",VLOOKUP($A1308,'SAP- FACT'!$A:$AE,14,0),VLOOKUP($A1308,'SAP- FACT'!$A:$AE,15,0))</f>
        <v>655.20000000000005</v>
      </c>
      <c r="N1308" s="31" t="str">
        <f>IF(VLOOKUP($A1308,'SAP- FACT'!$A:$AE,15,0)=0,"PEN","USD")</f>
        <v>PEN</v>
      </c>
      <c r="O1308" s="31" t="str">
        <f>VLOOKUP($A1308,'SAP- FACT'!$A:$AE,4,0)</f>
        <v>Plaza Vea - Intercorp - CONTADO / CASH - PE 4302 PLAZA VEA v13276037plzv-01 Basado en Entre</v>
      </c>
    </row>
    <row r="1309" spans="1:15" x14ac:dyDescent="0.2">
      <c r="A1309" s="31">
        <f t="shared" si="22"/>
        <v>1308</v>
      </c>
      <c r="B1309" s="31" t="str">
        <f>VLOOKUP($A1309,'SAP- FACT'!$A:$AE,12,0)</f>
        <v>PHARMADIX CORP. S.A.C.</v>
      </c>
      <c r="C1309" s="31" t="str">
        <f>VLOOKUP($A1309,'SAP- FACT'!$A:$AE,2,0)</f>
        <v>F010-00024993</v>
      </c>
      <c r="D1309" s="31" t="str">
        <f>VLOOKUP($A1309,'SAP- FACT'!$A:$AE,2,0)</f>
        <v>F010-00024993</v>
      </c>
      <c r="E1309" s="32">
        <v>45566</v>
      </c>
      <c r="F1309" s="32">
        <f>VLOOKUP($A1309,'SAP- FACT'!$A:$AE,5,0)</f>
        <v>45453</v>
      </c>
      <c r="G1309" s="32">
        <f>VLOOKUP($A1309,'SAP- FACT'!$A:$AE,19,0)</f>
        <v>45453</v>
      </c>
      <c r="H1309" s="31" t="s">
        <v>8512</v>
      </c>
      <c r="I1309" s="31" t="str">
        <f>VLOOKUP($A1309,'SAP- FACT'!$A:$AE,3,0)</f>
        <v>Factura</v>
      </c>
      <c r="J1309" s="31" t="str">
        <f>IF(VLOOKUP($A1309,'SAP- FACT'!$A:$AE,15,0)=0,"PEN","USD")</f>
        <v>PEN</v>
      </c>
      <c r="K1309" s="31" t="s">
        <v>8499</v>
      </c>
      <c r="L1309" s="31">
        <v>1</v>
      </c>
      <c r="M1309" s="33">
        <f>IF(J1309="PEN",VLOOKUP($A1309,'SAP- FACT'!$A:$AE,14,0),VLOOKUP($A1309,'SAP- FACT'!$A:$AE,15,0))</f>
        <v>667.18</v>
      </c>
      <c r="N1309" s="31" t="str">
        <f>IF(VLOOKUP($A1309,'SAP- FACT'!$A:$AE,15,0)=0,"PEN","USD")</f>
        <v>PEN</v>
      </c>
      <c r="O1309" s="31" t="str">
        <f>VLOOKUP($A1309,'SAP- FACT'!$A:$AE,4,0)</f>
        <v xml:space="preserve"> - CONTADO ADELANTADO / CASH IN ADVANCE - INTERESES DEL PRÉSTAMO SOLES FIRMADO EL 30.05.2024</v>
      </c>
    </row>
    <row r="1310" spans="1:15" x14ac:dyDescent="0.2">
      <c r="A1310" s="31">
        <f t="shared" si="22"/>
        <v>1309</v>
      </c>
      <c r="B1310" s="31" t="str">
        <f>VLOOKUP($A1310,'SAP- FACT'!$A:$AE,12,0)</f>
        <v>PHARMADIX CORP. S.A.C.</v>
      </c>
      <c r="C1310" s="31" t="str">
        <f>VLOOKUP($A1310,'SAP- FACT'!$A:$AE,2,0)</f>
        <v>F010-00025362</v>
      </c>
      <c r="D1310" s="31" t="str">
        <f>VLOOKUP($A1310,'SAP- FACT'!$A:$AE,2,0)</f>
        <v>F010-00025362</v>
      </c>
      <c r="E1310" s="32">
        <v>45566</v>
      </c>
      <c r="F1310" s="32">
        <f>VLOOKUP($A1310,'SAP- FACT'!$A:$AE,5,0)</f>
        <v>45491</v>
      </c>
      <c r="G1310" s="32">
        <f>VLOOKUP($A1310,'SAP- FACT'!$A:$AE,19,0)</f>
        <v>45491</v>
      </c>
      <c r="H1310" s="31" t="s">
        <v>8512</v>
      </c>
      <c r="I1310" s="31" t="str">
        <f>VLOOKUP($A1310,'SAP- FACT'!$A:$AE,3,0)</f>
        <v>Factura</v>
      </c>
      <c r="J1310" s="31" t="str">
        <f>IF(VLOOKUP($A1310,'SAP- FACT'!$A:$AE,15,0)=0,"PEN","USD")</f>
        <v>PEN</v>
      </c>
      <c r="K1310" s="31" t="s">
        <v>8499</v>
      </c>
      <c r="L1310" s="31">
        <v>1</v>
      </c>
      <c r="M1310" s="33">
        <f>IF(J1310="PEN",VLOOKUP($A1310,'SAP- FACT'!$A:$AE,14,0),VLOOKUP($A1310,'SAP- FACT'!$A:$AE,15,0))</f>
        <v>682.29</v>
      </c>
      <c r="N1310" s="31" t="str">
        <f>IF(VLOOKUP($A1310,'SAP- FACT'!$A:$AE,15,0)=0,"PEN","USD")</f>
        <v>PEN</v>
      </c>
      <c r="O1310" s="31" t="str">
        <f>VLOOKUP($A1310,'SAP- FACT'!$A:$AE,4,0)</f>
        <v xml:space="preserve"> - CONTADO ADELANTADO / CASH IN ADVANCE - INTERESES DEL PRÉSTAMO FIRMADO EL 01.04.2024 Cuota</v>
      </c>
    </row>
    <row r="1311" spans="1:15" x14ac:dyDescent="0.2">
      <c r="A1311" s="31">
        <f t="shared" si="22"/>
        <v>1310</v>
      </c>
      <c r="B1311" s="31" t="str">
        <f>VLOOKUP($A1311,'SAP- FACT'!$A:$AE,12,0)</f>
        <v>PHARMADIX CORP. S.A.C.</v>
      </c>
      <c r="C1311" s="31" t="str">
        <f>VLOOKUP($A1311,'SAP- FACT'!$A:$AE,2,0)</f>
        <v>F010-00025578</v>
      </c>
      <c r="D1311" s="31" t="str">
        <f>VLOOKUP($A1311,'SAP- FACT'!$A:$AE,2,0)</f>
        <v>F010-00025578</v>
      </c>
      <c r="E1311" s="32">
        <v>45566</v>
      </c>
      <c r="F1311" s="32">
        <f>VLOOKUP($A1311,'SAP- FACT'!$A:$AE,5,0)</f>
        <v>45516</v>
      </c>
      <c r="G1311" s="32">
        <f>VLOOKUP($A1311,'SAP- FACT'!$A:$AE,19,0)</f>
        <v>45516</v>
      </c>
      <c r="H1311" s="31" t="s">
        <v>8512</v>
      </c>
      <c r="I1311" s="31" t="str">
        <f>VLOOKUP($A1311,'SAP- FACT'!$A:$AE,3,0)</f>
        <v>Factura</v>
      </c>
      <c r="J1311" s="31" t="str">
        <f>IF(VLOOKUP($A1311,'SAP- FACT'!$A:$AE,15,0)=0,"PEN","USD")</f>
        <v>PEN</v>
      </c>
      <c r="K1311" s="31" t="s">
        <v>8499</v>
      </c>
      <c r="L1311" s="31">
        <v>1</v>
      </c>
      <c r="M1311" s="33">
        <f>IF(J1311="PEN",VLOOKUP($A1311,'SAP- FACT'!$A:$AE,14,0),VLOOKUP($A1311,'SAP- FACT'!$A:$AE,15,0))</f>
        <v>717.84</v>
      </c>
      <c r="N1311" s="31" t="str">
        <f>IF(VLOOKUP($A1311,'SAP- FACT'!$A:$AE,15,0)=0,"PEN","USD")</f>
        <v>PEN</v>
      </c>
      <c r="O1311" s="31" t="str">
        <f>VLOOKUP($A1311,'SAP- FACT'!$A:$AE,4,0)</f>
        <v xml:space="preserve"> - CONTADO ADELANTADO / CASH IN ADVANCE - INTERESES DEL PRÉSTAMO SOLES FIRMADO EL 30.01.2024</v>
      </c>
    </row>
    <row r="1312" spans="1:15" x14ac:dyDescent="0.2">
      <c r="A1312" s="31">
        <f t="shared" si="22"/>
        <v>1311</v>
      </c>
      <c r="B1312" s="31" t="str">
        <f>VLOOKUP($A1312,'SAP- FACT'!$A:$AE,12,0)</f>
        <v>PHARMADIX CORP. S.A.C.</v>
      </c>
      <c r="C1312" s="31" t="str">
        <f>VLOOKUP($A1312,'SAP- FACT'!$A:$AE,2,0)</f>
        <v>F010-00024994</v>
      </c>
      <c r="D1312" s="31" t="str">
        <f>VLOOKUP($A1312,'SAP- FACT'!$A:$AE,2,0)</f>
        <v>F010-00024994</v>
      </c>
      <c r="E1312" s="32">
        <v>45566</v>
      </c>
      <c r="F1312" s="32">
        <f>VLOOKUP($A1312,'SAP- FACT'!$A:$AE,5,0)</f>
        <v>45453</v>
      </c>
      <c r="G1312" s="32">
        <f>VLOOKUP($A1312,'SAP- FACT'!$A:$AE,19,0)</f>
        <v>45453</v>
      </c>
      <c r="H1312" s="31" t="s">
        <v>8512</v>
      </c>
      <c r="I1312" s="31" t="str">
        <f>VLOOKUP($A1312,'SAP- FACT'!$A:$AE,3,0)</f>
        <v>Factura</v>
      </c>
      <c r="J1312" s="31" t="str">
        <f>IF(VLOOKUP($A1312,'SAP- FACT'!$A:$AE,15,0)=0,"PEN","USD")</f>
        <v>PEN</v>
      </c>
      <c r="K1312" s="31" t="s">
        <v>8499</v>
      </c>
      <c r="L1312" s="31">
        <v>1</v>
      </c>
      <c r="M1312" s="33">
        <f>IF(J1312="PEN",VLOOKUP($A1312,'SAP- FACT'!$A:$AE,14,0),VLOOKUP($A1312,'SAP- FACT'!$A:$AE,15,0))</f>
        <v>748.06</v>
      </c>
      <c r="N1312" s="31" t="str">
        <f>IF(VLOOKUP($A1312,'SAP- FACT'!$A:$AE,15,0)=0,"PEN","USD")</f>
        <v>PEN</v>
      </c>
      <c r="O1312" s="31" t="str">
        <f>VLOOKUP($A1312,'SAP- FACT'!$A:$AE,4,0)</f>
        <v xml:space="preserve"> - CONTADO ADELANTADO / CASH IN ADVANCE - INTERESES DEL PRÉSTAMO SOLES FIRMADO EL 01.04.2024</v>
      </c>
    </row>
    <row r="1313" spans="1:15" x14ac:dyDescent="0.2">
      <c r="A1313" s="31">
        <f t="shared" si="22"/>
        <v>1312</v>
      </c>
      <c r="B1313" s="31" t="str">
        <f>VLOOKUP($A1313,'SAP- FACT'!$A:$AE,12,0)</f>
        <v>RODRIGUEZ ORTIZ SOFIA</v>
      </c>
      <c r="C1313" s="31" t="str">
        <f>VLOOKUP($A1313,'SAP- FACT'!$A:$AE,2,0)</f>
        <v>B010-00020171</v>
      </c>
      <c r="D1313" s="31" t="str">
        <f>VLOOKUP($A1313,'SAP- FACT'!$A:$AE,2,0)</f>
        <v>B010-00020171</v>
      </c>
      <c r="E1313" s="32">
        <v>45566</v>
      </c>
      <c r="F1313" s="32">
        <f>VLOOKUP($A1313,'SAP- FACT'!$A:$AE,5,0)</f>
        <v>45530</v>
      </c>
      <c r="G1313" s="32">
        <f>VLOOKUP($A1313,'SAP- FACT'!$A:$AE,19,0)</f>
        <v>45530</v>
      </c>
      <c r="H1313" s="31" t="s">
        <v>8512</v>
      </c>
      <c r="I1313" s="31" t="str">
        <f>VLOOKUP($A1313,'SAP- FACT'!$A:$AE,3,0)</f>
        <v>Boleta</v>
      </c>
      <c r="J1313" s="31" t="str">
        <f>IF(VLOOKUP($A1313,'SAP- FACT'!$A:$AE,15,0)=0,"PEN","USD")</f>
        <v>PEN</v>
      </c>
      <c r="K1313" s="31" t="s">
        <v>8499</v>
      </c>
      <c r="L1313" s="31">
        <v>1</v>
      </c>
      <c r="M1313" s="33">
        <f>IF(J1313="PEN",VLOOKUP($A1313,'SAP- FACT'!$A:$AE,14,0),VLOOKUP($A1313,'SAP- FACT'!$A:$AE,15,0))</f>
        <v>748.5</v>
      </c>
      <c r="N1313" s="31" t="str">
        <f>IF(VLOOKUP($A1313,'SAP- FACT'!$A:$AE,15,0)=0,"PEN","USD")</f>
        <v>PEN</v>
      </c>
      <c r="O1313" s="31" t="str">
        <f>VLOOKUP($A1313,'SAP- FACT'!$A:$AE,4,0)</f>
        <v xml:space="preserve"> - CONTADO / CASH - Alquiler de departamento N° 401 del 16 - 18 MAY</v>
      </c>
    </row>
    <row r="1314" spans="1:15" x14ac:dyDescent="0.2">
      <c r="A1314" s="31">
        <f t="shared" si="22"/>
        <v>1313</v>
      </c>
      <c r="B1314" s="31" t="str">
        <f>VLOOKUP($A1314,'SAP- FACT'!$A:$AE,12,0)</f>
        <v>SAN FERNANDO S.A.</v>
      </c>
      <c r="C1314" s="31" t="str">
        <f>VLOOKUP($A1314,'SAP- FACT'!$A:$AE,2,0)</f>
        <v>F010-00025904</v>
      </c>
      <c r="D1314" s="31" t="str">
        <f>VLOOKUP($A1314,'SAP- FACT'!$A:$AE,2,0)</f>
        <v>F010-00025904</v>
      </c>
      <c r="E1314" s="32">
        <v>45566</v>
      </c>
      <c r="F1314" s="32">
        <f>VLOOKUP($A1314,'SAP- FACT'!$A:$AE,5,0)</f>
        <v>45551</v>
      </c>
      <c r="G1314" s="32">
        <f>VLOOKUP($A1314,'SAP- FACT'!$A:$AE,19,0)</f>
        <v>45596</v>
      </c>
      <c r="H1314" s="31" t="s">
        <v>8512</v>
      </c>
      <c r="I1314" s="31" t="str">
        <f>VLOOKUP($A1314,'SAP- FACT'!$A:$AE,3,0)</f>
        <v>Factura</v>
      </c>
      <c r="J1314" s="31" t="str">
        <f>IF(VLOOKUP($A1314,'SAP- FACT'!$A:$AE,15,0)=0,"PEN","USD")</f>
        <v>PEN</v>
      </c>
      <c r="K1314" s="31" t="s">
        <v>8499</v>
      </c>
      <c r="L1314" s="31">
        <v>1</v>
      </c>
      <c r="M1314" s="33">
        <f>IF(J1314="PEN",VLOOKUP($A1314,'SAP- FACT'!$A:$AE,14,0),VLOOKUP($A1314,'SAP- FACT'!$A:$AE,15,0))</f>
        <v>750.48</v>
      </c>
      <c r="N1314" s="31" t="str">
        <f>IF(VLOOKUP($A1314,'SAP- FACT'!$A:$AE,15,0)=0,"PEN","USD")</f>
        <v>PEN</v>
      </c>
      <c r="O1314" s="31" t="str">
        <f>VLOOKUP($A1314,'SAP- FACT'!$A:$AE,4,0)</f>
        <v>Nacional - CREDITO 45 DIAS / CREDIT 45 DAYS - Facturas clientes - C20100154308</v>
      </c>
    </row>
    <row r="1315" spans="1:15" x14ac:dyDescent="0.2">
      <c r="A1315" s="31">
        <f t="shared" si="22"/>
        <v>1314</v>
      </c>
      <c r="B1315" s="31" t="str">
        <f>VLOOKUP($A1315,'SAP- FACT'!$A:$AE,12,0)</f>
        <v>Santa Cruz Lopez Carla</v>
      </c>
      <c r="C1315" s="31" t="str">
        <f>VLOOKUP($A1315,'SAP- FACT'!$A:$AE,2,0)</f>
        <v>B010-00019527</v>
      </c>
      <c r="D1315" s="31" t="str">
        <f>VLOOKUP($A1315,'SAP- FACT'!$A:$AE,2,0)</f>
        <v>B010-00019527</v>
      </c>
      <c r="E1315" s="32">
        <v>45566</v>
      </c>
      <c r="F1315" s="32">
        <f>VLOOKUP($A1315,'SAP- FACT'!$A:$AE,5,0)</f>
        <v>45488</v>
      </c>
      <c r="G1315" s="32">
        <f>VLOOKUP($A1315,'SAP- FACT'!$A:$AE,19,0)</f>
        <v>45488</v>
      </c>
      <c r="H1315" s="31" t="s">
        <v>8512</v>
      </c>
      <c r="I1315" s="31" t="str">
        <f>VLOOKUP($A1315,'SAP- FACT'!$A:$AE,3,0)</f>
        <v>Boleta</v>
      </c>
      <c r="J1315" s="31" t="str">
        <f>IF(VLOOKUP($A1315,'SAP- FACT'!$A:$AE,15,0)=0,"PEN","USD")</f>
        <v>PEN</v>
      </c>
      <c r="K1315" s="31" t="s">
        <v>8499</v>
      </c>
      <c r="L1315" s="31">
        <v>1</v>
      </c>
      <c r="M1315" s="33">
        <f>IF(J1315="PEN",VLOOKUP($A1315,'SAP- FACT'!$A:$AE,14,0),VLOOKUP($A1315,'SAP- FACT'!$A:$AE,15,0))</f>
        <v>762.3</v>
      </c>
      <c r="N1315" s="31" t="str">
        <f>IF(VLOOKUP($A1315,'SAP- FACT'!$A:$AE,15,0)=0,"PEN","USD")</f>
        <v>PEN</v>
      </c>
      <c r="O1315" s="31" t="str">
        <f>VLOOKUP($A1315,'SAP- FACT'!$A:$AE,4,0)</f>
        <v>Ecom - CONTADO / CASH - PE 3489 TEL: 979750415 ENVÍO OLVA Basado en Entreg</v>
      </c>
    </row>
    <row r="1316" spans="1:15" x14ac:dyDescent="0.2">
      <c r="A1316" s="31">
        <f t="shared" si="22"/>
        <v>1315</v>
      </c>
      <c r="B1316" s="31" t="str">
        <f>VLOOKUP($A1316,'SAP- FACT'!$A:$AE,12,0)</f>
        <v>PHARMADIX CORP. S.A.C.</v>
      </c>
      <c r="C1316" s="31" t="str">
        <f>VLOOKUP($A1316,'SAP- FACT'!$A:$AE,2,0)</f>
        <v>F010-00025984</v>
      </c>
      <c r="D1316" s="31" t="str">
        <f>VLOOKUP($A1316,'SAP- FACT'!$A:$AE,2,0)</f>
        <v>F010-00025984</v>
      </c>
      <c r="E1316" s="32">
        <v>45566</v>
      </c>
      <c r="F1316" s="32">
        <f>VLOOKUP($A1316,'SAP- FACT'!$A:$AE,5,0)</f>
        <v>45558</v>
      </c>
      <c r="G1316" s="32">
        <f>VLOOKUP($A1316,'SAP- FACT'!$A:$AE,19,0)</f>
        <v>45558</v>
      </c>
      <c r="H1316" s="31" t="s">
        <v>8512</v>
      </c>
      <c r="I1316" s="31" t="str">
        <f>VLOOKUP($A1316,'SAP- FACT'!$A:$AE,3,0)</f>
        <v>Factura</v>
      </c>
      <c r="J1316" s="31" t="str">
        <f>IF(VLOOKUP($A1316,'SAP- FACT'!$A:$AE,15,0)=0,"PEN","USD")</f>
        <v>PEN</v>
      </c>
      <c r="K1316" s="31" t="s">
        <v>8499</v>
      </c>
      <c r="L1316" s="31">
        <v>1</v>
      </c>
      <c r="M1316" s="33">
        <f>IF(J1316="PEN",VLOOKUP($A1316,'SAP- FACT'!$A:$AE,14,0),VLOOKUP($A1316,'SAP- FACT'!$A:$AE,15,0))</f>
        <v>768.37</v>
      </c>
      <c r="N1316" s="31" t="str">
        <f>IF(VLOOKUP($A1316,'SAP- FACT'!$A:$AE,15,0)=0,"PEN","USD")</f>
        <v>PEN</v>
      </c>
      <c r="O1316" s="31" t="str">
        <f>VLOOKUP($A1316,'SAP- FACT'!$A:$AE,4,0)</f>
        <v xml:space="preserve"> - CONTADO ADELANTADO / CASH IN ADVANCE - INTERESES DEL PRÉSTAMO FIRMADO EL 14.11.2023 Cuota</v>
      </c>
    </row>
    <row r="1317" spans="1:15" x14ac:dyDescent="0.2">
      <c r="A1317" s="31">
        <f t="shared" ref="A1317:A1327" si="23">ROW()-1</f>
        <v>1316</v>
      </c>
      <c r="B1317" s="31" t="str">
        <f>VLOOKUP($A1317,'SAP- FACT'!$A:$AE,12,0)</f>
        <v>QUILCA AMAO,EDGAR JULIAN</v>
      </c>
      <c r="C1317" s="31" t="str">
        <f>VLOOKUP($A1317,'SAP- FACT'!$A:$AE,2,0)</f>
        <v>B010-00017836</v>
      </c>
      <c r="D1317" s="31" t="str">
        <f>VLOOKUP($A1317,'SAP- FACT'!$A:$AE,2,0)</f>
        <v>B010-00017836</v>
      </c>
      <c r="E1317" s="32">
        <v>45566</v>
      </c>
      <c r="F1317" s="32">
        <f>VLOOKUP($A1317,'SAP- FACT'!$A:$AE,5,0)</f>
        <v>45323</v>
      </c>
      <c r="G1317" s="32">
        <f>VLOOKUP($A1317,'SAP- FACT'!$A:$AE,19,0)</f>
        <v>45323</v>
      </c>
      <c r="H1317" s="31" t="s">
        <v>8512</v>
      </c>
      <c r="I1317" s="31" t="str">
        <f>VLOOKUP($A1317,'SAP- FACT'!$A:$AE,3,0)</f>
        <v>Boleta</v>
      </c>
      <c r="J1317" s="31" t="str">
        <f>IF(VLOOKUP($A1317,'SAP- FACT'!$A:$AE,15,0)=0,"PEN","USD")</f>
        <v>PEN</v>
      </c>
      <c r="K1317" s="31" t="s">
        <v>8499</v>
      </c>
      <c r="L1317" s="31">
        <v>1</v>
      </c>
      <c r="M1317" s="33">
        <f>IF(J1317="PEN",VLOOKUP($A1317,'SAP- FACT'!$A:$AE,14,0),VLOOKUP($A1317,'SAP- FACT'!$A:$AE,15,0))</f>
        <v>826</v>
      </c>
      <c r="N1317" s="31" t="str">
        <f>IF(VLOOKUP($A1317,'SAP- FACT'!$A:$AE,15,0)=0,"PEN","USD")</f>
        <v>PEN</v>
      </c>
      <c r="O1317" s="31" t="str">
        <f>VLOOKUP($A1317,'SAP- FACT'!$A:$AE,4,0)</f>
        <v>Venta Asistida - CONTADO / CASH - PE 0506 RECOGE: Edgar Julián Quilca Amao DNI 40528</v>
      </c>
    </row>
    <row r="1318" spans="1:15" x14ac:dyDescent="0.2">
      <c r="A1318" s="31">
        <f t="shared" si="23"/>
        <v>1317</v>
      </c>
      <c r="B1318" s="31" t="str">
        <f>VLOOKUP($A1318,'SAP- FACT'!$A:$AE,12,0)</f>
        <v>MI MEJOR PATA SOCIEDAD ANONIMA CERRADA - MI MEJOR PATA S.A.C.</v>
      </c>
      <c r="C1318" s="31" t="str">
        <f>VLOOKUP($A1318,'SAP- FACT'!$A:$AE,2,0)</f>
        <v>F010-00026033</v>
      </c>
      <c r="D1318" s="31" t="str">
        <f>VLOOKUP($A1318,'SAP- FACT'!$A:$AE,2,0)</f>
        <v>F010-00026033</v>
      </c>
      <c r="E1318" s="32">
        <v>45566</v>
      </c>
      <c r="F1318" s="32">
        <f>VLOOKUP($A1318,'SAP- FACT'!$A:$AE,5,0)</f>
        <v>45561</v>
      </c>
      <c r="G1318" s="32">
        <f>VLOOKUP($A1318,'SAP- FACT'!$A:$AE,19,0)</f>
        <v>45591</v>
      </c>
      <c r="H1318" s="31" t="s">
        <v>8512</v>
      </c>
      <c r="I1318" s="31" t="str">
        <f>VLOOKUP($A1318,'SAP- FACT'!$A:$AE,3,0)</f>
        <v>Factura</v>
      </c>
      <c r="J1318" s="31" t="str">
        <f>IF(VLOOKUP($A1318,'SAP- FACT'!$A:$AE,15,0)=0,"PEN","USD")</f>
        <v>PEN</v>
      </c>
      <c r="K1318" s="31" t="s">
        <v>8499</v>
      </c>
      <c r="L1318" s="31">
        <v>1</v>
      </c>
      <c r="M1318" s="33">
        <f>IF(J1318="PEN",VLOOKUP($A1318,'SAP- FACT'!$A:$AE,14,0),VLOOKUP($A1318,'SAP- FACT'!$A:$AE,15,0))</f>
        <v>834.73</v>
      </c>
      <c r="N1318" s="31" t="str">
        <f>IF(VLOOKUP($A1318,'SAP- FACT'!$A:$AE,15,0)=0,"PEN","USD")</f>
        <v>PEN</v>
      </c>
      <c r="O1318" s="31" t="str">
        <f>VLOOKUP($A1318,'SAP- FACT'!$A:$AE,4,0)</f>
        <v>Nacional - CREDITO 30 DIAS / CREDIT 30 DAYS - Facturas clientes - C20606165472</v>
      </c>
    </row>
    <row r="1319" spans="1:15" x14ac:dyDescent="0.2">
      <c r="A1319" s="31">
        <f t="shared" si="23"/>
        <v>1318</v>
      </c>
      <c r="B1319" s="31" t="str">
        <f>VLOOKUP($A1319,'SAP- FACT'!$A:$AE,12,0)</f>
        <v>PHARMADIX CORP. S.A.C.</v>
      </c>
      <c r="C1319" s="31" t="str">
        <f>VLOOKUP($A1319,'SAP- FACT'!$A:$AE,2,0)</f>
        <v>F010-00025363</v>
      </c>
      <c r="D1319" s="31" t="str">
        <f>VLOOKUP($A1319,'SAP- FACT'!$A:$AE,2,0)</f>
        <v>F010-00025363</v>
      </c>
      <c r="E1319" s="32">
        <v>45566</v>
      </c>
      <c r="F1319" s="32">
        <f>VLOOKUP($A1319,'SAP- FACT'!$A:$AE,5,0)</f>
        <v>45491</v>
      </c>
      <c r="G1319" s="32">
        <f>VLOOKUP($A1319,'SAP- FACT'!$A:$AE,19,0)</f>
        <v>45491</v>
      </c>
      <c r="H1319" s="31" t="s">
        <v>8512</v>
      </c>
      <c r="I1319" s="31" t="str">
        <f>VLOOKUP($A1319,'SAP- FACT'!$A:$AE,3,0)</f>
        <v>Factura</v>
      </c>
      <c r="J1319" s="31" t="str">
        <f>IF(VLOOKUP($A1319,'SAP- FACT'!$A:$AE,15,0)=0,"PEN","USD")</f>
        <v>PEN</v>
      </c>
      <c r="K1319" s="31" t="s">
        <v>8499</v>
      </c>
      <c r="L1319" s="31">
        <v>1</v>
      </c>
      <c r="M1319" s="33">
        <f>IF(J1319="PEN",VLOOKUP($A1319,'SAP- FACT'!$A:$AE,14,0),VLOOKUP($A1319,'SAP- FACT'!$A:$AE,15,0))</f>
        <v>834.73</v>
      </c>
      <c r="N1319" s="31" t="str">
        <f>IF(VLOOKUP($A1319,'SAP- FACT'!$A:$AE,15,0)=0,"PEN","USD")</f>
        <v>PEN</v>
      </c>
      <c r="O1319" s="31" t="str">
        <f>VLOOKUP($A1319,'SAP- FACT'!$A:$AE,4,0)</f>
        <v xml:space="preserve"> - CONTADO ADELANTADO / CASH IN ADVANCE - INTERESES DEL PRÉSTAMO SOLES FIRMADO EL 30.01.2024</v>
      </c>
    </row>
    <row r="1320" spans="1:15" x14ac:dyDescent="0.2">
      <c r="A1320" s="31">
        <f t="shared" si="23"/>
        <v>1319</v>
      </c>
      <c r="B1320" s="31" t="str">
        <f>VLOOKUP($A1320,'SAP- FACT'!$A:$AE,12,0)</f>
        <v>PHARMADIX CORP. S.A.C.</v>
      </c>
      <c r="C1320" s="31" t="str">
        <f>VLOOKUP($A1320,'SAP- FACT'!$A:$AE,2,0)</f>
        <v>F010-00024995</v>
      </c>
      <c r="D1320" s="31" t="str">
        <f>VLOOKUP($A1320,'SAP- FACT'!$A:$AE,2,0)</f>
        <v>F010-00024995</v>
      </c>
      <c r="E1320" s="32">
        <v>45566</v>
      </c>
      <c r="F1320" s="32">
        <f>VLOOKUP($A1320,'SAP- FACT'!$A:$AE,5,0)</f>
        <v>45453</v>
      </c>
      <c r="G1320" s="32">
        <f>VLOOKUP($A1320,'SAP- FACT'!$A:$AE,19,0)</f>
        <v>45453</v>
      </c>
      <c r="H1320" s="31" t="s">
        <v>8512</v>
      </c>
      <c r="I1320" s="31" t="str">
        <f>VLOOKUP($A1320,'SAP- FACT'!$A:$AE,3,0)</f>
        <v>Factura</v>
      </c>
      <c r="J1320" s="31" t="str">
        <f>IF(VLOOKUP($A1320,'SAP- FACT'!$A:$AE,15,0)=0,"PEN","USD")</f>
        <v>PEN</v>
      </c>
      <c r="K1320" s="31" t="s">
        <v>8499</v>
      </c>
      <c r="L1320" s="31">
        <v>1</v>
      </c>
      <c r="M1320" s="33">
        <f>IF(J1320="PEN",VLOOKUP($A1320,'SAP- FACT'!$A:$AE,14,0),VLOOKUP($A1320,'SAP- FACT'!$A:$AE,15,0))</f>
        <v>836.87</v>
      </c>
      <c r="N1320" s="31" t="str">
        <f>IF(VLOOKUP($A1320,'SAP- FACT'!$A:$AE,15,0)=0,"PEN","USD")</f>
        <v>PEN</v>
      </c>
      <c r="O1320" s="31" t="str">
        <f>VLOOKUP($A1320,'SAP- FACT'!$A:$AE,4,0)</f>
        <v xml:space="preserve"> - CONTADO ADELANTADO / CASH IN ADVANCE - INTERESES DEL PRÉSTAMO SOLES FIRMADO EL 30.01.2024</v>
      </c>
    </row>
    <row r="1321" spans="1:15" x14ac:dyDescent="0.2">
      <c r="A1321" s="31">
        <f t="shared" si="23"/>
        <v>1320</v>
      </c>
      <c r="B1321" s="31" t="str">
        <f>VLOOKUP($A1321,'SAP- FACT'!$A:$AE,12,0)</f>
        <v>MALAGA MARTINEZ JAIME</v>
      </c>
      <c r="C1321" s="31" t="str">
        <f>VLOOKUP($A1321,'SAP- FACT'!$A:$AE,2,0)</f>
        <v>B010-00020170</v>
      </c>
      <c r="D1321" s="31" t="str">
        <f>VLOOKUP($A1321,'SAP- FACT'!$A:$AE,2,0)</f>
        <v>B010-00020170</v>
      </c>
      <c r="E1321" s="32">
        <v>45566</v>
      </c>
      <c r="F1321" s="32">
        <f>VLOOKUP($A1321,'SAP- FACT'!$A:$AE,5,0)</f>
        <v>45530</v>
      </c>
      <c r="G1321" s="32">
        <f>VLOOKUP($A1321,'SAP- FACT'!$A:$AE,19,0)</f>
        <v>45530</v>
      </c>
      <c r="H1321" s="31" t="s">
        <v>8512</v>
      </c>
      <c r="I1321" s="31" t="str">
        <f>VLOOKUP($A1321,'SAP- FACT'!$A:$AE,3,0)</f>
        <v>Boleta</v>
      </c>
      <c r="J1321" s="31" t="str">
        <f>IF(VLOOKUP($A1321,'SAP- FACT'!$A:$AE,15,0)=0,"PEN","USD")</f>
        <v>PEN</v>
      </c>
      <c r="K1321" s="31" t="s">
        <v>8499</v>
      </c>
      <c r="L1321" s="31">
        <v>1</v>
      </c>
      <c r="M1321" s="33">
        <f>IF(J1321="PEN",VLOOKUP($A1321,'SAP- FACT'!$A:$AE,14,0),VLOOKUP($A1321,'SAP- FACT'!$A:$AE,15,0))</f>
        <v>875.01</v>
      </c>
      <c r="N1321" s="31" t="str">
        <f>IF(VLOOKUP($A1321,'SAP- FACT'!$A:$AE,15,0)=0,"PEN","USD")</f>
        <v>PEN</v>
      </c>
      <c r="O1321" s="31" t="str">
        <f>VLOOKUP($A1321,'SAP- FACT'!$A:$AE,4,0)</f>
        <v xml:space="preserve"> - CONTADO / CASH - Alquiler de departamento N° 401 del 16 - 18 MAY</v>
      </c>
    </row>
    <row r="1322" spans="1:15" x14ac:dyDescent="0.2">
      <c r="A1322" s="31">
        <f t="shared" si="23"/>
        <v>1321</v>
      </c>
      <c r="B1322" s="31" t="str">
        <f>VLOOKUP($A1322,'SAP- FACT'!$A:$AE,12,0)</f>
        <v>INTERNATIONAL FREIGHT SHIPPING S.A.C.</v>
      </c>
      <c r="C1322" s="31" t="str">
        <f>VLOOKUP($A1322,'SAP- FACT'!$A:$AE,2,0)</f>
        <v>F010-00020489</v>
      </c>
      <c r="D1322" s="31" t="str">
        <f>VLOOKUP($A1322,'SAP- FACT'!$A:$AE,2,0)</f>
        <v>F010-00020489</v>
      </c>
      <c r="E1322" s="32">
        <v>45566</v>
      </c>
      <c r="F1322" s="32">
        <f>VLOOKUP($A1322,'SAP- FACT'!$A:$AE,5,0)</f>
        <v>44965</v>
      </c>
      <c r="G1322" s="32">
        <f>VLOOKUP($A1322,'SAP- FACT'!$A:$AE,19,0)</f>
        <v>44965</v>
      </c>
      <c r="H1322" s="31" t="s">
        <v>8512</v>
      </c>
      <c r="I1322" s="31" t="str">
        <f>VLOOKUP($A1322,'SAP- FACT'!$A:$AE,3,0)</f>
        <v>Factura</v>
      </c>
      <c r="J1322" s="31" t="str">
        <f>IF(VLOOKUP($A1322,'SAP- FACT'!$A:$AE,15,0)=0,"PEN","USD")</f>
        <v>USD</v>
      </c>
      <c r="K1322" s="31" t="s">
        <v>8499</v>
      </c>
      <c r="L1322" s="31">
        <v>1</v>
      </c>
      <c r="M1322" s="33">
        <f>IF(J1322="PEN",VLOOKUP($A1322,'SAP- FACT'!$A:$AE,14,0),VLOOKUP($A1322,'SAP- FACT'!$A:$AE,15,0))</f>
        <v>236.08</v>
      </c>
      <c r="N1322" s="31" t="str">
        <f>IF(VLOOKUP($A1322,'SAP- FACT'!$A:$AE,15,0)=0,"PEN","USD")</f>
        <v>USD</v>
      </c>
      <c r="O1322" s="31" t="str">
        <f>VLOOKUP($A1322,'SAP- FACT'!$A:$AE,4,0)</f>
        <v xml:space="preserve"> - CONTADO / CASH - Reembolso del extravío de 100 LIQUAMOX-C X 100 ML</v>
      </c>
    </row>
    <row r="1323" spans="1:15" x14ac:dyDescent="0.2">
      <c r="A1323" s="31">
        <f t="shared" si="23"/>
        <v>1322</v>
      </c>
      <c r="B1323" s="31" t="str">
        <f>VLOOKUP($A1323,'SAP- FACT'!$A:$AE,12,0)</f>
        <v>PHARMADIX CORP. S.A.C.</v>
      </c>
      <c r="C1323" s="31" t="str">
        <f>VLOOKUP($A1323,'SAP- FACT'!$A:$AE,2,0)</f>
        <v>F010-00025952</v>
      </c>
      <c r="D1323" s="31" t="str">
        <f>VLOOKUP($A1323,'SAP- FACT'!$A:$AE,2,0)</f>
        <v>F010-00025952</v>
      </c>
      <c r="E1323" s="32">
        <v>45566</v>
      </c>
      <c r="F1323" s="32">
        <f>VLOOKUP($A1323,'SAP- FACT'!$A:$AE,5,0)</f>
        <v>45554</v>
      </c>
      <c r="G1323" s="32">
        <f>VLOOKUP($A1323,'SAP- FACT'!$A:$AE,19,0)</f>
        <v>45554</v>
      </c>
      <c r="H1323" s="31" t="s">
        <v>8512</v>
      </c>
      <c r="I1323" s="31" t="str">
        <f>VLOOKUP($A1323,'SAP- FACT'!$A:$AE,3,0)</f>
        <v>Factura</v>
      </c>
      <c r="J1323" s="31" t="str">
        <f>IF(VLOOKUP($A1323,'SAP- FACT'!$A:$AE,15,0)=0,"PEN","USD")</f>
        <v>PEN</v>
      </c>
      <c r="K1323" s="31" t="s">
        <v>8499</v>
      </c>
      <c r="L1323" s="31">
        <v>1</v>
      </c>
      <c r="M1323" s="33">
        <f>IF(J1323="PEN",VLOOKUP($A1323,'SAP- FACT'!$A:$AE,14,0),VLOOKUP($A1323,'SAP- FACT'!$A:$AE,15,0))</f>
        <v>909.9</v>
      </c>
      <c r="N1323" s="31" t="str">
        <f>IF(VLOOKUP($A1323,'SAP- FACT'!$A:$AE,15,0)=0,"PEN","USD")</f>
        <v>PEN</v>
      </c>
      <c r="O1323" s="31" t="str">
        <f>VLOOKUP($A1323,'SAP- FACT'!$A:$AE,4,0)</f>
        <v xml:space="preserve"> - CONTADO ADELANTADO / CASH IN ADVANCE - INTERESES DEL PRÉSTAMO SOLES FIRMADO EL 13.12.2023</v>
      </c>
    </row>
    <row r="1324" spans="1:15" x14ac:dyDescent="0.2">
      <c r="A1324" s="31">
        <f t="shared" si="23"/>
        <v>1323</v>
      </c>
      <c r="B1324" s="31" t="str">
        <f>VLOOKUP($A1324,'SAP- FACT'!$A:$AE,12,0)</f>
        <v>PHARMADIX CORP. S.A.C.</v>
      </c>
      <c r="C1324" s="31" t="str">
        <f>VLOOKUP($A1324,'SAP- FACT'!$A:$AE,2,0)</f>
        <v>F010-00025580</v>
      </c>
      <c r="D1324" s="31" t="str">
        <f>VLOOKUP($A1324,'SAP- FACT'!$A:$AE,2,0)</f>
        <v>F010-00025580</v>
      </c>
      <c r="E1324" s="32">
        <v>45566</v>
      </c>
      <c r="F1324" s="32">
        <f>VLOOKUP($A1324,'SAP- FACT'!$A:$AE,5,0)</f>
        <v>45516</v>
      </c>
      <c r="G1324" s="32">
        <f>VLOOKUP($A1324,'SAP- FACT'!$A:$AE,19,0)</f>
        <v>45516</v>
      </c>
      <c r="H1324" s="31" t="s">
        <v>8512</v>
      </c>
      <c r="I1324" s="31" t="str">
        <f>VLOOKUP($A1324,'SAP- FACT'!$A:$AE,3,0)</f>
        <v>Factura</v>
      </c>
      <c r="J1324" s="31" t="str">
        <f>IF(VLOOKUP($A1324,'SAP- FACT'!$A:$AE,15,0)=0,"PEN","USD")</f>
        <v>PEN</v>
      </c>
      <c r="K1324" s="31" t="s">
        <v>8499</v>
      </c>
      <c r="L1324" s="31">
        <v>1</v>
      </c>
      <c r="M1324" s="33">
        <f>IF(J1324="PEN",VLOOKUP($A1324,'SAP- FACT'!$A:$AE,14,0),VLOOKUP($A1324,'SAP- FACT'!$A:$AE,15,0))</f>
        <v>1020.84</v>
      </c>
      <c r="N1324" s="31" t="str">
        <f>IF(VLOOKUP($A1324,'SAP- FACT'!$A:$AE,15,0)=0,"PEN","USD")</f>
        <v>PEN</v>
      </c>
      <c r="O1324" s="31" t="str">
        <f>VLOOKUP($A1324,'SAP- FACT'!$A:$AE,4,0)</f>
        <v xml:space="preserve"> - CONTADO ADELANTADO / CASH IN ADVANCE - INTERESES DEL PRÉSTAMO FIRMADO EL 14.11.2023 Cuota</v>
      </c>
    </row>
    <row r="1325" spans="1:15" x14ac:dyDescent="0.2">
      <c r="A1325" s="31">
        <f t="shared" si="23"/>
        <v>1324</v>
      </c>
      <c r="B1325" s="31" t="str">
        <f>VLOOKUP($A1325,'SAP- FACT'!$A:$AE,12,0)</f>
        <v>Grupo Ravines</v>
      </c>
      <c r="C1325" s="31" t="str">
        <f>VLOOKUP($A1325,'SAP- FACT'!$A:$AE,2,0)</f>
        <v>F010-00024368</v>
      </c>
      <c r="D1325" s="31" t="str">
        <f>VLOOKUP($A1325,'SAP- FACT'!$A:$AE,2,0)</f>
        <v>F010-00024368</v>
      </c>
      <c r="E1325" s="32">
        <v>45566</v>
      </c>
      <c r="F1325" s="32">
        <f>VLOOKUP($A1325,'SAP- FACT'!$A:$AE,5,0)</f>
        <v>45390</v>
      </c>
      <c r="G1325" s="32">
        <f>VLOOKUP($A1325,'SAP- FACT'!$A:$AE,19,0)</f>
        <v>45390</v>
      </c>
      <c r="H1325" s="31" t="s">
        <v>8512</v>
      </c>
      <c r="I1325" s="31" t="str">
        <f>VLOOKUP($A1325,'SAP- FACT'!$A:$AE,3,0)</f>
        <v>Factura</v>
      </c>
      <c r="J1325" s="31" t="str">
        <f>IF(VLOOKUP($A1325,'SAP- FACT'!$A:$AE,15,0)=0,"PEN","USD")</f>
        <v>PEN</v>
      </c>
      <c r="K1325" s="31" t="s">
        <v>8499</v>
      </c>
      <c r="L1325" s="31">
        <v>1</v>
      </c>
      <c r="M1325" s="33">
        <f>IF(J1325="PEN",VLOOKUP($A1325,'SAP- FACT'!$A:$AE,14,0),VLOOKUP($A1325,'SAP- FACT'!$A:$AE,15,0))</f>
        <v>1129.3499999999999</v>
      </c>
      <c r="N1325" s="31" t="str">
        <f>IF(VLOOKUP($A1325,'SAP- FACT'!$A:$AE,15,0)=0,"PEN","USD")</f>
        <v>PEN</v>
      </c>
      <c r="O1325" s="31" t="str">
        <f>VLOOKUP($A1325,'SAP- FACT'!$A:$AE,4,0)</f>
        <v>Ecom - CONTADO / CASH - Facturas clientes - C10754707041</v>
      </c>
    </row>
    <row r="1326" spans="1:15" x14ac:dyDescent="0.2">
      <c r="A1326" s="31">
        <f t="shared" si="23"/>
        <v>1325</v>
      </c>
      <c r="B1326" s="31" t="str">
        <f>VLOOKUP($A1326,'SAP- FACT'!$A:$AE,12,0)</f>
        <v>PHARMADIX CORP. S.A.C.</v>
      </c>
      <c r="C1326" s="31" t="str">
        <f>VLOOKUP($A1326,'SAP- FACT'!$A:$AE,2,0)</f>
        <v>F010-00025579</v>
      </c>
      <c r="D1326" s="31" t="str">
        <f>VLOOKUP($A1326,'SAP- FACT'!$A:$AE,2,0)</f>
        <v>F010-00025579</v>
      </c>
      <c r="E1326" s="32">
        <v>45566</v>
      </c>
      <c r="F1326" s="32">
        <f>VLOOKUP($A1326,'SAP- FACT'!$A:$AE,5,0)</f>
        <v>45516</v>
      </c>
      <c r="G1326" s="32">
        <f>VLOOKUP($A1326,'SAP- FACT'!$A:$AE,19,0)</f>
        <v>45516</v>
      </c>
      <c r="H1326" s="31" t="s">
        <v>8512</v>
      </c>
      <c r="I1326" s="31" t="str">
        <f>VLOOKUP($A1326,'SAP- FACT'!$A:$AE,3,0)</f>
        <v>Factura</v>
      </c>
      <c r="J1326" s="31" t="str">
        <f>IF(VLOOKUP($A1326,'SAP- FACT'!$A:$AE,15,0)=0,"PEN","USD")</f>
        <v>PEN</v>
      </c>
      <c r="K1326" s="31" t="s">
        <v>8499</v>
      </c>
      <c r="L1326" s="31">
        <v>1</v>
      </c>
      <c r="M1326" s="33">
        <f>IF(J1326="PEN",VLOOKUP($A1326,'SAP- FACT'!$A:$AE,14,0),VLOOKUP($A1326,'SAP- FACT'!$A:$AE,15,0))</f>
        <v>1133.6500000000001</v>
      </c>
      <c r="N1326" s="31" t="str">
        <f>IF(VLOOKUP($A1326,'SAP- FACT'!$A:$AE,15,0)=0,"PEN","USD")</f>
        <v>PEN</v>
      </c>
      <c r="O1326" s="31" t="str">
        <f>VLOOKUP($A1326,'SAP- FACT'!$A:$AE,4,0)</f>
        <v xml:space="preserve"> - CONTADO ADELANTADO / CASH IN ADVANCE - INTERESES DEL PRÉSTAMO SOLES FIRMADO EL 13.12.2023</v>
      </c>
    </row>
    <row r="1327" spans="1:15" x14ac:dyDescent="0.2">
      <c r="A1327" s="31">
        <f t="shared" si="23"/>
        <v>1326</v>
      </c>
      <c r="B1327" s="31" t="str">
        <f>VLOOKUP($A1327,'SAP- FACT'!$A:$AE,12,0)</f>
        <v>TOP VETERINARIA S.A.C.</v>
      </c>
      <c r="C1327" s="31" t="str">
        <f>VLOOKUP($A1327,'SAP- FACT'!$A:$AE,2,0)</f>
        <v>F010-00026003</v>
      </c>
      <c r="D1327" s="31" t="str">
        <f>VLOOKUP($A1327,'SAP- FACT'!$A:$AE,2,0)</f>
        <v>F010-00026003</v>
      </c>
      <c r="E1327" s="32">
        <v>45566</v>
      </c>
      <c r="F1327" s="32">
        <f>VLOOKUP($A1327,'SAP- FACT'!$A:$AE,5,0)</f>
        <v>45559</v>
      </c>
      <c r="G1327" s="32">
        <f>VLOOKUP($A1327,'SAP- FACT'!$A:$AE,19,0)</f>
        <v>45694</v>
      </c>
      <c r="H1327" s="31" t="s">
        <v>8512</v>
      </c>
      <c r="I1327" s="31" t="str">
        <f>VLOOKUP($A1327,'SAP- FACT'!$A:$AE,3,0)</f>
        <v>Factura</v>
      </c>
      <c r="J1327" s="31" t="str">
        <f>IF(VLOOKUP($A1327,'SAP- FACT'!$A:$AE,15,0)=0,"PEN","USD")</f>
        <v>PEN</v>
      </c>
      <c r="K1327" s="31" t="s">
        <v>8499</v>
      </c>
      <c r="L1327" s="31">
        <v>1</v>
      </c>
      <c r="M1327" s="33">
        <f>IF(J1327="PEN",VLOOKUP($A1327,'SAP- FACT'!$A:$AE,14,0),VLOOKUP($A1327,'SAP- FACT'!$A:$AE,15,0))</f>
        <v>1169.4100000000001</v>
      </c>
      <c r="N1327" s="31" t="str">
        <f>IF(VLOOKUP($A1327,'SAP- FACT'!$A:$AE,15,0)=0,"PEN","USD")</f>
        <v>PEN</v>
      </c>
      <c r="O1327" s="31" t="str">
        <f>VLOOKUP($A1327,'SAP- FACT'!$A:$AE,4,0)</f>
        <v>Nacional - LETRAS 45-52-59-66-73-90 DAYS - Facturas clientes - C20601325617</v>
      </c>
    </row>
    <row r="1328" spans="1:15" x14ac:dyDescent="0.2">
      <c r="A1328" s="31">
        <f t="shared" ref="A1328:A1354" si="24">ROW()-1</f>
        <v>1327</v>
      </c>
      <c r="B1328" s="31" t="str">
        <f>VLOOKUP($A1328,'SAP- FACT'!$A:$AE,12,0)</f>
        <v>TOP VETERINARIA S.A.C.</v>
      </c>
      <c r="C1328" s="31" t="str">
        <f>VLOOKUP($A1328,'SAP- FACT'!$A:$AE,2,0)</f>
        <v>F010-00026003</v>
      </c>
      <c r="D1328" s="31" t="str">
        <f>VLOOKUP($A1328,'SAP- FACT'!$A:$AE,2,0)</f>
        <v>F010-00026003</v>
      </c>
      <c r="E1328" s="32">
        <v>45566</v>
      </c>
      <c r="F1328" s="32">
        <f>VLOOKUP($A1328,'SAP- FACT'!$A:$AE,5,0)</f>
        <v>45559</v>
      </c>
      <c r="G1328" s="32">
        <f>VLOOKUP($A1328,'SAP- FACT'!$A:$AE,19,0)</f>
        <v>45649</v>
      </c>
      <c r="H1328" s="31" t="s">
        <v>8512</v>
      </c>
      <c r="I1328" s="31" t="str">
        <f>VLOOKUP($A1328,'SAP- FACT'!$A:$AE,3,0)</f>
        <v>Factura</v>
      </c>
      <c r="J1328" s="31" t="str">
        <f>IF(VLOOKUP($A1328,'SAP- FACT'!$A:$AE,15,0)=0,"PEN","USD")</f>
        <v>PEN</v>
      </c>
      <c r="K1328" s="31" t="s">
        <v>8499</v>
      </c>
      <c r="L1328" s="31">
        <v>1</v>
      </c>
      <c r="M1328" s="33">
        <f>IF(J1328="PEN",VLOOKUP($A1328,'SAP- FACT'!$A:$AE,14,0),VLOOKUP($A1328,'SAP- FACT'!$A:$AE,15,0))</f>
        <v>1170.79</v>
      </c>
      <c r="N1328" s="31" t="str">
        <f>IF(VLOOKUP($A1328,'SAP- FACT'!$A:$AE,15,0)=0,"PEN","USD")</f>
        <v>PEN</v>
      </c>
      <c r="O1328" s="31" t="str">
        <f>VLOOKUP($A1328,'SAP- FACT'!$A:$AE,4,0)</f>
        <v>Nacional - LETRAS 45-52-59-66-73-90 DAYS - Facturas clientes - C20601325617</v>
      </c>
    </row>
    <row r="1329" spans="1:15" x14ac:dyDescent="0.2">
      <c r="A1329" s="31">
        <f t="shared" si="24"/>
        <v>1328</v>
      </c>
      <c r="B1329" s="31" t="str">
        <f>VLOOKUP($A1329,'SAP- FACT'!$A:$AE,12,0)</f>
        <v>TOP VETERINARIA S.A.C.</v>
      </c>
      <c r="C1329" s="31" t="str">
        <f>VLOOKUP($A1329,'SAP- FACT'!$A:$AE,2,0)</f>
        <v>F010-00026003</v>
      </c>
      <c r="D1329" s="31" t="str">
        <f>VLOOKUP($A1329,'SAP- FACT'!$A:$AE,2,0)</f>
        <v>F010-00026003</v>
      </c>
      <c r="E1329" s="32">
        <v>45566</v>
      </c>
      <c r="F1329" s="32">
        <f>VLOOKUP($A1329,'SAP- FACT'!$A:$AE,5,0)</f>
        <v>45559</v>
      </c>
      <c r="G1329" s="32">
        <f>VLOOKUP($A1329,'SAP- FACT'!$A:$AE,19,0)</f>
        <v>45656</v>
      </c>
      <c r="H1329" s="31" t="s">
        <v>8512</v>
      </c>
      <c r="I1329" s="31" t="str">
        <f>VLOOKUP($A1329,'SAP- FACT'!$A:$AE,3,0)</f>
        <v>Factura</v>
      </c>
      <c r="J1329" s="31" t="str">
        <f>IF(VLOOKUP($A1329,'SAP- FACT'!$A:$AE,15,0)=0,"PEN","USD")</f>
        <v>PEN</v>
      </c>
      <c r="K1329" s="31" t="s">
        <v>8499</v>
      </c>
      <c r="L1329" s="31">
        <v>1</v>
      </c>
      <c r="M1329" s="33">
        <f>IF(J1329="PEN",VLOOKUP($A1329,'SAP- FACT'!$A:$AE,14,0),VLOOKUP($A1329,'SAP- FACT'!$A:$AE,15,0))</f>
        <v>1170.79</v>
      </c>
      <c r="N1329" s="31" t="str">
        <f>IF(VLOOKUP($A1329,'SAP- FACT'!$A:$AE,15,0)=0,"PEN","USD")</f>
        <v>PEN</v>
      </c>
      <c r="O1329" s="31" t="str">
        <f>VLOOKUP($A1329,'SAP- FACT'!$A:$AE,4,0)</f>
        <v>Nacional - LETRAS 45-52-59-66-73-90 DAYS - Facturas clientes - C20601325617</v>
      </c>
    </row>
    <row r="1330" spans="1:15" x14ac:dyDescent="0.2">
      <c r="A1330" s="31">
        <f t="shared" si="24"/>
        <v>1329</v>
      </c>
      <c r="B1330" s="31" t="str">
        <f>VLOOKUP($A1330,'SAP- FACT'!$A:$AE,12,0)</f>
        <v>TOP VETERINARIA S.A.C.</v>
      </c>
      <c r="C1330" s="31" t="str">
        <f>VLOOKUP($A1330,'SAP- FACT'!$A:$AE,2,0)</f>
        <v>F010-00026003</v>
      </c>
      <c r="D1330" s="31" t="str">
        <f>VLOOKUP($A1330,'SAP- FACT'!$A:$AE,2,0)</f>
        <v>F010-00026003</v>
      </c>
      <c r="E1330" s="32">
        <v>45566</v>
      </c>
      <c r="F1330" s="32">
        <f>VLOOKUP($A1330,'SAP- FACT'!$A:$AE,5,0)</f>
        <v>45559</v>
      </c>
      <c r="G1330" s="32">
        <f>VLOOKUP($A1330,'SAP- FACT'!$A:$AE,19,0)</f>
        <v>45663</v>
      </c>
      <c r="H1330" s="31" t="s">
        <v>8512</v>
      </c>
      <c r="I1330" s="31" t="str">
        <f>VLOOKUP($A1330,'SAP- FACT'!$A:$AE,3,0)</f>
        <v>Factura</v>
      </c>
      <c r="J1330" s="31" t="str">
        <f>IF(VLOOKUP($A1330,'SAP- FACT'!$A:$AE,15,0)=0,"PEN","USD")</f>
        <v>PEN</v>
      </c>
      <c r="K1330" s="31" t="s">
        <v>8499</v>
      </c>
      <c r="L1330" s="31">
        <v>1</v>
      </c>
      <c r="M1330" s="33">
        <f>IF(J1330="PEN",VLOOKUP($A1330,'SAP- FACT'!$A:$AE,14,0),VLOOKUP($A1330,'SAP- FACT'!$A:$AE,15,0))</f>
        <v>1170.79</v>
      </c>
      <c r="N1330" s="31" t="str">
        <f>IF(VLOOKUP($A1330,'SAP- FACT'!$A:$AE,15,0)=0,"PEN","USD")</f>
        <v>PEN</v>
      </c>
      <c r="O1330" s="31" t="str">
        <f>VLOOKUP($A1330,'SAP- FACT'!$A:$AE,4,0)</f>
        <v>Nacional - LETRAS 45-52-59-66-73-90 DAYS - Facturas clientes - C20601325617</v>
      </c>
    </row>
    <row r="1331" spans="1:15" x14ac:dyDescent="0.2">
      <c r="A1331" s="31">
        <f t="shared" si="24"/>
        <v>1330</v>
      </c>
      <c r="B1331" s="31" t="str">
        <f>VLOOKUP($A1331,'SAP- FACT'!$A:$AE,12,0)</f>
        <v>TOP VETERINARIA S.A.C.</v>
      </c>
      <c r="C1331" s="31" t="str">
        <f>VLOOKUP($A1331,'SAP- FACT'!$A:$AE,2,0)</f>
        <v>F010-00026003</v>
      </c>
      <c r="D1331" s="31" t="str">
        <f>VLOOKUP($A1331,'SAP- FACT'!$A:$AE,2,0)</f>
        <v>F010-00026003</v>
      </c>
      <c r="E1331" s="32">
        <v>45566</v>
      </c>
      <c r="F1331" s="32">
        <f>VLOOKUP($A1331,'SAP- FACT'!$A:$AE,5,0)</f>
        <v>45559</v>
      </c>
      <c r="G1331" s="32">
        <f>VLOOKUP($A1331,'SAP- FACT'!$A:$AE,19,0)</f>
        <v>45677</v>
      </c>
      <c r="H1331" s="31" t="s">
        <v>8512</v>
      </c>
      <c r="I1331" s="31" t="str">
        <f>VLOOKUP($A1331,'SAP- FACT'!$A:$AE,3,0)</f>
        <v>Factura</v>
      </c>
      <c r="J1331" s="31" t="str">
        <f>IF(VLOOKUP($A1331,'SAP- FACT'!$A:$AE,15,0)=0,"PEN","USD")</f>
        <v>PEN</v>
      </c>
      <c r="K1331" s="31" t="s">
        <v>8499</v>
      </c>
      <c r="L1331" s="31">
        <v>1</v>
      </c>
      <c r="M1331" s="33">
        <f>IF(J1331="PEN",VLOOKUP($A1331,'SAP- FACT'!$A:$AE,14,0),VLOOKUP($A1331,'SAP- FACT'!$A:$AE,15,0))</f>
        <v>1170.79</v>
      </c>
      <c r="N1331" s="31" t="str">
        <f>IF(VLOOKUP($A1331,'SAP- FACT'!$A:$AE,15,0)=0,"PEN","USD")</f>
        <v>PEN</v>
      </c>
      <c r="O1331" s="31" t="str">
        <f>VLOOKUP($A1331,'SAP- FACT'!$A:$AE,4,0)</f>
        <v>Nacional - LETRAS 45-52-59-66-73-90 DAYS - Facturas clientes - C20601325617</v>
      </c>
    </row>
    <row r="1332" spans="1:15" x14ac:dyDescent="0.2">
      <c r="A1332" s="31">
        <f t="shared" si="24"/>
        <v>1331</v>
      </c>
      <c r="B1332" s="31" t="str">
        <f>VLOOKUP($A1332,'SAP- FACT'!$A:$AE,12,0)</f>
        <v>TOP VETERINARIA S.A.C.</v>
      </c>
      <c r="C1332" s="31" t="str">
        <f>VLOOKUP($A1332,'SAP- FACT'!$A:$AE,2,0)</f>
        <v>F010-00026003</v>
      </c>
      <c r="D1332" s="31" t="str">
        <f>VLOOKUP($A1332,'SAP- FACT'!$A:$AE,2,0)</f>
        <v>F010-00026003</v>
      </c>
      <c r="E1332" s="32">
        <v>45566</v>
      </c>
      <c r="F1332" s="32">
        <f>VLOOKUP($A1332,'SAP- FACT'!$A:$AE,5,0)</f>
        <v>45559</v>
      </c>
      <c r="G1332" s="32">
        <f>VLOOKUP($A1332,'SAP- FACT'!$A:$AE,19,0)</f>
        <v>45670</v>
      </c>
      <c r="H1332" s="31" t="s">
        <v>8512</v>
      </c>
      <c r="I1332" s="31" t="str">
        <f>VLOOKUP($A1332,'SAP- FACT'!$A:$AE,3,0)</f>
        <v>Factura</v>
      </c>
      <c r="J1332" s="31" t="str">
        <f>IF(VLOOKUP($A1332,'SAP- FACT'!$A:$AE,15,0)=0,"PEN","USD")</f>
        <v>PEN</v>
      </c>
      <c r="K1332" s="31" t="s">
        <v>8499</v>
      </c>
      <c r="L1332" s="31">
        <v>1</v>
      </c>
      <c r="M1332" s="33">
        <f>IF(J1332="PEN",VLOOKUP($A1332,'SAP- FACT'!$A:$AE,14,0),VLOOKUP($A1332,'SAP- FACT'!$A:$AE,15,0))</f>
        <v>1170.79</v>
      </c>
      <c r="N1332" s="31" t="str">
        <f>IF(VLOOKUP($A1332,'SAP- FACT'!$A:$AE,15,0)=0,"PEN","USD")</f>
        <v>PEN</v>
      </c>
      <c r="O1332" s="31" t="str">
        <f>VLOOKUP($A1332,'SAP- FACT'!$A:$AE,4,0)</f>
        <v>Nacional - LETRAS 45-52-59-66-73-90 DAYS - Facturas clientes - C20601325617</v>
      </c>
    </row>
    <row r="1333" spans="1:15" x14ac:dyDescent="0.2">
      <c r="A1333" s="31">
        <f t="shared" si="24"/>
        <v>1332</v>
      </c>
      <c r="B1333" s="31" t="str">
        <f>VLOOKUP($A1333,'SAP- FACT'!$A:$AE,12,0)</f>
        <v>CORPORACION FARMACEUTICA VETERINARIA SOCIEDAD ANONIMA CERRADA</v>
      </c>
      <c r="C1333" s="31" t="str">
        <f>VLOOKUP($A1333,'SAP- FACT'!$A:$AE,2,0)</f>
        <v>F010-00025999</v>
      </c>
      <c r="D1333" s="31" t="str">
        <f>VLOOKUP($A1333,'SAP- FACT'!$A:$AE,2,0)</f>
        <v>F010-00025999</v>
      </c>
      <c r="E1333" s="32">
        <v>45566</v>
      </c>
      <c r="F1333" s="32">
        <f>VLOOKUP($A1333,'SAP- FACT'!$A:$AE,5,0)</f>
        <v>45559</v>
      </c>
      <c r="G1333" s="32">
        <f>VLOOKUP($A1333,'SAP- FACT'!$A:$AE,19,0)</f>
        <v>45724</v>
      </c>
      <c r="H1333" s="31" t="s">
        <v>8512</v>
      </c>
      <c r="I1333" s="31" t="str">
        <f>VLOOKUP($A1333,'SAP- FACT'!$A:$AE,3,0)</f>
        <v>Factura</v>
      </c>
      <c r="J1333" s="31" t="str">
        <f>IF(VLOOKUP($A1333,'SAP- FACT'!$A:$AE,15,0)=0,"PEN","USD")</f>
        <v>PEN</v>
      </c>
      <c r="K1333" s="31" t="s">
        <v>8499</v>
      </c>
      <c r="L1333" s="31">
        <v>1</v>
      </c>
      <c r="M1333" s="33">
        <f>IF(J1333="PEN",VLOOKUP($A1333,'SAP- FACT'!$A:$AE,14,0),VLOOKUP($A1333,'SAP- FACT'!$A:$AE,15,0))</f>
        <v>1206.1600000000001</v>
      </c>
      <c r="N1333" s="31" t="str">
        <f>IF(VLOOKUP($A1333,'SAP- FACT'!$A:$AE,15,0)=0,"PEN","USD")</f>
        <v>PEN</v>
      </c>
      <c r="O1333" s="31" t="str">
        <f>VLOOKUP($A1333,'SAP- FACT'!$A:$AE,4,0)</f>
        <v>Nacional - LETRA 45-52-66-73-90-105-120 DIAS / DRAFT 45-52-66-73-90-105-120 DAYS - Facturas clientes - C20602313906</v>
      </c>
    </row>
    <row r="1334" spans="1:15" x14ac:dyDescent="0.2">
      <c r="A1334" s="31">
        <f t="shared" si="24"/>
        <v>1333</v>
      </c>
      <c r="B1334" s="31" t="str">
        <f>VLOOKUP($A1334,'SAP- FACT'!$A:$AE,12,0)</f>
        <v>CORPORACION FARMACEUTICA VETERINARIA SOCIEDAD ANONIMA CERRADA</v>
      </c>
      <c r="C1334" s="31" t="str">
        <f>VLOOKUP($A1334,'SAP- FACT'!$A:$AE,2,0)</f>
        <v>F010-00025999</v>
      </c>
      <c r="D1334" s="31" t="str">
        <f>VLOOKUP($A1334,'SAP- FACT'!$A:$AE,2,0)</f>
        <v>F010-00025999</v>
      </c>
      <c r="E1334" s="32">
        <v>45566</v>
      </c>
      <c r="F1334" s="32">
        <f>VLOOKUP($A1334,'SAP- FACT'!$A:$AE,5,0)</f>
        <v>45559</v>
      </c>
      <c r="G1334" s="32">
        <f>VLOOKUP($A1334,'SAP- FACT'!$A:$AE,19,0)</f>
        <v>45709</v>
      </c>
      <c r="H1334" s="31" t="s">
        <v>8512</v>
      </c>
      <c r="I1334" s="31" t="str">
        <f>VLOOKUP($A1334,'SAP- FACT'!$A:$AE,3,0)</f>
        <v>Factura</v>
      </c>
      <c r="J1334" s="31" t="str">
        <f>IF(VLOOKUP($A1334,'SAP- FACT'!$A:$AE,15,0)=0,"PEN","USD")</f>
        <v>PEN</v>
      </c>
      <c r="K1334" s="31" t="s">
        <v>8499</v>
      </c>
      <c r="L1334" s="31">
        <v>1</v>
      </c>
      <c r="M1334" s="33">
        <f>IF(J1334="PEN",VLOOKUP($A1334,'SAP- FACT'!$A:$AE,14,0),VLOOKUP($A1334,'SAP- FACT'!$A:$AE,15,0))</f>
        <v>1208.68</v>
      </c>
      <c r="N1334" s="31" t="str">
        <f>IF(VLOOKUP($A1334,'SAP- FACT'!$A:$AE,15,0)=0,"PEN","USD")</f>
        <v>PEN</v>
      </c>
      <c r="O1334" s="31" t="str">
        <f>VLOOKUP($A1334,'SAP- FACT'!$A:$AE,4,0)</f>
        <v>Nacional - LETRA 45-52-66-73-90-105-120 DIAS / DRAFT 45-52-66-73-90-105-120 DAYS - Facturas clientes - C20602313906</v>
      </c>
    </row>
    <row r="1335" spans="1:15" x14ac:dyDescent="0.2">
      <c r="A1335" s="31">
        <f t="shared" si="24"/>
        <v>1334</v>
      </c>
      <c r="B1335" s="31" t="str">
        <f>VLOOKUP($A1335,'SAP- FACT'!$A:$AE,12,0)</f>
        <v>CORPORACION FARMACEUTICA VETERINARIA SOCIEDAD ANONIMA CERRADA</v>
      </c>
      <c r="C1335" s="31" t="str">
        <f>VLOOKUP($A1335,'SAP- FACT'!$A:$AE,2,0)</f>
        <v>F010-00025999</v>
      </c>
      <c r="D1335" s="31" t="str">
        <f>VLOOKUP($A1335,'SAP- FACT'!$A:$AE,2,0)</f>
        <v>F010-00025999</v>
      </c>
      <c r="E1335" s="32">
        <v>45566</v>
      </c>
      <c r="F1335" s="32">
        <f>VLOOKUP($A1335,'SAP- FACT'!$A:$AE,5,0)</f>
        <v>45559</v>
      </c>
      <c r="G1335" s="32">
        <f>VLOOKUP($A1335,'SAP- FACT'!$A:$AE,19,0)</f>
        <v>45694</v>
      </c>
      <c r="H1335" s="31" t="s">
        <v>8512</v>
      </c>
      <c r="I1335" s="31" t="str">
        <f>VLOOKUP($A1335,'SAP- FACT'!$A:$AE,3,0)</f>
        <v>Factura</v>
      </c>
      <c r="J1335" s="31" t="str">
        <f>IF(VLOOKUP($A1335,'SAP- FACT'!$A:$AE,15,0)=0,"PEN","USD")</f>
        <v>PEN</v>
      </c>
      <c r="K1335" s="31" t="s">
        <v>8499</v>
      </c>
      <c r="L1335" s="31">
        <v>1</v>
      </c>
      <c r="M1335" s="33">
        <f>IF(J1335="PEN",VLOOKUP($A1335,'SAP- FACT'!$A:$AE,14,0),VLOOKUP($A1335,'SAP- FACT'!$A:$AE,15,0))</f>
        <v>1208.68</v>
      </c>
      <c r="N1335" s="31" t="str">
        <f>IF(VLOOKUP($A1335,'SAP- FACT'!$A:$AE,15,0)=0,"PEN","USD")</f>
        <v>PEN</v>
      </c>
      <c r="O1335" s="31" t="str">
        <f>VLOOKUP($A1335,'SAP- FACT'!$A:$AE,4,0)</f>
        <v>Nacional - LETRA 45-52-66-73-90-105-120 DIAS / DRAFT 45-52-66-73-90-105-120 DAYS - Facturas clientes - C20602313906</v>
      </c>
    </row>
    <row r="1336" spans="1:15" x14ac:dyDescent="0.2">
      <c r="A1336" s="31">
        <f t="shared" si="24"/>
        <v>1335</v>
      </c>
      <c r="B1336" s="31" t="str">
        <f>VLOOKUP($A1336,'SAP- FACT'!$A:$AE,12,0)</f>
        <v>CORPORACION FARMACEUTICA VETERINARIA SOCIEDAD ANONIMA CERRADA</v>
      </c>
      <c r="C1336" s="31" t="str">
        <f>VLOOKUP($A1336,'SAP- FACT'!$A:$AE,2,0)</f>
        <v>F010-00025999</v>
      </c>
      <c r="D1336" s="31" t="str">
        <f>VLOOKUP($A1336,'SAP- FACT'!$A:$AE,2,0)</f>
        <v>F010-00025999</v>
      </c>
      <c r="E1336" s="32">
        <v>45566</v>
      </c>
      <c r="F1336" s="32">
        <f>VLOOKUP($A1336,'SAP- FACT'!$A:$AE,5,0)</f>
        <v>45559</v>
      </c>
      <c r="G1336" s="32">
        <f>VLOOKUP($A1336,'SAP- FACT'!$A:$AE,19,0)</f>
        <v>45649</v>
      </c>
      <c r="H1336" s="31" t="s">
        <v>8512</v>
      </c>
      <c r="I1336" s="31" t="str">
        <f>VLOOKUP($A1336,'SAP- FACT'!$A:$AE,3,0)</f>
        <v>Factura</v>
      </c>
      <c r="J1336" s="31" t="str">
        <f>IF(VLOOKUP($A1336,'SAP- FACT'!$A:$AE,15,0)=0,"PEN","USD")</f>
        <v>PEN</v>
      </c>
      <c r="K1336" s="31" t="s">
        <v>8499</v>
      </c>
      <c r="L1336" s="31">
        <v>1</v>
      </c>
      <c r="M1336" s="33">
        <f>IF(J1336="PEN",VLOOKUP($A1336,'SAP- FACT'!$A:$AE,14,0),VLOOKUP($A1336,'SAP- FACT'!$A:$AE,15,0))</f>
        <v>1208.68</v>
      </c>
      <c r="N1336" s="31" t="str">
        <f>IF(VLOOKUP($A1336,'SAP- FACT'!$A:$AE,15,0)=0,"PEN","USD")</f>
        <v>PEN</v>
      </c>
      <c r="O1336" s="31" t="str">
        <f>VLOOKUP($A1336,'SAP- FACT'!$A:$AE,4,0)</f>
        <v>Nacional - LETRA 45-52-66-73-90-105-120 DIAS / DRAFT 45-52-66-73-90-105-120 DAYS - Facturas clientes - C20602313906</v>
      </c>
    </row>
    <row r="1337" spans="1:15" x14ac:dyDescent="0.2">
      <c r="A1337" s="31">
        <f t="shared" si="24"/>
        <v>1336</v>
      </c>
      <c r="B1337" s="31" t="str">
        <f>VLOOKUP($A1337,'SAP- FACT'!$A:$AE,12,0)</f>
        <v>CORPORACION FARMACEUTICA VETERINARIA SOCIEDAD ANONIMA CERRADA</v>
      </c>
      <c r="C1337" s="31" t="str">
        <f>VLOOKUP($A1337,'SAP- FACT'!$A:$AE,2,0)</f>
        <v>F010-00025999</v>
      </c>
      <c r="D1337" s="31" t="str">
        <f>VLOOKUP($A1337,'SAP- FACT'!$A:$AE,2,0)</f>
        <v>F010-00025999</v>
      </c>
      <c r="E1337" s="32">
        <v>45566</v>
      </c>
      <c r="F1337" s="32">
        <f>VLOOKUP($A1337,'SAP- FACT'!$A:$AE,5,0)</f>
        <v>45559</v>
      </c>
      <c r="G1337" s="32">
        <f>VLOOKUP($A1337,'SAP- FACT'!$A:$AE,19,0)</f>
        <v>45677</v>
      </c>
      <c r="H1337" s="31" t="s">
        <v>8512</v>
      </c>
      <c r="I1337" s="31" t="str">
        <f>VLOOKUP($A1337,'SAP- FACT'!$A:$AE,3,0)</f>
        <v>Factura</v>
      </c>
      <c r="J1337" s="31" t="str">
        <f>IF(VLOOKUP($A1337,'SAP- FACT'!$A:$AE,15,0)=0,"PEN","USD")</f>
        <v>PEN</v>
      </c>
      <c r="K1337" s="31" t="s">
        <v>8499</v>
      </c>
      <c r="L1337" s="31">
        <v>1</v>
      </c>
      <c r="M1337" s="33">
        <f>IF(J1337="PEN",VLOOKUP($A1337,'SAP- FACT'!$A:$AE,14,0),VLOOKUP($A1337,'SAP- FACT'!$A:$AE,15,0))</f>
        <v>1208.68</v>
      </c>
      <c r="N1337" s="31" t="str">
        <f>IF(VLOOKUP($A1337,'SAP- FACT'!$A:$AE,15,0)=0,"PEN","USD")</f>
        <v>PEN</v>
      </c>
      <c r="O1337" s="31" t="str">
        <f>VLOOKUP($A1337,'SAP- FACT'!$A:$AE,4,0)</f>
        <v>Nacional - LETRA 45-52-66-73-90-105-120 DIAS / DRAFT 45-52-66-73-90-105-120 DAYS - Facturas clientes - C20602313906</v>
      </c>
    </row>
    <row r="1338" spans="1:15" x14ac:dyDescent="0.2">
      <c r="A1338" s="31">
        <f t="shared" si="24"/>
        <v>1337</v>
      </c>
      <c r="B1338" s="31" t="str">
        <f>VLOOKUP($A1338,'SAP- FACT'!$A:$AE,12,0)</f>
        <v>CORPORACION FARMACEUTICA VETERINARIA SOCIEDAD ANONIMA CERRADA</v>
      </c>
      <c r="C1338" s="31" t="str">
        <f>VLOOKUP($A1338,'SAP- FACT'!$A:$AE,2,0)</f>
        <v>F010-00025999</v>
      </c>
      <c r="D1338" s="31" t="str">
        <f>VLOOKUP($A1338,'SAP- FACT'!$A:$AE,2,0)</f>
        <v>F010-00025999</v>
      </c>
      <c r="E1338" s="32">
        <v>45566</v>
      </c>
      <c r="F1338" s="32">
        <f>VLOOKUP($A1338,'SAP- FACT'!$A:$AE,5,0)</f>
        <v>45559</v>
      </c>
      <c r="G1338" s="32">
        <f>VLOOKUP($A1338,'SAP- FACT'!$A:$AE,19,0)</f>
        <v>45670</v>
      </c>
      <c r="H1338" s="31" t="s">
        <v>8512</v>
      </c>
      <c r="I1338" s="31" t="str">
        <f>VLOOKUP($A1338,'SAP- FACT'!$A:$AE,3,0)</f>
        <v>Factura</v>
      </c>
      <c r="J1338" s="31" t="str">
        <f>IF(VLOOKUP($A1338,'SAP- FACT'!$A:$AE,15,0)=0,"PEN","USD")</f>
        <v>PEN</v>
      </c>
      <c r="K1338" s="31" t="s">
        <v>8499</v>
      </c>
      <c r="L1338" s="31">
        <v>1</v>
      </c>
      <c r="M1338" s="33">
        <f>IF(J1338="PEN",VLOOKUP($A1338,'SAP- FACT'!$A:$AE,14,0),VLOOKUP($A1338,'SAP- FACT'!$A:$AE,15,0))</f>
        <v>1208.68</v>
      </c>
      <c r="N1338" s="31" t="str">
        <f>IF(VLOOKUP($A1338,'SAP- FACT'!$A:$AE,15,0)=0,"PEN","USD")</f>
        <v>PEN</v>
      </c>
      <c r="O1338" s="31" t="str">
        <f>VLOOKUP($A1338,'SAP- FACT'!$A:$AE,4,0)</f>
        <v>Nacional - LETRA 45-52-66-73-90-105-120 DIAS / DRAFT 45-52-66-73-90-105-120 DAYS - Facturas clientes - C20602313906</v>
      </c>
    </row>
    <row r="1339" spans="1:15" x14ac:dyDescent="0.2">
      <c r="A1339" s="31">
        <f t="shared" si="24"/>
        <v>1338</v>
      </c>
      <c r="B1339" s="31" t="str">
        <f>VLOOKUP($A1339,'SAP- FACT'!$A:$AE,12,0)</f>
        <v>CORPORACION FARMACEUTICA VETERINARIA SOCIEDAD ANONIMA CERRADA</v>
      </c>
      <c r="C1339" s="31" t="str">
        <f>VLOOKUP($A1339,'SAP- FACT'!$A:$AE,2,0)</f>
        <v>F010-00025999</v>
      </c>
      <c r="D1339" s="31" t="str">
        <f>VLOOKUP($A1339,'SAP- FACT'!$A:$AE,2,0)</f>
        <v>F010-00025999</v>
      </c>
      <c r="E1339" s="32">
        <v>45566</v>
      </c>
      <c r="F1339" s="32">
        <f>VLOOKUP($A1339,'SAP- FACT'!$A:$AE,5,0)</f>
        <v>45559</v>
      </c>
      <c r="G1339" s="32">
        <f>VLOOKUP($A1339,'SAP- FACT'!$A:$AE,19,0)</f>
        <v>45656</v>
      </c>
      <c r="H1339" s="31" t="s">
        <v>8512</v>
      </c>
      <c r="I1339" s="31" t="str">
        <f>VLOOKUP($A1339,'SAP- FACT'!$A:$AE,3,0)</f>
        <v>Factura</v>
      </c>
      <c r="J1339" s="31" t="str">
        <f>IF(VLOOKUP($A1339,'SAP- FACT'!$A:$AE,15,0)=0,"PEN","USD")</f>
        <v>PEN</v>
      </c>
      <c r="K1339" s="31" t="s">
        <v>8499</v>
      </c>
      <c r="L1339" s="31">
        <v>1</v>
      </c>
      <c r="M1339" s="33">
        <f>IF(J1339="PEN",VLOOKUP($A1339,'SAP- FACT'!$A:$AE,14,0),VLOOKUP($A1339,'SAP- FACT'!$A:$AE,15,0))</f>
        <v>1208.68</v>
      </c>
      <c r="N1339" s="31" t="str">
        <f>IF(VLOOKUP($A1339,'SAP- FACT'!$A:$AE,15,0)=0,"PEN","USD")</f>
        <v>PEN</v>
      </c>
      <c r="O1339" s="31" t="str">
        <f>VLOOKUP($A1339,'SAP- FACT'!$A:$AE,4,0)</f>
        <v>Nacional - LETRA 45-52-66-73-90-105-120 DIAS / DRAFT 45-52-66-73-90-105-120 DAYS - Facturas clientes - C20602313906</v>
      </c>
    </row>
    <row r="1340" spans="1:15" x14ac:dyDescent="0.2">
      <c r="A1340" s="31">
        <f t="shared" si="24"/>
        <v>1339</v>
      </c>
      <c r="B1340" s="31" t="str">
        <f>VLOOKUP($A1340,'SAP- FACT'!$A:$AE,12,0)</f>
        <v>PHARMADIX CORP. S.A.C.</v>
      </c>
      <c r="C1340" s="31" t="str">
        <f>VLOOKUP($A1340,'SAP- FACT'!$A:$AE,2,0)</f>
        <v>F010-00025364</v>
      </c>
      <c r="D1340" s="31" t="str">
        <f>VLOOKUP($A1340,'SAP- FACT'!$A:$AE,2,0)</f>
        <v>F010-00025364</v>
      </c>
      <c r="E1340" s="32">
        <v>45566</v>
      </c>
      <c r="F1340" s="32">
        <f>VLOOKUP($A1340,'SAP- FACT'!$A:$AE,5,0)</f>
        <v>45491</v>
      </c>
      <c r="G1340" s="32">
        <f>VLOOKUP($A1340,'SAP- FACT'!$A:$AE,19,0)</f>
        <v>45491</v>
      </c>
      <c r="H1340" s="31" t="s">
        <v>8512</v>
      </c>
      <c r="I1340" s="31" t="str">
        <f>VLOOKUP($A1340,'SAP- FACT'!$A:$AE,3,0)</f>
        <v>Factura</v>
      </c>
      <c r="J1340" s="31" t="str">
        <f>IF(VLOOKUP($A1340,'SAP- FACT'!$A:$AE,15,0)=0,"PEN","USD")</f>
        <v>PEN</v>
      </c>
      <c r="K1340" s="31" t="s">
        <v>8499</v>
      </c>
      <c r="L1340" s="31">
        <v>1</v>
      </c>
      <c r="M1340" s="33">
        <f>IF(J1340="PEN",VLOOKUP($A1340,'SAP- FACT'!$A:$AE,14,0),VLOOKUP($A1340,'SAP- FACT'!$A:$AE,15,0))</f>
        <v>1271.51</v>
      </c>
      <c r="N1340" s="31" t="str">
        <f>IF(VLOOKUP($A1340,'SAP- FACT'!$A:$AE,15,0)=0,"PEN","USD")</f>
        <v>PEN</v>
      </c>
      <c r="O1340" s="31" t="str">
        <f>VLOOKUP($A1340,'SAP- FACT'!$A:$AE,4,0)</f>
        <v xml:space="preserve"> - CONTADO ADELANTADO / CASH IN ADVANCE - INTERESES DEL PRÉSTAMO FIRMADO EL 14.11.2023 Cuota</v>
      </c>
    </row>
    <row r="1341" spans="1:15" x14ac:dyDescent="0.2">
      <c r="A1341" s="31">
        <f t="shared" si="24"/>
        <v>1340</v>
      </c>
      <c r="B1341" s="31" t="str">
        <f>VLOOKUP($A1341,'SAP- FACT'!$A:$AE,12,0)</f>
        <v>PHARMADIX CORP. S.A.C.</v>
      </c>
      <c r="C1341" s="31" t="str">
        <f>VLOOKUP($A1341,'SAP- FACT'!$A:$AE,2,0)</f>
        <v>F010-00024998</v>
      </c>
      <c r="D1341" s="31" t="str">
        <f>VLOOKUP($A1341,'SAP- FACT'!$A:$AE,2,0)</f>
        <v>F010-00024998</v>
      </c>
      <c r="E1341" s="32">
        <v>45566</v>
      </c>
      <c r="F1341" s="32">
        <f>VLOOKUP($A1341,'SAP- FACT'!$A:$AE,5,0)</f>
        <v>45453</v>
      </c>
      <c r="G1341" s="32">
        <f>VLOOKUP($A1341,'SAP- FACT'!$A:$AE,19,0)</f>
        <v>45453</v>
      </c>
      <c r="H1341" s="31" t="s">
        <v>8512</v>
      </c>
      <c r="I1341" s="31" t="str">
        <f>VLOOKUP($A1341,'SAP- FACT'!$A:$AE,3,0)</f>
        <v>Factura</v>
      </c>
      <c r="J1341" s="31" t="str">
        <f>IF(VLOOKUP($A1341,'SAP- FACT'!$A:$AE,15,0)=0,"PEN","USD")</f>
        <v>PEN</v>
      </c>
      <c r="K1341" s="31" t="s">
        <v>8499</v>
      </c>
      <c r="L1341" s="31">
        <v>1</v>
      </c>
      <c r="M1341" s="33">
        <f>IF(J1341="PEN",VLOOKUP($A1341,'SAP- FACT'!$A:$AE,14,0),VLOOKUP($A1341,'SAP- FACT'!$A:$AE,15,0))</f>
        <v>1338.37</v>
      </c>
      <c r="N1341" s="31" t="str">
        <f>IF(VLOOKUP($A1341,'SAP- FACT'!$A:$AE,15,0)=0,"PEN","USD")</f>
        <v>PEN</v>
      </c>
      <c r="O1341" s="31" t="str">
        <f>VLOOKUP($A1341,'SAP- FACT'!$A:$AE,4,0)</f>
        <v xml:space="preserve"> - CONTADO ADELANTADO / CASH IN ADVANCE - INTERESES DEL PRÉSTAMO FIRMADO EL 14.11.2023 Cuota</v>
      </c>
    </row>
    <row r="1342" spans="1:15" x14ac:dyDescent="0.2">
      <c r="A1342" s="31">
        <f t="shared" si="24"/>
        <v>1341</v>
      </c>
      <c r="B1342" s="31" t="str">
        <f>VLOOKUP($A1342,'SAP- FACT'!$A:$AE,12,0)</f>
        <v>PHARMADIX CORP. S.A.C.</v>
      </c>
      <c r="C1342" s="31" t="str">
        <f>VLOOKUP($A1342,'SAP- FACT'!$A:$AE,2,0)</f>
        <v>F010-00025365</v>
      </c>
      <c r="D1342" s="31" t="str">
        <f>VLOOKUP($A1342,'SAP- FACT'!$A:$AE,2,0)</f>
        <v>F010-00025365</v>
      </c>
      <c r="E1342" s="32">
        <v>45566</v>
      </c>
      <c r="F1342" s="32">
        <f>VLOOKUP($A1342,'SAP- FACT'!$A:$AE,5,0)</f>
        <v>45491</v>
      </c>
      <c r="G1342" s="32">
        <f>VLOOKUP($A1342,'SAP- FACT'!$A:$AE,19,0)</f>
        <v>45491</v>
      </c>
      <c r="H1342" s="31" t="s">
        <v>8512</v>
      </c>
      <c r="I1342" s="31" t="str">
        <f>VLOOKUP($A1342,'SAP- FACT'!$A:$AE,3,0)</f>
        <v>Factura</v>
      </c>
      <c r="J1342" s="31" t="str">
        <f>IF(VLOOKUP($A1342,'SAP- FACT'!$A:$AE,15,0)=0,"PEN","USD")</f>
        <v>PEN</v>
      </c>
      <c r="K1342" s="31" t="s">
        <v>8499</v>
      </c>
      <c r="L1342" s="31">
        <v>1</v>
      </c>
      <c r="M1342" s="33">
        <f>IF(J1342="PEN",VLOOKUP($A1342,'SAP- FACT'!$A:$AE,14,0),VLOOKUP($A1342,'SAP- FACT'!$A:$AE,15,0))</f>
        <v>1355.91</v>
      </c>
      <c r="N1342" s="31" t="str">
        <f>IF(VLOOKUP($A1342,'SAP- FACT'!$A:$AE,15,0)=0,"PEN","USD")</f>
        <v>PEN</v>
      </c>
      <c r="O1342" s="31" t="str">
        <f>VLOOKUP($A1342,'SAP- FACT'!$A:$AE,4,0)</f>
        <v xml:space="preserve"> - CONTADO ADELANTADO / CASH IN ADVANCE - INTERESES DEL PRÉSTAMO SOLES FIRMADO EL 13.12.2023</v>
      </c>
    </row>
    <row r="1343" spans="1:15" x14ac:dyDescent="0.2">
      <c r="A1343" s="31">
        <f t="shared" si="24"/>
        <v>1342</v>
      </c>
      <c r="B1343" s="31" t="str">
        <f>VLOOKUP($A1343,'SAP- FACT'!$A:$AE,12,0)</f>
        <v>PHARMADIX CORP. S.A.C.</v>
      </c>
      <c r="C1343" s="31" t="str">
        <f>VLOOKUP($A1343,'SAP- FACT'!$A:$AE,2,0)</f>
        <v>F010-00024996</v>
      </c>
      <c r="D1343" s="31" t="str">
        <f>VLOOKUP($A1343,'SAP- FACT'!$A:$AE,2,0)</f>
        <v>F010-00024996</v>
      </c>
      <c r="E1343" s="32">
        <v>45566</v>
      </c>
      <c r="F1343" s="32">
        <f>VLOOKUP($A1343,'SAP- FACT'!$A:$AE,5,0)</f>
        <v>45453</v>
      </c>
      <c r="G1343" s="32">
        <f>VLOOKUP($A1343,'SAP- FACT'!$A:$AE,19,0)</f>
        <v>45453</v>
      </c>
      <c r="H1343" s="31" t="s">
        <v>8512</v>
      </c>
      <c r="I1343" s="31" t="str">
        <f>VLOOKUP($A1343,'SAP- FACT'!$A:$AE,3,0)</f>
        <v>Factura</v>
      </c>
      <c r="J1343" s="31" t="str">
        <f>IF(VLOOKUP($A1343,'SAP- FACT'!$A:$AE,15,0)=0,"PEN","USD")</f>
        <v>PEN</v>
      </c>
      <c r="K1343" s="31" t="s">
        <v>8499</v>
      </c>
      <c r="L1343" s="31">
        <v>1</v>
      </c>
      <c r="M1343" s="33">
        <f>IF(J1343="PEN",VLOOKUP($A1343,'SAP- FACT'!$A:$AE,14,0),VLOOKUP($A1343,'SAP- FACT'!$A:$AE,15,0))</f>
        <v>1387.73</v>
      </c>
      <c r="N1343" s="31" t="str">
        <f>IF(VLOOKUP($A1343,'SAP- FACT'!$A:$AE,15,0)=0,"PEN","USD")</f>
        <v>PEN</v>
      </c>
      <c r="O1343" s="31" t="str">
        <f>VLOOKUP($A1343,'SAP- FACT'!$A:$AE,4,0)</f>
        <v xml:space="preserve"> - CONTADO ADELANTADO / CASH IN ADVANCE - INTERESES DEL PRÉSTAMO SOLES FIRMADO EL 13.12.2023</v>
      </c>
    </row>
    <row r="1344" spans="1:15" x14ac:dyDescent="0.2">
      <c r="A1344" s="31">
        <f t="shared" si="24"/>
        <v>1343</v>
      </c>
      <c r="B1344" s="31" t="str">
        <f>VLOOKUP($A1344,'SAP- FACT'!$A:$AE,12,0)</f>
        <v>AGROVET MANANTIAL S.A.C.</v>
      </c>
      <c r="C1344" s="31" t="str">
        <f>VLOOKUP($A1344,'SAP- FACT'!$A:$AE,2,0)</f>
        <v>F010-00025858</v>
      </c>
      <c r="D1344" s="31" t="str">
        <f>VLOOKUP($A1344,'SAP- FACT'!$A:$AE,2,0)</f>
        <v>F010-00025858</v>
      </c>
      <c r="E1344" s="32">
        <v>45566</v>
      </c>
      <c r="F1344" s="32">
        <f>VLOOKUP($A1344,'SAP- FACT'!$A:$AE,5,0)</f>
        <v>45545</v>
      </c>
      <c r="G1344" s="32">
        <f>VLOOKUP($A1344,'SAP- FACT'!$A:$AE,19,0)</f>
        <v>45655</v>
      </c>
      <c r="H1344" s="31" t="s">
        <v>8512</v>
      </c>
      <c r="I1344" s="31" t="str">
        <f>VLOOKUP($A1344,'SAP- FACT'!$A:$AE,3,0)</f>
        <v>Factura</v>
      </c>
      <c r="J1344" s="31" t="str">
        <f>IF(VLOOKUP($A1344,'SAP- FACT'!$A:$AE,15,0)=0,"PEN","USD")</f>
        <v>PEN</v>
      </c>
      <c r="K1344" s="31" t="s">
        <v>8499</v>
      </c>
      <c r="L1344" s="31">
        <v>1</v>
      </c>
      <c r="M1344" s="33">
        <f>IF(J1344="PEN",VLOOKUP($A1344,'SAP- FACT'!$A:$AE,14,0),VLOOKUP($A1344,'SAP- FACT'!$A:$AE,15,0))</f>
        <v>1524.2</v>
      </c>
      <c r="N1344" s="31" t="str">
        <f>IF(VLOOKUP($A1344,'SAP- FACT'!$A:$AE,15,0)=0,"PEN","USD")</f>
        <v>PEN</v>
      </c>
      <c r="O1344" s="31" t="str">
        <f>VLOOKUP($A1344,'SAP- FACT'!$A:$AE,4,0)</f>
        <v>Nacional - LETRAS A 45-55-65-75 DIAS / DRAFT  45-55-65-75 DAYS - Facturas clientes - C20602908837</v>
      </c>
    </row>
    <row r="1345" spans="1:15" x14ac:dyDescent="0.2">
      <c r="A1345" s="31">
        <f t="shared" si="24"/>
        <v>1344</v>
      </c>
      <c r="B1345" s="31" t="str">
        <f>VLOOKUP($A1345,'SAP- FACT'!$A:$AE,12,0)</f>
        <v>AGROVET MANANTIAL S.A.C.</v>
      </c>
      <c r="C1345" s="31" t="str">
        <f>VLOOKUP($A1345,'SAP- FACT'!$A:$AE,2,0)</f>
        <v>F010-00025858</v>
      </c>
      <c r="D1345" s="31" t="str">
        <f>VLOOKUP($A1345,'SAP- FACT'!$A:$AE,2,0)</f>
        <v>F010-00025858</v>
      </c>
      <c r="E1345" s="32">
        <v>45566</v>
      </c>
      <c r="F1345" s="32">
        <f>VLOOKUP($A1345,'SAP- FACT'!$A:$AE,5,0)</f>
        <v>45545</v>
      </c>
      <c r="G1345" s="32">
        <f>VLOOKUP($A1345,'SAP- FACT'!$A:$AE,19,0)</f>
        <v>45645</v>
      </c>
      <c r="H1345" s="31" t="s">
        <v>8512</v>
      </c>
      <c r="I1345" s="31" t="str">
        <f>VLOOKUP($A1345,'SAP- FACT'!$A:$AE,3,0)</f>
        <v>Factura</v>
      </c>
      <c r="J1345" s="31" t="str">
        <f>IF(VLOOKUP($A1345,'SAP- FACT'!$A:$AE,15,0)=0,"PEN","USD")</f>
        <v>PEN</v>
      </c>
      <c r="K1345" s="31" t="s">
        <v>8499</v>
      </c>
      <c r="L1345" s="31">
        <v>1</v>
      </c>
      <c r="M1345" s="33">
        <f>IF(J1345="PEN",VLOOKUP($A1345,'SAP- FACT'!$A:$AE,14,0),VLOOKUP($A1345,'SAP- FACT'!$A:$AE,15,0))</f>
        <v>1524.2</v>
      </c>
      <c r="N1345" s="31" t="str">
        <f>IF(VLOOKUP($A1345,'SAP- FACT'!$A:$AE,15,0)=0,"PEN","USD")</f>
        <v>PEN</v>
      </c>
      <c r="O1345" s="31" t="str">
        <f>VLOOKUP($A1345,'SAP- FACT'!$A:$AE,4,0)</f>
        <v>Nacional - LETRAS A 45-55-65-75 DIAS / DRAFT  45-55-65-75 DAYS - Facturas clientes - C20602908837</v>
      </c>
    </row>
    <row r="1346" spans="1:15" x14ac:dyDescent="0.2">
      <c r="A1346" s="31">
        <f t="shared" si="24"/>
        <v>1345</v>
      </c>
      <c r="B1346" s="31" t="str">
        <f>VLOOKUP($A1346,'SAP- FACT'!$A:$AE,12,0)</f>
        <v>AGROVET MANANTIAL S.A.C.</v>
      </c>
      <c r="C1346" s="31" t="str">
        <f>VLOOKUP($A1346,'SAP- FACT'!$A:$AE,2,0)</f>
        <v>F010-00025858</v>
      </c>
      <c r="D1346" s="31" t="str">
        <f>VLOOKUP($A1346,'SAP- FACT'!$A:$AE,2,0)</f>
        <v>F010-00025858</v>
      </c>
      <c r="E1346" s="32">
        <v>45566</v>
      </c>
      <c r="F1346" s="32">
        <f>VLOOKUP($A1346,'SAP- FACT'!$A:$AE,5,0)</f>
        <v>45545</v>
      </c>
      <c r="G1346" s="32">
        <f>VLOOKUP($A1346,'SAP- FACT'!$A:$AE,19,0)</f>
        <v>45665</v>
      </c>
      <c r="H1346" s="31" t="s">
        <v>8512</v>
      </c>
      <c r="I1346" s="31" t="str">
        <f>VLOOKUP($A1346,'SAP- FACT'!$A:$AE,3,0)</f>
        <v>Factura</v>
      </c>
      <c r="J1346" s="31" t="str">
        <f>IF(VLOOKUP($A1346,'SAP- FACT'!$A:$AE,15,0)=0,"PEN","USD")</f>
        <v>PEN</v>
      </c>
      <c r="K1346" s="31" t="s">
        <v>8499</v>
      </c>
      <c r="L1346" s="31">
        <v>1</v>
      </c>
      <c r="M1346" s="33">
        <f>IF(J1346="PEN",VLOOKUP($A1346,'SAP- FACT'!$A:$AE,14,0),VLOOKUP($A1346,'SAP- FACT'!$A:$AE,15,0))</f>
        <v>1524.2</v>
      </c>
      <c r="N1346" s="31" t="str">
        <f>IF(VLOOKUP($A1346,'SAP- FACT'!$A:$AE,15,0)=0,"PEN","USD")</f>
        <v>PEN</v>
      </c>
      <c r="O1346" s="31" t="str">
        <f>VLOOKUP($A1346,'SAP- FACT'!$A:$AE,4,0)</f>
        <v>Nacional - LETRAS A 45-55-65-75 DIAS / DRAFT  45-55-65-75 DAYS - Facturas clientes - C20602908837</v>
      </c>
    </row>
    <row r="1347" spans="1:15" x14ac:dyDescent="0.2">
      <c r="A1347" s="31">
        <f t="shared" si="24"/>
        <v>1346</v>
      </c>
      <c r="B1347" s="31" t="str">
        <f>VLOOKUP($A1347,'SAP- FACT'!$A:$AE,12,0)</f>
        <v>NOVAFARMA S.A.C.</v>
      </c>
      <c r="C1347" s="31" t="str">
        <f>VLOOKUP($A1347,'SAP- FACT'!$A:$AE,2,0)</f>
        <v>F010-00025902</v>
      </c>
      <c r="D1347" s="31" t="str">
        <f>VLOOKUP($A1347,'SAP- FACT'!$A:$AE,2,0)</f>
        <v>F010-00025902</v>
      </c>
      <c r="E1347" s="32">
        <v>45566</v>
      </c>
      <c r="F1347" s="32">
        <f>VLOOKUP($A1347,'SAP- FACT'!$A:$AE,5,0)</f>
        <v>45551</v>
      </c>
      <c r="G1347" s="32">
        <f>VLOOKUP($A1347,'SAP- FACT'!$A:$AE,19,0)</f>
        <v>45661</v>
      </c>
      <c r="H1347" s="31" t="s">
        <v>8512</v>
      </c>
      <c r="I1347" s="31" t="str">
        <f>VLOOKUP($A1347,'SAP- FACT'!$A:$AE,3,0)</f>
        <v>Factura</v>
      </c>
      <c r="J1347" s="31" t="str">
        <f>IF(VLOOKUP($A1347,'SAP- FACT'!$A:$AE,15,0)=0,"PEN","USD")</f>
        <v>PEN</v>
      </c>
      <c r="K1347" s="31" t="s">
        <v>8499</v>
      </c>
      <c r="L1347" s="31">
        <v>1</v>
      </c>
      <c r="M1347" s="33">
        <f>IF(J1347="PEN",VLOOKUP($A1347,'SAP- FACT'!$A:$AE,14,0),VLOOKUP($A1347,'SAP- FACT'!$A:$AE,15,0))</f>
        <v>1544.43</v>
      </c>
      <c r="N1347" s="31" t="str">
        <f>IF(VLOOKUP($A1347,'SAP- FACT'!$A:$AE,15,0)=0,"PEN","USD")</f>
        <v>PEN</v>
      </c>
      <c r="O1347" s="31" t="str">
        <f>VLOOKUP($A1347,'SAP- FACT'!$A:$AE,4,0)</f>
        <v>Nacional - LETRAS A 45-55-65-75 DIAS / DRAFT  45-55-65-75 DAYS - Facturas clientes - C20481460159</v>
      </c>
    </row>
    <row r="1348" spans="1:15" x14ac:dyDescent="0.2">
      <c r="A1348" s="31">
        <f t="shared" si="24"/>
        <v>1347</v>
      </c>
      <c r="B1348" s="31" t="str">
        <f>VLOOKUP($A1348,'SAP- FACT'!$A:$AE,12,0)</f>
        <v>NOVAFARMA S.A.C.</v>
      </c>
      <c r="C1348" s="31" t="str">
        <f>VLOOKUP($A1348,'SAP- FACT'!$A:$AE,2,0)</f>
        <v>F010-00025902</v>
      </c>
      <c r="D1348" s="31" t="str">
        <f>VLOOKUP($A1348,'SAP- FACT'!$A:$AE,2,0)</f>
        <v>F010-00025902</v>
      </c>
      <c r="E1348" s="32">
        <v>45566</v>
      </c>
      <c r="F1348" s="32">
        <f>VLOOKUP($A1348,'SAP- FACT'!$A:$AE,5,0)</f>
        <v>45551</v>
      </c>
      <c r="G1348" s="32">
        <f>VLOOKUP($A1348,'SAP- FACT'!$A:$AE,19,0)</f>
        <v>45651</v>
      </c>
      <c r="H1348" s="31" t="s">
        <v>8512</v>
      </c>
      <c r="I1348" s="31" t="str">
        <f>VLOOKUP($A1348,'SAP- FACT'!$A:$AE,3,0)</f>
        <v>Factura</v>
      </c>
      <c r="J1348" s="31" t="str">
        <f>IF(VLOOKUP($A1348,'SAP- FACT'!$A:$AE,15,0)=0,"PEN","USD")</f>
        <v>PEN</v>
      </c>
      <c r="K1348" s="31" t="s">
        <v>8499</v>
      </c>
      <c r="L1348" s="31">
        <v>1</v>
      </c>
      <c r="M1348" s="33">
        <f>IF(J1348="PEN",VLOOKUP($A1348,'SAP- FACT'!$A:$AE,14,0),VLOOKUP($A1348,'SAP- FACT'!$A:$AE,15,0))</f>
        <v>1544.43</v>
      </c>
      <c r="N1348" s="31" t="str">
        <f>IF(VLOOKUP($A1348,'SAP- FACT'!$A:$AE,15,0)=0,"PEN","USD")</f>
        <v>PEN</v>
      </c>
      <c r="O1348" s="31" t="str">
        <f>VLOOKUP($A1348,'SAP- FACT'!$A:$AE,4,0)</f>
        <v>Nacional - LETRAS A 45-55-65-75 DIAS / DRAFT  45-55-65-75 DAYS - Facturas clientes - C20481460159</v>
      </c>
    </row>
    <row r="1349" spans="1:15" x14ac:dyDescent="0.2">
      <c r="A1349" s="31">
        <f t="shared" si="24"/>
        <v>1348</v>
      </c>
      <c r="B1349" s="31" t="str">
        <f>VLOOKUP($A1349,'SAP- FACT'!$A:$AE,12,0)</f>
        <v>NOVAFARMA S.A.C.</v>
      </c>
      <c r="C1349" s="31" t="str">
        <f>VLOOKUP($A1349,'SAP- FACT'!$A:$AE,2,0)</f>
        <v>F010-00025902</v>
      </c>
      <c r="D1349" s="31" t="str">
        <f>VLOOKUP($A1349,'SAP- FACT'!$A:$AE,2,0)</f>
        <v>F010-00025902</v>
      </c>
      <c r="E1349" s="32">
        <v>45566</v>
      </c>
      <c r="F1349" s="32">
        <f>VLOOKUP($A1349,'SAP- FACT'!$A:$AE,5,0)</f>
        <v>45551</v>
      </c>
      <c r="G1349" s="32">
        <f>VLOOKUP($A1349,'SAP- FACT'!$A:$AE,19,0)</f>
        <v>45671</v>
      </c>
      <c r="H1349" s="31" t="s">
        <v>8512</v>
      </c>
      <c r="I1349" s="31" t="str">
        <f>VLOOKUP($A1349,'SAP- FACT'!$A:$AE,3,0)</f>
        <v>Factura</v>
      </c>
      <c r="J1349" s="31" t="str">
        <f>IF(VLOOKUP($A1349,'SAP- FACT'!$A:$AE,15,0)=0,"PEN","USD")</f>
        <v>PEN</v>
      </c>
      <c r="K1349" s="31" t="s">
        <v>8499</v>
      </c>
      <c r="L1349" s="31">
        <v>1</v>
      </c>
      <c r="M1349" s="33">
        <f>IF(J1349="PEN",VLOOKUP($A1349,'SAP- FACT'!$A:$AE,14,0),VLOOKUP($A1349,'SAP- FACT'!$A:$AE,15,0))</f>
        <v>1544.43</v>
      </c>
      <c r="N1349" s="31" t="str">
        <f>IF(VLOOKUP($A1349,'SAP- FACT'!$A:$AE,15,0)=0,"PEN","USD")</f>
        <v>PEN</v>
      </c>
      <c r="O1349" s="31" t="str">
        <f>VLOOKUP($A1349,'SAP- FACT'!$A:$AE,4,0)</f>
        <v>Nacional - LETRAS A 45-55-65-75 DIAS / DRAFT  45-55-65-75 DAYS - Facturas clientes - C20481460159</v>
      </c>
    </row>
    <row r="1350" spans="1:15" x14ac:dyDescent="0.2">
      <c r="A1350" s="31">
        <f t="shared" si="24"/>
        <v>1349</v>
      </c>
      <c r="B1350" s="31" t="str">
        <f>VLOOKUP($A1350,'SAP- FACT'!$A:$AE,12,0)</f>
        <v>DISTRIBUCIONES AGROVET GRANDEZ TARAPOTO S.R.L.</v>
      </c>
      <c r="C1350" s="31" t="str">
        <f>VLOOKUP($A1350,'SAP- FACT'!$A:$AE,2,0)</f>
        <v>F010-00025210</v>
      </c>
      <c r="D1350" s="31" t="str">
        <f>VLOOKUP($A1350,'SAP- FACT'!$A:$AE,2,0)</f>
        <v>F010-00025210</v>
      </c>
      <c r="E1350" s="32">
        <v>45566</v>
      </c>
      <c r="F1350" s="32">
        <f>VLOOKUP($A1350,'SAP- FACT'!$A:$AE,5,0)</f>
        <v>45471</v>
      </c>
      <c r="G1350" s="32">
        <f>VLOOKUP($A1350,'SAP- FACT'!$A:$AE,19,0)</f>
        <v>45561</v>
      </c>
      <c r="H1350" s="31" t="s">
        <v>8512</v>
      </c>
      <c r="I1350" s="31" t="str">
        <f>VLOOKUP($A1350,'SAP- FACT'!$A:$AE,3,0)</f>
        <v>Factura</v>
      </c>
      <c r="J1350" s="31" t="str">
        <f>IF(VLOOKUP($A1350,'SAP- FACT'!$A:$AE,15,0)=0,"PEN","USD")</f>
        <v>PEN</v>
      </c>
      <c r="K1350" s="31" t="s">
        <v>8499</v>
      </c>
      <c r="L1350" s="31">
        <v>1</v>
      </c>
      <c r="M1350" s="33">
        <f>IF(J1350="PEN",VLOOKUP($A1350,'SAP- FACT'!$A:$AE,14,0),VLOOKUP($A1350,'SAP- FACT'!$A:$AE,15,0))</f>
        <v>1621.63</v>
      </c>
      <c r="N1350" s="31" t="str">
        <f>IF(VLOOKUP($A1350,'SAP- FACT'!$A:$AE,15,0)=0,"PEN","USD")</f>
        <v>PEN</v>
      </c>
      <c r="O1350" s="31" t="str">
        <f>VLOOKUP($A1350,'SAP- FACT'!$A:$AE,4,0)</f>
        <v>Nacional - LETRAS 45-52-59-66-73-90 DAYS - Facturas clientes - C20606722606</v>
      </c>
    </row>
    <row r="1351" spans="1:15" x14ac:dyDescent="0.2">
      <c r="A1351" s="31">
        <f t="shared" si="24"/>
        <v>1350</v>
      </c>
      <c r="B1351" s="31" t="str">
        <f>VLOOKUP($A1351,'SAP- FACT'!$A:$AE,12,0)</f>
        <v>REPRESENTACIONES DURAND S.A.C.</v>
      </c>
      <c r="C1351" s="31" t="str">
        <f>VLOOKUP($A1351,'SAP- FACT'!$A:$AE,2,0)</f>
        <v>F010-00025415</v>
      </c>
      <c r="D1351" s="31" t="str">
        <f>VLOOKUP($A1351,'SAP- FACT'!$A:$AE,2,0)</f>
        <v>F010-00025415</v>
      </c>
      <c r="E1351" s="32">
        <v>45566</v>
      </c>
      <c r="F1351" s="32">
        <f>VLOOKUP($A1351,'SAP- FACT'!$A:$AE,5,0)</f>
        <v>45498</v>
      </c>
      <c r="G1351" s="32">
        <f>VLOOKUP($A1351,'SAP- FACT'!$A:$AE,19,0)</f>
        <v>45598</v>
      </c>
      <c r="H1351" s="31" t="s">
        <v>8512</v>
      </c>
      <c r="I1351" s="31" t="str">
        <f>VLOOKUP($A1351,'SAP- FACT'!$A:$AE,3,0)</f>
        <v>Factura</v>
      </c>
      <c r="J1351" s="31" t="str">
        <f>IF(VLOOKUP($A1351,'SAP- FACT'!$A:$AE,15,0)=0,"PEN","USD")</f>
        <v>PEN</v>
      </c>
      <c r="K1351" s="31" t="s">
        <v>8499</v>
      </c>
      <c r="L1351" s="31">
        <v>1</v>
      </c>
      <c r="M1351" s="33">
        <f>IF(J1351="PEN",VLOOKUP($A1351,'SAP- FACT'!$A:$AE,14,0),VLOOKUP($A1351,'SAP- FACT'!$A:$AE,15,0))</f>
        <v>1732</v>
      </c>
      <c r="N1351" s="31" t="str">
        <f>IF(VLOOKUP($A1351,'SAP- FACT'!$A:$AE,15,0)=0,"PEN","USD")</f>
        <v>PEN</v>
      </c>
      <c r="O1351" s="31" t="str">
        <f>VLOOKUP($A1351,'SAP- FACT'!$A:$AE,4,0)</f>
        <v>Nacional - LETRAS A 45-55-65-75 DIAS / DRAFT  45-55-65-75 DAYS - Facturas clientes - C20110651121</v>
      </c>
    </row>
    <row r="1352" spans="1:15" x14ac:dyDescent="0.2">
      <c r="A1352" s="31">
        <f t="shared" si="24"/>
        <v>1351</v>
      </c>
      <c r="B1352" s="31" t="str">
        <f>VLOOKUP($A1352,'SAP- FACT'!$A:$AE,12,0)</f>
        <v>REPRESENTACIONES DURAND S.A.C.</v>
      </c>
      <c r="C1352" s="31" t="str">
        <f>VLOOKUP($A1352,'SAP- FACT'!$A:$AE,2,0)</f>
        <v>F010-00025415</v>
      </c>
      <c r="D1352" s="31" t="str">
        <f>VLOOKUP($A1352,'SAP- FACT'!$A:$AE,2,0)</f>
        <v>F010-00025415</v>
      </c>
      <c r="E1352" s="32">
        <v>45566</v>
      </c>
      <c r="F1352" s="32">
        <f>VLOOKUP($A1352,'SAP- FACT'!$A:$AE,5,0)</f>
        <v>45498</v>
      </c>
      <c r="G1352" s="32">
        <f>VLOOKUP($A1352,'SAP- FACT'!$A:$AE,19,0)</f>
        <v>45608</v>
      </c>
      <c r="H1352" s="31" t="s">
        <v>8512</v>
      </c>
      <c r="I1352" s="31" t="str">
        <f>VLOOKUP($A1352,'SAP- FACT'!$A:$AE,3,0)</f>
        <v>Factura</v>
      </c>
      <c r="J1352" s="31" t="str">
        <f>IF(VLOOKUP($A1352,'SAP- FACT'!$A:$AE,15,0)=0,"PEN","USD")</f>
        <v>PEN</v>
      </c>
      <c r="K1352" s="31" t="s">
        <v>8499</v>
      </c>
      <c r="L1352" s="31">
        <v>1</v>
      </c>
      <c r="M1352" s="33">
        <f>IF(J1352="PEN",VLOOKUP($A1352,'SAP- FACT'!$A:$AE,14,0),VLOOKUP($A1352,'SAP- FACT'!$A:$AE,15,0))</f>
        <v>1732</v>
      </c>
      <c r="N1352" s="31" t="str">
        <f>IF(VLOOKUP($A1352,'SAP- FACT'!$A:$AE,15,0)=0,"PEN","USD")</f>
        <v>PEN</v>
      </c>
      <c r="O1352" s="31" t="str">
        <f>VLOOKUP($A1352,'SAP- FACT'!$A:$AE,4,0)</f>
        <v>Nacional - LETRAS A 45-55-65-75 DIAS / DRAFT  45-55-65-75 DAYS - Facturas clientes - C20110651121</v>
      </c>
    </row>
    <row r="1353" spans="1:15" x14ac:dyDescent="0.2">
      <c r="A1353" s="31">
        <f t="shared" si="24"/>
        <v>1352</v>
      </c>
      <c r="B1353" s="31" t="str">
        <f>VLOOKUP($A1353,'SAP- FACT'!$A:$AE,12,0)</f>
        <v>REPRESENTACIONES DURAND S.A.C.</v>
      </c>
      <c r="C1353" s="31" t="str">
        <f>VLOOKUP($A1353,'SAP- FACT'!$A:$AE,2,0)</f>
        <v>F010-00025415</v>
      </c>
      <c r="D1353" s="31" t="str">
        <f>VLOOKUP($A1353,'SAP- FACT'!$A:$AE,2,0)</f>
        <v>F010-00025415</v>
      </c>
      <c r="E1353" s="32">
        <v>45566</v>
      </c>
      <c r="F1353" s="32">
        <f>VLOOKUP($A1353,'SAP- FACT'!$A:$AE,5,0)</f>
        <v>45498</v>
      </c>
      <c r="G1353" s="32">
        <f>VLOOKUP($A1353,'SAP- FACT'!$A:$AE,19,0)</f>
        <v>45618</v>
      </c>
      <c r="H1353" s="31" t="s">
        <v>8512</v>
      </c>
      <c r="I1353" s="31" t="str">
        <f>VLOOKUP($A1353,'SAP- FACT'!$A:$AE,3,0)</f>
        <v>Factura</v>
      </c>
      <c r="J1353" s="31" t="str">
        <f>IF(VLOOKUP($A1353,'SAP- FACT'!$A:$AE,15,0)=0,"PEN","USD")</f>
        <v>PEN</v>
      </c>
      <c r="K1353" s="31" t="s">
        <v>8499</v>
      </c>
      <c r="L1353" s="31">
        <v>1</v>
      </c>
      <c r="M1353" s="33">
        <f>IF(J1353="PEN",VLOOKUP($A1353,'SAP- FACT'!$A:$AE,14,0),VLOOKUP($A1353,'SAP- FACT'!$A:$AE,15,0))</f>
        <v>1732</v>
      </c>
      <c r="N1353" s="31" t="str">
        <f>IF(VLOOKUP($A1353,'SAP- FACT'!$A:$AE,15,0)=0,"PEN","USD")</f>
        <v>PEN</v>
      </c>
      <c r="O1353" s="31" t="str">
        <f>VLOOKUP($A1353,'SAP- FACT'!$A:$AE,4,0)</f>
        <v>Nacional - LETRAS A 45-55-65-75 DIAS / DRAFT  45-55-65-75 DAYS - Facturas clientes - C20110651121</v>
      </c>
    </row>
    <row r="1354" spans="1:15" x14ac:dyDescent="0.2">
      <c r="A1354" s="31">
        <f t="shared" si="24"/>
        <v>1353</v>
      </c>
      <c r="B1354" s="31" t="str">
        <f>VLOOKUP($A1354,'SAP- FACT'!$A:$AE,12,0)</f>
        <v>REPRESENTACIONES DURAND S.A.C.</v>
      </c>
      <c r="C1354" s="31" t="str">
        <f>VLOOKUP($A1354,'SAP- FACT'!$A:$AE,2,0)</f>
        <v>F010-00025838</v>
      </c>
      <c r="D1354" s="31" t="str">
        <f>VLOOKUP($A1354,'SAP- FACT'!$A:$AE,2,0)</f>
        <v>F010-00025838</v>
      </c>
      <c r="E1354" s="32">
        <v>45566</v>
      </c>
      <c r="F1354" s="32">
        <f>VLOOKUP($A1354,'SAP- FACT'!$A:$AE,5,0)</f>
        <v>45541</v>
      </c>
      <c r="G1354" s="32">
        <f>VLOOKUP($A1354,'SAP- FACT'!$A:$AE,19,0)</f>
        <v>45646</v>
      </c>
      <c r="H1354" s="31" t="s">
        <v>8512</v>
      </c>
      <c r="I1354" s="31" t="str">
        <f>VLOOKUP($A1354,'SAP- FACT'!$A:$AE,3,0)</f>
        <v>Factura</v>
      </c>
      <c r="J1354" s="31" t="str">
        <f>IF(VLOOKUP($A1354,'SAP- FACT'!$A:$AE,15,0)=0,"PEN","USD")</f>
        <v>PEN</v>
      </c>
      <c r="K1354" s="31" t="s">
        <v>8499</v>
      </c>
      <c r="L1354" s="31">
        <v>1</v>
      </c>
      <c r="M1354" s="33">
        <f>IF(J1354="PEN",VLOOKUP($A1354,'SAP- FACT'!$A:$AE,14,0),VLOOKUP($A1354,'SAP- FACT'!$A:$AE,15,0))</f>
        <v>1841.39</v>
      </c>
      <c r="N1354" s="31" t="str">
        <f>IF(VLOOKUP($A1354,'SAP- FACT'!$A:$AE,15,0)=0,"PEN","USD")</f>
        <v>PEN</v>
      </c>
      <c r="O1354" s="31" t="str">
        <f>VLOOKUP($A1354,'SAP- FACT'!$A:$AE,4,0)</f>
        <v>Nacional - LETRA 45-60 DIAS / DRAFT 45-60 DAYS - Facturas clientes - C20110651121</v>
      </c>
    </row>
    <row r="1355" spans="1:15" x14ac:dyDescent="0.2">
      <c r="A1355" s="31">
        <f t="shared" ref="A1355:A1406" si="25">ROW()-1</f>
        <v>1354</v>
      </c>
      <c r="B1355" s="31" t="str">
        <f>VLOOKUP($A1355,'SAP- FACT'!$A:$AE,12,0)</f>
        <v>REPRESENTACIONES DURAND S.A.C.</v>
      </c>
      <c r="C1355" s="31" t="str">
        <f>VLOOKUP($A1355,'SAP- FACT'!$A:$AE,2,0)</f>
        <v>F010-00025838</v>
      </c>
      <c r="D1355" s="31" t="str">
        <f>VLOOKUP($A1355,'SAP- FACT'!$A:$AE,2,0)</f>
        <v>F010-00025838</v>
      </c>
      <c r="E1355" s="32">
        <v>45566</v>
      </c>
      <c r="F1355" s="32">
        <f>VLOOKUP($A1355,'SAP- FACT'!$A:$AE,5,0)</f>
        <v>45541</v>
      </c>
      <c r="G1355" s="32">
        <f>VLOOKUP($A1355,'SAP- FACT'!$A:$AE,19,0)</f>
        <v>45661</v>
      </c>
      <c r="H1355" s="31" t="s">
        <v>8512</v>
      </c>
      <c r="I1355" s="31" t="str">
        <f>VLOOKUP($A1355,'SAP- FACT'!$A:$AE,3,0)</f>
        <v>Factura</v>
      </c>
      <c r="J1355" s="31" t="str">
        <f>IF(VLOOKUP($A1355,'SAP- FACT'!$A:$AE,15,0)=0,"PEN","USD")</f>
        <v>PEN</v>
      </c>
      <c r="K1355" s="31" t="s">
        <v>8499</v>
      </c>
      <c r="L1355" s="31">
        <v>1</v>
      </c>
      <c r="M1355" s="33">
        <f>IF(J1355="PEN",VLOOKUP($A1355,'SAP- FACT'!$A:$AE,14,0),VLOOKUP($A1355,'SAP- FACT'!$A:$AE,15,0))</f>
        <v>1841.39</v>
      </c>
      <c r="N1355" s="31" t="str">
        <f>IF(VLOOKUP($A1355,'SAP- FACT'!$A:$AE,15,0)=0,"PEN","USD")</f>
        <v>PEN</v>
      </c>
      <c r="O1355" s="31" t="str">
        <f>VLOOKUP($A1355,'SAP- FACT'!$A:$AE,4,0)</f>
        <v>Nacional - LETRA 45-60 DIAS / DRAFT 45-60 DAYS - Facturas clientes - C20110651121</v>
      </c>
    </row>
    <row r="1356" spans="1:15" x14ac:dyDescent="0.2">
      <c r="A1356" s="31">
        <f t="shared" si="25"/>
        <v>1355</v>
      </c>
      <c r="B1356" s="31" t="str">
        <f>VLOOKUP($A1356,'SAP- FACT'!$A:$AE,12,0)</f>
        <v>VETCOM S.R.L.</v>
      </c>
      <c r="C1356" s="31" t="str">
        <f>VLOOKUP($A1356,'SAP- FACT'!$A:$AE,2,0)</f>
        <v>F010-00026042</v>
      </c>
      <c r="D1356" s="31" t="str">
        <f>VLOOKUP($A1356,'SAP- FACT'!$A:$AE,2,0)</f>
        <v>F010-00026042</v>
      </c>
      <c r="E1356" s="32">
        <v>45566</v>
      </c>
      <c r="F1356" s="32">
        <f>VLOOKUP($A1356,'SAP- FACT'!$A:$AE,5,0)</f>
        <v>45561</v>
      </c>
      <c r="G1356" s="32">
        <f>VLOOKUP($A1356,'SAP- FACT'!$A:$AE,19,0)</f>
        <v>45681</v>
      </c>
      <c r="H1356" s="31" t="s">
        <v>8512</v>
      </c>
      <c r="I1356" s="31" t="str">
        <f>VLOOKUP($A1356,'SAP- FACT'!$A:$AE,3,0)</f>
        <v>Factura</v>
      </c>
      <c r="J1356" s="31" t="str">
        <f>IF(VLOOKUP($A1356,'SAP- FACT'!$A:$AE,15,0)=0,"PEN","USD")</f>
        <v>PEN</v>
      </c>
      <c r="K1356" s="31" t="s">
        <v>8499</v>
      </c>
      <c r="L1356" s="31">
        <v>1</v>
      </c>
      <c r="M1356" s="33">
        <f>IF(J1356="PEN",VLOOKUP($A1356,'SAP- FACT'!$A:$AE,14,0),VLOOKUP($A1356,'SAP- FACT'!$A:$AE,15,0))</f>
        <v>1846.93</v>
      </c>
      <c r="N1356" s="31" t="str">
        <f>IF(VLOOKUP($A1356,'SAP- FACT'!$A:$AE,15,0)=0,"PEN","USD")</f>
        <v>PEN</v>
      </c>
      <c r="O1356" s="31" t="str">
        <f>VLOOKUP($A1356,'SAP- FACT'!$A:$AE,4,0)</f>
        <v>Nacional - LETRAS A 45-60 DIAS / DRAFT 45-60 DAYS - Facturas clientes - C20454405324</v>
      </c>
    </row>
    <row r="1357" spans="1:15" x14ac:dyDescent="0.2">
      <c r="A1357" s="31">
        <f t="shared" si="25"/>
        <v>1356</v>
      </c>
      <c r="B1357" s="31" t="str">
        <f>VLOOKUP($A1357,'SAP- FACT'!$A:$AE,12,0)</f>
        <v>VETCOM S.R.L.</v>
      </c>
      <c r="C1357" s="31" t="str">
        <f>VLOOKUP($A1357,'SAP- FACT'!$A:$AE,2,0)</f>
        <v>F010-00026042</v>
      </c>
      <c r="D1357" s="31" t="str">
        <f>VLOOKUP($A1357,'SAP- FACT'!$A:$AE,2,0)</f>
        <v>F010-00026042</v>
      </c>
      <c r="E1357" s="32">
        <v>45566</v>
      </c>
      <c r="F1357" s="32">
        <f>VLOOKUP($A1357,'SAP- FACT'!$A:$AE,5,0)</f>
        <v>45561</v>
      </c>
      <c r="G1357" s="32">
        <f>VLOOKUP($A1357,'SAP- FACT'!$A:$AE,19,0)</f>
        <v>45666</v>
      </c>
      <c r="H1357" s="31" t="s">
        <v>8512</v>
      </c>
      <c r="I1357" s="31" t="str">
        <f>VLOOKUP($A1357,'SAP- FACT'!$A:$AE,3,0)</f>
        <v>Factura</v>
      </c>
      <c r="J1357" s="31" t="str">
        <f>IF(VLOOKUP($A1357,'SAP- FACT'!$A:$AE,15,0)=0,"PEN","USD")</f>
        <v>PEN</v>
      </c>
      <c r="K1357" s="31" t="s">
        <v>8499</v>
      </c>
      <c r="L1357" s="31">
        <v>1</v>
      </c>
      <c r="M1357" s="33">
        <f>IF(J1357="PEN",VLOOKUP($A1357,'SAP- FACT'!$A:$AE,14,0),VLOOKUP($A1357,'SAP- FACT'!$A:$AE,15,0))</f>
        <v>1846.94</v>
      </c>
      <c r="N1357" s="31" t="str">
        <f>IF(VLOOKUP($A1357,'SAP- FACT'!$A:$AE,15,0)=0,"PEN","USD")</f>
        <v>PEN</v>
      </c>
      <c r="O1357" s="31" t="str">
        <f>VLOOKUP($A1357,'SAP- FACT'!$A:$AE,4,0)</f>
        <v>Nacional - LETRAS A 45-60 DIAS / DRAFT 45-60 DAYS - Facturas clientes - C20454405324</v>
      </c>
    </row>
    <row r="1358" spans="1:15" x14ac:dyDescent="0.2">
      <c r="A1358" s="31">
        <f t="shared" si="25"/>
        <v>1357</v>
      </c>
      <c r="B1358" s="31" t="str">
        <f>VLOOKUP($A1358,'SAP- FACT'!$A:$AE,12,0)</f>
        <v>EMPRESA MELO S.A.</v>
      </c>
      <c r="C1358" s="31" t="str">
        <f>VLOOKUP($A1358,'SAP- FACT'!$A:$AE,2,0)</f>
        <v>F050-00001214</v>
      </c>
      <c r="D1358" s="31" t="str">
        <f>VLOOKUP($A1358,'SAP- FACT'!$A:$AE,2,0)</f>
        <v>F050-00001214</v>
      </c>
      <c r="E1358" s="32">
        <v>45566</v>
      </c>
      <c r="F1358" s="32">
        <f>VLOOKUP($A1358,'SAP- FACT'!$A:$AE,5,0)</f>
        <v>45247</v>
      </c>
      <c r="G1358" s="32">
        <f>VLOOKUP($A1358,'SAP- FACT'!$A:$AE,19,0)</f>
        <v>45247</v>
      </c>
      <c r="H1358" s="31" t="s">
        <v>8512</v>
      </c>
      <c r="I1358" s="31" t="str">
        <f>VLOOKUP($A1358,'SAP- FACT'!$A:$AE,3,0)</f>
        <v>Factura</v>
      </c>
      <c r="J1358" s="31" t="str">
        <f>IF(VLOOKUP($A1358,'SAP- FACT'!$A:$AE,15,0)=0,"PEN","USD")</f>
        <v>USD</v>
      </c>
      <c r="K1358" s="31" t="s">
        <v>8499</v>
      </c>
      <c r="L1358" s="31">
        <v>1</v>
      </c>
      <c r="M1358" s="33">
        <f>IF(J1358="PEN",VLOOKUP($A1358,'SAP- FACT'!$A:$AE,14,0),VLOOKUP($A1358,'SAP- FACT'!$A:$AE,15,0))</f>
        <v>494.44</v>
      </c>
      <c r="N1358" s="31" t="str">
        <f>IF(VLOOKUP($A1358,'SAP- FACT'!$A:$AE,15,0)=0,"PEN","USD")</f>
        <v>USD</v>
      </c>
      <c r="O1358" s="31" t="str">
        <f>VLOOKUP($A1358,'SAP- FACT'!$A:$AE,4,0)</f>
        <v xml:space="preserve"> - CONTADO / CASH - INTERESES F050-00950</v>
      </c>
    </row>
    <row r="1359" spans="1:15" x14ac:dyDescent="0.2">
      <c r="A1359" s="31">
        <f t="shared" si="25"/>
        <v>1358</v>
      </c>
      <c r="B1359" s="31" t="str">
        <f>VLOOKUP($A1359,'SAP- FACT'!$A:$AE,12,0)</f>
        <v>NOVAFARMA S.A.C.</v>
      </c>
      <c r="C1359" s="31" t="str">
        <f>VLOOKUP($A1359,'SAP- FACT'!$A:$AE,2,0)</f>
        <v>F010-00025955</v>
      </c>
      <c r="D1359" s="31" t="str">
        <f>VLOOKUP($A1359,'SAP- FACT'!$A:$AE,2,0)</f>
        <v>F010-00025955</v>
      </c>
      <c r="E1359" s="32">
        <v>45566</v>
      </c>
      <c r="F1359" s="32">
        <f>VLOOKUP($A1359,'SAP- FACT'!$A:$AE,5,0)</f>
        <v>45554</v>
      </c>
      <c r="G1359" s="32">
        <f>VLOOKUP($A1359,'SAP- FACT'!$A:$AE,19,0)</f>
        <v>45674</v>
      </c>
      <c r="H1359" s="31" t="s">
        <v>8512</v>
      </c>
      <c r="I1359" s="31" t="str">
        <f>VLOOKUP($A1359,'SAP- FACT'!$A:$AE,3,0)</f>
        <v>Factura</v>
      </c>
      <c r="J1359" s="31" t="str">
        <f>IF(VLOOKUP($A1359,'SAP- FACT'!$A:$AE,15,0)=0,"PEN","USD")</f>
        <v>PEN</v>
      </c>
      <c r="K1359" s="31" t="s">
        <v>8499</v>
      </c>
      <c r="L1359" s="31">
        <v>1</v>
      </c>
      <c r="M1359" s="33">
        <f>IF(J1359="PEN",VLOOKUP($A1359,'SAP- FACT'!$A:$AE,14,0),VLOOKUP($A1359,'SAP- FACT'!$A:$AE,15,0))</f>
        <v>1892.8</v>
      </c>
      <c r="N1359" s="31" t="str">
        <f>IF(VLOOKUP($A1359,'SAP- FACT'!$A:$AE,15,0)=0,"PEN","USD")</f>
        <v>PEN</v>
      </c>
      <c r="O1359" s="31" t="str">
        <f>VLOOKUP($A1359,'SAP- FACT'!$A:$AE,4,0)</f>
        <v>Nacional - LETRAS A 45-55-65-75 DIAS / DRAFT  45-55-65-75 DAYS - Facturas clientes - C20481460159</v>
      </c>
    </row>
    <row r="1360" spans="1:15" x14ac:dyDescent="0.2">
      <c r="A1360" s="31">
        <f t="shared" si="25"/>
        <v>1359</v>
      </c>
      <c r="B1360" s="31" t="str">
        <f>VLOOKUP($A1360,'SAP- FACT'!$A:$AE,12,0)</f>
        <v>NOVAFARMA S.A.C.</v>
      </c>
      <c r="C1360" s="31" t="str">
        <f>VLOOKUP($A1360,'SAP- FACT'!$A:$AE,2,0)</f>
        <v>F010-00025955</v>
      </c>
      <c r="D1360" s="31" t="str">
        <f>VLOOKUP($A1360,'SAP- FACT'!$A:$AE,2,0)</f>
        <v>F010-00025955</v>
      </c>
      <c r="E1360" s="32">
        <v>45566</v>
      </c>
      <c r="F1360" s="32">
        <f>VLOOKUP($A1360,'SAP- FACT'!$A:$AE,5,0)</f>
        <v>45554</v>
      </c>
      <c r="G1360" s="32">
        <f>VLOOKUP($A1360,'SAP- FACT'!$A:$AE,19,0)</f>
        <v>45654</v>
      </c>
      <c r="H1360" s="31" t="s">
        <v>8512</v>
      </c>
      <c r="I1360" s="31" t="str">
        <f>VLOOKUP($A1360,'SAP- FACT'!$A:$AE,3,0)</f>
        <v>Factura</v>
      </c>
      <c r="J1360" s="31" t="str">
        <f>IF(VLOOKUP($A1360,'SAP- FACT'!$A:$AE,15,0)=0,"PEN","USD")</f>
        <v>PEN</v>
      </c>
      <c r="K1360" s="31" t="s">
        <v>8499</v>
      </c>
      <c r="L1360" s="31">
        <v>1</v>
      </c>
      <c r="M1360" s="33">
        <f>IF(J1360="PEN",VLOOKUP($A1360,'SAP- FACT'!$A:$AE,14,0),VLOOKUP($A1360,'SAP- FACT'!$A:$AE,15,0))</f>
        <v>1892.8</v>
      </c>
      <c r="N1360" s="31" t="str">
        <f>IF(VLOOKUP($A1360,'SAP- FACT'!$A:$AE,15,0)=0,"PEN","USD")</f>
        <v>PEN</v>
      </c>
      <c r="O1360" s="31" t="str">
        <f>VLOOKUP($A1360,'SAP- FACT'!$A:$AE,4,0)</f>
        <v>Nacional - LETRAS A 45-55-65-75 DIAS / DRAFT  45-55-65-75 DAYS - Facturas clientes - C20481460159</v>
      </c>
    </row>
    <row r="1361" spans="1:15" x14ac:dyDescent="0.2">
      <c r="A1361" s="31">
        <f t="shared" si="25"/>
        <v>1360</v>
      </c>
      <c r="B1361" s="31" t="str">
        <f>VLOOKUP($A1361,'SAP- FACT'!$A:$AE,12,0)</f>
        <v>NOVAFARMA S.A.C.</v>
      </c>
      <c r="C1361" s="31" t="str">
        <f>VLOOKUP($A1361,'SAP- FACT'!$A:$AE,2,0)</f>
        <v>F010-00025955</v>
      </c>
      <c r="D1361" s="31" t="str">
        <f>VLOOKUP($A1361,'SAP- FACT'!$A:$AE,2,0)</f>
        <v>F010-00025955</v>
      </c>
      <c r="E1361" s="32">
        <v>45566</v>
      </c>
      <c r="F1361" s="32">
        <f>VLOOKUP($A1361,'SAP- FACT'!$A:$AE,5,0)</f>
        <v>45554</v>
      </c>
      <c r="G1361" s="32">
        <f>VLOOKUP($A1361,'SAP- FACT'!$A:$AE,19,0)</f>
        <v>45664</v>
      </c>
      <c r="H1361" s="31" t="s">
        <v>8512</v>
      </c>
      <c r="I1361" s="31" t="str">
        <f>VLOOKUP($A1361,'SAP- FACT'!$A:$AE,3,0)</f>
        <v>Factura</v>
      </c>
      <c r="J1361" s="31" t="str">
        <f>IF(VLOOKUP($A1361,'SAP- FACT'!$A:$AE,15,0)=0,"PEN","USD")</f>
        <v>PEN</v>
      </c>
      <c r="K1361" s="31" t="s">
        <v>8499</v>
      </c>
      <c r="L1361" s="31">
        <v>1</v>
      </c>
      <c r="M1361" s="33">
        <f>IF(J1361="PEN",VLOOKUP($A1361,'SAP- FACT'!$A:$AE,14,0),VLOOKUP($A1361,'SAP- FACT'!$A:$AE,15,0))</f>
        <v>1892.8</v>
      </c>
      <c r="N1361" s="31" t="str">
        <f>IF(VLOOKUP($A1361,'SAP- FACT'!$A:$AE,15,0)=0,"PEN","USD")</f>
        <v>PEN</v>
      </c>
      <c r="O1361" s="31" t="str">
        <f>VLOOKUP($A1361,'SAP- FACT'!$A:$AE,4,0)</f>
        <v>Nacional - LETRAS A 45-55-65-75 DIAS / DRAFT  45-55-65-75 DAYS - Facturas clientes - C20481460159</v>
      </c>
    </row>
    <row r="1362" spans="1:15" x14ac:dyDescent="0.2">
      <c r="A1362" s="31">
        <f t="shared" si="25"/>
        <v>1361</v>
      </c>
      <c r="B1362" s="31" t="str">
        <f>VLOOKUP($A1362,'SAP- FACT'!$A:$AE,12,0)</f>
        <v>AGROVET MANANTIAL S.A.C.</v>
      </c>
      <c r="C1362" s="31" t="str">
        <f>VLOOKUP($A1362,'SAP- FACT'!$A:$AE,2,0)</f>
        <v>F010-00026041</v>
      </c>
      <c r="D1362" s="31" t="str">
        <f>VLOOKUP($A1362,'SAP- FACT'!$A:$AE,2,0)</f>
        <v>F010-00026041</v>
      </c>
      <c r="E1362" s="32">
        <v>45566</v>
      </c>
      <c r="F1362" s="32">
        <f>VLOOKUP($A1362,'SAP- FACT'!$A:$AE,5,0)</f>
        <v>45561</v>
      </c>
      <c r="G1362" s="32">
        <f>VLOOKUP($A1362,'SAP- FACT'!$A:$AE,19,0)</f>
        <v>45681</v>
      </c>
      <c r="H1362" s="31" t="s">
        <v>8512</v>
      </c>
      <c r="I1362" s="31" t="str">
        <f>VLOOKUP($A1362,'SAP- FACT'!$A:$AE,3,0)</f>
        <v>Factura</v>
      </c>
      <c r="J1362" s="31" t="str">
        <f>IF(VLOOKUP($A1362,'SAP- FACT'!$A:$AE,15,0)=0,"PEN","USD")</f>
        <v>PEN</v>
      </c>
      <c r="K1362" s="31" t="s">
        <v>8499</v>
      </c>
      <c r="L1362" s="31">
        <v>1</v>
      </c>
      <c r="M1362" s="33">
        <f>IF(J1362="PEN",VLOOKUP($A1362,'SAP- FACT'!$A:$AE,14,0),VLOOKUP($A1362,'SAP- FACT'!$A:$AE,15,0))</f>
        <v>1905.7</v>
      </c>
      <c r="N1362" s="31" t="str">
        <f>IF(VLOOKUP($A1362,'SAP- FACT'!$A:$AE,15,0)=0,"PEN","USD")</f>
        <v>PEN</v>
      </c>
      <c r="O1362" s="31" t="str">
        <f>VLOOKUP($A1362,'SAP- FACT'!$A:$AE,4,0)</f>
        <v>Nacional - LETRAS A 45-55-65-75 DIAS / DRAFT  45-55-65-75 DAYS - Facturas clientes - C20602908837</v>
      </c>
    </row>
    <row r="1363" spans="1:15" x14ac:dyDescent="0.2">
      <c r="A1363" s="31">
        <f t="shared" si="25"/>
        <v>1362</v>
      </c>
      <c r="B1363" s="31" t="str">
        <f>VLOOKUP($A1363,'SAP- FACT'!$A:$AE,12,0)</f>
        <v>AGROVET MANANTIAL S.A.C.</v>
      </c>
      <c r="C1363" s="31" t="str">
        <f>VLOOKUP($A1363,'SAP- FACT'!$A:$AE,2,0)</f>
        <v>F010-00026041</v>
      </c>
      <c r="D1363" s="31" t="str">
        <f>VLOOKUP($A1363,'SAP- FACT'!$A:$AE,2,0)</f>
        <v>F010-00026041</v>
      </c>
      <c r="E1363" s="32">
        <v>45566</v>
      </c>
      <c r="F1363" s="32">
        <f>VLOOKUP($A1363,'SAP- FACT'!$A:$AE,5,0)</f>
        <v>45561</v>
      </c>
      <c r="G1363" s="32">
        <f>VLOOKUP($A1363,'SAP- FACT'!$A:$AE,19,0)</f>
        <v>45671</v>
      </c>
      <c r="H1363" s="31" t="s">
        <v>8512</v>
      </c>
      <c r="I1363" s="31" t="str">
        <f>VLOOKUP($A1363,'SAP- FACT'!$A:$AE,3,0)</f>
        <v>Factura</v>
      </c>
      <c r="J1363" s="31" t="str">
        <f>IF(VLOOKUP($A1363,'SAP- FACT'!$A:$AE,15,0)=0,"PEN","USD")</f>
        <v>PEN</v>
      </c>
      <c r="K1363" s="31" t="s">
        <v>8499</v>
      </c>
      <c r="L1363" s="31">
        <v>1</v>
      </c>
      <c r="M1363" s="33">
        <f>IF(J1363="PEN",VLOOKUP($A1363,'SAP- FACT'!$A:$AE,14,0),VLOOKUP($A1363,'SAP- FACT'!$A:$AE,15,0))</f>
        <v>1905.7</v>
      </c>
      <c r="N1363" s="31" t="str">
        <f>IF(VLOOKUP($A1363,'SAP- FACT'!$A:$AE,15,0)=0,"PEN","USD")</f>
        <v>PEN</v>
      </c>
      <c r="O1363" s="31" t="str">
        <f>VLOOKUP($A1363,'SAP- FACT'!$A:$AE,4,0)</f>
        <v>Nacional - LETRAS A 45-55-65-75 DIAS / DRAFT  45-55-65-75 DAYS - Facturas clientes - C20602908837</v>
      </c>
    </row>
    <row r="1364" spans="1:15" x14ac:dyDescent="0.2">
      <c r="A1364" s="31">
        <f t="shared" si="25"/>
        <v>1363</v>
      </c>
      <c r="B1364" s="31" t="str">
        <f>VLOOKUP($A1364,'SAP- FACT'!$A:$AE,12,0)</f>
        <v>AGROVET MANANTIAL S.A.C.</v>
      </c>
      <c r="C1364" s="31" t="str">
        <f>VLOOKUP($A1364,'SAP- FACT'!$A:$AE,2,0)</f>
        <v>F010-00026041</v>
      </c>
      <c r="D1364" s="31" t="str">
        <f>VLOOKUP($A1364,'SAP- FACT'!$A:$AE,2,0)</f>
        <v>F010-00026041</v>
      </c>
      <c r="E1364" s="32">
        <v>45566</v>
      </c>
      <c r="F1364" s="32">
        <f>VLOOKUP($A1364,'SAP- FACT'!$A:$AE,5,0)</f>
        <v>45561</v>
      </c>
      <c r="G1364" s="32">
        <f>VLOOKUP($A1364,'SAP- FACT'!$A:$AE,19,0)</f>
        <v>45661</v>
      </c>
      <c r="H1364" s="31" t="s">
        <v>8512</v>
      </c>
      <c r="I1364" s="31" t="str">
        <f>VLOOKUP($A1364,'SAP- FACT'!$A:$AE,3,0)</f>
        <v>Factura</v>
      </c>
      <c r="J1364" s="31" t="str">
        <f>IF(VLOOKUP($A1364,'SAP- FACT'!$A:$AE,15,0)=0,"PEN","USD")</f>
        <v>PEN</v>
      </c>
      <c r="K1364" s="31" t="s">
        <v>8499</v>
      </c>
      <c r="L1364" s="31">
        <v>1</v>
      </c>
      <c r="M1364" s="33">
        <f>IF(J1364="PEN",VLOOKUP($A1364,'SAP- FACT'!$A:$AE,14,0),VLOOKUP($A1364,'SAP- FACT'!$A:$AE,15,0))</f>
        <v>1905.7</v>
      </c>
      <c r="N1364" s="31" t="str">
        <f>IF(VLOOKUP($A1364,'SAP- FACT'!$A:$AE,15,0)=0,"PEN","USD")</f>
        <v>PEN</v>
      </c>
      <c r="O1364" s="31" t="str">
        <f>VLOOKUP($A1364,'SAP- FACT'!$A:$AE,4,0)</f>
        <v>Nacional - LETRAS A 45-55-65-75 DIAS / DRAFT  45-55-65-75 DAYS - Facturas clientes - C20602908837</v>
      </c>
    </row>
    <row r="1365" spans="1:15" x14ac:dyDescent="0.2">
      <c r="A1365" s="31">
        <f t="shared" si="25"/>
        <v>1364</v>
      </c>
      <c r="B1365" s="31" t="str">
        <f>VLOOKUP($A1365,'SAP- FACT'!$A:$AE,12,0)</f>
        <v>INVERSIONES Y SERVICIOS VETERINARIO COTOS S.A.C.</v>
      </c>
      <c r="C1365" s="31" t="str">
        <f>VLOOKUP($A1365,'SAP- FACT'!$A:$AE,2,0)</f>
        <v>F010-00025990</v>
      </c>
      <c r="D1365" s="31" t="str">
        <f>VLOOKUP($A1365,'SAP- FACT'!$A:$AE,2,0)</f>
        <v>F010-00025990</v>
      </c>
      <c r="E1365" s="32">
        <v>45566</v>
      </c>
      <c r="F1365" s="32">
        <f>VLOOKUP($A1365,'SAP- FACT'!$A:$AE,5,0)</f>
        <v>45558</v>
      </c>
      <c r="G1365" s="32">
        <f>VLOOKUP($A1365,'SAP- FACT'!$A:$AE,19,0)</f>
        <v>45678</v>
      </c>
      <c r="H1365" s="31" t="s">
        <v>8512</v>
      </c>
      <c r="I1365" s="31" t="str">
        <f>VLOOKUP($A1365,'SAP- FACT'!$A:$AE,3,0)</f>
        <v>Factura</v>
      </c>
      <c r="J1365" s="31" t="str">
        <f>IF(VLOOKUP($A1365,'SAP- FACT'!$A:$AE,15,0)=0,"PEN","USD")</f>
        <v>PEN</v>
      </c>
      <c r="K1365" s="31" t="s">
        <v>8499</v>
      </c>
      <c r="L1365" s="31">
        <v>1</v>
      </c>
      <c r="M1365" s="33">
        <f>IF(J1365="PEN",VLOOKUP($A1365,'SAP- FACT'!$A:$AE,14,0),VLOOKUP($A1365,'SAP- FACT'!$A:$AE,15,0))</f>
        <v>1907.38</v>
      </c>
      <c r="N1365" s="31" t="str">
        <f>IF(VLOOKUP($A1365,'SAP- FACT'!$A:$AE,15,0)=0,"PEN","USD")</f>
        <v>PEN</v>
      </c>
      <c r="O1365" s="31" t="str">
        <f>VLOOKUP($A1365,'SAP- FACT'!$A:$AE,4,0)</f>
        <v>Nacional - LETRAS A 45-55-65-75 DIAS / DRAFT  45-55-65-75 DAYS - Facturas clientes - C20569314144</v>
      </c>
    </row>
    <row r="1366" spans="1:15" x14ac:dyDescent="0.2">
      <c r="A1366" s="31">
        <f t="shared" si="25"/>
        <v>1365</v>
      </c>
      <c r="B1366" s="31" t="str">
        <f>VLOOKUP($A1366,'SAP- FACT'!$A:$AE,12,0)</f>
        <v>INVERSIONES Y SERVICIOS VETERINARIO COTOS S.A.C.</v>
      </c>
      <c r="C1366" s="31" t="str">
        <f>VLOOKUP($A1366,'SAP- FACT'!$A:$AE,2,0)</f>
        <v>F010-00025990</v>
      </c>
      <c r="D1366" s="31" t="str">
        <f>VLOOKUP($A1366,'SAP- FACT'!$A:$AE,2,0)</f>
        <v>F010-00025990</v>
      </c>
      <c r="E1366" s="32">
        <v>45566</v>
      </c>
      <c r="F1366" s="32">
        <f>VLOOKUP($A1366,'SAP- FACT'!$A:$AE,5,0)</f>
        <v>45558</v>
      </c>
      <c r="G1366" s="32">
        <f>VLOOKUP($A1366,'SAP- FACT'!$A:$AE,19,0)</f>
        <v>45668</v>
      </c>
      <c r="H1366" s="31" t="s">
        <v>8512</v>
      </c>
      <c r="I1366" s="31" t="str">
        <f>VLOOKUP($A1366,'SAP- FACT'!$A:$AE,3,0)</f>
        <v>Factura</v>
      </c>
      <c r="J1366" s="31" t="str">
        <f>IF(VLOOKUP($A1366,'SAP- FACT'!$A:$AE,15,0)=0,"PEN","USD")</f>
        <v>PEN</v>
      </c>
      <c r="K1366" s="31" t="s">
        <v>8499</v>
      </c>
      <c r="L1366" s="31">
        <v>1</v>
      </c>
      <c r="M1366" s="33">
        <f>IF(J1366="PEN",VLOOKUP($A1366,'SAP- FACT'!$A:$AE,14,0),VLOOKUP($A1366,'SAP- FACT'!$A:$AE,15,0))</f>
        <v>1907.38</v>
      </c>
      <c r="N1366" s="31" t="str">
        <f>IF(VLOOKUP($A1366,'SAP- FACT'!$A:$AE,15,0)=0,"PEN","USD")</f>
        <v>PEN</v>
      </c>
      <c r="O1366" s="31" t="str">
        <f>VLOOKUP($A1366,'SAP- FACT'!$A:$AE,4,0)</f>
        <v>Nacional - LETRAS A 45-55-65-75 DIAS / DRAFT  45-55-65-75 DAYS - Facturas clientes - C20569314144</v>
      </c>
    </row>
    <row r="1367" spans="1:15" x14ac:dyDescent="0.2">
      <c r="A1367" s="31">
        <f t="shared" si="25"/>
        <v>1366</v>
      </c>
      <c r="B1367" s="31" t="str">
        <f>VLOOKUP($A1367,'SAP- FACT'!$A:$AE,12,0)</f>
        <v>INVERSIONES Y SERVICIOS VETERINARIO COTOS S.A.C.</v>
      </c>
      <c r="C1367" s="31" t="str">
        <f>VLOOKUP($A1367,'SAP- FACT'!$A:$AE,2,0)</f>
        <v>F010-00025990</v>
      </c>
      <c r="D1367" s="31" t="str">
        <f>VLOOKUP($A1367,'SAP- FACT'!$A:$AE,2,0)</f>
        <v>F010-00025990</v>
      </c>
      <c r="E1367" s="32">
        <v>45566</v>
      </c>
      <c r="F1367" s="32">
        <f>VLOOKUP($A1367,'SAP- FACT'!$A:$AE,5,0)</f>
        <v>45558</v>
      </c>
      <c r="G1367" s="32">
        <f>VLOOKUP($A1367,'SAP- FACT'!$A:$AE,19,0)</f>
        <v>45658</v>
      </c>
      <c r="H1367" s="31" t="s">
        <v>8512</v>
      </c>
      <c r="I1367" s="31" t="str">
        <f>VLOOKUP($A1367,'SAP- FACT'!$A:$AE,3,0)</f>
        <v>Factura</v>
      </c>
      <c r="J1367" s="31" t="str">
        <f>IF(VLOOKUP($A1367,'SAP- FACT'!$A:$AE,15,0)=0,"PEN","USD")</f>
        <v>PEN</v>
      </c>
      <c r="K1367" s="31" t="s">
        <v>8499</v>
      </c>
      <c r="L1367" s="31">
        <v>1</v>
      </c>
      <c r="M1367" s="33">
        <f>IF(J1367="PEN",VLOOKUP($A1367,'SAP- FACT'!$A:$AE,14,0),VLOOKUP($A1367,'SAP- FACT'!$A:$AE,15,0))</f>
        <v>1907.38</v>
      </c>
      <c r="N1367" s="31" t="str">
        <f>IF(VLOOKUP($A1367,'SAP- FACT'!$A:$AE,15,0)=0,"PEN","USD")</f>
        <v>PEN</v>
      </c>
      <c r="O1367" s="31" t="str">
        <f>VLOOKUP($A1367,'SAP- FACT'!$A:$AE,4,0)</f>
        <v>Nacional - LETRAS A 45-55-65-75 DIAS / DRAFT  45-55-65-75 DAYS - Facturas clientes - C20569314144</v>
      </c>
    </row>
    <row r="1368" spans="1:15" x14ac:dyDescent="0.2">
      <c r="A1368" s="31">
        <f t="shared" si="25"/>
        <v>1367</v>
      </c>
      <c r="B1368" s="31" t="str">
        <f>VLOOKUP($A1368,'SAP- FACT'!$A:$AE,12,0)</f>
        <v>CORPORACION FARMACEUTICA VETERINARIA SOCIEDAD ANONIMA CERRADA</v>
      </c>
      <c r="C1368" s="31" t="str">
        <f>VLOOKUP($A1368,'SAP- FACT'!$A:$AE,2,0)</f>
        <v>F010-00026083</v>
      </c>
      <c r="D1368" s="31" t="str">
        <f>VLOOKUP($A1368,'SAP- FACT'!$A:$AE,2,0)</f>
        <v>F010-00026083</v>
      </c>
      <c r="E1368" s="32">
        <v>45566</v>
      </c>
      <c r="F1368" s="32">
        <f>VLOOKUP($A1368,'SAP- FACT'!$A:$AE,5,0)</f>
        <v>45565</v>
      </c>
      <c r="G1368" s="32">
        <f>VLOOKUP($A1368,'SAP- FACT'!$A:$AE,19,0)</f>
        <v>45685</v>
      </c>
      <c r="H1368" s="31" t="s">
        <v>8512</v>
      </c>
      <c r="I1368" s="31" t="str">
        <f>VLOOKUP($A1368,'SAP- FACT'!$A:$AE,3,0)</f>
        <v>Factura</v>
      </c>
      <c r="J1368" s="31" t="str">
        <f>IF(VLOOKUP($A1368,'SAP- FACT'!$A:$AE,15,0)=0,"PEN","USD")</f>
        <v>PEN</v>
      </c>
      <c r="K1368" s="31" t="s">
        <v>8499</v>
      </c>
      <c r="L1368" s="31">
        <v>1</v>
      </c>
      <c r="M1368" s="33">
        <f>IF(J1368="PEN",VLOOKUP($A1368,'SAP- FACT'!$A:$AE,14,0),VLOOKUP($A1368,'SAP- FACT'!$A:$AE,15,0))</f>
        <v>1915.37</v>
      </c>
      <c r="N1368" s="31" t="str">
        <f>IF(VLOOKUP($A1368,'SAP- FACT'!$A:$AE,15,0)=0,"PEN","USD")</f>
        <v>PEN</v>
      </c>
      <c r="O1368" s="31" t="str">
        <f>VLOOKUP($A1368,'SAP- FACT'!$A:$AE,4,0)</f>
        <v>Nacional - LETRAS A 45-60 DIAS / DRAFT 45-60 DAYS - Facturas clientes - C20602313906</v>
      </c>
    </row>
    <row r="1369" spans="1:15" x14ac:dyDescent="0.2">
      <c r="A1369" s="31">
        <f t="shared" si="25"/>
        <v>1368</v>
      </c>
      <c r="B1369" s="31" t="str">
        <f>VLOOKUP($A1369,'SAP- FACT'!$A:$AE,12,0)</f>
        <v>CORPORACION FARMACEUTICA VETERINARIA SOCIEDAD ANONIMA CERRADA</v>
      </c>
      <c r="C1369" s="31" t="str">
        <f>VLOOKUP($A1369,'SAP- FACT'!$A:$AE,2,0)</f>
        <v>F010-00026083</v>
      </c>
      <c r="D1369" s="31" t="str">
        <f>VLOOKUP($A1369,'SAP- FACT'!$A:$AE,2,0)</f>
        <v>F010-00026083</v>
      </c>
      <c r="E1369" s="32">
        <v>45566</v>
      </c>
      <c r="F1369" s="32">
        <f>VLOOKUP($A1369,'SAP- FACT'!$A:$AE,5,0)</f>
        <v>45565</v>
      </c>
      <c r="G1369" s="32">
        <f>VLOOKUP($A1369,'SAP- FACT'!$A:$AE,19,0)</f>
        <v>45670</v>
      </c>
      <c r="H1369" s="31" t="s">
        <v>8512</v>
      </c>
      <c r="I1369" s="31" t="str">
        <f>VLOOKUP($A1369,'SAP- FACT'!$A:$AE,3,0)</f>
        <v>Factura</v>
      </c>
      <c r="J1369" s="31" t="str">
        <f>IF(VLOOKUP($A1369,'SAP- FACT'!$A:$AE,15,0)=0,"PEN","USD")</f>
        <v>PEN</v>
      </c>
      <c r="K1369" s="31" t="s">
        <v>8499</v>
      </c>
      <c r="L1369" s="31">
        <v>1</v>
      </c>
      <c r="M1369" s="33">
        <f>IF(J1369="PEN",VLOOKUP($A1369,'SAP- FACT'!$A:$AE,14,0),VLOOKUP($A1369,'SAP- FACT'!$A:$AE,15,0))</f>
        <v>1915.38</v>
      </c>
      <c r="N1369" s="31" t="str">
        <f>IF(VLOOKUP($A1369,'SAP- FACT'!$A:$AE,15,0)=0,"PEN","USD")</f>
        <v>PEN</v>
      </c>
      <c r="O1369" s="31" t="str">
        <f>VLOOKUP($A1369,'SAP- FACT'!$A:$AE,4,0)</f>
        <v>Nacional - LETRAS A 45-60 DIAS / DRAFT 45-60 DAYS - Facturas clientes - C20602313906</v>
      </c>
    </row>
    <row r="1370" spans="1:15" x14ac:dyDescent="0.2">
      <c r="A1370" s="31">
        <f t="shared" si="25"/>
        <v>1369</v>
      </c>
      <c r="B1370" s="31" t="str">
        <f>VLOOKUP($A1370,'SAP- FACT'!$A:$AE,12,0)</f>
        <v>DISTRIBUCIONES AGROVET GRANDEZ TARAPOTO S.R.L.</v>
      </c>
      <c r="C1370" s="31" t="str">
        <f>VLOOKUP($A1370,'SAP- FACT'!$A:$AE,2,0)</f>
        <v>F010-00025806</v>
      </c>
      <c r="D1370" s="31" t="str">
        <f>VLOOKUP($A1370,'SAP- FACT'!$A:$AE,2,0)</f>
        <v>F010-00025806</v>
      </c>
      <c r="E1370" s="32">
        <v>45566</v>
      </c>
      <c r="F1370" s="32">
        <f>VLOOKUP($A1370,'SAP- FACT'!$A:$AE,5,0)</f>
        <v>45539</v>
      </c>
      <c r="G1370" s="32">
        <f>VLOOKUP($A1370,'SAP- FACT'!$A:$AE,19,0)</f>
        <v>45659</v>
      </c>
      <c r="H1370" s="31" t="s">
        <v>8512</v>
      </c>
      <c r="I1370" s="31" t="str">
        <f>VLOOKUP($A1370,'SAP- FACT'!$A:$AE,3,0)</f>
        <v>Factura</v>
      </c>
      <c r="J1370" s="31" t="str">
        <f>IF(VLOOKUP($A1370,'SAP- FACT'!$A:$AE,15,0)=0,"PEN","USD")</f>
        <v>PEN</v>
      </c>
      <c r="K1370" s="31" t="s">
        <v>8499</v>
      </c>
      <c r="L1370" s="31">
        <v>1</v>
      </c>
      <c r="M1370" s="33">
        <f>IF(J1370="PEN",VLOOKUP($A1370,'SAP- FACT'!$A:$AE,14,0),VLOOKUP($A1370,'SAP- FACT'!$A:$AE,15,0))</f>
        <v>1920.9</v>
      </c>
      <c r="N1370" s="31" t="str">
        <f>IF(VLOOKUP($A1370,'SAP- FACT'!$A:$AE,15,0)=0,"PEN","USD")</f>
        <v>PEN</v>
      </c>
      <c r="O1370" s="31" t="str">
        <f>VLOOKUP($A1370,'SAP- FACT'!$A:$AE,4,0)</f>
        <v>Nacional - LETRAS A 45-55-65-75 DIAS / DRAFT  45-55-65-75 DAYS - Facturas clientes - C20606722606</v>
      </c>
    </row>
    <row r="1371" spans="1:15" x14ac:dyDescent="0.2">
      <c r="A1371" s="31">
        <f t="shared" si="25"/>
        <v>1370</v>
      </c>
      <c r="B1371" s="31" t="str">
        <f>VLOOKUP($A1371,'SAP- FACT'!$A:$AE,12,0)</f>
        <v>DISTRIBUCIONES AGROVET GRANDEZ TARAPOTO S.R.L.</v>
      </c>
      <c r="C1371" s="31" t="str">
        <f>VLOOKUP($A1371,'SAP- FACT'!$A:$AE,2,0)</f>
        <v>F010-00025806</v>
      </c>
      <c r="D1371" s="31" t="str">
        <f>VLOOKUP($A1371,'SAP- FACT'!$A:$AE,2,0)</f>
        <v>F010-00025806</v>
      </c>
      <c r="E1371" s="32">
        <v>45566</v>
      </c>
      <c r="F1371" s="32">
        <f>VLOOKUP($A1371,'SAP- FACT'!$A:$AE,5,0)</f>
        <v>45539</v>
      </c>
      <c r="G1371" s="32">
        <f>VLOOKUP($A1371,'SAP- FACT'!$A:$AE,19,0)</f>
        <v>45649</v>
      </c>
      <c r="H1371" s="31" t="s">
        <v>8512</v>
      </c>
      <c r="I1371" s="31" t="str">
        <f>VLOOKUP($A1371,'SAP- FACT'!$A:$AE,3,0)</f>
        <v>Factura</v>
      </c>
      <c r="J1371" s="31" t="str">
        <f>IF(VLOOKUP($A1371,'SAP- FACT'!$A:$AE,15,0)=0,"PEN","USD")</f>
        <v>PEN</v>
      </c>
      <c r="K1371" s="31" t="s">
        <v>8499</v>
      </c>
      <c r="L1371" s="31">
        <v>1</v>
      </c>
      <c r="M1371" s="33">
        <f>IF(J1371="PEN",VLOOKUP($A1371,'SAP- FACT'!$A:$AE,14,0),VLOOKUP($A1371,'SAP- FACT'!$A:$AE,15,0))</f>
        <v>1920.9</v>
      </c>
      <c r="N1371" s="31" t="str">
        <f>IF(VLOOKUP($A1371,'SAP- FACT'!$A:$AE,15,0)=0,"PEN","USD")</f>
        <v>PEN</v>
      </c>
      <c r="O1371" s="31" t="str">
        <f>VLOOKUP($A1371,'SAP- FACT'!$A:$AE,4,0)</f>
        <v>Nacional - LETRAS A 45-55-65-75 DIAS / DRAFT  45-55-65-75 DAYS - Facturas clientes - C20606722606</v>
      </c>
    </row>
    <row r="1372" spans="1:15" x14ac:dyDescent="0.2">
      <c r="A1372" s="31">
        <f t="shared" si="25"/>
        <v>1371</v>
      </c>
      <c r="B1372" s="31" t="str">
        <f>VLOOKUP($A1372,'SAP- FACT'!$A:$AE,12,0)</f>
        <v>DISTRIBUCIONES AGROVET GRANDEZ TARAPOTO S.R.L.</v>
      </c>
      <c r="C1372" s="31" t="str">
        <f>VLOOKUP($A1372,'SAP- FACT'!$A:$AE,2,0)</f>
        <v>F010-00025806</v>
      </c>
      <c r="D1372" s="31" t="str">
        <f>VLOOKUP($A1372,'SAP- FACT'!$A:$AE,2,0)</f>
        <v>F010-00025806</v>
      </c>
      <c r="E1372" s="32">
        <v>45566</v>
      </c>
      <c r="F1372" s="32">
        <f>VLOOKUP($A1372,'SAP- FACT'!$A:$AE,5,0)</f>
        <v>45539</v>
      </c>
      <c r="G1372" s="32">
        <f>VLOOKUP($A1372,'SAP- FACT'!$A:$AE,19,0)</f>
        <v>45639</v>
      </c>
      <c r="H1372" s="31" t="s">
        <v>8512</v>
      </c>
      <c r="I1372" s="31" t="str">
        <f>VLOOKUP($A1372,'SAP- FACT'!$A:$AE,3,0)</f>
        <v>Factura</v>
      </c>
      <c r="J1372" s="31" t="str">
        <f>IF(VLOOKUP($A1372,'SAP- FACT'!$A:$AE,15,0)=0,"PEN","USD")</f>
        <v>PEN</v>
      </c>
      <c r="K1372" s="31" t="s">
        <v>8499</v>
      </c>
      <c r="L1372" s="31">
        <v>1</v>
      </c>
      <c r="M1372" s="33">
        <f>IF(J1372="PEN",VLOOKUP($A1372,'SAP- FACT'!$A:$AE,14,0),VLOOKUP($A1372,'SAP- FACT'!$A:$AE,15,0))</f>
        <v>1920.9</v>
      </c>
      <c r="N1372" s="31" t="str">
        <f>IF(VLOOKUP($A1372,'SAP- FACT'!$A:$AE,15,0)=0,"PEN","USD")</f>
        <v>PEN</v>
      </c>
      <c r="O1372" s="31" t="str">
        <f>VLOOKUP($A1372,'SAP- FACT'!$A:$AE,4,0)</f>
        <v>Nacional - LETRAS A 45-55-65-75 DIAS / DRAFT  45-55-65-75 DAYS - Facturas clientes - C20606722606</v>
      </c>
    </row>
    <row r="1373" spans="1:15" x14ac:dyDescent="0.2">
      <c r="A1373" s="31">
        <f t="shared" si="25"/>
        <v>1372</v>
      </c>
      <c r="B1373" s="31" t="str">
        <f>VLOOKUP($A1373,'SAP- FACT'!$A:$AE,12,0)</f>
        <v>INVERSIONES PROAVET E.I.R.L.</v>
      </c>
      <c r="C1373" s="31" t="str">
        <f>VLOOKUP($A1373,'SAP- FACT'!$A:$AE,2,0)</f>
        <v>F010-00025836</v>
      </c>
      <c r="D1373" s="31" t="str">
        <f>VLOOKUP($A1373,'SAP- FACT'!$A:$AE,2,0)</f>
        <v>F010-00025836</v>
      </c>
      <c r="E1373" s="32">
        <v>45566</v>
      </c>
      <c r="F1373" s="32">
        <f>VLOOKUP($A1373,'SAP- FACT'!$A:$AE,5,0)</f>
        <v>45541</v>
      </c>
      <c r="G1373" s="32">
        <f>VLOOKUP($A1373,'SAP- FACT'!$A:$AE,19,0)</f>
        <v>45661</v>
      </c>
      <c r="H1373" s="31" t="s">
        <v>8512</v>
      </c>
      <c r="I1373" s="31" t="str">
        <f>VLOOKUP($A1373,'SAP- FACT'!$A:$AE,3,0)</f>
        <v>Factura</v>
      </c>
      <c r="J1373" s="31" t="str">
        <f>IF(VLOOKUP($A1373,'SAP- FACT'!$A:$AE,15,0)=0,"PEN","USD")</f>
        <v>PEN</v>
      </c>
      <c r="K1373" s="31" t="s">
        <v>8499</v>
      </c>
      <c r="L1373" s="31">
        <v>1</v>
      </c>
      <c r="M1373" s="33">
        <f>IF(J1373="PEN",VLOOKUP($A1373,'SAP- FACT'!$A:$AE,14,0),VLOOKUP($A1373,'SAP- FACT'!$A:$AE,15,0))</f>
        <v>1943.4</v>
      </c>
      <c r="N1373" s="31" t="str">
        <f>IF(VLOOKUP($A1373,'SAP- FACT'!$A:$AE,15,0)=0,"PEN","USD")</f>
        <v>PEN</v>
      </c>
      <c r="O1373" s="31" t="str">
        <f>VLOOKUP($A1373,'SAP- FACT'!$A:$AE,4,0)</f>
        <v>Nacional - LETRAS A 45-55-65-75 DIAS / DRAFT  45-55-65-75 DAYS - Facturas clientes - C20601052921</v>
      </c>
    </row>
    <row r="1374" spans="1:15" x14ac:dyDescent="0.2">
      <c r="A1374" s="31">
        <f t="shared" si="25"/>
        <v>1373</v>
      </c>
      <c r="B1374" s="31" t="str">
        <f>VLOOKUP($A1374,'SAP- FACT'!$A:$AE,12,0)</f>
        <v>INVERSIONES PROAVET E.I.R.L.</v>
      </c>
      <c r="C1374" s="31" t="str">
        <f>VLOOKUP($A1374,'SAP- FACT'!$A:$AE,2,0)</f>
        <v>F010-00025836</v>
      </c>
      <c r="D1374" s="31" t="str">
        <f>VLOOKUP($A1374,'SAP- FACT'!$A:$AE,2,0)</f>
        <v>F010-00025836</v>
      </c>
      <c r="E1374" s="32">
        <v>45566</v>
      </c>
      <c r="F1374" s="32">
        <f>VLOOKUP($A1374,'SAP- FACT'!$A:$AE,5,0)</f>
        <v>45541</v>
      </c>
      <c r="G1374" s="32">
        <f>VLOOKUP($A1374,'SAP- FACT'!$A:$AE,19,0)</f>
        <v>45651</v>
      </c>
      <c r="H1374" s="31" t="s">
        <v>8512</v>
      </c>
      <c r="I1374" s="31" t="str">
        <f>VLOOKUP($A1374,'SAP- FACT'!$A:$AE,3,0)</f>
        <v>Factura</v>
      </c>
      <c r="J1374" s="31" t="str">
        <f>IF(VLOOKUP($A1374,'SAP- FACT'!$A:$AE,15,0)=0,"PEN","USD")</f>
        <v>PEN</v>
      </c>
      <c r="K1374" s="31" t="s">
        <v>8499</v>
      </c>
      <c r="L1374" s="31">
        <v>1</v>
      </c>
      <c r="M1374" s="33">
        <f>IF(J1374="PEN",VLOOKUP($A1374,'SAP- FACT'!$A:$AE,14,0),VLOOKUP($A1374,'SAP- FACT'!$A:$AE,15,0))</f>
        <v>1943.4</v>
      </c>
      <c r="N1374" s="31" t="str">
        <f>IF(VLOOKUP($A1374,'SAP- FACT'!$A:$AE,15,0)=0,"PEN","USD")</f>
        <v>PEN</v>
      </c>
      <c r="O1374" s="31" t="str">
        <f>VLOOKUP($A1374,'SAP- FACT'!$A:$AE,4,0)</f>
        <v>Nacional - LETRAS A 45-55-65-75 DIAS / DRAFT  45-55-65-75 DAYS - Facturas clientes - C20601052921</v>
      </c>
    </row>
    <row r="1375" spans="1:15" x14ac:dyDescent="0.2">
      <c r="A1375" s="31">
        <f t="shared" si="25"/>
        <v>1374</v>
      </c>
      <c r="B1375" s="31" t="str">
        <f>VLOOKUP($A1375,'SAP- FACT'!$A:$AE,12,0)</f>
        <v>INVERSIONES PROAVET E.I.R.L.</v>
      </c>
      <c r="C1375" s="31" t="str">
        <f>VLOOKUP($A1375,'SAP- FACT'!$A:$AE,2,0)</f>
        <v>F010-00025836</v>
      </c>
      <c r="D1375" s="31" t="str">
        <f>VLOOKUP($A1375,'SAP- FACT'!$A:$AE,2,0)</f>
        <v>F010-00025836</v>
      </c>
      <c r="E1375" s="32">
        <v>45566</v>
      </c>
      <c r="F1375" s="32">
        <f>VLOOKUP($A1375,'SAP- FACT'!$A:$AE,5,0)</f>
        <v>45541</v>
      </c>
      <c r="G1375" s="32">
        <f>VLOOKUP($A1375,'SAP- FACT'!$A:$AE,19,0)</f>
        <v>45641</v>
      </c>
      <c r="H1375" s="31" t="s">
        <v>8512</v>
      </c>
      <c r="I1375" s="31" t="str">
        <f>VLOOKUP($A1375,'SAP- FACT'!$A:$AE,3,0)</f>
        <v>Factura</v>
      </c>
      <c r="J1375" s="31" t="str">
        <f>IF(VLOOKUP($A1375,'SAP- FACT'!$A:$AE,15,0)=0,"PEN","USD")</f>
        <v>PEN</v>
      </c>
      <c r="K1375" s="31" t="s">
        <v>8499</v>
      </c>
      <c r="L1375" s="31">
        <v>1</v>
      </c>
      <c r="M1375" s="33">
        <f>IF(J1375="PEN",VLOOKUP($A1375,'SAP- FACT'!$A:$AE,14,0),VLOOKUP($A1375,'SAP- FACT'!$A:$AE,15,0))</f>
        <v>1943.4</v>
      </c>
      <c r="N1375" s="31" t="str">
        <f>IF(VLOOKUP($A1375,'SAP- FACT'!$A:$AE,15,0)=0,"PEN","USD")</f>
        <v>PEN</v>
      </c>
      <c r="O1375" s="31" t="str">
        <f>VLOOKUP($A1375,'SAP- FACT'!$A:$AE,4,0)</f>
        <v>Nacional - LETRAS A 45-55-65-75 DIAS / DRAFT  45-55-65-75 DAYS - Facturas clientes - C20601052921</v>
      </c>
    </row>
    <row r="1376" spans="1:15" x14ac:dyDescent="0.2">
      <c r="A1376" s="31">
        <f t="shared" si="25"/>
        <v>1375</v>
      </c>
      <c r="B1376" s="31" t="str">
        <f>VLOOKUP($A1376,'SAP- FACT'!$A:$AE,12,0)</f>
        <v>NOVAFARMA S.A.C.</v>
      </c>
      <c r="C1376" s="31" t="str">
        <f>VLOOKUP($A1376,'SAP- FACT'!$A:$AE,2,0)</f>
        <v>F010-00025867</v>
      </c>
      <c r="D1376" s="31" t="str">
        <f>VLOOKUP($A1376,'SAP- FACT'!$A:$AE,2,0)</f>
        <v>F010-00025867</v>
      </c>
      <c r="E1376" s="32">
        <v>45566</v>
      </c>
      <c r="F1376" s="32">
        <f>VLOOKUP($A1376,'SAP- FACT'!$A:$AE,5,0)</f>
        <v>45546</v>
      </c>
      <c r="G1376" s="32">
        <f>VLOOKUP($A1376,'SAP- FACT'!$A:$AE,19,0)</f>
        <v>45666</v>
      </c>
      <c r="H1376" s="31" t="s">
        <v>8512</v>
      </c>
      <c r="I1376" s="31" t="str">
        <f>VLOOKUP($A1376,'SAP- FACT'!$A:$AE,3,0)</f>
        <v>Factura</v>
      </c>
      <c r="J1376" s="31" t="str">
        <f>IF(VLOOKUP($A1376,'SAP- FACT'!$A:$AE,15,0)=0,"PEN","USD")</f>
        <v>PEN</v>
      </c>
      <c r="K1376" s="31" t="s">
        <v>8499</v>
      </c>
      <c r="L1376" s="31">
        <v>1</v>
      </c>
      <c r="M1376" s="33">
        <f>IF(J1376="PEN",VLOOKUP($A1376,'SAP- FACT'!$A:$AE,14,0),VLOOKUP($A1376,'SAP- FACT'!$A:$AE,15,0))</f>
        <v>1944.4</v>
      </c>
      <c r="N1376" s="31" t="str">
        <f>IF(VLOOKUP($A1376,'SAP- FACT'!$A:$AE,15,0)=0,"PEN","USD")</f>
        <v>PEN</v>
      </c>
      <c r="O1376" s="31" t="str">
        <f>VLOOKUP($A1376,'SAP- FACT'!$A:$AE,4,0)</f>
        <v>Nacional - LETRAS A 45-60 DIAS / DRAFT 45-60 DAYS - Facturas clientes - C20481460159</v>
      </c>
    </row>
    <row r="1377" spans="1:15" x14ac:dyDescent="0.2">
      <c r="A1377" s="31">
        <f t="shared" si="25"/>
        <v>1376</v>
      </c>
      <c r="B1377" s="31" t="str">
        <f>VLOOKUP($A1377,'SAP- FACT'!$A:$AE,12,0)</f>
        <v>NOVAFARMA S.A.C.</v>
      </c>
      <c r="C1377" s="31" t="str">
        <f>VLOOKUP($A1377,'SAP- FACT'!$A:$AE,2,0)</f>
        <v>F010-00025867</v>
      </c>
      <c r="D1377" s="31" t="str">
        <f>VLOOKUP($A1377,'SAP- FACT'!$A:$AE,2,0)</f>
        <v>F010-00025867</v>
      </c>
      <c r="E1377" s="32">
        <v>45566</v>
      </c>
      <c r="F1377" s="32">
        <f>VLOOKUP($A1377,'SAP- FACT'!$A:$AE,5,0)</f>
        <v>45546</v>
      </c>
      <c r="G1377" s="32">
        <f>VLOOKUP($A1377,'SAP- FACT'!$A:$AE,19,0)</f>
        <v>45651</v>
      </c>
      <c r="H1377" s="31" t="s">
        <v>8512</v>
      </c>
      <c r="I1377" s="31" t="str">
        <f>VLOOKUP($A1377,'SAP- FACT'!$A:$AE,3,0)</f>
        <v>Factura</v>
      </c>
      <c r="J1377" s="31" t="str">
        <f>IF(VLOOKUP($A1377,'SAP- FACT'!$A:$AE,15,0)=0,"PEN","USD")</f>
        <v>PEN</v>
      </c>
      <c r="K1377" s="31" t="s">
        <v>8499</v>
      </c>
      <c r="L1377" s="31">
        <v>1</v>
      </c>
      <c r="M1377" s="33">
        <f>IF(J1377="PEN",VLOOKUP($A1377,'SAP- FACT'!$A:$AE,14,0),VLOOKUP($A1377,'SAP- FACT'!$A:$AE,15,0))</f>
        <v>1944.41</v>
      </c>
      <c r="N1377" s="31" t="str">
        <f>IF(VLOOKUP($A1377,'SAP- FACT'!$A:$AE,15,0)=0,"PEN","USD")</f>
        <v>PEN</v>
      </c>
      <c r="O1377" s="31" t="str">
        <f>VLOOKUP($A1377,'SAP- FACT'!$A:$AE,4,0)</f>
        <v>Nacional - LETRAS A 45-60 DIAS / DRAFT 45-60 DAYS - Facturas clientes - C20481460159</v>
      </c>
    </row>
    <row r="1378" spans="1:15" x14ac:dyDescent="0.2">
      <c r="A1378" s="31">
        <f t="shared" si="25"/>
        <v>1377</v>
      </c>
      <c r="B1378" s="31" t="str">
        <f>VLOOKUP($A1378,'SAP- FACT'!$A:$AE,12,0)</f>
        <v>AGROVET Y DISTRIBUCIONES GRANDEZ S.R.L</v>
      </c>
      <c r="C1378" s="31" t="str">
        <f>VLOOKUP($A1378,'SAP- FACT'!$A:$AE,2,0)</f>
        <v>F010-00026084</v>
      </c>
      <c r="D1378" s="31" t="str">
        <f>VLOOKUP($A1378,'SAP- FACT'!$A:$AE,2,0)</f>
        <v>F010-00026084</v>
      </c>
      <c r="E1378" s="32">
        <v>45566</v>
      </c>
      <c r="F1378" s="32">
        <f>VLOOKUP($A1378,'SAP- FACT'!$A:$AE,5,0)</f>
        <v>45565</v>
      </c>
      <c r="G1378" s="32">
        <f>VLOOKUP($A1378,'SAP- FACT'!$A:$AE,19,0)</f>
        <v>45685</v>
      </c>
      <c r="H1378" s="31" t="s">
        <v>8512</v>
      </c>
      <c r="I1378" s="31" t="str">
        <f>VLOOKUP($A1378,'SAP- FACT'!$A:$AE,3,0)</f>
        <v>Factura</v>
      </c>
      <c r="J1378" s="31" t="str">
        <f>IF(VLOOKUP($A1378,'SAP- FACT'!$A:$AE,15,0)=0,"PEN","USD")</f>
        <v>PEN</v>
      </c>
      <c r="K1378" s="31" t="s">
        <v>8499</v>
      </c>
      <c r="L1378" s="31">
        <v>1</v>
      </c>
      <c r="M1378" s="33">
        <f>IF(J1378="PEN",VLOOKUP($A1378,'SAP- FACT'!$A:$AE,14,0),VLOOKUP($A1378,'SAP- FACT'!$A:$AE,15,0))</f>
        <v>1968.6</v>
      </c>
      <c r="N1378" s="31" t="str">
        <f>IF(VLOOKUP($A1378,'SAP- FACT'!$A:$AE,15,0)=0,"PEN","USD")</f>
        <v>PEN</v>
      </c>
      <c r="O1378" s="31" t="str">
        <f>VLOOKUP($A1378,'SAP- FACT'!$A:$AE,4,0)</f>
        <v>Nacional - LETRAS A 45-55-65-75 DIAS / DRAFT  45-55-65-75 DAYS - Facturas clientes - C20491686759</v>
      </c>
    </row>
    <row r="1379" spans="1:15" x14ac:dyDescent="0.2">
      <c r="A1379" s="31">
        <f t="shared" si="25"/>
        <v>1378</v>
      </c>
      <c r="B1379" s="31" t="str">
        <f>VLOOKUP($A1379,'SAP- FACT'!$A:$AE,12,0)</f>
        <v>AGROVET Y DISTRIBUCIONES GRANDEZ S.R.L</v>
      </c>
      <c r="C1379" s="31" t="str">
        <f>VLOOKUP($A1379,'SAP- FACT'!$A:$AE,2,0)</f>
        <v>F010-00026084</v>
      </c>
      <c r="D1379" s="31" t="str">
        <f>VLOOKUP($A1379,'SAP- FACT'!$A:$AE,2,0)</f>
        <v>F010-00026084</v>
      </c>
      <c r="E1379" s="32">
        <v>45566</v>
      </c>
      <c r="F1379" s="32">
        <f>VLOOKUP($A1379,'SAP- FACT'!$A:$AE,5,0)</f>
        <v>45565</v>
      </c>
      <c r="G1379" s="32">
        <f>VLOOKUP($A1379,'SAP- FACT'!$A:$AE,19,0)</f>
        <v>45665</v>
      </c>
      <c r="H1379" s="31" t="s">
        <v>8512</v>
      </c>
      <c r="I1379" s="31" t="str">
        <f>VLOOKUP($A1379,'SAP- FACT'!$A:$AE,3,0)</f>
        <v>Factura</v>
      </c>
      <c r="J1379" s="31" t="str">
        <f>IF(VLOOKUP($A1379,'SAP- FACT'!$A:$AE,15,0)=0,"PEN","USD")</f>
        <v>PEN</v>
      </c>
      <c r="K1379" s="31" t="s">
        <v>8499</v>
      </c>
      <c r="L1379" s="31">
        <v>1</v>
      </c>
      <c r="M1379" s="33">
        <f>IF(J1379="PEN",VLOOKUP($A1379,'SAP- FACT'!$A:$AE,14,0),VLOOKUP($A1379,'SAP- FACT'!$A:$AE,15,0))</f>
        <v>1968.6</v>
      </c>
      <c r="N1379" s="31" t="str">
        <f>IF(VLOOKUP($A1379,'SAP- FACT'!$A:$AE,15,0)=0,"PEN","USD")</f>
        <v>PEN</v>
      </c>
      <c r="O1379" s="31" t="str">
        <f>VLOOKUP($A1379,'SAP- FACT'!$A:$AE,4,0)</f>
        <v>Nacional - LETRAS A 45-55-65-75 DIAS / DRAFT  45-55-65-75 DAYS - Facturas clientes - C20491686759</v>
      </c>
    </row>
    <row r="1380" spans="1:15" x14ac:dyDescent="0.2">
      <c r="A1380" s="31">
        <f t="shared" si="25"/>
        <v>1379</v>
      </c>
      <c r="B1380" s="31" t="str">
        <f>VLOOKUP($A1380,'SAP- FACT'!$A:$AE,12,0)</f>
        <v>AGROVET Y DISTRIBUCIONES GRANDEZ S.R.L</v>
      </c>
      <c r="C1380" s="31" t="str">
        <f>VLOOKUP($A1380,'SAP- FACT'!$A:$AE,2,0)</f>
        <v>F010-00026084</v>
      </c>
      <c r="D1380" s="31" t="str">
        <f>VLOOKUP($A1380,'SAP- FACT'!$A:$AE,2,0)</f>
        <v>F010-00026084</v>
      </c>
      <c r="E1380" s="32">
        <v>45566</v>
      </c>
      <c r="F1380" s="32">
        <f>VLOOKUP($A1380,'SAP- FACT'!$A:$AE,5,0)</f>
        <v>45565</v>
      </c>
      <c r="G1380" s="32">
        <f>VLOOKUP($A1380,'SAP- FACT'!$A:$AE,19,0)</f>
        <v>45675</v>
      </c>
      <c r="H1380" s="31" t="s">
        <v>8512</v>
      </c>
      <c r="I1380" s="31" t="str">
        <f>VLOOKUP($A1380,'SAP- FACT'!$A:$AE,3,0)</f>
        <v>Factura</v>
      </c>
      <c r="J1380" s="31" t="str">
        <f>IF(VLOOKUP($A1380,'SAP- FACT'!$A:$AE,15,0)=0,"PEN","USD")</f>
        <v>PEN</v>
      </c>
      <c r="K1380" s="31" t="s">
        <v>8499</v>
      </c>
      <c r="L1380" s="31">
        <v>1</v>
      </c>
      <c r="M1380" s="33">
        <f>IF(J1380="PEN",VLOOKUP($A1380,'SAP- FACT'!$A:$AE,14,0),VLOOKUP($A1380,'SAP- FACT'!$A:$AE,15,0))</f>
        <v>1968.6</v>
      </c>
      <c r="N1380" s="31" t="str">
        <f>IF(VLOOKUP($A1380,'SAP- FACT'!$A:$AE,15,0)=0,"PEN","USD")</f>
        <v>PEN</v>
      </c>
      <c r="O1380" s="31" t="str">
        <f>VLOOKUP($A1380,'SAP- FACT'!$A:$AE,4,0)</f>
        <v>Nacional - LETRAS A 45-55-65-75 DIAS / DRAFT  45-55-65-75 DAYS - Facturas clientes - C20491686759</v>
      </c>
    </row>
    <row r="1381" spans="1:15" x14ac:dyDescent="0.2">
      <c r="A1381" s="31">
        <f t="shared" si="25"/>
        <v>1380</v>
      </c>
      <c r="B1381" s="31" t="str">
        <f>VLOOKUP($A1381,'SAP- FACT'!$A:$AE,12,0)</f>
        <v>AGROCOMERCIO S.A.C</v>
      </c>
      <c r="C1381" s="31" t="str">
        <f>VLOOKUP($A1381,'SAP- FACT'!$A:$AE,2,0)</f>
        <v>F010-00025859</v>
      </c>
      <c r="D1381" s="31" t="str">
        <f>VLOOKUP($A1381,'SAP- FACT'!$A:$AE,2,0)</f>
        <v>F010-00025859</v>
      </c>
      <c r="E1381" s="32">
        <v>45566</v>
      </c>
      <c r="F1381" s="32">
        <f>VLOOKUP($A1381,'SAP- FACT'!$A:$AE,5,0)</f>
        <v>45545</v>
      </c>
      <c r="G1381" s="32">
        <f>VLOOKUP($A1381,'SAP- FACT'!$A:$AE,19,0)</f>
        <v>45635</v>
      </c>
      <c r="H1381" s="31" t="s">
        <v>8512</v>
      </c>
      <c r="I1381" s="31" t="str">
        <f>VLOOKUP($A1381,'SAP- FACT'!$A:$AE,3,0)</f>
        <v>Factura</v>
      </c>
      <c r="J1381" s="31" t="str">
        <f>IF(VLOOKUP($A1381,'SAP- FACT'!$A:$AE,15,0)=0,"PEN","USD")</f>
        <v>PEN</v>
      </c>
      <c r="K1381" s="31" t="s">
        <v>8499</v>
      </c>
      <c r="L1381" s="31">
        <v>1</v>
      </c>
      <c r="M1381" s="33">
        <f>IF(J1381="PEN",VLOOKUP($A1381,'SAP- FACT'!$A:$AE,14,0),VLOOKUP($A1381,'SAP- FACT'!$A:$AE,15,0))</f>
        <v>2000.62</v>
      </c>
      <c r="N1381" s="31" t="str">
        <f>IF(VLOOKUP($A1381,'SAP- FACT'!$A:$AE,15,0)=0,"PEN","USD")</f>
        <v>PEN</v>
      </c>
      <c r="O1381" s="31" t="str">
        <f>VLOOKUP($A1381,'SAP- FACT'!$A:$AE,4,0)</f>
        <v>Nacional - LETRAS 45-52-59-66-73-90 DAYS - Facturas clientes - C20498074732</v>
      </c>
    </row>
    <row r="1382" spans="1:15" x14ac:dyDescent="0.2">
      <c r="A1382" s="31">
        <f t="shared" si="25"/>
        <v>1381</v>
      </c>
      <c r="B1382" s="31" t="str">
        <f>VLOOKUP($A1382,'SAP- FACT'!$A:$AE,12,0)</f>
        <v>AGROCOMERCIO S.A.C</v>
      </c>
      <c r="C1382" s="31" t="str">
        <f>VLOOKUP($A1382,'SAP- FACT'!$A:$AE,2,0)</f>
        <v>F010-00025859</v>
      </c>
      <c r="D1382" s="31" t="str">
        <f>VLOOKUP($A1382,'SAP- FACT'!$A:$AE,2,0)</f>
        <v>F010-00025859</v>
      </c>
      <c r="E1382" s="32">
        <v>45566</v>
      </c>
      <c r="F1382" s="32">
        <f>VLOOKUP($A1382,'SAP- FACT'!$A:$AE,5,0)</f>
        <v>45545</v>
      </c>
      <c r="G1382" s="32">
        <f>VLOOKUP($A1382,'SAP- FACT'!$A:$AE,19,0)</f>
        <v>45680</v>
      </c>
      <c r="H1382" s="31" t="s">
        <v>8512</v>
      </c>
      <c r="I1382" s="31" t="str">
        <f>VLOOKUP($A1382,'SAP- FACT'!$A:$AE,3,0)</f>
        <v>Factura</v>
      </c>
      <c r="J1382" s="31" t="str">
        <f>IF(VLOOKUP($A1382,'SAP- FACT'!$A:$AE,15,0)=0,"PEN","USD")</f>
        <v>PEN</v>
      </c>
      <c r="K1382" s="31" t="s">
        <v>8499</v>
      </c>
      <c r="L1382" s="31">
        <v>1</v>
      </c>
      <c r="M1382" s="33">
        <f>IF(J1382="PEN",VLOOKUP($A1382,'SAP- FACT'!$A:$AE,14,0),VLOOKUP($A1382,'SAP- FACT'!$A:$AE,15,0))</f>
        <v>2011.85</v>
      </c>
      <c r="N1382" s="31" t="str">
        <f>IF(VLOOKUP($A1382,'SAP- FACT'!$A:$AE,15,0)=0,"PEN","USD")</f>
        <v>PEN</v>
      </c>
      <c r="O1382" s="31" t="str">
        <f>VLOOKUP($A1382,'SAP- FACT'!$A:$AE,4,0)</f>
        <v>Nacional - LETRAS 45-52-59-66-73-90 DAYS - Facturas clientes - C20498074732</v>
      </c>
    </row>
    <row r="1383" spans="1:15" x14ac:dyDescent="0.2">
      <c r="A1383" s="31">
        <f t="shared" si="25"/>
        <v>1382</v>
      </c>
      <c r="B1383" s="31" t="str">
        <f>VLOOKUP($A1383,'SAP- FACT'!$A:$AE,12,0)</f>
        <v>AGROCOMERCIO S.A.C</v>
      </c>
      <c r="C1383" s="31" t="str">
        <f>VLOOKUP($A1383,'SAP- FACT'!$A:$AE,2,0)</f>
        <v>F010-00025859</v>
      </c>
      <c r="D1383" s="31" t="str">
        <f>VLOOKUP($A1383,'SAP- FACT'!$A:$AE,2,0)</f>
        <v>F010-00025859</v>
      </c>
      <c r="E1383" s="32">
        <v>45566</v>
      </c>
      <c r="F1383" s="32">
        <f>VLOOKUP($A1383,'SAP- FACT'!$A:$AE,5,0)</f>
        <v>45545</v>
      </c>
      <c r="G1383" s="32">
        <f>VLOOKUP($A1383,'SAP- FACT'!$A:$AE,19,0)</f>
        <v>45649</v>
      </c>
      <c r="H1383" s="31" t="s">
        <v>8512</v>
      </c>
      <c r="I1383" s="31" t="str">
        <f>VLOOKUP($A1383,'SAP- FACT'!$A:$AE,3,0)</f>
        <v>Factura</v>
      </c>
      <c r="J1383" s="31" t="str">
        <f>IF(VLOOKUP($A1383,'SAP- FACT'!$A:$AE,15,0)=0,"PEN","USD")</f>
        <v>PEN</v>
      </c>
      <c r="K1383" s="31" t="s">
        <v>8499</v>
      </c>
      <c r="L1383" s="31">
        <v>1</v>
      </c>
      <c r="M1383" s="33">
        <f>IF(J1383="PEN",VLOOKUP($A1383,'SAP- FACT'!$A:$AE,14,0),VLOOKUP($A1383,'SAP- FACT'!$A:$AE,15,0))</f>
        <v>2014.27</v>
      </c>
      <c r="N1383" s="31" t="str">
        <f>IF(VLOOKUP($A1383,'SAP- FACT'!$A:$AE,15,0)=0,"PEN","USD")</f>
        <v>PEN</v>
      </c>
      <c r="O1383" s="31" t="str">
        <f>VLOOKUP($A1383,'SAP- FACT'!$A:$AE,4,0)</f>
        <v>Nacional - LETRAS 45-52-59-66-73-90 DAYS - Facturas clientes - C20498074732</v>
      </c>
    </row>
    <row r="1384" spans="1:15" x14ac:dyDescent="0.2">
      <c r="A1384" s="31">
        <f t="shared" si="25"/>
        <v>1383</v>
      </c>
      <c r="B1384" s="31" t="str">
        <f>VLOOKUP($A1384,'SAP- FACT'!$A:$AE,12,0)</f>
        <v>AGROCOMERCIO S.A.C</v>
      </c>
      <c r="C1384" s="31" t="str">
        <f>VLOOKUP($A1384,'SAP- FACT'!$A:$AE,2,0)</f>
        <v>F010-00025859</v>
      </c>
      <c r="D1384" s="31" t="str">
        <f>VLOOKUP($A1384,'SAP- FACT'!$A:$AE,2,0)</f>
        <v>F010-00025859</v>
      </c>
      <c r="E1384" s="32">
        <v>45566</v>
      </c>
      <c r="F1384" s="32">
        <f>VLOOKUP($A1384,'SAP- FACT'!$A:$AE,5,0)</f>
        <v>45545</v>
      </c>
      <c r="G1384" s="32">
        <f>VLOOKUP($A1384,'SAP- FACT'!$A:$AE,19,0)</f>
        <v>45663</v>
      </c>
      <c r="H1384" s="31" t="s">
        <v>8512</v>
      </c>
      <c r="I1384" s="31" t="str">
        <f>VLOOKUP($A1384,'SAP- FACT'!$A:$AE,3,0)</f>
        <v>Factura</v>
      </c>
      <c r="J1384" s="31" t="str">
        <f>IF(VLOOKUP($A1384,'SAP- FACT'!$A:$AE,15,0)=0,"PEN","USD")</f>
        <v>PEN</v>
      </c>
      <c r="K1384" s="31" t="s">
        <v>8499</v>
      </c>
      <c r="L1384" s="31">
        <v>1</v>
      </c>
      <c r="M1384" s="33">
        <f>IF(J1384="PEN",VLOOKUP($A1384,'SAP- FACT'!$A:$AE,14,0),VLOOKUP($A1384,'SAP- FACT'!$A:$AE,15,0))</f>
        <v>2014.27</v>
      </c>
      <c r="N1384" s="31" t="str">
        <f>IF(VLOOKUP($A1384,'SAP- FACT'!$A:$AE,15,0)=0,"PEN","USD")</f>
        <v>PEN</v>
      </c>
      <c r="O1384" s="31" t="str">
        <f>VLOOKUP($A1384,'SAP- FACT'!$A:$AE,4,0)</f>
        <v>Nacional - LETRAS 45-52-59-66-73-90 DAYS - Facturas clientes - C20498074732</v>
      </c>
    </row>
    <row r="1385" spans="1:15" x14ac:dyDescent="0.2">
      <c r="A1385" s="31">
        <f t="shared" si="25"/>
        <v>1384</v>
      </c>
      <c r="B1385" s="31" t="str">
        <f>VLOOKUP($A1385,'SAP- FACT'!$A:$AE,12,0)</f>
        <v>AGROCOMERCIO S.A.C</v>
      </c>
      <c r="C1385" s="31" t="str">
        <f>VLOOKUP($A1385,'SAP- FACT'!$A:$AE,2,0)</f>
        <v>F010-00025859</v>
      </c>
      <c r="D1385" s="31" t="str">
        <f>VLOOKUP($A1385,'SAP- FACT'!$A:$AE,2,0)</f>
        <v>F010-00025859</v>
      </c>
      <c r="E1385" s="32">
        <v>45566</v>
      </c>
      <c r="F1385" s="32">
        <f>VLOOKUP($A1385,'SAP- FACT'!$A:$AE,5,0)</f>
        <v>45545</v>
      </c>
      <c r="G1385" s="32">
        <f>VLOOKUP($A1385,'SAP- FACT'!$A:$AE,19,0)</f>
        <v>45642</v>
      </c>
      <c r="H1385" s="31" t="s">
        <v>8512</v>
      </c>
      <c r="I1385" s="31" t="str">
        <f>VLOOKUP($A1385,'SAP- FACT'!$A:$AE,3,0)</f>
        <v>Factura</v>
      </c>
      <c r="J1385" s="31" t="str">
        <f>IF(VLOOKUP($A1385,'SAP- FACT'!$A:$AE,15,0)=0,"PEN","USD")</f>
        <v>PEN</v>
      </c>
      <c r="K1385" s="31" t="s">
        <v>8499</v>
      </c>
      <c r="L1385" s="31">
        <v>1</v>
      </c>
      <c r="M1385" s="33">
        <f>IF(J1385="PEN",VLOOKUP($A1385,'SAP- FACT'!$A:$AE,14,0),VLOOKUP($A1385,'SAP- FACT'!$A:$AE,15,0))</f>
        <v>2014.27</v>
      </c>
      <c r="N1385" s="31" t="str">
        <f>IF(VLOOKUP($A1385,'SAP- FACT'!$A:$AE,15,0)=0,"PEN","USD")</f>
        <v>PEN</v>
      </c>
      <c r="O1385" s="31" t="str">
        <f>VLOOKUP($A1385,'SAP- FACT'!$A:$AE,4,0)</f>
        <v>Nacional - LETRAS 45-52-59-66-73-90 DAYS - Facturas clientes - C20498074732</v>
      </c>
    </row>
    <row r="1386" spans="1:15" x14ac:dyDescent="0.2">
      <c r="A1386" s="31">
        <f t="shared" si="25"/>
        <v>1385</v>
      </c>
      <c r="B1386" s="31" t="str">
        <f>VLOOKUP($A1386,'SAP- FACT'!$A:$AE,12,0)</f>
        <v>AGROCOMERCIO S.A.C</v>
      </c>
      <c r="C1386" s="31" t="str">
        <f>VLOOKUP($A1386,'SAP- FACT'!$A:$AE,2,0)</f>
        <v>F010-00025859</v>
      </c>
      <c r="D1386" s="31" t="str">
        <f>VLOOKUP($A1386,'SAP- FACT'!$A:$AE,2,0)</f>
        <v>F010-00025859</v>
      </c>
      <c r="E1386" s="32">
        <v>45566</v>
      </c>
      <c r="F1386" s="32">
        <f>VLOOKUP($A1386,'SAP- FACT'!$A:$AE,5,0)</f>
        <v>45545</v>
      </c>
      <c r="G1386" s="32">
        <f>VLOOKUP($A1386,'SAP- FACT'!$A:$AE,19,0)</f>
        <v>45656</v>
      </c>
      <c r="H1386" s="31" t="s">
        <v>8512</v>
      </c>
      <c r="I1386" s="31" t="str">
        <f>VLOOKUP($A1386,'SAP- FACT'!$A:$AE,3,0)</f>
        <v>Factura</v>
      </c>
      <c r="J1386" s="31" t="str">
        <f>IF(VLOOKUP($A1386,'SAP- FACT'!$A:$AE,15,0)=0,"PEN","USD")</f>
        <v>PEN</v>
      </c>
      <c r="K1386" s="31" t="s">
        <v>8499</v>
      </c>
      <c r="L1386" s="31">
        <v>1</v>
      </c>
      <c r="M1386" s="33">
        <f>IF(J1386="PEN",VLOOKUP($A1386,'SAP- FACT'!$A:$AE,14,0),VLOOKUP($A1386,'SAP- FACT'!$A:$AE,15,0))</f>
        <v>2014.27</v>
      </c>
      <c r="N1386" s="31" t="str">
        <f>IF(VLOOKUP($A1386,'SAP- FACT'!$A:$AE,15,0)=0,"PEN","USD")</f>
        <v>PEN</v>
      </c>
      <c r="O1386" s="31" t="str">
        <f>VLOOKUP($A1386,'SAP- FACT'!$A:$AE,4,0)</f>
        <v>Nacional - LETRAS 45-52-59-66-73-90 DAYS - Facturas clientes - C20498074732</v>
      </c>
    </row>
    <row r="1387" spans="1:15" x14ac:dyDescent="0.2">
      <c r="A1387" s="31">
        <f t="shared" si="25"/>
        <v>1386</v>
      </c>
      <c r="B1387" s="31" t="str">
        <f>VLOOKUP($A1387,'SAP- FACT'!$A:$AE,12,0)</f>
        <v>REPRESENTACIONES DURAND S.A.C.</v>
      </c>
      <c r="C1387" s="31" t="str">
        <f>VLOOKUP($A1387,'SAP- FACT'!$A:$AE,2,0)</f>
        <v>F010-00025974</v>
      </c>
      <c r="D1387" s="31" t="str">
        <f>VLOOKUP($A1387,'SAP- FACT'!$A:$AE,2,0)</f>
        <v>F010-00025974</v>
      </c>
      <c r="E1387" s="32">
        <v>45566</v>
      </c>
      <c r="F1387" s="32">
        <f>VLOOKUP($A1387,'SAP- FACT'!$A:$AE,5,0)</f>
        <v>45555</v>
      </c>
      <c r="G1387" s="32">
        <f>VLOOKUP($A1387,'SAP- FACT'!$A:$AE,19,0)</f>
        <v>45690</v>
      </c>
      <c r="H1387" s="31" t="s">
        <v>8512</v>
      </c>
      <c r="I1387" s="31" t="str">
        <f>VLOOKUP($A1387,'SAP- FACT'!$A:$AE,3,0)</f>
        <v>Factura</v>
      </c>
      <c r="J1387" s="31" t="str">
        <f>IF(VLOOKUP($A1387,'SAP- FACT'!$A:$AE,15,0)=0,"PEN","USD")</f>
        <v>PEN</v>
      </c>
      <c r="K1387" s="31" t="s">
        <v>8499</v>
      </c>
      <c r="L1387" s="31">
        <v>1</v>
      </c>
      <c r="M1387" s="33">
        <f>IF(J1387="PEN",VLOOKUP($A1387,'SAP- FACT'!$A:$AE,14,0),VLOOKUP($A1387,'SAP- FACT'!$A:$AE,15,0))</f>
        <v>2015.8</v>
      </c>
      <c r="N1387" s="31" t="str">
        <f>IF(VLOOKUP($A1387,'SAP- FACT'!$A:$AE,15,0)=0,"PEN","USD")</f>
        <v>PEN</v>
      </c>
      <c r="O1387" s="31" t="str">
        <f>VLOOKUP($A1387,'SAP- FACT'!$A:$AE,4,0)</f>
        <v>Nacional - LETRAS 45-52-59-66-73-90 DAYS - Facturas clientes - C20110651121</v>
      </c>
    </row>
    <row r="1388" spans="1:15" x14ac:dyDescent="0.2">
      <c r="A1388" s="31">
        <f t="shared" si="25"/>
        <v>1387</v>
      </c>
      <c r="B1388" s="31" t="str">
        <f>VLOOKUP($A1388,'SAP- FACT'!$A:$AE,12,0)</f>
        <v>REPRESENTACIONES DURAND S.A.C.</v>
      </c>
      <c r="C1388" s="31" t="str">
        <f>VLOOKUP($A1388,'SAP- FACT'!$A:$AE,2,0)</f>
        <v>F010-00025974</v>
      </c>
      <c r="D1388" s="31" t="str">
        <f>VLOOKUP($A1388,'SAP- FACT'!$A:$AE,2,0)</f>
        <v>F010-00025974</v>
      </c>
      <c r="E1388" s="32">
        <v>45566</v>
      </c>
      <c r="F1388" s="32">
        <f>VLOOKUP($A1388,'SAP- FACT'!$A:$AE,5,0)</f>
        <v>45555</v>
      </c>
      <c r="G1388" s="32">
        <f>VLOOKUP($A1388,'SAP- FACT'!$A:$AE,19,0)</f>
        <v>45673</v>
      </c>
      <c r="H1388" s="31" t="s">
        <v>8512</v>
      </c>
      <c r="I1388" s="31" t="str">
        <f>VLOOKUP($A1388,'SAP- FACT'!$A:$AE,3,0)</f>
        <v>Factura</v>
      </c>
      <c r="J1388" s="31" t="str">
        <f>IF(VLOOKUP($A1388,'SAP- FACT'!$A:$AE,15,0)=0,"PEN","USD")</f>
        <v>PEN</v>
      </c>
      <c r="K1388" s="31" t="s">
        <v>8499</v>
      </c>
      <c r="L1388" s="31">
        <v>1</v>
      </c>
      <c r="M1388" s="33">
        <f>IF(J1388="PEN",VLOOKUP($A1388,'SAP- FACT'!$A:$AE,14,0),VLOOKUP($A1388,'SAP- FACT'!$A:$AE,15,0))</f>
        <v>2018.2</v>
      </c>
      <c r="N1388" s="31" t="str">
        <f>IF(VLOOKUP($A1388,'SAP- FACT'!$A:$AE,15,0)=0,"PEN","USD")</f>
        <v>PEN</v>
      </c>
      <c r="O1388" s="31" t="str">
        <f>VLOOKUP($A1388,'SAP- FACT'!$A:$AE,4,0)</f>
        <v>Nacional - LETRAS 45-52-59-66-73-90 DAYS - Facturas clientes - C20110651121</v>
      </c>
    </row>
    <row r="1389" spans="1:15" x14ac:dyDescent="0.2">
      <c r="A1389" s="31">
        <f t="shared" si="25"/>
        <v>1388</v>
      </c>
      <c r="B1389" s="31" t="str">
        <f>VLOOKUP($A1389,'SAP- FACT'!$A:$AE,12,0)</f>
        <v>REPRESENTACIONES DURAND S.A.C.</v>
      </c>
      <c r="C1389" s="31" t="str">
        <f>VLOOKUP($A1389,'SAP- FACT'!$A:$AE,2,0)</f>
        <v>F010-00025974</v>
      </c>
      <c r="D1389" s="31" t="str">
        <f>VLOOKUP($A1389,'SAP- FACT'!$A:$AE,2,0)</f>
        <v>F010-00025974</v>
      </c>
      <c r="E1389" s="32">
        <v>45566</v>
      </c>
      <c r="F1389" s="32">
        <f>VLOOKUP($A1389,'SAP- FACT'!$A:$AE,5,0)</f>
        <v>45555</v>
      </c>
      <c r="G1389" s="32">
        <f>VLOOKUP($A1389,'SAP- FACT'!$A:$AE,19,0)</f>
        <v>45652</v>
      </c>
      <c r="H1389" s="31" t="s">
        <v>8512</v>
      </c>
      <c r="I1389" s="31" t="str">
        <f>VLOOKUP($A1389,'SAP- FACT'!$A:$AE,3,0)</f>
        <v>Factura</v>
      </c>
      <c r="J1389" s="31" t="str">
        <f>IF(VLOOKUP($A1389,'SAP- FACT'!$A:$AE,15,0)=0,"PEN","USD")</f>
        <v>PEN</v>
      </c>
      <c r="K1389" s="31" t="s">
        <v>8499</v>
      </c>
      <c r="L1389" s="31">
        <v>1</v>
      </c>
      <c r="M1389" s="33">
        <f>IF(J1389="PEN",VLOOKUP($A1389,'SAP- FACT'!$A:$AE,14,0),VLOOKUP($A1389,'SAP- FACT'!$A:$AE,15,0))</f>
        <v>2018.2</v>
      </c>
      <c r="N1389" s="31" t="str">
        <f>IF(VLOOKUP($A1389,'SAP- FACT'!$A:$AE,15,0)=0,"PEN","USD")</f>
        <v>PEN</v>
      </c>
      <c r="O1389" s="31" t="str">
        <f>VLOOKUP($A1389,'SAP- FACT'!$A:$AE,4,0)</f>
        <v>Nacional - LETRAS 45-52-59-66-73-90 DAYS - Facturas clientes - C20110651121</v>
      </c>
    </row>
    <row r="1390" spans="1:15" x14ac:dyDescent="0.2">
      <c r="A1390" s="31">
        <f t="shared" si="25"/>
        <v>1389</v>
      </c>
      <c r="B1390" s="31" t="str">
        <f>VLOOKUP($A1390,'SAP- FACT'!$A:$AE,12,0)</f>
        <v>REPRESENTACIONES DURAND S.A.C.</v>
      </c>
      <c r="C1390" s="31" t="str">
        <f>VLOOKUP($A1390,'SAP- FACT'!$A:$AE,2,0)</f>
        <v>F010-00025974</v>
      </c>
      <c r="D1390" s="31" t="str">
        <f>VLOOKUP($A1390,'SAP- FACT'!$A:$AE,2,0)</f>
        <v>F010-00025974</v>
      </c>
      <c r="E1390" s="32">
        <v>45566</v>
      </c>
      <c r="F1390" s="32">
        <f>VLOOKUP($A1390,'SAP- FACT'!$A:$AE,5,0)</f>
        <v>45555</v>
      </c>
      <c r="G1390" s="32">
        <f>VLOOKUP($A1390,'SAP- FACT'!$A:$AE,19,0)</f>
        <v>45666</v>
      </c>
      <c r="H1390" s="31" t="s">
        <v>8512</v>
      </c>
      <c r="I1390" s="31" t="str">
        <f>VLOOKUP($A1390,'SAP- FACT'!$A:$AE,3,0)</f>
        <v>Factura</v>
      </c>
      <c r="J1390" s="31" t="str">
        <f>IF(VLOOKUP($A1390,'SAP- FACT'!$A:$AE,15,0)=0,"PEN","USD")</f>
        <v>PEN</v>
      </c>
      <c r="K1390" s="31" t="s">
        <v>8499</v>
      </c>
      <c r="L1390" s="31">
        <v>1</v>
      </c>
      <c r="M1390" s="33">
        <f>IF(J1390="PEN",VLOOKUP($A1390,'SAP- FACT'!$A:$AE,14,0),VLOOKUP($A1390,'SAP- FACT'!$A:$AE,15,0))</f>
        <v>2018.2</v>
      </c>
      <c r="N1390" s="31" t="str">
        <f>IF(VLOOKUP($A1390,'SAP- FACT'!$A:$AE,15,0)=0,"PEN","USD")</f>
        <v>PEN</v>
      </c>
      <c r="O1390" s="31" t="str">
        <f>VLOOKUP($A1390,'SAP- FACT'!$A:$AE,4,0)</f>
        <v>Nacional - LETRAS 45-52-59-66-73-90 DAYS - Facturas clientes - C20110651121</v>
      </c>
    </row>
    <row r="1391" spans="1:15" x14ac:dyDescent="0.2">
      <c r="A1391" s="31">
        <f t="shared" si="25"/>
        <v>1390</v>
      </c>
      <c r="B1391" s="31" t="str">
        <f>VLOOKUP($A1391,'SAP- FACT'!$A:$AE,12,0)</f>
        <v>REPRESENTACIONES DURAND S.A.C.</v>
      </c>
      <c r="C1391" s="31" t="str">
        <f>VLOOKUP($A1391,'SAP- FACT'!$A:$AE,2,0)</f>
        <v>F010-00025974</v>
      </c>
      <c r="D1391" s="31" t="str">
        <f>VLOOKUP($A1391,'SAP- FACT'!$A:$AE,2,0)</f>
        <v>F010-00025974</v>
      </c>
      <c r="E1391" s="32">
        <v>45566</v>
      </c>
      <c r="F1391" s="32">
        <f>VLOOKUP($A1391,'SAP- FACT'!$A:$AE,5,0)</f>
        <v>45555</v>
      </c>
      <c r="G1391" s="32">
        <f>VLOOKUP($A1391,'SAP- FACT'!$A:$AE,19,0)</f>
        <v>45659</v>
      </c>
      <c r="H1391" s="31" t="s">
        <v>8512</v>
      </c>
      <c r="I1391" s="31" t="str">
        <f>VLOOKUP($A1391,'SAP- FACT'!$A:$AE,3,0)</f>
        <v>Factura</v>
      </c>
      <c r="J1391" s="31" t="str">
        <f>IF(VLOOKUP($A1391,'SAP- FACT'!$A:$AE,15,0)=0,"PEN","USD")</f>
        <v>PEN</v>
      </c>
      <c r="K1391" s="31" t="s">
        <v>8499</v>
      </c>
      <c r="L1391" s="31">
        <v>1</v>
      </c>
      <c r="M1391" s="33">
        <f>IF(J1391="PEN",VLOOKUP($A1391,'SAP- FACT'!$A:$AE,14,0),VLOOKUP($A1391,'SAP- FACT'!$A:$AE,15,0))</f>
        <v>2018.2</v>
      </c>
      <c r="N1391" s="31" t="str">
        <f>IF(VLOOKUP($A1391,'SAP- FACT'!$A:$AE,15,0)=0,"PEN","USD")</f>
        <v>PEN</v>
      </c>
      <c r="O1391" s="31" t="str">
        <f>VLOOKUP($A1391,'SAP- FACT'!$A:$AE,4,0)</f>
        <v>Nacional - LETRAS 45-52-59-66-73-90 DAYS - Facturas clientes - C20110651121</v>
      </c>
    </row>
    <row r="1392" spans="1:15" x14ac:dyDescent="0.2">
      <c r="A1392" s="31">
        <f t="shared" si="25"/>
        <v>1391</v>
      </c>
      <c r="B1392" s="31" t="str">
        <f>VLOOKUP($A1392,'SAP- FACT'!$A:$AE,12,0)</f>
        <v>REPRESENTACIONES DURAND S.A.C.</v>
      </c>
      <c r="C1392" s="31" t="str">
        <f>VLOOKUP($A1392,'SAP- FACT'!$A:$AE,2,0)</f>
        <v>F010-00025974</v>
      </c>
      <c r="D1392" s="31" t="str">
        <f>VLOOKUP($A1392,'SAP- FACT'!$A:$AE,2,0)</f>
        <v>F010-00025974</v>
      </c>
      <c r="E1392" s="32">
        <v>45566</v>
      </c>
      <c r="F1392" s="32">
        <f>VLOOKUP($A1392,'SAP- FACT'!$A:$AE,5,0)</f>
        <v>45555</v>
      </c>
      <c r="G1392" s="32">
        <f>VLOOKUP($A1392,'SAP- FACT'!$A:$AE,19,0)</f>
        <v>45645</v>
      </c>
      <c r="H1392" s="31" t="s">
        <v>8512</v>
      </c>
      <c r="I1392" s="31" t="str">
        <f>VLOOKUP($A1392,'SAP- FACT'!$A:$AE,3,0)</f>
        <v>Factura</v>
      </c>
      <c r="J1392" s="31" t="str">
        <f>IF(VLOOKUP($A1392,'SAP- FACT'!$A:$AE,15,0)=0,"PEN","USD")</f>
        <v>PEN</v>
      </c>
      <c r="K1392" s="31" t="s">
        <v>8499</v>
      </c>
      <c r="L1392" s="31">
        <v>1</v>
      </c>
      <c r="M1392" s="33">
        <f>IF(J1392="PEN",VLOOKUP($A1392,'SAP- FACT'!$A:$AE,14,0),VLOOKUP($A1392,'SAP- FACT'!$A:$AE,15,0))</f>
        <v>2018.2</v>
      </c>
      <c r="N1392" s="31" t="str">
        <f>IF(VLOOKUP($A1392,'SAP- FACT'!$A:$AE,15,0)=0,"PEN","USD")</f>
        <v>PEN</v>
      </c>
      <c r="O1392" s="31" t="str">
        <f>VLOOKUP($A1392,'SAP- FACT'!$A:$AE,4,0)</f>
        <v>Nacional - LETRAS 45-52-59-66-73-90 DAYS - Facturas clientes - C20110651121</v>
      </c>
    </row>
    <row r="1393" spans="1:15" x14ac:dyDescent="0.2">
      <c r="A1393" s="31">
        <f t="shared" si="25"/>
        <v>1392</v>
      </c>
      <c r="B1393" s="31" t="str">
        <f>VLOOKUP($A1393,'SAP- FACT'!$A:$AE,12,0)</f>
        <v>LESCANO VALENCIA AMANDA ANGELICA</v>
      </c>
      <c r="C1393" s="31" t="str">
        <f>VLOOKUP($A1393,'SAP- FACT'!$A:$AE,2,0)</f>
        <v>F010-00026020</v>
      </c>
      <c r="D1393" s="31" t="str">
        <f>VLOOKUP($A1393,'SAP- FACT'!$A:$AE,2,0)</f>
        <v>F010-00026020</v>
      </c>
      <c r="E1393" s="32">
        <v>45566</v>
      </c>
      <c r="F1393" s="32">
        <f>VLOOKUP($A1393,'SAP- FACT'!$A:$AE,5,0)</f>
        <v>45560</v>
      </c>
      <c r="G1393" s="32">
        <f>VLOOKUP($A1393,'SAP- FACT'!$A:$AE,19,0)</f>
        <v>45695</v>
      </c>
      <c r="H1393" s="31" t="s">
        <v>8512</v>
      </c>
      <c r="I1393" s="31" t="str">
        <f>VLOOKUP($A1393,'SAP- FACT'!$A:$AE,3,0)</f>
        <v>Factura</v>
      </c>
      <c r="J1393" s="31" t="str">
        <f>IF(VLOOKUP($A1393,'SAP- FACT'!$A:$AE,15,0)=0,"PEN","USD")</f>
        <v>PEN</v>
      </c>
      <c r="K1393" s="31" t="s">
        <v>8499</v>
      </c>
      <c r="L1393" s="31">
        <v>1</v>
      </c>
      <c r="M1393" s="33">
        <f>IF(J1393="PEN",VLOOKUP($A1393,'SAP- FACT'!$A:$AE,14,0),VLOOKUP($A1393,'SAP- FACT'!$A:$AE,15,0))</f>
        <v>2076.63</v>
      </c>
      <c r="N1393" s="31" t="str">
        <f>IF(VLOOKUP($A1393,'SAP- FACT'!$A:$AE,15,0)=0,"PEN","USD")</f>
        <v>PEN</v>
      </c>
      <c r="O1393" s="31" t="str">
        <f>VLOOKUP($A1393,'SAP- FACT'!$A:$AE,4,0)</f>
        <v>Nacional - LETRAS 45-52-59-66-73-90 DAYS - Facturas clientes - C10104994178</v>
      </c>
    </row>
    <row r="1394" spans="1:15" x14ac:dyDescent="0.2">
      <c r="A1394" s="31">
        <f t="shared" si="25"/>
        <v>1393</v>
      </c>
      <c r="B1394" s="31" t="str">
        <f>VLOOKUP($A1394,'SAP- FACT'!$A:$AE,12,0)</f>
        <v>LESCANO VALENCIA AMANDA ANGELICA</v>
      </c>
      <c r="C1394" s="31" t="str">
        <f>VLOOKUP($A1394,'SAP- FACT'!$A:$AE,2,0)</f>
        <v>F010-00026020</v>
      </c>
      <c r="D1394" s="31" t="str">
        <f>VLOOKUP($A1394,'SAP- FACT'!$A:$AE,2,0)</f>
        <v>F010-00026020</v>
      </c>
      <c r="E1394" s="32">
        <v>45566</v>
      </c>
      <c r="F1394" s="32">
        <f>VLOOKUP($A1394,'SAP- FACT'!$A:$AE,5,0)</f>
        <v>45560</v>
      </c>
      <c r="G1394" s="32">
        <f>VLOOKUP($A1394,'SAP- FACT'!$A:$AE,19,0)</f>
        <v>45657</v>
      </c>
      <c r="H1394" s="31" t="s">
        <v>8512</v>
      </c>
      <c r="I1394" s="31" t="str">
        <f>VLOOKUP($A1394,'SAP- FACT'!$A:$AE,3,0)</f>
        <v>Factura</v>
      </c>
      <c r="J1394" s="31" t="str">
        <f>IF(VLOOKUP($A1394,'SAP- FACT'!$A:$AE,15,0)=0,"PEN","USD")</f>
        <v>PEN</v>
      </c>
      <c r="K1394" s="31" t="s">
        <v>8499</v>
      </c>
      <c r="L1394" s="31">
        <v>1</v>
      </c>
      <c r="M1394" s="33">
        <f>IF(J1394="PEN",VLOOKUP($A1394,'SAP- FACT'!$A:$AE,14,0),VLOOKUP($A1394,'SAP- FACT'!$A:$AE,15,0))</f>
        <v>2079.1</v>
      </c>
      <c r="N1394" s="31" t="str">
        <f>IF(VLOOKUP($A1394,'SAP- FACT'!$A:$AE,15,0)=0,"PEN","USD")</f>
        <v>PEN</v>
      </c>
      <c r="O1394" s="31" t="str">
        <f>VLOOKUP($A1394,'SAP- FACT'!$A:$AE,4,0)</f>
        <v>Nacional - LETRAS 45-52-59-66-73-90 DAYS - Facturas clientes - C10104994178</v>
      </c>
    </row>
    <row r="1395" spans="1:15" x14ac:dyDescent="0.2">
      <c r="A1395" s="31">
        <f t="shared" si="25"/>
        <v>1394</v>
      </c>
      <c r="B1395" s="31" t="str">
        <f>VLOOKUP($A1395,'SAP- FACT'!$A:$AE,12,0)</f>
        <v>LESCANO VALENCIA AMANDA ANGELICA</v>
      </c>
      <c r="C1395" s="31" t="str">
        <f>VLOOKUP($A1395,'SAP- FACT'!$A:$AE,2,0)</f>
        <v>F010-00026020</v>
      </c>
      <c r="D1395" s="31" t="str">
        <f>VLOOKUP($A1395,'SAP- FACT'!$A:$AE,2,0)</f>
        <v>F010-00026020</v>
      </c>
      <c r="E1395" s="32">
        <v>45566</v>
      </c>
      <c r="F1395" s="32">
        <f>VLOOKUP($A1395,'SAP- FACT'!$A:$AE,5,0)</f>
        <v>45560</v>
      </c>
      <c r="G1395" s="32">
        <f>VLOOKUP($A1395,'SAP- FACT'!$A:$AE,19,0)</f>
        <v>45678</v>
      </c>
      <c r="H1395" s="31" t="s">
        <v>8512</v>
      </c>
      <c r="I1395" s="31" t="str">
        <f>VLOOKUP($A1395,'SAP- FACT'!$A:$AE,3,0)</f>
        <v>Factura</v>
      </c>
      <c r="J1395" s="31" t="str">
        <f>IF(VLOOKUP($A1395,'SAP- FACT'!$A:$AE,15,0)=0,"PEN","USD")</f>
        <v>PEN</v>
      </c>
      <c r="K1395" s="31" t="s">
        <v>8499</v>
      </c>
      <c r="L1395" s="31">
        <v>1</v>
      </c>
      <c r="M1395" s="33">
        <f>IF(J1395="PEN",VLOOKUP($A1395,'SAP- FACT'!$A:$AE,14,0),VLOOKUP($A1395,'SAP- FACT'!$A:$AE,15,0))</f>
        <v>2079.1</v>
      </c>
      <c r="N1395" s="31" t="str">
        <f>IF(VLOOKUP($A1395,'SAP- FACT'!$A:$AE,15,0)=0,"PEN","USD")</f>
        <v>PEN</v>
      </c>
      <c r="O1395" s="31" t="str">
        <f>VLOOKUP($A1395,'SAP- FACT'!$A:$AE,4,0)</f>
        <v>Nacional - LETRAS 45-52-59-66-73-90 DAYS - Facturas clientes - C10104994178</v>
      </c>
    </row>
    <row r="1396" spans="1:15" x14ac:dyDescent="0.2">
      <c r="A1396" s="31">
        <f t="shared" si="25"/>
        <v>1395</v>
      </c>
      <c r="B1396" s="31" t="str">
        <f>VLOOKUP($A1396,'SAP- FACT'!$A:$AE,12,0)</f>
        <v>LESCANO VALENCIA AMANDA ANGELICA</v>
      </c>
      <c r="C1396" s="31" t="str">
        <f>VLOOKUP($A1396,'SAP- FACT'!$A:$AE,2,0)</f>
        <v>F010-00026020</v>
      </c>
      <c r="D1396" s="31" t="str">
        <f>VLOOKUP($A1396,'SAP- FACT'!$A:$AE,2,0)</f>
        <v>F010-00026020</v>
      </c>
      <c r="E1396" s="32">
        <v>45566</v>
      </c>
      <c r="F1396" s="32">
        <f>VLOOKUP($A1396,'SAP- FACT'!$A:$AE,5,0)</f>
        <v>45560</v>
      </c>
      <c r="G1396" s="32">
        <f>VLOOKUP($A1396,'SAP- FACT'!$A:$AE,19,0)</f>
        <v>45650</v>
      </c>
      <c r="H1396" s="31" t="s">
        <v>8512</v>
      </c>
      <c r="I1396" s="31" t="str">
        <f>VLOOKUP($A1396,'SAP- FACT'!$A:$AE,3,0)</f>
        <v>Factura</v>
      </c>
      <c r="J1396" s="31" t="str">
        <f>IF(VLOOKUP($A1396,'SAP- FACT'!$A:$AE,15,0)=0,"PEN","USD")</f>
        <v>PEN</v>
      </c>
      <c r="K1396" s="31" t="s">
        <v>8499</v>
      </c>
      <c r="L1396" s="31">
        <v>1</v>
      </c>
      <c r="M1396" s="33">
        <f>IF(J1396="PEN",VLOOKUP($A1396,'SAP- FACT'!$A:$AE,14,0),VLOOKUP($A1396,'SAP- FACT'!$A:$AE,15,0))</f>
        <v>2079.1</v>
      </c>
      <c r="N1396" s="31" t="str">
        <f>IF(VLOOKUP($A1396,'SAP- FACT'!$A:$AE,15,0)=0,"PEN","USD")</f>
        <v>PEN</v>
      </c>
      <c r="O1396" s="31" t="str">
        <f>VLOOKUP($A1396,'SAP- FACT'!$A:$AE,4,0)</f>
        <v>Nacional - LETRAS 45-52-59-66-73-90 DAYS - Facturas clientes - C10104994178</v>
      </c>
    </row>
    <row r="1397" spans="1:15" x14ac:dyDescent="0.2">
      <c r="A1397" s="31">
        <f t="shared" si="25"/>
        <v>1396</v>
      </c>
      <c r="B1397" s="31" t="str">
        <f>VLOOKUP($A1397,'SAP- FACT'!$A:$AE,12,0)</f>
        <v>LESCANO VALENCIA AMANDA ANGELICA</v>
      </c>
      <c r="C1397" s="31" t="str">
        <f>VLOOKUP($A1397,'SAP- FACT'!$A:$AE,2,0)</f>
        <v>F010-00026020</v>
      </c>
      <c r="D1397" s="31" t="str">
        <f>VLOOKUP($A1397,'SAP- FACT'!$A:$AE,2,0)</f>
        <v>F010-00026020</v>
      </c>
      <c r="E1397" s="32">
        <v>45566</v>
      </c>
      <c r="F1397" s="32">
        <f>VLOOKUP($A1397,'SAP- FACT'!$A:$AE,5,0)</f>
        <v>45560</v>
      </c>
      <c r="G1397" s="32">
        <f>VLOOKUP($A1397,'SAP- FACT'!$A:$AE,19,0)</f>
        <v>45664</v>
      </c>
      <c r="H1397" s="31" t="s">
        <v>8512</v>
      </c>
      <c r="I1397" s="31" t="str">
        <f>VLOOKUP($A1397,'SAP- FACT'!$A:$AE,3,0)</f>
        <v>Factura</v>
      </c>
      <c r="J1397" s="31" t="str">
        <f>IF(VLOOKUP($A1397,'SAP- FACT'!$A:$AE,15,0)=0,"PEN","USD")</f>
        <v>PEN</v>
      </c>
      <c r="K1397" s="31" t="s">
        <v>8499</v>
      </c>
      <c r="L1397" s="31">
        <v>1</v>
      </c>
      <c r="M1397" s="33">
        <f>IF(J1397="PEN",VLOOKUP($A1397,'SAP- FACT'!$A:$AE,14,0),VLOOKUP($A1397,'SAP- FACT'!$A:$AE,15,0))</f>
        <v>2079.1</v>
      </c>
      <c r="N1397" s="31" t="str">
        <f>IF(VLOOKUP($A1397,'SAP- FACT'!$A:$AE,15,0)=0,"PEN","USD")</f>
        <v>PEN</v>
      </c>
      <c r="O1397" s="31" t="str">
        <f>VLOOKUP($A1397,'SAP- FACT'!$A:$AE,4,0)</f>
        <v>Nacional - LETRAS 45-52-59-66-73-90 DAYS - Facturas clientes - C10104994178</v>
      </c>
    </row>
    <row r="1398" spans="1:15" x14ac:dyDescent="0.2">
      <c r="A1398" s="31">
        <f t="shared" si="25"/>
        <v>1397</v>
      </c>
      <c r="B1398" s="31" t="str">
        <f>VLOOKUP($A1398,'SAP- FACT'!$A:$AE,12,0)</f>
        <v>LESCANO VALENCIA AMANDA ANGELICA</v>
      </c>
      <c r="C1398" s="31" t="str">
        <f>VLOOKUP($A1398,'SAP- FACT'!$A:$AE,2,0)</f>
        <v>F010-00026020</v>
      </c>
      <c r="D1398" s="31" t="str">
        <f>VLOOKUP($A1398,'SAP- FACT'!$A:$AE,2,0)</f>
        <v>F010-00026020</v>
      </c>
      <c r="E1398" s="32">
        <v>45566</v>
      </c>
      <c r="F1398" s="32">
        <f>VLOOKUP($A1398,'SAP- FACT'!$A:$AE,5,0)</f>
        <v>45560</v>
      </c>
      <c r="G1398" s="32">
        <f>VLOOKUP($A1398,'SAP- FACT'!$A:$AE,19,0)</f>
        <v>45671</v>
      </c>
      <c r="H1398" s="31" t="s">
        <v>8512</v>
      </c>
      <c r="I1398" s="31" t="str">
        <f>VLOOKUP($A1398,'SAP- FACT'!$A:$AE,3,0)</f>
        <v>Factura</v>
      </c>
      <c r="J1398" s="31" t="str">
        <f>IF(VLOOKUP($A1398,'SAP- FACT'!$A:$AE,15,0)=0,"PEN","USD")</f>
        <v>PEN</v>
      </c>
      <c r="K1398" s="31" t="s">
        <v>8499</v>
      </c>
      <c r="L1398" s="31">
        <v>1</v>
      </c>
      <c r="M1398" s="33">
        <f>IF(J1398="PEN",VLOOKUP($A1398,'SAP- FACT'!$A:$AE,14,0),VLOOKUP($A1398,'SAP- FACT'!$A:$AE,15,0))</f>
        <v>2079.1</v>
      </c>
      <c r="N1398" s="31" t="str">
        <f>IF(VLOOKUP($A1398,'SAP- FACT'!$A:$AE,15,0)=0,"PEN","USD")</f>
        <v>PEN</v>
      </c>
      <c r="O1398" s="31" t="str">
        <f>VLOOKUP($A1398,'SAP- FACT'!$A:$AE,4,0)</f>
        <v>Nacional - LETRAS 45-52-59-66-73-90 DAYS - Facturas clientes - C10104994178</v>
      </c>
    </row>
    <row r="1399" spans="1:15" x14ac:dyDescent="0.2">
      <c r="A1399" s="31">
        <f t="shared" si="25"/>
        <v>1398</v>
      </c>
      <c r="B1399" s="31" t="str">
        <f>VLOOKUP($A1399,'SAP- FACT'!$A:$AE,12,0)</f>
        <v>LESCANO VALENCIA AMANDA ANGELICA</v>
      </c>
      <c r="C1399" s="31" t="str">
        <f>VLOOKUP($A1399,'SAP- FACT'!$A:$AE,2,0)</f>
        <v>F010-00026044</v>
      </c>
      <c r="D1399" s="31" t="str">
        <f>VLOOKUP($A1399,'SAP- FACT'!$A:$AE,2,0)</f>
        <v>F010-00026044</v>
      </c>
      <c r="E1399" s="32">
        <v>45566</v>
      </c>
      <c r="F1399" s="32">
        <f>VLOOKUP($A1399,'SAP- FACT'!$A:$AE,5,0)</f>
        <v>45561</v>
      </c>
      <c r="G1399" s="32">
        <f>VLOOKUP($A1399,'SAP- FACT'!$A:$AE,19,0)</f>
        <v>45696</v>
      </c>
      <c r="H1399" s="31" t="s">
        <v>8512</v>
      </c>
      <c r="I1399" s="31" t="str">
        <f>VLOOKUP($A1399,'SAP- FACT'!$A:$AE,3,0)</f>
        <v>Factura</v>
      </c>
      <c r="J1399" s="31" t="str">
        <f>IF(VLOOKUP($A1399,'SAP- FACT'!$A:$AE,15,0)=0,"PEN","USD")</f>
        <v>PEN</v>
      </c>
      <c r="K1399" s="31" t="s">
        <v>8499</v>
      </c>
      <c r="L1399" s="31">
        <v>1</v>
      </c>
      <c r="M1399" s="33">
        <f>IF(J1399="PEN",VLOOKUP($A1399,'SAP- FACT'!$A:$AE,14,0),VLOOKUP($A1399,'SAP- FACT'!$A:$AE,15,0))</f>
        <v>2082.33</v>
      </c>
      <c r="N1399" s="31" t="str">
        <f>IF(VLOOKUP($A1399,'SAP- FACT'!$A:$AE,15,0)=0,"PEN","USD")</f>
        <v>PEN</v>
      </c>
      <c r="O1399" s="31" t="str">
        <f>VLOOKUP($A1399,'SAP- FACT'!$A:$AE,4,0)</f>
        <v>Nacional - LETRAS 45-52-59-66-73-90 DAYS - Facturas clientes - C10104994178</v>
      </c>
    </row>
    <row r="1400" spans="1:15" x14ac:dyDescent="0.2">
      <c r="A1400" s="31">
        <f t="shared" si="25"/>
        <v>1399</v>
      </c>
      <c r="B1400" s="31" t="str">
        <f>VLOOKUP($A1400,'SAP- FACT'!$A:$AE,12,0)</f>
        <v>LESCANO VALENCIA AMANDA ANGELICA</v>
      </c>
      <c r="C1400" s="31" t="str">
        <f>VLOOKUP($A1400,'SAP- FACT'!$A:$AE,2,0)</f>
        <v>F010-00026044</v>
      </c>
      <c r="D1400" s="31" t="str">
        <f>VLOOKUP($A1400,'SAP- FACT'!$A:$AE,2,0)</f>
        <v>F010-00026044</v>
      </c>
      <c r="E1400" s="32">
        <v>45566</v>
      </c>
      <c r="F1400" s="32">
        <f>VLOOKUP($A1400,'SAP- FACT'!$A:$AE,5,0)</f>
        <v>45561</v>
      </c>
      <c r="G1400" s="32">
        <f>VLOOKUP($A1400,'SAP- FACT'!$A:$AE,19,0)</f>
        <v>45651</v>
      </c>
      <c r="H1400" s="31" t="s">
        <v>8512</v>
      </c>
      <c r="I1400" s="31" t="str">
        <f>VLOOKUP($A1400,'SAP- FACT'!$A:$AE,3,0)</f>
        <v>Factura</v>
      </c>
      <c r="J1400" s="31" t="str">
        <f>IF(VLOOKUP($A1400,'SAP- FACT'!$A:$AE,15,0)=0,"PEN","USD")</f>
        <v>PEN</v>
      </c>
      <c r="K1400" s="31" t="s">
        <v>8499</v>
      </c>
      <c r="L1400" s="31">
        <v>1</v>
      </c>
      <c r="M1400" s="33">
        <f>IF(J1400="PEN",VLOOKUP($A1400,'SAP- FACT'!$A:$AE,14,0),VLOOKUP($A1400,'SAP- FACT'!$A:$AE,15,0))</f>
        <v>2084.85</v>
      </c>
      <c r="N1400" s="31" t="str">
        <f>IF(VLOOKUP($A1400,'SAP- FACT'!$A:$AE,15,0)=0,"PEN","USD")</f>
        <v>PEN</v>
      </c>
      <c r="O1400" s="31" t="str">
        <f>VLOOKUP($A1400,'SAP- FACT'!$A:$AE,4,0)</f>
        <v>Nacional - LETRAS 45-52-59-66-73-90 DAYS - Facturas clientes - C10104994178</v>
      </c>
    </row>
    <row r="1401" spans="1:15" x14ac:dyDescent="0.2">
      <c r="A1401" s="31">
        <f t="shared" si="25"/>
        <v>1400</v>
      </c>
      <c r="B1401" s="31" t="str">
        <f>VLOOKUP($A1401,'SAP- FACT'!$A:$AE,12,0)</f>
        <v>LESCANO VALENCIA AMANDA ANGELICA</v>
      </c>
      <c r="C1401" s="31" t="str">
        <f>VLOOKUP($A1401,'SAP- FACT'!$A:$AE,2,0)</f>
        <v>F010-00026044</v>
      </c>
      <c r="D1401" s="31" t="str">
        <f>VLOOKUP($A1401,'SAP- FACT'!$A:$AE,2,0)</f>
        <v>F010-00026044</v>
      </c>
      <c r="E1401" s="32">
        <v>45566</v>
      </c>
      <c r="F1401" s="32">
        <f>VLOOKUP($A1401,'SAP- FACT'!$A:$AE,5,0)</f>
        <v>45561</v>
      </c>
      <c r="G1401" s="32">
        <f>VLOOKUP($A1401,'SAP- FACT'!$A:$AE,19,0)</f>
        <v>45665</v>
      </c>
      <c r="H1401" s="31" t="s">
        <v>8512</v>
      </c>
      <c r="I1401" s="31" t="str">
        <f>VLOOKUP($A1401,'SAP- FACT'!$A:$AE,3,0)</f>
        <v>Factura</v>
      </c>
      <c r="J1401" s="31" t="str">
        <f>IF(VLOOKUP($A1401,'SAP- FACT'!$A:$AE,15,0)=0,"PEN","USD")</f>
        <v>PEN</v>
      </c>
      <c r="K1401" s="31" t="s">
        <v>8499</v>
      </c>
      <c r="L1401" s="31">
        <v>1</v>
      </c>
      <c r="M1401" s="33">
        <f>IF(J1401="PEN",VLOOKUP($A1401,'SAP- FACT'!$A:$AE,14,0),VLOOKUP($A1401,'SAP- FACT'!$A:$AE,15,0))</f>
        <v>2084.85</v>
      </c>
      <c r="N1401" s="31" t="str">
        <f>IF(VLOOKUP($A1401,'SAP- FACT'!$A:$AE,15,0)=0,"PEN","USD")</f>
        <v>PEN</v>
      </c>
      <c r="O1401" s="31" t="str">
        <f>VLOOKUP($A1401,'SAP- FACT'!$A:$AE,4,0)</f>
        <v>Nacional - LETRAS 45-52-59-66-73-90 DAYS - Facturas clientes - C10104994178</v>
      </c>
    </row>
    <row r="1402" spans="1:15" x14ac:dyDescent="0.2">
      <c r="A1402" s="31">
        <f t="shared" si="25"/>
        <v>1401</v>
      </c>
      <c r="B1402" s="31" t="str">
        <f>VLOOKUP($A1402,'SAP- FACT'!$A:$AE,12,0)</f>
        <v>LESCANO VALENCIA AMANDA ANGELICA</v>
      </c>
      <c r="C1402" s="31" t="str">
        <f>VLOOKUP($A1402,'SAP- FACT'!$A:$AE,2,0)</f>
        <v>F010-00026044</v>
      </c>
      <c r="D1402" s="31" t="str">
        <f>VLOOKUP($A1402,'SAP- FACT'!$A:$AE,2,0)</f>
        <v>F010-00026044</v>
      </c>
      <c r="E1402" s="32">
        <v>45566</v>
      </c>
      <c r="F1402" s="32">
        <f>VLOOKUP($A1402,'SAP- FACT'!$A:$AE,5,0)</f>
        <v>45561</v>
      </c>
      <c r="G1402" s="32">
        <f>VLOOKUP($A1402,'SAP- FACT'!$A:$AE,19,0)</f>
        <v>45679</v>
      </c>
      <c r="H1402" s="31" t="s">
        <v>8512</v>
      </c>
      <c r="I1402" s="31" t="str">
        <f>VLOOKUP($A1402,'SAP- FACT'!$A:$AE,3,0)</f>
        <v>Factura</v>
      </c>
      <c r="J1402" s="31" t="str">
        <f>IF(VLOOKUP($A1402,'SAP- FACT'!$A:$AE,15,0)=0,"PEN","USD")</f>
        <v>PEN</v>
      </c>
      <c r="K1402" s="31" t="s">
        <v>8499</v>
      </c>
      <c r="L1402" s="31">
        <v>1</v>
      </c>
      <c r="M1402" s="33">
        <f>IF(J1402="PEN",VLOOKUP($A1402,'SAP- FACT'!$A:$AE,14,0),VLOOKUP($A1402,'SAP- FACT'!$A:$AE,15,0))</f>
        <v>2084.85</v>
      </c>
      <c r="N1402" s="31" t="str">
        <f>IF(VLOOKUP($A1402,'SAP- FACT'!$A:$AE,15,0)=0,"PEN","USD")</f>
        <v>PEN</v>
      </c>
      <c r="O1402" s="31" t="str">
        <f>VLOOKUP($A1402,'SAP- FACT'!$A:$AE,4,0)</f>
        <v>Nacional - LETRAS 45-52-59-66-73-90 DAYS - Facturas clientes - C10104994178</v>
      </c>
    </row>
    <row r="1403" spans="1:15" x14ac:dyDescent="0.2">
      <c r="A1403" s="31">
        <f t="shared" si="25"/>
        <v>1402</v>
      </c>
      <c r="B1403" s="31" t="str">
        <f>VLOOKUP($A1403,'SAP- FACT'!$A:$AE,12,0)</f>
        <v>LESCANO VALENCIA AMANDA ANGELICA</v>
      </c>
      <c r="C1403" s="31" t="str">
        <f>VLOOKUP($A1403,'SAP- FACT'!$A:$AE,2,0)</f>
        <v>F010-00026044</v>
      </c>
      <c r="D1403" s="31" t="str">
        <f>VLOOKUP($A1403,'SAP- FACT'!$A:$AE,2,0)</f>
        <v>F010-00026044</v>
      </c>
      <c r="E1403" s="32">
        <v>45566</v>
      </c>
      <c r="F1403" s="32">
        <f>VLOOKUP($A1403,'SAP- FACT'!$A:$AE,5,0)</f>
        <v>45561</v>
      </c>
      <c r="G1403" s="32">
        <f>VLOOKUP($A1403,'SAP- FACT'!$A:$AE,19,0)</f>
        <v>45658</v>
      </c>
      <c r="H1403" s="31" t="s">
        <v>8512</v>
      </c>
      <c r="I1403" s="31" t="str">
        <f>VLOOKUP($A1403,'SAP- FACT'!$A:$AE,3,0)</f>
        <v>Factura</v>
      </c>
      <c r="J1403" s="31" t="str">
        <f>IF(VLOOKUP($A1403,'SAP- FACT'!$A:$AE,15,0)=0,"PEN","USD")</f>
        <v>PEN</v>
      </c>
      <c r="K1403" s="31" t="s">
        <v>8499</v>
      </c>
      <c r="L1403" s="31">
        <v>1</v>
      </c>
      <c r="M1403" s="33">
        <f>IF(J1403="PEN",VLOOKUP($A1403,'SAP- FACT'!$A:$AE,14,0),VLOOKUP($A1403,'SAP- FACT'!$A:$AE,15,0))</f>
        <v>2084.85</v>
      </c>
      <c r="N1403" s="31" t="str">
        <f>IF(VLOOKUP($A1403,'SAP- FACT'!$A:$AE,15,0)=0,"PEN","USD")</f>
        <v>PEN</v>
      </c>
      <c r="O1403" s="31" t="str">
        <f>VLOOKUP($A1403,'SAP- FACT'!$A:$AE,4,0)</f>
        <v>Nacional - LETRAS 45-52-59-66-73-90 DAYS - Facturas clientes - C10104994178</v>
      </c>
    </row>
    <row r="1404" spans="1:15" x14ac:dyDescent="0.2">
      <c r="A1404" s="31">
        <f t="shared" si="25"/>
        <v>1403</v>
      </c>
      <c r="B1404" s="31" t="str">
        <f>VLOOKUP($A1404,'SAP- FACT'!$A:$AE,12,0)</f>
        <v>LESCANO VALENCIA AMANDA ANGELICA</v>
      </c>
      <c r="C1404" s="31" t="str">
        <f>VLOOKUP($A1404,'SAP- FACT'!$A:$AE,2,0)</f>
        <v>F010-00026044</v>
      </c>
      <c r="D1404" s="31" t="str">
        <f>VLOOKUP($A1404,'SAP- FACT'!$A:$AE,2,0)</f>
        <v>F010-00026044</v>
      </c>
      <c r="E1404" s="32">
        <v>45566</v>
      </c>
      <c r="F1404" s="32">
        <f>VLOOKUP($A1404,'SAP- FACT'!$A:$AE,5,0)</f>
        <v>45561</v>
      </c>
      <c r="G1404" s="32">
        <f>VLOOKUP($A1404,'SAP- FACT'!$A:$AE,19,0)</f>
        <v>45672</v>
      </c>
      <c r="H1404" s="31" t="s">
        <v>8512</v>
      </c>
      <c r="I1404" s="31" t="str">
        <f>VLOOKUP($A1404,'SAP- FACT'!$A:$AE,3,0)</f>
        <v>Factura</v>
      </c>
      <c r="J1404" s="31" t="str">
        <f>IF(VLOOKUP($A1404,'SAP- FACT'!$A:$AE,15,0)=0,"PEN","USD")</f>
        <v>PEN</v>
      </c>
      <c r="K1404" s="31" t="s">
        <v>8499</v>
      </c>
      <c r="L1404" s="31">
        <v>1</v>
      </c>
      <c r="M1404" s="33">
        <f>IF(J1404="PEN",VLOOKUP($A1404,'SAP- FACT'!$A:$AE,14,0),VLOOKUP($A1404,'SAP- FACT'!$A:$AE,15,0))</f>
        <v>2084.85</v>
      </c>
      <c r="N1404" s="31" t="str">
        <f>IF(VLOOKUP($A1404,'SAP- FACT'!$A:$AE,15,0)=0,"PEN","USD")</f>
        <v>PEN</v>
      </c>
      <c r="O1404" s="31" t="str">
        <f>VLOOKUP($A1404,'SAP- FACT'!$A:$AE,4,0)</f>
        <v>Nacional - LETRAS 45-52-59-66-73-90 DAYS - Facturas clientes - C10104994178</v>
      </c>
    </row>
    <row r="1405" spans="1:15" x14ac:dyDescent="0.2">
      <c r="A1405" s="31">
        <f t="shared" si="25"/>
        <v>1404</v>
      </c>
      <c r="B1405" s="31" t="str">
        <f>VLOOKUP($A1405,'SAP- FACT'!$A:$AE,12,0)</f>
        <v>GRUPO PHARMAX VETERINARIA S.A.C.</v>
      </c>
      <c r="C1405" s="31" t="str">
        <f>VLOOKUP($A1405,'SAP- FACT'!$A:$AE,2,0)</f>
        <v>F010-00026066</v>
      </c>
      <c r="D1405" s="31" t="str">
        <f>VLOOKUP($A1405,'SAP- FACT'!$A:$AE,2,0)</f>
        <v>F010-00026066</v>
      </c>
      <c r="E1405" s="32">
        <v>45566</v>
      </c>
      <c r="F1405" s="32">
        <f>VLOOKUP($A1405,'SAP- FACT'!$A:$AE,5,0)</f>
        <v>45562</v>
      </c>
      <c r="G1405" s="32">
        <f>VLOOKUP($A1405,'SAP- FACT'!$A:$AE,19,0)</f>
        <v>45667</v>
      </c>
      <c r="H1405" s="31" t="s">
        <v>8512</v>
      </c>
      <c r="I1405" s="31" t="str">
        <f>VLOOKUP($A1405,'SAP- FACT'!$A:$AE,3,0)</f>
        <v>Factura</v>
      </c>
      <c r="J1405" s="31" t="str">
        <f>IF(VLOOKUP($A1405,'SAP- FACT'!$A:$AE,15,0)=0,"PEN","USD")</f>
        <v>PEN</v>
      </c>
      <c r="K1405" s="31" t="s">
        <v>8499</v>
      </c>
      <c r="L1405" s="31">
        <v>1</v>
      </c>
      <c r="M1405" s="33">
        <f>IF(J1405="PEN",VLOOKUP($A1405,'SAP- FACT'!$A:$AE,14,0),VLOOKUP($A1405,'SAP- FACT'!$A:$AE,15,0))</f>
        <v>2088.6</v>
      </c>
      <c r="N1405" s="31" t="str">
        <f>IF(VLOOKUP($A1405,'SAP- FACT'!$A:$AE,15,0)=0,"PEN","USD")</f>
        <v>PEN</v>
      </c>
      <c r="O1405" s="31" t="str">
        <f>VLOOKUP($A1405,'SAP- FACT'!$A:$AE,4,0)</f>
        <v>Nacional - LETRA 45-60 DIAS / DRAFT 45-60 DAYS - Facturas clientes - C20602470882</v>
      </c>
    </row>
    <row r="1406" spans="1:15" x14ac:dyDescent="0.2">
      <c r="A1406" s="31">
        <f t="shared" si="25"/>
        <v>1405</v>
      </c>
      <c r="B1406" s="31" t="str">
        <f>VLOOKUP($A1406,'SAP- FACT'!$A:$AE,12,0)</f>
        <v>GRUPO PHARMAX VETERINARIA S.A.C.</v>
      </c>
      <c r="C1406" s="31" t="str">
        <f>VLOOKUP($A1406,'SAP- FACT'!$A:$AE,2,0)</f>
        <v>F010-00026066</v>
      </c>
      <c r="D1406" s="31" t="str">
        <f>VLOOKUP($A1406,'SAP- FACT'!$A:$AE,2,0)</f>
        <v>F010-00026066</v>
      </c>
      <c r="E1406" s="32">
        <v>45566</v>
      </c>
      <c r="F1406" s="32">
        <f>VLOOKUP($A1406,'SAP- FACT'!$A:$AE,5,0)</f>
        <v>45562</v>
      </c>
      <c r="G1406" s="32">
        <f>VLOOKUP($A1406,'SAP- FACT'!$A:$AE,19,0)</f>
        <v>45682</v>
      </c>
      <c r="H1406" s="31" t="s">
        <v>8512</v>
      </c>
      <c r="I1406" s="31" t="str">
        <f>VLOOKUP($A1406,'SAP- FACT'!$A:$AE,3,0)</f>
        <v>Factura</v>
      </c>
      <c r="J1406" s="31" t="str">
        <f>IF(VLOOKUP($A1406,'SAP- FACT'!$A:$AE,15,0)=0,"PEN","USD")</f>
        <v>PEN</v>
      </c>
      <c r="K1406" s="31" t="s">
        <v>8499</v>
      </c>
      <c r="L1406" s="31">
        <v>1</v>
      </c>
      <c r="M1406" s="33">
        <f>IF(J1406="PEN",VLOOKUP($A1406,'SAP- FACT'!$A:$AE,14,0),VLOOKUP($A1406,'SAP- FACT'!$A:$AE,15,0))</f>
        <v>2088.6</v>
      </c>
      <c r="N1406" s="31" t="str">
        <f>IF(VLOOKUP($A1406,'SAP- FACT'!$A:$AE,15,0)=0,"PEN","USD")</f>
        <v>PEN</v>
      </c>
      <c r="O1406" s="31" t="str">
        <f>VLOOKUP($A1406,'SAP- FACT'!$A:$AE,4,0)</f>
        <v>Nacional - LETRA 45-60 DIAS / DRAFT 45-60 DAYS - Facturas clientes - C20602470882</v>
      </c>
    </row>
    <row r="1407" spans="1:15" x14ac:dyDescent="0.2">
      <c r="A1407" s="31">
        <f t="shared" ref="A1407:A1463" si="26">ROW()-1</f>
        <v>1406</v>
      </c>
      <c r="B1407" s="31" t="str">
        <f>VLOOKUP($A1407,'SAP- FACT'!$A:$AE,12,0)</f>
        <v>LESCANO VALENCIA AMANDA ANGELICA</v>
      </c>
      <c r="C1407" s="31" t="str">
        <f>VLOOKUP($A1407,'SAP- FACT'!$A:$AE,2,0)</f>
        <v>F010-00025898</v>
      </c>
      <c r="D1407" s="31" t="str">
        <f>VLOOKUP($A1407,'SAP- FACT'!$A:$AE,2,0)</f>
        <v>F010-00025898</v>
      </c>
      <c r="E1407" s="32">
        <v>45566</v>
      </c>
      <c r="F1407" s="32">
        <f>VLOOKUP($A1407,'SAP- FACT'!$A:$AE,5,0)</f>
        <v>45551</v>
      </c>
      <c r="G1407" s="32">
        <f>VLOOKUP($A1407,'SAP- FACT'!$A:$AE,19,0)</f>
        <v>45686</v>
      </c>
      <c r="H1407" s="31" t="s">
        <v>8512</v>
      </c>
      <c r="I1407" s="31" t="str">
        <f>VLOOKUP($A1407,'SAP- FACT'!$A:$AE,3,0)</f>
        <v>Factura</v>
      </c>
      <c r="J1407" s="31" t="str">
        <f>IF(VLOOKUP($A1407,'SAP- FACT'!$A:$AE,15,0)=0,"PEN","USD")</f>
        <v>PEN</v>
      </c>
      <c r="K1407" s="31" t="s">
        <v>8499</v>
      </c>
      <c r="L1407" s="31">
        <v>1</v>
      </c>
      <c r="M1407" s="33">
        <f>IF(J1407="PEN",VLOOKUP($A1407,'SAP- FACT'!$A:$AE,14,0),VLOOKUP($A1407,'SAP- FACT'!$A:$AE,15,0))</f>
        <v>2112.5300000000002</v>
      </c>
      <c r="N1407" s="31" t="str">
        <f>IF(VLOOKUP($A1407,'SAP- FACT'!$A:$AE,15,0)=0,"PEN","USD")</f>
        <v>PEN</v>
      </c>
      <c r="O1407" s="31" t="str">
        <f>VLOOKUP($A1407,'SAP- FACT'!$A:$AE,4,0)</f>
        <v>Nacional - LETRAS 45-52-59-66-73-90 DAYS - Facturas clientes - C10104994178</v>
      </c>
    </row>
    <row r="1408" spans="1:15" x14ac:dyDescent="0.2">
      <c r="A1408" s="31">
        <f t="shared" si="26"/>
        <v>1407</v>
      </c>
      <c r="B1408" s="31" t="str">
        <f>VLOOKUP($A1408,'SAP- FACT'!$A:$AE,12,0)</f>
        <v>ANCHORENA ARIAS,GIOVANNA DEL PILAR</v>
      </c>
      <c r="C1408" s="31" t="str">
        <f>VLOOKUP($A1408,'SAP- FACT'!$A:$AE,2,0)</f>
        <v>B010-00019931</v>
      </c>
      <c r="D1408" s="31" t="str">
        <f>VLOOKUP($A1408,'SAP- FACT'!$A:$AE,2,0)</f>
        <v>B010-00019931</v>
      </c>
      <c r="E1408" s="32">
        <v>45566</v>
      </c>
      <c r="F1408" s="32">
        <f>VLOOKUP($A1408,'SAP- FACT'!$A:$AE,5,0)</f>
        <v>45512</v>
      </c>
      <c r="G1408" s="32">
        <f>VLOOKUP($A1408,'SAP- FACT'!$A:$AE,19,0)</f>
        <v>45542</v>
      </c>
      <c r="H1408" s="31" t="s">
        <v>8512</v>
      </c>
      <c r="I1408" s="31" t="str">
        <f>VLOOKUP($A1408,'SAP- FACT'!$A:$AE,3,0)</f>
        <v>Boleta</v>
      </c>
      <c r="J1408" s="31" t="str">
        <f>IF(VLOOKUP($A1408,'SAP- FACT'!$A:$AE,15,0)=0,"PEN","USD")</f>
        <v>PEN</v>
      </c>
      <c r="K1408" s="31" t="s">
        <v>8499</v>
      </c>
      <c r="L1408" s="31">
        <v>1</v>
      </c>
      <c r="M1408" s="33">
        <f>IF(J1408="PEN",VLOOKUP($A1408,'SAP- FACT'!$A:$AE,14,0),VLOOKUP($A1408,'SAP- FACT'!$A:$AE,15,0))</f>
        <v>2112.94</v>
      </c>
      <c r="N1408" s="31" t="str">
        <f>IF(VLOOKUP($A1408,'SAP- FACT'!$A:$AE,15,0)=0,"PEN","USD")</f>
        <v>PEN</v>
      </c>
      <c r="O1408" s="31" t="str">
        <f>VLOOKUP($A1408,'SAP- FACT'!$A:$AE,4,0)</f>
        <v>Nacional - CREDITO 30 DIAS / CREDIT 30 DAYS - PE 4000 Basado en Entregas 09-T010-00000636.</v>
      </c>
    </row>
    <row r="1409" spans="1:15" x14ac:dyDescent="0.2">
      <c r="A1409" s="31">
        <f t="shared" si="26"/>
        <v>1408</v>
      </c>
      <c r="B1409" s="31" t="str">
        <f>VLOOKUP($A1409,'SAP- FACT'!$A:$AE,12,0)</f>
        <v>LESCANO VALENCIA AMANDA ANGELICA</v>
      </c>
      <c r="C1409" s="31" t="str">
        <f>VLOOKUP($A1409,'SAP- FACT'!$A:$AE,2,0)</f>
        <v>F010-00025898</v>
      </c>
      <c r="D1409" s="31" t="str">
        <f>VLOOKUP($A1409,'SAP- FACT'!$A:$AE,2,0)</f>
        <v>F010-00025898</v>
      </c>
      <c r="E1409" s="32">
        <v>45566</v>
      </c>
      <c r="F1409" s="32">
        <f>VLOOKUP($A1409,'SAP- FACT'!$A:$AE,5,0)</f>
        <v>45551</v>
      </c>
      <c r="G1409" s="32">
        <f>VLOOKUP($A1409,'SAP- FACT'!$A:$AE,19,0)</f>
        <v>45662</v>
      </c>
      <c r="H1409" s="31" t="s">
        <v>8512</v>
      </c>
      <c r="I1409" s="31" t="str">
        <f>VLOOKUP($A1409,'SAP- FACT'!$A:$AE,3,0)</f>
        <v>Factura</v>
      </c>
      <c r="J1409" s="31" t="str">
        <f>IF(VLOOKUP($A1409,'SAP- FACT'!$A:$AE,15,0)=0,"PEN","USD")</f>
        <v>PEN</v>
      </c>
      <c r="K1409" s="31" t="s">
        <v>8499</v>
      </c>
      <c r="L1409" s="31">
        <v>1</v>
      </c>
      <c r="M1409" s="33">
        <f>IF(J1409="PEN",VLOOKUP($A1409,'SAP- FACT'!$A:$AE,14,0),VLOOKUP($A1409,'SAP- FACT'!$A:$AE,15,0))</f>
        <v>2115.06</v>
      </c>
      <c r="N1409" s="31" t="str">
        <f>IF(VLOOKUP($A1409,'SAP- FACT'!$A:$AE,15,0)=0,"PEN","USD")</f>
        <v>PEN</v>
      </c>
      <c r="O1409" s="31" t="str">
        <f>VLOOKUP($A1409,'SAP- FACT'!$A:$AE,4,0)</f>
        <v>Nacional - LETRAS 45-52-59-66-73-90 DAYS - Facturas clientes - C10104994178</v>
      </c>
    </row>
    <row r="1410" spans="1:15" x14ac:dyDescent="0.2">
      <c r="A1410" s="31">
        <f t="shared" si="26"/>
        <v>1409</v>
      </c>
      <c r="B1410" s="31" t="str">
        <f>VLOOKUP($A1410,'SAP- FACT'!$A:$AE,12,0)</f>
        <v>LESCANO VALENCIA AMANDA ANGELICA</v>
      </c>
      <c r="C1410" s="31" t="str">
        <f>VLOOKUP($A1410,'SAP- FACT'!$A:$AE,2,0)</f>
        <v>F010-00025898</v>
      </c>
      <c r="D1410" s="31" t="str">
        <f>VLOOKUP($A1410,'SAP- FACT'!$A:$AE,2,0)</f>
        <v>F010-00025898</v>
      </c>
      <c r="E1410" s="32">
        <v>45566</v>
      </c>
      <c r="F1410" s="32">
        <f>VLOOKUP($A1410,'SAP- FACT'!$A:$AE,5,0)</f>
        <v>45551</v>
      </c>
      <c r="G1410" s="32">
        <f>VLOOKUP($A1410,'SAP- FACT'!$A:$AE,19,0)</f>
        <v>45648</v>
      </c>
      <c r="H1410" s="31" t="s">
        <v>8512</v>
      </c>
      <c r="I1410" s="31" t="str">
        <f>VLOOKUP($A1410,'SAP- FACT'!$A:$AE,3,0)</f>
        <v>Factura</v>
      </c>
      <c r="J1410" s="31" t="str">
        <f>IF(VLOOKUP($A1410,'SAP- FACT'!$A:$AE,15,0)=0,"PEN","USD")</f>
        <v>PEN</v>
      </c>
      <c r="K1410" s="31" t="s">
        <v>8499</v>
      </c>
      <c r="L1410" s="31">
        <v>1</v>
      </c>
      <c r="M1410" s="33">
        <f>IF(J1410="PEN",VLOOKUP($A1410,'SAP- FACT'!$A:$AE,14,0),VLOOKUP($A1410,'SAP- FACT'!$A:$AE,15,0))</f>
        <v>2115.06</v>
      </c>
      <c r="N1410" s="31" t="str">
        <f>IF(VLOOKUP($A1410,'SAP- FACT'!$A:$AE,15,0)=0,"PEN","USD")</f>
        <v>PEN</v>
      </c>
      <c r="O1410" s="31" t="str">
        <f>VLOOKUP($A1410,'SAP- FACT'!$A:$AE,4,0)</f>
        <v>Nacional - LETRAS 45-52-59-66-73-90 DAYS - Facturas clientes - C10104994178</v>
      </c>
    </row>
    <row r="1411" spans="1:15" x14ac:dyDescent="0.2">
      <c r="A1411" s="31">
        <f t="shared" si="26"/>
        <v>1410</v>
      </c>
      <c r="B1411" s="31" t="str">
        <f>VLOOKUP($A1411,'SAP- FACT'!$A:$AE,12,0)</f>
        <v>LESCANO VALENCIA AMANDA ANGELICA</v>
      </c>
      <c r="C1411" s="31" t="str">
        <f>VLOOKUP($A1411,'SAP- FACT'!$A:$AE,2,0)</f>
        <v>F010-00025898</v>
      </c>
      <c r="D1411" s="31" t="str">
        <f>VLOOKUP($A1411,'SAP- FACT'!$A:$AE,2,0)</f>
        <v>F010-00025898</v>
      </c>
      <c r="E1411" s="32">
        <v>45566</v>
      </c>
      <c r="F1411" s="32">
        <f>VLOOKUP($A1411,'SAP- FACT'!$A:$AE,5,0)</f>
        <v>45551</v>
      </c>
      <c r="G1411" s="32">
        <f>VLOOKUP($A1411,'SAP- FACT'!$A:$AE,19,0)</f>
        <v>45641</v>
      </c>
      <c r="H1411" s="31" t="s">
        <v>8512</v>
      </c>
      <c r="I1411" s="31" t="str">
        <f>VLOOKUP($A1411,'SAP- FACT'!$A:$AE,3,0)</f>
        <v>Factura</v>
      </c>
      <c r="J1411" s="31" t="str">
        <f>IF(VLOOKUP($A1411,'SAP- FACT'!$A:$AE,15,0)=0,"PEN","USD")</f>
        <v>PEN</v>
      </c>
      <c r="K1411" s="31" t="s">
        <v>8499</v>
      </c>
      <c r="L1411" s="31">
        <v>1</v>
      </c>
      <c r="M1411" s="33">
        <f>IF(J1411="PEN",VLOOKUP($A1411,'SAP- FACT'!$A:$AE,14,0),VLOOKUP($A1411,'SAP- FACT'!$A:$AE,15,0))</f>
        <v>2115.06</v>
      </c>
      <c r="N1411" s="31" t="str">
        <f>IF(VLOOKUP($A1411,'SAP- FACT'!$A:$AE,15,0)=0,"PEN","USD")</f>
        <v>PEN</v>
      </c>
      <c r="O1411" s="31" t="str">
        <f>VLOOKUP($A1411,'SAP- FACT'!$A:$AE,4,0)</f>
        <v>Nacional - LETRAS 45-52-59-66-73-90 DAYS - Facturas clientes - C10104994178</v>
      </c>
    </row>
    <row r="1412" spans="1:15" x14ac:dyDescent="0.2">
      <c r="A1412" s="31">
        <f t="shared" si="26"/>
        <v>1411</v>
      </c>
      <c r="B1412" s="31" t="str">
        <f>VLOOKUP($A1412,'SAP- FACT'!$A:$AE,12,0)</f>
        <v>LESCANO VALENCIA AMANDA ANGELICA</v>
      </c>
      <c r="C1412" s="31" t="str">
        <f>VLOOKUP($A1412,'SAP- FACT'!$A:$AE,2,0)</f>
        <v>F010-00025898</v>
      </c>
      <c r="D1412" s="31" t="str">
        <f>VLOOKUP($A1412,'SAP- FACT'!$A:$AE,2,0)</f>
        <v>F010-00025898</v>
      </c>
      <c r="E1412" s="32">
        <v>45566</v>
      </c>
      <c r="F1412" s="32">
        <f>VLOOKUP($A1412,'SAP- FACT'!$A:$AE,5,0)</f>
        <v>45551</v>
      </c>
      <c r="G1412" s="32">
        <f>VLOOKUP($A1412,'SAP- FACT'!$A:$AE,19,0)</f>
        <v>45655</v>
      </c>
      <c r="H1412" s="31" t="s">
        <v>8512</v>
      </c>
      <c r="I1412" s="31" t="str">
        <f>VLOOKUP($A1412,'SAP- FACT'!$A:$AE,3,0)</f>
        <v>Factura</v>
      </c>
      <c r="J1412" s="31" t="str">
        <f>IF(VLOOKUP($A1412,'SAP- FACT'!$A:$AE,15,0)=0,"PEN","USD")</f>
        <v>PEN</v>
      </c>
      <c r="K1412" s="31" t="s">
        <v>8499</v>
      </c>
      <c r="L1412" s="31">
        <v>1</v>
      </c>
      <c r="M1412" s="33">
        <f>IF(J1412="PEN",VLOOKUP($A1412,'SAP- FACT'!$A:$AE,14,0),VLOOKUP($A1412,'SAP- FACT'!$A:$AE,15,0))</f>
        <v>2115.06</v>
      </c>
      <c r="N1412" s="31" t="str">
        <f>IF(VLOOKUP($A1412,'SAP- FACT'!$A:$AE,15,0)=0,"PEN","USD")</f>
        <v>PEN</v>
      </c>
      <c r="O1412" s="31" t="str">
        <f>VLOOKUP($A1412,'SAP- FACT'!$A:$AE,4,0)</f>
        <v>Nacional - LETRAS 45-52-59-66-73-90 DAYS - Facturas clientes - C10104994178</v>
      </c>
    </row>
    <row r="1413" spans="1:15" x14ac:dyDescent="0.2">
      <c r="A1413" s="31">
        <f t="shared" si="26"/>
        <v>1412</v>
      </c>
      <c r="B1413" s="31" t="str">
        <f>VLOOKUP($A1413,'SAP- FACT'!$A:$AE,12,0)</f>
        <v>LESCANO VALENCIA AMANDA ANGELICA</v>
      </c>
      <c r="C1413" s="31" t="str">
        <f>VLOOKUP($A1413,'SAP- FACT'!$A:$AE,2,0)</f>
        <v>F010-00025898</v>
      </c>
      <c r="D1413" s="31" t="str">
        <f>VLOOKUP($A1413,'SAP- FACT'!$A:$AE,2,0)</f>
        <v>F010-00025898</v>
      </c>
      <c r="E1413" s="32">
        <v>45566</v>
      </c>
      <c r="F1413" s="32">
        <f>VLOOKUP($A1413,'SAP- FACT'!$A:$AE,5,0)</f>
        <v>45551</v>
      </c>
      <c r="G1413" s="32">
        <f>VLOOKUP($A1413,'SAP- FACT'!$A:$AE,19,0)</f>
        <v>45669</v>
      </c>
      <c r="H1413" s="31" t="s">
        <v>8512</v>
      </c>
      <c r="I1413" s="31" t="str">
        <f>VLOOKUP($A1413,'SAP- FACT'!$A:$AE,3,0)</f>
        <v>Factura</v>
      </c>
      <c r="J1413" s="31" t="str">
        <f>IF(VLOOKUP($A1413,'SAP- FACT'!$A:$AE,15,0)=0,"PEN","USD")</f>
        <v>PEN</v>
      </c>
      <c r="K1413" s="31" t="s">
        <v>8499</v>
      </c>
      <c r="L1413" s="31">
        <v>1</v>
      </c>
      <c r="M1413" s="33">
        <f>IF(J1413="PEN",VLOOKUP($A1413,'SAP- FACT'!$A:$AE,14,0),VLOOKUP($A1413,'SAP- FACT'!$A:$AE,15,0))</f>
        <v>2115.06</v>
      </c>
      <c r="N1413" s="31" t="str">
        <f>IF(VLOOKUP($A1413,'SAP- FACT'!$A:$AE,15,0)=0,"PEN","USD")</f>
        <v>PEN</v>
      </c>
      <c r="O1413" s="31" t="str">
        <f>VLOOKUP($A1413,'SAP- FACT'!$A:$AE,4,0)</f>
        <v>Nacional - LETRAS 45-52-59-66-73-90 DAYS - Facturas clientes - C10104994178</v>
      </c>
    </row>
    <row r="1414" spans="1:15" x14ac:dyDescent="0.2">
      <c r="A1414" s="31">
        <f t="shared" si="26"/>
        <v>1413</v>
      </c>
      <c r="B1414" s="31" t="str">
        <f>VLOOKUP($A1414,'SAP- FACT'!$A:$AE,12,0)</f>
        <v>NOVAFARMA S.A.C.</v>
      </c>
      <c r="C1414" s="31" t="str">
        <f>VLOOKUP($A1414,'SAP- FACT'!$A:$AE,2,0)</f>
        <v>F010-00025982</v>
      </c>
      <c r="D1414" s="31" t="str">
        <f>VLOOKUP($A1414,'SAP- FACT'!$A:$AE,2,0)</f>
        <v>F010-00025982</v>
      </c>
      <c r="E1414" s="32">
        <v>45566</v>
      </c>
      <c r="F1414" s="32">
        <f>VLOOKUP($A1414,'SAP- FACT'!$A:$AE,5,0)</f>
        <v>45558</v>
      </c>
      <c r="G1414" s="32">
        <f>VLOOKUP($A1414,'SAP- FACT'!$A:$AE,19,0)</f>
        <v>45663</v>
      </c>
      <c r="H1414" s="31" t="s">
        <v>8512</v>
      </c>
      <c r="I1414" s="31" t="str">
        <f>VLOOKUP($A1414,'SAP- FACT'!$A:$AE,3,0)</f>
        <v>Factura</v>
      </c>
      <c r="J1414" s="31" t="str">
        <f>IF(VLOOKUP($A1414,'SAP- FACT'!$A:$AE,15,0)=0,"PEN","USD")</f>
        <v>PEN</v>
      </c>
      <c r="K1414" s="31" t="s">
        <v>8499</v>
      </c>
      <c r="L1414" s="31">
        <v>1</v>
      </c>
      <c r="M1414" s="33">
        <f>IF(J1414="PEN",VLOOKUP($A1414,'SAP- FACT'!$A:$AE,14,0),VLOOKUP($A1414,'SAP- FACT'!$A:$AE,15,0))</f>
        <v>2131.67</v>
      </c>
      <c r="N1414" s="31" t="str">
        <f>IF(VLOOKUP($A1414,'SAP- FACT'!$A:$AE,15,0)=0,"PEN","USD")</f>
        <v>PEN</v>
      </c>
      <c r="O1414" s="31" t="str">
        <f>VLOOKUP($A1414,'SAP- FACT'!$A:$AE,4,0)</f>
        <v>Nacional - LETRAS A 45-60 DIAS / DRAFT 45-60 DAYS - Facturas clientes - C20481460159</v>
      </c>
    </row>
    <row r="1415" spans="1:15" x14ac:dyDescent="0.2">
      <c r="A1415" s="31">
        <f t="shared" si="26"/>
        <v>1414</v>
      </c>
      <c r="B1415" s="31" t="str">
        <f>VLOOKUP($A1415,'SAP- FACT'!$A:$AE,12,0)</f>
        <v>NOVAFARMA S.A.C.</v>
      </c>
      <c r="C1415" s="31" t="str">
        <f>VLOOKUP($A1415,'SAP- FACT'!$A:$AE,2,0)</f>
        <v>F010-00025982</v>
      </c>
      <c r="D1415" s="31" t="str">
        <f>VLOOKUP($A1415,'SAP- FACT'!$A:$AE,2,0)</f>
        <v>F010-00025982</v>
      </c>
      <c r="E1415" s="32">
        <v>45566</v>
      </c>
      <c r="F1415" s="32">
        <f>VLOOKUP($A1415,'SAP- FACT'!$A:$AE,5,0)</f>
        <v>45558</v>
      </c>
      <c r="G1415" s="32">
        <f>VLOOKUP($A1415,'SAP- FACT'!$A:$AE,19,0)</f>
        <v>45678</v>
      </c>
      <c r="H1415" s="31" t="s">
        <v>8512</v>
      </c>
      <c r="I1415" s="31" t="str">
        <f>VLOOKUP($A1415,'SAP- FACT'!$A:$AE,3,0)</f>
        <v>Factura</v>
      </c>
      <c r="J1415" s="31" t="str">
        <f>IF(VLOOKUP($A1415,'SAP- FACT'!$A:$AE,15,0)=0,"PEN","USD")</f>
        <v>PEN</v>
      </c>
      <c r="K1415" s="31" t="s">
        <v>8499</v>
      </c>
      <c r="L1415" s="31">
        <v>1</v>
      </c>
      <c r="M1415" s="33">
        <f>IF(J1415="PEN",VLOOKUP($A1415,'SAP- FACT'!$A:$AE,14,0),VLOOKUP($A1415,'SAP- FACT'!$A:$AE,15,0))</f>
        <v>2131.67</v>
      </c>
      <c r="N1415" s="31" t="str">
        <f>IF(VLOOKUP($A1415,'SAP- FACT'!$A:$AE,15,0)=0,"PEN","USD")</f>
        <v>PEN</v>
      </c>
      <c r="O1415" s="31" t="str">
        <f>VLOOKUP($A1415,'SAP- FACT'!$A:$AE,4,0)</f>
        <v>Nacional - LETRAS A 45-60 DIAS / DRAFT 45-60 DAYS - Facturas clientes - C20481460159</v>
      </c>
    </row>
    <row r="1416" spans="1:15" x14ac:dyDescent="0.2">
      <c r="A1416" s="31">
        <f t="shared" si="26"/>
        <v>1415</v>
      </c>
      <c r="B1416" s="31" t="str">
        <f>VLOOKUP($A1416,'SAP- FACT'!$A:$AE,12,0)</f>
        <v>LESCANO VALENCIA AMANDA ANGELICA</v>
      </c>
      <c r="C1416" s="31" t="str">
        <f>VLOOKUP($A1416,'SAP- FACT'!$A:$AE,2,0)</f>
        <v>F010-00025923</v>
      </c>
      <c r="D1416" s="31" t="str">
        <f>VLOOKUP($A1416,'SAP- FACT'!$A:$AE,2,0)</f>
        <v>F010-00025923</v>
      </c>
      <c r="E1416" s="32">
        <v>45566</v>
      </c>
      <c r="F1416" s="32">
        <f>VLOOKUP($A1416,'SAP- FACT'!$A:$AE,5,0)</f>
        <v>45552</v>
      </c>
      <c r="G1416" s="32">
        <f>VLOOKUP($A1416,'SAP- FACT'!$A:$AE,19,0)</f>
        <v>45687</v>
      </c>
      <c r="H1416" s="31" t="s">
        <v>8512</v>
      </c>
      <c r="I1416" s="31" t="str">
        <f>VLOOKUP($A1416,'SAP- FACT'!$A:$AE,3,0)</f>
        <v>Factura</v>
      </c>
      <c r="J1416" s="31" t="str">
        <f>IF(VLOOKUP($A1416,'SAP- FACT'!$A:$AE,15,0)=0,"PEN","USD")</f>
        <v>PEN</v>
      </c>
      <c r="K1416" s="31" t="s">
        <v>8499</v>
      </c>
      <c r="L1416" s="31">
        <v>1</v>
      </c>
      <c r="M1416" s="33">
        <f>IF(J1416="PEN",VLOOKUP($A1416,'SAP- FACT'!$A:$AE,14,0),VLOOKUP($A1416,'SAP- FACT'!$A:$AE,15,0))</f>
        <v>2146.15</v>
      </c>
      <c r="N1416" s="31" t="str">
        <f>IF(VLOOKUP($A1416,'SAP- FACT'!$A:$AE,15,0)=0,"PEN","USD")</f>
        <v>PEN</v>
      </c>
      <c r="O1416" s="31" t="str">
        <f>VLOOKUP($A1416,'SAP- FACT'!$A:$AE,4,0)</f>
        <v>Nacional - LETRAS 45-52-59-66-73-90 DAYS - Facturas clientes - C10104994178</v>
      </c>
    </row>
    <row r="1417" spans="1:15" x14ac:dyDescent="0.2">
      <c r="A1417" s="31">
        <f t="shared" si="26"/>
        <v>1416</v>
      </c>
      <c r="B1417" s="31" t="str">
        <f>VLOOKUP($A1417,'SAP- FACT'!$A:$AE,12,0)</f>
        <v>LESCANO VALENCIA AMANDA ANGELICA</v>
      </c>
      <c r="C1417" s="31" t="str">
        <f>VLOOKUP($A1417,'SAP- FACT'!$A:$AE,2,0)</f>
        <v>F010-00025923</v>
      </c>
      <c r="D1417" s="31" t="str">
        <f>VLOOKUP($A1417,'SAP- FACT'!$A:$AE,2,0)</f>
        <v>F010-00025923</v>
      </c>
      <c r="E1417" s="32">
        <v>45566</v>
      </c>
      <c r="F1417" s="32">
        <f>VLOOKUP($A1417,'SAP- FACT'!$A:$AE,5,0)</f>
        <v>45552</v>
      </c>
      <c r="G1417" s="32">
        <f>VLOOKUP($A1417,'SAP- FACT'!$A:$AE,19,0)</f>
        <v>45656</v>
      </c>
      <c r="H1417" s="31" t="s">
        <v>8512</v>
      </c>
      <c r="I1417" s="31" t="str">
        <f>VLOOKUP($A1417,'SAP- FACT'!$A:$AE,3,0)</f>
        <v>Factura</v>
      </c>
      <c r="J1417" s="31" t="str">
        <f>IF(VLOOKUP($A1417,'SAP- FACT'!$A:$AE,15,0)=0,"PEN","USD")</f>
        <v>PEN</v>
      </c>
      <c r="K1417" s="31" t="s">
        <v>8499</v>
      </c>
      <c r="L1417" s="31">
        <v>1</v>
      </c>
      <c r="M1417" s="33">
        <f>IF(J1417="PEN",VLOOKUP($A1417,'SAP- FACT'!$A:$AE,14,0),VLOOKUP($A1417,'SAP- FACT'!$A:$AE,15,0))</f>
        <v>2148.7399999999998</v>
      </c>
      <c r="N1417" s="31" t="str">
        <f>IF(VLOOKUP($A1417,'SAP- FACT'!$A:$AE,15,0)=0,"PEN","USD")</f>
        <v>PEN</v>
      </c>
      <c r="O1417" s="31" t="str">
        <f>VLOOKUP($A1417,'SAP- FACT'!$A:$AE,4,0)</f>
        <v>Nacional - LETRAS 45-52-59-66-73-90 DAYS - Facturas clientes - C10104994178</v>
      </c>
    </row>
    <row r="1418" spans="1:15" x14ac:dyDescent="0.2">
      <c r="A1418" s="31">
        <f t="shared" si="26"/>
        <v>1417</v>
      </c>
      <c r="B1418" s="31" t="str">
        <f>VLOOKUP($A1418,'SAP- FACT'!$A:$AE,12,0)</f>
        <v>LESCANO VALENCIA AMANDA ANGELICA</v>
      </c>
      <c r="C1418" s="31" t="str">
        <f>VLOOKUP($A1418,'SAP- FACT'!$A:$AE,2,0)</f>
        <v>F010-00025923</v>
      </c>
      <c r="D1418" s="31" t="str">
        <f>VLOOKUP($A1418,'SAP- FACT'!$A:$AE,2,0)</f>
        <v>F010-00025923</v>
      </c>
      <c r="E1418" s="32">
        <v>45566</v>
      </c>
      <c r="F1418" s="32">
        <f>VLOOKUP($A1418,'SAP- FACT'!$A:$AE,5,0)</f>
        <v>45552</v>
      </c>
      <c r="G1418" s="32">
        <f>VLOOKUP($A1418,'SAP- FACT'!$A:$AE,19,0)</f>
        <v>45663</v>
      </c>
      <c r="H1418" s="31" t="s">
        <v>8512</v>
      </c>
      <c r="I1418" s="31" t="str">
        <f>VLOOKUP($A1418,'SAP- FACT'!$A:$AE,3,0)</f>
        <v>Factura</v>
      </c>
      <c r="J1418" s="31" t="str">
        <f>IF(VLOOKUP($A1418,'SAP- FACT'!$A:$AE,15,0)=0,"PEN","USD")</f>
        <v>PEN</v>
      </c>
      <c r="K1418" s="31" t="s">
        <v>8499</v>
      </c>
      <c r="L1418" s="31">
        <v>1</v>
      </c>
      <c r="M1418" s="33">
        <f>IF(J1418="PEN",VLOOKUP($A1418,'SAP- FACT'!$A:$AE,14,0),VLOOKUP($A1418,'SAP- FACT'!$A:$AE,15,0))</f>
        <v>2148.7399999999998</v>
      </c>
      <c r="N1418" s="31" t="str">
        <f>IF(VLOOKUP($A1418,'SAP- FACT'!$A:$AE,15,0)=0,"PEN","USD")</f>
        <v>PEN</v>
      </c>
      <c r="O1418" s="31" t="str">
        <f>VLOOKUP($A1418,'SAP- FACT'!$A:$AE,4,0)</f>
        <v>Nacional - LETRAS 45-52-59-66-73-90 DAYS - Facturas clientes - C10104994178</v>
      </c>
    </row>
    <row r="1419" spans="1:15" x14ac:dyDescent="0.2">
      <c r="A1419" s="31">
        <f t="shared" si="26"/>
        <v>1418</v>
      </c>
      <c r="B1419" s="31" t="str">
        <f>VLOOKUP($A1419,'SAP- FACT'!$A:$AE,12,0)</f>
        <v>LESCANO VALENCIA AMANDA ANGELICA</v>
      </c>
      <c r="C1419" s="31" t="str">
        <f>VLOOKUP($A1419,'SAP- FACT'!$A:$AE,2,0)</f>
        <v>F010-00025923</v>
      </c>
      <c r="D1419" s="31" t="str">
        <f>VLOOKUP($A1419,'SAP- FACT'!$A:$AE,2,0)</f>
        <v>F010-00025923</v>
      </c>
      <c r="E1419" s="32">
        <v>45566</v>
      </c>
      <c r="F1419" s="32">
        <f>VLOOKUP($A1419,'SAP- FACT'!$A:$AE,5,0)</f>
        <v>45552</v>
      </c>
      <c r="G1419" s="32">
        <f>VLOOKUP($A1419,'SAP- FACT'!$A:$AE,19,0)</f>
        <v>45670</v>
      </c>
      <c r="H1419" s="31" t="s">
        <v>8512</v>
      </c>
      <c r="I1419" s="31" t="str">
        <f>VLOOKUP($A1419,'SAP- FACT'!$A:$AE,3,0)</f>
        <v>Factura</v>
      </c>
      <c r="J1419" s="31" t="str">
        <f>IF(VLOOKUP($A1419,'SAP- FACT'!$A:$AE,15,0)=0,"PEN","USD")</f>
        <v>PEN</v>
      </c>
      <c r="K1419" s="31" t="s">
        <v>8499</v>
      </c>
      <c r="L1419" s="31">
        <v>1</v>
      </c>
      <c r="M1419" s="33">
        <f>IF(J1419="PEN",VLOOKUP($A1419,'SAP- FACT'!$A:$AE,14,0),VLOOKUP($A1419,'SAP- FACT'!$A:$AE,15,0))</f>
        <v>2148.7399999999998</v>
      </c>
      <c r="N1419" s="31" t="str">
        <f>IF(VLOOKUP($A1419,'SAP- FACT'!$A:$AE,15,0)=0,"PEN","USD")</f>
        <v>PEN</v>
      </c>
      <c r="O1419" s="31" t="str">
        <f>VLOOKUP($A1419,'SAP- FACT'!$A:$AE,4,0)</f>
        <v>Nacional - LETRAS 45-52-59-66-73-90 DAYS - Facturas clientes - C10104994178</v>
      </c>
    </row>
    <row r="1420" spans="1:15" x14ac:dyDescent="0.2">
      <c r="A1420" s="31">
        <f t="shared" si="26"/>
        <v>1419</v>
      </c>
      <c r="B1420" s="31" t="str">
        <f>VLOOKUP($A1420,'SAP- FACT'!$A:$AE,12,0)</f>
        <v>LESCANO VALENCIA AMANDA ANGELICA</v>
      </c>
      <c r="C1420" s="31" t="str">
        <f>VLOOKUP($A1420,'SAP- FACT'!$A:$AE,2,0)</f>
        <v>F010-00025923</v>
      </c>
      <c r="D1420" s="31" t="str">
        <f>VLOOKUP($A1420,'SAP- FACT'!$A:$AE,2,0)</f>
        <v>F010-00025923</v>
      </c>
      <c r="E1420" s="32">
        <v>45566</v>
      </c>
      <c r="F1420" s="32">
        <f>VLOOKUP($A1420,'SAP- FACT'!$A:$AE,5,0)</f>
        <v>45552</v>
      </c>
      <c r="G1420" s="32">
        <f>VLOOKUP($A1420,'SAP- FACT'!$A:$AE,19,0)</f>
        <v>45649</v>
      </c>
      <c r="H1420" s="31" t="s">
        <v>8512</v>
      </c>
      <c r="I1420" s="31" t="str">
        <f>VLOOKUP($A1420,'SAP- FACT'!$A:$AE,3,0)</f>
        <v>Factura</v>
      </c>
      <c r="J1420" s="31" t="str">
        <f>IF(VLOOKUP($A1420,'SAP- FACT'!$A:$AE,15,0)=0,"PEN","USD")</f>
        <v>PEN</v>
      </c>
      <c r="K1420" s="31" t="s">
        <v>8499</v>
      </c>
      <c r="L1420" s="31">
        <v>1</v>
      </c>
      <c r="M1420" s="33">
        <f>IF(J1420="PEN",VLOOKUP($A1420,'SAP- FACT'!$A:$AE,14,0),VLOOKUP($A1420,'SAP- FACT'!$A:$AE,15,0))</f>
        <v>2148.7399999999998</v>
      </c>
      <c r="N1420" s="31" t="str">
        <f>IF(VLOOKUP($A1420,'SAP- FACT'!$A:$AE,15,0)=0,"PEN","USD")</f>
        <v>PEN</v>
      </c>
      <c r="O1420" s="31" t="str">
        <f>VLOOKUP($A1420,'SAP- FACT'!$A:$AE,4,0)</f>
        <v>Nacional - LETRAS 45-52-59-66-73-90 DAYS - Facturas clientes - C10104994178</v>
      </c>
    </row>
    <row r="1421" spans="1:15" x14ac:dyDescent="0.2">
      <c r="A1421" s="31">
        <f t="shared" si="26"/>
        <v>1420</v>
      </c>
      <c r="B1421" s="31" t="str">
        <f>VLOOKUP($A1421,'SAP- FACT'!$A:$AE,12,0)</f>
        <v>LESCANO VALENCIA AMANDA ANGELICA</v>
      </c>
      <c r="C1421" s="31" t="str">
        <f>VLOOKUP($A1421,'SAP- FACT'!$A:$AE,2,0)</f>
        <v>F010-00025923</v>
      </c>
      <c r="D1421" s="31" t="str">
        <f>VLOOKUP($A1421,'SAP- FACT'!$A:$AE,2,0)</f>
        <v>F010-00025923</v>
      </c>
      <c r="E1421" s="32">
        <v>45566</v>
      </c>
      <c r="F1421" s="32">
        <f>VLOOKUP($A1421,'SAP- FACT'!$A:$AE,5,0)</f>
        <v>45552</v>
      </c>
      <c r="G1421" s="32">
        <f>VLOOKUP($A1421,'SAP- FACT'!$A:$AE,19,0)</f>
        <v>45642</v>
      </c>
      <c r="H1421" s="31" t="s">
        <v>8512</v>
      </c>
      <c r="I1421" s="31" t="str">
        <f>VLOOKUP($A1421,'SAP- FACT'!$A:$AE,3,0)</f>
        <v>Factura</v>
      </c>
      <c r="J1421" s="31" t="str">
        <f>IF(VLOOKUP($A1421,'SAP- FACT'!$A:$AE,15,0)=0,"PEN","USD")</f>
        <v>PEN</v>
      </c>
      <c r="K1421" s="31" t="s">
        <v>8499</v>
      </c>
      <c r="L1421" s="31">
        <v>1</v>
      </c>
      <c r="M1421" s="33">
        <f>IF(J1421="PEN",VLOOKUP($A1421,'SAP- FACT'!$A:$AE,14,0),VLOOKUP($A1421,'SAP- FACT'!$A:$AE,15,0))</f>
        <v>2148.7399999999998</v>
      </c>
      <c r="N1421" s="31" t="str">
        <f>IF(VLOOKUP($A1421,'SAP- FACT'!$A:$AE,15,0)=0,"PEN","USD")</f>
        <v>PEN</v>
      </c>
      <c r="O1421" s="31" t="str">
        <f>VLOOKUP($A1421,'SAP- FACT'!$A:$AE,4,0)</f>
        <v>Nacional - LETRAS 45-52-59-66-73-90 DAYS - Facturas clientes - C10104994178</v>
      </c>
    </row>
    <row r="1422" spans="1:15" x14ac:dyDescent="0.2">
      <c r="A1422" s="31">
        <f t="shared" si="26"/>
        <v>1421</v>
      </c>
      <c r="B1422" s="31" t="str">
        <f>VLOOKUP($A1422,'SAP- FACT'!$A:$AE,12,0)</f>
        <v>LESCANO VALENCIA AMANDA ANGELICA</v>
      </c>
      <c r="C1422" s="31" t="str">
        <f>VLOOKUP($A1422,'SAP- FACT'!$A:$AE,2,0)</f>
        <v>F010-00025895</v>
      </c>
      <c r="D1422" s="31" t="str">
        <f>VLOOKUP($A1422,'SAP- FACT'!$A:$AE,2,0)</f>
        <v>F010-00025895</v>
      </c>
      <c r="E1422" s="32">
        <v>45566</v>
      </c>
      <c r="F1422" s="32">
        <f>VLOOKUP($A1422,'SAP- FACT'!$A:$AE,5,0)</f>
        <v>45551</v>
      </c>
      <c r="G1422" s="32">
        <f>VLOOKUP($A1422,'SAP- FACT'!$A:$AE,19,0)</f>
        <v>45686</v>
      </c>
      <c r="H1422" s="31" t="s">
        <v>8512</v>
      </c>
      <c r="I1422" s="31" t="str">
        <f>VLOOKUP($A1422,'SAP- FACT'!$A:$AE,3,0)</f>
        <v>Factura</v>
      </c>
      <c r="J1422" s="31" t="str">
        <f>IF(VLOOKUP($A1422,'SAP- FACT'!$A:$AE,15,0)=0,"PEN","USD")</f>
        <v>PEN</v>
      </c>
      <c r="K1422" s="31" t="s">
        <v>8499</v>
      </c>
      <c r="L1422" s="31">
        <v>1</v>
      </c>
      <c r="M1422" s="33">
        <f>IF(J1422="PEN",VLOOKUP($A1422,'SAP- FACT'!$A:$AE,14,0),VLOOKUP($A1422,'SAP- FACT'!$A:$AE,15,0))</f>
        <v>2156.36</v>
      </c>
      <c r="N1422" s="31" t="str">
        <f>IF(VLOOKUP($A1422,'SAP- FACT'!$A:$AE,15,0)=0,"PEN","USD")</f>
        <v>PEN</v>
      </c>
      <c r="O1422" s="31" t="str">
        <f>VLOOKUP($A1422,'SAP- FACT'!$A:$AE,4,0)</f>
        <v>Nacional - LETRAS 45-52-59-66-73-90 DAYS - Facturas clientes - C10104994178</v>
      </c>
    </row>
    <row r="1423" spans="1:15" x14ac:dyDescent="0.2">
      <c r="A1423" s="31">
        <f t="shared" si="26"/>
        <v>1422</v>
      </c>
      <c r="B1423" s="31" t="str">
        <f>VLOOKUP($A1423,'SAP- FACT'!$A:$AE,12,0)</f>
        <v>LESCANO VALENCIA AMANDA ANGELICA</v>
      </c>
      <c r="C1423" s="31" t="str">
        <f>VLOOKUP($A1423,'SAP- FACT'!$A:$AE,2,0)</f>
        <v>F010-00025895</v>
      </c>
      <c r="D1423" s="31" t="str">
        <f>VLOOKUP($A1423,'SAP- FACT'!$A:$AE,2,0)</f>
        <v>F010-00025895</v>
      </c>
      <c r="E1423" s="32">
        <v>45566</v>
      </c>
      <c r="F1423" s="32">
        <f>VLOOKUP($A1423,'SAP- FACT'!$A:$AE,5,0)</f>
        <v>45551</v>
      </c>
      <c r="G1423" s="32">
        <f>VLOOKUP($A1423,'SAP- FACT'!$A:$AE,19,0)</f>
        <v>45662</v>
      </c>
      <c r="H1423" s="31" t="s">
        <v>8512</v>
      </c>
      <c r="I1423" s="31" t="str">
        <f>VLOOKUP($A1423,'SAP- FACT'!$A:$AE,3,0)</f>
        <v>Factura</v>
      </c>
      <c r="J1423" s="31" t="str">
        <f>IF(VLOOKUP($A1423,'SAP- FACT'!$A:$AE,15,0)=0,"PEN","USD")</f>
        <v>PEN</v>
      </c>
      <c r="K1423" s="31" t="s">
        <v>8499</v>
      </c>
      <c r="L1423" s="31">
        <v>1</v>
      </c>
      <c r="M1423" s="33">
        <f>IF(J1423="PEN",VLOOKUP($A1423,'SAP- FACT'!$A:$AE,14,0),VLOOKUP($A1423,'SAP- FACT'!$A:$AE,15,0))</f>
        <v>2158.9699999999998</v>
      </c>
      <c r="N1423" s="31" t="str">
        <f>IF(VLOOKUP($A1423,'SAP- FACT'!$A:$AE,15,0)=0,"PEN","USD")</f>
        <v>PEN</v>
      </c>
      <c r="O1423" s="31" t="str">
        <f>VLOOKUP($A1423,'SAP- FACT'!$A:$AE,4,0)</f>
        <v>Nacional - LETRAS 45-52-59-66-73-90 DAYS - Facturas clientes - C10104994178</v>
      </c>
    </row>
    <row r="1424" spans="1:15" x14ac:dyDescent="0.2">
      <c r="A1424" s="31">
        <f t="shared" si="26"/>
        <v>1423</v>
      </c>
      <c r="B1424" s="31" t="str">
        <f>VLOOKUP($A1424,'SAP- FACT'!$A:$AE,12,0)</f>
        <v>LESCANO VALENCIA AMANDA ANGELICA</v>
      </c>
      <c r="C1424" s="31" t="str">
        <f>VLOOKUP($A1424,'SAP- FACT'!$A:$AE,2,0)</f>
        <v>F010-00025895</v>
      </c>
      <c r="D1424" s="31" t="str">
        <f>VLOOKUP($A1424,'SAP- FACT'!$A:$AE,2,0)</f>
        <v>F010-00025895</v>
      </c>
      <c r="E1424" s="32">
        <v>45566</v>
      </c>
      <c r="F1424" s="32">
        <f>VLOOKUP($A1424,'SAP- FACT'!$A:$AE,5,0)</f>
        <v>45551</v>
      </c>
      <c r="G1424" s="32">
        <f>VLOOKUP($A1424,'SAP- FACT'!$A:$AE,19,0)</f>
        <v>45641</v>
      </c>
      <c r="H1424" s="31" t="s">
        <v>8512</v>
      </c>
      <c r="I1424" s="31" t="str">
        <f>VLOOKUP($A1424,'SAP- FACT'!$A:$AE,3,0)</f>
        <v>Factura</v>
      </c>
      <c r="J1424" s="31" t="str">
        <f>IF(VLOOKUP($A1424,'SAP- FACT'!$A:$AE,15,0)=0,"PEN","USD")</f>
        <v>PEN</v>
      </c>
      <c r="K1424" s="31" t="s">
        <v>8499</v>
      </c>
      <c r="L1424" s="31">
        <v>1</v>
      </c>
      <c r="M1424" s="33">
        <f>IF(J1424="PEN",VLOOKUP($A1424,'SAP- FACT'!$A:$AE,14,0),VLOOKUP($A1424,'SAP- FACT'!$A:$AE,15,0))</f>
        <v>2158.9699999999998</v>
      </c>
      <c r="N1424" s="31" t="str">
        <f>IF(VLOOKUP($A1424,'SAP- FACT'!$A:$AE,15,0)=0,"PEN","USD")</f>
        <v>PEN</v>
      </c>
      <c r="O1424" s="31" t="str">
        <f>VLOOKUP($A1424,'SAP- FACT'!$A:$AE,4,0)</f>
        <v>Nacional - LETRAS 45-52-59-66-73-90 DAYS - Facturas clientes - C10104994178</v>
      </c>
    </row>
    <row r="1425" spans="1:15" x14ac:dyDescent="0.2">
      <c r="A1425" s="31">
        <f t="shared" si="26"/>
        <v>1424</v>
      </c>
      <c r="B1425" s="31" t="str">
        <f>VLOOKUP($A1425,'SAP- FACT'!$A:$AE,12,0)</f>
        <v>LESCANO VALENCIA AMANDA ANGELICA</v>
      </c>
      <c r="C1425" s="31" t="str">
        <f>VLOOKUP($A1425,'SAP- FACT'!$A:$AE,2,0)</f>
        <v>F010-00025895</v>
      </c>
      <c r="D1425" s="31" t="str">
        <f>VLOOKUP($A1425,'SAP- FACT'!$A:$AE,2,0)</f>
        <v>F010-00025895</v>
      </c>
      <c r="E1425" s="32">
        <v>45566</v>
      </c>
      <c r="F1425" s="32">
        <f>VLOOKUP($A1425,'SAP- FACT'!$A:$AE,5,0)</f>
        <v>45551</v>
      </c>
      <c r="G1425" s="32">
        <f>VLOOKUP($A1425,'SAP- FACT'!$A:$AE,19,0)</f>
        <v>45648</v>
      </c>
      <c r="H1425" s="31" t="s">
        <v>8512</v>
      </c>
      <c r="I1425" s="31" t="str">
        <f>VLOOKUP($A1425,'SAP- FACT'!$A:$AE,3,0)</f>
        <v>Factura</v>
      </c>
      <c r="J1425" s="31" t="str">
        <f>IF(VLOOKUP($A1425,'SAP- FACT'!$A:$AE,15,0)=0,"PEN","USD")</f>
        <v>PEN</v>
      </c>
      <c r="K1425" s="31" t="s">
        <v>8499</v>
      </c>
      <c r="L1425" s="31">
        <v>1</v>
      </c>
      <c r="M1425" s="33">
        <f>IF(J1425="PEN",VLOOKUP($A1425,'SAP- FACT'!$A:$AE,14,0),VLOOKUP($A1425,'SAP- FACT'!$A:$AE,15,0))</f>
        <v>2158.9699999999998</v>
      </c>
      <c r="N1425" s="31" t="str">
        <f>IF(VLOOKUP($A1425,'SAP- FACT'!$A:$AE,15,0)=0,"PEN","USD")</f>
        <v>PEN</v>
      </c>
      <c r="O1425" s="31" t="str">
        <f>VLOOKUP($A1425,'SAP- FACT'!$A:$AE,4,0)</f>
        <v>Nacional - LETRAS 45-52-59-66-73-90 DAYS - Facturas clientes - C10104994178</v>
      </c>
    </row>
    <row r="1426" spans="1:15" x14ac:dyDescent="0.2">
      <c r="A1426" s="31">
        <f t="shared" si="26"/>
        <v>1425</v>
      </c>
      <c r="B1426" s="31" t="str">
        <f>VLOOKUP($A1426,'SAP- FACT'!$A:$AE,12,0)</f>
        <v>LESCANO VALENCIA AMANDA ANGELICA</v>
      </c>
      <c r="C1426" s="31" t="str">
        <f>VLOOKUP($A1426,'SAP- FACT'!$A:$AE,2,0)</f>
        <v>F010-00025895</v>
      </c>
      <c r="D1426" s="31" t="str">
        <f>VLOOKUP($A1426,'SAP- FACT'!$A:$AE,2,0)</f>
        <v>F010-00025895</v>
      </c>
      <c r="E1426" s="32">
        <v>45566</v>
      </c>
      <c r="F1426" s="32">
        <f>VLOOKUP($A1426,'SAP- FACT'!$A:$AE,5,0)</f>
        <v>45551</v>
      </c>
      <c r="G1426" s="32">
        <f>VLOOKUP($A1426,'SAP- FACT'!$A:$AE,19,0)</f>
        <v>45655</v>
      </c>
      <c r="H1426" s="31" t="s">
        <v>8512</v>
      </c>
      <c r="I1426" s="31" t="str">
        <f>VLOOKUP($A1426,'SAP- FACT'!$A:$AE,3,0)</f>
        <v>Factura</v>
      </c>
      <c r="J1426" s="31" t="str">
        <f>IF(VLOOKUP($A1426,'SAP- FACT'!$A:$AE,15,0)=0,"PEN","USD")</f>
        <v>PEN</v>
      </c>
      <c r="K1426" s="31" t="s">
        <v>8499</v>
      </c>
      <c r="L1426" s="31">
        <v>1</v>
      </c>
      <c r="M1426" s="33">
        <f>IF(J1426="PEN",VLOOKUP($A1426,'SAP- FACT'!$A:$AE,14,0),VLOOKUP($A1426,'SAP- FACT'!$A:$AE,15,0))</f>
        <v>2158.9699999999998</v>
      </c>
      <c r="N1426" s="31" t="str">
        <f>IF(VLOOKUP($A1426,'SAP- FACT'!$A:$AE,15,0)=0,"PEN","USD")</f>
        <v>PEN</v>
      </c>
      <c r="O1426" s="31" t="str">
        <f>VLOOKUP($A1426,'SAP- FACT'!$A:$AE,4,0)</f>
        <v>Nacional - LETRAS 45-52-59-66-73-90 DAYS - Facturas clientes - C10104994178</v>
      </c>
    </row>
    <row r="1427" spans="1:15" x14ac:dyDescent="0.2">
      <c r="A1427" s="31">
        <f t="shared" si="26"/>
        <v>1426</v>
      </c>
      <c r="B1427" s="31" t="str">
        <f>VLOOKUP($A1427,'SAP- FACT'!$A:$AE,12,0)</f>
        <v>LESCANO VALENCIA AMANDA ANGELICA</v>
      </c>
      <c r="C1427" s="31" t="str">
        <f>VLOOKUP($A1427,'SAP- FACT'!$A:$AE,2,0)</f>
        <v>F010-00025895</v>
      </c>
      <c r="D1427" s="31" t="str">
        <f>VLOOKUP($A1427,'SAP- FACT'!$A:$AE,2,0)</f>
        <v>F010-00025895</v>
      </c>
      <c r="E1427" s="32">
        <v>45566</v>
      </c>
      <c r="F1427" s="32">
        <f>VLOOKUP($A1427,'SAP- FACT'!$A:$AE,5,0)</f>
        <v>45551</v>
      </c>
      <c r="G1427" s="32">
        <f>VLOOKUP($A1427,'SAP- FACT'!$A:$AE,19,0)</f>
        <v>45669</v>
      </c>
      <c r="H1427" s="31" t="s">
        <v>8512</v>
      </c>
      <c r="I1427" s="31" t="str">
        <f>VLOOKUP($A1427,'SAP- FACT'!$A:$AE,3,0)</f>
        <v>Factura</v>
      </c>
      <c r="J1427" s="31" t="str">
        <f>IF(VLOOKUP($A1427,'SAP- FACT'!$A:$AE,15,0)=0,"PEN","USD")</f>
        <v>PEN</v>
      </c>
      <c r="K1427" s="31" t="s">
        <v>8499</v>
      </c>
      <c r="L1427" s="31">
        <v>1</v>
      </c>
      <c r="M1427" s="33">
        <f>IF(J1427="PEN",VLOOKUP($A1427,'SAP- FACT'!$A:$AE,14,0),VLOOKUP($A1427,'SAP- FACT'!$A:$AE,15,0))</f>
        <v>2158.9699999999998</v>
      </c>
      <c r="N1427" s="31" t="str">
        <f>IF(VLOOKUP($A1427,'SAP- FACT'!$A:$AE,15,0)=0,"PEN","USD")</f>
        <v>PEN</v>
      </c>
      <c r="O1427" s="31" t="str">
        <f>VLOOKUP($A1427,'SAP- FACT'!$A:$AE,4,0)</f>
        <v>Nacional - LETRAS 45-52-59-66-73-90 DAYS - Facturas clientes - C10104994178</v>
      </c>
    </row>
    <row r="1428" spans="1:15" x14ac:dyDescent="0.2">
      <c r="A1428" s="31">
        <f t="shared" si="26"/>
        <v>1427</v>
      </c>
      <c r="B1428" s="31" t="str">
        <f>VLOOKUP($A1428,'SAP- FACT'!$A:$AE,12,0)</f>
        <v>AGROCOMERCIO S.A.C</v>
      </c>
      <c r="C1428" s="31" t="str">
        <f>VLOOKUP($A1428,'SAP- FACT'!$A:$AE,2,0)</f>
        <v>F010-00026035</v>
      </c>
      <c r="D1428" s="31" t="str">
        <f>VLOOKUP($A1428,'SAP- FACT'!$A:$AE,2,0)</f>
        <v>F010-00026035</v>
      </c>
      <c r="E1428" s="32">
        <v>45566</v>
      </c>
      <c r="F1428" s="32">
        <f>VLOOKUP($A1428,'SAP- FACT'!$A:$AE,5,0)</f>
        <v>45561</v>
      </c>
      <c r="G1428" s="32">
        <f>VLOOKUP($A1428,'SAP- FACT'!$A:$AE,19,0)</f>
        <v>45696</v>
      </c>
      <c r="H1428" s="31" t="s">
        <v>8512</v>
      </c>
      <c r="I1428" s="31" t="str">
        <f>VLOOKUP($A1428,'SAP- FACT'!$A:$AE,3,0)</f>
        <v>Factura</v>
      </c>
      <c r="J1428" s="31" t="str">
        <f>IF(VLOOKUP($A1428,'SAP- FACT'!$A:$AE,15,0)=0,"PEN","USD")</f>
        <v>PEN</v>
      </c>
      <c r="K1428" s="31" t="s">
        <v>8499</v>
      </c>
      <c r="L1428" s="31">
        <v>1</v>
      </c>
      <c r="M1428" s="33">
        <f>IF(J1428="PEN",VLOOKUP($A1428,'SAP- FACT'!$A:$AE,14,0),VLOOKUP($A1428,'SAP- FACT'!$A:$AE,15,0))</f>
        <v>2208.4899999999998</v>
      </c>
      <c r="N1428" s="31" t="str">
        <f>IF(VLOOKUP($A1428,'SAP- FACT'!$A:$AE,15,0)=0,"PEN","USD")</f>
        <v>PEN</v>
      </c>
      <c r="O1428" s="31" t="str">
        <f>VLOOKUP($A1428,'SAP- FACT'!$A:$AE,4,0)</f>
        <v>Nacional - LETRAS 45-52-59-66-73-90 DAYS - Facturas clientes - C20498074732</v>
      </c>
    </row>
    <row r="1429" spans="1:15" x14ac:dyDescent="0.2">
      <c r="A1429" s="31">
        <f t="shared" si="26"/>
        <v>1428</v>
      </c>
      <c r="B1429" s="31" t="str">
        <f>VLOOKUP($A1429,'SAP- FACT'!$A:$AE,12,0)</f>
        <v>AGROCOMERCIO S.A.C</v>
      </c>
      <c r="C1429" s="31" t="str">
        <f>VLOOKUP($A1429,'SAP- FACT'!$A:$AE,2,0)</f>
        <v>F010-00026035</v>
      </c>
      <c r="D1429" s="31" t="str">
        <f>VLOOKUP($A1429,'SAP- FACT'!$A:$AE,2,0)</f>
        <v>F010-00026035</v>
      </c>
      <c r="E1429" s="32">
        <v>45566</v>
      </c>
      <c r="F1429" s="32">
        <f>VLOOKUP($A1429,'SAP- FACT'!$A:$AE,5,0)</f>
        <v>45561</v>
      </c>
      <c r="G1429" s="32">
        <f>VLOOKUP($A1429,'SAP- FACT'!$A:$AE,19,0)</f>
        <v>45658</v>
      </c>
      <c r="H1429" s="31" t="s">
        <v>8512</v>
      </c>
      <c r="I1429" s="31" t="str">
        <f>VLOOKUP($A1429,'SAP- FACT'!$A:$AE,3,0)</f>
        <v>Factura</v>
      </c>
      <c r="J1429" s="31" t="str">
        <f>IF(VLOOKUP($A1429,'SAP- FACT'!$A:$AE,15,0)=0,"PEN","USD")</f>
        <v>PEN</v>
      </c>
      <c r="K1429" s="31" t="s">
        <v>8499</v>
      </c>
      <c r="L1429" s="31">
        <v>1</v>
      </c>
      <c r="M1429" s="33">
        <f>IF(J1429="PEN",VLOOKUP($A1429,'SAP- FACT'!$A:$AE,14,0),VLOOKUP($A1429,'SAP- FACT'!$A:$AE,15,0))</f>
        <v>2211.13</v>
      </c>
      <c r="N1429" s="31" t="str">
        <f>IF(VLOOKUP($A1429,'SAP- FACT'!$A:$AE,15,0)=0,"PEN","USD")</f>
        <v>PEN</v>
      </c>
      <c r="O1429" s="31" t="str">
        <f>VLOOKUP($A1429,'SAP- FACT'!$A:$AE,4,0)</f>
        <v>Nacional - LETRAS 45-52-59-66-73-90 DAYS - Facturas clientes - C20498074732</v>
      </c>
    </row>
    <row r="1430" spans="1:15" x14ac:dyDescent="0.2">
      <c r="A1430" s="31">
        <f t="shared" si="26"/>
        <v>1429</v>
      </c>
      <c r="B1430" s="31" t="str">
        <f>VLOOKUP($A1430,'SAP- FACT'!$A:$AE,12,0)</f>
        <v>AGROCOMERCIO S.A.C</v>
      </c>
      <c r="C1430" s="31" t="str">
        <f>VLOOKUP($A1430,'SAP- FACT'!$A:$AE,2,0)</f>
        <v>F010-00026035</v>
      </c>
      <c r="D1430" s="31" t="str">
        <f>VLOOKUP($A1430,'SAP- FACT'!$A:$AE,2,0)</f>
        <v>F010-00026035</v>
      </c>
      <c r="E1430" s="32">
        <v>45566</v>
      </c>
      <c r="F1430" s="32">
        <f>VLOOKUP($A1430,'SAP- FACT'!$A:$AE,5,0)</f>
        <v>45561</v>
      </c>
      <c r="G1430" s="32">
        <f>VLOOKUP($A1430,'SAP- FACT'!$A:$AE,19,0)</f>
        <v>45665</v>
      </c>
      <c r="H1430" s="31" t="s">
        <v>8512</v>
      </c>
      <c r="I1430" s="31" t="str">
        <f>VLOOKUP($A1430,'SAP- FACT'!$A:$AE,3,0)</f>
        <v>Factura</v>
      </c>
      <c r="J1430" s="31" t="str">
        <f>IF(VLOOKUP($A1430,'SAP- FACT'!$A:$AE,15,0)=0,"PEN","USD")</f>
        <v>PEN</v>
      </c>
      <c r="K1430" s="31" t="s">
        <v>8499</v>
      </c>
      <c r="L1430" s="31">
        <v>1</v>
      </c>
      <c r="M1430" s="33">
        <f>IF(J1430="PEN",VLOOKUP($A1430,'SAP- FACT'!$A:$AE,14,0),VLOOKUP($A1430,'SAP- FACT'!$A:$AE,15,0))</f>
        <v>2211.13</v>
      </c>
      <c r="N1430" s="31" t="str">
        <f>IF(VLOOKUP($A1430,'SAP- FACT'!$A:$AE,15,0)=0,"PEN","USD")</f>
        <v>PEN</v>
      </c>
      <c r="O1430" s="31" t="str">
        <f>VLOOKUP($A1430,'SAP- FACT'!$A:$AE,4,0)</f>
        <v>Nacional - LETRAS 45-52-59-66-73-90 DAYS - Facturas clientes - C20498074732</v>
      </c>
    </row>
    <row r="1431" spans="1:15" x14ac:dyDescent="0.2">
      <c r="A1431" s="31">
        <f t="shared" si="26"/>
        <v>1430</v>
      </c>
      <c r="B1431" s="31" t="str">
        <f>VLOOKUP($A1431,'SAP- FACT'!$A:$AE,12,0)</f>
        <v>AGROCOMERCIO S.A.C</v>
      </c>
      <c r="C1431" s="31" t="str">
        <f>VLOOKUP($A1431,'SAP- FACT'!$A:$AE,2,0)</f>
        <v>F010-00026035</v>
      </c>
      <c r="D1431" s="31" t="str">
        <f>VLOOKUP($A1431,'SAP- FACT'!$A:$AE,2,0)</f>
        <v>F010-00026035</v>
      </c>
      <c r="E1431" s="32">
        <v>45566</v>
      </c>
      <c r="F1431" s="32">
        <f>VLOOKUP($A1431,'SAP- FACT'!$A:$AE,5,0)</f>
        <v>45561</v>
      </c>
      <c r="G1431" s="32">
        <f>VLOOKUP($A1431,'SAP- FACT'!$A:$AE,19,0)</f>
        <v>45651</v>
      </c>
      <c r="H1431" s="31" t="s">
        <v>8512</v>
      </c>
      <c r="I1431" s="31" t="str">
        <f>VLOOKUP($A1431,'SAP- FACT'!$A:$AE,3,0)</f>
        <v>Factura</v>
      </c>
      <c r="J1431" s="31" t="str">
        <f>IF(VLOOKUP($A1431,'SAP- FACT'!$A:$AE,15,0)=0,"PEN","USD")</f>
        <v>PEN</v>
      </c>
      <c r="K1431" s="31" t="s">
        <v>8499</v>
      </c>
      <c r="L1431" s="31">
        <v>1</v>
      </c>
      <c r="M1431" s="33">
        <f>IF(J1431="PEN",VLOOKUP($A1431,'SAP- FACT'!$A:$AE,14,0),VLOOKUP($A1431,'SAP- FACT'!$A:$AE,15,0))</f>
        <v>2211.13</v>
      </c>
      <c r="N1431" s="31" t="str">
        <f>IF(VLOOKUP($A1431,'SAP- FACT'!$A:$AE,15,0)=0,"PEN","USD")</f>
        <v>PEN</v>
      </c>
      <c r="O1431" s="31" t="str">
        <f>VLOOKUP($A1431,'SAP- FACT'!$A:$AE,4,0)</f>
        <v>Nacional - LETRAS 45-52-59-66-73-90 DAYS - Facturas clientes - C20498074732</v>
      </c>
    </row>
    <row r="1432" spans="1:15" x14ac:dyDescent="0.2">
      <c r="A1432" s="31">
        <f t="shared" si="26"/>
        <v>1431</v>
      </c>
      <c r="B1432" s="31" t="str">
        <f>VLOOKUP($A1432,'SAP- FACT'!$A:$AE,12,0)</f>
        <v>AGROCOMERCIO S.A.C</v>
      </c>
      <c r="C1432" s="31" t="str">
        <f>VLOOKUP($A1432,'SAP- FACT'!$A:$AE,2,0)</f>
        <v>F010-00026035</v>
      </c>
      <c r="D1432" s="31" t="str">
        <f>VLOOKUP($A1432,'SAP- FACT'!$A:$AE,2,0)</f>
        <v>F010-00026035</v>
      </c>
      <c r="E1432" s="32">
        <v>45566</v>
      </c>
      <c r="F1432" s="32">
        <f>VLOOKUP($A1432,'SAP- FACT'!$A:$AE,5,0)</f>
        <v>45561</v>
      </c>
      <c r="G1432" s="32">
        <f>VLOOKUP($A1432,'SAP- FACT'!$A:$AE,19,0)</f>
        <v>45672</v>
      </c>
      <c r="H1432" s="31" t="s">
        <v>8512</v>
      </c>
      <c r="I1432" s="31" t="str">
        <f>VLOOKUP($A1432,'SAP- FACT'!$A:$AE,3,0)</f>
        <v>Factura</v>
      </c>
      <c r="J1432" s="31" t="str">
        <f>IF(VLOOKUP($A1432,'SAP- FACT'!$A:$AE,15,0)=0,"PEN","USD")</f>
        <v>PEN</v>
      </c>
      <c r="K1432" s="31" t="s">
        <v>8499</v>
      </c>
      <c r="L1432" s="31">
        <v>1</v>
      </c>
      <c r="M1432" s="33">
        <f>IF(J1432="PEN",VLOOKUP($A1432,'SAP- FACT'!$A:$AE,14,0),VLOOKUP($A1432,'SAP- FACT'!$A:$AE,15,0))</f>
        <v>2211.13</v>
      </c>
      <c r="N1432" s="31" t="str">
        <f>IF(VLOOKUP($A1432,'SAP- FACT'!$A:$AE,15,0)=0,"PEN","USD")</f>
        <v>PEN</v>
      </c>
      <c r="O1432" s="31" t="str">
        <f>VLOOKUP($A1432,'SAP- FACT'!$A:$AE,4,0)</f>
        <v>Nacional - LETRAS 45-52-59-66-73-90 DAYS - Facturas clientes - C20498074732</v>
      </c>
    </row>
    <row r="1433" spans="1:15" x14ac:dyDescent="0.2">
      <c r="A1433" s="31">
        <f t="shared" si="26"/>
        <v>1432</v>
      </c>
      <c r="B1433" s="31" t="str">
        <f>VLOOKUP($A1433,'SAP- FACT'!$A:$AE,12,0)</f>
        <v>AGROCOMERCIO S.A.C</v>
      </c>
      <c r="C1433" s="31" t="str">
        <f>VLOOKUP($A1433,'SAP- FACT'!$A:$AE,2,0)</f>
        <v>F010-00026035</v>
      </c>
      <c r="D1433" s="31" t="str">
        <f>VLOOKUP($A1433,'SAP- FACT'!$A:$AE,2,0)</f>
        <v>F010-00026035</v>
      </c>
      <c r="E1433" s="32">
        <v>45566</v>
      </c>
      <c r="F1433" s="32">
        <f>VLOOKUP($A1433,'SAP- FACT'!$A:$AE,5,0)</f>
        <v>45561</v>
      </c>
      <c r="G1433" s="32">
        <f>VLOOKUP($A1433,'SAP- FACT'!$A:$AE,19,0)</f>
        <v>45679</v>
      </c>
      <c r="H1433" s="31" t="s">
        <v>8512</v>
      </c>
      <c r="I1433" s="31" t="str">
        <f>VLOOKUP($A1433,'SAP- FACT'!$A:$AE,3,0)</f>
        <v>Factura</v>
      </c>
      <c r="J1433" s="31" t="str">
        <f>IF(VLOOKUP($A1433,'SAP- FACT'!$A:$AE,15,0)=0,"PEN","USD")</f>
        <v>PEN</v>
      </c>
      <c r="K1433" s="31" t="s">
        <v>8499</v>
      </c>
      <c r="L1433" s="31">
        <v>1</v>
      </c>
      <c r="M1433" s="33">
        <f>IF(J1433="PEN",VLOOKUP($A1433,'SAP- FACT'!$A:$AE,14,0),VLOOKUP($A1433,'SAP- FACT'!$A:$AE,15,0))</f>
        <v>2211.13</v>
      </c>
      <c r="N1433" s="31" t="str">
        <f>IF(VLOOKUP($A1433,'SAP- FACT'!$A:$AE,15,0)=0,"PEN","USD")</f>
        <v>PEN</v>
      </c>
      <c r="O1433" s="31" t="str">
        <f>VLOOKUP($A1433,'SAP- FACT'!$A:$AE,4,0)</f>
        <v>Nacional - LETRAS 45-52-59-66-73-90 DAYS - Facturas clientes - C20498074732</v>
      </c>
    </row>
    <row r="1434" spans="1:15" x14ac:dyDescent="0.2">
      <c r="A1434" s="31">
        <f t="shared" si="26"/>
        <v>1433</v>
      </c>
      <c r="B1434" s="31" t="str">
        <f>VLOOKUP($A1434,'SAP- FACT'!$A:$AE,12,0)</f>
        <v>ANIMAL SPORTS S.A.</v>
      </c>
      <c r="C1434" s="31" t="str">
        <f>VLOOKUP($A1434,'SAP- FACT'!$A:$AE,2,0)</f>
        <v>F010-00025866</v>
      </c>
      <c r="D1434" s="31" t="str">
        <f>VLOOKUP($A1434,'SAP- FACT'!$A:$AE,2,0)</f>
        <v>F010-00025866</v>
      </c>
      <c r="E1434" s="32">
        <v>45566</v>
      </c>
      <c r="F1434" s="32">
        <f>VLOOKUP($A1434,'SAP- FACT'!$A:$AE,5,0)</f>
        <v>45545</v>
      </c>
      <c r="G1434" s="32">
        <f>VLOOKUP($A1434,'SAP- FACT'!$A:$AE,19,0)</f>
        <v>45665</v>
      </c>
      <c r="H1434" s="31" t="s">
        <v>8512</v>
      </c>
      <c r="I1434" s="31" t="str">
        <f>VLOOKUP($A1434,'SAP- FACT'!$A:$AE,3,0)</f>
        <v>Factura</v>
      </c>
      <c r="J1434" s="31" t="str">
        <f>IF(VLOOKUP($A1434,'SAP- FACT'!$A:$AE,15,0)=0,"PEN","USD")</f>
        <v>PEN</v>
      </c>
      <c r="K1434" s="31" t="s">
        <v>8499</v>
      </c>
      <c r="L1434" s="31">
        <v>1</v>
      </c>
      <c r="M1434" s="33">
        <f>IF(J1434="PEN",VLOOKUP($A1434,'SAP- FACT'!$A:$AE,14,0),VLOOKUP($A1434,'SAP- FACT'!$A:$AE,15,0))</f>
        <v>2213.69</v>
      </c>
      <c r="N1434" s="31" t="str">
        <f>IF(VLOOKUP($A1434,'SAP- FACT'!$A:$AE,15,0)=0,"PEN","USD")</f>
        <v>PEN</v>
      </c>
      <c r="O1434" s="31" t="str">
        <f>VLOOKUP($A1434,'SAP- FACT'!$A:$AE,4,0)</f>
        <v>Nacional - LETRA 45-60 DIAS / DRAFT 45-60 DAYS - Facturas clientes - C20124019495</v>
      </c>
    </row>
    <row r="1435" spans="1:15" x14ac:dyDescent="0.2">
      <c r="A1435" s="31">
        <f t="shared" si="26"/>
        <v>1434</v>
      </c>
      <c r="B1435" s="31" t="str">
        <f>VLOOKUP($A1435,'SAP- FACT'!$A:$AE,12,0)</f>
        <v>SAN FERNANDO S.A.</v>
      </c>
      <c r="C1435" s="31" t="str">
        <f>VLOOKUP($A1435,'SAP- FACT'!$A:$AE,2,0)</f>
        <v>F010-00025903</v>
      </c>
      <c r="D1435" s="31" t="str">
        <f>VLOOKUP($A1435,'SAP- FACT'!$A:$AE,2,0)</f>
        <v>F010-00025903</v>
      </c>
      <c r="E1435" s="32">
        <v>45566</v>
      </c>
      <c r="F1435" s="32">
        <f>VLOOKUP($A1435,'SAP- FACT'!$A:$AE,5,0)</f>
        <v>45551</v>
      </c>
      <c r="G1435" s="32">
        <f>VLOOKUP($A1435,'SAP- FACT'!$A:$AE,19,0)</f>
        <v>45596</v>
      </c>
      <c r="H1435" s="31" t="s">
        <v>8512</v>
      </c>
      <c r="I1435" s="31" t="str">
        <f>VLOOKUP($A1435,'SAP- FACT'!$A:$AE,3,0)</f>
        <v>Factura</v>
      </c>
      <c r="J1435" s="31" t="str">
        <f>IF(VLOOKUP($A1435,'SAP- FACT'!$A:$AE,15,0)=0,"PEN","USD")</f>
        <v>PEN</v>
      </c>
      <c r="K1435" s="31" t="s">
        <v>8499</v>
      </c>
      <c r="L1435" s="31">
        <v>1</v>
      </c>
      <c r="M1435" s="33">
        <f>IF(J1435="PEN",VLOOKUP($A1435,'SAP- FACT'!$A:$AE,14,0),VLOOKUP($A1435,'SAP- FACT'!$A:$AE,15,0))</f>
        <v>2225.48</v>
      </c>
      <c r="N1435" s="31" t="str">
        <f>IF(VLOOKUP($A1435,'SAP- FACT'!$A:$AE,15,0)=0,"PEN","USD")</f>
        <v>PEN</v>
      </c>
      <c r="O1435" s="31" t="str">
        <f>VLOOKUP($A1435,'SAP- FACT'!$A:$AE,4,0)</f>
        <v>Nacional - CREDITO 45 DIAS / CREDIT 45 DAYS - Facturas clientes - C20100154308</v>
      </c>
    </row>
    <row r="1436" spans="1:15" x14ac:dyDescent="0.2">
      <c r="A1436" s="31">
        <f t="shared" si="26"/>
        <v>1435</v>
      </c>
      <c r="B1436" s="31" t="str">
        <f>VLOOKUP($A1436,'SAP- FACT'!$A:$AE,12,0)</f>
        <v>REPRESENTACIONES DURAND S.A.C.</v>
      </c>
      <c r="C1436" s="31" t="str">
        <f>VLOOKUP($A1436,'SAP- FACT'!$A:$AE,2,0)</f>
        <v>F010-00025763</v>
      </c>
      <c r="D1436" s="31" t="str">
        <f>VLOOKUP($A1436,'SAP- FACT'!$A:$AE,2,0)</f>
        <v>F010-00025763</v>
      </c>
      <c r="E1436" s="32">
        <v>45566</v>
      </c>
      <c r="F1436" s="32">
        <f>VLOOKUP($A1436,'SAP- FACT'!$A:$AE,5,0)</f>
        <v>45532</v>
      </c>
      <c r="G1436" s="32">
        <f>VLOOKUP($A1436,'SAP- FACT'!$A:$AE,19,0)</f>
        <v>45697</v>
      </c>
      <c r="H1436" s="31" t="s">
        <v>8512</v>
      </c>
      <c r="I1436" s="31" t="str">
        <f>VLOOKUP($A1436,'SAP- FACT'!$A:$AE,3,0)</f>
        <v>Factura</v>
      </c>
      <c r="J1436" s="31" t="str">
        <f>IF(VLOOKUP($A1436,'SAP- FACT'!$A:$AE,15,0)=0,"PEN","USD")</f>
        <v>PEN</v>
      </c>
      <c r="K1436" s="31" t="s">
        <v>8499</v>
      </c>
      <c r="L1436" s="31">
        <v>1</v>
      </c>
      <c r="M1436" s="33">
        <f>IF(J1436="PEN",VLOOKUP($A1436,'SAP- FACT'!$A:$AE,14,0),VLOOKUP($A1436,'SAP- FACT'!$A:$AE,15,0))</f>
        <v>2239.96</v>
      </c>
      <c r="N1436" s="31" t="str">
        <f>IF(VLOOKUP($A1436,'SAP- FACT'!$A:$AE,15,0)=0,"PEN","USD")</f>
        <v>PEN</v>
      </c>
      <c r="O1436" s="31" t="str">
        <f>VLOOKUP($A1436,'SAP- FACT'!$A:$AE,4,0)</f>
        <v>Nacional - LETRA 45-52-66-73-90-105-120 DIAS / DRAFT 45-52-66-73-90-105-120 DAYS - Facturas clientes - C20110651121</v>
      </c>
    </row>
    <row r="1437" spans="1:15" x14ac:dyDescent="0.2">
      <c r="A1437" s="31">
        <f t="shared" si="26"/>
        <v>1436</v>
      </c>
      <c r="B1437" s="31" t="str">
        <f>VLOOKUP($A1437,'SAP- FACT'!$A:$AE,12,0)</f>
        <v>REPRESENTACIONES DURAND S.A.C.</v>
      </c>
      <c r="C1437" s="31" t="str">
        <f>VLOOKUP($A1437,'SAP- FACT'!$A:$AE,2,0)</f>
        <v>F010-00026005</v>
      </c>
      <c r="D1437" s="31" t="str">
        <f>VLOOKUP($A1437,'SAP- FACT'!$A:$AE,2,0)</f>
        <v>F010-00026005</v>
      </c>
      <c r="E1437" s="32">
        <v>45566</v>
      </c>
      <c r="F1437" s="32">
        <f>VLOOKUP($A1437,'SAP- FACT'!$A:$AE,5,0)</f>
        <v>45559</v>
      </c>
      <c r="G1437" s="32">
        <f>VLOOKUP($A1437,'SAP- FACT'!$A:$AE,19,0)</f>
        <v>45679</v>
      </c>
      <c r="H1437" s="31" t="s">
        <v>8512</v>
      </c>
      <c r="I1437" s="31" t="str">
        <f>VLOOKUP($A1437,'SAP- FACT'!$A:$AE,3,0)</f>
        <v>Factura</v>
      </c>
      <c r="J1437" s="31" t="str">
        <f>IF(VLOOKUP($A1437,'SAP- FACT'!$A:$AE,15,0)=0,"PEN","USD")</f>
        <v>PEN</v>
      </c>
      <c r="K1437" s="31" t="s">
        <v>8499</v>
      </c>
      <c r="L1437" s="31">
        <v>1</v>
      </c>
      <c r="M1437" s="33">
        <f>IF(J1437="PEN",VLOOKUP($A1437,'SAP- FACT'!$A:$AE,14,0),VLOOKUP($A1437,'SAP- FACT'!$A:$AE,15,0))</f>
        <v>2242.11</v>
      </c>
      <c r="N1437" s="31" t="str">
        <f>IF(VLOOKUP($A1437,'SAP- FACT'!$A:$AE,15,0)=0,"PEN","USD")</f>
        <v>PEN</v>
      </c>
      <c r="O1437" s="31" t="str">
        <f>VLOOKUP($A1437,'SAP- FACT'!$A:$AE,4,0)</f>
        <v>Nacional - LETRAS A 45-55-65-75 DIAS / DRAFT  45-55-65-75 DAYS - Facturas clientes - C20110651121</v>
      </c>
    </row>
    <row r="1438" spans="1:15" x14ac:dyDescent="0.2">
      <c r="A1438" s="31">
        <f t="shared" si="26"/>
        <v>1437</v>
      </c>
      <c r="B1438" s="31" t="str">
        <f>VLOOKUP($A1438,'SAP- FACT'!$A:$AE,12,0)</f>
        <v>REPRESENTACIONES DURAND S.A.C.</v>
      </c>
      <c r="C1438" s="31" t="str">
        <f>VLOOKUP($A1438,'SAP- FACT'!$A:$AE,2,0)</f>
        <v>F010-00026005</v>
      </c>
      <c r="D1438" s="31" t="str">
        <f>VLOOKUP($A1438,'SAP- FACT'!$A:$AE,2,0)</f>
        <v>F010-00026005</v>
      </c>
      <c r="E1438" s="32">
        <v>45566</v>
      </c>
      <c r="F1438" s="32">
        <f>VLOOKUP($A1438,'SAP- FACT'!$A:$AE,5,0)</f>
        <v>45559</v>
      </c>
      <c r="G1438" s="32">
        <f>VLOOKUP($A1438,'SAP- FACT'!$A:$AE,19,0)</f>
        <v>45669</v>
      </c>
      <c r="H1438" s="31" t="s">
        <v>8512</v>
      </c>
      <c r="I1438" s="31" t="str">
        <f>VLOOKUP($A1438,'SAP- FACT'!$A:$AE,3,0)</f>
        <v>Factura</v>
      </c>
      <c r="J1438" s="31" t="str">
        <f>IF(VLOOKUP($A1438,'SAP- FACT'!$A:$AE,15,0)=0,"PEN","USD")</f>
        <v>PEN</v>
      </c>
      <c r="K1438" s="31" t="s">
        <v>8499</v>
      </c>
      <c r="L1438" s="31">
        <v>1</v>
      </c>
      <c r="M1438" s="33">
        <f>IF(J1438="PEN",VLOOKUP($A1438,'SAP- FACT'!$A:$AE,14,0),VLOOKUP($A1438,'SAP- FACT'!$A:$AE,15,0))</f>
        <v>2242.13</v>
      </c>
      <c r="N1438" s="31" t="str">
        <f>IF(VLOOKUP($A1438,'SAP- FACT'!$A:$AE,15,0)=0,"PEN","USD")</f>
        <v>PEN</v>
      </c>
      <c r="O1438" s="31" t="str">
        <f>VLOOKUP($A1438,'SAP- FACT'!$A:$AE,4,0)</f>
        <v>Nacional - LETRAS A 45-55-65-75 DIAS / DRAFT  45-55-65-75 DAYS - Facturas clientes - C20110651121</v>
      </c>
    </row>
    <row r="1439" spans="1:15" x14ac:dyDescent="0.2">
      <c r="A1439" s="31">
        <f t="shared" si="26"/>
        <v>1438</v>
      </c>
      <c r="B1439" s="31" t="str">
        <f>VLOOKUP($A1439,'SAP- FACT'!$A:$AE,12,0)</f>
        <v>REPRESENTACIONES DURAND S.A.C.</v>
      </c>
      <c r="C1439" s="31" t="str">
        <f>VLOOKUP($A1439,'SAP- FACT'!$A:$AE,2,0)</f>
        <v>F010-00026005</v>
      </c>
      <c r="D1439" s="31" t="str">
        <f>VLOOKUP($A1439,'SAP- FACT'!$A:$AE,2,0)</f>
        <v>F010-00026005</v>
      </c>
      <c r="E1439" s="32">
        <v>45566</v>
      </c>
      <c r="F1439" s="32">
        <f>VLOOKUP($A1439,'SAP- FACT'!$A:$AE,5,0)</f>
        <v>45559</v>
      </c>
      <c r="G1439" s="32">
        <f>VLOOKUP($A1439,'SAP- FACT'!$A:$AE,19,0)</f>
        <v>45659</v>
      </c>
      <c r="H1439" s="31" t="s">
        <v>8512</v>
      </c>
      <c r="I1439" s="31" t="str">
        <f>VLOOKUP($A1439,'SAP- FACT'!$A:$AE,3,0)</f>
        <v>Factura</v>
      </c>
      <c r="J1439" s="31" t="str">
        <f>IF(VLOOKUP($A1439,'SAP- FACT'!$A:$AE,15,0)=0,"PEN","USD")</f>
        <v>PEN</v>
      </c>
      <c r="K1439" s="31" t="s">
        <v>8499</v>
      </c>
      <c r="L1439" s="31">
        <v>1</v>
      </c>
      <c r="M1439" s="33">
        <f>IF(J1439="PEN",VLOOKUP($A1439,'SAP- FACT'!$A:$AE,14,0),VLOOKUP($A1439,'SAP- FACT'!$A:$AE,15,0))</f>
        <v>2242.13</v>
      </c>
      <c r="N1439" s="31" t="str">
        <f>IF(VLOOKUP($A1439,'SAP- FACT'!$A:$AE,15,0)=0,"PEN","USD")</f>
        <v>PEN</v>
      </c>
      <c r="O1439" s="31" t="str">
        <f>VLOOKUP($A1439,'SAP- FACT'!$A:$AE,4,0)</f>
        <v>Nacional - LETRAS A 45-55-65-75 DIAS / DRAFT  45-55-65-75 DAYS - Facturas clientes - C20110651121</v>
      </c>
    </row>
    <row r="1440" spans="1:15" x14ac:dyDescent="0.2">
      <c r="A1440" s="31">
        <f t="shared" si="26"/>
        <v>1439</v>
      </c>
      <c r="B1440" s="31" t="str">
        <f>VLOOKUP($A1440,'SAP- FACT'!$A:$AE,12,0)</f>
        <v>REPRESENTACIONES DURAND S.A.C.</v>
      </c>
      <c r="C1440" s="31" t="str">
        <f>VLOOKUP($A1440,'SAP- FACT'!$A:$AE,2,0)</f>
        <v>F010-00025763</v>
      </c>
      <c r="D1440" s="31" t="str">
        <f>VLOOKUP($A1440,'SAP- FACT'!$A:$AE,2,0)</f>
        <v>F010-00025763</v>
      </c>
      <c r="E1440" s="32">
        <v>45566</v>
      </c>
      <c r="F1440" s="32">
        <f>VLOOKUP($A1440,'SAP- FACT'!$A:$AE,5,0)</f>
        <v>45532</v>
      </c>
      <c r="G1440" s="32">
        <f>VLOOKUP($A1440,'SAP- FACT'!$A:$AE,19,0)</f>
        <v>45667</v>
      </c>
      <c r="H1440" s="31" t="s">
        <v>8512</v>
      </c>
      <c r="I1440" s="31" t="str">
        <f>VLOOKUP($A1440,'SAP- FACT'!$A:$AE,3,0)</f>
        <v>Factura</v>
      </c>
      <c r="J1440" s="31" t="str">
        <f>IF(VLOOKUP($A1440,'SAP- FACT'!$A:$AE,15,0)=0,"PEN","USD")</f>
        <v>PEN</v>
      </c>
      <c r="K1440" s="31" t="s">
        <v>8499</v>
      </c>
      <c r="L1440" s="31">
        <v>1</v>
      </c>
      <c r="M1440" s="33">
        <f>IF(J1440="PEN",VLOOKUP($A1440,'SAP- FACT'!$A:$AE,14,0),VLOOKUP($A1440,'SAP- FACT'!$A:$AE,15,0))</f>
        <v>2244.6999999999998</v>
      </c>
      <c r="N1440" s="31" t="str">
        <f>IF(VLOOKUP($A1440,'SAP- FACT'!$A:$AE,15,0)=0,"PEN","USD")</f>
        <v>PEN</v>
      </c>
      <c r="O1440" s="31" t="str">
        <f>VLOOKUP($A1440,'SAP- FACT'!$A:$AE,4,0)</f>
        <v>Nacional - LETRA 45-52-66-73-90-105-120 DIAS / DRAFT 45-52-66-73-90-105-120 DAYS - Facturas clientes - C20110651121</v>
      </c>
    </row>
    <row r="1441" spans="1:15" x14ac:dyDescent="0.2">
      <c r="A1441" s="31">
        <f t="shared" si="26"/>
        <v>1440</v>
      </c>
      <c r="B1441" s="31" t="str">
        <f>VLOOKUP($A1441,'SAP- FACT'!$A:$AE,12,0)</f>
        <v>REPRESENTACIONES DURAND S.A.C.</v>
      </c>
      <c r="C1441" s="31" t="str">
        <f>VLOOKUP($A1441,'SAP- FACT'!$A:$AE,2,0)</f>
        <v>F010-00025763</v>
      </c>
      <c r="D1441" s="31" t="str">
        <f>VLOOKUP($A1441,'SAP- FACT'!$A:$AE,2,0)</f>
        <v>F010-00025763</v>
      </c>
      <c r="E1441" s="32">
        <v>45566</v>
      </c>
      <c r="F1441" s="32">
        <f>VLOOKUP($A1441,'SAP- FACT'!$A:$AE,5,0)</f>
        <v>45532</v>
      </c>
      <c r="G1441" s="32">
        <f>VLOOKUP($A1441,'SAP- FACT'!$A:$AE,19,0)</f>
        <v>45650</v>
      </c>
      <c r="H1441" s="31" t="s">
        <v>8512</v>
      </c>
      <c r="I1441" s="31" t="str">
        <f>VLOOKUP($A1441,'SAP- FACT'!$A:$AE,3,0)</f>
        <v>Factura</v>
      </c>
      <c r="J1441" s="31" t="str">
        <f>IF(VLOOKUP($A1441,'SAP- FACT'!$A:$AE,15,0)=0,"PEN","USD")</f>
        <v>PEN</v>
      </c>
      <c r="K1441" s="31" t="s">
        <v>8499</v>
      </c>
      <c r="L1441" s="31">
        <v>1</v>
      </c>
      <c r="M1441" s="33">
        <f>IF(J1441="PEN",VLOOKUP($A1441,'SAP- FACT'!$A:$AE,14,0),VLOOKUP($A1441,'SAP- FACT'!$A:$AE,15,0))</f>
        <v>2244.6999999999998</v>
      </c>
      <c r="N1441" s="31" t="str">
        <f>IF(VLOOKUP($A1441,'SAP- FACT'!$A:$AE,15,0)=0,"PEN","USD")</f>
        <v>PEN</v>
      </c>
      <c r="O1441" s="31" t="str">
        <f>VLOOKUP($A1441,'SAP- FACT'!$A:$AE,4,0)</f>
        <v>Nacional - LETRA 45-52-66-73-90-105-120 DIAS / DRAFT 45-52-66-73-90-105-120 DAYS - Facturas clientes - C20110651121</v>
      </c>
    </row>
    <row r="1442" spans="1:15" x14ac:dyDescent="0.2">
      <c r="A1442" s="31">
        <f t="shared" si="26"/>
        <v>1441</v>
      </c>
      <c r="B1442" s="31" t="str">
        <f>VLOOKUP($A1442,'SAP- FACT'!$A:$AE,12,0)</f>
        <v>REPRESENTACIONES DURAND S.A.C.</v>
      </c>
      <c r="C1442" s="31" t="str">
        <f>VLOOKUP($A1442,'SAP- FACT'!$A:$AE,2,0)</f>
        <v>F010-00025763</v>
      </c>
      <c r="D1442" s="31" t="str">
        <f>VLOOKUP($A1442,'SAP- FACT'!$A:$AE,2,0)</f>
        <v>F010-00025763</v>
      </c>
      <c r="E1442" s="32">
        <v>45566</v>
      </c>
      <c r="F1442" s="32">
        <f>VLOOKUP($A1442,'SAP- FACT'!$A:$AE,5,0)</f>
        <v>45532</v>
      </c>
      <c r="G1442" s="32">
        <f>VLOOKUP($A1442,'SAP- FACT'!$A:$AE,19,0)</f>
        <v>45643</v>
      </c>
      <c r="H1442" s="31" t="s">
        <v>8512</v>
      </c>
      <c r="I1442" s="31" t="str">
        <f>VLOOKUP($A1442,'SAP- FACT'!$A:$AE,3,0)</f>
        <v>Factura</v>
      </c>
      <c r="J1442" s="31" t="str">
        <f>IF(VLOOKUP($A1442,'SAP- FACT'!$A:$AE,15,0)=0,"PEN","USD")</f>
        <v>PEN</v>
      </c>
      <c r="K1442" s="31" t="s">
        <v>8499</v>
      </c>
      <c r="L1442" s="31">
        <v>1</v>
      </c>
      <c r="M1442" s="33">
        <f>IF(J1442="PEN",VLOOKUP($A1442,'SAP- FACT'!$A:$AE,14,0),VLOOKUP($A1442,'SAP- FACT'!$A:$AE,15,0))</f>
        <v>2244.6999999999998</v>
      </c>
      <c r="N1442" s="31" t="str">
        <f>IF(VLOOKUP($A1442,'SAP- FACT'!$A:$AE,15,0)=0,"PEN","USD")</f>
        <v>PEN</v>
      </c>
      <c r="O1442" s="31" t="str">
        <f>VLOOKUP($A1442,'SAP- FACT'!$A:$AE,4,0)</f>
        <v>Nacional - LETRA 45-52-66-73-90-105-120 DIAS / DRAFT 45-52-66-73-90-105-120 DAYS - Facturas clientes - C20110651121</v>
      </c>
    </row>
    <row r="1443" spans="1:15" x14ac:dyDescent="0.2">
      <c r="A1443" s="31">
        <f t="shared" si="26"/>
        <v>1442</v>
      </c>
      <c r="B1443" s="31" t="str">
        <f>VLOOKUP($A1443,'SAP- FACT'!$A:$AE,12,0)</f>
        <v>REPRESENTACIONES DURAND S.A.C.</v>
      </c>
      <c r="C1443" s="31" t="str">
        <f>VLOOKUP($A1443,'SAP- FACT'!$A:$AE,2,0)</f>
        <v>F010-00025763</v>
      </c>
      <c r="D1443" s="31" t="str">
        <f>VLOOKUP($A1443,'SAP- FACT'!$A:$AE,2,0)</f>
        <v>F010-00025763</v>
      </c>
      <c r="E1443" s="32">
        <v>45566</v>
      </c>
      <c r="F1443" s="32">
        <f>VLOOKUP($A1443,'SAP- FACT'!$A:$AE,5,0)</f>
        <v>45532</v>
      </c>
      <c r="G1443" s="32">
        <f>VLOOKUP($A1443,'SAP- FACT'!$A:$AE,19,0)</f>
        <v>45622</v>
      </c>
      <c r="H1443" s="31" t="s">
        <v>8512</v>
      </c>
      <c r="I1443" s="31" t="str">
        <f>VLOOKUP($A1443,'SAP- FACT'!$A:$AE,3,0)</f>
        <v>Factura</v>
      </c>
      <c r="J1443" s="31" t="str">
        <f>IF(VLOOKUP($A1443,'SAP- FACT'!$A:$AE,15,0)=0,"PEN","USD")</f>
        <v>PEN</v>
      </c>
      <c r="K1443" s="31" t="s">
        <v>8499</v>
      </c>
      <c r="L1443" s="31">
        <v>1</v>
      </c>
      <c r="M1443" s="33">
        <f>IF(J1443="PEN",VLOOKUP($A1443,'SAP- FACT'!$A:$AE,14,0),VLOOKUP($A1443,'SAP- FACT'!$A:$AE,15,0))</f>
        <v>2244.6999999999998</v>
      </c>
      <c r="N1443" s="31" t="str">
        <f>IF(VLOOKUP($A1443,'SAP- FACT'!$A:$AE,15,0)=0,"PEN","USD")</f>
        <v>PEN</v>
      </c>
      <c r="O1443" s="31" t="str">
        <f>VLOOKUP($A1443,'SAP- FACT'!$A:$AE,4,0)</f>
        <v>Nacional - LETRA 45-52-66-73-90-105-120 DIAS / DRAFT 45-52-66-73-90-105-120 DAYS - Facturas clientes - C20110651121</v>
      </c>
    </row>
    <row r="1444" spans="1:15" x14ac:dyDescent="0.2">
      <c r="A1444" s="31">
        <f t="shared" si="26"/>
        <v>1443</v>
      </c>
      <c r="B1444" s="31" t="str">
        <f>VLOOKUP($A1444,'SAP- FACT'!$A:$AE,12,0)</f>
        <v>REPRESENTACIONES DURAND S.A.C.</v>
      </c>
      <c r="C1444" s="31" t="str">
        <f>VLOOKUP($A1444,'SAP- FACT'!$A:$AE,2,0)</f>
        <v>F010-00025763</v>
      </c>
      <c r="D1444" s="31" t="str">
        <f>VLOOKUP($A1444,'SAP- FACT'!$A:$AE,2,0)</f>
        <v>F010-00025763</v>
      </c>
      <c r="E1444" s="32">
        <v>45566</v>
      </c>
      <c r="F1444" s="32">
        <f>VLOOKUP($A1444,'SAP- FACT'!$A:$AE,5,0)</f>
        <v>45532</v>
      </c>
      <c r="G1444" s="32">
        <f>VLOOKUP($A1444,'SAP- FACT'!$A:$AE,19,0)</f>
        <v>45682</v>
      </c>
      <c r="H1444" s="31" t="s">
        <v>8512</v>
      </c>
      <c r="I1444" s="31" t="str">
        <f>VLOOKUP($A1444,'SAP- FACT'!$A:$AE,3,0)</f>
        <v>Factura</v>
      </c>
      <c r="J1444" s="31" t="str">
        <f>IF(VLOOKUP($A1444,'SAP- FACT'!$A:$AE,15,0)=0,"PEN","USD")</f>
        <v>PEN</v>
      </c>
      <c r="K1444" s="31" t="s">
        <v>8499</v>
      </c>
      <c r="L1444" s="31">
        <v>1</v>
      </c>
      <c r="M1444" s="33">
        <f>IF(J1444="PEN",VLOOKUP($A1444,'SAP- FACT'!$A:$AE,14,0),VLOOKUP($A1444,'SAP- FACT'!$A:$AE,15,0))</f>
        <v>2244.6999999999998</v>
      </c>
      <c r="N1444" s="31" t="str">
        <f>IF(VLOOKUP($A1444,'SAP- FACT'!$A:$AE,15,0)=0,"PEN","USD")</f>
        <v>PEN</v>
      </c>
      <c r="O1444" s="31" t="str">
        <f>VLOOKUP($A1444,'SAP- FACT'!$A:$AE,4,0)</f>
        <v>Nacional - LETRA 45-52-66-73-90-105-120 DIAS / DRAFT 45-52-66-73-90-105-120 DAYS - Facturas clientes - C20110651121</v>
      </c>
    </row>
    <row r="1445" spans="1:15" x14ac:dyDescent="0.2">
      <c r="A1445" s="31">
        <f t="shared" si="26"/>
        <v>1444</v>
      </c>
      <c r="B1445" s="31" t="str">
        <f>VLOOKUP($A1445,'SAP- FACT'!$A:$AE,12,0)</f>
        <v>REPRESENTACIONES DURAND S.A.C.</v>
      </c>
      <c r="C1445" s="31" t="str">
        <f>VLOOKUP($A1445,'SAP- FACT'!$A:$AE,2,0)</f>
        <v>F010-00025763</v>
      </c>
      <c r="D1445" s="31" t="str">
        <f>VLOOKUP($A1445,'SAP- FACT'!$A:$AE,2,0)</f>
        <v>F010-00025763</v>
      </c>
      <c r="E1445" s="32">
        <v>45566</v>
      </c>
      <c r="F1445" s="32">
        <f>VLOOKUP($A1445,'SAP- FACT'!$A:$AE,5,0)</f>
        <v>45532</v>
      </c>
      <c r="G1445" s="32">
        <f>VLOOKUP($A1445,'SAP- FACT'!$A:$AE,19,0)</f>
        <v>45629</v>
      </c>
      <c r="H1445" s="31" t="s">
        <v>8512</v>
      </c>
      <c r="I1445" s="31" t="str">
        <f>VLOOKUP($A1445,'SAP- FACT'!$A:$AE,3,0)</f>
        <v>Factura</v>
      </c>
      <c r="J1445" s="31" t="str">
        <f>IF(VLOOKUP($A1445,'SAP- FACT'!$A:$AE,15,0)=0,"PEN","USD")</f>
        <v>PEN</v>
      </c>
      <c r="K1445" s="31" t="s">
        <v>8499</v>
      </c>
      <c r="L1445" s="31">
        <v>1</v>
      </c>
      <c r="M1445" s="33">
        <f>IF(J1445="PEN",VLOOKUP($A1445,'SAP- FACT'!$A:$AE,14,0),VLOOKUP($A1445,'SAP- FACT'!$A:$AE,15,0))</f>
        <v>2244.6999999999998</v>
      </c>
      <c r="N1445" s="31" t="str">
        <f>IF(VLOOKUP($A1445,'SAP- FACT'!$A:$AE,15,0)=0,"PEN","USD")</f>
        <v>PEN</v>
      </c>
      <c r="O1445" s="31" t="str">
        <f>VLOOKUP($A1445,'SAP- FACT'!$A:$AE,4,0)</f>
        <v>Nacional - LETRA 45-52-66-73-90-105-120 DIAS / DRAFT 45-52-66-73-90-105-120 DAYS - Facturas clientes - C20110651121</v>
      </c>
    </row>
    <row r="1446" spans="1:15" x14ac:dyDescent="0.2">
      <c r="A1446" s="31">
        <f t="shared" si="26"/>
        <v>1445</v>
      </c>
      <c r="B1446" s="31" t="str">
        <f>VLOOKUP($A1446,'SAP- FACT'!$A:$AE,12,0)</f>
        <v>NOVAFARMA S.A.C.</v>
      </c>
      <c r="C1446" s="31" t="str">
        <f>VLOOKUP($A1446,'SAP- FACT'!$A:$AE,2,0)</f>
        <v>F010-00026073</v>
      </c>
      <c r="D1446" s="31" t="str">
        <f>VLOOKUP($A1446,'SAP- FACT'!$A:$AE,2,0)</f>
        <v>F010-00026073</v>
      </c>
      <c r="E1446" s="32">
        <v>45566</v>
      </c>
      <c r="F1446" s="32">
        <f>VLOOKUP($A1446,'SAP- FACT'!$A:$AE,5,0)</f>
        <v>45565</v>
      </c>
      <c r="G1446" s="32">
        <f>VLOOKUP($A1446,'SAP- FACT'!$A:$AE,19,0)</f>
        <v>45675</v>
      </c>
      <c r="H1446" s="31" t="s">
        <v>8512</v>
      </c>
      <c r="I1446" s="31" t="str">
        <f>VLOOKUP($A1446,'SAP- FACT'!$A:$AE,3,0)</f>
        <v>Factura</v>
      </c>
      <c r="J1446" s="31" t="str">
        <f>IF(VLOOKUP($A1446,'SAP- FACT'!$A:$AE,15,0)=0,"PEN","USD")</f>
        <v>PEN</v>
      </c>
      <c r="K1446" s="31" t="s">
        <v>8499</v>
      </c>
      <c r="L1446" s="31">
        <v>1</v>
      </c>
      <c r="M1446" s="33">
        <f>IF(J1446="PEN",VLOOKUP($A1446,'SAP- FACT'!$A:$AE,14,0),VLOOKUP($A1446,'SAP- FACT'!$A:$AE,15,0))</f>
        <v>2260.94</v>
      </c>
      <c r="N1446" s="31" t="str">
        <f>IF(VLOOKUP($A1446,'SAP- FACT'!$A:$AE,15,0)=0,"PEN","USD")</f>
        <v>PEN</v>
      </c>
      <c r="O1446" s="31" t="str">
        <f>VLOOKUP($A1446,'SAP- FACT'!$A:$AE,4,0)</f>
        <v>Nacional - LETRAS A 45-55-65-75 DIAS / DRAFT  45-55-65-75 DAYS - Facturas clientes - C20481460159</v>
      </c>
    </row>
    <row r="1447" spans="1:15" x14ac:dyDescent="0.2">
      <c r="A1447" s="31">
        <f t="shared" si="26"/>
        <v>1446</v>
      </c>
      <c r="B1447" s="31" t="str">
        <f>VLOOKUP($A1447,'SAP- FACT'!$A:$AE,12,0)</f>
        <v>NOVAFARMA S.A.C.</v>
      </c>
      <c r="C1447" s="31" t="str">
        <f>VLOOKUP($A1447,'SAP- FACT'!$A:$AE,2,0)</f>
        <v>F010-00026073</v>
      </c>
      <c r="D1447" s="31" t="str">
        <f>VLOOKUP($A1447,'SAP- FACT'!$A:$AE,2,0)</f>
        <v>F010-00026073</v>
      </c>
      <c r="E1447" s="32">
        <v>45566</v>
      </c>
      <c r="F1447" s="32">
        <f>VLOOKUP($A1447,'SAP- FACT'!$A:$AE,5,0)</f>
        <v>45565</v>
      </c>
      <c r="G1447" s="32">
        <f>VLOOKUP($A1447,'SAP- FACT'!$A:$AE,19,0)</f>
        <v>45685</v>
      </c>
      <c r="H1447" s="31" t="s">
        <v>8512</v>
      </c>
      <c r="I1447" s="31" t="str">
        <f>VLOOKUP($A1447,'SAP- FACT'!$A:$AE,3,0)</f>
        <v>Factura</v>
      </c>
      <c r="J1447" s="31" t="str">
        <f>IF(VLOOKUP($A1447,'SAP- FACT'!$A:$AE,15,0)=0,"PEN","USD")</f>
        <v>PEN</v>
      </c>
      <c r="K1447" s="31" t="s">
        <v>8499</v>
      </c>
      <c r="L1447" s="31">
        <v>1</v>
      </c>
      <c r="M1447" s="33">
        <f>IF(J1447="PEN",VLOOKUP($A1447,'SAP- FACT'!$A:$AE,14,0),VLOOKUP($A1447,'SAP- FACT'!$A:$AE,15,0))</f>
        <v>2260.94</v>
      </c>
      <c r="N1447" s="31" t="str">
        <f>IF(VLOOKUP($A1447,'SAP- FACT'!$A:$AE,15,0)=0,"PEN","USD")</f>
        <v>PEN</v>
      </c>
      <c r="O1447" s="31" t="str">
        <f>VLOOKUP($A1447,'SAP- FACT'!$A:$AE,4,0)</f>
        <v>Nacional - LETRAS A 45-55-65-75 DIAS / DRAFT  45-55-65-75 DAYS - Facturas clientes - C20481460159</v>
      </c>
    </row>
    <row r="1448" spans="1:15" x14ac:dyDescent="0.2">
      <c r="A1448" s="31">
        <f t="shared" si="26"/>
        <v>1447</v>
      </c>
      <c r="B1448" s="31" t="str">
        <f>VLOOKUP($A1448,'SAP- FACT'!$A:$AE,12,0)</f>
        <v>NOVAFARMA S.A.C.</v>
      </c>
      <c r="C1448" s="31" t="str">
        <f>VLOOKUP($A1448,'SAP- FACT'!$A:$AE,2,0)</f>
        <v>F010-00026073</v>
      </c>
      <c r="D1448" s="31" t="str">
        <f>VLOOKUP($A1448,'SAP- FACT'!$A:$AE,2,0)</f>
        <v>F010-00026073</v>
      </c>
      <c r="E1448" s="32">
        <v>45566</v>
      </c>
      <c r="F1448" s="32">
        <f>VLOOKUP($A1448,'SAP- FACT'!$A:$AE,5,0)</f>
        <v>45565</v>
      </c>
      <c r="G1448" s="32">
        <f>VLOOKUP($A1448,'SAP- FACT'!$A:$AE,19,0)</f>
        <v>45665</v>
      </c>
      <c r="H1448" s="31" t="s">
        <v>8512</v>
      </c>
      <c r="I1448" s="31" t="str">
        <f>VLOOKUP($A1448,'SAP- FACT'!$A:$AE,3,0)</f>
        <v>Factura</v>
      </c>
      <c r="J1448" s="31" t="str">
        <f>IF(VLOOKUP($A1448,'SAP- FACT'!$A:$AE,15,0)=0,"PEN","USD")</f>
        <v>PEN</v>
      </c>
      <c r="K1448" s="31" t="s">
        <v>8499</v>
      </c>
      <c r="L1448" s="31">
        <v>1</v>
      </c>
      <c r="M1448" s="33">
        <f>IF(J1448="PEN",VLOOKUP($A1448,'SAP- FACT'!$A:$AE,14,0),VLOOKUP($A1448,'SAP- FACT'!$A:$AE,15,0))</f>
        <v>2260.94</v>
      </c>
      <c r="N1448" s="31" t="str">
        <f>IF(VLOOKUP($A1448,'SAP- FACT'!$A:$AE,15,0)=0,"PEN","USD")</f>
        <v>PEN</v>
      </c>
      <c r="O1448" s="31" t="str">
        <f>VLOOKUP($A1448,'SAP- FACT'!$A:$AE,4,0)</f>
        <v>Nacional - LETRAS A 45-55-65-75 DIAS / DRAFT  45-55-65-75 DAYS - Facturas clientes - C20481460159</v>
      </c>
    </row>
    <row r="1449" spans="1:15" x14ac:dyDescent="0.2">
      <c r="A1449" s="31">
        <f t="shared" si="26"/>
        <v>1448</v>
      </c>
      <c r="B1449" s="31" t="str">
        <f>VLOOKUP($A1449,'SAP- FACT'!$A:$AE,12,0)</f>
        <v>AGROPECUARIA LA PROVIDENCIA SAC</v>
      </c>
      <c r="C1449" s="31" t="str">
        <f>VLOOKUP($A1449,'SAP- FACT'!$A:$AE,2,0)</f>
        <v>F010-00025933</v>
      </c>
      <c r="D1449" s="31" t="str">
        <f>VLOOKUP($A1449,'SAP- FACT'!$A:$AE,2,0)</f>
        <v>F010-00025933</v>
      </c>
      <c r="E1449" s="32">
        <v>45566</v>
      </c>
      <c r="F1449" s="32">
        <f>VLOOKUP($A1449,'SAP- FACT'!$A:$AE,5,0)</f>
        <v>45552</v>
      </c>
      <c r="G1449" s="32">
        <f>VLOOKUP($A1449,'SAP- FACT'!$A:$AE,19,0)</f>
        <v>45597</v>
      </c>
      <c r="H1449" s="31" t="s">
        <v>8512</v>
      </c>
      <c r="I1449" s="31" t="str">
        <f>VLOOKUP($A1449,'SAP- FACT'!$A:$AE,3,0)</f>
        <v>Factura</v>
      </c>
      <c r="J1449" s="31" t="str">
        <f>IF(VLOOKUP($A1449,'SAP- FACT'!$A:$AE,15,0)=0,"PEN","USD")</f>
        <v>PEN</v>
      </c>
      <c r="K1449" s="31" t="s">
        <v>8499</v>
      </c>
      <c r="L1449" s="31">
        <v>1</v>
      </c>
      <c r="M1449" s="33">
        <f>IF(J1449="PEN",VLOOKUP($A1449,'SAP- FACT'!$A:$AE,14,0),VLOOKUP($A1449,'SAP- FACT'!$A:$AE,15,0))</f>
        <v>2282.13</v>
      </c>
      <c r="N1449" s="31" t="str">
        <f>IF(VLOOKUP($A1449,'SAP- FACT'!$A:$AE,15,0)=0,"PEN","USD")</f>
        <v>PEN</v>
      </c>
      <c r="O1449" s="31" t="str">
        <f>VLOOKUP($A1449,'SAP- FACT'!$A:$AE,4,0)</f>
        <v>Nacional - CREDITO 45 DIAS / CREDIT 45 DAYS - Facturas clientes - C20534068582</v>
      </c>
    </row>
    <row r="1450" spans="1:15" x14ac:dyDescent="0.2">
      <c r="A1450" s="31">
        <f t="shared" si="26"/>
        <v>1449</v>
      </c>
      <c r="B1450" s="31" t="str">
        <f>VLOOKUP($A1450,'SAP- FACT'!$A:$AE,12,0)</f>
        <v>AGRO VETERINARIA MI BUEN PASTOR S.R.L.</v>
      </c>
      <c r="C1450" s="31" t="str">
        <f>VLOOKUP($A1450,'SAP- FACT'!$A:$AE,2,0)</f>
        <v>F010-00025983</v>
      </c>
      <c r="D1450" s="31" t="str">
        <f>VLOOKUP($A1450,'SAP- FACT'!$A:$AE,2,0)</f>
        <v>F010-00025983</v>
      </c>
      <c r="E1450" s="32">
        <v>45566</v>
      </c>
      <c r="F1450" s="32">
        <f>VLOOKUP($A1450,'SAP- FACT'!$A:$AE,5,0)</f>
        <v>45558</v>
      </c>
      <c r="G1450" s="32">
        <f>VLOOKUP($A1450,'SAP- FACT'!$A:$AE,19,0)</f>
        <v>45693</v>
      </c>
      <c r="H1450" s="31" t="s">
        <v>8512</v>
      </c>
      <c r="I1450" s="31" t="str">
        <f>VLOOKUP($A1450,'SAP- FACT'!$A:$AE,3,0)</f>
        <v>Factura</v>
      </c>
      <c r="J1450" s="31" t="str">
        <f>IF(VLOOKUP($A1450,'SAP- FACT'!$A:$AE,15,0)=0,"PEN","USD")</f>
        <v>PEN</v>
      </c>
      <c r="K1450" s="31" t="s">
        <v>8499</v>
      </c>
      <c r="L1450" s="31">
        <v>1</v>
      </c>
      <c r="M1450" s="33">
        <f>IF(J1450="PEN",VLOOKUP($A1450,'SAP- FACT'!$A:$AE,14,0),VLOOKUP($A1450,'SAP- FACT'!$A:$AE,15,0))</f>
        <v>2285.9</v>
      </c>
      <c r="N1450" s="31" t="str">
        <f>IF(VLOOKUP($A1450,'SAP- FACT'!$A:$AE,15,0)=0,"PEN","USD")</f>
        <v>PEN</v>
      </c>
      <c r="O1450" s="31" t="str">
        <f>VLOOKUP($A1450,'SAP- FACT'!$A:$AE,4,0)</f>
        <v>Nacional - LETRAS 45-52-59-66-73-90 DAYS - Facturas clientes - C20480431511</v>
      </c>
    </row>
    <row r="1451" spans="1:15" x14ac:dyDescent="0.2">
      <c r="A1451" s="31">
        <f t="shared" si="26"/>
        <v>1450</v>
      </c>
      <c r="B1451" s="31" t="str">
        <f>VLOOKUP($A1451,'SAP- FACT'!$A:$AE,12,0)</f>
        <v>AGRO VETERINARIA MI BUEN PASTOR S.R.L.</v>
      </c>
      <c r="C1451" s="31" t="str">
        <f>VLOOKUP($A1451,'SAP- FACT'!$A:$AE,2,0)</f>
        <v>F010-00025983</v>
      </c>
      <c r="D1451" s="31" t="str">
        <f>VLOOKUP($A1451,'SAP- FACT'!$A:$AE,2,0)</f>
        <v>F010-00025983</v>
      </c>
      <c r="E1451" s="32">
        <v>45566</v>
      </c>
      <c r="F1451" s="32">
        <f>VLOOKUP($A1451,'SAP- FACT'!$A:$AE,5,0)</f>
        <v>45558</v>
      </c>
      <c r="G1451" s="32">
        <f>VLOOKUP($A1451,'SAP- FACT'!$A:$AE,19,0)</f>
        <v>45676</v>
      </c>
      <c r="H1451" s="31" t="s">
        <v>8512</v>
      </c>
      <c r="I1451" s="31" t="str">
        <f>VLOOKUP($A1451,'SAP- FACT'!$A:$AE,3,0)</f>
        <v>Factura</v>
      </c>
      <c r="J1451" s="31" t="str">
        <f>IF(VLOOKUP($A1451,'SAP- FACT'!$A:$AE,15,0)=0,"PEN","USD")</f>
        <v>PEN</v>
      </c>
      <c r="K1451" s="31" t="s">
        <v>8499</v>
      </c>
      <c r="L1451" s="31">
        <v>1</v>
      </c>
      <c r="M1451" s="33">
        <f>IF(J1451="PEN",VLOOKUP($A1451,'SAP- FACT'!$A:$AE,14,0),VLOOKUP($A1451,'SAP- FACT'!$A:$AE,15,0))</f>
        <v>2288.67</v>
      </c>
      <c r="N1451" s="31" t="str">
        <f>IF(VLOOKUP($A1451,'SAP- FACT'!$A:$AE,15,0)=0,"PEN","USD")</f>
        <v>PEN</v>
      </c>
      <c r="O1451" s="31" t="str">
        <f>VLOOKUP($A1451,'SAP- FACT'!$A:$AE,4,0)</f>
        <v>Nacional - LETRAS 45-52-59-66-73-90 DAYS - Facturas clientes - C20480431511</v>
      </c>
    </row>
    <row r="1452" spans="1:15" x14ac:dyDescent="0.2">
      <c r="A1452" s="31">
        <f t="shared" si="26"/>
        <v>1451</v>
      </c>
      <c r="B1452" s="31" t="str">
        <f>VLOOKUP($A1452,'SAP- FACT'!$A:$AE,12,0)</f>
        <v>AGRO VETERINARIA MI BUEN PASTOR S.R.L.</v>
      </c>
      <c r="C1452" s="31" t="str">
        <f>VLOOKUP($A1452,'SAP- FACT'!$A:$AE,2,0)</f>
        <v>F010-00025983</v>
      </c>
      <c r="D1452" s="31" t="str">
        <f>VLOOKUP($A1452,'SAP- FACT'!$A:$AE,2,0)</f>
        <v>F010-00025983</v>
      </c>
      <c r="E1452" s="32">
        <v>45566</v>
      </c>
      <c r="F1452" s="32">
        <f>VLOOKUP($A1452,'SAP- FACT'!$A:$AE,5,0)</f>
        <v>45558</v>
      </c>
      <c r="G1452" s="32">
        <f>VLOOKUP($A1452,'SAP- FACT'!$A:$AE,19,0)</f>
        <v>45669</v>
      </c>
      <c r="H1452" s="31" t="s">
        <v>8512</v>
      </c>
      <c r="I1452" s="31" t="str">
        <f>VLOOKUP($A1452,'SAP- FACT'!$A:$AE,3,0)</f>
        <v>Factura</v>
      </c>
      <c r="J1452" s="31" t="str">
        <f>IF(VLOOKUP($A1452,'SAP- FACT'!$A:$AE,15,0)=0,"PEN","USD")</f>
        <v>PEN</v>
      </c>
      <c r="K1452" s="31" t="s">
        <v>8499</v>
      </c>
      <c r="L1452" s="31">
        <v>1</v>
      </c>
      <c r="M1452" s="33">
        <f>IF(J1452="PEN",VLOOKUP($A1452,'SAP- FACT'!$A:$AE,14,0),VLOOKUP($A1452,'SAP- FACT'!$A:$AE,15,0))</f>
        <v>2288.67</v>
      </c>
      <c r="N1452" s="31" t="str">
        <f>IF(VLOOKUP($A1452,'SAP- FACT'!$A:$AE,15,0)=0,"PEN","USD")</f>
        <v>PEN</v>
      </c>
      <c r="O1452" s="31" t="str">
        <f>VLOOKUP($A1452,'SAP- FACT'!$A:$AE,4,0)</f>
        <v>Nacional - LETRAS 45-52-59-66-73-90 DAYS - Facturas clientes - C20480431511</v>
      </c>
    </row>
    <row r="1453" spans="1:15" x14ac:dyDescent="0.2">
      <c r="A1453" s="31">
        <f t="shared" si="26"/>
        <v>1452</v>
      </c>
      <c r="B1453" s="31" t="str">
        <f>VLOOKUP($A1453,'SAP- FACT'!$A:$AE,12,0)</f>
        <v>AGRO VETERINARIA MI BUEN PASTOR S.R.L.</v>
      </c>
      <c r="C1453" s="31" t="str">
        <f>VLOOKUP($A1453,'SAP- FACT'!$A:$AE,2,0)</f>
        <v>F010-00025983</v>
      </c>
      <c r="D1453" s="31" t="str">
        <f>VLOOKUP($A1453,'SAP- FACT'!$A:$AE,2,0)</f>
        <v>F010-00025983</v>
      </c>
      <c r="E1453" s="32">
        <v>45566</v>
      </c>
      <c r="F1453" s="32">
        <f>VLOOKUP($A1453,'SAP- FACT'!$A:$AE,5,0)</f>
        <v>45558</v>
      </c>
      <c r="G1453" s="32">
        <f>VLOOKUP($A1453,'SAP- FACT'!$A:$AE,19,0)</f>
        <v>45655</v>
      </c>
      <c r="H1453" s="31" t="s">
        <v>8512</v>
      </c>
      <c r="I1453" s="31" t="str">
        <f>VLOOKUP($A1453,'SAP- FACT'!$A:$AE,3,0)</f>
        <v>Factura</v>
      </c>
      <c r="J1453" s="31" t="str">
        <f>IF(VLOOKUP($A1453,'SAP- FACT'!$A:$AE,15,0)=0,"PEN","USD")</f>
        <v>PEN</v>
      </c>
      <c r="K1453" s="31" t="s">
        <v>8499</v>
      </c>
      <c r="L1453" s="31">
        <v>1</v>
      </c>
      <c r="M1453" s="33">
        <f>IF(J1453="PEN",VLOOKUP($A1453,'SAP- FACT'!$A:$AE,14,0),VLOOKUP($A1453,'SAP- FACT'!$A:$AE,15,0))</f>
        <v>2288.67</v>
      </c>
      <c r="N1453" s="31" t="str">
        <f>IF(VLOOKUP($A1453,'SAP- FACT'!$A:$AE,15,0)=0,"PEN","USD")</f>
        <v>PEN</v>
      </c>
      <c r="O1453" s="31" t="str">
        <f>VLOOKUP($A1453,'SAP- FACT'!$A:$AE,4,0)</f>
        <v>Nacional - LETRAS 45-52-59-66-73-90 DAYS - Facturas clientes - C20480431511</v>
      </c>
    </row>
    <row r="1454" spans="1:15" x14ac:dyDescent="0.2">
      <c r="A1454" s="31">
        <f t="shared" si="26"/>
        <v>1453</v>
      </c>
      <c r="B1454" s="31" t="str">
        <f>VLOOKUP($A1454,'SAP- FACT'!$A:$AE,12,0)</f>
        <v>AGRO VETERINARIA MI BUEN PASTOR S.R.L.</v>
      </c>
      <c r="C1454" s="31" t="str">
        <f>VLOOKUP($A1454,'SAP- FACT'!$A:$AE,2,0)</f>
        <v>F010-00025983</v>
      </c>
      <c r="D1454" s="31" t="str">
        <f>VLOOKUP($A1454,'SAP- FACT'!$A:$AE,2,0)</f>
        <v>F010-00025983</v>
      </c>
      <c r="E1454" s="32">
        <v>45566</v>
      </c>
      <c r="F1454" s="32">
        <f>VLOOKUP($A1454,'SAP- FACT'!$A:$AE,5,0)</f>
        <v>45558</v>
      </c>
      <c r="G1454" s="32">
        <f>VLOOKUP($A1454,'SAP- FACT'!$A:$AE,19,0)</f>
        <v>45662</v>
      </c>
      <c r="H1454" s="31" t="s">
        <v>8512</v>
      </c>
      <c r="I1454" s="31" t="str">
        <f>VLOOKUP($A1454,'SAP- FACT'!$A:$AE,3,0)</f>
        <v>Factura</v>
      </c>
      <c r="J1454" s="31" t="str">
        <f>IF(VLOOKUP($A1454,'SAP- FACT'!$A:$AE,15,0)=0,"PEN","USD")</f>
        <v>PEN</v>
      </c>
      <c r="K1454" s="31" t="s">
        <v>8499</v>
      </c>
      <c r="L1454" s="31">
        <v>1</v>
      </c>
      <c r="M1454" s="33">
        <f>IF(J1454="PEN",VLOOKUP($A1454,'SAP- FACT'!$A:$AE,14,0),VLOOKUP($A1454,'SAP- FACT'!$A:$AE,15,0))</f>
        <v>2288.67</v>
      </c>
      <c r="N1454" s="31" t="str">
        <f>IF(VLOOKUP($A1454,'SAP- FACT'!$A:$AE,15,0)=0,"PEN","USD")</f>
        <v>PEN</v>
      </c>
      <c r="O1454" s="31" t="str">
        <f>VLOOKUP($A1454,'SAP- FACT'!$A:$AE,4,0)</f>
        <v>Nacional - LETRAS 45-52-59-66-73-90 DAYS - Facturas clientes - C20480431511</v>
      </c>
    </row>
    <row r="1455" spans="1:15" x14ac:dyDescent="0.2">
      <c r="A1455" s="31">
        <f t="shared" si="26"/>
        <v>1454</v>
      </c>
      <c r="B1455" s="31" t="str">
        <f>VLOOKUP($A1455,'SAP- FACT'!$A:$AE,12,0)</f>
        <v>AGRO VETERINARIA MI BUEN PASTOR S.R.L.</v>
      </c>
      <c r="C1455" s="31" t="str">
        <f>VLOOKUP($A1455,'SAP- FACT'!$A:$AE,2,0)</f>
        <v>F010-00025983</v>
      </c>
      <c r="D1455" s="31" t="str">
        <f>VLOOKUP($A1455,'SAP- FACT'!$A:$AE,2,0)</f>
        <v>F010-00025983</v>
      </c>
      <c r="E1455" s="32">
        <v>45566</v>
      </c>
      <c r="F1455" s="32">
        <f>VLOOKUP($A1455,'SAP- FACT'!$A:$AE,5,0)</f>
        <v>45558</v>
      </c>
      <c r="G1455" s="32">
        <f>VLOOKUP($A1455,'SAP- FACT'!$A:$AE,19,0)</f>
        <v>45648</v>
      </c>
      <c r="H1455" s="31" t="s">
        <v>8512</v>
      </c>
      <c r="I1455" s="31" t="str">
        <f>VLOOKUP($A1455,'SAP- FACT'!$A:$AE,3,0)</f>
        <v>Factura</v>
      </c>
      <c r="J1455" s="31" t="str">
        <f>IF(VLOOKUP($A1455,'SAP- FACT'!$A:$AE,15,0)=0,"PEN","USD")</f>
        <v>PEN</v>
      </c>
      <c r="K1455" s="31" t="s">
        <v>8499</v>
      </c>
      <c r="L1455" s="31">
        <v>1</v>
      </c>
      <c r="M1455" s="33">
        <f>IF(J1455="PEN",VLOOKUP($A1455,'SAP- FACT'!$A:$AE,14,0),VLOOKUP($A1455,'SAP- FACT'!$A:$AE,15,0))</f>
        <v>2288.67</v>
      </c>
      <c r="N1455" s="31" t="str">
        <f>IF(VLOOKUP($A1455,'SAP- FACT'!$A:$AE,15,0)=0,"PEN","USD")</f>
        <v>PEN</v>
      </c>
      <c r="O1455" s="31" t="str">
        <f>VLOOKUP($A1455,'SAP- FACT'!$A:$AE,4,0)</f>
        <v>Nacional - LETRAS 45-52-59-66-73-90 DAYS - Facturas clientes - C20480431511</v>
      </c>
    </row>
    <row r="1456" spans="1:15" x14ac:dyDescent="0.2">
      <c r="A1456" s="31">
        <f t="shared" si="26"/>
        <v>1455</v>
      </c>
      <c r="B1456" s="31" t="str">
        <f>VLOOKUP($A1456,'SAP- FACT'!$A:$AE,12,0)</f>
        <v>AGROVET MANANTIAL S.A.C.</v>
      </c>
      <c r="C1456" s="31" t="str">
        <f>VLOOKUP($A1456,'SAP- FACT'!$A:$AE,2,0)</f>
        <v>F010-00025928</v>
      </c>
      <c r="D1456" s="31" t="str">
        <f>VLOOKUP($A1456,'SAP- FACT'!$A:$AE,2,0)</f>
        <v>F010-00025928</v>
      </c>
      <c r="E1456" s="32">
        <v>45566</v>
      </c>
      <c r="F1456" s="32">
        <f>VLOOKUP($A1456,'SAP- FACT'!$A:$AE,5,0)</f>
        <v>45552</v>
      </c>
      <c r="G1456" s="32">
        <f>VLOOKUP($A1456,'SAP- FACT'!$A:$AE,19,0)</f>
        <v>45672</v>
      </c>
      <c r="H1456" s="31" t="s">
        <v>8512</v>
      </c>
      <c r="I1456" s="31" t="str">
        <f>VLOOKUP($A1456,'SAP- FACT'!$A:$AE,3,0)</f>
        <v>Factura</v>
      </c>
      <c r="J1456" s="31" t="str">
        <f>IF(VLOOKUP($A1456,'SAP- FACT'!$A:$AE,15,0)=0,"PEN","USD")</f>
        <v>PEN</v>
      </c>
      <c r="K1456" s="31" t="s">
        <v>8499</v>
      </c>
      <c r="L1456" s="31">
        <v>1</v>
      </c>
      <c r="M1456" s="33">
        <f>IF(J1456="PEN",VLOOKUP($A1456,'SAP- FACT'!$A:$AE,14,0),VLOOKUP($A1456,'SAP- FACT'!$A:$AE,15,0))</f>
        <v>2292.5</v>
      </c>
      <c r="N1456" s="31" t="str">
        <f>IF(VLOOKUP($A1456,'SAP- FACT'!$A:$AE,15,0)=0,"PEN","USD")</f>
        <v>PEN</v>
      </c>
      <c r="O1456" s="31" t="str">
        <f>VLOOKUP($A1456,'SAP- FACT'!$A:$AE,4,0)</f>
        <v>Nacional - LETRAS A 45-60 DIAS / DRAFT 45-60 DAYS - Facturas clientes - C20602908837</v>
      </c>
    </row>
    <row r="1457" spans="1:15" x14ac:dyDescent="0.2">
      <c r="A1457" s="31">
        <f t="shared" si="26"/>
        <v>1456</v>
      </c>
      <c r="B1457" s="31" t="str">
        <f>VLOOKUP($A1457,'SAP- FACT'!$A:$AE,12,0)</f>
        <v>AGROVET MANANTIAL S.A.C.</v>
      </c>
      <c r="C1457" s="31" t="str">
        <f>VLOOKUP($A1457,'SAP- FACT'!$A:$AE,2,0)</f>
        <v>F010-00025928</v>
      </c>
      <c r="D1457" s="31" t="str">
        <f>VLOOKUP($A1457,'SAP- FACT'!$A:$AE,2,0)</f>
        <v>F010-00025928</v>
      </c>
      <c r="E1457" s="32">
        <v>45566</v>
      </c>
      <c r="F1457" s="32">
        <f>VLOOKUP($A1457,'SAP- FACT'!$A:$AE,5,0)</f>
        <v>45552</v>
      </c>
      <c r="G1457" s="32">
        <f>VLOOKUP($A1457,'SAP- FACT'!$A:$AE,19,0)</f>
        <v>45657</v>
      </c>
      <c r="H1457" s="31" t="s">
        <v>8512</v>
      </c>
      <c r="I1457" s="31" t="str">
        <f>VLOOKUP($A1457,'SAP- FACT'!$A:$AE,3,0)</f>
        <v>Factura</v>
      </c>
      <c r="J1457" s="31" t="str">
        <f>IF(VLOOKUP($A1457,'SAP- FACT'!$A:$AE,15,0)=0,"PEN","USD")</f>
        <v>PEN</v>
      </c>
      <c r="K1457" s="31" t="s">
        <v>8499</v>
      </c>
      <c r="L1457" s="31">
        <v>1</v>
      </c>
      <c r="M1457" s="33">
        <f>IF(J1457="PEN",VLOOKUP($A1457,'SAP- FACT'!$A:$AE,14,0),VLOOKUP($A1457,'SAP- FACT'!$A:$AE,15,0))</f>
        <v>2292.5100000000002</v>
      </c>
      <c r="N1457" s="31" t="str">
        <f>IF(VLOOKUP($A1457,'SAP- FACT'!$A:$AE,15,0)=0,"PEN","USD")</f>
        <v>PEN</v>
      </c>
      <c r="O1457" s="31" t="str">
        <f>VLOOKUP($A1457,'SAP- FACT'!$A:$AE,4,0)</f>
        <v>Nacional - LETRAS A 45-60 DIAS / DRAFT 45-60 DAYS - Facturas clientes - C20602908837</v>
      </c>
    </row>
    <row r="1458" spans="1:15" x14ac:dyDescent="0.2">
      <c r="A1458" s="31">
        <f t="shared" si="26"/>
        <v>1457</v>
      </c>
      <c r="B1458" s="31" t="str">
        <f>VLOOKUP($A1458,'SAP- FACT'!$A:$AE,12,0)</f>
        <v>DISTRIBUCIONES AGROVET GRANDEZ TARAPOTO S.R.L.</v>
      </c>
      <c r="C1458" s="31" t="str">
        <f>VLOOKUP($A1458,'SAP- FACT'!$A:$AE,2,0)</f>
        <v>F010-00026001</v>
      </c>
      <c r="D1458" s="31" t="str">
        <f>VLOOKUP($A1458,'SAP- FACT'!$A:$AE,2,0)</f>
        <v>F010-00026001</v>
      </c>
      <c r="E1458" s="32">
        <v>45566</v>
      </c>
      <c r="F1458" s="32">
        <f>VLOOKUP($A1458,'SAP- FACT'!$A:$AE,5,0)</f>
        <v>45559</v>
      </c>
      <c r="G1458" s="32">
        <f>VLOOKUP($A1458,'SAP- FACT'!$A:$AE,19,0)</f>
        <v>45694</v>
      </c>
      <c r="H1458" s="31" t="s">
        <v>8512</v>
      </c>
      <c r="I1458" s="31" t="str">
        <f>VLOOKUP($A1458,'SAP- FACT'!$A:$AE,3,0)</f>
        <v>Factura</v>
      </c>
      <c r="J1458" s="31" t="str">
        <f>IF(VLOOKUP($A1458,'SAP- FACT'!$A:$AE,15,0)=0,"PEN","USD")</f>
        <v>PEN</v>
      </c>
      <c r="K1458" s="31" t="s">
        <v>8499</v>
      </c>
      <c r="L1458" s="31">
        <v>1</v>
      </c>
      <c r="M1458" s="33">
        <f>IF(J1458="PEN",VLOOKUP($A1458,'SAP- FACT'!$A:$AE,14,0),VLOOKUP($A1458,'SAP- FACT'!$A:$AE,15,0))</f>
        <v>2304.91</v>
      </c>
      <c r="N1458" s="31" t="str">
        <f>IF(VLOOKUP($A1458,'SAP- FACT'!$A:$AE,15,0)=0,"PEN","USD")</f>
        <v>PEN</v>
      </c>
      <c r="O1458" s="31" t="str">
        <f>VLOOKUP($A1458,'SAP- FACT'!$A:$AE,4,0)</f>
        <v>Nacional - LETRAS 45-52-59-66-73-90 DAYS - Facturas clientes - C20606722606</v>
      </c>
    </row>
    <row r="1459" spans="1:15" x14ac:dyDescent="0.2">
      <c r="A1459" s="31">
        <f t="shared" si="26"/>
        <v>1458</v>
      </c>
      <c r="B1459" s="31" t="str">
        <f>VLOOKUP($A1459,'SAP- FACT'!$A:$AE,12,0)</f>
        <v>DISTRIBUCIONES AGROVET GRANDEZ TARAPOTO S.R.L.</v>
      </c>
      <c r="C1459" s="31" t="str">
        <f>VLOOKUP($A1459,'SAP- FACT'!$A:$AE,2,0)</f>
        <v>F010-00026001</v>
      </c>
      <c r="D1459" s="31" t="str">
        <f>VLOOKUP($A1459,'SAP- FACT'!$A:$AE,2,0)</f>
        <v>F010-00026001</v>
      </c>
      <c r="E1459" s="32">
        <v>45566</v>
      </c>
      <c r="F1459" s="32">
        <f>VLOOKUP($A1459,'SAP- FACT'!$A:$AE,5,0)</f>
        <v>45559</v>
      </c>
      <c r="G1459" s="32">
        <f>VLOOKUP($A1459,'SAP- FACT'!$A:$AE,19,0)</f>
        <v>45677</v>
      </c>
      <c r="H1459" s="31" t="s">
        <v>8512</v>
      </c>
      <c r="I1459" s="31" t="str">
        <f>VLOOKUP($A1459,'SAP- FACT'!$A:$AE,3,0)</f>
        <v>Factura</v>
      </c>
      <c r="J1459" s="31" t="str">
        <f>IF(VLOOKUP($A1459,'SAP- FACT'!$A:$AE,15,0)=0,"PEN","USD")</f>
        <v>PEN</v>
      </c>
      <c r="K1459" s="31" t="s">
        <v>8499</v>
      </c>
      <c r="L1459" s="31">
        <v>1</v>
      </c>
      <c r="M1459" s="33">
        <f>IF(J1459="PEN",VLOOKUP($A1459,'SAP- FACT'!$A:$AE,14,0),VLOOKUP($A1459,'SAP- FACT'!$A:$AE,15,0))</f>
        <v>2307.65</v>
      </c>
      <c r="N1459" s="31" t="str">
        <f>IF(VLOOKUP($A1459,'SAP- FACT'!$A:$AE,15,0)=0,"PEN","USD")</f>
        <v>PEN</v>
      </c>
      <c r="O1459" s="31" t="str">
        <f>VLOOKUP($A1459,'SAP- FACT'!$A:$AE,4,0)</f>
        <v>Nacional - LETRAS 45-52-59-66-73-90 DAYS - Facturas clientes - C20606722606</v>
      </c>
    </row>
    <row r="1460" spans="1:15" x14ac:dyDescent="0.2">
      <c r="A1460" s="31">
        <f t="shared" si="26"/>
        <v>1459</v>
      </c>
      <c r="B1460" s="31" t="str">
        <f>VLOOKUP($A1460,'SAP- FACT'!$A:$AE,12,0)</f>
        <v>DISTRIBUCIONES AGROVET GRANDEZ TARAPOTO S.R.L.</v>
      </c>
      <c r="C1460" s="31" t="str">
        <f>VLOOKUP($A1460,'SAP- FACT'!$A:$AE,2,0)</f>
        <v>F010-00026001</v>
      </c>
      <c r="D1460" s="31" t="str">
        <f>VLOOKUP($A1460,'SAP- FACT'!$A:$AE,2,0)</f>
        <v>F010-00026001</v>
      </c>
      <c r="E1460" s="32">
        <v>45566</v>
      </c>
      <c r="F1460" s="32">
        <f>VLOOKUP($A1460,'SAP- FACT'!$A:$AE,5,0)</f>
        <v>45559</v>
      </c>
      <c r="G1460" s="32">
        <f>VLOOKUP($A1460,'SAP- FACT'!$A:$AE,19,0)</f>
        <v>45670</v>
      </c>
      <c r="H1460" s="31" t="s">
        <v>8512</v>
      </c>
      <c r="I1460" s="31" t="str">
        <f>VLOOKUP($A1460,'SAP- FACT'!$A:$AE,3,0)</f>
        <v>Factura</v>
      </c>
      <c r="J1460" s="31" t="str">
        <f>IF(VLOOKUP($A1460,'SAP- FACT'!$A:$AE,15,0)=0,"PEN","USD")</f>
        <v>PEN</v>
      </c>
      <c r="K1460" s="31" t="s">
        <v>8499</v>
      </c>
      <c r="L1460" s="31">
        <v>1</v>
      </c>
      <c r="M1460" s="33">
        <f>IF(J1460="PEN",VLOOKUP($A1460,'SAP- FACT'!$A:$AE,14,0),VLOOKUP($A1460,'SAP- FACT'!$A:$AE,15,0))</f>
        <v>2307.65</v>
      </c>
      <c r="N1460" s="31" t="str">
        <f>IF(VLOOKUP($A1460,'SAP- FACT'!$A:$AE,15,0)=0,"PEN","USD")</f>
        <v>PEN</v>
      </c>
      <c r="O1460" s="31" t="str">
        <f>VLOOKUP($A1460,'SAP- FACT'!$A:$AE,4,0)</f>
        <v>Nacional - LETRAS 45-52-59-66-73-90 DAYS - Facturas clientes - C20606722606</v>
      </c>
    </row>
    <row r="1461" spans="1:15" x14ac:dyDescent="0.2">
      <c r="A1461" s="31">
        <f t="shared" si="26"/>
        <v>1460</v>
      </c>
      <c r="B1461" s="31" t="str">
        <f>VLOOKUP($A1461,'SAP- FACT'!$A:$AE,12,0)</f>
        <v>DISTRIBUCIONES AGROVET GRANDEZ TARAPOTO S.R.L.</v>
      </c>
      <c r="C1461" s="31" t="str">
        <f>VLOOKUP($A1461,'SAP- FACT'!$A:$AE,2,0)</f>
        <v>F010-00026001</v>
      </c>
      <c r="D1461" s="31" t="str">
        <f>VLOOKUP($A1461,'SAP- FACT'!$A:$AE,2,0)</f>
        <v>F010-00026001</v>
      </c>
      <c r="E1461" s="32">
        <v>45566</v>
      </c>
      <c r="F1461" s="32">
        <f>VLOOKUP($A1461,'SAP- FACT'!$A:$AE,5,0)</f>
        <v>45559</v>
      </c>
      <c r="G1461" s="32">
        <f>VLOOKUP($A1461,'SAP- FACT'!$A:$AE,19,0)</f>
        <v>45649</v>
      </c>
      <c r="H1461" s="31" t="s">
        <v>8512</v>
      </c>
      <c r="I1461" s="31" t="str">
        <f>VLOOKUP($A1461,'SAP- FACT'!$A:$AE,3,0)</f>
        <v>Factura</v>
      </c>
      <c r="J1461" s="31" t="str">
        <f>IF(VLOOKUP($A1461,'SAP- FACT'!$A:$AE,15,0)=0,"PEN","USD")</f>
        <v>PEN</v>
      </c>
      <c r="K1461" s="31" t="s">
        <v>8499</v>
      </c>
      <c r="L1461" s="31">
        <v>1</v>
      </c>
      <c r="M1461" s="33">
        <f>IF(J1461="PEN",VLOOKUP($A1461,'SAP- FACT'!$A:$AE,14,0),VLOOKUP($A1461,'SAP- FACT'!$A:$AE,15,0))</f>
        <v>2307.65</v>
      </c>
      <c r="N1461" s="31" t="str">
        <f>IF(VLOOKUP($A1461,'SAP- FACT'!$A:$AE,15,0)=0,"PEN","USD")</f>
        <v>PEN</v>
      </c>
      <c r="O1461" s="31" t="str">
        <f>VLOOKUP($A1461,'SAP- FACT'!$A:$AE,4,0)</f>
        <v>Nacional - LETRAS 45-52-59-66-73-90 DAYS - Facturas clientes - C20606722606</v>
      </c>
    </row>
    <row r="1462" spans="1:15" x14ac:dyDescent="0.2">
      <c r="A1462" s="31">
        <f t="shared" si="26"/>
        <v>1461</v>
      </c>
      <c r="B1462" s="31" t="str">
        <f>VLOOKUP($A1462,'SAP- FACT'!$A:$AE,12,0)</f>
        <v>DISTRIBUCIONES AGROVET GRANDEZ TARAPOTO S.R.L.</v>
      </c>
      <c r="C1462" s="31" t="str">
        <f>VLOOKUP($A1462,'SAP- FACT'!$A:$AE,2,0)</f>
        <v>F010-00026001</v>
      </c>
      <c r="D1462" s="31" t="str">
        <f>VLOOKUP($A1462,'SAP- FACT'!$A:$AE,2,0)</f>
        <v>F010-00026001</v>
      </c>
      <c r="E1462" s="32">
        <v>45566</v>
      </c>
      <c r="F1462" s="32">
        <f>VLOOKUP($A1462,'SAP- FACT'!$A:$AE,5,0)</f>
        <v>45559</v>
      </c>
      <c r="G1462" s="32">
        <f>VLOOKUP($A1462,'SAP- FACT'!$A:$AE,19,0)</f>
        <v>45656</v>
      </c>
      <c r="H1462" s="31" t="s">
        <v>8512</v>
      </c>
      <c r="I1462" s="31" t="str">
        <f>VLOOKUP($A1462,'SAP- FACT'!$A:$AE,3,0)</f>
        <v>Factura</v>
      </c>
      <c r="J1462" s="31" t="str">
        <f>IF(VLOOKUP($A1462,'SAP- FACT'!$A:$AE,15,0)=0,"PEN","USD")</f>
        <v>PEN</v>
      </c>
      <c r="K1462" s="31" t="s">
        <v>8499</v>
      </c>
      <c r="L1462" s="31">
        <v>1</v>
      </c>
      <c r="M1462" s="33">
        <f>IF(J1462="PEN",VLOOKUP($A1462,'SAP- FACT'!$A:$AE,14,0),VLOOKUP($A1462,'SAP- FACT'!$A:$AE,15,0))</f>
        <v>2307.65</v>
      </c>
      <c r="N1462" s="31" t="str">
        <f>IF(VLOOKUP($A1462,'SAP- FACT'!$A:$AE,15,0)=0,"PEN","USD")</f>
        <v>PEN</v>
      </c>
      <c r="O1462" s="31" t="str">
        <f>VLOOKUP($A1462,'SAP- FACT'!$A:$AE,4,0)</f>
        <v>Nacional - LETRAS 45-52-59-66-73-90 DAYS - Facturas clientes - C20606722606</v>
      </c>
    </row>
    <row r="1463" spans="1:15" x14ac:dyDescent="0.2">
      <c r="A1463" s="31">
        <f t="shared" si="26"/>
        <v>1462</v>
      </c>
      <c r="B1463" s="31" t="str">
        <f>VLOOKUP($A1463,'SAP- FACT'!$A:$AE,12,0)</f>
        <v>DISTRIBUCIONES AGROVET GRANDEZ TARAPOTO S.R.L.</v>
      </c>
      <c r="C1463" s="31" t="str">
        <f>VLOOKUP($A1463,'SAP- FACT'!$A:$AE,2,0)</f>
        <v>F010-00026001</v>
      </c>
      <c r="D1463" s="31" t="str">
        <f>VLOOKUP($A1463,'SAP- FACT'!$A:$AE,2,0)</f>
        <v>F010-00026001</v>
      </c>
      <c r="E1463" s="32">
        <v>45566</v>
      </c>
      <c r="F1463" s="32">
        <f>VLOOKUP($A1463,'SAP- FACT'!$A:$AE,5,0)</f>
        <v>45559</v>
      </c>
      <c r="G1463" s="32">
        <f>VLOOKUP($A1463,'SAP- FACT'!$A:$AE,19,0)</f>
        <v>45663</v>
      </c>
      <c r="H1463" s="31" t="s">
        <v>8512</v>
      </c>
      <c r="I1463" s="31" t="str">
        <f>VLOOKUP($A1463,'SAP- FACT'!$A:$AE,3,0)</f>
        <v>Factura</v>
      </c>
      <c r="J1463" s="31" t="str">
        <f>IF(VLOOKUP($A1463,'SAP- FACT'!$A:$AE,15,0)=0,"PEN","USD")</f>
        <v>PEN</v>
      </c>
      <c r="K1463" s="31" t="s">
        <v>8499</v>
      </c>
      <c r="L1463" s="31">
        <v>1</v>
      </c>
      <c r="M1463" s="33">
        <f>IF(J1463="PEN",VLOOKUP($A1463,'SAP- FACT'!$A:$AE,14,0),VLOOKUP($A1463,'SAP- FACT'!$A:$AE,15,0))</f>
        <v>2307.65</v>
      </c>
      <c r="N1463" s="31" t="str">
        <f>IF(VLOOKUP($A1463,'SAP- FACT'!$A:$AE,15,0)=0,"PEN","USD")</f>
        <v>PEN</v>
      </c>
      <c r="O1463" s="31" t="str">
        <f>VLOOKUP($A1463,'SAP- FACT'!$A:$AE,4,0)</f>
        <v>Nacional - LETRAS 45-52-59-66-73-90 DAYS - Facturas clientes - C20606722606</v>
      </c>
    </row>
    <row r="1464" spans="1:15" x14ac:dyDescent="0.2">
      <c r="A1464" s="31">
        <f t="shared" ref="A1464:A1527" si="27">ROW()-1</f>
        <v>1463</v>
      </c>
      <c r="B1464" s="31" t="str">
        <f>VLOOKUP($A1464,'SAP- FACT'!$A:$AE,12,0)</f>
        <v>CORPORACION VETLAND S.R.L</v>
      </c>
      <c r="C1464" s="31" t="str">
        <f>VLOOKUP($A1464,'SAP- FACT'!$A:$AE,2,0)</f>
        <v>F010-00026027</v>
      </c>
      <c r="D1464" s="31" t="str">
        <f>VLOOKUP($A1464,'SAP- FACT'!$A:$AE,2,0)</f>
        <v>F010-00026027</v>
      </c>
      <c r="E1464" s="32">
        <v>45566</v>
      </c>
      <c r="F1464" s="32">
        <f>VLOOKUP($A1464,'SAP- FACT'!$A:$AE,5,0)</f>
        <v>45560</v>
      </c>
      <c r="G1464" s="32">
        <f>VLOOKUP($A1464,'SAP- FACT'!$A:$AE,19,0)</f>
        <v>45695</v>
      </c>
      <c r="H1464" s="31" t="s">
        <v>8512</v>
      </c>
      <c r="I1464" s="31" t="str">
        <f>VLOOKUP($A1464,'SAP- FACT'!$A:$AE,3,0)</f>
        <v>Factura</v>
      </c>
      <c r="J1464" s="31" t="str">
        <f>IF(VLOOKUP($A1464,'SAP- FACT'!$A:$AE,15,0)=0,"PEN","USD")</f>
        <v>PEN</v>
      </c>
      <c r="K1464" s="31" t="s">
        <v>8499</v>
      </c>
      <c r="L1464" s="31">
        <v>1</v>
      </c>
      <c r="M1464" s="33">
        <f>IF(J1464="PEN",VLOOKUP($A1464,'SAP- FACT'!$A:$AE,14,0),VLOOKUP($A1464,'SAP- FACT'!$A:$AE,15,0))</f>
        <v>2365.4899999999998</v>
      </c>
      <c r="N1464" s="31" t="str">
        <f>IF(VLOOKUP($A1464,'SAP- FACT'!$A:$AE,15,0)=0,"PEN","USD")</f>
        <v>PEN</v>
      </c>
      <c r="O1464" s="31" t="str">
        <f>VLOOKUP($A1464,'SAP- FACT'!$A:$AE,4,0)</f>
        <v>Nacional - LETRAS 45-52-59-66-73-90 DAYS - Facturas clientes - C20603684142</v>
      </c>
    </row>
    <row r="1465" spans="1:15" x14ac:dyDescent="0.2">
      <c r="A1465" s="31">
        <f t="shared" si="27"/>
        <v>1464</v>
      </c>
      <c r="B1465" s="31" t="str">
        <f>VLOOKUP($A1465,'SAP- FACT'!$A:$AE,12,0)</f>
        <v>CORPORACION VETLAND S.R.L</v>
      </c>
      <c r="C1465" s="31" t="str">
        <f>VLOOKUP($A1465,'SAP- FACT'!$A:$AE,2,0)</f>
        <v>F010-00026027</v>
      </c>
      <c r="D1465" s="31" t="str">
        <f>VLOOKUP($A1465,'SAP- FACT'!$A:$AE,2,0)</f>
        <v>F010-00026027</v>
      </c>
      <c r="E1465" s="32">
        <v>45566</v>
      </c>
      <c r="F1465" s="32">
        <f>VLOOKUP($A1465,'SAP- FACT'!$A:$AE,5,0)</f>
        <v>45560</v>
      </c>
      <c r="G1465" s="32">
        <f>VLOOKUP($A1465,'SAP- FACT'!$A:$AE,19,0)</f>
        <v>45650</v>
      </c>
      <c r="H1465" s="31" t="s">
        <v>8512</v>
      </c>
      <c r="I1465" s="31" t="str">
        <f>VLOOKUP($A1465,'SAP- FACT'!$A:$AE,3,0)</f>
        <v>Factura</v>
      </c>
      <c r="J1465" s="31" t="str">
        <f>IF(VLOOKUP($A1465,'SAP- FACT'!$A:$AE,15,0)=0,"PEN","USD")</f>
        <v>PEN</v>
      </c>
      <c r="K1465" s="31" t="s">
        <v>8499</v>
      </c>
      <c r="L1465" s="31">
        <v>1</v>
      </c>
      <c r="M1465" s="33">
        <f>IF(J1465="PEN",VLOOKUP($A1465,'SAP- FACT'!$A:$AE,14,0),VLOOKUP($A1465,'SAP- FACT'!$A:$AE,15,0))</f>
        <v>2368.36</v>
      </c>
      <c r="N1465" s="31" t="str">
        <f>IF(VLOOKUP($A1465,'SAP- FACT'!$A:$AE,15,0)=0,"PEN","USD")</f>
        <v>PEN</v>
      </c>
      <c r="O1465" s="31" t="str">
        <f>VLOOKUP($A1465,'SAP- FACT'!$A:$AE,4,0)</f>
        <v>Nacional - LETRAS 45-52-59-66-73-90 DAYS - Facturas clientes - C20603684142</v>
      </c>
    </row>
    <row r="1466" spans="1:15" x14ac:dyDescent="0.2">
      <c r="A1466" s="31">
        <f t="shared" si="27"/>
        <v>1465</v>
      </c>
      <c r="B1466" s="31" t="str">
        <f>VLOOKUP($A1466,'SAP- FACT'!$A:$AE,12,0)</f>
        <v>CORPORACION VETLAND S.R.L</v>
      </c>
      <c r="C1466" s="31" t="str">
        <f>VLOOKUP($A1466,'SAP- FACT'!$A:$AE,2,0)</f>
        <v>F010-00026027</v>
      </c>
      <c r="D1466" s="31" t="str">
        <f>VLOOKUP($A1466,'SAP- FACT'!$A:$AE,2,0)</f>
        <v>F010-00026027</v>
      </c>
      <c r="E1466" s="32">
        <v>45566</v>
      </c>
      <c r="F1466" s="32">
        <f>VLOOKUP($A1466,'SAP- FACT'!$A:$AE,5,0)</f>
        <v>45560</v>
      </c>
      <c r="G1466" s="32">
        <f>VLOOKUP($A1466,'SAP- FACT'!$A:$AE,19,0)</f>
        <v>45664</v>
      </c>
      <c r="H1466" s="31" t="s">
        <v>8512</v>
      </c>
      <c r="I1466" s="31" t="str">
        <f>VLOOKUP($A1466,'SAP- FACT'!$A:$AE,3,0)</f>
        <v>Factura</v>
      </c>
      <c r="J1466" s="31" t="str">
        <f>IF(VLOOKUP($A1466,'SAP- FACT'!$A:$AE,15,0)=0,"PEN","USD")</f>
        <v>PEN</v>
      </c>
      <c r="K1466" s="31" t="s">
        <v>8499</v>
      </c>
      <c r="L1466" s="31">
        <v>1</v>
      </c>
      <c r="M1466" s="33">
        <f>IF(J1466="PEN",VLOOKUP($A1466,'SAP- FACT'!$A:$AE,14,0),VLOOKUP($A1466,'SAP- FACT'!$A:$AE,15,0))</f>
        <v>2368.36</v>
      </c>
      <c r="N1466" s="31" t="str">
        <f>IF(VLOOKUP($A1466,'SAP- FACT'!$A:$AE,15,0)=0,"PEN","USD")</f>
        <v>PEN</v>
      </c>
      <c r="O1466" s="31" t="str">
        <f>VLOOKUP($A1466,'SAP- FACT'!$A:$AE,4,0)</f>
        <v>Nacional - LETRAS 45-52-59-66-73-90 DAYS - Facturas clientes - C20603684142</v>
      </c>
    </row>
    <row r="1467" spans="1:15" x14ac:dyDescent="0.2">
      <c r="A1467" s="31">
        <f t="shared" si="27"/>
        <v>1466</v>
      </c>
      <c r="B1467" s="31" t="str">
        <f>VLOOKUP($A1467,'SAP- FACT'!$A:$AE,12,0)</f>
        <v>CORPORACION VETLAND S.R.L</v>
      </c>
      <c r="C1467" s="31" t="str">
        <f>VLOOKUP($A1467,'SAP- FACT'!$A:$AE,2,0)</f>
        <v>F010-00026027</v>
      </c>
      <c r="D1467" s="31" t="str">
        <f>VLOOKUP($A1467,'SAP- FACT'!$A:$AE,2,0)</f>
        <v>F010-00026027</v>
      </c>
      <c r="E1467" s="32">
        <v>45566</v>
      </c>
      <c r="F1467" s="32">
        <f>VLOOKUP($A1467,'SAP- FACT'!$A:$AE,5,0)</f>
        <v>45560</v>
      </c>
      <c r="G1467" s="32">
        <f>VLOOKUP($A1467,'SAP- FACT'!$A:$AE,19,0)</f>
        <v>45657</v>
      </c>
      <c r="H1467" s="31" t="s">
        <v>8512</v>
      </c>
      <c r="I1467" s="31" t="str">
        <f>VLOOKUP($A1467,'SAP- FACT'!$A:$AE,3,0)</f>
        <v>Factura</v>
      </c>
      <c r="J1467" s="31" t="str">
        <f>IF(VLOOKUP($A1467,'SAP- FACT'!$A:$AE,15,0)=0,"PEN","USD")</f>
        <v>PEN</v>
      </c>
      <c r="K1467" s="31" t="s">
        <v>8499</v>
      </c>
      <c r="L1467" s="31">
        <v>1</v>
      </c>
      <c r="M1467" s="33">
        <f>IF(J1467="PEN",VLOOKUP($A1467,'SAP- FACT'!$A:$AE,14,0),VLOOKUP($A1467,'SAP- FACT'!$A:$AE,15,0))</f>
        <v>2368.36</v>
      </c>
      <c r="N1467" s="31" t="str">
        <f>IF(VLOOKUP($A1467,'SAP- FACT'!$A:$AE,15,0)=0,"PEN","USD")</f>
        <v>PEN</v>
      </c>
      <c r="O1467" s="31" t="str">
        <f>VLOOKUP($A1467,'SAP- FACT'!$A:$AE,4,0)</f>
        <v>Nacional - LETRAS 45-52-59-66-73-90 DAYS - Facturas clientes - C20603684142</v>
      </c>
    </row>
    <row r="1468" spans="1:15" x14ac:dyDescent="0.2">
      <c r="A1468" s="31">
        <f t="shared" si="27"/>
        <v>1467</v>
      </c>
      <c r="B1468" s="31" t="str">
        <f>VLOOKUP($A1468,'SAP- FACT'!$A:$AE,12,0)</f>
        <v>CORPORACION VETLAND S.R.L</v>
      </c>
      <c r="C1468" s="31" t="str">
        <f>VLOOKUP($A1468,'SAP- FACT'!$A:$AE,2,0)</f>
        <v>F010-00026027</v>
      </c>
      <c r="D1468" s="31" t="str">
        <f>VLOOKUP($A1468,'SAP- FACT'!$A:$AE,2,0)</f>
        <v>F010-00026027</v>
      </c>
      <c r="E1468" s="32">
        <v>45566</v>
      </c>
      <c r="F1468" s="32">
        <f>VLOOKUP($A1468,'SAP- FACT'!$A:$AE,5,0)</f>
        <v>45560</v>
      </c>
      <c r="G1468" s="32">
        <f>VLOOKUP($A1468,'SAP- FACT'!$A:$AE,19,0)</f>
        <v>45671</v>
      </c>
      <c r="H1468" s="31" t="s">
        <v>8512</v>
      </c>
      <c r="I1468" s="31" t="str">
        <f>VLOOKUP($A1468,'SAP- FACT'!$A:$AE,3,0)</f>
        <v>Factura</v>
      </c>
      <c r="J1468" s="31" t="str">
        <f>IF(VLOOKUP($A1468,'SAP- FACT'!$A:$AE,15,0)=0,"PEN","USD")</f>
        <v>PEN</v>
      </c>
      <c r="K1468" s="31" t="s">
        <v>8499</v>
      </c>
      <c r="L1468" s="31">
        <v>1</v>
      </c>
      <c r="M1468" s="33">
        <f>IF(J1468="PEN",VLOOKUP($A1468,'SAP- FACT'!$A:$AE,14,0),VLOOKUP($A1468,'SAP- FACT'!$A:$AE,15,0))</f>
        <v>2368.36</v>
      </c>
      <c r="N1468" s="31" t="str">
        <f>IF(VLOOKUP($A1468,'SAP- FACT'!$A:$AE,15,0)=0,"PEN","USD")</f>
        <v>PEN</v>
      </c>
      <c r="O1468" s="31" t="str">
        <f>VLOOKUP($A1468,'SAP- FACT'!$A:$AE,4,0)</f>
        <v>Nacional - LETRAS 45-52-59-66-73-90 DAYS - Facturas clientes - C20603684142</v>
      </c>
    </row>
    <row r="1469" spans="1:15" x14ac:dyDescent="0.2">
      <c r="A1469" s="31">
        <f t="shared" si="27"/>
        <v>1468</v>
      </c>
      <c r="B1469" s="31" t="str">
        <f>VLOOKUP($A1469,'SAP- FACT'!$A:$AE,12,0)</f>
        <v>CORPORACION VETLAND S.R.L</v>
      </c>
      <c r="C1469" s="31" t="str">
        <f>VLOOKUP($A1469,'SAP- FACT'!$A:$AE,2,0)</f>
        <v>F010-00026027</v>
      </c>
      <c r="D1469" s="31" t="str">
        <f>VLOOKUP($A1469,'SAP- FACT'!$A:$AE,2,0)</f>
        <v>F010-00026027</v>
      </c>
      <c r="E1469" s="32">
        <v>45566</v>
      </c>
      <c r="F1469" s="32">
        <f>VLOOKUP($A1469,'SAP- FACT'!$A:$AE,5,0)</f>
        <v>45560</v>
      </c>
      <c r="G1469" s="32">
        <f>VLOOKUP($A1469,'SAP- FACT'!$A:$AE,19,0)</f>
        <v>45678</v>
      </c>
      <c r="H1469" s="31" t="s">
        <v>8512</v>
      </c>
      <c r="I1469" s="31" t="str">
        <f>VLOOKUP($A1469,'SAP- FACT'!$A:$AE,3,0)</f>
        <v>Factura</v>
      </c>
      <c r="J1469" s="31" t="str">
        <f>IF(VLOOKUP($A1469,'SAP- FACT'!$A:$AE,15,0)=0,"PEN","USD")</f>
        <v>PEN</v>
      </c>
      <c r="K1469" s="31" t="s">
        <v>8499</v>
      </c>
      <c r="L1469" s="31">
        <v>1</v>
      </c>
      <c r="M1469" s="33">
        <f>IF(J1469="PEN",VLOOKUP($A1469,'SAP- FACT'!$A:$AE,14,0),VLOOKUP($A1469,'SAP- FACT'!$A:$AE,15,0))</f>
        <v>2368.36</v>
      </c>
      <c r="N1469" s="31" t="str">
        <f>IF(VLOOKUP($A1469,'SAP- FACT'!$A:$AE,15,0)=0,"PEN","USD")</f>
        <v>PEN</v>
      </c>
      <c r="O1469" s="31" t="str">
        <f>VLOOKUP($A1469,'SAP- FACT'!$A:$AE,4,0)</f>
        <v>Nacional - LETRAS 45-52-59-66-73-90 DAYS - Facturas clientes - C20603684142</v>
      </c>
    </row>
    <row r="1470" spans="1:15" x14ac:dyDescent="0.2">
      <c r="A1470" s="31">
        <f t="shared" si="27"/>
        <v>1469</v>
      </c>
      <c r="B1470" s="31" t="str">
        <f>VLOOKUP($A1470,'SAP- FACT'!$A:$AE,12,0)</f>
        <v>CORPORACION FARMACEUTICA VETERINARIA SOCIEDAD ANONIMA CERRADA</v>
      </c>
      <c r="C1470" s="31" t="str">
        <f>VLOOKUP($A1470,'SAP- FACT'!$A:$AE,2,0)</f>
        <v>F010-00025971</v>
      </c>
      <c r="D1470" s="31" t="str">
        <f>VLOOKUP($A1470,'SAP- FACT'!$A:$AE,2,0)</f>
        <v>F010-00025971</v>
      </c>
      <c r="E1470" s="32">
        <v>45566</v>
      </c>
      <c r="F1470" s="32">
        <f>VLOOKUP($A1470,'SAP- FACT'!$A:$AE,5,0)</f>
        <v>45555</v>
      </c>
      <c r="G1470" s="32">
        <f>VLOOKUP($A1470,'SAP- FACT'!$A:$AE,19,0)</f>
        <v>45690</v>
      </c>
      <c r="H1470" s="31" t="s">
        <v>8512</v>
      </c>
      <c r="I1470" s="31" t="str">
        <f>VLOOKUP($A1470,'SAP- FACT'!$A:$AE,3,0)</f>
        <v>Factura</v>
      </c>
      <c r="J1470" s="31" t="str">
        <f>IF(VLOOKUP($A1470,'SAP- FACT'!$A:$AE,15,0)=0,"PEN","USD")</f>
        <v>PEN</v>
      </c>
      <c r="K1470" s="31" t="s">
        <v>8499</v>
      </c>
      <c r="L1470" s="31">
        <v>1</v>
      </c>
      <c r="M1470" s="33">
        <f>IF(J1470="PEN",VLOOKUP($A1470,'SAP- FACT'!$A:$AE,14,0),VLOOKUP($A1470,'SAP- FACT'!$A:$AE,15,0))</f>
        <v>2388.91</v>
      </c>
      <c r="N1470" s="31" t="str">
        <f>IF(VLOOKUP($A1470,'SAP- FACT'!$A:$AE,15,0)=0,"PEN","USD")</f>
        <v>PEN</v>
      </c>
      <c r="O1470" s="31" t="str">
        <f>VLOOKUP($A1470,'SAP- FACT'!$A:$AE,4,0)</f>
        <v>Nacional - LETRAS 45-52-59-66-73-90 DAYS - Facturas clientes - C20602313906</v>
      </c>
    </row>
    <row r="1471" spans="1:15" x14ac:dyDescent="0.2">
      <c r="A1471" s="31">
        <f t="shared" si="27"/>
        <v>1470</v>
      </c>
      <c r="B1471" s="31" t="str">
        <f>VLOOKUP($A1471,'SAP- FACT'!$A:$AE,12,0)</f>
        <v>CORPORACION FARMACEUTICA VETERINARIA SOCIEDAD ANONIMA CERRADA</v>
      </c>
      <c r="C1471" s="31" t="str">
        <f>VLOOKUP($A1471,'SAP- FACT'!$A:$AE,2,0)</f>
        <v>F010-00025971</v>
      </c>
      <c r="D1471" s="31" t="str">
        <f>VLOOKUP($A1471,'SAP- FACT'!$A:$AE,2,0)</f>
        <v>F010-00025971</v>
      </c>
      <c r="E1471" s="32">
        <v>45566</v>
      </c>
      <c r="F1471" s="32">
        <f>VLOOKUP($A1471,'SAP- FACT'!$A:$AE,5,0)</f>
        <v>45555</v>
      </c>
      <c r="G1471" s="32">
        <f>VLOOKUP($A1471,'SAP- FACT'!$A:$AE,19,0)</f>
        <v>45659</v>
      </c>
      <c r="H1471" s="31" t="s">
        <v>8512</v>
      </c>
      <c r="I1471" s="31" t="str">
        <f>VLOOKUP($A1471,'SAP- FACT'!$A:$AE,3,0)</f>
        <v>Factura</v>
      </c>
      <c r="J1471" s="31" t="str">
        <f>IF(VLOOKUP($A1471,'SAP- FACT'!$A:$AE,15,0)=0,"PEN","USD")</f>
        <v>PEN</v>
      </c>
      <c r="K1471" s="31" t="s">
        <v>8499</v>
      </c>
      <c r="L1471" s="31">
        <v>1</v>
      </c>
      <c r="M1471" s="33">
        <f>IF(J1471="PEN",VLOOKUP($A1471,'SAP- FACT'!$A:$AE,14,0),VLOOKUP($A1471,'SAP- FACT'!$A:$AE,15,0))</f>
        <v>2391.79</v>
      </c>
      <c r="N1471" s="31" t="str">
        <f>IF(VLOOKUP($A1471,'SAP- FACT'!$A:$AE,15,0)=0,"PEN","USD")</f>
        <v>PEN</v>
      </c>
      <c r="O1471" s="31" t="str">
        <f>VLOOKUP($A1471,'SAP- FACT'!$A:$AE,4,0)</f>
        <v>Nacional - LETRAS 45-52-59-66-73-90 DAYS - Facturas clientes - C20602313906</v>
      </c>
    </row>
    <row r="1472" spans="1:15" x14ac:dyDescent="0.2">
      <c r="A1472" s="31">
        <f t="shared" si="27"/>
        <v>1471</v>
      </c>
      <c r="B1472" s="31" t="str">
        <f>VLOOKUP($A1472,'SAP- FACT'!$A:$AE,12,0)</f>
        <v>CORPORACION FARMACEUTICA VETERINARIA SOCIEDAD ANONIMA CERRADA</v>
      </c>
      <c r="C1472" s="31" t="str">
        <f>VLOOKUP($A1472,'SAP- FACT'!$A:$AE,2,0)</f>
        <v>F010-00025971</v>
      </c>
      <c r="D1472" s="31" t="str">
        <f>VLOOKUP($A1472,'SAP- FACT'!$A:$AE,2,0)</f>
        <v>F010-00025971</v>
      </c>
      <c r="E1472" s="32">
        <v>45566</v>
      </c>
      <c r="F1472" s="32">
        <f>VLOOKUP($A1472,'SAP- FACT'!$A:$AE,5,0)</f>
        <v>45555</v>
      </c>
      <c r="G1472" s="32">
        <f>VLOOKUP($A1472,'SAP- FACT'!$A:$AE,19,0)</f>
        <v>45666</v>
      </c>
      <c r="H1472" s="31" t="s">
        <v>8512</v>
      </c>
      <c r="I1472" s="31" t="str">
        <f>VLOOKUP($A1472,'SAP- FACT'!$A:$AE,3,0)</f>
        <v>Factura</v>
      </c>
      <c r="J1472" s="31" t="str">
        <f>IF(VLOOKUP($A1472,'SAP- FACT'!$A:$AE,15,0)=0,"PEN","USD")</f>
        <v>PEN</v>
      </c>
      <c r="K1472" s="31" t="s">
        <v>8499</v>
      </c>
      <c r="L1472" s="31">
        <v>1</v>
      </c>
      <c r="M1472" s="33">
        <f>IF(J1472="PEN",VLOOKUP($A1472,'SAP- FACT'!$A:$AE,14,0),VLOOKUP($A1472,'SAP- FACT'!$A:$AE,15,0))</f>
        <v>2391.79</v>
      </c>
      <c r="N1472" s="31" t="str">
        <f>IF(VLOOKUP($A1472,'SAP- FACT'!$A:$AE,15,0)=0,"PEN","USD")</f>
        <v>PEN</v>
      </c>
      <c r="O1472" s="31" t="str">
        <f>VLOOKUP($A1472,'SAP- FACT'!$A:$AE,4,0)</f>
        <v>Nacional - LETRAS 45-52-59-66-73-90 DAYS - Facturas clientes - C20602313906</v>
      </c>
    </row>
    <row r="1473" spans="1:15" x14ac:dyDescent="0.2">
      <c r="A1473" s="31">
        <f t="shared" si="27"/>
        <v>1472</v>
      </c>
      <c r="B1473" s="31" t="str">
        <f>VLOOKUP($A1473,'SAP- FACT'!$A:$AE,12,0)</f>
        <v>CORPORACION FARMACEUTICA VETERINARIA SOCIEDAD ANONIMA CERRADA</v>
      </c>
      <c r="C1473" s="31" t="str">
        <f>VLOOKUP($A1473,'SAP- FACT'!$A:$AE,2,0)</f>
        <v>F010-00025971</v>
      </c>
      <c r="D1473" s="31" t="str">
        <f>VLOOKUP($A1473,'SAP- FACT'!$A:$AE,2,0)</f>
        <v>F010-00025971</v>
      </c>
      <c r="E1473" s="32">
        <v>45566</v>
      </c>
      <c r="F1473" s="32">
        <f>VLOOKUP($A1473,'SAP- FACT'!$A:$AE,5,0)</f>
        <v>45555</v>
      </c>
      <c r="G1473" s="32">
        <f>VLOOKUP($A1473,'SAP- FACT'!$A:$AE,19,0)</f>
        <v>45645</v>
      </c>
      <c r="H1473" s="31" t="s">
        <v>8512</v>
      </c>
      <c r="I1473" s="31" t="str">
        <f>VLOOKUP($A1473,'SAP- FACT'!$A:$AE,3,0)</f>
        <v>Factura</v>
      </c>
      <c r="J1473" s="31" t="str">
        <f>IF(VLOOKUP($A1473,'SAP- FACT'!$A:$AE,15,0)=0,"PEN","USD")</f>
        <v>PEN</v>
      </c>
      <c r="K1473" s="31" t="s">
        <v>8499</v>
      </c>
      <c r="L1473" s="31">
        <v>1</v>
      </c>
      <c r="M1473" s="33">
        <f>IF(J1473="PEN",VLOOKUP($A1473,'SAP- FACT'!$A:$AE,14,0),VLOOKUP($A1473,'SAP- FACT'!$A:$AE,15,0))</f>
        <v>2391.79</v>
      </c>
      <c r="N1473" s="31" t="str">
        <f>IF(VLOOKUP($A1473,'SAP- FACT'!$A:$AE,15,0)=0,"PEN","USD")</f>
        <v>PEN</v>
      </c>
      <c r="O1473" s="31" t="str">
        <f>VLOOKUP($A1473,'SAP- FACT'!$A:$AE,4,0)</f>
        <v>Nacional - LETRAS 45-52-59-66-73-90 DAYS - Facturas clientes - C20602313906</v>
      </c>
    </row>
    <row r="1474" spans="1:15" x14ac:dyDescent="0.2">
      <c r="A1474" s="31">
        <f t="shared" si="27"/>
        <v>1473</v>
      </c>
      <c r="B1474" s="31" t="str">
        <f>VLOOKUP($A1474,'SAP- FACT'!$A:$AE,12,0)</f>
        <v>CORPORACION FARMACEUTICA VETERINARIA SOCIEDAD ANONIMA CERRADA</v>
      </c>
      <c r="C1474" s="31" t="str">
        <f>VLOOKUP($A1474,'SAP- FACT'!$A:$AE,2,0)</f>
        <v>F010-00025971</v>
      </c>
      <c r="D1474" s="31" t="str">
        <f>VLOOKUP($A1474,'SAP- FACT'!$A:$AE,2,0)</f>
        <v>F010-00025971</v>
      </c>
      <c r="E1474" s="32">
        <v>45566</v>
      </c>
      <c r="F1474" s="32">
        <f>VLOOKUP($A1474,'SAP- FACT'!$A:$AE,5,0)</f>
        <v>45555</v>
      </c>
      <c r="G1474" s="32">
        <f>VLOOKUP($A1474,'SAP- FACT'!$A:$AE,19,0)</f>
        <v>45652</v>
      </c>
      <c r="H1474" s="31" t="s">
        <v>8512</v>
      </c>
      <c r="I1474" s="31" t="str">
        <f>VLOOKUP($A1474,'SAP- FACT'!$A:$AE,3,0)</f>
        <v>Factura</v>
      </c>
      <c r="J1474" s="31" t="str">
        <f>IF(VLOOKUP($A1474,'SAP- FACT'!$A:$AE,15,0)=0,"PEN","USD")</f>
        <v>PEN</v>
      </c>
      <c r="K1474" s="31" t="s">
        <v>8499</v>
      </c>
      <c r="L1474" s="31">
        <v>1</v>
      </c>
      <c r="M1474" s="33">
        <f>IF(J1474="PEN",VLOOKUP($A1474,'SAP- FACT'!$A:$AE,14,0),VLOOKUP($A1474,'SAP- FACT'!$A:$AE,15,0))</f>
        <v>2391.79</v>
      </c>
      <c r="N1474" s="31" t="str">
        <f>IF(VLOOKUP($A1474,'SAP- FACT'!$A:$AE,15,0)=0,"PEN","USD")</f>
        <v>PEN</v>
      </c>
      <c r="O1474" s="31" t="str">
        <f>VLOOKUP($A1474,'SAP- FACT'!$A:$AE,4,0)</f>
        <v>Nacional - LETRAS 45-52-59-66-73-90 DAYS - Facturas clientes - C20602313906</v>
      </c>
    </row>
    <row r="1475" spans="1:15" x14ac:dyDescent="0.2">
      <c r="A1475" s="31">
        <f t="shared" si="27"/>
        <v>1474</v>
      </c>
      <c r="B1475" s="31" t="str">
        <f>VLOOKUP($A1475,'SAP- FACT'!$A:$AE,12,0)</f>
        <v>CORPORACION FARMACEUTICA VETERINARIA SOCIEDAD ANONIMA CERRADA</v>
      </c>
      <c r="C1475" s="31" t="str">
        <f>VLOOKUP($A1475,'SAP- FACT'!$A:$AE,2,0)</f>
        <v>F010-00025971</v>
      </c>
      <c r="D1475" s="31" t="str">
        <f>VLOOKUP($A1475,'SAP- FACT'!$A:$AE,2,0)</f>
        <v>F010-00025971</v>
      </c>
      <c r="E1475" s="32">
        <v>45566</v>
      </c>
      <c r="F1475" s="32">
        <f>VLOOKUP($A1475,'SAP- FACT'!$A:$AE,5,0)</f>
        <v>45555</v>
      </c>
      <c r="G1475" s="32">
        <f>VLOOKUP($A1475,'SAP- FACT'!$A:$AE,19,0)</f>
        <v>45673</v>
      </c>
      <c r="H1475" s="31" t="s">
        <v>8512</v>
      </c>
      <c r="I1475" s="31" t="str">
        <f>VLOOKUP($A1475,'SAP- FACT'!$A:$AE,3,0)</f>
        <v>Factura</v>
      </c>
      <c r="J1475" s="31" t="str">
        <f>IF(VLOOKUP($A1475,'SAP- FACT'!$A:$AE,15,0)=0,"PEN","USD")</f>
        <v>PEN</v>
      </c>
      <c r="K1475" s="31" t="s">
        <v>8499</v>
      </c>
      <c r="L1475" s="31">
        <v>1</v>
      </c>
      <c r="M1475" s="33">
        <f>IF(J1475="PEN",VLOOKUP($A1475,'SAP- FACT'!$A:$AE,14,0),VLOOKUP($A1475,'SAP- FACT'!$A:$AE,15,0))</f>
        <v>2391.79</v>
      </c>
      <c r="N1475" s="31" t="str">
        <f>IF(VLOOKUP($A1475,'SAP- FACT'!$A:$AE,15,0)=0,"PEN","USD")</f>
        <v>PEN</v>
      </c>
      <c r="O1475" s="31" t="str">
        <f>VLOOKUP($A1475,'SAP- FACT'!$A:$AE,4,0)</f>
        <v>Nacional - LETRAS 45-52-59-66-73-90 DAYS - Facturas clientes - C20602313906</v>
      </c>
    </row>
    <row r="1476" spans="1:15" x14ac:dyDescent="0.2">
      <c r="A1476" s="31">
        <f t="shared" si="27"/>
        <v>1475</v>
      </c>
      <c r="B1476" s="31" t="str">
        <f>VLOOKUP($A1476,'SAP- FACT'!$A:$AE,12,0)</f>
        <v>VETCOM S.R.L.</v>
      </c>
      <c r="C1476" s="31" t="str">
        <f>VLOOKUP($A1476,'SAP- FACT'!$A:$AE,2,0)</f>
        <v>F010-00026037</v>
      </c>
      <c r="D1476" s="31" t="str">
        <f>VLOOKUP($A1476,'SAP- FACT'!$A:$AE,2,0)</f>
        <v>F010-00026037</v>
      </c>
      <c r="E1476" s="32">
        <v>45566</v>
      </c>
      <c r="F1476" s="32">
        <f>VLOOKUP($A1476,'SAP- FACT'!$A:$AE,5,0)</f>
        <v>45561</v>
      </c>
      <c r="G1476" s="32">
        <f>VLOOKUP($A1476,'SAP- FACT'!$A:$AE,19,0)</f>
        <v>45696</v>
      </c>
      <c r="H1476" s="31" t="s">
        <v>8512</v>
      </c>
      <c r="I1476" s="31" t="str">
        <f>VLOOKUP($A1476,'SAP- FACT'!$A:$AE,3,0)</f>
        <v>Factura</v>
      </c>
      <c r="J1476" s="31" t="str">
        <f>IF(VLOOKUP($A1476,'SAP- FACT'!$A:$AE,15,0)=0,"PEN","USD")</f>
        <v>PEN</v>
      </c>
      <c r="K1476" s="31" t="s">
        <v>8499</v>
      </c>
      <c r="L1476" s="31">
        <v>1</v>
      </c>
      <c r="M1476" s="33">
        <f>IF(J1476="PEN",VLOOKUP($A1476,'SAP- FACT'!$A:$AE,14,0),VLOOKUP($A1476,'SAP- FACT'!$A:$AE,15,0))</f>
        <v>2425.9899999999998</v>
      </c>
      <c r="N1476" s="31" t="str">
        <f>IF(VLOOKUP($A1476,'SAP- FACT'!$A:$AE,15,0)=0,"PEN","USD")</f>
        <v>PEN</v>
      </c>
      <c r="O1476" s="31" t="str">
        <f>VLOOKUP($A1476,'SAP- FACT'!$A:$AE,4,0)</f>
        <v>Nacional - LETRAS 45-52-59-66-73-90 DAYS - Facturas clientes - C20454405324</v>
      </c>
    </row>
    <row r="1477" spans="1:15" x14ac:dyDescent="0.2">
      <c r="A1477" s="31">
        <f t="shared" si="27"/>
        <v>1476</v>
      </c>
      <c r="B1477" s="31" t="str">
        <f>VLOOKUP($A1477,'SAP- FACT'!$A:$AE,12,0)</f>
        <v>VETCOM S.R.L.</v>
      </c>
      <c r="C1477" s="31" t="str">
        <f>VLOOKUP($A1477,'SAP- FACT'!$A:$AE,2,0)</f>
        <v>F010-00026037</v>
      </c>
      <c r="D1477" s="31" t="str">
        <f>VLOOKUP($A1477,'SAP- FACT'!$A:$AE,2,0)</f>
        <v>F010-00026037</v>
      </c>
      <c r="E1477" s="32">
        <v>45566</v>
      </c>
      <c r="F1477" s="32">
        <f>VLOOKUP($A1477,'SAP- FACT'!$A:$AE,5,0)</f>
        <v>45561</v>
      </c>
      <c r="G1477" s="32">
        <f>VLOOKUP($A1477,'SAP- FACT'!$A:$AE,19,0)</f>
        <v>45658</v>
      </c>
      <c r="H1477" s="31" t="s">
        <v>8512</v>
      </c>
      <c r="I1477" s="31" t="str">
        <f>VLOOKUP($A1477,'SAP- FACT'!$A:$AE,3,0)</f>
        <v>Factura</v>
      </c>
      <c r="J1477" s="31" t="str">
        <f>IF(VLOOKUP($A1477,'SAP- FACT'!$A:$AE,15,0)=0,"PEN","USD")</f>
        <v>PEN</v>
      </c>
      <c r="K1477" s="31" t="s">
        <v>8499</v>
      </c>
      <c r="L1477" s="31">
        <v>1</v>
      </c>
      <c r="M1477" s="33">
        <f>IF(J1477="PEN",VLOOKUP($A1477,'SAP- FACT'!$A:$AE,14,0),VLOOKUP($A1477,'SAP- FACT'!$A:$AE,15,0))</f>
        <v>2428.9299999999998</v>
      </c>
      <c r="N1477" s="31" t="str">
        <f>IF(VLOOKUP($A1477,'SAP- FACT'!$A:$AE,15,0)=0,"PEN","USD")</f>
        <v>PEN</v>
      </c>
      <c r="O1477" s="31" t="str">
        <f>VLOOKUP($A1477,'SAP- FACT'!$A:$AE,4,0)</f>
        <v>Nacional - LETRAS 45-52-59-66-73-90 DAYS - Facturas clientes - C20454405324</v>
      </c>
    </row>
    <row r="1478" spans="1:15" x14ac:dyDescent="0.2">
      <c r="A1478" s="31">
        <f t="shared" si="27"/>
        <v>1477</v>
      </c>
      <c r="B1478" s="31" t="str">
        <f>VLOOKUP($A1478,'SAP- FACT'!$A:$AE,12,0)</f>
        <v>VETCOM S.R.L.</v>
      </c>
      <c r="C1478" s="31" t="str">
        <f>VLOOKUP($A1478,'SAP- FACT'!$A:$AE,2,0)</f>
        <v>F010-00026037</v>
      </c>
      <c r="D1478" s="31" t="str">
        <f>VLOOKUP($A1478,'SAP- FACT'!$A:$AE,2,0)</f>
        <v>F010-00026037</v>
      </c>
      <c r="E1478" s="32">
        <v>45566</v>
      </c>
      <c r="F1478" s="32">
        <f>VLOOKUP($A1478,'SAP- FACT'!$A:$AE,5,0)</f>
        <v>45561</v>
      </c>
      <c r="G1478" s="32">
        <f>VLOOKUP($A1478,'SAP- FACT'!$A:$AE,19,0)</f>
        <v>45651</v>
      </c>
      <c r="H1478" s="31" t="s">
        <v>8512</v>
      </c>
      <c r="I1478" s="31" t="str">
        <f>VLOOKUP($A1478,'SAP- FACT'!$A:$AE,3,0)</f>
        <v>Factura</v>
      </c>
      <c r="J1478" s="31" t="str">
        <f>IF(VLOOKUP($A1478,'SAP- FACT'!$A:$AE,15,0)=0,"PEN","USD")</f>
        <v>PEN</v>
      </c>
      <c r="K1478" s="31" t="s">
        <v>8499</v>
      </c>
      <c r="L1478" s="31">
        <v>1</v>
      </c>
      <c r="M1478" s="33">
        <f>IF(J1478="PEN",VLOOKUP($A1478,'SAP- FACT'!$A:$AE,14,0),VLOOKUP($A1478,'SAP- FACT'!$A:$AE,15,0))</f>
        <v>2428.9299999999998</v>
      </c>
      <c r="N1478" s="31" t="str">
        <f>IF(VLOOKUP($A1478,'SAP- FACT'!$A:$AE,15,0)=0,"PEN","USD")</f>
        <v>PEN</v>
      </c>
      <c r="O1478" s="31" t="str">
        <f>VLOOKUP($A1478,'SAP- FACT'!$A:$AE,4,0)</f>
        <v>Nacional - LETRAS 45-52-59-66-73-90 DAYS - Facturas clientes - C20454405324</v>
      </c>
    </row>
    <row r="1479" spans="1:15" x14ac:dyDescent="0.2">
      <c r="A1479" s="31">
        <f t="shared" si="27"/>
        <v>1478</v>
      </c>
      <c r="B1479" s="31" t="str">
        <f>VLOOKUP($A1479,'SAP- FACT'!$A:$AE,12,0)</f>
        <v>VETCOM S.R.L.</v>
      </c>
      <c r="C1479" s="31" t="str">
        <f>VLOOKUP($A1479,'SAP- FACT'!$A:$AE,2,0)</f>
        <v>F010-00026037</v>
      </c>
      <c r="D1479" s="31" t="str">
        <f>VLOOKUP($A1479,'SAP- FACT'!$A:$AE,2,0)</f>
        <v>F010-00026037</v>
      </c>
      <c r="E1479" s="32">
        <v>45566</v>
      </c>
      <c r="F1479" s="32">
        <f>VLOOKUP($A1479,'SAP- FACT'!$A:$AE,5,0)</f>
        <v>45561</v>
      </c>
      <c r="G1479" s="32">
        <f>VLOOKUP($A1479,'SAP- FACT'!$A:$AE,19,0)</f>
        <v>45672</v>
      </c>
      <c r="H1479" s="31" t="s">
        <v>8512</v>
      </c>
      <c r="I1479" s="31" t="str">
        <f>VLOOKUP($A1479,'SAP- FACT'!$A:$AE,3,0)</f>
        <v>Factura</v>
      </c>
      <c r="J1479" s="31" t="str">
        <f>IF(VLOOKUP($A1479,'SAP- FACT'!$A:$AE,15,0)=0,"PEN","USD")</f>
        <v>PEN</v>
      </c>
      <c r="K1479" s="31" t="s">
        <v>8499</v>
      </c>
      <c r="L1479" s="31">
        <v>1</v>
      </c>
      <c r="M1479" s="33">
        <f>IF(J1479="PEN",VLOOKUP($A1479,'SAP- FACT'!$A:$AE,14,0),VLOOKUP($A1479,'SAP- FACT'!$A:$AE,15,0))</f>
        <v>2428.9299999999998</v>
      </c>
      <c r="N1479" s="31" t="str">
        <f>IF(VLOOKUP($A1479,'SAP- FACT'!$A:$AE,15,0)=0,"PEN","USD")</f>
        <v>PEN</v>
      </c>
      <c r="O1479" s="31" t="str">
        <f>VLOOKUP($A1479,'SAP- FACT'!$A:$AE,4,0)</f>
        <v>Nacional - LETRAS 45-52-59-66-73-90 DAYS - Facturas clientes - C20454405324</v>
      </c>
    </row>
    <row r="1480" spans="1:15" x14ac:dyDescent="0.2">
      <c r="A1480" s="31">
        <f t="shared" si="27"/>
        <v>1479</v>
      </c>
      <c r="B1480" s="31" t="str">
        <f>VLOOKUP($A1480,'SAP- FACT'!$A:$AE,12,0)</f>
        <v>VETCOM S.R.L.</v>
      </c>
      <c r="C1480" s="31" t="str">
        <f>VLOOKUP($A1480,'SAP- FACT'!$A:$AE,2,0)</f>
        <v>F010-00026037</v>
      </c>
      <c r="D1480" s="31" t="str">
        <f>VLOOKUP($A1480,'SAP- FACT'!$A:$AE,2,0)</f>
        <v>F010-00026037</v>
      </c>
      <c r="E1480" s="32">
        <v>45566</v>
      </c>
      <c r="F1480" s="32">
        <f>VLOOKUP($A1480,'SAP- FACT'!$A:$AE,5,0)</f>
        <v>45561</v>
      </c>
      <c r="G1480" s="32">
        <f>VLOOKUP($A1480,'SAP- FACT'!$A:$AE,19,0)</f>
        <v>45665</v>
      </c>
      <c r="H1480" s="31" t="s">
        <v>8512</v>
      </c>
      <c r="I1480" s="31" t="str">
        <f>VLOOKUP($A1480,'SAP- FACT'!$A:$AE,3,0)</f>
        <v>Factura</v>
      </c>
      <c r="J1480" s="31" t="str">
        <f>IF(VLOOKUP($A1480,'SAP- FACT'!$A:$AE,15,0)=0,"PEN","USD")</f>
        <v>PEN</v>
      </c>
      <c r="K1480" s="31" t="s">
        <v>8499</v>
      </c>
      <c r="L1480" s="31">
        <v>1</v>
      </c>
      <c r="M1480" s="33">
        <f>IF(J1480="PEN",VLOOKUP($A1480,'SAP- FACT'!$A:$AE,14,0),VLOOKUP($A1480,'SAP- FACT'!$A:$AE,15,0))</f>
        <v>2428.9299999999998</v>
      </c>
      <c r="N1480" s="31" t="str">
        <f>IF(VLOOKUP($A1480,'SAP- FACT'!$A:$AE,15,0)=0,"PEN","USD")</f>
        <v>PEN</v>
      </c>
      <c r="O1480" s="31" t="str">
        <f>VLOOKUP($A1480,'SAP- FACT'!$A:$AE,4,0)</f>
        <v>Nacional - LETRAS 45-52-59-66-73-90 DAYS - Facturas clientes - C20454405324</v>
      </c>
    </row>
    <row r="1481" spans="1:15" x14ac:dyDescent="0.2">
      <c r="A1481" s="31">
        <f t="shared" si="27"/>
        <v>1480</v>
      </c>
      <c r="B1481" s="31" t="str">
        <f>VLOOKUP($A1481,'SAP- FACT'!$A:$AE,12,0)</f>
        <v>VETCOM S.R.L.</v>
      </c>
      <c r="C1481" s="31" t="str">
        <f>VLOOKUP($A1481,'SAP- FACT'!$A:$AE,2,0)</f>
        <v>F010-00026037</v>
      </c>
      <c r="D1481" s="31" t="str">
        <f>VLOOKUP($A1481,'SAP- FACT'!$A:$AE,2,0)</f>
        <v>F010-00026037</v>
      </c>
      <c r="E1481" s="32">
        <v>45566</v>
      </c>
      <c r="F1481" s="32">
        <f>VLOOKUP($A1481,'SAP- FACT'!$A:$AE,5,0)</f>
        <v>45561</v>
      </c>
      <c r="G1481" s="32">
        <f>VLOOKUP($A1481,'SAP- FACT'!$A:$AE,19,0)</f>
        <v>45679</v>
      </c>
      <c r="H1481" s="31" t="s">
        <v>8512</v>
      </c>
      <c r="I1481" s="31" t="str">
        <f>VLOOKUP($A1481,'SAP- FACT'!$A:$AE,3,0)</f>
        <v>Factura</v>
      </c>
      <c r="J1481" s="31" t="str">
        <f>IF(VLOOKUP($A1481,'SAP- FACT'!$A:$AE,15,0)=0,"PEN","USD")</f>
        <v>PEN</v>
      </c>
      <c r="K1481" s="31" t="s">
        <v>8499</v>
      </c>
      <c r="L1481" s="31">
        <v>1</v>
      </c>
      <c r="M1481" s="33">
        <f>IF(J1481="PEN",VLOOKUP($A1481,'SAP- FACT'!$A:$AE,14,0),VLOOKUP($A1481,'SAP- FACT'!$A:$AE,15,0))</f>
        <v>2428.9299999999998</v>
      </c>
      <c r="N1481" s="31" t="str">
        <f>IF(VLOOKUP($A1481,'SAP- FACT'!$A:$AE,15,0)=0,"PEN","USD")</f>
        <v>PEN</v>
      </c>
      <c r="O1481" s="31" t="str">
        <f>VLOOKUP($A1481,'SAP- FACT'!$A:$AE,4,0)</f>
        <v>Nacional - LETRAS 45-52-59-66-73-90 DAYS - Facturas clientes - C20454405324</v>
      </c>
    </row>
    <row r="1482" spans="1:15" x14ac:dyDescent="0.2">
      <c r="A1482" s="31">
        <f t="shared" si="27"/>
        <v>1481</v>
      </c>
      <c r="B1482" s="31" t="str">
        <f>VLOOKUP($A1482,'SAP- FACT'!$A:$AE,12,0)</f>
        <v>UNIVERSO VETERINARIO S.A.C.</v>
      </c>
      <c r="C1482" s="31" t="str">
        <f>VLOOKUP($A1482,'SAP- FACT'!$A:$AE,2,0)</f>
        <v>F010-00026021</v>
      </c>
      <c r="D1482" s="31" t="str">
        <f>VLOOKUP($A1482,'SAP- FACT'!$A:$AE,2,0)</f>
        <v>F010-00026021</v>
      </c>
      <c r="E1482" s="32">
        <v>45566</v>
      </c>
      <c r="F1482" s="32">
        <f>VLOOKUP($A1482,'SAP- FACT'!$A:$AE,5,0)</f>
        <v>45560</v>
      </c>
      <c r="G1482" s="32">
        <f>VLOOKUP($A1482,'SAP- FACT'!$A:$AE,19,0)</f>
        <v>45695</v>
      </c>
      <c r="H1482" s="31" t="s">
        <v>8512</v>
      </c>
      <c r="I1482" s="31" t="str">
        <f>VLOOKUP($A1482,'SAP- FACT'!$A:$AE,3,0)</f>
        <v>Factura</v>
      </c>
      <c r="J1482" s="31" t="str">
        <f>IF(VLOOKUP($A1482,'SAP- FACT'!$A:$AE,15,0)=0,"PEN","USD")</f>
        <v>PEN</v>
      </c>
      <c r="K1482" s="31" t="s">
        <v>8499</v>
      </c>
      <c r="L1482" s="31">
        <v>1</v>
      </c>
      <c r="M1482" s="33">
        <f>IF(J1482="PEN",VLOOKUP($A1482,'SAP- FACT'!$A:$AE,14,0),VLOOKUP($A1482,'SAP- FACT'!$A:$AE,15,0))</f>
        <v>2465.48</v>
      </c>
      <c r="N1482" s="31" t="str">
        <f>IF(VLOOKUP($A1482,'SAP- FACT'!$A:$AE,15,0)=0,"PEN","USD")</f>
        <v>PEN</v>
      </c>
      <c r="O1482" s="31" t="str">
        <f>VLOOKUP($A1482,'SAP- FACT'!$A:$AE,4,0)</f>
        <v>Nacional - LETRAS 45-52-59-66-73-90 DAYS - Facturas clientes - C20449182341</v>
      </c>
    </row>
    <row r="1483" spans="1:15" x14ac:dyDescent="0.2">
      <c r="A1483" s="31">
        <f t="shared" si="27"/>
        <v>1482</v>
      </c>
      <c r="B1483" s="31" t="str">
        <f>VLOOKUP($A1483,'SAP- FACT'!$A:$AE,12,0)</f>
        <v>UNIVERSO VETERINARIO S.A.C.</v>
      </c>
      <c r="C1483" s="31" t="str">
        <f>VLOOKUP($A1483,'SAP- FACT'!$A:$AE,2,0)</f>
        <v>F010-00026021</v>
      </c>
      <c r="D1483" s="31" t="str">
        <f>VLOOKUP($A1483,'SAP- FACT'!$A:$AE,2,0)</f>
        <v>F010-00026021</v>
      </c>
      <c r="E1483" s="32">
        <v>45566</v>
      </c>
      <c r="F1483" s="32">
        <f>VLOOKUP($A1483,'SAP- FACT'!$A:$AE,5,0)</f>
        <v>45560</v>
      </c>
      <c r="G1483" s="32">
        <f>VLOOKUP($A1483,'SAP- FACT'!$A:$AE,19,0)</f>
        <v>45650</v>
      </c>
      <c r="H1483" s="31" t="s">
        <v>8512</v>
      </c>
      <c r="I1483" s="31" t="str">
        <f>VLOOKUP($A1483,'SAP- FACT'!$A:$AE,3,0)</f>
        <v>Factura</v>
      </c>
      <c r="J1483" s="31" t="str">
        <f>IF(VLOOKUP($A1483,'SAP- FACT'!$A:$AE,15,0)=0,"PEN","USD")</f>
        <v>PEN</v>
      </c>
      <c r="K1483" s="31" t="s">
        <v>8499</v>
      </c>
      <c r="L1483" s="31">
        <v>1</v>
      </c>
      <c r="M1483" s="33">
        <f>IF(J1483="PEN",VLOOKUP($A1483,'SAP- FACT'!$A:$AE,14,0),VLOOKUP($A1483,'SAP- FACT'!$A:$AE,15,0))</f>
        <v>2468.42</v>
      </c>
      <c r="N1483" s="31" t="str">
        <f>IF(VLOOKUP($A1483,'SAP- FACT'!$A:$AE,15,0)=0,"PEN","USD")</f>
        <v>PEN</v>
      </c>
      <c r="O1483" s="31" t="str">
        <f>VLOOKUP($A1483,'SAP- FACT'!$A:$AE,4,0)</f>
        <v>Nacional - LETRAS 45-52-59-66-73-90 DAYS - Facturas clientes - C20449182341</v>
      </c>
    </row>
    <row r="1484" spans="1:15" x14ac:dyDescent="0.2">
      <c r="A1484" s="31">
        <f t="shared" si="27"/>
        <v>1483</v>
      </c>
      <c r="B1484" s="31" t="str">
        <f>VLOOKUP($A1484,'SAP- FACT'!$A:$AE,12,0)</f>
        <v>UNIVERSO VETERINARIO S.A.C.</v>
      </c>
      <c r="C1484" s="31" t="str">
        <f>VLOOKUP($A1484,'SAP- FACT'!$A:$AE,2,0)</f>
        <v>F010-00026021</v>
      </c>
      <c r="D1484" s="31" t="str">
        <f>VLOOKUP($A1484,'SAP- FACT'!$A:$AE,2,0)</f>
        <v>F010-00026021</v>
      </c>
      <c r="E1484" s="32">
        <v>45566</v>
      </c>
      <c r="F1484" s="32">
        <f>VLOOKUP($A1484,'SAP- FACT'!$A:$AE,5,0)</f>
        <v>45560</v>
      </c>
      <c r="G1484" s="32">
        <f>VLOOKUP($A1484,'SAP- FACT'!$A:$AE,19,0)</f>
        <v>45678</v>
      </c>
      <c r="H1484" s="31" t="s">
        <v>8512</v>
      </c>
      <c r="I1484" s="31" t="str">
        <f>VLOOKUP($A1484,'SAP- FACT'!$A:$AE,3,0)</f>
        <v>Factura</v>
      </c>
      <c r="J1484" s="31" t="str">
        <f>IF(VLOOKUP($A1484,'SAP- FACT'!$A:$AE,15,0)=0,"PEN","USD")</f>
        <v>PEN</v>
      </c>
      <c r="K1484" s="31" t="s">
        <v>8499</v>
      </c>
      <c r="L1484" s="31">
        <v>1</v>
      </c>
      <c r="M1484" s="33">
        <f>IF(J1484="PEN",VLOOKUP($A1484,'SAP- FACT'!$A:$AE,14,0),VLOOKUP($A1484,'SAP- FACT'!$A:$AE,15,0))</f>
        <v>2468.42</v>
      </c>
      <c r="N1484" s="31" t="str">
        <f>IF(VLOOKUP($A1484,'SAP- FACT'!$A:$AE,15,0)=0,"PEN","USD")</f>
        <v>PEN</v>
      </c>
      <c r="O1484" s="31" t="str">
        <f>VLOOKUP($A1484,'SAP- FACT'!$A:$AE,4,0)</f>
        <v>Nacional - LETRAS 45-52-59-66-73-90 DAYS - Facturas clientes - C20449182341</v>
      </c>
    </row>
    <row r="1485" spans="1:15" x14ac:dyDescent="0.2">
      <c r="A1485" s="31">
        <f t="shared" si="27"/>
        <v>1484</v>
      </c>
      <c r="B1485" s="31" t="str">
        <f>VLOOKUP($A1485,'SAP- FACT'!$A:$AE,12,0)</f>
        <v>UNIVERSO VETERINARIO S.A.C.</v>
      </c>
      <c r="C1485" s="31" t="str">
        <f>VLOOKUP($A1485,'SAP- FACT'!$A:$AE,2,0)</f>
        <v>F010-00026021</v>
      </c>
      <c r="D1485" s="31" t="str">
        <f>VLOOKUP($A1485,'SAP- FACT'!$A:$AE,2,0)</f>
        <v>F010-00026021</v>
      </c>
      <c r="E1485" s="32">
        <v>45566</v>
      </c>
      <c r="F1485" s="32">
        <f>VLOOKUP($A1485,'SAP- FACT'!$A:$AE,5,0)</f>
        <v>45560</v>
      </c>
      <c r="G1485" s="32">
        <f>VLOOKUP($A1485,'SAP- FACT'!$A:$AE,19,0)</f>
        <v>45664</v>
      </c>
      <c r="H1485" s="31" t="s">
        <v>8512</v>
      </c>
      <c r="I1485" s="31" t="str">
        <f>VLOOKUP($A1485,'SAP- FACT'!$A:$AE,3,0)</f>
        <v>Factura</v>
      </c>
      <c r="J1485" s="31" t="str">
        <f>IF(VLOOKUP($A1485,'SAP- FACT'!$A:$AE,15,0)=0,"PEN","USD")</f>
        <v>PEN</v>
      </c>
      <c r="K1485" s="31" t="s">
        <v>8499</v>
      </c>
      <c r="L1485" s="31">
        <v>1</v>
      </c>
      <c r="M1485" s="33">
        <f>IF(J1485="PEN",VLOOKUP($A1485,'SAP- FACT'!$A:$AE,14,0),VLOOKUP($A1485,'SAP- FACT'!$A:$AE,15,0))</f>
        <v>2468.42</v>
      </c>
      <c r="N1485" s="31" t="str">
        <f>IF(VLOOKUP($A1485,'SAP- FACT'!$A:$AE,15,0)=0,"PEN","USD")</f>
        <v>PEN</v>
      </c>
      <c r="O1485" s="31" t="str">
        <f>VLOOKUP($A1485,'SAP- FACT'!$A:$AE,4,0)</f>
        <v>Nacional - LETRAS 45-52-59-66-73-90 DAYS - Facturas clientes - C20449182341</v>
      </c>
    </row>
    <row r="1486" spans="1:15" x14ac:dyDescent="0.2">
      <c r="A1486" s="31">
        <f t="shared" si="27"/>
        <v>1485</v>
      </c>
      <c r="B1486" s="31" t="str">
        <f>VLOOKUP($A1486,'SAP- FACT'!$A:$AE,12,0)</f>
        <v>UNIVERSO VETERINARIO S.A.C.</v>
      </c>
      <c r="C1486" s="31" t="str">
        <f>VLOOKUP($A1486,'SAP- FACT'!$A:$AE,2,0)</f>
        <v>F010-00026021</v>
      </c>
      <c r="D1486" s="31" t="str">
        <f>VLOOKUP($A1486,'SAP- FACT'!$A:$AE,2,0)</f>
        <v>F010-00026021</v>
      </c>
      <c r="E1486" s="32">
        <v>45566</v>
      </c>
      <c r="F1486" s="32">
        <f>VLOOKUP($A1486,'SAP- FACT'!$A:$AE,5,0)</f>
        <v>45560</v>
      </c>
      <c r="G1486" s="32">
        <f>VLOOKUP($A1486,'SAP- FACT'!$A:$AE,19,0)</f>
        <v>45671</v>
      </c>
      <c r="H1486" s="31" t="s">
        <v>8512</v>
      </c>
      <c r="I1486" s="31" t="str">
        <f>VLOOKUP($A1486,'SAP- FACT'!$A:$AE,3,0)</f>
        <v>Factura</v>
      </c>
      <c r="J1486" s="31" t="str">
        <f>IF(VLOOKUP($A1486,'SAP- FACT'!$A:$AE,15,0)=0,"PEN","USD")</f>
        <v>PEN</v>
      </c>
      <c r="K1486" s="31" t="s">
        <v>8499</v>
      </c>
      <c r="L1486" s="31">
        <v>1</v>
      </c>
      <c r="M1486" s="33">
        <f>IF(J1486="PEN",VLOOKUP($A1486,'SAP- FACT'!$A:$AE,14,0),VLOOKUP($A1486,'SAP- FACT'!$A:$AE,15,0))</f>
        <v>2468.42</v>
      </c>
      <c r="N1486" s="31" t="str">
        <f>IF(VLOOKUP($A1486,'SAP- FACT'!$A:$AE,15,0)=0,"PEN","USD")</f>
        <v>PEN</v>
      </c>
      <c r="O1486" s="31" t="str">
        <f>VLOOKUP($A1486,'SAP- FACT'!$A:$AE,4,0)</f>
        <v>Nacional - LETRAS 45-52-59-66-73-90 DAYS - Facturas clientes - C20449182341</v>
      </c>
    </row>
    <row r="1487" spans="1:15" x14ac:dyDescent="0.2">
      <c r="A1487" s="31">
        <f t="shared" si="27"/>
        <v>1486</v>
      </c>
      <c r="B1487" s="31" t="str">
        <f>VLOOKUP($A1487,'SAP- FACT'!$A:$AE,12,0)</f>
        <v>UNIVERSO VETERINARIO S.A.C.</v>
      </c>
      <c r="C1487" s="31" t="str">
        <f>VLOOKUP($A1487,'SAP- FACT'!$A:$AE,2,0)</f>
        <v>F010-00026021</v>
      </c>
      <c r="D1487" s="31" t="str">
        <f>VLOOKUP($A1487,'SAP- FACT'!$A:$AE,2,0)</f>
        <v>F010-00026021</v>
      </c>
      <c r="E1487" s="32">
        <v>45566</v>
      </c>
      <c r="F1487" s="32">
        <f>VLOOKUP($A1487,'SAP- FACT'!$A:$AE,5,0)</f>
        <v>45560</v>
      </c>
      <c r="G1487" s="32">
        <f>VLOOKUP($A1487,'SAP- FACT'!$A:$AE,19,0)</f>
        <v>45657</v>
      </c>
      <c r="H1487" s="31" t="s">
        <v>8512</v>
      </c>
      <c r="I1487" s="31" t="str">
        <f>VLOOKUP($A1487,'SAP- FACT'!$A:$AE,3,0)</f>
        <v>Factura</v>
      </c>
      <c r="J1487" s="31" t="str">
        <f>IF(VLOOKUP($A1487,'SAP- FACT'!$A:$AE,15,0)=0,"PEN","USD")</f>
        <v>PEN</v>
      </c>
      <c r="K1487" s="31" t="s">
        <v>8499</v>
      </c>
      <c r="L1487" s="31">
        <v>1</v>
      </c>
      <c r="M1487" s="33">
        <f>IF(J1487="PEN",VLOOKUP($A1487,'SAP- FACT'!$A:$AE,14,0),VLOOKUP($A1487,'SAP- FACT'!$A:$AE,15,0))</f>
        <v>2468.42</v>
      </c>
      <c r="N1487" s="31" t="str">
        <f>IF(VLOOKUP($A1487,'SAP- FACT'!$A:$AE,15,0)=0,"PEN","USD")</f>
        <v>PEN</v>
      </c>
      <c r="O1487" s="31" t="str">
        <f>VLOOKUP($A1487,'SAP- FACT'!$A:$AE,4,0)</f>
        <v>Nacional - LETRAS 45-52-59-66-73-90 DAYS - Facturas clientes - C20449182341</v>
      </c>
    </row>
    <row r="1488" spans="1:15" x14ac:dyDescent="0.2">
      <c r="A1488" s="31">
        <f t="shared" si="27"/>
        <v>1487</v>
      </c>
      <c r="B1488" s="31" t="str">
        <f>VLOOKUP($A1488,'SAP- FACT'!$A:$AE,12,0)</f>
        <v>NOVAFARMA S.A.C.</v>
      </c>
      <c r="C1488" s="31" t="str">
        <f>VLOOKUP($A1488,'SAP- FACT'!$A:$AE,2,0)</f>
        <v>F010-00026075</v>
      </c>
      <c r="D1488" s="31" t="str">
        <f>VLOOKUP($A1488,'SAP- FACT'!$A:$AE,2,0)</f>
        <v>F010-00026075</v>
      </c>
      <c r="E1488" s="32">
        <v>45566</v>
      </c>
      <c r="F1488" s="32">
        <f>VLOOKUP($A1488,'SAP- FACT'!$A:$AE,5,0)</f>
        <v>45565</v>
      </c>
      <c r="G1488" s="32">
        <f>VLOOKUP($A1488,'SAP- FACT'!$A:$AE,19,0)</f>
        <v>45700</v>
      </c>
      <c r="H1488" s="31" t="s">
        <v>8512</v>
      </c>
      <c r="I1488" s="31" t="str">
        <f>VLOOKUP($A1488,'SAP- FACT'!$A:$AE,3,0)</f>
        <v>Factura</v>
      </c>
      <c r="J1488" s="31" t="str">
        <f>IF(VLOOKUP($A1488,'SAP- FACT'!$A:$AE,15,0)=0,"PEN","USD")</f>
        <v>PEN</v>
      </c>
      <c r="K1488" s="31" t="s">
        <v>8499</v>
      </c>
      <c r="L1488" s="31">
        <v>1</v>
      </c>
      <c r="M1488" s="33">
        <f>IF(J1488="PEN",VLOOKUP($A1488,'SAP- FACT'!$A:$AE,14,0),VLOOKUP($A1488,'SAP- FACT'!$A:$AE,15,0))</f>
        <v>2470.3000000000002</v>
      </c>
      <c r="N1488" s="31" t="str">
        <f>IF(VLOOKUP($A1488,'SAP- FACT'!$A:$AE,15,0)=0,"PEN","USD")</f>
        <v>PEN</v>
      </c>
      <c r="O1488" s="31" t="str">
        <f>VLOOKUP($A1488,'SAP- FACT'!$A:$AE,4,0)</f>
        <v>Nacional - LETRAS 45-52-59-66-73-90 DAYS - Facturas clientes - C20481460159</v>
      </c>
    </row>
    <row r="1489" spans="1:15" x14ac:dyDescent="0.2">
      <c r="A1489" s="31">
        <f t="shared" si="27"/>
        <v>1488</v>
      </c>
      <c r="B1489" s="31" t="str">
        <f>VLOOKUP($A1489,'SAP- FACT'!$A:$AE,12,0)</f>
        <v>NOVAFARMA S.A.C.</v>
      </c>
      <c r="C1489" s="31" t="str">
        <f>VLOOKUP($A1489,'SAP- FACT'!$A:$AE,2,0)</f>
        <v>F010-00026075</v>
      </c>
      <c r="D1489" s="31" t="str">
        <f>VLOOKUP($A1489,'SAP- FACT'!$A:$AE,2,0)</f>
        <v>F010-00026075</v>
      </c>
      <c r="E1489" s="32">
        <v>45566</v>
      </c>
      <c r="F1489" s="32">
        <f>VLOOKUP($A1489,'SAP- FACT'!$A:$AE,5,0)</f>
        <v>45565</v>
      </c>
      <c r="G1489" s="32">
        <f>VLOOKUP($A1489,'SAP- FACT'!$A:$AE,19,0)</f>
        <v>45655</v>
      </c>
      <c r="H1489" s="31" t="s">
        <v>8512</v>
      </c>
      <c r="I1489" s="31" t="str">
        <f>VLOOKUP($A1489,'SAP- FACT'!$A:$AE,3,0)</f>
        <v>Factura</v>
      </c>
      <c r="J1489" s="31" t="str">
        <f>IF(VLOOKUP($A1489,'SAP- FACT'!$A:$AE,15,0)=0,"PEN","USD")</f>
        <v>PEN</v>
      </c>
      <c r="K1489" s="31" t="s">
        <v>8499</v>
      </c>
      <c r="L1489" s="31">
        <v>1</v>
      </c>
      <c r="M1489" s="33">
        <f>IF(J1489="PEN",VLOOKUP($A1489,'SAP- FACT'!$A:$AE,14,0),VLOOKUP($A1489,'SAP- FACT'!$A:$AE,15,0))</f>
        <v>2473.2600000000002</v>
      </c>
      <c r="N1489" s="31" t="str">
        <f>IF(VLOOKUP($A1489,'SAP- FACT'!$A:$AE,15,0)=0,"PEN","USD")</f>
        <v>PEN</v>
      </c>
      <c r="O1489" s="31" t="str">
        <f>VLOOKUP($A1489,'SAP- FACT'!$A:$AE,4,0)</f>
        <v>Nacional - LETRAS 45-52-59-66-73-90 DAYS - Facturas clientes - C20481460159</v>
      </c>
    </row>
    <row r="1490" spans="1:15" x14ac:dyDescent="0.2">
      <c r="A1490" s="31">
        <f t="shared" si="27"/>
        <v>1489</v>
      </c>
      <c r="B1490" s="31" t="str">
        <f>VLOOKUP($A1490,'SAP- FACT'!$A:$AE,12,0)</f>
        <v>NOVAFARMA S.A.C.</v>
      </c>
      <c r="C1490" s="31" t="str">
        <f>VLOOKUP($A1490,'SAP- FACT'!$A:$AE,2,0)</f>
        <v>F010-00026075</v>
      </c>
      <c r="D1490" s="31" t="str">
        <f>VLOOKUP($A1490,'SAP- FACT'!$A:$AE,2,0)</f>
        <v>F010-00026075</v>
      </c>
      <c r="E1490" s="32">
        <v>45566</v>
      </c>
      <c r="F1490" s="32">
        <f>VLOOKUP($A1490,'SAP- FACT'!$A:$AE,5,0)</f>
        <v>45565</v>
      </c>
      <c r="G1490" s="32">
        <f>VLOOKUP($A1490,'SAP- FACT'!$A:$AE,19,0)</f>
        <v>45662</v>
      </c>
      <c r="H1490" s="31" t="s">
        <v>8512</v>
      </c>
      <c r="I1490" s="31" t="str">
        <f>VLOOKUP($A1490,'SAP- FACT'!$A:$AE,3,0)</f>
        <v>Factura</v>
      </c>
      <c r="J1490" s="31" t="str">
        <f>IF(VLOOKUP($A1490,'SAP- FACT'!$A:$AE,15,0)=0,"PEN","USD")</f>
        <v>PEN</v>
      </c>
      <c r="K1490" s="31" t="s">
        <v>8499</v>
      </c>
      <c r="L1490" s="31">
        <v>1</v>
      </c>
      <c r="M1490" s="33">
        <f>IF(J1490="PEN",VLOOKUP($A1490,'SAP- FACT'!$A:$AE,14,0),VLOOKUP($A1490,'SAP- FACT'!$A:$AE,15,0))</f>
        <v>2473.2600000000002</v>
      </c>
      <c r="N1490" s="31" t="str">
        <f>IF(VLOOKUP($A1490,'SAP- FACT'!$A:$AE,15,0)=0,"PEN","USD")</f>
        <v>PEN</v>
      </c>
      <c r="O1490" s="31" t="str">
        <f>VLOOKUP($A1490,'SAP- FACT'!$A:$AE,4,0)</f>
        <v>Nacional - LETRAS 45-52-59-66-73-90 DAYS - Facturas clientes - C20481460159</v>
      </c>
    </row>
    <row r="1491" spans="1:15" x14ac:dyDescent="0.2">
      <c r="A1491" s="31">
        <f t="shared" si="27"/>
        <v>1490</v>
      </c>
      <c r="B1491" s="31" t="str">
        <f>VLOOKUP($A1491,'SAP- FACT'!$A:$AE,12,0)</f>
        <v>NOVAFARMA S.A.C.</v>
      </c>
      <c r="C1491" s="31" t="str">
        <f>VLOOKUP($A1491,'SAP- FACT'!$A:$AE,2,0)</f>
        <v>F010-00026075</v>
      </c>
      <c r="D1491" s="31" t="str">
        <f>VLOOKUP($A1491,'SAP- FACT'!$A:$AE,2,0)</f>
        <v>F010-00026075</v>
      </c>
      <c r="E1491" s="32">
        <v>45566</v>
      </c>
      <c r="F1491" s="32">
        <f>VLOOKUP($A1491,'SAP- FACT'!$A:$AE,5,0)</f>
        <v>45565</v>
      </c>
      <c r="G1491" s="32">
        <f>VLOOKUP($A1491,'SAP- FACT'!$A:$AE,19,0)</f>
        <v>45669</v>
      </c>
      <c r="H1491" s="31" t="s">
        <v>8512</v>
      </c>
      <c r="I1491" s="31" t="str">
        <f>VLOOKUP($A1491,'SAP- FACT'!$A:$AE,3,0)</f>
        <v>Factura</v>
      </c>
      <c r="J1491" s="31" t="str">
        <f>IF(VLOOKUP($A1491,'SAP- FACT'!$A:$AE,15,0)=0,"PEN","USD")</f>
        <v>PEN</v>
      </c>
      <c r="K1491" s="31" t="s">
        <v>8499</v>
      </c>
      <c r="L1491" s="31">
        <v>1</v>
      </c>
      <c r="M1491" s="33">
        <f>IF(J1491="PEN",VLOOKUP($A1491,'SAP- FACT'!$A:$AE,14,0),VLOOKUP($A1491,'SAP- FACT'!$A:$AE,15,0))</f>
        <v>2473.2600000000002</v>
      </c>
      <c r="N1491" s="31" t="str">
        <f>IF(VLOOKUP($A1491,'SAP- FACT'!$A:$AE,15,0)=0,"PEN","USD")</f>
        <v>PEN</v>
      </c>
      <c r="O1491" s="31" t="str">
        <f>VLOOKUP($A1491,'SAP- FACT'!$A:$AE,4,0)</f>
        <v>Nacional - LETRAS 45-52-59-66-73-90 DAYS - Facturas clientes - C20481460159</v>
      </c>
    </row>
    <row r="1492" spans="1:15" x14ac:dyDescent="0.2">
      <c r="A1492" s="31">
        <f t="shared" si="27"/>
        <v>1491</v>
      </c>
      <c r="B1492" s="31" t="str">
        <f>VLOOKUP($A1492,'SAP- FACT'!$A:$AE,12,0)</f>
        <v>NOVAFARMA S.A.C.</v>
      </c>
      <c r="C1492" s="31" t="str">
        <f>VLOOKUP($A1492,'SAP- FACT'!$A:$AE,2,0)</f>
        <v>F010-00026075</v>
      </c>
      <c r="D1492" s="31" t="str">
        <f>VLOOKUP($A1492,'SAP- FACT'!$A:$AE,2,0)</f>
        <v>F010-00026075</v>
      </c>
      <c r="E1492" s="32">
        <v>45566</v>
      </c>
      <c r="F1492" s="32">
        <f>VLOOKUP($A1492,'SAP- FACT'!$A:$AE,5,0)</f>
        <v>45565</v>
      </c>
      <c r="G1492" s="32">
        <f>VLOOKUP($A1492,'SAP- FACT'!$A:$AE,19,0)</f>
        <v>45683</v>
      </c>
      <c r="H1492" s="31" t="s">
        <v>8512</v>
      </c>
      <c r="I1492" s="31" t="str">
        <f>VLOOKUP($A1492,'SAP- FACT'!$A:$AE,3,0)</f>
        <v>Factura</v>
      </c>
      <c r="J1492" s="31" t="str">
        <f>IF(VLOOKUP($A1492,'SAP- FACT'!$A:$AE,15,0)=0,"PEN","USD")</f>
        <v>PEN</v>
      </c>
      <c r="K1492" s="31" t="s">
        <v>8499</v>
      </c>
      <c r="L1492" s="31">
        <v>1</v>
      </c>
      <c r="M1492" s="33">
        <f>IF(J1492="PEN",VLOOKUP($A1492,'SAP- FACT'!$A:$AE,14,0),VLOOKUP($A1492,'SAP- FACT'!$A:$AE,15,0))</f>
        <v>2473.2600000000002</v>
      </c>
      <c r="N1492" s="31" t="str">
        <f>IF(VLOOKUP($A1492,'SAP- FACT'!$A:$AE,15,0)=0,"PEN","USD")</f>
        <v>PEN</v>
      </c>
      <c r="O1492" s="31" t="str">
        <f>VLOOKUP($A1492,'SAP- FACT'!$A:$AE,4,0)</f>
        <v>Nacional - LETRAS 45-52-59-66-73-90 DAYS - Facturas clientes - C20481460159</v>
      </c>
    </row>
    <row r="1493" spans="1:15" x14ac:dyDescent="0.2">
      <c r="A1493" s="31">
        <f t="shared" si="27"/>
        <v>1492</v>
      </c>
      <c r="B1493" s="31" t="str">
        <f>VLOOKUP($A1493,'SAP- FACT'!$A:$AE,12,0)</f>
        <v>NOVAFARMA S.A.C.</v>
      </c>
      <c r="C1493" s="31" t="str">
        <f>VLOOKUP($A1493,'SAP- FACT'!$A:$AE,2,0)</f>
        <v>F010-00026075</v>
      </c>
      <c r="D1493" s="31" t="str">
        <f>VLOOKUP($A1493,'SAP- FACT'!$A:$AE,2,0)</f>
        <v>F010-00026075</v>
      </c>
      <c r="E1493" s="32">
        <v>45566</v>
      </c>
      <c r="F1493" s="32">
        <f>VLOOKUP($A1493,'SAP- FACT'!$A:$AE,5,0)</f>
        <v>45565</v>
      </c>
      <c r="G1493" s="32">
        <f>VLOOKUP($A1493,'SAP- FACT'!$A:$AE,19,0)</f>
        <v>45676</v>
      </c>
      <c r="H1493" s="31" t="s">
        <v>8512</v>
      </c>
      <c r="I1493" s="31" t="str">
        <f>VLOOKUP($A1493,'SAP- FACT'!$A:$AE,3,0)</f>
        <v>Factura</v>
      </c>
      <c r="J1493" s="31" t="str">
        <f>IF(VLOOKUP($A1493,'SAP- FACT'!$A:$AE,15,0)=0,"PEN","USD")</f>
        <v>PEN</v>
      </c>
      <c r="K1493" s="31" t="s">
        <v>8499</v>
      </c>
      <c r="L1493" s="31">
        <v>1</v>
      </c>
      <c r="M1493" s="33">
        <f>IF(J1493="PEN",VLOOKUP($A1493,'SAP- FACT'!$A:$AE,14,0),VLOOKUP($A1493,'SAP- FACT'!$A:$AE,15,0))</f>
        <v>2473.2600000000002</v>
      </c>
      <c r="N1493" s="31" t="str">
        <f>IF(VLOOKUP($A1493,'SAP- FACT'!$A:$AE,15,0)=0,"PEN","USD")</f>
        <v>PEN</v>
      </c>
      <c r="O1493" s="31" t="str">
        <f>VLOOKUP($A1493,'SAP- FACT'!$A:$AE,4,0)</f>
        <v>Nacional - LETRAS 45-52-59-66-73-90 DAYS - Facturas clientes - C20481460159</v>
      </c>
    </row>
    <row r="1494" spans="1:15" x14ac:dyDescent="0.2">
      <c r="A1494" s="31">
        <f t="shared" si="27"/>
        <v>1493</v>
      </c>
      <c r="B1494" s="31" t="str">
        <f>VLOOKUP($A1494,'SAP- FACT'!$A:$AE,12,0)</f>
        <v>REPRESENTACIONES DURAND S.A.C.</v>
      </c>
      <c r="C1494" s="31" t="str">
        <f>VLOOKUP($A1494,'SAP- FACT'!$A:$AE,2,0)</f>
        <v>F010-00025997</v>
      </c>
      <c r="D1494" s="31" t="str">
        <f>VLOOKUP($A1494,'SAP- FACT'!$A:$AE,2,0)</f>
        <v>F010-00025997</v>
      </c>
      <c r="E1494" s="32">
        <v>45566</v>
      </c>
      <c r="F1494" s="32">
        <f>VLOOKUP($A1494,'SAP- FACT'!$A:$AE,5,0)</f>
        <v>45559</v>
      </c>
      <c r="G1494" s="32">
        <f>VLOOKUP($A1494,'SAP- FACT'!$A:$AE,19,0)</f>
        <v>45659</v>
      </c>
      <c r="H1494" s="31" t="s">
        <v>8512</v>
      </c>
      <c r="I1494" s="31" t="str">
        <f>VLOOKUP($A1494,'SAP- FACT'!$A:$AE,3,0)</f>
        <v>Factura</v>
      </c>
      <c r="J1494" s="31" t="str">
        <f>IF(VLOOKUP($A1494,'SAP- FACT'!$A:$AE,15,0)=0,"PEN","USD")</f>
        <v>PEN</v>
      </c>
      <c r="K1494" s="31" t="s">
        <v>8499</v>
      </c>
      <c r="L1494" s="31">
        <v>1</v>
      </c>
      <c r="M1494" s="33">
        <f>IF(J1494="PEN",VLOOKUP($A1494,'SAP- FACT'!$A:$AE,14,0),VLOOKUP($A1494,'SAP- FACT'!$A:$AE,15,0))</f>
        <v>2560</v>
      </c>
      <c r="N1494" s="31" t="str">
        <f>IF(VLOOKUP($A1494,'SAP- FACT'!$A:$AE,15,0)=0,"PEN","USD")</f>
        <v>PEN</v>
      </c>
      <c r="O1494" s="31" t="str">
        <f>VLOOKUP($A1494,'SAP- FACT'!$A:$AE,4,0)</f>
        <v>Nacional - LETRAS A 45-55-65-75 DIAS / DRAFT  45-55-65-75 DAYS - Facturas clientes - C20110651121</v>
      </c>
    </row>
    <row r="1495" spans="1:15" x14ac:dyDescent="0.2">
      <c r="A1495" s="31">
        <f t="shared" si="27"/>
        <v>1494</v>
      </c>
      <c r="B1495" s="31" t="str">
        <f>VLOOKUP($A1495,'SAP- FACT'!$A:$AE,12,0)</f>
        <v>REPRESENTACIONES DURAND S.A.C.</v>
      </c>
      <c r="C1495" s="31" t="str">
        <f>VLOOKUP($A1495,'SAP- FACT'!$A:$AE,2,0)</f>
        <v>F010-00025997</v>
      </c>
      <c r="D1495" s="31" t="str">
        <f>VLOOKUP($A1495,'SAP- FACT'!$A:$AE,2,0)</f>
        <v>F010-00025997</v>
      </c>
      <c r="E1495" s="32">
        <v>45566</v>
      </c>
      <c r="F1495" s="32">
        <f>VLOOKUP($A1495,'SAP- FACT'!$A:$AE,5,0)</f>
        <v>45559</v>
      </c>
      <c r="G1495" s="32">
        <f>VLOOKUP($A1495,'SAP- FACT'!$A:$AE,19,0)</f>
        <v>45679</v>
      </c>
      <c r="H1495" s="31" t="s">
        <v>8512</v>
      </c>
      <c r="I1495" s="31" t="str">
        <f>VLOOKUP($A1495,'SAP- FACT'!$A:$AE,3,0)</f>
        <v>Factura</v>
      </c>
      <c r="J1495" s="31" t="str">
        <f>IF(VLOOKUP($A1495,'SAP- FACT'!$A:$AE,15,0)=0,"PEN","USD")</f>
        <v>PEN</v>
      </c>
      <c r="K1495" s="31" t="s">
        <v>8499</v>
      </c>
      <c r="L1495" s="31">
        <v>1</v>
      </c>
      <c r="M1495" s="33">
        <f>IF(J1495="PEN",VLOOKUP($A1495,'SAP- FACT'!$A:$AE,14,0),VLOOKUP($A1495,'SAP- FACT'!$A:$AE,15,0))</f>
        <v>2560</v>
      </c>
      <c r="N1495" s="31" t="str">
        <f>IF(VLOOKUP($A1495,'SAP- FACT'!$A:$AE,15,0)=0,"PEN","USD")</f>
        <v>PEN</v>
      </c>
      <c r="O1495" s="31" t="str">
        <f>VLOOKUP($A1495,'SAP- FACT'!$A:$AE,4,0)</f>
        <v>Nacional - LETRAS A 45-55-65-75 DIAS / DRAFT  45-55-65-75 DAYS - Facturas clientes - C20110651121</v>
      </c>
    </row>
    <row r="1496" spans="1:15" x14ac:dyDescent="0.2">
      <c r="A1496" s="31">
        <f t="shared" si="27"/>
        <v>1495</v>
      </c>
      <c r="B1496" s="31" t="str">
        <f>VLOOKUP($A1496,'SAP- FACT'!$A:$AE,12,0)</f>
        <v>REPRESENTACIONES DURAND S.A.C.</v>
      </c>
      <c r="C1496" s="31" t="str">
        <f>VLOOKUP($A1496,'SAP- FACT'!$A:$AE,2,0)</f>
        <v>F010-00025997</v>
      </c>
      <c r="D1496" s="31" t="str">
        <f>VLOOKUP($A1496,'SAP- FACT'!$A:$AE,2,0)</f>
        <v>F010-00025997</v>
      </c>
      <c r="E1496" s="32">
        <v>45566</v>
      </c>
      <c r="F1496" s="32">
        <f>VLOOKUP($A1496,'SAP- FACT'!$A:$AE,5,0)</f>
        <v>45559</v>
      </c>
      <c r="G1496" s="32">
        <f>VLOOKUP($A1496,'SAP- FACT'!$A:$AE,19,0)</f>
        <v>45669</v>
      </c>
      <c r="H1496" s="31" t="s">
        <v>8512</v>
      </c>
      <c r="I1496" s="31" t="str">
        <f>VLOOKUP($A1496,'SAP- FACT'!$A:$AE,3,0)</f>
        <v>Factura</v>
      </c>
      <c r="J1496" s="31" t="str">
        <f>IF(VLOOKUP($A1496,'SAP- FACT'!$A:$AE,15,0)=0,"PEN","USD")</f>
        <v>PEN</v>
      </c>
      <c r="K1496" s="31" t="s">
        <v>8499</v>
      </c>
      <c r="L1496" s="31">
        <v>1</v>
      </c>
      <c r="M1496" s="33">
        <f>IF(J1496="PEN",VLOOKUP($A1496,'SAP- FACT'!$A:$AE,14,0),VLOOKUP($A1496,'SAP- FACT'!$A:$AE,15,0))</f>
        <v>2560</v>
      </c>
      <c r="N1496" s="31" t="str">
        <f>IF(VLOOKUP($A1496,'SAP- FACT'!$A:$AE,15,0)=0,"PEN","USD")</f>
        <v>PEN</v>
      </c>
      <c r="O1496" s="31" t="str">
        <f>VLOOKUP($A1496,'SAP- FACT'!$A:$AE,4,0)</f>
        <v>Nacional - LETRAS A 45-55-65-75 DIAS / DRAFT  45-55-65-75 DAYS - Facturas clientes - C20110651121</v>
      </c>
    </row>
    <row r="1497" spans="1:15" x14ac:dyDescent="0.2">
      <c r="A1497" s="31">
        <f t="shared" si="27"/>
        <v>1496</v>
      </c>
      <c r="B1497" s="31" t="str">
        <f>VLOOKUP($A1497,'SAP- FACT'!$A:$AE,12,0)</f>
        <v>AGROVET MANANTIAL S.A.C.</v>
      </c>
      <c r="C1497" s="31" t="str">
        <f>VLOOKUP($A1497,'SAP- FACT'!$A:$AE,2,0)</f>
        <v>F010-00025858</v>
      </c>
      <c r="D1497" s="31" t="str">
        <f>VLOOKUP($A1497,'SAP- FACT'!$A:$AE,2,0)</f>
        <v>F010-00025858</v>
      </c>
      <c r="E1497" s="32">
        <v>45566</v>
      </c>
      <c r="F1497" s="32">
        <f>VLOOKUP($A1497,'SAP- FACT'!$A:$AE,5,0)</f>
        <v>45545</v>
      </c>
      <c r="G1497" s="32">
        <f>VLOOKUP($A1497,'SAP- FACT'!$A:$AE,19,0)</f>
        <v>45635</v>
      </c>
      <c r="H1497" s="31" t="s">
        <v>8512</v>
      </c>
      <c r="I1497" s="31" t="str">
        <f>VLOOKUP($A1497,'SAP- FACT'!$A:$AE,3,0)</f>
        <v>Factura</v>
      </c>
      <c r="J1497" s="31" t="str">
        <f>IF(VLOOKUP($A1497,'SAP- FACT'!$A:$AE,15,0)=0,"PEN","USD")</f>
        <v>PEN</v>
      </c>
      <c r="K1497" s="31" t="s">
        <v>8499</v>
      </c>
      <c r="L1497" s="31">
        <v>1</v>
      </c>
      <c r="M1497" s="33">
        <f>IF(J1497="PEN",VLOOKUP($A1497,'SAP- FACT'!$A:$AE,14,0),VLOOKUP($A1497,'SAP- FACT'!$A:$AE,15,0))</f>
        <v>2621.62</v>
      </c>
      <c r="N1497" s="31" t="str">
        <f>IF(VLOOKUP($A1497,'SAP- FACT'!$A:$AE,15,0)=0,"PEN","USD")</f>
        <v>PEN</v>
      </c>
      <c r="O1497" s="31" t="str">
        <f>VLOOKUP($A1497,'SAP- FACT'!$A:$AE,4,0)</f>
        <v>Nacional - LETRAS A 45-55-65-75 DIAS / DRAFT  45-55-65-75 DAYS - Facturas clientes - C20602908837</v>
      </c>
    </row>
    <row r="1498" spans="1:15" x14ac:dyDescent="0.2">
      <c r="A1498" s="31">
        <f t="shared" si="27"/>
        <v>1497</v>
      </c>
      <c r="B1498" s="31" t="str">
        <f>VLOOKUP($A1498,'SAP- FACT'!$A:$AE,12,0)</f>
        <v>DISTRIBUCIONES AGROVET GRANDEZ TARAPOTO S.R.L.</v>
      </c>
      <c r="C1498" s="31" t="str">
        <f>VLOOKUP($A1498,'SAP- FACT'!$A:$AE,2,0)</f>
        <v>F010-00026004</v>
      </c>
      <c r="D1498" s="31" t="str">
        <f>VLOOKUP($A1498,'SAP- FACT'!$A:$AE,2,0)</f>
        <v>F010-00026004</v>
      </c>
      <c r="E1498" s="32">
        <v>45566</v>
      </c>
      <c r="F1498" s="32">
        <f>VLOOKUP($A1498,'SAP- FACT'!$A:$AE,5,0)</f>
        <v>45559</v>
      </c>
      <c r="G1498" s="32">
        <f>VLOOKUP($A1498,'SAP- FACT'!$A:$AE,19,0)</f>
        <v>45694</v>
      </c>
      <c r="H1498" s="31" t="s">
        <v>8512</v>
      </c>
      <c r="I1498" s="31" t="str">
        <f>VLOOKUP($A1498,'SAP- FACT'!$A:$AE,3,0)</f>
        <v>Factura</v>
      </c>
      <c r="J1498" s="31" t="str">
        <f>IF(VLOOKUP($A1498,'SAP- FACT'!$A:$AE,15,0)=0,"PEN","USD")</f>
        <v>PEN</v>
      </c>
      <c r="K1498" s="31" t="s">
        <v>8499</v>
      </c>
      <c r="L1498" s="31">
        <v>1</v>
      </c>
      <c r="M1498" s="33">
        <f>IF(J1498="PEN",VLOOKUP($A1498,'SAP- FACT'!$A:$AE,14,0),VLOOKUP($A1498,'SAP- FACT'!$A:$AE,15,0))</f>
        <v>2634.51</v>
      </c>
      <c r="N1498" s="31" t="str">
        <f>IF(VLOOKUP($A1498,'SAP- FACT'!$A:$AE,15,0)=0,"PEN","USD")</f>
        <v>PEN</v>
      </c>
      <c r="O1498" s="31" t="str">
        <f>VLOOKUP($A1498,'SAP- FACT'!$A:$AE,4,0)</f>
        <v>Nacional - LETRAS 45-52-59-66-73-90 DAYS - Facturas clientes - C20606722606</v>
      </c>
    </row>
    <row r="1499" spans="1:15" x14ac:dyDescent="0.2">
      <c r="A1499" s="31">
        <f t="shared" si="27"/>
        <v>1498</v>
      </c>
      <c r="B1499" s="31" t="str">
        <f>VLOOKUP($A1499,'SAP- FACT'!$A:$AE,12,0)</f>
        <v>DISTRIBUCIONES AGROVET GRANDEZ TARAPOTO S.R.L.</v>
      </c>
      <c r="C1499" s="31" t="str">
        <f>VLOOKUP($A1499,'SAP- FACT'!$A:$AE,2,0)</f>
        <v>F010-00026004</v>
      </c>
      <c r="D1499" s="31" t="str">
        <f>VLOOKUP($A1499,'SAP- FACT'!$A:$AE,2,0)</f>
        <v>F010-00026004</v>
      </c>
      <c r="E1499" s="32">
        <v>45566</v>
      </c>
      <c r="F1499" s="32">
        <f>VLOOKUP($A1499,'SAP- FACT'!$A:$AE,5,0)</f>
        <v>45559</v>
      </c>
      <c r="G1499" s="32">
        <f>VLOOKUP($A1499,'SAP- FACT'!$A:$AE,19,0)</f>
        <v>45663</v>
      </c>
      <c r="H1499" s="31" t="s">
        <v>8512</v>
      </c>
      <c r="I1499" s="31" t="str">
        <f>VLOOKUP($A1499,'SAP- FACT'!$A:$AE,3,0)</f>
        <v>Factura</v>
      </c>
      <c r="J1499" s="31" t="str">
        <f>IF(VLOOKUP($A1499,'SAP- FACT'!$A:$AE,15,0)=0,"PEN","USD")</f>
        <v>PEN</v>
      </c>
      <c r="K1499" s="31" t="s">
        <v>8499</v>
      </c>
      <c r="L1499" s="31">
        <v>1</v>
      </c>
      <c r="M1499" s="33">
        <f>IF(J1499="PEN",VLOOKUP($A1499,'SAP- FACT'!$A:$AE,14,0),VLOOKUP($A1499,'SAP- FACT'!$A:$AE,15,0))</f>
        <v>2637.65</v>
      </c>
      <c r="N1499" s="31" t="str">
        <f>IF(VLOOKUP($A1499,'SAP- FACT'!$A:$AE,15,0)=0,"PEN","USD")</f>
        <v>PEN</v>
      </c>
      <c r="O1499" s="31" t="str">
        <f>VLOOKUP($A1499,'SAP- FACT'!$A:$AE,4,0)</f>
        <v>Nacional - LETRAS 45-52-59-66-73-90 DAYS - Facturas clientes - C20606722606</v>
      </c>
    </row>
    <row r="1500" spans="1:15" x14ac:dyDescent="0.2">
      <c r="A1500" s="31">
        <f t="shared" si="27"/>
        <v>1499</v>
      </c>
      <c r="B1500" s="31" t="str">
        <f>VLOOKUP($A1500,'SAP- FACT'!$A:$AE,12,0)</f>
        <v>DISTRIBUCIONES AGROVET GRANDEZ TARAPOTO S.R.L.</v>
      </c>
      <c r="C1500" s="31" t="str">
        <f>VLOOKUP($A1500,'SAP- FACT'!$A:$AE,2,0)</f>
        <v>F010-00026004</v>
      </c>
      <c r="D1500" s="31" t="str">
        <f>VLOOKUP($A1500,'SAP- FACT'!$A:$AE,2,0)</f>
        <v>F010-00026004</v>
      </c>
      <c r="E1500" s="32">
        <v>45566</v>
      </c>
      <c r="F1500" s="32">
        <f>VLOOKUP($A1500,'SAP- FACT'!$A:$AE,5,0)</f>
        <v>45559</v>
      </c>
      <c r="G1500" s="32">
        <f>VLOOKUP($A1500,'SAP- FACT'!$A:$AE,19,0)</f>
        <v>45656</v>
      </c>
      <c r="H1500" s="31" t="s">
        <v>8512</v>
      </c>
      <c r="I1500" s="31" t="str">
        <f>VLOOKUP($A1500,'SAP- FACT'!$A:$AE,3,0)</f>
        <v>Factura</v>
      </c>
      <c r="J1500" s="31" t="str">
        <f>IF(VLOOKUP($A1500,'SAP- FACT'!$A:$AE,15,0)=0,"PEN","USD")</f>
        <v>PEN</v>
      </c>
      <c r="K1500" s="31" t="s">
        <v>8499</v>
      </c>
      <c r="L1500" s="31">
        <v>1</v>
      </c>
      <c r="M1500" s="33">
        <f>IF(J1500="PEN",VLOOKUP($A1500,'SAP- FACT'!$A:$AE,14,0),VLOOKUP($A1500,'SAP- FACT'!$A:$AE,15,0))</f>
        <v>2637.65</v>
      </c>
      <c r="N1500" s="31" t="str">
        <f>IF(VLOOKUP($A1500,'SAP- FACT'!$A:$AE,15,0)=0,"PEN","USD")</f>
        <v>PEN</v>
      </c>
      <c r="O1500" s="31" t="str">
        <f>VLOOKUP($A1500,'SAP- FACT'!$A:$AE,4,0)</f>
        <v>Nacional - LETRAS 45-52-59-66-73-90 DAYS - Facturas clientes - C20606722606</v>
      </c>
    </row>
    <row r="1501" spans="1:15" x14ac:dyDescent="0.2">
      <c r="A1501" s="31">
        <f t="shared" si="27"/>
        <v>1500</v>
      </c>
      <c r="B1501" s="31" t="str">
        <f>VLOOKUP($A1501,'SAP- FACT'!$A:$AE,12,0)</f>
        <v>DISTRIBUCIONES AGROVET GRANDEZ TARAPOTO S.R.L.</v>
      </c>
      <c r="C1501" s="31" t="str">
        <f>VLOOKUP($A1501,'SAP- FACT'!$A:$AE,2,0)</f>
        <v>F010-00026004</v>
      </c>
      <c r="D1501" s="31" t="str">
        <f>VLOOKUP($A1501,'SAP- FACT'!$A:$AE,2,0)</f>
        <v>F010-00026004</v>
      </c>
      <c r="E1501" s="32">
        <v>45566</v>
      </c>
      <c r="F1501" s="32">
        <f>VLOOKUP($A1501,'SAP- FACT'!$A:$AE,5,0)</f>
        <v>45559</v>
      </c>
      <c r="G1501" s="32">
        <f>VLOOKUP($A1501,'SAP- FACT'!$A:$AE,19,0)</f>
        <v>45649</v>
      </c>
      <c r="H1501" s="31" t="s">
        <v>8512</v>
      </c>
      <c r="I1501" s="31" t="str">
        <f>VLOOKUP($A1501,'SAP- FACT'!$A:$AE,3,0)</f>
        <v>Factura</v>
      </c>
      <c r="J1501" s="31" t="str">
        <f>IF(VLOOKUP($A1501,'SAP- FACT'!$A:$AE,15,0)=0,"PEN","USD")</f>
        <v>PEN</v>
      </c>
      <c r="K1501" s="31" t="s">
        <v>8499</v>
      </c>
      <c r="L1501" s="31">
        <v>1</v>
      </c>
      <c r="M1501" s="33">
        <f>IF(J1501="PEN",VLOOKUP($A1501,'SAP- FACT'!$A:$AE,14,0),VLOOKUP($A1501,'SAP- FACT'!$A:$AE,15,0))</f>
        <v>2637.65</v>
      </c>
      <c r="N1501" s="31" t="str">
        <f>IF(VLOOKUP($A1501,'SAP- FACT'!$A:$AE,15,0)=0,"PEN","USD")</f>
        <v>PEN</v>
      </c>
      <c r="O1501" s="31" t="str">
        <f>VLOOKUP($A1501,'SAP- FACT'!$A:$AE,4,0)</f>
        <v>Nacional - LETRAS 45-52-59-66-73-90 DAYS - Facturas clientes - C20606722606</v>
      </c>
    </row>
    <row r="1502" spans="1:15" x14ac:dyDescent="0.2">
      <c r="A1502" s="31">
        <f t="shared" si="27"/>
        <v>1501</v>
      </c>
      <c r="B1502" s="31" t="str">
        <f>VLOOKUP($A1502,'SAP- FACT'!$A:$AE,12,0)</f>
        <v>DISTRIBUCIONES AGROVET GRANDEZ TARAPOTO S.R.L.</v>
      </c>
      <c r="C1502" s="31" t="str">
        <f>VLOOKUP($A1502,'SAP- FACT'!$A:$AE,2,0)</f>
        <v>F010-00026004</v>
      </c>
      <c r="D1502" s="31" t="str">
        <f>VLOOKUP($A1502,'SAP- FACT'!$A:$AE,2,0)</f>
        <v>F010-00026004</v>
      </c>
      <c r="E1502" s="32">
        <v>45566</v>
      </c>
      <c r="F1502" s="32">
        <f>VLOOKUP($A1502,'SAP- FACT'!$A:$AE,5,0)</f>
        <v>45559</v>
      </c>
      <c r="G1502" s="32">
        <f>VLOOKUP($A1502,'SAP- FACT'!$A:$AE,19,0)</f>
        <v>45670</v>
      </c>
      <c r="H1502" s="31" t="s">
        <v>8512</v>
      </c>
      <c r="I1502" s="31" t="str">
        <f>VLOOKUP($A1502,'SAP- FACT'!$A:$AE,3,0)</f>
        <v>Factura</v>
      </c>
      <c r="J1502" s="31" t="str">
        <f>IF(VLOOKUP($A1502,'SAP- FACT'!$A:$AE,15,0)=0,"PEN","USD")</f>
        <v>PEN</v>
      </c>
      <c r="K1502" s="31" t="s">
        <v>8499</v>
      </c>
      <c r="L1502" s="31">
        <v>1</v>
      </c>
      <c r="M1502" s="33">
        <f>IF(J1502="PEN",VLOOKUP($A1502,'SAP- FACT'!$A:$AE,14,0),VLOOKUP($A1502,'SAP- FACT'!$A:$AE,15,0))</f>
        <v>2637.65</v>
      </c>
      <c r="N1502" s="31" t="str">
        <f>IF(VLOOKUP($A1502,'SAP- FACT'!$A:$AE,15,0)=0,"PEN","USD")</f>
        <v>PEN</v>
      </c>
      <c r="O1502" s="31" t="str">
        <f>VLOOKUP($A1502,'SAP- FACT'!$A:$AE,4,0)</f>
        <v>Nacional - LETRAS 45-52-59-66-73-90 DAYS - Facturas clientes - C20606722606</v>
      </c>
    </row>
    <row r="1503" spans="1:15" x14ac:dyDescent="0.2">
      <c r="A1503" s="31">
        <f t="shared" si="27"/>
        <v>1502</v>
      </c>
      <c r="B1503" s="31" t="str">
        <f>VLOOKUP($A1503,'SAP- FACT'!$A:$AE,12,0)</f>
        <v>DISTRIBUCIONES AGROVET GRANDEZ TARAPOTO S.R.L.</v>
      </c>
      <c r="C1503" s="31" t="str">
        <f>VLOOKUP($A1503,'SAP- FACT'!$A:$AE,2,0)</f>
        <v>F010-00026004</v>
      </c>
      <c r="D1503" s="31" t="str">
        <f>VLOOKUP($A1503,'SAP- FACT'!$A:$AE,2,0)</f>
        <v>F010-00026004</v>
      </c>
      <c r="E1503" s="32">
        <v>45566</v>
      </c>
      <c r="F1503" s="32">
        <f>VLOOKUP($A1503,'SAP- FACT'!$A:$AE,5,0)</f>
        <v>45559</v>
      </c>
      <c r="G1503" s="32">
        <f>VLOOKUP($A1503,'SAP- FACT'!$A:$AE,19,0)</f>
        <v>45677</v>
      </c>
      <c r="H1503" s="31" t="s">
        <v>8512</v>
      </c>
      <c r="I1503" s="31" t="str">
        <f>VLOOKUP($A1503,'SAP- FACT'!$A:$AE,3,0)</f>
        <v>Factura</v>
      </c>
      <c r="J1503" s="31" t="str">
        <f>IF(VLOOKUP($A1503,'SAP- FACT'!$A:$AE,15,0)=0,"PEN","USD")</f>
        <v>PEN</v>
      </c>
      <c r="K1503" s="31" t="s">
        <v>8499</v>
      </c>
      <c r="L1503" s="31">
        <v>1</v>
      </c>
      <c r="M1503" s="33">
        <f>IF(J1503="PEN",VLOOKUP($A1503,'SAP- FACT'!$A:$AE,14,0),VLOOKUP($A1503,'SAP- FACT'!$A:$AE,15,0))</f>
        <v>2637.65</v>
      </c>
      <c r="N1503" s="31" t="str">
        <f>IF(VLOOKUP($A1503,'SAP- FACT'!$A:$AE,15,0)=0,"PEN","USD")</f>
        <v>PEN</v>
      </c>
      <c r="O1503" s="31" t="str">
        <f>VLOOKUP($A1503,'SAP- FACT'!$A:$AE,4,0)</f>
        <v>Nacional - LETRAS 45-52-59-66-73-90 DAYS - Facturas clientes - C20606722606</v>
      </c>
    </row>
    <row r="1504" spans="1:15" x14ac:dyDescent="0.2">
      <c r="A1504" s="31">
        <f t="shared" si="27"/>
        <v>1503</v>
      </c>
      <c r="B1504" s="31" t="str">
        <f>VLOOKUP($A1504,'SAP- FACT'!$A:$AE,12,0)</f>
        <v>NOVAFARMA S.A.C.</v>
      </c>
      <c r="C1504" s="31" t="str">
        <f>VLOOKUP($A1504,'SAP- FACT'!$A:$AE,2,0)</f>
        <v>F010-00025902</v>
      </c>
      <c r="D1504" s="31" t="str">
        <f>VLOOKUP($A1504,'SAP- FACT'!$A:$AE,2,0)</f>
        <v>F010-00025902</v>
      </c>
      <c r="E1504" s="32">
        <v>45566</v>
      </c>
      <c r="F1504" s="32">
        <f>VLOOKUP($A1504,'SAP- FACT'!$A:$AE,5,0)</f>
        <v>45551</v>
      </c>
      <c r="G1504" s="32">
        <f>VLOOKUP($A1504,'SAP- FACT'!$A:$AE,19,0)</f>
        <v>45641</v>
      </c>
      <c r="H1504" s="31" t="s">
        <v>8512</v>
      </c>
      <c r="I1504" s="31" t="str">
        <f>VLOOKUP($A1504,'SAP- FACT'!$A:$AE,3,0)</f>
        <v>Factura</v>
      </c>
      <c r="J1504" s="31" t="str">
        <f>IF(VLOOKUP($A1504,'SAP- FACT'!$A:$AE,15,0)=0,"PEN","USD")</f>
        <v>PEN</v>
      </c>
      <c r="K1504" s="31" t="s">
        <v>8499</v>
      </c>
      <c r="L1504" s="31">
        <v>1</v>
      </c>
      <c r="M1504" s="33">
        <f>IF(J1504="PEN",VLOOKUP($A1504,'SAP- FACT'!$A:$AE,14,0),VLOOKUP($A1504,'SAP- FACT'!$A:$AE,15,0))</f>
        <v>2656.42</v>
      </c>
      <c r="N1504" s="31" t="str">
        <f>IF(VLOOKUP($A1504,'SAP- FACT'!$A:$AE,15,0)=0,"PEN","USD")</f>
        <v>PEN</v>
      </c>
      <c r="O1504" s="31" t="str">
        <f>VLOOKUP($A1504,'SAP- FACT'!$A:$AE,4,0)</f>
        <v>Nacional - LETRAS A 45-55-65-75 DIAS / DRAFT  45-55-65-75 DAYS - Facturas clientes - C20481460159</v>
      </c>
    </row>
    <row r="1505" spans="1:15" x14ac:dyDescent="0.2">
      <c r="A1505" s="31">
        <f t="shared" si="27"/>
        <v>1504</v>
      </c>
      <c r="B1505" s="31" t="str">
        <f>VLOOKUP($A1505,'SAP- FACT'!$A:$AE,12,0)</f>
        <v>DISTRIBUCIONES AGROVET GRANDEZ TARAPOTO S.R.L.</v>
      </c>
      <c r="C1505" s="31" t="str">
        <f>VLOOKUP($A1505,'SAP- FACT'!$A:$AE,2,0)</f>
        <v>F010-00025781</v>
      </c>
      <c r="D1505" s="31" t="str">
        <f>VLOOKUP($A1505,'SAP- FACT'!$A:$AE,2,0)</f>
        <v>F010-00025781</v>
      </c>
      <c r="E1505" s="32">
        <v>45566</v>
      </c>
      <c r="F1505" s="32">
        <f>VLOOKUP($A1505,'SAP- FACT'!$A:$AE,5,0)</f>
        <v>45533</v>
      </c>
      <c r="G1505" s="32">
        <f>VLOOKUP($A1505,'SAP- FACT'!$A:$AE,19,0)</f>
        <v>45668</v>
      </c>
      <c r="H1505" s="31" t="s">
        <v>8512</v>
      </c>
      <c r="I1505" s="31" t="str">
        <f>VLOOKUP($A1505,'SAP- FACT'!$A:$AE,3,0)</f>
        <v>Factura</v>
      </c>
      <c r="J1505" s="31" t="str">
        <f>IF(VLOOKUP($A1505,'SAP- FACT'!$A:$AE,15,0)=0,"PEN","USD")</f>
        <v>PEN</v>
      </c>
      <c r="K1505" s="31" t="s">
        <v>8499</v>
      </c>
      <c r="L1505" s="31">
        <v>1</v>
      </c>
      <c r="M1505" s="33">
        <f>IF(J1505="PEN",VLOOKUP($A1505,'SAP- FACT'!$A:$AE,14,0),VLOOKUP($A1505,'SAP- FACT'!$A:$AE,15,0))</f>
        <v>2681.73</v>
      </c>
      <c r="N1505" s="31" t="str">
        <f>IF(VLOOKUP($A1505,'SAP- FACT'!$A:$AE,15,0)=0,"PEN","USD")</f>
        <v>PEN</v>
      </c>
      <c r="O1505" s="31" t="str">
        <f>VLOOKUP($A1505,'SAP- FACT'!$A:$AE,4,0)</f>
        <v>Nacional - LETRAS 45-52-59-66-73-90 DAYS - Facturas clientes - C20606722606</v>
      </c>
    </row>
    <row r="1506" spans="1:15" x14ac:dyDescent="0.2">
      <c r="A1506" s="31">
        <f t="shared" si="27"/>
        <v>1505</v>
      </c>
      <c r="B1506" s="31" t="str">
        <f>VLOOKUP($A1506,'SAP- FACT'!$A:$AE,12,0)</f>
        <v>CALDERON OJEDA,JESUS WILFREDO</v>
      </c>
      <c r="C1506" s="31" t="str">
        <f>VLOOKUP($A1506,'SAP- FACT'!$A:$AE,2,0)</f>
        <v>B010-00006448</v>
      </c>
      <c r="D1506" s="31" t="str">
        <f>VLOOKUP($A1506,'SAP- FACT'!$A:$AE,2,0)</f>
        <v>B010-00006448</v>
      </c>
      <c r="E1506" s="32">
        <v>45566</v>
      </c>
      <c r="F1506" s="32">
        <f>VLOOKUP($A1506,'SAP- FACT'!$A:$AE,5,0)</f>
        <v>43799</v>
      </c>
      <c r="G1506" s="32">
        <f>VLOOKUP($A1506,'SAP- FACT'!$A:$AE,19,0)</f>
        <v>43799</v>
      </c>
      <c r="H1506" s="31" t="s">
        <v>8512</v>
      </c>
      <c r="I1506" s="31" t="str">
        <f>VLOOKUP($A1506,'SAP- FACT'!$A:$AE,3,0)</f>
        <v>Boleta</v>
      </c>
      <c r="J1506" s="31" t="str">
        <f>IF(VLOOKUP($A1506,'SAP- FACT'!$A:$AE,15,0)=0,"PEN","USD")</f>
        <v>USD</v>
      </c>
      <c r="K1506" s="31" t="s">
        <v>8499</v>
      </c>
      <c r="L1506" s="31">
        <v>1</v>
      </c>
      <c r="M1506" s="33">
        <f>IF(J1506="PEN",VLOOKUP($A1506,'SAP- FACT'!$A:$AE,14,0),VLOOKUP($A1506,'SAP- FACT'!$A:$AE,15,0))</f>
        <v>789.42</v>
      </c>
      <c r="N1506" s="31" t="str">
        <f>IF(VLOOKUP($A1506,'SAP- FACT'!$A:$AE,15,0)=0,"PEN","USD")</f>
        <v>USD</v>
      </c>
      <c r="O1506" s="31" t="str">
        <f>VLOOKUP($A1506,'SAP- FACT'!$A:$AE,4,0)</f>
        <v xml:space="preserve"> - CONTADO / CASH - INTERESES POR PRESTAMO SEGUN CONTRATO 30/10/2019</v>
      </c>
    </row>
    <row r="1507" spans="1:15" x14ac:dyDescent="0.2">
      <c r="A1507" s="31">
        <f t="shared" si="27"/>
        <v>1506</v>
      </c>
      <c r="B1507" s="31" t="str">
        <f>VLOOKUP($A1507,'SAP- FACT'!$A:$AE,12,0)</f>
        <v>DISTRIBUCIONES AGROVET GRANDEZ TARAPOTO S.R.L.</v>
      </c>
      <c r="C1507" s="31" t="str">
        <f>VLOOKUP($A1507,'SAP- FACT'!$A:$AE,2,0)</f>
        <v>F010-00025781</v>
      </c>
      <c r="D1507" s="31" t="str">
        <f>VLOOKUP($A1507,'SAP- FACT'!$A:$AE,2,0)</f>
        <v>F010-00025781</v>
      </c>
      <c r="E1507" s="32">
        <v>45566</v>
      </c>
      <c r="F1507" s="32">
        <f>VLOOKUP($A1507,'SAP- FACT'!$A:$AE,5,0)</f>
        <v>45533</v>
      </c>
      <c r="G1507" s="32">
        <f>VLOOKUP($A1507,'SAP- FACT'!$A:$AE,19,0)</f>
        <v>45637</v>
      </c>
      <c r="H1507" s="31" t="s">
        <v>8512</v>
      </c>
      <c r="I1507" s="31" t="str">
        <f>VLOOKUP($A1507,'SAP- FACT'!$A:$AE,3,0)</f>
        <v>Factura</v>
      </c>
      <c r="J1507" s="31" t="str">
        <f>IF(VLOOKUP($A1507,'SAP- FACT'!$A:$AE,15,0)=0,"PEN","USD")</f>
        <v>PEN</v>
      </c>
      <c r="K1507" s="31" t="s">
        <v>8499</v>
      </c>
      <c r="L1507" s="31">
        <v>1</v>
      </c>
      <c r="M1507" s="33">
        <f>IF(J1507="PEN",VLOOKUP($A1507,'SAP- FACT'!$A:$AE,14,0),VLOOKUP($A1507,'SAP- FACT'!$A:$AE,15,0))</f>
        <v>2684.96</v>
      </c>
      <c r="N1507" s="31" t="str">
        <f>IF(VLOOKUP($A1507,'SAP- FACT'!$A:$AE,15,0)=0,"PEN","USD")</f>
        <v>PEN</v>
      </c>
      <c r="O1507" s="31" t="str">
        <f>VLOOKUP($A1507,'SAP- FACT'!$A:$AE,4,0)</f>
        <v>Nacional - LETRAS 45-52-59-66-73-90 DAYS - Facturas clientes - C20606722606</v>
      </c>
    </row>
    <row r="1508" spans="1:15" x14ac:dyDescent="0.2">
      <c r="A1508" s="31">
        <f t="shared" si="27"/>
        <v>1507</v>
      </c>
      <c r="B1508" s="31" t="str">
        <f>VLOOKUP($A1508,'SAP- FACT'!$A:$AE,12,0)</f>
        <v>DISTRIBUCIONES AGROVET GRANDEZ TARAPOTO S.R.L.</v>
      </c>
      <c r="C1508" s="31" t="str">
        <f>VLOOKUP($A1508,'SAP- FACT'!$A:$AE,2,0)</f>
        <v>F010-00025781</v>
      </c>
      <c r="D1508" s="31" t="str">
        <f>VLOOKUP($A1508,'SAP- FACT'!$A:$AE,2,0)</f>
        <v>F010-00025781</v>
      </c>
      <c r="E1508" s="32">
        <v>45566</v>
      </c>
      <c r="F1508" s="32">
        <f>VLOOKUP($A1508,'SAP- FACT'!$A:$AE,5,0)</f>
        <v>45533</v>
      </c>
      <c r="G1508" s="32">
        <f>VLOOKUP($A1508,'SAP- FACT'!$A:$AE,19,0)</f>
        <v>45623</v>
      </c>
      <c r="H1508" s="31" t="s">
        <v>8512</v>
      </c>
      <c r="I1508" s="31" t="str">
        <f>VLOOKUP($A1508,'SAP- FACT'!$A:$AE,3,0)</f>
        <v>Factura</v>
      </c>
      <c r="J1508" s="31" t="str">
        <f>IF(VLOOKUP($A1508,'SAP- FACT'!$A:$AE,15,0)=0,"PEN","USD")</f>
        <v>PEN</v>
      </c>
      <c r="K1508" s="31" t="s">
        <v>8499</v>
      </c>
      <c r="L1508" s="31">
        <v>1</v>
      </c>
      <c r="M1508" s="33">
        <f>IF(J1508="PEN",VLOOKUP($A1508,'SAP- FACT'!$A:$AE,14,0),VLOOKUP($A1508,'SAP- FACT'!$A:$AE,15,0))</f>
        <v>2684.96</v>
      </c>
      <c r="N1508" s="31" t="str">
        <f>IF(VLOOKUP($A1508,'SAP- FACT'!$A:$AE,15,0)=0,"PEN","USD")</f>
        <v>PEN</v>
      </c>
      <c r="O1508" s="31" t="str">
        <f>VLOOKUP($A1508,'SAP- FACT'!$A:$AE,4,0)</f>
        <v>Nacional - LETRAS 45-52-59-66-73-90 DAYS - Facturas clientes - C20606722606</v>
      </c>
    </row>
    <row r="1509" spans="1:15" x14ac:dyDescent="0.2">
      <c r="A1509" s="31">
        <f t="shared" si="27"/>
        <v>1508</v>
      </c>
      <c r="B1509" s="31" t="str">
        <f>VLOOKUP($A1509,'SAP- FACT'!$A:$AE,12,0)</f>
        <v>DISTRIBUCIONES AGROVET GRANDEZ TARAPOTO S.R.L.</v>
      </c>
      <c r="C1509" s="31" t="str">
        <f>VLOOKUP($A1509,'SAP- FACT'!$A:$AE,2,0)</f>
        <v>F010-00025781</v>
      </c>
      <c r="D1509" s="31" t="str">
        <f>VLOOKUP($A1509,'SAP- FACT'!$A:$AE,2,0)</f>
        <v>F010-00025781</v>
      </c>
      <c r="E1509" s="32">
        <v>45566</v>
      </c>
      <c r="F1509" s="32">
        <f>VLOOKUP($A1509,'SAP- FACT'!$A:$AE,5,0)</f>
        <v>45533</v>
      </c>
      <c r="G1509" s="32">
        <f>VLOOKUP($A1509,'SAP- FACT'!$A:$AE,19,0)</f>
        <v>45651</v>
      </c>
      <c r="H1509" s="31" t="s">
        <v>8512</v>
      </c>
      <c r="I1509" s="31" t="str">
        <f>VLOOKUP($A1509,'SAP- FACT'!$A:$AE,3,0)</f>
        <v>Factura</v>
      </c>
      <c r="J1509" s="31" t="str">
        <f>IF(VLOOKUP($A1509,'SAP- FACT'!$A:$AE,15,0)=0,"PEN","USD")</f>
        <v>PEN</v>
      </c>
      <c r="K1509" s="31" t="s">
        <v>8499</v>
      </c>
      <c r="L1509" s="31">
        <v>1</v>
      </c>
      <c r="M1509" s="33">
        <f>IF(J1509="PEN",VLOOKUP($A1509,'SAP- FACT'!$A:$AE,14,0),VLOOKUP($A1509,'SAP- FACT'!$A:$AE,15,0))</f>
        <v>2684.96</v>
      </c>
      <c r="N1509" s="31" t="str">
        <f>IF(VLOOKUP($A1509,'SAP- FACT'!$A:$AE,15,0)=0,"PEN","USD")</f>
        <v>PEN</v>
      </c>
      <c r="O1509" s="31" t="str">
        <f>VLOOKUP($A1509,'SAP- FACT'!$A:$AE,4,0)</f>
        <v>Nacional - LETRAS 45-52-59-66-73-90 DAYS - Facturas clientes - C20606722606</v>
      </c>
    </row>
    <row r="1510" spans="1:15" x14ac:dyDescent="0.2">
      <c r="A1510" s="31">
        <f t="shared" si="27"/>
        <v>1509</v>
      </c>
      <c r="B1510" s="31" t="str">
        <f>VLOOKUP($A1510,'SAP- FACT'!$A:$AE,12,0)</f>
        <v>DISTRIBUCIONES AGROVET GRANDEZ TARAPOTO S.R.L.</v>
      </c>
      <c r="C1510" s="31" t="str">
        <f>VLOOKUP($A1510,'SAP- FACT'!$A:$AE,2,0)</f>
        <v>F010-00025781</v>
      </c>
      <c r="D1510" s="31" t="str">
        <f>VLOOKUP($A1510,'SAP- FACT'!$A:$AE,2,0)</f>
        <v>F010-00025781</v>
      </c>
      <c r="E1510" s="32">
        <v>45566</v>
      </c>
      <c r="F1510" s="32">
        <f>VLOOKUP($A1510,'SAP- FACT'!$A:$AE,5,0)</f>
        <v>45533</v>
      </c>
      <c r="G1510" s="32">
        <f>VLOOKUP($A1510,'SAP- FACT'!$A:$AE,19,0)</f>
        <v>45630</v>
      </c>
      <c r="H1510" s="31" t="s">
        <v>8512</v>
      </c>
      <c r="I1510" s="31" t="str">
        <f>VLOOKUP($A1510,'SAP- FACT'!$A:$AE,3,0)</f>
        <v>Factura</v>
      </c>
      <c r="J1510" s="31" t="str">
        <f>IF(VLOOKUP($A1510,'SAP- FACT'!$A:$AE,15,0)=0,"PEN","USD")</f>
        <v>PEN</v>
      </c>
      <c r="K1510" s="31" t="s">
        <v>8499</v>
      </c>
      <c r="L1510" s="31">
        <v>1</v>
      </c>
      <c r="M1510" s="33">
        <f>IF(J1510="PEN",VLOOKUP($A1510,'SAP- FACT'!$A:$AE,14,0),VLOOKUP($A1510,'SAP- FACT'!$A:$AE,15,0))</f>
        <v>2684.96</v>
      </c>
      <c r="N1510" s="31" t="str">
        <f>IF(VLOOKUP($A1510,'SAP- FACT'!$A:$AE,15,0)=0,"PEN","USD")</f>
        <v>PEN</v>
      </c>
      <c r="O1510" s="31" t="str">
        <f>VLOOKUP($A1510,'SAP- FACT'!$A:$AE,4,0)</f>
        <v>Nacional - LETRAS 45-52-59-66-73-90 DAYS - Facturas clientes - C20606722606</v>
      </c>
    </row>
    <row r="1511" spans="1:15" x14ac:dyDescent="0.2">
      <c r="A1511" s="31">
        <f t="shared" si="27"/>
        <v>1510</v>
      </c>
      <c r="B1511" s="31" t="str">
        <f>VLOOKUP($A1511,'SAP- FACT'!$A:$AE,12,0)</f>
        <v>DISTRIBUCIONES AGROVET GRANDEZ TARAPOTO S.R.L.</v>
      </c>
      <c r="C1511" s="31" t="str">
        <f>VLOOKUP($A1511,'SAP- FACT'!$A:$AE,2,0)</f>
        <v>F010-00025781</v>
      </c>
      <c r="D1511" s="31" t="str">
        <f>VLOOKUP($A1511,'SAP- FACT'!$A:$AE,2,0)</f>
        <v>F010-00025781</v>
      </c>
      <c r="E1511" s="32">
        <v>45566</v>
      </c>
      <c r="F1511" s="32">
        <f>VLOOKUP($A1511,'SAP- FACT'!$A:$AE,5,0)</f>
        <v>45533</v>
      </c>
      <c r="G1511" s="32">
        <f>VLOOKUP($A1511,'SAP- FACT'!$A:$AE,19,0)</f>
        <v>45644</v>
      </c>
      <c r="H1511" s="31" t="s">
        <v>8512</v>
      </c>
      <c r="I1511" s="31" t="str">
        <f>VLOOKUP($A1511,'SAP- FACT'!$A:$AE,3,0)</f>
        <v>Factura</v>
      </c>
      <c r="J1511" s="31" t="str">
        <f>IF(VLOOKUP($A1511,'SAP- FACT'!$A:$AE,15,0)=0,"PEN","USD")</f>
        <v>PEN</v>
      </c>
      <c r="K1511" s="31" t="s">
        <v>8499</v>
      </c>
      <c r="L1511" s="31">
        <v>1</v>
      </c>
      <c r="M1511" s="33">
        <f>IF(J1511="PEN",VLOOKUP($A1511,'SAP- FACT'!$A:$AE,14,0),VLOOKUP($A1511,'SAP- FACT'!$A:$AE,15,0))</f>
        <v>2684.96</v>
      </c>
      <c r="N1511" s="31" t="str">
        <f>IF(VLOOKUP($A1511,'SAP- FACT'!$A:$AE,15,0)=0,"PEN","USD")</f>
        <v>PEN</v>
      </c>
      <c r="O1511" s="31" t="str">
        <f>VLOOKUP($A1511,'SAP- FACT'!$A:$AE,4,0)</f>
        <v>Nacional - LETRAS 45-52-59-66-73-90 DAYS - Facturas clientes - C20606722606</v>
      </c>
    </row>
    <row r="1512" spans="1:15" x14ac:dyDescent="0.2">
      <c r="A1512" s="31">
        <f t="shared" si="27"/>
        <v>1511</v>
      </c>
      <c r="B1512" s="31" t="str">
        <f>VLOOKUP($A1512,'SAP- FACT'!$A:$AE,12,0)</f>
        <v>CALDERON OJEDA,JESUS WILFREDO</v>
      </c>
      <c r="C1512" s="31" t="str">
        <f>VLOOKUP($A1512,'SAP- FACT'!$A:$AE,2,0)</f>
        <v>B010-00006307</v>
      </c>
      <c r="D1512" s="31" t="str">
        <f>VLOOKUP($A1512,'SAP- FACT'!$A:$AE,2,0)</f>
        <v>B010-00006307</v>
      </c>
      <c r="E1512" s="32">
        <v>45566</v>
      </c>
      <c r="F1512" s="32">
        <f>VLOOKUP($A1512,'SAP- FACT'!$A:$AE,5,0)</f>
        <v>43769</v>
      </c>
      <c r="G1512" s="32">
        <f>VLOOKUP($A1512,'SAP- FACT'!$A:$AE,19,0)</f>
        <v>43769</v>
      </c>
      <c r="H1512" s="31" t="s">
        <v>8512</v>
      </c>
      <c r="I1512" s="31" t="str">
        <f>VLOOKUP($A1512,'SAP- FACT'!$A:$AE,3,0)</f>
        <v>Boleta</v>
      </c>
      <c r="J1512" s="31" t="str">
        <f>IF(VLOOKUP($A1512,'SAP- FACT'!$A:$AE,15,0)=0,"PEN","USD")</f>
        <v>USD</v>
      </c>
      <c r="K1512" s="31" t="s">
        <v>8499</v>
      </c>
      <c r="L1512" s="31">
        <v>1</v>
      </c>
      <c r="M1512" s="33">
        <f>IF(J1512="PEN",VLOOKUP($A1512,'SAP- FACT'!$A:$AE,14,0),VLOOKUP($A1512,'SAP- FACT'!$A:$AE,15,0))</f>
        <v>803.03</v>
      </c>
      <c r="N1512" s="31" t="str">
        <f>IF(VLOOKUP($A1512,'SAP- FACT'!$A:$AE,15,0)=0,"PEN","USD")</f>
        <v>USD</v>
      </c>
      <c r="O1512" s="31" t="str">
        <f>VLOOKUP($A1512,'SAP- FACT'!$A:$AE,4,0)</f>
        <v xml:space="preserve"> - CONTADO / CASH - INTERESES POR PRESTAMO SEGUN CONTRATO 31/10/2019</v>
      </c>
    </row>
    <row r="1513" spans="1:15" x14ac:dyDescent="0.2">
      <c r="A1513" s="31">
        <f t="shared" si="27"/>
        <v>1512</v>
      </c>
      <c r="B1513" s="31" t="str">
        <f>VLOOKUP($A1513,'SAP- FACT'!$A:$AE,12,0)</f>
        <v>AGRICOTRAMG LL&amp;C E.I.R.L.</v>
      </c>
      <c r="C1513" s="31" t="str">
        <f>VLOOKUP($A1513,'SAP- FACT'!$A:$AE,2,0)</f>
        <v>F010-00025908</v>
      </c>
      <c r="D1513" s="31" t="str">
        <f>VLOOKUP($A1513,'SAP- FACT'!$A:$AE,2,0)</f>
        <v>F010-00025908</v>
      </c>
      <c r="E1513" s="32">
        <v>45566</v>
      </c>
      <c r="F1513" s="32">
        <f>VLOOKUP($A1513,'SAP- FACT'!$A:$AE,5,0)</f>
        <v>45551</v>
      </c>
      <c r="G1513" s="32">
        <f>VLOOKUP($A1513,'SAP- FACT'!$A:$AE,19,0)</f>
        <v>45686</v>
      </c>
      <c r="H1513" s="31" t="s">
        <v>8512</v>
      </c>
      <c r="I1513" s="31" t="str">
        <f>VLOOKUP($A1513,'SAP- FACT'!$A:$AE,3,0)</f>
        <v>Factura</v>
      </c>
      <c r="J1513" s="31" t="str">
        <f>IF(VLOOKUP($A1513,'SAP- FACT'!$A:$AE,15,0)=0,"PEN","USD")</f>
        <v>PEN</v>
      </c>
      <c r="K1513" s="31" t="s">
        <v>8499</v>
      </c>
      <c r="L1513" s="31">
        <v>1</v>
      </c>
      <c r="M1513" s="33">
        <f>IF(J1513="PEN",VLOOKUP($A1513,'SAP- FACT'!$A:$AE,14,0),VLOOKUP($A1513,'SAP- FACT'!$A:$AE,15,0))</f>
        <v>2718.38</v>
      </c>
      <c r="N1513" s="31" t="str">
        <f>IF(VLOOKUP($A1513,'SAP- FACT'!$A:$AE,15,0)=0,"PEN","USD")</f>
        <v>PEN</v>
      </c>
      <c r="O1513" s="31" t="str">
        <f>VLOOKUP($A1513,'SAP- FACT'!$A:$AE,4,0)</f>
        <v>Nacional - LETRAS 45-52-59-66-73-90 DAYS - Facturas clientes - C20602952640</v>
      </c>
    </row>
    <row r="1514" spans="1:15" x14ac:dyDescent="0.2">
      <c r="A1514" s="31">
        <f t="shared" si="27"/>
        <v>1513</v>
      </c>
      <c r="B1514" s="31" t="str">
        <f>VLOOKUP($A1514,'SAP- FACT'!$A:$AE,12,0)</f>
        <v>AGRICOTRAMG LL&amp;C E.I.R.L.</v>
      </c>
      <c r="C1514" s="31" t="str">
        <f>VLOOKUP($A1514,'SAP- FACT'!$A:$AE,2,0)</f>
        <v>F010-00025908</v>
      </c>
      <c r="D1514" s="31" t="str">
        <f>VLOOKUP($A1514,'SAP- FACT'!$A:$AE,2,0)</f>
        <v>F010-00025908</v>
      </c>
      <c r="E1514" s="32">
        <v>45566</v>
      </c>
      <c r="F1514" s="32">
        <f>VLOOKUP($A1514,'SAP- FACT'!$A:$AE,5,0)</f>
        <v>45551</v>
      </c>
      <c r="G1514" s="32">
        <f>VLOOKUP($A1514,'SAP- FACT'!$A:$AE,19,0)</f>
        <v>45669</v>
      </c>
      <c r="H1514" s="31" t="s">
        <v>8512</v>
      </c>
      <c r="I1514" s="31" t="str">
        <f>VLOOKUP($A1514,'SAP- FACT'!$A:$AE,3,0)</f>
        <v>Factura</v>
      </c>
      <c r="J1514" s="31" t="str">
        <f>IF(VLOOKUP($A1514,'SAP- FACT'!$A:$AE,15,0)=0,"PEN","USD")</f>
        <v>PEN</v>
      </c>
      <c r="K1514" s="31" t="s">
        <v>8499</v>
      </c>
      <c r="L1514" s="31">
        <v>1</v>
      </c>
      <c r="M1514" s="33">
        <f>IF(J1514="PEN",VLOOKUP($A1514,'SAP- FACT'!$A:$AE,14,0),VLOOKUP($A1514,'SAP- FACT'!$A:$AE,15,0))</f>
        <v>2721.62</v>
      </c>
      <c r="N1514" s="31" t="str">
        <f>IF(VLOOKUP($A1514,'SAP- FACT'!$A:$AE,15,0)=0,"PEN","USD")</f>
        <v>PEN</v>
      </c>
      <c r="O1514" s="31" t="str">
        <f>VLOOKUP($A1514,'SAP- FACT'!$A:$AE,4,0)</f>
        <v>Nacional - LETRAS 45-52-59-66-73-90 DAYS - Facturas clientes - C20602952640</v>
      </c>
    </row>
    <row r="1515" spans="1:15" x14ac:dyDescent="0.2">
      <c r="A1515" s="31">
        <f t="shared" si="27"/>
        <v>1514</v>
      </c>
      <c r="B1515" s="31" t="str">
        <f>VLOOKUP($A1515,'SAP- FACT'!$A:$AE,12,0)</f>
        <v>AGRICOTRAMG LL&amp;C E.I.R.L.</v>
      </c>
      <c r="C1515" s="31" t="str">
        <f>VLOOKUP($A1515,'SAP- FACT'!$A:$AE,2,0)</f>
        <v>F010-00025908</v>
      </c>
      <c r="D1515" s="31" t="str">
        <f>VLOOKUP($A1515,'SAP- FACT'!$A:$AE,2,0)</f>
        <v>F010-00025908</v>
      </c>
      <c r="E1515" s="32">
        <v>45566</v>
      </c>
      <c r="F1515" s="32">
        <f>VLOOKUP($A1515,'SAP- FACT'!$A:$AE,5,0)</f>
        <v>45551</v>
      </c>
      <c r="G1515" s="32">
        <f>VLOOKUP($A1515,'SAP- FACT'!$A:$AE,19,0)</f>
        <v>45648</v>
      </c>
      <c r="H1515" s="31" t="s">
        <v>8512</v>
      </c>
      <c r="I1515" s="31" t="str">
        <f>VLOOKUP($A1515,'SAP- FACT'!$A:$AE,3,0)</f>
        <v>Factura</v>
      </c>
      <c r="J1515" s="31" t="str">
        <f>IF(VLOOKUP($A1515,'SAP- FACT'!$A:$AE,15,0)=0,"PEN","USD")</f>
        <v>PEN</v>
      </c>
      <c r="K1515" s="31" t="s">
        <v>8499</v>
      </c>
      <c r="L1515" s="31">
        <v>1</v>
      </c>
      <c r="M1515" s="33">
        <f>IF(J1515="PEN",VLOOKUP($A1515,'SAP- FACT'!$A:$AE,14,0),VLOOKUP($A1515,'SAP- FACT'!$A:$AE,15,0))</f>
        <v>2721.62</v>
      </c>
      <c r="N1515" s="31" t="str">
        <f>IF(VLOOKUP($A1515,'SAP- FACT'!$A:$AE,15,0)=0,"PEN","USD")</f>
        <v>PEN</v>
      </c>
      <c r="O1515" s="31" t="str">
        <f>VLOOKUP($A1515,'SAP- FACT'!$A:$AE,4,0)</f>
        <v>Nacional - LETRAS 45-52-59-66-73-90 DAYS - Facturas clientes - C20602952640</v>
      </c>
    </row>
    <row r="1516" spans="1:15" x14ac:dyDescent="0.2">
      <c r="A1516" s="31">
        <f t="shared" si="27"/>
        <v>1515</v>
      </c>
      <c r="B1516" s="31" t="str">
        <f>VLOOKUP($A1516,'SAP- FACT'!$A:$AE,12,0)</f>
        <v>AGRICOTRAMG LL&amp;C E.I.R.L.</v>
      </c>
      <c r="C1516" s="31" t="str">
        <f>VLOOKUP($A1516,'SAP- FACT'!$A:$AE,2,0)</f>
        <v>F010-00025908</v>
      </c>
      <c r="D1516" s="31" t="str">
        <f>VLOOKUP($A1516,'SAP- FACT'!$A:$AE,2,0)</f>
        <v>F010-00025908</v>
      </c>
      <c r="E1516" s="32">
        <v>45566</v>
      </c>
      <c r="F1516" s="32">
        <f>VLOOKUP($A1516,'SAP- FACT'!$A:$AE,5,0)</f>
        <v>45551</v>
      </c>
      <c r="G1516" s="32">
        <f>VLOOKUP($A1516,'SAP- FACT'!$A:$AE,19,0)</f>
        <v>45655</v>
      </c>
      <c r="H1516" s="31" t="s">
        <v>8512</v>
      </c>
      <c r="I1516" s="31" t="str">
        <f>VLOOKUP($A1516,'SAP- FACT'!$A:$AE,3,0)</f>
        <v>Factura</v>
      </c>
      <c r="J1516" s="31" t="str">
        <f>IF(VLOOKUP($A1516,'SAP- FACT'!$A:$AE,15,0)=0,"PEN","USD")</f>
        <v>PEN</v>
      </c>
      <c r="K1516" s="31" t="s">
        <v>8499</v>
      </c>
      <c r="L1516" s="31">
        <v>1</v>
      </c>
      <c r="M1516" s="33">
        <f>IF(J1516="PEN",VLOOKUP($A1516,'SAP- FACT'!$A:$AE,14,0),VLOOKUP($A1516,'SAP- FACT'!$A:$AE,15,0))</f>
        <v>2721.62</v>
      </c>
      <c r="N1516" s="31" t="str">
        <f>IF(VLOOKUP($A1516,'SAP- FACT'!$A:$AE,15,0)=0,"PEN","USD")</f>
        <v>PEN</v>
      </c>
      <c r="O1516" s="31" t="str">
        <f>VLOOKUP($A1516,'SAP- FACT'!$A:$AE,4,0)</f>
        <v>Nacional - LETRAS 45-52-59-66-73-90 DAYS - Facturas clientes - C20602952640</v>
      </c>
    </row>
    <row r="1517" spans="1:15" x14ac:dyDescent="0.2">
      <c r="A1517" s="31">
        <f t="shared" si="27"/>
        <v>1516</v>
      </c>
      <c r="B1517" s="31" t="str">
        <f>VLOOKUP($A1517,'SAP- FACT'!$A:$AE,12,0)</f>
        <v>AGRICOTRAMG LL&amp;C E.I.R.L.</v>
      </c>
      <c r="C1517" s="31" t="str">
        <f>VLOOKUP($A1517,'SAP- FACT'!$A:$AE,2,0)</f>
        <v>F010-00025908</v>
      </c>
      <c r="D1517" s="31" t="str">
        <f>VLOOKUP($A1517,'SAP- FACT'!$A:$AE,2,0)</f>
        <v>F010-00025908</v>
      </c>
      <c r="E1517" s="32">
        <v>45566</v>
      </c>
      <c r="F1517" s="32">
        <f>VLOOKUP($A1517,'SAP- FACT'!$A:$AE,5,0)</f>
        <v>45551</v>
      </c>
      <c r="G1517" s="32">
        <f>VLOOKUP($A1517,'SAP- FACT'!$A:$AE,19,0)</f>
        <v>45641</v>
      </c>
      <c r="H1517" s="31" t="s">
        <v>8512</v>
      </c>
      <c r="I1517" s="31" t="str">
        <f>VLOOKUP($A1517,'SAP- FACT'!$A:$AE,3,0)</f>
        <v>Factura</v>
      </c>
      <c r="J1517" s="31" t="str">
        <f>IF(VLOOKUP($A1517,'SAP- FACT'!$A:$AE,15,0)=0,"PEN","USD")</f>
        <v>PEN</v>
      </c>
      <c r="K1517" s="31" t="s">
        <v>8499</v>
      </c>
      <c r="L1517" s="31">
        <v>1</v>
      </c>
      <c r="M1517" s="33">
        <f>IF(J1517="PEN",VLOOKUP($A1517,'SAP- FACT'!$A:$AE,14,0),VLOOKUP($A1517,'SAP- FACT'!$A:$AE,15,0))</f>
        <v>2721.62</v>
      </c>
      <c r="N1517" s="31" t="str">
        <f>IF(VLOOKUP($A1517,'SAP- FACT'!$A:$AE,15,0)=0,"PEN","USD")</f>
        <v>PEN</v>
      </c>
      <c r="O1517" s="31" t="str">
        <f>VLOOKUP($A1517,'SAP- FACT'!$A:$AE,4,0)</f>
        <v>Nacional - LETRAS 45-52-59-66-73-90 DAYS - Facturas clientes - C20602952640</v>
      </c>
    </row>
    <row r="1518" spans="1:15" x14ac:dyDescent="0.2">
      <c r="A1518" s="31">
        <f t="shared" si="27"/>
        <v>1517</v>
      </c>
      <c r="B1518" s="31" t="str">
        <f>VLOOKUP($A1518,'SAP- FACT'!$A:$AE,12,0)</f>
        <v>AGRICOTRAMG LL&amp;C E.I.R.L.</v>
      </c>
      <c r="C1518" s="31" t="str">
        <f>VLOOKUP($A1518,'SAP- FACT'!$A:$AE,2,0)</f>
        <v>F010-00025908</v>
      </c>
      <c r="D1518" s="31" t="str">
        <f>VLOOKUP($A1518,'SAP- FACT'!$A:$AE,2,0)</f>
        <v>F010-00025908</v>
      </c>
      <c r="E1518" s="32">
        <v>45566</v>
      </c>
      <c r="F1518" s="32">
        <f>VLOOKUP($A1518,'SAP- FACT'!$A:$AE,5,0)</f>
        <v>45551</v>
      </c>
      <c r="G1518" s="32">
        <f>VLOOKUP($A1518,'SAP- FACT'!$A:$AE,19,0)</f>
        <v>45662</v>
      </c>
      <c r="H1518" s="31" t="s">
        <v>8512</v>
      </c>
      <c r="I1518" s="31" t="str">
        <f>VLOOKUP($A1518,'SAP- FACT'!$A:$AE,3,0)</f>
        <v>Factura</v>
      </c>
      <c r="J1518" s="31" t="str">
        <f>IF(VLOOKUP($A1518,'SAP- FACT'!$A:$AE,15,0)=0,"PEN","USD")</f>
        <v>PEN</v>
      </c>
      <c r="K1518" s="31" t="s">
        <v>8499</v>
      </c>
      <c r="L1518" s="31">
        <v>1</v>
      </c>
      <c r="M1518" s="33">
        <f>IF(J1518="PEN",VLOOKUP($A1518,'SAP- FACT'!$A:$AE,14,0),VLOOKUP($A1518,'SAP- FACT'!$A:$AE,15,0))</f>
        <v>2721.62</v>
      </c>
      <c r="N1518" s="31" t="str">
        <f>IF(VLOOKUP($A1518,'SAP- FACT'!$A:$AE,15,0)=0,"PEN","USD")</f>
        <v>PEN</v>
      </c>
      <c r="O1518" s="31" t="str">
        <f>VLOOKUP($A1518,'SAP- FACT'!$A:$AE,4,0)</f>
        <v>Nacional - LETRAS 45-52-59-66-73-90 DAYS - Facturas clientes - C20602952640</v>
      </c>
    </row>
    <row r="1519" spans="1:15" x14ac:dyDescent="0.2">
      <c r="A1519" s="31">
        <f t="shared" si="27"/>
        <v>1518</v>
      </c>
      <c r="B1519" s="31" t="str">
        <f>VLOOKUP($A1519,'SAP- FACT'!$A:$AE,12,0)</f>
        <v>CALDERON OJEDA,JESUS WILFREDO</v>
      </c>
      <c r="C1519" s="31" t="str">
        <f>VLOOKUP($A1519,'SAP- FACT'!$A:$AE,2,0)</f>
        <v>B010-00006157</v>
      </c>
      <c r="D1519" s="31" t="str">
        <f>VLOOKUP($A1519,'SAP- FACT'!$A:$AE,2,0)</f>
        <v>B010-00006157</v>
      </c>
      <c r="E1519" s="32">
        <v>45566</v>
      </c>
      <c r="F1519" s="32">
        <f>VLOOKUP($A1519,'SAP- FACT'!$A:$AE,5,0)</f>
        <v>43738</v>
      </c>
      <c r="G1519" s="32">
        <f>VLOOKUP($A1519,'SAP- FACT'!$A:$AE,19,0)</f>
        <v>43738</v>
      </c>
      <c r="H1519" s="31" t="s">
        <v>8512</v>
      </c>
      <c r="I1519" s="31" t="str">
        <f>VLOOKUP($A1519,'SAP- FACT'!$A:$AE,3,0)</f>
        <v>Boleta</v>
      </c>
      <c r="J1519" s="31" t="str">
        <f>IF(VLOOKUP($A1519,'SAP- FACT'!$A:$AE,15,0)=0,"PEN","USD")</f>
        <v>USD</v>
      </c>
      <c r="K1519" s="31" t="s">
        <v>8499</v>
      </c>
      <c r="L1519" s="31">
        <v>1</v>
      </c>
      <c r="M1519" s="33">
        <f>IF(J1519="PEN",VLOOKUP($A1519,'SAP- FACT'!$A:$AE,14,0),VLOOKUP($A1519,'SAP- FACT'!$A:$AE,15,0))</f>
        <v>816.56</v>
      </c>
      <c r="N1519" s="31" t="str">
        <f>IF(VLOOKUP($A1519,'SAP- FACT'!$A:$AE,15,0)=0,"PEN","USD")</f>
        <v>USD</v>
      </c>
      <c r="O1519" s="31" t="str">
        <f>VLOOKUP($A1519,'SAP- FACT'!$A:$AE,4,0)</f>
        <v xml:space="preserve"> - CONTADO / CASH - INTERESES POR PRESTAMO SEGUN CONTRATO 30/09/2019</v>
      </c>
    </row>
    <row r="1520" spans="1:15" x14ac:dyDescent="0.2">
      <c r="A1520" s="31">
        <f t="shared" si="27"/>
        <v>1519</v>
      </c>
      <c r="B1520" s="31" t="str">
        <f>VLOOKUP($A1520,'SAP- FACT'!$A:$AE,12,0)</f>
        <v>CALDERON OJEDA,JESUS WILFREDO</v>
      </c>
      <c r="C1520" s="31" t="str">
        <f>VLOOKUP($A1520,'SAP- FACT'!$A:$AE,2,0)</f>
        <v>B010-00005856</v>
      </c>
      <c r="D1520" s="31" t="str">
        <f>VLOOKUP($A1520,'SAP- FACT'!$A:$AE,2,0)</f>
        <v>B010-00005856</v>
      </c>
      <c r="E1520" s="32">
        <v>45566</v>
      </c>
      <c r="F1520" s="32">
        <f>VLOOKUP($A1520,'SAP- FACT'!$A:$AE,5,0)</f>
        <v>43677</v>
      </c>
      <c r="G1520" s="32">
        <f>VLOOKUP($A1520,'SAP- FACT'!$A:$AE,19,0)</f>
        <v>43677</v>
      </c>
      <c r="H1520" s="31" t="s">
        <v>8512</v>
      </c>
      <c r="I1520" s="31" t="str">
        <f>VLOOKUP($A1520,'SAP- FACT'!$A:$AE,3,0)</f>
        <v>Boleta</v>
      </c>
      <c r="J1520" s="31" t="str">
        <f>IF(VLOOKUP($A1520,'SAP- FACT'!$A:$AE,15,0)=0,"PEN","USD")</f>
        <v>USD</v>
      </c>
      <c r="K1520" s="31" t="s">
        <v>8499</v>
      </c>
      <c r="L1520" s="31">
        <v>1</v>
      </c>
      <c r="M1520" s="33">
        <f>IF(J1520="PEN",VLOOKUP($A1520,'SAP- FACT'!$A:$AE,14,0),VLOOKUP($A1520,'SAP- FACT'!$A:$AE,15,0))</f>
        <v>843.45</v>
      </c>
      <c r="N1520" s="31" t="str">
        <f>IF(VLOOKUP($A1520,'SAP- FACT'!$A:$AE,15,0)=0,"PEN","USD")</f>
        <v>USD</v>
      </c>
      <c r="O1520" s="31" t="str">
        <f>VLOOKUP($A1520,'SAP- FACT'!$A:$AE,4,0)</f>
        <v xml:space="preserve"> - CONTADO / CASH - INTERESES POR PRESTAMO SEGUN CONTRATO 31/07/2019</v>
      </c>
    </row>
    <row r="1521" spans="1:15" x14ac:dyDescent="0.2">
      <c r="A1521" s="31">
        <f t="shared" si="27"/>
        <v>1520</v>
      </c>
      <c r="B1521" s="31" t="str">
        <f>VLOOKUP($A1521,'SAP- FACT'!$A:$AE,12,0)</f>
        <v>PHARMADIX CORP. S.A.C.</v>
      </c>
      <c r="C1521" s="31" t="str">
        <f>VLOOKUP($A1521,'SAP- FACT'!$A:$AE,2,0)</f>
        <v>F010-00024738</v>
      </c>
      <c r="D1521" s="31" t="str">
        <f>VLOOKUP($A1521,'SAP- FACT'!$A:$AE,2,0)</f>
        <v>F010-00024738</v>
      </c>
      <c r="E1521" s="32">
        <v>45566</v>
      </c>
      <c r="F1521" s="32">
        <f>VLOOKUP($A1521,'SAP- FACT'!$A:$AE,5,0)</f>
        <v>45427</v>
      </c>
      <c r="G1521" s="32">
        <f>VLOOKUP($A1521,'SAP- FACT'!$A:$AE,19,0)</f>
        <v>45427</v>
      </c>
      <c r="H1521" s="31" t="s">
        <v>8512</v>
      </c>
      <c r="I1521" s="31" t="str">
        <f>VLOOKUP($A1521,'SAP- FACT'!$A:$AE,3,0)</f>
        <v>Factura</v>
      </c>
      <c r="J1521" s="31" t="str">
        <f>IF(VLOOKUP($A1521,'SAP- FACT'!$A:$AE,15,0)=0,"PEN","USD")</f>
        <v>PEN</v>
      </c>
      <c r="K1521" s="31" t="s">
        <v>8499</v>
      </c>
      <c r="L1521" s="31">
        <v>1</v>
      </c>
      <c r="M1521" s="33">
        <f>IF(J1521="PEN",VLOOKUP($A1521,'SAP- FACT'!$A:$AE,14,0),VLOOKUP($A1521,'SAP- FACT'!$A:$AE,15,0))</f>
        <v>2792.51</v>
      </c>
      <c r="N1521" s="31" t="str">
        <f>IF(VLOOKUP($A1521,'SAP- FACT'!$A:$AE,15,0)=0,"PEN","USD")</f>
        <v>PEN</v>
      </c>
      <c r="O1521" s="31" t="str">
        <f>VLOOKUP($A1521,'SAP- FACT'!$A:$AE,4,0)</f>
        <v xml:space="preserve"> - CONTADO ADELANTADO / CASH IN ADVANCE - ADICIONAL OXYTO-SYNT 10 OC 241000119</v>
      </c>
    </row>
    <row r="1522" spans="1:15" x14ac:dyDescent="0.2">
      <c r="A1522" s="31">
        <f t="shared" si="27"/>
        <v>1521</v>
      </c>
      <c r="B1522" s="31" t="str">
        <f>VLOOKUP($A1522,'SAP- FACT'!$A:$AE,12,0)</f>
        <v>CALDERON OJEDA,JESUS WILFREDO</v>
      </c>
      <c r="C1522" s="31" t="str">
        <f>VLOOKUP($A1522,'SAP- FACT'!$A:$AE,2,0)</f>
        <v>B010-00005997</v>
      </c>
      <c r="D1522" s="31" t="str">
        <f>VLOOKUP($A1522,'SAP- FACT'!$A:$AE,2,0)</f>
        <v>B010-00005997</v>
      </c>
      <c r="E1522" s="32">
        <v>45566</v>
      </c>
      <c r="F1522" s="32">
        <f>VLOOKUP($A1522,'SAP- FACT'!$A:$AE,5,0)</f>
        <v>43708</v>
      </c>
      <c r="G1522" s="32">
        <f>VLOOKUP($A1522,'SAP- FACT'!$A:$AE,19,0)</f>
        <v>43708</v>
      </c>
      <c r="H1522" s="31" t="s">
        <v>8512</v>
      </c>
      <c r="I1522" s="31" t="str">
        <f>VLOOKUP($A1522,'SAP- FACT'!$A:$AE,3,0)</f>
        <v>Boleta</v>
      </c>
      <c r="J1522" s="31" t="str">
        <f>IF(VLOOKUP($A1522,'SAP- FACT'!$A:$AE,15,0)=0,"PEN","USD")</f>
        <v>USD</v>
      </c>
      <c r="K1522" s="31" t="s">
        <v>8499</v>
      </c>
      <c r="L1522" s="31">
        <v>1</v>
      </c>
      <c r="M1522" s="33">
        <f>IF(J1522="PEN",VLOOKUP($A1522,'SAP- FACT'!$A:$AE,14,0),VLOOKUP($A1522,'SAP- FACT'!$A:$AE,15,0))</f>
        <v>830.04</v>
      </c>
      <c r="N1522" s="31" t="str">
        <f>IF(VLOOKUP($A1522,'SAP- FACT'!$A:$AE,15,0)=0,"PEN","USD")</f>
        <v>USD</v>
      </c>
      <c r="O1522" s="31" t="str">
        <f>VLOOKUP($A1522,'SAP- FACT'!$A:$AE,4,0)</f>
        <v xml:space="preserve"> - CONTADO / CASH - INTERESES POR PRESTAMO SEGUN CONTRATO 31/08/2019</v>
      </c>
    </row>
    <row r="1523" spans="1:15" x14ac:dyDescent="0.2">
      <c r="A1523" s="31">
        <f t="shared" si="27"/>
        <v>1522</v>
      </c>
      <c r="B1523" s="31" t="str">
        <f>VLOOKUP($A1523,'SAP- FACT'!$A:$AE,12,0)</f>
        <v>CALDERON OJEDA,JESUS WILFREDO</v>
      </c>
      <c r="C1523" s="31" t="str">
        <f>VLOOKUP($A1523,'SAP- FACT'!$A:$AE,2,0)</f>
        <v>B010-00005625</v>
      </c>
      <c r="D1523" s="31" t="str">
        <f>VLOOKUP($A1523,'SAP- FACT'!$A:$AE,2,0)</f>
        <v>B010-00005625</v>
      </c>
      <c r="E1523" s="32">
        <v>45566</v>
      </c>
      <c r="F1523" s="32">
        <f>VLOOKUP($A1523,'SAP- FACT'!$A:$AE,5,0)</f>
        <v>43644</v>
      </c>
      <c r="G1523" s="32">
        <f>VLOOKUP($A1523,'SAP- FACT'!$A:$AE,19,0)</f>
        <v>43644</v>
      </c>
      <c r="H1523" s="31" t="s">
        <v>8512</v>
      </c>
      <c r="I1523" s="31" t="str">
        <f>VLOOKUP($A1523,'SAP- FACT'!$A:$AE,3,0)</f>
        <v>Boleta</v>
      </c>
      <c r="J1523" s="31" t="str">
        <f>IF(VLOOKUP($A1523,'SAP- FACT'!$A:$AE,15,0)=0,"PEN","USD")</f>
        <v>USD</v>
      </c>
      <c r="K1523" s="31" t="s">
        <v>8499</v>
      </c>
      <c r="L1523" s="31">
        <v>1</v>
      </c>
      <c r="M1523" s="33">
        <f>IF(J1523="PEN",VLOOKUP($A1523,'SAP- FACT'!$A:$AE,14,0),VLOOKUP($A1523,'SAP- FACT'!$A:$AE,15,0))</f>
        <v>856.8</v>
      </c>
      <c r="N1523" s="31" t="str">
        <f>IF(VLOOKUP($A1523,'SAP- FACT'!$A:$AE,15,0)=0,"PEN","USD")</f>
        <v>USD</v>
      </c>
      <c r="O1523" s="31" t="str">
        <f>VLOOKUP($A1523,'SAP- FACT'!$A:$AE,4,0)</f>
        <v xml:space="preserve"> - CONTADO / CASH - INTERESES POR PRESTAMO SEGUN CONTRATO 28/06/2019</v>
      </c>
    </row>
    <row r="1524" spans="1:15" x14ac:dyDescent="0.2">
      <c r="A1524" s="31">
        <f t="shared" si="27"/>
        <v>1523</v>
      </c>
      <c r="B1524" s="31" t="str">
        <f>VLOOKUP($A1524,'SAP- FACT'!$A:$AE,12,0)</f>
        <v>VETANIS SOCIEDAD ANONIMA CERRADA - VETANIS S.A.C.</v>
      </c>
      <c r="C1524" s="31" t="str">
        <f>VLOOKUP($A1524,'SAP- FACT'!$A:$AE,2,0)</f>
        <v>F010-00025776</v>
      </c>
      <c r="D1524" s="31" t="str">
        <f>VLOOKUP($A1524,'SAP- FACT'!$A:$AE,2,0)</f>
        <v>F010-00025776</v>
      </c>
      <c r="E1524" s="32">
        <v>45566</v>
      </c>
      <c r="F1524" s="32">
        <f>VLOOKUP($A1524,'SAP- FACT'!$A:$AE,5,0)</f>
        <v>45533</v>
      </c>
      <c r="G1524" s="32">
        <f>VLOOKUP($A1524,'SAP- FACT'!$A:$AE,19,0)</f>
        <v>45578</v>
      </c>
      <c r="H1524" s="31" t="s">
        <v>8512</v>
      </c>
      <c r="I1524" s="31" t="str">
        <f>VLOOKUP($A1524,'SAP- FACT'!$A:$AE,3,0)</f>
        <v>Factura</v>
      </c>
      <c r="J1524" s="31" t="str">
        <f>IF(VLOOKUP($A1524,'SAP- FACT'!$A:$AE,15,0)=0,"PEN","USD")</f>
        <v>PEN</v>
      </c>
      <c r="K1524" s="31" t="s">
        <v>8499</v>
      </c>
      <c r="L1524" s="31">
        <v>1</v>
      </c>
      <c r="M1524" s="33">
        <f>IF(J1524="PEN",VLOOKUP($A1524,'SAP- FACT'!$A:$AE,14,0),VLOOKUP($A1524,'SAP- FACT'!$A:$AE,15,0))</f>
        <v>2870.7</v>
      </c>
      <c r="N1524" s="31" t="str">
        <f>IF(VLOOKUP($A1524,'SAP- FACT'!$A:$AE,15,0)=0,"PEN","USD")</f>
        <v>PEN</v>
      </c>
      <c r="O1524" s="31" t="str">
        <f>VLOOKUP($A1524,'SAP- FACT'!$A:$AE,4,0)</f>
        <v>Nacional - CREDITO 45 DIAS / CREDIT 45 DAYS - Facturas clientes - C20524795338</v>
      </c>
    </row>
    <row r="1525" spans="1:15" x14ac:dyDescent="0.2">
      <c r="A1525" s="31">
        <f t="shared" si="27"/>
        <v>1524</v>
      </c>
      <c r="B1525" s="31" t="str">
        <f>VLOOKUP($A1525,'SAP- FACT'!$A:$AE,12,0)</f>
        <v>CALDERON OJEDA,JESUS WILFREDO</v>
      </c>
      <c r="C1525" s="31" t="str">
        <f>VLOOKUP($A1525,'SAP- FACT'!$A:$AE,2,0)</f>
        <v>B010-00005577</v>
      </c>
      <c r="D1525" s="31" t="str">
        <f>VLOOKUP($A1525,'SAP- FACT'!$A:$AE,2,0)</f>
        <v>B010-00005577</v>
      </c>
      <c r="E1525" s="32">
        <v>45566</v>
      </c>
      <c r="F1525" s="32">
        <f>VLOOKUP($A1525,'SAP- FACT'!$A:$AE,5,0)</f>
        <v>43616</v>
      </c>
      <c r="G1525" s="32">
        <f>VLOOKUP($A1525,'SAP- FACT'!$A:$AE,19,0)</f>
        <v>43616</v>
      </c>
      <c r="H1525" s="31" t="s">
        <v>8512</v>
      </c>
      <c r="I1525" s="31" t="str">
        <f>VLOOKUP($A1525,'SAP- FACT'!$A:$AE,3,0)</f>
        <v>Boleta</v>
      </c>
      <c r="J1525" s="31" t="str">
        <f>IF(VLOOKUP($A1525,'SAP- FACT'!$A:$AE,15,0)=0,"PEN","USD")</f>
        <v>USD</v>
      </c>
      <c r="K1525" s="31" t="s">
        <v>8499</v>
      </c>
      <c r="L1525" s="31">
        <v>1</v>
      </c>
      <c r="M1525" s="33">
        <f>IF(J1525="PEN",VLOOKUP($A1525,'SAP- FACT'!$A:$AE,14,0),VLOOKUP($A1525,'SAP- FACT'!$A:$AE,15,0))</f>
        <v>870.08</v>
      </c>
      <c r="N1525" s="31" t="str">
        <f>IF(VLOOKUP($A1525,'SAP- FACT'!$A:$AE,15,0)=0,"PEN","USD")</f>
        <v>USD</v>
      </c>
      <c r="O1525" s="31" t="str">
        <f>VLOOKUP($A1525,'SAP- FACT'!$A:$AE,4,0)</f>
        <v xml:space="preserve"> - CONTADO / CASH - INTERESES POR PRESTAMO SEGUN CONTRATO 31/05/2019</v>
      </c>
    </row>
    <row r="1526" spans="1:15" x14ac:dyDescent="0.2">
      <c r="A1526" s="31">
        <f t="shared" si="27"/>
        <v>1525</v>
      </c>
      <c r="B1526" s="31" t="str">
        <f>VLOOKUP($A1526,'SAP- FACT'!$A:$AE,12,0)</f>
        <v>CALDERON OJEDA,JESUS WILFREDO</v>
      </c>
      <c r="C1526" s="31" t="str">
        <f>VLOOKUP($A1526,'SAP- FACT'!$A:$AE,2,0)</f>
        <v>B010-00005384</v>
      </c>
      <c r="D1526" s="31" t="str">
        <f>VLOOKUP($A1526,'SAP- FACT'!$A:$AE,2,0)</f>
        <v>B010-00005384</v>
      </c>
      <c r="E1526" s="32">
        <v>45566</v>
      </c>
      <c r="F1526" s="32">
        <f>VLOOKUP($A1526,'SAP- FACT'!$A:$AE,5,0)</f>
        <v>43585</v>
      </c>
      <c r="G1526" s="32">
        <f>VLOOKUP($A1526,'SAP- FACT'!$A:$AE,19,0)</f>
        <v>43585</v>
      </c>
      <c r="H1526" s="31" t="s">
        <v>8512</v>
      </c>
      <c r="I1526" s="31" t="str">
        <f>VLOOKUP($A1526,'SAP- FACT'!$A:$AE,3,0)</f>
        <v>Boleta</v>
      </c>
      <c r="J1526" s="31" t="str">
        <f>IF(VLOOKUP($A1526,'SAP- FACT'!$A:$AE,15,0)=0,"PEN","USD")</f>
        <v>USD</v>
      </c>
      <c r="K1526" s="31" t="s">
        <v>8499</v>
      </c>
      <c r="L1526" s="31">
        <v>1</v>
      </c>
      <c r="M1526" s="33">
        <f>IF(J1526="PEN",VLOOKUP($A1526,'SAP- FACT'!$A:$AE,14,0),VLOOKUP($A1526,'SAP- FACT'!$A:$AE,15,0))</f>
        <v>883.3</v>
      </c>
      <c r="N1526" s="31" t="str">
        <f>IF(VLOOKUP($A1526,'SAP- FACT'!$A:$AE,15,0)=0,"PEN","USD")</f>
        <v>USD</v>
      </c>
      <c r="O1526" s="31" t="str">
        <f>VLOOKUP($A1526,'SAP- FACT'!$A:$AE,4,0)</f>
        <v xml:space="preserve"> - CONTADO / CASH - INTERESES POR PRESTAMO SEGUN CONTRATO 30/04/2019</v>
      </c>
    </row>
    <row r="1527" spans="1:15" x14ac:dyDescent="0.2">
      <c r="A1527" s="31">
        <f t="shared" si="27"/>
        <v>1526</v>
      </c>
      <c r="B1527" s="31" t="str">
        <f>VLOOKUP($A1527,'SAP- FACT'!$A:$AE,12,0)</f>
        <v>CALDERON OJEDA,JESUS WILFREDO</v>
      </c>
      <c r="C1527" s="31" t="str">
        <f>VLOOKUP($A1527,'SAP- FACT'!$A:$AE,2,0)</f>
        <v>B010-00005138</v>
      </c>
      <c r="D1527" s="31" t="str">
        <f>VLOOKUP($A1527,'SAP- FACT'!$A:$AE,2,0)</f>
        <v>B010-00005138</v>
      </c>
      <c r="E1527" s="32">
        <v>45566</v>
      </c>
      <c r="F1527" s="32">
        <f>VLOOKUP($A1527,'SAP- FACT'!$A:$AE,5,0)</f>
        <v>43553</v>
      </c>
      <c r="G1527" s="32">
        <f>VLOOKUP($A1527,'SAP- FACT'!$A:$AE,19,0)</f>
        <v>43553</v>
      </c>
      <c r="H1527" s="31" t="s">
        <v>8512</v>
      </c>
      <c r="I1527" s="31" t="str">
        <f>VLOOKUP($A1527,'SAP- FACT'!$A:$AE,3,0)</f>
        <v>Boleta</v>
      </c>
      <c r="J1527" s="31" t="str">
        <f>IF(VLOOKUP($A1527,'SAP- FACT'!$A:$AE,15,0)=0,"PEN","USD")</f>
        <v>USD</v>
      </c>
      <c r="K1527" s="31" t="s">
        <v>8499</v>
      </c>
      <c r="L1527" s="31">
        <v>1</v>
      </c>
      <c r="M1527" s="33">
        <f>IF(J1527="PEN",VLOOKUP($A1527,'SAP- FACT'!$A:$AE,14,0),VLOOKUP($A1527,'SAP- FACT'!$A:$AE,15,0))</f>
        <v>896.45</v>
      </c>
      <c r="N1527" s="31" t="str">
        <f>IF(VLOOKUP($A1527,'SAP- FACT'!$A:$AE,15,0)=0,"PEN","USD")</f>
        <v>USD</v>
      </c>
      <c r="O1527" s="31" t="str">
        <f>VLOOKUP($A1527,'SAP- FACT'!$A:$AE,4,0)</f>
        <v xml:space="preserve"> - CONTADO / CASH - INTERESES POR PRESTAMO SEGUN CONTRATO 29/03/2019</v>
      </c>
    </row>
    <row r="1528" spans="1:15" x14ac:dyDescent="0.2">
      <c r="A1528" s="31">
        <f t="shared" ref="A1528:A1591" si="28">ROW()-1</f>
        <v>1527</v>
      </c>
      <c r="B1528" s="31" t="str">
        <f>VLOOKUP($A1528,'SAP- FACT'!$A:$AE,12,0)</f>
        <v>SAN FERNANDO S.A.</v>
      </c>
      <c r="C1528" s="31" t="str">
        <f>VLOOKUP($A1528,'SAP- FACT'!$A:$AE,2,0)</f>
        <v>F010-00025516</v>
      </c>
      <c r="D1528" s="31" t="str">
        <f>VLOOKUP($A1528,'SAP- FACT'!$A:$AE,2,0)</f>
        <v>F010-00025516</v>
      </c>
      <c r="E1528" s="32">
        <v>45566</v>
      </c>
      <c r="F1528" s="32">
        <f>VLOOKUP($A1528,'SAP- FACT'!$A:$AE,5,0)</f>
        <v>45506</v>
      </c>
      <c r="G1528" s="32">
        <f>VLOOKUP($A1528,'SAP- FACT'!$A:$AE,19,0)</f>
        <v>45551</v>
      </c>
      <c r="H1528" s="31" t="s">
        <v>8512</v>
      </c>
      <c r="I1528" s="31" t="str">
        <f>VLOOKUP($A1528,'SAP- FACT'!$A:$AE,3,0)</f>
        <v>Factura</v>
      </c>
      <c r="J1528" s="31" t="str">
        <f>IF(VLOOKUP($A1528,'SAP- FACT'!$A:$AE,15,0)=0,"PEN","USD")</f>
        <v>PEN</v>
      </c>
      <c r="K1528" s="31" t="s">
        <v>8499</v>
      </c>
      <c r="L1528" s="31">
        <v>1</v>
      </c>
      <c r="M1528" s="33">
        <f>IF(J1528="PEN",VLOOKUP($A1528,'SAP- FACT'!$A:$AE,14,0),VLOOKUP($A1528,'SAP- FACT'!$A:$AE,15,0))</f>
        <v>2978.27</v>
      </c>
      <c r="N1528" s="31" t="str">
        <f>IF(VLOOKUP($A1528,'SAP- FACT'!$A:$AE,15,0)=0,"PEN","USD")</f>
        <v>PEN</v>
      </c>
      <c r="O1528" s="31" t="str">
        <f>VLOOKUP($A1528,'SAP- FACT'!$A:$AE,4,0)</f>
        <v>Nacional - CREDITO 45 DIAS / CREDIT 45 DAYS - Facturas clientes - C20100154308</v>
      </c>
    </row>
    <row r="1529" spans="1:15" x14ac:dyDescent="0.2">
      <c r="A1529" s="31">
        <f t="shared" si="28"/>
        <v>1528</v>
      </c>
      <c r="B1529" s="31" t="str">
        <f>VLOOKUP($A1529,'SAP- FACT'!$A:$AE,12,0)</f>
        <v>REPRESENTACIONES DURAND S.A.C.</v>
      </c>
      <c r="C1529" s="31" t="str">
        <f>VLOOKUP($A1529,'SAP- FACT'!$A:$AE,2,0)</f>
        <v>F010-00025415</v>
      </c>
      <c r="D1529" s="31" t="str">
        <f>VLOOKUP($A1529,'SAP- FACT'!$A:$AE,2,0)</f>
        <v>F010-00025415</v>
      </c>
      <c r="E1529" s="32">
        <v>45566</v>
      </c>
      <c r="F1529" s="32">
        <f>VLOOKUP($A1529,'SAP- FACT'!$A:$AE,5,0)</f>
        <v>45498</v>
      </c>
      <c r="G1529" s="32">
        <f>VLOOKUP($A1529,'SAP- FACT'!$A:$AE,19,0)</f>
        <v>45588</v>
      </c>
      <c r="H1529" s="31" t="s">
        <v>8512</v>
      </c>
      <c r="I1529" s="31" t="str">
        <f>VLOOKUP($A1529,'SAP- FACT'!$A:$AE,3,0)</f>
        <v>Factura</v>
      </c>
      <c r="J1529" s="31" t="str">
        <f>IF(VLOOKUP($A1529,'SAP- FACT'!$A:$AE,15,0)=0,"PEN","USD")</f>
        <v>PEN</v>
      </c>
      <c r="K1529" s="31" t="s">
        <v>8499</v>
      </c>
      <c r="L1529" s="31">
        <v>1</v>
      </c>
      <c r="M1529" s="33">
        <f>IF(J1529="PEN",VLOOKUP($A1529,'SAP- FACT'!$A:$AE,14,0),VLOOKUP($A1529,'SAP- FACT'!$A:$AE,15,0))</f>
        <v>2979.04</v>
      </c>
      <c r="N1529" s="31" t="str">
        <f>IF(VLOOKUP($A1529,'SAP- FACT'!$A:$AE,15,0)=0,"PEN","USD")</f>
        <v>PEN</v>
      </c>
      <c r="O1529" s="31" t="str">
        <f>VLOOKUP($A1529,'SAP- FACT'!$A:$AE,4,0)</f>
        <v>Nacional - LETRAS A 45-55-65-75 DIAS / DRAFT  45-55-65-75 DAYS - Facturas clientes - C20110651121</v>
      </c>
    </row>
    <row r="1530" spans="1:15" x14ac:dyDescent="0.2">
      <c r="A1530" s="31">
        <f t="shared" si="28"/>
        <v>1529</v>
      </c>
      <c r="B1530" s="31" t="str">
        <f>VLOOKUP($A1530,'SAP- FACT'!$A:$AE,12,0)</f>
        <v>CALDERON OJEDA,JESUS WILFREDO</v>
      </c>
      <c r="C1530" s="31" t="str">
        <f>VLOOKUP($A1530,'SAP- FACT'!$A:$AE,2,0)</f>
        <v>B010-00005016</v>
      </c>
      <c r="D1530" s="31" t="str">
        <f>VLOOKUP($A1530,'SAP- FACT'!$A:$AE,2,0)</f>
        <v>B010-00005016</v>
      </c>
      <c r="E1530" s="32">
        <v>45566</v>
      </c>
      <c r="F1530" s="32">
        <f>VLOOKUP($A1530,'SAP- FACT'!$A:$AE,5,0)</f>
        <v>43524</v>
      </c>
      <c r="G1530" s="32">
        <f>VLOOKUP($A1530,'SAP- FACT'!$A:$AE,19,0)</f>
        <v>43524</v>
      </c>
      <c r="H1530" s="31" t="s">
        <v>8512</v>
      </c>
      <c r="I1530" s="31" t="str">
        <f>VLOOKUP($A1530,'SAP- FACT'!$A:$AE,3,0)</f>
        <v>Boleta</v>
      </c>
      <c r="J1530" s="31" t="str">
        <f>IF(VLOOKUP($A1530,'SAP- FACT'!$A:$AE,15,0)=0,"PEN","USD")</f>
        <v>USD</v>
      </c>
      <c r="K1530" s="31" t="s">
        <v>8499</v>
      </c>
      <c r="L1530" s="31">
        <v>1</v>
      </c>
      <c r="M1530" s="33">
        <f>IF(J1530="PEN",VLOOKUP($A1530,'SAP- FACT'!$A:$AE,14,0),VLOOKUP($A1530,'SAP- FACT'!$A:$AE,15,0))</f>
        <v>909.54</v>
      </c>
      <c r="N1530" s="31" t="str">
        <f>IF(VLOOKUP($A1530,'SAP- FACT'!$A:$AE,15,0)=0,"PEN","USD")</f>
        <v>USD</v>
      </c>
      <c r="O1530" s="31" t="str">
        <f>VLOOKUP($A1530,'SAP- FACT'!$A:$AE,4,0)</f>
        <v xml:space="preserve"> - CONTADO / CASH - INTERESES POR PRESTAMO SEGUN CONTRATO 28/02/2019</v>
      </c>
    </row>
    <row r="1531" spans="1:15" x14ac:dyDescent="0.2">
      <c r="A1531" s="31">
        <f t="shared" si="28"/>
        <v>1530</v>
      </c>
      <c r="B1531" s="31" t="str">
        <f>VLOOKUP($A1531,'SAP- FACT'!$A:$AE,12,0)</f>
        <v>REDONDOS S A</v>
      </c>
      <c r="C1531" s="31" t="str">
        <f>VLOOKUP($A1531,'SAP- FACT'!$A:$AE,2,0)</f>
        <v>F010-00025630</v>
      </c>
      <c r="D1531" s="31" t="str">
        <f>VLOOKUP($A1531,'SAP- FACT'!$A:$AE,2,0)</f>
        <v>F010-00025630</v>
      </c>
      <c r="E1531" s="32">
        <v>45566</v>
      </c>
      <c r="F1531" s="32">
        <f>VLOOKUP($A1531,'SAP- FACT'!$A:$AE,5,0)</f>
        <v>45519</v>
      </c>
      <c r="G1531" s="32">
        <f>VLOOKUP($A1531,'SAP- FACT'!$A:$AE,19,0)</f>
        <v>45579</v>
      </c>
      <c r="H1531" s="31" t="s">
        <v>8512</v>
      </c>
      <c r="I1531" s="31" t="str">
        <f>VLOOKUP($A1531,'SAP- FACT'!$A:$AE,3,0)</f>
        <v>Factura</v>
      </c>
      <c r="J1531" s="31" t="str">
        <f>IF(VLOOKUP($A1531,'SAP- FACT'!$A:$AE,15,0)=0,"PEN","USD")</f>
        <v>PEN</v>
      </c>
      <c r="K1531" s="31" t="s">
        <v>8499</v>
      </c>
      <c r="L1531" s="31">
        <v>1</v>
      </c>
      <c r="M1531" s="33">
        <f>IF(J1531="PEN",VLOOKUP($A1531,'SAP- FACT'!$A:$AE,14,0),VLOOKUP($A1531,'SAP- FACT'!$A:$AE,15,0))</f>
        <v>3047.94</v>
      </c>
      <c r="N1531" s="31" t="str">
        <f>IF(VLOOKUP($A1531,'SAP- FACT'!$A:$AE,15,0)=0,"PEN","USD")</f>
        <v>PEN</v>
      </c>
      <c r="O1531" s="31" t="str">
        <f>VLOOKUP($A1531,'SAP- FACT'!$A:$AE,4,0)</f>
        <v>Nacional - CREDITO 60 DÍAS / CREDIT 60 DAYS - Facturas clientes - C20221084684</v>
      </c>
    </row>
    <row r="1532" spans="1:15" x14ac:dyDescent="0.2">
      <c r="A1532" s="31">
        <f t="shared" si="28"/>
        <v>1531</v>
      </c>
      <c r="B1532" s="31" t="str">
        <f>VLOOKUP($A1532,'SAP- FACT'!$A:$AE,12,0)</f>
        <v>GARCIA FIESTAS JOSE AURELIO</v>
      </c>
      <c r="C1532" s="31" t="str">
        <f>VLOOKUP($A1532,'SAP- FACT'!$A:$AE,2,0)</f>
        <v>F010-00025465</v>
      </c>
      <c r="D1532" s="31" t="str">
        <f>VLOOKUP($A1532,'SAP- FACT'!$A:$AE,2,0)</f>
        <v>F010-00025465</v>
      </c>
      <c r="E1532" s="32">
        <v>45566</v>
      </c>
      <c r="F1532" s="32">
        <f>VLOOKUP($A1532,'SAP- FACT'!$A:$AE,5,0)</f>
        <v>45504</v>
      </c>
      <c r="G1532" s="32">
        <f>VLOOKUP($A1532,'SAP- FACT'!$A:$AE,19,0)</f>
        <v>45504</v>
      </c>
      <c r="H1532" s="31" t="s">
        <v>8512</v>
      </c>
      <c r="I1532" s="31" t="str">
        <f>VLOOKUP($A1532,'SAP- FACT'!$A:$AE,3,0)</f>
        <v>Factura</v>
      </c>
      <c r="J1532" s="31" t="str">
        <f>IF(VLOOKUP($A1532,'SAP- FACT'!$A:$AE,15,0)=0,"PEN","USD")</f>
        <v>USD</v>
      </c>
      <c r="K1532" s="31" t="s">
        <v>8499</v>
      </c>
      <c r="L1532" s="31">
        <v>1</v>
      </c>
      <c r="M1532" s="33">
        <f>IF(J1532="PEN",VLOOKUP($A1532,'SAP- FACT'!$A:$AE,14,0),VLOOKUP($A1532,'SAP- FACT'!$A:$AE,15,0))</f>
        <v>860</v>
      </c>
      <c r="N1532" s="31" t="str">
        <f>IF(VLOOKUP($A1532,'SAP- FACT'!$A:$AE,15,0)=0,"PEN","USD")</f>
        <v>USD</v>
      </c>
      <c r="O1532" s="31" t="str">
        <f>VLOOKUP($A1532,'SAP- FACT'!$A:$AE,4,0)</f>
        <v xml:space="preserve"> - CONTADO / CASH - ALQUILER DE INMUEBLE CALLE LOS GORRIONES  DPTO. 20</v>
      </c>
    </row>
    <row r="1533" spans="1:15" x14ac:dyDescent="0.2">
      <c r="A1533" s="31">
        <f t="shared" si="28"/>
        <v>1532</v>
      </c>
      <c r="B1533" s="31" t="str">
        <f>VLOOKUP($A1533,'SAP- FACT'!$A:$AE,12,0)</f>
        <v>GARCIA FIESTAS JOSE AURELIO</v>
      </c>
      <c r="C1533" s="31" t="str">
        <f>VLOOKUP($A1533,'SAP- FACT'!$A:$AE,2,0)</f>
        <v>F010-00025774</v>
      </c>
      <c r="D1533" s="31" t="str">
        <f>VLOOKUP($A1533,'SAP- FACT'!$A:$AE,2,0)</f>
        <v>F010-00025774</v>
      </c>
      <c r="E1533" s="32">
        <v>45566</v>
      </c>
      <c r="F1533" s="32">
        <f>VLOOKUP($A1533,'SAP- FACT'!$A:$AE,5,0)</f>
        <v>45533</v>
      </c>
      <c r="G1533" s="32">
        <f>VLOOKUP($A1533,'SAP- FACT'!$A:$AE,19,0)</f>
        <v>45533</v>
      </c>
      <c r="H1533" s="31" t="s">
        <v>8512</v>
      </c>
      <c r="I1533" s="31" t="str">
        <f>VLOOKUP($A1533,'SAP- FACT'!$A:$AE,3,0)</f>
        <v>Factura</v>
      </c>
      <c r="J1533" s="31" t="str">
        <f>IF(VLOOKUP($A1533,'SAP- FACT'!$A:$AE,15,0)=0,"PEN","USD")</f>
        <v>USD</v>
      </c>
      <c r="K1533" s="31" t="s">
        <v>8499</v>
      </c>
      <c r="L1533" s="31">
        <v>1</v>
      </c>
      <c r="M1533" s="33">
        <f>IF(J1533="PEN",VLOOKUP($A1533,'SAP- FACT'!$A:$AE,14,0),VLOOKUP($A1533,'SAP- FACT'!$A:$AE,15,0))</f>
        <v>860</v>
      </c>
      <c r="N1533" s="31" t="str">
        <f>IF(VLOOKUP($A1533,'SAP- FACT'!$A:$AE,15,0)=0,"PEN","USD")</f>
        <v>USD</v>
      </c>
      <c r="O1533" s="31" t="str">
        <f>VLOOKUP($A1533,'SAP- FACT'!$A:$AE,4,0)</f>
        <v xml:space="preserve"> - CONTADO / CASH - ALQUILER DE INMUEBLE CALLE LOS GORRIONES  DPTO. 20</v>
      </c>
    </row>
    <row r="1534" spans="1:15" x14ac:dyDescent="0.2">
      <c r="A1534" s="31">
        <f t="shared" si="28"/>
        <v>1533</v>
      </c>
      <c r="B1534" s="31" t="str">
        <f>VLOOKUP($A1534,'SAP- FACT'!$A:$AE,12,0)</f>
        <v>GARCIA FIESTAS JOSE AURELIO</v>
      </c>
      <c r="C1534" s="31" t="str">
        <f>VLOOKUP($A1534,'SAP- FACT'!$A:$AE,2,0)</f>
        <v>F010-00024954</v>
      </c>
      <c r="D1534" s="31" t="str">
        <f>VLOOKUP($A1534,'SAP- FACT'!$A:$AE,2,0)</f>
        <v>F010-00024954</v>
      </c>
      <c r="E1534" s="32">
        <v>45566</v>
      </c>
      <c r="F1534" s="32">
        <f>VLOOKUP($A1534,'SAP- FACT'!$A:$AE,5,0)</f>
        <v>45443</v>
      </c>
      <c r="G1534" s="32">
        <f>VLOOKUP($A1534,'SAP- FACT'!$A:$AE,19,0)</f>
        <v>45443</v>
      </c>
      <c r="H1534" s="31" t="s">
        <v>8512</v>
      </c>
      <c r="I1534" s="31" t="str">
        <f>VLOOKUP($A1534,'SAP- FACT'!$A:$AE,3,0)</f>
        <v>Factura</v>
      </c>
      <c r="J1534" s="31" t="str">
        <f>IF(VLOOKUP($A1534,'SAP- FACT'!$A:$AE,15,0)=0,"PEN","USD")</f>
        <v>USD</v>
      </c>
      <c r="K1534" s="31" t="s">
        <v>8499</v>
      </c>
      <c r="L1534" s="31">
        <v>1</v>
      </c>
      <c r="M1534" s="33">
        <f>IF(J1534="PEN",VLOOKUP($A1534,'SAP- FACT'!$A:$AE,14,0),VLOOKUP($A1534,'SAP- FACT'!$A:$AE,15,0))</f>
        <v>860</v>
      </c>
      <c r="N1534" s="31" t="str">
        <f>IF(VLOOKUP($A1534,'SAP- FACT'!$A:$AE,15,0)=0,"PEN","USD")</f>
        <v>USD</v>
      </c>
      <c r="O1534" s="31" t="str">
        <f>VLOOKUP($A1534,'SAP- FACT'!$A:$AE,4,0)</f>
        <v xml:space="preserve"> - CONTADO / CASH - ALQUILER DE INMUEBLE CALLE LOS GORRIONES  DPTO. 20</v>
      </c>
    </row>
    <row r="1535" spans="1:15" x14ac:dyDescent="0.2">
      <c r="A1535" s="31">
        <f t="shared" si="28"/>
        <v>1534</v>
      </c>
      <c r="B1535" s="31" t="str">
        <f>VLOOKUP($A1535,'SAP- FACT'!$A:$AE,12,0)</f>
        <v>GARCIA FIESTAS JOSE AURELIO</v>
      </c>
      <c r="C1535" s="31" t="str">
        <f>VLOOKUP($A1535,'SAP- FACT'!$A:$AE,2,0)</f>
        <v>F010-00024582</v>
      </c>
      <c r="D1535" s="31" t="str">
        <f>VLOOKUP($A1535,'SAP- FACT'!$A:$AE,2,0)</f>
        <v>F010-00024582</v>
      </c>
      <c r="E1535" s="32">
        <v>45566</v>
      </c>
      <c r="F1535" s="32">
        <f>VLOOKUP($A1535,'SAP- FACT'!$A:$AE,5,0)</f>
        <v>45411</v>
      </c>
      <c r="G1535" s="32">
        <f>VLOOKUP($A1535,'SAP- FACT'!$A:$AE,19,0)</f>
        <v>45411</v>
      </c>
      <c r="H1535" s="31" t="s">
        <v>8512</v>
      </c>
      <c r="I1535" s="31" t="str">
        <f>VLOOKUP($A1535,'SAP- FACT'!$A:$AE,3,0)</f>
        <v>Factura</v>
      </c>
      <c r="J1535" s="31" t="str">
        <f>IF(VLOOKUP($A1535,'SAP- FACT'!$A:$AE,15,0)=0,"PEN","USD")</f>
        <v>USD</v>
      </c>
      <c r="K1535" s="31" t="s">
        <v>8499</v>
      </c>
      <c r="L1535" s="31">
        <v>1</v>
      </c>
      <c r="M1535" s="33">
        <f>IF(J1535="PEN",VLOOKUP($A1535,'SAP- FACT'!$A:$AE,14,0),VLOOKUP($A1535,'SAP- FACT'!$A:$AE,15,0))</f>
        <v>860</v>
      </c>
      <c r="N1535" s="31" t="str">
        <f>IF(VLOOKUP($A1535,'SAP- FACT'!$A:$AE,15,0)=0,"PEN","USD")</f>
        <v>USD</v>
      </c>
      <c r="O1535" s="31" t="str">
        <f>VLOOKUP($A1535,'SAP- FACT'!$A:$AE,4,0)</f>
        <v xml:space="preserve"> - CONTADO / CASH - ALQUILER DE INMUEBLE CALLE LOS GORRIONES  DPTO. 20</v>
      </c>
    </row>
    <row r="1536" spans="1:15" x14ac:dyDescent="0.2">
      <c r="A1536" s="31">
        <f t="shared" si="28"/>
        <v>1535</v>
      </c>
      <c r="B1536" s="31" t="str">
        <f>VLOOKUP($A1536,'SAP- FACT'!$A:$AE,12,0)</f>
        <v>NOVAFARMA S.A.C.</v>
      </c>
      <c r="C1536" s="31" t="str">
        <f>VLOOKUP($A1536,'SAP- FACT'!$A:$AE,2,0)</f>
        <v>F010-00025955</v>
      </c>
      <c r="D1536" s="31" t="str">
        <f>VLOOKUP($A1536,'SAP- FACT'!$A:$AE,2,0)</f>
        <v>F010-00025955</v>
      </c>
      <c r="E1536" s="32">
        <v>45566</v>
      </c>
      <c r="F1536" s="32">
        <f>VLOOKUP($A1536,'SAP- FACT'!$A:$AE,5,0)</f>
        <v>45554</v>
      </c>
      <c r="G1536" s="32">
        <f>VLOOKUP($A1536,'SAP- FACT'!$A:$AE,19,0)</f>
        <v>45644</v>
      </c>
      <c r="H1536" s="31" t="s">
        <v>8512</v>
      </c>
      <c r="I1536" s="31" t="str">
        <f>VLOOKUP($A1536,'SAP- FACT'!$A:$AE,3,0)</f>
        <v>Factura</v>
      </c>
      <c r="J1536" s="31" t="str">
        <f>IF(VLOOKUP($A1536,'SAP- FACT'!$A:$AE,15,0)=0,"PEN","USD")</f>
        <v>PEN</v>
      </c>
      <c r="K1536" s="31" t="s">
        <v>8499</v>
      </c>
      <c r="L1536" s="31">
        <v>1</v>
      </c>
      <c r="M1536" s="33">
        <f>IF(J1536="PEN",VLOOKUP($A1536,'SAP- FACT'!$A:$AE,14,0),VLOOKUP($A1536,'SAP- FACT'!$A:$AE,15,0))</f>
        <v>3255.62</v>
      </c>
      <c r="N1536" s="31" t="str">
        <f>IF(VLOOKUP($A1536,'SAP- FACT'!$A:$AE,15,0)=0,"PEN","USD")</f>
        <v>PEN</v>
      </c>
      <c r="O1536" s="31" t="str">
        <f>VLOOKUP($A1536,'SAP- FACT'!$A:$AE,4,0)</f>
        <v>Nacional - LETRAS A 45-55-65-75 DIAS / DRAFT  45-55-65-75 DAYS - Facturas clientes - C20481460159</v>
      </c>
    </row>
    <row r="1537" spans="1:15" x14ac:dyDescent="0.2">
      <c r="A1537" s="31">
        <f t="shared" si="28"/>
        <v>1536</v>
      </c>
      <c r="B1537" s="31" t="str">
        <f>VLOOKUP($A1537,'SAP- FACT'!$A:$AE,12,0)</f>
        <v>AGROVET MANANTIAL S.A.C.</v>
      </c>
      <c r="C1537" s="31" t="str">
        <f>VLOOKUP($A1537,'SAP- FACT'!$A:$AE,2,0)</f>
        <v>F010-00026041</v>
      </c>
      <c r="D1537" s="31" t="str">
        <f>VLOOKUP($A1537,'SAP- FACT'!$A:$AE,2,0)</f>
        <v>F010-00026041</v>
      </c>
      <c r="E1537" s="32">
        <v>45566</v>
      </c>
      <c r="F1537" s="32">
        <f>VLOOKUP($A1537,'SAP- FACT'!$A:$AE,5,0)</f>
        <v>45561</v>
      </c>
      <c r="G1537" s="32">
        <f>VLOOKUP($A1537,'SAP- FACT'!$A:$AE,19,0)</f>
        <v>45651</v>
      </c>
      <c r="H1537" s="31" t="s">
        <v>8512</v>
      </c>
      <c r="I1537" s="31" t="str">
        <f>VLOOKUP($A1537,'SAP- FACT'!$A:$AE,3,0)</f>
        <v>Factura</v>
      </c>
      <c r="J1537" s="31" t="str">
        <f>IF(VLOOKUP($A1537,'SAP- FACT'!$A:$AE,15,0)=0,"PEN","USD")</f>
        <v>PEN</v>
      </c>
      <c r="K1537" s="31" t="s">
        <v>8499</v>
      </c>
      <c r="L1537" s="31">
        <v>1</v>
      </c>
      <c r="M1537" s="33">
        <f>IF(J1537="PEN",VLOOKUP($A1537,'SAP- FACT'!$A:$AE,14,0),VLOOKUP($A1537,'SAP- FACT'!$A:$AE,15,0))</f>
        <v>3277.8</v>
      </c>
      <c r="N1537" s="31" t="str">
        <f>IF(VLOOKUP($A1537,'SAP- FACT'!$A:$AE,15,0)=0,"PEN","USD")</f>
        <v>PEN</v>
      </c>
      <c r="O1537" s="31" t="str">
        <f>VLOOKUP($A1537,'SAP- FACT'!$A:$AE,4,0)</f>
        <v>Nacional - LETRAS A 45-55-65-75 DIAS / DRAFT  45-55-65-75 DAYS - Facturas clientes - C20602908837</v>
      </c>
    </row>
    <row r="1538" spans="1:15" x14ac:dyDescent="0.2">
      <c r="A1538" s="31">
        <f t="shared" si="28"/>
        <v>1537</v>
      </c>
      <c r="B1538" s="31" t="str">
        <f>VLOOKUP($A1538,'SAP- FACT'!$A:$AE,12,0)</f>
        <v>INVERSIONES Y SERVICIOS VETERINARIO COTOS S.A.C.</v>
      </c>
      <c r="C1538" s="31" t="str">
        <f>VLOOKUP($A1538,'SAP- FACT'!$A:$AE,2,0)</f>
        <v>F010-00025990</v>
      </c>
      <c r="D1538" s="31" t="str">
        <f>VLOOKUP($A1538,'SAP- FACT'!$A:$AE,2,0)</f>
        <v>F010-00025990</v>
      </c>
      <c r="E1538" s="32">
        <v>45566</v>
      </c>
      <c r="F1538" s="32">
        <f>VLOOKUP($A1538,'SAP- FACT'!$A:$AE,5,0)</f>
        <v>45558</v>
      </c>
      <c r="G1538" s="32">
        <f>VLOOKUP($A1538,'SAP- FACT'!$A:$AE,19,0)</f>
        <v>45648</v>
      </c>
      <c r="H1538" s="31" t="s">
        <v>8512</v>
      </c>
      <c r="I1538" s="31" t="str">
        <f>VLOOKUP($A1538,'SAP- FACT'!$A:$AE,3,0)</f>
        <v>Factura</v>
      </c>
      <c r="J1538" s="31" t="str">
        <f>IF(VLOOKUP($A1538,'SAP- FACT'!$A:$AE,15,0)=0,"PEN","USD")</f>
        <v>PEN</v>
      </c>
      <c r="K1538" s="31" t="s">
        <v>8499</v>
      </c>
      <c r="L1538" s="31">
        <v>1</v>
      </c>
      <c r="M1538" s="33">
        <f>IF(J1538="PEN",VLOOKUP($A1538,'SAP- FACT'!$A:$AE,14,0),VLOOKUP($A1538,'SAP- FACT'!$A:$AE,15,0))</f>
        <v>3280.69</v>
      </c>
      <c r="N1538" s="31" t="str">
        <f>IF(VLOOKUP($A1538,'SAP- FACT'!$A:$AE,15,0)=0,"PEN","USD")</f>
        <v>PEN</v>
      </c>
      <c r="O1538" s="31" t="str">
        <f>VLOOKUP($A1538,'SAP- FACT'!$A:$AE,4,0)</f>
        <v>Nacional - LETRAS A 45-55-65-75 DIAS / DRAFT  45-55-65-75 DAYS - Facturas clientes - C20569314144</v>
      </c>
    </row>
    <row r="1539" spans="1:15" x14ac:dyDescent="0.2">
      <c r="A1539" s="31">
        <f t="shared" si="28"/>
        <v>1538</v>
      </c>
      <c r="B1539" s="31" t="str">
        <f>VLOOKUP($A1539,'SAP- FACT'!$A:$AE,12,0)</f>
        <v>GARCIA FIESTAS JOSE AURELIO</v>
      </c>
      <c r="C1539" s="31" t="str">
        <f>VLOOKUP($A1539,'SAP- FACT'!$A:$AE,2,0)</f>
        <v>F010-00025200</v>
      </c>
      <c r="D1539" s="31" t="str">
        <f>VLOOKUP($A1539,'SAP- FACT'!$A:$AE,2,0)</f>
        <v>F010-00025200</v>
      </c>
      <c r="E1539" s="32">
        <v>45566</v>
      </c>
      <c r="F1539" s="32">
        <f>VLOOKUP($A1539,'SAP- FACT'!$A:$AE,5,0)</f>
        <v>45471</v>
      </c>
      <c r="G1539" s="32">
        <f>VLOOKUP($A1539,'SAP- FACT'!$A:$AE,19,0)</f>
        <v>45471</v>
      </c>
      <c r="H1539" s="31" t="s">
        <v>8512</v>
      </c>
      <c r="I1539" s="31" t="str">
        <f>VLOOKUP($A1539,'SAP- FACT'!$A:$AE,3,0)</f>
        <v>Factura</v>
      </c>
      <c r="J1539" s="31" t="str">
        <f>IF(VLOOKUP($A1539,'SAP- FACT'!$A:$AE,15,0)=0,"PEN","USD")</f>
        <v>USD</v>
      </c>
      <c r="K1539" s="31" t="s">
        <v>8499</v>
      </c>
      <c r="L1539" s="31">
        <v>1</v>
      </c>
      <c r="M1539" s="33">
        <f>IF(J1539="PEN",VLOOKUP($A1539,'SAP- FACT'!$A:$AE,14,0),VLOOKUP($A1539,'SAP- FACT'!$A:$AE,15,0))</f>
        <v>860</v>
      </c>
      <c r="N1539" s="31" t="str">
        <f>IF(VLOOKUP($A1539,'SAP- FACT'!$A:$AE,15,0)=0,"PEN","USD")</f>
        <v>USD</v>
      </c>
      <c r="O1539" s="31" t="str">
        <f>VLOOKUP($A1539,'SAP- FACT'!$A:$AE,4,0)</f>
        <v xml:space="preserve"> - CONTADO / CASH - ALQUILER DE INMUEBLE CALLE LOS GORRIONES  DPTO. 20</v>
      </c>
    </row>
    <row r="1540" spans="1:15" x14ac:dyDescent="0.2">
      <c r="A1540" s="31">
        <f t="shared" si="28"/>
        <v>1539</v>
      </c>
      <c r="B1540" s="31" t="str">
        <f>VLOOKUP($A1540,'SAP- FACT'!$A:$AE,12,0)</f>
        <v>DISTRIBUCIONES AGROVET GRANDEZ TARAPOTO S.R.L.</v>
      </c>
      <c r="C1540" s="31" t="str">
        <f>VLOOKUP($A1540,'SAP- FACT'!$A:$AE,2,0)</f>
        <v>F010-00025806</v>
      </c>
      <c r="D1540" s="31" t="str">
        <f>VLOOKUP($A1540,'SAP- FACT'!$A:$AE,2,0)</f>
        <v>F010-00025806</v>
      </c>
      <c r="E1540" s="32">
        <v>45566</v>
      </c>
      <c r="F1540" s="32">
        <f>VLOOKUP($A1540,'SAP- FACT'!$A:$AE,5,0)</f>
        <v>45539</v>
      </c>
      <c r="G1540" s="32">
        <f>VLOOKUP($A1540,'SAP- FACT'!$A:$AE,19,0)</f>
        <v>45629</v>
      </c>
      <c r="H1540" s="31" t="s">
        <v>8512</v>
      </c>
      <c r="I1540" s="31" t="str">
        <f>VLOOKUP($A1540,'SAP- FACT'!$A:$AE,3,0)</f>
        <v>Factura</v>
      </c>
      <c r="J1540" s="31" t="str">
        <f>IF(VLOOKUP($A1540,'SAP- FACT'!$A:$AE,15,0)=0,"PEN","USD")</f>
        <v>PEN</v>
      </c>
      <c r="K1540" s="31" t="s">
        <v>8499</v>
      </c>
      <c r="L1540" s="31">
        <v>1</v>
      </c>
      <c r="M1540" s="33">
        <f>IF(J1540="PEN",VLOOKUP($A1540,'SAP- FACT'!$A:$AE,14,0),VLOOKUP($A1540,'SAP- FACT'!$A:$AE,15,0))</f>
        <v>3303.95</v>
      </c>
      <c r="N1540" s="31" t="str">
        <f>IF(VLOOKUP($A1540,'SAP- FACT'!$A:$AE,15,0)=0,"PEN","USD")</f>
        <v>PEN</v>
      </c>
      <c r="O1540" s="31" t="str">
        <f>VLOOKUP($A1540,'SAP- FACT'!$A:$AE,4,0)</f>
        <v>Nacional - LETRAS A 45-55-65-75 DIAS / DRAFT  45-55-65-75 DAYS - Facturas clientes - C20606722606</v>
      </c>
    </row>
    <row r="1541" spans="1:15" x14ac:dyDescent="0.2">
      <c r="A1541" s="31">
        <f t="shared" si="28"/>
        <v>1540</v>
      </c>
      <c r="B1541" s="31" t="str">
        <f>VLOOKUP($A1541,'SAP- FACT'!$A:$AE,12,0)</f>
        <v>EMPRESA MELO S.A.</v>
      </c>
      <c r="C1541" s="31" t="str">
        <f>VLOOKUP($A1541,'SAP- FACT'!$A:$AE,2,0)</f>
        <v>F050-00001455</v>
      </c>
      <c r="D1541" s="31" t="str">
        <f>VLOOKUP($A1541,'SAP- FACT'!$A:$AE,2,0)</f>
        <v>F050-00001455</v>
      </c>
      <c r="E1541" s="32">
        <v>45566</v>
      </c>
      <c r="F1541" s="32">
        <f>VLOOKUP($A1541,'SAP- FACT'!$A:$AE,5,0)</f>
        <v>45433</v>
      </c>
      <c r="G1541" s="32">
        <f>VLOOKUP($A1541,'SAP- FACT'!$A:$AE,19,0)</f>
        <v>45433</v>
      </c>
      <c r="H1541" s="31" t="s">
        <v>8512</v>
      </c>
      <c r="I1541" s="31" t="str">
        <f>VLOOKUP($A1541,'SAP- FACT'!$A:$AE,3,0)</f>
        <v>Factura</v>
      </c>
      <c r="J1541" s="31" t="str">
        <f>IF(VLOOKUP($A1541,'SAP- FACT'!$A:$AE,15,0)=0,"PEN","USD")</f>
        <v>USD</v>
      </c>
      <c r="K1541" s="31" t="s">
        <v>8499</v>
      </c>
      <c r="L1541" s="31">
        <v>1</v>
      </c>
      <c r="M1541" s="33">
        <f>IF(J1541="PEN",VLOOKUP($A1541,'SAP- FACT'!$A:$AE,14,0),VLOOKUP($A1541,'SAP- FACT'!$A:$AE,15,0))</f>
        <v>897.99</v>
      </c>
      <c r="N1541" s="31" t="str">
        <f>IF(VLOOKUP($A1541,'SAP- FACT'!$A:$AE,15,0)=0,"PEN","USD")</f>
        <v>USD</v>
      </c>
      <c r="O1541" s="31" t="str">
        <f>VLOOKUP($A1541,'SAP- FACT'!$A:$AE,4,0)</f>
        <v xml:space="preserve"> - CONTADO / CASH - Intereses moratorios a la FT 01-F050-00001390 por</v>
      </c>
    </row>
    <row r="1542" spans="1:15" x14ac:dyDescent="0.2">
      <c r="A1542" s="31">
        <f t="shared" si="28"/>
        <v>1541</v>
      </c>
      <c r="B1542" s="31" t="str">
        <f>VLOOKUP($A1542,'SAP- FACT'!$A:$AE,12,0)</f>
        <v>INVERSIONES PROAVET E.I.R.L.</v>
      </c>
      <c r="C1542" s="31" t="str">
        <f>VLOOKUP($A1542,'SAP- FACT'!$A:$AE,2,0)</f>
        <v>F010-00025836</v>
      </c>
      <c r="D1542" s="31" t="str">
        <f>VLOOKUP($A1542,'SAP- FACT'!$A:$AE,2,0)</f>
        <v>F010-00025836</v>
      </c>
      <c r="E1542" s="32">
        <v>45566</v>
      </c>
      <c r="F1542" s="32">
        <f>VLOOKUP($A1542,'SAP- FACT'!$A:$AE,5,0)</f>
        <v>45541</v>
      </c>
      <c r="G1542" s="32">
        <f>VLOOKUP($A1542,'SAP- FACT'!$A:$AE,19,0)</f>
        <v>45631</v>
      </c>
      <c r="H1542" s="31" t="s">
        <v>8512</v>
      </c>
      <c r="I1542" s="31" t="str">
        <f>VLOOKUP($A1542,'SAP- FACT'!$A:$AE,3,0)</f>
        <v>Factura</v>
      </c>
      <c r="J1542" s="31" t="str">
        <f>IF(VLOOKUP($A1542,'SAP- FACT'!$A:$AE,15,0)=0,"PEN","USD")</f>
        <v>PEN</v>
      </c>
      <c r="K1542" s="31" t="s">
        <v>8499</v>
      </c>
      <c r="L1542" s="31">
        <v>1</v>
      </c>
      <c r="M1542" s="33">
        <f>IF(J1542="PEN",VLOOKUP($A1542,'SAP- FACT'!$A:$AE,14,0),VLOOKUP($A1542,'SAP- FACT'!$A:$AE,15,0))</f>
        <v>3342.65</v>
      </c>
      <c r="N1542" s="31" t="str">
        <f>IF(VLOOKUP($A1542,'SAP- FACT'!$A:$AE,15,0)=0,"PEN","USD")</f>
        <v>PEN</v>
      </c>
      <c r="O1542" s="31" t="str">
        <f>VLOOKUP($A1542,'SAP- FACT'!$A:$AE,4,0)</f>
        <v>Nacional - LETRAS A 45-55-65-75 DIAS / DRAFT  45-55-65-75 DAYS - Facturas clientes - C20601052921</v>
      </c>
    </row>
    <row r="1543" spans="1:15" x14ac:dyDescent="0.2">
      <c r="A1543" s="31">
        <f t="shared" si="28"/>
        <v>1542</v>
      </c>
      <c r="B1543" s="31" t="str">
        <f>VLOOKUP($A1543,'SAP- FACT'!$A:$AE,12,0)</f>
        <v>AGROVET Y DISTRIBUCIONES GRANDEZ S.R.L</v>
      </c>
      <c r="C1543" s="31" t="str">
        <f>VLOOKUP($A1543,'SAP- FACT'!$A:$AE,2,0)</f>
        <v>F010-00026084</v>
      </c>
      <c r="D1543" s="31" t="str">
        <f>VLOOKUP($A1543,'SAP- FACT'!$A:$AE,2,0)</f>
        <v>F010-00026084</v>
      </c>
      <c r="E1543" s="32">
        <v>45566</v>
      </c>
      <c r="F1543" s="32">
        <f>VLOOKUP($A1543,'SAP- FACT'!$A:$AE,5,0)</f>
        <v>45565</v>
      </c>
      <c r="G1543" s="32">
        <f>VLOOKUP($A1543,'SAP- FACT'!$A:$AE,19,0)</f>
        <v>45655</v>
      </c>
      <c r="H1543" s="31" t="s">
        <v>8512</v>
      </c>
      <c r="I1543" s="31" t="str">
        <f>VLOOKUP($A1543,'SAP- FACT'!$A:$AE,3,0)</f>
        <v>Factura</v>
      </c>
      <c r="J1543" s="31" t="str">
        <f>IF(VLOOKUP($A1543,'SAP- FACT'!$A:$AE,15,0)=0,"PEN","USD")</f>
        <v>PEN</v>
      </c>
      <c r="K1543" s="31" t="s">
        <v>8499</v>
      </c>
      <c r="L1543" s="31">
        <v>1</v>
      </c>
      <c r="M1543" s="33">
        <f>IF(J1543="PEN",VLOOKUP($A1543,'SAP- FACT'!$A:$AE,14,0),VLOOKUP($A1543,'SAP- FACT'!$A:$AE,15,0))</f>
        <v>3385.99</v>
      </c>
      <c r="N1543" s="31" t="str">
        <f>IF(VLOOKUP($A1543,'SAP- FACT'!$A:$AE,15,0)=0,"PEN","USD")</f>
        <v>PEN</v>
      </c>
      <c r="O1543" s="31" t="str">
        <f>VLOOKUP($A1543,'SAP- FACT'!$A:$AE,4,0)</f>
        <v>Nacional - LETRAS A 45-55-65-75 DIAS / DRAFT  45-55-65-75 DAYS - Facturas clientes - C20491686759</v>
      </c>
    </row>
    <row r="1544" spans="1:15" x14ac:dyDescent="0.2">
      <c r="A1544" s="31">
        <f t="shared" si="28"/>
        <v>1543</v>
      </c>
      <c r="B1544" s="31" t="str">
        <f>VLOOKUP($A1544,'SAP- FACT'!$A:$AE,12,0)</f>
        <v>REPRESENTACIONES DURAND S.A.C.</v>
      </c>
      <c r="C1544" s="31" t="str">
        <f>VLOOKUP($A1544,'SAP- FACT'!$A:$AE,2,0)</f>
        <v>F010-00025986</v>
      </c>
      <c r="D1544" s="31" t="str">
        <f>VLOOKUP($A1544,'SAP- FACT'!$A:$AE,2,0)</f>
        <v>F010-00025986</v>
      </c>
      <c r="E1544" s="32">
        <v>45566</v>
      </c>
      <c r="F1544" s="32">
        <f>VLOOKUP($A1544,'SAP- FACT'!$A:$AE,5,0)</f>
        <v>45558</v>
      </c>
      <c r="G1544" s="32">
        <f>VLOOKUP($A1544,'SAP- FACT'!$A:$AE,19,0)</f>
        <v>45693</v>
      </c>
      <c r="H1544" s="31" t="s">
        <v>8512</v>
      </c>
      <c r="I1544" s="31" t="str">
        <f>VLOOKUP($A1544,'SAP- FACT'!$A:$AE,3,0)</f>
        <v>Factura</v>
      </c>
      <c r="J1544" s="31" t="str">
        <f>IF(VLOOKUP($A1544,'SAP- FACT'!$A:$AE,15,0)=0,"PEN","USD")</f>
        <v>PEN</v>
      </c>
      <c r="K1544" s="31" t="s">
        <v>8499</v>
      </c>
      <c r="L1544" s="31">
        <v>1</v>
      </c>
      <c r="M1544" s="33">
        <f>IF(J1544="PEN",VLOOKUP($A1544,'SAP- FACT'!$A:$AE,14,0),VLOOKUP($A1544,'SAP- FACT'!$A:$AE,15,0))</f>
        <v>3391.38</v>
      </c>
      <c r="N1544" s="31" t="str">
        <f>IF(VLOOKUP($A1544,'SAP- FACT'!$A:$AE,15,0)=0,"PEN","USD")</f>
        <v>PEN</v>
      </c>
      <c r="O1544" s="31" t="str">
        <f>VLOOKUP($A1544,'SAP- FACT'!$A:$AE,4,0)</f>
        <v>Nacional - LETRAS 45-52-59-66-73-90 DAYS - Facturas clientes - C20110651121</v>
      </c>
    </row>
    <row r="1545" spans="1:15" x14ac:dyDescent="0.2">
      <c r="A1545" s="31">
        <f t="shared" si="28"/>
        <v>1544</v>
      </c>
      <c r="B1545" s="31" t="str">
        <f>VLOOKUP($A1545,'SAP- FACT'!$A:$AE,12,0)</f>
        <v>REPRESENTACIONES DURAND S.A.C.</v>
      </c>
      <c r="C1545" s="31" t="str">
        <f>VLOOKUP($A1545,'SAP- FACT'!$A:$AE,2,0)</f>
        <v>F010-00025986</v>
      </c>
      <c r="D1545" s="31" t="str">
        <f>VLOOKUP($A1545,'SAP- FACT'!$A:$AE,2,0)</f>
        <v>F010-00025986</v>
      </c>
      <c r="E1545" s="32">
        <v>45566</v>
      </c>
      <c r="F1545" s="32">
        <f>VLOOKUP($A1545,'SAP- FACT'!$A:$AE,5,0)</f>
        <v>45558</v>
      </c>
      <c r="G1545" s="32">
        <f>VLOOKUP($A1545,'SAP- FACT'!$A:$AE,19,0)</f>
        <v>45676</v>
      </c>
      <c r="H1545" s="31" t="s">
        <v>8512</v>
      </c>
      <c r="I1545" s="31" t="str">
        <f>VLOOKUP($A1545,'SAP- FACT'!$A:$AE,3,0)</f>
        <v>Factura</v>
      </c>
      <c r="J1545" s="31" t="str">
        <f>IF(VLOOKUP($A1545,'SAP- FACT'!$A:$AE,15,0)=0,"PEN","USD")</f>
        <v>PEN</v>
      </c>
      <c r="K1545" s="31" t="s">
        <v>8499</v>
      </c>
      <c r="L1545" s="31">
        <v>1</v>
      </c>
      <c r="M1545" s="33">
        <f>IF(J1545="PEN",VLOOKUP($A1545,'SAP- FACT'!$A:$AE,14,0),VLOOKUP($A1545,'SAP- FACT'!$A:$AE,15,0))</f>
        <v>3395.48</v>
      </c>
      <c r="N1545" s="31" t="str">
        <f>IF(VLOOKUP($A1545,'SAP- FACT'!$A:$AE,15,0)=0,"PEN","USD")</f>
        <v>PEN</v>
      </c>
      <c r="O1545" s="31" t="str">
        <f>VLOOKUP($A1545,'SAP- FACT'!$A:$AE,4,0)</f>
        <v>Nacional - LETRAS 45-52-59-66-73-90 DAYS - Facturas clientes - C20110651121</v>
      </c>
    </row>
    <row r="1546" spans="1:15" x14ac:dyDescent="0.2">
      <c r="A1546" s="31">
        <f t="shared" si="28"/>
        <v>1545</v>
      </c>
      <c r="B1546" s="31" t="str">
        <f>VLOOKUP($A1546,'SAP- FACT'!$A:$AE,12,0)</f>
        <v>REPRESENTACIONES DURAND S.A.C.</v>
      </c>
      <c r="C1546" s="31" t="str">
        <f>VLOOKUP($A1546,'SAP- FACT'!$A:$AE,2,0)</f>
        <v>F010-00025986</v>
      </c>
      <c r="D1546" s="31" t="str">
        <f>VLOOKUP($A1546,'SAP- FACT'!$A:$AE,2,0)</f>
        <v>F010-00025986</v>
      </c>
      <c r="E1546" s="32">
        <v>45566</v>
      </c>
      <c r="F1546" s="32">
        <f>VLOOKUP($A1546,'SAP- FACT'!$A:$AE,5,0)</f>
        <v>45558</v>
      </c>
      <c r="G1546" s="32">
        <f>VLOOKUP($A1546,'SAP- FACT'!$A:$AE,19,0)</f>
        <v>45648</v>
      </c>
      <c r="H1546" s="31" t="s">
        <v>8512</v>
      </c>
      <c r="I1546" s="31" t="str">
        <f>VLOOKUP($A1546,'SAP- FACT'!$A:$AE,3,0)</f>
        <v>Factura</v>
      </c>
      <c r="J1546" s="31" t="str">
        <f>IF(VLOOKUP($A1546,'SAP- FACT'!$A:$AE,15,0)=0,"PEN","USD")</f>
        <v>PEN</v>
      </c>
      <c r="K1546" s="31" t="s">
        <v>8499</v>
      </c>
      <c r="L1546" s="31">
        <v>1</v>
      </c>
      <c r="M1546" s="33">
        <f>IF(J1546="PEN",VLOOKUP($A1546,'SAP- FACT'!$A:$AE,14,0),VLOOKUP($A1546,'SAP- FACT'!$A:$AE,15,0))</f>
        <v>3395.48</v>
      </c>
      <c r="N1546" s="31" t="str">
        <f>IF(VLOOKUP($A1546,'SAP- FACT'!$A:$AE,15,0)=0,"PEN","USD")</f>
        <v>PEN</v>
      </c>
      <c r="O1546" s="31" t="str">
        <f>VLOOKUP($A1546,'SAP- FACT'!$A:$AE,4,0)</f>
        <v>Nacional - LETRAS 45-52-59-66-73-90 DAYS - Facturas clientes - C20110651121</v>
      </c>
    </row>
    <row r="1547" spans="1:15" x14ac:dyDescent="0.2">
      <c r="A1547" s="31">
        <f t="shared" si="28"/>
        <v>1546</v>
      </c>
      <c r="B1547" s="31" t="str">
        <f>VLOOKUP($A1547,'SAP- FACT'!$A:$AE,12,0)</f>
        <v>REPRESENTACIONES DURAND S.A.C.</v>
      </c>
      <c r="C1547" s="31" t="str">
        <f>VLOOKUP($A1547,'SAP- FACT'!$A:$AE,2,0)</f>
        <v>F010-00025986</v>
      </c>
      <c r="D1547" s="31" t="str">
        <f>VLOOKUP($A1547,'SAP- FACT'!$A:$AE,2,0)</f>
        <v>F010-00025986</v>
      </c>
      <c r="E1547" s="32">
        <v>45566</v>
      </c>
      <c r="F1547" s="32">
        <f>VLOOKUP($A1547,'SAP- FACT'!$A:$AE,5,0)</f>
        <v>45558</v>
      </c>
      <c r="G1547" s="32">
        <f>VLOOKUP($A1547,'SAP- FACT'!$A:$AE,19,0)</f>
        <v>45655</v>
      </c>
      <c r="H1547" s="31" t="s">
        <v>8512</v>
      </c>
      <c r="I1547" s="31" t="str">
        <f>VLOOKUP($A1547,'SAP- FACT'!$A:$AE,3,0)</f>
        <v>Factura</v>
      </c>
      <c r="J1547" s="31" t="str">
        <f>IF(VLOOKUP($A1547,'SAP- FACT'!$A:$AE,15,0)=0,"PEN","USD")</f>
        <v>PEN</v>
      </c>
      <c r="K1547" s="31" t="s">
        <v>8499</v>
      </c>
      <c r="L1547" s="31">
        <v>1</v>
      </c>
      <c r="M1547" s="33">
        <f>IF(J1547="PEN",VLOOKUP($A1547,'SAP- FACT'!$A:$AE,14,0),VLOOKUP($A1547,'SAP- FACT'!$A:$AE,15,0))</f>
        <v>3395.48</v>
      </c>
      <c r="N1547" s="31" t="str">
        <f>IF(VLOOKUP($A1547,'SAP- FACT'!$A:$AE,15,0)=0,"PEN","USD")</f>
        <v>PEN</v>
      </c>
      <c r="O1547" s="31" t="str">
        <f>VLOOKUP($A1547,'SAP- FACT'!$A:$AE,4,0)</f>
        <v>Nacional - LETRAS 45-52-59-66-73-90 DAYS - Facturas clientes - C20110651121</v>
      </c>
    </row>
    <row r="1548" spans="1:15" x14ac:dyDescent="0.2">
      <c r="A1548" s="31">
        <f t="shared" si="28"/>
        <v>1547</v>
      </c>
      <c r="B1548" s="31" t="str">
        <f>VLOOKUP($A1548,'SAP- FACT'!$A:$AE,12,0)</f>
        <v>REPRESENTACIONES DURAND S.A.C.</v>
      </c>
      <c r="C1548" s="31" t="str">
        <f>VLOOKUP($A1548,'SAP- FACT'!$A:$AE,2,0)</f>
        <v>F010-00025986</v>
      </c>
      <c r="D1548" s="31" t="str">
        <f>VLOOKUP($A1548,'SAP- FACT'!$A:$AE,2,0)</f>
        <v>F010-00025986</v>
      </c>
      <c r="E1548" s="32">
        <v>45566</v>
      </c>
      <c r="F1548" s="32">
        <f>VLOOKUP($A1548,'SAP- FACT'!$A:$AE,5,0)</f>
        <v>45558</v>
      </c>
      <c r="G1548" s="32">
        <f>VLOOKUP($A1548,'SAP- FACT'!$A:$AE,19,0)</f>
        <v>45669</v>
      </c>
      <c r="H1548" s="31" t="s">
        <v>8512</v>
      </c>
      <c r="I1548" s="31" t="str">
        <f>VLOOKUP($A1548,'SAP- FACT'!$A:$AE,3,0)</f>
        <v>Factura</v>
      </c>
      <c r="J1548" s="31" t="str">
        <f>IF(VLOOKUP($A1548,'SAP- FACT'!$A:$AE,15,0)=0,"PEN","USD")</f>
        <v>PEN</v>
      </c>
      <c r="K1548" s="31" t="s">
        <v>8499</v>
      </c>
      <c r="L1548" s="31">
        <v>1</v>
      </c>
      <c r="M1548" s="33">
        <f>IF(J1548="PEN",VLOOKUP($A1548,'SAP- FACT'!$A:$AE,14,0),VLOOKUP($A1548,'SAP- FACT'!$A:$AE,15,0))</f>
        <v>3395.48</v>
      </c>
      <c r="N1548" s="31" t="str">
        <f>IF(VLOOKUP($A1548,'SAP- FACT'!$A:$AE,15,0)=0,"PEN","USD")</f>
        <v>PEN</v>
      </c>
      <c r="O1548" s="31" t="str">
        <f>VLOOKUP($A1548,'SAP- FACT'!$A:$AE,4,0)</f>
        <v>Nacional - LETRAS 45-52-59-66-73-90 DAYS - Facturas clientes - C20110651121</v>
      </c>
    </row>
    <row r="1549" spans="1:15" x14ac:dyDescent="0.2">
      <c r="A1549" s="31">
        <f t="shared" si="28"/>
        <v>1548</v>
      </c>
      <c r="B1549" s="31" t="str">
        <f>VLOOKUP($A1549,'SAP- FACT'!$A:$AE,12,0)</f>
        <v>REPRESENTACIONES DURAND S.A.C.</v>
      </c>
      <c r="C1549" s="31" t="str">
        <f>VLOOKUP($A1549,'SAP- FACT'!$A:$AE,2,0)</f>
        <v>F010-00025986</v>
      </c>
      <c r="D1549" s="31" t="str">
        <f>VLOOKUP($A1549,'SAP- FACT'!$A:$AE,2,0)</f>
        <v>F010-00025986</v>
      </c>
      <c r="E1549" s="32">
        <v>45566</v>
      </c>
      <c r="F1549" s="32">
        <f>VLOOKUP($A1549,'SAP- FACT'!$A:$AE,5,0)</f>
        <v>45558</v>
      </c>
      <c r="G1549" s="32">
        <f>VLOOKUP($A1549,'SAP- FACT'!$A:$AE,19,0)</f>
        <v>45662</v>
      </c>
      <c r="H1549" s="31" t="s">
        <v>8512</v>
      </c>
      <c r="I1549" s="31" t="str">
        <f>VLOOKUP($A1549,'SAP- FACT'!$A:$AE,3,0)</f>
        <v>Factura</v>
      </c>
      <c r="J1549" s="31" t="str">
        <f>IF(VLOOKUP($A1549,'SAP- FACT'!$A:$AE,15,0)=0,"PEN","USD")</f>
        <v>PEN</v>
      </c>
      <c r="K1549" s="31" t="s">
        <v>8499</v>
      </c>
      <c r="L1549" s="31">
        <v>1</v>
      </c>
      <c r="M1549" s="33">
        <f>IF(J1549="PEN",VLOOKUP($A1549,'SAP- FACT'!$A:$AE,14,0),VLOOKUP($A1549,'SAP- FACT'!$A:$AE,15,0))</f>
        <v>3395.48</v>
      </c>
      <c r="N1549" s="31" t="str">
        <f>IF(VLOOKUP($A1549,'SAP- FACT'!$A:$AE,15,0)=0,"PEN","USD")</f>
        <v>PEN</v>
      </c>
      <c r="O1549" s="31" t="str">
        <f>VLOOKUP($A1549,'SAP- FACT'!$A:$AE,4,0)</f>
        <v>Nacional - LETRAS 45-52-59-66-73-90 DAYS - Facturas clientes - C20110651121</v>
      </c>
    </row>
    <row r="1550" spans="1:15" x14ac:dyDescent="0.2">
      <c r="A1550" s="31">
        <f t="shared" si="28"/>
        <v>1549</v>
      </c>
      <c r="B1550" s="31" t="str">
        <f>VLOOKUP($A1550,'SAP- FACT'!$A:$AE,12,0)</f>
        <v>AGROVET MARKET ANIMAL HEALTH NICARAGUA S.A</v>
      </c>
      <c r="C1550" s="31" t="str">
        <f>VLOOKUP($A1550,'SAP- FACT'!$A:$AE,2,0)</f>
        <v>F050-00001395</v>
      </c>
      <c r="D1550" s="31" t="str">
        <f>VLOOKUP($A1550,'SAP- FACT'!$A:$AE,2,0)</f>
        <v>F050-00001395</v>
      </c>
      <c r="E1550" s="32">
        <v>45566</v>
      </c>
      <c r="F1550" s="32">
        <f>VLOOKUP($A1550,'SAP- FACT'!$A:$AE,5,0)</f>
        <v>45365</v>
      </c>
      <c r="G1550" s="32">
        <f>VLOOKUP($A1550,'SAP- FACT'!$A:$AE,19,0)</f>
        <v>45365</v>
      </c>
      <c r="H1550" s="31" t="s">
        <v>8512</v>
      </c>
      <c r="I1550" s="31" t="str">
        <f>VLOOKUP($A1550,'SAP- FACT'!$A:$AE,3,0)</f>
        <v>Factura</v>
      </c>
      <c r="J1550" s="31" t="str">
        <f>IF(VLOOKUP($A1550,'SAP- FACT'!$A:$AE,15,0)=0,"PEN","USD")</f>
        <v>USD</v>
      </c>
      <c r="K1550" s="31" t="s">
        <v>8499</v>
      </c>
      <c r="L1550" s="31">
        <v>1</v>
      </c>
      <c r="M1550" s="33">
        <f>IF(J1550="PEN",VLOOKUP($A1550,'SAP- FACT'!$A:$AE,14,0),VLOOKUP($A1550,'SAP- FACT'!$A:$AE,15,0))</f>
        <v>907.9</v>
      </c>
      <c r="N1550" s="31" t="str">
        <f>IF(VLOOKUP($A1550,'SAP- FACT'!$A:$AE,15,0)=0,"PEN","USD")</f>
        <v>USD</v>
      </c>
      <c r="O1550" s="31" t="str">
        <f>VLOOKUP($A1550,'SAP- FACT'!$A:$AE,4,0)</f>
        <v>Internacional - CONTADO / CASH - Materia de mktAcuerdo de mkt 50%1 toldo AMAH1 t</v>
      </c>
    </row>
    <row r="1551" spans="1:15" x14ac:dyDescent="0.2">
      <c r="A1551" s="31">
        <f t="shared" si="28"/>
        <v>1550</v>
      </c>
      <c r="B1551" s="31" t="str">
        <f>VLOOKUP($A1551,'SAP- FACT'!$A:$AE,12,0)</f>
        <v>REPRESENTACIONES DURAND S.A.C.</v>
      </c>
      <c r="C1551" s="31" t="str">
        <f>VLOOKUP($A1551,'SAP- FACT'!$A:$AE,2,0)</f>
        <v>F010-00025857</v>
      </c>
      <c r="D1551" s="31" t="str">
        <f>VLOOKUP($A1551,'SAP- FACT'!$A:$AE,2,0)</f>
        <v>F010-00025857</v>
      </c>
      <c r="E1551" s="32">
        <v>45566</v>
      </c>
      <c r="F1551" s="32">
        <f>VLOOKUP($A1551,'SAP- FACT'!$A:$AE,5,0)</f>
        <v>45545</v>
      </c>
      <c r="G1551" s="32">
        <f>VLOOKUP($A1551,'SAP- FACT'!$A:$AE,19,0)</f>
        <v>45680</v>
      </c>
      <c r="H1551" s="31" t="s">
        <v>8512</v>
      </c>
      <c r="I1551" s="31" t="str">
        <f>VLOOKUP($A1551,'SAP- FACT'!$A:$AE,3,0)</f>
        <v>Factura</v>
      </c>
      <c r="J1551" s="31" t="str">
        <f>IF(VLOOKUP($A1551,'SAP- FACT'!$A:$AE,15,0)=0,"PEN","USD")</f>
        <v>PEN</v>
      </c>
      <c r="K1551" s="31" t="s">
        <v>8499</v>
      </c>
      <c r="L1551" s="31">
        <v>1</v>
      </c>
      <c r="M1551" s="33">
        <f>IF(J1551="PEN",VLOOKUP($A1551,'SAP- FACT'!$A:$AE,14,0),VLOOKUP($A1551,'SAP- FACT'!$A:$AE,15,0))</f>
        <v>3492.43</v>
      </c>
      <c r="N1551" s="31" t="str">
        <f>IF(VLOOKUP($A1551,'SAP- FACT'!$A:$AE,15,0)=0,"PEN","USD")</f>
        <v>PEN</v>
      </c>
      <c r="O1551" s="31" t="str">
        <f>VLOOKUP($A1551,'SAP- FACT'!$A:$AE,4,0)</f>
        <v>Nacional - LETRAS 45-52-59-66-73-90 DAYS - Facturas clientes - C20110651121</v>
      </c>
    </row>
    <row r="1552" spans="1:15" x14ac:dyDescent="0.2">
      <c r="A1552" s="31">
        <f t="shared" si="28"/>
        <v>1551</v>
      </c>
      <c r="B1552" s="31" t="str">
        <f>VLOOKUP($A1552,'SAP- FACT'!$A:$AE,12,0)</f>
        <v>REPRESENTACIONES DURAND S.A.C.</v>
      </c>
      <c r="C1552" s="31" t="str">
        <f>VLOOKUP($A1552,'SAP- FACT'!$A:$AE,2,0)</f>
        <v>F010-00025857</v>
      </c>
      <c r="D1552" s="31" t="str">
        <f>VLOOKUP($A1552,'SAP- FACT'!$A:$AE,2,0)</f>
        <v>F010-00025857</v>
      </c>
      <c r="E1552" s="32">
        <v>45566</v>
      </c>
      <c r="F1552" s="32">
        <f>VLOOKUP($A1552,'SAP- FACT'!$A:$AE,5,0)</f>
        <v>45545</v>
      </c>
      <c r="G1552" s="32">
        <f>VLOOKUP($A1552,'SAP- FACT'!$A:$AE,19,0)</f>
        <v>45663</v>
      </c>
      <c r="H1552" s="31" t="s">
        <v>8512</v>
      </c>
      <c r="I1552" s="31" t="str">
        <f>VLOOKUP($A1552,'SAP- FACT'!$A:$AE,3,0)</f>
        <v>Factura</v>
      </c>
      <c r="J1552" s="31" t="str">
        <f>IF(VLOOKUP($A1552,'SAP- FACT'!$A:$AE,15,0)=0,"PEN","USD")</f>
        <v>PEN</v>
      </c>
      <c r="K1552" s="31" t="s">
        <v>8499</v>
      </c>
      <c r="L1552" s="31">
        <v>1</v>
      </c>
      <c r="M1552" s="33">
        <f>IF(J1552="PEN",VLOOKUP($A1552,'SAP- FACT'!$A:$AE,14,0),VLOOKUP($A1552,'SAP- FACT'!$A:$AE,15,0))</f>
        <v>3496.65</v>
      </c>
      <c r="N1552" s="31" t="str">
        <f>IF(VLOOKUP($A1552,'SAP- FACT'!$A:$AE,15,0)=0,"PEN","USD")</f>
        <v>PEN</v>
      </c>
      <c r="O1552" s="31" t="str">
        <f>VLOOKUP($A1552,'SAP- FACT'!$A:$AE,4,0)</f>
        <v>Nacional - LETRAS 45-52-59-66-73-90 DAYS - Facturas clientes - C20110651121</v>
      </c>
    </row>
    <row r="1553" spans="1:15" x14ac:dyDescent="0.2">
      <c r="A1553" s="31">
        <f t="shared" si="28"/>
        <v>1552</v>
      </c>
      <c r="B1553" s="31" t="str">
        <f>VLOOKUP($A1553,'SAP- FACT'!$A:$AE,12,0)</f>
        <v>REPRESENTACIONES DURAND S.A.C.</v>
      </c>
      <c r="C1553" s="31" t="str">
        <f>VLOOKUP($A1553,'SAP- FACT'!$A:$AE,2,0)</f>
        <v>F010-00025857</v>
      </c>
      <c r="D1553" s="31" t="str">
        <f>VLOOKUP($A1553,'SAP- FACT'!$A:$AE,2,0)</f>
        <v>F010-00025857</v>
      </c>
      <c r="E1553" s="32">
        <v>45566</v>
      </c>
      <c r="F1553" s="32">
        <f>VLOOKUP($A1553,'SAP- FACT'!$A:$AE,5,0)</f>
        <v>45545</v>
      </c>
      <c r="G1553" s="32">
        <f>VLOOKUP($A1553,'SAP- FACT'!$A:$AE,19,0)</f>
        <v>45635</v>
      </c>
      <c r="H1553" s="31" t="s">
        <v>8512</v>
      </c>
      <c r="I1553" s="31" t="str">
        <f>VLOOKUP($A1553,'SAP- FACT'!$A:$AE,3,0)</f>
        <v>Factura</v>
      </c>
      <c r="J1553" s="31" t="str">
        <f>IF(VLOOKUP($A1553,'SAP- FACT'!$A:$AE,15,0)=0,"PEN","USD")</f>
        <v>PEN</v>
      </c>
      <c r="K1553" s="31" t="s">
        <v>8499</v>
      </c>
      <c r="L1553" s="31">
        <v>1</v>
      </c>
      <c r="M1553" s="33">
        <f>IF(J1553="PEN",VLOOKUP($A1553,'SAP- FACT'!$A:$AE,14,0),VLOOKUP($A1553,'SAP- FACT'!$A:$AE,15,0))</f>
        <v>3496.65</v>
      </c>
      <c r="N1553" s="31" t="str">
        <f>IF(VLOOKUP($A1553,'SAP- FACT'!$A:$AE,15,0)=0,"PEN","USD")</f>
        <v>PEN</v>
      </c>
      <c r="O1553" s="31" t="str">
        <f>VLOOKUP($A1553,'SAP- FACT'!$A:$AE,4,0)</f>
        <v>Nacional - LETRAS 45-52-59-66-73-90 DAYS - Facturas clientes - C20110651121</v>
      </c>
    </row>
    <row r="1554" spans="1:15" x14ac:dyDescent="0.2">
      <c r="A1554" s="31">
        <f t="shared" si="28"/>
        <v>1553</v>
      </c>
      <c r="B1554" s="31" t="str">
        <f>VLOOKUP($A1554,'SAP- FACT'!$A:$AE,12,0)</f>
        <v>REPRESENTACIONES DURAND S.A.C.</v>
      </c>
      <c r="C1554" s="31" t="str">
        <f>VLOOKUP($A1554,'SAP- FACT'!$A:$AE,2,0)</f>
        <v>F010-00025857</v>
      </c>
      <c r="D1554" s="31" t="str">
        <f>VLOOKUP($A1554,'SAP- FACT'!$A:$AE,2,0)</f>
        <v>F010-00025857</v>
      </c>
      <c r="E1554" s="32">
        <v>45566</v>
      </c>
      <c r="F1554" s="32">
        <f>VLOOKUP($A1554,'SAP- FACT'!$A:$AE,5,0)</f>
        <v>45545</v>
      </c>
      <c r="G1554" s="32">
        <f>VLOOKUP($A1554,'SAP- FACT'!$A:$AE,19,0)</f>
        <v>45642</v>
      </c>
      <c r="H1554" s="31" t="s">
        <v>8512</v>
      </c>
      <c r="I1554" s="31" t="str">
        <f>VLOOKUP($A1554,'SAP- FACT'!$A:$AE,3,0)</f>
        <v>Factura</v>
      </c>
      <c r="J1554" s="31" t="str">
        <f>IF(VLOOKUP($A1554,'SAP- FACT'!$A:$AE,15,0)=0,"PEN","USD")</f>
        <v>PEN</v>
      </c>
      <c r="K1554" s="31" t="s">
        <v>8499</v>
      </c>
      <c r="L1554" s="31">
        <v>1</v>
      </c>
      <c r="M1554" s="33">
        <f>IF(J1554="PEN",VLOOKUP($A1554,'SAP- FACT'!$A:$AE,14,0),VLOOKUP($A1554,'SAP- FACT'!$A:$AE,15,0))</f>
        <v>3496.65</v>
      </c>
      <c r="N1554" s="31" t="str">
        <f>IF(VLOOKUP($A1554,'SAP- FACT'!$A:$AE,15,0)=0,"PEN","USD")</f>
        <v>PEN</v>
      </c>
      <c r="O1554" s="31" t="str">
        <f>VLOOKUP($A1554,'SAP- FACT'!$A:$AE,4,0)</f>
        <v>Nacional - LETRAS 45-52-59-66-73-90 DAYS - Facturas clientes - C20110651121</v>
      </c>
    </row>
    <row r="1555" spans="1:15" x14ac:dyDescent="0.2">
      <c r="A1555" s="31">
        <f t="shared" si="28"/>
        <v>1554</v>
      </c>
      <c r="B1555" s="31" t="str">
        <f>VLOOKUP($A1555,'SAP- FACT'!$A:$AE,12,0)</f>
        <v>REPRESENTACIONES DURAND S.A.C.</v>
      </c>
      <c r="C1555" s="31" t="str">
        <f>VLOOKUP($A1555,'SAP- FACT'!$A:$AE,2,0)</f>
        <v>F010-00025857</v>
      </c>
      <c r="D1555" s="31" t="str">
        <f>VLOOKUP($A1555,'SAP- FACT'!$A:$AE,2,0)</f>
        <v>F010-00025857</v>
      </c>
      <c r="E1555" s="32">
        <v>45566</v>
      </c>
      <c r="F1555" s="32">
        <f>VLOOKUP($A1555,'SAP- FACT'!$A:$AE,5,0)</f>
        <v>45545</v>
      </c>
      <c r="G1555" s="32">
        <f>VLOOKUP($A1555,'SAP- FACT'!$A:$AE,19,0)</f>
        <v>45656</v>
      </c>
      <c r="H1555" s="31" t="s">
        <v>8512</v>
      </c>
      <c r="I1555" s="31" t="str">
        <f>VLOOKUP($A1555,'SAP- FACT'!$A:$AE,3,0)</f>
        <v>Factura</v>
      </c>
      <c r="J1555" s="31" t="str">
        <f>IF(VLOOKUP($A1555,'SAP- FACT'!$A:$AE,15,0)=0,"PEN","USD")</f>
        <v>PEN</v>
      </c>
      <c r="K1555" s="31" t="s">
        <v>8499</v>
      </c>
      <c r="L1555" s="31">
        <v>1</v>
      </c>
      <c r="M1555" s="33">
        <f>IF(J1555="PEN",VLOOKUP($A1555,'SAP- FACT'!$A:$AE,14,0),VLOOKUP($A1555,'SAP- FACT'!$A:$AE,15,0))</f>
        <v>3496.65</v>
      </c>
      <c r="N1555" s="31" t="str">
        <f>IF(VLOOKUP($A1555,'SAP- FACT'!$A:$AE,15,0)=0,"PEN","USD")</f>
        <v>PEN</v>
      </c>
      <c r="O1555" s="31" t="str">
        <f>VLOOKUP($A1555,'SAP- FACT'!$A:$AE,4,0)</f>
        <v>Nacional - LETRAS 45-52-59-66-73-90 DAYS - Facturas clientes - C20110651121</v>
      </c>
    </row>
    <row r="1556" spans="1:15" x14ac:dyDescent="0.2">
      <c r="A1556" s="31">
        <f t="shared" si="28"/>
        <v>1555</v>
      </c>
      <c r="B1556" s="31" t="str">
        <f>VLOOKUP($A1556,'SAP- FACT'!$A:$AE,12,0)</f>
        <v>REPRESENTACIONES DURAND S.A.C.</v>
      </c>
      <c r="C1556" s="31" t="str">
        <f>VLOOKUP($A1556,'SAP- FACT'!$A:$AE,2,0)</f>
        <v>F010-00025857</v>
      </c>
      <c r="D1556" s="31" t="str">
        <f>VLOOKUP($A1556,'SAP- FACT'!$A:$AE,2,0)</f>
        <v>F010-00025857</v>
      </c>
      <c r="E1556" s="32">
        <v>45566</v>
      </c>
      <c r="F1556" s="32">
        <f>VLOOKUP($A1556,'SAP- FACT'!$A:$AE,5,0)</f>
        <v>45545</v>
      </c>
      <c r="G1556" s="32">
        <f>VLOOKUP($A1556,'SAP- FACT'!$A:$AE,19,0)</f>
        <v>45649</v>
      </c>
      <c r="H1556" s="31" t="s">
        <v>8512</v>
      </c>
      <c r="I1556" s="31" t="str">
        <f>VLOOKUP($A1556,'SAP- FACT'!$A:$AE,3,0)</f>
        <v>Factura</v>
      </c>
      <c r="J1556" s="31" t="str">
        <f>IF(VLOOKUP($A1556,'SAP- FACT'!$A:$AE,15,0)=0,"PEN","USD")</f>
        <v>PEN</v>
      </c>
      <c r="K1556" s="31" t="s">
        <v>8499</v>
      </c>
      <c r="L1556" s="31">
        <v>1</v>
      </c>
      <c r="M1556" s="33">
        <f>IF(J1556="PEN",VLOOKUP($A1556,'SAP- FACT'!$A:$AE,14,0),VLOOKUP($A1556,'SAP- FACT'!$A:$AE,15,0))</f>
        <v>3496.65</v>
      </c>
      <c r="N1556" s="31" t="str">
        <f>IF(VLOOKUP($A1556,'SAP- FACT'!$A:$AE,15,0)=0,"PEN","USD")</f>
        <v>PEN</v>
      </c>
      <c r="O1556" s="31" t="str">
        <f>VLOOKUP($A1556,'SAP- FACT'!$A:$AE,4,0)</f>
        <v>Nacional - LETRAS 45-52-59-66-73-90 DAYS - Facturas clientes - C20110651121</v>
      </c>
    </row>
    <row r="1557" spans="1:15" x14ac:dyDescent="0.2">
      <c r="A1557" s="31">
        <f t="shared" si="28"/>
        <v>1556</v>
      </c>
      <c r="B1557" s="31" t="str">
        <f>VLOOKUP($A1557,'SAP- FACT'!$A:$AE,12,0)</f>
        <v>INVERSIONES Y SERVICIOS VETERINARIO COTOS S.A.C.</v>
      </c>
      <c r="C1557" s="31" t="str">
        <f>VLOOKUP($A1557,'SAP- FACT'!$A:$AE,2,0)</f>
        <v>F010-00026053</v>
      </c>
      <c r="D1557" s="31" t="str">
        <f>VLOOKUP($A1557,'SAP- FACT'!$A:$AE,2,0)</f>
        <v>F010-00026053</v>
      </c>
      <c r="E1557" s="32">
        <v>45566</v>
      </c>
      <c r="F1557" s="32">
        <f>VLOOKUP($A1557,'SAP- FACT'!$A:$AE,5,0)</f>
        <v>45562</v>
      </c>
      <c r="G1557" s="32">
        <f>VLOOKUP($A1557,'SAP- FACT'!$A:$AE,19,0)</f>
        <v>45697</v>
      </c>
      <c r="H1557" s="31" t="s">
        <v>8512</v>
      </c>
      <c r="I1557" s="31" t="str">
        <f>VLOOKUP($A1557,'SAP- FACT'!$A:$AE,3,0)</f>
        <v>Factura</v>
      </c>
      <c r="J1557" s="31" t="str">
        <f>IF(VLOOKUP($A1557,'SAP- FACT'!$A:$AE,15,0)=0,"PEN","USD")</f>
        <v>PEN</v>
      </c>
      <c r="K1557" s="31" t="s">
        <v>8499</v>
      </c>
      <c r="L1557" s="31">
        <v>1</v>
      </c>
      <c r="M1557" s="33">
        <f>IF(J1557="PEN",VLOOKUP($A1557,'SAP- FACT'!$A:$AE,14,0),VLOOKUP($A1557,'SAP- FACT'!$A:$AE,15,0))</f>
        <v>3584.56</v>
      </c>
      <c r="N1557" s="31" t="str">
        <f>IF(VLOOKUP($A1557,'SAP- FACT'!$A:$AE,15,0)=0,"PEN","USD")</f>
        <v>PEN</v>
      </c>
      <c r="O1557" s="31" t="str">
        <f>VLOOKUP($A1557,'SAP- FACT'!$A:$AE,4,0)</f>
        <v>Nacional - LETRAS 45-52-59-66-73-90 DAYS - Facturas clientes - C20569314144</v>
      </c>
    </row>
    <row r="1558" spans="1:15" x14ac:dyDescent="0.2">
      <c r="A1558" s="31">
        <f t="shared" si="28"/>
        <v>1557</v>
      </c>
      <c r="B1558" s="31" t="str">
        <f>VLOOKUP($A1558,'SAP- FACT'!$A:$AE,12,0)</f>
        <v>INVERSIONES Y SERVICIOS VETERINARIO COTOS S.A.C.</v>
      </c>
      <c r="C1558" s="31" t="str">
        <f>VLOOKUP($A1558,'SAP- FACT'!$A:$AE,2,0)</f>
        <v>F010-00026053</v>
      </c>
      <c r="D1558" s="31" t="str">
        <f>VLOOKUP($A1558,'SAP- FACT'!$A:$AE,2,0)</f>
        <v>F010-00026053</v>
      </c>
      <c r="E1558" s="32">
        <v>45566</v>
      </c>
      <c r="F1558" s="32">
        <f>VLOOKUP($A1558,'SAP- FACT'!$A:$AE,5,0)</f>
        <v>45562</v>
      </c>
      <c r="G1558" s="32">
        <f>VLOOKUP($A1558,'SAP- FACT'!$A:$AE,19,0)</f>
        <v>45659</v>
      </c>
      <c r="H1558" s="31" t="s">
        <v>8512</v>
      </c>
      <c r="I1558" s="31" t="str">
        <f>VLOOKUP($A1558,'SAP- FACT'!$A:$AE,3,0)</f>
        <v>Factura</v>
      </c>
      <c r="J1558" s="31" t="str">
        <f>IF(VLOOKUP($A1558,'SAP- FACT'!$A:$AE,15,0)=0,"PEN","USD")</f>
        <v>PEN</v>
      </c>
      <c r="K1558" s="31" t="s">
        <v>8499</v>
      </c>
      <c r="L1558" s="31">
        <v>1</v>
      </c>
      <c r="M1558" s="33">
        <f>IF(J1558="PEN",VLOOKUP($A1558,'SAP- FACT'!$A:$AE,14,0),VLOOKUP($A1558,'SAP- FACT'!$A:$AE,15,0))</f>
        <v>3588.86</v>
      </c>
      <c r="N1558" s="31" t="str">
        <f>IF(VLOOKUP($A1558,'SAP- FACT'!$A:$AE,15,0)=0,"PEN","USD")</f>
        <v>PEN</v>
      </c>
      <c r="O1558" s="31" t="str">
        <f>VLOOKUP($A1558,'SAP- FACT'!$A:$AE,4,0)</f>
        <v>Nacional - LETRAS 45-52-59-66-73-90 DAYS - Facturas clientes - C20569314144</v>
      </c>
    </row>
    <row r="1559" spans="1:15" x14ac:dyDescent="0.2">
      <c r="A1559" s="31">
        <f t="shared" si="28"/>
        <v>1558</v>
      </c>
      <c r="B1559" s="31" t="str">
        <f>VLOOKUP($A1559,'SAP- FACT'!$A:$AE,12,0)</f>
        <v>INVERSIONES Y SERVICIOS VETERINARIO COTOS S.A.C.</v>
      </c>
      <c r="C1559" s="31" t="str">
        <f>VLOOKUP($A1559,'SAP- FACT'!$A:$AE,2,0)</f>
        <v>F010-00026053</v>
      </c>
      <c r="D1559" s="31" t="str">
        <f>VLOOKUP($A1559,'SAP- FACT'!$A:$AE,2,0)</f>
        <v>F010-00026053</v>
      </c>
      <c r="E1559" s="32">
        <v>45566</v>
      </c>
      <c r="F1559" s="32">
        <f>VLOOKUP($A1559,'SAP- FACT'!$A:$AE,5,0)</f>
        <v>45562</v>
      </c>
      <c r="G1559" s="32">
        <f>VLOOKUP($A1559,'SAP- FACT'!$A:$AE,19,0)</f>
        <v>45666</v>
      </c>
      <c r="H1559" s="31" t="s">
        <v>8512</v>
      </c>
      <c r="I1559" s="31" t="str">
        <f>VLOOKUP($A1559,'SAP- FACT'!$A:$AE,3,0)</f>
        <v>Factura</v>
      </c>
      <c r="J1559" s="31" t="str">
        <f>IF(VLOOKUP($A1559,'SAP- FACT'!$A:$AE,15,0)=0,"PEN","USD")</f>
        <v>PEN</v>
      </c>
      <c r="K1559" s="31" t="s">
        <v>8499</v>
      </c>
      <c r="L1559" s="31">
        <v>1</v>
      </c>
      <c r="M1559" s="33">
        <f>IF(J1559="PEN",VLOOKUP($A1559,'SAP- FACT'!$A:$AE,14,0),VLOOKUP($A1559,'SAP- FACT'!$A:$AE,15,0))</f>
        <v>3588.86</v>
      </c>
      <c r="N1559" s="31" t="str">
        <f>IF(VLOOKUP($A1559,'SAP- FACT'!$A:$AE,15,0)=0,"PEN","USD")</f>
        <v>PEN</v>
      </c>
      <c r="O1559" s="31" t="str">
        <f>VLOOKUP($A1559,'SAP- FACT'!$A:$AE,4,0)</f>
        <v>Nacional - LETRAS 45-52-59-66-73-90 DAYS - Facturas clientes - C20569314144</v>
      </c>
    </row>
    <row r="1560" spans="1:15" x14ac:dyDescent="0.2">
      <c r="A1560" s="31">
        <f t="shared" si="28"/>
        <v>1559</v>
      </c>
      <c r="B1560" s="31" t="str">
        <f>VLOOKUP($A1560,'SAP- FACT'!$A:$AE,12,0)</f>
        <v>INVERSIONES Y SERVICIOS VETERINARIO COTOS S.A.C.</v>
      </c>
      <c r="C1560" s="31" t="str">
        <f>VLOOKUP($A1560,'SAP- FACT'!$A:$AE,2,0)</f>
        <v>F010-00026053</v>
      </c>
      <c r="D1560" s="31" t="str">
        <f>VLOOKUP($A1560,'SAP- FACT'!$A:$AE,2,0)</f>
        <v>F010-00026053</v>
      </c>
      <c r="E1560" s="32">
        <v>45566</v>
      </c>
      <c r="F1560" s="32">
        <f>VLOOKUP($A1560,'SAP- FACT'!$A:$AE,5,0)</f>
        <v>45562</v>
      </c>
      <c r="G1560" s="32">
        <f>VLOOKUP($A1560,'SAP- FACT'!$A:$AE,19,0)</f>
        <v>45673</v>
      </c>
      <c r="H1560" s="31" t="s">
        <v>8512</v>
      </c>
      <c r="I1560" s="31" t="str">
        <f>VLOOKUP($A1560,'SAP- FACT'!$A:$AE,3,0)</f>
        <v>Factura</v>
      </c>
      <c r="J1560" s="31" t="str">
        <f>IF(VLOOKUP($A1560,'SAP- FACT'!$A:$AE,15,0)=0,"PEN","USD")</f>
        <v>PEN</v>
      </c>
      <c r="K1560" s="31" t="s">
        <v>8499</v>
      </c>
      <c r="L1560" s="31">
        <v>1</v>
      </c>
      <c r="M1560" s="33">
        <f>IF(J1560="PEN",VLOOKUP($A1560,'SAP- FACT'!$A:$AE,14,0),VLOOKUP($A1560,'SAP- FACT'!$A:$AE,15,0))</f>
        <v>3588.86</v>
      </c>
      <c r="N1560" s="31" t="str">
        <f>IF(VLOOKUP($A1560,'SAP- FACT'!$A:$AE,15,0)=0,"PEN","USD")</f>
        <v>PEN</v>
      </c>
      <c r="O1560" s="31" t="str">
        <f>VLOOKUP($A1560,'SAP- FACT'!$A:$AE,4,0)</f>
        <v>Nacional - LETRAS 45-52-59-66-73-90 DAYS - Facturas clientes - C20569314144</v>
      </c>
    </row>
    <row r="1561" spans="1:15" x14ac:dyDescent="0.2">
      <c r="A1561" s="31">
        <f t="shared" si="28"/>
        <v>1560</v>
      </c>
      <c r="B1561" s="31" t="str">
        <f>VLOOKUP($A1561,'SAP- FACT'!$A:$AE,12,0)</f>
        <v>INVERSIONES Y SERVICIOS VETERINARIO COTOS S.A.C.</v>
      </c>
      <c r="C1561" s="31" t="str">
        <f>VLOOKUP($A1561,'SAP- FACT'!$A:$AE,2,0)</f>
        <v>F010-00026053</v>
      </c>
      <c r="D1561" s="31" t="str">
        <f>VLOOKUP($A1561,'SAP- FACT'!$A:$AE,2,0)</f>
        <v>F010-00026053</v>
      </c>
      <c r="E1561" s="32">
        <v>45566</v>
      </c>
      <c r="F1561" s="32">
        <f>VLOOKUP($A1561,'SAP- FACT'!$A:$AE,5,0)</f>
        <v>45562</v>
      </c>
      <c r="G1561" s="32">
        <f>VLOOKUP($A1561,'SAP- FACT'!$A:$AE,19,0)</f>
        <v>45652</v>
      </c>
      <c r="H1561" s="31" t="s">
        <v>8512</v>
      </c>
      <c r="I1561" s="31" t="str">
        <f>VLOOKUP($A1561,'SAP- FACT'!$A:$AE,3,0)</f>
        <v>Factura</v>
      </c>
      <c r="J1561" s="31" t="str">
        <f>IF(VLOOKUP($A1561,'SAP- FACT'!$A:$AE,15,0)=0,"PEN","USD")</f>
        <v>PEN</v>
      </c>
      <c r="K1561" s="31" t="s">
        <v>8499</v>
      </c>
      <c r="L1561" s="31">
        <v>1</v>
      </c>
      <c r="M1561" s="33">
        <f>IF(J1561="PEN",VLOOKUP($A1561,'SAP- FACT'!$A:$AE,14,0),VLOOKUP($A1561,'SAP- FACT'!$A:$AE,15,0))</f>
        <v>3588.86</v>
      </c>
      <c r="N1561" s="31" t="str">
        <f>IF(VLOOKUP($A1561,'SAP- FACT'!$A:$AE,15,0)=0,"PEN","USD")</f>
        <v>PEN</v>
      </c>
      <c r="O1561" s="31" t="str">
        <f>VLOOKUP($A1561,'SAP- FACT'!$A:$AE,4,0)</f>
        <v>Nacional - LETRAS 45-52-59-66-73-90 DAYS - Facturas clientes - C20569314144</v>
      </c>
    </row>
    <row r="1562" spans="1:15" x14ac:dyDescent="0.2">
      <c r="A1562" s="31">
        <f t="shared" si="28"/>
        <v>1561</v>
      </c>
      <c r="B1562" s="31" t="str">
        <f>VLOOKUP($A1562,'SAP- FACT'!$A:$AE,12,0)</f>
        <v>INVERSIONES Y SERVICIOS VETERINARIO COTOS S.A.C.</v>
      </c>
      <c r="C1562" s="31" t="str">
        <f>VLOOKUP($A1562,'SAP- FACT'!$A:$AE,2,0)</f>
        <v>F010-00026053</v>
      </c>
      <c r="D1562" s="31" t="str">
        <f>VLOOKUP($A1562,'SAP- FACT'!$A:$AE,2,0)</f>
        <v>F010-00026053</v>
      </c>
      <c r="E1562" s="32">
        <v>45566</v>
      </c>
      <c r="F1562" s="32">
        <f>VLOOKUP($A1562,'SAP- FACT'!$A:$AE,5,0)</f>
        <v>45562</v>
      </c>
      <c r="G1562" s="32">
        <f>VLOOKUP($A1562,'SAP- FACT'!$A:$AE,19,0)</f>
        <v>45680</v>
      </c>
      <c r="H1562" s="31" t="s">
        <v>8512</v>
      </c>
      <c r="I1562" s="31" t="str">
        <f>VLOOKUP($A1562,'SAP- FACT'!$A:$AE,3,0)</f>
        <v>Factura</v>
      </c>
      <c r="J1562" s="31" t="str">
        <f>IF(VLOOKUP($A1562,'SAP- FACT'!$A:$AE,15,0)=0,"PEN","USD")</f>
        <v>PEN</v>
      </c>
      <c r="K1562" s="31" t="s">
        <v>8499</v>
      </c>
      <c r="L1562" s="31">
        <v>1</v>
      </c>
      <c r="M1562" s="33">
        <f>IF(J1562="PEN",VLOOKUP($A1562,'SAP- FACT'!$A:$AE,14,0),VLOOKUP($A1562,'SAP- FACT'!$A:$AE,15,0))</f>
        <v>3588.86</v>
      </c>
      <c r="N1562" s="31" t="str">
        <f>IF(VLOOKUP($A1562,'SAP- FACT'!$A:$AE,15,0)=0,"PEN","USD")</f>
        <v>PEN</v>
      </c>
      <c r="O1562" s="31" t="str">
        <f>VLOOKUP($A1562,'SAP- FACT'!$A:$AE,4,0)</f>
        <v>Nacional - LETRAS 45-52-59-66-73-90 DAYS - Facturas clientes - C20569314144</v>
      </c>
    </row>
    <row r="1563" spans="1:15" x14ac:dyDescent="0.2">
      <c r="A1563" s="31">
        <f t="shared" si="28"/>
        <v>1562</v>
      </c>
      <c r="B1563" s="31" t="str">
        <f>VLOOKUP($A1563,'SAP- FACT'!$A:$AE,12,0)</f>
        <v>MARROQUIN CARBAJAL,ALEJANDRA</v>
      </c>
      <c r="C1563" s="31" t="str">
        <f>VLOOKUP($A1563,'SAP- FACT'!$A:$AE,2,0)</f>
        <v>B010-00020169</v>
      </c>
      <c r="D1563" s="31" t="str">
        <f>VLOOKUP($A1563,'SAP- FACT'!$A:$AE,2,0)</f>
        <v>B010-00020169</v>
      </c>
      <c r="E1563" s="32">
        <v>45566</v>
      </c>
      <c r="F1563" s="32">
        <f>VLOOKUP($A1563,'SAP- FACT'!$A:$AE,5,0)</f>
        <v>45530</v>
      </c>
      <c r="G1563" s="32">
        <f>VLOOKUP($A1563,'SAP- FACT'!$A:$AE,19,0)</f>
        <v>45530</v>
      </c>
      <c r="H1563" s="31" t="s">
        <v>8512</v>
      </c>
      <c r="I1563" s="31" t="str">
        <f>VLOOKUP($A1563,'SAP- FACT'!$A:$AE,3,0)</f>
        <v>Boleta</v>
      </c>
      <c r="J1563" s="31" t="str">
        <f>IF(VLOOKUP($A1563,'SAP- FACT'!$A:$AE,15,0)=0,"PEN","USD")</f>
        <v>PEN</v>
      </c>
      <c r="K1563" s="31" t="s">
        <v>8499</v>
      </c>
      <c r="L1563" s="31">
        <v>1</v>
      </c>
      <c r="M1563" s="33">
        <f>IF(J1563="PEN",VLOOKUP($A1563,'SAP- FACT'!$A:$AE,14,0),VLOOKUP($A1563,'SAP- FACT'!$A:$AE,15,0))</f>
        <v>3593.86</v>
      </c>
      <c r="N1563" s="31" t="str">
        <f>IF(VLOOKUP($A1563,'SAP- FACT'!$A:$AE,15,0)=0,"PEN","USD")</f>
        <v>PEN</v>
      </c>
      <c r="O1563" s="31" t="str">
        <f>VLOOKUP($A1563,'SAP- FACT'!$A:$AE,4,0)</f>
        <v xml:space="preserve"> - CONTADO / CASH - Alquiler de departamento N° 401 del 20 - 30 ABR</v>
      </c>
    </row>
    <row r="1564" spans="1:15" x14ac:dyDescent="0.2">
      <c r="A1564" s="31">
        <f t="shared" si="28"/>
        <v>1563</v>
      </c>
      <c r="B1564" s="31" t="str">
        <f>VLOOKUP($A1564,'SAP- FACT'!$A:$AE,12,0)</f>
        <v>GRUPO CONSORCIO VETERINARIO S.A.C.</v>
      </c>
      <c r="C1564" s="31" t="str">
        <f>VLOOKUP($A1564,'SAP- FACT'!$A:$AE,2,0)</f>
        <v>F010-00025868</v>
      </c>
      <c r="D1564" s="31" t="str">
        <f>VLOOKUP($A1564,'SAP- FACT'!$A:$AE,2,0)</f>
        <v>F010-00025868</v>
      </c>
      <c r="E1564" s="32">
        <v>45566</v>
      </c>
      <c r="F1564" s="32">
        <f>VLOOKUP($A1564,'SAP- FACT'!$A:$AE,5,0)</f>
        <v>45546</v>
      </c>
      <c r="G1564" s="32">
        <f>VLOOKUP($A1564,'SAP- FACT'!$A:$AE,19,0)</f>
        <v>45681</v>
      </c>
      <c r="H1564" s="31" t="s">
        <v>8512</v>
      </c>
      <c r="I1564" s="31" t="str">
        <f>VLOOKUP($A1564,'SAP- FACT'!$A:$AE,3,0)</f>
        <v>Factura</v>
      </c>
      <c r="J1564" s="31" t="str">
        <f>IF(VLOOKUP($A1564,'SAP- FACT'!$A:$AE,15,0)=0,"PEN","USD")</f>
        <v>PEN</v>
      </c>
      <c r="K1564" s="31" t="s">
        <v>8499</v>
      </c>
      <c r="L1564" s="31">
        <v>1</v>
      </c>
      <c r="M1564" s="33">
        <f>IF(J1564="PEN",VLOOKUP($A1564,'SAP- FACT'!$A:$AE,14,0),VLOOKUP($A1564,'SAP- FACT'!$A:$AE,15,0))</f>
        <v>3595.26</v>
      </c>
      <c r="N1564" s="31" t="str">
        <f>IF(VLOOKUP($A1564,'SAP- FACT'!$A:$AE,15,0)=0,"PEN","USD")</f>
        <v>PEN</v>
      </c>
      <c r="O1564" s="31" t="str">
        <f>VLOOKUP($A1564,'SAP- FACT'!$A:$AE,4,0)</f>
        <v>Nacional - LETRAS 45-52-59-66-73-90 DAYS - Facturas clientes - C20607299944</v>
      </c>
    </row>
    <row r="1565" spans="1:15" x14ac:dyDescent="0.2">
      <c r="A1565" s="31">
        <f t="shared" si="28"/>
        <v>1564</v>
      </c>
      <c r="B1565" s="31" t="str">
        <f>VLOOKUP($A1565,'SAP- FACT'!$A:$AE,12,0)</f>
        <v>GRUPO CONSORCIO VETERINARIO S.A.C.</v>
      </c>
      <c r="C1565" s="31" t="str">
        <f>VLOOKUP($A1565,'SAP- FACT'!$A:$AE,2,0)</f>
        <v>F010-00025868</v>
      </c>
      <c r="D1565" s="31" t="str">
        <f>VLOOKUP($A1565,'SAP- FACT'!$A:$AE,2,0)</f>
        <v>F010-00025868</v>
      </c>
      <c r="E1565" s="32">
        <v>45566</v>
      </c>
      <c r="F1565" s="32">
        <f>VLOOKUP($A1565,'SAP- FACT'!$A:$AE,5,0)</f>
        <v>45546</v>
      </c>
      <c r="G1565" s="32">
        <f>VLOOKUP($A1565,'SAP- FACT'!$A:$AE,19,0)</f>
        <v>45664</v>
      </c>
      <c r="H1565" s="31" t="s">
        <v>8512</v>
      </c>
      <c r="I1565" s="31" t="str">
        <f>VLOOKUP($A1565,'SAP- FACT'!$A:$AE,3,0)</f>
        <v>Factura</v>
      </c>
      <c r="J1565" s="31" t="str">
        <f>IF(VLOOKUP($A1565,'SAP- FACT'!$A:$AE,15,0)=0,"PEN","USD")</f>
        <v>PEN</v>
      </c>
      <c r="K1565" s="31" t="s">
        <v>8499</v>
      </c>
      <c r="L1565" s="31">
        <v>1</v>
      </c>
      <c r="M1565" s="33">
        <f>IF(J1565="PEN",VLOOKUP($A1565,'SAP- FACT'!$A:$AE,14,0),VLOOKUP($A1565,'SAP- FACT'!$A:$AE,15,0))</f>
        <v>3599.56</v>
      </c>
      <c r="N1565" s="31" t="str">
        <f>IF(VLOOKUP($A1565,'SAP- FACT'!$A:$AE,15,0)=0,"PEN","USD")</f>
        <v>PEN</v>
      </c>
      <c r="O1565" s="31" t="str">
        <f>VLOOKUP($A1565,'SAP- FACT'!$A:$AE,4,0)</f>
        <v>Nacional - LETRAS 45-52-59-66-73-90 DAYS - Facturas clientes - C20607299944</v>
      </c>
    </row>
    <row r="1566" spans="1:15" x14ac:dyDescent="0.2">
      <c r="A1566" s="31">
        <f t="shared" si="28"/>
        <v>1565</v>
      </c>
      <c r="B1566" s="31" t="str">
        <f>VLOOKUP($A1566,'SAP- FACT'!$A:$AE,12,0)</f>
        <v>GRUPO CONSORCIO VETERINARIO S.A.C.</v>
      </c>
      <c r="C1566" s="31" t="str">
        <f>VLOOKUP($A1566,'SAP- FACT'!$A:$AE,2,0)</f>
        <v>F010-00025868</v>
      </c>
      <c r="D1566" s="31" t="str">
        <f>VLOOKUP($A1566,'SAP- FACT'!$A:$AE,2,0)</f>
        <v>F010-00025868</v>
      </c>
      <c r="E1566" s="32">
        <v>45566</v>
      </c>
      <c r="F1566" s="32">
        <f>VLOOKUP($A1566,'SAP- FACT'!$A:$AE,5,0)</f>
        <v>45546</v>
      </c>
      <c r="G1566" s="32">
        <f>VLOOKUP($A1566,'SAP- FACT'!$A:$AE,19,0)</f>
        <v>45657</v>
      </c>
      <c r="H1566" s="31" t="s">
        <v>8512</v>
      </c>
      <c r="I1566" s="31" t="str">
        <f>VLOOKUP($A1566,'SAP- FACT'!$A:$AE,3,0)</f>
        <v>Factura</v>
      </c>
      <c r="J1566" s="31" t="str">
        <f>IF(VLOOKUP($A1566,'SAP- FACT'!$A:$AE,15,0)=0,"PEN","USD")</f>
        <v>PEN</v>
      </c>
      <c r="K1566" s="31" t="s">
        <v>8499</v>
      </c>
      <c r="L1566" s="31">
        <v>1</v>
      </c>
      <c r="M1566" s="33">
        <f>IF(J1566="PEN",VLOOKUP($A1566,'SAP- FACT'!$A:$AE,14,0),VLOOKUP($A1566,'SAP- FACT'!$A:$AE,15,0))</f>
        <v>3599.56</v>
      </c>
      <c r="N1566" s="31" t="str">
        <f>IF(VLOOKUP($A1566,'SAP- FACT'!$A:$AE,15,0)=0,"PEN","USD")</f>
        <v>PEN</v>
      </c>
      <c r="O1566" s="31" t="str">
        <f>VLOOKUP($A1566,'SAP- FACT'!$A:$AE,4,0)</f>
        <v>Nacional - LETRAS 45-52-59-66-73-90 DAYS - Facturas clientes - C20607299944</v>
      </c>
    </row>
    <row r="1567" spans="1:15" x14ac:dyDescent="0.2">
      <c r="A1567" s="31">
        <f t="shared" si="28"/>
        <v>1566</v>
      </c>
      <c r="B1567" s="31" t="str">
        <f>VLOOKUP($A1567,'SAP- FACT'!$A:$AE,12,0)</f>
        <v>GRUPO CONSORCIO VETERINARIO S.A.C.</v>
      </c>
      <c r="C1567" s="31" t="str">
        <f>VLOOKUP($A1567,'SAP- FACT'!$A:$AE,2,0)</f>
        <v>F010-00025868</v>
      </c>
      <c r="D1567" s="31" t="str">
        <f>VLOOKUP($A1567,'SAP- FACT'!$A:$AE,2,0)</f>
        <v>F010-00025868</v>
      </c>
      <c r="E1567" s="32">
        <v>45566</v>
      </c>
      <c r="F1567" s="32">
        <f>VLOOKUP($A1567,'SAP- FACT'!$A:$AE,5,0)</f>
        <v>45546</v>
      </c>
      <c r="G1567" s="32">
        <f>VLOOKUP($A1567,'SAP- FACT'!$A:$AE,19,0)</f>
        <v>45636</v>
      </c>
      <c r="H1567" s="31" t="s">
        <v>8512</v>
      </c>
      <c r="I1567" s="31" t="str">
        <f>VLOOKUP($A1567,'SAP- FACT'!$A:$AE,3,0)</f>
        <v>Factura</v>
      </c>
      <c r="J1567" s="31" t="str">
        <f>IF(VLOOKUP($A1567,'SAP- FACT'!$A:$AE,15,0)=0,"PEN","USD")</f>
        <v>PEN</v>
      </c>
      <c r="K1567" s="31" t="s">
        <v>8499</v>
      </c>
      <c r="L1567" s="31">
        <v>1</v>
      </c>
      <c r="M1567" s="33">
        <f>IF(J1567="PEN",VLOOKUP($A1567,'SAP- FACT'!$A:$AE,14,0),VLOOKUP($A1567,'SAP- FACT'!$A:$AE,15,0))</f>
        <v>3599.56</v>
      </c>
      <c r="N1567" s="31" t="str">
        <f>IF(VLOOKUP($A1567,'SAP- FACT'!$A:$AE,15,0)=0,"PEN","USD")</f>
        <v>PEN</v>
      </c>
      <c r="O1567" s="31" t="str">
        <f>VLOOKUP($A1567,'SAP- FACT'!$A:$AE,4,0)</f>
        <v>Nacional - LETRAS 45-52-59-66-73-90 DAYS - Facturas clientes - C20607299944</v>
      </c>
    </row>
    <row r="1568" spans="1:15" x14ac:dyDescent="0.2">
      <c r="A1568" s="31">
        <f t="shared" si="28"/>
        <v>1567</v>
      </c>
      <c r="B1568" s="31" t="str">
        <f>VLOOKUP($A1568,'SAP- FACT'!$A:$AE,12,0)</f>
        <v>GRUPO CONSORCIO VETERINARIO S.A.C.</v>
      </c>
      <c r="C1568" s="31" t="str">
        <f>VLOOKUP($A1568,'SAP- FACT'!$A:$AE,2,0)</f>
        <v>F010-00025868</v>
      </c>
      <c r="D1568" s="31" t="str">
        <f>VLOOKUP($A1568,'SAP- FACT'!$A:$AE,2,0)</f>
        <v>F010-00025868</v>
      </c>
      <c r="E1568" s="32">
        <v>45566</v>
      </c>
      <c r="F1568" s="32">
        <f>VLOOKUP($A1568,'SAP- FACT'!$A:$AE,5,0)</f>
        <v>45546</v>
      </c>
      <c r="G1568" s="32">
        <f>VLOOKUP($A1568,'SAP- FACT'!$A:$AE,19,0)</f>
        <v>45650</v>
      </c>
      <c r="H1568" s="31" t="s">
        <v>8512</v>
      </c>
      <c r="I1568" s="31" t="str">
        <f>VLOOKUP($A1568,'SAP- FACT'!$A:$AE,3,0)</f>
        <v>Factura</v>
      </c>
      <c r="J1568" s="31" t="str">
        <f>IF(VLOOKUP($A1568,'SAP- FACT'!$A:$AE,15,0)=0,"PEN","USD")</f>
        <v>PEN</v>
      </c>
      <c r="K1568" s="31" t="s">
        <v>8499</v>
      </c>
      <c r="L1568" s="31">
        <v>1</v>
      </c>
      <c r="M1568" s="33">
        <f>IF(J1568="PEN",VLOOKUP($A1568,'SAP- FACT'!$A:$AE,14,0),VLOOKUP($A1568,'SAP- FACT'!$A:$AE,15,0))</f>
        <v>3599.56</v>
      </c>
      <c r="N1568" s="31" t="str">
        <f>IF(VLOOKUP($A1568,'SAP- FACT'!$A:$AE,15,0)=0,"PEN","USD")</f>
        <v>PEN</v>
      </c>
      <c r="O1568" s="31" t="str">
        <f>VLOOKUP($A1568,'SAP- FACT'!$A:$AE,4,0)</f>
        <v>Nacional - LETRAS 45-52-59-66-73-90 DAYS - Facturas clientes - C20607299944</v>
      </c>
    </row>
    <row r="1569" spans="1:15" x14ac:dyDescent="0.2">
      <c r="A1569" s="31">
        <f t="shared" si="28"/>
        <v>1568</v>
      </c>
      <c r="B1569" s="31" t="str">
        <f>VLOOKUP($A1569,'SAP- FACT'!$A:$AE,12,0)</f>
        <v>GRUPO CONSORCIO VETERINARIO S.A.C.</v>
      </c>
      <c r="C1569" s="31" t="str">
        <f>VLOOKUP($A1569,'SAP- FACT'!$A:$AE,2,0)</f>
        <v>F010-00025868</v>
      </c>
      <c r="D1569" s="31" t="str">
        <f>VLOOKUP($A1569,'SAP- FACT'!$A:$AE,2,0)</f>
        <v>F010-00025868</v>
      </c>
      <c r="E1569" s="32">
        <v>45566</v>
      </c>
      <c r="F1569" s="32">
        <f>VLOOKUP($A1569,'SAP- FACT'!$A:$AE,5,0)</f>
        <v>45546</v>
      </c>
      <c r="G1569" s="32">
        <f>VLOOKUP($A1569,'SAP- FACT'!$A:$AE,19,0)</f>
        <v>45643</v>
      </c>
      <c r="H1569" s="31" t="s">
        <v>8512</v>
      </c>
      <c r="I1569" s="31" t="str">
        <f>VLOOKUP($A1569,'SAP- FACT'!$A:$AE,3,0)</f>
        <v>Factura</v>
      </c>
      <c r="J1569" s="31" t="str">
        <f>IF(VLOOKUP($A1569,'SAP- FACT'!$A:$AE,15,0)=0,"PEN","USD")</f>
        <v>PEN</v>
      </c>
      <c r="K1569" s="31" t="s">
        <v>8499</v>
      </c>
      <c r="L1569" s="31">
        <v>1</v>
      </c>
      <c r="M1569" s="33">
        <f>IF(J1569="PEN",VLOOKUP($A1569,'SAP- FACT'!$A:$AE,14,0),VLOOKUP($A1569,'SAP- FACT'!$A:$AE,15,0))</f>
        <v>3599.56</v>
      </c>
      <c r="N1569" s="31" t="str">
        <f>IF(VLOOKUP($A1569,'SAP- FACT'!$A:$AE,15,0)=0,"PEN","USD")</f>
        <v>PEN</v>
      </c>
      <c r="O1569" s="31" t="str">
        <f>VLOOKUP($A1569,'SAP- FACT'!$A:$AE,4,0)</f>
        <v>Nacional - LETRAS 45-52-59-66-73-90 DAYS - Facturas clientes - C20607299944</v>
      </c>
    </row>
    <row r="1570" spans="1:15" x14ac:dyDescent="0.2">
      <c r="A1570" s="31">
        <f t="shared" si="28"/>
        <v>1569</v>
      </c>
      <c r="B1570" s="31" t="str">
        <f>VLOOKUP($A1570,'SAP- FACT'!$A:$AE,12,0)</f>
        <v>VETANIS SOCIEDAD ANONIMA CERRADA - VETANIS S.A.C.</v>
      </c>
      <c r="C1570" s="31" t="str">
        <f>VLOOKUP($A1570,'SAP- FACT'!$A:$AE,2,0)</f>
        <v>F010-00025733</v>
      </c>
      <c r="D1570" s="31" t="str">
        <f>VLOOKUP($A1570,'SAP- FACT'!$A:$AE,2,0)</f>
        <v>F010-00025733</v>
      </c>
      <c r="E1570" s="32">
        <v>45566</v>
      </c>
      <c r="F1570" s="32">
        <f>VLOOKUP($A1570,'SAP- FACT'!$A:$AE,5,0)</f>
        <v>45531</v>
      </c>
      <c r="G1570" s="32">
        <f>VLOOKUP($A1570,'SAP- FACT'!$A:$AE,19,0)</f>
        <v>45576</v>
      </c>
      <c r="H1570" s="31" t="s">
        <v>8512</v>
      </c>
      <c r="I1570" s="31" t="str">
        <f>VLOOKUP($A1570,'SAP- FACT'!$A:$AE,3,0)</f>
        <v>Factura</v>
      </c>
      <c r="J1570" s="31" t="str">
        <f>IF(VLOOKUP($A1570,'SAP- FACT'!$A:$AE,15,0)=0,"PEN","USD")</f>
        <v>PEN</v>
      </c>
      <c r="K1570" s="31" t="s">
        <v>8499</v>
      </c>
      <c r="L1570" s="31">
        <v>1</v>
      </c>
      <c r="M1570" s="33">
        <f>IF(J1570="PEN",VLOOKUP($A1570,'SAP- FACT'!$A:$AE,14,0),VLOOKUP($A1570,'SAP- FACT'!$A:$AE,15,0))</f>
        <v>3606.82</v>
      </c>
      <c r="N1570" s="31" t="str">
        <f>IF(VLOOKUP($A1570,'SAP- FACT'!$A:$AE,15,0)=0,"PEN","USD")</f>
        <v>PEN</v>
      </c>
      <c r="O1570" s="31" t="str">
        <f>VLOOKUP($A1570,'SAP- FACT'!$A:$AE,4,0)</f>
        <v>Nacional - CREDITO 45 DIAS / CREDIT 45 DAYS - Facturas clientes - C20524795338</v>
      </c>
    </row>
    <row r="1571" spans="1:15" x14ac:dyDescent="0.2">
      <c r="A1571" s="31">
        <f t="shared" si="28"/>
        <v>1570</v>
      </c>
      <c r="B1571" s="31" t="str">
        <f>VLOOKUP($A1571,'SAP- FACT'!$A:$AE,12,0)</f>
        <v>REPRESENTACIONES DURAND S.A.C.</v>
      </c>
      <c r="C1571" s="31" t="str">
        <f>VLOOKUP($A1571,'SAP- FACT'!$A:$AE,2,0)</f>
        <v>F010-00025900</v>
      </c>
      <c r="D1571" s="31" t="str">
        <f>VLOOKUP($A1571,'SAP- FACT'!$A:$AE,2,0)</f>
        <v>F010-00025900</v>
      </c>
      <c r="E1571" s="32">
        <v>45566</v>
      </c>
      <c r="F1571" s="32">
        <f>VLOOKUP($A1571,'SAP- FACT'!$A:$AE,5,0)</f>
        <v>45551</v>
      </c>
      <c r="G1571" s="32">
        <f>VLOOKUP($A1571,'SAP- FACT'!$A:$AE,19,0)</f>
        <v>45686</v>
      </c>
      <c r="H1571" s="31" t="s">
        <v>8512</v>
      </c>
      <c r="I1571" s="31" t="str">
        <f>VLOOKUP($A1571,'SAP- FACT'!$A:$AE,3,0)</f>
        <v>Factura</v>
      </c>
      <c r="J1571" s="31" t="str">
        <f>IF(VLOOKUP($A1571,'SAP- FACT'!$A:$AE,15,0)=0,"PEN","USD")</f>
        <v>PEN</v>
      </c>
      <c r="K1571" s="31" t="s">
        <v>8499</v>
      </c>
      <c r="L1571" s="31">
        <v>1</v>
      </c>
      <c r="M1571" s="33">
        <f>IF(J1571="PEN",VLOOKUP($A1571,'SAP- FACT'!$A:$AE,14,0),VLOOKUP($A1571,'SAP- FACT'!$A:$AE,15,0))</f>
        <v>3651.22</v>
      </c>
      <c r="N1571" s="31" t="str">
        <f>IF(VLOOKUP($A1571,'SAP- FACT'!$A:$AE,15,0)=0,"PEN","USD")</f>
        <v>PEN</v>
      </c>
      <c r="O1571" s="31" t="str">
        <f>VLOOKUP($A1571,'SAP- FACT'!$A:$AE,4,0)</f>
        <v>Nacional - LETRAS 45-52-59-66-73-90 DAYS - Facturas clientes - C20110651121</v>
      </c>
    </row>
    <row r="1572" spans="1:15" x14ac:dyDescent="0.2">
      <c r="A1572" s="31">
        <f t="shared" si="28"/>
        <v>1571</v>
      </c>
      <c r="B1572" s="31" t="str">
        <f>VLOOKUP($A1572,'SAP- FACT'!$A:$AE,12,0)</f>
        <v>REPRESENTACIONES DURAND S.A.C.</v>
      </c>
      <c r="C1572" s="31" t="str">
        <f>VLOOKUP($A1572,'SAP- FACT'!$A:$AE,2,0)</f>
        <v>F010-00025900</v>
      </c>
      <c r="D1572" s="31" t="str">
        <f>VLOOKUP($A1572,'SAP- FACT'!$A:$AE,2,0)</f>
        <v>F010-00025900</v>
      </c>
      <c r="E1572" s="32">
        <v>45566</v>
      </c>
      <c r="F1572" s="32">
        <f>VLOOKUP($A1572,'SAP- FACT'!$A:$AE,5,0)</f>
        <v>45551</v>
      </c>
      <c r="G1572" s="32">
        <f>VLOOKUP($A1572,'SAP- FACT'!$A:$AE,19,0)</f>
        <v>45669</v>
      </c>
      <c r="H1572" s="31" t="s">
        <v>8512</v>
      </c>
      <c r="I1572" s="31" t="str">
        <f>VLOOKUP($A1572,'SAP- FACT'!$A:$AE,3,0)</f>
        <v>Factura</v>
      </c>
      <c r="J1572" s="31" t="str">
        <f>IF(VLOOKUP($A1572,'SAP- FACT'!$A:$AE,15,0)=0,"PEN","USD")</f>
        <v>PEN</v>
      </c>
      <c r="K1572" s="31" t="s">
        <v>8499</v>
      </c>
      <c r="L1572" s="31">
        <v>1</v>
      </c>
      <c r="M1572" s="33">
        <f>IF(J1572="PEN",VLOOKUP($A1572,'SAP- FACT'!$A:$AE,14,0),VLOOKUP($A1572,'SAP- FACT'!$A:$AE,15,0))</f>
        <v>3655.58</v>
      </c>
      <c r="N1572" s="31" t="str">
        <f>IF(VLOOKUP($A1572,'SAP- FACT'!$A:$AE,15,0)=0,"PEN","USD")</f>
        <v>PEN</v>
      </c>
      <c r="O1572" s="31" t="str">
        <f>VLOOKUP($A1572,'SAP- FACT'!$A:$AE,4,0)</f>
        <v>Nacional - LETRAS 45-52-59-66-73-90 DAYS - Facturas clientes - C20110651121</v>
      </c>
    </row>
    <row r="1573" spans="1:15" x14ac:dyDescent="0.2">
      <c r="A1573" s="31">
        <f t="shared" si="28"/>
        <v>1572</v>
      </c>
      <c r="B1573" s="31" t="str">
        <f>VLOOKUP($A1573,'SAP- FACT'!$A:$AE,12,0)</f>
        <v>REPRESENTACIONES DURAND S.A.C.</v>
      </c>
      <c r="C1573" s="31" t="str">
        <f>VLOOKUP($A1573,'SAP- FACT'!$A:$AE,2,0)</f>
        <v>F010-00025900</v>
      </c>
      <c r="D1573" s="31" t="str">
        <f>VLOOKUP($A1573,'SAP- FACT'!$A:$AE,2,0)</f>
        <v>F010-00025900</v>
      </c>
      <c r="E1573" s="32">
        <v>45566</v>
      </c>
      <c r="F1573" s="32">
        <f>VLOOKUP($A1573,'SAP- FACT'!$A:$AE,5,0)</f>
        <v>45551</v>
      </c>
      <c r="G1573" s="32">
        <f>VLOOKUP($A1573,'SAP- FACT'!$A:$AE,19,0)</f>
        <v>45641</v>
      </c>
      <c r="H1573" s="31" t="s">
        <v>8512</v>
      </c>
      <c r="I1573" s="31" t="str">
        <f>VLOOKUP($A1573,'SAP- FACT'!$A:$AE,3,0)</f>
        <v>Factura</v>
      </c>
      <c r="J1573" s="31" t="str">
        <f>IF(VLOOKUP($A1573,'SAP- FACT'!$A:$AE,15,0)=0,"PEN","USD")</f>
        <v>PEN</v>
      </c>
      <c r="K1573" s="31" t="s">
        <v>8499</v>
      </c>
      <c r="L1573" s="31">
        <v>1</v>
      </c>
      <c r="M1573" s="33">
        <f>IF(J1573="PEN",VLOOKUP($A1573,'SAP- FACT'!$A:$AE,14,0),VLOOKUP($A1573,'SAP- FACT'!$A:$AE,15,0))</f>
        <v>3655.58</v>
      </c>
      <c r="N1573" s="31" t="str">
        <f>IF(VLOOKUP($A1573,'SAP- FACT'!$A:$AE,15,0)=0,"PEN","USD")</f>
        <v>PEN</v>
      </c>
      <c r="O1573" s="31" t="str">
        <f>VLOOKUP($A1573,'SAP- FACT'!$A:$AE,4,0)</f>
        <v>Nacional - LETRAS 45-52-59-66-73-90 DAYS - Facturas clientes - C20110651121</v>
      </c>
    </row>
    <row r="1574" spans="1:15" x14ac:dyDescent="0.2">
      <c r="A1574" s="31">
        <f t="shared" si="28"/>
        <v>1573</v>
      </c>
      <c r="B1574" s="31" t="str">
        <f>VLOOKUP($A1574,'SAP- FACT'!$A:$AE,12,0)</f>
        <v>REPRESENTACIONES DURAND S.A.C.</v>
      </c>
      <c r="C1574" s="31" t="str">
        <f>VLOOKUP($A1574,'SAP- FACT'!$A:$AE,2,0)</f>
        <v>F010-00025900</v>
      </c>
      <c r="D1574" s="31" t="str">
        <f>VLOOKUP($A1574,'SAP- FACT'!$A:$AE,2,0)</f>
        <v>F010-00025900</v>
      </c>
      <c r="E1574" s="32">
        <v>45566</v>
      </c>
      <c r="F1574" s="32">
        <f>VLOOKUP($A1574,'SAP- FACT'!$A:$AE,5,0)</f>
        <v>45551</v>
      </c>
      <c r="G1574" s="32">
        <f>VLOOKUP($A1574,'SAP- FACT'!$A:$AE,19,0)</f>
        <v>45655</v>
      </c>
      <c r="H1574" s="31" t="s">
        <v>8512</v>
      </c>
      <c r="I1574" s="31" t="str">
        <f>VLOOKUP($A1574,'SAP- FACT'!$A:$AE,3,0)</f>
        <v>Factura</v>
      </c>
      <c r="J1574" s="31" t="str">
        <f>IF(VLOOKUP($A1574,'SAP- FACT'!$A:$AE,15,0)=0,"PEN","USD")</f>
        <v>PEN</v>
      </c>
      <c r="K1574" s="31" t="s">
        <v>8499</v>
      </c>
      <c r="L1574" s="31">
        <v>1</v>
      </c>
      <c r="M1574" s="33">
        <f>IF(J1574="PEN",VLOOKUP($A1574,'SAP- FACT'!$A:$AE,14,0),VLOOKUP($A1574,'SAP- FACT'!$A:$AE,15,0))</f>
        <v>3655.58</v>
      </c>
      <c r="N1574" s="31" t="str">
        <f>IF(VLOOKUP($A1574,'SAP- FACT'!$A:$AE,15,0)=0,"PEN","USD")</f>
        <v>PEN</v>
      </c>
      <c r="O1574" s="31" t="str">
        <f>VLOOKUP($A1574,'SAP- FACT'!$A:$AE,4,0)</f>
        <v>Nacional - LETRAS 45-52-59-66-73-90 DAYS - Facturas clientes - C20110651121</v>
      </c>
    </row>
    <row r="1575" spans="1:15" x14ac:dyDescent="0.2">
      <c r="A1575" s="31">
        <f t="shared" si="28"/>
        <v>1574</v>
      </c>
      <c r="B1575" s="31" t="str">
        <f>VLOOKUP($A1575,'SAP- FACT'!$A:$AE,12,0)</f>
        <v>REPRESENTACIONES DURAND S.A.C.</v>
      </c>
      <c r="C1575" s="31" t="str">
        <f>VLOOKUP($A1575,'SAP- FACT'!$A:$AE,2,0)</f>
        <v>F010-00025900</v>
      </c>
      <c r="D1575" s="31" t="str">
        <f>VLOOKUP($A1575,'SAP- FACT'!$A:$AE,2,0)</f>
        <v>F010-00025900</v>
      </c>
      <c r="E1575" s="32">
        <v>45566</v>
      </c>
      <c r="F1575" s="32">
        <f>VLOOKUP($A1575,'SAP- FACT'!$A:$AE,5,0)</f>
        <v>45551</v>
      </c>
      <c r="G1575" s="32">
        <f>VLOOKUP($A1575,'SAP- FACT'!$A:$AE,19,0)</f>
        <v>45662</v>
      </c>
      <c r="H1575" s="31" t="s">
        <v>8512</v>
      </c>
      <c r="I1575" s="31" t="str">
        <f>VLOOKUP($A1575,'SAP- FACT'!$A:$AE,3,0)</f>
        <v>Factura</v>
      </c>
      <c r="J1575" s="31" t="str">
        <f>IF(VLOOKUP($A1575,'SAP- FACT'!$A:$AE,15,0)=0,"PEN","USD")</f>
        <v>PEN</v>
      </c>
      <c r="K1575" s="31" t="s">
        <v>8499</v>
      </c>
      <c r="L1575" s="31">
        <v>1</v>
      </c>
      <c r="M1575" s="33">
        <f>IF(J1575="PEN",VLOOKUP($A1575,'SAP- FACT'!$A:$AE,14,0),VLOOKUP($A1575,'SAP- FACT'!$A:$AE,15,0))</f>
        <v>3655.58</v>
      </c>
      <c r="N1575" s="31" t="str">
        <f>IF(VLOOKUP($A1575,'SAP- FACT'!$A:$AE,15,0)=0,"PEN","USD")</f>
        <v>PEN</v>
      </c>
      <c r="O1575" s="31" t="str">
        <f>VLOOKUP($A1575,'SAP- FACT'!$A:$AE,4,0)</f>
        <v>Nacional - LETRAS 45-52-59-66-73-90 DAYS - Facturas clientes - C20110651121</v>
      </c>
    </row>
    <row r="1576" spans="1:15" x14ac:dyDescent="0.2">
      <c r="A1576" s="31">
        <f t="shared" si="28"/>
        <v>1575</v>
      </c>
      <c r="B1576" s="31" t="str">
        <f>VLOOKUP($A1576,'SAP- FACT'!$A:$AE,12,0)</f>
        <v>REPRESENTACIONES DURAND S.A.C.</v>
      </c>
      <c r="C1576" s="31" t="str">
        <f>VLOOKUP($A1576,'SAP- FACT'!$A:$AE,2,0)</f>
        <v>F010-00025900</v>
      </c>
      <c r="D1576" s="31" t="str">
        <f>VLOOKUP($A1576,'SAP- FACT'!$A:$AE,2,0)</f>
        <v>F010-00025900</v>
      </c>
      <c r="E1576" s="32">
        <v>45566</v>
      </c>
      <c r="F1576" s="32">
        <f>VLOOKUP($A1576,'SAP- FACT'!$A:$AE,5,0)</f>
        <v>45551</v>
      </c>
      <c r="G1576" s="32">
        <f>VLOOKUP($A1576,'SAP- FACT'!$A:$AE,19,0)</f>
        <v>45648</v>
      </c>
      <c r="H1576" s="31" t="s">
        <v>8512</v>
      </c>
      <c r="I1576" s="31" t="str">
        <f>VLOOKUP($A1576,'SAP- FACT'!$A:$AE,3,0)</f>
        <v>Factura</v>
      </c>
      <c r="J1576" s="31" t="str">
        <f>IF(VLOOKUP($A1576,'SAP- FACT'!$A:$AE,15,0)=0,"PEN","USD")</f>
        <v>PEN</v>
      </c>
      <c r="K1576" s="31" t="s">
        <v>8499</v>
      </c>
      <c r="L1576" s="31">
        <v>1</v>
      </c>
      <c r="M1576" s="33">
        <f>IF(J1576="PEN",VLOOKUP($A1576,'SAP- FACT'!$A:$AE,14,0),VLOOKUP($A1576,'SAP- FACT'!$A:$AE,15,0))</f>
        <v>3655.58</v>
      </c>
      <c r="N1576" s="31" t="str">
        <f>IF(VLOOKUP($A1576,'SAP- FACT'!$A:$AE,15,0)=0,"PEN","USD")</f>
        <v>PEN</v>
      </c>
      <c r="O1576" s="31" t="str">
        <f>VLOOKUP($A1576,'SAP- FACT'!$A:$AE,4,0)</f>
        <v>Nacional - LETRAS 45-52-59-66-73-90 DAYS - Facturas clientes - C20110651121</v>
      </c>
    </row>
    <row r="1577" spans="1:15" x14ac:dyDescent="0.2">
      <c r="A1577" s="31">
        <f t="shared" si="28"/>
        <v>1576</v>
      </c>
      <c r="B1577" s="31" t="str">
        <f>VLOOKUP($A1577,'SAP- FACT'!$A:$AE,12,0)</f>
        <v>SANIDAD AGROPECUARIA &amp; ASOCIADOS S.A.C.</v>
      </c>
      <c r="C1577" s="31" t="str">
        <f>VLOOKUP($A1577,'SAP- FACT'!$A:$AE,2,0)</f>
        <v>F010-00025954</v>
      </c>
      <c r="D1577" s="31" t="str">
        <f>VLOOKUP($A1577,'SAP- FACT'!$A:$AE,2,0)</f>
        <v>F010-00025954</v>
      </c>
      <c r="E1577" s="32">
        <v>45566</v>
      </c>
      <c r="F1577" s="32">
        <f>VLOOKUP($A1577,'SAP- FACT'!$A:$AE,5,0)</f>
        <v>45554</v>
      </c>
      <c r="G1577" s="32">
        <f>VLOOKUP($A1577,'SAP- FACT'!$A:$AE,19,0)</f>
        <v>45674</v>
      </c>
      <c r="H1577" s="31" t="s">
        <v>8512</v>
      </c>
      <c r="I1577" s="31" t="str">
        <f>VLOOKUP($A1577,'SAP- FACT'!$A:$AE,3,0)</f>
        <v>Factura</v>
      </c>
      <c r="J1577" s="31" t="str">
        <f>IF(VLOOKUP($A1577,'SAP- FACT'!$A:$AE,15,0)=0,"PEN","USD")</f>
        <v>PEN</v>
      </c>
      <c r="K1577" s="31" t="s">
        <v>8499</v>
      </c>
      <c r="L1577" s="31">
        <v>1</v>
      </c>
      <c r="M1577" s="33">
        <f>IF(J1577="PEN",VLOOKUP($A1577,'SAP- FACT'!$A:$AE,14,0),VLOOKUP($A1577,'SAP- FACT'!$A:$AE,15,0))</f>
        <v>3724.08</v>
      </c>
      <c r="N1577" s="31" t="str">
        <f>IF(VLOOKUP($A1577,'SAP- FACT'!$A:$AE,15,0)=0,"PEN","USD")</f>
        <v>PEN</v>
      </c>
      <c r="O1577" s="31" t="str">
        <f>VLOOKUP($A1577,'SAP- FACT'!$A:$AE,4,0)</f>
        <v>Nacional - LETRA 60 DIAS / DRAFT 60 DAYS - Facturas clientes - C20606449811</v>
      </c>
    </row>
    <row r="1578" spans="1:15" x14ac:dyDescent="0.2">
      <c r="A1578" s="31">
        <f t="shared" si="28"/>
        <v>1577</v>
      </c>
      <c r="B1578" s="31" t="str">
        <f>VLOOKUP($A1578,'SAP- FACT'!$A:$AE,12,0)</f>
        <v>PUBLIRUTS 78 S.A.C.</v>
      </c>
      <c r="C1578" s="31" t="str">
        <f>VLOOKUP($A1578,'SAP- FACT'!$A:$AE,2,0)</f>
        <v>F010-00025792</v>
      </c>
      <c r="D1578" s="31" t="str">
        <f>VLOOKUP($A1578,'SAP- FACT'!$A:$AE,2,0)</f>
        <v>F010-00025792</v>
      </c>
      <c r="E1578" s="32">
        <v>45566</v>
      </c>
      <c r="F1578" s="32">
        <f>VLOOKUP($A1578,'SAP- FACT'!$A:$AE,5,0)</f>
        <v>45537</v>
      </c>
      <c r="G1578" s="32">
        <f>VLOOKUP($A1578,'SAP- FACT'!$A:$AE,19,0)</f>
        <v>45567</v>
      </c>
      <c r="H1578" s="31" t="s">
        <v>8512</v>
      </c>
      <c r="I1578" s="31" t="str">
        <f>VLOOKUP($A1578,'SAP- FACT'!$A:$AE,3,0)</f>
        <v>Factura</v>
      </c>
      <c r="J1578" s="31" t="str">
        <f>IF(VLOOKUP($A1578,'SAP- FACT'!$A:$AE,15,0)=0,"PEN","USD")</f>
        <v>PEN</v>
      </c>
      <c r="K1578" s="31" t="s">
        <v>8499</v>
      </c>
      <c r="L1578" s="31">
        <v>1</v>
      </c>
      <c r="M1578" s="33">
        <f>IF(J1578="PEN",VLOOKUP($A1578,'SAP- FACT'!$A:$AE,14,0),VLOOKUP($A1578,'SAP- FACT'!$A:$AE,15,0))</f>
        <v>3739.2</v>
      </c>
      <c r="N1578" s="31" t="str">
        <f>IF(VLOOKUP($A1578,'SAP- FACT'!$A:$AE,15,0)=0,"PEN","USD")</f>
        <v>PEN</v>
      </c>
      <c r="O1578" s="31" t="str">
        <f>VLOOKUP($A1578,'SAP- FACT'!$A:$AE,4,0)</f>
        <v>Nacional - CREDITO 30 DIAS / CREDIT 30 DAYS - Facturas clientes - C20555772859</v>
      </c>
    </row>
    <row r="1579" spans="1:15" x14ac:dyDescent="0.2">
      <c r="A1579" s="31">
        <f t="shared" si="28"/>
        <v>1578</v>
      </c>
      <c r="B1579" s="31" t="str">
        <f>VLOOKUP($A1579,'SAP- FACT'!$A:$AE,12,0)</f>
        <v>REPRESENTACIONES DURAND S.A.C.</v>
      </c>
      <c r="C1579" s="31" t="str">
        <f>VLOOKUP($A1579,'SAP- FACT'!$A:$AE,2,0)</f>
        <v>F010-00026005</v>
      </c>
      <c r="D1579" s="31" t="str">
        <f>VLOOKUP($A1579,'SAP- FACT'!$A:$AE,2,0)</f>
        <v>F010-00026005</v>
      </c>
      <c r="E1579" s="32">
        <v>45566</v>
      </c>
      <c r="F1579" s="32">
        <f>VLOOKUP($A1579,'SAP- FACT'!$A:$AE,5,0)</f>
        <v>45559</v>
      </c>
      <c r="G1579" s="32">
        <f>VLOOKUP($A1579,'SAP- FACT'!$A:$AE,19,0)</f>
        <v>45649</v>
      </c>
      <c r="H1579" s="31" t="s">
        <v>8512</v>
      </c>
      <c r="I1579" s="31" t="str">
        <f>VLOOKUP($A1579,'SAP- FACT'!$A:$AE,3,0)</f>
        <v>Factura</v>
      </c>
      <c r="J1579" s="31" t="str">
        <f>IF(VLOOKUP($A1579,'SAP- FACT'!$A:$AE,15,0)=0,"PEN","USD")</f>
        <v>PEN</v>
      </c>
      <c r="K1579" s="31" t="s">
        <v>8499</v>
      </c>
      <c r="L1579" s="31">
        <v>1</v>
      </c>
      <c r="M1579" s="33">
        <f>IF(J1579="PEN",VLOOKUP($A1579,'SAP- FACT'!$A:$AE,14,0),VLOOKUP($A1579,'SAP- FACT'!$A:$AE,15,0))</f>
        <v>3856.46</v>
      </c>
      <c r="N1579" s="31" t="str">
        <f>IF(VLOOKUP($A1579,'SAP- FACT'!$A:$AE,15,0)=0,"PEN","USD")</f>
        <v>PEN</v>
      </c>
      <c r="O1579" s="31" t="str">
        <f>VLOOKUP($A1579,'SAP- FACT'!$A:$AE,4,0)</f>
        <v>Nacional - LETRAS A 45-55-65-75 DIAS / DRAFT  45-55-65-75 DAYS - Facturas clientes - C20110651121</v>
      </c>
    </row>
    <row r="1580" spans="1:15" x14ac:dyDescent="0.2">
      <c r="A1580" s="31">
        <f t="shared" si="28"/>
        <v>1579</v>
      </c>
      <c r="B1580" s="31" t="str">
        <f>VLOOKUP($A1580,'SAP- FACT'!$A:$AE,12,0)</f>
        <v>NOVAFARMA S.A.C.</v>
      </c>
      <c r="C1580" s="31" t="str">
        <f>VLOOKUP($A1580,'SAP- FACT'!$A:$AE,2,0)</f>
        <v>F010-00026073</v>
      </c>
      <c r="D1580" s="31" t="str">
        <f>VLOOKUP($A1580,'SAP- FACT'!$A:$AE,2,0)</f>
        <v>F010-00026073</v>
      </c>
      <c r="E1580" s="32">
        <v>45566</v>
      </c>
      <c r="F1580" s="32">
        <f>VLOOKUP($A1580,'SAP- FACT'!$A:$AE,5,0)</f>
        <v>45565</v>
      </c>
      <c r="G1580" s="32">
        <f>VLOOKUP($A1580,'SAP- FACT'!$A:$AE,19,0)</f>
        <v>45655</v>
      </c>
      <c r="H1580" s="31" t="s">
        <v>8512</v>
      </c>
      <c r="I1580" s="31" t="str">
        <f>VLOOKUP($A1580,'SAP- FACT'!$A:$AE,3,0)</f>
        <v>Factura</v>
      </c>
      <c r="J1580" s="31" t="str">
        <f>IF(VLOOKUP($A1580,'SAP- FACT'!$A:$AE,15,0)=0,"PEN","USD")</f>
        <v>PEN</v>
      </c>
      <c r="K1580" s="31" t="s">
        <v>8499</v>
      </c>
      <c r="L1580" s="31">
        <v>1</v>
      </c>
      <c r="M1580" s="33">
        <f>IF(J1580="PEN",VLOOKUP($A1580,'SAP- FACT'!$A:$AE,14,0),VLOOKUP($A1580,'SAP- FACT'!$A:$AE,15,0))</f>
        <v>3888.82</v>
      </c>
      <c r="N1580" s="31" t="str">
        <f>IF(VLOOKUP($A1580,'SAP- FACT'!$A:$AE,15,0)=0,"PEN","USD")</f>
        <v>PEN</v>
      </c>
      <c r="O1580" s="31" t="str">
        <f>VLOOKUP($A1580,'SAP- FACT'!$A:$AE,4,0)</f>
        <v>Nacional - LETRAS A 45-55-65-75 DIAS / DRAFT  45-55-65-75 DAYS - Facturas clientes - C20481460159</v>
      </c>
    </row>
    <row r="1581" spans="1:15" x14ac:dyDescent="0.2">
      <c r="A1581" s="31">
        <f t="shared" si="28"/>
        <v>1580</v>
      </c>
      <c r="B1581" s="31" t="str">
        <f>VLOOKUP($A1581,'SAP- FACT'!$A:$AE,12,0)</f>
        <v>TECNOLOGIA AGRICOLA S. DE R.L. DE C.V.</v>
      </c>
      <c r="C1581" s="31" t="str">
        <f>VLOOKUP($A1581,'SAP- FACT'!$A:$AE,2,0)</f>
        <v>F050-00001560</v>
      </c>
      <c r="D1581" s="31" t="str">
        <f>VLOOKUP($A1581,'SAP- FACT'!$A:$AE,2,0)</f>
        <v>F050-00001560</v>
      </c>
      <c r="E1581" s="32">
        <v>45566</v>
      </c>
      <c r="F1581" s="32">
        <f>VLOOKUP($A1581,'SAP- FACT'!$A:$AE,5,0)</f>
        <v>45541</v>
      </c>
      <c r="G1581" s="32">
        <f>VLOOKUP($A1581,'SAP- FACT'!$A:$AE,19,0)</f>
        <v>45541</v>
      </c>
      <c r="H1581" s="31" t="s">
        <v>8512</v>
      </c>
      <c r="I1581" s="31" t="str">
        <f>VLOOKUP($A1581,'SAP- FACT'!$A:$AE,3,0)</f>
        <v>Factura</v>
      </c>
      <c r="J1581" s="31" t="str">
        <f>IF(VLOOKUP($A1581,'SAP- FACT'!$A:$AE,15,0)=0,"PEN","USD")</f>
        <v>USD</v>
      </c>
      <c r="K1581" s="31" t="s">
        <v>8499</v>
      </c>
      <c r="L1581" s="31">
        <v>1</v>
      </c>
      <c r="M1581" s="33">
        <f>IF(J1581="PEN",VLOOKUP($A1581,'SAP- FACT'!$A:$AE,14,0),VLOOKUP($A1581,'SAP- FACT'!$A:$AE,15,0))</f>
        <v>1026.5999999999999</v>
      </c>
      <c r="N1581" s="31" t="str">
        <f>IF(VLOOKUP($A1581,'SAP- FACT'!$A:$AE,15,0)=0,"PEN","USD")</f>
        <v>USD</v>
      </c>
      <c r="O1581" s="31" t="str">
        <f>VLOOKUP($A1581,'SAP- FACT'!$A:$AE,4,0)</f>
        <v xml:space="preserve"> - CONTADO / CASH - Intereses moratorios a la FT 01-F050-00001323 por</v>
      </c>
    </row>
    <row r="1582" spans="1:15" x14ac:dyDescent="0.2">
      <c r="A1582" s="31">
        <f t="shared" si="28"/>
        <v>1581</v>
      </c>
      <c r="B1582" s="31" t="str">
        <f>VLOOKUP($A1582,'SAP- FACT'!$A:$AE,12,0)</f>
        <v>REDONDOS S A</v>
      </c>
      <c r="C1582" s="31" t="str">
        <f>VLOOKUP($A1582,'SAP- FACT'!$A:$AE,2,0)</f>
        <v>F010-00025632</v>
      </c>
      <c r="D1582" s="31" t="str">
        <f>VLOOKUP($A1582,'SAP- FACT'!$A:$AE,2,0)</f>
        <v>F010-00025632</v>
      </c>
      <c r="E1582" s="32">
        <v>45566</v>
      </c>
      <c r="F1582" s="32">
        <f>VLOOKUP($A1582,'SAP- FACT'!$A:$AE,5,0)</f>
        <v>45519</v>
      </c>
      <c r="G1582" s="32">
        <f>VLOOKUP($A1582,'SAP- FACT'!$A:$AE,19,0)</f>
        <v>45579</v>
      </c>
      <c r="H1582" s="31" t="s">
        <v>8512</v>
      </c>
      <c r="I1582" s="31" t="str">
        <f>VLOOKUP($A1582,'SAP- FACT'!$A:$AE,3,0)</f>
        <v>Factura</v>
      </c>
      <c r="J1582" s="31" t="str">
        <f>IF(VLOOKUP($A1582,'SAP- FACT'!$A:$AE,15,0)=0,"PEN","USD")</f>
        <v>PEN</v>
      </c>
      <c r="K1582" s="31" t="s">
        <v>8499</v>
      </c>
      <c r="L1582" s="31">
        <v>1</v>
      </c>
      <c r="M1582" s="33">
        <f>IF(J1582="PEN",VLOOKUP($A1582,'SAP- FACT'!$A:$AE,14,0),VLOOKUP($A1582,'SAP- FACT'!$A:$AE,15,0))</f>
        <v>3915.98</v>
      </c>
      <c r="N1582" s="31" t="str">
        <f>IF(VLOOKUP($A1582,'SAP- FACT'!$A:$AE,15,0)=0,"PEN","USD")</f>
        <v>PEN</v>
      </c>
      <c r="O1582" s="31" t="str">
        <f>VLOOKUP($A1582,'SAP- FACT'!$A:$AE,4,0)</f>
        <v>Nacional - CREDITO 60 DÍAS / CREDIT 60 DAYS - Facturas clientes - C20221084684</v>
      </c>
    </row>
    <row r="1583" spans="1:15" x14ac:dyDescent="0.2">
      <c r="A1583" s="31">
        <f t="shared" si="28"/>
        <v>1582</v>
      </c>
      <c r="B1583" s="31" t="str">
        <f>VLOOKUP($A1583,'SAP- FACT'!$A:$AE,12,0)</f>
        <v>AGROPEC S.R.L.</v>
      </c>
      <c r="C1583" s="31" t="str">
        <f>VLOOKUP($A1583,'SAP- FACT'!$A:$AE,2,0)</f>
        <v>F010-00025835</v>
      </c>
      <c r="D1583" s="31" t="str">
        <f>VLOOKUP($A1583,'SAP- FACT'!$A:$AE,2,0)</f>
        <v>F010-00025835</v>
      </c>
      <c r="E1583" s="32">
        <v>45566</v>
      </c>
      <c r="F1583" s="32">
        <f>VLOOKUP($A1583,'SAP- FACT'!$A:$AE,5,0)</f>
        <v>45541</v>
      </c>
      <c r="G1583" s="32">
        <f>VLOOKUP($A1583,'SAP- FACT'!$A:$AE,19,0)</f>
        <v>45661</v>
      </c>
      <c r="H1583" s="31" t="s">
        <v>8512</v>
      </c>
      <c r="I1583" s="31" t="str">
        <f>VLOOKUP($A1583,'SAP- FACT'!$A:$AE,3,0)</f>
        <v>Factura</v>
      </c>
      <c r="J1583" s="31" t="str">
        <f>IF(VLOOKUP($A1583,'SAP- FACT'!$A:$AE,15,0)=0,"PEN","USD")</f>
        <v>PEN</v>
      </c>
      <c r="K1583" s="31" t="s">
        <v>8499</v>
      </c>
      <c r="L1583" s="31">
        <v>1</v>
      </c>
      <c r="M1583" s="33">
        <f>IF(J1583="PEN",VLOOKUP($A1583,'SAP- FACT'!$A:$AE,14,0),VLOOKUP($A1583,'SAP- FACT'!$A:$AE,15,0))</f>
        <v>4021.91</v>
      </c>
      <c r="N1583" s="31" t="str">
        <f>IF(VLOOKUP($A1583,'SAP- FACT'!$A:$AE,15,0)=0,"PEN","USD")</f>
        <v>PEN</v>
      </c>
      <c r="O1583" s="31" t="str">
        <f>VLOOKUP($A1583,'SAP- FACT'!$A:$AE,4,0)</f>
        <v>Nacional - LETRA 60 DIAS / DRAFT 60 DAYS - Facturas clientes - C20100269113</v>
      </c>
    </row>
    <row r="1584" spans="1:15" x14ac:dyDescent="0.2">
      <c r="A1584" s="31">
        <f t="shared" si="28"/>
        <v>1583</v>
      </c>
      <c r="B1584" s="31" t="str">
        <f>VLOOKUP($A1584,'SAP- FACT'!$A:$AE,12,0)</f>
        <v>GRANJAS AMAZONICAS S.A.</v>
      </c>
      <c r="C1584" s="31" t="str">
        <f>VLOOKUP($A1584,'SAP- FACT'!$A:$AE,2,0)</f>
        <v>F010-00025807</v>
      </c>
      <c r="D1584" s="31" t="str">
        <f>VLOOKUP($A1584,'SAP- FACT'!$A:$AE,2,0)</f>
        <v>F010-00025807</v>
      </c>
      <c r="E1584" s="32">
        <v>45566</v>
      </c>
      <c r="F1584" s="32">
        <f>VLOOKUP($A1584,'SAP- FACT'!$A:$AE,5,0)</f>
        <v>45540</v>
      </c>
      <c r="G1584" s="32">
        <f>VLOOKUP($A1584,'SAP- FACT'!$A:$AE,19,0)</f>
        <v>45570</v>
      </c>
      <c r="H1584" s="31" t="s">
        <v>8512</v>
      </c>
      <c r="I1584" s="31" t="str">
        <f>VLOOKUP($A1584,'SAP- FACT'!$A:$AE,3,0)</f>
        <v>Factura</v>
      </c>
      <c r="J1584" s="31" t="str">
        <f>IF(VLOOKUP($A1584,'SAP- FACT'!$A:$AE,15,0)=0,"PEN","USD")</f>
        <v>PEN</v>
      </c>
      <c r="K1584" s="31" t="s">
        <v>8499</v>
      </c>
      <c r="L1584" s="31">
        <v>1</v>
      </c>
      <c r="M1584" s="33">
        <f>IF(J1584="PEN",VLOOKUP($A1584,'SAP- FACT'!$A:$AE,14,0),VLOOKUP($A1584,'SAP- FACT'!$A:$AE,15,0))</f>
        <v>4129.0600000000004</v>
      </c>
      <c r="N1584" s="31" t="str">
        <f>IF(VLOOKUP($A1584,'SAP- FACT'!$A:$AE,15,0)=0,"PEN","USD")</f>
        <v>PEN</v>
      </c>
      <c r="O1584" s="31" t="str">
        <f>VLOOKUP($A1584,'SAP- FACT'!$A:$AE,4,0)</f>
        <v>Nacional - CREDITO 30 DIAS / CREDIT 30 DAYS - Facturas clientes - C20136241789</v>
      </c>
    </row>
    <row r="1585" spans="1:15" x14ac:dyDescent="0.2">
      <c r="A1585" s="31">
        <f t="shared" si="28"/>
        <v>1584</v>
      </c>
      <c r="B1585" s="31" t="str">
        <f>VLOOKUP($A1585,'SAP- FACT'!$A:$AE,12,0)</f>
        <v>REPRESENTACIONES DURAND S.A.C.</v>
      </c>
      <c r="C1585" s="31" t="str">
        <f>VLOOKUP($A1585,'SAP- FACT'!$A:$AE,2,0)</f>
        <v>F010-00026089</v>
      </c>
      <c r="D1585" s="31" t="str">
        <f>VLOOKUP($A1585,'SAP- FACT'!$A:$AE,2,0)</f>
        <v>F010-00026089</v>
      </c>
      <c r="E1585" s="32">
        <v>45566</v>
      </c>
      <c r="F1585" s="32">
        <f>VLOOKUP($A1585,'SAP- FACT'!$A:$AE,5,0)</f>
        <v>45565</v>
      </c>
      <c r="G1585" s="32">
        <f>VLOOKUP($A1585,'SAP- FACT'!$A:$AE,19,0)</f>
        <v>45700</v>
      </c>
      <c r="H1585" s="31" t="s">
        <v>8512</v>
      </c>
      <c r="I1585" s="31" t="str">
        <f>VLOOKUP($A1585,'SAP- FACT'!$A:$AE,3,0)</f>
        <v>Factura</v>
      </c>
      <c r="J1585" s="31" t="str">
        <f>IF(VLOOKUP($A1585,'SAP- FACT'!$A:$AE,15,0)=0,"PEN","USD")</f>
        <v>PEN</v>
      </c>
      <c r="K1585" s="31" t="s">
        <v>8499</v>
      </c>
      <c r="L1585" s="31">
        <v>1</v>
      </c>
      <c r="M1585" s="33">
        <f>IF(J1585="PEN",VLOOKUP($A1585,'SAP- FACT'!$A:$AE,14,0),VLOOKUP($A1585,'SAP- FACT'!$A:$AE,15,0))</f>
        <v>4143.88</v>
      </c>
      <c r="N1585" s="31" t="str">
        <f>IF(VLOOKUP($A1585,'SAP- FACT'!$A:$AE,15,0)=0,"PEN","USD")</f>
        <v>PEN</v>
      </c>
      <c r="O1585" s="31" t="str">
        <f>VLOOKUP($A1585,'SAP- FACT'!$A:$AE,4,0)</f>
        <v>Nacional - LETRAS 45-52-59-66-73-90 DAYS - Facturas clientes - C20110651121</v>
      </c>
    </row>
    <row r="1586" spans="1:15" x14ac:dyDescent="0.2">
      <c r="A1586" s="31">
        <f t="shared" si="28"/>
        <v>1585</v>
      </c>
      <c r="B1586" s="31" t="str">
        <f>VLOOKUP($A1586,'SAP- FACT'!$A:$AE,12,0)</f>
        <v>REPRESENTACIONES DURAND S.A.C.</v>
      </c>
      <c r="C1586" s="31" t="str">
        <f>VLOOKUP($A1586,'SAP- FACT'!$A:$AE,2,0)</f>
        <v>F010-00026089</v>
      </c>
      <c r="D1586" s="31" t="str">
        <f>VLOOKUP($A1586,'SAP- FACT'!$A:$AE,2,0)</f>
        <v>F010-00026089</v>
      </c>
      <c r="E1586" s="32">
        <v>45566</v>
      </c>
      <c r="F1586" s="32">
        <f>VLOOKUP($A1586,'SAP- FACT'!$A:$AE,5,0)</f>
        <v>45565</v>
      </c>
      <c r="G1586" s="32">
        <f>VLOOKUP($A1586,'SAP- FACT'!$A:$AE,19,0)</f>
        <v>45662</v>
      </c>
      <c r="H1586" s="31" t="s">
        <v>8512</v>
      </c>
      <c r="I1586" s="31" t="str">
        <f>VLOOKUP($A1586,'SAP- FACT'!$A:$AE,3,0)</f>
        <v>Factura</v>
      </c>
      <c r="J1586" s="31" t="str">
        <f>IF(VLOOKUP($A1586,'SAP- FACT'!$A:$AE,15,0)=0,"PEN","USD")</f>
        <v>PEN</v>
      </c>
      <c r="K1586" s="31" t="s">
        <v>8499</v>
      </c>
      <c r="L1586" s="31">
        <v>1</v>
      </c>
      <c r="M1586" s="33">
        <f>IF(J1586="PEN",VLOOKUP($A1586,'SAP- FACT'!$A:$AE,14,0),VLOOKUP($A1586,'SAP- FACT'!$A:$AE,15,0))</f>
        <v>4148.88</v>
      </c>
      <c r="N1586" s="31" t="str">
        <f>IF(VLOOKUP($A1586,'SAP- FACT'!$A:$AE,15,0)=0,"PEN","USD")</f>
        <v>PEN</v>
      </c>
      <c r="O1586" s="31" t="str">
        <f>VLOOKUP($A1586,'SAP- FACT'!$A:$AE,4,0)</f>
        <v>Nacional - LETRAS 45-52-59-66-73-90 DAYS - Facturas clientes - C20110651121</v>
      </c>
    </row>
    <row r="1587" spans="1:15" x14ac:dyDescent="0.2">
      <c r="A1587" s="31">
        <f t="shared" si="28"/>
        <v>1586</v>
      </c>
      <c r="B1587" s="31" t="str">
        <f>VLOOKUP($A1587,'SAP- FACT'!$A:$AE,12,0)</f>
        <v>REPRESENTACIONES DURAND S.A.C.</v>
      </c>
      <c r="C1587" s="31" t="str">
        <f>VLOOKUP($A1587,'SAP- FACT'!$A:$AE,2,0)</f>
        <v>F010-00026089</v>
      </c>
      <c r="D1587" s="31" t="str">
        <f>VLOOKUP($A1587,'SAP- FACT'!$A:$AE,2,0)</f>
        <v>F010-00026089</v>
      </c>
      <c r="E1587" s="32">
        <v>45566</v>
      </c>
      <c r="F1587" s="32">
        <f>VLOOKUP($A1587,'SAP- FACT'!$A:$AE,5,0)</f>
        <v>45565</v>
      </c>
      <c r="G1587" s="32">
        <f>VLOOKUP($A1587,'SAP- FACT'!$A:$AE,19,0)</f>
        <v>45676</v>
      </c>
      <c r="H1587" s="31" t="s">
        <v>8512</v>
      </c>
      <c r="I1587" s="31" t="str">
        <f>VLOOKUP($A1587,'SAP- FACT'!$A:$AE,3,0)</f>
        <v>Factura</v>
      </c>
      <c r="J1587" s="31" t="str">
        <f>IF(VLOOKUP($A1587,'SAP- FACT'!$A:$AE,15,0)=0,"PEN","USD")</f>
        <v>PEN</v>
      </c>
      <c r="K1587" s="31" t="s">
        <v>8499</v>
      </c>
      <c r="L1587" s="31">
        <v>1</v>
      </c>
      <c r="M1587" s="33">
        <f>IF(J1587="PEN",VLOOKUP($A1587,'SAP- FACT'!$A:$AE,14,0),VLOOKUP($A1587,'SAP- FACT'!$A:$AE,15,0))</f>
        <v>4148.88</v>
      </c>
      <c r="N1587" s="31" t="str">
        <f>IF(VLOOKUP($A1587,'SAP- FACT'!$A:$AE,15,0)=0,"PEN","USD")</f>
        <v>PEN</v>
      </c>
      <c r="O1587" s="31" t="str">
        <f>VLOOKUP($A1587,'SAP- FACT'!$A:$AE,4,0)</f>
        <v>Nacional - LETRAS 45-52-59-66-73-90 DAYS - Facturas clientes - C20110651121</v>
      </c>
    </row>
    <row r="1588" spans="1:15" x14ac:dyDescent="0.2">
      <c r="A1588" s="31">
        <f t="shared" si="28"/>
        <v>1587</v>
      </c>
      <c r="B1588" s="31" t="str">
        <f>VLOOKUP($A1588,'SAP- FACT'!$A:$AE,12,0)</f>
        <v>REPRESENTACIONES DURAND S.A.C.</v>
      </c>
      <c r="C1588" s="31" t="str">
        <f>VLOOKUP($A1588,'SAP- FACT'!$A:$AE,2,0)</f>
        <v>F010-00026089</v>
      </c>
      <c r="D1588" s="31" t="str">
        <f>VLOOKUP($A1588,'SAP- FACT'!$A:$AE,2,0)</f>
        <v>F010-00026089</v>
      </c>
      <c r="E1588" s="32">
        <v>45566</v>
      </c>
      <c r="F1588" s="32">
        <f>VLOOKUP($A1588,'SAP- FACT'!$A:$AE,5,0)</f>
        <v>45565</v>
      </c>
      <c r="G1588" s="32">
        <f>VLOOKUP($A1588,'SAP- FACT'!$A:$AE,19,0)</f>
        <v>45669</v>
      </c>
      <c r="H1588" s="31" t="s">
        <v>8512</v>
      </c>
      <c r="I1588" s="31" t="str">
        <f>VLOOKUP($A1588,'SAP- FACT'!$A:$AE,3,0)</f>
        <v>Factura</v>
      </c>
      <c r="J1588" s="31" t="str">
        <f>IF(VLOOKUP($A1588,'SAP- FACT'!$A:$AE,15,0)=0,"PEN","USD")</f>
        <v>PEN</v>
      </c>
      <c r="K1588" s="31" t="s">
        <v>8499</v>
      </c>
      <c r="L1588" s="31">
        <v>1</v>
      </c>
      <c r="M1588" s="33">
        <f>IF(J1588="PEN",VLOOKUP($A1588,'SAP- FACT'!$A:$AE,14,0),VLOOKUP($A1588,'SAP- FACT'!$A:$AE,15,0))</f>
        <v>4148.88</v>
      </c>
      <c r="N1588" s="31" t="str">
        <f>IF(VLOOKUP($A1588,'SAP- FACT'!$A:$AE,15,0)=0,"PEN","USD")</f>
        <v>PEN</v>
      </c>
      <c r="O1588" s="31" t="str">
        <f>VLOOKUP($A1588,'SAP- FACT'!$A:$AE,4,0)</f>
        <v>Nacional - LETRAS 45-52-59-66-73-90 DAYS - Facturas clientes - C20110651121</v>
      </c>
    </row>
    <row r="1589" spans="1:15" x14ac:dyDescent="0.2">
      <c r="A1589" s="31">
        <f t="shared" si="28"/>
        <v>1588</v>
      </c>
      <c r="B1589" s="31" t="str">
        <f>VLOOKUP($A1589,'SAP- FACT'!$A:$AE,12,0)</f>
        <v>REPRESENTACIONES DURAND S.A.C.</v>
      </c>
      <c r="C1589" s="31" t="str">
        <f>VLOOKUP($A1589,'SAP- FACT'!$A:$AE,2,0)</f>
        <v>F010-00026089</v>
      </c>
      <c r="D1589" s="31" t="str">
        <f>VLOOKUP($A1589,'SAP- FACT'!$A:$AE,2,0)</f>
        <v>F010-00026089</v>
      </c>
      <c r="E1589" s="32">
        <v>45566</v>
      </c>
      <c r="F1589" s="32">
        <f>VLOOKUP($A1589,'SAP- FACT'!$A:$AE,5,0)</f>
        <v>45565</v>
      </c>
      <c r="G1589" s="32">
        <f>VLOOKUP($A1589,'SAP- FACT'!$A:$AE,19,0)</f>
        <v>45683</v>
      </c>
      <c r="H1589" s="31" t="s">
        <v>8512</v>
      </c>
      <c r="I1589" s="31" t="str">
        <f>VLOOKUP($A1589,'SAP- FACT'!$A:$AE,3,0)</f>
        <v>Factura</v>
      </c>
      <c r="J1589" s="31" t="str">
        <f>IF(VLOOKUP($A1589,'SAP- FACT'!$A:$AE,15,0)=0,"PEN","USD")</f>
        <v>PEN</v>
      </c>
      <c r="K1589" s="31" t="s">
        <v>8499</v>
      </c>
      <c r="L1589" s="31">
        <v>1</v>
      </c>
      <c r="M1589" s="33">
        <f>IF(J1589="PEN",VLOOKUP($A1589,'SAP- FACT'!$A:$AE,14,0),VLOOKUP($A1589,'SAP- FACT'!$A:$AE,15,0))</f>
        <v>4148.88</v>
      </c>
      <c r="N1589" s="31" t="str">
        <f>IF(VLOOKUP($A1589,'SAP- FACT'!$A:$AE,15,0)=0,"PEN","USD")</f>
        <v>PEN</v>
      </c>
      <c r="O1589" s="31" t="str">
        <f>VLOOKUP($A1589,'SAP- FACT'!$A:$AE,4,0)</f>
        <v>Nacional - LETRAS 45-52-59-66-73-90 DAYS - Facturas clientes - C20110651121</v>
      </c>
    </row>
    <row r="1590" spans="1:15" x14ac:dyDescent="0.2">
      <c r="A1590" s="31">
        <f t="shared" si="28"/>
        <v>1589</v>
      </c>
      <c r="B1590" s="31" t="str">
        <f>VLOOKUP($A1590,'SAP- FACT'!$A:$AE,12,0)</f>
        <v>REPRESENTACIONES DURAND S.A.C.</v>
      </c>
      <c r="C1590" s="31" t="str">
        <f>VLOOKUP($A1590,'SAP- FACT'!$A:$AE,2,0)</f>
        <v>F010-00026089</v>
      </c>
      <c r="D1590" s="31" t="str">
        <f>VLOOKUP($A1590,'SAP- FACT'!$A:$AE,2,0)</f>
        <v>F010-00026089</v>
      </c>
      <c r="E1590" s="32">
        <v>45566</v>
      </c>
      <c r="F1590" s="32">
        <f>VLOOKUP($A1590,'SAP- FACT'!$A:$AE,5,0)</f>
        <v>45565</v>
      </c>
      <c r="G1590" s="32">
        <f>VLOOKUP($A1590,'SAP- FACT'!$A:$AE,19,0)</f>
        <v>45655</v>
      </c>
      <c r="H1590" s="31" t="s">
        <v>8512</v>
      </c>
      <c r="I1590" s="31" t="str">
        <f>VLOOKUP($A1590,'SAP- FACT'!$A:$AE,3,0)</f>
        <v>Factura</v>
      </c>
      <c r="J1590" s="31" t="str">
        <f>IF(VLOOKUP($A1590,'SAP- FACT'!$A:$AE,15,0)=0,"PEN","USD")</f>
        <v>PEN</v>
      </c>
      <c r="K1590" s="31" t="s">
        <v>8499</v>
      </c>
      <c r="L1590" s="31">
        <v>1</v>
      </c>
      <c r="M1590" s="33">
        <f>IF(J1590="PEN",VLOOKUP($A1590,'SAP- FACT'!$A:$AE,14,0),VLOOKUP($A1590,'SAP- FACT'!$A:$AE,15,0))</f>
        <v>4148.88</v>
      </c>
      <c r="N1590" s="31" t="str">
        <f>IF(VLOOKUP($A1590,'SAP- FACT'!$A:$AE,15,0)=0,"PEN","USD")</f>
        <v>PEN</v>
      </c>
      <c r="O1590" s="31" t="str">
        <f>VLOOKUP($A1590,'SAP- FACT'!$A:$AE,4,0)</f>
        <v>Nacional - LETRAS 45-52-59-66-73-90 DAYS - Facturas clientes - C20110651121</v>
      </c>
    </row>
    <row r="1591" spans="1:15" x14ac:dyDescent="0.2">
      <c r="A1591" s="31">
        <f t="shared" si="28"/>
        <v>1590</v>
      </c>
      <c r="B1591" s="31" t="str">
        <f>VLOOKUP($A1591,'SAP- FACT'!$A:$AE,12,0)</f>
        <v>VETERINARY MATERIALS COMPANY LLS</v>
      </c>
      <c r="C1591" s="31" t="str">
        <f>VLOOKUP($A1591,'SAP- FACT'!$A:$AE,2,0)</f>
        <v>F050-00001583</v>
      </c>
      <c r="D1591" s="31" t="str">
        <f>VLOOKUP($A1591,'SAP- FACT'!$A:$AE,2,0)</f>
        <v>F050-00001583</v>
      </c>
      <c r="E1591" s="32">
        <v>45566</v>
      </c>
      <c r="F1591" s="32">
        <f>VLOOKUP($A1591,'SAP- FACT'!$A:$AE,5,0)</f>
        <v>45565</v>
      </c>
      <c r="G1591" s="32">
        <f>VLOOKUP($A1591,'SAP- FACT'!$A:$AE,19,0)</f>
        <v>45565</v>
      </c>
      <c r="H1591" s="31" t="s">
        <v>8512</v>
      </c>
      <c r="I1591" s="31" t="str">
        <f>VLOOKUP($A1591,'SAP- FACT'!$A:$AE,3,0)</f>
        <v>Factura</v>
      </c>
      <c r="J1591" s="31" t="str">
        <f>IF(VLOOKUP($A1591,'SAP- FACT'!$A:$AE,15,0)=0,"PEN","USD")</f>
        <v>USD</v>
      </c>
      <c r="K1591" s="31" t="s">
        <v>8499</v>
      </c>
      <c r="L1591" s="31">
        <v>1</v>
      </c>
      <c r="M1591" s="33">
        <f>IF(J1591="PEN",VLOOKUP($A1591,'SAP- FACT'!$A:$AE,14,0),VLOOKUP($A1591,'SAP- FACT'!$A:$AE,15,0))</f>
        <v>1119.51</v>
      </c>
      <c r="N1591" s="31" t="str">
        <f>IF(VLOOKUP($A1591,'SAP- FACT'!$A:$AE,15,0)=0,"PEN","USD")</f>
        <v>USD</v>
      </c>
      <c r="O1591" s="31" t="str">
        <f>VLOOKUP($A1591,'SAP- FACT'!$A:$AE,4,0)</f>
        <v xml:space="preserve"> - CONTADO / CASH - Intereses moratorios a la FT 01-F050-00001221 por</v>
      </c>
    </row>
    <row r="1592" spans="1:15" x14ac:dyDescent="0.2">
      <c r="A1592" s="31">
        <f t="shared" ref="A1592:A1655" si="29">ROW()-1</f>
        <v>1591</v>
      </c>
      <c r="B1592" s="31" t="str">
        <f>VLOOKUP($A1592,'SAP- FACT'!$A:$AE,12,0)</f>
        <v>DISTRIBUCIONES AGROCOMERCIO MAKIVET EMPRESA INDIVIDUAL DE RESPONSABILIDAD LIMITADA</v>
      </c>
      <c r="C1592" s="31" t="str">
        <f>VLOOKUP($A1592,'SAP- FACT'!$A:$AE,2,0)</f>
        <v>F010-00026059</v>
      </c>
      <c r="D1592" s="31" t="str">
        <f>VLOOKUP($A1592,'SAP- FACT'!$A:$AE,2,0)</f>
        <v>F010-00026059</v>
      </c>
      <c r="E1592" s="32">
        <v>45566</v>
      </c>
      <c r="F1592" s="32">
        <f>VLOOKUP($A1592,'SAP- FACT'!$A:$AE,5,0)</f>
        <v>45562</v>
      </c>
      <c r="G1592" s="32">
        <f>VLOOKUP($A1592,'SAP- FACT'!$A:$AE,19,0)</f>
        <v>45697</v>
      </c>
      <c r="H1592" s="31" t="s">
        <v>8512</v>
      </c>
      <c r="I1592" s="31" t="str">
        <f>VLOOKUP($A1592,'SAP- FACT'!$A:$AE,3,0)</f>
        <v>Factura</v>
      </c>
      <c r="J1592" s="31" t="str">
        <f>IF(VLOOKUP($A1592,'SAP- FACT'!$A:$AE,15,0)=0,"PEN","USD")</f>
        <v>PEN</v>
      </c>
      <c r="K1592" s="31" t="s">
        <v>8499</v>
      </c>
      <c r="L1592" s="31">
        <v>1</v>
      </c>
      <c r="M1592" s="33">
        <f>IF(J1592="PEN",VLOOKUP($A1592,'SAP- FACT'!$A:$AE,14,0),VLOOKUP($A1592,'SAP- FACT'!$A:$AE,15,0))</f>
        <v>4193.24</v>
      </c>
      <c r="N1592" s="31" t="str">
        <f>IF(VLOOKUP($A1592,'SAP- FACT'!$A:$AE,15,0)=0,"PEN","USD")</f>
        <v>PEN</v>
      </c>
      <c r="O1592" s="31" t="str">
        <f>VLOOKUP($A1592,'SAP- FACT'!$A:$AE,4,0)</f>
        <v>Nacional - LETRAS 45-52-59-66-73-90 DAYS - Facturas clientes - C20603268190</v>
      </c>
    </row>
    <row r="1593" spans="1:15" x14ac:dyDescent="0.2">
      <c r="A1593" s="31">
        <f t="shared" si="29"/>
        <v>1592</v>
      </c>
      <c r="B1593" s="31" t="str">
        <f>VLOOKUP($A1593,'SAP- FACT'!$A:$AE,12,0)</f>
        <v>DISTRIBUCIONES AGROCOMERCIO MAKIVET EMPRESA INDIVIDUAL DE RESPONSABILIDAD LIMITADA</v>
      </c>
      <c r="C1593" s="31" t="str">
        <f>VLOOKUP($A1593,'SAP- FACT'!$A:$AE,2,0)</f>
        <v>F010-00026059</v>
      </c>
      <c r="D1593" s="31" t="str">
        <f>VLOOKUP($A1593,'SAP- FACT'!$A:$AE,2,0)</f>
        <v>F010-00026059</v>
      </c>
      <c r="E1593" s="32">
        <v>45566</v>
      </c>
      <c r="F1593" s="32">
        <f>VLOOKUP($A1593,'SAP- FACT'!$A:$AE,5,0)</f>
        <v>45562</v>
      </c>
      <c r="G1593" s="32">
        <f>VLOOKUP($A1593,'SAP- FACT'!$A:$AE,19,0)</f>
        <v>45680</v>
      </c>
      <c r="H1593" s="31" t="s">
        <v>8512</v>
      </c>
      <c r="I1593" s="31" t="str">
        <f>VLOOKUP($A1593,'SAP- FACT'!$A:$AE,3,0)</f>
        <v>Factura</v>
      </c>
      <c r="J1593" s="31" t="str">
        <f>IF(VLOOKUP($A1593,'SAP- FACT'!$A:$AE,15,0)=0,"PEN","USD")</f>
        <v>PEN</v>
      </c>
      <c r="K1593" s="31" t="s">
        <v>8499</v>
      </c>
      <c r="L1593" s="31">
        <v>1</v>
      </c>
      <c r="M1593" s="33">
        <f>IF(J1593="PEN",VLOOKUP($A1593,'SAP- FACT'!$A:$AE,14,0),VLOOKUP($A1593,'SAP- FACT'!$A:$AE,15,0))</f>
        <v>4198.29</v>
      </c>
      <c r="N1593" s="31" t="str">
        <f>IF(VLOOKUP($A1593,'SAP- FACT'!$A:$AE,15,0)=0,"PEN","USD")</f>
        <v>PEN</v>
      </c>
      <c r="O1593" s="31" t="str">
        <f>VLOOKUP($A1593,'SAP- FACT'!$A:$AE,4,0)</f>
        <v>Nacional - LETRAS 45-52-59-66-73-90 DAYS - Facturas clientes - C20603268190</v>
      </c>
    </row>
    <row r="1594" spans="1:15" x14ac:dyDescent="0.2">
      <c r="A1594" s="31">
        <f t="shared" si="29"/>
        <v>1593</v>
      </c>
      <c r="B1594" s="31" t="str">
        <f>VLOOKUP($A1594,'SAP- FACT'!$A:$AE,12,0)</f>
        <v>DISTRIBUCIONES AGROCOMERCIO MAKIVET EMPRESA INDIVIDUAL DE RESPONSABILIDAD LIMITADA</v>
      </c>
      <c r="C1594" s="31" t="str">
        <f>VLOOKUP($A1594,'SAP- FACT'!$A:$AE,2,0)</f>
        <v>F010-00026059</v>
      </c>
      <c r="D1594" s="31" t="str">
        <f>VLOOKUP($A1594,'SAP- FACT'!$A:$AE,2,0)</f>
        <v>F010-00026059</v>
      </c>
      <c r="E1594" s="32">
        <v>45566</v>
      </c>
      <c r="F1594" s="32">
        <f>VLOOKUP($A1594,'SAP- FACT'!$A:$AE,5,0)</f>
        <v>45562</v>
      </c>
      <c r="G1594" s="32">
        <f>VLOOKUP($A1594,'SAP- FACT'!$A:$AE,19,0)</f>
        <v>45659</v>
      </c>
      <c r="H1594" s="31" t="s">
        <v>8512</v>
      </c>
      <c r="I1594" s="31" t="str">
        <f>VLOOKUP($A1594,'SAP- FACT'!$A:$AE,3,0)</f>
        <v>Factura</v>
      </c>
      <c r="J1594" s="31" t="str">
        <f>IF(VLOOKUP($A1594,'SAP- FACT'!$A:$AE,15,0)=0,"PEN","USD")</f>
        <v>PEN</v>
      </c>
      <c r="K1594" s="31" t="s">
        <v>8499</v>
      </c>
      <c r="L1594" s="31">
        <v>1</v>
      </c>
      <c r="M1594" s="33">
        <f>IF(J1594="PEN",VLOOKUP($A1594,'SAP- FACT'!$A:$AE,14,0),VLOOKUP($A1594,'SAP- FACT'!$A:$AE,15,0))</f>
        <v>4198.29</v>
      </c>
      <c r="N1594" s="31" t="str">
        <f>IF(VLOOKUP($A1594,'SAP- FACT'!$A:$AE,15,0)=0,"PEN","USD")</f>
        <v>PEN</v>
      </c>
      <c r="O1594" s="31" t="str">
        <f>VLOOKUP($A1594,'SAP- FACT'!$A:$AE,4,0)</f>
        <v>Nacional - LETRAS 45-52-59-66-73-90 DAYS - Facturas clientes - C20603268190</v>
      </c>
    </row>
    <row r="1595" spans="1:15" x14ac:dyDescent="0.2">
      <c r="A1595" s="31">
        <f t="shared" si="29"/>
        <v>1594</v>
      </c>
      <c r="B1595" s="31" t="str">
        <f>VLOOKUP($A1595,'SAP- FACT'!$A:$AE,12,0)</f>
        <v>DISTRIBUCIONES AGROCOMERCIO MAKIVET EMPRESA INDIVIDUAL DE RESPONSABILIDAD LIMITADA</v>
      </c>
      <c r="C1595" s="31" t="str">
        <f>VLOOKUP($A1595,'SAP- FACT'!$A:$AE,2,0)</f>
        <v>F010-00026059</v>
      </c>
      <c r="D1595" s="31" t="str">
        <f>VLOOKUP($A1595,'SAP- FACT'!$A:$AE,2,0)</f>
        <v>F010-00026059</v>
      </c>
      <c r="E1595" s="32">
        <v>45566</v>
      </c>
      <c r="F1595" s="32">
        <f>VLOOKUP($A1595,'SAP- FACT'!$A:$AE,5,0)</f>
        <v>45562</v>
      </c>
      <c r="G1595" s="32">
        <f>VLOOKUP($A1595,'SAP- FACT'!$A:$AE,19,0)</f>
        <v>45666</v>
      </c>
      <c r="H1595" s="31" t="s">
        <v>8512</v>
      </c>
      <c r="I1595" s="31" t="str">
        <f>VLOOKUP($A1595,'SAP- FACT'!$A:$AE,3,0)</f>
        <v>Factura</v>
      </c>
      <c r="J1595" s="31" t="str">
        <f>IF(VLOOKUP($A1595,'SAP- FACT'!$A:$AE,15,0)=0,"PEN","USD")</f>
        <v>PEN</v>
      </c>
      <c r="K1595" s="31" t="s">
        <v>8499</v>
      </c>
      <c r="L1595" s="31">
        <v>1</v>
      </c>
      <c r="M1595" s="33">
        <f>IF(J1595="PEN",VLOOKUP($A1595,'SAP- FACT'!$A:$AE,14,0),VLOOKUP($A1595,'SAP- FACT'!$A:$AE,15,0))</f>
        <v>4198.29</v>
      </c>
      <c r="N1595" s="31" t="str">
        <f>IF(VLOOKUP($A1595,'SAP- FACT'!$A:$AE,15,0)=0,"PEN","USD")</f>
        <v>PEN</v>
      </c>
      <c r="O1595" s="31" t="str">
        <f>VLOOKUP($A1595,'SAP- FACT'!$A:$AE,4,0)</f>
        <v>Nacional - LETRAS 45-52-59-66-73-90 DAYS - Facturas clientes - C20603268190</v>
      </c>
    </row>
    <row r="1596" spans="1:15" x14ac:dyDescent="0.2">
      <c r="A1596" s="31">
        <f t="shared" si="29"/>
        <v>1595</v>
      </c>
      <c r="B1596" s="31" t="str">
        <f>VLOOKUP($A1596,'SAP- FACT'!$A:$AE,12,0)</f>
        <v>DISTRIBUCIONES AGROCOMERCIO MAKIVET EMPRESA INDIVIDUAL DE RESPONSABILIDAD LIMITADA</v>
      </c>
      <c r="C1596" s="31" t="str">
        <f>VLOOKUP($A1596,'SAP- FACT'!$A:$AE,2,0)</f>
        <v>F010-00026059</v>
      </c>
      <c r="D1596" s="31" t="str">
        <f>VLOOKUP($A1596,'SAP- FACT'!$A:$AE,2,0)</f>
        <v>F010-00026059</v>
      </c>
      <c r="E1596" s="32">
        <v>45566</v>
      </c>
      <c r="F1596" s="32">
        <f>VLOOKUP($A1596,'SAP- FACT'!$A:$AE,5,0)</f>
        <v>45562</v>
      </c>
      <c r="G1596" s="32">
        <f>VLOOKUP($A1596,'SAP- FACT'!$A:$AE,19,0)</f>
        <v>45673</v>
      </c>
      <c r="H1596" s="31" t="s">
        <v>8512</v>
      </c>
      <c r="I1596" s="31" t="str">
        <f>VLOOKUP($A1596,'SAP- FACT'!$A:$AE,3,0)</f>
        <v>Factura</v>
      </c>
      <c r="J1596" s="31" t="str">
        <f>IF(VLOOKUP($A1596,'SAP- FACT'!$A:$AE,15,0)=0,"PEN","USD")</f>
        <v>PEN</v>
      </c>
      <c r="K1596" s="31" t="s">
        <v>8499</v>
      </c>
      <c r="L1596" s="31">
        <v>1</v>
      </c>
      <c r="M1596" s="33">
        <f>IF(J1596="PEN",VLOOKUP($A1596,'SAP- FACT'!$A:$AE,14,0),VLOOKUP($A1596,'SAP- FACT'!$A:$AE,15,0))</f>
        <v>4198.29</v>
      </c>
      <c r="N1596" s="31" t="str">
        <f>IF(VLOOKUP($A1596,'SAP- FACT'!$A:$AE,15,0)=0,"PEN","USD")</f>
        <v>PEN</v>
      </c>
      <c r="O1596" s="31" t="str">
        <f>VLOOKUP($A1596,'SAP- FACT'!$A:$AE,4,0)</f>
        <v>Nacional - LETRAS 45-52-59-66-73-90 DAYS - Facturas clientes - C20603268190</v>
      </c>
    </row>
    <row r="1597" spans="1:15" x14ac:dyDescent="0.2">
      <c r="A1597" s="31">
        <f t="shared" si="29"/>
        <v>1596</v>
      </c>
      <c r="B1597" s="31" t="str">
        <f>VLOOKUP($A1597,'SAP- FACT'!$A:$AE,12,0)</f>
        <v>DISTRIBUCIONES AGROCOMERCIO MAKIVET EMPRESA INDIVIDUAL DE RESPONSABILIDAD LIMITADA</v>
      </c>
      <c r="C1597" s="31" t="str">
        <f>VLOOKUP($A1597,'SAP- FACT'!$A:$AE,2,0)</f>
        <v>F010-00026059</v>
      </c>
      <c r="D1597" s="31" t="str">
        <f>VLOOKUP($A1597,'SAP- FACT'!$A:$AE,2,0)</f>
        <v>F010-00026059</v>
      </c>
      <c r="E1597" s="32">
        <v>45566</v>
      </c>
      <c r="F1597" s="32">
        <f>VLOOKUP($A1597,'SAP- FACT'!$A:$AE,5,0)</f>
        <v>45562</v>
      </c>
      <c r="G1597" s="32">
        <f>VLOOKUP($A1597,'SAP- FACT'!$A:$AE,19,0)</f>
        <v>45652</v>
      </c>
      <c r="H1597" s="31" t="s">
        <v>8512</v>
      </c>
      <c r="I1597" s="31" t="str">
        <f>VLOOKUP($A1597,'SAP- FACT'!$A:$AE,3,0)</f>
        <v>Factura</v>
      </c>
      <c r="J1597" s="31" t="str">
        <f>IF(VLOOKUP($A1597,'SAP- FACT'!$A:$AE,15,0)=0,"PEN","USD")</f>
        <v>PEN</v>
      </c>
      <c r="K1597" s="31" t="s">
        <v>8499</v>
      </c>
      <c r="L1597" s="31">
        <v>1</v>
      </c>
      <c r="M1597" s="33">
        <f>IF(J1597="PEN",VLOOKUP($A1597,'SAP- FACT'!$A:$AE,14,0),VLOOKUP($A1597,'SAP- FACT'!$A:$AE,15,0))</f>
        <v>4198.29</v>
      </c>
      <c r="N1597" s="31" t="str">
        <f>IF(VLOOKUP($A1597,'SAP- FACT'!$A:$AE,15,0)=0,"PEN","USD")</f>
        <v>PEN</v>
      </c>
      <c r="O1597" s="31" t="str">
        <f>VLOOKUP($A1597,'SAP- FACT'!$A:$AE,4,0)</f>
        <v>Nacional - LETRAS 45-52-59-66-73-90 DAYS - Facturas clientes - C20603268190</v>
      </c>
    </row>
    <row r="1598" spans="1:15" x14ac:dyDescent="0.2">
      <c r="A1598" s="31">
        <f t="shared" si="29"/>
        <v>1597</v>
      </c>
      <c r="B1598" s="31" t="str">
        <f>VLOOKUP($A1598,'SAP- FACT'!$A:$AE,12,0)</f>
        <v>SANIDAD AGROPECUARIA &amp; ASOCIADOS S.A.C.</v>
      </c>
      <c r="C1598" s="31" t="str">
        <f>VLOOKUP($A1598,'SAP- FACT'!$A:$AE,2,0)</f>
        <v>F010-00026088</v>
      </c>
      <c r="D1598" s="31" t="str">
        <f>VLOOKUP($A1598,'SAP- FACT'!$A:$AE,2,0)</f>
        <v>F010-00026088</v>
      </c>
      <c r="E1598" s="32">
        <v>45566</v>
      </c>
      <c r="F1598" s="32">
        <f>VLOOKUP($A1598,'SAP- FACT'!$A:$AE,5,0)</f>
        <v>45565</v>
      </c>
      <c r="G1598" s="32">
        <f>VLOOKUP($A1598,'SAP- FACT'!$A:$AE,19,0)</f>
        <v>45715</v>
      </c>
      <c r="H1598" s="31" t="s">
        <v>8512</v>
      </c>
      <c r="I1598" s="31" t="str">
        <f>VLOOKUP($A1598,'SAP- FACT'!$A:$AE,3,0)</f>
        <v>Factura</v>
      </c>
      <c r="J1598" s="31" t="str">
        <f>IF(VLOOKUP($A1598,'SAP- FACT'!$A:$AE,15,0)=0,"PEN","USD")</f>
        <v>PEN</v>
      </c>
      <c r="K1598" s="31" t="s">
        <v>8499</v>
      </c>
      <c r="L1598" s="31">
        <v>1</v>
      </c>
      <c r="M1598" s="33">
        <f>IF(J1598="PEN",VLOOKUP($A1598,'SAP- FACT'!$A:$AE,14,0),VLOOKUP($A1598,'SAP- FACT'!$A:$AE,15,0))</f>
        <v>4356.3599999999997</v>
      </c>
      <c r="N1598" s="31" t="str">
        <f>IF(VLOOKUP($A1598,'SAP- FACT'!$A:$AE,15,0)=0,"PEN","USD")</f>
        <v>PEN</v>
      </c>
      <c r="O1598" s="31" t="str">
        <f>VLOOKUP($A1598,'SAP- FACT'!$A:$AE,4,0)</f>
        <v>Nacional - LETRAS 75 DIAS / DRAFT 75 DIAS - Facturas clientes - C20606449811</v>
      </c>
    </row>
    <row r="1599" spans="1:15" x14ac:dyDescent="0.2">
      <c r="A1599" s="31">
        <f t="shared" si="29"/>
        <v>1598</v>
      </c>
      <c r="B1599" s="31" t="str">
        <f>VLOOKUP($A1599,'SAP- FACT'!$A:$AE,12,0)</f>
        <v>REPRESENTACIONES DURAND S.A.C.</v>
      </c>
      <c r="C1599" s="31" t="str">
        <f>VLOOKUP($A1599,'SAP- FACT'!$A:$AE,2,0)</f>
        <v>F010-00025997</v>
      </c>
      <c r="D1599" s="31" t="str">
        <f>VLOOKUP($A1599,'SAP- FACT'!$A:$AE,2,0)</f>
        <v>F010-00025997</v>
      </c>
      <c r="E1599" s="32">
        <v>45566</v>
      </c>
      <c r="F1599" s="32">
        <f>VLOOKUP($A1599,'SAP- FACT'!$A:$AE,5,0)</f>
        <v>45559</v>
      </c>
      <c r="G1599" s="32">
        <f>VLOOKUP($A1599,'SAP- FACT'!$A:$AE,19,0)</f>
        <v>45649</v>
      </c>
      <c r="H1599" s="31" t="s">
        <v>8512</v>
      </c>
      <c r="I1599" s="31" t="str">
        <f>VLOOKUP($A1599,'SAP- FACT'!$A:$AE,3,0)</f>
        <v>Factura</v>
      </c>
      <c r="J1599" s="31" t="str">
        <f>IF(VLOOKUP($A1599,'SAP- FACT'!$A:$AE,15,0)=0,"PEN","USD")</f>
        <v>PEN</v>
      </c>
      <c r="K1599" s="31" t="s">
        <v>8499</v>
      </c>
      <c r="L1599" s="31">
        <v>1</v>
      </c>
      <c r="M1599" s="33">
        <f>IF(J1599="PEN",VLOOKUP($A1599,'SAP- FACT'!$A:$AE,14,0),VLOOKUP($A1599,'SAP- FACT'!$A:$AE,15,0))</f>
        <v>4403.2</v>
      </c>
      <c r="N1599" s="31" t="str">
        <f>IF(VLOOKUP($A1599,'SAP- FACT'!$A:$AE,15,0)=0,"PEN","USD")</f>
        <v>PEN</v>
      </c>
      <c r="O1599" s="31" t="str">
        <f>VLOOKUP($A1599,'SAP- FACT'!$A:$AE,4,0)</f>
        <v>Nacional - LETRAS A 45-55-65-75 DIAS / DRAFT  45-55-65-75 DAYS - Facturas clientes - C20110651121</v>
      </c>
    </row>
    <row r="1600" spans="1:15" x14ac:dyDescent="0.2">
      <c r="A1600" s="31">
        <f t="shared" si="29"/>
        <v>1599</v>
      </c>
      <c r="B1600" s="31" t="str">
        <f>VLOOKUP($A1600,'SAP- FACT'!$A:$AE,12,0)</f>
        <v>SOCIEDAD NACIONAL PECUARIA S.A.</v>
      </c>
      <c r="C1600" s="31" t="str">
        <f>VLOOKUP($A1600,'SAP- FACT'!$A:$AE,2,0)</f>
        <v>F010-00000895</v>
      </c>
      <c r="D1600" s="31" t="str">
        <f>VLOOKUP($A1600,'SAP- FACT'!$A:$AE,2,0)</f>
        <v>F010-00000895</v>
      </c>
      <c r="E1600" s="32">
        <v>45566</v>
      </c>
      <c r="F1600" s="32">
        <f>VLOOKUP($A1600,'SAP- FACT'!$A:$AE,5,0)</f>
        <v>45553</v>
      </c>
      <c r="G1600" s="32">
        <f>VLOOKUP($A1600,'SAP- FACT'!$A:$AE,19,0)</f>
        <v>45733</v>
      </c>
      <c r="H1600" s="31" t="s">
        <v>8512</v>
      </c>
      <c r="I1600" s="31" t="str">
        <f>VLOOKUP($A1600,'SAP- FACT'!$A:$AE,3,0)</f>
        <v>Nota de Débito</v>
      </c>
      <c r="J1600" s="31" t="str">
        <f>IF(VLOOKUP($A1600,'SAP- FACT'!$A:$AE,15,0)=0,"PEN","USD")</f>
        <v>USD</v>
      </c>
      <c r="K1600" s="31" t="s">
        <v>8499</v>
      </c>
      <c r="L1600" s="31">
        <v>1</v>
      </c>
      <c r="M1600" s="33">
        <f>IF(J1600="PEN",VLOOKUP($A1600,'SAP- FACT'!$A:$AE,14,0),VLOOKUP($A1600,'SAP- FACT'!$A:$AE,15,0))</f>
        <v>1180</v>
      </c>
      <c r="N1600" s="31" t="str">
        <f>IF(VLOOKUP($A1600,'SAP- FACT'!$A:$AE,15,0)=0,"PEN","USD")</f>
        <v>USD</v>
      </c>
      <c r="O1600" s="31" t="str">
        <f>VLOOKUP($A1600,'SAP- FACT'!$A:$AE,4,0)</f>
        <v xml:space="preserve"> - COBRANZA DOC. 90 DIAS  / DA 90 DAYS - GASTOS DE EXPORTACION</v>
      </c>
    </row>
    <row r="1601" spans="1:15" x14ac:dyDescent="0.2">
      <c r="A1601" s="31">
        <f t="shared" si="29"/>
        <v>1600</v>
      </c>
      <c r="B1601" s="31" t="str">
        <f>VLOOKUP($A1601,'SAP- FACT'!$A:$AE,12,0)</f>
        <v>AGROVETERINARIA MEVELIN S.R.L.</v>
      </c>
      <c r="C1601" s="31" t="str">
        <f>VLOOKUP($A1601,'SAP- FACT'!$A:$AE,2,0)</f>
        <v>F010-00026008</v>
      </c>
      <c r="D1601" s="31" t="str">
        <f>VLOOKUP($A1601,'SAP- FACT'!$A:$AE,2,0)</f>
        <v>F010-00026008</v>
      </c>
      <c r="E1601" s="32">
        <v>45566</v>
      </c>
      <c r="F1601" s="32">
        <f>VLOOKUP($A1601,'SAP- FACT'!$A:$AE,5,0)</f>
        <v>45559</v>
      </c>
      <c r="G1601" s="32">
        <f>VLOOKUP($A1601,'SAP- FACT'!$A:$AE,19,0)</f>
        <v>45694</v>
      </c>
      <c r="H1601" s="31" t="s">
        <v>8512</v>
      </c>
      <c r="I1601" s="31" t="str">
        <f>VLOOKUP($A1601,'SAP- FACT'!$A:$AE,3,0)</f>
        <v>Factura</v>
      </c>
      <c r="J1601" s="31" t="str">
        <f>IF(VLOOKUP($A1601,'SAP- FACT'!$A:$AE,15,0)=0,"PEN","USD")</f>
        <v>PEN</v>
      </c>
      <c r="K1601" s="31" t="s">
        <v>8499</v>
      </c>
      <c r="L1601" s="31">
        <v>1</v>
      </c>
      <c r="M1601" s="33">
        <f>IF(J1601="PEN",VLOOKUP($A1601,'SAP- FACT'!$A:$AE,14,0),VLOOKUP($A1601,'SAP- FACT'!$A:$AE,15,0))</f>
        <v>4475.67</v>
      </c>
      <c r="N1601" s="31" t="str">
        <f>IF(VLOOKUP($A1601,'SAP- FACT'!$A:$AE,15,0)=0,"PEN","USD")</f>
        <v>PEN</v>
      </c>
      <c r="O1601" s="31" t="str">
        <f>VLOOKUP($A1601,'SAP- FACT'!$A:$AE,4,0)</f>
        <v>Nacional - LETRAS 45-52-59-66-73-90 DAYS - Facturas clientes - C20453660908</v>
      </c>
    </row>
    <row r="1602" spans="1:15" x14ac:dyDescent="0.2">
      <c r="A1602" s="31">
        <f t="shared" si="29"/>
        <v>1601</v>
      </c>
      <c r="B1602" s="31" t="str">
        <f>VLOOKUP($A1602,'SAP- FACT'!$A:$AE,12,0)</f>
        <v>AGROVETERINARIA MEVELIN S.R.L.</v>
      </c>
      <c r="C1602" s="31" t="str">
        <f>VLOOKUP($A1602,'SAP- FACT'!$A:$AE,2,0)</f>
        <v>F010-00026008</v>
      </c>
      <c r="D1602" s="31" t="str">
        <f>VLOOKUP($A1602,'SAP- FACT'!$A:$AE,2,0)</f>
        <v>F010-00026008</v>
      </c>
      <c r="E1602" s="32">
        <v>45566</v>
      </c>
      <c r="F1602" s="32">
        <f>VLOOKUP($A1602,'SAP- FACT'!$A:$AE,5,0)</f>
        <v>45559</v>
      </c>
      <c r="G1602" s="32">
        <f>VLOOKUP($A1602,'SAP- FACT'!$A:$AE,19,0)</f>
        <v>45649</v>
      </c>
      <c r="H1602" s="31" t="s">
        <v>8512</v>
      </c>
      <c r="I1602" s="31" t="str">
        <f>VLOOKUP($A1602,'SAP- FACT'!$A:$AE,3,0)</f>
        <v>Factura</v>
      </c>
      <c r="J1602" s="31" t="str">
        <f>IF(VLOOKUP($A1602,'SAP- FACT'!$A:$AE,15,0)=0,"PEN","USD")</f>
        <v>PEN</v>
      </c>
      <c r="K1602" s="31" t="s">
        <v>8499</v>
      </c>
      <c r="L1602" s="31">
        <v>1</v>
      </c>
      <c r="M1602" s="33">
        <f>IF(J1602="PEN",VLOOKUP($A1602,'SAP- FACT'!$A:$AE,14,0),VLOOKUP($A1602,'SAP- FACT'!$A:$AE,15,0))</f>
        <v>4481.04</v>
      </c>
      <c r="N1602" s="31" t="str">
        <f>IF(VLOOKUP($A1602,'SAP- FACT'!$A:$AE,15,0)=0,"PEN","USD")</f>
        <v>PEN</v>
      </c>
      <c r="O1602" s="31" t="str">
        <f>VLOOKUP($A1602,'SAP- FACT'!$A:$AE,4,0)</f>
        <v>Nacional - LETRAS 45-52-59-66-73-90 DAYS - Facturas clientes - C20453660908</v>
      </c>
    </row>
    <row r="1603" spans="1:15" x14ac:dyDescent="0.2">
      <c r="A1603" s="31">
        <f t="shared" si="29"/>
        <v>1602</v>
      </c>
      <c r="B1603" s="31" t="str">
        <f>VLOOKUP($A1603,'SAP- FACT'!$A:$AE,12,0)</f>
        <v>AGROVETERINARIA MEVELIN S.R.L.</v>
      </c>
      <c r="C1603" s="31" t="str">
        <f>VLOOKUP($A1603,'SAP- FACT'!$A:$AE,2,0)</f>
        <v>F010-00026008</v>
      </c>
      <c r="D1603" s="31" t="str">
        <f>VLOOKUP($A1603,'SAP- FACT'!$A:$AE,2,0)</f>
        <v>F010-00026008</v>
      </c>
      <c r="E1603" s="32">
        <v>45566</v>
      </c>
      <c r="F1603" s="32">
        <f>VLOOKUP($A1603,'SAP- FACT'!$A:$AE,5,0)</f>
        <v>45559</v>
      </c>
      <c r="G1603" s="32">
        <f>VLOOKUP($A1603,'SAP- FACT'!$A:$AE,19,0)</f>
        <v>45677</v>
      </c>
      <c r="H1603" s="31" t="s">
        <v>8512</v>
      </c>
      <c r="I1603" s="31" t="str">
        <f>VLOOKUP($A1603,'SAP- FACT'!$A:$AE,3,0)</f>
        <v>Factura</v>
      </c>
      <c r="J1603" s="31" t="str">
        <f>IF(VLOOKUP($A1603,'SAP- FACT'!$A:$AE,15,0)=0,"PEN","USD")</f>
        <v>PEN</v>
      </c>
      <c r="K1603" s="31" t="s">
        <v>8499</v>
      </c>
      <c r="L1603" s="31">
        <v>1</v>
      </c>
      <c r="M1603" s="33">
        <f>IF(J1603="PEN",VLOOKUP($A1603,'SAP- FACT'!$A:$AE,14,0),VLOOKUP($A1603,'SAP- FACT'!$A:$AE,15,0))</f>
        <v>4481.04</v>
      </c>
      <c r="N1603" s="31" t="str">
        <f>IF(VLOOKUP($A1603,'SAP- FACT'!$A:$AE,15,0)=0,"PEN","USD")</f>
        <v>PEN</v>
      </c>
      <c r="O1603" s="31" t="str">
        <f>VLOOKUP($A1603,'SAP- FACT'!$A:$AE,4,0)</f>
        <v>Nacional - LETRAS 45-52-59-66-73-90 DAYS - Facturas clientes - C20453660908</v>
      </c>
    </row>
    <row r="1604" spans="1:15" x14ac:dyDescent="0.2">
      <c r="A1604" s="31">
        <f t="shared" si="29"/>
        <v>1603</v>
      </c>
      <c r="B1604" s="31" t="str">
        <f>VLOOKUP($A1604,'SAP- FACT'!$A:$AE,12,0)</f>
        <v>AGROVETERINARIA MEVELIN S.R.L.</v>
      </c>
      <c r="C1604" s="31" t="str">
        <f>VLOOKUP($A1604,'SAP- FACT'!$A:$AE,2,0)</f>
        <v>F010-00026008</v>
      </c>
      <c r="D1604" s="31" t="str">
        <f>VLOOKUP($A1604,'SAP- FACT'!$A:$AE,2,0)</f>
        <v>F010-00026008</v>
      </c>
      <c r="E1604" s="32">
        <v>45566</v>
      </c>
      <c r="F1604" s="32">
        <f>VLOOKUP($A1604,'SAP- FACT'!$A:$AE,5,0)</f>
        <v>45559</v>
      </c>
      <c r="G1604" s="32">
        <f>VLOOKUP($A1604,'SAP- FACT'!$A:$AE,19,0)</f>
        <v>45670</v>
      </c>
      <c r="H1604" s="31" t="s">
        <v>8512</v>
      </c>
      <c r="I1604" s="31" t="str">
        <f>VLOOKUP($A1604,'SAP- FACT'!$A:$AE,3,0)</f>
        <v>Factura</v>
      </c>
      <c r="J1604" s="31" t="str">
        <f>IF(VLOOKUP($A1604,'SAP- FACT'!$A:$AE,15,0)=0,"PEN","USD")</f>
        <v>PEN</v>
      </c>
      <c r="K1604" s="31" t="s">
        <v>8499</v>
      </c>
      <c r="L1604" s="31">
        <v>1</v>
      </c>
      <c r="M1604" s="33">
        <f>IF(J1604="PEN",VLOOKUP($A1604,'SAP- FACT'!$A:$AE,14,0),VLOOKUP($A1604,'SAP- FACT'!$A:$AE,15,0))</f>
        <v>4481.04</v>
      </c>
      <c r="N1604" s="31" t="str">
        <f>IF(VLOOKUP($A1604,'SAP- FACT'!$A:$AE,15,0)=0,"PEN","USD")</f>
        <v>PEN</v>
      </c>
      <c r="O1604" s="31" t="str">
        <f>VLOOKUP($A1604,'SAP- FACT'!$A:$AE,4,0)</f>
        <v>Nacional - LETRAS 45-52-59-66-73-90 DAYS - Facturas clientes - C20453660908</v>
      </c>
    </row>
    <row r="1605" spans="1:15" x14ac:dyDescent="0.2">
      <c r="A1605" s="31">
        <f t="shared" si="29"/>
        <v>1604</v>
      </c>
      <c r="B1605" s="31" t="str">
        <f>VLOOKUP($A1605,'SAP- FACT'!$A:$AE,12,0)</f>
        <v>AGROVETERINARIA MEVELIN S.R.L.</v>
      </c>
      <c r="C1605" s="31" t="str">
        <f>VLOOKUP($A1605,'SAP- FACT'!$A:$AE,2,0)</f>
        <v>F010-00026008</v>
      </c>
      <c r="D1605" s="31" t="str">
        <f>VLOOKUP($A1605,'SAP- FACT'!$A:$AE,2,0)</f>
        <v>F010-00026008</v>
      </c>
      <c r="E1605" s="32">
        <v>45566</v>
      </c>
      <c r="F1605" s="32">
        <f>VLOOKUP($A1605,'SAP- FACT'!$A:$AE,5,0)</f>
        <v>45559</v>
      </c>
      <c r="G1605" s="32">
        <f>VLOOKUP($A1605,'SAP- FACT'!$A:$AE,19,0)</f>
        <v>45663</v>
      </c>
      <c r="H1605" s="31" t="s">
        <v>8512</v>
      </c>
      <c r="I1605" s="31" t="str">
        <f>VLOOKUP($A1605,'SAP- FACT'!$A:$AE,3,0)</f>
        <v>Factura</v>
      </c>
      <c r="J1605" s="31" t="str">
        <f>IF(VLOOKUP($A1605,'SAP- FACT'!$A:$AE,15,0)=0,"PEN","USD")</f>
        <v>PEN</v>
      </c>
      <c r="K1605" s="31" t="s">
        <v>8499</v>
      </c>
      <c r="L1605" s="31">
        <v>1</v>
      </c>
      <c r="M1605" s="33">
        <f>IF(J1605="PEN",VLOOKUP($A1605,'SAP- FACT'!$A:$AE,14,0),VLOOKUP($A1605,'SAP- FACT'!$A:$AE,15,0))</f>
        <v>4481.04</v>
      </c>
      <c r="N1605" s="31" t="str">
        <f>IF(VLOOKUP($A1605,'SAP- FACT'!$A:$AE,15,0)=0,"PEN","USD")</f>
        <v>PEN</v>
      </c>
      <c r="O1605" s="31" t="str">
        <f>VLOOKUP($A1605,'SAP- FACT'!$A:$AE,4,0)</f>
        <v>Nacional - LETRAS 45-52-59-66-73-90 DAYS - Facturas clientes - C20453660908</v>
      </c>
    </row>
    <row r="1606" spans="1:15" x14ac:dyDescent="0.2">
      <c r="A1606" s="31">
        <f t="shared" si="29"/>
        <v>1605</v>
      </c>
      <c r="B1606" s="31" t="str">
        <f>VLOOKUP($A1606,'SAP- FACT'!$A:$AE,12,0)</f>
        <v>AGROVETERINARIA MEVELIN S.R.L.</v>
      </c>
      <c r="C1606" s="31" t="str">
        <f>VLOOKUP($A1606,'SAP- FACT'!$A:$AE,2,0)</f>
        <v>F010-00026008</v>
      </c>
      <c r="D1606" s="31" t="str">
        <f>VLOOKUP($A1606,'SAP- FACT'!$A:$AE,2,0)</f>
        <v>F010-00026008</v>
      </c>
      <c r="E1606" s="32">
        <v>45566</v>
      </c>
      <c r="F1606" s="32">
        <f>VLOOKUP($A1606,'SAP- FACT'!$A:$AE,5,0)</f>
        <v>45559</v>
      </c>
      <c r="G1606" s="32">
        <f>VLOOKUP($A1606,'SAP- FACT'!$A:$AE,19,0)</f>
        <v>45656</v>
      </c>
      <c r="H1606" s="31" t="s">
        <v>8512</v>
      </c>
      <c r="I1606" s="31" t="str">
        <f>VLOOKUP($A1606,'SAP- FACT'!$A:$AE,3,0)</f>
        <v>Factura</v>
      </c>
      <c r="J1606" s="31" t="str">
        <f>IF(VLOOKUP($A1606,'SAP- FACT'!$A:$AE,15,0)=0,"PEN","USD")</f>
        <v>PEN</v>
      </c>
      <c r="K1606" s="31" t="s">
        <v>8499</v>
      </c>
      <c r="L1606" s="31">
        <v>1</v>
      </c>
      <c r="M1606" s="33">
        <f>IF(J1606="PEN",VLOOKUP($A1606,'SAP- FACT'!$A:$AE,14,0),VLOOKUP($A1606,'SAP- FACT'!$A:$AE,15,0))</f>
        <v>4481.04</v>
      </c>
      <c r="N1606" s="31" t="str">
        <f>IF(VLOOKUP($A1606,'SAP- FACT'!$A:$AE,15,0)=0,"PEN","USD")</f>
        <v>PEN</v>
      </c>
      <c r="O1606" s="31" t="str">
        <f>VLOOKUP($A1606,'SAP- FACT'!$A:$AE,4,0)</f>
        <v>Nacional - LETRAS 45-52-59-66-73-90 DAYS - Facturas clientes - C20453660908</v>
      </c>
    </row>
    <row r="1607" spans="1:15" x14ac:dyDescent="0.2">
      <c r="A1607" s="31">
        <f t="shared" si="29"/>
        <v>1606</v>
      </c>
      <c r="B1607" s="31" t="str">
        <f>VLOOKUP($A1607,'SAP- FACT'!$A:$AE,12,0)</f>
        <v>AGROVET Y DISTRIBUCIONES GRANDEZ S.R.L</v>
      </c>
      <c r="C1607" s="31" t="str">
        <f>VLOOKUP($A1607,'SAP- FACT'!$A:$AE,2,0)</f>
        <v>F010-00025939</v>
      </c>
      <c r="D1607" s="31" t="str">
        <f>VLOOKUP($A1607,'SAP- FACT'!$A:$AE,2,0)</f>
        <v>F010-00025939</v>
      </c>
      <c r="E1607" s="32">
        <v>45566</v>
      </c>
      <c r="F1607" s="32">
        <f>VLOOKUP($A1607,'SAP- FACT'!$A:$AE,5,0)</f>
        <v>45553</v>
      </c>
      <c r="G1607" s="32">
        <f>VLOOKUP($A1607,'SAP- FACT'!$A:$AE,19,0)</f>
        <v>45688</v>
      </c>
      <c r="H1607" s="31" t="s">
        <v>8512</v>
      </c>
      <c r="I1607" s="31" t="str">
        <f>VLOOKUP($A1607,'SAP- FACT'!$A:$AE,3,0)</f>
        <v>Factura</v>
      </c>
      <c r="J1607" s="31" t="str">
        <f>IF(VLOOKUP($A1607,'SAP- FACT'!$A:$AE,15,0)=0,"PEN","USD")</f>
        <v>PEN</v>
      </c>
      <c r="K1607" s="31" t="s">
        <v>8499</v>
      </c>
      <c r="L1607" s="31">
        <v>1</v>
      </c>
      <c r="M1607" s="33">
        <f>IF(J1607="PEN",VLOOKUP($A1607,'SAP- FACT'!$A:$AE,14,0),VLOOKUP($A1607,'SAP- FACT'!$A:$AE,15,0))</f>
        <v>4564.3900000000003</v>
      </c>
      <c r="N1607" s="31" t="str">
        <f>IF(VLOOKUP($A1607,'SAP- FACT'!$A:$AE,15,0)=0,"PEN","USD")</f>
        <v>PEN</v>
      </c>
      <c r="O1607" s="31" t="str">
        <f>VLOOKUP($A1607,'SAP- FACT'!$A:$AE,4,0)</f>
        <v>Nacional - LETRAS 45-52-59-66-73-90 DAYS - Facturas clientes - C20491686759</v>
      </c>
    </row>
    <row r="1608" spans="1:15" x14ac:dyDescent="0.2">
      <c r="A1608" s="31">
        <f t="shared" si="29"/>
        <v>1607</v>
      </c>
      <c r="B1608" s="31" t="str">
        <f>VLOOKUP($A1608,'SAP- FACT'!$A:$AE,12,0)</f>
        <v>AGROVET Y DISTRIBUCIONES GRANDEZ S.R.L</v>
      </c>
      <c r="C1608" s="31" t="str">
        <f>VLOOKUP($A1608,'SAP- FACT'!$A:$AE,2,0)</f>
        <v>F010-00025939</v>
      </c>
      <c r="D1608" s="31" t="str">
        <f>VLOOKUP($A1608,'SAP- FACT'!$A:$AE,2,0)</f>
        <v>F010-00025939</v>
      </c>
      <c r="E1608" s="32">
        <v>45566</v>
      </c>
      <c r="F1608" s="32">
        <f>VLOOKUP($A1608,'SAP- FACT'!$A:$AE,5,0)</f>
        <v>45553</v>
      </c>
      <c r="G1608" s="32">
        <f>VLOOKUP($A1608,'SAP- FACT'!$A:$AE,19,0)</f>
        <v>45664</v>
      </c>
      <c r="H1608" s="31" t="s">
        <v>8512</v>
      </c>
      <c r="I1608" s="31" t="str">
        <f>VLOOKUP($A1608,'SAP- FACT'!$A:$AE,3,0)</f>
        <v>Factura</v>
      </c>
      <c r="J1608" s="31" t="str">
        <f>IF(VLOOKUP($A1608,'SAP- FACT'!$A:$AE,15,0)=0,"PEN","USD")</f>
        <v>PEN</v>
      </c>
      <c r="K1608" s="31" t="s">
        <v>8499</v>
      </c>
      <c r="L1608" s="31">
        <v>1</v>
      </c>
      <c r="M1608" s="33">
        <f>IF(J1608="PEN",VLOOKUP($A1608,'SAP- FACT'!$A:$AE,14,0),VLOOKUP($A1608,'SAP- FACT'!$A:$AE,15,0))</f>
        <v>4569.8500000000004</v>
      </c>
      <c r="N1608" s="31" t="str">
        <f>IF(VLOOKUP($A1608,'SAP- FACT'!$A:$AE,15,0)=0,"PEN","USD")</f>
        <v>PEN</v>
      </c>
      <c r="O1608" s="31" t="str">
        <f>VLOOKUP($A1608,'SAP- FACT'!$A:$AE,4,0)</f>
        <v>Nacional - LETRAS 45-52-59-66-73-90 DAYS - Facturas clientes - C20491686759</v>
      </c>
    </row>
    <row r="1609" spans="1:15" x14ac:dyDescent="0.2">
      <c r="A1609" s="31">
        <f t="shared" si="29"/>
        <v>1608</v>
      </c>
      <c r="B1609" s="31" t="str">
        <f>VLOOKUP($A1609,'SAP- FACT'!$A:$AE,12,0)</f>
        <v>AGROVET Y DISTRIBUCIONES GRANDEZ S.R.L</v>
      </c>
      <c r="C1609" s="31" t="str">
        <f>VLOOKUP($A1609,'SAP- FACT'!$A:$AE,2,0)</f>
        <v>F010-00025939</v>
      </c>
      <c r="D1609" s="31" t="str">
        <f>VLOOKUP($A1609,'SAP- FACT'!$A:$AE,2,0)</f>
        <v>F010-00025939</v>
      </c>
      <c r="E1609" s="32">
        <v>45566</v>
      </c>
      <c r="F1609" s="32">
        <f>VLOOKUP($A1609,'SAP- FACT'!$A:$AE,5,0)</f>
        <v>45553</v>
      </c>
      <c r="G1609" s="32">
        <f>VLOOKUP($A1609,'SAP- FACT'!$A:$AE,19,0)</f>
        <v>45650</v>
      </c>
      <c r="H1609" s="31" t="s">
        <v>8512</v>
      </c>
      <c r="I1609" s="31" t="str">
        <f>VLOOKUP($A1609,'SAP- FACT'!$A:$AE,3,0)</f>
        <v>Factura</v>
      </c>
      <c r="J1609" s="31" t="str">
        <f>IF(VLOOKUP($A1609,'SAP- FACT'!$A:$AE,15,0)=0,"PEN","USD")</f>
        <v>PEN</v>
      </c>
      <c r="K1609" s="31" t="s">
        <v>8499</v>
      </c>
      <c r="L1609" s="31">
        <v>1</v>
      </c>
      <c r="M1609" s="33">
        <f>IF(J1609="PEN",VLOOKUP($A1609,'SAP- FACT'!$A:$AE,14,0),VLOOKUP($A1609,'SAP- FACT'!$A:$AE,15,0))</f>
        <v>4569.8500000000004</v>
      </c>
      <c r="N1609" s="31" t="str">
        <f>IF(VLOOKUP($A1609,'SAP- FACT'!$A:$AE,15,0)=0,"PEN","USD")</f>
        <v>PEN</v>
      </c>
      <c r="O1609" s="31" t="str">
        <f>VLOOKUP($A1609,'SAP- FACT'!$A:$AE,4,0)</f>
        <v>Nacional - LETRAS 45-52-59-66-73-90 DAYS - Facturas clientes - C20491686759</v>
      </c>
    </row>
    <row r="1610" spans="1:15" x14ac:dyDescent="0.2">
      <c r="A1610" s="31">
        <f t="shared" si="29"/>
        <v>1609</v>
      </c>
      <c r="B1610" s="31" t="str">
        <f>VLOOKUP($A1610,'SAP- FACT'!$A:$AE,12,0)</f>
        <v>AGROVET Y DISTRIBUCIONES GRANDEZ S.R.L</v>
      </c>
      <c r="C1610" s="31" t="str">
        <f>VLOOKUP($A1610,'SAP- FACT'!$A:$AE,2,0)</f>
        <v>F010-00025939</v>
      </c>
      <c r="D1610" s="31" t="str">
        <f>VLOOKUP($A1610,'SAP- FACT'!$A:$AE,2,0)</f>
        <v>F010-00025939</v>
      </c>
      <c r="E1610" s="32">
        <v>45566</v>
      </c>
      <c r="F1610" s="32">
        <f>VLOOKUP($A1610,'SAP- FACT'!$A:$AE,5,0)</f>
        <v>45553</v>
      </c>
      <c r="G1610" s="32">
        <f>VLOOKUP($A1610,'SAP- FACT'!$A:$AE,19,0)</f>
        <v>45657</v>
      </c>
      <c r="H1610" s="31" t="s">
        <v>8512</v>
      </c>
      <c r="I1610" s="31" t="str">
        <f>VLOOKUP($A1610,'SAP- FACT'!$A:$AE,3,0)</f>
        <v>Factura</v>
      </c>
      <c r="J1610" s="31" t="str">
        <f>IF(VLOOKUP($A1610,'SAP- FACT'!$A:$AE,15,0)=0,"PEN","USD")</f>
        <v>PEN</v>
      </c>
      <c r="K1610" s="31" t="s">
        <v>8499</v>
      </c>
      <c r="L1610" s="31">
        <v>1</v>
      </c>
      <c r="M1610" s="33">
        <f>IF(J1610="PEN",VLOOKUP($A1610,'SAP- FACT'!$A:$AE,14,0),VLOOKUP($A1610,'SAP- FACT'!$A:$AE,15,0))</f>
        <v>4569.8500000000004</v>
      </c>
      <c r="N1610" s="31" t="str">
        <f>IF(VLOOKUP($A1610,'SAP- FACT'!$A:$AE,15,0)=0,"PEN","USD")</f>
        <v>PEN</v>
      </c>
      <c r="O1610" s="31" t="str">
        <f>VLOOKUP($A1610,'SAP- FACT'!$A:$AE,4,0)</f>
        <v>Nacional - LETRAS 45-52-59-66-73-90 DAYS - Facturas clientes - C20491686759</v>
      </c>
    </row>
    <row r="1611" spans="1:15" x14ac:dyDescent="0.2">
      <c r="A1611" s="31">
        <f t="shared" si="29"/>
        <v>1610</v>
      </c>
      <c r="B1611" s="31" t="str">
        <f>VLOOKUP($A1611,'SAP- FACT'!$A:$AE,12,0)</f>
        <v>AGROVET Y DISTRIBUCIONES GRANDEZ S.R.L</v>
      </c>
      <c r="C1611" s="31" t="str">
        <f>VLOOKUP($A1611,'SAP- FACT'!$A:$AE,2,0)</f>
        <v>F010-00025939</v>
      </c>
      <c r="D1611" s="31" t="str">
        <f>VLOOKUP($A1611,'SAP- FACT'!$A:$AE,2,0)</f>
        <v>F010-00025939</v>
      </c>
      <c r="E1611" s="32">
        <v>45566</v>
      </c>
      <c r="F1611" s="32">
        <f>VLOOKUP($A1611,'SAP- FACT'!$A:$AE,5,0)</f>
        <v>45553</v>
      </c>
      <c r="G1611" s="32">
        <f>VLOOKUP($A1611,'SAP- FACT'!$A:$AE,19,0)</f>
        <v>45643</v>
      </c>
      <c r="H1611" s="31" t="s">
        <v>8512</v>
      </c>
      <c r="I1611" s="31" t="str">
        <f>VLOOKUP($A1611,'SAP- FACT'!$A:$AE,3,0)</f>
        <v>Factura</v>
      </c>
      <c r="J1611" s="31" t="str">
        <f>IF(VLOOKUP($A1611,'SAP- FACT'!$A:$AE,15,0)=0,"PEN","USD")</f>
        <v>PEN</v>
      </c>
      <c r="K1611" s="31" t="s">
        <v>8499</v>
      </c>
      <c r="L1611" s="31">
        <v>1</v>
      </c>
      <c r="M1611" s="33">
        <f>IF(J1611="PEN",VLOOKUP($A1611,'SAP- FACT'!$A:$AE,14,0),VLOOKUP($A1611,'SAP- FACT'!$A:$AE,15,0))</f>
        <v>4569.8500000000004</v>
      </c>
      <c r="N1611" s="31" t="str">
        <f>IF(VLOOKUP($A1611,'SAP- FACT'!$A:$AE,15,0)=0,"PEN","USD")</f>
        <v>PEN</v>
      </c>
      <c r="O1611" s="31" t="str">
        <f>VLOOKUP($A1611,'SAP- FACT'!$A:$AE,4,0)</f>
        <v>Nacional - LETRAS 45-52-59-66-73-90 DAYS - Facturas clientes - C20491686759</v>
      </c>
    </row>
    <row r="1612" spans="1:15" x14ac:dyDescent="0.2">
      <c r="A1612" s="31">
        <f t="shared" si="29"/>
        <v>1611</v>
      </c>
      <c r="B1612" s="31" t="str">
        <f>VLOOKUP($A1612,'SAP- FACT'!$A:$AE,12,0)</f>
        <v>AGROVET Y DISTRIBUCIONES GRANDEZ S.R.L</v>
      </c>
      <c r="C1612" s="31" t="str">
        <f>VLOOKUP($A1612,'SAP- FACT'!$A:$AE,2,0)</f>
        <v>F010-00025939</v>
      </c>
      <c r="D1612" s="31" t="str">
        <f>VLOOKUP($A1612,'SAP- FACT'!$A:$AE,2,0)</f>
        <v>F010-00025939</v>
      </c>
      <c r="E1612" s="32">
        <v>45566</v>
      </c>
      <c r="F1612" s="32">
        <f>VLOOKUP($A1612,'SAP- FACT'!$A:$AE,5,0)</f>
        <v>45553</v>
      </c>
      <c r="G1612" s="32">
        <f>VLOOKUP($A1612,'SAP- FACT'!$A:$AE,19,0)</f>
        <v>45671</v>
      </c>
      <c r="H1612" s="31" t="s">
        <v>8512</v>
      </c>
      <c r="I1612" s="31" t="str">
        <f>VLOOKUP($A1612,'SAP- FACT'!$A:$AE,3,0)</f>
        <v>Factura</v>
      </c>
      <c r="J1612" s="31" t="str">
        <f>IF(VLOOKUP($A1612,'SAP- FACT'!$A:$AE,15,0)=0,"PEN","USD")</f>
        <v>PEN</v>
      </c>
      <c r="K1612" s="31" t="s">
        <v>8499</v>
      </c>
      <c r="L1612" s="31">
        <v>1</v>
      </c>
      <c r="M1612" s="33">
        <f>IF(J1612="PEN",VLOOKUP($A1612,'SAP- FACT'!$A:$AE,14,0),VLOOKUP($A1612,'SAP- FACT'!$A:$AE,15,0))</f>
        <v>4569.8500000000004</v>
      </c>
      <c r="N1612" s="31" t="str">
        <f>IF(VLOOKUP($A1612,'SAP- FACT'!$A:$AE,15,0)=0,"PEN","USD")</f>
        <v>PEN</v>
      </c>
      <c r="O1612" s="31" t="str">
        <f>VLOOKUP($A1612,'SAP- FACT'!$A:$AE,4,0)</f>
        <v>Nacional - LETRAS 45-52-59-66-73-90 DAYS - Facturas clientes - C20491686759</v>
      </c>
    </row>
    <row r="1613" spans="1:15" x14ac:dyDescent="0.2">
      <c r="A1613" s="31">
        <f t="shared" si="29"/>
        <v>1612</v>
      </c>
      <c r="B1613" s="31" t="str">
        <f>VLOOKUP($A1613,'SAP- FACT'!$A:$AE,12,0)</f>
        <v>REPRESENTACIONES DURAND S.A.C.</v>
      </c>
      <c r="C1613" s="31" t="str">
        <f>VLOOKUP($A1613,'SAP- FACT'!$A:$AE,2,0)</f>
        <v>F010-00025996</v>
      </c>
      <c r="D1613" s="31" t="str">
        <f>VLOOKUP($A1613,'SAP- FACT'!$A:$AE,2,0)</f>
        <v>F010-00025996</v>
      </c>
      <c r="E1613" s="32">
        <v>45566</v>
      </c>
      <c r="F1613" s="32">
        <f>VLOOKUP($A1613,'SAP- FACT'!$A:$AE,5,0)</f>
        <v>45559</v>
      </c>
      <c r="G1613" s="32">
        <f>VLOOKUP($A1613,'SAP- FACT'!$A:$AE,19,0)</f>
        <v>45694</v>
      </c>
      <c r="H1613" s="31" t="s">
        <v>8512</v>
      </c>
      <c r="I1613" s="31" t="str">
        <f>VLOOKUP($A1613,'SAP- FACT'!$A:$AE,3,0)</f>
        <v>Factura</v>
      </c>
      <c r="J1613" s="31" t="str">
        <f>IF(VLOOKUP($A1613,'SAP- FACT'!$A:$AE,15,0)=0,"PEN","USD")</f>
        <v>PEN</v>
      </c>
      <c r="K1613" s="31" t="s">
        <v>8499</v>
      </c>
      <c r="L1613" s="31">
        <v>1</v>
      </c>
      <c r="M1613" s="33">
        <f>IF(J1613="PEN",VLOOKUP($A1613,'SAP- FACT'!$A:$AE,14,0),VLOOKUP($A1613,'SAP- FACT'!$A:$AE,15,0))</f>
        <v>4645.29</v>
      </c>
      <c r="N1613" s="31" t="str">
        <f>IF(VLOOKUP($A1613,'SAP- FACT'!$A:$AE,15,0)=0,"PEN","USD")</f>
        <v>PEN</v>
      </c>
      <c r="O1613" s="31" t="str">
        <f>VLOOKUP($A1613,'SAP- FACT'!$A:$AE,4,0)</f>
        <v>Nacional - LETRAS 45-52-59-66-73-90 DAYS - Facturas clientes - C20110651121</v>
      </c>
    </row>
    <row r="1614" spans="1:15" x14ac:dyDescent="0.2">
      <c r="A1614" s="31">
        <f t="shared" si="29"/>
        <v>1613</v>
      </c>
      <c r="B1614" s="31" t="str">
        <f>VLOOKUP($A1614,'SAP- FACT'!$A:$AE,12,0)</f>
        <v>REPRESENTACIONES DURAND S.A.C.</v>
      </c>
      <c r="C1614" s="31" t="str">
        <f>VLOOKUP($A1614,'SAP- FACT'!$A:$AE,2,0)</f>
        <v>F010-00025996</v>
      </c>
      <c r="D1614" s="31" t="str">
        <f>VLOOKUP($A1614,'SAP- FACT'!$A:$AE,2,0)</f>
        <v>F010-00025996</v>
      </c>
      <c r="E1614" s="32">
        <v>45566</v>
      </c>
      <c r="F1614" s="32">
        <f>VLOOKUP($A1614,'SAP- FACT'!$A:$AE,5,0)</f>
        <v>45559</v>
      </c>
      <c r="G1614" s="32">
        <f>VLOOKUP($A1614,'SAP- FACT'!$A:$AE,19,0)</f>
        <v>45670</v>
      </c>
      <c r="H1614" s="31" t="s">
        <v>8512</v>
      </c>
      <c r="I1614" s="31" t="str">
        <f>VLOOKUP($A1614,'SAP- FACT'!$A:$AE,3,0)</f>
        <v>Factura</v>
      </c>
      <c r="J1614" s="31" t="str">
        <f>IF(VLOOKUP($A1614,'SAP- FACT'!$A:$AE,15,0)=0,"PEN","USD")</f>
        <v>PEN</v>
      </c>
      <c r="K1614" s="31" t="s">
        <v>8499</v>
      </c>
      <c r="L1614" s="31">
        <v>1</v>
      </c>
      <c r="M1614" s="33">
        <f>IF(J1614="PEN",VLOOKUP($A1614,'SAP- FACT'!$A:$AE,14,0),VLOOKUP($A1614,'SAP- FACT'!$A:$AE,15,0))</f>
        <v>4650.8500000000004</v>
      </c>
      <c r="N1614" s="31" t="str">
        <f>IF(VLOOKUP($A1614,'SAP- FACT'!$A:$AE,15,0)=0,"PEN","USD")</f>
        <v>PEN</v>
      </c>
      <c r="O1614" s="31" t="str">
        <f>VLOOKUP($A1614,'SAP- FACT'!$A:$AE,4,0)</f>
        <v>Nacional - LETRAS 45-52-59-66-73-90 DAYS - Facturas clientes - C20110651121</v>
      </c>
    </row>
    <row r="1615" spans="1:15" x14ac:dyDescent="0.2">
      <c r="A1615" s="31">
        <f t="shared" si="29"/>
        <v>1614</v>
      </c>
      <c r="B1615" s="31" t="str">
        <f>VLOOKUP($A1615,'SAP- FACT'!$A:$AE,12,0)</f>
        <v>REPRESENTACIONES DURAND S.A.C.</v>
      </c>
      <c r="C1615" s="31" t="str">
        <f>VLOOKUP($A1615,'SAP- FACT'!$A:$AE,2,0)</f>
        <v>F010-00025996</v>
      </c>
      <c r="D1615" s="31" t="str">
        <f>VLOOKUP($A1615,'SAP- FACT'!$A:$AE,2,0)</f>
        <v>F010-00025996</v>
      </c>
      <c r="E1615" s="32">
        <v>45566</v>
      </c>
      <c r="F1615" s="32">
        <f>VLOOKUP($A1615,'SAP- FACT'!$A:$AE,5,0)</f>
        <v>45559</v>
      </c>
      <c r="G1615" s="32">
        <f>VLOOKUP($A1615,'SAP- FACT'!$A:$AE,19,0)</f>
        <v>45677</v>
      </c>
      <c r="H1615" s="31" t="s">
        <v>8512</v>
      </c>
      <c r="I1615" s="31" t="str">
        <f>VLOOKUP($A1615,'SAP- FACT'!$A:$AE,3,0)</f>
        <v>Factura</v>
      </c>
      <c r="J1615" s="31" t="str">
        <f>IF(VLOOKUP($A1615,'SAP- FACT'!$A:$AE,15,0)=0,"PEN","USD")</f>
        <v>PEN</v>
      </c>
      <c r="K1615" s="31" t="s">
        <v>8499</v>
      </c>
      <c r="L1615" s="31">
        <v>1</v>
      </c>
      <c r="M1615" s="33">
        <f>IF(J1615="PEN",VLOOKUP($A1615,'SAP- FACT'!$A:$AE,14,0),VLOOKUP($A1615,'SAP- FACT'!$A:$AE,15,0))</f>
        <v>4650.8500000000004</v>
      </c>
      <c r="N1615" s="31" t="str">
        <f>IF(VLOOKUP($A1615,'SAP- FACT'!$A:$AE,15,0)=0,"PEN","USD")</f>
        <v>PEN</v>
      </c>
      <c r="O1615" s="31" t="str">
        <f>VLOOKUP($A1615,'SAP- FACT'!$A:$AE,4,0)</f>
        <v>Nacional - LETRAS 45-52-59-66-73-90 DAYS - Facturas clientes - C20110651121</v>
      </c>
    </row>
    <row r="1616" spans="1:15" x14ac:dyDescent="0.2">
      <c r="A1616" s="31">
        <f t="shared" si="29"/>
        <v>1615</v>
      </c>
      <c r="B1616" s="31" t="str">
        <f>VLOOKUP($A1616,'SAP- FACT'!$A:$AE,12,0)</f>
        <v>REPRESENTACIONES DURAND S.A.C.</v>
      </c>
      <c r="C1616" s="31" t="str">
        <f>VLOOKUP($A1616,'SAP- FACT'!$A:$AE,2,0)</f>
        <v>F010-00025996</v>
      </c>
      <c r="D1616" s="31" t="str">
        <f>VLOOKUP($A1616,'SAP- FACT'!$A:$AE,2,0)</f>
        <v>F010-00025996</v>
      </c>
      <c r="E1616" s="32">
        <v>45566</v>
      </c>
      <c r="F1616" s="32">
        <f>VLOOKUP($A1616,'SAP- FACT'!$A:$AE,5,0)</f>
        <v>45559</v>
      </c>
      <c r="G1616" s="32">
        <f>VLOOKUP($A1616,'SAP- FACT'!$A:$AE,19,0)</f>
        <v>45656</v>
      </c>
      <c r="H1616" s="31" t="s">
        <v>8512</v>
      </c>
      <c r="I1616" s="31" t="str">
        <f>VLOOKUP($A1616,'SAP- FACT'!$A:$AE,3,0)</f>
        <v>Factura</v>
      </c>
      <c r="J1616" s="31" t="str">
        <f>IF(VLOOKUP($A1616,'SAP- FACT'!$A:$AE,15,0)=0,"PEN","USD")</f>
        <v>PEN</v>
      </c>
      <c r="K1616" s="31" t="s">
        <v>8499</v>
      </c>
      <c r="L1616" s="31">
        <v>1</v>
      </c>
      <c r="M1616" s="33">
        <f>IF(J1616="PEN",VLOOKUP($A1616,'SAP- FACT'!$A:$AE,14,0),VLOOKUP($A1616,'SAP- FACT'!$A:$AE,15,0))</f>
        <v>4650.8500000000004</v>
      </c>
      <c r="N1616" s="31" t="str">
        <f>IF(VLOOKUP($A1616,'SAP- FACT'!$A:$AE,15,0)=0,"PEN","USD")</f>
        <v>PEN</v>
      </c>
      <c r="O1616" s="31" t="str">
        <f>VLOOKUP($A1616,'SAP- FACT'!$A:$AE,4,0)</f>
        <v>Nacional - LETRAS 45-52-59-66-73-90 DAYS - Facturas clientes - C20110651121</v>
      </c>
    </row>
    <row r="1617" spans="1:15" x14ac:dyDescent="0.2">
      <c r="A1617" s="31">
        <f t="shared" si="29"/>
        <v>1616</v>
      </c>
      <c r="B1617" s="31" t="str">
        <f>VLOOKUP($A1617,'SAP- FACT'!$A:$AE,12,0)</f>
        <v>REPRESENTACIONES DURAND S.A.C.</v>
      </c>
      <c r="C1617" s="31" t="str">
        <f>VLOOKUP($A1617,'SAP- FACT'!$A:$AE,2,0)</f>
        <v>F010-00025996</v>
      </c>
      <c r="D1617" s="31" t="str">
        <f>VLOOKUP($A1617,'SAP- FACT'!$A:$AE,2,0)</f>
        <v>F010-00025996</v>
      </c>
      <c r="E1617" s="32">
        <v>45566</v>
      </c>
      <c r="F1617" s="32">
        <f>VLOOKUP($A1617,'SAP- FACT'!$A:$AE,5,0)</f>
        <v>45559</v>
      </c>
      <c r="G1617" s="32">
        <f>VLOOKUP($A1617,'SAP- FACT'!$A:$AE,19,0)</f>
        <v>45649</v>
      </c>
      <c r="H1617" s="31" t="s">
        <v>8512</v>
      </c>
      <c r="I1617" s="31" t="str">
        <f>VLOOKUP($A1617,'SAP- FACT'!$A:$AE,3,0)</f>
        <v>Factura</v>
      </c>
      <c r="J1617" s="31" t="str">
        <f>IF(VLOOKUP($A1617,'SAP- FACT'!$A:$AE,15,0)=0,"PEN","USD")</f>
        <v>PEN</v>
      </c>
      <c r="K1617" s="31" t="s">
        <v>8499</v>
      </c>
      <c r="L1617" s="31">
        <v>1</v>
      </c>
      <c r="M1617" s="33">
        <f>IF(J1617="PEN",VLOOKUP($A1617,'SAP- FACT'!$A:$AE,14,0),VLOOKUP($A1617,'SAP- FACT'!$A:$AE,15,0))</f>
        <v>4650.8500000000004</v>
      </c>
      <c r="N1617" s="31" t="str">
        <f>IF(VLOOKUP($A1617,'SAP- FACT'!$A:$AE,15,0)=0,"PEN","USD")</f>
        <v>PEN</v>
      </c>
      <c r="O1617" s="31" t="str">
        <f>VLOOKUP($A1617,'SAP- FACT'!$A:$AE,4,0)</f>
        <v>Nacional - LETRAS 45-52-59-66-73-90 DAYS - Facturas clientes - C20110651121</v>
      </c>
    </row>
    <row r="1618" spans="1:15" x14ac:dyDescent="0.2">
      <c r="A1618" s="31">
        <f t="shared" si="29"/>
        <v>1617</v>
      </c>
      <c r="B1618" s="31" t="str">
        <f>VLOOKUP($A1618,'SAP- FACT'!$A:$AE,12,0)</f>
        <v>REPRESENTACIONES DURAND S.A.C.</v>
      </c>
      <c r="C1618" s="31" t="str">
        <f>VLOOKUP($A1618,'SAP- FACT'!$A:$AE,2,0)</f>
        <v>F010-00025996</v>
      </c>
      <c r="D1618" s="31" t="str">
        <f>VLOOKUP($A1618,'SAP- FACT'!$A:$AE,2,0)</f>
        <v>F010-00025996</v>
      </c>
      <c r="E1618" s="32">
        <v>45566</v>
      </c>
      <c r="F1618" s="32">
        <f>VLOOKUP($A1618,'SAP- FACT'!$A:$AE,5,0)</f>
        <v>45559</v>
      </c>
      <c r="G1618" s="32">
        <f>VLOOKUP($A1618,'SAP- FACT'!$A:$AE,19,0)</f>
        <v>45663</v>
      </c>
      <c r="H1618" s="31" t="s">
        <v>8512</v>
      </c>
      <c r="I1618" s="31" t="str">
        <f>VLOOKUP($A1618,'SAP- FACT'!$A:$AE,3,0)</f>
        <v>Factura</v>
      </c>
      <c r="J1618" s="31" t="str">
        <f>IF(VLOOKUP($A1618,'SAP- FACT'!$A:$AE,15,0)=0,"PEN","USD")</f>
        <v>PEN</v>
      </c>
      <c r="K1618" s="31" t="s">
        <v>8499</v>
      </c>
      <c r="L1618" s="31">
        <v>1</v>
      </c>
      <c r="M1618" s="33">
        <f>IF(J1618="PEN",VLOOKUP($A1618,'SAP- FACT'!$A:$AE,14,0),VLOOKUP($A1618,'SAP- FACT'!$A:$AE,15,0))</f>
        <v>4650.8500000000004</v>
      </c>
      <c r="N1618" s="31" t="str">
        <f>IF(VLOOKUP($A1618,'SAP- FACT'!$A:$AE,15,0)=0,"PEN","USD")</f>
        <v>PEN</v>
      </c>
      <c r="O1618" s="31" t="str">
        <f>VLOOKUP($A1618,'SAP- FACT'!$A:$AE,4,0)</f>
        <v>Nacional - LETRAS 45-52-59-66-73-90 DAYS - Facturas clientes - C20110651121</v>
      </c>
    </row>
    <row r="1619" spans="1:15" x14ac:dyDescent="0.2">
      <c r="A1619" s="31">
        <f t="shared" si="29"/>
        <v>1618</v>
      </c>
      <c r="B1619" s="31" t="str">
        <f>VLOOKUP($A1619,'SAP- FACT'!$A:$AE,12,0)</f>
        <v>AGRO PERU COMUNICACIONES SRL</v>
      </c>
      <c r="C1619" s="31" t="str">
        <f>VLOOKUP($A1619,'SAP- FACT'!$A:$AE,2,0)</f>
        <v>F010-00023365</v>
      </c>
      <c r="D1619" s="31" t="str">
        <f>VLOOKUP($A1619,'SAP- FACT'!$A:$AE,2,0)</f>
        <v>F010-00023365</v>
      </c>
      <c r="E1619" s="32">
        <v>45566</v>
      </c>
      <c r="F1619" s="32">
        <f>VLOOKUP($A1619,'SAP- FACT'!$A:$AE,5,0)</f>
        <v>45281</v>
      </c>
      <c r="G1619" s="32">
        <f>VLOOKUP($A1619,'SAP- FACT'!$A:$AE,19,0)</f>
        <v>45281</v>
      </c>
      <c r="H1619" s="31" t="s">
        <v>8512</v>
      </c>
      <c r="I1619" s="31" t="str">
        <f>VLOOKUP($A1619,'SAP- FACT'!$A:$AE,3,0)</f>
        <v>Factura</v>
      </c>
      <c r="J1619" s="31" t="str">
        <f>IF(VLOOKUP($A1619,'SAP- FACT'!$A:$AE,15,0)=0,"PEN","USD")</f>
        <v>PEN</v>
      </c>
      <c r="K1619" s="31" t="s">
        <v>8499</v>
      </c>
      <c r="L1619" s="31">
        <v>1</v>
      </c>
      <c r="M1619" s="33">
        <f>IF(J1619="PEN",VLOOKUP($A1619,'SAP- FACT'!$A:$AE,14,0),VLOOKUP($A1619,'SAP- FACT'!$A:$AE,15,0))</f>
        <v>4918.82</v>
      </c>
      <c r="N1619" s="31" t="str">
        <f>IF(VLOOKUP($A1619,'SAP- FACT'!$A:$AE,15,0)=0,"PEN","USD")</f>
        <v>PEN</v>
      </c>
      <c r="O1619" s="31" t="str">
        <f>VLOOKUP($A1619,'SAP- FACT'!$A:$AE,4,0)</f>
        <v>Nacional - CANJE POR PUBLICIDAD - Facturas clientes - C20606514086</v>
      </c>
    </row>
    <row r="1620" spans="1:15" x14ac:dyDescent="0.2">
      <c r="A1620" s="31">
        <f t="shared" si="29"/>
        <v>1619</v>
      </c>
      <c r="B1620" s="31" t="str">
        <f>VLOOKUP($A1620,'SAP- FACT'!$A:$AE,12,0)</f>
        <v>DISTRIBUCIONES AGROVET GRANDEZ TARAPOTO S.R.L.</v>
      </c>
      <c r="C1620" s="31" t="str">
        <f>VLOOKUP($A1620,'SAP- FACT'!$A:$AE,2,0)</f>
        <v>F010-00026012</v>
      </c>
      <c r="D1620" s="31" t="str">
        <f>VLOOKUP($A1620,'SAP- FACT'!$A:$AE,2,0)</f>
        <v>F010-00026012</v>
      </c>
      <c r="E1620" s="32">
        <v>45566</v>
      </c>
      <c r="F1620" s="32">
        <f>VLOOKUP($A1620,'SAP- FACT'!$A:$AE,5,0)</f>
        <v>45560</v>
      </c>
      <c r="G1620" s="32">
        <f>VLOOKUP($A1620,'SAP- FACT'!$A:$AE,19,0)</f>
        <v>45695</v>
      </c>
      <c r="H1620" s="31" t="s">
        <v>8512</v>
      </c>
      <c r="I1620" s="31" t="str">
        <f>VLOOKUP($A1620,'SAP- FACT'!$A:$AE,3,0)</f>
        <v>Factura</v>
      </c>
      <c r="J1620" s="31" t="str">
        <f>IF(VLOOKUP($A1620,'SAP- FACT'!$A:$AE,15,0)=0,"PEN","USD")</f>
        <v>PEN</v>
      </c>
      <c r="K1620" s="31" t="s">
        <v>8499</v>
      </c>
      <c r="L1620" s="31">
        <v>1</v>
      </c>
      <c r="M1620" s="33">
        <f>IF(J1620="PEN",VLOOKUP($A1620,'SAP- FACT'!$A:$AE,14,0),VLOOKUP($A1620,'SAP- FACT'!$A:$AE,15,0))</f>
        <v>5045.01</v>
      </c>
      <c r="N1620" s="31" t="str">
        <f>IF(VLOOKUP($A1620,'SAP- FACT'!$A:$AE,15,0)=0,"PEN","USD")</f>
        <v>PEN</v>
      </c>
      <c r="O1620" s="31" t="str">
        <f>VLOOKUP($A1620,'SAP- FACT'!$A:$AE,4,0)</f>
        <v>Nacional - LETRAS 45-52-59-66-73-80-90 DAYS - Facturas clientes - C20606722606</v>
      </c>
    </row>
    <row r="1621" spans="1:15" x14ac:dyDescent="0.2">
      <c r="A1621" s="31">
        <f t="shared" si="29"/>
        <v>1620</v>
      </c>
      <c r="B1621" s="31" t="str">
        <f>VLOOKUP($A1621,'SAP- FACT'!$A:$AE,12,0)</f>
        <v>DISTRIBUCIONES AGROVET GRANDEZ TARAPOTO S.R.L.</v>
      </c>
      <c r="C1621" s="31" t="str">
        <f>VLOOKUP($A1621,'SAP- FACT'!$A:$AE,2,0)</f>
        <v>F010-00026012</v>
      </c>
      <c r="D1621" s="31" t="str">
        <f>VLOOKUP($A1621,'SAP- FACT'!$A:$AE,2,0)</f>
        <v>F010-00026012</v>
      </c>
      <c r="E1621" s="32">
        <v>45566</v>
      </c>
      <c r="F1621" s="32">
        <f>VLOOKUP($A1621,'SAP- FACT'!$A:$AE,5,0)</f>
        <v>45560</v>
      </c>
      <c r="G1621" s="32">
        <f>VLOOKUP($A1621,'SAP- FACT'!$A:$AE,19,0)</f>
        <v>45650</v>
      </c>
      <c r="H1621" s="31" t="s">
        <v>8512</v>
      </c>
      <c r="I1621" s="31" t="str">
        <f>VLOOKUP($A1621,'SAP- FACT'!$A:$AE,3,0)</f>
        <v>Factura</v>
      </c>
      <c r="J1621" s="31" t="str">
        <f>IF(VLOOKUP($A1621,'SAP- FACT'!$A:$AE,15,0)=0,"PEN","USD")</f>
        <v>PEN</v>
      </c>
      <c r="K1621" s="31" t="s">
        <v>8499</v>
      </c>
      <c r="L1621" s="31">
        <v>1</v>
      </c>
      <c r="M1621" s="33">
        <f>IF(J1621="PEN",VLOOKUP($A1621,'SAP- FACT'!$A:$AE,14,0),VLOOKUP($A1621,'SAP- FACT'!$A:$AE,15,0))</f>
        <v>5055.6099999999997</v>
      </c>
      <c r="N1621" s="31" t="str">
        <f>IF(VLOOKUP($A1621,'SAP- FACT'!$A:$AE,15,0)=0,"PEN","USD")</f>
        <v>PEN</v>
      </c>
      <c r="O1621" s="31" t="str">
        <f>VLOOKUP($A1621,'SAP- FACT'!$A:$AE,4,0)</f>
        <v>Nacional - LETRAS 45-52-59-66-73-80-90 DAYS - Facturas clientes - C20606722606</v>
      </c>
    </row>
    <row r="1622" spans="1:15" x14ac:dyDescent="0.2">
      <c r="A1622" s="31">
        <f t="shared" si="29"/>
        <v>1621</v>
      </c>
      <c r="B1622" s="31" t="str">
        <f>VLOOKUP($A1622,'SAP- FACT'!$A:$AE,12,0)</f>
        <v>DISTRIBUCIONES AGROVET GRANDEZ TARAPOTO S.R.L.</v>
      </c>
      <c r="C1622" s="31" t="str">
        <f>VLOOKUP($A1622,'SAP- FACT'!$A:$AE,2,0)</f>
        <v>F010-00026012</v>
      </c>
      <c r="D1622" s="31" t="str">
        <f>VLOOKUP($A1622,'SAP- FACT'!$A:$AE,2,0)</f>
        <v>F010-00026012</v>
      </c>
      <c r="E1622" s="32">
        <v>45566</v>
      </c>
      <c r="F1622" s="32">
        <f>VLOOKUP($A1622,'SAP- FACT'!$A:$AE,5,0)</f>
        <v>45560</v>
      </c>
      <c r="G1622" s="32">
        <f>VLOOKUP($A1622,'SAP- FACT'!$A:$AE,19,0)</f>
        <v>45664</v>
      </c>
      <c r="H1622" s="31" t="s">
        <v>8512</v>
      </c>
      <c r="I1622" s="31" t="str">
        <f>VLOOKUP($A1622,'SAP- FACT'!$A:$AE,3,0)</f>
        <v>Factura</v>
      </c>
      <c r="J1622" s="31" t="str">
        <f>IF(VLOOKUP($A1622,'SAP- FACT'!$A:$AE,15,0)=0,"PEN","USD")</f>
        <v>PEN</v>
      </c>
      <c r="K1622" s="31" t="s">
        <v>8499</v>
      </c>
      <c r="L1622" s="31">
        <v>1</v>
      </c>
      <c r="M1622" s="33">
        <f>IF(J1622="PEN",VLOOKUP($A1622,'SAP- FACT'!$A:$AE,14,0),VLOOKUP($A1622,'SAP- FACT'!$A:$AE,15,0))</f>
        <v>5055.6099999999997</v>
      </c>
      <c r="N1622" s="31" t="str">
        <f>IF(VLOOKUP($A1622,'SAP- FACT'!$A:$AE,15,0)=0,"PEN","USD")</f>
        <v>PEN</v>
      </c>
      <c r="O1622" s="31" t="str">
        <f>VLOOKUP($A1622,'SAP- FACT'!$A:$AE,4,0)</f>
        <v>Nacional - LETRAS 45-52-59-66-73-80-90 DAYS - Facturas clientes - C20606722606</v>
      </c>
    </row>
    <row r="1623" spans="1:15" x14ac:dyDescent="0.2">
      <c r="A1623" s="31">
        <f t="shared" si="29"/>
        <v>1622</v>
      </c>
      <c r="B1623" s="31" t="str">
        <f>VLOOKUP($A1623,'SAP- FACT'!$A:$AE,12,0)</f>
        <v>DISTRIBUCIONES AGROVET GRANDEZ TARAPOTO S.R.L.</v>
      </c>
      <c r="C1623" s="31" t="str">
        <f>VLOOKUP($A1623,'SAP- FACT'!$A:$AE,2,0)</f>
        <v>F010-00026012</v>
      </c>
      <c r="D1623" s="31" t="str">
        <f>VLOOKUP($A1623,'SAP- FACT'!$A:$AE,2,0)</f>
        <v>F010-00026012</v>
      </c>
      <c r="E1623" s="32">
        <v>45566</v>
      </c>
      <c r="F1623" s="32">
        <f>VLOOKUP($A1623,'SAP- FACT'!$A:$AE,5,0)</f>
        <v>45560</v>
      </c>
      <c r="G1623" s="32">
        <f>VLOOKUP($A1623,'SAP- FACT'!$A:$AE,19,0)</f>
        <v>45678</v>
      </c>
      <c r="H1623" s="31" t="s">
        <v>8512</v>
      </c>
      <c r="I1623" s="31" t="str">
        <f>VLOOKUP($A1623,'SAP- FACT'!$A:$AE,3,0)</f>
        <v>Factura</v>
      </c>
      <c r="J1623" s="31" t="str">
        <f>IF(VLOOKUP($A1623,'SAP- FACT'!$A:$AE,15,0)=0,"PEN","USD")</f>
        <v>PEN</v>
      </c>
      <c r="K1623" s="31" t="s">
        <v>8499</v>
      </c>
      <c r="L1623" s="31">
        <v>1</v>
      </c>
      <c r="M1623" s="33">
        <f>IF(J1623="PEN",VLOOKUP($A1623,'SAP- FACT'!$A:$AE,14,0),VLOOKUP($A1623,'SAP- FACT'!$A:$AE,15,0))</f>
        <v>5055.6099999999997</v>
      </c>
      <c r="N1623" s="31" t="str">
        <f>IF(VLOOKUP($A1623,'SAP- FACT'!$A:$AE,15,0)=0,"PEN","USD")</f>
        <v>PEN</v>
      </c>
      <c r="O1623" s="31" t="str">
        <f>VLOOKUP($A1623,'SAP- FACT'!$A:$AE,4,0)</f>
        <v>Nacional - LETRAS 45-52-59-66-73-80-90 DAYS - Facturas clientes - C20606722606</v>
      </c>
    </row>
    <row r="1624" spans="1:15" x14ac:dyDescent="0.2">
      <c r="A1624" s="31">
        <f t="shared" si="29"/>
        <v>1623</v>
      </c>
      <c r="B1624" s="31" t="str">
        <f>VLOOKUP($A1624,'SAP- FACT'!$A:$AE,12,0)</f>
        <v>DISTRIBUCIONES AGROVET GRANDEZ TARAPOTO S.R.L.</v>
      </c>
      <c r="C1624" s="31" t="str">
        <f>VLOOKUP($A1624,'SAP- FACT'!$A:$AE,2,0)</f>
        <v>F010-00026012</v>
      </c>
      <c r="D1624" s="31" t="str">
        <f>VLOOKUP($A1624,'SAP- FACT'!$A:$AE,2,0)</f>
        <v>F010-00026012</v>
      </c>
      <c r="E1624" s="32">
        <v>45566</v>
      </c>
      <c r="F1624" s="32">
        <f>VLOOKUP($A1624,'SAP- FACT'!$A:$AE,5,0)</f>
        <v>45560</v>
      </c>
      <c r="G1624" s="32">
        <f>VLOOKUP($A1624,'SAP- FACT'!$A:$AE,19,0)</f>
        <v>45657</v>
      </c>
      <c r="H1624" s="31" t="s">
        <v>8512</v>
      </c>
      <c r="I1624" s="31" t="str">
        <f>VLOOKUP($A1624,'SAP- FACT'!$A:$AE,3,0)</f>
        <v>Factura</v>
      </c>
      <c r="J1624" s="31" t="str">
        <f>IF(VLOOKUP($A1624,'SAP- FACT'!$A:$AE,15,0)=0,"PEN","USD")</f>
        <v>PEN</v>
      </c>
      <c r="K1624" s="31" t="s">
        <v>8499</v>
      </c>
      <c r="L1624" s="31">
        <v>1</v>
      </c>
      <c r="M1624" s="33">
        <f>IF(J1624="PEN",VLOOKUP($A1624,'SAP- FACT'!$A:$AE,14,0),VLOOKUP($A1624,'SAP- FACT'!$A:$AE,15,0))</f>
        <v>5055.6099999999997</v>
      </c>
      <c r="N1624" s="31" t="str">
        <f>IF(VLOOKUP($A1624,'SAP- FACT'!$A:$AE,15,0)=0,"PEN","USD")</f>
        <v>PEN</v>
      </c>
      <c r="O1624" s="31" t="str">
        <f>VLOOKUP($A1624,'SAP- FACT'!$A:$AE,4,0)</f>
        <v>Nacional - LETRAS 45-52-59-66-73-80-90 DAYS - Facturas clientes - C20606722606</v>
      </c>
    </row>
    <row r="1625" spans="1:15" x14ac:dyDescent="0.2">
      <c r="A1625" s="31">
        <f t="shared" si="29"/>
        <v>1624</v>
      </c>
      <c r="B1625" s="31" t="str">
        <f>VLOOKUP($A1625,'SAP- FACT'!$A:$AE,12,0)</f>
        <v>DISTRIBUCIONES AGROVET GRANDEZ TARAPOTO S.R.L.</v>
      </c>
      <c r="C1625" s="31" t="str">
        <f>VLOOKUP($A1625,'SAP- FACT'!$A:$AE,2,0)</f>
        <v>F010-00026012</v>
      </c>
      <c r="D1625" s="31" t="str">
        <f>VLOOKUP($A1625,'SAP- FACT'!$A:$AE,2,0)</f>
        <v>F010-00026012</v>
      </c>
      <c r="E1625" s="32">
        <v>45566</v>
      </c>
      <c r="F1625" s="32">
        <f>VLOOKUP($A1625,'SAP- FACT'!$A:$AE,5,0)</f>
        <v>45560</v>
      </c>
      <c r="G1625" s="32">
        <f>VLOOKUP($A1625,'SAP- FACT'!$A:$AE,19,0)</f>
        <v>45685</v>
      </c>
      <c r="H1625" s="31" t="s">
        <v>8512</v>
      </c>
      <c r="I1625" s="31" t="str">
        <f>VLOOKUP($A1625,'SAP- FACT'!$A:$AE,3,0)</f>
        <v>Factura</v>
      </c>
      <c r="J1625" s="31" t="str">
        <f>IF(VLOOKUP($A1625,'SAP- FACT'!$A:$AE,15,0)=0,"PEN","USD")</f>
        <v>PEN</v>
      </c>
      <c r="K1625" s="31" t="s">
        <v>8499</v>
      </c>
      <c r="L1625" s="31">
        <v>1</v>
      </c>
      <c r="M1625" s="33">
        <f>IF(J1625="PEN",VLOOKUP($A1625,'SAP- FACT'!$A:$AE,14,0),VLOOKUP($A1625,'SAP- FACT'!$A:$AE,15,0))</f>
        <v>5055.6099999999997</v>
      </c>
      <c r="N1625" s="31" t="str">
        <f>IF(VLOOKUP($A1625,'SAP- FACT'!$A:$AE,15,0)=0,"PEN","USD")</f>
        <v>PEN</v>
      </c>
      <c r="O1625" s="31" t="str">
        <f>VLOOKUP($A1625,'SAP- FACT'!$A:$AE,4,0)</f>
        <v>Nacional - LETRAS 45-52-59-66-73-80-90 DAYS - Facturas clientes - C20606722606</v>
      </c>
    </row>
    <row r="1626" spans="1:15" x14ac:dyDescent="0.2">
      <c r="A1626" s="31">
        <f t="shared" si="29"/>
        <v>1625</v>
      </c>
      <c r="B1626" s="31" t="str">
        <f>VLOOKUP($A1626,'SAP- FACT'!$A:$AE,12,0)</f>
        <v>DISTRIBUCIONES AGROVET GRANDEZ TARAPOTO S.R.L.</v>
      </c>
      <c r="C1626" s="31" t="str">
        <f>VLOOKUP($A1626,'SAP- FACT'!$A:$AE,2,0)</f>
        <v>F010-00026012</v>
      </c>
      <c r="D1626" s="31" t="str">
        <f>VLOOKUP($A1626,'SAP- FACT'!$A:$AE,2,0)</f>
        <v>F010-00026012</v>
      </c>
      <c r="E1626" s="32">
        <v>45566</v>
      </c>
      <c r="F1626" s="32">
        <f>VLOOKUP($A1626,'SAP- FACT'!$A:$AE,5,0)</f>
        <v>45560</v>
      </c>
      <c r="G1626" s="32">
        <f>VLOOKUP($A1626,'SAP- FACT'!$A:$AE,19,0)</f>
        <v>45671</v>
      </c>
      <c r="H1626" s="31" t="s">
        <v>8512</v>
      </c>
      <c r="I1626" s="31" t="str">
        <f>VLOOKUP($A1626,'SAP- FACT'!$A:$AE,3,0)</f>
        <v>Factura</v>
      </c>
      <c r="J1626" s="31" t="str">
        <f>IF(VLOOKUP($A1626,'SAP- FACT'!$A:$AE,15,0)=0,"PEN","USD")</f>
        <v>PEN</v>
      </c>
      <c r="K1626" s="31" t="s">
        <v>8499</v>
      </c>
      <c r="L1626" s="31">
        <v>1</v>
      </c>
      <c r="M1626" s="33">
        <f>IF(J1626="PEN",VLOOKUP($A1626,'SAP- FACT'!$A:$AE,14,0),VLOOKUP($A1626,'SAP- FACT'!$A:$AE,15,0))</f>
        <v>5055.6099999999997</v>
      </c>
      <c r="N1626" s="31" t="str">
        <f>IF(VLOOKUP($A1626,'SAP- FACT'!$A:$AE,15,0)=0,"PEN","USD")</f>
        <v>PEN</v>
      </c>
      <c r="O1626" s="31" t="str">
        <f>VLOOKUP($A1626,'SAP- FACT'!$A:$AE,4,0)</f>
        <v>Nacional - LETRAS 45-52-59-66-73-80-90 DAYS - Facturas clientes - C20606722606</v>
      </c>
    </row>
    <row r="1627" spans="1:15" x14ac:dyDescent="0.2">
      <c r="A1627" s="31">
        <f t="shared" si="29"/>
        <v>1626</v>
      </c>
      <c r="B1627" s="31" t="str">
        <f>VLOOKUP($A1627,'SAP- FACT'!$A:$AE,12,0)</f>
        <v>VETERINARY MATERIALS COMPANY LLS</v>
      </c>
      <c r="C1627" s="31" t="str">
        <f>VLOOKUP($A1627,'SAP- FACT'!$A:$AE,2,0)</f>
        <v>F050-00001005</v>
      </c>
      <c r="D1627" s="31" t="str">
        <f>VLOOKUP($A1627,'SAP- FACT'!$A:$AE,2,0)</f>
        <v>F050-00001005</v>
      </c>
      <c r="E1627" s="32">
        <v>45566</v>
      </c>
      <c r="F1627" s="32">
        <f>VLOOKUP($A1627,'SAP- FACT'!$A:$AE,5,0)</f>
        <v>45030</v>
      </c>
      <c r="G1627" s="32">
        <f>VLOOKUP($A1627,'SAP- FACT'!$A:$AE,19,0)</f>
        <v>45030</v>
      </c>
      <c r="H1627" s="31" t="s">
        <v>8512</v>
      </c>
      <c r="I1627" s="31" t="str">
        <f>VLOOKUP($A1627,'SAP- FACT'!$A:$AE,3,0)</f>
        <v>Factura</v>
      </c>
      <c r="J1627" s="31" t="str">
        <f>IF(VLOOKUP($A1627,'SAP- FACT'!$A:$AE,15,0)=0,"PEN","USD")</f>
        <v>USD</v>
      </c>
      <c r="K1627" s="31" t="s">
        <v>8499</v>
      </c>
      <c r="L1627" s="31">
        <v>1</v>
      </c>
      <c r="M1627" s="33">
        <f>IF(J1627="PEN",VLOOKUP($A1627,'SAP- FACT'!$A:$AE,14,0),VLOOKUP($A1627,'SAP- FACT'!$A:$AE,15,0))</f>
        <v>1429.13</v>
      </c>
      <c r="N1627" s="31" t="str">
        <f>IF(VLOOKUP($A1627,'SAP- FACT'!$A:$AE,15,0)=0,"PEN","USD")</f>
        <v>USD</v>
      </c>
      <c r="O1627" s="31" t="str">
        <f>VLOOKUP($A1627,'SAP- FACT'!$A:$AE,4,0)</f>
        <v xml:space="preserve"> - CONTADO / CASH - REF F050-00730 F 24.08.2022</v>
      </c>
    </row>
    <row r="1628" spans="1:15" x14ac:dyDescent="0.2">
      <c r="A1628" s="31">
        <f t="shared" si="29"/>
        <v>1627</v>
      </c>
      <c r="B1628" s="31" t="str">
        <f>VLOOKUP($A1628,'SAP- FACT'!$A:$AE,12,0)</f>
        <v>GRUPO ISAMISA S.A.C.</v>
      </c>
      <c r="C1628" s="31" t="str">
        <f>VLOOKUP($A1628,'SAP- FACT'!$A:$AE,2,0)</f>
        <v>F010-00025829</v>
      </c>
      <c r="D1628" s="31" t="str">
        <f>VLOOKUP($A1628,'SAP- FACT'!$A:$AE,2,0)</f>
        <v>F010-00025829</v>
      </c>
      <c r="E1628" s="32">
        <v>45566</v>
      </c>
      <c r="F1628" s="32">
        <f>VLOOKUP($A1628,'SAP- FACT'!$A:$AE,5,0)</f>
        <v>45540</v>
      </c>
      <c r="G1628" s="32">
        <f>VLOOKUP($A1628,'SAP- FACT'!$A:$AE,19,0)</f>
        <v>45585</v>
      </c>
      <c r="H1628" s="31" t="s">
        <v>8512</v>
      </c>
      <c r="I1628" s="31" t="str">
        <f>VLOOKUP($A1628,'SAP- FACT'!$A:$AE,3,0)</f>
        <v>Factura</v>
      </c>
      <c r="J1628" s="31" t="str">
        <f>IF(VLOOKUP($A1628,'SAP- FACT'!$A:$AE,15,0)=0,"PEN","USD")</f>
        <v>PEN</v>
      </c>
      <c r="K1628" s="31" t="s">
        <v>8499</v>
      </c>
      <c r="L1628" s="31">
        <v>1</v>
      </c>
      <c r="M1628" s="33">
        <f>IF(J1628="PEN",VLOOKUP($A1628,'SAP- FACT'!$A:$AE,14,0),VLOOKUP($A1628,'SAP- FACT'!$A:$AE,15,0))</f>
        <v>5487</v>
      </c>
      <c r="N1628" s="31" t="str">
        <f>IF(VLOOKUP($A1628,'SAP- FACT'!$A:$AE,15,0)=0,"PEN","USD")</f>
        <v>PEN</v>
      </c>
      <c r="O1628" s="31" t="str">
        <f>VLOOKUP($A1628,'SAP- FACT'!$A:$AE,4,0)</f>
        <v>Nacional - CREDITO 45 DIAS / CREDIT 45 DAYS - Facturas clientes - C20602674488</v>
      </c>
    </row>
    <row r="1629" spans="1:15" x14ac:dyDescent="0.2">
      <c r="A1629" s="31">
        <f t="shared" si="29"/>
        <v>1628</v>
      </c>
      <c r="B1629" s="31" t="str">
        <f>VLOOKUP($A1629,'SAP- FACT'!$A:$AE,12,0)</f>
        <v>VETANIS SOCIEDAD ANONIMA CERRADA - VETANIS S.A.C.</v>
      </c>
      <c r="C1629" s="31" t="str">
        <f>VLOOKUP($A1629,'SAP- FACT'!$A:$AE,2,0)</f>
        <v>F010-00025674</v>
      </c>
      <c r="D1629" s="31" t="str">
        <f>VLOOKUP($A1629,'SAP- FACT'!$A:$AE,2,0)</f>
        <v>F010-00025674</v>
      </c>
      <c r="E1629" s="32">
        <v>45566</v>
      </c>
      <c r="F1629" s="32">
        <f>VLOOKUP($A1629,'SAP- FACT'!$A:$AE,5,0)</f>
        <v>45524</v>
      </c>
      <c r="G1629" s="32">
        <f>VLOOKUP($A1629,'SAP- FACT'!$A:$AE,19,0)</f>
        <v>45569</v>
      </c>
      <c r="H1629" s="31" t="s">
        <v>8512</v>
      </c>
      <c r="I1629" s="31" t="str">
        <f>VLOOKUP($A1629,'SAP- FACT'!$A:$AE,3,0)</f>
        <v>Factura</v>
      </c>
      <c r="J1629" s="31" t="str">
        <f>IF(VLOOKUP($A1629,'SAP- FACT'!$A:$AE,15,0)=0,"PEN","USD")</f>
        <v>PEN</v>
      </c>
      <c r="K1629" s="31" t="s">
        <v>8499</v>
      </c>
      <c r="L1629" s="31">
        <v>1</v>
      </c>
      <c r="M1629" s="33">
        <f>IF(J1629="PEN",VLOOKUP($A1629,'SAP- FACT'!$A:$AE,14,0),VLOOKUP($A1629,'SAP- FACT'!$A:$AE,15,0))</f>
        <v>5494.08</v>
      </c>
      <c r="N1629" s="31" t="str">
        <f>IF(VLOOKUP($A1629,'SAP- FACT'!$A:$AE,15,0)=0,"PEN","USD")</f>
        <v>PEN</v>
      </c>
      <c r="O1629" s="31" t="str">
        <f>VLOOKUP($A1629,'SAP- FACT'!$A:$AE,4,0)</f>
        <v>Nacional - CREDITO 45 DIAS / CREDIT 45 DAYS - Facturas clientes - C20524795338</v>
      </c>
    </row>
    <row r="1630" spans="1:15" x14ac:dyDescent="0.2">
      <c r="A1630" s="31">
        <f t="shared" si="29"/>
        <v>1629</v>
      </c>
      <c r="B1630" s="31" t="str">
        <f>VLOOKUP($A1630,'SAP- FACT'!$A:$AE,12,0)</f>
        <v>REDONDOS S A</v>
      </c>
      <c r="C1630" s="31" t="str">
        <f>VLOOKUP($A1630,'SAP- FACT'!$A:$AE,2,0)</f>
        <v>F010-00026048</v>
      </c>
      <c r="D1630" s="31" t="str">
        <f>VLOOKUP($A1630,'SAP- FACT'!$A:$AE,2,0)</f>
        <v>F010-00026048</v>
      </c>
      <c r="E1630" s="32">
        <v>45566</v>
      </c>
      <c r="F1630" s="32">
        <f>VLOOKUP($A1630,'SAP- FACT'!$A:$AE,5,0)</f>
        <v>45562</v>
      </c>
      <c r="G1630" s="32">
        <f>VLOOKUP($A1630,'SAP- FACT'!$A:$AE,19,0)</f>
        <v>45622</v>
      </c>
      <c r="H1630" s="31" t="s">
        <v>8512</v>
      </c>
      <c r="I1630" s="31" t="str">
        <f>VLOOKUP($A1630,'SAP- FACT'!$A:$AE,3,0)</f>
        <v>Factura</v>
      </c>
      <c r="J1630" s="31" t="str">
        <f>IF(VLOOKUP($A1630,'SAP- FACT'!$A:$AE,15,0)=0,"PEN","USD")</f>
        <v>PEN</v>
      </c>
      <c r="K1630" s="31" t="s">
        <v>8499</v>
      </c>
      <c r="L1630" s="31">
        <v>1</v>
      </c>
      <c r="M1630" s="33">
        <f>IF(J1630="PEN",VLOOKUP($A1630,'SAP- FACT'!$A:$AE,14,0),VLOOKUP($A1630,'SAP- FACT'!$A:$AE,15,0))</f>
        <v>5544.38</v>
      </c>
      <c r="N1630" s="31" t="str">
        <f>IF(VLOOKUP($A1630,'SAP- FACT'!$A:$AE,15,0)=0,"PEN","USD")</f>
        <v>PEN</v>
      </c>
      <c r="O1630" s="31" t="str">
        <f>VLOOKUP($A1630,'SAP- FACT'!$A:$AE,4,0)</f>
        <v>Nacional - CREDITO 60 DÍAS / CREDIT 60 DAYS - Facturas clientes - C20221084684</v>
      </c>
    </row>
    <row r="1631" spans="1:15" x14ac:dyDescent="0.2">
      <c r="A1631" s="31">
        <f t="shared" si="29"/>
        <v>1630</v>
      </c>
      <c r="B1631" s="31" t="str">
        <f>VLOOKUP($A1631,'SAP- FACT'!$A:$AE,12,0)</f>
        <v>REPRESENTACIONES DURAND S.A.C.</v>
      </c>
      <c r="C1631" s="31" t="str">
        <f>VLOOKUP($A1631,'SAP- FACT'!$A:$AE,2,0)</f>
        <v>F010-00025848</v>
      </c>
      <c r="D1631" s="31" t="str">
        <f>VLOOKUP($A1631,'SAP- FACT'!$A:$AE,2,0)</f>
        <v>F010-00025848</v>
      </c>
      <c r="E1631" s="32">
        <v>45566</v>
      </c>
      <c r="F1631" s="32">
        <f>VLOOKUP($A1631,'SAP- FACT'!$A:$AE,5,0)</f>
        <v>45544</v>
      </c>
      <c r="G1631" s="32">
        <f>VLOOKUP($A1631,'SAP- FACT'!$A:$AE,19,0)</f>
        <v>45679</v>
      </c>
      <c r="H1631" s="31" t="s">
        <v>8512</v>
      </c>
      <c r="I1631" s="31" t="str">
        <f>VLOOKUP($A1631,'SAP- FACT'!$A:$AE,3,0)</f>
        <v>Factura</v>
      </c>
      <c r="J1631" s="31" t="str">
        <f>IF(VLOOKUP($A1631,'SAP- FACT'!$A:$AE,15,0)=0,"PEN","USD")</f>
        <v>PEN</v>
      </c>
      <c r="K1631" s="31" t="s">
        <v>8499</v>
      </c>
      <c r="L1631" s="31">
        <v>1</v>
      </c>
      <c r="M1631" s="33">
        <f>IF(J1631="PEN",VLOOKUP($A1631,'SAP- FACT'!$A:$AE,14,0),VLOOKUP($A1631,'SAP- FACT'!$A:$AE,15,0))</f>
        <v>5641.35</v>
      </c>
      <c r="N1631" s="31" t="str">
        <f>IF(VLOOKUP($A1631,'SAP- FACT'!$A:$AE,15,0)=0,"PEN","USD")</f>
        <v>PEN</v>
      </c>
      <c r="O1631" s="31" t="str">
        <f>VLOOKUP($A1631,'SAP- FACT'!$A:$AE,4,0)</f>
        <v>Nacional - LETRAS 45-52-59-66-73-90 DAYS - Facturas clientes - C20110651121</v>
      </c>
    </row>
    <row r="1632" spans="1:15" x14ac:dyDescent="0.2">
      <c r="A1632" s="31">
        <f t="shared" si="29"/>
        <v>1631</v>
      </c>
      <c r="B1632" s="31" t="str">
        <f>VLOOKUP($A1632,'SAP- FACT'!$A:$AE,12,0)</f>
        <v>REPRESENTACIONES DURAND S.A.C.</v>
      </c>
      <c r="C1632" s="31" t="str">
        <f>VLOOKUP($A1632,'SAP- FACT'!$A:$AE,2,0)</f>
        <v>F010-00025848</v>
      </c>
      <c r="D1632" s="31" t="str">
        <f>VLOOKUP($A1632,'SAP- FACT'!$A:$AE,2,0)</f>
        <v>F010-00025848</v>
      </c>
      <c r="E1632" s="32">
        <v>45566</v>
      </c>
      <c r="F1632" s="32">
        <f>VLOOKUP($A1632,'SAP- FACT'!$A:$AE,5,0)</f>
        <v>45544</v>
      </c>
      <c r="G1632" s="32">
        <f>VLOOKUP($A1632,'SAP- FACT'!$A:$AE,19,0)</f>
        <v>45662</v>
      </c>
      <c r="H1632" s="31" t="s">
        <v>8512</v>
      </c>
      <c r="I1632" s="31" t="str">
        <f>VLOOKUP($A1632,'SAP- FACT'!$A:$AE,3,0)</f>
        <v>Factura</v>
      </c>
      <c r="J1632" s="31" t="str">
        <f>IF(VLOOKUP($A1632,'SAP- FACT'!$A:$AE,15,0)=0,"PEN","USD")</f>
        <v>PEN</v>
      </c>
      <c r="K1632" s="31" t="s">
        <v>8499</v>
      </c>
      <c r="L1632" s="31">
        <v>1</v>
      </c>
      <c r="M1632" s="33">
        <f>IF(J1632="PEN",VLOOKUP($A1632,'SAP- FACT'!$A:$AE,14,0),VLOOKUP($A1632,'SAP- FACT'!$A:$AE,15,0))</f>
        <v>5648.14</v>
      </c>
      <c r="N1632" s="31" t="str">
        <f>IF(VLOOKUP($A1632,'SAP- FACT'!$A:$AE,15,0)=0,"PEN","USD")</f>
        <v>PEN</v>
      </c>
      <c r="O1632" s="31" t="str">
        <f>VLOOKUP($A1632,'SAP- FACT'!$A:$AE,4,0)</f>
        <v>Nacional - LETRAS 45-52-59-66-73-90 DAYS - Facturas clientes - C20110651121</v>
      </c>
    </row>
    <row r="1633" spans="1:15" x14ac:dyDescent="0.2">
      <c r="A1633" s="31">
        <f t="shared" si="29"/>
        <v>1632</v>
      </c>
      <c r="B1633" s="31" t="str">
        <f>VLOOKUP($A1633,'SAP- FACT'!$A:$AE,12,0)</f>
        <v>REPRESENTACIONES DURAND S.A.C.</v>
      </c>
      <c r="C1633" s="31" t="str">
        <f>VLOOKUP($A1633,'SAP- FACT'!$A:$AE,2,0)</f>
        <v>F010-00025848</v>
      </c>
      <c r="D1633" s="31" t="str">
        <f>VLOOKUP($A1633,'SAP- FACT'!$A:$AE,2,0)</f>
        <v>F010-00025848</v>
      </c>
      <c r="E1633" s="32">
        <v>45566</v>
      </c>
      <c r="F1633" s="32">
        <f>VLOOKUP($A1633,'SAP- FACT'!$A:$AE,5,0)</f>
        <v>45544</v>
      </c>
      <c r="G1633" s="32">
        <f>VLOOKUP($A1633,'SAP- FACT'!$A:$AE,19,0)</f>
        <v>45655</v>
      </c>
      <c r="H1633" s="31" t="s">
        <v>8512</v>
      </c>
      <c r="I1633" s="31" t="str">
        <f>VLOOKUP($A1633,'SAP- FACT'!$A:$AE,3,0)</f>
        <v>Factura</v>
      </c>
      <c r="J1633" s="31" t="str">
        <f>IF(VLOOKUP($A1633,'SAP- FACT'!$A:$AE,15,0)=0,"PEN","USD")</f>
        <v>PEN</v>
      </c>
      <c r="K1633" s="31" t="s">
        <v>8499</v>
      </c>
      <c r="L1633" s="31">
        <v>1</v>
      </c>
      <c r="M1633" s="33">
        <f>IF(J1633="PEN",VLOOKUP($A1633,'SAP- FACT'!$A:$AE,14,0),VLOOKUP($A1633,'SAP- FACT'!$A:$AE,15,0))</f>
        <v>5648.14</v>
      </c>
      <c r="N1633" s="31" t="str">
        <f>IF(VLOOKUP($A1633,'SAP- FACT'!$A:$AE,15,0)=0,"PEN","USD")</f>
        <v>PEN</v>
      </c>
      <c r="O1633" s="31" t="str">
        <f>VLOOKUP($A1633,'SAP- FACT'!$A:$AE,4,0)</f>
        <v>Nacional - LETRAS 45-52-59-66-73-90 DAYS - Facturas clientes - C20110651121</v>
      </c>
    </row>
    <row r="1634" spans="1:15" x14ac:dyDescent="0.2">
      <c r="A1634" s="31">
        <f t="shared" si="29"/>
        <v>1633</v>
      </c>
      <c r="B1634" s="31" t="str">
        <f>VLOOKUP($A1634,'SAP- FACT'!$A:$AE,12,0)</f>
        <v>REPRESENTACIONES DURAND S.A.C.</v>
      </c>
      <c r="C1634" s="31" t="str">
        <f>VLOOKUP($A1634,'SAP- FACT'!$A:$AE,2,0)</f>
        <v>F010-00025848</v>
      </c>
      <c r="D1634" s="31" t="str">
        <f>VLOOKUP($A1634,'SAP- FACT'!$A:$AE,2,0)</f>
        <v>F010-00025848</v>
      </c>
      <c r="E1634" s="32">
        <v>45566</v>
      </c>
      <c r="F1634" s="32">
        <f>VLOOKUP($A1634,'SAP- FACT'!$A:$AE,5,0)</f>
        <v>45544</v>
      </c>
      <c r="G1634" s="32">
        <f>VLOOKUP($A1634,'SAP- FACT'!$A:$AE,19,0)</f>
        <v>45648</v>
      </c>
      <c r="H1634" s="31" t="s">
        <v>8512</v>
      </c>
      <c r="I1634" s="31" t="str">
        <f>VLOOKUP($A1634,'SAP- FACT'!$A:$AE,3,0)</f>
        <v>Factura</v>
      </c>
      <c r="J1634" s="31" t="str">
        <f>IF(VLOOKUP($A1634,'SAP- FACT'!$A:$AE,15,0)=0,"PEN","USD")</f>
        <v>PEN</v>
      </c>
      <c r="K1634" s="31" t="s">
        <v>8499</v>
      </c>
      <c r="L1634" s="31">
        <v>1</v>
      </c>
      <c r="M1634" s="33">
        <f>IF(J1634="PEN",VLOOKUP($A1634,'SAP- FACT'!$A:$AE,14,0),VLOOKUP($A1634,'SAP- FACT'!$A:$AE,15,0))</f>
        <v>5648.14</v>
      </c>
      <c r="N1634" s="31" t="str">
        <f>IF(VLOOKUP($A1634,'SAP- FACT'!$A:$AE,15,0)=0,"PEN","USD")</f>
        <v>PEN</v>
      </c>
      <c r="O1634" s="31" t="str">
        <f>VLOOKUP($A1634,'SAP- FACT'!$A:$AE,4,0)</f>
        <v>Nacional - LETRAS 45-52-59-66-73-90 DAYS - Facturas clientes - C20110651121</v>
      </c>
    </row>
    <row r="1635" spans="1:15" x14ac:dyDescent="0.2">
      <c r="A1635" s="31">
        <f t="shared" si="29"/>
        <v>1634</v>
      </c>
      <c r="B1635" s="31" t="str">
        <f>VLOOKUP($A1635,'SAP- FACT'!$A:$AE,12,0)</f>
        <v>REPRESENTACIONES DURAND S.A.C.</v>
      </c>
      <c r="C1635" s="31" t="str">
        <f>VLOOKUP($A1635,'SAP- FACT'!$A:$AE,2,0)</f>
        <v>F010-00025848</v>
      </c>
      <c r="D1635" s="31" t="str">
        <f>VLOOKUP($A1635,'SAP- FACT'!$A:$AE,2,0)</f>
        <v>F010-00025848</v>
      </c>
      <c r="E1635" s="32">
        <v>45566</v>
      </c>
      <c r="F1635" s="32">
        <f>VLOOKUP($A1635,'SAP- FACT'!$A:$AE,5,0)</f>
        <v>45544</v>
      </c>
      <c r="G1635" s="32">
        <f>VLOOKUP($A1635,'SAP- FACT'!$A:$AE,19,0)</f>
        <v>45634</v>
      </c>
      <c r="H1635" s="31" t="s">
        <v>8512</v>
      </c>
      <c r="I1635" s="31" t="str">
        <f>VLOOKUP($A1635,'SAP- FACT'!$A:$AE,3,0)</f>
        <v>Factura</v>
      </c>
      <c r="J1635" s="31" t="str">
        <f>IF(VLOOKUP($A1635,'SAP- FACT'!$A:$AE,15,0)=0,"PEN","USD")</f>
        <v>PEN</v>
      </c>
      <c r="K1635" s="31" t="s">
        <v>8499</v>
      </c>
      <c r="L1635" s="31">
        <v>1</v>
      </c>
      <c r="M1635" s="33">
        <f>IF(J1635="PEN",VLOOKUP($A1635,'SAP- FACT'!$A:$AE,14,0),VLOOKUP($A1635,'SAP- FACT'!$A:$AE,15,0))</f>
        <v>5648.14</v>
      </c>
      <c r="N1635" s="31" t="str">
        <f>IF(VLOOKUP($A1635,'SAP- FACT'!$A:$AE,15,0)=0,"PEN","USD")</f>
        <v>PEN</v>
      </c>
      <c r="O1635" s="31" t="str">
        <f>VLOOKUP($A1635,'SAP- FACT'!$A:$AE,4,0)</f>
        <v>Nacional - LETRAS 45-52-59-66-73-90 DAYS - Facturas clientes - C20110651121</v>
      </c>
    </row>
    <row r="1636" spans="1:15" x14ac:dyDescent="0.2">
      <c r="A1636" s="31">
        <f t="shared" si="29"/>
        <v>1635</v>
      </c>
      <c r="B1636" s="31" t="str">
        <f>VLOOKUP($A1636,'SAP- FACT'!$A:$AE,12,0)</f>
        <v>REPRESENTACIONES DURAND S.A.C.</v>
      </c>
      <c r="C1636" s="31" t="str">
        <f>VLOOKUP($A1636,'SAP- FACT'!$A:$AE,2,0)</f>
        <v>F010-00025848</v>
      </c>
      <c r="D1636" s="31" t="str">
        <f>VLOOKUP($A1636,'SAP- FACT'!$A:$AE,2,0)</f>
        <v>F010-00025848</v>
      </c>
      <c r="E1636" s="32">
        <v>45566</v>
      </c>
      <c r="F1636" s="32">
        <f>VLOOKUP($A1636,'SAP- FACT'!$A:$AE,5,0)</f>
        <v>45544</v>
      </c>
      <c r="G1636" s="32">
        <f>VLOOKUP($A1636,'SAP- FACT'!$A:$AE,19,0)</f>
        <v>45641</v>
      </c>
      <c r="H1636" s="31" t="s">
        <v>8512</v>
      </c>
      <c r="I1636" s="31" t="str">
        <f>VLOOKUP($A1636,'SAP- FACT'!$A:$AE,3,0)</f>
        <v>Factura</v>
      </c>
      <c r="J1636" s="31" t="str">
        <f>IF(VLOOKUP($A1636,'SAP- FACT'!$A:$AE,15,0)=0,"PEN","USD")</f>
        <v>PEN</v>
      </c>
      <c r="K1636" s="31" t="s">
        <v>8499</v>
      </c>
      <c r="L1636" s="31">
        <v>1</v>
      </c>
      <c r="M1636" s="33">
        <f>IF(J1636="PEN",VLOOKUP($A1636,'SAP- FACT'!$A:$AE,14,0),VLOOKUP($A1636,'SAP- FACT'!$A:$AE,15,0))</f>
        <v>5648.14</v>
      </c>
      <c r="N1636" s="31" t="str">
        <f>IF(VLOOKUP($A1636,'SAP- FACT'!$A:$AE,15,0)=0,"PEN","USD")</f>
        <v>PEN</v>
      </c>
      <c r="O1636" s="31" t="str">
        <f>VLOOKUP($A1636,'SAP- FACT'!$A:$AE,4,0)</f>
        <v>Nacional - LETRAS 45-52-59-66-73-90 DAYS - Facturas clientes - C20110651121</v>
      </c>
    </row>
    <row r="1637" spans="1:15" x14ac:dyDescent="0.2">
      <c r="A1637" s="31">
        <f t="shared" si="29"/>
        <v>1636</v>
      </c>
      <c r="B1637" s="31" t="str">
        <f>VLOOKUP($A1637,'SAP- FACT'!$A:$AE,12,0)</f>
        <v>H &amp; P DISTRIBUCIONES Y REPRESENTACIONES</v>
      </c>
      <c r="C1637" s="31" t="str">
        <f>VLOOKUP($A1637,'SAP- FACT'!$A:$AE,2,0)</f>
        <v>F010-00026077</v>
      </c>
      <c r="D1637" s="31" t="str">
        <f>VLOOKUP($A1637,'SAP- FACT'!$A:$AE,2,0)</f>
        <v>F010-00026077</v>
      </c>
      <c r="E1637" s="32">
        <v>45566</v>
      </c>
      <c r="F1637" s="32">
        <f>VLOOKUP($A1637,'SAP- FACT'!$A:$AE,5,0)</f>
        <v>45565</v>
      </c>
      <c r="G1637" s="32">
        <f>VLOOKUP($A1637,'SAP- FACT'!$A:$AE,19,0)</f>
        <v>45685</v>
      </c>
      <c r="H1637" s="31" t="s">
        <v>8512</v>
      </c>
      <c r="I1637" s="31" t="str">
        <f>VLOOKUP($A1637,'SAP- FACT'!$A:$AE,3,0)</f>
        <v>Factura</v>
      </c>
      <c r="J1637" s="31" t="str">
        <f>IF(VLOOKUP($A1637,'SAP- FACT'!$A:$AE,15,0)=0,"PEN","USD")</f>
        <v>PEN</v>
      </c>
      <c r="K1637" s="31" t="s">
        <v>8499</v>
      </c>
      <c r="L1637" s="31">
        <v>1</v>
      </c>
      <c r="M1637" s="33">
        <f>IF(J1637="PEN",VLOOKUP($A1637,'SAP- FACT'!$A:$AE,14,0),VLOOKUP($A1637,'SAP- FACT'!$A:$AE,15,0))</f>
        <v>5649.9</v>
      </c>
      <c r="N1637" s="31" t="str">
        <f>IF(VLOOKUP($A1637,'SAP- FACT'!$A:$AE,15,0)=0,"PEN","USD")</f>
        <v>PEN</v>
      </c>
      <c r="O1637" s="31" t="str">
        <f>VLOOKUP($A1637,'SAP- FACT'!$A:$AE,4,0)</f>
        <v>Nacional - LETRA 60 DIAS / DRAFT 60 DAYS - Facturas clientes - C20514564087</v>
      </c>
    </row>
    <row r="1638" spans="1:15" x14ac:dyDescent="0.2">
      <c r="A1638" s="31">
        <f t="shared" si="29"/>
        <v>1637</v>
      </c>
      <c r="B1638" s="31" t="str">
        <f>VLOOKUP($A1638,'SAP- FACT'!$A:$AE,12,0)</f>
        <v>H &amp; P DISTRIBUCIONES Y REPRESENTACIONES</v>
      </c>
      <c r="C1638" s="31" t="str">
        <f>VLOOKUP($A1638,'SAP- FACT'!$A:$AE,2,0)</f>
        <v>F010-00026028</v>
      </c>
      <c r="D1638" s="31" t="str">
        <f>VLOOKUP($A1638,'SAP- FACT'!$A:$AE,2,0)</f>
        <v>F010-00026028</v>
      </c>
      <c r="E1638" s="32">
        <v>45566</v>
      </c>
      <c r="F1638" s="32">
        <f>VLOOKUP($A1638,'SAP- FACT'!$A:$AE,5,0)</f>
        <v>45560</v>
      </c>
      <c r="G1638" s="32">
        <f>VLOOKUP($A1638,'SAP- FACT'!$A:$AE,19,0)</f>
        <v>45695</v>
      </c>
      <c r="H1638" s="31" t="s">
        <v>8512</v>
      </c>
      <c r="I1638" s="31" t="str">
        <f>VLOOKUP($A1638,'SAP- FACT'!$A:$AE,3,0)</f>
        <v>Factura</v>
      </c>
      <c r="J1638" s="31" t="str">
        <f>IF(VLOOKUP($A1638,'SAP- FACT'!$A:$AE,15,0)=0,"PEN","USD")</f>
        <v>PEN</v>
      </c>
      <c r="K1638" s="31" t="s">
        <v>8499</v>
      </c>
      <c r="L1638" s="31">
        <v>1</v>
      </c>
      <c r="M1638" s="33">
        <f>IF(J1638="PEN",VLOOKUP($A1638,'SAP- FACT'!$A:$AE,14,0),VLOOKUP($A1638,'SAP- FACT'!$A:$AE,15,0))</f>
        <v>5655.89</v>
      </c>
      <c r="N1638" s="31" t="str">
        <f>IF(VLOOKUP($A1638,'SAP- FACT'!$A:$AE,15,0)=0,"PEN","USD")</f>
        <v>PEN</v>
      </c>
      <c r="O1638" s="31" t="str">
        <f>VLOOKUP($A1638,'SAP- FACT'!$A:$AE,4,0)</f>
        <v>Nacional - LETRAS 45-52-59-66-73-80-90 DAYS - Facturas clientes - C20514564087</v>
      </c>
    </row>
    <row r="1639" spans="1:15" x14ac:dyDescent="0.2">
      <c r="A1639" s="31">
        <f t="shared" si="29"/>
        <v>1638</v>
      </c>
      <c r="B1639" s="31" t="str">
        <f>VLOOKUP($A1639,'SAP- FACT'!$A:$AE,12,0)</f>
        <v>H &amp; P DISTRIBUCIONES Y REPRESENTACIONES</v>
      </c>
      <c r="C1639" s="31" t="str">
        <f>VLOOKUP($A1639,'SAP- FACT'!$A:$AE,2,0)</f>
        <v>F010-00026028</v>
      </c>
      <c r="D1639" s="31" t="str">
        <f>VLOOKUP($A1639,'SAP- FACT'!$A:$AE,2,0)</f>
        <v>F010-00026028</v>
      </c>
      <c r="E1639" s="32">
        <v>45566</v>
      </c>
      <c r="F1639" s="32">
        <f>VLOOKUP($A1639,'SAP- FACT'!$A:$AE,5,0)</f>
        <v>45560</v>
      </c>
      <c r="G1639" s="32">
        <f>VLOOKUP($A1639,'SAP- FACT'!$A:$AE,19,0)</f>
        <v>45664</v>
      </c>
      <c r="H1639" s="31" t="s">
        <v>8512</v>
      </c>
      <c r="I1639" s="31" t="str">
        <f>VLOOKUP($A1639,'SAP- FACT'!$A:$AE,3,0)</f>
        <v>Factura</v>
      </c>
      <c r="J1639" s="31" t="str">
        <f>IF(VLOOKUP($A1639,'SAP- FACT'!$A:$AE,15,0)=0,"PEN","USD")</f>
        <v>PEN</v>
      </c>
      <c r="K1639" s="31" t="s">
        <v>8499</v>
      </c>
      <c r="L1639" s="31">
        <v>1</v>
      </c>
      <c r="M1639" s="33">
        <f>IF(J1639="PEN",VLOOKUP($A1639,'SAP- FACT'!$A:$AE,14,0),VLOOKUP($A1639,'SAP- FACT'!$A:$AE,15,0))</f>
        <v>5667.79</v>
      </c>
      <c r="N1639" s="31" t="str">
        <f>IF(VLOOKUP($A1639,'SAP- FACT'!$A:$AE,15,0)=0,"PEN","USD")</f>
        <v>PEN</v>
      </c>
      <c r="O1639" s="31" t="str">
        <f>VLOOKUP($A1639,'SAP- FACT'!$A:$AE,4,0)</f>
        <v>Nacional - LETRAS 45-52-59-66-73-80-90 DAYS - Facturas clientes - C20514564087</v>
      </c>
    </row>
    <row r="1640" spans="1:15" x14ac:dyDescent="0.2">
      <c r="A1640" s="31">
        <f t="shared" si="29"/>
        <v>1639</v>
      </c>
      <c r="B1640" s="31" t="str">
        <f>VLOOKUP($A1640,'SAP- FACT'!$A:$AE,12,0)</f>
        <v>H &amp; P DISTRIBUCIONES Y REPRESENTACIONES</v>
      </c>
      <c r="C1640" s="31" t="str">
        <f>VLOOKUP($A1640,'SAP- FACT'!$A:$AE,2,0)</f>
        <v>F010-00026028</v>
      </c>
      <c r="D1640" s="31" t="str">
        <f>VLOOKUP($A1640,'SAP- FACT'!$A:$AE,2,0)</f>
        <v>F010-00026028</v>
      </c>
      <c r="E1640" s="32">
        <v>45566</v>
      </c>
      <c r="F1640" s="32">
        <f>VLOOKUP($A1640,'SAP- FACT'!$A:$AE,5,0)</f>
        <v>45560</v>
      </c>
      <c r="G1640" s="32">
        <f>VLOOKUP($A1640,'SAP- FACT'!$A:$AE,19,0)</f>
        <v>45650</v>
      </c>
      <c r="H1640" s="31" t="s">
        <v>8512</v>
      </c>
      <c r="I1640" s="31" t="str">
        <f>VLOOKUP($A1640,'SAP- FACT'!$A:$AE,3,0)</f>
        <v>Factura</v>
      </c>
      <c r="J1640" s="31" t="str">
        <f>IF(VLOOKUP($A1640,'SAP- FACT'!$A:$AE,15,0)=0,"PEN","USD")</f>
        <v>PEN</v>
      </c>
      <c r="K1640" s="31" t="s">
        <v>8499</v>
      </c>
      <c r="L1640" s="31">
        <v>1</v>
      </c>
      <c r="M1640" s="33">
        <f>IF(J1640="PEN",VLOOKUP($A1640,'SAP- FACT'!$A:$AE,14,0),VLOOKUP($A1640,'SAP- FACT'!$A:$AE,15,0))</f>
        <v>5667.79</v>
      </c>
      <c r="N1640" s="31" t="str">
        <f>IF(VLOOKUP($A1640,'SAP- FACT'!$A:$AE,15,0)=0,"PEN","USD")</f>
        <v>PEN</v>
      </c>
      <c r="O1640" s="31" t="str">
        <f>VLOOKUP($A1640,'SAP- FACT'!$A:$AE,4,0)</f>
        <v>Nacional - LETRAS 45-52-59-66-73-80-90 DAYS - Facturas clientes - C20514564087</v>
      </c>
    </row>
    <row r="1641" spans="1:15" x14ac:dyDescent="0.2">
      <c r="A1641" s="31">
        <f t="shared" si="29"/>
        <v>1640</v>
      </c>
      <c r="B1641" s="31" t="str">
        <f>VLOOKUP($A1641,'SAP- FACT'!$A:$AE,12,0)</f>
        <v>H &amp; P DISTRIBUCIONES Y REPRESENTACIONES</v>
      </c>
      <c r="C1641" s="31" t="str">
        <f>VLOOKUP($A1641,'SAP- FACT'!$A:$AE,2,0)</f>
        <v>F010-00026028</v>
      </c>
      <c r="D1641" s="31" t="str">
        <f>VLOOKUP($A1641,'SAP- FACT'!$A:$AE,2,0)</f>
        <v>F010-00026028</v>
      </c>
      <c r="E1641" s="32">
        <v>45566</v>
      </c>
      <c r="F1641" s="32">
        <f>VLOOKUP($A1641,'SAP- FACT'!$A:$AE,5,0)</f>
        <v>45560</v>
      </c>
      <c r="G1641" s="32">
        <f>VLOOKUP($A1641,'SAP- FACT'!$A:$AE,19,0)</f>
        <v>45671</v>
      </c>
      <c r="H1641" s="31" t="s">
        <v>8512</v>
      </c>
      <c r="I1641" s="31" t="str">
        <f>VLOOKUP($A1641,'SAP- FACT'!$A:$AE,3,0)</f>
        <v>Factura</v>
      </c>
      <c r="J1641" s="31" t="str">
        <f>IF(VLOOKUP($A1641,'SAP- FACT'!$A:$AE,15,0)=0,"PEN","USD")</f>
        <v>PEN</v>
      </c>
      <c r="K1641" s="31" t="s">
        <v>8499</v>
      </c>
      <c r="L1641" s="31">
        <v>1</v>
      </c>
      <c r="M1641" s="33">
        <f>IF(J1641="PEN",VLOOKUP($A1641,'SAP- FACT'!$A:$AE,14,0),VLOOKUP($A1641,'SAP- FACT'!$A:$AE,15,0))</f>
        <v>5667.79</v>
      </c>
      <c r="N1641" s="31" t="str">
        <f>IF(VLOOKUP($A1641,'SAP- FACT'!$A:$AE,15,0)=0,"PEN","USD")</f>
        <v>PEN</v>
      </c>
      <c r="O1641" s="31" t="str">
        <f>VLOOKUP($A1641,'SAP- FACT'!$A:$AE,4,0)</f>
        <v>Nacional - LETRAS 45-52-59-66-73-80-90 DAYS - Facturas clientes - C20514564087</v>
      </c>
    </row>
    <row r="1642" spans="1:15" x14ac:dyDescent="0.2">
      <c r="A1642" s="31">
        <f t="shared" si="29"/>
        <v>1641</v>
      </c>
      <c r="B1642" s="31" t="str">
        <f>VLOOKUP($A1642,'SAP- FACT'!$A:$AE,12,0)</f>
        <v>H &amp; P DISTRIBUCIONES Y REPRESENTACIONES</v>
      </c>
      <c r="C1642" s="31" t="str">
        <f>VLOOKUP($A1642,'SAP- FACT'!$A:$AE,2,0)</f>
        <v>F010-00026028</v>
      </c>
      <c r="D1642" s="31" t="str">
        <f>VLOOKUP($A1642,'SAP- FACT'!$A:$AE,2,0)</f>
        <v>F010-00026028</v>
      </c>
      <c r="E1642" s="32">
        <v>45566</v>
      </c>
      <c r="F1642" s="32">
        <f>VLOOKUP($A1642,'SAP- FACT'!$A:$AE,5,0)</f>
        <v>45560</v>
      </c>
      <c r="G1642" s="32">
        <f>VLOOKUP($A1642,'SAP- FACT'!$A:$AE,19,0)</f>
        <v>45685</v>
      </c>
      <c r="H1642" s="31" t="s">
        <v>8512</v>
      </c>
      <c r="I1642" s="31" t="str">
        <f>VLOOKUP($A1642,'SAP- FACT'!$A:$AE,3,0)</f>
        <v>Factura</v>
      </c>
      <c r="J1642" s="31" t="str">
        <f>IF(VLOOKUP($A1642,'SAP- FACT'!$A:$AE,15,0)=0,"PEN","USD")</f>
        <v>PEN</v>
      </c>
      <c r="K1642" s="31" t="s">
        <v>8499</v>
      </c>
      <c r="L1642" s="31">
        <v>1</v>
      </c>
      <c r="M1642" s="33">
        <f>IF(J1642="PEN",VLOOKUP($A1642,'SAP- FACT'!$A:$AE,14,0),VLOOKUP($A1642,'SAP- FACT'!$A:$AE,15,0))</f>
        <v>5667.79</v>
      </c>
      <c r="N1642" s="31" t="str">
        <f>IF(VLOOKUP($A1642,'SAP- FACT'!$A:$AE,15,0)=0,"PEN","USD")</f>
        <v>PEN</v>
      </c>
      <c r="O1642" s="31" t="str">
        <f>VLOOKUP($A1642,'SAP- FACT'!$A:$AE,4,0)</f>
        <v>Nacional - LETRAS 45-52-59-66-73-80-90 DAYS - Facturas clientes - C20514564087</v>
      </c>
    </row>
    <row r="1643" spans="1:15" x14ac:dyDescent="0.2">
      <c r="A1643" s="31">
        <f t="shared" si="29"/>
        <v>1642</v>
      </c>
      <c r="B1643" s="31" t="str">
        <f>VLOOKUP($A1643,'SAP- FACT'!$A:$AE,12,0)</f>
        <v>H &amp; P DISTRIBUCIONES Y REPRESENTACIONES</v>
      </c>
      <c r="C1643" s="31" t="str">
        <f>VLOOKUP($A1643,'SAP- FACT'!$A:$AE,2,0)</f>
        <v>F010-00026028</v>
      </c>
      <c r="D1643" s="31" t="str">
        <f>VLOOKUP($A1643,'SAP- FACT'!$A:$AE,2,0)</f>
        <v>F010-00026028</v>
      </c>
      <c r="E1643" s="32">
        <v>45566</v>
      </c>
      <c r="F1643" s="32">
        <f>VLOOKUP($A1643,'SAP- FACT'!$A:$AE,5,0)</f>
        <v>45560</v>
      </c>
      <c r="G1643" s="32">
        <f>VLOOKUP($A1643,'SAP- FACT'!$A:$AE,19,0)</f>
        <v>45657</v>
      </c>
      <c r="H1643" s="31" t="s">
        <v>8512</v>
      </c>
      <c r="I1643" s="31" t="str">
        <f>VLOOKUP($A1643,'SAP- FACT'!$A:$AE,3,0)</f>
        <v>Factura</v>
      </c>
      <c r="J1643" s="31" t="str">
        <f>IF(VLOOKUP($A1643,'SAP- FACT'!$A:$AE,15,0)=0,"PEN","USD")</f>
        <v>PEN</v>
      </c>
      <c r="K1643" s="31" t="s">
        <v>8499</v>
      </c>
      <c r="L1643" s="31">
        <v>1</v>
      </c>
      <c r="M1643" s="33">
        <f>IF(J1643="PEN",VLOOKUP($A1643,'SAP- FACT'!$A:$AE,14,0),VLOOKUP($A1643,'SAP- FACT'!$A:$AE,15,0))</f>
        <v>5667.79</v>
      </c>
      <c r="N1643" s="31" t="str">
        <f>IF(VLOOKUP($A1643,'SAP- FACT'!$A:$AE,15,0)=0,"PEN","USD")</f>
        <v>PEN</v>
      </c>
      <c r="O1643" s="31" t="str">
        <f>VLOOKUP($A1643,'SAP- FACT'!$A:$AE,4,0)</f>
        <v>Nacional - LETRAS 45-52-59-66-73-80-90 DAYS - Facturas clientes - C20514564087</v>
      </c>
    </row>
    <row r="1644" spans="1:15" x14ac:dyDescent="0.2">
      <c r="A1644" s="31">
        <f t="shared" si="29"/>
        <v>1643</v>
      </c>
      <c r="B1644" s="31" t="str">
        <f>VLOOKUP($A1644,'SAP- FACT'!$A:$AE,12,0)</f>
        <v>H &amp; P DISTRIBUCIONES Y REPRESENTACIONES</v>
      </c>
      <c r="C1644" s="31" t="str">
        <f>VLOOKUP($A1644,'SAP- FACT'!$A:$AE,2,0)</f>
        <v>F010-00026028</v>
      </c>
      <c r="D1644" s="31" t="str">
        <f>VLOOKUP($A1644,'SAP- FACT'!$A:$AE,2,0)</f>
        <v>F010-00026028</v>
      </c>
      <c r="E1644" s="32">
        <v>45566</v>
      </c>
      <c r="F1644" s="32">
        <f>VLOOKUP($A1644,'SAP- FACT'!$A:$AE,5,0)</f>
        <v>45560</v>
      </c>
      <c r="G1644" s="32">
        <f>VLOOKUP($A1644,'SAP- FACT'!$A:$AE,19,0)</f>
        <v>45678</v>
      </c>
      <c r="H1644" s="31" t="s">
        <v>8512</v>
      </c>
      <c r="I1644" s="31" t="str">
        <f>VLOOKUP($A1644,'SAP- FACT'!$A:$AE,3,0)</f>
        <v>Factura</v>
      </c>
      <c r="J1644" s="31" t="str">
        <f>IF(VLOOKUP($A1644,'SAP- FACT'!$A:$AE,15,0)=0,"PEN","USD")</f>
        <v>PEN</v>
      </c>
      <c r="K1644" s="31" t="s">
        <v>8499</v>
      </c>
      <c r="L1644" s="31">
        <v>1</v>
      </c>
      <c r="M1644" s="33">
        <f>IF(J1644="PEN",VLOOKUP($A1644,'SAP- FACT'!$A:$AE,14,0),VLOOKUP($A1644,'SAP- FACT'!$A:$AE,15,0))</f>
        <v>5667.79</v>
      </c>
      <c r="N1644" s="31" t="str">
        <f>IF(VLOOKUP($A1644,'SAP- FACT'!$A:$AE,15,0)=0,"PEN","USD")</f>
        <v>PEN</v>
      </c>
      <c r="O1644" s="31" t="str">
        <f>VLOOKUP($A1644,'SAP- FACT'!$A:$AE,4,0)</f>
        <v>Nacional - LETRAS 45-52-59-66-73-80-90 DAYS - Facturas clientes - C20514564087</v>
      </c>
    </row>
    <row r="1645" spans="1:15" x14ac:dyDescent="0.2">
      <c r="A1645" s="31">
        <f t="shared" si="29"/>
        <v>1644</v>
      </c>
      <c r="B1645" s="31" t="str">
        <f>VLOOKUP($A1645,'SAP- FACT'!$A:$AE,12,0)</f>
        <v>AGRO VETERINARIA MI BUEN PASTOR S.R.L.</v>
      </c>
      <c r="C1645" s="31" t="str">
        <f>VLOOKUP($A1645,'SAP- FACT'!$A:$AE,2,0)</f>
        <v>F010-00025862</v>
      </c>
      <c r="D1645" s="31" t="str">
        <f>VLOOKUP($A1645,'SAP- FACT'!$A:$AE,2,0)</f>
        <v>F010-00025862</v>
      </c>
      <c r="E1645" s="32">
        <v>45566</v>
      </c>
      <c r="F1645" s="32">
        <f>VLOOKUP($A1645,'SAP- FACT'!$A:$AE,5,0)</f>
        <v>45545</v>
      </c>
      <c r="G1645" s="32">
        <f>VLOOKUP($A1645,'SAP- FACT'!$A:$AE,19,0)</f>
        <v>45680</v>
      </c>
      <c r="H1645" s="31" t="s">
        <v>8512</v>
      </c>
      <c r="I1645" s="31" t="str">
        <f>VLOOKUP($A1645,'SAP- FACT'!$A:$AE,3,0)</f>
        <v>Factura</v>
      </c>
      <c r="J1645" s="31" t="str">
        <f>IF(VLOOKUP($A1645,'SAP- FACT'!$A:$AE,15,0)=0,"PEN","USD")</f>
        <v>PEN</v>
      </c>
      <c r="K1645" s="31" t="s">
        <v>8499</v>
      </c>
      <c r="L1645" s="31">
        <v>1</v>
      </c>
      <c r="M1645" s="33">
        <f>IF(J1645="PEN",VLOOKUP($A1645,'SAP- FACT'!$A:$AE,14,0),VLOOKUP($A1645,'SAP- FACT'!$A:$AE,15,0))</f>
        <v>5792.72</v>
      </c>
      <c r="N1645" s="31" t="str">
        <f>IF(VLOOKUP($A1645,'SAP- FACT'!$A:$AE,15,0)=0,"PEN","USD")</f>
        <v>PEN</v>
      </c>
      <c r="O1645" s="31" t="str">
        <f>VLOOKUP($A1645,'SAP- FACT'!$A:$AE,4,0)</f>
        <v>Nacional - LETRAS 45-52-59-66-73-80-90 DAYS - Facturas clientes - C20480431511</v>
      </c>
    </row>
    <row r="1646" spans="1:15" x14ac:dyDescent="0.2">
      <c r="A1646" s="31">
        <f t="shared" si="29"/>
        <v>1645</v>
      </c>
      <c r="B1646" s="31" t="str">
        <f>VLOOKUP($A1646,'SAP- FACT'!$A:$AE,12,0)</f>
        <v>AGRO VETERINARIA MI BUEN PASTOR S.R.L.</v>
      </c>
      <c r="C1646" s="31" t="str">
        <f>VLOOKUP($A1646,'SAP- FACT'!$A:$AE,2,0)</f>
        <v>F010-00025862</v>
      </c>
      <c r="D1646" s="31" t="str">
        <f>VLOOKUP($A1646,'SAP- FACT'!$A:$AE,2,0)</f>
        <v>F010-00025862</v>
      </c>
      <c r="E1646" s="32">
        <v>45566</v>
      </c>
      <c r="F1646" s="32">
        <f>VLOOKUP($A1646,'SAP- FACT'!$A:$AE,5,0)</f>
        <v>45545</v>
      </c>
      <c r="G1646" s="32">
        <f>VLOOKUP($A1646,'SAP- FACT'!$A:$AE,19,0)</f>
        <v>45635</v>
      </c>
      <c r="H1646" s="31" t="s">
        <v>8512</v>
      </c>
      <c r="I1646" s="31" t="str">
        <f>VLOOKUP($A1646,'SAP- FACT'!$A:$AE,3,0)</f>
        <v>Factura</v>
      </c>
      <c r="J1646" s="31" t="str">
        <f>IF(VLOOKUP($A1646,'SAP- FACT'!$A:$AE,15,0)=0,"PEN","USD")</f>
        <v>PEN</v>
      </c>
      <c r="K1646" s="31" t="s">
        <v>8499</v>
      </c>
      <c r="L1646" s="31">
        <v>1</v>
      </c>
      <c r="M1646" s="33">
        <f>IF(J1646="PEN",VLOOKUP($A1646,'SAP- FACT'!$A:$AE,14,0),VLOOKUP($A1646,'SAP- FACT'!$A:$AE,15,0))</f>
        <v>5804.91</v>
      </c>
      <c r="N1646" s="31" t="str">
        <f>IF(VLOOKUP($A1646,'SAP- FACT'!$A:$AE,15,0)=0,"PEN","USD")</f>
        <v>PEN</v>
      </c>
      <c r="O1646" s="31" t="str">
        <f>VLOOKUP($A1646,'SAP- FACT'!$A:$AE,4,0)</f>
        <v>Nacional - LETRAS 45-52-59-66-73-80-90 DAYS - Facturas clientes - C20480431511</v>
      </c>
    </row>
    <row r="1647" spans="1:15" x14ac:dyDescent="0.2">
      <c r="A1647" s="31">
        <f t="shared" si="29"/>
        <v>1646</v>
      </c>
      <c r="B1647" s="31" t="str">
        <f>VLOOKUP($A1647,'SAP- FACT'!$A:$AE,12,0)</f>
        <v>AGRO VETERINARIA MI BUEN PASTOR S.R.L.</v>
      </c>
      <c r="C1647" s="31" t="str">
        <f>VLOOKUP($A1647,'SAP- FACT'!$A:$AE,2,0)</f>
        <v>F010-00025862</v>
      </c>
      <c r="D1647" s="31" t="str">
        <f>VLOOKUP($A1647,'SAP- FACT'!$A:$AE,2,0)</f>
        <v>F010-00025862</v>
      </c>
      <c r="E1647" s="32">
        <v>45566</v>
      </c>
      <c r="F1647" s="32">
        <f>VLOOKUP($A1647,'SAP- FACT'!$A:$AE,5,0)</f>
        <v>45545</v>
      </c>
      <c r="G1647" s="32">
        <f>VLOOKUP($A1647,'SAP- FACT'!$A:$AE,19,0)</f>
        <v>45670</v>
      </c>
      <c r="H1647" s="31" t="s">
        <v>8512</v>
      </c>
      <c r="I1647" s="31" t="str">
        <f>VLOOKUP($A1647,'SAP- FACT'!$A:$AE,3,0)</f>
        <v>Factura</v>
      </c>
      <c r="J1647" s="31" t="str">
        <f>IF(VLOOKUP($A1647,'SAP- FACT'!$A:$AE,15,0)=0,"PEN","USD")</f>
        <v>PEN</v>
      </c>
      <c r="K1647" s="31" t="s">
        <v>8499</v>
      </c>
      <c r="L1647" s="31">
        <v>1</v>
      </c>
      <c r="M1647" s="33">
        <f>IF(J1647="PEN",VLOOKUP($A1647,'SAP- FACT'!$A:$AE,14,0),VLOOKUP($A1647,'SAP- FACT'!$A:$AE,15,0))</f>
        <v>5804.91</v>
      </c>
      <c r="N1647" s="31" t="str">
        <f>IF(VLOOKUP($A1647,'SAP- FACT'!$A:$AE,15,0)=0,"PEN","USD")</f>
        <v>PEN</v>
      </c>
      <c r="O1647" s="31" t="str">
        <f>VLOOKUP($A1647,'SAP- FACT'!$A:$AE,4,0)</f>
        <v>Nacional - LETRAS 45-52-59-66-73-80-90 DAYS - Facturas clientes - C20480431511</v>
      </c>
    </row>
    <row r="1648" spans="1:15" x14ac:dyDescent="0.2">
      <c r="A1648" s="31">
        <f t="shared" si="29"/>
        <v>1647</v>
      </c>
      <c r="B1648" s="31" t="str">
        <f>VLOOKUP($A1648,'SAP- FACT'!$A:$AE,12,0)</f>
        <v>AGRO VETERINARIA MI BUEN PASTOR S.R.L.</v>
      </c>
      <c r="C1648" s="31" t="str">
        <f>VLOOKUP($A1648,'SAP- FACT'!$A:$AE,2,0)</f>
        <v>F010-00025862</v>
      </c>
      <c r="D1648" s="31" t="str">
        <f>VLOOKUP($A1648,'SAP- FACT'!$A:$AE,2,0)</f>
        <v>F010-00025862</v>
      </c>
      <c r="E1648" s="32">
        <v>45566</v>
      </c>
      <c r="F1648" s="32">
        <f>VLOOKUP($A1648,'SAP- FACT'!$A:$AE,5,0)</f>
        <v>45545</v>
      </c>
      <c r="G1648" s="32">
        <f>VLOOKUP($A1648,'SAP- FACT'!$A:$AE,19,0)</f>
        <v>45663</v>
      </c>
      <c r="H1648" s="31" t="s">
        <v>8512</v>
      </c>
      <c r="I1648" s="31" t="str">
        <f>VLOOKUP($A1648,'SAP- FACT'!$A:$AE,3,0)</f>
        <v>Factura</v>
      </c>
      <c r="J1648" s="31" t="str">
        <f>IF(VLOOKUP($A1648,'SAP- FACT'!$A:$AE,15,0)=0,"PEN","USD")</f>
        <v>PEN</v>
      </c>
      <c r="K1648" s="31" t="s">
        <v>8499</v>
      </c>
      <c r="L1648" s="31">
        <v>1</v>
      </c>
      <c r="M1648" s="33">
        <f>IF(J1648="PEN",VLOOKUP($A1648,'SAP- FACT'!$A:$AE,14,0),VLOOKUP($A1648,'SAP- FACT'!$A:$AE,15,0))</f>
        <v>5804.91</v>
      </c>
      <c r="N1648" s="31" t="str">
        <f>IF(VLOOKUP($A1648,'SAP- FACT'!$A:$AE,15,0)=0,"PEN","USD")</f>
        <v>PEN</v>
      </c>
      <c r="O1648" s="31" t="str">
        <f>VLOOKUP($A1648,'SAP- FACT'!$A:$AE,4,0)</f>
        <v>Nacional - LETRAS 45-52-59-66-73-80-90 DAYS - Facturas clientes - C20480431511</v>
      </c>
    </row>
    <row r="1649" spans="1:15" x14ac:dyDescent="0.2">
      <c r="A1649" s="31">
        <f t="shared" si="29"/>
        <v>1648</v>
      </c>
      <c r="B1649" s="31" t="str">
        <f>VLOOKUP($A1649,'SAP- FACT'!$A:$AE,12,0)</f>
        <v>AGRO VETERINARIA MI BUEN PASTOR S.R.L.</v>
      </c>
      <c r="C1649" s="31" t="str">
        <f>VLOOKUP($A1649,'SAP- FACT'!$A:$AE,2,0)</f>
        <v>F010-00025862</v>
      </c>
      <c r="D1649" s="31" t="str">
        <f>VLOOKUP($A1649,'SAP- FACT'!$A:$AE,2,0)</f>
        <v>F010-00025862</v>
      </c>
      <c r="E1649" s="32">
        <v>45566</v>
      </c>
      <c r="F1649" s="32">
        <f>VLOOKUP($A1649,'SAP- FACT'!$A:$AE,5,0)</f>
        <v>45545</v>
      </c>
      <c r="G1649" s="32">
        <f>VLOOKUP($A1649,'SAP- FACT'!$A:$AE,19,0)</f>
        <v>45642</v>
      </c>
      <c r="H1649" s="31" t="s">
        <v>8512</v>
      </c>
      <c r="I1649" s="31" t="str">
        <f>VLOOKUP($A1649,'SAP- FACT'!$A:$AE,3,0)</f>
        <v>Factura</v>
      </c>
      <c r="J1649" s="31" t="str">
        <f>IF(VLOOKUP($A1649,'SAP- FACT'!$A:$AE,15,0)=0,"PEN","USD")</f>
        <v>PEN</v>
      </c>
      <c r="K1649" s="31" t="s">
        <v>8499</v>
      </c>
      <c r="L1649" s="31">
        <v>1</v>
      </c>
      <c r="M1649" s="33">
        <f>IF(J1649="PEN",VLOOKUP($A1649,'SAP- FACT'!$A:$AE,14,0),VLOOKUP($A1649,'SAP- FACT'!$A:$AE,15,0))</f>
        <v>5804.91</v>
      </c>
      <c r="N1649" s="31" t="str">
        <f>IF(VLOOKUP($A1649,'SAP- FACT'!$A:$AE,15,0)=0,"PEN","USD")</f>
        <v>PEN</v>
      </c>
      <c r="O1649" s="31" t="str">
        <f>VLOOKUP($A1649,'SAP- FACT'!$A:$AE,4,0)</f>
        <v>Nacional - LETRAS 45-52-59-66-73-80-90 DAYS - Facturas clientes - C20480431511</v>
      </c>
    </row>
    <row r="1650" spans="1:15" x14ac:dyDescent="0.2">
      <c r="A1650" s="31">
        <f t="shared" si="29"/>
        <v>1649</v>
      </c>
      <c r="B1650" s="31" t="str">
        <f>VLOOKUP($A1650,'SAP- FACT'!$A:$AE,12,0)</f>
        <v>AGRO VETERINARIA MI BUEN PASTOR S.R.L.</v>
      </c>
      <c r="C1650" s="31" t="str">
        <f>VLOOKUP($A1650,'SAP- FACT'!$A:$AE,2,0)</f>
        <v>F010-00025862</v>
      </c>
      <c r="D1650" s="31" t="str">
        <f>VLOOKUP($A1650,'SAP- FACT'!$A:$AE,2,0)</f>
        <v>F010-00025862</v>
      </c>
      <c r="E1650" s="32">
        <v>45566</v>
      </c>
      <c r="F1650" s="32">
        <f>VLOOKUP($A1650,'SAP- FACT'!$A:$AE,5,0)</f>
        <v>45545</v>
      </c>
      <c r="G1650" s="32">
        <f>VLOOKUP($A1650,'SAP- FACT'!$A:$AE,19,0)</f>
        <v>45649</v>
      </c>
      <c r="H1650" s="31" t="s">
        <v>8512</v>
      </c>
      <c r="I1650" s="31" t="str">
        <f>VLOOKUP($A1650,'SAP- FACT'!$A:$AE,3,0)</f>
        <v>Factura</v>
      </c>
      <c r="J1650" s="31" t="str">
        <f>IF(VLOOKUP($A1650,'SAP- FACT'!$A:$AE,15,0)=0,"PEN","USD")</f>
        <v>PEN</v>
      </c>
      <c r="K1650" s="31" t="s">
        <v>8499</v>
      </c>
      <c r="L1650" s="31">
        <v>1</v>
      </c>
      <c r="M1650" s="33">
        <f>IF(J1650="PEN",VLOOKUP($A1650,'SAP- FACT'!$A:$AE,14,0),VLOOKUP($A1650,'SAP- FACT'!$A:$AE,15,0))</f>
        <v>5804.91</v>
      </c>
      <c r="N1650" s="31" t="str">
        <f>IF(VLOOKUP($A1650,'SAP- FACT'!$A:$AE,15,0)=0,"PEN","USD")</f>
        <v>PEN</v>
      </c>
      <c r="O1650" s="31" t="str">
        <f>VLOOKUP($A1650,'SAP- FACT'!$A:$AE,4,0)</f>
        <v>Nacional - LETRAS 45-52-59-66-73-80-90 DAYS - Facturas clientes - C20480431511</v>
      </c>
    </row>
    <row r="1651" spans="1:15" x14ac:dyDescent="0.2">
      <c r="A1651" s="31">
        <f t="shared" si="29"/>
        <v>1650</v>
      </c>
      <c r="B1651" s="31" t="str">
        <f>VLOOKUP($A1651,'SAP- FACT'!$A:$AE,12,0)</f>
        <v>AGRO VETERINARIA MI BUEN PASTOR S.R.L.</v>
      </c>
      <c r="C1651" s="31" t="str">
        <f>VLOOKUP($A1651,'SAP- FACT'!$A:$AE,2,0)</f>
        <v>F010-00025862</v>
      </c>
      <c r="D1651" s="31" t="str">
        <f>VLOOKUP($A1651,'SAP- FACT'!$A:$AE,2,0)</f>
        <v>F010-00025862</v>
      </c>
      <c r="E1651" s="32">
        <v>45566</v>
      </c>
      <c r="F1651" s="32">
        <f>VLOOKUP($A1651,'SAP- FACT'!$A:$AE,5,0)</f>
        <v>45545</v>
      </c>
      <c r="G1651" s="32">
        <f>VLOOKUP($A1651,'SAP- FACT'!$A:$AE,19,0)</f>
        <v>45656</v>
      </c>
      <c r="H1651" s="31" t="s">
        <v>8512</v>
      </c>
      <c r="I1651" s="31" t="str">
        <f>VLOOKUP($A1651,'SAP- FACT'!$A:$AE,3,0)</f>
        <v>Factura</v>
      </c>
      <c r="J1651" s="31" t="str">
        <f>IF(VLOOKUP($A1651,'SAP- FACT'!$A:$AE,15,0)=0,"PEN","USD")</f>
        <v>PEN</v>
      </c>
      <c r="K1651" s="31" t="s">
        <v>8499</v>
      </c>
      <c r="L1651" s="31">
        <v>1</v>
      </c>
      <c r="M1651" s="33">
        <f>IF(J1651="PEN",VLOOKUP($A1651,'SAP- FACT'!$A:$AE,14,0),VLOOKUP($A1651,'SAP- FACT'!$A:$AE,15,0))</f>
        <v>5804.91</v>
      </c>
      <c r="N1651" s="31" t="str">
        <f>IF(VLOOKUP($A1651,'SAP- FACT'!$A:$AE,15,0)=0,"PEN","USD")</f>
        <v>PEN</v>
      </c>
      <c r="O1651" s="31" t="str">
        <f>VLOOKUP($A1651,'SAP- FACT'!$A:$AE,4,0)</f>
        <v>Nacional - LETRAS 45-52-59-66-73-80-90 DAYS - Facturas clientes - C20480431511</v>
      </c>
    </row>
    <row r="1652" spans="1:15" x14ac:dyDescent="0.2">
      <c r="A1652" s="31">
        <f t="shared" si="29"/>
        <v>1651</v>
      </c>
      <c r="B1652" s="31" t="str">
        <f>VLOOKUP($A1652,'SAP- FACT'!$A:$AE,12,0)</f>
        <v>AGROPEC S.R.L.</v>
      </c>
      <c r="C1652" s="31" t="str">
        <f>VLOOKUP($A1652,'SAP- FACT'!$A:$AE,2,0)</f>
        <v>F010-00025901</v>
      </c>
      <c r="D1652" s="31" t="str">
        <f>VLOOKUP($A1652,'SAP- FACT'!$A:$AE,2,0)</f>
        <v>F010-00025901</v>
      </c>
      <c r="E1652" s="32">
        <v>45566</v>
      </c>
      <c r="F1652" s="32">
        <f>VLOOKUP($A1652,'SAP- FACT'!$A:$AE,5,0)</f>
        <v>45551</v>
      </c>
      <c r="G1652" s="32">
        <f>VLOOKUP($A1652,'SAP- FACT'!$A:$AE,19,0)</f>
        <v>45701</v>
      </c>
      <c r="H1652" s="31" t="s">
        <v>8512</v>
      </c>
      <c r="I1652" s="31" t="str">
        <f>VLOOKUP($A1652,'SAP- FACT'!$A:$AE,3,0)</f>
        <v>Factura</v>
      </c>
      <c r="J1652" s="31" t="str">
        <f>IF(VLOOKUP($A1652,'SAP- FACT'!$A:$AE,15,0)=0,"PEN","USD")</f>
        <v>PEN</v>
      </c>
      <c r="K1652" s="31" t="s">
        <v>8499</v>
      </c>
      <c r="L1652" s="31">
        <v>1</v>
      </c>
      <c r="M1652" s="33">
        <f>IF(J1652="PEN",VLOOKUP($A1652,'SAP- FACT'!$A:$AE,14,0),VLOOKUP($A1652,'SAP- FACT'!$A:$AE,15,0))</f>
        <v>5973.16</v>
      </c>
      <c r="N1652" s="31" t="str">
        <f>IF(VLOOKUP($A1652,'SAP- FACT'!$A:$AE,15,0)=0,"PEN","USD")</f>
        <v>PEN</v>
      </c>
      <c r="O1652" s="31" t="str">
        <f>VLOOKUP($A1652,'SAP- FACT'!$A:$AE,4,0)</f>
        <v>Nacional - CREDITO 75 DÍAS / CREDIT 75 DAYS - Facturas clientes - C20100269113</v>
      </c>
    </row>
    <row r="1653" spans="1:15" x14ac:dyDescent="0.2">
      <c r="A1653" s="31">
        <f t="shared" si="29"/>
        <v>1652</v>
      </c>
      <c r="B1653" s="31" t="str">
        <f>VLOOKUP($A1653,'SAP- FACT'!$A:$AE,12,0)</f>
        <v>VETANIS SOCIEDAD ANONIMA CERRADA - VETANIS S.A.C.</v>
      </c>
      <c r="C1653" s="31" t="str">
        <f>VLOOKUP($A1653,'SAP- FACT'!$A:$AE,2,0)</f>
        <v>F010-00025451</v>
      </c>
      <c r="D1653" s="31" t="str">
        <f>VLOOKUP($A1653,'SAP- FACT'!$A:$AE,2,0)</f>
        <v>F010-00025451</v>
      </c>
      <c r="E1653" s="32">
        <v>45566</v>
      </c>
      <c r="F1653" s="32">
        <f>VLOOKUP($A1653,'SAP- FACT'!$A:$AE,5,0)</f>
        <v>45503</v>
      </c>
      <c r="G1653" s="32">
        <f>VLOOKUP($A1653,'SAP- FACT'!$A:$AE,19,0)</f>
        <v>45593</v>
      </c>
      <c r="H1653" s="31" t="s">
        <v>8512</v>
      </c>
      <c r="I1653" s="31" t="str">
        <f>VLOOKUP($A1653,'SAP- FACT'!$A:$AE,3,0)</f>
        <v>Factura</v>
      </c>
      <c r="J1653" s="31" t="str">
        <f>IF(VLOOKUP($A1653,'SAP- FACT'!$A:$AE,15,0)=0,"PEN","USD")</f>
        <v>PEN</v>
      </c>
      <c r="K1653" s="31" t="s">
        <v>8499</v>
      </c>
      <c r="L1653" s="31">
        <v>1</v>
      </c>
      <c r="M1653" s="33">
        <f>IF(J1653="PEN",VLOOKUP($A1653,'SAP- FACT'!$A:$AE,14,0),VLOOKUP($A1653,'SAP- FACT'!$A:$AE,15,0))</f>
        <v>6053.4</v>
      </c>
      <c r="N1653" s="31" t="str">
        <f>IF(VLOOKUP($A1653,'SAP- FACT'!$A:$AE,15,0)=0,"PEN","USD")</f>
        <v>PEN</v>
      </c>
      <c r="O1653" s="31" t="str">
        <f>VLOOKUP($A1653,'SAP- FACT'!$A:$AE,4,0)</f>
        <v>Nacional - CREDITO 90 DÍAS / CREDIT 90 DAYS - Facturas clientes - C20524795338</v>
      </c>
    </row>
    <row r="1654" spans="1:15" x14ac:dyDescent="0.2">
      <c r="A1654" s="31">
        <f t="shared" si="29"/>
        <v>1653</v>
      </c>
      <c r="B1654" s="31" t="str">
        <f>VLOOKUP($A1654,'SAP- FACT'!$A:$AE,12,0)</f>
        <v>REPRESENTACIONES DURAND S.A.C.</v>
      </c>
      <c r="C1654" s="31" t="str">
        <f>VLOOKUP($A1654,'SAP- FACT'!$A:$AE,2,0)</f>
        <v>F010-00026050</v>
      </c>
      <c r="D1654" s="31" t="str">
        <f>VLOOKUP($A1654,'SAP- FACT'!$A:$AE,2,0)</f>
        <v>F010-00026050</v>
      </c>
      <c r="E1654" s="32">
        <v>45566</v>
      </c>
      <c r="F1654" s="32">
        <f>VLOOKUP($A1654,'SAP- FACT'!$A:$AE,5,0)</f>
        <v>45562</v>
      </c>
      <c r="G1654" s="32">
        <f>VLOOKUP($A1654,'SAP- FACT'!$A:$AE,19,0)</f>
        <v>45727</v>
      </c>
      <c r="H1654" s="31" t="s">
        <v>8512</v>
      </c>
      <c r="I1654" s="31" t="str">
        <f>VLOOKUP($A1654,'SAP- FACT'!$A:$AE,3,0)</f>
        <v>Factura</v>
      </c>
      <c r="J1654" s="31" t="str">
        <f>IF(VLOOKUP($A1654,'SAP- FACT'!$A:$AE,15,0)=0,"PEN","USD")</f>
        <v>PEN</v>
      </c>
      <c r="K1654" s="31" t="s">
        <v>8499</v>
      </c>
      <c r="L1654" s="31">
        <v>1</v>
      </c>
      <c r="M1654" s="33">
        <f>IF(J1654="PEN",VLOOKUP($A1654,'SAP- FACT'!$A:$AE,14,0),VLOOKUP($A1654,'SAP- FACT'!$A:$AE,15,0))</f>
        <v>6089.94</v>
      </c>
      <c r="N1654" s="31" t="str">
        <f>IF(VLOOKUP($A1654,'SAP- FACT'!$A:$AE,15,0)=0,"PEN","USD")</f>
        <v>PEN</v>
      </c>
      <c r="O1654" s="31" t="str">
        <f>VLOOKUP($A1654,'SAP- FACT'!$A:$AE,4,0)</f>
        <v>Nacional - LETRA 45-52-66-73-90-105-120 DIAS / DRAFT 45-52-66-73-90-105-120 DAYS - Facturas clientes - C20110651121</v>
      </c>
    </row>
    <row r="1655" spans="1:15" x14ac:dyDescent="0.2">
      <c r="A1655" s="31">
        <f t="shared" si="29"/>
        <v>1654</v>
      </c>
      <c r="B1655" s="31" t="str">
        <f>VLOOKUP($A1655,'SAP- FACT'!$A:$AE,12,0)</f>
        <v>AGROVETERINARIA MARKET MATEO`S S.C.R.L</v>
      </c>
      <c r="C1655" s="31" t="str">
        <f>VLOOKUP($A1655,'SAP- FACT'!$A:$AE,2,0)</f>
        <v>F010-00026000</v>
      </c>
      <c r="D1655" s="31" t="str">
        <f>VLOOKUP($A1655,'SAP- FACT'!$A:$AE,2,0)</f>
        <v>F010-00026000</v>
      </c>
      <c r="E1655" s="32">
        <v>45566</v>
      </c>
      <c r="F1655" s="32">
        <f>VLOOKUP($A1655,'SAP- FACT'!$A:$AE,5,0)</f>
        <v>45559</v>
      </c>
      <c r="G1655" s="32">
        <f>VLOOKUP($A1655,'SAP- FACT'!$A:$AE,19,0)</f>
        <v>45694</v>
      </c>
      <c r="H1655" s="31" t="s">
        <v>8512</v>
      </c>
      <c r="I1655" s="31" t="str">
        <f>VLOOKUP($A1655,'SAP- FACT'!$A:$AE,3,0)</f>
        <v>Factura</v>
      </c>
      <c r="J1655" s="31" t="str">
        <f>IF(VLOOKUP($A1655,'SAP- FACT'!$A:$AE,15,0)=0,"PEN","USD")</f>
        <v>PEN</v>
      </c>
      <c r="K1655" s="31" t="s">
        <v>8499</v>
      </c>
      <c r="L1655" s="31">
        <v>1</v>
      </c>
      <c r="M1655" s="33">
        <f>IF(J1655="PEN",VLOOKUP($A1655,'SAP- FACT'!$A:$AE,14,0),VLOOKUP($A1655,'SAP- FACT'!$A:$AE,15,0))</f>
        <v>6096.13</v>
      </c>
      <c r="N1655" s="31" t="str">
        <f>IF(VLOOKUP($A1655,'SAP- FACT'!$A:$AE,15,0)=0,"PEN","USD")</f>
        <v>PEN</v>
      </c>
      <c r="O1655" s="31" t="str">
        <f>VLOOKUP($A1655,'SAP- FACT'!$A:$AE,4,0)</f>
        <v>Nacional - LETRAS 45-52-59-66-73-80-90 DAYS - Facturas clientes - C20486256657</v>
      </c>
    </row>
    <row r="1656" spans="1:15" x14ac:dyDescent="0.2">
      <c r="A1656" s="31">
        <f t="shared" ref="A1656:A1719" si="30">ROW()-1</f>
        <v>1655</v>
      </c>
      <c r="B1656" s="31" t="str">
        <f>VLOOKUP($A1656,'SAP- FACT'!$A:$AE,12,0)</f>
        <v>REPRESENTACIONES DURAND S.A.C.</v>
      </c>
      <c r="C1656" s="31" t="str">
        <f>VLOOKUP($A1656,'SAP- FACT'!$A:$AE,2,0)</f>
        <v>F010-00026050</v>
      </c>
      <c r="D1656" s="31" t="str">
        <f>VLOOKUP($A1656,'SAP- FACT'!$A:$AE,2,0)</f>
        <v>F010-00026050</v>
      </c>
      <c r="E1656" s="32">
        <v>45566</v>
      </c>
      <c r="F1656" s="32">
        <f>VLOOKUP($A1656,'SAP- FACT'!$A:$AE,5,0)</f>
        <v>45562</v>
      </c>
      <c r="G1656" s="32">
        <f>VLOOKUP($A1656,'SAP- FACT'!$A:$AE,19,0)</f>
        <v>45680</v>
      </c>
      <c r="H1656" s="31" t="s">
        <v>8512</v>
      </c>
      <c r="I1656" s="31" t="str">
        <f>VLOOKUP($A1656,'SAP- FACT'!$A:$AE,3,0)</f>
        <v>Factura</v>
      </c>
      <c r="J1656" s="31" t="str">
        <f>IF(VLOOKUP($A1656,'SAP- FACT'!$A:$AE,15,0)=0,"PEN","USD")</f>
        <v>PEN</v>
      </c>
      <c r="K1656" s="31" t="s">
        <v>8499</v>
      </c>
      <c r="L1656" s="31">
        <v>1</v>
      </c>
      <c r="M1656" s="33">
        <f>IF(J1656="PEN",VLOOKUP($A1656,'SAP- FACT'!$A:$AE,14,0),VLOOKUP($A1656,'SAP- FACT'!$A:$AE,15,0))</f>
        <v>6102.77</v>
      </c>
      <c r="N1656" s="31" t="str">
        <f>IF(VLOOKUP($A1656,'SAP- FACT'!$A:$AE,15,0)=0,"PEN","USD")</f>
        <v>PEN</v>
      </c>
      <c r="O1656" s="31" t="str">
        <f>VLOOKUP($A1656,'SAP- FACT'!$A:$AE,4,0)</f>
        <v>Nacional - LETRA 45-52-66-73-90-105-120 DIAS / DRAFT 45-52-66-73-90-105-120 DAYS - Facturas clientes - C20110651121</v>
      </c>
    </row>
    <row r="1657" spans="1:15" x14ac:dyDescent="0.2">
      <c r="A1657" s="31">
        <f t="shared" si="30"/>
        <v>1656</v>
      </c>
      <c r="B1657" s="31" t="str">
        <f>VLOOKUP($A1657,'SAP- FACT'!$A:$AE,12,0)</f>
        <v>REPRESENTACIONES DURAND S.A.C.</v>
      </c>
      <c r="C1657" s="31" t="str">
        <f>VLOOKUP($A1657,'SAP- FACT'!$A:$AE,2,0)</f>
        <v>F010-00026050</v>
      </c>
      <c r="D1657" s="31" t="str">
        <f>VLOOKUP($A1657,'SAP- FACT'!$A:$AE,2,0)</f>
        <v>F010-00026050</v>
      </c>
      <c r="E1657" s="32">
        <v>45566</v>
      </c>
      <c r="F1657" s="32">
        <f>VLOOKUP($A1657,'SAP- FACT'!$A:$AE,5,0)</f>
        <v>45562</v>
      </c>
      <c r="G1657" s="32">
        <f>VLOOKUP($A1657,'SAP- FACT'!$A:$AE,19,0)</f>
        <v>45652</v>
      </c>
      <c r="H1657" s="31" t="s">
        <v>8512</v>
      </c>
      <c r="I1657" s="31" t="str">
        <f>VLOOKUP($A1657,'SAP- FACT'!$A:$AE,3,0)</f>
        <v>Factura</v>
      </c>
      <c r="J1657" s="31" t="str">
        <f>IF(VLOOKUP($A1657,'SAP- FACT'!$A:$AE,15,0)=0,"PEN","USD")</f>
        <v>PEN</v>
      </c>
      <c r="K1657" s="31" t="s">
        <v>8499</v>
      </c>
      <c r="L1657" s="31">
        <v>1</v>
      </c>
      <c r="M1657" s="33">
        <f>IF(J1657="PEN",VLOOKUP($A1657,'SAP- FACT'!$A:$AE,14,0),VLOOKUP($A1657,'SAP- FACT'!$A:$AE,15,0))</f>
        <v>6102.77</v>
      </c>
      <c r="N1657" s="31" t="str">
        <f>IF(VLOOKUP($A1657,'SAP- FACT'!$A:$AE,15,0)=0,"PEN","USD")</f>
        <v>PEN</v>
      </c>
      <c r="O1657" s="31" t="str">
        <f>VLOOKUP($A1657,'SAP- FACT'!$A:$AE,4,0)</f>
        <v>Nacional - LETRA 45-52-66-73-90-105-120 DIAS / DRAFT 45-52-66-73-90-105-120 DAYS - Facturas clientes - C20110651121</v>
      </c>
    </row>
    <row r="1658" spans="1:15" x14ac:dyDescent="0.2">
      <c r="A1658" s="31">
        <f t="shared" si="30"/>
        <v>1657</v>
      </c>
      <c r="B1658" s="31" t="str">
        <f>VLOOKUP($A1658,'SAP- FACT'!$A:$AE,12,0)</f>
        <v>REPRESENTACIONES DURAND S.A.C.</v>
      </c>
      <c r="C1658" s="31" t="str">
        <f>VLOOKUP($A1658,'SAP- FACT'!$A:$AE,2,0)</f>
        <v>F010-00026050</v>
      </c>
      <c r="D1658" s="31" t="str">
        <f>VLOOKUP($A1658,'SAP- FACT'!$A:$AE,2,0)</f>
        <v>F010-00026050</v>
      </c>
      <c r="E1658" s="32">
        <v>45566</v>
      </c>
      <c r="F1658" s="32">
        <f>VLOOKUP($A1658,'SAP- FACT'!$A:$AE,5,0)</f>
        <v>45562</v>
      </c>
      <c r="G1658" s="32">
        <f>VLOOKUP($A1658,'SAP- FACT'!$A:$AE,19,0)</f>
        <v>45659</v>
      </c>
      <c r="H1658" s="31" t="s">
        <v>8512</v>
      </c>
      <c r="I1658" s="31" t="str">
        <f>VLOOKUP($A1658,'SAP- FACT'!$A:$AE,3,0)</f>
        <v>Factura</v>
      </c>
      <c r="J1658" s="31" t="str">
        <f>IF(VLOOKUP($A1658,'SAP- FACT'!$A:$AE,15,0)=0,"PEN","USD")</f>
        <v>PEN</v>
      </c>
      <c r="K1658" s="31" t="s">
        <v>8499</v>
      </c>
      <c r="L1658" s="31">
        <v>1</v>
      </c>
      <c r="M1658" s="33">
        <f>IF(J1658="PEN",VLOOKUP($A1658,'SAP- FACT'!$A:$AE,14,0),VLOOKUP($A1658,'SAP- FACT'!$A:$AE,15,0))</f>
        <v>6102.77</v>
      </c>
      <c r="N1658" s="31" t="str">
        <f>IF(VLOOKUP($A1658,'SAP- FACT'!$A:$AE,15,0)=0,"PEN","USD")</f>
        <v>PEN</v>
      </c>
      <c r="O1658" s="31" t="str">
        <f>VLOOKUP($A1658,'SAP- FACT'!$A:$AE,4,0)</f>
        <v>Nacional - LETRA 45-52-66-73-90-105-120 DIAS / DRAFT 45-52-66-73-90-105-120 DAYS - Facturas clientes - C20110651121</v>
      </c>
    </row>
    <row r="1659" spans="1:15" x14ac:dyDescent="0.2">
      <c r="A1659" s="31">
        <f t="shared" si="30"/>
        <v>1658</v>
      </c>
      <c r="B1659" s="31" t="str">
        <f>VLOOKUP($A1659,'SAP- FACT'!$A:$AE,12,0)</f>
        <v>REPRESENTACIONES DURAND S.A.C.</v>
      </c>
      <c r="C1659" s="31" t="str">
        <f>VLOOKUP($A1659,'SAP- FACT'!$A:$AE,2,0)</f>
        <v>F010-00026050</v>
      </c>
      <c r="D1659" s="31" t="str">
        <f>VLOOKUP($A1659,'SAP- FACT'!$A:$AE,2,0)</f>
        <v>F010-00026050</v>
      </c>
      <c r="E1659" s="32">
        <v>45566</v>
      </c>
      <c r="F1659" s="32">
        <f>VLOOKUP($A1659,'SAP- FACT'!$A:$AE,5,0)</f>
        <v>45562</v>
      </c>
      <c r="G1659" s="32">
        <f>VLOOKUP($A1659,'SAP- FACT'!$A:$AE,19,0)</f>
        <v>45673</v>
      </c>
      <c r="H1659" s="31" t="s">
        <v>8512</v>
      </c>
      <c r="I1659" s="31" t="str">
        <f>VLOOKUP($A1659,'SAP- FACT'!$A:$AE,3,0)</f>
        <v>Factura</v>
      </c>
      <c r="J1659" s="31" t="str">
        <f>IF(VLOOKUP($A1659,'SAP- FACT'!$A:$AE,15,0)=0,"PEN","USD")</f>
        <v>PEN</v>
      </c>
      <c r="K1659" s="31" t="s">
        <v>8499</v>
      </c>
      <c r="L1659" s="31">
        <v>1</v>
      </c>
      <c r="M1659" s="33">
        <f>IF(J1659="PEN",VLOOKUP($A1659,'SAP- FACT'!$A:$AE,14,0),VLOOKUP($A1659,'SAP- FACT'!$A:$AE,15,0))</f>
        <v>6102.77</v>
      </c>
      <c r="N1659" s="31" t="str">
        <f>IF(VLOOKUP($A1659,'SAP- FACT'!$A:$AE,15,0)=0,"PEN","USD")</f>
        <v>PEN</v>
      </c>
      <c r="O1659" s="31" t="str">
        <f>VLOOKUP($A1659,'SAP- FACT'!$A:$AE,4,0)</f>
        <v>Nacional - LETRA 45-52-66-73-90-105-120 DIAS / DRAFT 45-52-66-73-90-105-120 DAYS - Facturas clientes - C20110651121</v>
      </c>
    </row>
    <row r="1660" spans="1:15" x14ac:dyDescent="0.2">
      <c r="A1660" s="31">
        <f t="shared" si="30"/>
        <v>1659</v>
      </c>
      <c r="B1660" s="31" t="str">
        <f>VLOOKUP($A1660,'SAP- FACT'!$A:$AE,12,0)</f>
        <v>REPRESENTACIONES DURAND S.A.C.</v>
      </c>
      <c r="C1660" s="31" t="str">
        <f>VLOOKUP($A1660,'SAP- FACT'!$A:$AE,2,0)</f>
        <v>F010-00026050</v>
      </c>
      <c r="D1660" s="31" t="str">
        <f>VLOOKUP($A1660,'SAP- FACT'!$A:$AE,2,0)</f>
        <v>F010-00026050</v>
      </c>
      <c r="E1660" s="32">
        <v>45566</v>
      </c>
      <c r="F1660" s="32">
        <f>VLOOKUP($A1660,'SAP- FACT'!$A:$AE,5,0)</f>
        <v>45562</v>
      </c>
      <c r="G1660" s="32">
        <f>VLOOKUP($A1660,'SAP- FACT'!$A:$AE,19,0)</f>
        <v>45712</v>
      </c>
      <c r="H1660" s="31" t="s">
        <v>8512</v>
      </c>
      <c r="I1660" s="31" t="str">
        <f>VLOOKUP($A1660,'SAP- FACT'!$A:$AE,3,0)</f>
        <v>Factura</v>
      </c>
      <c r="J1660" s="31" t="str">
        <f>IF(VLOOKUP($A1660,'SAP- FACT'!$A:$AE,15,0)=0,"PEN","USD")</f>
        <v>PEN</v>
      </c>
      <c r="K1660" s="31" t="s">
        <v>8499</v>
      </c>
      <c r="L1660" s="31">
        <v>1</v>
      </c>
      <c r="M1660" s="33">
        <f>IF(J1660="PEN",VLOOKUP($A1660,'SAP- FACT'!$A:$AE,14,0),VLOOKUP($A1660,'SAP- FACT'!$A:$AE,15,0))</f>
        <v>6102.77</v>
      </c>
      <c r="N1660" s="31" t="str">
        <f>IF(VLOOKUP($A1660,'SAP- FACT'!$A:$AE,15,0)=0,"PEN","USD")</f>
        <v>PEN</v>
      </c>
      <c r="O1660" s="31" t="str">
        <f>VLOOKUP($A1660,'SAP- FACT'!$A:$AE,4,0)</f>
        <v>Nacional - LETRA 45-52-66-73-90-105-120 DIAS / DRAFT 45-52-66-73-90-105-120 DAYS - Facturas clientes - C20110651121</v>
      </c>
    </row>
    <row r="1661" spans="1:15" x14ac:dyDescent="0.2">
      <c r="A1661" s="31">
        <f t="shared" si="30"/>
        <v>1660</v>
      </c>
      <c r="B1661" s="31" t="str">
        <f>VLOOKUP($A1661,'SAP- FACT'!$A:$AE,12,0)</f>
        <v>REPRESENTACIONES DURAND S.A.C.</v>
      </c>
      <c r="C1661" s="31" t="str">
        <f>VLOOKUP($A1661,'SAP- FACT'!$A:$AE,2,0)</f>
        <v>F010-00026050</v>
      </c>
      <c r="D1661" s="31" t="str">
        <f>VLOOKUP($A1661,'SAP- FACT'!$A:$AE,2,0)</f>
        <v>F010-00026050</v>
      </c>
      <c r="E1661" s="32">
        <v>45566</v>
      </c>
      <c r="F1661" s="32">
        <f>VLOOKUP($A1661,'SAP- FACT'!$A:$AE,5,0)</f>
        <v>45562</v>
      </c>
      <c r="G1661" s="32">
        <f>VLOOKUP($A1661,'SAP- FACT'!$A:$AE,19,0)</f>
        <v>45697</v>
      </c>
      <c r="H1661" s="31" t="s">
        <v>8512</v>
      </c>
      <c r="I1661" s="31" t="str">
        <f>VLOOKUP($A1661,'SAP- FACT'!$A:$AE,3,0)</f>
        <v>Factura</v>
      </c>
      <c r="J1661" s="31" t="str">
        <f>IF(VLOOKUP($A1661,'SAP- FACT'!$A:$AE,15,0)=0,"PEN","USD")</f>
        <v>PEN</v>
      </c>
      <c r="K1661" s="31" t="s">
        <v>8499</v>
      </c>
      <c r="L1661" s="31">
        <v>1</v>
      </c>
      <c r="M1661" s="33">
        <f>IF(J1661="PEN",VLOOKUP($A1661,'SAP- FACT'!$A:$AE,14,0),VLOOKUP($A1661,'SAP- FACT'!$A:$AE,15,0))</f>
        <v>6102.77</v>
      </c>
      <c r="N1661" s="31" t="str">
        <f>IF(VLOOKUP($A1661,'SAP- FACT'!$A:$AE,15,0)=0,"PEN","USD")</f>
        <v>PEN</v>
      </c>
      <c r="O1661" s="31" t="str">
        <f>VLOOKUP($A1661,'SAP- FACT'!$A:$AE,4,0)</f>
        <v>Nacional - LETRA 45-52-66-73-90-105-120 DIAS / DRAFT 45-52-66-73-90-105-120 DAYS - Facturas clientes - C20110651121</v>
      </c>
    </row>
    <row r="1662" spans="1:15" x14ac:dyDescent="0.2">
      <c r="A1662" s="31">
        <f t="shared" si="30"/>
        <v>1661</v>
      </c>
      <c r="B1662" s="31" t="str">
        <f>VLOOKUP($A1662,'SAP- FACT'!$A:$AE,12,0)</f>
        <v>AGROVETERINARIA MARKET MATEO`S S.C.R.L</v>
      </c>
      <c r="C1662" s="31" t="str">
        <f>VLOOKUP($A1662,'SAP- FACT'!$A:$AE,2,0)</f>
        <v>F010-00026000</v>
      </c>
      <c r="D1662" s="31" t="str">
        <f>VLOOKUP($A1662,'SAP- FACT'!$A:$AE,2,0)</f>
        <v>F010-00026000</v>
      </c>
      <c r="E1662" s="32">
        <v>45566</v>
      </c>
      <c r="F1662" s="32">
        <f>VLOOKUP($A1662,'SAP- FACT'!$A:$AE,5,0)</f>
        <v>45559</v>
      </c>
      <c r="G1662" s="32">
        <f>VLOOKUP($A1662,'SAP- FACT'!$A:$AE,19,0)</f>
        <v>45677</v>
      </c>
      <c r="H1662" s="31" t="s">
        <v>8512</v>
      </c>
      <c r="I1662" s="31" t="str">
        <f>VLOOKUP($A1662,'SAP- FACT'!$A:$AE,3,0)</f>
        <v>Factura</v>
      </c>
      <c r="J1662" s="31" t="str">
        <f>IF(VLOOKUP($A1662,'SAP- FACT'!$A:$AE,15,0)=0,"PEN","USD")</f>
        <v>PEN</v>
      </c>
      <c r="K1662" s="31" t="s">
        <v>8499</v>
      </c>
      <c r="L1662" s="31">
        <v>1</v>
      </c>
      <c r="M1662" s="33">
        <f>IF(J1662="PEN",VLOOKUP($A1662,'SAP- FACT'!$A:$AE,14,0),VLOOKUP($A1662,'SAP- FACT'!$A:$AE,15,0))</f>
        <v>6108.97</v>
      </c>
      <c r="N1662" s="31" t="str">
        <f>IF(VLOOKUP($A1662,'SAP- FACT'!$A:$AE,15,0)=0,"PEN","USD")</f>
        <v>PEN</v>
      </c>
      <c r="O1662" s="31" t="str">
        <f>VLOOKUP($A1662,'SAP- FACT'!$A:$AE,4,0)</f>
        <v>Nacional - LETRAS 45-52-59-66-73-80-90 DAYS - Facturas clientes - C20486256657</v>
      </c>
    </row>
    <row r="1663" spans="1:15" x14ac:dyDescent="0.2">
      <c r="A1663" s="31">
        <f t="shared" si="30"/>
        <v>1662</v>
      </c>
      <c r="B1663" s="31" t="str">
        <f>VLOOKUP($A1663,'SAP- FACT'!$A:$AE,12,0)</f>
        <v>AGROVETERINARIA MARKET MATEO`S S.C.R.L</v>
      </c>
      <c r="C1663" s="31" t="str">
        <f>VLOOKUP($A1663,'SAP- FACT'!$A:$AE,2,0)</f>
        <v>F010-00026000</v>
      </c>
      <c r="D1663" s="31" t="str">
        <f>VLOOKUP($A1663,'SAP- FACT'!$A:$AE,2,0)</f>
        <v>F010-00026000</v>
      </c>
      <c r="E1663" s="32">
        <v>45566</v>
      </c>
      <c r="F1663" s="32">
        <f>VLOOKUP($A1663,'SAP- FACT'!$A:$AE,5,0)</f>
        <v>45559</v>
      </c>
      <c r="G1663" s="32">
        <f>VLOOKUP($A1663,'SAP- FACT'!$A:$AE,19,0)</f>
        <v>45684</v>
      </c>
      <c r="H1663" s="31" t="s">
        <v>8512</v>
      </c>
      <c r="I1663" s="31" t="str">
        <f>VLOOKUP($A1663,'SAP- FACT'!$A:$AE,3,0)</f>
        <v>Factura</v>
      </c>
      <c r="J1663" s="31" t="str">
        <f>IF(VLOOKUP($A1663,'SAP- FACT'!$A:$AE,15,0)=0,"PEN","USD")</f>
        <v>PEN</v>
      </c>
      <c r="K1663" s="31" t="s">
        <v>8499</v>
      </c>
      <c r="L1663" s="31">
        <v>1</v>
      </c>
      <c r="M1663" s="33">
        <f>IF(J1663="PEN",VLOOKUP($A1663,'SAP- FACT'!$A:$AE,14,0),VLOOKUP($A1663,'SAP- FACT'!$A:$AE,15,0))</f>
        <v>6108.97</v>
      </c>
      <c r="N1663" s="31" t="str">
        <f>IF(VLOOKUP($A1663,'SAP- FACT'!$A:$AE,15,0)=0,"PEN","USD")</f>
        <v>PEN</v>
      </c>
      <c r="O1663" s="31" t="str">
        <f>VLOOKUP($A1663,'SAP- FACT'!$A:$AE,4,0)</f>
        <v>Nacional - LETRAS 45-52-59-66-73-80-90 DAYS - Facturas clientes - C20486256657</v>
      </c>
    </row>
    <row r="1664" spans="1:15" x14ac:dyDescent="0.2">
      <c r="A1664" s="31">
        <f t="shared" si="30"/>
        <v>1663</v>
      </c>
      <c r="B1664" s="31" t="str">
        <f>VLOOKUP($A1664,'SAP- FACT'!$A:$AE,12,0)</f>
        <v>AGROVETERINARIA MARKET MATEO`S S.C.R.L</v>
      </c>
      <c r="C1664" s="31" t="str">
        <f>VLOOKUP($A1664,'SAP- FACT'!$A:$AE,2,0)</f>
        <v>F010-00026000</v>
      </c>
      <c r="D1664" s="31" t="str">
        <f>VLOOKUP($A1664,'SAP- FACT'!$A:$AE,2,0)</f>
        <v>F010-00026000</v>
      </c>
      <c r="E1664" s="32">
        <v>45566</v>
      </c>
      <c r="F1664" s="32">
        <f>VLOOKUP($A1664,'SAP- FACT'!$A:$AE,5,0)</f>
        <v>45559</v>
      </c>
      <c r="G1664" s="32">
        <f>VLOOKUP($A1664,'SAP- FACT'!$A:$AE,19,0)</f>
        <v>45656</v>
      </c>
      <c r="H1664" s="31" t="s">
        <v>8512</v>
      </c>
      <c r="I1664" s="31" t="str">
        <f>VLOOKUP($A1664,'SAP- FACT'!$A:$AE,3,0)</f>
        <v>Factura</v>
      </c>
      <c r="J1664" s="31" t="str">
        <f>IF(VLOOKUP($A1664,'SAP- FACT'!$A:$AE,15,0)=0,"PEN","USD")</f>
        <v>PEN</v>
      </c>
      <c r="K1664" s="31" t="s">
        <v>8499</v>
      </c>
      <c r="L1664" s="31">
        <v>1</v>
      </c>
      <c r="M1664" s="33">
        <f>IF(J1664="PEN",VLOOKUP($A1664,'SAP- FACT'!$A:$AE,14,0),VLOOKUP($A1664,'SAP- FACT'!$A:$AE,15,0))</f>
        <v>6108.97</v>
      </c>
      <c r="N1664" s="31" t="str">
        <f>IF(VLOOKUP($A1664,'SAP- FACT'!$A:$AE,15,0)=0,"PEN","USD")</f>
        <v>PEN</v>
      </c>
      <c r="O1664" s="31" t="str">
        <f>VLOOKUP($A1664,'SAP- FACT'!$A:$AE,4,0)</f>
        <v>Nacional - LETRAS 45-52-59-66-73-80-90 DAYS - Facturas clientes - C20486256657</v>
      </c>
    </row>
    <row r="1665" spans="1:15" x14ac:dyDescent="0.2">
      <c r="A1665" s="31">
        <f t="shared" si="30"/>
        <v>1664</v>
      </c>
      <c r="B1665" s="31" t="str">
        <f>VLOOKUP($A1665,'SAP- FACT'!$A:$AE,12,0)</f>
        <v>AGROVETERINARIA MARKET MATEO`S S.C.R.L</v>
      </c>
      <c r="C1665" s="31" t="str">
        <f>VLOOKUP($A1665,'SAP- FACT'!$A:$AE,2,0)</f>
        <v>F010-00026000</v>
      </c>
      <c r="D1665" s="31" t="str">
        <f>VLOOKUP($A1665,'SAP- FACT'!$A:$AE,2,0)</f>
        <v>F010-00026000</v>
      </c>
      <c r="E1665" s="32">
        <v>45566</v>
      </c>
      <c r="F1665" s="32">
        <f>VLOOKUP($A1665,'SAP- FACT'!$A:$AE,5,0)</f>
        <v>45559</v>
      </c>
      <c r="G1665" s="32">
        <f>VLOOKUP($A1665,'SAP- FACT'!$A:$AE,19,0)</f>
        <v>45663</v>
      </c>
      <c r="H1665" s="31" t="s">
        <v>8512</v>
      </c>
      <c r="I1665" s="31" t="str">
        <f>VLOOKUP($A1665,'SAP- FACT'!$A:$AE,3,0)</f>
        <v>Factura</v>
      </c>
      <c r="J1665" s="31" t="str">
        <f>IF(VLOOKUP($A1665,'SAP- FACT'!$A:$AE,15,0)=0,"PEN","USD")</f>
        <v>PEN</v>
      </c>
      <c r="K1665" s="31" t="s">
        <v>8499</v>
      </c>
      <c r="L1665" s="31">
        <v>1</v>
      </c>
      <c r="M1665" s="33">
        <f>IF(J1665="PEN",VLOOKUP($A1665,'SAP- FACT'!$A:$AE,14,0),VLOOKUP($A1665,'SAP- FACT'!$A:$AE,15,0))</f>
        <v>6108.97</v>
      </c>
      <c r="N1665" s="31" t="str">
        <f>IF(VLOOKUP($A1665,'SAP- FACT'!$A:$AE,15,0)=0,"PEN","USD")</f>
        <v>PEN</v>
      </c>
      <c r="O1665" s="31" t="str">
        <f>VLOOKUP($A1665,'SAP- FACT'!$A:$AE,4,0)</f>
        <v>Nacional - LETRAS 45-52-59-66-73-80-90 DAYS - Facturas clientes - C20486256657</v>
      </c>
    </row>
    <row r="1666" spans="1:15" x14ac:dyDescent="0.2">
      <c r="A1666" s="31">
        <f t="shared" si="30"/>
        <v>1665</v>
      </c>
      <c r="B1666" s="31" t="str">
        <f>VLOOKUP($A1666,'SAP- FACT'!$A:$AE,12,0)</f>
        <v>AGROVETERINARIA MARKET MATEO`S S.C.R.L</v>
      </c>
      <c r="C1666" s="31" t="str">
        <f>VLOOKUP($A1666,'SAP- FACT'!$A:$AE,2,0)</f>
        <v>F010-00026000</v>
      </c>
      <c r="D1666" s="31" t="str">
        <f>VLOOKUP($A1666,'SAP- FACT'!$A:$AE,2,0)</f>
        <v>F010-00026000</v>
      </c>
      <c r="E1666" s="32">
        <v>45566</v>
      </c>
      <c r="F1666" s="32">
        <f>VLOOKUP($A1666,'SAP- FACT'!$A:$AE,5,0)</f>
        <v>45559</v>
      </c>
      <c r="G1666" s="32">
        <f>VLOOKUP($A1666,'SAP- FACT'!$A:$AE,19,0)</f>
        <v>45649</v>
      </c>
      <c r="H1666" s="31" t="s">
        <v>8512</v>
      </c>
      <c r="I1666" s="31" t="str">
        <f>VLOOKUP($A1666,'SAP- FACT'!$A:$AE,3,0)</f>
        <v>Factura</v>
      </c>
      <c r="J1666" s="31" t="str">
        <f>IF(VLOOKUP($A1666,'SAP- FACT'!$A:$AE,15,0)=0,"PEN","USD")</f>
        <v>PEN</v>
      </c>
      <c r="K1666" s="31" t="s">
        <v>8499</v>
      </c>
      <c r="L1666" s="31">
        <v>1</v>
      </c>
      <c r="M1666" s="33">
        <f>IF(J1666="PEN",VLOOKUP($A1666,'SAP- FACT'!$A:$AE,14,0),VLOOKUP($A1666,'SAP- FACT'!$A:$AE,15,0))</f>
        <v>6108.97</v>
      </c>
      <c r="N1666" s="31" t="str">
        <f>IF(VLOOKUP($A1666,'SAP- FACT'!$A:$AE,15,0)=0,"PEN","USD")</f>
        <v>PEN</v>
      </c>
      <c r="O1666" s="31" t="str">
        <f>VLOOKUP($A1666,'SAP- FACT'!$A:$AE,4,0)</f>
        <v>Nacional - LETRAS 45-52-59-66-73-80-90 DAYS - Facturas clientes - C20486256657</v>
      </c>
    </row>
    <row r="1667" spans="1:15" x14ac:dyDescent="0.2">
      <c r="A1667" s="31">
        <f t="shared" si="30"/>
        <v>1666</v>
      </c>
      <c r="B1667" s="31" t="str">
        <f>VLOOKUP($A1667,'SAP- FACT'!$A:$AE,12,0)</f>
        <v>AGROVETERINARIA MARKET MATEO`S S.C.R.L</v>
      </c>
      <c r="C1667" s="31" t="str">
        <f>VLOOKUP($A1667,'SAP- FACT'!$A:$AE,2,0)</f>
        <v>F010-00026000</v>
      </c>
      <c r="D1667" s="31" t="str">
        <f>VLOOKUP($A1667,'SAP- FACT'!$A:$AE,2,0)</f>
        <v>F010-00026000</v>
      </c>
      <c r="E1667" s="32">
        <v>45566</v>
      </c>
      <c r="F1667" s="32">
        <f>VLOOKUP($A1667,'SAP- FACT'!$A:$AE,5,0)</f>
        <v>45559</v>
      </c>
      <c r="G1667" s="32">
        <f>VLOOKUP($A1667,'SAP- FACT'!$A:$AE,19,0)</f>
        <v>45670</v>
      </c>
      <c r="H1667" s="31" t="s">
        <v>8512</v>
      </c>
      <c r="I1667" s="31" t="str">
        <f>VLOOKUP($A1667,'SAP- FACT'!$A:$AE,3,0)</f>
        <v>Factura</v>
      </c>
      <c r="J1667" s="31" t="str">
        <f>IF(VLOOKUP($A1667,'SAP- FACT'!$A:$AE,15,0)=0,"PEN","USD")</f>
        <v>PEN</v>
      </c>
      <c r="K1667" s="31" t="s">
        <v>8499</v>
      </c>
      <c r="L1667" s="31">
        <v>1</v>
      </c>
      <c r="M1667" s="33">
        <f>IF(J1667="PEN",VLOOKUP($A1667,'SAP- FACT'!$A:$AE,14,0),VLOOKUP($A1667,'SAP- FACT'!$A:$AE,15,0))</f>
        <v>6108.97</v>
      </c>
      <c r="N1667" s="31" t="str">
        <f>IF(VLOOKUP($A1667,'SAP- FACT'!$A:$AE,15,0)=0,"PEN","USD")</f>
        <v>PEN</v>
      </c>
      <c r="O1667" s="31" t="str">
        <f>VLOOKUP($A1667,'SAP- FACT'!$A:$AE,4,0)</f>
        <v>Nacional - LETRAS 45-52-59-66-73-80-90 DAYS - Facturas clientes - C20486256657</v>
      </c>
    </row>
    <row r="1668" spans="1:15" x14ac:dyDescent="0.2">
      <c r="A1668" s="31">
        <f t="shared" si="30"/>
        <v>1667</v>
      </c>
      <c r="B1668" s="31" t="str">
        <f>VLOOKUP($A1668,'SAP- FACT'!$A:$AE,12,0)</f>
        <v>CALDERON OJEDA, UMBERTO</v>
      </c>
      <c r="C1668" s="31" t="str">
        <f>VLOOKUP($A1668,'SAP- FACT'!$A:$AE,2,0)</f>
        <v>B010-00006447</v>
      </c>
      <c r="D1668" s="31" t="str">
        <f>VLOOKUP($A1668,'SAP- FACT'!$A:$AE,2,0)</f>
        <v>B010-00006447</v>
      </c>
      <c r="E1668" s="32">
        <v>45566</v>
      </c>
      <c r="F1668" s="32">
        <f>VLOOKUP($A1668,'SAP- FACT'!$A:$AE,5,0)</f>
        <v>43799</v>
      </c>
      <c r="G1668" s="32">
        <f>VLOOKUP($A1668,'SAP- FACT'!$A:$AE,19,0)</f>
        <v>43799</v>
      </c>
      <c r="H1668" s="31" t="s">
        <v>8512</v>
      </c>
      <c r="I1668" s="31" t="str">
        <f>VLOOKUP($A1668,'SAP- FACT'!$A:$AE,3,0)</f>
        <v>Boleta</v>
      </c>
      <c r="J1668" s="31" t="str">
        <f>IF(VLOOKUP($A1668,'SAP- FACT'!$A:$AE,15,0)=0,"PEN","USD")</f>
        <v>USD</v>
      </c>
      <c r="K1668" s="31" t="s">
        <v>8499</v>
      </c>
      <c r="L1668" s="31">
        <v>1</v>
      </c>
      <c r="M1668" s="33">
        <f>IF(J1668="PEN",VLOOKUP($A1668,'SAP- FACT'!$A:$AE,14,0),VLOOKUP($A1668,'SAP- FACT'!$A:$AE,15,0))</f>
        <v>1841.97</v>
      </c>
      <c r="N1668" s="31" t="str">
        <f>IF(VLOOKUP($A1668,'SAP- FACT'!$A:$AE,15,0)=0,"PEN","USD")</f>
        <v>USD</v>
      </c>
      <c r="O1668" s="31" t="str">
        <f>VLOOKUP($A1668,'SAP- FACT'!$A:$AE,4,0)</f>
        <v xml:space="preserve"> - CONTADO / CASH - INTERESES POR PRESTAMO SEGUN CONTRATO 30/11/2019</v>
      </c>
    </row>
    <row r="1669" spans="1:15" x14ac:dyDescent="0.2">
      <c r="A1669" s="31">
        <f t="shared" si="30"/>
        <v>1668</v>
      </c>
      <c r="B1669" s="31" t="str">
        <f>VLOOKUP($A1669,'SAP- FACT'!$A:$AE,12,0)</f>
        <v>CALDERON OJEDA, UMBERTO</v>
      </c>
      <c r="C1669" s="31" t="str">
        <f>VLOOKUP($A1669,'SAP- FACT'!$A:$AE,2,0)</f>
        <v>B010-00006308</v>
      </c>
      <c r="D1669" s="31" t="str">
        <f>VLOOKUP($A1669,'SAP- FACT'!$A:$AE,2,0)</f>
        <v>B010-00006308</v>
      </c>
      <c r="E1669" s="32">
        <v>45566</v>
      </c>
      <c r="F1669" s="32">
        <f>VLOOKUP($A1669,'SAP- FACT'!$A:$AE,5,0)</f>
        <v>43769</v>
      </c>
      <c r="G1669" s="32">
        <f>VLOOKUP($A1669,'SAP- FACT'!$A:$AE,19,0)</f>
        <v>43769</v>
      </c>
      <c r="H1669" s="31" t="s">
        <v>8512</v>
      </c>
      <c r="I1669" s="31" t="str">
        <f>VLOOKUP($A1669,'SAP- FACT'!$A:$AE,3,0)</f>
        <v>Boleta</v>
      </c>
      <c r="J1669" s="31" t="str">
        <f>IF(VLOOKUP($A1669,'SAP- FACT'!$A:$AE,15,0)=0,"PEN","USD")</f>
        <v>USD</v>
      </c>
      <c r="K1669" s="31" t="s">
        <v>8499</v>
      </c>
      <c r="L1669" s="31">
        <v>1</v>
      </c>
      <c r="M1669" s="33">
        <f>IF(J1669="PEN",VLOOKUP($A1669,'SAP- FACT'!$A:$AE,14,0),VLOOKUP($A1669,'SAP- FACT'!$A:$AE,15,0))</f>
        <v>1873.72</v>
      </c>
      <c r="N1669" s="31" t="str">
        <f>IF(VLOOKUP($A1669,'SAP- FACT'!$A:$AE,15,0)=0,"PEN","USD")</f>
        <v>USD</v>
      </c>
      <c r="O1669" s="31" t="str">
        <f>VLOOKUP($A1669,'SAP- FACT'!$A:$AE,4,0)</f>
        <v xml:space="preserve"> - CONTADO / CASH - INTERESES POR PRESTAMO SEGUN CONTRATO 31/10/2019</v>
      </c>
    </row>
    <row r="1670" spans="1:15" x14ac:dyDescent="0.2">
      <c r="A1670" s="31">
        <f t="shared" si="30"/>
        <v>1669</v>
      </c>
      <c r="B1670" s="31" t="str">
        <f>VLOOKUP($A1670,'SAP- FACT'!$A:$AE,12,0)</f>
        <v>CALDERON OJEDA, UMBERTO</v>
      </c>
      <c r="C1670" s="31" t="str">
        <f>VLOOKUP($A1670,'SAP- FACT'!$A:$AE,2,0)</f>
        <v>B010-00006158</v>
      </c>
      <c r="D1670" s="31" t="str">
        <f>VLOOKUP($A1670,'SAP- FACT'!$A:$AE,2,0)</f>
        <v>B010-00006158</v>
      </c>
      <c r="E1670" s="32">
        <v>45566</v>
      </c>
      <c r="F1670" s="32">
        <f>VLOOKUP($A1670,'SAP- FACT'!$A:$AE,5,0)</f>
        <v>43738</v>
      </c>
      <c r="G1670" s="32">
        <f>VLOOKUP($A1670,'SAP- FACT'!$A:$AE,19,0)</f>
        <v>43738</v>
      </c>
      <c r="H1670" s="31" t="s">
        <v>8512</v>
      </c>
      <c r="I1670" s="31" t="str">
        <f>VLOOKUP($A1670,'SAP- FACT'!$A:$AE,3,0)</f>
        <v>Boleta</v>
      </c>
      <c r="J1670" s="31" t="str">
        <f>IF(VLOOKUP($A1670,'SAP- FACT'!$A:$AE,15,0)=0,"PEN","USD")</f>
        <v>USD</v>
      </c>
      <c r="K1670" s="31" t="s">
        <v>8499</v>
      </c>
      <c r="L1670" s="31">
        <v>1</v>
      </c>
      <c r="M1670" s="33">
        <f>IF(J1670="PEN",VLOOKUP($A1670,'SAP- FACT'!$A:$AE,14,0),VLOOKUP($A1670,'SAP- FACT'!$A:$AE,15,0))</f>
        <v>1905.32</v>
      </c>
      <c r="N1670" s="31" t="str">
        <f>IF(VLOOKUP($A1670,'SAP- FACT'!$A:$AE,15,0)=0,"PEN","USD")</f>
        <v>USD</v>
      </c>
      <c r="O1670" s="31" t="str">
        <f>VLOOKUP($A1670,'SAP- FACT'!$A:$AE,4,0)</f>
        <v xml:space="preserve"> - CONTADO / CASH - INTERESES POR PRESTAMO SEGUN CONTRATO 30/09/2019</v>
      </c>
    </row>
    <row r="1671" spans="1:15" x14ac:dyDescent="0.2">
      <c r="A1671" s="31">
        <f t="shared" si="30"/>
        <v>1670</v>
      </c>
      <c r="B1671" s="31" t="str">
        <f>VLOOKUP($A1671,'SAP- FACT'!$A:$AE,12,0)</f>
        <v>CALDERON OJEDA, UMBERTO</v>
      </c>
      <c r="C1671" s="31" t="str">
        <f>VLOOKUP($A1671,'SAP- FACT'!$A:$AE,2,0)</f>
        <v>B010-00005857</v>
      </c>
      <c r="D1671" s="31" t="str">
        <f>VLOOKUP($A1671,'SAP- FACT'!$A:$AE,2,0)</f>
        <v>B010-00005857</v>
      </c>
      <c r="E1671" s="32">
        <v>45566</v>
      </c>
      <c r="F1671" s="32">
        <f>VLOOKUP($A1671,'SAP- FACT'!$A:$AE,5,0)</f>
        <v>43677</v>
      </c>
      <c r="G1671" s="32">
        <f>VLOOKUP($A1671,'SAP- FACT'!$A:$AE,19,0)</f>
        <v>43677</v>
      </c>
      <c r="H1671" s="31" t="s">
        <v>8512</v>
      </c>
      <c r="I1671" s="31" t="str">
        <f>VLOOKUP($A1671,'SAP- FACT'!$A:$AE,3,0)</f>
        <v>Boleta</v>
      </c>
      <c r="J1671" s="31" t="str">
        <f>IF(VLOOKUP($A1671,'SAP- FACT'!$A:$AE,15,0)=0,"PEN","USD")</f>
        <v>USD</v>
      </c>
      <c r="K1671" s="31" t="s">
        <v>8499</v>
      </c>
      <c r="L1671" s="31">
        <v>1</v>
      </c>
      <c r="M1671" s="33">
        <f>IF(J1671="PEN",VLOOKUP($A1671,'SAP- FACT'!$A:$AE,14,0),VLOOKUP($A1671,'SAP- FACT'!$A:$AE,15,0))</f>
        <v>1968.05</v>
      </c>
      <c r="N1671" s="31" t="str">
        <f>IF(VLOOKUP($A1671,'SAP- FACT'!$A:$AE,15,0)=0,"PEN","USD")</f>
        <v>USD</v>
      </c>
      <c r="O1671" s="31" t="str">
        <f>VLOOKUP($A1671,'SAP- FACT'!$A:$AE,4,0)</f>
        <v xml:space="preserve"> - CONTADO / CASH - INTERESES POR PRESTAMO SEGUN CONTRATO 31/07/2019</v>
      </c>
    </row>
    <row r="1672" spans="1:15" x14ac:dyDescent="0.2">
      <c r="A1672" s="31">
        <f t="shared" si="30"/>
        <v>1671</v>
      </c>
      <c r="B1672" s="31" t="str">
        <f>VLOOKUP($A1672,'SAP- FACT'!$A:$AE,12,0)</f>
        <v>CALDERON OJEDA, UMBERTO</v>
      </c>
      <c r="C1672" s="31" t="str">
        <f>VLOOKUP($A1672,'SAP- FACT'!$A:$AE,2,0)</f>
        <v>B010-00005998</v>
      </c>
      <c r="D1672" s="31" t="str">
        <f>VLOOKUP($A1672,'SAP- FACT'!$A:$AE,2,0)</f>
        <v>B010-00005998</v>
      </c>
      <c r="E1672" s="32">
        <v>45566</v>
      </c>
      <c r="F1672" s="32">
        <f>VLOOKUP($A1672,'SAP- FACT'!$A:$AE,5,0)</f>
        <v>43708</v>
      </c>
      <c r="G1672" s="32">
        <f>VLOOKUP($A1672,'SAP- FACT'!$A:$AE,19,0)</f>
        <v>43708</v>
      </c>
      <c r="H1672" s="31" t="s">
        <v>8512</v>
      </c>
      <c r="I1672" s="31" t="str">
        <f>VLOOKUP($A1672,'SAP- FACT'!$A:$AE,3,0)</f>
        <v>Boleta</v>
      </c>
      <c r="J1672" s="31" t="str">
        <f>IF(VLOOKUP($A1672,'SAP- FACT'!$A:$AE,15,0)=0,"PEN","USD")</f>
        <v>USD</v>
      </c>
      <c r="K1672" s="31" t="s">
        <v>8499</v>
      </c>
      <c r="L1672" s="31">
        <v>1</v>
      </c>
      <c r="M1672" s="33">
        <f>IF(J1672="PEN",VLOOKUP($A1672,'SAP- FACT'!$A:$AE,14,0),VLOOKUP($A1672,'SAP- FACT'!$A:$AE,15,0))</f>
        <v>1936.76</v>
      </c>
      <c r="N1672" s="31" t="str">
        <f>IF(VLOOKUP($A1672,'SAP- FACT'!$A:$AE,15,0)=0,"PEN","USD")</f>
        <v>USD</v>
      </c>
      <c r="O1672" s="31" t="str">
        <f>VLOOKUP($A1672,'SAP- FACT'!$A:$AE,4,0)</f>
        <v xml:space="preserve"> - CONTADO / CASH - INTERESES POR PRESTAMO SEGUN CONTRATO 31/08/2019</v>
      </c>
    </row>
    <row r="1673" spans="1:15" x14ac:dyDescent="0.2">
      <c r="A1673" s="31">
        <f t="shared" si="30"/>
        <v>1672</v>
      </c>
      <c r="B1673" s="31" t="str">
        <f>VLOOKUP($A1673,'SAP- FACT'!$A:$AE,12,0)</f>
        <v>CALDERON OJEDA, UMBERTO</v>
      </c>
      <c r="C1673" s="31" t="str">
        <f>VLOOKUP($A1673,'SAP- FACT'!$A:$AE,2,0)</f>
        <v>B010-00005624</v>
      </c>
      <c r="D1673" s="31" t="str">
        <f>VLOOKUP($A1673,'SAP- FACT'!$A:$AE,2,0)</f>
        <v>B010-00005624</v>
      </c>
      <c r="E1673" s="32">
        <v>45566</v>
      </c>
      <c r="F1673" s="32">
        <f>VLOOKUP($A1673,'SAP- FACT'!$A:$AE,5,0)</f>
        <v>43644</v>
      </c>
      <c r="G1673" s="32">
        <f>VLOOKUP($A1673,'SAP- FACT'!$A:$AE,19,0)</f>
        <v>43644</v>
      </c>
      <c r="H1673" s="31" t="s">
        <v>8512</v>
      </c>
      <c r="I1673" s="31" t="str">
        <f>VLOOKUP($A1673,'SAP- FACT'!$A:$AE,3,0)</f>
        <v>Boleta</v>
      </c>
      <c r="J1673" s="31" t="str">
        <f>IF(VLOOKUP($A1673,'SAP- FACT'!$A:$AE,15,0)=0,"PEN","USD")</f>
        <v>USD</v>
      </c>
      <c r="K1673" s="31" t="s">
        <v>8499</v>
      </c>
      <c r="L1673" s="31">
        <v>1</v>
      </c>
      <c r="M1673" s="33">
        <f>IF(J1673="PEN",VLOOKUP($A1673,'SAP- FACT'!$A:$AE,14,0),VLOOKUP($A1673,'SAP- FACT'!$A:$AE,15,0))</f>
        <v>1999.19</v>
      </c>
      <c r="N1673" s="31" t="str">
        <f>IF(VLOOKUP($A1673,'SAP- FACT'!$A:$AE,15,0)=0,"PEN","USD")</f>
        <v>USD</v>
      </c>
      <c r="O1673" s="31" t="str">
        <f>VLOOKUP($A1673,'SAP- FACT'!$A:$AE,4,0)</f>
        <v xml:space="preserve"> - CONTADO / CASH - INTERESES POR PRESTAMO SEGUN CONTRATO 28/06/2019</v>
      </c>
    </row>
    <row r="1674" spans="1:15" x14ac:dyDescent="0.2">
      <c r="A1674" s="31">
        <f t="shared" si="30"/>
        <v>1673</v>
      </c>
      <c r="B1674" s="31" t="str">
        <f>VLOOKUP($A1674,'SAP- FACT'!$A:$AE,12,0)</f>
        <v>CALDERON OJEDA, UMBERTO</v>
      </c>
      <c r="C1674" s="31" t="str">
        <f>VLOOKUP($A1674,'SAP- FACT'!$A:$AE,2,0)</f>
        <v>B010-00005578</v>
      </c>
      <c r="D1674" s="31" t="str">
        <f>VLOOKUP($A1674,'SAP- FACT'!$A:$AE,2,0)</f>
        <v>B010-00005578</v>
      </c>
      <c r="E1674" s="32">
        <v>45566</v>
      </c>
      <c r="F1674" s="32">
        <f>VLOOKUP($A1674,'SAP- FACT'!$A:$AE,5,0)</f>
        <v>43616</v>
      </c>
      <c r="G1674" s="32">
        <f>VLOOKUP($A1674,'SAP- FACT'!$A:$AE,19,0)</f>
        <v>43616</v>
      </c>
      <c r="H1674" s="31" t="s">
        <v>8512</v>
      </c>
      <c r="I1674" s="31" t="str">
        <f>VLOOKUP($A1674,'SAP- FACT'!$A:$AE,3,0)</f>
        <v>Boleta</v>
      </c>
      <c r="J1674" s="31" t="str">
        <f>IF(VLOOKUP($A1674,'SAP- FACT'!$A:$AE,15,0)=0,"PEN","USD")</f>
        <v>USD</v>
      </c>
      <c r="K1674" s="31" t="s">
        <v>8499</v>
      </c>
      <c r="L1674" s="31">
        <v>1</v>
      </c>
      <c r="M1674" s="33">
        <f>IF(J1674="PEN",VLOOKUP($A1674,'SAP- FACT'!$A:$AE,14,0),VLOOKUP($A1674,'SAP- FACT'!$A:$AE,15,0))</f>
        <v>2030.19</v>
      </c>
      <c r="N1674" s="31" t="str">
        <f>IF(VLOOKUP($A1674,'SAP- FACT'!$A:$AE,15,0)=0,"PEN","USD")</f>
        <v>USD</v>
      </c>
      <c r="O1674" s="31" t="str">
        <f>VLOOKUP($A1674,'SAP- FACT'!$A:$AE,4,0)</f>
        <v xml:space="preserve"> - CONTADO / CASH - INTERESES POR PRESTAMO SEGUN CONTRATO 31/05/2019</v>
      </c>
    </row>
    <row r="1675" spans="1:15" x14ac:dyDescent="0.2">
      <c r="A1675" s="31">
        <f t="shared" si="30"/>
        <v>1674</v>
      </c>
      <c r="B1675" s="31" t="str">
        <f>VLOOKUP($A1675,'SAP- FACT'!$A:$AE,12,0)</f>
        <v>CALDERON OJEDA, UMBERTO</v>
      </c>
      <c r="C1675" s="31" t="str">
        <f>VLOOKUP($A1675,'SAP- FACT'!$A:$AE,2,0)</f>
        <v>B010-00005383</v>
      </c>
      <c r="D1675" s="31" t="str">
        <f>VLOOKUP($A1675,'SAP- FACT'!$A:$AE,2,0)</f>
        <v>B010-00005383</v>
      </c>
      <c r="E1675" s="32">
        <v>45566</v>
      </c>
      <c r="F1675" s="32">
        <f>VLOOKUP($A1675,'SAP- FACT'!$A:$AE,5,0)</f>
        <v>43585</v>
      </c>
      <c r="G1675" s="32">
        <f>VLOOKUP($A1675,'SAP- FACT'!$A:$AE,19,0)</f>
        <v>43585</v>
      </c>
      <c r="H1675" s="31" t="s">
        <v>8512</v>
      </c>
      <c r="I1675" s="31" t="str">
        <f>VLOOKUP($A1675,'SAP- FACT'!$A:$AE,3,0)</f>
        <v>Boleta</v>
      </c>
      <c r="J1675" s="31" t="str">
        <f>IF(VLOOKUP($A1675,'SAP- FACT'!$A:$AE,15,0)=0,"PEN","USD")</f>
        <v>USD</v>
      </c>
      <c r="K1675" s="31" t="s">
        <v>8499</v>
      </c>
      <c r="L1675" s="31">
        <v>1</v>
      </c>
      <c r="M1675" s="33">
        <f>IF(J1675="PEN",VLOOKUP($A1675,'SAP- FACT'!$A:$AE,14,0),VLOOKUP($A1675,'SAP- FACT'!$A:$AE,15,0))</f>
        <v>2061.02</v>
      </c>
      <c r="N1675" s="31" t="str">
        <f>IF(VLOOKUP($A1675,'SAP- FACT'!$A:$AE,15,0)=0,"PEN","USD")</f>
        <v>USD</v>
      </c>
      <c r="O1675" s="31" t="str">
        <f>VLOOKUP($A1675,'SAP- FACT'!$A:$AE,4,0)</f>
        <v xml:space="preserve"> - CONTADO / CASH - INTERESES POR PRESTAMO SEGUN CONTRATO 30/04/2019</v>
      </c>
    </row>
    <row r="1676" spans="1:15" x14ac:dyDescent="0.2">
      <c r="A1676" s="31">
        <f t="shared" si="30"/>
        <v>1675</v>
      </c>
      <c r="B1676" s="31" t="str">
        <f>VLOOKUP($A1676,'SAP- FACT'!$A:$AE,12,0)</f>
        <v>AGROPEC S.R.L.</v>
      </c>
      <c r="C1676" s="31" t="str">
        <f>VLOOKUP($A1676,'SAP- FACT'!$A:$AE,2,0)</f>
        <v>F010-00025740</v>
      </c>
      <c r="D1676" s="31" t="str">
        <f>VLOOKUP($A1676,'SAP- FACT'!$A:$AE,2,0)</f>
        <v>F010-00025740</v>
      </c>
      <c r="E1676" s="32">
        <v>45566</v>
      </c>
      <c r="F1676" s="32">
        <f>VLOOKUP($A1676,'SAP- FACT'!$A:$AE,5,0)</f>
        <v>45531</v>
      </c>
      <c r="G1676" s="32">
        <f>VLOOKUP($A1676,'SAP- FACT'!$A:$AE,19,0)</f>
        <v>45681</v>
      </c>
      <c r="H1676" s="31" t="s">
        <v>8512</v>
      </c>
      <c r="I1676" s="31" t="str">
        <f>VLOOKUP($A1676,'SAP- FACT'!$A:$AE,3,0)</f>
        <v>Factura</v>
      </c>
      <c r="J1676" s="31" t="str">
        <f>IF(VLOOKUP($A1676,'SAP- FACT'!$A:$AE,15,0)=0,"PEN","USD")</f>
        <v>PEN</v>
      </c>
      <c r="K1676" s="31" t="s">
        <v>8499</v>
      </c>
      <c r="L1676" s="31">
        <v>1</v>
      </c>
      <c r="M1676" s="33">
        <f>IF(J1676="PEN",VLOOKUP($A1676,'SAP- FACT'!$A:$AE,14,0),VLOOKUP($A1676,'SAP- FACT'!$A:$AE,15,0))</f>
        <v>6919.52</v>
      </c>
      <c r="N1676" s="31" t="str">
        <f>IF(VLOOKUP($A1676,'SAP- FACT'!$A:$AE,15,0)=0,"PEN","USD")</f>
        <v>PEN</v>
      </c>
      <c r="O1676" s="31" t="str">
        <f>VLOOKUP($A1676,'SAP- FACT'!$A:$AE,4,0)</f>
        <v>Nacional - LETRA 75 DIAS / DRAFT 75 DAYS - Facturas clientes - C20100269113</v>
      </c>
    </row>
    <row r="1677" spans="1:15" x14ac:dyDescent="0.2">
      <c r="A1677" s="31">
        <f t="shared" si="30"/>
        <v>1676</v>
      </c>
      <c r="B1677" s="31" t="str">
        <f>VLOOKUP($A1677,'SAP- FACT'!$A:$AE,12,0)</f>
        <v>CALDERON OJEDA, UMBERTO</v>
      </c>
      <c r="C1677" s="31" t="str">
        <f>VLOOKUP($A1677,'SAP- FACT'!$A:$AE,2,0)</f>
        <v>B010-00005137</v>
      </c>
      <c r="D1677" s="31" t="str">
        <f>VLOOKUP($A1677,'SAP- FACT'!$A:$AE,2,0)</f>
        <v>B010-00005137</v>
      </c>
      <c r="E1677" s="32">
        <v>45566</v>
      </c>
      <c r="F1677" s="32">
        <f>VLOOKUP($A1677,'SAP- FACT'!$A:$AE,5,0)</f>
        <v>43553</v>
      </c>
      <c r="G1677" s="32">
        <f>VLOOKUP($A1677,'SAP- FACT'!$A:$AE,19,0)</f>
        <v>43553</v>
      </c>
      <c r="H1677" s="31" t="s">
        <v>8512</v>
      </c>
      <c r="I1677" s="31" t="str">
        <f>VLOOKUP($A1677,'SAP- FACT'!$A:$AE,3,0)</f>
        <v>Boleta</v>
      </c>
      <c r="J1677" s="31" t="str">
        <f>IF(VLOOKUP($A1677,'SAP- FACT'!$A:$AE,15,0)=0,"PEN","USD")</f>
        <v>USD</v>
      </c>
      <c r="K1677" s="31" t="s">
        <v>8499</v>
      </c>
      <c r="L1677" s="31">
        <v>1</v>
      </c>
      <c r="M1677" s="33">
        <f>IF(J1677="PEN",VLOOKUP($A1677,'SAP- FACT'!$A:$AE,14,0),VLOOKUP($A1677,'SAP- FACT'!$A:$AE,15,0))</f>
        <v>2091.7199999999998</v>
      </c>
      <c r="N1677" s="31" t="str">
        <f>IF(VLOOKUP($A1677,'SAP- FACT'!$A:$AE,15,0)=0,"PEN","USD")</f>
        <v>USD</v>
      </c>
      <c r="O1677" s="31" t="str">
        <f>VLOOKUP($A1677,'SAP- FACT'!$A:$AE,4,0)</f>
        <v xml:space="preserve"> - CONTADO / CASH - INTERESES POR PRESTAMO SEGUN CONTRATO 29/03/2019</v>
      </c>
    </row>
    <row r="1678" spans="1:15" x14ac:dyDescent="0.2">
      <c r="A1678" s="31">
        <f t="shared" si="30"/>
        <v>1677</v>
      </c>
      <c r="B1678" s="31" t="str">
        <f>VLOOKUP($A1678,'SAP- FACT'!$A:$AE,12,0)</f>
        <v>REPRESENTACIONES DURAND S.A.C.</v>
      </c>
      <c r="C1678" s="31" t="str">
        <f>VLOOKUP($A1678,'SAP- FACT'!$A:$AE,2,0)</f>
        <v>F010-00026082</v>
      </c>
      <c r="D1678" s="31" t="str">
        <f>VLOOKUP($A1678,'SAP- FACT'!$A:$AE,2,0)</f>
        <v>F010-00026082</v>
      </c>
      <c r="E1678" s="32">
        <v>45566</v>
      </c>
      <c r="F1678" s="32">
        <f>VLOOKUP($A1678,'SAP- FACT'!$A:$AE,5,0)</f>
        <v>45565</v>
      </c>
      <c r="G1678" s="32">
        <f>VLOOKUP($A1678,'SAP- FACT'!$A:$AE,19,0)</f>
        <v>45730</v>
      </c>
      <c r="H1678" s="31" t="s">
        <v>8512</v>
      </c>
      <c r="I1678" s="31" t="str">
        <f>VLOOKUP($A1678,'SAP- FACT'!$A:$AE,3,0)</f>
        <v>Factura</v>
      </c>
      <c r="J1678" s="31" t="str">
        <f>IF(VLOOKUP($A1678,'SAP- FACT'!$A:$AE,15,0)=0,"PEN","USD")</f>
        <v>PEN</v>
      </c>
      <c r="K1678" s="31" t="s">
        <v>8499</v>
      </c>
      <c r="L1678" s="31">
        <v>1</v>
      </c>
      <c r="M1678" s="33">
        <f>IF(J1678="PEN",VLOOKUP($A1678,'SAP- FACT'!$A:$AE,14,0),VLOOKUP($A1678,'SAP- FACT'!$A:$AE,15,0))</f>
        <v>6968.51</v>
      </c>
      <c r="N1678" s="31" t="str">
        <f>IF(VLOOKUP($A1678,'SAP- FACT'!$A:$AE,15,0)=0,"PEN","USD")</f>
        <v>PEN</v>
      </c>
      <c r="O1678" s="31" t="str">
        <f>VLOOKUP($A1678,'SAP- FACT'!$A:$AE,4,0)</f>
        <v>Nacional - LETRA 45-52-66-73-90-105-120 DIAS / DRAFT 45-52-66-73-90-105-120 DAYS - Facturas clientes - C20110651121</v>
      </c>
    </row>
    <row r="1679" spans="1:15" x14ac:dyDescent="0.2">
      <c r="A1679" s="31">
        <f t="shared" si="30"/>
        <v>1678</v>
      </c>
      <c r="B1679" s="31" t="str">
        <f>VLOOKUP($A1679,'SAP- FACT'!$A:$AE,12,0)</f>
        <v>REPRESENTACIONES DURAND S.A.C.</v>
      </c>
      <c r="C1679" s="31" t="str">
        <f>VLOOKUP($A1679,'SAP- FACT'!$A:$AE,2,0)</f>
        <v>F010-00026082</v>
      </c>
      <c r="D1679" s="31" t="str">
        <f>VLOOKUP($A1679,'SAP- FACT'!$A:$AE,2,0)</f>
        <v>F010-00026082</v>
      </c>
      <c r="E1679" s="32">
        <v>45566</v>
      </c>
      <c r="F1679" s="32">
        <f>VLOOKUP($A1679,'SAP- FACT'!$A:$AE,5,0)</f>
        <v>45565</v>
      </c>
      <c r="G1679" s="32">
        <f>VLOOKUP($A1679,'SAP- FACT'!$A:$AE,19,0)</f>
        <v>45715</v>
      </c>
      <c r="H1679" s="31" t="s">
        <v>8512</v>
      </c>
      <c r="I1679" s="31" t="str">
        <f>VLOOKUP($A1679,'SAP- FACT'!$A:$AE,3,0)</f>
        <v>Factura</v>
      </c>
      <c r="J1679" s="31" t="str">
        <f>IF(VLOOKUP($A1679,'SAP- FACT'!$A:$AE,15,0)=0,"PEN","USD")</f>
        <v>PEN</v>
      </c>
      <c r="K1679" s="31" t="s">
        <v>8499</v>
      </c>
      <c r="L1679" s="31">
        <v>1</v>
      </c>
      <c r="M1679" s="33">
        <f>IF(J1679="PEN",VLOOKUP($A1679,'SAP- FACT'!$A:$AE,14,0),VLOOKUP($A1679,'SAP- FACT'!$A:$AE,15,0))</f>
        <v>6983.16</v>
      </c>
      <c r="N1679" s="31" t="str">
        <f>IF(VLOOKUP($A1679,'SAP- FACT'!$A:$AE,15,0)=0,"PEN","USD")</f>
        <v>PEN</v>
      </c>
      <c r="O1679" s="31" t="str">
        <f>VLOOKUP($A1679,'SAP- FACT'!$A:$AE,4,0)</f>
        <v>Nacional - LETRA 45-52-66-73-90-105-120 DIAS / DRAFT 45-52-66-73-90-105-120 DAYS - Facturas clientes - C20110651121</v>
      </c>
    </row>
    <row r="1680" spans="1:15" x14ac:dyDescent="0.2">
      <c r="A1680" s="31">
        <f t="shared" si="30"/>
        <v>1679</v>
      </c>
      <c r="B1680" s="31" t="str">
        <f>VLOOKUP($A1680,'SAP- FACT'!$A:$AE,12,0)</f>
        <v>REPRESENTACIONES DURAND S.A.C.</v>
      </c>
      <c r="C1680" s="31" t="str">
        <f>VLOOKUP($A1680,'SAP- FACT'!$A:$AE,2,0)</f>
        <v>F010-00026082</v>
      </c>
      <c r="D1680" s="31" t="str">
        <f>VLOOKUP($A1680,'SAP- FACT'!$A:$AE,2,0)</f>
        <v>F010-00026082</v>
      </c>
      <c r="E1680" s="32">
        <v>45566</v>
      </c>
      <c r="F1680" s="32">
        <f>VLOOKUP($A1680,'SAP- FACT'!$A:$AE,5,0)</f>
        <v>45565</v>
      </c>
      <c r="G1680" s="32">
        <f>VLOOKUP($A1680,'SAP- FACT'!$A:$AE,19,0)</f>
        <v>45662</v>
      </c>
      <c r="H1680" s="31" t="s">
        <v>8512</v>
      </c>
      <c r="I1680" s="31" t="str">
        <f>VLOOKUP($A1680,'SAP- FACT'!$A:$AE,3,0)</f>
        <v>Factura</v>
      </c>
      <c r="J1680" s="31" t="str">
        <f>IF(VLOOKUP($A1680,'SAP- FACT'!$A:$AE,15,0)=0,"PEN","USD")</f>
        <v>PEN</v>
      </c>
      <c r="K1680" s="31" t="s">
        <v>8499</v>
      </c>
      <c r="L1680" s="31">
        <v>1</v>
      </c>
      <c r="M1680" s="33">
        <f>IF(J1680="PEN",VLOOKUP($A1680,'SAP- FACT'!$A:$AE,14,0),VLOOKUP($A1680,'SAP- FACT'!$A:$AE,15,0))</f>
        <v>6983.16</v>
      </c>
      <c r="N1680" s="31" t="str">
        <f>IF(VLOOKUP($A1680,'SAP- FACT'!$A:$AE,15,0)=0,"PEN","USD")</f>
        <v>PEN</v>
      </c>
      <c r="O1680" s="31" t="str">
        <f>VLOOKUP($A1680,'SAP- FACT'!$A:$AE,4,0)</f>
        <v>Nacional - LETRA 45-52-66-73-90-105-120 DIAS / DRAFT 45-52-66-73-90-105-120 DAYS - Facturas clientes - C20110651121</v>
      </c>
    </row>
    <row r="1681" spans="1:15" x14ac:dyDescent="0.2">
      <c r="A1681" s="31">
        <f t="shared" si="30"/>
        <v>1680</v>
      </c>
      <c r="B1681" s="31" t="str">
        <f>VLOOKUP($A1681,'SAP- FACT'!$A:$AE,12,0)</f>
        <v>REPRESENTACIONES DURAND S.A.C.</v>
      </c>
      <c r="C1681" s="31" t="str">
        <f>VLOOKUP($A1681,'SAP- FACT'!$A:$AE,2,0)</f>
        <v>F010-00026082</v>
      </c>
      <c r="D1681" s="31" t="str">
        <f>VLOOKUP($A1681,'SAP- FACT'!$A:$AE,2,0)</f>
        <v>F010-00026082</v>
      </c>
      <c r="E1681" s="32">
        <v>45566</v>
      </c>
      <c r="F1681" s="32">
        <f>VLOOKUP($A1681,'SAP- FACT'!$A:$AE,5,0)</f>
        <v>45565</v>
      </c>
      <c r="G1681" s="32">
        <f>VLOOKUP($A1681,'SAP- FACT'!$A:$AE,19,0)</f>
        <v>45700</v>
      </c>
      <c r="H1681" s="31" t="s">
        <v>8512</v>
      </c>
      <c r="I1681" s="31" t="str">
        <f>VLOOKUP($A1681,'SAP- FACT'!$A:$AE,3,0)</f>
        <v>Factura</v>
      </c>
      <c r="J1681" s="31" t="str">
        <f>IF(VLOOKUP($A1681,'SAP- FACT'!$A:$AE,15,0)=0,"PEN","USD")</f>
        <v>PEN</v>
      </c>
      <c r="K1681" s="31" t="s">
        <v>8499</v>
      </c>
      <c r="L1681" s="31">
        <v>1</v>
      </c>
      <c r="M1681" s="33">
        <f>IF(J1681="PEN",VLOOKUP($A1681,'SAP- FACT'!$A:$AE,14,0),VLOOKUP($A1681,'SAP- FACT'!$A:$AE,15,0))</f>
        <v>6983.16</v>
      </c>
      <c r="N1681" s="31" t="str">
        <f>IF(VLOOKUP($A1681,'SAP- FACT'!$A:$AE,15,0)=0,"PEN","USD")</f>
        <v>PEN</v>
      </c>
      <c r="O1681" s="31" t="str">
        <f>VLOOKUP($A1681,'SAP- FACT'!$A:$AE,4,0)</f>
        <v>Nacional - LETRA 45-52-66-73-90-105-120 DIAS / DRAFT 45-52-66-73-90-105-120 DAYS - Facturas clientes - C20110651121</v>
      </c>
    </row>
    <row r="1682" spans="1:15" x14ac:dyDescent="0.2">
      <c r="A1682" s="31">
        <f t="shared" si="30"/>
        <v>1681</v>
      </c>
      <c r="B1682" s="31" t="str">
        <f>VLOOKUP($A1682,'SAP- FACT'!$A:$AE,12,0)</f>
        <v>REPRESENTACIONES DURAND S.A.C.</v>
      </c>
      <c r="C1682" s="31" t="str">
        <f>VLOOKUP($A1682,'SAP- FACT'!$A:$AE,2,0)</f>
        <v>F010-00026082</v>
      </c>
      <c r="D1682" s="31" t="str">
        <f>VLOOKUP($A1682,'SAP- FACT'!$A:$AE,2,0)</f>
        <v>F010-00026082</v>
      </c>
      <c r="E1682" s="32">
        <v>45566</v>
      </c>
      <c r="F1682" s="32">
        <f>VLOOKUP($A1682,'SAP- FACT'!$A:$AE,5,0)</f>
        <v>45565</v>
      </c>
      <c r="G1682" s="32">
        <f>VLOOKUP($A1682,'SAP- FACT'!$A:$AE,19,0)</f>
        <v>45676</v>
      </c>
      <c r="H1682" s="31" t="s">
        <v>8512</v>
      </c>
      <c r="I1682" s="31" t="str">
        <f>VLOOKUP($A1682,'SAP- FACT'!$A:$AE,3,0)</f>
        <v>Factura</v>
      </c>
      <c r="J1682" s="31" t="str">
        <f>IF(VLOOKUP($A1682,'SAP- FACT'!$A:$AE,15,0)=0,"PEN","USD")</f>
        <v>PEN</v>
      </c>
      <c r="K1682" s="31" t="s">
        <v>8499</v>
      </c>
      <c r="L1682" s="31">
        <v>1</v>
      </c>
      <c r="M1682" s="33">
        <f>IF(J1682="PEN",VLOOKUP($A1682,'SAP- FACT'!$A:$AE,14,0),VLOOKUP($A1682,'SAP- FACT'!$A:$AE,15,0))</f>
        <v>6983.16</v>
      </c>
      <c r="N1682" s="31" t="str">
        <f>IF(VLOOKUP($A1682,'SAP- FACT'!$A:$AE,15,0)=0,"PEN","USD")</f>
        <v>PEN</v>
      </c>
      <c r="O1682" s="31" t="str">
        <f>VLOOKUP($A1682,'SAP- FACT'!$A:$AE,4,0)</f>
        <v>Nacional - LETRA 45-52-66-73-90-105-120 DIAS / DRAFT 45-52-66-73-90-105-120 DAYS - Facturas clientes - C20110651121</v>
      </c>
    </row>
    <row r="1683" spans="1:15" x14ac:dyDescent="0.2">
      <c r="A1683" s="31">
        <f t="shared" si="30"/>
        <v>1682</v>
      </c>
      <c r="B1683" s="31" t="str">
        <f>VLOOKUP($A1683,'SAP- FACT'!$A:$AE,12,0)</f>
        <v>REPRESENTACIONES DURAND S.A.C.</v>
      </c>
      <c r="C1683" s="31" t="str">
        <f>VLOOKUP($A1683,'SAP- FACT'!$A:$AE,2,0)</f>
        <v>F010-00026082</v>
      </c>
      <c r="D1683" s="31" t="str">
        <f>VLOOKUP($A1683,'SAP- FACT'!$A:$AE,2,0)</f>
        <v>F010-00026082</v>
      </c>
      <c r="E1683" s="32">
        <v>45566</v>
      </c>
      <c r="F1683" s="32">
        <f>VLOOKUP($A1683,'SAP- FACT'!$A:$AE,5,0)</f>
        <v>45565</v>
      </c>
      <c r="G1683" s="32">
        <f>VLOOKUP($A1683,'SAP- FACT'!$A:$AE,19,0)</f>
        <v>45683</v>
      </c>
      <c r="H1683" s="31" t="s">
        <v>8512</v>
      </c>
      <c r="I1683" s="31" t="str">
        <f>VLOOKUP($A1683,'SAP- FACT'!$A:$AE,3,0)</f>
        <v>Factura</v>
      </c>
      <c r="J1683" s="31" t="str">
        <f>IF(VLOOKUP($A1683,'SAP- FACT'!$A:$AE,15,0)=0,"PEN","USD")</f>
        <v>PEN</v>
      </c>
      <c r="K1683" s="31" t="s">
        <v>8499</v>
      </c>
      <c r="L1683" s="31">
        <v>1</v>
      </c>
      <c r="M1683" s="33">
        <f>IF(J1683="PEN",VLOOKUP($A1683,'SAP- FACT'!$A:$AE,14,0),VLOOKUP($A1683,'SAP- FACT'!$A:$AE,15,0))</f>
        <v>6983.16</v>
      </c>
      <c r="N1683" s="31" t="str">
        <f>IF(VLOOKUP($A1683,'SAP- FACT'!$A:$AE,15,0)=0,"PEN","USD")</f>
        <v>PEN</v>
      </c>
      <c r="O1683" s="31" t="str">
        <f>VLOOKUP($A1683,'SAP- FACT'!$A:$AE,4,0)</f>
        <v>Nacional - LETRA 45-52-66-73-90-105-120 DIAS / DRAFT 45-52-66-73-90-105-120 DAYS - Facturas clientes - C20110651121</v>
      </c>
    </row>
    <row r="1684" spans="1:15" x14ac:dyDescent="0.2">
      <c r="A1684" s="31">
        <f t="shared" si="30"/>
        <v>1683</v>
      </c>
      <c r="B1684" s="31" t="str">
        <f>VLOOKUP($A1684,'SAP- FACT'!$A:$AE,12,0)</f>
        <v>REPRESENTACIONES DURAND S.A.C.</v>
      </c>
      <c r="C1684" s="31" t="str">
        <f>VLOOKUP($A1684,'SAP- FACT'!$A:$AE,2,0)</f>
        <v>F010-00026082</v>
      </c>
      <c r="D1684" s="31" t="str">
        <f>VLOOKUP($A1684,'SAP- FACT'!$A:$AE,2,0)</f>
        <v>F010-00026082</v>
      </c>
      <c r="E1684" s="32">
        <v>45566</v>
      </c>
      <c r="F1684" s="32">
        <f>VLOOKUP($A1684,'SAP- FACT'!$A:$AE,5,0)</f>
        <v>45565</v>
      </c>
      <c r="G1684" s="32">
        <f>VLOOKUP($A1684,'SAP- FACT'!$A:$AE,19,0)</f>
        <v>45655</v>
      </c>
      <c r="H1684" s="31" t="s">
        <v>8512</v>
      </c>
      <c r="I1684" s="31" t="str">
        <f>VLOOKUP($A1684,'SAP- FACT'!$A:$AE,3,0)</f>
        <v>Factura</v>
      </c>
      <c r="J1684" s="31" t="str">
        <f>IF(VLOOKUP($A1684,'SAP- FACT'!$A:$AE,15,0)=0,"PEN","USD")</f>
        <v>PEN</v>
      </c>
      <c r="K1684" s="31" t="s">
        <v>8499</v>
      </c>
      <c r="L1684" s="31">
        <v>1</v>
      </c>
      <c r="M1684" s="33">
        <f>IF(J1684="PEN",VLOOKUP($A1684,'SAP- FACT'!$A:$AE,14,0),VLOOKUP($A1684,'SAP- FACT'!$A:$AE,15,0))</f>
        <v>6983.16</v>
      </c>
      <c r="N1684" s="31" t="str">
        <f>IF(VLOOKUP($A1684,'SAP- FACT'!$A:$AE,15,0)=0,"PEN","USD")</f>
        <v>PEN</v>
      </c>
      <c r="O1684" s="31" t="str">
        <f>VLOOKUP($A1684,'SAP- FACT'!$A:$AE,4,0)</f>
        <v>Nacional - LETRA 45-52-66-73-90-105-120 DIAS / DRAFT 45-52-66-73-90-105-120 DAYS - Facturas clientes - C20110651121</v>
      </c>
    </row>
    <row r="1685" spans="1:15" x14ac:dyDescent="0.2">
      <c r="A1685" s="31">
        <f t="shared" si="30"/>
        <v>1684</v>
      </c>
      <c r="B1685" s="31" t="str">
        <f>VLOOKUP($A1685,'SAP- FACT'!$A:$AE,12,0)</f>
        <v>H &amp; P DISTRIBUCIONES Y REPRESENTACIONES</v>
      </c>
      <c r="C1685" s="31" t="str">
        <f>VLOOKUP($A1685,'SAP- FACT'!$A:$AE,2,0)</f>
        <v>F010-00026076</v>
      </c>
      <c r="D1685" s="31" t="str">
        <f>VLOOKUP($A1685,'SAP- FACT'!$A:$AE,2,0)</f>
        <v>F010-00026076</v>
      </c>
      <c r="E1685" s="32">
        <v>45566</v>
      </c>
      <c r="F1685" s="32">
        <f>VLOOKUP($A1685,'SAP- FACT'!$A:$AE,5,0)</f>
        <v>45565</v>
      </c>
      <c r="G1685" s="32">
        <f>VLOOKUP($A1685,'SAP- FACT'!$A:$AE,19,0)</f>
        <v>45715</v>
      </c>
      <c r="H1685" s="31" t="s">
        <v>8512</v>
      </c>
      <c r="I1685" s="31" t="str">
        <f>VLOOKUP($A1685,'SAP- FACT'!$A:$AE,3,0)</f>
        <v>Factura</v>
      </c>
      <c r="J1685" s="31" t="str">
        <f>IF(VLOOKUP($A1685,'SAP- FACT'!$A:$AE,15,0)=0,"PEN","USD")</f>
        <v>PEN</v>
      </c>
      <c r="K1685" s="31" t="s">
        <v>8499</v>
      </c>
      <c r="L1685" s="31">
        <v>1</v>
      </c>
      <c r="M1685" s="33">
        <f>IF(J1685="PEN",VLOOKUP($A1685,'SAP- FACT'!$A:$AE,14,0),VLOOKUP($A1685,'SAP- FACT'!$A:$AE,15,0))</f>
        <v>6997.45</v>
      </c>
      <c r="N1685" s="31" t="str">
        <f>IF(VLOOKUP($A1685,'SAP- FACT'!$A:$AE,15,0)=0,"PEN","USD")</f>
        <v>PEN</v>
      </c>
      <c r="O1685" s="31" t="str">
        <f>VLOOKUP($A1685,'SAP- FACT'!$A:$AE,4,0)</f>
        <v>Nacional - LETRA 75 DIAS / DRAFT 75 DAYS - Facturas clientes - C20514564087</v>
      </c>
    </row>
    <row r="1686" spans="1:15" x14ac:dyDescent="0.2">
      <c r="A1686" s="31">
        <f t="shared" si="30"/>
        <v>1685</v>
      </c>
      <c r="B1686" s="31" t="str">
        <f>VLOOKUP($A1686,'SAP- FACT'!$A:$AE,12,0)</f>
        <v>CALDERON OJEDA, UMBERTO</v>
      </c>
      <c r="C1686" s="31" t="str">
        <f>VLOOKUP($A1686,'SAP- FACT'!$A:$AE,2,0)</f>
        <v>B010-00005017</v>
      </c>
      <c r="D1686" s="31" t="str">
        <f>VLOOKUP($A1686,'SAP- FACT'!$A:$AE,2,0)</f>
        <v>B010-00005017</v>
      </c>
      <c r="E1686" s="32">
        <v>45566</v>
      </c>
      <c r="F1686" s="32">
        <f>VLOOKUP($A1686,'SAP- FACT'!$A:$AE,5,0)</f>
        <v>43524</v>
      </c>
      <c r="G1686" s="32">
        <f>VLOOKUP($A1686,'SAP- FACT'!$A:$AE,19,0)</f>
        <v>43524</v>
      </c>
      <c r="H1686" s="31" t="s">
        <v>8512</v>
      </c>
      <c r="I1686" s="31" t="str">
        <f>VLOOKUP($A1686,'SAP- FACT'!$A:$AE,3,0)</f>
        <v>Boleta</v>
      </c>
      <c r="J1686" s="31" t="str">
        <f>IF(VLOOKUP($A1686,'SAP- FACT'!$A:$AE,15,0)=0,"PEN","USD")</f>
        <v>USD</v>
      </c>
      <c r="K1686" s="31" t="s">
        <v>8499</v>
      </c>
      <c r="L1686" s="31">
        <v>1</v>
      </c>
      <c r="M1686" s="33">
        <f>IF(J1686="PEN",VLOOKUP($A1686,'SAP- FACT'!$A:$AE,14,0),VLOOKUP($A1686,'SAP- FACT'!$A:$AE,15,0))</f>
        <v>2122.27</v>
      </c>
      <c r="N1686" s="31" t="str">
        <f>IF(VLOOKUP($A1686,'SAP- FACT'!$A:$AE,15,0)=0,"PEN","USD")</f>
        <v>USD</v>
      </c>
      <c r="O1686" s="31" t="str">
        <f>VLOOKUP($A1686,'SAP- FACT'!$A:$AE,4,0)</f>
        <v xml:space="preserve"> - CONTADO / CASH - INTERESES POR PRESTAMO SEGUN CONTRATO 28/02/2019</v>
      </c>
    </row>
    <row r="1687" spans="1:15" x14ac:dyDescent="0.2">
      <c r="A1687" s="31">
        <f t="shared" si="30"/>
        <v>1686</v>
      </c>
      <c r="B1687" s="31" t="str">
        <f>VLOOKUP($A1687,'SAP- FACT'!$A:$AE,12,0)</f>
        <v>INVERSIONES MONTECO DE CARTAGO S.A.</v>
      </c>
      <c r="C1687" s="31" t="str">
        <f>VLOOKUP($A1687,'SAP- FACT'!$A:$AE,2,0)</f>
        <v>F050-00001525</v>
      </c>
      <c r="D1687" s="31" t="str">
        <f>VLOOKUP($A1687,'SAP- FACT'!$A:$AE,2,0)</f>
        <v>F050-00001525</v>
      </c>
      <c r="E1687" s="32">
        <v>45566</v>
      </c>
      <c r="F1687" s="32">
        <f>VLOOKUP($A1687,'SAP- FACT'!$A:$AE,5,0)</f>
        <v>45499</v>
      </c>
      <c r="G1687" s="32">
        <f>VLOOKUP($A1687,'SAP- FACT'!$A:$AE,19,0)</f>
        <v>45499</v>
      </c>
      <c r="H1687" s="31" t="s">
        <v>8512</v>
      </c>
      <c r="I1687" s="31" t="str">
        <f>VLOOKUP($A1687,'SAP- FACT'!$A:$AE,3,0)</f>
        <v>Factura</v>
      </c>
      <c r="J1687" s="31" t="str">
        <f>IF(VLOOKUP($A1687,'SAP- FACT'!$A:$AE,15,0)=0,"PEN","USD")</f>
        <v>USD</v>
      </c>
      <c r="K1687" s="31" t="s">
        <v>8499</v>
      </c>
      <c r="L1687" s="31">
        <v>1</v>
      </c>
      <c r="M1687" s="33">
        <f>IF(J1687="PEN",VLOOKUP($A1687,'SAP- FACT'!$A:$AE,14,0),VLOOKUP($A1687,'SAP- FACT'!$A:$AE,15,0))</f>
        <v>1941.44</v>
      </c>
      <c r="N1687" s="31" t="str">
        <f>IF(VLOOKUP($A1687,'SAP- FACT'!$A:$AE,15,0)=0,"PEN","USD")</f>
        <v>USD</v>
      </c>
      <c r="O1687" s="31" t="str">
        <f>VLOOKUP($A1687,'SAP- FACT'!$A:$AE,4,0)</f>
        <v>Internacional - CONTADO ADELANTADO / CASH IN ADVANCE - 169-2024 B</v>
      </c>
    </row>
    <row r="1688" spans="1:15" x14ac:dyDescent="0.2">
      <c r="A1688" s="31">
        <f t="shared" si="30"/>
        <v>1687</v>
      </c>
      <c r="B1688" s="31" t="str">
        <f>VLOOKUP($A1688,'SAP- FACT'!$A:$AE,12,0)</f>
        <v>SANIDAD AGROPECUARIA &amp; ASOCIADOS S.A.C.</v>
      </c>
      <c r="C1688" s="31" t="str">
        <f>VLOOKUP($A1688,'SAP- FACT'!$A:$AE,2,0)</f>
        <v>F010-00026043</v>
      </c>
      <c r="D1688" s="31" t="str">
        <f>VLOOKUP($A1688,'SAP- FACT'!$A:$AE,2,0)</f>
        <v>F010-00026043</v>
      </c>
      <c r="E1688" s="32">
        <v>45566</v>
      </c>
      <c r="F1688" s="32">
        <f>VLOOKUP($A1688,'SAP- FACT'!$A:$AE,5,0)</f>
        <v>45561</v>
      </c>
      <c r="G1688" s="32">
        <f>VLOOKUP($A1688,'SAP- FACT'!$A:$AE,19,0)</f>
        <v>45711</v>
      </c>
      <c r="H1688" s="31" t="s">
        <v>8512</v>
      </c>
      <c r="I1688" s="31" t="str">
        <f>VLOOKUP($A1688,'SAP- FACT'!$A:$AE,3,0)</f>
        <v>Factura</v>
      </c>
      <c r="J1688" s="31" t="str">
        <f>IF(VLOOKUP($A1688,'SAP- FACT'!$A:$AE,15,0)=0,"PEN","USD")</f>
        <v>PEN</v>
      </c>
      <c r="K1688" s="31" t="s">
        <v>8499</v>
      </c>
      <c r="L1688" s="31">
        <v>1</v>
      </c>
      <c r="M1688" s="33">
        <f>IF(J1688="PEN",VLOOKUP($A1688,'SAP- FACT'!$A:$AE,14,0),VLOOKUP($A1688,'SAP- FACT'!$A:$AE,15,0))</f>
        <v>7802.16</v>
      </c>
      <c r="N1688" s="31" t="str">
        <f>IF(VLOOKUP($A1688,'SAP- FACT'!$A:$AE,15,0)=0,"PEN","USD")</f>
        <v>PEN</v>
      </c>
      <c r="O1688" s="31" t="str">
        <f>VLOOKUP($A1688,'SAP- FACT'!$A:$AE,4,0)</f>
        <v>Nacional - LETRAS 75 DIAS / DRAFT 75 DIAS - Facturas clientes - C20606449811</v>
      </c>
    </row>
    <row r="1689" spans="1:15" x14ac:dyDescent="0.2">
      <c r="A1689" s="31">
        <f t="shared" si="30"/>
        <v>1688</v>
      </c>
      <c r="B1689" s="31" t="str">
        <f>VLOOKUP($A1689,'SAP- FACT'!$A:$AE,12,0)</f>
        <v>INVERSIONES PROAVET E.I.R.L.</v>
      </c>
      <c r="C1689" s="31" t="str">
        <f>VLOOKUP($A1689,'SAP- FACT'!$A:$AE,2,0)</f>
        <v>F010-00026085</v>
      </c>
      <c r="D1689" s="31" t="str">
        <f>VLOOKUP($A1689,'SAP- FACT'!$A:$AE,2,0)</f>
        <v>F010-00026085</v>
      </c>
      <c r="E1689" s="32">
        <v>45566</v>
      </c>
      <c r="F1689" s="32">
        <f>VLOOKUP($A1689,'SAP- FACT'!$A:$AE,5,0)</f>
        <v>45565</v>
      </c>
      <c r="G1689" s="32">
        <f>VLOOKUP($A1689,'SAP- FACT'!$A:$AE,19,0)</f>
        <v>45700</v>
      </c>
      <c r="H1689" s="31" t="s">
        <v>8512</v>
      </c>
      <c r="I1689" s="31" t="str">
        <f>VLOOKUP($A1689,'SAP- FACT'!$A:$AE,3,0)</f>
        <v>Factura</v>
      </c>
      <c r="J1689" s="31" t="str">
        <f>IF(VLOOKUP($A1689,'SAP- FACT'!$A:$AE,15,0)=0,"PEN","USD")</f>
        <v>PEN</v>
      </c>
      <c r="K1689" s="31" t="s">
        <v>8499</v>
      </c>
      <c r="L1689" s="31">
        <v>1</v>
      </c>
      <c r="M1689" s="33">
        <f>IF(J1689="PEN",VLOOKUP($A1689,'SAP- FACT'!$A:$AE,14,0),VLOOKUP($A1689,'SAP- FACT'!$A:$AE,15,0))</f>
        <v>7905.91</v>
      </c>
      <c r="N1689" s="31" t="str">
        <f>IF(VLOOKUP($A1689,'SAP- FACT'!$A:$AE,15,0)=0,"PEN","USD")</f>
        <v>PEN</v>
      </c>
      <c r="O1689" s="31" t="str">
        <f>VLOOKUP($A1689,'SAP- FACT'!$A:$AE,4,0)</f>
        <v>Nacional - LETRAS 45-52-59-66-73-80-90 DAYS - Facturas clientes - C20601052921</v>
      </c>
    </row>
    <row r="1690" spans="1:15" x14ac:dyDescent="0.2">
      <c r="A1690" s="31">
        <f t="shared" si="30"/>
        <v>1689</v>
      </c>
      <c r="B1690" s="31" t="str">
        <f>VLOOKUP($A1690,'SAP- FACT'!$A:$AE,12,0)</f>
        <v>INVERSIONES PROAVET E.I.R.L.</v>
      </c>
      <c r="C1690" s="31" t="str">
        <f>VLOOKUP($A1690,'SAP- FACT'!$A:$AE,2,0)</f>
        <v>F010-00026085</v>
      </c>
      <c r="D1690" s="31" t="str">
        <f>VLOOKUP($A1690,'SAP- FACT'!$A:$AE,2,0)</f>
        <v>F010-00026085</v>
      </c>
      <c r="E1690" s="32">
        <v>45566</v>
      </c>
      <c r="F1690" s="32">
        <f>VLOOKUP($A1690,'SAP- FACT'!$A:$AE,5,0)</f>
        <v>45565</v>
      </c>
      <c r="G1690" s="32">
        <f>VLOOKUP($A1690,'SAP- FACT'!$A:$AE,19,0)</f>
        <v>45662</v>
      </c>
      <c r="H1690" s="31" t="s">
        <v>8512</v>
      </c>
      <c r="I1690" s="31" t="str">
        <f>VLOOKUP($A1690,'SAP- FACT'!$A:$AE,3,0)</f>
        <v>Factura</v>
      </c>
      <c r="J1690" s="31" t="str">
        <f>IF(VLOOKUP($A1690,'SAP- FACT'!$A:$AE,15,0)=0,"PEN","USD")</f>
        <v>PEN</v>
      </c>
      <c r="K1690" s="31" t="s">
        <v>8499</v>
      </c>
      <c r="L1690" s="31">
        <v>1</v>
      </c>
      <c r="M1690" s="33">
        <f>IF(J1690="PEN",VLOOKUP($A1690,'SAP- FACT'!$A:$AE,14,0),VLOOKUP($A1690,'SAP- FACT'!$A:$AE,15,0))</f>
        <v>7922.55</v>
      </c>
      <c r="N1690" s="31" t="str">
        <f>IF(VLOOKUP($A1690,'SAP- FACT'!$A:$AE,15,0)=0,"PEN","USD")</f>
        <v>PEN</v>
      </c>
      <c r="O1690" s="31" t="str">
        <f>VLOOKUP($A1690,'SAP- FACT'!$A:$AE,4,0)</f>
        <v>Nacional - LETRAS 45-52-59-66-73-80-90 DAYS - Facturas clientes - C20601052921</v>
      </c>
    </row>
    <row r="1691" spans="1:15" x14ac:dyDescent="0.2">
      <c r="A1691" s="31">
        <f t="shared" si="30"/>
        <v>1690</v>
      </c>
      <c r="B1691" s="31" t="str">
        <f>VLOOKUP($A1691,'SAP- FACT'!$A:$AE,12,0)</f>
        <v>INVERSIONES PROAVET E.I.R.L.</v>
      </c>
      <c r="C1691" s="31" t="str">
        <f>VLOOKUP($A1691,'SAP- FACT'!$A:$AE,2,0)</f>
        <v>F010-00026085</v>
      </c>
      <c r="D1691" s="31" t="str">
        <f>VLOOKUP($A1691,'SAP- FACT'!$A:$AE,2,0)</f>
        <v>F010-00026085</v>
      </c>
      <c r="E1691" s="32">
        <v>45566</v>
      </c>
      <c r="F1691" s="32">
        <f>VLOOKUP($A1691,'SAP- FACT'!$A:$AE,5,0)</f>
        <v>45565</v>
      </c>
      <c r="G1691" s="32">
        <f>VLOOKUP($A1691,'SAP- FACT'!$A:$AE,19,0)</f>
        <v>45683</v>
      </c>
      <c r="H1691" s="31" t="s">
        <v>8512</v>
      </c>
      <c r="I1691" s="31" t="str">
        <f>VLOOKUP($A1691,'SAP- FACT'!$A:$AE,3,0)</f>
        <v>Factura</v>
      </c>
      <c r="J1691" s="31" t="str">
        <f>IF(VLOOKUP($A1691,'SAP- FACT'!$A:$AE,15,0)=0,"PEN","USD")</f>
        <v>PEN</v>
      </c>
      <c r="K1691" s="31" t="s">
        <v>8499</v>
      </c>
      <c r="L1691" s="31">
        <v>1</v>
      </c>
      <c r="M1691" s="33">
        <f>IF(J1691="PEN",VLOOKUP($A1691,'SAP- FACT'!$A:$AE,14,0),VLOOKUP($A1691,'SAP- FACT'!$A:$AE,15,0))</f>
        <v>7922.55</v>
      </c>
      <c r="N1691" s="31" t="str">
        <f>IF(VLOOKUP($A1691,'SAP- FACT'!$A:$AE,15,0)=0,"PEN","USD")</f>
        <v>PEN</v>
      </c>
      <c r="O1691" s="31" t="str">
        <f>VLOOKUP($A1691,'SAP- FACT'!$A:$AE,4,0)</f>
        <v>Nacional - LETRAS 45-52-59-66-73-80-90 DAYS - Facturas clientes - C20601052921</v>
      </c>
    </row>
    <row r="1692" spans="1:15" x14ac:dyDescent="0.2">
      <c r="A1692" s="31">
        <f t="shared" si="30"/>
        <v>1691</v>
      </c>
      <c r="B1692" s="31" t="str">
        <f>VLOOKUP($A1692,'SAP- FACT'!$A:$AE,12,0)</f>
        <v>INVERSIONES PROAVET E.I.R.L.</v>
      </c>
      <c r="C1692" s="31" t="str">
        <f>VLOOKUP($A1692,'SAP- FACT'!$A:$AE,2,0)</f>
        <v>F010-00026085</v>
      </c>
      <c r="D1692" s="31" t="str">
        <f>VLOOKUP($A1692,'SAP- FACT'!$A:$AE,2,0)</f>
        <v>F010-00026085</v>
      </c>
      <c r="E1692" s="32">
        <v>45566</v>
      </c>
      <c r="F1692" s="32">
        <f>VLOOKUP($A1692,'SAP- FACT'!$A:$AE,5,0)</f>
        <v>45565</v>
      </c>
      <c r="G1692" s="32">
        <f>VLOOKUP($A1692,'SAP- FACT'!$A:$AE,19,0)</f>
        <v>45676</v>
      </c>
      <c r="H1692" s="31" t="s">
        <v>8512</v>
      </c>
      <c r="I1692" s="31" t="str">
        <f>VLOOKUP($A1692,'SAP- FACT'!$A:$AE,3,0)</f>
        <v>Factura</v>
      </c>
      <c r="J1692" s="31" t="str">
        <f>IF(VLOOKUP($A1692,'SAP- FACT'!$A:$AE,15,0)=0,"PEN","USD")</f>
        <v>PEN</v>
      </c>
      <c r="K1692" s="31" t="s">
        <v>8499</v>
      </c>
      <c r="L1692" s="31">
        <v>1</v>
      </c>
      <c r="M1692" s="33">
        <f>IF(J1692="PEN",VLOOKUP($A1692,'SAP- FACT'!$A:$AE,14,0),VLOOKUP($A1692,'SAP- FACT'!$A:$AE,15,0))</f>
        <v>7922.55</v>
      </c>
      <c r="N1692" s="31" t="str">
        <f>IF(VLOOKUP($A1692,'SAP- FACT'!$A:$AE,15,0)=0,"PEN","USD")</f>
        <v>PEN</v>
      </c>
      <c r="O1692" s="31" t="str">
        <f>VLOOKUP($A1692,'SAP- FACT'!$A:$AE,4,0)</f>
        <v>Nacional - LETRAS 45-52-59-66-73-80-90 DAYS - Facturas clientes - C20601052921</v>
      </c>
    </row>
    <row r="1693" spans="1:15" x14ac:dyDescent="0.2">
      <c r="A1693" s="31">
        <f t="shared" si="30"/>
        <v>1692</v>
      </c>
      <c r="B1693" s="31" t="str">
        <f>VLOOKUP($A1693,'SAP- FACT'!$A:$AE,12,0)</f>
        <v>INVERSIONES PROAVET E.I.R.L.</v>
      </c>
      <c r="C1693" s="31" t="str">
        <f>VLOOKUP($A1693,'SAP- FACT'!$A:$AE,2,0)</f>
        <v>F010-00026085</v>
      </c>
      <c r="D1693" s="31" t="str">
        <f>VLOOKUP($A1693,'SAP- FACT'!$A:$AE,2,0)</f>
        <v>F010-00026085</v>
      </c>
      <c r="E1693" s="32">
        <v>45566</v>
      </c>
      <c r="F1693" s="32">
        <f>VLOOKUP($A1693,'SAP- FACT'!$A:$AE,5,0)</f>
        <v>45565</v>
      </c>
      <c r="G1693" s="32">
        <f>VLOOKUP($A1693,'SAP- FACT'!$A:$AE,19,0)</f>
        <v>45669</v>
      </c>
      <c r="H1693" s="31" t="s">
        <v>8512</v>
      </c>
      <c r="I1693" s="31" t="str">
        <f>VLOOKUP($A1693,'SAP- FACT'!$A:$AE,3,0)</f>
        <v>Factura</v>
      </c>
      <c r="J1693" s="31" t="str">
        <f>IF(VLOOKUP($A1693,'SAP- FACT'!$A:$AE,15,0)=0,"PEN","USD")</f>
        <v>PEN</v>
      </c>
      <c r="K1693" s="31" t="s">
        <v>8499</v>
      </c>
      <c r="L1693" s="31">
        <v>1</v>
      </c>
      <c r="M1693" s="33">
        <f>IF(J1693="PEN",VLOOKUP($A1693,'SAP- FACT'!$A:$AE,14,0),VLOOKUP($A1693,'SAP- FACT'!$A:$AE,15,0))</f>
        <v>7922.55</v>
      </c>
      <c r="N1693" s="31" t="str">
        <f>IF(VLOOKUP($A1693,'SAP- FACT'!$A:$AE,15,0)=0,"PEN","USD")</f>
        <v>PEN</v>
      </c>
      <c r="O1693" s="31" t="str">
        <f>VLOOKUP($A1693,'SAP- FACT'!$A:$AE,4,0)</f>
        <v>Nacional - LETRAS 45-52-59-66-73-80-90 DAYS - Facturas clientes - C20601052921</v>
      </c>
    </row>
    <row r="1694" spans="1:15" x14ac:dyDescent="0.2">
      <c r="A1694" s="31">
        <f t="shared" si="30"/>
        <v>1693</v>
      </c>
      <c r="B1694" s="31" t="str">
        <f>VLOOKUP($A1694,'SAP- FACT'!$A:$AE,12,0)</f>
        <v>INVERSIONES PROAVET E.I.R.L.</v>
      </c>
      <c r="C1694" s="31" t="str">
        <f>VLOOKUP($A1694,'SAP- FACT'!$A:$AE,2,0)</f>
        <v>F010-00026085</v>
      </c>
      <c r="D1694" s="31" t="str">
        <f>VLOOKUP($A1694,'SAP- FACT'!$A:$AE,2,0)</f>
        <v>F010-00026085</v>
      </c>
      <c r="E1694" s="32">
        <v>45566</v>
      </c>
      <c r="F1694" s="32">
        <f>VLOOKUP($A1694,'SAP- FACT'!$A:$AE,5,0)</f>
        <v>45565</v>
      </c>
      <c r="G1694" s="32">
        <f>VLOOKUP($A1694,'SAP- FACT'!$A:$AE,19,0)</f>
        <v>45690</v>
      </c>
      <c r="H1694" s="31" t="s">
        <v>8512</v>
      </c>
      <c r="I1694" s="31" t="str">
        <f>VLOOKUP($A1694,'SAP- FACT'!$A:$AE,3,0)</f>
        <v>Factura</v>
      </c>
      <c r="J1694" s="31" t="str">
        <f>IF(VLOOKUP($A1694,'SAP- FACT'!$A:$AE,15,0)=0,"PEN","USD")</f>
        <v>PEN</v>
      </c>
      <c r="K1694" s="31" t="s">
        <v>8499</v>
      </c>
      <c r="L1694" s="31">
        <v>1</v>
      </c>
      <c r="M1694" s="33">
        <f>IF(J1694="PEN",VLOOKUP($A1694,'SAP- FACT'!$A:$AE,14,0),VLOOKUP($A1694,'SAP- FACT'!$A:$AE,15,0))</f>
        <v>7922.55</v>
      </c>
      <c r="N1694" s="31" t="str">
        <f>IF(VLOOKUP($A1694,'SAP- FACT'!$A:$AE,15,0)=0,"PEN","USD")</f>
        <v>PEN</v>
      </c>
      <c r="O1694" s="31" t="str">
        <f>VLOOKUP($A1694,'SAP- FACT'!$A:$AE,4,0)</f>
        <v>Nacional - LETRAS 45-52-59-66-73-80-90 DAYS - Facturas clientes - C20601052921</v>
      </c>
    </row>
    <row r="1695" spans="1:15" x14ac:dyDescent="0.2">
      <c r="A1695" s="31">
        <f t="shared" si="30"/>
        <v>1694</v>
      </c>
      <c r="B1695" s="31" t="str">
        <f>VLOOKUP($A1695,'SAP- FACT'!$A:$AE,12,0)</f>
        <v>INVERSIONES PROAVET E.I.R.L.</v>
      </c>
      <c r="C1695" s="31" t="str">
        <f>VLOOKUP($A1695,'SAP- FACT'!$A:$AE,2,0)</f>
        <v>F010-00026085</v>
      </c>
      <c r="D1695" s="31" t="str">
        <f>VLOOKUP($A1695,'SAP- FACT'!$A:$AE,2,0)</f>
        <v>F010-00026085</v>
      </c>
      <c r="E1695" s="32">
        <v>45566</v>
      </c>
      <c r="F1695" s="32">
        <f>VLOOKUP($A1695,'SAP- FACT'!$A:$AE,5,0)</f>
        <v>45565</v>
      </c>
      <c r="G1695" s="32">
        <f>VLOOKUP($A1695,'SAP- FACT'!$A:$AE,19,0)</f>
        <v>45655</v>
      </c>
      <c r="H1695" s="31" t="s">
        <v>8512</v>
      </c>
      <c r="I1695" s="31" t="str">
        <f>VLOOKUP($A1695,'SAP- FACT'!$A:$AE,3,0)</f>
        <v>Factura</v>
      </c>
      <c r="J1695" s="31" t="str">
        <f>IF(VLOOKUP($A1695,'SAP- FACT'!$A:$AE,15,0)=0,"PEN","USD")</f>
        <v>PEN</v>
      </c>
      <c r="K1695" s="31" t="s">
        <v>8499</v>
      </c>
      <c r="L1695" s="31">
        <v>1</v>
      </c>
      <c r="M1695" s="33">
        <f>IF(J1695="PEN",VLOOKUP($A1695,'SAP- FACT'!$A:$AE,14,0),VLOOKUP($A1695,'SAP- FACT'!$A:$AE,15,0))</f>
        <v>7922.55</v>
      </c>
      <c r="N1695" s="31" t="str">
        <f>IF(VLOOKUP($A1695,'SAP- FACT'!$A:$AE,15,0)=0,"PEN","USD")</f>
        <v>PEN</v>
      </c>
      <c r="O1695" s="31" t="str">
        <f>VLOOKUP($A1695,'SAP- FACT'!$A:$AE,4,0)</f>
        <v>Nacional - LETRAS 45-52-59-66-73-80-90 DAYS - Facturas clientes - C20601052921</v>
      </c>
    </row>
    <row r="1696" spans="1:15" x14ac:dyDescent="0.2">
      <c r="A1696" s="31">
        <f t="shared" si="30"/>
        <v>1695</v>
      </c>
      <c r="B1696" s="31" t="str">
        <f>VLOOKUP($A1696,'SAP- FACT'!$A:$AE,12,0)</f>
        <v>AGRO VETERINARIA MI BUEN PASTOR S.R.L.</v>
      </c>
      <c r="C1696" s="31" t="str">
        <f>VLOOKUP($A1696,'SAP- FACT'!$A:$AE,2,0)</f>
        <v>F010-00026060</v>
      </c>
      <c r="D1696" s="31" t="str">
        <f>VLOOKUP($A1696,'SAP- FACT'!$A:$AE,2,0)</f>
        <v>F010-00026060</v>
      </c>
      <c r="E1696" s="32">
        <v>45566</v>
      </c>
      <c r="F1696" s="32">
        <f>VLOOKUP($A1696,'SAP- FACT'!$A:$AE,5,0)</f>
        <v>45562</v>
      </c>
      <c r="G1696" s="32">
        <f>VLOOKUP($A1696,'SAP- FACT'!$A:$AE,19,0)</f>
        <v>45697</v>
      </c>
      <c r="H1696" s="31" t="s">
        <v>8512</v>
      </c>
      <c r="I1696" s="31" t="str">
        <f>VLOOKUP($A1696,'SAP- FACT'!$A:$AE,3,0)</f>
        <v>Factura</v>
      </c>
      <c r="J1696" s="31" t="str">
        <f>IF(VLOOKUP($A1696,'SAP- FACT'!$A:$AE,15,0)=0,"PEN","USD")</f>
        <v>PEN</v>
      </c>
      <c r="K1696" s="31" t="s">
        <v>8499</v>
      </c>
      <c r="L1696" s="31">
        <v>1</v>
      </c>
      <c r="M1696" s="33">
        <f>IF(J1696="PEN",VLOOKUP($A1696,'SAP- FACT'!$A:$AE,14,0),VLOOKUP($A1696,'SAP- FACT'!$A:$AE,15,0))</f>
        <v>8219.32</v>
      </c>
      <c r="N1696" s="31" t="str">
        <f>IF(VLOOKUP($A1696,'SAP- FACT'!$A:$AE,15,0)=0,"PEN","USD")</f>
        <v>PEN</v>
      </c>
      <c r="O1696" s="31" t="str">
        <f>VLOOKUP($A1696,'SAP- FACT'!$A:$AE,4,0)</f>
        <v>Nacional - LETRAS 45-52-59-66-73-90 DAYS - Facturas clientes - C20480431511</v>
      </c>
    </row>
    <row r="1697" spans="1:15" x14ac:dyDescent="0.2">
      <c r="A1697" s="31">
        <f t="shared" si="30"/>
        <v>1696</v>
      </c>
      <c r="B1697" s="31" t="str">
        <f>VLOOKUP($A1697,'SAP- FACT'!$A:$AE,12,0)</f>
        <v>AGRO VETERINARIA MI BUEN PASTOR S.R.L.</v>
      </c>
      <c r="C1697" s="31" t="str">
        <f>VLOOKUP($A1697,'SAP- FACT'!$A:$AE,2,0)</f>
        <v>F010-00026060</v>
      </c>
      <c r="D1697" s="31" t="str">
        <f>VLOOKUP($A1697,'SAP- FACT'!$A:$AE,2,0)</f>
        <v>F010-00026060</v>
      </c>
      <c r="E1697" s="32">
        <v>45566</v>
      </c>
      <c r="F1697" s="32">
        <f>VLOOKUP($A1697,'SAP- FACT'!$A:$AE,5,0)</f>
        <v>45562</v>
      </c>
      <c r="G1697" s="32">
        <f>VLOOKUP($A1697,'SAP- FACT'!$A:$AE,19,0)</f>
        <v>45680</v>
      </c>
      <c r="H1697" s="31" t="s">
        <v>8512</v>
      </c>
      <c r="I1697" s="31" t="str">
        <f>VLOOKUP($A1697,'SAP- FACT'!$A:$AE,3,0)</f>
        <v>Factura</v>
      </c>
      <c r="J1697" s="31" t="str">
        <f>IF(VLOOKUP($A1697,'SAP- FACT'!$A:$AE,15,0)=0,"PEN","USD")</f>
        <v>PEN</v>
      </c>
      <c r="K1697" s="31" t="s">
        <v>8499</v>
      </c>
      <c r="L1697" s="31">
        <v>1</v>
      </c>
      <c r="M1697" s="33">
        <f>IF(J1697="PEN",VLOOKUP($A1697,'SAP- FACT'!$A:$AE,14,0),VLOOKUP($A1697,'SAP- FACT'!$A:$AE,15,0))</f>
        <v>8229.2199999999993</v>
      </c>
      <c r="N1697" s="31" t="str">
        <f>IF(VLOOKUP($A1697,'SAP- FACT'!$A:$AE,15,0)=0,"PEN","USD")</f>
        <v>PEN</v>
      </c>
      <c r="O1697" s="31" t="str">
        <f>VLOOKUP($A1697,'SAP- FACT'!$A:$AE,4,0)</f>
        <v>Nacional - LETRAS 45-52-59-66-73-90 DAYS - Facturas clientes - C20480431511</v>
      </c>
    </row>
    <row r="1698" spans="1:15" x14ac:dyDescent="0.2">
      <c r="A1698" s="31">
        <f t="shared" si="30"/>
        <v>1697</v>
      </c>
      <c r="B1698" s="31" t="str">
        <f>VLOOKUP($A1698,'SAP- FACT'!$A:$AE,12,0)</f>
        <v>AGRO VETERINARIA MI BUEN PASTOR S.R.L.</v>
      </c>
      <c r="C1698" s="31" t="str">
        <f>VLOOKUP($A1698,'SAP- FACT'!$A:$AE,2,0)</f>
        <v>F010-00026060</v>
      </c>
      <c r="D1698" s="31" t="str">
        <f>VLOOKUP($A1698,'SAP- FACT'!$A:$AE,2,0)</f>
        <v>F010-00026060</v>
      </c>
      <c r="E1698" s="32">
        <v>45566</v>
      </c>
      <c r="F1698" s="32">
        <f>VLOOKUP($A1698,'SAP- FACT'!$A:$AE,5,0)</f>
        <v>45562</v>
      </c>
      <c r="G1698" s="32">
        <f>VLOOKUP($A1698,'SAP- FACT'!$A:$AE,19,0)</f>
        <v>45659</v>
      </c>
      <c r="H1698" s="31" t="s">
        <v>8512</v>
      </c>
      <c r="I1698" s="31" t="str">
        <f>VLOOKUP($A1698,'SAP- FACT'!$A:$AE,3,0)</f>
        <v>Factura</v>
      </c>
      <c r="J1698" s="31" t="str">
        <f>IF(VLOOKUP($A1698,'SAP- FACT'!$A:$AE,15,0)=0,"PEN","USD")</f>
        <v>PEN</v>
      </c>
      <c r="K1698" s="31" t="s">
        <v>8499</v>
      </c>
      <c r="L1698" s="31">
        <v>1</v>
      </c>
      <c r="M1698" s="33">
        <f>IF(J1698="PEN",VLOOKUP($A1698,'SAP- FACT'!$A:$AE,14,0),VLOOKUP($A1698,'SAP- FACT'!$A:$AE,15,0))</f>
        <v>8229.2199999999993</v>
      </c>
      <c r="N1698" s="31" t="str">
        <f>IF(VLOOKUP($A1698,'SAP- FACT'!$A:$AE,15,0)=0,"PEN","USD")</f>
        <v>PEN</v>
      </c>
      <c r="O1698" s="31" t="str">
        <f>VLOOKUP($A1698,'SAP- FACT'!$A:$AE,4,0)</f>
        <v>Nacional - LETRAS 45-52-59-66-73-90 DAYS - Facturas clientes - C20480431511</v>
      </c>
    </row>
    <row r="1699" spans="1:15" x14ac:dyDescent="0.2">
      <c r="A1699" s="31">
        <f t="shared" si="30"/>
        <v>1698</v>
      </c>
      <c r="B1699" s="31" t="str">
        <f>VLOOKUP($A1699,'SAP- FACT'!$A:$AE,12,0)</f>
        <v>AGRO VETERINARIA MI BUEN PASTOR S.R.L.</v>
      </c>
      <c r="C1699" s="31" t="str">
        <f>VLOOKUP($A1699,'SAP- FACT'!$A:$AE,2,0)</f>
        <v>F010-00026060</v>
      </c>
      <c r="D1699" s="31" t="str">
        <f>VLOOKUP($A1699,'SAP- FACT'!$A:$AE,2,0)</f>
        <v>F010-00026060</v>
      </c>
      <c r="E1699" s="32">
        <v>45566</v>
      </c>
      <c r="F1699" s="32">
        <f>VLOOKUP($A1699,'SAP- FACT'!$A:$AE,5,0)</f>
        <v>45562</v>
      </c>
      <c r="G1699" s="32">
        <f>VLOOKUP($A1699,'SAP- FACT'!$A:$AE,19,0)</f>
        <v>45666</v>
      </c>
      <c r="H1699" s="31" t="s">
        <v>8512</v>
      </c>
      <c r="I1699" s="31" t="str">
        <f>VLOOKUP($A1699,'SAP- FACT'!$A:$AE,3,0)</f>
        <v>Factura</v>
      </c>
      <c r="J1699" s="31" t="str">
        <f>IF(VLOOKUP($A1699,'SAP- FACT'!$A:$AE,15,0)=0,"PEN","USD")</f>
        <v>PEN</v>
      </c>
      <c r="K1699" s="31" t="s">
        <v>8499</v>
      </c>
      <c r="L1699" s="31">
        <v>1</v>
      </c>
      <c r="M1699" s="33">
        <f>IF(J1699="PEN",VLOOKUP($A1699,'SAP- FACT'!$A:$AE,14,0),VLOOKUP($A1699,'SAP- FACT'!$A:$AE,15,0))</f>
        <v>8229.2199999999993</v>
      </c>
      <c r="N1699" s="31" t="str">
        <f>IF(VLOOKUP($A1699,'SAP- FACT'!$A:$AE,15,0)=0,"PEN","USD")</f>
        <v>PEN</v>
      </c>
      <c r="O1699" s="31" t="str">
        <f>VLOOKUP($A1699,'SAP- FACT'!$A:$AE,4,0)</f>
        <v>Nacional - LETRAS 45-52-59-66-73-90 DAYS - Facturas clientes - C20480431511</v>
      </c>
    </row>
    <row r="1700" spans="1:15" x14ac:dyDescent="0.2">
      <c r="A1700" s="31">
        <f t="shared" si="30"/>
        <v>1699</v>
      </c>
      <c r="B1700" s="31" t="str">
        <f>VLOOKUP($A1700,'SAP- FACT'!$A:$AE,12,0)</f>
        <v>AGRO VETERINARIA MI BUEN PASTOR S.R.L.</v>
      </c>
      <c r="C1700" s="31" t="str">
        <f>VLOOKUP($A1700,'SAP- FACT'!$A:$AE,2,0)</f>
        <v>F010-00026060</v>
      </c>
      <c r="D1700" s="31" t="str">
        <f>VLOOKUP($A1700,'SAP- FACT'!$A:$AE,2,0)</f>
        <v>F010-00026060</v>
      </c>
      <c r="E1700" s="32">
        <v>45566</v>
      </c>
      <c r="F1700" s="32">
        <f>VLOOKUP($A1700,'SAP- FACT'!$A:$AE,5,0)</f>
        <v>45562</v>
      </c>
      <c r="G1700" s="32">
        <f>VLOOKUP($A1700,'SAP- FACT'!$A:$AE,19,0)</f>
        <v>45652</v>
      </c>
      <c r="H1700" s="31" t="s">
        <v>8512</v>
      </c>
      <c r="I1700" s="31" t="str">
        <f>VLOOKUP($A1700,'SAP- FACT'!$A:$AE,3,0)</f>
        <v>Factura</v>
      </c>
      <c r="J1700" s="31" t="str">
        <f>IF(VLOOKUP($A1700,'SAP- FACT'!$A:$AE,15,0)=0,"PEN","USD")</f>
        <v>PEN</v>
      </c>
      <c r="K1700" s="31" t="s">
        <v>8499</v>
      </c>
      <c r="L1700" s="31">
        <v>1</v>
      </c>
      <c r="M1700" s="33">
        <f>IF(J1700="PEN",VLOOKUP($A1700,'SAP- FACT'!$A:$AE,14,0),VLOOKUP($A1700,'SAP- FACT'!$A:$AE,15,0))</f>
        <v>8229.2199999999993</v>
      </c>
      <c r="N1700" s="31" t="str">
        <f>IF(VLOOKUP($A1700,'SAP- FACT'!$A:$AE,15,0)=0,"PEN","USD")</f>
        <v>PEN</v>
      </c>
      <c r="O1700" s="31" t="str">
        <f>VLOOKUP($A1700,'SAP- FACT'!$A:$AE,4,0)</f>
        <v>Nacional - LETRAS 45-52-59-66-73-90 DAYS - Facturas clientes - C20480431511</v>
      </c>
    </row>
    <row r="1701" spans="1:15" x14ac:dyDescent="0.2">
      <c r="A1701" s="31">
        <f t="shared" si="30"/>
        <v>1700</v>
      </c>
      <c r="B1701" s="31" t="str">
        <f>VLOOKUP($A1701,'SAP- FACT'!$A:$AE,12,0)</f>
        <v>AGRO VETERINARIA MI BUEN PASTOR S.R.L.</v>
      </c>
      <c r="C1701" s="31" t="str">
        <f>VLOOKUP($A1701,'SAP- FACT'!$A:$AE,2,0)</f>
        <v>F010-00026060</v>
      </c>
      <c r="D1701" s="31" t="str">
        <f>VLOOKUP($A1701,'SAP- FACT'!$A:$AE,2,0)</f>
        <v>F010-00026060</v>
      </c>
      <c r="E1701" s="32">
        <v>45566</v>
      </c>
      <c r="F1701" s="32">
        <f>VLOOKUP($A1701,'SAP- FACT'!$A:$AE,5,0)</f>
        <v>45562</v>
      </c>
      <c r="G1701" s="32">
        <f>VLOOKUP($A1701,'SAP- FACT'!$A:$AE,19,0)</f>
        <v>45673</v>
      </c>
      <c r="H1701" s="31" t="s">
        <v>8512</v>
      </c>
      <c r="I1701" s="31" t="str">
        <f>VLOOKUP($A1701,'SAP- FACT'!$A:$AE,3,0)</f>
        <v>Factura</v>
      </c>
      <c r="J1701" s="31" t="str">
        <f>IF(VLOOKUP($A1701,'SAP- FACT'!$A:$AE,15,0)=0,"PEN","USD")</f>
        <v>PEN</v>
      </c>
      <c r="K1701" s="31" t="s">
        <v>8499</v>
      </c>
      <c r="L1701" s="31">
        <v>1</v>
      </c>
      <c r="M1701" s="33">
        <f>IF(J1701="PEN",VLOOKUP($A1701,'SAP- FACT'!$A:$AE,14,0),VLOOKUP($A1701,'SAP- FACT'!$A:$AE,15,0))</f>
        <v>8229.2199999999993</v>
      </c>
      <c r="N1701" s="31" t="str">
        <f>IF(VLOOKUP($A1701,'SAP- FACT'!$A:$AE,15,0)=0,"PEN","USD")</f>
        <v>PEN</v>
      </c>
      <c r="O1701" s="31" t="str">
        <f>VLOOKUP($A1701,'SAP- FACT'!$A:$AE,4,0)</f>
        <v>Nacional - LETRAS 45-52-59-66-73-90 DAYS - Facturas clientes - C20480431511</v>
      </c>
    </row>
    <row r="1702" spans="1:15" x14ac:dyDescent="0.2">
      <c r="A1702" s="31">
        <f t="shared" si="30"/>
        <v>1701</v>
      </c>
      <c r="B1702" s="31" t="str">
        <f>VLOOKUP($A1702,'SAP- FACT'!$A:$AE,12,0)</f>
        <v>LA CALERA S.A.C.</v>
      </c>
      <c r="C1702" s="31" t="str">
        <f>VLOOKUP($A1702,'SAP- FACT'!$A:$AE,2,0)</f>
        <v>F010-00025799</v>
      </c>
      <c r="D1702" s="31" t="str">
        <f>VLOOKUP($A1702,'SAP- FACT'!$A:$AE,2,0)</f>
        <v>F010-00025799</v>
      </c>
      <c r="E1702" s="32">
        <v>45566</v>
      </c>
      <c r="F1702" s="32">
        <f>VLOOKUP($A1702,'SAP- FACT'!$A:$AE,5,0)</f>
        <v>45538</v>
      </c>
      <c r="G1702" s="32">
        <f>VLOOKUP($A1702,'SAP- FACT'!$A:$AE,19,0)</f>
        <v>45568</v>
      </c>
      <c r="H1702" s="31" t="s">
        <v>8512</v>
      </c>
      <c r="I1702" s="31" t="str">
        <f>VLOOKUP($A1702,'SAP- FACT'!$A:$AE,3,0)</f>
        <v>Factura</v>
      </c>
      <c r="J1702" s="31" t="str">
        <f>IF(VLOOKUP($A1702,'SAP- FACT'!$A:$AE,15,0)=0,"PEN","USD")</f>
        <v>PEN</v>
      </c>
      <c r="K1702" s="31" t="s">
        <v>8499</v>
      </c>
      <c r="L1702" s="31">
        <v>1</v>
      </c>
      <c r="M1702" s="33">
        <f>IF(J1702="PEN",VLOOKUP($A1702,'SAP- FACT'!$A:$AE,14,0),VLOOKUP($A1702,'SAP- FACT'!$A:$AE,15,0))</f>
        <v>8782.74</v>
      </c>
      <c r="N1702" s="31" t="str">
        <f>IF(VLOOKUP($A1702,'SAP- FACT'!$A:$AE,15,0)=0,"PEN","USD")</f>
        <v>PEN</v>
      </c>
      <c r="O1702" s="31" t="str">
        <f>VLOOKUP($A1702,'SAP- FACT'!$A:$AE,4,0)</f>
        <v>Nacional - CREDITO 30 DIAS / CREDIT 30 DAYS - Facturas clientes - C20452614767</v>
      </c>
    </row>
    <row r="1703" spans="1:15" x14ac:dyDescent="0.2">
      <c r="A1703" s="31">
        <f t="shared" si="30"/>
        <v>1702</v>
      </c>
      <c r="B1703" s="31" t="str">
        <f>VLOOKUP($A1703,'SAP- FACT'!$A:$AE,12,0)</f>
        <v>INVERSIONES PROAVET E.I.R.L.</v>
      </c>
      <c r="C1703" s="31" t="str">
        <f>VLOOKUP($A1703,'SAP- FACT'!$A:$AE,2,0)</f>
        <v>F010-00025840</v>
      </c>
      <c r="D1703" s="31" t="str">
        <f>VLOOKUP($A1703,'SAP- FACT'!$A:$AE,2,0)</f>
        <v>F010-00025840</v>
      </c>
      <c r="E1703" s="32">
        <v>45566</v>
      </c>
      <c r="F1703" s="32">
        <f>VLOOKUP($A1703,'SAP- FACT'!$A:$AE,5,0)</f>
        <v>45541</v>
      </c>
      <c r="G1703" s="32">
        <f>VLOOKUP($A1703,'SAP- FACT'!$A:$AE,19,0)</f>
        <v>45676</v>
      </c>
      <c r="H1703" s="31" t="s">
        <v>8512</v>
      </c>
      <c r="I1703" s="31" t="str">
        <f>VLOOKUP($A1703,'SAP- FACT'!$A:$AE,3,0)</f>
        <v>Factura</v>
      </c>
      <c r="J1703" s="31" t="str">
        <f>IF(VLOOKUP($A1703,'SAP- FACT'!$A:$AE,15,0)=0,"PEN","USD")</f>
        <v>PEN</v>
      </c>
      <c r="K1703" s="31" t="s">
        <v>8499</v>
      </c>
      <c r="L1703" s="31">
        <v>1</v>
      </c>
      <c r="M1703" s="33">
        <f>IF(J1703="PEN",VLOOKUP($A1703,'SAP- FACT'!$A:$AE,14,0),VLOOKUP($A1703,'SAP- FACT'!$A:$AE,15,0))</f>
        <v>9013.77</v>
      </c>
      <c r="N1703" s="31" t="str">
        <f>IF(VLOOKUP($A1703,'SAP- FACT'!$A:$AE,15,0)=0,"PEN","USD")</f>
        <v>PEN</v>
      </c>
      <c r="O1703" s="31" t="str">
        <f>VLOOKUP($A1703,'SAP- FACT'!$A:$AE,4,0)</f>
        <v>Nacional - LETRAS 45-52-59-66-73-80-90 DAYS - Facturas clientes - C20601052921</v>
      </c>
    </row>
    <row r="1704" spans="1:15" x14ac:dyDescent="0.2">
      <c r="A1704" s="31">
        <f t="shared" si="30"/>
        <v>1703</v>
      </c>
      <c r="B1704" s="31" t="str">
        <f>VLOOKUP($A1704,'SAP- FACT'!$A:$AE,12,0)</f>
        <v>INVERSIONES PROAVET E.I.R.L.</v>
      </c>
      <c r="C1704" s="31" t="str">
        <f>VLOOKUP($A1704,'SAP- FACT'!$A:$AE,2,0)</f>
        <v>F010-00025840</v>
      </c>
      <c r="D1704" s="31" t="str">
        <f>VLOOKUP($A1704,'SAP- FACT'!$A:$AE,2,0)</f>
        <v>F010-00025840</v>
      </c>
      <c r="E1704" s="32">
        <v>45566</v>
      </c>
      <c r="F1704" s="32">
        <f>VLOOKUP($A1704,'SAP- FACT'!$A:$AE,5,0)</f>
        <v>45541</v>
      </c>
      <c r="G1704" s="32">
        <f>VLOOKUP($A1704,'SAP- FACT'!$A:$AE,19,0)</f>
        <v>45666</v>
      </c>
      <c r="H1704" s="31" t="s">
        <v>8512</v>
      </c>
      <c r="I1704" s="31" t="str">
        <f>VLOOKUP($A1704,'SAP- FACT'!$A:$AE,3,0)</f>
        <v>Factura</v>
      </c>
      <c r="J1704" s="31" t="str">
        <f>IF(VLOOKUP($A1704,'SAP- FACT'!$A:$AE,15,0)=0,"PEN","USD")</f>
        <v>PEN</v>
      </c>
      <c r="K1704" s="31" t="s">
        <v>8499</v>
      </c>
      <c r="L1704" s="31">
        <v>1</v>
      </c>
      <c r="M1704" s="33">
        <f>IF(J1704="PEN",VLOOKUP($A1704,'SAP- FACT'!$A:$AE,14,0),VLOOKUP($A1704,'SAP- FACT'!$A:$AE,15,0))</f>
        <v>9032.76</v>
      </c>
      <c r="N1704" s="31" t="str">
        <f>IF(VLOOKUP($A1704,'SAP- FACT'!$A:$AE,15,0)=0,"PEN","USD")</f>
        <v>PEN</v>
      </c>
      <c r="O1704" s="31" t="str">
        <f>VLOOKUP($A1704,'SAP- FACT'!$A:$AE,4,0)</f>
        <v>Nacional - LETRAS 45-52-59-66-73-80-90 DAYS - Facturas clientes - C20601052921</v>
      </c>
    </row>
    <row r="1705" spans="1:15" x14ac:dyDescent="0.2">
      <c r="A1705" s="31">
        <f t="shared" si="30"/>
        <v>1704</v>
      </c>
      <c r="B1705" s="31" t="str">
        <f>VLOOKUP($A1705,'SAP- FACT'!$A:$AE,12,0)</f>
        <v>INVERSIONES PROAVET E.I.R.L.</v>
      </c>
      <c r="C1705" s="31" t="str">
        <f>VLOOKUP($A1705,'SAP- FACT'!$A:$AE,2,0)</f>
        <v>F010-00025840</v>
      </c>
      <c r="D1705" s="31" t="str">
        <f>VLOOKUP($A1705,'SAP- FACT'!$A:$AE,2,0)</f>
        <v>F010-00025840</v>
      </c>
      <c r="E1705" s="32">
        <v>45566</v>
      </c>
      <c r="F1705" s="32">
        <f>VLOOKUP($A1705,'SAP- FACT'!$A:$AE,5,0)</f>
        <v>45541</v>
      </c>
      <c r="G1705" s="32">
        <f>VLOOKUP($A1705,'SAP- FACT'!$A:$AE,19,0)</f>
        <v>45659</v>
      </c>
      <c r="H1705" s="31" t="s">
        <v>8512</v>
      </c>
      <c r="I1705" s="31" t="str">
        <f>VLOOKUP($A1705,'SAP- FACT'!$A:$AE,3,0)</f>
        <v>Factura</v>
      </c>
      <c r="J1705" s="31" t="str">
        <f>IF(VLOOKUP($A1705,'SAP- FACT'!$A:$AE,15,0)=0,"PEN","USD")</f>
        <v>PEN</v>
      </c>
      <c r="K1705" s="31" t="s">
        <v>8499</v>
      </c>
      <c r="L1705" s="31">
        <v>1</v>
      </c>
      <c r="M1705" s="33">
        <f>IF(J1705="PEN",VLOOKUP($A1705,'SAP- FACT'!$A:$AE,14,0),VLOOKUP($A1705,'SAP- FACT'!$A:$AE,15,0))</f>
        <v>9032.76</v>
      </c>
      <c r="N1705" s="31" t="str">
        <f>IF(VLOOKUP($A1705,'SAP- FACT'!$A:$AE,15,0)=0,"PEN","USD")</f>
        <v>PEN</v>
      </c>
      <c r="O1705" s="31" t="str">
        <f>VLOOKUP($A1705,'SAP- FACT'!$A:$AE,4,0)</f>
        <v>Nacional - LETRAS 45-52-59-66-73-80-90 DAYS - Facturas clientes - C20601052921</v>
      </c>
    </row>
    <row r="1706" spans="1:15" x14ac:dyDescent="0.2">
      <c r="A1706" s="31">
        <f t="shared" si="30"/>
        <v>1705</v>
      </c>
      <c r="B1706" s="31" t="str">
        <f>VLOOKUP($A1706,'SAP- FACT'!$A:$AE,12,0)</f>
        <v>INVERSIONES PROAVET E.I.R.L.</v>
      </c>
      <c r="C1706" s="31" t="str">
        <f>VLOOKUP($A1706,'SAP- FACT'!$A:$AE,2,0)</f>
        <v>F010-00025840</v>
      </c>
      <c r="D1706" s="31" t="str">
        <f>VLOOKUP($A1706,'SAP- FACT'!$A:$AE,2,0)</f>
        <v>F010-00025840</v>
      </c>
      <c r="E1706" s="32">
        <v>45566</v>
      </c>
      <c r="F1706" s="32">
        <f>VLOOKUP($A1706,'SAP- FACT'!$A:$AE,5,0)</f>
        <v>45541</v>
      </c>
      <c r="G1706" s="32">
        <f>VLOOKUP($A1706,'SAP- FACT'!$A:$AE,19,0)</f>
        <v>45638</v>
      </c>
      <c r="H1706" s="31" t="s">
        <v>8512</v>
      </c>
      <c r="I1706" s="31" t="str">
        <f>VLOOKUP($A1706,'SAP- FACT'!$A:$AE,3,0)</f>
        <v>Factura</v>
      </c>
      <c r="J1706" s="31" t="str">
        <f>IF(VLOOKUP($A1706,'SAP- FACT'!$A:$AE,15,0)=0,"PEN","USD")</f>
        <v>PEN</v>
      </c>
      <c r="K1706" s="31" t="s">
        <v>8499</v>
      </c>
      <c r="L1706" s="31">
        <v>1</v>
      </c>
      <c r="M1706" s="33">
        <f>IF(J1706="PEN",VLOOKUP($A1706,'SAP- FACT'!$A:$AE,14,0),VLOOKUP($A1706,'SAP- FACT'!$A:$AE,15,0))</f>
        <v>9032.76</v>
      </c>
      <c r="N1706" s="31" t="str">
        <f>IF(VLOOKUP($A1706,'SAP- FACT'!$A:$AE,15,0)=0,"PEN","USD")</f>
        <v>PEN</v>
      </c>
      <c r="O1706" s="31" t="str">
        <f>VLOOKUP($A1706,'SAP- FACT'!$A:$AE,4,0)</f>
        <v>Nacional - LETRAS 45-52-59-66-73-80-90 DAYS - Facturas clientes - C20601052921</v>
      </c>
    </row>
    <row r="1707" spans="1:15" x14ac:dyDescent="0.2">
      <c r="A1707" s="31">
        <f t="shared" si="30"/>
        <v>1706</v>
      </c>
      <c r="B1707" s="31" t="str">
        <f>VLOOKUP($A1707,'SAP- FACT'!$A:$AE,12,0)</f>
        <v>INVERSIONES PROAVET E.I.R.L.</v>
      </c>
      <c r="C1707" s="31" t="str">
        <f>VLOOKUP($A1707,'SAP- FACT'!$A:$AE,2,0)</f>
        <v>F010-00025840</v>
      </c>
      <c r="D1707" s="31" t="str">
        <f>VLOOKUP($A1707,'SAP- FACT'!$A:$AE,2,0)</f>
        <v>F010-00025840</v>
      </c>
      <c r="E1707" s="32">
        <v>45566</v>
      </c>
      <c r="F1707" s="32">
        <f>VLOOKUP($A1707,'SAP- FACT'!$A:$AE,5,0)</f>
        <v>45541</v>
      </c>
      <c r="G1707" s="32">
        <f>VLOOKUP($A1707,'SAP- FACT'!$A:$AE,19,0)</f>
        <v>45645</v>
      </c>
      <c r="H1707" s="31" t="s">
        <v>8512</v>
      </c>
      <c r="I1707" s="31" t="str">
        <f>VLOOKUP($A1707,'SAP- FACT'!$A:$AE,3,0)</f>
        <v>Factura</v>
      </c>
      <c r="J1707" s="31" t="str">
        <f>IF(VLOOKUP($A1707,'SAP- FACT'!$A:$AE,15,0)=0,"PEN","USD")</f>
        <v>PEN</v>
      </c>
      <c r="K1707" s="31" t="s">
        <v>8499</v>
      </c>
      <c r="L1707" s="31">
        <v>1</v>
      </c>
      <c r="M1707" s="33">
        <f>IF(J1707="PEN",VLOOKUP($A1707,'SAP- FACT'!$A:$AE,14,0),VLOOKUP($A1707,'SAP- FACT'!$A:$AE,15,0))</f>
        <v>9032.76</v>
      </c>
      <c r="N1707" s="31" t="str">
        <f>IF(VLOOKUP($A1707,'SAP- FACT'!$A:$AE,15,0)=0,"PEN","USD")</f>
        <v>PEN</v>
      </c>
      <c r="O1707" s="31" t="str">
        <f>VLOOKUP($A1707,'SAP- FACT'!$A:$AE,4,0)</f>
        <v>Nacional - LETRAS 45-52-59-66-73-80-90 DAYS - Facturas clientes - C20601052921</v>
      </c>
    </row>
    <row r="1708" spans="1:15" x14ac:dyDescent="0.2">
      <c r="A1708" s="31">
        <f t="shared" si="30"/>
        <v>1707</v>
      </c>
      <c r="B1708" s="31" t="str">
        <f>VLOOKUP($A1708,'SAP- FACT'!$A:$AE,12,0)</f>
        <v>INVERSIONES PROAVET E.I.R.L.</v>
      </c>
      <c r="C1708" s="31" t="str">
        <f>VLOOKUP($A1708,'SAP- FACT'!$A:$AE,2,0)</f>
        <v>F010-00025840</v>
      </c>
      <c r="D1708" s="31" t="str">
        <f>VLOOKUP($A1708,'SAP- FACT'!$A:$AE,2,0)</f>
        <v>F010-00025840</v>
      </c>
      <c r="E1708" s="32">
        <v>45566</v>
      </c>
      <c r="F1708" s="32">
        <f>VLOOKUP($A1708,'SAP- FACT'!$A:$AE,5,0)</f>
        <v>45541</v>
      </c>
      <c r="G1708" s="32">
        <f>VLOOKUP($A1708,'SAP- FACT'!$A:$AE,19,0)</f>
        <v>45631</v>
      </c>
      <c r="H1708" s="31" t="s">
        <v>8512</v>
      </c>
      <c r="I1708" s="31" t="str">
        <f>VLOOKUP($A1708,'SAP- FACT'!$A:$AE,3,0)</f>
        <v>Factura</v>
      </c>
      <c r="J1708" s="31" t="str">
        <f>IF(VLOOKUP($A1708,'SAP- FACT'!$A:$AE,15,0)=0,"PEN","USD")</f>
        <v>PEN</v>
      </c>
      <c r="K1708" s="31" t="s">
        <v>8499</v>
      </c>
      <c r="L1708" s="31">
        <v>1</v>
      </c>
      <c r="M1708" s="33">
        <f>IF(J1708="PEN",VLOOKUP($A1708,'SAP- FACT'!$A:$AE,14,0),VLOOKUP($A1708,'SAP- FACT'!$A:$AE,15,0))</f>
        <v>9032.76</v>
      </c>
      <c r="N1708" s="31" t="str">
        <f>IF(VLOOKUP($A1708,'SAP- FACT'!$A:$AE,15,0)=0,"PEN","USD")</f>
        <v>PEN</v>
      </c>
      <c r="O1708" s="31" t="str">
        <f>VLOOKUP($A1708,'SAP- FACT'!$A:$AE,4,0)</f>
        <v>Nacional - LETRAS 45-52-59-66-73-80-90 DAYS - Facturas clientes - C20601052921</v>
      </c>
    </row>
    <row r="1709" spans="1:15" x14ac:dyDescent="0.2">
      <c r="A1709" s="31">
        <f t="shared" si="30"/>
        <v>1708</v>
      </c>
      <c r="B1709" s="31" t="str">
        <f>VLOOKUP($A1709,'SAP- FACT'!$A:$AE,12,0)</f>
        <v>INVERSIONES PROAVET E.I.R.L.</v>
      </c>
      <c r="C1709" s="31" t="str">
        <f>VLOOKUP($A1709,'SAP- FACT'!$A:$AE,2,0)</f>
        <v>F010-00025840</v>
      </c>
      <c r="D1709" s="31" t="str">
        <f>VLOOKUP($A1709,'SAP- FACT'!$A:$AE,2,0)</f>
        <v>F010-00025840</v>
      </c>
      <c r="E1709" s="32">
        <v>45566</v>
      </c>
      <c r="F1709" s="32">
        <f>VLOOKUP($A1709,'SAP- FACT'!$A:$AE,5,0)</f>
        <v>45541</v>
      </c>
      <c r="G1709" s="32">
        <f>VLOOKUP($A1709,'SAP- FACT'!$A:$AE,19,0)</f>
        <v>45652</v>
      </c>
      <c r="H1709" s="31" t="s">
        <v>8512</v>
      </c>
      <c r="I1709" s="31" t="str">
        <f>VLOOKUP($A1709,'SAP- FACT'!$A:$AE,3,0)</f>
        <v>Factura</v>
      </c>
      <c r="J1709" s="31" t="str">
        <f>IF(VLOOKUP($A1709,'SAP- FACT'!$A:$AE,15,0)=0,"PEN","USD")</f>
        <v>PEN</v>
      </c>
      <c r="K1709" s="31" t="s">
        <v>8499</v>
      </c>
      <c r="L1709" s="31">
        <v>1</v>
      </c>
      <c r="M1709" s="33">
        <f>IF(J1709="PEN",VLOOKUP($A1709,'SAP- FACT'!$A:$AE,14,0),VLOOKUP($A1709,'SAP- FACT'!$A:$AE,15,0))</f>
        <v>9032.76</v>
      </c>
      <c r="N1709" s="31" t="str">
        <f>IF(VLOOKUP($A1709,'SAP- FACT'!$A:$AE,15,0)=0,"PEN","USD")</f>
        <v>PEN</v>
      </c>
      <c r="O1709" s="31" t="str">
        <f>VLOOKUP($A1709,'SAP- FACT'!$A:$AE,4,0)</f>
        <v>Nacional - LETRAS 45-52-59-66-73-80-90 DAYS - Facturas clientes - C20601052921</v>
      </c>
    </row>
    <row r="1710" spans="1:15" x14ac:dyDescent="0.2">
      <c r="A1710" s="31">
        <f t="shared" si="30"/>
        <v>1709</v>
      </c>
      <c r="B1710" s="31" t="str">
        <f>VLOOKUP($A1710,'SAP- FACT'!$A:$AE,12,0)</f>
        <v>PHARMADIX CORP. S.A.C.</v>
      </c>
      <c r="C1710" s="31" t="str">
        <f>VLOOKUP($A1710,'SAP- FACT'!$A:$AE,2,0)</f>
        <v>F010-00025987</v>
      </c>
      <c r="D1710" s="31" t="str">
        <f>VLOOKUP($A1710,'SAP- FACT'!$A:$AE,2,0)</f>
        <v>F010-00025987</v>
      </c>
      <c r="E1710" s="32">
        <v>45566</v>
      </c>
      <c r="F1710" s="32">
        <f>VLOOKUP($A1710,'SAP- FACT'!$A:$AE,5,0)</f>
        <v>45558</v>
      </c>
      <c r="G1710" s="32">
        <f>VLOOKUP($A1710,'SAP- FACT'!$A:$AE,19,0)</f>
        <v>45558</v>
      </c>
      <c r="H1710" s="31" t="s">
        <v>8512</v>
      </c>
      <c r="I1710" s="31" t="str">
        <f>VLOOKUP($A1710,'SAP- FACT'!$A:$AE,3,0)</f>
        <v>Factura</v>
      </c>
      <c r="J1710" s="31" t="str">
        <f>IF(VLOOKUP($A1710,'SAP- FACT'!$A:$AE,15,0)=0,"PEN","USD")</f>
        <v>USD</v>
      </c>
      <c r="K1710" s="31" t="s">
        <v>8499</v>
      </c>
      <c r="L1710" s="31">
        <v>1</v>
      </c>
      <c r="M1710" s="33">
        <f>IF(J1710="PEN",VLOOKUP($A1710,'SAP- FACT'!$A:$AE,14,0),VLOOKUP($A1710,'SAP- FACT'!$A:$AE,15,0))</f>
        <v>2525.52</v>
      </c>
      <c r="N1710" s="31" t="str">
        <f>IF(VLOOKUP($A1710,'SAP- FACT'!$A:$AE,15,0)=0,"PEN","USD")</f>
        <v>USD</v>
      </c>
      <c r="O1710" s="31" t="str">
        <f>VLOOKUP($A1710,'SAP- FACT'!$A:$AE,4,0)</f>
        <v xml:space="preserve"> - CONTADO ADELANTADO / CASH IN ADVANCE - INTERESES AL PRESTAMO 22.09.24</v>
      </c>
    </row>
    <row r="1711" spans="1:15" x14ac:dyDescent="0.2">
      <c r="A1711" s="31">
        <f t="shared" si="30"/>
        <v>1710</v>
      </c>
      <c r="B1711" s="31" t="str">
        <f>VLOOKUP($A1711,'SAP- FACT'!$A:$AE,12,0)</f>
        <v>GRUPO PHARMAX VETERINARIA S.A.C.</v>
      </c>
      <c r="C1711" s="31" t="str">
        <f>VLOOKUP($A1711,'SAP- FACT'!$A:$AE,2,0)</f>
        <v>F010-00026056</v>
      </c>
      <c r="D1711" s="31" t="str">
        <f>VLOOKUP($A1711,'SAP- FACT'!$A:$AE,2,0)</f>
        <v>F010-00026056</v>
      </c>
      <c r="E1711" s="32">
        <v>45566</v>
      </c>
      <c r="F1711" s="32">
        <f>VLOOKUP($A1711,'SAP- FACT'!$A:$AE,5,0)</f>
        <v>45562</v>
      </c>
      <c r="G1711" s="32">
        <f>VLOOKUP($A1711,'SAP- FACT'!$A:$AE,19,0)</f>
        <v>45772</v>
      </c>
      <c r="H1711" s="31" t="s">
        <v>8512</v>
      </c>
      <c r="I1711" s="31" t="str">
        <f>VLOOKUP($A1711,'SAP- FACT'!$A:$AE,3,0)</f>
        <v>Factura</v>
      </c>
      <c r="J1711" s="31" t="str">
        <f>IF(VLOOKUP($A1711,'SAP- FACT'!$A:$AE,15,0)=0,"PEN","USD")</f>
        <v>PEN</v>
      </c>
      <c r="K1711" s="31" t="s">
        <v>8499</v>
      </c>
      <c r="L1711" s="31">
        <v>1</v>
      </c>
      <c r="M1711" s="33">
        <f>IF(J1711="PEN",VLOOKUP($A1711,'SAP- FACT'!$A:$AE,14,0),VLOOKUP($A1711,'SAP- FACT'!$A:$AE,15,0))</f>
        <v>9668.11</v>
      </c>
      <c r="N1711" s="31" t="str">
        <f>IF(VLOOKUP($A1711,'SAP- FACT'!$A:$AE,15,0)=0,"PEN","USD")</f>
        <v>PEN</v>
      </c>
      <c r="O1711" s="31" t="str">
        <f>VLOOKUP($A1711,'SAP- FACT'!$A:$AE,4,0)</f>
        <v>Nacional - LETRAS 45-52-59-66-73-90-105 DÍAS - Facturas clientes - C20602470882</v>
      </c>
    </row>
    <row r="1712" spans="1:15" x14ac:dyDescent="0.2">
      <c r="A1712" s="31">
        <f t="shared" si="30"/>
        <v>1711</v>
      </c>
      <c r="B1712" s="31" t="str">
        <f>VLOOKUP($A1712,'SAP- FACT'!$A:$AE,12,0)</f>
        <v>GRUPO PHARMAX VETERINARIA S.A.C.</v>
      </c>
      <c r="C1712" s="31" t="str">
        <f>VLOOKUP($A1712,'SAP- FACT'!$A:$AE,2,0)</f>
        <v>F010-00026056</v>
      </c>
      <c r="D1712" s="31" t="str">
        <f>VLOOKUP($A1712,'SAP- FACT'!$A:$AE,2,0)</f>
        <v>F010-00026056</v>
      </c>
      <c r="E1712" s="32">
        <v>45566</v>
      </c>
      <c r="F1712" s="32">
        <f>VLOOKUP($A1712,'SAP- FACT'!$A:$AE,5,0)</f>
        <v>45562</v>
      </c>
      <c r="G1712" s="32">
        <f>VLOOKUP($A1712,'SAP- FACT'!$A:$AE,19,0)</f>
        <v>45733</v>
      </c>
      <c r="H1712" s="31" t="s">
        <v>8512</v>
      </c>
      <c r="I1712" s="31" t="str">
        <f>VLOOKUP($A1712,'SAP- FACT'!$A:$AE,3,0)</f>
        <v>Factura</v>
      </c>
      <c r="J1712" s="31" t="str">
        <f>IF(VLOOKUP($A1712,'SAP- FACT'!$A:$AE,15,0)=0,"PEN","USD")</f>
        <v>PEN</v>
      </c>
      <c r="K1712" s="31" t="s">
        <v>8499</v>
      </c>
      <c r="L1712" s="31">
        <v>1</v>
      </c>
      <c r="M1712" s="33">
        <f>IF(J1712="PEN",VLOOKUP($A1712,'SAP- FACT'!$A:$AE,14,0),VLOOKUP($A1712,'SAP- FACT'!$A:$AE,15,0))</f>
        <v>9688.4500000000007</v>
      </c>
      <c r="N1712" s="31" t="str">
        <f>IF(VLOOKUP($A1712,'SAP- FACT'!$A:$AE,15,0)=0,"PEN","USD")</f>
        <v>PEN</v>
      </c>
      <c r="O1712" s="31" t="str">
        <f>VLOOKUP($A1712,'SAP- FACT'!$A:$AE,4,0)</f>
        <v>Nacional - LETRAS 45-52-59-66-73-90-105 DÍAS - Facturas clientes - C20602470882</v>
      </c>
    </row>
    <row r="1713" spans="1:15" x14ac:dyDescent="0.2">
      <c r="A1713" s="31">
        <f t="shared" si="30"/>
        <v>1712</v>
      </c>
      <c r="B1713" s="31" t="str">
        <f>VLOOKUP($A1713,'SAP- FACT'!$A:$AE,12,0)</f>
        <v>GRUPO PHARMAX VETERINARIA S.A.C.</v>
      </c>
      <c r="C1713" s="31" t="str">
        <f>VLOOKUP($A1713,'SAP- FACT'!$A:$AE,2,0)</f>
        <v>F010-00026056</v>
      </c>
      <c r="D1713" s="31" t="str">
        <f>VLOOKUP($A1713,'SAP- FACT'!$A:$AE,2,0)</f>
        <v>F010-00026056</v>
      </c>
      <c r="E1713" s="32">
        <v>45566</v>
      </c>
      <c r="F1713" s="32">
        <f>VLOOKUP($A1713,'SAP- FACT'!$A:$AE,5,0)</f>
        <v>45562</v>
      </c>
      <c r="G1713" s="32">
        <f>VLOOKUP($A1713,'SAP- FACT'!$A:$AE,19,0)</f>
        <v>45740</v>
      </c>
      <c r="H1713" s="31" t="s">
        <v>8512</v>
      </c>
      <c r="I1713" s="31" t="str">
        <f>VLOOKUP($A1713,'SAP- FACT'!$A:$AE,3,0)</f>
        <v>Factura</v>
      </c>
      <c r="J1713" s="31" t="str">
        <f>IF(VLOOKUP($A1713,'SAP- FACT'!$A:$AE,15,0)=0,"PEN","USD")</f>
        <v>PEN</v>
      </c>
      <c r="K1713" s="31" t="s">
        <v>8499</v>
      </c>
      <c r="L1713" s="31">
        <v>1</v>
      </c>
      <c r="M1713" s="33">
        <f>IF(J1713="PEN",VLOOKUP($A1713,'SAP- FACT'!$A:$AE,14,0),VLOOKUP($A1713,'SAP- FACT'!$A:$AE,15,0))</f>
        <v>9688.4500000000007</v>
      </c>
      <c r="N1713" s="31" t="str">
        <f>IF(VLOOKUP($A1713,'SAP- FACT'!$A:$AE,15,0)=0,"PEN","USD")</f>
        <v>PEN</v>
      </c>
      <c r="O1713" s="31" t="str">
        <f>VLOOKUP($A1713,'SAP- FACT'!$A:$AE,4,0)</f>
        <v>Nacional - LETRAS 45-52-59-66-73-90-105 DÍAS - Facturas clientes - C20602470882</v>
      </c>
    </row>
    <row r="1714" spans="1:15" x14ac:dyDescent="0.2">
      <c r="A1714" s="31">
        <f t="shared" si="30"/>
        <v>1713</v>
      </c>
      <c r="B1714" s="31" t="str">
        <f>VLOOKUP($A1714,'SAP- FACT'!$A:$AE,12,0)</f>
        <v>GRUPO PHARMAX VETERINARIA S.A.C.</v>
      </c>
      <c r="C1714" s="31" t="str">
        <f>VLOOKUP($A1714,'SAP- FACT'!$A:$AE,2,0)</f>
        <v>F010-00026056</v>
      </c>
      <c r="D1714" s="31" t="str">
        <f>VLOOKUP($A1714,'SAP- FACT'!$A:$AE,2,0)</f>
        <v>F010-00026056</v>
      </c>
      <c r="E1714" s="32">
        <v>45566</v>
      </c>
      <c r="F1714" s="32">
        <f>VLOOKUP($A1714,'SAP- FACT'!$A:$AE,5,0)</f>
        <v>45562</v>
      </c>
      <c r="G1714" s="32">
        <f>VLOOKUP($A1714,'SAP- FACT'!$A:$AE,19,0)</f>
        <v>45726</v>
      </c>
      <c r="H1714" s="31" t="s">
        <v>8512</v>
      </c>
      <c r="I1714" s="31" t="str">
        <f>VLOOKUP($A1714,'SAP- FACT'!$A:$AE,3,0)</f>
        <v>Factura</v>
      </c>
      <c r="J1714" s="31" t="str">
        <f>IF(VLOOKUP($A1714,'SAP- FACT'!$A:$AE,15,0)=0,"PEN","USD")</f>
        <v>PEN</v>
      </c>
      <c r="K1714" s="31" t="s">
        <v>8499</v>
      </c>
      <c r="L1714" s="31">
        <v>1</v>
      </c>
      <c r="M1714" s="33">
        <f>IF(J1714="PEN",VLOOKUP($A1714,'SAP- FACT'!$A:$AE,14,0),VLOOKUP($A1714,'SAP- FACT'!$A:$AE,15,0))</f>
        <v>9688.4500000000007</v>
      </c>
      <c r="N1714" s="31" t="str">
        <f>IF(VLOOKUP($A1714,'SAP- FACT'!$A:$AE,15,0)=0,"PEN","USD")</f>
        <v>PEN</v>
      </c>
      <c r="O1714" s="31" t="str">
        <f>VLOOKUP($A1714,'SAP- FACT'!$A:$AE,4,0)</f>
        <v>Nacional - LETRAS 45-52-59-66-73-90-105 DÍAS - Facturas clientes - C20602470882</v>
      </c>
    </row>
    <row r="1715" spans="1:15" x14ac:dyDescent="0.2">
      <c r="A1715" s="31">
        <f t="shared" si="30"/>
        <v>1714</v>
      </c>
      <c r="B1715" s="31" t="str">
        <f>VLOOKUP($A1715,'SAP- FACT'!$A:$AE,12,0)</f>
        <v>GRUPO PHARMAX VETERINARIA S.A.C.</v>
      </c>
      <c r="C1715" s="31" t="str">
        <f>VLOOKUP($A1715,'SAP- FACT'!$A:$AE,2,0)</f>
        <v>F010-00026056</v>
      </c>
      <c r="D1715" s="31" t="str">
        <f>VLOOKUP($A1715,'SAP- FACT'!$A:$AE,2,0)</f>
        <v>F010-00026056</v>
      </c>
      <c r="E1715" s="32">
        <v>45566</v>
      </c>
      <c r="F1715" s="32">
        <f>VLOOKUP($A1715,'SAP- FACT'!$A:$AE,5,0)</f>
        <v>45562</v>
      </c>
      <c r="G1715" s="32">
        <f>VLOOKUP($A1715,'SAP- FACT'!$A:$AE,19,0)</f>
        <v>45712</v>
      </c>
      <c r="H1715" s="31" t="s">
        <v>8512</v>
      </c>
      <c r="I1715" s="31" t="str">
        <f>VLOOKUP($A1715,'SAP- FACT'!$A:$AE,3,0)</f>
        <v>Factura</v>
      </c>
      <c r="J1715" s="31" t="str">
        <f>IF(VLOOKUP($A1715,'SAP- FACT'!$A:$AE,15,0)=0,"PEN","USD")</f>
        <v>PEN</v>
      </c>
      <c r="K1715" s="31" t="s">
        <v>8499</v>
      </c>
      <c r="L1715" s="31">
        <v>1</v>
      </c>
      <c r="M1715" s="33">
        <f>IF(J1715="PEN",VLOOKUP($A1715,'SAP- FACT'!$A:$AE,14,0),VLOOKUP($A1715,'SAP- FACT'!$A:$AE,15,0))</f>
        <v>9688.4500000000007</v>
      </c>
      <c r="N1715" s="31" t="str">
        <f>IF(VLOOKUP($A1715,'SAP- FACT'!$A:$AE,15,0)=0,"PEN","USD")</f>
        <v>PEN</v>
      </c>
      <c r="O1715" s="31" t="str">
        <f>VLOOKUP($A1715,'SAP- FACT'!$A:$AE,4,0)</f>
        <v>Nacional - LETRAS 45-52-59-66-73-90-105 DÍAS - Facturas clientes - C20602470882</v>
      </c>
    </row>
    <row r="1716" spans="1:15" x14ac:dyDescent="0.2">
      <c r="A1716" s="31">
        <f t="shared" si="30"/>
        <v>1715</v>
      </c>
      <c r="B1716" s="31" t="str">
        <f>VLOOKUP($A1716,'SAP- FACT'!$A:$AE,12,0)</f>
        <v>GRUPO PHARMAX VETERINARIA S.A.C.</v>
      </c>
      <c r="C1716" s="31" t="str">
        <f>VLOOKUP($A1716,'SAP- FACT'!$A:$AE,2,0)</f>
        <v>F010-00026056</v>
      </c>
      <c r="D1716" s="31" t="str">
        <f>VLOOKUP($A1716,'SAP- FACT'!$A:$AE,2,0)</f>
        <v>F010-00026056</v>
      </c>
      <c r="E1716" s="32">
        <v>45566</v>
      </c>
      <c r="F1716" s="32">
        <f>VLOOKUP($A1716,'SAP- FACT'!$A:$AE,5,0)</f>
        <v>45562</v>
      </c>
      <c r="G1716" s="32">
        <f>VLOOKUP($A1716,'SAP- FACT'!$A:$AE,19,0)</f>
        <v>45757</v>
      </c>
      <c r="H1716" s="31" t="s">
        <v>8512</v>
      </c>
      <c r="I1716" s="31" t="str">
        <f>VLOOKUP($A1716,'SAP- FACT'!$A:$AE,3,0)</f>
        <v>Factura</v>
      </c>
      <c r="J1716" s="31" t="str">
        <f>IF(VLOOKUP($A1716,'SAP- FACT'!$A:$AE,15,0)=0,"PEN","USD")</f>
        <v>PEN</v>
      </c>
      <c r="K1716" s="31" t="s">
        <v>8499</v>
      </c>
      <c r="L1716" s="31">
        <v>1</v>
      </c>
      <c r="M1716" s="33">
        <f>IF(J1716="PEN",VLOOKUP($A1716,'SAP- FACT'!$A:$AE,14,0),VLOOKUP($A1716,'SAP- FACT'!$A:$AE,15,0))</f>
        <v>9688.4500000000007</v>
      </c>
      <c r="N1716" s="31" t="str">
        <f>IF(VLOOKUP($A1716,'SAP- FACT'!$A:$AE,15,0)=0,"PEN","USD")</f>
        <v>PEN</v>
      </c>
      <c r="O1716" s="31" t="str">
        <f>VLOOKUP($A1716,'SAP- FACT'!$A:$AE,4,0)</f>
        <v>Nacional - LETRAS 45-52-59-66-73-90-105 DÍAS - Facturas clientes - C20602470882</v>
      </c>
    </row>
    <row r="1717" spans="1:15" x14ac:dyDescent="0.2">
      <c r="A1717" s="31">
        <f t="shared" si="30"/>
        <v>1716</v>
      </c>
      <c r="B1717" s="31" t="str">
        <f>VLOOKUP($A1717,'SAP- FACT'!$A:$AE,12,0)</f>
        <v>GRUPO PHARMAX VETERINARIA S.A.C.</v>
      </c>
      <c r="C1717" s="31" t="str">
        <f>VLOOKUP($A1717,'SAP- FACT'!$A:$AE,2,0)</f>
        <v>F010-00026056</v>
      </c>
      <c r="D1717" s="31" t="str">
        <f>VLOOKUP($A1717,'SAP- FACT'!$A:$AE,2,0)</f>
        <v>F010-00026056</v>
      </c>
      <c r="E1717" s="32">
        <v>45566</v>
      </c>
      <c r="F1717" s="32">
        <f>VLOOKUP($A1717,'SAP- FACT'!$A:$AE,5,0)</f>
        <v>45562</v>
      </c>
      <c r="G1717" s="32">
        <f>VLOOKUP($A1717,'SAP- FACT'!$A:$AE,19,0)</f>
        <v>45719</v>
      </c>
      <c r="H1717" s="31" t="s">
        <v>8512</v>
      </c>
      <c r="I1717" s="31" t="str">
        <f>VLOOKUP($A1717,'SAP- FACT'!$A:$AE,3,0)</f>
        <v>Factura</v>
      </c>
      <c r="J1717" s="31" t="str">
        <f>IF(VLOOKUP($A1717,'SAP- FACT'!$A:$AE,15,0)=0,"PEN","USD")</f>
        <v>PEN</v>
      </c>
      <c r="K1717" s="31" t="s">
        <v>8499</v>
      </c>
      <c r="L1717" s="31">
        <v>1</v>
      </c>
      <c r="M1717" s="33">
        <f>IF(J1717="PEN",VLOOKUP($A1717,'SAP- FACT'!$A:$AE,14,0),VLOOKUP($A1717,'SAP- FACT'!$A:$AE,15,0))</f>
        <v>9688.4500000000007</v>
      </c>
      <c r="N1717" s="31" t="str">
        <f>IF(VLOOKUP($A1717,'SAP- FACT'!$A:$AE,15,0)=0,"PEN","USD")</f>
        <v>PEN</v>
      </c>
      <c r="O1717" s="31" t="str">
        <f>VLOOKUP($A1717,'SAP- FACT'!$A:$AE,4,0)</f>
        <v>Nacional - LETRAS 45-52-59-66-73-90-105 DÍAS - Facturas clientes - C20602470882</v>
      </c>
    </row>
    <row r="1718" spans="1:15" x14ac:dyDescent="0.2">
      <c r="A1718" s="31">
        <f t="shared" si="30"/>
        <v>1717</v>
      </c>
      <c r="B1718" s="31" t="str">
        <f>VLOOKUP($A1718,'SAP- FACT'!$A:$AE,12,0)</f>
        <v>PHARMADIX CORP. S.A.C.</v>
      </c>
      <c r="C1718" s="31" t="str">
        <f>VLOOKUP($A1718,'SAP- FACT'!$A:$AE,2,0)</f>
        <v>F010-00025689</v>
      </c>
      <c r="D1718" s="31" t="str">
        <f>VLOOKUP($A1718,'SAP- FACT'!$A:$AE,2,0)</f>
        <v>F010-00025689</v>
      </c>
      <c r="E1718" s="32">
        <v>45566</v>
      </c>
      <c r="F1718" s="32">
        <f>VLOOKUP($A1718,'SAP- FACT'!$A:$AE,5,0)</f>
        <v>45526</v>
      </c>
      <c r="G1718" s="32">
        <f>VLOOKUP($A1718,'SAP- FACT'!$A:$AE,19,0)</f>
        <v>45526</v>
      </c>
      <c r="H1718" s="31" t="s">
        <v>8512</v>
      </c>
      <c r="I1718" s="31" t="str">
        <f>VLOOKUP($A1718,'SAP- FACT'!$A:$AE,3,0)</f>
        <v>Factura</v>
      </c>
      <c r="J1718" s="31" t="str">
        <f>IF(VLOOKUP($A1718,'SAP- FACT'!$A:$AE,15,0)=0,"PEN","USD")</f>
        <v>USD</v>
      </c>
      <c r="K1718" s="31" t="s">
        <v>8499</v>
      </c>
      <c r="L1718" s="31">
        <v>1</v>
      </c>
      <c r="M1718" s="33">
        <f>IF(J1718="PEN",VLOOKUP($A1718,'SAP- FACT'!$A:$AE,14,0),VLOOKUP($A1718,'SAP- FACT'!$A:$AE,15,0))</f>
        <v>2666.78</v>
      </c>
      <c r="N1718" s="31" t="str">
        <f>IF(VLOOKUP($A1718,'SAP- FACT'!$A:$AE,15,0)=0,"PEN","USD")</f>
        <v>USD</v>
      </c>
      <c r="O1718" s="31" t="str">
        <f>VLOOKUP($A1718,'SAP- FACT'!$A:$AE,4,0)</f>
        <v xml:space="preserve"> - CONTADO ADELANTADO / CASH IN ADVANCE - INTERESES AL PRESTAMO 22.08.24</v>
      </c>
    </row>
    <row r="1719" spans="1:15" x14ac:dyDescent="0.2">
      <c r="A1719" s="31">
        <f t="shared" si="30"/>
        <v>1718</v>
      </c>
      <c r="B1719" s="31" t="str">
        <f>VLOOKUP($A1719,'SAP- FACT'!$A:$AE,12,0)</f>
        <v>PHARMADIX CORP. S.A.C.</v>
      </c>
      <c r="C1719" s="31" t="str">
        <f>VLOOKUP($A1719,'SAP- FACT'!$A:$AE,2,0)</f>
        <v>F010-00024824</v>
      </c>
      <c r="D1719" s="31" t="str">
        <f>VLOOKUP($A1719,'SAP- FACT'!$A:$AE,2,0)</f>
        <v>F010-00024824</v>
      </c>
      <c r="E1719" s="32">
        <v>45566</v>
      </c>
      <c r="F1719" s="32">
        <f>VLOOKUP($A1719,'SAP- FACT'!$A:$AE,5,0)</f>
        <v>45434</v>
      </c>
      <c r="G1719" s="32">
        <f>VLOOKUP($A1719,'SAP- FACT'!$A:$AE,19,0)</f>
        <v>45434</v>
      </c>
      <c r="H1719" s="31" t="s">
        <v>8512</v>
      </c>
      <c r="I1719" s="31" t="str">
        <f>VLOOKUP($A1719,'SAP- FACT'!$A:$AE,3,0)</f>
        <v>Factura</v>
      </c>
      <c r="J1719" s="31" t="str">
        <f>IF(VLOOKUP($A1719,'SAP- FACT'!$A:$AE,15,0)=0,"PEN","USD")</f>
        <v>USD</v>
      </c>
      <c r="K1719" s="31" t="s">
        <v>8499</v>
      </c>
      <c r="L1719" s="31">
        <v>1</v>
      </c>
      <c r="M1719" s="33">
        <f>IF(J1719="PEN",VLOOKUP($A1719,'SAP- FACT'!$A:$AE,14,0),VLOOKUP($A1719,'SAP- FACT'!$A:$AE,15,0))</f>
        <v>2715.66</v>
      </c>
      <c r="N1719" s="31" t="str">
        <f>IF(VLOOKUP($A1719,'SAP- FACT'!$A:$AE,15,0)=0,"PEN","USD")</f>
        <v>USD</v>
      </c>
      <c r="O1719" s="31" t="str">
        <f>VLOOKUP($A1719,'SAP- FACT'!$A:$AE,4,0)</f>
        <v xml:space="preserve"> - CONTADO ADELANTADO / CASH IN ADVANCE - INTERESES AL PRESTAMO 22.05.24</v>
      </c>
    </row>
    <row r="1720" spans="1:15" x14ac:dyDescent="0.2">
      <c r="A1720" s="31">
        <f t="shared" ref="A1720:A1783" si="31">ROW()-1</f>
        <v>1719</v>
      </c>
      <c r="B1720" s="31" t="str">
        <f>VLOOKUP($A1720,'SAP- FACT'!$A:$AE,12,0)</f>
        <v>SANIDAD AGROPECUARIA &amp; ASOCIADOS S.A.C.</v>
      </c>
      <c r="C1720" s="31" t="str">
        <f>VLOOKUP($A1720,'SAP- FACT'!$A:$AE,2,0)</f>
        <v>F010-00025910</v>
      </c>
      <c r="D1720" s="31" t="str">
        <f>VLOOKUP($A1720,'SAP- FACT'!$A:$AE,2,0)</f>
        <v>F010-00025910</v>
      </c>
      <c r="E1720" s="32">
        <v>45566</v>
      </c>
      <c r="F1720" s="32">
        <f>VLOOKUP($A1720,'SAP- FACT'!$A:$AE,5,0)</f>
        <v>45551</v>
      </c>
      <c r="G1720" s="32">
        <f>VLOOKUP($A1720,'SAP- FACT'!$A:$AE,19,0)</f>
        <v>45641</v>
      </c>
      <c r="H1720" s="31" t="s">
        <v>8512</v>
      </c>
      <c r="I1720" s="31" t="str">
        <f>VLOOKUP($A1720,'SAP- FACT'!$A:$AE,3,0)</f>
        <v>Factura</v>
      </c>
      <c r="J1720" s="31" t="str">
        <f>IF(VLOOKUP($A1720,'SAP- FACT'!$A:$AE,15,0)=0,"PEN","USD")</f>
        <v>PEN</v>
      </c>
      <c r="K1720" s="31" t="s">
        <v>8499</v>
      </c>
      <c r="L1720" s="31">
        <v>1</v>
      </c>
      <c r="M1720" s="33">
        <f>IF(J1720="PEN",VLOOKUP($A1720,'SAP- FACT'!$A:$AE,14,0),VLOOKUP($A1720,'SAP- FACT'!$A:$AE,15,0))</f>
        <v>10207</v>
      </c>
      <c r="N1720" s="31" t="str">
        <f>IF(VLOOKUP($A1720,'SAP- FACT'!$A:$AE,15,0)=0,"PEN","USD")</f>
        <v>PEN</v>
      </c>
      <c r="O1720" s="31" t="str">
        <f>VLOOKUP($A1720,'SAP- FACT'!$A:$AE,4,0)</f>
        <v>Nacional - LETRA 90 DIAS / DRAFT 90 DAYS - Facturas clientes - C20606449811</v>
      </c>
    </row>
    <row r="1721" spans="1:15" x14ac:dyDescent="0.2">
      <c r="A1721" s="31">
        <f t="shared" si="31"/>
        <v>1720</v>
      </c>
      <c r="B1721" s="31" t="str">
        <f>VLOOKUP($A1721,'SAP- FACT'!$A:$AE,12,0)</f>
        <v>PHARMADIX CORP. S.A.C.</v>
      </c>
      <c r="C1721" s="31" t="str">
        <f>VLOOKUP($A1721,'SAP- FACT'!$A:$AE,2,0)</f>
        <v>F010-00024489</v>
      </c>
      <c r="D1721" s="31" t="str">
        <f>VLOOKUP($A1721,'SAP- FACT'!$A:$AE,2,0)</f>
        <v>F010-00024489</v>
      </c>
      <c r="E1721" s="32">
        <v>45566</v>
      </c>
      <c r="F1721" s="32">
        <f>VLOOKUP($A1721,'SAP- FACT'!$A:$AE,5,0)</f>
        <v>45404</v>
      </c>
      <c r="G1721" s="32">
        <f>VLOOKUP($A1721,'SAP- FACT'!$A:$AE,19,0)</f>
        <v>45404</v>
      </c>
      <c r="H1721" s="31" t="s">
        <v>8512</v>
      </c>
      <c r="I1721" s="31" t="str">
        <f>VLOOKUP($A1721,'SAP- FACT'!$A:$AE,3,0)</f>
        <v>Factura</v>
      </c>
      <c r="J1721" s="31" t="str">
        <f>IF(VLOOKUP($A1721,'SAP- FACT'!$A:$AE,15,0)=0,"PEN","USD")</f>
        <v>USD</v>
      </c>
      <c r="K1721" s="31" t="s">
        <v>8499</v>
      </c>
      <c r="L1721" s="31">
        <v>1</v>
      </c>
      <c r="M1721" s="33">
        <f>IF(J1721="PEN",VLOOKUP($A1721,'SAP- FACT'!$A:$AE,14,0),VLOOKUP($A1721,'SAP- FACT'!$A:$AE,15,0))</f>
        <v>2837.19</v>
      </c>
      <c r="N1721" s="31" t="str">
        <f>IF(VLOOKUP($A1721,'SAP- FACT'!$A:$AE,15,0)=0,"PEN","USD")</f>
        <v>USD</v>
      </c>
      <c r="O1721" s="31" t="str">
        <f>VLOOKUP($A1721,'SAP- FACT'!$A:$AE,4,0)</f>
        <v xml:space="preserve"> - CONTADO ADELANTADO / CASH IN ADVANCE - INTERESES AL PRESTAMO 22.04.24</v>
      </c>
    </row>
    <row r="1722" spans="1:15" x14ac:dyDescent="0.2">
      <c r="A1722" s="31">
        <f t="shared" si="31"/>
        <v>1721</v>
      </c>
      <c r="B1722" s="31" t="str">
        <f>VLOOKUP($A1722,'SAP- FACT'!$A:$AE,12,0)</f>
        <v>PHARMADIX CORP. S.A.C.</v>
      </c>
      <c r="C1722" s="31" t="str">
        <f>VLOOKUP($A1722,'SAP- FACT'!$A:$AE,2,0)</f>
        <v>F010-00025376</v>
      </c>
      <c r="D1722" s="31" t="str">
        <f>VLOOKUP($A1722,'SAP- FACT'!$A:$AE,2,0)</f>
        <v>F010-00025376</v>
      </c>
      <c r="E1722" s="32">
        <v>45566</v>
      </c>
      <c r="F1722" s="32">
        <f>VLOOKUP($A1722,'SAP- FACT'!$A:$AE,5,0)</f>
        <v>45495</v>
      </c>
      <c r="G1722" s="32">
        <f>VLOOKUP($A1722,'SAP- FACT'!$A:$AE,19,0)</f>
        <v>45495</v>
      </c>
      <c r="H1722" s="31" t="s">
        <v>8512</v>
      </c>
      <c r="I1722" s="31" t="str">
        <f>VLOOKUP($A1722,'SAP- FACT'!$A:$AE,3,0)</f>
        <v>Factura</v>
      </c>
      <c r="J1722" s="31" t="str">
        <f>IF(VLOOKUP($A1722,'SAP- FACT'!$A:$AE,15,0)=0,"PEN","USD")</f>
        <v>USD</v>
      </c>
      <c r="K1722" s="31" t="s">
        <v>8499</v>
      </c>
      <c r="L1722" s="31">
        <v>1</v>
      </c>
      <c r="M1722" s="33">
        <f>IF(J1722="PEN",VLOOKUP($A1722,'SAP- FACT'!$A:$AE,14,0),VLOOKUP($A1722,'SAP- FACT'!$A:$AE,15,0))</f>
        <v>2807.24</v>
      </c>
      <c r="N1722" s="31" t="str">
        <f>IF(VLOOKUP($A1722,'SAP- FACT'!$A:$AE,15,0)=0,"PEN","USD")</f>
        <v>USD</v>
      </c>
      <c r="O1722" s="31" t="str">
        <f>VLOOKUP($A1722,'SAP- FACT'!$A:$AE,4,0)</f>
        <v xml:space="preserve"> - CONTADO ADELANTADO / CASH IN ADVANCE - INTERESES AL PRESTAMO 22.06.24</v>
      </c>
    </row>
    <row r="1723" spans="1:15" x14ac:dyDescent="0.2">
      <c r="A1723" s="31">
        <f t="shared" si="31"/>
        <v>1722</v>
      </c>
      <c r="B1723" s="31" t="str">
        <f>VLOOKUP($A1723,'SAP- FACT'!$A:$AE,12,0)</f>
        <v>PHARMADIX CORP. S.A.C.</v>
      </c>
      <c r="C1723" s="31" t="str">
        <f>VLOOKUP($A1723,'SAP- FACT'!$A:$AE,2,0)</f>
        <v>F010-00024243</v>
      </c>
      <c r="D1723" s="31" t="str">
        <f>VLOOKUP($A1723,'SAP- FACT'!$A:$AE,2,0)</f>
        <v>F010-00024243</v>
      </c>
      <c r="E1723" s="32">
        <v>45566</v>
      </c>
      <c r="F1723" s="32">
        <f>VLOOKUP($A1723,'SAP- FACT'!$A:$AE,5,0)</f>
        <v>45376</v>
      </c>
      <c r="G1723" s="32">
        <f>VLOOKUP($A1723,'SAP- FACT'!$A:$AE,19,0)</f>
        <v>45376</v>
      </c>
      <c r="H1723" s="31" t="s">
        <v>8512</v>
      </c>
      <c r="I1723" s="31" t="str">
        <f>VLOOKUP($A1723,'SAP- FACT'!$A:$AE,3,0)</f>
        <v>Factura</v>
      </c>
      <c r="J1723" s="31" t="str">
        <f>IF(VLOOKUP($A1723,'SAP- FACT'!$A:$AE,15,0)=0,"PEN","USD")</f>
        <v>USD</v>
      </c>
      <c r="K1723" s="31" t="s">
        <v>8499</v>
      </c>
      <c r="L1723" s="31">
        <v>1</v>
      </c>
      <c r="M1723" s="33">
        <f>IF(J1723="PEN",VLOOKUP($A1723,'SAP- FACT'!$A:$AE,14,0),VLOOKUP($A1723,'SAP- FACT'!$A:$AE,15,0))</f>
        <v>2958.04</v>
      </c>
      <c r="N1723" s="31" t="str">
        <f>IF(VLOOKUP($A1723,'SAP- FACT'!$A:$AE,15,0)=0,"PEN","USD")</f>
        <v>USD</v>
      </c>
      <c r="O1723" s="31" t="str">
        <f>VLOOKUP($A1723,'SAP- FACT'!$A:$AE,4,0)</f>
        <v xml:space="preserve"> - CONTADO ADELANTADO / CASH IN ADVANCE - INTERESES AL PRESTAMO 22.03.24</v>
      </c>
    </row>
    <row r="1724" spans="1:15" x14ac:dyDescent="0.2">
      <c r="A1724" s="31">
        <f t="shared" si="31"/>
        <v>1723</v>
      </c>
      <c r="B1724" s="31" t="str">
        <f>VLOOKUP($A1724,'SAP- FACT'!$A:$AE,12,0)</f>
        <v>PHARMADIX CORP. S.A.C.</v>
      </c>
      <c r="C1724" s="31" t="str">
        <f>VLOOKUP($A1724,'SAP- FACT'!$A:$AE,2,0)</f>
        <v>F010-00025095</v>
      </c>
      <c r="D1724" s="31" t="str">
        <f>VLOOKUP($A1724,'SAP- FACT'!$A:$AE,2,0)</f>
        <v>F010-00025095</v>
      </c>
      <c r="E1724" s="32">
        <v>45566</v>
      </c>
      <c r="F1724" s="32">
        <f>VLOOKUP($A1724,'SAP- FACT'!$A:$AE,5,0)</f>
        <v>45464</v>
      </c>
      <c r="G1724" s="32">
        <f>VLOOKUP($A1724,'SAP- FACT'!$A:$AE,19,0)</f>
        <v>45464</v>
      </c>
      <c r="H1724" s="31" t="s">
        <v>8512</v>
      </c>
      <c r="I1724" s="31" t="str">
        <f>VLOOKUP($A1724,'SAP- FACT'!$A:$AE,3,0)</f>
        <v>Factura</v>
      </c>
      <c r="J1724" s="31" t="str">
        <f>IF(VLOOKUP($A1724,'SAP- FACT'!$A:$AE,15,0)=0,"PEN","USD")</f>
        <v>USD</v>
      </c>
      <c r="K1724" s="31" t="s">
        <v>8499</v>
      </c>
      <c r="L1724" s="31">
        <v>1</v>
      </c>
      <c r="M1724" s="33">
        <f>IF(J1724="PEN",VLOOKUP($A1724,'SAP- FACT'!$A:$AE,14,0),VLOOKUP($A1724,'SAP- FACT'!$A:$AE,15,0))</f>
        <v>2946.94</v>
      </c>
      <c r="N1724" s="31" t="str">
        <f>IF(VLOOKUP($A1724,'SAP- FACT'!$A:$AE,15,0)=0,"PEN","USD")</f>
        <v>USD</v>
      </c>
      <c r="O1724" s="31" t="str">
        <f>VLOOKUP($A1724,'SAP- FACT'!$A:$AE,4,0)</f>
        <v xml:space="preserve"> - CONTADO ADELANTADO / CASH IN ADVANCE - INTERESES AL PRESTAMO 22.06.24</v>
      </c>
    </row>
    <row r="1725" spans="1:15" x14ac:dyDescent="0.2">
      <c r="A1725" s="31">
        <f t="shared" si="31"/>
        <v>1724</v>
      </c>
      <c r="B1725" s="31" t="str">
        <f>VLOOKUP($A1725,'SAP- FACT'!$A:$AE,12,0)</f>
        <v>PHARMADIX CORP. S.A.C.</v>
      </c>
      <c r="C1725" s="31" t="str">
        <f>VLOOKUP($A1725,'SAP- FACT'!$A:$AE,2,0)</f>
        <v>F010-00023949</v>
      </c>
      <c r="D1725" s="31" t="str">
        <f>VLOOKUP($A1725,'SAP- FACT'!$A:$AE,2,0)</f>
        <v>F010-00023949</v>
      </c>
      <c r="E1725" s="32">
        <v>45566</v>
      </c>
      <c r="F1725" s="32">
        <f>VLOOKUP($A1725,'SAP- FACT'!$A:$AE,5,0)</f>
        <v>45344</v>
      </c>
      <c r="G1725" s="32">
        <f>VLOOKUP($A1725,'SAP- FACT'!$A:$AE,19,0)</f>
        <v>45344</v>
      </c>
      <c r="H1725" s="31" t="s">
        <v>8512</v>
      </c>
      <c r="I1725" s="31" t="str">
        <f>VLOOKUP($A1725,'SAP- FACT'!$A:$AE,3,0)</f>
        <v>Factura</v>
      </c>
      <c r="J1725" s="31" t="str">
        <f>IF(VLOOKUP($A1725,'SAP- FACT'!$A:$AE,15,0)=0,"PEN","USD")</f>
        <v>USD</v>
      </c>
      <c r="K1725" s="31" t="s">
        <v>8499</v>
      </c>
      <c r="L1725" s="31">
        <v>1</v>
      </c>
      <c r="M1725" s="33">
        <f>IF(J1725="PEN",VLOOKUP($A1725,'SAP- FACT'!$A:$AE,14,0),VLOOKUP($A1725,'SAP- FACT'!$A:$AE,15,0))</f>
        <v>3078.21</v>
      </c>
      <c r="N1725" s="31" t="str">
        <f>IF(VLOOKUP($A1725,'SAP- FACT'!$A:$AE,15,0)=0,"PEN","USD")</f>
        <v>USD</v>
      </c>
      <c r="O1725" s="31" t="str">
        <f>VLOOKUP($A1725,'SAP- FACT'!$A:$AE,4,0)</f>
        <v xml:space="preserve"> - CONTADO ADELANTADO / CASH IN ADVANCE - INTERESES AL PRESTAMO AL 22.2.24</v>
      </c>
    </row>
    <row r="1726" spans="1:15" x14ac:dyDescent="0.2">
      <c r="A1726" s="31">
        <f t="shared" si="31"/>
        <v>1725</v>
      </c>
      <c r="B1726" s="31" t="str">
        <f>VLOOKUP($A1726,'SAP- FACT'!$A:$AE,12,0)</f>
        <v>PHARMADIX CORP. S.A.C.</v>
      </c>
      <c r="C1726" s="31" t="str">
        <f>VLOOKUP($A1726,'SAP- FACT'!$A:$AE,2,0)</f>
        <v>F010-00023634</v>
      </c>
      <c r="D1726" s="31" t="str">
        <f>VLOOKUP($A1726,'SAP- FACT'!$A:$AE,2,0)</f>
        <v>F010-00023634</v>
      </c>
      <c r="E1726" s="32">
        <v>45566</v>
      </c>
      <c r="F1726" s="32">
        <f>VLOOKUP($A1726,'SAP- FACT'!$A:$AE,5,0)</f>
        <v>45313</v>
      </c>
      <c r="G1726" s="32">
        <f>VLOOKUP($A1726,'SAP- FACT'!$A:$AE,19,0)</f>
        <v>45313</v>
      </c>
      <c r="H1726" s="31" t="s">
        <v>8512</v>
      </c>
      <c r="I1726" s="31" t="str">
        <f>VLOOKUP($A1726,'SAP- FACT'!$A:$AE,3,0)</f>
        <v>Factura</v>
      </c>
      <c r="J1726" s="31" t="str">
        <f>IF(VLOOKUP($A1726,'SAP- FACT'!$A:$AE,15,0)=0,"PEN","USD")</f>
        <v>USD</v>
      </c>
      <c r="K1726" s="31" t="s">
        <v>8499</v>
      </c>
      <c r="L1726" s="31">
        <v>1</v>
      </c>
      <c r="M1726" s="33">
        <f>IF(J1726="PEN",VLOOKUP($A1726,'SAP- FACT'!$A:$AE,14,0),VLOOKUP($A1726,'SAP- FACT'!$A:$AE,15,0))</f>
        <v>3197.87</v>
      </c>
      <c r="N1726" s="31" t="str">
        <f>IF(VLOOKUP($A1726,'SAP- FACT'!$A:$AE,15,0)=0,"PEN","USD")</f>
        <v>USD</v>
      </c>
      <c r="O1726" s="31" t="str">
        <f>VLOOKUP($A1726,'SAP- FACT'!$A:$AE,4,0)</f>
        <v xml:space="preserve"> - CONTADO ADELANTADO / CASH IN ADVANCE - INTERESES AL PRESTAMO AL 22.01.2024</v>
      </c>
    </row>
    <row r="1727" spans="1:15" x14ac:dyDescent="0.2">
      <c r="A1727" s="31">
        <f t="shared" si="31"/>
        <v>1726</v>
      </c>
      <c r="B1727" s="31" t="str">
        <f>VLOOKUP($A1727,'SAP- FACT'!$A:$AE,12,0)</f>
        <v>GRUPO PHARMAX VETERINARIA S.A.C.</v>
      </c>
      <c r="C1727" s="31" t="str">
        <f>VLOOKUP($A1727,'SAP- FACT'!$A:$AE,2,0)</f>
        <v>F010-00025330</v>
      </c>
      <c r="D1727" s="31" t="str">
        <f>VLOOKUP($A1727,'SAP- FACT'!$A:$AE,2,0)</f>
        <v>F010-00025330</v>
      </c>
      <c r="E1727" s="32">
        <v>45566</v>
      </c>
      <c r="F1727" s="32">
        <f>VLOOKUP($A1727,'SAP- FACT'!$A:$AE,5,0)</f>
        <v>45490</v>
      </c>
      <c r="G1727" s="32">
        <f>VLOOKUP($A1727,'SAP- FACT'!$A:$AE,19,0)</f>
        <v>45610</v>
      </c>
      <c r="H1727" s="31" t="s">
        <v>8512</v>
      </c>
      <c r="I1727" s="31" t="str">
        <f>VLOOKUP($A1727,'SAP- FACT'!$A:$AE,3,0)</f>
        <v>Factura</v>
      </c>
      <c r="J1727" s="31" t="str">
        <f>IF(VLOOKUP($A1727,'SAP- FACT'!$A:$AE,15,0)=0,"PEN","USD")</f>
        <v>PEN</v>
      </c>
      <c r="K1727" s="31" t="s">
        <v>8499</v>
      </c>
      <c r="L1727" s="31">
        <v>1</v>
      </c>
      <c r="M1727" s="33">
        <f>IF(J1727="PEN",VLOOKUP($A1727,'SAP- FACT'!$A:$AE,14,0),VLOOKUP($A1727,'SAP- FACT'!$A:$AE,15,0))</f>
        <v>12028.52</v>
      </c>
      <c r="N1727" s="31" t="str">
        <f>IF(VLOOKUP($A1727,'SAP- FACT'!$A:$AE,15,0)=0,"PEN","USD")</f>
        <v>PEN</v>
      </c>
      <c r="O1727" s="31" t="str">
        <f>VLOOKUP($A1727,'SAP- FACT'!$A:$AE,4,0)</f>
        <v>Nacional - LETRA 45-52-66-73-90-105-120 DIAS / DRAFT 45-52-66-73-90-105-120 DAYS - Facturas clientes - C20602470882</v>
      </c>
    </row>
    <row r="1728" spans="1:15" x14ac:dyDescent="0.2">
      <c r="A1728" s="31">
        <f t="shared" si="31"/>
        <v>1727</v>
      </c>
      <c r="B1728" s="31" t="str">
        <f>VLOOKUP($A1728,'SAP- FACT'!$A:$AE,12,0)</f>
        <v>GRUPO GRANDES ROMAN S.A.</v>
      </c>
      <c r="C1728" s="31" t="str">
        <f>VLOOKUP($A1728,'SAP- FACT'!$A:$AE,2,0)</f>
        <v>F050-00001577</v>
      </c>
      <c r="D1728" s="31" t="str">
        <f>VLOOKUP($A1728,'SAP- FACT'!$A:$AE,2,0)</f>
        <v>F050-00001577</v>
      </c>
      <c r="E1728" s="32">
        <v>45566</v>
      </c>
      <c r="F1728" s="32">
        <f>VLOOKUP($A1728,'SAP- FACT'!$A:$AE,5,0)</f>
        <v>45560</v>
      </c>
      <c r="G1728" s="32">
        <f>VLOOKUP($A1728,'SAP- FACT'!$A:$AE,19,0)</f>
        <v>45560</v>
      </c>
      <c r="H1728" s="31" t="s">
        <v>8512</v>
      </c>
      <c r="I1728" s="31" t="str">
        <f>VLOOKUP($A1728,'SAP- FACT'!$A:$AE,3,0)</f>
        <v>Factura</v>
      </c>
      <c r="J1728" s="31" t="str">
        <f>IF(VLOOKUP($A1728,'SAP- FACT'!$A:$AE,15,0)=0,"PEN","USD")</f>
        <v>USD</v>
      </c>
      <c r="K1728" s="31" t="s">
        <v>8499</v>
      </c>
      <c r="L1728" s="31">
        <v>1</v>
      </c>
      <c r="M1728" s="33">
        <f>IF(J1728="PEN",VLOOKUP($A1728,'SAP- FACT'!$A:$AE,14,0),VLOOKUP($A1728,'SAP- FACT'!$A:$AE,15,0))</f>
        <v>3211.76</v>
      </c>
      <c r="N1728" s="31" t="str">
        <f>IF(VLOOKUP($A1728,'SAP- FACT'!$A:$AE,15,0)=0,"PEN","USD")</f>
        <v>USD</v>
      </c>
      <c r="O1728" s="31" t="str">
        <f>VLOOKUP($A1728,'SAP- FACT'!$A:$AE,4,0)</f>
        <v xml:space="preserve"> - CONTADO / CASH - Intereses moratorios proformas 209-2023 / 254-2023</v>
      </c>
    </row>
    <row r="1729" spans="1:15" x14ac:dyDescent="0.2">
      <c r="A1729" s="31">
        <f t="shared" si="31"/>
        <v>1728</v>
      </c>
      <c r="B1729" s="31" t="str">
        <f>VLOOKUP($A1729,'SAP- FACT'!$A:$AE,12,0)</f>
        <v>CORPORACIÓN RICO S.A.C.</v>
      </c>
      <c r="C1729" s="31" t="str">
        <f>VLOOKUP($A1729,'SAP- FACT'!$A:$AE,2,0)</f>
        <v>F010-00026097</v>
      </c>
      <c r="D1729" s="31" t="str">
        <f>VLOOKUP($A1729,'SAP- FACT'!$A:$AE,2,0)</f>
        <v>F010-00026097</v>
      </c>
      <c r="E1729" s="32">
        <v>45566</v>
      </c>
      <c r="F1729" s="32">
        <f>VLOOKUP($A1729,'SAP- FACT'!$A:$AE,5,0)</f>
        <v>45565</v>
      </c>
      <c r="G1729" s="32">
        <f>VLOOKUP($A1729,'SAP- FACT'!$A:$AE,19,0)</f>
        <v>45610</v>
      </c>
      <c r="H1729" s="31" t="s">
        <v>8512</v>
      </c>
      <c r="I1729" s="31" t="str">
        <f>VLOOKUP($A1729,'SAP- FACT'!$A:$AE,3,0)</f>
        <v>Factura</v>
      </c>
      <c r="J1729" s="31" t="str">
        <f>IF(VLOOKUP($A1729,'SAP- FACT'!$A:$AE,15,0)=0,"PEN","USD")</f>
        <v>PEN</v>
      </c>
      <c r="K1729" s="31" t="s">
        <v>8499</v>
      </c>
      <c r="L1729" s="31">
        <v>1</v>
      </c>
      <c r="M1729" s="33">
        <f>IF(J1729="PEN",VLOOKUP($A1729,'SAP- FACT'!$A:$AE,14,0),VLOOKUP($A1729,'SAP- FACT'!$A:$AE,15,0))</f>
        <v>12170.52</v>
      </c>
      <c r="N1729" s="31" t="str">
        <f>IF(VLOOKUP($A1729,'SAP- FACT'!$A:$AE,15,0)=0,"PEN","USD")</f>
        <v>PEN</v>
      </c>
      <c r="O1729" s="31" t="str">
        <f>VLOOKUP($A1729,'SAP- FACT'!$A:$AE,4,0)</f>
        <v>Nacional - CREDITO 45 DIAS / CREDIT 45 DAYS - Facturas clientes - C20506421781</v>
      </c>
    </row>
    <row r="1730" spans="1:15" x14ac:dyDescent="0.2">
      <c r="A1730" s="31">
        <f t="shared" si="31"/>
        <v>1729</v>
      </c>
      <c r="B1730" s="31" t="str">
        <f>VLOOKUP($A1730,'SAP- FACT'!$A:$AE,12,0)</f>
        <v>PHARMADIX CORP. S.A.C.</v>
      </c>
      <c r="C1730" s="31" t="str">
        <f>VLOOKUP($A1730,'SAP- FACT'!$A:$AE,2,0)</f>
        <v>F010-00023391</v>
      </c>
      <c r="D1730" s="31" t="str">
        <f>VLOOKUP($A1730,'SAP- FACT'!$A:$AE,2,0)</f>
        <v>F010-00023391</v>
      </c>
      <c r="E1730" s="32">
        <v>45566</v>
      </c>
      <c r="F1730" s="32">
        <f>VLOOKUP($A1730,'SAP- FACT'!$A:$AE,5,0)</f>
        <v>45282</v>
      </c>
      <c r="G1730" s="32">
        <f>VLOOKUP($A1730,'SAP- FACT'!$A:$AE,19,0)</f>
        <v>45282</v>
      </c>
      <c r="H1730" s="31" t="s">
        <v>8512</v>
      </c>
      <c r="I1730" s="31" t="str">
        <f>VLOOKUP($A1730,'SAP- FACT'!$A:$AE,3,0)</f>
        <v>Factura</v>
      </c>
      <c r="J1730" s="31" t="str">
        <f>IF(VLOOKUP($A1730,'SAP- FACT'!$A:$AE,15,0)=0,"PEN","USD")</f>
        <v>USD</v>
      </c>
      <c r="K1730" s="31" t="s">
        <v>8499</v>
      </c>
      <c r="L1730" s="31">
        <v>1</v>
      </c>
      <c r="M1730" s="33">
        <f>IF(J1730="PEN",VLOOKUP($A1730,'SAP- FACT'!$A:$AE,14,0),VLOOKUP($A1730,'SAP- FACT'!$A:$AE,15,0))</f>
        <v>3316.58</v>
      </c>
      <c r="N1730" s="31" t="str">
        <f>IF(VLOOKUP($A1730,'SAP- FACT'!$A:$AE,15,0)=0,"PEN","USD")</f>
        <v>USD</v>
      </c>
      <c r="O1730" s="31" t="str">
        <f>VLOOKUP($A1730,'SAP- FACT'!$A:$AE,4,0)</f>
        <v xml:space="preserve"> - CONTADO ADELANTADO / CASH IN ADVANCE - INTERESES AL PRESTAMO AL 22.12.2023</v>
      </c>
    </row>
    <row r="1731" spans="1:15" x14ac:dyDescent="0.2">
      <c r="A1731" s="31">
        <f t="shared" si="31"/>
        <v>1730</v>
      </c>
      <c r="B1731" s="31" t="str">
        <f>VLOOKUP($A1731,'SAP- FACT'!$A:$AE,12,0)</f>
        <v>SANIDAD AGROPECUARIA &amp; ASOCIADOS S.A.C.</v>
      </c>
      <c r="C1731" s="31" t="str">
        <f>VLOOKUP($A1731,'SAP- FACT'!$A:$AE,2,0)</f>
        <v>F010-00025945</v>
      </c>
      <c r="D1731" s="31" t="str">
        <f>VLOOKUP($A1731,'SAP- FACT'!$A:$AE,2,0)</f>
        <v>F010-00025945</v>
      </c>
      <c r="E1731" s="32">
        <v>45566</v>
      </c>
      <c r="F1731" s="32">
        <f>VLOOKUP($A1731,'SAP- FACT'!$A:$AE,5,0)</f>
        <v>45553</v>
      </c>
      <c r="G1731" s="32">
        <f>VLOOKUP($A1731,'SAP- FACT'!$A:$AE,19,0)</f>
        <v>45643</v>
      </c>
      <c r="H1731" s="31" t="s">
        <v>8512</v>
      </c>
      <c r="I1731" s="31" t="str">
        <f>VLOOKUP($A1731,'SAP- FACT'!$A:$AE,3,0)</f>
        <v>Factura</v>
      </c>
      <c r="J1731" s="31" t="str">
        <f>IF(VLOOKUP($A1731,'SAP- FACT'!$A:$AE,15,0)=0,"PEN","USD")</f>
        <v>PEN</v>
      </c>
      <c r="K1731" s="31" t="s">
        <v>8499</v>
      </c>
      <c r="L1731" s="31">
        <v>1</v>
      </c>
      <c r="M1731" s="33">
        <f>IF(J1731="PEN",VLOOKUP($A1731,'SAP- FACT'!$A:$AE,14,0),VLOOKUP($A1731,'SAP- FACT'!$A:$AE,15,0))</f>
        <v>12766.66</v>
      </c>
      <c r="N1731" s="31" t="str">
        <f>IF(VLOOKUP($A1731,'SAP- FACT'!$A:$AE,15,0)=0,"PEN","USD")</f>
        <v>PEN</v>
      </c>
      <c r="O1731" s="31" t="str">
        <f>VLOOKUP($A1731,'SAP- FACT'!$A:$AE,4,0)</f>
        <v>Nacional - LETRA 90 DIAS / DRAFT 90 DAYS - Facturas clientes - C20606449811</v>
      </c>
    </row>
    <row r="1732" spans="1:15" x14ac:dyDescent="0.2">
      <c r="A1732" s="31">
        <f t="shared" si="31"/>
        <v>1731</v>
      </c>
      <c r="B1732" s="31" t="str">
        <f>VLOOKUP($A1732,'SAP- FACT'!$A:$AE,12,0)</f>
        <v>CORPORACION FARMACEUTICA VETERINARIA SOCIEDAD ANONIMA CERRADA</v>
      </c>
      <c r="C1732" s="31" t="str">
        <f>VLOOKUP($A1732,'SAP- FACT'!$A:$AE,2,0)</f>
        <v>F010-00026010</v>
      </c>
      <c r="D1732" s="31" t="str">
        <f>VLOOKUP($A1732,'SAP- FACT'!$A:$AE,2,0)</f>
        <v>F010-00026010</v>
      </c>
      <c r="E1732" s="32">
        <v>45566</v>
      </c>
      <c r="F1732" s="32">
        <f>VLOOKUP($A1732,'SAP- FACT'!$A:$AE,5,0)</f>
        <v>45559</v>
      </c>
      <c r="G1732" s="32">
        <f>VLOOKUP($A1732,'SAP- FACT'!$A:$AE,19,0)</f>
        <v>45694</v>
      </c>
      <c r="H1732" s="31" t="s">
        <v>8512</v>
      </c>
      <c r="I1732" s="31" t="str">
        <f>VLOOKUP($A1732,'SAP- FACT'!$A:$AE,3,0)</f>
        <v>Factura</v>
      </c>
      <c r="J1732" s="31" t="str">
        <f>IF(VLOOKUP($A1732,'SAP- FACT'!$A:$AE,15,0)=0,"PEN","USD")</f>
        <v>PEN</v>
      </c>
      <c r="K1732" s="31" t="s">
        <v>8499</v>
      </c>
      <c r="L1732" s="31">
        <v>1</v>
      </c>
      <c r="M1732" s="33">
        <f>IF(J1732="PEN",VLOOKUP($A1732,'SAP- FACT'!$A:$AE,14,0),VLOOKUP($A1732,'SAP- FACT'!$A:$AE,15,0))</f>
        <v>12995.56</v>
      </c>
      <c r="N1732" s="31" t="str">
        <f>IF(VLOOKUP($A1732,'SAP- FACT'!$A:$AE,15,0)=0,"PEN","USD")</f>
        <v>PEN</v>
      </c>
      <c r="O1732" s="31" t="str">
        <f>VLOOKUP($A1732,'SAP- FACT'!$A:$AE,4,0)</f>
        <v>Nacional - LETRAS 45-52-59-66-73-80-90 DAYS - Facturas clientes - C20602313906</v>
      </c>
    </row>
    <row r="1733" spans="1:15" x14ac:dyDescent="0.2">
      <c r="A1733" s="31">
        <f t="shared" si="31"/>
        <v>1732</v>
      </c>
      <c r="B1733" s="31" t="str">
        <f>VLOOKUP($A1733,'SAP- FACT'!$A:$AE,12,0)</f>
        <v>CORPORACION FARMACEUTICA VETERINARIA SOCIEDAD ANONIMA CERRADA</v>
      </c>
      <c r="C1733" s="31" t="str">
        <f>VLOOKUP($A1733,'SAP- FACT'!$A:$AE,2,0)</f>
        <v>F010-00026010</v>
      </c>
      <c r="D1733" s="31" t="str">
        <f>VLOOKUP($A1733,'SAP- FACT'!$A:$AE,2,0)</f>
        <v>F010-00026010</v>
      </c>
      <c r="E1733" s="32">
        <v>45566</v>
      </c>
      <c r="F1733" s="32">
        <f>VLOOKUP($A1733,'SAP- FACT'!$A:$AE,5,0)</f>
        <v>45559</v>
      </c>
      <c r="G1733" s="32">
        <f>VLOOKUP($A1733,'SAP- FACT'!$A:$AE,19,0)</f>
        <v>45677</v>
      </c>
      <c r="H1733" s="31" t="s">
        <v>8512</v>
      </c>
      <c r="I1733" s="31" t="str">
        <f>VLOOKUP($A1733,'SAP- FACT'!$A:$AE,3,0)</f>
        <v>Factura</v>
      </c>
      <c r="J1733" s="31" t="str">
        <f>IF(VLOOKUP($A1733,'SAP- FACT'!$A:$AE,15,0)=0,"PEN","USD")</f>
        <v>PEN</v>
      </c>
      <c r="K1733" s="31" t="s">
        <v>8499</v>
      </c>
      <c r="L1733" s="31">
        <v>1</v>
      </c>
      <c r="M1733" s="33">
        <f>IF(J1733="PEN",VLOOKUP($A1733,'SAP- FACT'!$A:$AE,14,0),VLOOKUP($A1733,'SAP- FACT'!$A:$AE,15,0))</f>
        <v>13022.9</v>
      </c>
      <c r="N1733" s="31" t="str">
        <f>IF(VLOOKUP($A1733,'SAP- FACT'!$A:$AE,15,0)=0,"PEN","USD")</f>
        <v>PEN</v>
      </c>
      <c r="O1733" s="31" t="str">
        <f>VLOOKUP($A1733,'SAP- FACT'!$A:$AE,4,0)</f>
        <v>Nacional - LETRAS 45-52-59-66-73-80-90 DAYS - Facturas clientes - C20602313906</v>
      </c>
    </row>
    <row r="1734" spans="1:15" x14ac:dyDescent="0.2">
      <c r="A1734" s="31">
        <f t="shared" si="31"/>
        <v>1733</v>
      </c>
      <c r="B1734" s="31" t="str">
        <f>VLOOKUP($A1734,'SAP- FACT'!$A:$AE,12,0)</f>
        <v>CORPORACION FARMACEUTICA VETERINARIA SOCIEDAD ANONIMA CERRADA</v>
      </c>
      <c r="C1734" s="31" t="str">
        <f>VLOOKUP($A1734,'SAP- FACT'!$A:$AE,2,0)</f>
        <v>F010-00026010</v>
      </c>
      <c r="D1734" s="31" t="str">
        <f>VLOOKUP($A1734,'SAP- FACT'!$A:$AE,2,0)</f>
        <v>F010-00026010</v>
      </c>
      <c r="E1734" s="32">
        <v>45566</v>
      </c>
      <c r="F1734" s="32">
        <f>VLOOKUP($A1734,'SAP- FACT'!$A:$AE,5,0)</f>
        <v>45559</v>
      </c>
      <c r="G1734" s="32">
        <f>VLOOKUP($A1734,'SAP- FACT'!$A:$AE,19,0)</f>
        <v>45684</v>
      </c>
      <c r="H1734" s="31" t="s">
        <v>8512</v>
      </c>
      <c r="I1734" s="31" t="str">
        <f>VLOOKUP($A1734,'SAP- FACT'!$A:$AE,3,0)</f>
        <v>Factura</v>
      </c>
      <c r="J1734" s="31" t="str">
        <f>IF(VLOOKUP($A1734,'SAP- FACT'!$A:$AE,15,0)=0,"PEN","USD")</f>
        <v>PEN</v>
      </c>
      <c r="K1734" s="31" t="s">
        <v>8499</v>
      </c>
      <c r="L1734" s="31">
        <v>1</v>
      </c>
      <c r="M1734" s="33">
        <f>IF(J1734="PEN",VLOOKUP($A1734,'SAP- FACT'!$A:$AE,14,0),VLOOKUP($A1734,'SAP- FACT'!$A:$AE,15,0))</f>
        <v>13022.9</v>
      </c>
      <c r="N1734" s="31" t="str">
        <f>IF(VLOOKUP($A1734,'SAP- FACT'!$A:$AE,15,0)=0,"PEN","USD")</f>
        <v>PEN</v>
      </c>
      <c r="O1734" s="31" t="str">
        <f>VLOOKUP($A1734,'SAP- FACT'!$A:$AE,4,0)</f>
        <v>Nacional - LETRAS 45-52-59-66-73-80-90 DAYS - Facturas clientes - C20602313906</v>
      </c>
    </row>
    <row r="1735" spans="1:15" x14ac:dyDescent="0.2">
      <c r="A1735" s="31">
        <f t="shared" si="31"/>
        <v>1734</v>
      </c>
      <c r="B1735" s="31" t="str">
        <f>VLOOKUP($A1735,'SAP- FACT'!$A:$AE,12,0)</f>
        <v>CORPORACION FARMACEUTICA VETERINARIA SOCIEDAD ANONIMA CERRADA</v>
      </c>
      <c r="C1735" s="31" t="str">
        <f>VLOOKUP($A1735,'SAP- FACT'!$A:$AE,2,0)</f>
        <v>F010-00026010</v>
      </c>
      <c r="D1735" s="31" t="str">
        <f>VLOOKUP($A1735,'SAP- FACT'!$A:$AE,2,0)</f>
        <v>F010-00026010</v>
      </c>
      <c r="E1735" s="32">
        <v>45566</v>
      </c>
      <c r="F1735" s="32">
        <f>VLOOKUP($A1735,'SAP- FACT'!$A:$AE,5,0)</f>
        <v>45559</v>
      </c>
      <c r="G1735" s="32">
        <f>VLOOKUP($A1735,'SAP- FACT'!$A:$AE,19,0)</f>
        <v>45670</v>
      </c>
      <c r="H1735" s="31" t="s">
        <v>8512</v>
      </c>
      <c r="I1735" s="31" t="str">
        <f>VLOOKUP($A1735,'SAP- FACT'!$A:$AE,3,0)</f>
        <v>Factura</v>
      </c>
      <c r="J1735" s="31" t="str">
        <f>IF(VLOOKUP($A1735,'SAP- FACT'!$A:$AE,15,0)=0,"PEN","USD")</f>
        <v>PEN</v>
      </c>
      <c r="K1735" s="31" t="s">
        <v>8499</v>
      </c>
      <c r="L1735" s="31">
        <v>1</v>
      </c>
      <c r="M1735" s="33">
        <f>IF(J1735="PEN",VLOOKUP($A1735,'SAP- FACT'!$A:$AE,14,0),VLOOKUP($A1735,'SAP- FACT'!$A:$AE,15,0))</f>
        <v>13022.9</v>
      </c>
      <c r="N1735" s="31" t="str">
        <f>IF(VLOOKUP($A1735,'SAP- FACT'!$A:$AE,15,0)=0,"PEN","USD")</f>
        <v>PEN</v>
      </c>
      <c r="O1735" s="31" t="str">
        <f>VLOOKUP($A1735,'SAP- FACT'!$A:$AE,4,0)</f>
        <v>Nacional - LETRAS 45-52-59-66-73-80-90 DAYS - Facturas clientes - C20602313906</v>
      </c>
    </row>
    <row r="1736" spans="1:15" x14ac:dyDescent="0.2">
      <c r="A1736" s="31">
        <f t="shared" si="31"/>
        <v>1735</v>
      </c>
      <c r="B1736" s="31" t="str">
        <f>VLOOKUP($A1736,'SAP- FACT'!$A:$AE,12,0)</f>
        <v>CORPORACION FARMACEUTICA VETERINARIA SOCIEDAD ANONIMA CERRADA</v>
      </c>
      <c r="C1736" s="31" t="str">
        <f>VLOOKUP($A1736,'SAP- FACT'!$A:$AE,2,0)</f>
        <v>F010-00026010</v>
      </c>
      <c r="D1736" s="31" t="str">
        <f>VLOOKUP($A1736,'SAP- FACT'!$A:$AE,2,0)</f>
        <v>F010-00026010</v>
      </c>
      <c r="E1736" s="32">
        <v>45566</v>
      </c>
      <c r="F1736" s="32">
        <f>VLOOKUP($A1736,'SAP- FACT'!$A:$AE,5,0)</f>
        <v>45559</v>
      </c>
      <c r="G1736" s="32">
        <f>VLOOKUP($A1736,'SAP- FACT'!$A:$AE,19,0)</f>
        <v>45656</v>
      </c>
      <c r="H1736" s="31" t="s">
        <v>8512</v>
      </c>
      <c r="I1736" s="31" t="str">
        <f>VLOOKUP($A1736,'SAP- FACT'!$A:$AE,3,0)</f>
        <v>Factura</v>
      </c>
      <c r="J1736" s="31" t="str">
        <f>IF(VLOOKUP($A1736,'SAP- FACT'!$A:$AE,15,0)=0,"PEN","USD")</f>
        <v>PEN</v>
      </c>
      <c r="K1736" s="31" t="s">
        <v>8499</v>
      </c>
      <c r="L1736" s="31">
        <v>1</v>
      </c>
      <c r="M1736" s="33">
        <f>IF(J1736="PEN",VLOOKUP($A1736,'SAP- FACT'!$A:$AE,14,0),VLOOKUP($A1736,'SAP- FACT'!$A:$AE,15,0))</f>
        <v>13022.9</v>
      </c>
      <c r="N1736" s="31" t="str">
        <f>IF(VLOOKUP($A1736,'SAP- FACT'!$A:$AE,15,0)=0,"PEN","USD")</f>
        <v>PEN</v>
      </c>
      <c r="O1736" s="31" t="str">
        <f>VLOOKUP($A1736,'SAP- FACT'!$A:$AE,4,0)</f>
        <v>Nacional - LETRAS 45-52-59-66-73-80-90 DAYS - Facturas clientes - C20602313906</v>
      </c>
    </row>
    <row r="1737" spans="1:15" x14ac:dyDescent="0.2">
      <c r="A1737" s="31">
        <f t="shared" si="31"/>
        <v>1736</v>
      </c>
      <c r="B1737" s="31" t="str">
        <f>VLOOKUP($A1737,'SAP- FACT'!$A:$AE,12,0)</f>
        <v>CORPORACION FARMACEUTICA VETERINARIA SOCIEDAD ANONIMA CERRADA</v>
      </c>
      <c r="C1737" s="31" t="str">
        <f>VLOOKUP($A1737,'SAP- FACT'!$A:$AE,2,0)</f>
        <v>F010-00026010</v>
      </c>
      <c r="D1737" s="31" t="str">
        <f>VLOOKUP($A1737,'SAP- FACT'!$A:$AE,2,0)</f>
        <v>F010-00026010</v>
      </c>
      <c r="E1737" s="32">
        <v>45566</v>
      </c>
      <c r="F1737" s="32">
        <f>VLOOKUP($A1737,'SAP- FACT'!$A:$AE,5,0)</f>
        <v>45559</v>
      </c>
      <c r="G1737" s="32">
        <f>VLOOKUP($A1737,'SAP- FACT'!$A:$AE,19,0)</f>
        <v>45649</v>
      </c>
      <c r="H1737" s="31" t="s">
        <v>8512</v>
      </c>
      <c r="I1737" s="31" t="str">
        <f>VLOOKUP($A1737,'SAP- FACT'!$A:$AE,3,0)</f>
        <v>Factura</v>
      </c>
      <c r="J1737" s="31" t="str">
        <f>IF(VLOOKUP($A1737,'SAP- FACT'!$A:$AE,15,0)=0,"PEN","USD")</f>
        <v>PEN</v>
      </c>
      <c r="K1737" s="31" t="s">
        <v>8499</v>
      </c>
      <c r="L1737" s="31">
        <v>1</v>
      </c>
      <c r="M1737" s="33">
        <f>IF(J1737="PEN",VLOOKUP($A1737,'SAP- FACT'!$A:$AE,14,0),VLOOKUP($A1737,'SAP- FACT'!$A:$AE,15,0))</f>
        <v>13022.9</v>
      </c>
      <c r="N1737" s="31" t="str">
        <f>IF(VLOOKUP($A1737,'SAP- FACT'!$A:$AE,15,0)=0,"PEN","USD")</f>
        <v>PEN</v>
      </c>
      <c r="O1737" s="31" t="str">
        <f>VLOOKUP($A1737,'SAP- FACT'!$A:$AE,4,0)</f>
        <v>Nacional - LETRAS 45-52-59-66-73-80-90 DAYS - Facturas clientes - C20602313906</v>
      </c>
    </row>
    <row r="1738" spans="1:15" x14ac:dyDescent="0.2">
      <c r="A1738" s="31">
        <f t="shared" si="31"/>
        <v>1737</v>
      </c>
      <c r="B1738" s="31" t="str">
        <f>VLOOKUP($A1738,'SAP- FACT'!$A:$AE,12,0)</f>
        <v>CORPORACION FARMACEUTICA VETERINARIA SOCIEDAD ANONIMA CERRADA</v>
      </c>
      <c r="C1738" s="31" t="str">
        <f>VLOOKUP($A1738,'SAP- FACT'!$A:$AE,2,0)</f>
        <v>F010-00026010</v>
      </c>
      <c r="D1738" s="31" t="str">
        <f>VLOOKUP($A1738,'SAP- FACT'!$A:$AE,2,0)</f>
        <v>F010-00026010</v>
      </c>
      <c r="E1738" s="32">
        <v>45566</v>
      </c>
      <c r="F1738" s="32">
        <f>VLOOKUP($A1738,'SAP- FACT'!$A:$AE,5,0)</f>
        <v>45559</v>
      </c>
      <c r="G1738" s="32">
        <f>VLOOKUP($A1738,'SAP- FACT'!$A:$AE,19,0)</f>
        <v>45663</v>
      </c>
      <c r="H1738" s="31" t="s">
        <v>8512</v>
      </c>
      <c r="I1738" s="31" t="str">
        <f>VLOOKUP($A1738,'SAP- FACT'!$A:$AE,3,0)</f>
        <v>Factura</v>
      </c>
      <c r="J1738" s="31" t="str">
        <f>IF(VLOOKUP($A1738,'SAP- FACT'!$A:$AE,15,0)=0,"PEN","USD")</f>
        <v>PEN</v>
      </c>
      <c r="K1738" s="31" t="s">
        <v>8499</v>
      </c>
      <c r="L1738" s="31">
        <v>1</v>
      </c>
      <c r="M1738" s="33">
        <f>IF(J1738="PEN",VLOOKUP($A1738,'SAP- FACT'!$A:$AE,14,0),VLOOKUP($A1738,'SAP- FACT'!$A:$AE,15,0))</f>
        <v>13022.9</v>
      </c>
      <c r="N1738" s="31" t="str">
        <f>IF(VLOOKUP($A1738,'SAP- FACT'!$A:$AE,15,0)=0,"PEN","USD")</f>
        <v>PEN</v>
      </c>
      <c r="O1738" s="31" t="str">
        <f>VLOOKUP($A1738,'SAP- FACT'!$A:$AE,4,0)</f>
        <v>Nacional - LETRAS 45-52-59-66-73-80-90 DAYS - Facturas clientes - C20602313906</v>
      </c>
    </row>
    <row r="1739" spans="1:15" x14ac:dyDescent="0.2">
      <c r="A1739" s="31">
        <f t="shared" si="31"/>
        <v>1738</v>
      </c>
      <c r="B1739" s="31" t="str">
        <f>VLOOKUP($A1739,'SAP- FACT'!$A:$AE,12,0)</f>
        <v>REDONDOS S A</v>
      </c>
      <c r="C1739" s="31" t="str">
        <f>VLOOKUP($A1739,'SAP- FACT'!$A:$AE,2,0)</f>
        <v>F010-00025402</v>
      </c>
      <c r="D1739" s="31" t="str">
        <f>VLOOKUP($A1739,'SAP- FACT'!$A:$AE,2,0)</f>
        <v>F010-00025402</v>
      </c>
      <c r="E1739" s="32">
        <v>45566</v>
      </c>
      <c r="F1739" s="32">
        <f>VLOOKUP($A1739,'SAP- FACT'!$A:$AE,5,0)</f>
        <v>45497</v>
      </c>
      <c r="G1739" s="32">
        <f>VLOOKUP($A1739,'SAP- FACT'!$A:$AE,19,0)</f>
        <v>45557</v>
      </c>
      <c r="H1739" s="31" t="s">
        <v>8512</v>
      </c>
      <c r="I1739" s="31" t="str">
        <f>VLOOKUP($A1739,'SAP- FACT'!$A:$AE,3,0)</f>
        <v>Factura</v>
      </c>
      <c r="J1739" s="31" t="str">
        <f>IF(VLOOKUP($A1739,'SAP- FACT'!$A:$AE,15,0)=0,"PEN","USD")</f>
        <v>PEN</v>
      </c>
      <c r="K1739" s="31" t="s">
        <v>8499</v>
      </c>
      <c r="L1739" s="31">
        <v>1</v>
      </c>
      <c r="M1739" s="33">
        <f>IF(J1739="PEN",VLOOKUP($A1739,'SAP- FACT'!$A:$AE,14,0),VLOOKUP($A1739,'SAP- FACT'!$A:$AE,15,0))</f>
        <v>13537.22</v>
      </c>
      <c r="N1739" s="31" t="str">
        <f>IF(VLOOKUP($A1739,'SAP- FACT'!$A:$AE,15,0)=0,"PEN","USD")</f>
        <v>PEN</v>
      </c>
      <c r="O1739" s="31" t="str">
        <f>VLOOKUP($A1739,'SAP- FACT'!$A:$AE,4,0)</f>
        <v>Nacional - CREDITO 60 DÍAS / CREDIT 60 DAYS - Facturas clientes - C20221084684</v>
      </c>
    </row>
    <row r="1740" spans="1:15" x14ac:dyDescent="0.2">
      <c r="A1740" s="31">
        <f t="shared" si="31"/>
        <v>1739</v>
      </c>
      <c r="B1740" s="31" t="str">
        <f>VLOOKUP($A1740,'SAP- FACT'!$A:$AE,12,0)</f>
        <v>VETERINARY MATERIALS COMPANY LLS</v>
      </c>
      <c r="C1740" s="31" t="str">
        <f>VLOOKUP($A1740,'SAP- FACT'!$A:$AE,2,0)</f>
        <v>F050-00001584</v>
      </c>
      <c r="D1740" s="31" t="str">
        <f>VLOOKUP($A1740,'SAP- FACT'!$A:$AE,2,0)</f>
        <v>F050-00001584</v>
      </c>
      <c r="E1740" s="32">
        <v>45566</v>
      </c>
      <c r="F1740" s="32">
        <f>VLOOKUP($A1740,'SAP- FACT'!$A:$AE,5,0)</f>
        <v>45565</v>
      </c>
      <c r="G1740" s="32">
        <f>VLOOKUP($A1740,'SAP- FACT'!$A:$AE,19,0)</f>
        <v>45565</v>
      </c>
      <c r="H1740" s="31" t="s">
        <v>8512</v>
      </c>
      <c r="I1740" s="31" t="str">
        <f>VLOOKUP($A1740,'SAP- FACT'!$A:$AE,3,0)</f>
        <v>Factura</v>
      </c>
      <c r="J1740" s="31" t="str">
        <f>IF(VLOOKUP($A1740,'SAP- FACT'!$A:$AE,15,0)=0,"PEN","USD")</f>
        <v>USD</v>
      </c>
      <c r="K1740" s="31" t="s">
        <v>8499</v>
      </c>
      <c r="L1740" s="31">
        <v>1</v>
      </c>
      <c r="M1740" s="33">
        <f>IF(J1740="PEN",VLOOKUP($A1740,'SAP- FACT'!$A:$AE,14,0),VLOOKUP($A1740,'SAP- FACT'!$A:$AE,15,0))</f>
        <v>3685.95</v>
      </c>
      <c r="N1740" s="31" t="str">
        <f>IF(VLOOKUP($A1740,'SAP- FACT'!$A:$AE,15,0)=0,"PEN","USD")</f>
        <v>USD</v>
      </c>
      <c r="O1740" s="31" t="str">
        <f>VLOOKUP($A1740,'SAP- FACT'!$A:$AE,4,0)</f>
        <v xml:space="preserve"> - CONTADO / CASH - Intereses moratorios a la FT 01-F050-00001290 por</v>
      </c>
    </row>
    <row r="1741" spans="1:15" x14ac:dyDescent="0.2">
      <c r="A1741" s="31">
        <f t="shared" si="31"/>
        <v>1740</v>
      </c>
      <c r="B1741" s="31" t="str">
        <f>VLOOKUP($A1741,'SAP- FACT'!$A:$AE,12,0)</f>
        <v>VETERINARY MATERIALS COMPANY LLS</v>
      </c>
      <c r="C1741" s="31" t="str">
        <f>VLOOKUP($A1741,'SAP- FACT'!$A:$AE,2,0)</f>
        <v>F050-00001524</v>
      </c>
      <c r="D1741" s="31" t="str">
        <f>VLOOKUP($A1741,'SAP- FACT'!$A:$AE,2,0)</f>
        <v>F050-00001524</v>
      </c>
      <c r="E1741" s="32">
        <v>45566</v>
      </c>
      <c r="F1741" s="32">
        <f>VLOOKUP($A1741,'SAP- FACT'!$A:$AE,5,0)</f>
        <v>45498</v>
      </c>
      <c r="G1741" s="32">
        <f>VLOOKUP($A1741,'SAP- FACT'!$A:$AE,19,0)</f>
        <v>45498</v>
      </c>
      <c r="H1741" s="31" t="s">
        <v>8512</v>
      </c>
      <c r="I1741" s="31" t="str">
        <f>VLOOKUP($A1741,'SAP- FACT'!$A:$AE,3,0)</f>
        <v>Factura</v>
      </c>
      <c r="J1741" s="31" t="str">
        <f>IF(VLOOKUP($A1741,'SAP- FACT'!$A:$AE,15,0)=0,"PEN","USD")</f>
        <v>USD</v>
      </c>
      <c r="K1741" s="31" t="s">
        <v>8499</v>
      </c>
      <c r="L1741" s="31">
        <v>1</v>
      </c>
      <c r="M1741" s="33">
        <f>IF(J1741="PEN",VLOOKUP($A1741,'SAP- FACT'!$A:$AE,14,0),VLOOKUP($A1741,'SAP- FACT'!$A:$AE,15,0))</f>
        <v>3715.97</v>
      </c>
      <c r="N1741" s="31" t="str">
        <f>IF(VLOOKUP($A1741,'SAP- FACT'!$A:$AE,15,0)=0,"PEN","USD")</f>
        <v>USD</v>
      </c>
      <c r="O1741" s="31" t="str">
        <f>VLOOKUP($A1741,'SAP- FACT'!$A:$AE,4,0)</f>
        <v xml:space="preserve"> - CONTADO / CASH - Intereses moratorios a la FT 01-F050-00001221 por</v>
      </c>
    </row>
    <row r="1742" spans="1:15" x14ac:dyDescent="0.2">
      <c r="A1742" s="31">
        <f t="shared" si="31"/>
        <v>1741</v>
      </c>
      <c r="B1742" s="31" t="str">
        <f>VLOOKUP($A1742,'SAP- FACT'!$A:$AE,12,0)</f>
        <v>CORPORACIÓN RICO S.A.C.</v>
      </c>
      <c r="C1742" s="31" t="str">
        <f>VLOOKUP($A1742,'SAP- FACT'!$A:$AE,2,0)</f>
        <v>F010-00025935</v>
      </c>
      <c r="D1742" s="31" t="str">
        <f>VLOOKUP($A1742,'SAP- FACT'!$A:$AE,2,0)</f>
        <v>F010-00025935</v>
      </c>
      <c r="E1742" s="32">
        <v>45566</v>
      </c>
      <c r="F1742" s="32">
        <f>VLOOKUP($A1742,'SAP- FACT'!$A:$AE,5,0)</f>
        <v>45553</v>
      </c>
      <c r="G1742" s="32">
        <f>VLOOKUP($A1742,'SAP- FACT'!$A:$AE,19,0)</f>
        <v>45598</v>
      </c>
      <c r="H1742" s="31" t="s">
        <v>8512</v>
      </c>
      <c r="I1742" s="31" t="str">
        <f>VLOOKUP($A1742,'SAP- FACT'!$A:$AE,3,0)</f>
        <v>Factura</v>
      </c>
      <c r="J1742" s="31" t="str">
        <f>IF(VLOOKUP($A1742,'SAP- FACT'!$A:$AE,15,0)=0,"PEN","USD")</f>
        <v>PEN</v>
      </c>
      <c r="K1742" s="31" t="s">
        <v>8499</v>
      </c>
      <c r="L1742" s="31">
        <v>1</v>
      </c>
      <c r="M1742" s="33">
        <f>IF(J1742="PEN",VLOOKUP($A1742,'SAP- FACT'!$A:$AE,14,0),VLOOKUP($A1742,'SAP- FACT'!$A:$AE,15,0))</f>
        <v>14050.26</v>
      </c>
      <c r="N1742" s="31" t="str">
        <f>IF(VLOOKUP($A1742,'SAP- FACT'!$A:$AE,15,0)=0,"PEN","USD")</f>
        <v>PEN</v>
      </c>
      <c r="O1742" s="31" t="str">
        <f>VLOOKUP($A1742,'SAP- FACT'!$A:$AE,4,0)</f>
        <v>Nacional - CREDITO 45 DIAS / CREDIT 45 DAYS - Facturas clientes - C20506421781</v>
      </c>
    </row>
    <row r="1743" spans="1:15" x14ac:dyDescent="0.2">
      <c r="A1743" s="31">
        <f t="shared" si="31"/>
        <v>1742</v>
      </c>
      <c r="B1743" s="31" t="str">
        <f>VLOOKUP($A1743,'SAP- FACT'!$A:$AE,12,0)</f>
        <v>AGRO PERU COMUNICACIONES SRL</v>
      </c>
      <c r="C1743" s="31" t="str">
        <f>VLOOKUP($A1743,'SAP- FACT'!$A:$AE,2,0)</f>
        <v>F010-00023863</v>
      </c>
      <c r="D1743" s="31" t="str">
        <f>VLOOKUP($A1743,'SAP- FACT'!$A:$AE,2,0)</f>
        <v>F010-00023863</v>
      </c>
      <c r="E1743" s="32">
        <v>45566</v>
      </c>
      <c r="F1743" s="32">
        <f>VLOOKUP($A1743,'SAP- FACT'!$A:$AE,5,0)</f>
        <v>45336</v>
      </c>
      <c r="G1743" s="32">
        <f>VLOOKUP($A1743,'SAP- FACT'!$A:$AE,19,0)</f>
        <v>45336</v>
      </c>
      <c r="H1743" s="31" t="s">
        <v>8512</v>
      </c>
      <c r="I1743" s="31" t="str">
        <f>VLOOKUP($A1743,'SAP- FACT'!$A:$AE,3,0)</f>
        <v>Factura</v>
      </c>
      <c r="J1743" s="31" t="str">
        <f>IF(VLOOKUP($A1743,'SAP- FACT'!$A:$AE,15,0)=0,"PEN","USD")</f>
        <v>PEN</v>
      </c>
      <c r="K1743" s="31" t="s">
        <v>8499</v>
      </c>
      <c r="L1743" s="31">
        <v>1</v>
      </c>
      <c r="M1743" s="33">
        <f>IF(J1743="PEN",VLOOKUP($A1743,'SAP- FACT'!$A:$AE,14,0),VLOOKUP($A1743,'SAP- FACT'!$A:$AE,15,0))</f>
        <v>14810.77</v>
      </c>
      <c r="N1743" s="31" t="str">
        <f>IF(VLOOKUP($A1743,'SAP- FACT'!$A:$AE,15,0)=0,"PEN","USD")</f>
        <v>PEN</v>
      </c>
      <c r="O1743" s="31" t="str">
        <f>VLOOKUP($A1743,'SAP- FACT'!$A:$AE,4,0)</f>
        <v>Nacional - CANJE POR PUBLICIDAD - Facturas clientes - C20606514086</v>
      </c>
    </row>
    <row r="1744" spans="1:15" x14ac:dyDescent="0.2">
      <c r="A1744" s="31">
        <f t="shared" si="31"/>
        <v>1743</v>
      </c>
      <c r="B1744" s="31" t="str">
        <f>VLOOKUP($A1744,'SAP- FACT'!$A:$AE,12,0)</f>
        <v>H &amp; P DISTRIBUCIONES Y REPRESENTACIONES</v>
      </c>
      <c r="C1744" s="31" t="str">
        <f>VLOOKUP($A1744,'SAP- FACT'!$A:$AE,2,0)</f>
        <v>F010-00026074</v>
      </c>
      <c r="D1744" s="31" t="str">
        <f>VLOOKUP($A1744,'SAP- FACT'!$A:$AE,2,0)</f>
        <v>F010-00026074</v>
      </c>
      <c r="E1744" s="32">
        <v>45566</v>
      </c>
      <c r="F1744" s="32">
        <f>VLOOKUP($A1744,'SAP- FACT'!$A:$AE,5,0)</f>
        <v>45565</v>
      </c>
      <c r="G1744" s="32">
        <f>VLOOKUP($A1744,'SAP- FACT'!$A:$AE,19,0)</f>
        <v>45730</v>
      </c>
      <c r="H1744" s="31" t="s">
        <v>8512</v>
      </c>
      <c r="I1744" s="31" t="str">
        <f>VLOOKUP($A1744,'SAP- FACT'!$A:$AE,3,0)</f>
        <v>Factura</v>
      </c>
      <c r="J1744" s="31" t="str">
        <f>IF(VLOOKUP($A1744,'SAP- FACT'!$A:$AE,15,0)=0,"PEN","USD")</f>
        <v>PEN</v>
      </c>
      <c r="K1744" s="31" t="s">
        <v>8499</v>
      </c>
      <c r="L1744" s="31">
        <v>1</v>
      </c>
      <c r="M1744" s="33">
        <f>IF(J1744="PEN",VLOOKUP($A1744,'SAP- FACT'!$A:$AE,14,0),VLOOKUP($A1744,'SAP- FACT'!$A:$AE,15,0))</f>
        <v>15689.66</v>
      </c>
      <c r="N1744" s="31" t="str">
        <f>IF(VLOOKUP($A1744,'SAP- FACT'!$A:$AE,15,0)=0,"PEN","USD")</f>
        <v>PEN</v>
      </c>
      <c r="O1744" s="31" t="str">
        <f>VLOOKUP($A1744,'SAP- FACT'!$A:$AE,4,0)</f>
        <v>Nacional - LETRA 45-52-59-66-73-80-90-105-120 DIAS / DRAFT 45-52-59-66-73-80-90-105-120 DAYS - Facturas clientes - C20514564087</v>
      </c>
    </row>
    <row r="1745" spans="1:15" x14ac:dyDescent="0.2">
      <c r="A1745" s="31">
        <f t="shared" si="31"/>
        <v>1744</v>
      </c>
      <c r="B1745" s="31" t="str">
        <f>VLOOKUP($A1745,'SAP- FACT'!$A:$AE,12,0)</f>
        <v>H &amp; P DISTRIBUCIONES Y REPRESENTACIONES</v>
      </c>
      <c r="C1745" s="31" t="str">
        <f>VLOOKUP($A1745,'SAP- FACT'!$A:$AE,2,0)</f>
        <v>F010-00026074</v>
      </c>
      <c r="D1745" s="31" t="str">
        <f>VLOOKUP($A1745,'SAP- FACT'!$A:$AE,2,0)</f>
        <v>F010-00026074</v>
      </c>
      <c r="E1745" s="32">
        <v>45566</v>
      </c>
      <c r="F1745" s="32">
        <f>VLOOKUP($A1745,'SAP- FACT'!$A:$AE,5,0)</f>
        <v>45565</v>
      </c>
      <c r="G1745" s="32">
        <f>VLOOKUP($A1745,'SAP- FACT'!$A:$AE,19,0)</f>
        <v>45751</v>
      </c>
      <c r="H1745" s="31" t="s">
        <v>8512</v>
      </c>
      <c r="I1745" s="31" t="str">
        <f>VLOOKUP($A1745,'SAP- FACT'!$A:$AE,3,0)</f>
        <v>Factura</v>
      </c>
      <c r="J1745" s="31" t="str">
        <f>IF(VLOOKUP($A1745,'SAP- FACT'!$A:$AE,15,0)=0,"PEN","USD")</f>
        <v>PEN</v>
      </c>
      <c r="K1745" s="31" t="s">
        <v>8499</v>
      </c>
      <c r="L1745" s="31">
        <v>1</v>
      </c>
      <c r="M1745" s="33">
        <f>IF(J1745="PEN",VLOOKUP($A1745,'SAP- FACT'!$A:$AE,14,0),VLOOKUP($A1745,'SAP- FACT'!$A:$AE,15,0))</f>
        <v>15689.66</v>
      </c>
      <c r="N1745" s="31" t="str">
        <f>IF(VLOOKUP($A1745,'SAP- FACT'!$A:$AE,15,0)=0,"PEN","USD")</f>
        <v>PEN</v>
      </c>
      <c r="O1745" s="31" t="str">
        <f>VLOOKUP($A1745,'SAP- FACT'!$A:$AE,4,0)</f>
        <v>Nacional - LETRA 45-52-59-66-73-80-90-105-120 DIAS / DRAFT 45-52-59-66-73-80-90-105-120 DAYS - Facturas clientes - C20514564087</v>
      </c>
    </row>
    <row r="1746" spans="1:15" x14ac:dyDescent="0.2">
      <c r="A1746" s="31">
        <f t="shared" si="31"/>
        <v>1745</v>
      </c>
      <c r="B1746" s="31" t="str">
        <f>VLOOKUP($A1746,'SAP- FACT'!$A:$AE,12,0)</f>
        <v>H &amp; P DISTRIBUCIONES Y REPRESENTACIONES</v>
      </c>
      <c r="C1746" s="31" t="str">
        <f>VLOOKUP($A1746,'SAP- FACT'!$A:$AE,2,0)</f>
        <v>F010-00026074</v>
      </c>
      <c r="D1746" s="31" t="str">
        <f>VLOOKUP($A1746,'SAP- FACT'!$A:$AE,2,0)</f>
        <v>F010-00026074</v>
      </c>
      <c r="E1746" s="32">
        <v>45566</v>
      </c>
      <c r="F1746" s="32">
        <f>VLOOKUP($A1746,'SAP- FACT'!$A:$AE,5,0)</f>
        <v>45565</v>
      </c>
      <c r="G1746" s="32">
        <f>VLOOKUP($A1746,'SAP- FACT'!$A:$AE,19,0)</f>
        <v>45737</v>
      </c>
      <c r="H1746" s="31" t="s">
        <v>8512</v>
      </c>
      <c r="I1746" s="31" t="str">
        <f>VLOOKUP($A1746,'SAP- FACT'!$A:$AE,3,0)</f>
        <v>Factura</v>
      </c>
      <c r="J1746" s="31" t="str">
        <f>IF(VLOOKUP($A1746,'SAP- FACT'!$A:$AE,15,0)=0,"PEN","USD")</f>
        <v>PEN</v>
      </c>
      <c r="K1746" s="31" t="s">
        <v>8499</v>
      </c>
      <c r="L1746" s="31">
        <v>1</v>
      </c>
      <c r="M1746" s="33">
        <f>IF(J1746="PEN",VLOOKUP($A1746,'SAP- FACT'!$A:$AE,14,0),VLOOKUP($A1746,'SAP- FACT'!$A:$AE,15,0))</f>
        <v>15689.66</v>
      </c>
      <c r="N1746" s="31" t="str">
        <f>IF(VLOOKUP($A1746,'SAP- FACT'!$A:$AE,15,0)=0,"PEN","USD")</f>
        <v>PEN</v>
      </c>
      <c r="O1746" s="31" t="str">
        <f>VLOOKUP($A1746,'SAP- FACT'!$A:$AE,4,0)</f>
        <v>Nacional - LETRA 45-52-59-66-73-80-90-105-120 DIAS / DRAFT 45-52-59-66-73-80-90-105-120 DAYS - Facturas clientes - C20514564087</v>
      </c>
    </row>
    <row r="1747" spans="1:15" x14ac:dyDescent="0.2">
      <c r="A1747" s="31">
        <f t="shared" si="31"/>
        <v>1746</v>
      </c>
      <c r="B1747" s="31" t="str">
        <f>VLOOKUP($A1747,'SAP- FACT'!$A:$AE,12,0)</f>
        <v>H &amp; P DISTRIBUCIONES Y REPRESENTACIONES</v>
      </c>
      <c r="C1747" s="31" t="str">
        <f>VLOOKUP($A1747,'SAP- FACT'!$A:$AE,2,0)</f>
        <v>F010-00026074</v>
      </c>
      <c r="D1747" s="31" t="str">
        <f>VLOOKUP($A1747,'SAP- FACT'!$A:$AE,2,0)</f>
        <v>F010-00026074</v>
      </c>
      <c r="E1747" s="32">
        <v>45566</v>
      </c>
      <c r="F1747" s="32">
        <f>VLOOKUP($A1747,'SAP- FACT'!$A:$AE,5,0)</f>
        <v>45565</v>
      </c>
      <c r="G1747" s="32">
        <f>VLOOKUP($A1747,'SAP- FACT'!$A:$AE,19,0)</f>
        <v>45775</v>
      </c>
      <c r="H1747" s="31" t="s">
        <v>8512</v>
      </c>
      <c r="I1747" s="31" t="str">
        <f>VLOOKUP($A1747,'SAP- FACT'!$A:$AE,3,0)</f>
        <v>Factura</v>
      </c>
      <c r="J1747" s="31" t="str">
        <f>IF(VLOOKUP($A1747,'SAP- FACT'!$A:$AE,15,0)=0,"PEN","USD")</f>
        <v>PEN</v>
      </c>
      <c r="K1747" s="31" t="s">
        <v>8499</v>
      </c>
      <c r="L1747" s="31">
        <v>1</v>
      </c>
      <c r="M1747" s="33">
        <f>IF(J1747="PEN",VLOOKUP($A1747,'SAP- FACT'!$A:$AE,14,0),VLOOKUP($A1747,'SAP- FACT'!$A:$AE,15,0))</f>
        <v>15689.66</v>
      </c>
      <c r="N1747" s="31" t="str">
        <f>IF(VLOOKUP($A1747,'SAP- FACT'!$A:$AE,15,0)=0,"PEN","USD")</f>
        <v>PEN</v>
      </c>
      <c r="O1747" s="31" t="str">
        <f>VLOOKUP($A1747,'SAP- FACT'!$A:$AE,4,0)</f>
        <v>Nacional - LETRA 45-52-59-66-73-80-90-105-120 DIAS / DRAFT 45-52-59-66-73-80-90-105-120 DAYS - Facturas clientes - C20514564087</v>
      </c>
    </row>
    <row r="1748" spans="1:15" x14ac:dyDescent="0.2">
      <c r="A1748" s="31">
        <f t="shared" si="31"/>
        <v>1747</v>
      </c>
      <c r="B1748" s="31" t="str">
        <f>VLOOKUP($A1748,'SAP- FACT'!$A:$AE,12,0)</f>
        <v>H &amp; P DISTRIBUCIONES Y REPRESENTACIONES</v>
      </c>
      <c r="C1748" s="31" t="str">
        <f>VLOOKUP($A1748,'SAP- FACT'!$A:$AE,2,0)</f>
        <v>F010-00026074</v>
      </c>
      <c r="D1748" s="31" t="str">
        <f>VLOOKUP($A1748,'SAP- FACT'!$A:$AE,2,0)</f>
        <v>F010-00026074</v>
      </c>
      <c r="E1748" s="32">
        <v>45566</v>
      </c>
      <c r="F1748" s="32">
        <f>VLOOKUP($A1748,'SAP- FACT'!$A:$AE,5,0)</f>
        <v>45565</v>
      </c>
      <c r="G1748" s="32">
        <f>VLOOKUP($A1748,'SAP- FACT'!$A:$AE,19,0)</f>
        <v>45758</v>
      </c>
      <c r="H1748" s="31" t="s">
        <v>8512</v>
      </c>
      <c r="I1748" s="31" t="str">
        <f>VLOOKUP($A1748,'SAP- FACT'!$A:$AE,3,0)</f>
        <v>Factura</v>
      </c>
      <c r="J1748" s="31" t="str">
        <f>IF(VLOOKUP($A1748,'SAP- FACT'!$A:$AE,15,0)=0,"PEN","USD")</f>
        <v>PEN</v>
      </c>
      <c r="K1748" s="31" t="s">
        <v>8499</v>
      </c>
      <c r="L1748" s="31">
        <v>1</v>
      </c>
      <c r="M1748" s="33">
        <f>IF(J1748="PEN",VLOOKUP($A1748,'SAP- FACT'!$A:$AE,14,0),VLOOKUP($A1748,'SAP- FACT'!$A:$AE,15,0))</f>
        <v>15689.66</v>
      </c>
      <c r="N1748" s="31" t="str">
        <f>IF(VLOOKUP($A1748,'SAP- FACT'!$A:$AE,15,0)=0,"PEN","USD")</f>
        <v>PEN</v>
      </c>
      <c r="O1748" s="31" t="str">
        <f>VLOOKUP($A1748,'SAP- FACT'!$A:$AE,4,0)</f>
        <v>Nacional - LETRA 45-52-59-66-73-80-90-105-120 DIAS / DRAFT 45-52-59-66-73-80-90-105-120 DAYS - Facturas clientes - C20514564087</v>
      </c>
    </row>
    <row r="1749" spans="1:15" x14ac:dyDescent="0.2">
      <c r="A1749" s="31">
        <f t="shared" si="31"/>
        <v>1748</v>
      </c>
      <c r="B1749" s="31" t="str">
        <f>VLOOKUP($A1749,'SAP- FACT'!$A:$AE,12,0)</f>
        <v>H &amp; P DISTRIBUCIONES Y REPRESENTACIONES</v>
      </c>
      <c r="C1749" s="31" t="str">
        <f>VLOOKUP($A1749,'SAP- FACT'!$A:$AE,2,0)</f>
        <v>F010-00026074</v>
      </c>
      <c r="D1749" s="31" t="str">
        <f>VLOOKUP($A1749,'SAP- FACT'!$A:$AE,2,0)</f>
        <v>F010-00026074</v>
      </c>
      <c r="E1749" s="32">
        <v>45566</v>
      </c>
      <c r="F1749" s="32">
        <f>VLOOKUP($A1749,'SAP- FACT'!$A:$AE,5,0)</f>
        <v>45565</v>
      </c>
      <c r="G1749" s="32">
        <f>VLOOKUP($A1749,'SAP- FACT'!$A:$AE,19,0)</f>
        <v>45790</v>
      </c>
      <c r="H1749" s="31" t="s">
        <v>8512</v>
      </c>
      <c r="I1749" s="31" t="str">
        <f>VLOOKUP($A1749,'SAP- FACT'!$A:$AE,3,0)</f>
        <v>Factura</v>
      </c>
      <c r="J1749" s="31" t="str">
        <f>IF(VLOOKUP($A1749,'SAP- FACT'!$A:$AE,15,0)=0,"PEN","USD")</f>
        <v>PEN</v>
      </c>
      <c r="K1749" s="31" t="s">
        <v>8499</v>
      </c>
      <c r="L1749" s="31">
        <v>1</v>
      </c>
      <c r="M1749" s="33">
        <f>IF(J1749="PEN",VLOOKUP($A1749,'SAP- FACT'!$A:$AE,14,0),VLOOKUP($A1749,'SAP- FACT'!$A:$AE,15,0))</f>
        <v>15689.66</v>
      </c>
      <c r="N1749" s="31" t="str">
        <f>IF(VLOOKUP($A1749,'SAP- FACT'!$A:$AE,15,0)=0,"PEN","USD")</f>
        <v>PEN</v>
      </c>
      <c r="O1749" s="31" t="str">
        <f>VLOOKUP($A1749,'SAP- FACT'!$A:$AE,4,0)</f>
        <v>Nacional - LETRA 45-52-59-66-73-80-90-105-120 DIAS / DRAFT 45-52-59-66-73-80-90-105-120 DAYS - Facturas clientes - C20514564087</v>
      </c>
    </row>
    <row r="1750" spans="1:15" x14ac:dyDescent="0.2">
      <c r="A1750" s="31">
        <f t="shared" si="31"/>
        <v>1749</v>
      </c>
      <c r="B1750" s="31" t="str">
        <f>VLOOKUP($A1750,'SAP- FACT'!$A:$AE,12,0)</f>
        <v>H &amp; P DISTRIBUCIONES Y REPRESENTACIONES</v>
      </c>
      <c r="C1750" s="31" t="str">
        <f>VLOOKUP($A1750,'SAP- FACT'!$A:$AE,2,0)</f>
        <v>F010-00026074</v>
      </c>
      <c r="D1750" s="31" t="str">
        <f>VLOOKUP($A1750,'SAP- FACT'!$A:$AE,2,0)</f>
        <v>F010-00026074</v>
      </c>
      <c r="E1750" s="32">
        <v>45566</v>
      </c>
      <c r="F1750" s="32">
        <f>VLOOKUP($A1750,'SAP- FACT'!$A:$AE,5,0)</f>
        <v>45565</v>
      </c>
      <c r="G1750" s="32">
        <f>VLOOKUP($A1750,'SAP- FACT'!$A:$AE,19,0)</f>
        <v>45765</v>
      </c>
      <c r="H1750" s="31" t="s">
        <v>8512</v>
      </c>
      <c r="I1750" s="31" t="str">
        <f>VLOOKUP($A1750,'SAP- FACT'!$A:$AE,3,0)</f>
        <v>Factura</v>
      </c>
      <c r="J1750" s="31" t="str">
        <f>IF(VLOOKUP($A1750,'SAP- FACT'!$A:$AE,15,0)=0,"PEN","USD")</f>
        <v>PEN</v>
      </c>
      <c r="K1750" s="31" t="s">
        <v>8499</v>
      </c>
      <c r="L1750" s="31">
        <v>1</v>
      </c>
      <c r="M1750" s="33">
        <f>IF(J1750="PEN",VLOOKUP($A1750,'SAP- FACT'!$A:$AE,14,0),VLOOKUP($A1750,'SAP- FACT'!$A:$AE,15,0))</f>
        <v>15689.66</v>
      </c>
      <c r="N1750" s="31" t="str">
        <f>IF(VLOOKUP($A1750,'SAP- FACT'!$A:$AE,15,0)=0,"PEN","USD")</f>
        <v>PEN</v>
      </c>
      <c r="O1750" s="31" t="str">
        <f>VLOOKUP($A1750,'SAP- FACT'!$A:$AE,4,0)</f>
        <v>Nacional - LETRA 45-52-59-66-73-80-90-105-120 DIAS / DRAFT 45-52-59-66-73-80-90-105-120 DAYS - Facturas clientes - C20514564087</v>
      </c>
    </row>
    <row r="1751" spans="1:15" x14ac:dyDescent="0.2">
      <c r="A1751" s="31">
        <f t="shared" si="31"/>
        <v>1750</v>
      </c>
      <c r="B1751" s="31" t="str">
        <f>VLOOKUP($A1751,'SAP- FACT'!$A:$AE,12,0)</f>
        <v>H &amp; P DISTRIBUCIONES Y REPRESENTACIONES</v>
      </c>
      <c r="C1751" s="31" t="str">
        <f>VLOOKUP($A1751,'SAP- FACT'!$A:$AE,2,0)</f>
        <v>F010-00026074</v>
      </c>
      <c r="D1751" s="31" t="str">
        <f>VLOOKUP($A1751,'SAP- FACT'!$A:$AE,2,0)</f>
        <v>F010-00026074</v>
      </c>
      <c r="E1751" s="32">
        <v>45566</v>
      </c>
      <c r="F1751" s="32">
        <f>VLOOKUP($A1751,'SAP- FACT'!$A:$AE,5,0)</f>
        <v>45565</v>
      </c>
      <c r="G1751" s="32">
        <f>VLOOKUP($A1751,'SAP- FACT'!$A:$AE,19,0)</f>
        <v>45744</v>
      </c>
      <c r="H1751" s="31" t="s">
        <v>8512</v>
      </c>
      <c r="I1751" s="31" t="str">
        <f>VLOOKUP($A1751,'SAP- FACT'!$A:$AE,3,0)</f>
        <v>Factura</v>
      </c>
      <c r="J1751" s="31" t="str">
        <f>IF(VLOOKUP($A1751,'SAP- FACT'!$A:$AE,15,0)=0,"PEN","USD")</f>
        <v>PEN</v>
      </c>
      <c r="K1751" s="31" t="s">
        <v>8499</v>
      </c>
      <c r="L1751" s="31">
        <v>1</v>
      </c>
      <c r="M1751" s="33">
        <f>IF(J1751="PEN",VLOOKUP($A1751,'SAP- FACT'!$A:$AE,14,0),VLOOKUP($A1751,'SAP- FACT'!$A:$AE,15,0))</f>
        <v>15689.66</v>
      </c>
      <c r="N1751" s="31" t="str">
        <f>IF(VLOOKUP($A1751,'SAP- FACT'!$A:$AE,15,0)=0,"PEN","USD")</f>
        <v>PEN</v>
      </c>
      <c r="O1751" s="31" t="str">
        <f>VLOOKUP($A1751,'SAP- FACT'!$A:$AE,4,0)</f>
        <v>Nacional - LETRA 45-52-59-66-73-80-90-105-120 DIAS / DRAFT 45-52-59-66-73-80-90-105-120 DAYS - Facturas clientes - C20514564087</v>
      </c>
    </row>
    <row r="1752" spans="1:15" x14ac:dyDescent="0.2">
      <c r="A1752" s="31">
        <f t="shared" si="31"/>
        <v>1751</v>
      </c>
      <c r="B1752" s="31" t="str">
        <f>VLOOKUP($A1752,'SAP- FACT'!$A:$AE,12,0)</f>
        <v>H &amp; P DISTRIBUCIONES Y REPRESENTACIONES</v>
      </c>
      <c r="C1752" s="31" t="str">
        <f>VLOOKUP($A1752,'SAP- FACT'!$A:$AE,2,0)</f>
        <v>F010-00026074</v>
      </c>
      <c r="D1752" s="31" t="str">
        <f>VLOOKUP($A1752,'SAP- FACT'!$A:$AE,2,0)</f>
        <v>F010-00026074</v>
      </c>
      <c r="E1752" s="32">
        <v>45566</v>
      </c>
      <c r="F1752" s="32">
        <f>VLOOKUP($A1752,'SAP- FACT'!$A:$AE,5,0)</f>
        <v>45565</v>
      </c>
      <c r="G1752" s="32">
        <f>VLOOKUP($A1752,'SAP- FACT'!$A:$AE,19,0)</f>
        <v>45805</v>
      </c>
      <c r="H1752" s="31" t="s">
        <v>8512</v>
      </c>
      <c r="I1752" s="31" t="str">
        <f>VLOOKUP($A1752,'SAP- FACT'!$A:$AE,3,0)</f>
        <v>Factura</v>
      </c>
      <c r="J1752" s="31" t="str">
        <f>IF(VLOOKUP($A1752,'SAP- FACT'!$A:$AE,15,0)=0,"PEN","USD")</f>
        <v>PEN</v>
      </c>
      <c r="K1752" s="31" t="s">
        <v>8499</v>
      </c>
      <c r="L1752" s="31">
        <v>1</v>
      </c>
      <c r="M1752" s="33">
        <f>IF(J1752="PEN",VLOOKUP($A1752,'SAP- FACT'!$A:$AE,14,0),VLOOKUP($A1752,'SAP- FACT'!$A:$AE,15,0))</f>
        <v>15703.8</v>
      </c>
      <c r="N1752" s="31" t="str">
        <f>IF(VLOOKUP($A1752,'SAP- FACT'!$A:$AE,15,0)=0,"PEN","USD")</f>
        <v>PEN</v>
      </c>
      <c r="O1752" s="31" t="str">
        <f>VLOOKUP($A1752,'SAP- FACT'!$A:$AE,4,0)</f>
        <v>Nacional - LETRA 45-52-59-66-73-80-90-105-120 DIAS / DRAFT 45-52-59-66-73-80-90-105-120 DAYS - Facturas clientes - C20514564087</v>
      </c>
    </row>
    <row r="1753" spans="1:15" x14ac:dyDescent="0.2">
      <c r="A1753" s="31">
        <f t="shared" si="31"/>
        <v>1752</v>
      </c>
      <c r="B1753" s="31" t="str">
        <f>VLOOKUP($A1753,'SAP- FACT'!$A:$AE,12,0)</f>
        <v>H &amp; P DISTRIBUCIONES Y REPRESENTACIONES</v>
      </c>
      <c r="C1753" s="31" t="str">
        <f>VLOOKUP($A1753,'SAP- FACT'!$A:$AE,2,0)</f>
        <v>F010-00025886</v>
      </c>
      <c r="D1753" s="31" t="str">
        <f>VLOOKUP($A1753,'SAP- FACT'!$A:$AE,2,0)</f>
        <v>F010-00025886</v>
      </c>
      <c r="E1753" s="32">
        <v>45566</v>
      </c>
      <c r="F1753" s="32">
        <f>VLOOKUP($A1753,'SAP- FACT'!$A:$AE,5,0)</f>
        <v>45548</v>
      </c>
      <c r="G1753" s="32">
        <f>VLOOKUP($A1753,'SAP- FACT'!$A:$AE,19,0)</f>
        <v>45638</v>
      </c>
      <c r="H1753" s="31" t="s">
        <v>8512</v>
      </c>
      <c r="I1753" s="31" t="str">
        <f>VLOOKUP($A1753,'SAP- FACT'!$A:$AE,3,0)</f>
        <v>Factura</v>
      </c>
      <c r="J1753" s="31" t="str">
        <f>IF(VLOOKUP($A1753,'SAP- FACT'!$A:$AE,15,0)=0,"PEN","USD")</f>
        <v>PEN</v>
      </c>
      <c r="K1753" s="31" t="s">
        <v>8499</v>
      </c>
      <c r="L1753" s="31">
        <v>1</v>
      </c>
      <c r="M1753" s="33">
        <f>IF(J1753="PEN",VLOOKUP($A1753,'SAP- FACT'!$A:$AE,14,0),VLOOKUP($A1753,'SAP- FACT'!$A:$AE,15,0))</f>
        <v>16215.56</v>
      </c>
      <c r="N1753" s="31" t="str">
        <f>IF(VLOOKUP($A1753,'SAP- FACT'!$A:$AE,15,0)=0,"PEN","USD")</f>
        <v>PEN</v>
      </c>
      <c r="O1753" s="31" t="str">
        <f>VLOOKUP($A1753,'SAP- FACT'!$A:$AE,4,0)</f>
        <v>Nacional - LETRA 90 DIAS / DRAFT 90 DAYS - Facturas clientes - C20514564087</v>
      </c>
    </row>
    <row r="1754" spans="1:15" x14ac:dyDescent="0.2">
      <c r="A1754" s="31">
        <f t="shared" si="31"/>
        <v>1753</v>
      </c>
      <c r="B1754" s="31" t="str">
        <f>VLOOKUP($A1754,'SAP- FACT'!$A:$AE,12,0)</f>
        <v>LA CALERA S.A.C.</v>
      </c>
      <c r="C1754" s="31" t="str">
        <f>VLOOKUP($A1754,'SAP- FACT'!$A:$AE,2,0)</f>
        <v>F010-00026099</v>
      </c>
      <c r="D1754" s="31" t="str">
        <f>VLOOKUP($A1754,'SAP- FACT'!$A:$AE,2,0)</f>
        <v>F010-00026099</v>
      </c>
      <c r="E1754" s="32">
        <v>45566</v>
      </c>
      <c r="F1754" s="32">
        <f>VLOOKUP($A1754,'SAP- FACT'!$A:$AE,5,0)</f>
        <v>45565</v>
      </c>
      <c r="G1754" s="32">
        <f>VLOOKUP($A1754,'SAP- FACT'!$A:$AE,19,0)</f>
        <v>45595</v>
      </c>
      <c r="H1754" s="31" t="s">
        <v>8512</v>
      </c>
      <c r="I1754" s="31" t="str">
        <f>VLOOKUP($A1754,'SAP- FACT'!$A:$AE,3,0)</f>
        <v>Factura</v>
      </c>
      <c r="J1754" s="31" t="str">
        <f>IF(VLOOKUP($A1754,'SAP- FACT'!$A:$AE,15,0)=0,"PEN","USD")</f>
        <v>PEN</v>
      </c>
      <c r="K1754" s="31" t="s">
        <v>8499</v>
      </c>
      <c r="L1754" s="31">
        <v>1</v>
      </c>
      <c r="M1754" s="33">
        <f>IF(J1754="PEN",VLOOKUP($A1754,'SAP- FACT'!$A:$AE,14,0),VLOOKUP($A1754,'SAP- FACT'!$A:$AE,15,0))</f>
        <v>16589.62</v>
      </c>
      <c r="N1754" s="31" t="str">
        <f>IF(VLOOKUP($A1754,'SAP- FACT'!$A:$AE,15,0)=0,"PEN","USD")</f>
        <v>PEN</v>
      </c>
      <c r="O1754" s="31" t="str">
        <f>VLOOKUP($A1754,'SAP- FACT'!$A:$AE,4,0)</f>
        <v>Nacional - CREDITO 30 DIAS / CREDIT 30 DAYS - Facturas clientes - C20452614767</v>
      </c>
    </row>
    <row r="1755" spans="1:15" x14ac:dyDescent="0.2">
      <c r="A1755" s="31">
        <f t="shared" si="31"/>
        <v>1754</v>
      </c>
      <c r="B1755" s="31" t="str">
        <f>VLOOKUP($A1755,'SAP- FACT'!$A:$AE,12,0)</f>
        <v>VETERINARY MATERIALS COMPANY LLS</v>
      </c>
      <c r="C1755" s="31" t="str">
        <f>VLOOKUP($A1755,'SAP- FACT'!$A:$AE,2,0)</f>
        <v>F050-00001581</v>
      </c>
      <c r="D1755" s="31" t="str">
        <f>VLOOKUP($A1755,'SAP- FACT'!$A:$AE,2,0)</f>
        <v>F050-00001581</v>
      </c>
      <c r="E1755" s="32">
        <v>45566</v>
      </c>
      <c r="F1755" s="32">
        <f>VLOOKUP($A1755,'SAP- FACT'!$A:$AE,5,0)</f>
        <v>45562</v>
      </c>
      <c r="G1755" s="32">
        <f>VLOOKUP($A1755,'SAP- FACT'!$A:$AE,19,0)</f>
        <v>45562</v>
      </c>
      <c r="H1755" s="31" t="s">
        <v>8512</v>
      </c>
      <c r="I1755" s="31" t="str">
        <f>VLOOKUP($A1755,'SAP- FACT'!$A:$AE,3,0)</f>
        <v>Factura</v>
      </c>
      <c r="J1755" s="31" t="str">
        <f>IF(VLOOKUP($A1755,'SAP- FACT'!$A:$AE,15,0)=0,"PEN","USD")</f>
        <v>USD</v>
      </c>
      <c r="K1755" s="31" t="s">
        <v>8499</v>
      </c>
      <c r="L1755" s="31">
        <v>1</v>
      </c>
      <c r="M1755" s="33">
        <f>IF(J1755="PEN",VLOOKUP($A1755,'SAP- FACT'!$A:$AE,14,0),VLOOKUP($A1755,'SAP- FACT'!$A:$AE,15,0))</f>
        <v>4540.72</v>
      </c>
      <c r="N1755" s="31" t="str">
        <f>IF(VLOOKUP($A1755,'SAP- FACT'!$A:$AE,15,0)=0,"PEN","USD")</f>
        <v>USD</v>
      </c>
      <c r="O1755" s="31" t="str">
        <f>VLOOKUP($A1755,'SAP- FACT'!$A:$AE,4,0)</f>
        <v xml:space="preserve"> - CONTADO / CASH - Intereses moratorios a la FT 01-F050-00001221 por</v>
      </c>
    </row>
    <row r="1756" spans="1:15" x14ac:dyDescent="0.2">
      <c r="A1756" s="31">
        <f t="shared" si="31"/>
        <v>1755</v>
      </c>
      <c r="B1756" s="31" t="str">
        <f>VLOOKUP($A1756,'SAP- FACT'!$A:$AE,12,0)</f>
        <v>REPRESENTACIONES DURAND S.A.C.</v>
      </c>
      <c r="C1756" s="31" t="str">
        <f>VLOOKUP($A1756,'SAP- FACT'!$A:$AE,2,0)</f>
        <v>F010-00025995</v>
      </c>
      <c r="D1756" s="31" t="str">
        <f>VLOOKUP($A1756,'SAP- FACT'!$A:$AE,2,0)</f>
        <v>F010-00025995</v>
      </c>
      <c r="E1756" s="32">
        <v>45566</v>
      </c>
      <c r="F1756" s="32">
        <f>VLOOKUP($A1756,'SAP- FACT'!$A:$AE,5,0)</f>
        <v>45559</v>
      </c>
      <c r="G1756" s="32">
        <f>VLOOKUP($A1756,'SAP- FACT'!$A:$AE,19,0)</f>
        <v>45724</v>
      </c>
      <c r="H1756" s="31" t="s">
        <v>8512</v>
      </c>
      <c r="I1756" s="31" t="str">
        <f>VLOOKUP($A1756,'SAP- FACT'!$A:$AE,3,0)</f>
        <v>Factura</v>
      </c>
      <c r="J1756" s="31" t="str">
        <f>IF(VLOOKUP($A1756,'SAP- FACT'!$A:$AE,15,0)=0,"PEN","USD")</f>
        <v>PEN</v>
      </c>
      <c r="K1756" s="31" t="s">
        <v>8499</v>
      </c>
      <c r="L1756" s="31">
        <v>1</v>
      </c>
      <c r="M1756" s="33">
        <f>IF(J1756="PEN",VLOOKUP($A1756,'SAP- FACT'!$A:$AE,14,0),VLOOKUP($A1756,'SAP- FACT'!$A:$AE,15,0))</f>
        <v>16988.86</v>
      </c>
      <c r="N1756" s="31" t="str">
        <f>IF(VLOOKUP($A1756,'SAP- FACT'!$A:$AE,15,0)=0,"PEN","USD")</f>
        <v>PEN</v>
      </c>
      <c r="O1756" s="31" t="str">
        <f>VLOOKUP($A1756,'SAP- FACT'!$A:$AE,4,0)</f>
        <v>Nacional - LETRA 45-52-66-73-90-105-120 DIAS / DRAFT 45-52-66-73-90-105-120 DAYS - Facturas clientes - C20110651121</v>
      </c>
    </row>
    <row r="1757" spans="1:15" x14ac:dyDescent="0.2">
      <c r="A1757" s="31">
        <f t="shared" si="31"/>
        <v>1756</v>
      </c>
      <c r="B1757" s="31" t="str">
        <f>VLOOKUP($A1757,'SAP- FACT'!$A:$AE,12,0)</f>
        <v>REPRESENTACIONES DURAND S.A.C.</v>
      </c>
      <c r="C1757" s="31" t="str">
        <f>VLOOKUP($A1757,'SAP- FACT'!$A:$AE,2,0)</f>
        <v>F010-00025995</v>
      </c>
      <c r="D1757" s="31" t="str">
        <f>VLOOKUP($A1757,'SAP- FACT'!$A:$AE,2,0)</f>
        <v>F010-00025995</v>
      </c>
      <c r="E1757" s="32">
        <v>45566</v>
      </c>
      <c r="F1757" s="32">
        <f>VLOOKUP($A1757,'SAP- FACT'!$A:$AE,5,0)</f>
        <v>45559</v>
      </c>
      <c r="G1757" s="32">
        <f>VLOOKUP($A1757,'SAP- FACT'!$A:$AE,19,0)</f>
        <v>45694</v>
      </c>
      <c r="H1757" s="31" t="s">
        <v>8512</v>
      </c>
      <c r="I1757" s="31" t="str">
        <f>VLOOKUP($A1757,'SAP- FACT'!$A:$AE,3,0)</f>
        <v>Factura</v>
      </c>
      <c r="J1757" s="31" t="str">
        <f>IF(VLOOKUP($A1757,'SAP- FACT'!$A:$AE,15,0)=0,"PEN","USD")</f>
        <v>PEN</v>
      </c>
      <c r="K1757" s="31" t="s">
        <v>8499</v>
      </c>
      <c r="L1757" s="31">
        <v>1</v>
      </c>
      <c r="M1757" s="33">
        <f>IF(J1757="PEN",VLOOKUP($A1757,'SAP- FACT'!$A:$AE,14,0),VLOOKUP($A1757,'SAP- FACT'!$A:$AE,15,0))</f>
        <v>17024.62</v>
      </c>
      <c r="N1757" s="31" t="str">
        <f>IF(VLOOKUP($A1757,'SAP- FACT'!$A:$AE,15,0)=0,"PEN","USD")</f>
        <v>PEN</v>
      </c>
      <c r="O1757" s="31" t="str">
        <f>VLOOKUP($A1757,'SAP- FACT'!$A:$AE,4,0)</f>
        <v>Nacional - LETRA 45-52-66-73-90-105-120 DIAS / DRAFT 45-52-66-73-90-105-120 DAYS - Facturas clientes - C20110651121</v>
      </c>
    </row>
    <row r="1758" spans="1:15" x14ac:dyDescent="0.2">
      <c r="A1758" s="31">
        <f t="shared" si="31"/>
        <v>1757</v>
      </c>
      <c r="B1758" s="31" t="str">
        <f>VLOOKUP($A1758,'SAP- FACT'!$A:$AE,12,0)</f>
        <v>REPRESENTACIONES DURAND S.A.C.</v>
      </c>
      <c r="C1758" s="31" t="str">
        <f>VLOOKUP($A1758,'SAP- FACT'!$A:$AE,2,0)</f>
        <v>F010-00025995</v>
      </c>
      <c r="D1758" s="31" t="str">
        <f>VLOOKUP($A1758,'SAP- FACT'!$A:$AE,2,0)</f>
        <v>F010-00025995</v>
      </c>
      <c r="E1758" s="32">
        <v>45566</v>
      </c>
      <c r="F1758" s="32">
        <f>VLOOKUP($A1758,'SAP- FACT'!$A:$AE,5,0)</f>
        <v>45559</v>
      </c>
      <c r="G1758" s="32">
        <f>VLOOKUP($A1758,'SAP- FACT'!$A:$AE,19,0)</f>
        <v>45709</v>
      </c>
      <c r="H1758" s="31" t="s">
        <v>8512</v>
      </c>
      <c r="I1758" s="31" t="str">
        <f>VLOOKUP($A1758,'SAP- FACT'!$A:$AE,3,0)</f>
        <v>Factura</v>
      </c>
      <c r="J1758" s="31" t="str">
        <f>IF(VLOOKUP($A1758,'SAP- FACT'!$A:$AE,15,0)=0,"PEN","USD")</f>
        <v>PEN</v>
      </c>
      <c r="K1758" s="31" t="s">
        <v>8499</v>
      </c>
      <c r="L1758" s="31">
        <v>1</v>
      </c>
      <c r="M1758" s="33">
        <f>IF(J1758="PEN",VLOOKUP($A1758,'SAP- FACT'!$A:$AE,14,0),VLOOKUP($A1758,'SAP- FACT'!$A:$AE,15,0))</f>
        <v>17024.62</v>
      </c>
      <c r="N1758" s="31" t="str">
        <f>IF(VLOOKUP($A1758,'SAP- FACT'!$A:$AE,15,0)=0,"PEN","USD")</f>
        <v>PEN</v>
      </c>
      <c r="O1758" s="31" t="str">
        <f>VLOOKUP($A1758,'SAP- FACT'!$A:$AE,4,0)</f>
        <v>Nacional - LETRA 45-52-66-73-90-105-120 DIAS / DRAFT 45-52-66-73-90-105-120 DAYS - Facturas clientes - C20110651121</v>
      </c>
    </row>
    <row r="1759" spans="1:15" x14ac:dyDescent="0.2">
      <c r="A1759" s="31">
        <f t="shared" si="31"/>
        <v>1758</v>
      </c>
      <c r="B1759" s="31" t="str">
        <f>VLOOKUP($A1759,'SAP- FACT'!$A:$AE,12,0)</f>
        <v>REPRESENTACIONES DURAND S.A.C.</v>
      </c>
      <c r="C1759" s="31" t="str">
        <f>VLOOKUP($A1759,'SAP- FACT'!$A:$AE,2,0)</f>
        <v>F010-00025995</v>
      </c>
      <c r="D1759" s="31" t="str">
        <f>VLOOKUP($A1759,'SAP- FACT'!$A:$AE,2,0)</f>
        <v>F010-00025995</v>
      </c>
      <c r="E1759" s="32">
        <v>45566</v>
      </c>
      <c r="F1759" s="32">
        <f>VLOOKUP($A1759,'SAP- FACT'!$A:$AE,5,0)</f>
        <v>45559</v>
      </c>
      <c r="G1759" s="32">
        <f>VLOOKUP($A1759,'SAP- FACT'!$A:$AE,19,0)</f>
        <v>45656</v>
      </c>
      <c r="H1759" s="31" t="s">
        <v>8512</v>
      </c>
      <c r="I1759" s="31" t="str">
        <f>VLOOKUP($A1759,'SAP- FACT'!$A:$AE,3,0)</f>
        <v>Factura</v>
      </c>
      <c r="J1759" s="31" t="str">
        <f>IF(VLOOKUP($A1759,'SAP- FACT'!$A:$AE,15,0)=0,"PEN","USD")</f>
        <v>PEN</v>
      </c>
      <c r="K1759" s="31" t="s">
        <v>8499</v>
      </c>
      <c r="L1759" s="31">
        <v>1</v>
      </c>
      <c r="M1759" s="33">
        <f>IF(J1759="PEN",VLOOKUP($A1759,'SAP- FACT'!$A:$AE,14,0),VLOOKUP($A1759,'SAP- FACT'!$A:$AE,15,0))</f>
        <v>17024.62</v>
      </c>
      <c r="N1759" s="31" t="str">
        <f>IF(VLOOKUP($A1759,'SAP- FACT'!$A:$AE,15,0)=0,"PEN","USD")</f>
        <v>PEN</v>
      </c>
      <c r="O1759" s="31" t="str">
        <f>VLOOKUP($A1759,'SAP- FACT'!$A:$AE,4,0)</f>
        <v>Nacional - LETRA 45-52-66-73-90-105-120 DIAS / DRAFT 45-52-66-73-90-105-120 DAYS - Facturas clientes - C20110651121</v>
      </c>
    </row>
    <row r="1760" spans="1:15" x14ac:dyDescent="0.2">
      <c r="A1760" s="31">
        <f t="shared" si="31"/>
        <v>1759</v>
      </c>
      <c r="B1760" s="31" t="str">
        <f>VLOOKUP($A1760,'SAP- FACT'!$A:$AE,12,0)</f>
        <v>REPRESENTACIONES DURAND S.A.C.</v>
      </c>
      <c r="C1760" s="31" t="str">
        <f>VLOOKUP($A1760,'SAP- FACT'!$A:$AE,2,0)</f>
        <v>F010-00025995</v>
      </c>
      <c r="D1760" s="31" t="str">
        <f>VLOOKUP($A1760,'SAP- FACT'!$A:$AE,2,0)</f>
        <v>F010-00025995</v>
      </c>
      <c r="E1760" s="32">
        <v>45566</v>
      </c>
      <c r="F1760" s="32">
        <f>VLOOKUP($A1760,'SAP- FACT'!$A:$AE,5,0)</f>
        <v>45559</v>
      </c>
      <c r="G1760" s="32">
        <f>VLOOKUP($A1760,'SAP- FACT'!$A:$AE,19,0)</f>
        <v>45649</v>
      </c>
      <c r="H1760" s="31" t="s">
        <v>8512</v>
      </c>
      <c r="I1760" s="31" t="str">
        <f>VLOOKUP($A1760,'SAP- FACT'!$A:$AE,3,0)</f>
        <v>Factura</v>
      </c>
      <c r="J1760" s="31" t="str">
        <f>IF(VLOOKUP($A1760,'SAP- FACT'!$A:$AE,15,0)=0,"PEN","USD")</f>
        <v>PEN</v>
      </c>
      <c r="K1760" s="31" t="s">
        <v>8499</v>
      </c>
      <c r="L1760" s="31">
        <v>1</v>
      </c>
      <c r="M1760" s="33">
        <f>IF(J1760="PEN",VLOOKUP($A1760,'SAP- FACT'!$A:$AE,14,0),VLOOKUP($A1760,'SAP- FACT'!$A:$AE,15,0))</f>
        <v>17024.62</v>
      </c>
      <c r="N1760" s="31" t="str">
        <f>IF(VLOOKUP($A1760,'SAP- FACT'!$A:$AE,15,0)=0,"PEN","USD")</f>
        <v>PEN</v>
      </c>
      <c r="O1760" s="31" t="str">
        <f>VLOOKUP($A1760,'SAP- FACT'!$A:$AE,4,0)</f>
        <v>Nacional - LETRA 45-52-66-73-90-105-120 DIAS / DRAFT 45-52-66-73-90-105-120 DAYS - Facturas clientes - C20110651121</v>
      </c>
    </row>
    <row r="1761" spans="1:15" x14ac:dyDescent="0.2">
      <c r="A1761" s="31">
        <f t="shared" si="31"/>
        <v>1760</v>
      </c>
      <c r="B1761" s="31" t="str">
        <f>VLOOKUP($A1761,'SAP- FACT'!$A:$AE,12,0)</f>
        <v>REPRESENTACIONES DURAND S.A.C.</v>
      </c>
      <c r="C1761" s="31" t="str">
        <f>VLOOKUP($A1761,'SAP- FACT'!$A:$AE,2,0)</f>
        <v>F010-00025995</v>
      </c>
      <c r="D1761" s="31" t="str">
        <f>VLOOKUP($A1761,'SAP- FACT'!$A:$AE,2,0)</f>
        <v>F010-00025995</v>
      </c>
      <c r="E1761" s="32">
        <v>45566</v>
      </c>
      <c r="F1761" s="32">
        <f>VLOOKUP($A1761,'SAP- FACT'!$A:$AE,5,0)</f>
        <v>45559</v>
      </c>
      <c r="G1761" s="32">
        <f>VLOOKUP($A1761,'SAP- FACT'!$A:$AE,19,0)</f>
        <v>45677</v>
      </c>
      <c r="H1761" s="31" t="s">
        <v>8512</v>
      </c>
      <c r="I1761" s="31" t="str">
        <f>VLOOKUP($A1761,'SAP- FACT'!$A:$AE,3,0)</f>
        <v>Factura</v>
      </c>
      <c r="J1761" s="31" t="str">
        <f>IF(VLOOKUP($A1761,'SAP- FACT'!$A:$AE,15,0)=0,"PEN","USD")</f>
        <v>PEN</v>
      </c>
      <c r="K1761" s="31" t="s">
        <v>8499</v>
      </c>
      <c r="L1761" s="31">
        <v>1</v>
      </c>
      <c r="M1761" s="33">
        <f>IF(J1761="PEN",VLOOKUP($A1761,'SAP- FACT'!$A:$AE,14,0),VLOOKUP($A1761,'SAP- FACT'!$A:$AE,15,0))</f>
        <v>17024.62</v>
      </c>
      <c r="N1761" s="31" t="str">
        <f>IF(VLOOKUP($A1761,'SAP- FACT'!$A:$AE,15,0)=0,"PEN","USD")</f>
        <v>PEN</v>
      </c>
      <c r="O1761" s="31" t="str">
        <f>VLOOKUP($A1761,'SAP- FACT'!$A:$AE,4,0)</f>
        <v>Nacional - LETRA 45-52-66-73-90-105-120 DIAS / DRAFT 45-52-66-73-90-105-120 DAYS - Facturas clientes - C20110651121</v>
      </c>
    </row>
    <row r="1762" spans="1:15" x14ac:dyDescent="0.2">
      <c r="A1762" s="31">
        <f t="shared" si="31"/>
        <v>1761</v>
      </c>
      <c r="B1762" s="31" t="str">
        <f>VLOOKUP($A1762,'SAP- FACT'!$A:$AE,12,0)</f>
        <v>REPRESENTACIONES DURAND S.A.C.</v>
      </c>
      <c r="C1762" s="31" t="str">
        <f>VLOOKUP($A1762,'SAP- FACT'!$A:$AE,2,0)</f>
        <v>F010-00025995</v>
      </c>
      <c r="D1762" s="31" t="str">
        <f>VLOOKUP($A1762,'SAP- FACT'!$A:$AE,2,0)</f>
        <v>F010-00025995</v>
      </c>
      <c r="E1762" s="32">
        <v>45566</v>
      </c>
      <c r="F1762" s="32">
        <f>VLOOKUP($A1762,'SAP- FACT'!$A:$AE,5,0)</f>
        <v>45559</v>
      </c>
      <c r="G1762" s="32">
        <f>VLOOKUP($A1762,'SAP- FACT'!$A:$AE,19,0)</f>
        <v>45670</v>
      </c>
      <c r="H1762" s="31" t="s">
        <v>8512</v>
      </c>
      <c r="I1762" s="31" t="str">
        <f>VLOOKUP($A1762,'SAP- FACT'!$A:$AE,3,0)</f>
        <v>Factura</v>
      </c>
      <c r="J1762" s="31" t="str">
        <f>IF(VLOOKUP($A1762,'SAP- FACT'!$A:$AE,15,0)=0,"PEN","USD")</f>
        <v>PEN</v>
      </c>
      <c r="K1762" s="31" t="s">
        <v>8499</v>
      </c>
      <c r="L1762" s="31">
        <v>1</v>
      </c>
      <c r="M1762" s="33">
        <f>IF(J1762="PEN",VLOOKUP($A1762,'SAP- FACT'!$A:$AE,14,0),VLOOKUP($A1762,'SAP- FACT'!$A:$AE,15,0))</f>
        <v>17024.62</v>
      </c>
      <c r="N1762" s="31" t="str">
        <f>IF(VLOOKUP($A1762,'SAP- FACT'!$A:$AE,15,0)=0,"PEN","USD")</f>
        <v>PEN</v>
      </c>
      <c r="O1762" s="31" t="str">
        <f>VLOOKUP($A1762,'SAP- FACT'!$A:$AE,4,0)</f>
        <v>Nacional - LETRA 45-52-66-73-90-105-120 DIAS / DRAFT 45-52-66-73-90-105-120 DAYS - Facturas clientes - C20110651121</v>
      </c>
    </row>
    <row r="1763" spans="1:15" x14ac:dyDescent="0.2">
      <c r="A1763" s="31">
        <f t="shared" si="31"/>
        <v>1762</v>
      </c>
      <c r="B1763" s="31" t="str">
        <f>VLOOKUP($A1763,'SAP- FACT'!$A:$AE,12,0)</f>
        <v>CORPORACION FARMACEUTICA VETERINARIA SOCIEDAD ANONIMA CERRADA</v>
      </c>
      <c r="C1763" s="31" t="str">
        <f>VLOOKUP($A1763,'SAP- FACT'!$A:$AE,2,0)</f>
        <v>F010-00025944</v>
      </c>
      <c r="D1763" s="31" t="str">
        <f>VLOOKUP($A1763,'SAP- FACT'!$A:$AE,2,0)</f>
        <v>F010-00025944</v>
      </c>
      <c r="E1763" s="32">
        <v>45566</v>
      </c>
      <c r="F1763" s="32">
        <f>VLOOKUP($A1763,'SAP- FACT'!$A:$AE,5,0)</f>
        <v>45553</v>
      </c>
      <c r="G1763" s="32">
        <f>VLOOKUP($A1763,'SAP- FACT'!$A:$AE,19,0)</f>
        <v>45718</v>
      </c>
      <c r="H1763" s="31" t="s">
        <v>8512</v>
      </c>
      <c r="I1763" s="31" t="str">
        <f>VLOOKUP($A1763,'SAP- FACT'!$A:$AE,3,0)</f>
        <v>Factura</v>
      </c>
      <c r="J1763" s="31" t="str">
        <f>IF(VLOOKUP($A1763,'SAP- FACT'!$A:$AE,15,0)=0,"PEN","USD")</f>
        <v>PEN</v>
      </c>
      <c r="K1763" s="31" t="s">
        <v>8499</v>
      </c>
      <c r="L1763" s="31">
        <v>1</v>
      </c>
      <c r="M1763" s="33">
        <f>IF(J1763="PEN",VLOOKUP($A1763,'SAP- FACT'!$A:$AE,14,0),VLOOKUP($A1763,'SAP- FACT'!$A:$AE,15,0))</f>
        <v>19575.080000000002</v>
      </c>
      <c r="N1763" s="31" t="str">
        <f>IF(VLOOKUP($A1763,'SAP- FACT'!$A:$AE,15,0)=0,"PEN","USD")</f>
        <v>PEN</v>
      </c>
      <c r="O1763" s="31" t="str">
        <f>VLOOKUP($A1763,'SAP- FACT'!$A:$AE,4,0)</f>
        <v>Nacional - LETRA 45-52-66-73-90-105-120 DIAS / DRAFT 45-52-66-73-90-105-120 DAYS - Facturas clientes - C20602313906</v>
      </c>
    </row>
    <row r="1764" spans="1:15" x14ac:dyDescent="0.2">
      <c r="A1764" s="31">
        <f t="shared" si="31"/>
        <v>1763</v>
      </c>
      <c r="B1764" s="31" t="str">
        <f>VLOOKUP($A1764,'SAP- FACT'!$A:$AE,12,0)</f>
        <v>CORPORACION FARMACEUTICA VETERINARIA SOCIEDAD ANONIMA CERRADA</v>
      </c>
      <c r="C1764" s="31" t="str">
        <f>VLOOKUP($A1764,'SAP- FACT'!$A:$AE,2,0)</f>
        <v>F010-00025944</v>
      </c>
      <c r="D1764" s="31" t="str">
        <f>VLOOKUP($A1764,'SAP- FACT'!$A:$AE,2,0)</f>
        <v>F010-00025944</v>
      </c>
      <c r="E1764" s="32">
        <v>45566</v>
      </c>
      <c r="F1764" s="32">
        <f>VLOOKUP($A1764,'SAP- FACT'!$A:$AE,5,0)</f>
        <v>45553</v>
      </c>
      <c r="G1764" s="32">
        <f>VLOOKUP($A1764,'SAP- FACT'!$A:$AE,19,0)</f>
        <v>45671</v>
      </c>
      <c r="H1764" s="31" t="s">
        <v>8512</v>
      </c>
      <c r="I1764" s="31" t="str">
        <f>VLOOKUP($A1764,'SAP- FACT'!$A:$AE,3,0)</f>
        <v>Factura</v>
      </c>
      <c r="J1764" s="31" t="str">
        <f>IF(VLOOKUP($A1764,'SAP- FACT'!$A:$AE,15,0)=0,"PEN","USD")</f>
        <v>PEN</v>
      </c>
      <c r="K1764" s="31" t="s">
        <v>8499</v>
      </c>
      <c r="L1764" s="31">
        <v>1</v>
      </c>
      <c r="M1764" s="33">
        <f>IF(J1764="PEN",VLOOKUP($A1764,'SAP- FACT'!$A:$AE,14,0),VLOOKUP($A1764,'SAP- FACT'!$A:$AE,15,0))</f>
        <v>19616.27</v>
      </c>
      <c r="N1764" s="31" t="str">
        <f>IF(VLOOKUP($A1764,'SAP- FACT'!$A:$AE,15,0)=0,"PEN","USD")</f>
        <v>PEN</v>
      </c>
      <c r="O1764" s="31" t="str">
        <f>VLOOKUP($A1764,'SAP- FACT'!$A:$AE,4,0)</f>
        <v>Nacional - LETRA 45-52-66-73-90-105-120 DIAS / DRAFT 45-52-66-73-90-105-120 DAYS - Facturas clientes - C20602313906</v>
      </c>
    </row>
    <row r="1765" spans="1:15" x14ac:dyDescent="0.2">
      <c r="A1765" s="31">
        <f t="shared" si="31"/>
        <v>1764</v>
      </c>
      <c r="B1765" s="31" t="str">
        <f>VLOOKUP($A1765,'SAP- FACT'!$A:$AE,12,0)</f>
        <v>CORPORACION FARMACEUTICA VETERINARIA SOCIEDAD ANONIMA CERRADA</v>
      </c>
      <c r="C1765" s="31" t="str">
        <f>VLOOKUP($A1765,'SAP- FACT'!$A:$AE,2,0)</f>
        <v>F010-00025944</v>
      </c>
      <c r="D1765" s="31" t="str">
        <f>VLOOKUP($A1765,'SAP- FACT'!$A:$AE,2,0)</f>
        <v>F010-00025944</v>
      </c>
      <c r="E1765" s="32">
        <v>45566</v>
      </c>
      <c r="F1765" s="32">
        <f>VLOOKUP($A1765,'SAP- FACT'!$A:$AE,5,0)</f>
        <v>45553</v>
      </c>
      <c r="G1765" s="32">
        <f>VLOOKUP($A1765,'SAP- FACT'!$A:$AE,19,0)</f>
        <v>45703</v>
      </c>
      <c r="H1765" s="31" t="s">
        <v>8512</v>
      </c>
      <c r="I1765" s="31" t="str">
        <f>VLOOKUP($A1765,'SAP- FACT'!$A:$AE,3,0)</f>
        <v>Factura</v>
      </c>
      <c r="J1765" s="31" t="str">
        <f>IF(VLOOKUP($A1765,'SAP- FACT'!$A:$AE,15,0)=0,"PEN","USD")</f>
        <v>PEN</v>
      </c>
      <c r="K1765" s="31" t="s">
        <v>8499</v>
      </c>
      <c r="L1765" s="31">
        <v>1</v>
      </c>
      <c r="M1765" s="33">
        <f>IF(J1765="PEN",VLOOKUP($A1765,'SAP- FACT'!$A:$AE,14,0),VLOOKUP($A1765,'SAP- FACT'!$A:$AE,15,0))</f>
        <v>19616.27</v>
      </c>
      <c r="N1765" s="31" t="str">
        <f>IF(VLOOKUP($A1765,'SAP- FACT'!$A:$AE,15,0)=0,"PEN","USD")</f>
        <v>PEN</v>
      </c>
      <c r="O1765" s="31" t="str">
        <f>VLOOKUP($A1765,'SAP- FACT'!$A:$AE,4,0)</f>
        <v>Nacional - LETRA 45-52-66-73-90-105-120 DIAS / DRAFT 45-52-66-73-90-105-120 DAYS - Facturas clientes - C20602313906</v>
      </c>
    </row>
    <row r="1766" spans="1:15" x14ac:dyDescent="0.2">
      <c r="A1766" s="31">
        <f t="shared" si="31"/>
        <v>1765</v>
      </c>
      <c r="B1766" s="31" t="str">
        <f>VLOOKUP($A1766,'SAP- FACT'!$A:$AE,12,0)</f>
        <v>CORPORACION FARMACEUTICA VETERINARIA SOCIEDAD ANONIMA CERRADA</v>
      </c>
      <c r="C1766" s="31" t="str">
        <f>VLOOKUP($A1766,'SAP- FACT'!$A:$AE,2,0)</f>
        <v>F010-00025944</v>
      </c>
      <c r="D1766" s="31" t="str">
        <f>VLOOKUP($A1766,'SAP- FACT'!$A:$AE,2,0)</f>
        <v>F010-00025944</v>
      </c>
      <c r="E1766" s="32">
        <v>45566</v>
      </c>
      <c r="F1766" s="32">
        <f>VLOOKUP($A1766,'SAP- FACT'!$A:$AE,5,0)</f>
        <v>45553</v>
      </c>
      <c r="G1766" s="32">
        <f>VLOOKUP($A1766,'SAP- FACT'!$A:$AE,19,0)</f>
        <v>45688</v>
      </c>
      <c r="H1766" s="31" t="s">
        <v>8512</v>
      </c>
      <c r="I1766" s="31" t="str">
        <f>VLOOKUP($A1766,'SAP- FACT'!$A:$AE,3,0)</f>
        <v>Factura</v>
      </c>
      <c r="J1766" s="31" t="str">
        <f>IF(VLOOKUP($A1766,'SAP- FACT'!$A:$AE,15,0)=0,"PEN","USD")</f>
        <v>PEN</v>
      </c>
      <c r="K1766" s="31" t="s">
        <v>8499</v>
      </c>
      <c r="L1766" s="31">
        <v>1</v>
      </c>
      <c r="M1766" s="33">
        <f>IF(J1766="PEN",VLOOKUP($A1766,'SAP- FACT'!$A:$AE,14,0),VLOOKUP($A1766,'SAP- FACT'!$A:$AE,15,0))</f>
        <v>19616.27</v>
      </c>
      <c r="N1766" s="31" t="str">
        <f>IF(VLOOKUP($A1766,'SAP- FACT'!$A:$AE,15,0)=0,"PEN","USD")</f>
        <v>PEN</v>
      </c>
      <c r="O1766" s="31" t="str">
        <f>VLOOKUP($A1766,'SAP- FACT'!$A:$AE,4,0)</f>
        <v>Nacional - LETRA 45-52-66-73-90-105-120 DIAS / DRAFT 45-52-66-73-90-105-120 DAYS - Facturas clientes - C20602313906</v>
      </c>
    </row>
    <row r="1767" spans="1:15" x14ac:dyDescent="0.2">
      <c r="A1767" s="31">
        <f t="shared" si="31"/>
        <v>1766</v>
      </c>
      <c r="B1767" s="31" t="str">
        <f>VLOOKUP($A1767,'SAP- FACT'!$A:$AE,12,0)</f>
        <v>CORPORACION FARMACEUTICA VETERINARIA SOCIEDAD ANONIMA CERRADA</v>
      </c>
      <c r="C1767" s="31" t="str">
        <f>VLOOKUP($A1767,'SAP- FACT'!$A:$AE,2,0)</f>
        <v>F010-00025944</v>
      </c>
      <c r="D1767" s="31" t="str">
        <f>VLOOKUP($A1767,'SAP- FACT'!$A:$AE,2,0)</f>
        <v>F010-00025944</v>
      </c>
      <c r="E1767" s="32">
        <v>45566</v>
      </c>
      <c r="F1767" s="32">
        <f>VLOOKUP($A1767,'SAP- FACT'!$A:$AE,5,0)</f>
        <v>45553</v>
      </c>
      <c r="G1767" s="32">
        <f>VLOOKUP($A1767,'SAP- FACT'!$A:$AE,19,0)</f>
        <v>45664</v>
      </c>
      <c r="H1767" s="31" t="s">
        <v>8512</v>
      </c>
      <c r="I1767" s="31" t="str">
        <f>VLOOKUP($A1767,'SAP- FACT'!$A:$AE,3,0)</f>
        <v>Factura</v>
      </c>
      <c r="J1767" s="31" t="str">
        <f>IF(VLOOKUP($A1767,'SAP- FACT'!$A:$AE,15,0)=0,"PEN","USD")</f>
        <v>PEN</v>
      </c>
      <c r="K1767" s="31" t="s">
        <v>8499</v>
      </c>
      <c r="L1767" s="31">
        <v>1</v>
      </c>
      <c r="M1767" s="33">
        <f>IF(J1767="PEN",VLOOKUP($A1767,'SAP- FACT'!$A:$AE,14,0),VLOOKUP($A1767,'SAP- FACT'!$A:$AE,15,0))</f>
        <v>19616.27</v>
      </c>
      <c r="N1767" s="31" t="str">
        <f>IF(VLOOKUP($A1767,'SAP- FACT'!$A:$AE,15,0)=0,"PEN","USD")</f>
        <v>PEN</v>
      </c>
      <c r="O1767" s="31" t="str">
        <f>VLOOKUP($A1767,'SAP- FACT'!$A:$AE,4,0)</f>
        <v>Nacional - LETRA 45-52-66-73-90-105-120 DIAS / DRAFT 45-52-66-73-90-105-120 DAYS - Facturas clientes - C20602313906</v>
      </c>
    </row>
    <row r="1768" spans="1:15" x14ac:dyDescent="0.2">
      <c r="A1768" s="31">
        <f t="shared" si="31"/>
        <v>1767</v>
      </c>
      <c r="B1768" s="31" t="str">
        <f>VLOOKUP($A1768,'SAP- FACT'!$A:$AE,12,0)</f>
        <v>CORPORACION FARMACEUTICA VETERINARIA SOCIEDAD ANONIMA CERRADA</v>
      </c>
      <c r="C1768" s="31" t="str">
        <f>VLOOKUP($A1768,'SAP- FACT'!$A:$AE,2,0)</f>
        <v>F010-00025944</v>
      </c>
      <c r="D1768" s="31" t="str">
        <f>VLOOKUP($A1768,'SAP- FACT'!$A:$AE,2,0)</f>
        <v>F010-00025944</v>
      </c>
      <c r="E1768" s="32">
        <v>45566</v>
      </c>
      <c r="F1768" s="32">
        <f>VLOOKUP($A1768,'SAP- FACT'!$A:$AE,5,0)</f>
        <v>45553</v>
      </c>
      <c r="G1768" s="32">
        <f>VLOOKUP($A1768,'SAP- FACT'!$A:$AE,19,0)</f>
        <v>45643</v>
      </c>
      <c r="H1768" s="31" t="s">
        <v>8512</v>
      </c>
      <c r="I1768" s="31" t="str">
        <f>VLOOKUP($A1768,'SAP- FACT'!$A:$AE,3,0)</f>
        <v>Factura</v>
      </c>
      <c r="J1768" s="31" t="str">
        <f>IF(VLOOKUP($A1768,'SAP- FACT'!$A:$AE,15,0)=0,"PEN","USD")</f>
        <v>PEN</v>
      </c>
      <c r="K1768" s="31" t="s">
        <v>8499</v>
      </c>
      <c r="L1768" s="31">
        <v>1</v>
      </c>
      <c r="M1768" s="33">
        <f>IF(J1768="PEN",VLOOKUP($A1768,'SAP- FACT'!$A:$AE,14,0),VLOOKUP($A1768,'SAP- FACT'!$A:$AE,15,0))</f>
        <v>19616.27</v>
      </c>
      <c r="N1768" s="31" t="str">
        <f>IF(VLOOKUP($A1768,'SAP- FACT'!$A:$AE,15,0)=0,"PEN","USD")</f>
        <v>PEN</v>
      </c>
      <c r="O1768" s="31" t="str">
        <f>VLOOKUP($A1768,'SAP- FACT'!$A:$AE,4,0)</f>
        <v>Nacional - LETRA 45-52-66-73-90-105-120 DIAS / DRAFT 45-52-66-73-90-105-120 DAYS - Facturas clientes - C20602313906</v>
      </c>
    </row>
    <row r="1769" spans="1:15" x14ac:dyDescent="0.2">
      <c r="A1769" s="31">
        <f t="shared" si="31"/>
        <v>1768</v>
      </c>
      <c r="B1769" s="31" t="str">
        <f>VLOOKUP($A1769,'SAP- FACT'!$A:$AE,12,0)</f>
        <v>CORPORACION FARMACEUTICA VETERINARIA SOCIEDAD ANONIMA CERRADA</v>
      </c>
      <c r="C1769" s="31" t="str">
        <f>VLOOKUP($A1769,'SAP- FACT'!$A:$AE,2,0)</f>
        <v>F010-00025944</v>
      </c>
      <c r="D1769" s="31" t="str">
        <f>VLOOKUP($A1769,'SAP- FACT'!$A:$AE,2,0)</f>
        <v>F010-00025944</v>
      </c>
      <c r="E1769" s="32">
        <v>45566</v>
      </c>
      <c r="F1769" s="32">
        <f>VLOOKUP($A1769,'SAP- FACT'!$A:$AE,5,0)</f>
        <v>45553</v>
      </c>
      <c r="G1769" s="32">
        <f>VLOOKUP($A1769,'SAP- FACT'!$A:$AE,19,0)</f>
        <v>45650</v>
      </c>
      <c r="H1769" s="31" t="s">
        <v>8512</v>
      </c>
      <c r="I1769" s="31" t="str">
        <f>VLOOKUP($A1769,'SAP- FACT'!$A:$AE,3,0)</f>
        <v>Factura</v>
      </c>
      <c r="J1769" s="31" t="str">
        <f>IF(VLOOKUP($A1769,'SAP- FACT'!$A:$AE,15,0)=0,"PEN","USD")</f>
        <v>PEN</v>
      </c>
      <c r="K1769" s="31" t="s">
        <v>8499</v>
      </c>
      <c r="L1769" s="31">
        <v>1</v>
      </c>
      <c r="M1769" s="33">
        <f>IF(J1769="PEN",VLOOKUP($A1769,'SAP- FACT'!$A:$AE,14,0),VLOOKUP($A1769,'SAP- FACT'!$A:$AE,15,0))</f>
        <v>19616.27</v>
      </c>
      <c r="N1769" s="31" t="str">
        <f>IF(VLOOKUP($A1769,'SAP- FACT'!$A:$AE,15,0)=0,"PEN","USD")</f>
        <v>PEN</v>
      </c>
      <c r="O1769" s="31" t="str">
        <f>VLOOKUP($A1769,'SAP- FACT'!$A:$AE,4,0)</f>
        <v>Nacional - LETRA 45-52-66-73-90-105-120 DIAS / DRAFT 45-52-66-73-90-105-120 DAYS - Facturas clientes - C20602313906</v>
      </c>
    </row>
    <row r="1770" spans="1:15" x14ac:dyDescent="0.2">
      <c r="A1770" s="31">
        <f t="shared" si="31"/>
        <v>1769</v>
      </c>
      <c r="B1770" s="31" t="str">
        <f>VLOOKUP($A1770,'SAP- FACT'!$A:$AE,12,0)</f>
        <v>REPRESENTACIONES DURAND S.A.C.</v>
      </c>
      <c r="C1770" s="31" t="str">
        <f>VLOOKUP($A1770,'SAP- FACT'!$A:$AE,2,0)</f>
        <v>F010-00026051</v>
      </c>
      <c r="D1770" s="31" t="str">
        <f>VLOOKUP($A1770,'SAP- FACT'!$A:$AE,2,0)</f>
        <v>F010-00026051</v>
      </c>
      <c r="E1770" s="32">
        <v>45566</v>
      </c>
      <c r="F1770" s="32">
        <f>VLOOKUP($A1770,'SAP- FACT'!$A:$AE,5,0)</f>
        <v>45562</v>
      </c>
      <c r="G1770" s="32">
        <f>VLOOKUP($A1770,'SAP- FACT'!$A:$AE,19,0)</f>
        <v>45727</v>
      </c>
      <c r="H1770" s="31" t="s">
        <v>8512</v>
      </c>
      <c r="I1770" s="31" t="str">
        <f>VLOOKUP($A1770,'SAP- FACT'!$A:$AE,3,0)</f>
        <v>Factura</v>
      </c>
      <c r="J1770" s="31" t="str">
        <f>IF(VLOOKUP($A1770,'SAP- FACT'!$A:$AE,15,0)=0,"PEN","USD")</f>
        <v>PEN</v>
      </c>
      <c r="K1770" s="31" t="s">
        <v>8499</v>
      </c>
      <c r="L1770" s="31">
        <v>1</v>
      </c>
      <c r="M1770" s="33">
        <f>IF(J1770="PEN",VLOOKUP($A1770,'SAP- FACT'!$A:$AE,14,0),VLOOKUP($A1770,'SAP- FACT'!$A:$AE,15,0))</f>
        <v>20256.810000000001</v>
      </c>
      <c r="N1770" s="31" t="str">
        <f>IF(VLOOKUP($A1770,'SAP- FACT'!$A:$AE,15,0)=0,"PEN","USD")</f>
        <v>PEN</v>
      </c>
      <c r="O1770" s="31" t="str">
        <f>VLOOKUP($A1770,'SAP- FACT'!$A:$AE,4,0)</f>
        <v>Nacional - LETRA 45-52-66-73-90-105-120 DIAS / DRAFT 45-52-66-73-90-105-120 DAYS - Facturas clientes - C20110651121</v>
      </c>
    </row>
    <row r="1771" spans="1:15" x14ac:dyDescent="0.2">
      <c r="A1771" s="31">
        <f t="shared" si="31"/>
        <v>1770</v>
      </c>
      <c r="B1771" s="31" t="str">
        <f>VLOOKUP($A1771,'SAP- FACT'!$A:$AE,12,0)</f>
        <v>REPRESENTACIONES DURAND S.A.C.</v>
      </c>
      <c r="C1771" s="31" t="str">
        <f>VLOOKUP($A1771,'SAP- FACT'!$A:$AE,2,0)</f>
        <v>F010-00026051</v>
      </c>
      <c r="D1771" s="31" t="str">
        <f>VLOOKUP($A1771,'SAP- FACT'!$A:$AE,2,0)</f>
        <v>F010-00026051</v>
      </c>
      <c r="E1771" s="32">
        <v>45566</v>
      </c>
      <c r="F1771" s="32">
        <f>VLOOKUP($A1771,'SAP- FACT'!$A:$AE,5,0)</f>
        <v>45562</v>
      </c>
      <c r="G1771" s="32">
        <f>VLOOKUP($A1771,'SAP- FACT'!$A:$AE,19,0)</f>
        <v>45712</v>
      </c>
      <c r="H1771" s="31" t="s">
        <v>8512</v>
      </c>
      <c r="I1771" s="31" t="str">
        <f>VLOOKUP($A1771,'SAP- FACT'!$A:$AE,3,0)</f>
        <v>Factura</v>
      </c>
      <c r="J1771" s="31" t="str">
        <f>IF(VLOOKUP($A1771,'SAP- FACT'!$A:$AE,15,0)=0,"PEN","USD")</f>
        <v>PEN</v>
      </c>
      <c r="K1771" s="31" t="s">
        <v>8499</v>
      </c>
      <c r="L1771" s="31">
        <v>1</v>
      </c>
      <c r="M1771" s="33">
        <f>IF(J1771="PEN",VLOOKUP($A1771,'SAP- FACT'!$A:$AE,14,0),VLOOKUP($A1771,'SAP- FACT'!$A:$AE,15,0))</f>
        <v>20299.400000000001</v>
      </c>
      <c r="N1771" s="31" t="str">
        <f>IF(VLOOKUP($A1771,'SAP- FACT'!$A:$AE,15,0)=0,"PEN","USD")</f>
        <v>PEN</v>
      </c>
      <c r="O1771" s="31" t="str">
        <f>VLOOKUP($A1771,'SAP- FACT'!$A:$AE,4,0)</f>
        <v>Nacional - LETRA 45-52-66-73-90-105-120 DIAS / DRAFT 45-52-66-73-90-105-120 DAYS - Facturas clientes - C20110651121</v>
      </c>
    </row>
    <row r="1772" spans="1:15" x14ac:dyDescent="0.2">
      <c r="A1772" s="31">
        <f t="shared" si="31"/>
        <v>1771</v>
      </c>
      <c r="B1772" s="31" t="str">
        <f>VLOOKUP($A1772,'SAP- FACT'!$A:$AE,12,0)</f>
        <v>REPRESENTACIONES DURAND S.A.C.</v>
      </c>
      <c r="C1772" s="31" t="str">
        <f>VLOOKUP($A1772,'SAP- FACT'!$A:$AE,2,0)</f>
        <v>F010-00026051</v>
      </c>
      <c r="D1772" s="31" t="str">
        <f>VLOOKUP($A1772,'SAP- FACT'!$A:$AE,2,0)</f>
        <v>F010-00026051</v>
      </c>
      <c r="E1772" s="32">
        <v>45566</v>
      </c>
      <c r="F1772" s="32">
        <f>VLOOKUP($A1772,'SAP- FACT'!$A:$AE,5,0)</f>
        <v>45562</v>
      </c>
      <c r="G1772" s="32">
        <f>VLOOKUP($A1772,'SAP- FACT'!$A:$AE,19,0)</f>
        <v>45680</v>
      </c>
      <c r="H1772" s="31" t="s">
        <v>8512</v>
      </c>
      <c r="I1772" s="31" t="str">
        <f>VLOOKUP($A1772,'SAP- FACT'!$A:$AE,3,0)</f>
        <v>Factura</v>
      </c>
      <c r="J1772" s="31" t="str">
        <f>IF(VLOOKUP($A1772,'SAP- FACT'!$A:$AE,15,0)=0,"PEN","USD")</f>
        <v>PEN</v>
      </c>
      <c r="K1772" s="31" t="s">
        <v>8499</v>
      </c>
      <c r="L1772" s="31">
        <v>1</v>
      </c>
      <c r="M1772" s="33">
        <f>IF(J1772="PEN",VLOOKUP($A1772,'SAP- FACT'!$A:$AE,14,0),VLOOKUP($A1772,'SAP- FACT'!$A:$AE,15,0))</f>
        <v>20299.400000000001</v>
      </c>
      <c r="N1772" s="31" t="str">
        <f>IF(VLOOKUP($A1772,'SAP- FACT'!$A:$AE,15,0)=0,"PEN","USD")</f>
        <v>PEN</v>
      </c>
      <c r="O1772" s="31" t="str">
        <f>VLOOKUP($A1772,'SAP- FACT'!$A:$AE,4,0)</f>
        <v>Nacional - LETRA 45-52-66-73-90-105-120 DIAS / DRAFT 45-52-66-73-90-105-120 DAYS - Facturas clientes - C20110651121</v>
      </c>
    </row>
    <row r="1773" spans="1:15" x14ac:dyDescent="0.2">
      <c r="A1773" s="31">
        <f t="shared" si="31"/>
        <v>1772</v>
      </c>
      <c r="B1773" s="31" t="str">
        <f>VLOOKUP($A1773,'SAP- FACT'!$A:$AE,12,0)</f>
        <v>REPRESENTACIONES DURAND S.A.C.</v>
      </c>
      <c r="C1773" s="31" t="str">
        <f>VLOOKUP($A1773,'SAP- FACT'!$A:$AE,2,0)</f>
        <v>F010-00026051</v>
      </c>
      <c r="D1773" s="31" t="str">
        <f>VLOOKUP($A1773,'SAP- FACT'!$A:$AE,2,0)</f>
        <v>F010-00026051</v>
      </c>
      <c r="E1773" s="32">
        <v>45566</v>
      </c>
      <c r="F1773" s="32">
        <f>VLOOKUP($A1773,'SAP- FACT'!$A:$AE,5,0)</f>
        <v>45562</v>
      </c>
      <c r="G1773" s="32">
        <f>VLOOKUP($A1773,'SAP- FACT'!$A:$AE,19,0)</f>
        <v>45652</v>
      </c>
      <c r="H1773" s="31" t="s">
        <v>8512</v>
      </c>
      <c r="I1773" s="31" t="str">
        <f>VLOOKUP($A1773,'SAP- FACT'!$A:$AE,3,0)</f>
        <v>Factura</v>
      </c>
      <c r="J1773" s="31" t="str">
        <f>IF(VLOOKUP($A1773,'SAP- FACT'!$A:$AE,15,0)=0,"PEN","USD")</f>
        <v>PEN</v>
      </c>
      <c r="K1773" s="31" t="s">
        <v>8499</v>
      </c>
      <c r="L1773" s="31">
        <v>1</v>
      </c>
      <c r="M1773" s="33">
        <f>IF(J1773="PEN",VLOOKUP($A1773,'SAP- FACT'!$A:$AE,14,0),VLOOKUP($A1773,'SAP- FACT'!$A:$AE,15,0))</f>
        <v>20299.400000000001</v>
      </c>
      <c r="N1773" s="31" t="str">
        <f>IF(VLOOKUP($A1773,'SAP- FACT'!$A:$AE,15,0)=0,"PEN","USD")</f>
        <v>PEN</v>
      </c>
      <c r="O1773" s="31" t="str">
        <f>VLOOKUP($A1773,'SAP- FACT'!$A:$AE,4,0)</f>
        <v>Nacional - LETRA 45-52-66-73-90-105-120 DIAS / DRAFT 45-52-66-73-90-105-120 DAYS - Facturas clientes - C20110651121</v>
      </c>
    </row>
    <row r="1774" spans="1:15" x14ac:dyDescent="0.2">
      <c r="A1774" s="31">
        <f t="shared" si="31"/>
        <v>1773</v>
      </c>
      <c r="B1774" s="31" t="str">
        <f>VLOOKUP($A1774,'SAP- FACT'!$A:$AE,12,0)</f>
        <v>REPRESENTACIONES DURAND S.A.C.</v>
      </c>
      <c r="C1774" s="31" t="str">
        <f>VLOOKUP($A1774,'SAP- FACT'!$A:$AE,2,0)</f>
        <v>F010-00026051</v>
      </c>
      <c r="D1774" s="31" t="str">
        <f>VLOOKUP($A1774,'SAP- FACT'!$A:$AE,2,0)</f>
        <v>F010-00026051</v>
      </c>
      <c r="E1774" s="32">
        <v>45566</v>
      </c>
      <c r="F1774" s="32">
        <f>VLOOKUP($A1774,'SAP- FACT'!$A:$AE,5,0)</f>
        <v>45562</v>
      </c>
      <c r="G1774" s="32">
        <f>VLOOKUP($A1774,'SAP- FACT'!$A:$AE,19,0)</f>
        <v>45697</v>
      </c>
      <c r="H1774" s="31" t="s">
        <v>8512</v>
      </c>
      <c r="I1774" s="31" t="str">
        <f>VLOOKUP($A1774,'SAP- FACT'!$A:$AE,3,0)</f>
        <v>Factura</v>
      </c>
      <c r="J1774" s="31" t="str">
        <f>IF(VLOOKUP($A1774,'SAP- FACT'!$A:$AE,15,0)=0,"PEN","USD")</f>
        <v>PEN</v>
      </c>
      <c r="K1774" s="31" t="s">
        <v>8499</v>
      </c>
      <c r="L1774" s="31">
        <v>1</v>
      </c>
      <c r="M1774" s="33">
        <f>IF(J1774="PEN",VLOOKUP($A1774,'SAP- FACT'!$A:$AE,14,0),VLOOKUP($A1774,'SAP- FACT'!$A:$AE,15,0))</f>
        <v>20299.400000000001</v>
      </c>
      <c r="N1774" s="31" t="str">
        <f>IF(VLOOKUP($A1774,'SAP- FACT'!$A:$AE,15,0)=0,"PEN","USD")</f>
        <v>PEN</v>
      </c>
      <c r="O1774" s="31" t="str">
        <f>VLOOKUP($A1774,'SAP- FACT'!$A:$AE,4,0)</f>
        <v>Nacional - LETRA 45-52-66-73-90-105-120 DIAS / DRAFT 45-52-66-73-90-105-120 DAYS - Facturas clientes - C20110651121</v>
      </c>
    </row>
    <row r="1775" spans="1:15" x14ac:dyDescent="0.2">
      <c r="A1775" s="31">
        <f t="shared" si="31"/>
        <v>1774</v>
      </c>
      <c r="B1775" s="31" t="str">
        <f>VLOOKUP($A1775,'SAP- FACT'!$A:$AE,12,0)</f>
        <v>REPRESENTACIONES DURAND S.A.C.</v>
      </c>
      <c r="C1775" s="31" t="str">
        <f>VLOOKUP($A1775,'SAP- FACT'!$A:$AE,2,0)</f>
        <v>F010-00026051</v>
      </c>
      <c r="D1775" s="31" t="str">
        <f>VLOOKUP($A1775,'SAP- FACT'!$A:$AE,2,0)</f>
        <v>F010-00026051</v>
      </c>
      <c r="E1775" s="32">
        <v>45566</v>
      </c>
      <c r="F1775" s="32">
        <f>VLOOKUP($A1775,'SAP- FACT'!$A:$AE,5,0)</f>
        <v>45562</v>
      </c>
      <c r="G1775" s="32">
        <f>VLOOKUP($A1775,'SAP- FACT'!$A:$AE,19,0)</f>
        <v>45673</v>
      </c>
      <c r="H1775" s="31" t="s">
        <v>8512</v>
      </c>
      <c r="I1775" s="31" t="str">
        <f>VLOOKUP($A1775,'SAP- FACT'!$A:$AE,3,0)</f>
        <v>Factura</v>
      </c>
      <c r="J1775" s="31" t="str">
        <f>IF(VLOOKUP($A1775,'SAP- FACT'!$A:$AE,15,0)=0,"PEN","USD")</f>
        <v>PEN</v>
      </c>
      <c r="K1775" s="31" t="s">
        <v>8499</v>
      </c>
      <c r="L1775" s="31">
        <v>1</v>
      </c>
      <c r="M1775" s="33">
        <f>IF(J1775="PEN",VLOOKUP($A1775,'SAP- FACT'!$A:$AE,14,0),VLOOKUP($A1775,'SAP- FACT'!$A:$AE,15,0))</f>
        <v>20299.400000000001</v>
      </c>
      <c r="N1775" s="31" t="str">
        <f>IF(VLOOKUP($A1775,'SAP- FACT'!$A:$AE,15,0)=0,"PEN","USD")</f>
        <v>PEN</v>
      </c>
      <c r="O1775" s="31" t="str">
        <f>VLOOKUP($A1775,'SAP- FACT'!$A:$AE,4,0)</f>
        <v>Nacional - LETRA 45-52-66-73-90-105-120 DIAS / DRAFT 45-52-66-73-90-105-120 DAYS - Facturas clientes - C20110651121</v>
      </c>
    </row>
    <row r="1776" spans="1:15" x14ac:dyDescent="0.2">
      <c r="A1776" s="31">
        <f t="shared" si="31"/>
        <v>1775</v>
      </c>
      <c r="B1776" s="31" t="str">
        <f>VLOOKUP($A1776,'SAP- FACT'!$A:$AE,12,0)</f>
        <v>REPRESENTACIONES DURAND S.A.C.</v>
      </c>
      <c r="C1776" s="31" t="str">
        <f>VLOOKUP($A1776,'SAP- FACT'!$A:$AE,2,0)</f>
        <v>F010-00026051</v>
      </c>
      <c r="D1776" s="31" t="str">
        <f>VLOOKUP($A1776,'SAP- FACT'!$A:$AE,2,0)</f>
        <v>F010-00026051</v>
      </c>
      <c r="E1776" s="32">
        <v>45566</v>
      </c>
      <c r="F1776" s="32">
        <f>VLOOKUP($A1776,'SAP- FACT'!$A:$AE,5,0)</f>
        <v>45562</v>
      </c>
      <c r="G1776" s="32">
        <f>VLOOKUP($A1776,'SAP- FACT'!$A:$AE,19,0)</f>
        <v>45659</v>
      </c>
      <c r="H1776" s="31" t="s">
        <v>8512</v>
      </c>
      <c r="I1776" s="31" t="str">
        <f>VLOOKUP($A1776,'SAP- FACT'!$A:$AE,3,0)</f>
        <v>Factura</v>
      </c>
      <c r="J1776" s="31" t="str">
        <f>IF(VLOOKUP($A1776,'SAP- FACT'!$A:$AE,15,0)=0,"PEN","USD")</f>
        <v>PEN</v>
      </c>
      <c r="K1776" s="31" t="s">
        <v>8499</v>
      </c>
      <c r="L1776" s="31">
        <v>1</v>
      </c>
      <c r="M1776" s="33">
        <f>IF(J1776="PEN",VLOOKUP($A1776,'SAP- FACT'!$A:$AE,14,0),VLOOKUP($A1776,'SAP- FACT'!$A:$AE,15,0))</f>
        <v>20299.400000000001</v>
      </c>
      <c r="N1776" s="31" t="str">
        <f>IF(VLOOKUP($A1776,'SAP- FACT'!$A:$AE,15,0)=0,"PEN","USD")</f>
        <v>PEN</v>
      </c>
      <c r="O1776" s="31" t="str">
        <f>VLOOKUP($A1776,'SAP- FACT'!$A:$AE,4,0)</f>
        <v>Nacional - LETRA 45-52-66-73-90-105-120 DIAS / DRAFT 45-52-66-73-90-105-120 DAYS - Facturas clientes - C20110651121</v>
      </c>
    </row>
    <row r="1777" spans="1:15" x14ac:dyDescent="0.2">
      <c r="A1777" s="31">
        <f t="shared" si="31"/>
        <v>1776</v>
      </c>
      <c r="B1777" s="31" t="str">
        <f>VLOOKUP($A1777,'SAP- FACT'!$A:$AE,12,0)</f>
        <v>CORPORACIÓN RICO S.A.C.</v>
      </c>
      <c r="C1777" s="31" t="str">
        <f>VLOOKUP($A1777,'SAP- FACT'!$A:$AE,2,0)</f>
        <v>F010-00025712</v>
      </c>
      <c r="D1777" s="31" t="str">
        <f>VLOOKUP($A1777,'SAP- FACT'!$A:$AE,2,0)</f>
        <v>F010-00025712</v>
      </c>
      <c r="E1777" s="32">
        <v>45566</v>
      </c>
      <c r="F1777" s="32">
        <f>VLOOKUP($A1777,'SAP- FACT'!$A:$AE,5,0)</f>
        <v>45527</v>
      </c>
      <c r="G1777" s="32">
        <f>VLOOKUP($A1777,'SAP- FACT'!$A:$AE,19,0)</f>
        <v>45572</v>
      </c>
      <c r="H1777" s="31" t="s">
        <v>8512</v>
      </c>
      <c r="I1777" s="31" t="str">
        <f>VLOOKUP($A1777,'SAP- FACT'!$A:$AE,3,0)</f>
        <v>Factura</v>
      </c>
      <c r="J1777" s="31" t="str">
        <f>IF(VLOOKUP($A1777,'SAP- FACT'!$A:$AE,15,0)=0,"PEN","USD")</f>
        <v>PEN</v>
      </c>
      <c r="K1777" s="31" t="s">
        <v>8499</v>
      </c>
      <c r="L1777" s="31">
        <v>1</v>
      </c>
      <c r="M1777" s="33">
        <f>IF(J1777="PEN",VLOOKUP($A1777,'SAP- FACT'!$A:$AE,14,0),VLOOKUP($A1777,'SAP- FACT'!$A:$AE,15,0))</f>
        <v>20405.150000000001</v>
      </c>
      <c r="N1777" s="31" t="str">
        <f>IF(VLOOKUP($A1777,'SAP- FACT'!$A:$AE,15,0)=0,"PEN","USD")</f>
        <v>PEN</v>
      </c>
      <c r="O1777" s="31" t="str">
        <f>VLOOKUP($A1777,'SAP- FACT'!$A:$AE,4,0)</f>
        <v>Nacional - CREDITO 45 DIAS / CREDIT 45 DAYS - Facturas clientes - C20506421781</v>
      </c>
    </row>
    <row r="1778" spans="1:15" x14ac:dyDescent="0.2">
      <c r="A1778" s="31">
        <f t="shared" si="31"/>
        <v>1777</v>
      </c>
      <c r="B1778" s="31" t="str">
        <f>VLOOKUP($A1778,'SAP- FACT'!$A:$AE,12,0)</f>
        <v>GRUPO ISAMISA S.A.C.</v>
      </c>
      <c r="C1778" s="31" t="str">
        <f>VLOOKUP($A1778,'SAP- FACT'!$A:$AE,2,0)</f>
        <v>F010-00025961</v>
      </c>
      <c r="D1778" s="31" t="str">
        <f>VLOOKUP($A1778,'SAP- FACT'!$A:$AE,2,0)</f>
        <v>F010-00025961</v>
      </c>
      <c r="E1778" s="32">
        <v>45566</v>
      </c>
      <c r="F1778" s="32">
        <f>VLOOKUP($A1778,'SAP- FACT'!$A:$AE,5,0)</f>
        <v>45554</v>
      </c>
      <c r="G1778" s="32">
        <f>VLOOKUP($A1778,'SAP- FACT'!$A:$AE,19,0)</f>
        <v>45599</v>
      </c>
      <c r="H1778" s="31" t="s">
        <v>8512</v>
      </c>
      <c r="I1778" s="31" t="str">
        <f>VLOOKUP($A1778,'SAP- FACT'!$A:$AE,3,0)</f>
        <v>Factura</v>
      </c>
      <c r="J1778" s="31" t="str">
        <f>IF(VLOOKUP($A1778,'SAP- FACT'!$A:$AE,15,0)=0,"PEN","USD")</f>
        <v>PEN</v>
      </c>
      <c r="K1778" s="31" t="s">
        <v>8499</v>
      </c>
      <c r="L1778" s="31">
        <v>1</v>
      </c>
      <c r="M1778" s="33">
        <f>IF(J1778="PEN",VLOOKUP($A1778,'SAP- FACT'!$A:$AE,14,0),VLOOKUP($A1778,'SAP- FACT'!$A:$AE,15,0))</f>
        <v>23452.5</v>
      </c>
      <c r="N1778" s="31" t="str">
        <f>IF(VLOOKUP($A1778,'SAP- FACT'!$A:$AE,15,0)=0,"PEN","USD")</f>
        <v>PEN</v>
      </c>
      <c r="O1778" s="31" t="str">
        <f>VLOOKUP($A1778,'SAP- FACT'!$A:$AE,4,0)</f>
        <v>Nacional - CREDITO 45 DIAS / CREDIT 45 DAYS - Facturas clientes - C20602674488</v>
      </c>
    </row>
    <row r="1779" spans="1:15" x14ac:dyDescent="0.2">
      <c r="A1779" s="31">
        <f t="shared" si="31"/>
        <v>1778</v>
      </c>
      <c r="B1779" s="31" t="str">
        <f>VLOOKUP($A1779,'SAP- FACT'!$A:$AE,12,0)</f>
        <v>LA CALERA S.A.C.</v>
      </c>
      <c r="C1779" s="31" t="str">
        <f>VLOOKUP($A1779,'SAP- FACT'!$A:$AE,2,0)</f>
        <v>F010-00025985</v>
      </c>
      <c r="D1779" s="31" t="str">
        <f>VLOOKUP($A1779,'SAP- FACT'!$A:$AE,2,0)</f>
        <v>F010-00025985</v>
      </c>
      <c r="E1779" s="32">
        <v>45566</v>
      </c>
      <c r="F1779" s="32">
        <f>VLOOKUP($A1779,'SAP- FACT'!$A:$AE,5,0)</f>
        <v>45558</v>
      </c>
      <c r="G1779" s="32">
        <f>VLOOKUP($A1779,'SAP- FACT'!$A:$AE,19,0)</f>
        <v>45588</v>
      </c>
      <c r="H1779" s="31" t="s">
        <v>8512</v>
      </c>
      <c r="I1779" s="31" t="str">
        <f>VLOOKUP($A1779,'SAP- FACT'!$A:$AE,3,0)</f>
        <v>Factura</v>
      </c>
      <c r="J1779" s="31" t="str">
        <f>IF(VLOOKUP($A1779,'SAP- FACT'!$A:$AE,15,0)=0,"PEN","USD")</f>
        <v>PEN</v>
      </c>
      <c r="K1779" s="31" t="s">
        <v>8499</v>
      </c>
      <c r="L1779" s="31">
        <v>1</v>
      </c>
      <c r="M1779" s="33">
        <f>IF(J1779="PEN",VLOOKUP($A1779,'SAP- FACT'!$A:$AE,14,0),VLOOKUP($A1779,'SAP- FACT'!$A:$AE,15,0))</f>
        <v>24396.5</v>
      </c>
      <c r="N1779" s="31" t="str">
        <f>IF(VLOOKUP($A1779,'SAP- FACT'!$A:$AE,15,0)=0,"PEN","USD")</f>
        <v>PEN</v>
      </c>
      <c r="O1779" s="31" t="str">
        <f>VLOOKUP($A1779,'SAP- FACT'!$A:$AE,4,0)</f>
        <v>Nacional - CREDITO 30 DIAS / CREDIT 30 DAYS - Facturas clientes - C20452614767</v>
      </c>
    </row>
    <row r="1780" spans="1:15" x14ac:dyDescent="0.2">
      <c r="A1780" s="31">
        <f t="shared" si="31"/>
        <v>1779</v>
      </c>
      <c r="B1780" s="31" t="str">
        <f>VLOOKUP($A1780,'SAP- FACT'!$A:$AE,12,0)</f>
        <v>GRUPO GRANDES ROMAN S.A.</v>
      </c>
      <c r="C1780" s="31" t="str">
        <f>VLOOKUP($A1780,'SAP- FACT'!$A:$AE,2,0)</f>
        <v>F050-00001568</v>
      </c>
      <c r="D1780" s="31" t="str">
        <f>VLOOKUP($A1780,'SAP- FACT'!$A:$AE,2,0)</f>
        <v>F050-00001568</v>
      </c>
      <c r="E1780" s="32">
        <v>45566</v>
      </c>
      <c r="F1780" s="32">
        <f>VLOOKUP($A1780,'SAP- FACT'!$A:$AE,5,0)</f>
        <v>45547</v>
      </c>
      <c r="G1780" s="32">
        <f>VLOOKUP($A1780,'SAP- FACT'!$A:$AE,19,0)</f>
        <v>45547</v>
      </c>
      <c r="H1780" s="31" t="s">
        <v>8512</v>
      </c>
      <c r="I1780" s="31" t="str">
        <f>VLOOKUP($A1780,'SAP- FACT'!$A:$AE,3,0)</f>
        <v>Factura</v>
      </c>
      <c r="J1780" s="31" t="str">
        <f>IF(VLOOKUP($A1780,'SAP- FACT'!$A:$AE,15,0)=0,"PEN","USD")</f>
        <v>USD</v>
      </c>
      <c r="K1780" s="31" t="s">
        <v>8499</v>
      </c>
      <c r="L1780" s="31">
        <v>1</v>
      </c>
      <c r="M1780" s="33">
        <f>IF(J1780="PEN",VLOOKUP($A1780,'SAP- FACT'!$A:$AE,14,0),VLOOKUP($A1780,'SAP- FACT'!$A:$AE,15,0))</f>
        <v>6443.25</v>
      </c>
      <c r="N1780" s="31" t="str">
        <f>IF(VLOOKUP($A1780,'SAP- FACT'!$A:$AE,15,0)=0,"PEN","USD")</f>
        <v>USD</v>
      </c>
      <c r="O1780" s="31" t="str">
        <f>VLOOKUP($A1780,'SAP- FACT'!$A:$AE,4,0)</f>
        <v xml:space="preserve"> - CONTADO / CASH - Intereses moratorios proformas varias por el abono</v>
      </c>
    </row>
    <row r="1781" spans="1:15" x14ac:dyDescent="0.2">
      <c r="A1781" s="31">
        <f t="shared" si="31"/>
        <v>1780</v>
      </c>
      <c r="B1781" s="31" t="str">
        <f>VLOOKUP($A1781,'SAP- FACT'!$A:$AE,12,0)</f>
        <v>GRUPO CONSORCIO VETERINARIO S.A.C.</v>
      </c>
      <c r="C1781" s="31" t="str">
        <f>VLOOKUP($A1781,'SAP- FACT'!$A:$AE,2,0)</f>
        <v>F010-00025998</v>
      </c>
      <c r="D1781" s="31" t="str">
        <f>VLOOKUP($A1781,'SAP- FACT'!$A:$AE,2,0)</f>
        <v>F010-00025998</v>
      </c>
      <c r="E1781" s="32">
        <v>45566</v>
      </c>
      <c r="F1781" s="32">
        <f>VLOOKUP($A1781,'SAP- FACT'!$A:$AE,5,0)</f>
        <v>45559</v>
      </c>
      <c r="G1781" s="32">
        <f>VLOOKUP($A1781,'SAP- FACT'!$A:$AE,19,0)</f>
        <v>45649</v>
      </c>
      <c r="H1781" s="31" t="s">
        <v>8512</v>
      </c>
      <c r="I1781" s="31" t="str">
        <f>VLOOKUP($A1781,'SAP- FACT'!$A:$AE,3,0)</f>
        <v>Factura</v>
      </c>
      <c r="J1781" s="31" t="str">
        <f>IF(VLOOKUP($A1781,'SAP- FACT'!$A:$AE,15,0)=0,"PEN","USD")</f>
        <v>PEN</v>
      </c>
      <c r="K1781" s="31" t="s">
        <v>8499</v>
      </c>
      <c r="L1781" s="31">
        <v>1</v>
      </c>
      <c r="M1781" s="33">
        <f>IF(J1781="PEN",VLOOKUP($A1781,'SAP- FACT'!$A:$AE,14,0),VLOOKUP($A1781,'SAP- FACT'!$A:$AE,15,0))</f>
        <v>28548.2</v>
      </c>
      <c r="N1781" s="31" t="str">
        <f>IF(VLOOKUP($A1781,'SAP- FACT'!$A:$AE,15,0)=0,"PEN","USD")</f>
        <v>PEN</v>
      </c>
      <c r="O1781" s="31" t="str">
        <f>VLOOKUP($A1781,'SAP- FACT'!$A:$AE,4,0)</f>
        <v>Nacional - LETRA 90 DIAS / DRAFT 90 DAYS - Facturas clientes - C20607299944</v>
      </c>
    </row>
    <row r="1782" spans="1:15" x14ac:dyDescent="0.2">
      <c r="A1782" s="31">
        <f t="shared" si="31"/>
        <v>1781</v>
      </c>
      <c r="B1782" s="31" t="str">
        <f>VLOOKUP($A1782,'SAP- FACT'!$A:$AE,12,0)</f>
        <v>AGROPEC S.R.L.</v>
      </c>
      <c r="C1782" s="31" t="str">
        <f>VLOOKUP($A1782,'SAP- FACT'!$A:$AE,2,0)</f>
        <v>F010-00026040</v>
      </c>
      <c r="D1782" s="31" t="str">
        <f>VLOOKUP($A1782,'SAP- FACT'!$A:$AE,2,0)</f>
        <v>F010-00026040</v>
      </c>
      <c r="E1782" s="32">
        <v>45566</v>
      </c>
      <c r="F1782" s="32">
        <f>VLOOKUP($A1782,'SAP- FACT'!$A:$AE,5,0)</f>
        <v>45561</v>
      </c>
      <c r="G1782" s="32">
        <f>VLOOKUP($A1782,'SAP- FACT'!$A:$AE,19,0)</f>
        <v>45651</v>
      </c>
      <c r="H1782" s="31" t="s">
        <v>8512</v>
      </c>
      <c r="I1782" s="31" t="str">
        <f>VLOOKUP($A1782,'SAP- FACT'!$A:$AE,3,0)</f>
        <v>Factura</v>
      </c>
      <c r="J1782" s="31" t="str">
        <f>IF(VLOOKUP($A1782,'SAP- FACT'!$A:$AE,15,0)=0,"PEN","USD")</f>
        <v>PEN</v>
      </c>
      <c r="K1782" s="31" t="s">
        <v>8499</v>
      </c>
      <c r="L1782" s="31">
        <v>1</v>
      </c>
      <c r="M1782" s="33">
        <f>IF(J1782="PEN",VLOOKUP($A1782,'SAP- FACT'!$A:$AE,14,0),VLOOKUP($A1782,'SAP- FACT'!$A:$AE,15,0))</f>
        <v>35535.49</v>
      </c>
      <c r="N1782" s="31" t="str">
        <f>IF(VLOOKUP($A1782,'SAP- FACT'!$A:$AE,15,0)=0,"PEN","USD")</f>
        <v>PEN</v>
      </c>
      <c r="O1782" s="31" t="str">
        <f>VLOOKUP($A1782,'SAP- FACT'!$A:$AE,4,0)</f>
        <v>Nacional - LETRA 90 DIAS / DRAFT 90 DAYS - Facturas clientes - C20100269113</v>
      </c>
    </row>
    <row r="1783" spans="1:15" x14ac:dyDescent="0.2">
      <c r="A1783" s="31">
        <f t="shared" si="31"/>
        <v>1782</v>
      </c>
      <c r="B1783" s="31" t="str">
        <f>VLOOKUP($A1783,'SAP- FACT'!$A:$AE,12,0)</f>
        <v>REDONDOS S A</v>
      </c>
      <c r="C1783" s="31" t="str">
        <f>VLOOKUP($A1783,'SAP- FACT'!$A:$AE,2,0)</f>
        <v>F010-00025942</v>
      </c>
      <c r="D1783" s="31" t="str">
        <f>VLOOKUP($A1783,'SAP- FACT'!$A:$AE,2,0)</f>
        <v>F010-00025942</v>
      </c>
      <c r="E1783" s="32">
        <v>45566</v>
      </c>
      <c r="F1783" s="32">
        <f>VLOOKUP($A1783,'SAP- FACT'!$A:$AE,5,0)</f>
        <v>45553</v>
      </c>
      <c r="G1783" s="32">
        <f>VLOOKUP($A1783,'SAP- FACT'!$A:$AE,19,0)</f>
        <v>45613</v>
      </c>
      <c r="H1783" s="31" t="s">
        <v>8512</v>
      </c>
      <c r="I1783" s="31" t="str">
        <f>VLOOKUP($A1783,'SAP- FACT'!$A:$AE,3,0)</f>
        <v>Factura</v>
      </c>
      <c r="J1783" s="31" t="str">
        <f>IF(VLOOKUP($A1783,'SAP- FACT'!$A:$AE,15,0)=0,"PEN","USD")</f>
        <v>PEN</v>
      </c>
      <c r="K1783" s="31" t="s">
        <v>8499</v>
      </c>
      <c r="L1783" s="31">
        <v>1</v>
      </c>
      <c r="M1783" s="33">
        <f>IF(J1783="PEN",VLOOKUP($A1783,'SAP- FACT'!$A:$AE,14,0),VLOOKUP($A1783,'SAP- FACT'!$A:$AE,15,0))</f>
        <v>36299.33</v>
      </c>
      <c r="N1783" s="31" t="str">
        <f>IF(VLOOKUP($A1783,'SAP- FACT'!$A:$AE,15,0)=0,"PEN","USD")</f>
        <v>PEN</v>
      </c>
      <c r="O1783" s="31" t="str">
        <f>VLOOKUP($A1783,'SAP- FACT'!$A:$AE,4,0)</f>
        <v>Nacional - CREDITO 60 DÍAS / CREDIT 60 DAYS - Facturas clientes - C20221084684</v>
      </c>
    </row>
    <row r="1784" spans="1:15" x14ac:dyDescent="0.2">
      <c r="A1784" s="31">
        <f t="shared" ref="A1784:A1820" si="32">ROW()-1</f>
        <v>1783</v>
      </c>
      <c r="B1784" s="31" t="str">
        <f>VLOOKUP($A1784,'SAP- FACT'!$A:$AE,12,0)</f>
        <v>CORPORACIÓN RICO S.A.C.</v>
      </c>
      <c r="C1784" s="31" t="str">
        <f>VLOOKUP($A1784,'SAP- FACT'!$A:$AE,2,0)</f>
        <v>F010-00025934</v>
      </c>
      <c r="D1784" s="31" t="str">
        <f>VLOOKUP($A1784,'SAP- FACT'!$A:$AE,2,0)</f>
        <v>F010-00025934</v>
      </c>
      <c r="E1784" s="32">
        <v>45566</v>
      </c>
      <c r="F1784" s="32">
        <f>VLOOKUP($A1784,'SAP- FACT'!$A:$AE,5,0)</f>
        <v>45553</v>
      </c>
      <c r="G1784" s="32">
        <f>VLOOKUP($A1784,'SAP- FACT'!$A:$AE,19,0)</f>
        <v>45598</v>
      </c>
      <c r="H1784" s="31" t="s">
        <v>8512</v>
      </c>
      <c r="I1784" s="31" t="str">
        <f>VLOOKUP($A1784,'SAP- FACT'!$A:$AE,3,0)</f>
        <v>Factura</v>
      </c>
      <c r="J1784" s="31" t="str">
        <f>IF(VLOOKUP($A1784,'SAP- FACT'!$A:$AE,15,0)=0,"PEN","USD")</f>
        <v>PEN</v>
      </c>
      <c r="K1784" s="31" t="s">
        <v>8499</v>
      </c>
      <c r="L1784" s="31">
        <v>1</v>
      </c>
      <c r="M1784" s="33">
        <f>IF(J1784="PEN",VLOOKUP($A1784,'SAP- FACT'!$A:$AE,14,0),VLOOKUP($A1784,'SAP- FACT'!$A:$AE,15,0))</f>
        <v>37987.15</v>
      </c>
      <c r="N1784" s="31" t="str">
        <f>IF(VLOOKUP($A1784,'SAP- FACT'!$A:$AE,15,0)=0,"PEN","USD")</f>
        <v>PEN</v>
      </c>
      <c r="O1784" s="31" t="str">
        <f>VLOOKUP($A1784,'SAP- FACT'!$A:$AE,4,0)</f>
        <v>Nacional - CREDITO 45 DIAS / CREDIT 45 DAYS - Facturas clientes - C20506421781</v>
      </c>
    </row>
    <row r="1785" spans="1:15" x14ac:dyDescent="0.2">
      <c r="A1785" s="31">
        <f t="shared" si="32"/>
        <v>1784</v>
      </c>
      <c r="B1785" s="31" t="str">
        <f>VLOOKUP($A1785,'SAP- FACT'!$A:$AE,12,0)</f>
        <v>GRUPO GRANDES ROMAN S.A.</v>
      </c>
      <c r="C1785" s="31" t="str">
        <f>VLOOKUP($A1785,'SAP- FACT'!$A:$AE,2,0)</f>
        <v>F050-00001432</v>
      </c>
      <c r="D1785" s="31" t="str">
        <f>VLOOKUP($A1785,'SAP- FACT'!$A:$AE,2,0)</f>
        <v>F050-00001432</v>
      </c>
      <c r="E1785" s="32">
        <v>45566</v>
      </c>
      <c r="F1785" s="32">
        <f>VLOOKUP($A1785,'SAP- FACT'!$A:$AE,5,0)</f>
        <v>45411</v>
      </c>
      <c r="G1785" s="32">
        <f>VLOOKUP($A1785,'SAP- FACT'!$A:$AE,19,0)</f>
        <v>45561</v>
      </c>
      <c r="H1785" s="31" t="s">
        <v>8512</v>
      </c>
      <c r="I1785" s="31" t="str">
        <f>VLOOKUP($A1785,'SAP- FACT'!$A:$AE,3,0)</f>
        <v>Factura</v>
      </c>
      <c r="J1785" s="31" t="str">
        <f>IF(VLOOKUP($A1785,'SAP- FACT'!$A:$AE,15,0)=0,"PEN","USD")</f>
        <v>USD</v>
      </c>
      <c r="K1785" s="31" t="s">
        <v>8499</v>
      </c>
      <c r="L1785" s="31">
        <v>1</v>
      </c>
      <c r="M1785" s="33">
        <f>IF(J1785="PEN",VLOOKUP($A1785,'SAP- FACT'!$A:$AE,14,0),VLOOKUP($A1785,'SAP- FACT'!$A:$AE,15,0))</f>
        <v>10238.06</v>
      </c>
      <c r="N1785" s="31" t="str">
        <f>IF(VLOOKUP($A1785,'SAP- FACT'!$A:$AE,15,0)=0,"PEN","USD")</f>
        <v>USD</v>
      </c>
      <c r="O1785" s="31" t="str">
        <f>VLOOKUP($A1785,'SAP- FACT'!$A:$AE,4,0)</f>
        <v>Internacional - COBRANZA DOC. 75 DIAS  / DA 75 DAYS - 254-2023 A Basado en Entregas 09-0007-00000077.</v>
      </c>
    </row>
    <row r="1786" spans="1:15" x14ac:dyDescent="0.2">
      <c r="A1786" s="31">
        <f t="shared" si="32"/>
        <v>1785</v>
      </c>
      <c r="B1786" s="31" t="str">
        <f>VLOOKUP($A1786,'SAP- FACT'!$A:$AE,12,0)</f>
        <v>EMPRESA MELO S.A.</v>
      </c>
      <c r="C1786" s="31" t="str">
        <f>VLOOKUP($A1786,'SAP- FACT'!$A:$AE,2,0)</f>
        <v>F050-00000950</v>
      </c>
      <c r="D1786" s="31" t="str">
        <f>VLOOKUP($A1786,'SAP- FACT'!$A:$AE,2,0)</f>
        <v>F050-00000950</v>
      </c>
      <c r="E1786" s="32">
        <v>45566</v>
      </c>
      <c r="F1786" s="32">
        <f>VLOOKUP($A1786,'SAP- FACT'!$A:$AE,5,0)</f>
        <v>44966</v>
      </c>
      <c r="G1786" s="32">
        <f>VLOOKUP($A1786,'SAP- FACT'!$A:$AE,19,0)</f>
        <v>44966</v>
      </c>
      <c r="H1786" s="31" t="s">
        <v>8512</v>
      </c>
      <c r="I1786" s="31" t="str">
        <f>VLOOKUP($A1786,'SAP- FACT'!$A:$AE,3,0)</f>
        <v>Factura</v>
      </c>
      <c r="J1786" s="31" t="str">
        <f>IF(VLOOKUP($A1786,'SAP- FACT'!$A:$AE,15,0)=0,"PEN","USD")</f>
        <v>USD</v>
      </c>
      <c r="K1786" s="31" t="s">
        <v>8499</v>
      </c>
      <c r="L1786" s="31">
        <v>1</v>
      </c>
      <c r="M1786" s="33">
        <f>IF(J1786="PEN",VLOOKUP($A1786,'SAP- FACT'!$A:$AE,14,0),VLOOKUP($A1786,'SAP- FACT'!$A:$AE,15,0))</f>
        <v>10682.93</v>
      </c>
      <c r="N1786" s="31" t="str">
        <f>IF(VLOOKUP($A1786,'SAP- FACT'!$A:$AE,15,0)=0,"PEN","USD")</f>
        <v>USD</v>
      </c>
      <c r="O1786" s="31" t="str">
        <f>VLOOKUP($A1786,'SAP- FACT'!$A:$AE,4,0)</f>
        <v>Internacional - Cobranza Doc. 105 dìas / 120 dìas - 187-2022 Basado en Entregas 09-0010-00053532.</v>
      </c>
    </row>
    <row r="1787" spans="1:15" x14ac:dyDescent="0.2">
      <c r="A1787" s="31">
        <f t="shared" si="32"/>
        <v>1786</v>
      </c>
      <c r="B1787" s="31" t="str">
        <f>VLOOKUP($A1787,'SAP- FACT'!$A:$AE,12,0)</f>
        <v>VETANIS SOCIEDAD ANONIMA CERRADA - VETANIS S.A.C.</v>
      </c>
      <c r="C1787" s="31" t="str">
        <f>VLOOKUP($A1787,'SAP- FACT'!$A:$AE,2,0)</f>
        <v>F010-00025450</v>
      </c>
      <c r="D1787" s="31" t="str">
        <f>VLOOKUP($A1787,'SAP- FACT'!$A:$AE,2,0)</f>
        <v>F010-00025450</v>
      </c>
      <c r="E1787" s="32">
        <v>45566</v>
      </c>
      <c r="F1787" s="32">
        <f>VLOOKUP($A1787,'SAP- FACT'!$A:$AE,5,0)</f>
        <v>45503</v>
      </c>
      <c r="G1787" s="32">
        <f>VLOOKUP($A1787,'SAP- FACT'!$A:$AE,19,0)</f>
        <v>45593</v>
      </c>
      <c r="H1787" s="31" t="s">
        <v>8512</v>
      </c>
      <c r="I1787" s="31" t="str">
        <f>VLOOKUP($A1787,'SAP- FACT'!$A:$AE,3,0)</f>
        <v>Factura</v>
      </c>
      <c r="J1787" s="31" t="str">
        <f>IF(VLOOKUP($A1787,'SAP- FACT'!$A:$AE,15,0)=0,"PEN","USD")</f>
        <v>PEN</v>
      </c>
      <c r="K1787" s="31" t="s">
        <v>8499</v>
      </c>
      <c r="L1787" s="31">
        <v>1</v>
      </c>
      <c r="M1787" s="33">
        <f>IF(J1787="PEN",VLOOKUP($A1787,'SAP- FACT'!$A:$AE,14,0),VLOOKUP($A1787,'SAP- FACT'!$A:$AE,15,0))</f>
        <v>41016.800000000003</v>
      </c>
      <c r="N1787" s="31" t="str">
        <f>IF(VLOOKUP($A1787,'SAP- FACT'!$A:$AE,15,0)=0,"PEN","USD")</f>
        <v>PEN</v>
      </c>
      <c r="O1787" s="31" t="str">
        <f>VLOOKUP($A1787,'SAP- FACT'!$A:$AE,4,0)</f>
        <v>Nacional - CREDITO 90 DÍAS / CREDIT 90 DAYS - Facturas clientes - C20524795338</v>
      </c>
    </row>
    <row r="1788" spans="1:15" x14ac:dyDescent="0.2">
      <c r="A1788" s="31">
        <f t="shared" si="32"/>
        <v>1787</v>
      </c>
      <c r="B1788" s="31" t="str">
        <f>VLOOKUP($A1788,'SAP- FACT'!$A:$AE,12,0)</f>
        <v>VETERINARY MATERIALS COMPANY LLS</v>
      </c>
      <c r="C1788" s="31" t="str">
        <f>VLOOKUP($A1788,'SAP- FACT'!$A:$AE,2,0)</f>
        <v>F050-00001290</v>
      </c>
      <c r="D1788" s="31" t="str">
        <f>VLOOKUP($A1788,'SAP- FACT'!$A:$AE,2,0)</f>
        <v>F050-00001290</v>
      </c>
      <c r="E1788" s="32">
        <v>45566</v>
      </c>
      <c r="F1788" s="32">
        <f>VLOOKUP($A1788,'SAP- FACT'!$A:$AE,5,0)</f>
        <v>45279</v>
      </c>
      <c r="G1788" s="32">
        <f>VLOOKUP($A1788,'SAP- FACT'!$A:$AE,19,0)</f>
        <v>45429</v>
      </c>
      <c r="H1788" s="31" t="s">
        <v>8512</v>
      </c>
      <c r="I1788" s="31" t="str">
        <f>VLOOKUP($A1788,'SAP- FACT'!$A:$AE,3,0)</f>
        <v>Factura</v>
      </c>
      <c r="J1788" s="31" t="str">
        <f>IF(VLOOKUP($A1788,'SAP- FACT'!$A:$AE,15,0)=0,"PEN","USD")</f>
        <v>USD</v>
      </c>
      <c r="K1788" s="31" t="s">
        <v>8499</v>
      </c>
      <c r="L1788" s="31">
        <v>1</v>
      </c>
      <c r="M1788" s="33">
        <f>IF(J1788="PEN",VLOOKUP($A1788,'SAP- FACT'!$A:$AE,14,0),VLOOKUP($A1788,'SAP- FACT'!$A:$AE,15,0))</f>
        <v>10830.63</v>
      </c>
      <c r="N1788" s="31" t="str">
        <f>IF(VLOOKUP($A1788,'SAP- FACT'!$A:$AE,15,0)=0,"PEN","USD")</f>
        <v>USD</v>
      </c>
      <c r="O1788" s="31" t="str">
        <f>VLOOKUP($A1788,'SAP- FACT'!$A:$AE,4,0)</f>
        <v>Internacional - CREDITO 75 DIAS DESPUÉS DE B/L O AWB / CREDIT 75 DAYS  B/L OR AWB - 211-2023 Basado en Entregas 09-0010-00057968.</v>
      </c>
    </row>
    <row r="1789" spans="1:15" x14ac:dyDescent="0.2">
      <c r="A1789" s="31">
        <f t="shared" si="32"/>
        <v>1788</v>
      </c>
      <c r="B1789" s="31" t="str">
        <f>VLOOKUP($A1789,'SAP- FACT'!$A:$AE,12,0)</f>
        <v>GLOBALVET S.A</v>
      </c>
      <c r="C1789" s="31" t="str">
        <f>VLOOKUP($A1789,'SAP- FACT'!$A:$AE,2,0)</f>
        <v>F050-00001552</v>
      </c>
      <c r="D1789" s="31" t="str">
        <f>VLOOKUP($A1789,'SAP- FACT'!$A:$AE,2,0)</f>
        <v>F050-00001552</v>
      </c>
      <c r="E1789" s="32">
        <v>45566</v>
      </c>
      <c r="F1789" s="32">
        <f>VLOOKUP($A1789,'SAP- FACT'!$A:$AE,5,0)</f>
        <v>45530</v>
      </c>
      <c r="G1789" s="32">
        <f>VLOOKUP($A1789,'SAP- FACT'!$A:$AE,19,0)</f>
        <v>45620</v>
      </c>
      <c r="H1789" s="31" t="s">
        <v>8512</v>
      </c>
      <c r="I1789" s="31" t="str">
        <f>VLOOKUP($A1789,'SAP- FACT'!$A:$AE,3,0)</f>
        <v>Factura</v>
      </c>
      <c r="J1789" s="31" t="str">
        <f>IF(VLOOKUP($A1789,'SAP- FACT'!$A:$AE,15,0)=0,"PEN","USD")</f>
        <v>USD</v>
      </c>
      <c r="K1789" s="31" t="s">
        <v>8499</v>
      </c>
      <c r="L1789" s="31">
        <v>1</v>
      </c>
      <c r="M1789" s="33">
        <f>IF(J1789="PEN",VLOOKUP($A1789,'SAP- FACT'!$A:$AE,14,0),VLOOKUP($A1789,'SAP- FACT'!$A:$AE,15,0))</f>
        <v>12074</v>
      </c>
      <c r="N1789" s="31" t="str">
        <f>IF(VLOOKUP($A1789,'SAP- FACT'!$A:$AE,15,0)=0,"PEN","USD")</f>
        <v>USD</v>
      </c>
      <c r="O1789" s="31" t="str">
        <f>VLOOKUP($A1789,'SAP- FACT'!$A:$AE,4,0)</f>
        <v>Internacional - COBRANZA DOC. 45 DIAS / DA 45 DAYS - 109-2024</v>
      </c>
    </row>
    <row r="1790" spans="1:15" x14ac:dyDescent="0.2">
      <c r="A1790" s="31">
        <f t="shared" si="32"/>
        <v>1789</v>
      </c>
      <c r="B1790" s="31" t="str">
        <f>VLOOKUP($A1790,'SAP- FACT'!$A:$AE,12,0)</f>
        <v>UNIVET S.R.L.</v>
      </c>
      <c r="C1790" s="31" t="str">
        <f>VLOOKUP($A1790,'SAP- FACT'!$A:$AE,2,0)</f>
        <v>F050-00001563</v>
      </c>
      <c r="D1790" s="31" t="str">
        <f>VLOOKUP($A1790,'SAP- FACT'!$A:$AE,2,0)</f>
        <v>F050-00001563</v>
      </c>
      <c r="E1790" s="32">
        <v>45566</v>
      </c>
      <c r="F1790" s="32">
        <f>VLOOKUP($A1790,'SAP- FACT'!$A:$AE,5,0)</f>
        <v>45541</v>
      </c>
      <c r="G1790" s="32">
        <f>VLOOKUP($A1790,'SAP- FACT'!$A:$AE,19,0)</f>
        <v>45541</v>
      </c>
      <c r="H1790" s="31" t="s">
        <v>8512</v>
      </c>
      <c r="I1790" s="31" t="str">
        <f>VLOOKUP($A1790,'SAP- FACT'!$A:$AE,3,0)</f>
        <v>Factura</v>
      </c>
      <c r="J1790" s="31" t="str">
        <f>IF(VLOOKUP($A1790,'SAP- FACT'!$A:$AE,15,0)=0,"PEN","USD")</f>
        <v>USD</v>
      </c>
      <c r="K1790" s="31" t="s">
        <v>8499</v>
      </c>
      <c r="L1790" s="31">
        <v>1</v>
      </c>
      <c r="M1790" s="33">
        <f>IF(J1790="PEN",VLOOKUP($A1790,'SAP- FACT'!$A:$AE,14,0),VLOOKUP($A1790,'SAP- FACT'!$A:$AE,15,0))</f>
        <v>13066.52</v>
      </c>
      <c r="N1790" s="31" t="str">
        <f>IF(VLOOKUP($A1790,'SAP- FACT'!$A:$AE,15,0)=0,"PEN","USD")</f>
        <v>USD</v>
      </c>
      <c r="O1790" s="31" t="str">
        <f>VLOOKUP($A1790,'SAP- FACT'!$A:$AE,4,0)</f>
        <v>Internacional - Pago adelantado - Saldo Cob. Doc. 90 Días - 186-2024USD 74,869.60 Pago Adelantado</v>
      </c>
    </row>
    <row r="1791" spans="1:15" x14ac:dyDescent="0.2">
      <c r="A1791" s="31">
        <f t="shared" si="32"/>
        <v>1790</v>
      </c>
      <c r="B1791" s="31" t="str">
        <f>VLOOKUP($A1791,'SAP- FACT'!$A:$AE,12,0)</f>
        <v>REDONDOS S A</v>
      </c>
      <c r="C1791" s="31" t="str">
        <f>VLOOKUP($A1791,'SAP- FACT'!$A:$AE,2,0)</f>
        <v>F010-00026049</v>
      </c>
      <c r="D1791" s="31" t="str">
        <f>VLOOKUP($A1791,'SAP- FACT'!$A:$AE,2,0)</f>
        <v>F010-00026049</v>
      </c>
      <c r="E1791" s="32">
        <v>45566</v>
      </c>
      <c r="F1791" s="32">
        <f>VLOOKUP($A1791,'SAP- FACT'!$A:$AE,5,0)</f>
        <v>45562</v>
      </c>
      <c r="G1791" s="32">
        <f>VLOOKUP($A1791,'SAP- FACT'!$A:$AE,19,0)</f>
        <v>45622</v>
      </c>
      <c r="H1791" s="31" t="s">
        <v>8512</v>
      </c>
      <c r="I1791" s="31" t="str">
        <f>VLOOKUP($A1791,'SAP- FACT'!$A:$AE,3,0)</f>
        <v>Factura</v>
      </c>
      <c r="J1791" s="31" t="str">
        <f>IF(VLOOKUP($A1791,'SAP- FACT'!$A:$AE,15,0)=0,"PEN","USD")</f>
        <v>PEN</v>
      </c>
      <c r="K1791" s="31" t="s">
        <v>8499</v>
      </c>
      <c r="L1791" s="31">
        <v>1</v>
      </c>
      <c r="M1791" s="33">
        <f>IF(J1791="PEN",VLOOKUP($A1791,'SAP- FACT'!$A:$AE,14,0),VLOOKUP($A1791,'SAP- FACT'!$A:$AE,15,0))</f>
        <v>54164.6</v>
      </c>
      <c r="N1791" s="31" t="str">
        <f>IF(VLOOKUP($A1791,'SAP- FACT'!$A:$AE,15,0)=0,"PEN","USD")</f>
        <v>PEN</v>
      </c>
      <c r="O1791" s="31" t="str">
        <f>VLOOKUP($A1791,'SAP- FACT'!$A:$AE,4,0)</f>
        <v>Nacional - CREDITO 60 DÍAS / CREDIT 60 DAYS - Facturas clientes - C20221084684</v>
      </c>
    </row>
    <row r="1792" spans="1:15" x14ac:dyDescent="0.2">
      <c r="A1792" s="31">
        <f t="shared" si="32"/>
        <v>1791</v>
      </c>
      <c r="B1792" s="31" t="str">
        <f>VLOOKUP($A1792,'SAP- FACT'!$A:$AE,12,0)</f>
        <v>INVERSIONES MONTECO DE CARTAGO S.A.</v>
      </c>
      <c r="C1792" s="31" t="str">
        <f>VLOOKUP($A1792,'SAP- FACT'!$A:$AE,2,0)</f>
        <v>F050-00001558</v>
      </c>
      <c r="D1792" s="31" t="str">
        <f>VLOOKUP($A1792,'SAP- FACT'!$A:$AE,2,0)</f>
        <v>F050-00001558</v>
      </c>
      <c r="E1792" s="32">
        <v>45566</v>
      </c>
      <c r="F1792" s="32">
        <f>VLOOKUP($A1792,'SAP- FACT'!$A:$AE,5,0)</f>
        <v>45540</v>
      </c>
      <c r="G1792" s="32">
        <f>VLOOKUP($A1792,'SAP- FACT'!$A:$AE,19,0)</f>
        <v>45540</v>
      </c>
      <c r="H1792" s="31" t="s">
        <v>8512</v>
      </c>
      <c r="I1792" s="31" t="str">
        <f>VLOOKUP($A1792,'SAP- FACT'!$A:$AE,3,0)</f>
        <v>Factura</v>
      </c>
      <c r="J1792" s="31" t="str">
        <f>IF(VLOOKUP($A1792,'SAP- FACT'!$A:$AE,15,0)=0,"PEN","USD")</f>
        <v>USD</v>
      </c>
      <c r="K1792" s="31" t="s">
        <v>8499</v>
      </c>
      <c r="L1792" s="31">
        <v>1</v>
      </c>
      <c r="M1792" s="33">
        <f>IF(J1792="PEN",VLOOKUP($A1792,'SAP- FACT'!$A:$AE,14,0),VLOOKUP($A1792,'SAP- FACT'!$A:$AE,15,0))</f>
        <v>18869.57</v>
      </c>
      <c r="N1792" s="31" t="str">
        <f>IF(VLOOKUP($A1792,'SAP- FACT'!$A:$AE,15,0)=0,"PEN","USD")</f>
        <v>USD</v>
      </c>
      <c r="O1792" s="31" t="str">
        <f>VLOOKUP($A1792,'SAP- FACT'!$A:$AE,4,0)</f>
        <v>Internacional - CONTADO ADELANTADO / CASH IN ADVANCE - 037-2024</v>
      </c>
    </row>
    <row r="1793" spans="1:15" x14ac:dyDescent="0.2">
      <c r="A1793" s="31">
        <f t="shared" si="32"/>
        <v>1792</v>
      </c>
      <c r="B1793" s="31" t="str">
        <f>VLOOKUP($A1793,'SAP- FACT'!$A:$AE,12,0)</f>
        <v>CYCLOVET - SARL.</v>
      </c>
      <c r="C1793" s="31" t="str">
        <f>VLOOKUP($A1793,'SAP- FACT'!$A:$AE,2,0)</f>
        <v>F050-00001541</v>
      </c>
      <c r="D1793" s="31" t="str">
        <f>VLOOKUP($A1793,'SAP- FACT'!$A:$AE,2,0)</f>
        <v>F050-00001541</v>
      </c>
      <c r="E1793" s="32">
        <v>45566</v>
      </c>
      <c r="F1793" s="32">
        <f>VLOOKUP($A1793,'SAP- FACT'!$A:$AE,5,0)</f>
        <v>45512</v>
      </c>
      <c r="G1793" s="32">
        <f>VLOOKUP($A1793,'SAP- FACT'!$A:$AE,19,0)</f>
        <v>45602</v>
      </c>
      <c r="H1793" s="31" t="s">
        <v>8512</v>
      </c>
      <c r="I1793" s="31" t="str">
        <f>VLOOKUP($A1793,'SAP- FACT'!$A:$AE,3,0)</f>
        <v>Factura</v>
      </c>
      <c r="J1793" s="31" t="str">
        <f>IF(VLOOKUP($A1793,'SAP- FACT'!$A:$AE,15,0)=0,"PEN","USD")</f>
        <v>USD</v>
      </c>
      <c r="K1793" s="31" t="s">
        <v>8499</v>
      </c>
      <c r="L1793" s="31">
        <v>1</v>
      </c>
      <c r="M1793" s="33">
        <f>IF(J1793="PEN",VLOOKUP($A1793,'SAP- FACT'!$A:$AE,14,0),VLOOKUP($A1793,'SAP- FACT'!$A:$AE,15,0))</f>
        <v>21037.5</v>
      </c>
      <c r="N1793" s="31" t="str">
        <f>IF(VLOOKUP($A1793,'SAP- FACT'!$A:$AE,15,0)=0,"PEN","USD")</f>
        <v>USD</v>
      </c>
      <c r="O1793" s="31" t="str">
        <f>VLOOKUP($A1793,'SAP- FACT'!$A:$AE,4,0)</f>
        <v>Internacional - Cash against Documents 45 Days from B/L Date - 095-2024</v>
      </c>
    </row>
    <row r="1794" spans="1:15" x14ac:dyDescent="0.2">
      <c r="A1794" s="31">
        <f t="shared" si="32"/>
        <v>1793</v>
      </c>
      <c r="B1794" s="31" t="str">
        <f>VLOOKUP($A1794,'SAP- FACT'!$A:$AE,12,0)</f>
        <v>AGROVET MARKET ANIMAL HEALTH NICARAGUA S.A</v>
      </c>
      <c r="C1794" s="31" t="str">
        <f>VLOOKUP($A1794,'SAP- FACT'!$A:$AE,2,0)</f>
        <v>F050-00001491</v>
      </c>
      <c r="D1794" s="31" t="str">
        <f>VLOOKUP($A1794,'SAP- FACT'!$A:$AE,2,0)</f>
        <v>F050-00001491</v>
      </c>
      <c r="E1794" s="32">
        <v>45566</v>
      </c>
      <c r="F1794" s="32">
        <f>VLOOKUP($A1794,'SAP- FACT'!$A:$AE,5,0)</f>
        <v>45462</v>
      </c>
      <c r="G1794" s="32">
        <f>VLOOKUP($A1794,'SAP- FACT'!$A:$AE,19,0)</f>
        <v>45642</v>
      </c>
      <c r="H1794" s="31" t="s">
        <v>8512</v>
      </c>
      <c r="I1794" s="31" t="str">
        <f>VLOOKUP($A1794,'SAP- FACT'!$A:$AE,3,0)</f>
        <v>Factura</v>
      </c>
      <c r="J1794" s="31" t="str">
        <f>IF(VLOOKUP($A1794,'SAP- FACT'!$A:$AE,15,0)=0,"PEN","USD")</f>
        <v>USD</v>
      </c>
      <c r="K1794" s="31" t="s">
        <v>8499</v>
      </c>
      <c r="L1794" s="31">
        <v>1</v>
      </c>
      <c r="M1794" s="33">
        <f>IF(J1794="PEN",VLOOKUP($A1794,'SAP- FACT'!$A:$AE,14,0),VLOOKUP($A1794,'SAP- FACT'!$A:$AE,15,0))</f>
        <v>21548</v>
      </c>
      <c r="N1794" s="31" t="str">
        <f>IF(VLOOKUP($A1794,'SAP- FACT'!$A:$AE,15,0)=0,"PEN","USD")</f>
        <v>USD</v>
      </c>
      <c r="O1794" s="31" t="str">
        <f>VLOOKUP($A1794,'SAP- FACT'!$A:$AE,4,0)</f>
        <v>Internacional - COBRANZA DOC. 90 DIAS  / DA 90 DAYS - 036-2024 A Basado en Entregas 09-0007-00000966.</v>
      </c>
    </row>
    <row r="1795" spans="1:15" x14ac:dyDescent="0.2">
      <c r="A1795" s="31">
        <f t="shared" si="32"/>
        <v>1794</v>
      </c>
      <c r="B1795" s="31" t="str">
        <f>VLOOKUP($A1795,'SAP- FACT'!$A:$AE,12,0)</f>
        <v>AGROVET MARKET ANIMAL HEALTH NICARAGUA S.A</v>
      </c>
      <c r="C1795" s="31" t="str">
        <f>VLOOKUP($A1795,'SAP- FACT'!$A:$AE,2,0)</f>
        <v>E001-00000124</v>
      </c>
      <c r="D1795" s="31" t="str">
        <f>VLOOKUP($A1795,'SAP- FACT'!$A:$AE,2,0)</f>
        <v>E001-00000124</v>
      </c>
      <c r="E1795" s="32">
        <v>45566</v>
      </c>
      <c r="F1795" s="32">
        <f>VLOOKUP($A1795,'SAP- FACT'!$A:$AE,5,0)</f>
        <v>45223</v>
      </c>
      <c r="G1795" s="32">
        <f>VLOOKUP($A1795,'SAP- FACT'!$A:$AE,19,0)</f>
        <v>45433</v>
      </c>
      <c r="H1795" s="31" t="s">
        <v>8512</v>
      </c>
      <c r="I1795" s="31" t="str">
        <f>VLOOKUP($A1795,'SAP- FACT'!$A:$AE,3,0)</f>
        <v>Factura</v>
      </c>
      <c r="J1795" s="31" t="str">
        <f>IF(VLOOKUP($A1795,'SAP- FACT'!$A:$AE,15,0)=0,"PEN","USD")</f>
        <v>USD</v>
      </c>
      <c r="K1795" s="31" t="s">
        <v>8499</v>
      </c>
      <c r="L1795" s="31">
        <v>1</v>
      </c>
      <c r="M1795" s="33">
        <f>IF(J1795="PEN",VLOOKUP($A1795,'SAP- FACT'!$A:$AE,14,0),VLOOKUP($A1795,'SAP- FACT'!$A:$AE,15,0))</f>
        <v>27716</v>
      </c>
      <c r="N1795" s="31" t="str">
        <f>IF(VLOOKUP($A1795,'SAP- FACT'!$A:$AE,15,0)=0,"PEN","USD")</f>
        <v>USD</v>
      </c>
      <c r="O1795" s="31" t="str">
        <f>VLOOKUP($A1795,'SAP- FACT'!$A:$AE,4,0)</f>
        <v>Internacional - COBRANZA DOC. 105 DIAS  / DA 105 DAYS - Basado en Entregas 09-0010-00057060. 09-0010-00057</v>
      </c>
    </row>
    <row r="1796" spans="1:15" x14ac:dyDescent="0.2">
      <c r="A1796" s="31">
        <f t="shared" si="32"/>
        <v>1795</v>
      </c>
      <c r="B1796" s="31" t="str">
        <f>VLOOKUP($A1796,'SAP- FACT'!$A:$AE,12,0)</f>
        <v>UNIVET S.R.L.</v>
      </c>
      <c r="C1796" s="31" t="str">
        <f>VLOOKUP($A1796,'SAP- FACT'!$A:$AE,2,0)</f>
        <v>F050-00001499</v>
      </c>
      <c r="D1796" s="31" t="str">
        <f>VLOOKUP($A1796,'SAP- FACT'!$A:$AE,2,0)</f>
        <v>F050-00001499</v>
      </c>
      <c r="E1796" s="32">
        <v>45566</v>
      </c>
      <c r="F1796" s="32">
        <f>VLOOKUP($A1796,'SAP- FACT'!$A:$AE,5,0)</f>
        <v>45477</v>
      </c>
      <c r="G1796" s="32">
        <f>VLOOKUP($A1796,'SAP- FACT'!$A:$AE,19,0)</f>
        <v>45584</v>
      </c>
      <c r="H1796" s="31" t="s">
        <v>8512</v>
      </c>
      <c r="I1796" s="31" t="str">
        <f>VLOOKUP($A1796,'SAP- FACT'!$A:$AE,3,0)</f>
        <v>Factura</v>
      </c>
      <c r="J1796" s="31" t="str">
        <f>IF(VLOOKUP($A1796,'SAP- FACT'!$A:$AE,15,0)=0,"PEN","USD")</f>
        <v>USD</v>
      </c>
      <c r="K1796" s="31" t="s">
        <v>8499</v>
      </c>
      <c r="L1796" s="31">
        <v>1</v>
      </c>
      <c r="M1796" s="33">
        <f>IF(J1796="PEN",VLOOKUP($A1796,'SAP- FACT'!$A:$AE,14,0),VLOOKUP($A1796,'SAP- FACT'!$A:$AE,15,0))</f>
        <v>34594.92</v>
      </c>
      <c r="N1796" s="31" t="str">
        <f>IF(VLOOKUP($A1796,'SAP- FACT'!$A:$AE,15,0)=0,"PEN","USD")</f>
        <v>USD</v>
      </c>
      <c r="O1796" s="31" t="str">
        <f>VLOOKUP($A1796,'SAP- FACT'!$A:$AE,4,0)</f>
        <v>Internacional - PAGO ADELANTADO - SALDO COBRANZA DOCUMENTARIA 105 Y 120 DÍAS - 155-2024 153,755.20 Pago Adelantado</v>
      </c>
    </row>
    <row r="1797" spans="1:15" x14ac:dyDescent="0.2">
      <c r="A1797" s="31">
        <f t="shared" si="32"/>
        <v>1796</v>
      </c>
      <c r="B1797" s="31" t="str">
        <f>VLOOKUP($A1797,'SAP- FACT'!$A:$AE,12,0)</f>
        <v>TECNOLOGIA AGRICOLA S. DE R.L. DE C.V.</v>
      </c>
      <c r="C1797" s="31" t="str">
        <f>VLOOKUP($A1797,'SAP- FACT'!$A:$AE,2,0)</f>
        <v>F050-00001323</v>
      </c>
      <c r="D1797" s="31" t="str">
        <f>VLOOKUP($A1797,'SAP- FACT'!$A:$AE,2,0)</f>
        <v>F050-00001323</v>
      </c>
      <c r="E1797" s="32">
        <v>45566</v>
      </c>
      <c r="F1797" s="32">
        <f>VLOOKUP($A1797,'SAP- FACT'!$A:$AE,5,0)</f>
        <v>45289</v>
      </c>
      <c r="G1797" s="32">
        <f>VLOOKUP($A1797,'SAP- FACT'!$A:$AE,19,0)</f>
        <v>45439</v>
      </c>
      <c r="H1797" s="31" t="s">
        <v>8512</v>
      </c>
      <c r="I1797" s="31" t="str">
        <f>VLOOKUP($A1797,'SAP- FACT'!$A:$AE,3,0)</f>
        <v>Factura</v>
      </c>
      <c r="J1797" s="31" t="str">
        <f>IF(VLOOKUP($A1797,'SAP- FACT'!$A:$AE,15,0)=0,"PEN","USD")</f>
        <v>USD</v>
      </c>
      <c r="K1797" s="31" t="s">
        <v>8499</v>
      </c>
      <c r="L1797" s="31">
        <v>1</v>
      </c>
      <c r="M1797" s="33">
        <f>IF(J1797="PEN",VLOOKUP($A1797,'SAP- FACT'!$A:$AE,14,0),VLOOKUP($A1797,'SAP- FACT'!$A:$AE,15,0))</f>
        <v>43010.9</v>
      </c>
      <c r="N1797" s="31" t="str">
        <f>IF(VLOOKUP($A1797,'SAP- FACT'!$A:$AE,15,0)=0,"PEN","USD")</f>
        <v>USD</v>
      </c>
      <c r="O1797" s="31" t="str">
        <f>VLOOKUP($A1797,'SAP- FACT'!$A:$AE,4,0)</f>
        <v>Internacional - COBRANZA DOCUMENTARIA 105, 120 Y 150 DIAS - 144-2023 Basado en Entregas 09-0010-00058156.</v>
      </c>
    </row>
    <row r="1798" spans="1:15" x14ac:dyDescent="0.2">
      <c r="A1798" s="31">
        <f t="shared" si="32"/>
        <v>1797</v>
      </c>
      <c r="B1798" s="31" t="str">
        <f>VLOOKUP($A1798,'SAP- FACT'!$A:$AE,12,0)</f>
        <v>VYPHAVET CO., LTD.</v>
      </c>
      <c r="C1798" s="31" t="str">
        <f>VLOOKUP($A1798,'SAP- FACT'!$A:$AE,2,0)</f>
        <v>F050-00001355</v>
      </c>
      <c r="D1798" s="31" t="str">
        <f>VLOOKUP($A1798,'SAP- FACT'!$A:$AE,2,0)</f>
        <v>F050-00001355</v>
      </c>
      <c r="E1798" s="32">
        <v>45566</v>
      </c>
      <c r="F1798" s="32">
        <f>VLOOKUP($A1798,'SAP- FACT'!$A:$AE,5,0)</f>
        <v>45289</v>
      </c>
      <c r="G1798" s="32">
        <f>VLOOKUP($A1798,'SAP- FACT'!$A:$AE,19,0)</f>
        <v>45439</v>
      </c>
      <c r="H1798" s="31" t="s">
        <v>8512</v>
      </c>
      <c r="I1798" s="31" t="str">
        <f>VLOOKUP($A1798,'SAP- FACT'!$A:$AE,3,0)</f>
        <v>Factura</v>
      </c>
      <c r="J1798" s="31" t="str">
        <f>IF(VLOOKUP($A1798,'SAP- FACT'!$A:$AE,15,0)=0,"PEN","USD")</f>
        <v>USD</v>
      </c>
      <c r="K1798" s="31" t="s">
        <v>8499</v>
      </c>
      <c r="L1798" s="31">
        <v>1</v>
      </c>
      <c r="M1798" s="33">
        <f>IF(J1798="PEN",VLOOKUP($A1798,'SAP- FACT'!$A:$AE,14,0),VLOOKUP($A1798,'SAP- FACT'!$A:$AE,15,0))</f>
        <v>46710.47</v>
      </c>
      <c r="N1798" s="31" t="str">
        <f>IF(VLOOKUP($A1798,'SAP- FACT'!$A:$AE,15,0)=0,"PEN","USD")</f>
        <v>USD</v>
      </c>
      <c r="O1798" s="31" t="str">
        <f>VLOOKUP($A1798,'SAP- FACT'!$A:$AE,4,0)</f>
        <v>Internacional - CREDITO 75 DIAS DESPUÉS DE B/L O AWB / CREDIT 75 DAYS  B/L OR AWB - 206-2023 Basado en Entregas 09-0010-00058239.</v>
      </c>
    </row>
    <row r="1799" spans="1:15" x14ac:dyDescent="0.2">
      <c r="A1799" s="31">
        <f t="shared" si="32"/>
        <v>1798</v>
      </c>
      <c r="B1799" s="31" t="str">
        <f>VLOOKUP($A1799,'SAP- FACT'!$A:$AE,12,0)</f>
        <v>AGROVET MARKET ANIMAL HEALTH NICARAGUA S.A</v>
      </c>
      <c r="C1799" s="31" t="str">
        <f>VLOOKUP($A1799,'SAP- FACT'!$A:$AE,2,0)</f>
        <v>E001-00000121</v>
      </c>
      <c r="D1799" s="31" t="str">
        <f>VLOOKUP($A1799,'SAP- FACT'!$A:$AE,2,0)</f>
        <v>E001-00000121</v>
      </c>
      <c r="E1799" s="32">
        <v>45566</v>
      </c>
      <c r="F1799" s="32">
        <f>VLOOKUP($A1799,'SAP- FACT'!$A:$AE,5,0)</f>
        <v>45223</v>
      </c>
      <c r="G1799" s="32">
        <f>VLOOKUP($A1799,'SAP- FACT'!$A:$AE,19,0)</f>
        <v>45433</v>
      </c>
      <c r="H1799" s="31" t="s">
        <v>8512</v>
      </c>
      <c r="I1799" s="31" t="str">
        <f>VLOOKUP($A1799,'SAP- FACT'!$A:$AE,3,0)</f>
        <v>Factura</v>
      </c>
      <c r="J1799" s="31" t="str">
        <f>IF(VLOOKUP($A1799,'SAP- FACT'!$A:$AE,15,0)=0,"PEN","USD")</f>
        <v>USD</v>
      </c>
      <c r="K1799" s="31" t="s">
        <v>8499</v>
      </c>
      <c r="L1799" s="31">
        <v>1</v>
      </c>
      <c r="M1799" s="33">
        <f>IF(J1799="PEN",VLOOKUP($A1799,'SAP- FACT'!$A:$AE,14,0),VLOOKUP($A1799,'SAP- FACT'!$A:$AE,15,0))</f>
        <v>47020.01</v>
      </c>
      <c r="N1799" s="31" t="str">
        <f>IF(VLOOKUP($A1799,'SAP- FACT'!$A:$AE,15,0)=0,"PEN","USD")</f>
        <v>USD</v>
      </c>
      <c r="O1799" s="31" t="str">
        <f>VLOOKUP($A1799,'SAP- FACT'!$A:$AE,4,0)</f>
        <v>Internacional - COBRANZA DOC. 105 DIAS  / DA 105 DAYS - 195-2023 Basado en Entregas 09-0010-00057060.</v>
      </c>
    </row>
    <row r="1800" spans="1:15" x14ac:dyDescent="0.2">
      <c r="A1800" s="31">
        <f t="shared" si="32"/>
        <v>1799</v>
      </c>
      <c r="B1800" s="31" t="str">
        <f>VLOOKUP($A1800,'SAP- FACT'!$A:$AE,12,0)</f>
        <v>AGROVET MARKET ANIMAL HEALTH NICARAGUA S.A</v>
      </c>
      <c r="C1800" s="31" t="str">
        <f>VLOOKUP($A1800,'SAP- FACT'!$A:$AE,2,0)</f>
        <v>E001-00000122</v>
      </c>
      <c r="D1800" s="31" t="str">
        <f>VLOOKUP($A1800,'SAP- FACT'!$A:$AE,2,0)</f>
        <v>E001-00000122</v>
      </c>
      <c r="E1800" s="32">
        <v>45566</v>
      </c>
      <c r="F1800" s="32">
        <f>VLOOKUP($A1800,'SAP- FACT'!$A:$AE,5,0)</f>
        <v>45223</v>
      </c>
      <c r="G1800" s="32">
        <f>VLOOKUP($A1800,'SAP- FACT'!$A:$AE,19,0)</f>
        <v>45433</v>
      </c>
      <c r="H1800" s="31" t="s">
        <v>8512</v>
      </c>
      <c r="I1800" s="31" t="str">
        <f>VLOOKUP($A1800,'SAP- FACT'!$A:$AE,3,0)</f>
        <v>Factura</v>
      </c>
      <c r="J1800" s="31" t="str">
        <f>IF(VLOOKUP($A1800,'SAP- FACT'!$A:$AE,15,0)=0,"PEN","USD")</f>
        <v>USD</v>
      </c>
      <c r="K1800" s="31" t="s">
        <v>8499</v>
      </c>
      <c r="L1800" s="31">
        <v>1</v>
      </c>
      <c r="M1800" s="33">
        <f>IF(J1800="PEN",VLOOKUP($A1800,'SAP- FACT'!$A:$AE,14,0),VLOOKUP($A1800,'SAP- FACT'!$A:$AE,15,0))</f>
        <v>48076</v>
      </c>
      <c r="N1800" s="31" t="str">
        <f>IF(VLOOKUP($A1800,'SAP- FACT'!$A:$AE,15,0)=0,"PEN","USD")</f>
        <v>USD</v>
      </c>
      <c r="O1800" s="31" t="str">
        <f>VLOOKUP($A1800,'SAP- FACT'!$A:$AE,4,0)</f>
        <v>Internacional - COBRANZA DOC. 105 DIAS  / DA 105 DAYS - 195-2023 Basado en Entregas 09-0010-00057061.</v>
      </c>
    </row>
    <row r="1801" spans="1:15" x14ac:dyDescent="0.2">
      <c r="A1801" s="31">
        <f t="shared" si="32"/>
        <v>1800</v>
      </c>
      <c r="B1801" s="31" t="str">
        <f>VLOOKUP($A1801,'SAP- FACT'!$A:$AE,12,0)</f>
        <v>AGROVET MARKET ANIMAL HEALTH NICARAGUA S.A</v>
      </c>
      <c r="C1801" s="31" t="str">
        <f>VLOOKUP($A1801,'SAP- FACT'!$A:$AE,2,0)</f>
        <v>E001-00000123</v>
      </c>
      <c r="D1801" s="31" t="str">
        <f>VLOOKUP($A1801,'SAP- FACT'!$A:$AE,2,0)</f>
        <v>E001-00000123</v>
      </c>
      <c r="E1801" s="32">
        <v>45566</v>
      </c>
      <c r="F1801" s="32">
        <f>VLOOKUP($A1801,'SAP- FACT'!$A:$AE,5,0)</f>
        <v>45223</v>
      </c>
      <c r="G1801" s="32">
        <f>VLOOKUP($A1801,'SAP- FACT'!$A:$AE,19,0)</f>
        <v>45433</v>
      </c>
      <c r="H1801" s="31" t="s">
        <v>8512</v>
      </c>
      <c r="I1801" s="31" t="str">
        <f>VLOOKUP($A1801,'SAP- FACT'!$A:$AE,3,0)</f>
        <v>Factura</v>
      </c>
      <c r="J1801" s="31" t="str">
        <f>IF(VLOOKUP($A1801,'SAP- FACT'!$A:$AE,15,0)=0,"PEN","USD")</f>
        <v>USD</v>
      </c>
      <c r="K1801" s="31" t="s">
        <v>8499</v>
      </c>
      <c r="L1801" s="31">
        <v>1</v>
      </c>
      <c r="M1801" s="33">
        <f>IF(J1801="PEN",VLOOKUP($A1801,'SAP- FACT'!$A:$AE,14,0),VLOOKUP($A1801,'SAP- FACT'!$A:$AE,15,0))</f>
        <v>61678</v>
      </c>
      <c r="N1801" s="31" t="str">
        <f>IF(VLOOKUP($A1801,'SAP- FACT'!$A:$AE,15,0)=0,"PEN","USD")</f>
        <v>USD</v>
      </c>
      <c r="O1801" s="31" t="str">
        <f>VLOOKUP($A1801,'SAP- FACT'!$A:$AE,4,0)</f>
        <v>Internacional - COBRANZA DOC. 105 DIAS  / DA 105 DAYS - 195-2023 Basado en Entregas 09-0010-00057062.</v>
      </c>
    </row>
    <row r="1802" spans="1:15" x14ac:dyDescent="0.2">
      <c r="A1802" s="31">
        <f t="shared" si="32"/>
        <v>1801</v>
      </c>
      <c r="B1802" s="31" t="str">
        <f>VLOOKUP($A1802,'SAP- FACT'!$A:$AE,12,0)</f>
        <v>AFVET S.A.</v>
      </c>
      <c r="C1802" s="31" t="str">
        <f>VLOOKUP($A1802,'SAP- FACT'!$A:$AE,2,0)</f>
        <v>F050-00001550</v>
      </c>
      <c r="D1802" s="31" t="str">
        <f>VLOOKUP($A1802,'SAP- FACT'!$A:$AE,2,0)</f>
        <v>F050-00001550</v>
      </c>
      <c r="E1802" s="32">
        <v>45566</v>
      </c>
      <c r="F1802" s="32">
        <f>VLOOKUP($A1802,'SAP- FACT'!$A:$AE,5,0)</f>
        <v>45525</v>
      </c>
      <c r="G1802" s="32">
        <f>VLOOKUP($A1802,'SAP- FACT'!$A:$AE,19,0)</f>
        <v>45600</v>
      </c>
      <c r="H1802" s="31" t="s">
        <v>8512</v>
      </c>
      <c r="I1802" s="31" t="str">
        <f>VLOOKUP($A1802,'SAP- FACT'!$A:$AE,3,0)</f>
        <v>Factura</v>
      </c>
      <c r="J1802" s="31" t="str">
        <f>IF(VLOOKUP($A1802,'SAP- FACT'!$A:$AE,15,0)=0,"PEN","USD")</f>
        <v>USD</v>
      </c>
      <c r="K1802" s="31" t="s">
        <v>8499</v>
      </c>
      <c r="L1802" s="31">
        <v>1</v>
      </c>
      <c r="M1802" s="33">
        <f>IF(J1802="PEN",VLOOKUP($A1802,'SAP- FACT'!$A:$AE,14,0),VLOOKUP($A1802,'SAP- FACT'!$A:$AE,15,0))</f>
        <v>64064.7</v>
      </c>
      <c r="N1802" s="31" t="str">
        <f>IF(VLOOKUP($A1802,'SAP- FACT'!$A:$AE,15,0)=0,"PEN","USD")</f>
        <v>USD</v>
      </c>
      <c r="O1802" s="31" t="str">
        <f>VLOOKUP($A1802,'SAP- FACT'!$A:$AE,4,0)</f>
        <v>Internacional - PAGO ADELANTADO - SALDO COBRANZA DOCUMENTARIA 75 DÍAS - 053-2024 A50% Pago Adelantado (USD 67,500.58)</v>
      </c>
    </row>
    <row r="1803" spans="1:15" x14ac:dyDescent="0.2">
      <c r="A1803" s="31">
        <f t="shared" si="32"/>
        <v>1802</v>
      </c>
      <c r="B1803" s="31" t="str">
        <f>VLOOKUP($A1803,'SAP- FACT'!$A:$AE,12,0)</f>
        <v>AGROVET MARKET ANIMAL HEALTH NICARAGUA S.A</v>
      </c>
      <c r="C1803" s="31" t="str">
        <f>VLOOKUP($A1803,'SAP- FACT'!$A:$AE,2,0)</f>
        <v>F050-00001174</v>
      </c>
      <c r="D1803" s="31" t="str">
        <f>VLOOKUP($A1803,'SAP- FACT'!$A:$AE,2,0)</f>
        <v>F050-00001174</v>
      </c>
      <c r="E1803" s="32">
        <v>45566</v>
      </c>
      <c r="F1803" s="32">
        <f>VLOOKUP($A1803,'SAP- FACT'!$A:$AE,5,0)</f>
        <v>45191</v>
      </c>
      <c r="G1803" s="32">
        <f>VLOOKUP($A1803,'SAP- FACT'!$A:$AE,19,0)</f>
        <v>45401</v>
      </c>
      <c r="H1803" s="31" t="s">
        <v>8512</v>
      </c>
      <c r="I1803" s="31" t="str">
        <f>VLOOKUP($A1803,'SAP- FACT'!$A:$AE,3,0)</f>
        <v>Factura</v>
      </c>
      <c r="J1803" s="31" t="str">
        <f>IF(VLOOKUP($A1803,'SAP- FACT'!$A:$AE,15,0)=0,"PEN","USD")</f>
        <v>USD</v>
      </c>
      <c r="K1803" s="31" t="s">
        <v>8499</v>
      </c>
      <c r="L1803" s="31">
        <v>1</v>
      </c>
      <c r="M1803" s="33">
        <f>IF(J1803="PEN",VLOOKUP($A1803,'SAP- FACT'!$A:$AE,14,0),VLOOKUP($A1803,'SAP- FACT'!$A:$AE,15,0))</f>
        <v>70748.13</v>
      </c>
      <c r="N1803" s="31" t="str">
        <f>IF(VLOOKUP($A1803,'SAP- FACT'!$A:$AE,15,0)=0,"PEN","USD")</f>
        <v>USD</v>
      </c>
      <c r="O1803" s="31" t="str">
        <f>VLOOKUP($A1803,'SAP- FACT'!$A:$AE,4,0)</f>
        <v>Internacional - COBRANZA DOC. 105 DIAS  / DA 105 DAYS - PF 180 - 2023 Basado en Entregas 09-0010-00056861.</v>
      </c>
    </row>
    <row r="1804" spans="1:15" x14ac:dyDescent="0.2">
      <c r="A1804" s="31">
        <f t="shared" si="32"/>
        <v>1803</v>
      </c>
      <c r="B1804" s="31" t="str">
        <f>VLOOKUP($A1804,'SAP- FACT'!$A:$AE,12,0)</f>
        <v>GLOBALVET S.A</v>
      </c>
      <c r="C1804" s="31" t="str">
        <f>VLOOKUP($A1804,'SAP- FACT'!$A:$AE,2,0)</f>
        <v>F050-00001578</v>
      </c>
      <c r="D1804" s="31" t="str">
        <f>VLOOKUP($A1804,'SAP- FACT'!$A:$AE,2,0)</f>
        <v>F050-00001578</v>
      </c>
      <c r="E1804" s="32">
        <v>45566</v>
      </c>
      <c r="F1804" s="32">
        <f>VLOOKUP($A1804,'SAP- FACT'!$A:$AE,5,0)</f>
        <v>45560</v>
      </c>
      <c r="G1804" s="32">
        <f>VLOOKUP($A1804,'SAP- FACT'!$A:$AE,19,0)</f>
        <v>45710</v>
      </c>
      <c r="H1804" s="31" t="s">
        <v>8512</v>
      </c>
      <c r="I1804" s="31" t="str">
        <f>VLOOKUP($A1804,'SAP- FACT'!$A:$AE,3,0)</f>
        <v>Factura</v>
      </c>
      <c r="J1804" s="31" t="str">
        <f>IF(VLOOKUP($A1804,'SAP- FACT'!$A:$AE,15,0)=0,"PEN","USD")</f>
        <v>USD</v>
      </c>
      <c r="K1804" s="31" t="s">
        <v>8499</v>
      </c>
      <c r="L1804" s="31">
        <v>1</v>
      </c>
      <c r="M1804" s="33">
        <f>IF(J1804="PEN",VLOOKUP($A1804,'SAP- FACT'!$A:$AE,14,0),VLOOKUP($A1804,'SAP- FACT'!$A:$AE,15,0))</f>
        <v>88106</v>
      </c>
      <c r="N1804" s="31" t="str">
        <f>IF(VLOOKUP($A1804,'SAP- FACT'!$A:$AE,15,0)=0,"PEN","USD")</f>
        <v>USD</v>
      </c>
      <c r="O1804" s="31" t="str">
        <f>VLOOKUP($A1804,'SAP- FACT'!$A:$AE,4,0)</f>
        <v>Internacional - COBRANZA DOC. 75 DIAS  / DA 75 DAYS - 030-2024</v>
      </c>
    </row>
    <row r="1805" spans="1:15" x14ac:dyDescent="0.2">
      <c r="A1805" s="31">
        <f t="shared" si="32"/>
        <v>1804</v>
      </c>
      <c r="B1805" s="31" t="str">
        <f>VLOOKUP($A1805,'SAP- FACT'!$A:$AE,12,0)</f>
        <v>GRUPO GRANDES ROMAN S.A.</v>
      </c>
      <c r="C1805" s="31" t="str">
        <f>VLOOKUP($A1805,'SAP- FACT'!$A:$AE,2,0)</f>
        <v>F050-00001473</v>
      </c>
      <c r="D1805" s="31" t="str">
        <f>VLOOKUP($A1805,'SAP- FACT'!$A:$AE,2,0)</f>
        <v>F050-00001473</v>
      </c>
      <c r="E1805" s="32">
        <v>45566</v>
      </c>
      <c r="F1805" s="32">
        <f>VLOOKUP($A1805,'SAP- FACT'!$A:$AE,5,0)</f>
        <v>45446</v>
      </c>
      <c r="G1805" s="32">
        <f>VLOOKUP($A1805,'SAP- FACT'!$A:$AE,19,0)</f>
        <v>45626</v>
      </c>
      <c r="H1805" s="31" t="s">
        <v>8512</v>
      </c>
      <c r="I1805" s="31" t="str">
        <f>VLOOKUP($A1805,'SAP- FACT'!$A:$AE,3,0)</f>
        <v>Factura</v>
      </c>
      <c r="J1805" s="31" t="str">
        <f>IF(VLOOKUP($A1805,'SAP- FACT'!$A:$AE,15,0)=0,"PEN","USD")</f>
        <v>USD</v>
      </c>
      <c r="K1805" s="31" t="s">
        <v>8499</v>
      </c>
      <c r="L1805" s="31">
        <v>1</v>
      </c>
      <c r="M1805" s="33">
        <f>IF(J1805="PEN",VLOOKUP($A1805,'SAP- FACT'!$A:$AE,14,0),VLOOKUP($A1805,'SAP- FACT'!$A:$AE,15,0))</f>
        <v>102386</v>
      </c>
      <c r="N1805" s="31" t="str">
        <f>IF(VLOOKUP($A1805,'SAP- FACT'!$A:$AE,15,0)=0,"PEN","USD")</f>
        <v>USD</v>
      </c>
      <c r="O1805" s="31" t="str">
        <f>VLOOKUP($A1805,'SAP- FACT'!$A:$AE,4,0)</f>
        <v>Internacional - COBRANZA DOC. 90 DIAS  / DA 90 DAYS - 118-2024 Basado en Entregas 09-0007-00000754.</v>
      </c>
    </row>
    <row r="1806" spans="1:15" x14ac:dyDescent="0.2">
      <c r="A1806" s="31">
        <f t="shared" si="32"/>
        <v>1805</v>
      </c>
      <c r="B1806" s="31" t="str">
        <f>VLOOKUP($A1806,'SAP- FACT'!$A:$AE,12,0)</f>
        <v>AGROVET MARKET ANIMAL HEALTH NICARAGUA S.A</v>
      </c>
      <c r="C1806" s="31" t="str">
        <f>VLOOKUP($A1806,'SAP- FACT'!$A:$AE,2,0)</f>
        <v>F050-00001507</v>
      </c>
      <c r="D1806" s="31" t="str">
        <f>VLOOKUP($A1806,'SAP- FACT'!$A:$AE,2,0)</f>
        <v>F050-00001507</v>
      </c>
      <c r="E1806" s="32">
        <v>45566</v>
      </c>
      <c r="F1806" s="32">
        <f>VLOOKUP($A1806,'SAP- FACT'!$A:$AE,5,0)</f>
        <v>45484</v>
      </c>
      <c r="G1806" s="32">
        <f>VLOOKUP($A1806,'SAP- FACT'!$A:$AE,19,0)</f>
        <v>45694</v>
      </c>
      <c r="H1806" s="31" t="s">
        <v>8512</v>
      </c>
      <c r="I1806" s="31" t="str">
        <f>VLOOKUP($A1806,'SAP- FACT'!$A:$AE,3,0)</f>
        <v>Factura</v>
      </c>
      <c r="J1806" s="31" t="str">
        <f>IF(VLOOKUP($A1806,'SAP- FACT'!$A:$AE,15,0)=0,"PEN","USD")</f>
        <v>USD</v>
      </c>
      <c r="K1806" s="31" t="s">
        <v>8499</v>
      </c>
      <c r="L1806" s="31">
        <v>1</v>
      </c>
      <c r="M1806" s="33">
        <f>IF(J1806="PEN",VLOOKUP($A1806,'SAP- FACT'!$A:$AE,14,0),VLOOKUP($A1806,'SAP- FACT'!$A:$AE,15,0))</f>
        <v>105176</v>
      </c>
      <c r="N1806" s="31" t="str">
        <f>IF(VLOOKUP($A1806,'SAP- FACT'!$A:$AE,15,0)=0,"PEN","USD")</f>
        <v>USD</v>
      </c>
      <c r="O1806" s="31" t="str">
        <f>VLOOKUP($A1806,'SAP- FACT'!$A:$AE,4,0)</f>
        <v>Internacional - COBRANZA DOC. 105 DIAS  / DA 105 DAYS - 166-2024</v>
      </c>
    </row>
    <row r="1807" spans="1:15" x14ac:dyDescent="0.2">
      <c r="A1807" s="31">
        <f t="shared" si="32"/>
        <v>1806</v>
      </c>
      <c r="B1807" s="31" t="str">
        <f>VLOOKUP($A1807,'SAP- FACT'!$A:$AE,12,0)</f>
        <v>AGROVET MARKET ANIMAL HEALTH NICARAGUA S.A</v>
      </c>
      <c r="C1807" s="31" t="str">
        <f>VLOOKUP($A1807,'SAP- FACT'!$A:$AE,2,0)</f>
        <v>F050-00001479</v>
      </c>
      <c r="D1807" s="31" t="str">
        <f>VLOOKUP($A1807,'SAP- FACT'!$A:$AE,2,0)</f>
        <v>F050-00001479</v>
      </c>
      <c r="E1807" s="32">
        <v>45566</v>
      </c>
      <c r="F1807" s="32">
        <f>VLOOKUP($A1807,'SAP- FACT'!$A:$AE,5,0)</f>
        <v>45449</v>
      </c>
      <c r="G1807" s="32">
        <f>VLOOKUP($A1807,'SAP- FACT'!$A:$AE,19,0)</f>
        <v>45659</v>
      </c>
      <c r="H1807" s="31" t="s">
        <v>8512</v>
      </c>
      <c r="I1807" s="31" t="str">
        <f>VLOOKUP($A1807,'SAP- FACT'!$A:$AE,3,0)</f>
        <v>Factura</v>
      </c>
      <c r="J1807" s="31" t="str">
        <f>IF(VLOOKUP($A1807,'SAP- FACT'!$A:$AE,15,0)=0,"PEN","USD")</f>
        <v>USD</v>
      </c>
      <c r="K1807" s="31" t="s">
        <v>8499</v>
      </c>
      <c r="L1807" s="31">
        <v>1</v>
      </c>
      <c r="M1807" s="33">
        <f>IF(J1807="PEN",VLOOKUP($A1807,'SAP- FACT'!$A:$AE,14,0),VLOOKUP($A1807,'SAP- FACT'!$A:$AE,15,0))</f>
        <v>106567</v>
      </c>
      <c r="N1807" s="31" t="str">
        <f>IF(VLOOKUP($A1807,'SAP- FACT'!$A:$AE,15,0)=0,"PEN","USD")</f>
        <v>USD</v>
      </c>
      <c r="O1807" s="31" t="str">
        <f>VLOOKUP($A1807,'SAP- FACT'!$A:$AE,4,0)</f>
        <v>Internacional - COBRANZA DOC. 105 DIAS  / DA 105 DAYS - PI 131-2024 Basado en Entregas 09-0007-00000794. 0</v>
      </c>
    </row>
    <row r="1808" spans="1:15" x14ac:dyDescent="0.2">
      <c r="A1808" s="31">
        <f t="shared" si="32"/>
        <v>1807</v>
      </c>
      <c r="B1808" s="31" t="str">
        <f>VLOOKUP($A1808,'SAP- FACT'!$A:$AE,12,0)</f>
        <v>EMPRESA MELO S.A.</v>
      </c>
      <c r="C1808" s="31" t="str">
        <f>VLOOKUP($A1808,'SAP- FACT'!$A:$AE,2,0)</f>
        <v>F050-00001481</v>
      </c>
      <c r="D1808" s="31" t="str">
        <f>VLOOKUP($A1808,'SAP- FACT'!$A:$AE,2,0)</f>
        <v>F050-00001481</v>
      </c>
      <c r="E1808" s="32">
        <v>45566</v>
      </c>
      <c r="F1808" s="32">
        <f>VLOOKUP($A1808,'SAP- FACT'!$A:$AE,5,0)</f>
        <v>45454</v>
      </c>
      <c r="G1808" s="32">
        <f>VLOOKUP($A1808,'SAP- FACT'!$A:$AE,19,0)</f>
        <v>45634</v>
      </c>
      <c r="H1808" s="31" t="s">
        <v>8512</v>
      </c>
      <c r="I1808" s="31" t="str">
        <f>VLOOKUP($A1808,'SAP- FACT'!$A:$AE,3,0)</f>
        <v>Factura</v>
      </c>
      <c r="J1808" s="31" t="str">
        <f>IF(VLOOKUP($A1808,'SAP- FACT'!$A:$AE,15,0)=0,"PEN","USD")</f>
        <v>USD</v>
      </c>
      <c r="K1808" s="31" t="s">
        <v>8499</v>
      </c>
      <c r="L1808" s="31">
        <v>1</v>
      </c>
      <c r="M1808" s="33">
        <f>IF(J1808="PEN",VLOOKUP($A1808,'SAP- FACT'!$A:$AE,14,0),VLOOKUP($A1808,'SAP- FACT'!$A:$AE,15,0))</f>
        <v>106762.8</v>
      </c>
      <c r="N1808" s="31" t="str">
        <f>IF(VLOOKUP($A1808,'SAP- FACT'!$A:$AE,15,0)=0,"PEN","USD")</f>
        <v>USD</v>
      </c>
      <c r="O1808" s="31" t="str">
        <f>VLOOKUP($A1808,'SAP- FACT'!$A:$AE,4,0)</f>
        <v>Internacional - COBRANZA DOC. 90 DIAS  / DA 90 DAYS - PI 045-2024 A - PANAMA Basado en Entregas 09-0007-</v>
      </c>
    </row>
    <row r="1809" spans="1:15" x14ac:dyDescent="0.2">
      <c r="A1809" s="31">
        <f t="shared" si="32"/>
        <v>1808</v>
      </c>
      <c r="B1809" s="31" t="str">
        <f>VLOOKUP($A1809,'SAP- FACT'!$A:$AE,12,0)</f>
        <v>UNIVET S.R.L.</v>
      </c>
      <c r="C1809" s="31" t="str">
        <f>VLOOKUP($A1809,'SAP- FACT'!$A:$AE,2,0)</f>
        <v>F050-00001563</v>
      </c>
      <c r="D1809" s="31" t="str">
        <f>VLOOKUP($A1809,'SAP- FACT'!$A:$AE,2,0)</f>
        <v>F050-00001563</v>
      </c>
      <c r="E1809" s="32">
        <v>45566</v>
      </c>
      <c r="F1809" s="32">
        <f>VLOOKUP($A1809,'SAP- FACT'!$A:$AE,5,0)</f>
        <v>45541</v>
      </c>
      <c r="G1809" s="32">
        <f>VLOOKUP($A1809,'SAP- FACT'!$A:$AE,19,0)</f>
        <v>45631</v>
      </c>
      <c r="H1809" s="31" t="s">
        <v>8512</v>
      </c>
      <c r="I1809" s="31" t="str">
        <f>VLOOKUP($A1809,'SAP- FACT'!$A:$AE,3,0)</f>
        <v>Factura</v>
      </c>
      <c r="J1809" s="31" t="str">
        <f>IF(VLOOKUP($A1809,'SAP- FACT'!$A:$AE,15,0)=0,"PEN","USD")</f>
        <v>USD</v>
      </c>
      <c r="K1809" s="31" t="s">
        <v>8499</v>
      </c>
      <c r="L1809" s="31">
        <v>1</v>
      </c>
      <c r="M1809" s="33">
        <f>IF(J1809="PEN",VLOOKUP($A1809,'SAP- FACT'!$A:$AE,14,0),VLOOKUP($A1809,'SAP- FACT'!$A:$AE,15,0))</f>
        <v>108590.87</v>
      </c>
      <c r="N1809" s="31" t="str">
        <f>IF(VLOOKUP($A1809,'SAP- FACT'!$A:$AE,15,0)=0,"PEN","USD")</f>
        <v>USD</v>
      </c>
      <c r="O1809" s="31" t="str">
        <f>VLOOKUP($A1809,'SAP- FACT'!$A:$AE,4,0)</f>
        <v>Internacional - Pago adelantado - Saldo Cob. Doc. 90 Días - 186-2024USD 74,869.60 Pago Adelantado</v>
      </c>
    </row>
    <row r="1810" spans="1:15" x14ac:dyDescent="0.2">
      <c r="A1810" s="31">
        <f t="shared" si="32"/>
        <v>1809</v>
      </c>
      <c r="B1810" s="31" t="str">
        <f>VLOOKUP($A1810,'SAP- FACT'!$A:$AE,12,0)</f>
        <v>AGROVET MARKET ANIMAL HEALTH NICARAGUA S.A</v>
      </c>
      <c r="C1810" s="31" t="str">
        <f>VLOOKUP($A1810,'SAP- FACT'!$A:$AE,2,0)</f>
        <v>F050-00001566</v>
      </c>
      <c r="D1810" s="31" t="str">
        <f>VLOOKUP($A1810,'SAP- FACT'!$A:$AE,2,0)</f>
        <v>F050-00001566</v>
      </c>
      <c r="E1810" s="32">
        <v>45566</v>
      </c>
      <c r="F1810" s="32">
        <f>VLOOKUP($A1810,'SAP- FACT'!$A:$AE,5,0)</f>
        <v>45545</v>
      </c>
      <c r="G1810" s="32">
        <f>VLOOKUP($A1810,'SAP- FACT'!$A:$AE,19,0)</f>
        <v>45755</v>
      </c>
      <c r="H1810" s="31" t="s">
        <v>8512</v>
      </c>
      <c r="I1810" s="31" t="str">
        <f>VLOOKUP($A1810,'SAP- FACT'!$A:$AE,3,0)</f>
        <v>Factura</v>
      </c>
      <c r="J1810" s="31" t="str">
        <f>IF(VLOOKUP($A1810,'SAP- FACT'!$A:$AE,15,0)=0,"PEN","USD")</f>
        <v>USD</v>
      </c>
      <c r="K1810" s="31" t="s">
        <v>8499</v>
      </c>
      <c r="L1810" s="31">
        <v>1</v>
      </c>
      <c r="M1810" s="33">
        <f>IF(J1810="PEN",VLOOKUP($A1810,'SAP- FACT'!$A:$AE,14,0),VLOOKUP($A1810,'SAP- FACT'!$A:$AE,15,0))</f>
        <v>118219</v>
      </c>
      <c r="N1810" s="31" t="str">
        <f>IF(VLOOKUP($A1810,'SAP- FACT'!$A:$AE,15,0)=0,"PEN","USD")</f>
        <v>USD</v>
      </c>
      <c r="O1810" s="31" t="str">
        <f>VLOOKUP($A1810,'SAP- FACT'!$A:$AE,4,0)</f>
        <v>Internacional - COBRANZA DOC. 105 DIAS  / DA 105 DAYS - 187-2024</v>
      </c>
    </row>
    <row r="1811" spans="1:15" x14ac:dyDescent="0.2">
      <c r="A1811" s="31">
        <f t="shared" si="32"/>
        <v>1810</v>
      </c>
      <c r="B1811" s="31" t="str">
        <f>VLOOKUP($A1811,'SAP- FACT'!$A:$AE,12,0)</f>
        <v>AGROVET MARKET ANIMAL HEALTH NICARAGUA S.A</v>
      </c>
      <c r="C1811" s="31" t="str">
        <f>VLOOKUP($A1811,'SAP- FACT'!$A:$AE,2,0)</f>
        <v>F050-00001231</v>
      </c>
      <c r="D1811" s="31" t="str">
        <f>VLOOKUP($A1811,'SAP- FACT'!$A:$AE,2,0)</f>
        <v>F050-00001231</v>
      </c>
      <c r="E1811" s="32">
        <v>45566</v>
      </c>
      <c r="F1811" s="32">
        <f>VLOOKUP($A1811,'SAP- FACT'!$A:$AE,5,0)</f>
        <v>45267</v>
      </c>
      <c r="G1811" s="32">
        <f>VLOOKUP($A1811,'SAP- FACT'!$A:$AE,19,0)</f>
        <v>45477</v>
      </c>
      <c r="H1811" s="31" t="s">
        <v>8512</v>
      </c>
      <c r="I1811" s="31" t="str">
        <f>VLOOKUP($A1811,'SAP- FACT'!$A:$AE,3,0)</f>
        <v>Factura</v>
      </c>
      <c r="J1811" s="31" t="str">
        <f>IF(VLOOKUP($A1811,'SAP- FACT'!$A:$AE,15,0)=0,"PEN","USD")</f>
        <v>USD</v>
      </c>
      <c r="K1811" s="31" t="s">
        <v>8499</v>
      </c>
      <c r="L1811" s="31">
        <v>1</v>
      </c>
      <c r="M1811" s="33">
        <f>IF(J1811="PEN",VLOOKUP($A1811,'SAP- FACT'!$A:$AE,14,0),VLOOKUP($A1811,'SAP- FACT'!$A:$AE,15,0))</f>
        <v>129073</v>
      </c>
      <c r="N1811" s="31" t="str">
        <f>IF(VLOOKUP($A1811,'SAP- FACT'!$A:$AE,15,0)=0,"PEN","USD")</f>
        <v>USD</v>
      </c>
      <c r="O1811" s="31" t="str">
        <f>VLOOKUP($A1811,'SAP- FACT'!$A:$AE,4,0)</f>
        <v>Internacional - COBRANZA DOC. 105 DIAS  / DA 105 DAYS - 233 - 2023 Basado en Entregas 09-0010-00057779. 09</v>
      </c>
    </row>
    <row r="1812" spans="1:15" x14ac:dyDescent="0.2">
      <c r="A1812" s="31">
        <f t="shared" si="32"/>
        <v>1811</v>
      </c>
      <c r="B1812" s="31" t="str">
        <f>VLOOKUP($A1812,'SAP- FACT'!$A:$AE,12,0)</f>
        <v>REVETSA ANIMAL HEALTH S.A.</v>
      </c>
      <c r="C1812" s="31" t="str">
        <f>VLOOKUP($A1812,'SAP- FACT'!$A:$AE,2,0)</f>
        <v>F050-00001554</v>
      </c>
      <c r="D1812" s="31" t="str">
        <f>VLOOKUP($A1812,'SAP- FACT'!$A:$AE,2,0)</f>
        <v>F050-00001554</v>
      </c>
      <c r="E1812" s="32">
        <v>45566</v>
      </c>
      <c r="F1812" s="32">
        <f>VLOOKUP($A1812,'SAP- FACT'!$A:$AE,5,0)</f>
        <v>45532</v>
      </c>
      <c r="G1812" s="32">
        <f>VLOOKUP($A1812,'SAP- FACT'!$A:$AE,19,0)</f>
        <v>45712</v>
      </c>
      <c r="H1812" s="31" t="s">
        <v>8512</v>
      </c>
      <c r="I1812" s="31" t="str">
        <f>VLOOKUP($A1812,'SAP- FACT'!$A:$AE,3,0)</f>
        <v>Factura</v>
      </c>
      <c r="J1812" s="31" t="str">
        <f>IF(VLOOKUP($A1812,'SAP- FACT'!$A:$AE,15,0)=0,"PEN","USD")</f>
        <v>USD</v>
      </c>
      <c r="K1812" s="31" t="s">
        <v>8499</v>
      </c>
      <c r="L1812" s="31">
        <v>1</v>
      </c>
      <c r="M1812" s="33">
        <f>IF(J1812="PEN",VLOOKUP($A1812,'SAP- FACT'!$A:$AE,14,0),VLOOKUP($A1812,'SAP- FACT'!$A:$AE,15,0))</f>
        <v>133477.14000000001</v>
      </c>
      <c r="N1812" s="31" t="str">
        <f>IF(VLOOKUP($A1812,'SAP- FACT'!$A:$AE,15,0)=0,"PEN","USD")</f>
        <v>USD</v>
      </c>
      <c r="O1812" s="31" t="str">
        <f>VLOOKUP($A1812,'SAP- FACT'!$A:$AE,4,0)</f>
        <v>Internacional - COBRANZA DOC. 90 DIAS  / DA 90 DAYS - 164-2024</v>
      </c>
    </row>
    <row r="1813" spans="1:15" x14ac:dyDescent="0.2">
      <c r="A1813" s="31">
        <f t="shared" si="32"/>
        <v>1812</v>
      </c>
      <c r="B1813" s="31" t="str">
        <f>VLOOKUP($A1813,'SAP- FACT'!$A:$AE,12,0)</f>
        <v>SOCIEDAD NACIONAL PECUARIA S.A.</v>
      </c>
      <c r="C1813" s="31" t="str">
        <f>VLOOKUP($A1813,'SAP- FACT'!$A:$AE,2,0)</f>
        <v>F050-00001572</v>
      </c>
      <c r="D1813" s="31" t="str">
        <f>VLOOKUP($A1813,'SAP- FACT'!$A:$AE,2,0)</f>
        <v>F050-00001572</v>
      </c>
      <c r="E1813" s="32">
        <v>45566</v>
      </c>
      <c r="F1813" s="32">
        <f>VLOOKUP($A1813,'SAP- FACT'!$A:$AE,5,0)</f>
        <v>45553</v>
      </c>
      <c r="G1813" s="32">
        <f>VLOOKUP($A1813,'SAP- FACT'!$A:$AE,19,0)</f>
        <v>45733</v>
      </c>
      <c r="H1813" s="31" t="s">
        <v>8512</v>
      </c>
      <c r="I1813" s="31" t="str">
        <f>VLOOKUP($A1813,'SAP- FACT'!$A:$AE,3,0)</f>
        <v>Factura</v>
      </c>
      <c r="J1813" s="31" t="str">
        <f>IF(VLOOKUP($A1813,'SAP- FACT'!$A:$AE,15,0)=0,"PEN","USD")</f>
        <v>USD</v>
      </c>
      <c r="K1813" s="31" t="s">
        <v>8499</v>
      </c>
      <c r="L1813" s="31">
        <v>1</v>
      </c>
      <c r="M1813" s="33">
        <f>IF(J1813="PEN",VLOOKUP($A1813,'SAP- FACT'!$A:$AE,14,0),VLOOKUP($A1813,'SAP- FACT'!$A:$AE,15,0))</f>
        <v>149888</v>
      </c>
      <c r="N1813" s="31" t="str">
        <f>IF(VLOOKUP($A1813,'SAP- FACT'!$A:$AE,15,0)=0,"PEN","USD")</f>
        <v>USD</v>
      </c>
      <c r="O1813" s="31" t="str">
        <f>VLOOKUP($A1813,'SAP- FACT'!$A:$AE,4,0)</f>
        <v>Internacional - COBRANZA DOC. 90 DIAS  / DA 90 DAYS - 263-2023</v>
      </c>
    </row>
    <row r="1814" spans="1:15" x14ac:dyDescent="0.2">
      <c r="A1814" s="31">
        <f t="shared" si="32"/>
        <v>1813</v>
      </c>
      <c r="B1814" s="31" t="str">
        <f>VLOOKUP($A1814,'SAP- FACT'!$A:$AE,12,0)</f>
        <v>AGROVET MARKET ANIMAL HEALTH NICARAGUA S.A</v>
      </c>
      <c r="C1814" s="31" t="str">
        <f>VLOOKUP($A1814,'SAP- FACT'!$A:$AE,2,0)</f>
        <v>F050-00001430</v>
      </c>
      <c r="D1814" s="31" t="str">
        <f>VLOOKUP($A1814,'SAP- FACT'!$A:$AE,2,0)</f>
        <v>F050-00001430</v>
      </c>
      <c r="E1814" s="32">
        <v>45566</v>
      </c>
      <c r="F1814" s="32">
        <f>VLOOKUP($A1814,'SAP- FACT'!$A:$AE,5,0)</f>
        <v>45411</v>
      </c>
      <c r="G1814" s="32">
        <f>VLOOKUP($A1814,'SAP- FACT'!$A:$AE,19,0)</f>
        <v>45621</v>
      </c>
      <c r="H1814" s="31" t="s">
        <v>8512</v>
      </c>
      <c r="I1814" s="31" t="str">
        <f>VLOOKUP($A1814,'SAP- FACT'!$A:$AE,3,0)</f>
        <v>Factura</v>
      </c>
      <c r="J1814" s="31" t="str">
        <f>IF(VLOOKUP($A1814,'SAP- FACT'!$A:$AE,15,0)=0,"PEN","USD")</f>
        <v>USD</v>
      </c>
      <c r="K1814" s="31" t="s">
        <v>8499</v>
      </c>
      <c r="L1814" s="31">
        <v>1</v>
      </c>
      <c r="M1814" s="33">
        <f>IF(J1814="PEN",VLOOKUP($A1814,'SAP- FACT'!$A:$AE,14,0),VLOOKUP($A1814,'SAP- FACT'!$A:$AE,15,0))</f>
        <v>159142</v>
      </c>
      <c r="N1814" s="31" t="str">
        <f>IF(VLOOKUP($A1814,'SAP- FACT'!$A:$AE,15,0)=0,"PEN","USD")</f>
        <v>USD</v>
      </c>
      <c r="O1814" s="31" t="str">
        <f>VLOOKUP($A1814,'SAP- FACT'!$A:$AE,4,0)</f>
        <v>Internacional - COBRANZA DOC. 105 DIAS  / DA 105 DAYS - Basado en Entregas 09-0007-00000072. 09-0007-00000</v>
      </c>
    </row>
    <row r="1815" spans="1:15" x14ac:dyDescent="0.2">
      <c r="A1815" s="31">
        <f t="shared" si="32"/>
        <v>1814</v>
      </c>
      <c r="B1815" s="31" t="str">
        <f>VLOOKUP($A1815,'SAP- FACT'!$A:$AE,12,0)</f>
        <v>AGROVET MARKET ANIMAL HEALTH NICARAGUA S.A</v>
      </c>
      <c r="C1815" s="31" t="str">
        <f>VLOOKUP($A1815,'SAP- FACT'!$A:$AE,2,0)</f>
        <v>F050-00001349</v>
      </c>
      <c r="D1815" s="31" t="str">
        <f>VLOOKUP($A1815,'SAP- FACT'!$A:$AE,2,0)</f>
        <v>F050-00001349</v>
      </c>
      <c r="E1815" s="32">
        <v>45566</v>
      </c>
      <c r="F1815" s="32">
        <f>VLOOKUP($A1815,'SAP- FACT'!$A:$AE,5,0)</f>
        <v>45289</v>
      </c>
      <c r="G1815" s="32">
        <f>VLOOKUP($A1815,'SAP- FACT'!$A:$AE,19,0)</f>
        <v>45499</v>
      </c>
      <c r="H1815" s="31" t="s">
        <v>8512</v>
      </c>
      <c r="I1815" s="31" t="str">
        <f>VLOOKUP($A1815,'SAP- FACT'!$A:$AE,3,0)</f>
        <v>Factura</v>
      </c>
      <c r="J1815" s="31" t="str">
        <f>IF(VLOOKUP($A1815,'SAP- FACT'!$A:$AE,15,0)=0,"PEN","USD")</f>
        <v>USD</v>
      </c>
      <c r="K1815" s="31" t="s">
        <v>8499</v>
      </c>
      <c r="L1815" s="31">
        <v>1</v>
      </c>
      <c r="M1815" s="33">
        <f>IF(J1815="PEN",VLOOKUP($A1815,'SAP- FACT'!$A:$AE,14,0),VLOOKUP($A1815,'SAP- FACT'!$A:$AE,15,0))</f>
        <v>168881</v>
      </c>
      <c r="N1815" s="31" t="str">
        <f>IF(VLOOKUP($A1815,'SAP- FACT'!$A:$AE,15,0)=0,"PEN","USD")</f>
        <v>USD</v>
      </c>
      <c r="O1815" s="31" t="str">
        <f>VLOOKUP($A1815,'SAP- FACT'!$A:$AE,4,0)</f>
        <v>Internacional - COBRANZA DOC. 105 DIAS  / DA 105 DAYS - 282-2023 Basado en Entregas 09-0010-00058226. 09-0</v>
      </c>
    </row>
    <row r="1816" spans="1:15" x14ac:dyDescent="0.2">
      <c r="A1816" s="31">
        <f t="shared" si="32"/>
        <v>1815</v>
      </c>
      <c r="B1816" s="31" t="str">
        <f>VLOOKUP($A1816,'SAP- FACT'!$A:$AE,12,0)</f>
        <v>AGROVET MARKET ANIMAL HEALTH NICARAGUA S.A</v>
      </c>
      <c r="C1816" s="31" t="str">
        <f>VLOOKUP($A1816,'SAP- FACT'!$A:$AE,2,0)</f>
        <v>F050-00001398</v>
      </c>
      <c r="D1816" s="31" t="str">
        <f>VLOOKUP($A1816,'SAP- FACT'!$A:$AE,2,0)</f>
        <v>F050-00001398</v>
      </c>
      <c r="E1816" s="32">
        <v>45566</v>
      </c>
      <c r="F1816" s="32">
        <f>VLOOKUP($A1816,'SAP- FACT'!$A:$AE,5,0)</f>
        <v>45366</v>
      </c>
      <c r="G1816" s="32">
        <f>VLOOKUP($A1816,'SAP- FACT'!$A:$AE,19,0)</f>
        <v>45576</v>
      </c>
      <c r="H1816" s="31" t="s">
        <v>8512</v>
      </c>
      <c r="I1816" s="31" t="str">
        <f>VLOOKUP($A1816,'SAP- FACT'!$A:$AE,3,0)</f>
        <v>Factura</v>
      </c>
      <c r="J1816" s="31" t="str">
        <f>IF(VLOOKUP($A1816,'SAP- FACT'!$A:$AE,15,0)=0,"PEN","USD")</f>
        <v>USD</v>
      </c>
      <c r="K1816" s="31" t="s">
        <v>8499</v>
      </c>
      <c r="L1816" s="31">
        <v>1</v>
      </c>
      <c r="M1816" s="33">
        <f>IF(J1816="PEN",VLOOKUP($A1816,'SAP- FACT'!$A:$AE,14,0),VLOOKUP($A1816,'SAP- FACT'!$A:$AE,15,0))</f>
        <v>185311.9</v>
      </c>
      <c r="N1816" s="31" t="str">
        <f>IF(VLOOKUP($A1816,'SAP- FACT'!$A:$AE,15,0)=0,"PEN","USD")</f>
        <v>USD</v>
      </c>
      <c r="O1816" s="31" t="str">
        <f>VLOOKUP($A1816,'SAP- FACT'!$A:$AE,4,0)</f>
        <v>Internacional - COBRANZA DOC. 105 DIAS  / DA 105 DAYS - Basado en Entregas 09-0010-00059313. 09-0010-00059</v>
      </c>
    </row>
    <row r="1817" spans="1:15" x14ac:dyDescent="0.2">
      <c r="A1817" s="31">
        <f t="shared" si="32"/>
        <v>1816</v>
      </c>
      <c r="B1817" s="31" t="str">
        <f>VLOOKUP($A1817,'SAP- FACT'!$A:$AE,12,0)</f>
        <v>UNIVET S.R.L.</v>
      </c>
      <c r="C1817" s="31" t="str">
        <f>VLOOKUP($A1817,'SAP- FACT'!$A:$AE,2,0)</f>
        <v>F050-00001499</v>
      </c>
      <c r="D1817" s="31" t="str">
        <f>VLOOKUP($A1817,'SAP- FACT'!$A:$AE,2,0)</f>
        <v>F050-00001499</v>
      </c>
      <c r="E1817" s="32">
        <v>45566</v>
      </c>
      <c r="F1817" s="32">
        <f>VLOOKUP($A1817,'SAP- FACT'!$A:$AE,5,0)</f>
        <v>45477</v>
      </c>
      <c r="G1817" s="32">
        <f>VLOOKUP($A1817,'SAP- FACT'!$A:$AE,19,0)</f>
        <v>45599</v>
      </c>
      <c r="H1817" s="31" t="s">
        <v>8512</v>
      </c>
      <c r="I1817" s="31" t="str">
        <f>VLOOKUP($A1817,'SAP- FACT'!$A:$AE,3,0)</f>
        <v>Factura</v>
      </c>
      <c r="J1817" s="31" t="str">
        <f>IF(VLOOKUP($A1817,'SAP- FACT'!$A:$AE,15,0)=0,"PEN","USD")</f>
        <v>USD</v>
      </c>
      <c r="K1817" s="31" t="s">
        <v>8499</v>
      </c>
      <c r="L1817" s="31">
        <v>1</v>
      </c>
      <c r="M1817" s="33">
        <f>IF(J1817="PEN",VLOOKUP($A1817,'SAP- FACT'!$A:$AE,14,0),VLOOKUP($A1817,'SAP- FACT'!$A:$AE,15,0))</f>
        <v>188350.12</v>
      </c>
      <c r="N1817" s="31" t="str">
        <f>IF(VLOOKUP($A1817,'SAP- FACT'!$A:$AE,15,0)=0,"PEN","USD")</f>
        <v>USD</v>
      </c>
      <c r="O1817" s="31" t="str">
        <f>VLOOKUP($A1817,'SAP- FACT'!$A:$AE,4,0)</f>
        <v>Internacional - PAGO ADELANTADO - SALDO COBRANZA DOCUMENTARIA 105 Y 120 DÍAS - 155-2024 153,755.20 Pago Adelantado</v>
      </c>
    </row>
    <row r="1818" spans="1:15" x14ac:dyDescent="0.2">
      <c r="A1818" s="31">
        <f t="shared" si="32"/>
        <v>1817</v>
      </c>
      <c r="B1818" s="31" t="str">
        <f>VLOOKUP($A1818,'SAP- FACT'!$A:$AE,12,0)</f>
        <v>EMPRESA MELO S.A.</v>
      </c>
      <c r="C1818" s="31" t="str">
        <f>VLOOKUP($A1818,'SAP- FACT'!$A:$AE,2,0)</f>
        <v>F050-00001555</v>
      </c>
      <c r="D1818" s="31" t="str">
        <f>VLOOKUP($A1818,'SAP- FACT'!$A:$AE,2,0)</f>
        <v>F050-00001555</v>
      </c>
      <c r="E1818" s="32">
        <v>45566</v>
      </c>
      <c r="F1818" s="32">
        <f>VLOOKUP($A1818,'SAP- FACT'!$A:$AE,5,0)</f>
        <v>45532</v>
      </c>
      <c r="G1818" s="32">
        <f>VLOOKUP($A1818,'SAP- FACT'!$A:$AE,19,0)</f>
        <v>45532</v>
      </c>
      <c r="H1818" s="31" t="s">
        <v>8512</v>
      </c>
      <c r="I1818" s="31" t="str">
        <f>VLOOKUP($A1818,'SAP- FACT'!$A:$AE,3,0)</f>
        <v>Factura</v>
      </c>
      <c r="J1818" s="31" t="str">
        <f>IF(VLOOKUP($A1818,'SAP- FACT'!$A:$AE,15,0)=0,"PEN","USD")</f>
        <v>USD</v>
      </c>
      <c r="K1818" s="31" t="s">
        <v>8499</v>
      </c>
      <c r="L1818" s="31">
        <v>1</v>
      </c>
      <c r="M1818" s="33">
        <f>IF(J1818="PEN",VLOOKUP($A1818,'SAP- FACT'!$A:$AE,14,0),VLOOKUP($A1818,'SAP- FACT'!$A:$AE,15,0))</f>
        <v>244748.9</v>
      </c>
      <c r="N1818" s="31" t="str">
        <f>IF(VLOOKUP($A1818,'SAP- FACT'!$A:$AE,15,0)=0,"PEN","USD")</f>
        <v>USD</v>
      </c>
      <c r="O1818" s="31" t="str">
        <f>VLOOKUP($A1818,'SAP- FACT'!$A:$AE,4,0)</f>
        <v>Internacional - Cobranza Doc. 105 dìas / 120 dìas - 045-2024 B</v>
      </c>
    </row>
    <row r="1819" spans="1:15" x14ac:dyDescent="0.2">
      <c r="A1819" s="31">
        <f t="shared" si="32"/>
        <v>1818</v>
      </c>
      <c r="B1819" s="31" t="str">
        <f>VLOOKUP($A1819,'SAP- FACT'!$A:$AE,12,0)</f>
        <v>TECNOLOGIA AGRICOLA S. DE R.L. DE C.V.</v>
      </c>
      <c r="C1819" s="31" t="str">
        <f>VLOOKUP($A1819,'SAP- FACT'!$A:$AE,2,0)</f>
        <v>F050-00001443</v>
      </c>
      <c r="D1819" s="31" t="str">
        <f>VLOOKUP($A1819,'SAP- FACT'!$A:$AE,2,0)</f>
        <v>F050-00001443</v>
      </c>
      <c r="E1819" s="32">
        <v>45566</v>
      </c>
      <c r="F1819" s="32">
        <f>VLOOKUP($A1819,'SAP- FACT'!$A:$AE,5,0)</f>
        <v>45421</v>
      </c>
      <c r="G1819" s="32">
        <f>VLOOKUP($A1819,'SAP- FACT'!$A:$AE,19,0)</f>
        <v>45421</v>
      </c>
      <c r="H1819" s="31" t="s">
        <v>8512</v>
      </c>
      <c r="I1819" s="31" t="str">
        <f>VLOOKUP($A1819,'SAP- FACT'!$A:$AE,3,0)</f>
        <v>Factura</v>
      </c>
      <c r="J1819" s="31" t="str">
        <f>IF(VLOOKUP($A1819,'SAP- FACT'!$A:$AE,15,0)=0,"PEN","USD")</f>
        <v>USD</v>
      </c>
      <c r="K1819" s="31" t="s">
        <v>8499</v>
      </c>
      <c r="L1819" s="31">
        <v>1</v>
      </c>
      <c r="M1819" s="33">
        <f>IF(J1819="PEN",VLOOKUP($A1819,'SAP- FACT'!$A:$AE,14,0),VLOOKUP($A1819,'SAP- FACT'!$A:$AE,15,0))</f>
        <v>248243</v>
      </c>
      <c r="N1819" s="31" t="str">
        <f>IF(VLOOKUP($A1819,'SAP- FACT'!$A:$AE,15,0)=0,"PEN","USD")</f>
        <v>USD</v>
      </c>
      <c r="O1819" s="31" t="str">
        <f>VLOOKUP($A1819,'SAP- FACT'!$A:$AE,4,0)</f>
        <v>Internacional - Cobranza Doc. 105 dìas / 120 dìas - Basado en Entregas 09-0007-00000275. 09-0007-00000</v>
      </c>
    </row>
    <row r="1820" spans="1:15" x14ac:dyDescent="0.2">
      <c r="A1820" s="31">
        <f t="shared" si="32"/>
        <v>1819</v>
      </c>
      <c r="B1820" s="31" t="str">
        <f>VLOOKUP($A1820,'SAP- FACT'!$A:$AE,12,0)</f>
        <v>INVERSIONES MONTECO DE CARTAGO S.A.</v>
      </c>
      <c r="C1820" s="31" t="str">
        <f>VLOOKUP($A1820,'SAP- FACT'!$A:$AE,2,0)</f>
        <v>F050-00001571</v>
      </c>
      <c r="D1820" s="31" t="str">
        <f>VLOOKUP($A1820,'SAP- FACT'!$A:$AE,2,0)</f>
        <v>F050-00001571</v>
      </c>
      <c r="E1820" s="32">
        <v>45566</v>
      </c>
      <c r="F1820" s="32">
        <f>VLOOKUP($A1820,'SAP- FACT'!$A:$AE,5,0)</f>
        <v>45552</v>
      </c>
      <c r="G1820" s="32">
        <f>VLOOKUP($A1820,'SAP- FACT'!$A:$AE,19,0)</f>
        <v>45552</v>
      </c>
      <c r="H1820" s="31" t="s">
        <v>8512</v>
      </c>
      <c r="I1820" s="31" t="str">
        <f>VLOOKUP($A1820,'SAP- FACT'!$A:$AE,3,0)</f>
        <v>Factura</v>
      </c>
      <c r="J1820" s="31" t="str">
        <f>IF(VLOOKUP($A1820,'SAP- FACT'!$A:$AE,15,0)=0,"PEN","USD")</f>
        <v>USD</v>
      </c>
      <c r="K1820" s="31" t="s">
        <v>8499</v>
      </c>
      <c r="L1820" s="31">
        <v>1</v>
      </c>
      <c r="M1820" s="33">
        <f>IF(J1820="PEN",VLOOKUP($A1820,'SAP- FACT'!$A:$AE,14,0),VLOOKUP($A1820,'SAP- FACT'!$A:$AE,15,0))</f>
        <v>531840.02</v>
      </c>
      <c r="N1820" s="31" t="str">
        <f>IF(VLOOKUP($A1820,'SAP- FACT'!$A:$AE,15,0)=0,"PEN","USD")</f>
        <v>USD</v>
      </c>
      <c r="O1820" s="31" t="str">
        <f>VLOOKUP($A1820,'SAP- FACT'!$A:$AE,4,0)</f>
        <v>Internacional - CONTADO ADELANTADO / CASH IN ADVANCE - 182-2024</v>
      </c>
    </row>
  </sheetData>
  <autoFilter ref="A1:O1820" xr:uid="{A6A12D4C-38B4-4A7A-88D1-79ACE68F9EA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09970-C8A9-4B42-A3E6-42581D8D4E8C}">
  <sheetPr>
    <tabColor rgb="FFFFC000"/>
  </sheetPr>
  <dimension ref="A1:AE148"/>
  <sheetViews>
    <sheetView showGridLines="0" workbookViewId="0">
      <selection activeCell="D30" sqref="D30"/>
    </sheetView>
  </sheetViews>
  <sheetFormatPr baseColWidth="10" defaultColWidth="9.140625" defaultRowHeight="12.75" x14ac:dyDescent="0.2"/>
  <cols>
    <col min="1" max="1" width="8.7109375" customWidth="1"/>
    <col min="2" max="2" width="15" customWidth="1"/>
    <col min="3" max="3" width="11.7109375" customWidth="1"/>
    <col min="4" max="4" width="60.42578125" customWidth="1"/>
    <col min="5" max="5" width="19.85546875" customWidth="1"/>
    <col min="6" max="6" width="8.7109375" customWidth="1"/>
    <col min="7" max="7" width="18.28515625" customWidth="1"/>
    <col min="8" max="8" width="17.85546875" customWidth="1"/>
    <col min="9" max="9" width="41.140625" customWidth="1"/>
    <col min="10" max="10" width="21" customWidth="1"/>
    <col min="11" max="11" width="20.42578125" customWidth="1"/>
    <col min="12" max="12" width="41.140625" customWidth="1"/>
    <col min="13" max="13" width="22.5703125" customWidth="1"/>
    <col min="14" max="14" width="22.140625" customWidth="1"/>
    <col min="15" max="15" width="22.85546875" customWidth="1"/>
    <col min="16" max="16" width="13.7109375" customWidth="1"/>
    <col min="17" max="17" width="18.42578125" customWidth="1"/>
    <col min="18" max="18" width="15.42578125" customWidth="1"/>
    <col min="19" max="19" width="20.28515625" customWidth="1"/>
    <col min="20" max="20" width="28.7109375" customWidth="1"/>
    <col min="21" max="21" width="21.5703125" customWidth="1"/>
    <col min="22" max="22" width="14" customWidth="1"/>
    <col min="23" max="23" width="13.7109375" customWidth="1"/>
    <col min="24" max="24" width="16.5703125" customWidth="1"/>
    <col min="25" max="26" width="13.7109375" customWidth="1"/>
    <col min="27" max="27" width="35.28515625" customWidth="1"/>
    <col min="28" max="31" width="13.7109375" customWidth="1"/>
  </cols>
  <sheetData>
    <row r="1" spans="1:31" x14ac:dyDescent="0.2">
      <c r="B1">
        <v>2</v>
      </c>
      <c r="C1">
        <f t="shared" ref="C1:AE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</row>
    <row r="2" spans="1:31" ht="28.5" customHeight="1" x14ac:dyDescent="0.2">
      <c r="A2" s="4"/>
      <c r="B2" s="4"/>
      <c r="C2" s="4"/>
      <c r="D2" s="4"/>
      <c r="E2" s="17" t="s">
        <v>0</v>
      </c>
      <c r="F2" s="17" t="s">
        <v>1</v>
      </c>
      <c r="G2" s="17" t="s">
        <v>2</v>
      </c>
      <c r="H2" s="17" t="s">
        <v>3</v>
      </c>
      <c r="I2" s="17" t="s">
        <v>4</v>
      </c>
      <c r="J2" s="17" t="s">
        <v>5</v>
      </c>
      <c r="K2" s="17" t="s">
        <v>6</v>
      </c>
      <c r="L2" s="17" t="s">
        <v>7</v>
      </c>
      <c r="M2" s="18" t="s">
        <v>8</v>
      </c>
      <c r="N2" s="18" t="s">
        <v>9</v>
      </c>
      <c r="O2" s="18" t="s">
        <v>10</v>
      </c>
      <c r="P2" s="18" t="s">
        <v>11</v>
      </c>
      <c r="Q2" s="17" t="s">
        <v>12</v>
      </c>
      <c r="R2" s="17" t="s">
        <v>13</v>
      </c>
      <c r="S2" s="17" t="s">
        <v>14</v>
      </c>
      <c r="T2" s="17" t="s">
        <v>15</v>
      </c>
      <c r="U2" s="17" t="s">
        <v>16</v>
      </c>
      <c r="V2" s="17" t="s">
        <v>17</v>
      </c>
      <c r="W2" s="17" t="s">
        <v>18</v>
      </c>
      <c r="X2" s="17" t="s">
        <v>19</v>
      </c>
      <c r="Y2" s="17" t="s">
        <v>20</v>
      </c>
      <c r="Z2" s="17" t="s">
        <v>21</v>
      </c>
      <c r="AA2" s="17" t="s">
        <v>22</v>
      </c>
      <c r="AB2" s="17" t="s">
        <v>23</v>
      </c>
      <c r="AC2" s="17" t="s">
        <v>24</v>
      </c>
      <c r="AD2" s="17" t="s">
        <v>25</v>
      </c>
      <c r="AE2" s="17" t="s">
        <v>26</v>
      </c>
    </row>
    <row r="3" spans="1:31" ht="24" customHeight="1" x14ac:dyDescent="0.2">
      <c r="A3" s="4">
        <f>ROW()-2</f>
        <v>1</v>
      </c>
      <c r="B3" s="4" t="str">
        <f>MID(G3,4,20)</f>
        <v>NO</v>
      </c>
      <c r="C3" s="4" t="str">
        <f>IFERROR(VLOOKUP(F3,Tablas!$A$1:$B$3,2,0),"")</f>
        <v/>
      </c>
      <c r="D3" s="4" t="str">
        <f>CONCATENATE(AE3," - ",T3," - ",Z3)</f>
        <v xml:space="preserve"> - COBRANZA DOC. 60 DIAS  / DA 60 DAYS - PF VARIAS</v>
      </c>
      <c r="E3" s="19">
        <v>45558</v>
      </c>
      <c r="F3" s="20" t="s">
        <v>27</v>
      </c>
      <c r="G3" s="20" t="s">
        <v>28</v>
      </c>
      <c r="H3" s="20" t="s">
        <v>29</v>
      </c>
      <c r="I3" s="20" t="s">
        <v>30</v>
      </c>
      <c r="J3" s="20" t="s">
        <v>31</v>
      </c>
      <c r="K3" s="20" t="s">
        <v>31</v>
      </c>
      <c r="L3" s="20" t="s">
        <v>32</v>
      </c>
      <c r="M3" s="20" t="s">
        <v>33</v>
      </c>
      <c r="N3" s="21">
        <v>-3660018.61</v>
      </c>
      <c r="O3" s="21">
        <v>-974965</v>
      </c>
      <c r="P3" s="20"/>
      <c r="Q3" s="19">
        <v>45558</v>
      </c>
      <c r="R3" s="20"/>
      <c r="S3" s="20"/>
      <c r="T3" s="20" t="s">
        <v>34</v>
      </c>
      <c r="U3" s="20">
        <v>1041946</v>
      </c>
      <c r="V3" s="20">
        <v>240012181</v>
      </c>
      <c r="W3" s="20" t="s">
        <v>35</v>
      </c>
      <c r="X3" s="20" t="s">
        <v>36</v>
      </c>
      <c r="Y3" s="20" t="s">
        <v>37</v>
      </c>
      <c r="Z3" s="20" t="s">
        <v>38</v>
      </c>
      <c r="AA3" s="20" t="s">
        <v>39</v>
      </c>
      <c r="AB3" s="20" t="s">
        <v>40</v>
      </c>
      <c r="AC3" s="20" t="s">
        <v>41</v>
      </c>
      <c r="AD3" s="20" t="s">
        <v>42</v>
      </c>
      <c r="AE3" s="20"/>
    </row>
    <row r="4" spans="1:31" ht="25.5" x14ac:dyDescent="0.2">
      <c r="A4" s="4">
        <f t="shared" ref="A4:A39" si="1">ROW()-2</f>
        <v>2</v>
      </c>
      <c r="B4" s="4" t="str">
        <f t="shared" ref="B4:B39" si="2">MID(G4,4,20)</f>
        <v>NO</v>
      </c>
      <c r="C4" s="4" t="str">
        <f>IFERROR(VLOOKUP(F4,Tablas!$A$1:$B$3,2,0),"")</f>
        <v/>
      </c>
      <c r="D4" s="4" t="str">
        <f t="shared" ref="D4:D39" si="3">CONCATENATE(AE4," - ",T4," - ",Z4)</f>
        <v xml:space="preserve"> - CONTADO ADELANTADO / CASH IN ADVANCE - PF 107 - 165 / 2024</v>
      </c>
      <c r="E4" s="19">
        <v>45561</v>
      </c>
      <c r="F4" s="20" t="s">
        <v>27</v>
      </c>
      <c r="G4" s="20" t="s">
        <v>28</v>
      </c>
      <c r="H4" s="20" t="s">
        <v>29</v>
      </c>
      <c r="I4" s="20" t="s">
        <v>30</v>
      </c>
      <c r="J4" s="20" t="s">
        <v>68</v>
      </c>
      <c r="K4" s="20" t="s">
        <v>68</v>
      </c>
      <c r="L4" s="20" t="s">
        <v>69</v>
      </c>
      <c r="M4" s="20" t="s">
        <v>33</v>
      </c>
      <c r="N4" s="21">
        <v>-135241.48000000001</v>
      </c>
      <c r="O4" s="21">
        <v>-35901.64</v>
      </c>
      <c r="P4" s="20"/>
      <c r="Q4" s="19">
        <v>45561</v>
      </c>
      <c r="R4" s="20"/>
      <c r="S4" s="20"/>
      <c r="T4" s="20" t="s">
        <v>70</v>
      </c>
      <c r="U4" s="20">
        <v>1041943</v>
      </c>
      <c r="V4" s="20">
        <v>240012180</v>
      </c>
      <c r="W4" s="20" t="s">
        <v>35</v>
      </c>
      <c r="X4" s="20" t="s">
        <v>36</v>
      </c>
      <c r="Y4" s="20" t="s">
        <v>37</v>
      </c>
      <c r="Z4" s="20" t="s">
        <v>71</v>
      </c>
      <c r="AA4" s="20" t="s">
        <v>72</v>
      </c>
      <c r="AB4" s="20"/>
      <c r="AC4" s="20"/>
      <c r="AD4" s="20" t="s">
        <v>73</v>
      </c>
      <c r="AE4" s="20"/>
    </row>
    <row r="5" spans="1:31" ht="25.5" x14ac:dyDescent="0.2">
      <c r="A5" s="4">
        <f t="shared" si="1"/>
        <v>3</v>
      </c>
      <c r="B5" s="4" t="str">
        <f t="shared" si="2"/>
        <v>NO</v>
      </c>
      <c r="C5" s="4" t="str">
        <f>IFERROR(VLOOKUP(F5,Tablas!$A$1:$B$3,2,0),"")</f>
        <v/>
      </c>
      <c r="D5" s="4" t="str">
        <f t="shared" si="3"/>
        <v xml:space="preserve"> - CONTADO ADELANTADO / CASH IN ADVANCE - PF 097-2024</v>
      </c>
      <c r="E5" s="19">
        <v>45406</v>
      </c>
      <c r="F5" s="20" t="s">
        <v>27</v>
      </c>
      <c r="G5" s="20" t="s">
        <v>28</v>
      </c>
      <c r="H5" s="20" t="s">
        <v>29</v>
      </c>
      <c r="I5" s="20" t="s">
        <v>30</v>
      </c>
      <c r="J5" s="20" t="s">
        <v>74</v>
      </c>
      <c r="K5" s="20" t="s">
        <v>74</v>
      </c>
      <c r="L5" s="20" t="s">
        <v>75</v>
      </c>
      <c r="M5" s="20" t="s">
        <v>33</v>
      </c>
      <c r="N5" s="21">
        <v>-117363.52</v>
      </c>
      <c r="O5" s="21">
        <v>-31711.3</v>
      </c>
      <c r="P5" s="20"/>
      <c r="Q5" s="19">
        <v>45406</v>
      </c>
      <c r="R5" s="20"/>
      <c r="S5" s="20"/>
      <c r="T5" s="20" t="s">
        <v>70</v>
      </c>
      <c r="U5" s="20">
        <v>958614</v>
      </c>
      <c r="V5" s="20">
        <v>240005085</v>
      </c>
      <c r="W5" s="20" t="s">
        <v>35</v>
      </c>
      <c r="X5" s="20" t="s">
        <v>36</v>
      </c>
      <c r="Y5" s="20" t="s">
        <v>37</v>
      </c>
      <c r="Z5" s="20" t="s">
        <v>76</v>
      </c>
      <c r="AA5" s="20" t="s">
        <v>77</v>
      </c>
      <c r="AB5" s="20"/>
      <c r="AC5" s="20"/>
      <c r="AD5" s="20" t="s">
        <v>78</v>
      </c>
      <c r="AE5" s="20"/>
    </row>
    <row r="6" spans="1:31" ht="25.5" x14ac:dyDescent="0.2">
      <c r="A6" s="4">
        <f t="shared" si="1"/>
        <v>4</v>
      </c>
      <c r="B6" s="4" t="str">
        <f t="shared" si="2"/>
        <v>NO</v>
      </c>
      <c r="C6" s="4" t="str">
        <f>IFERROR(VLOOKUP(F6,Tablas!$A$1:$B$3,2,0),"")</f>
        <v/>
      </c>
      <c r="D6" s="4" t="str">
        <f t="shared" si="3"/>
        <v xml:space="preserve"> - CONTADO ADELANTADO / CASH IN ADVANCE - PF 165-2024</v>
      </c>
      <c r="E6" s="19">
        <v>45485</v>
      </c>
      <c r="F6" s="20" t="s">
        <v>27</v>
      </c>
      <c r="G6" s="20" t="s">
        <v>28</v>
      </c>
      <c r="H6" s="20" t="s">
        <v>29</v>
      </c>
      <c r="I6" s="20" t="s">
        <v>30</v>
      </c>
      <c r="J6" s="20" t="s">
        <v>68</v>
      </c>
      <c r="K6" s="20" t="s">
        <v>68</v>
      </c>
      <c r="L6" s="20" t="s">
        <v>69</v>
      </c>
      <c r="M6" s="20" t="s">
        <v>33</v>
      </c>
      <c r="N6" s="21">
        <v>-114379.67</v>
      </c>
      <c r="O6" s="21">
        <v>-30331.39</v>
      </c>
      <c r="P6" s="20"/>
      <c r="Q6" s="19">
        <v>45485</v>
      </c>
      <c r="R6" s="20"/>
      <c r="S6" s="20"/>
      <c r="T6" s="20" t="s">
        <v>70</v>
      </c>
      <c r="U6" s="20">
        <v>1006440</v>
      </c>
      <c r="V6" s="20">
        <v>240009243</v>
      </c>
      <c r="W6" s="20" t="s">
        <v>35</v>
      </c>
      <c r="X6" s="20" t="s">
        <v>36</v>
      </c>
      <c r="Y6" s="20" t="s">
        <v>37</v>
      </c>
      <c r="Z6" s="20" t="s">
        <v>79</v>
      </c>
      <c r="AA6" s="20" t="s">
        <v>72</v>
      </c>
      <c r="AB6" s="20"/>
      <c r="AC6" s="20"/>
      <c r="AD6" s="20" t="s">
        <v>73</v>
      </c>
      <c r="AE6" s="20"/>
    </row>
    <row r="7" spans="1:31" ht="51" x14ac:dyDescent="0.2">
      <c r="A7" s="4">
        <f t="shared" si="1"/>
        <v>5</v>
      </c>
      <c r="B7" s="4" t="str">
        <f t="shared" si="2"/>
        <v>NO</v>
      </c>
      <c r="C7" s="4" t="str">
        <f>IFERROR(VLOOKUP(F7,Tablas!$A$1:$B$3,2,0),"")</f>
        <v/>
      </c>
      <c r="D7" s="4" t="str">
        <f t="shared" si="3"/>
        <v xml:space="preserve"> - CONTADO ADELANTADO / CASH IN ADVANCE - PF 253-2023 B</v>
      </c>
      <c r="E7" s="19">
        <v>45482</v>
      </c>
      <c r="F7" s="20" t="s">
        <v>27</v>
      </c>
      <c r="G7" s="20" t="s">
        <v>28</v>
      </c>
      <c r="H7" s="20" t="s">
        <v>29</v>
      </c>
      <c r="I7" s="20" t="s">
        <v>30</v>
      </c>
      <c r="J7" s="20" t="s">
        <v>92</v>
      </c>
      <c r="K7" s="20" t="s">
        <v>92</v>
      </c>
      <c r="L7" s="20" t="s">
        <v>93</v>
      </c>
      <c r="M7" s="20" t="s">
        <v>33</v>
      </c>
      <c r="N7" s="21">
        <v>-75826.09</v>
      </c>
      <c r="O7" s="21">
        <v>-19970</v>
      </c>
      <c r="P7" s="20"/>
      <c r="Q7" s="19">
        <v>45482</v>
      </c>
      <c r="R7" s="20"/>
      <c r="S7" s="20"/>
      <c r="T7" s="20" t="s">
        <v>70</v>
      </c>
      <c r="U7" s="20">
        <v>994878</v>
      </c>
      <c r="V7" s="20">
        <v>240008308</v>
      </c>
      <c r="W7" s="20" t="s">
        <v>35</v>
      </c>
      <c r="X7" s="20" t="s">
        <v>36</v>
      </c>
      <c r="Y7" s="20" t="s">
        <v>37</v>
      </c>
      <c r="Z7" s="20" t="s">
        <v>94</v>
      </c>
      <c r="AA7" s="20" t="s">
        <v>95</v>
      </c>
      <c r="AB7" s="20" t="s">
        <v>66</v>
      </c>
      <c r="AC7" s="20" t="s">
        <v>66</v>
      </c>
      <c r="AD7" s="20" t="s">
        <v>96</v>
      </c>
      <c r="AE7" s="20"/>
    </row>
    <row r="8" spans="1:31" ht="51" x14ac:dyDescent="0.2">
      <c r="A8" s="4">
        <f t="shared" si="1"/>
        <v>6</v>
      </c>
      <c r="B8" s="4" t="str">
        <f t="shared" si="2"/>
        <v>NO</v>
      </c>
      <c r="C8" s="4" t="str">
        <f>IFERROR(VLOOKUP(F8,Tablas!$A$1:$B$3,2,0),"")</f>
        <v/>
      </c>
      <c r="D8" s="4" t="str">
        <f t="shared" si="3"/>
        <v xml:space="preserve"> - CONTADO ADELANTADO / CASH IN ADVANCE - PF 175-2024</v>
      </c>
      <c r="E8" s="19">
        <v>45538</v>
      </c>
      <c r="F8" s="20" t="s">
        <v>27</v>
      </c>
      <c r="G8" s="20" t="s">
        <v>28</v>
      </c>
      <c r="H8" s="20" t="s">
        <v>29</v>
      </c>
      <c r="I8" s="20" t="s">
        <v>30</v>
      </c>
      <c r="J8" s="20" t="s">
        <v>92</v>
      </c>
      <c r="K8" s="20" t="s">
        <v>92</v>
      </c>
      <c r="L8" s="20" t="s">
        <v>93</v>
      </c>
      <c r="M8" s="20" t="s">
        <v>33</v>
      </c>
      <c r="N8" s="21">
        <v>-75220.58</v>
      </c>
      <c r="O8" s="21">
        <v>-19963</v>
      </c>
      <c r="P8" s="20"/>
      <c r="Q8" s="19">
        <v>45538</v>
      </c>
      <c r="R8" s="20"/>
      <c r="S8" s="20"/>
      <c r="T8" s="20" t="s">
        <v>70</v>
      </c>
      <c r="U8" s="20">
        <v>1025662</v>
      </c>
      <c r="V8" s="20">
        <v>240010962</v>
      </c>
      <c r="W8" s="20" t="s">
        <v>35</v>
      </c>
      <c r="X8" s="20" t="s">
        <v>36</v>
      </c>
      <c r="Y8" s="20" t="s">
        <v>37</v>
      </c>
      <c r="Z8" s="20" t="s">
        <v>97</v>
      </c>
      <c r="AA8" s="20" t="s">
        <v>95</v>
      </c>
      <c r="AB8" s="20" t="s">
        <v>66</v>
      </c>
      <c r="AC8" s="20" t="s">
        <v>66</v>
      </c>
      <c r="AD8" s="20" t="s">
        <v>96</v>
      </c>
      <c r="AE8" s="20"/>
    </row>
    <row r="9" spans="1:31" ht="51" x14ac:dyDescent="0.2">
      <c r="A9" s="4">
        <f t="shared" si="1"/>
        <v>7</v>
      </c>
      <c r="B9" s="4" t="str">
        <f t="shared" si="2"/>
        <v>129-2</v>
      </c>
      <c r="C9" s="4" t="str">
        <f>IFERROR(VLOOKUP(F9,Tablas!$A$1:$B$3,2,0),"")</f>
        <v/>
      </c>
      <c r="D9" s="4" t="str">
        <f t="shared" si="3"/>
        <v xml:space="preserve"> - CONTADO ADELANTADO / CASH IN ADVANCE - PF 129-2024</v>
      </c>
      <c r="E9" s="19">
        <v>45526</v>
      </c>
      <c r="F9" s="20" t="s">
        <v>27</v>
      </c>
      <c r="G9" s="20" t="s">
        <v>98</v>
      </c>
      <c r="H9" s="20" t="s">
        <v>29</v>
      </c>
      <c r="I9" s="20" t="s">
        <v>30</v>
      </c>
      <c r="J9" s="20" t="s">
        <v>92</v>
      </c>
      <c r="K9" s="20" t="s">
        <v>92</v>
      </c>
      <c r="L9" s="20" t="s">
        <v>93</v>
      </c>
      <c r="M9" s="20" t="s">
        <v>33</v>
      </c>
      <c r="N9" s="21">
        <v>-74741.47</v>
      </c>
      <c r="O9" s="21">
        <v>-19963</v>
      </c>
      <c r="P9" s="20"/>
      <c r="Q9" s="19">
        <v>45526</v>
      </c>
      <c r="R9" s="20"/>
      <c r="S9" s="20"/>
      <c r="T9" s="20" t="s">
        <v>70</v>
      </c>
      <c r="U9" s="20">
        <v>1019905</v>
      </c>
      <c r="V9" s="20">
        <v>240010360</v>
      </c>
      <c r="W9" s="20" t="s">
        <v>35</v>
      </c>
      <c r="X9" s="20" t="s">
        <v>36</v>
      </c>
      <c r="Y9" s="20" t="s">
        <v>37</v>
      </c>
      <c r="Z9" s="20" t="s">
        <v>99</v>
      </c>
      <c r="AA9" s="20" t="s">
        <v>95</v>
      </c>
      <c r="AB9" s="20" t="s">
        <v>66</v>
      </c>
      <c r="AC9" s="20" t="s">
        <v>66</v>
      </c>
      <c r="AD9" s="20" t="s">
        <v>96</v>
      </c>
      <c r="AE9" s="20"/>
    </row>
    <row r="10" spans="1:31" ht="51" x14ac:dyDescent="0.2">
      <c r="A10" s="4">
        <f t="shared" si="1"/>
        <v>8</v>
      </c>
      <c r="B10" s="4" t="str">
        <f t="shared" si="2"/>
        <v>NO</v>
      </c>
      <c r="C10" s="4" t="str">
        <f>IFERROR(VLOOKUP(F10,Tablas!$A$1:$B$3,2,0),"")</f>
        <v/>
      </c>
      <c r="D10" s="4" t="str">
        <f t="shared" si="3"/>
        <v xml:space="preserve"> - CONTADO ADELANTADO / CASH IN ADVANCE - PF 253 - 2023</v>
      </c>
      <c r="E10" s="19">
        <v>45369</v>
      </c>
      <c r="F10" s="20" t="s">
        <v>27</v>
      </c>
      <c r="G10" s="20" t="s">
        <v>28</v>
      </c>
      <c r="H10" s="20" t="s">
        <v>29</v>
      </c>
      <c r="I10" s="20" t="s">
        <v>30</v>
      </c>
      <c r="J10" s="20" t="s">
        <v>92</v>
      </c>
      <c r="K10" s="20" t="s">
        <v>92</v>
      </c>
      <c r="L10" s="20" t="s">
        <v>93</v>
      </c>
      <c r="M10" s="20" t="s">
        <v>33</v>
      </c>
      <c r="N10" s="21">
        <v>-68081.62</v>
      </c>
      <c r="O10" s="21">
        <v>-18440.310000000001</v>
      </c>
      <c r="P10" s="20"/>
      <c r="Q10" s="19">
        <v>45369</v>
      </c>
      <c r="R10" s="20"/>
      <c r="S10" s="20"/>
      <c r="T10" s="20" t="s">
        <v>70</v>
      </c>
      <c r="U10" s="20">
        <v>939857</v>
      </c>
      <c r="V10" s="20">
        <v>240003631</v>
      </c>
      <c r="W10" s="20" t="s">
        <v>35</v>
      </c>
      <c r="X10" s="20" t="s">
        <v>36</v>
      </c>
      <c r="Y10" s="20" t="s">
        <v>37</v>
      </c>
      <c r="Z10" s="20" t="s">
        <v>100</v>
      </c>
      <c r="AA10" s="20" t="s">
        <v>95</v>
      </c>
      <c r="AB10" s="20" t="s">
        <v>66</v>
      </c>
      <c r="AC10" s="20" t="s">
        <v>66</v>
      </c>
      <c r="AD10" s="20" t="s">
        <v>96</v>
      </c>
      <c r="AE10" s="20"/>
    </row>
    <row r="11" spans="1:31" ht="25.5" x14ac:dyDescent="0.2">
      <c r="A11" s="4">
        <f t="shared" si="1"/>
        <v>9</v>
      </c>
      <c r="B11" s="4" t="str">
        <f t="shared" si="2"/>
        <v>NO</v>
      </c>
      <c r="C11" s="4" t="str">
        <f>IFERROR(VLOOKUP(F11,Tablas!$A$1:$B$3,2,0),"")</f>
        <v/>
      </c>
      <c r="D11" s="4" t="str">
        <f t="shared" si="3"/>
        <v xml:space="preserve"> - CONTADO ADELANTADO / CASH IN ADVANCE - PF 179 - 2024</v>
      </c>
      <c r="E11" s="19">
        <v>45520</v>
      </c>
      <c r="F11" s="20" t="s">
        <v>27</v>
      </c>
      <c r="G11" s="20" t="s">
        <v>28</v>
      </c>
      <c r="H11" s="20" t="s">
        <v>29</v>
      </c>
      <c r="I11" s="20" t="s">
        <v>30</v>
      </c>
      <c r="J11" s="20" t="s">
        <v>68</v>
      </c>
      <c r="K11" s="20" t="s">
        <v>68</v>
      </c>
      <c r="L11" s="20" t="s">
        <v>69</v>
      </c>
      <c r="M11" s="20" t="s">
        <v>33</v>
      </c>
      <c r="N11" s="21">
        <v>-60725.94</v>
      </c>
      <c r="O11" s="21">
        <v>-16249.92</v>
      </c>
      <c r="P11" s="20"/>
      <c r="Q11" s="19">
        <v>45520</v>
      </c>
      <c r="R11" s="20"/>
      <c r="S11" s="20"/>
      <c r="T11" s="20" t="s">
        <v>70</v>
      </c>
      <c r="U11" s="20">
        <v>1009746</v>
      </c>
      <c r="V11" s="20">
        <v>240009650</v>
      </c>
      <c r="W11" s="20" t="s">
        <v>35</v>
      </c>
      <c r="X11" s="20" t="s">
        <v>36</v>
      </c>
      <c r="Y11" s="20" t="s">
        <v>37</v>
      </c>
      <c r="Z11" s="20" t="s">
        <v>105</v>
      </c>
      <c r="AA11" s="20" t="s">
        <v>72</v>
      </c>
      <c r="AB11" s="20"/>
      <c r="AC11" s="20"/>
      <c r="AD11" s="20" t="s">
        <v>73</v>
      </c>
      <c r="AE11" s="20"/>
    </row>
    <row r="12" spans="1:31" ht="25.5" x14ac:dyDescent="0.2">
      <c r="A12" s="4">
        <f t="shared" si="1"/>
        <v>10</v>
      </c>
      <c r="B12" s="4" t="str">
        <f t="shared" si="2"/>
        <v>NO</v>
      </c>
      <c r="C12" s="4" t="str">
        <f>IFERROR(VLOOKUP(F12,Tablas!$A$1:$B$3,2,0),"")</f>
        <v/>
      </c>
      <c r="D12" s="4" t="str">
        <f t="shared" si="3"/>
        <v xml:space="preserve"> - CONTADO ADELANTADO / CASH IN ADVANCE - PF 087 - 2024 A &amp; B</v>
      </c>
      <c r="E12" s="19">
        <v>45527</v>
      </c>
      <c r="F12" s="20" t="s">
        <v>27</v>
      </c>
      <c r="G12" s="20" t="s">
        <v>28</v>
      </c>
      <c r="H12" s="20" t="s">
        <v>29</v>
      </c>
      <c r="I12" s="20" t="s">
        <v>30</v>
      </c>
      <c r="J12" s="20" t="s">
        <v>106</v>
      </c>
      <c r="K12" s="20" t="s">
        <v>106</v>
      </c>
      <c r="L12" s="20" t="s">
        <v>107</v>
      </c>
      <c r="M12" s="20" t="s">
        <v>33</v>
      </c>
      <c r="N12" s="21">
        <v>-56287.199999999997</v>
      </c>
      <c r="O12" s="21">
        <v>-14970</v>
      </c>
      <c r="P12" s="20"/>
      <c r="Q12" s="19">
        <v>45527</v>
      </c>
      <c r="R12" s="20"/>
      <c r="S12" s="20"/>
      <c r="T12" s="20" t="s">
        <v>70</v>
      </c>
      <c r="U12" s="20">
        <v>1012294</v>
      </c>
      <c r="V12" s="20">
        <v>240009872</v>
      </c>
      <c r="W12" s="20" t="s">
        <v>35</v>
      </c>
      <c r="X12" s="20" t="s">
        <v>36</v>
      </c>
      <c r="Y12" s="20" t="s">
        <v>37</v>
      </c>
      <c r="Z12" s="20" t="s">
        <v>108</v>
      </c>
      <c r="AA12" s="20" t="s">
        <v>109</v>
      </c>
      <c r="AB12" s="20" t="s">
        <v>110</v>
      </c>
      <c r="AC12" s="20" t="s">
        <v>66</v>
      </c>
      <c r="AD12" s="20" t="s">
        <v>111</v>
      </c>
      <c r="AE12" s="20"/>
    </row>
    <row r="13" spans="1:31" ht="51" x14ac:dyDescent="0.2">
      <c r="A13" s="4">
        <f t="shared" si="1"/>
        <v>11</v>
      </c>
      <c r="B13" s="4" t="str">
        <f t="shared" si="2"/>
        <v>NO</v>
      </c>
      <c r="C13" s="4" t="str">
        <f>IFERROR(VLOOKUP(F13,Tablas!$A$1:$B$3,2,0),"")</f>
        <v/>
      </c>
      <c r="D13" s="4" t="str">
        <f t="shared" si="3"/>
        <v xml:space="preserve"> - 50% ADELANTADO – 50% ANTES DEL ENVIO / 50% IN ADVANCE – 50% BEFORE SHIPMENT - PF 226-2024</v>
      </c>
      <c r="E13" s="19">
        <v>45562</v>
      </c>
      <c r="F13" s="20" t="s">
        <v>27</v>
      </c>
      <c r="G13" s="20" t="s">
        <v>28</v>
      </c>
      <c r="H13" s="20" t="s">
        <v>29</v>
      </c>
      <c r="I13" s="20" t="s">
        <v>30</v>
      </c>
      <c r="J13" s="20" t="s">
        <v>112</v>
      </c>
      <c r="K13" s="20" t="s">
        <v>112</v>
      </c>
      <c r="L13" s="20" t="s">
        <v>113</v>
      </c>
      <c r="M13" s="20" t="s">
        <v>33</v>
      </c>
      <c r="N13" s="21">
        <v>-54074.39</v>
      </c>
      <c r="O13" s="21">
        <v>-14470</v>
      </c>
      <c r="P13" s="20"/>
      <c r="Q13" s="19">
        <v>45562</v>
      </c>
      <c r="R13" s="20"/>
      <c r="S13" s="20"/>
      <c r="T13" s="20" t="s">
        <v>114</v>
      </c>
      <c r="U13" s="20">
        <v>1041951</v>
      </c>
      <c r="V13" s="20">
        <v>240012183</v>
      </c>
      <c r="W13" s="20" t="s">
        <v>35</v>
      </c>
      <c r="X13" s="20" t="s">
        <v>36</v>
      </c>
      <c r="Y13" s="20" t="s">
        <v>37</v>
      </c>
      <c r="Z13" s="20" t="s">
        <v>115</v>
      </c>
      <c r="AA13" s="20" t="s">
        <v>116</v>
      </c>
      <c r="AB13" s="20"/>
      <c r="AC13" s="20"/>
      <c r="AD13" s="20" t="s">
        <v>117</v>
      </c>
      <c r="AE13" s="20"/>
    </row>
    <row r="14" spans="1:31" ht="51" x14ac:dyDescent="0.2">
      <c r="A14" s="4">
        <f t="shared" si="1"/>
        <v>12</v>
      </c>
      <c r="B14" s="4" t="str">
        <f t="shared" si="2"/>
        <v>192</v>
      </c>
      <c r="C14" s="4" t="str">
        <f>IFERROR(VLOOKUP(F14,Tablas!$A$1:$B$3,2,0),"")</f>
        <v/>
      </c>
      <c r="D14" s="4" t="str">
        <f t="shared" si="3"/>
        <v xml:space="preserve"> - 50% ADELANTADO – 50% ANTES DEL ENVIO / 50% IN ADVANCE – 50% BEFORE SHIPMENT - PF 192-2024</v>
      </c>
      <c r="E14" s="19">
        <v>45532</v>
      </c>
      <c r="F14" s="20" t="s">
        <v>27</v>
      </c>
      <c r="G14" s="20" t="s">
        <v>118</v>
      </c>
      <c r="H14" s="20" t="s">
        <v>29</v>
      </c>
      <c r="I14" s="20" t="s">
        <v>30</v>
      </c>
      <c r="J14" s="20" t="s">
        <v>112</v>
      </c>
      <c r="K14" s="20" t="s">
        <v>112</v>
      </c>
      <c r="L14" s="20" t="s">
        <v>113</v>
      </c>
      <c r="M14" s="20" t="s">
        <v>33</v>
      </c>
      <c r="N14" s="21">
        <v>-49473.599999999999</v>
      </c>
      <c r="O14" s="21">
        <v>-13200</v>
      </c>
      <c r="P14" s="20"/>
      <c r="Q14" s="19">
        <v>45532</v>
      </c>
      <c r="R14" s="20"/>
      <c r="S14" s="20"/>
      <c r="T14" s="20" t="s">
        <v>114</v>
      </c>
      <c r="U14" s="20">
        <v>1019906</v>
      </c>
      <c r="V14" s="20">
        <v>240010361</v>
      </c>
      <c r="W14" s="20" t="s">
        <v>35</v>
      </c>
      <c r="X14" s="20" t="s">
        <v>36</v>
      </c>
      <c r="Y14" s="20" t="s">
        <v>37</v>
      </c>
      <c r="Z14" s="20" t="s">
        <v>119</v>
      </c>
      <c r="AA14" s="20" t="s">
        <v>116</v>
      </c>
      <c r="AB14" s="20"/>
      <c r="AC14" s="20"/>
      <c r="AD14" s="20" t="s">
        <v>117</v>
      </c>
      <c r="AE14" s="20"/>
    </row>
    <row r="15" spans="1:31" ht="51" x14ac:dyDescent="0.2">
      <c r="A15" s="4">
        <f t="shared" si="1"/>
        <v>13</v>
      </c>
      <c r="B15" s="4" t="str">
        <f t="shared" si="2"/>
        <v>NO</v>
      </c>
      <c r="C15" s="4" t="str">
        <f>IFERROR(VLOOKUP(F15,Tablas!$A$1:$B$3,2,0),"")</f>
        <v/>
      </c>
      <c r="D15" s="4" t="str">
        <f t="shared" si="3"/>
        <v xml:space="preserve"> - LETRA 75 DIAS / DRAFT 75 DAYS - ABONO PROXIMO PEDIDO POR FABRICACION</v>
      </c>
      <c r="E15" s="19">
        <v>45547</v>
      </c>
      <c r="F15" s="20" t="s">
        <v>27</v>
      </c>
      <c r="G15" s="20" t="s">
        <v>28</v>
      </c>
      <c r="H15" s="20" t="s">
        <v>120</v>
      </c>
      <c r="I15" s="20" t="s">
        <v>121</v>
      </c>
      <c r="J15" s="20" t="s">
        <v>122</v>
      </c>
      <c r="K15" s="20" t="s">
        <v>123</v>
      </c>
      <c r="L15" s="20" t="s">
        <v>124</v>
      </c>
      <c r="M15" s="20" t="s">
        <v>125</v>
      </c>
      <c r="N15" s="21">
        <v>-48034.74</v>
      </c>
      <c r="O15" s="21">
        <v>0</v>
      </c>
      <c r="P15" s="20"/>
      <c r="Q15" s="19">
        <v>45547</v>
      </c>
      <c r="R15" s="20"/>
      <c r="S15" s="19">
        <v>45547</v>
      </c>
      <c r="T15" s="20" t="s">
        <v>126</v>
      </c>
      <c r="U15" s="20">
        <v>1031738</v>
      </c>
      <c r="V15" s="20">
        <v>240011411</v>
      </c>
      <c r="W15" s="20" t="s">
        <v>35</v>
      </c>
      <c r="X15" s="20" t="s">
        <v>127</v>
      </c>
      <c r="Y15" s="20" t="s">
        <v>128</v>
      </c>
      <c r="Z15" s="20" t="s">
        <v>129</v>
      </c>
      <c r="AA15" s="20" t="s">
        <v>130</v>
      </c>
      <c r="AB15" s="20" t="s">
        <v>131</v>
      </c>
      <c r="AC15" s="20" t="s">
        <v>132</v>
      </c>
      <c r="AD15" s="20" t="s">
        <v>56</v>
      </c>
      <c r="AE15" s="20"/>
    </row>
    <row r="16" spans="1:31" ht="51" x14ac:dyDescent="0.2">
      <c r="A16" s="4">
        <f t="shared" si="1"/>
        <v>14</v>
      </c>
      <c r="B16" s="4" t="str">
        <f t="shared" si="2"/>
        <v>NO</v>
      </c>
      <c r="C16" s="4" t="str">
        <f>IFERROR(VLOOKUP(F16,Tablas!$A$1:$B$3,2,0),"")</f>
        <v/>
      </c>
      <c r="D16" s="4" t="str">
        <f t="shared" si="3"/>
        <v xml:space="preserve"> - 50% ADELANTADO – 50% ANTES DEL ENVIO / 50% IN ADVANCE – 50% BEFORE SHIPMENT - PF 090 - 2023</v>
      </c>
      <c r="E16" s="19">
        <v>45492</v>
      </c>
      <c r="F16" s="20" t="s">
        <v>27</v>
      </c>
      <c r="G16" s="20" t="s">
        <v>28</v>
      </c>
      <c r="H16" s="20" t="s">
        <v>29</v>
      </c>
      <c r="I16" s="20" t="s">
        <v>30</v>
      </c>
      <c r="J16" s="20" t="s">
        <v>112</v>
      </c>
      <c r="K16" s="20" t="s">
        <v>112</v>
      </c>
      <c r="L16" s="20" t="s">
        <v>113</v>
      </c>
      <c r="M16" s="20" t="s">
        <v>33</v>
      </c>
      <c r="N16" s="21">
        <v>-42877.8</v>
      </c>
      <c r="O16" s="21">
        <v>-11480</v>
      </c>
      <c r="P16" s="20"/>
      <c r="Q16" s="19">
        <v>45492</v>
      </c>
      <c r="R16" s="20"/>
      <c r="S16" s="20"/>
      <c r="T16" s="20" t="s">
        <v>114</v>
      </c>
      <c r="U16" s="20">
        <v>1004251</v>
      </c>
      <c r="V16" s="20">
        <v>240009054</v>
      </c>
      <c r="W16" s="20" t="s">
        <v>35</v>
      </c>
      <c r="X16" s="20" t="s">
        <v>36</v>
      </c>
      <c r="Y16" s="20" t="s">
        <v>37</v>
      </c>
      <c r="Z16" s="20" t="s">
        <v>138</v>
      </c>
      <c r="AA16" s="20" t="s">
        <v>116</v>
      </c>
      <c r="AB16" s="20"/>
      <c r="AC16" s="20"/>
      <c r="AD16" s="20" t="s">
        <v>117</v>
      </c>
      <c r="AE16" s="20"/>
    </row>
    <row r="17" spans="1:31" ht="51" x14ac:dyDescent="0.2">
      <c r="A17" s="4">
        <f t="shared" si="1"/>
        <v>15</v>
      </c>
      <c r="B17" s="4" t="str">
        <f t="shared" si="2"/>
        <v>NO</v>
      </c>
      <c r="C17" s="4" t="str">
        <f>IFERROR(VLOOKUP(F17,Tablas!$A$1:$B$3,2,0),"")</f>
        <v/>
      </c>
      <c r="D17" s="4" t="str">
        <f t="shared" si="3"/>
        <v xml:space="preserve"> - CONTADO ADELANTADO / CASH IN ADVANCE - PF 253 - 2023</v>
      </c>
      <c r="E17" s="19">
        <v>45345</v>
      </c>
      <c r="F17" s="20" t="s">
        <v>27</v>
      </c>
      <c r="G17" s="20" t="s">
        <v>28</v>
      </c>
      <c r="H17" s="20" t="s">
        <v>29</v>
      </c>
      <c r="I17" s="20" t="s">
        <v>30</v>
      </c>
      <c r="J17" s="20" t="s">
        <v>92</v>
      </c>
      <c r="K17" s="20" t="s">
        <v>92</v>
      </c>
      <c r="L17" s="20" t="s">
        <v>93</v>
      </c>
      <c r="M17" s="20" t="s">
        <v>33</v>
      </c>
      <c r="N17" s="21">
        <v>-39483.230000000003</v>
      </c>
      <c r="O17" s="21">
        <v>-10371.219999999999</v>
      </c>
      <c r="P17" s="20"/>
      <c r="Q17" s="19">
        <v>45345</v>
      </c>
      <c r="R17" s="20"/>
      <c r="S17" s="20"/>
      <c r="T17" s="20" t="s">
        <v>70</v>
      </c>
      <c r="U17" s="20">
        <v>925551</v>
      </c>
      <c r="V17" s="20">
        <v>240002369</v>
      </c>
      <c r="W17" s="20" t="s">
        <v>35</v>
      </c>
      <c r="X17" s="20" t="s">
        <v>36</v>
      </c>
      <c r="Y17" s="20" t="s">
        <v>37</v>
      </c>
      <c r="Z17" s="20" t="s">
        <v>100</v>
      </c>
      <c r="AA17" s="20" t="s">
        <v>95</v>
      </c>
      <c r="AB17" s="20" t="s">
        <v>66</v>
      </c>
      <c r="AC17" s="20" t="s">
        <v>66</v>
      </c>
      <c r="AD17" s="20" t="s">
        <v>96</v>
      </c>
      <c r="AE17" s="20"/>
    </row>
    <row r="18" spans="1:31" ht="51" x14ac:dyDescent="0.2">
      <c r="A18" s="4">
        <f t="shared" si="1"/>
        <v>16</v>
      </c>
      <c r="B18" s="4" t="str">
        <f t="shared" si="2"/>
        <v>N</v>
      </c>
      <c r="C18" s="4" t="str">
        <f>IFERROR(VLOOKUP(F18,Tablas!$A$1:$B$3,2,0),"")</f>
        <v/>
      </c>
      <c r="D18" s="4" t="str">
        <f t="shared" si="3"/>
        <v xml:space="preserve"> - 50% ADELANTADO – 50% ANTES DEL ENVIO / 50% IN ADVANCE – 50% BEFORE SHIPMENT - PF 124-2024</v>
      </c>
      <c r="E18" s="19">
        <v>45440</v>
      </c>
      <c r="F18" s="20" t="s">
        <v>27</v>
      </c>
      <c r="G18" s="20" t="s">
        <v>139</v>
      </c>
      <c r="H18" s="20" t="s">
        <v>29</v>
      </c>
      <c r="I18" s="20" t="s">
        <v>30</v>
      </c>
      <c r="J18" s="20" t="s">
        <v>112</v>
      </c>
      <c r="K18" s="20" t="s">
        <v>112</v>
      </c>
      <c r="L18" s="20" t="s">
        <v>113</v>
      </c>
      <c r="M18" s="20" t="s">
        <v>33</v>
      </c>
      <c r="N18" s="21">
        <v>-34639.17</v>
      </c>
      <c r="O18" s="21">
        <v>-9242.0400000000009</v>
      </c>
      <c r="P18" s="20"/>
      <c r="Q18" s="19">
        <v>45440</v>
      </c>
      <c r="R18" s="20"/>
      <c r="S18" s="20"/>
      <c r="T18" s="20" t="s">
        <v>114</v>
      </c>
      <c r="U18" s="20">
        <v>988665</v>
      </c>
      <c r="V18" s="20">
        <v>240007690</v>
      </c>
      <c r="W18" s="20" t="s">
        <v>35</v>
      </c>
      <c r="X18" s="20" t="s">
        <v>36</v>
      </c>
      <c r="Y18" s="20" t="s">
        <v>37</v>
      </c>
      <c r="Z18" s="20" t="s">
        <v>140</v>
      </c>
      <c r="AA18" s="20" t="s">
        <v>116</v>
      </c>
      <c r="AB18" s="20"/>
      <c r="AC18" s="20"/>
      <c r="AD18" s="20" t="s">
        <v>117</v>
      </c>
      <c r="AE18" s="20"/>
    </row>
    <row r="19" spans="1:31" ht="38.25" x14ac:dyDescent="0.2">
      <c r="A19" s="4">
        <f t="shared" si="1"/>
        <v>17</v>
      </c>
      <c r="B19" s="4" t="str">
        <f t="shared" si="2"/>
        <v>NO</v>
      </c>
      <c r="C19" s="4" t="str">
        <f>IFERROR(VLOOKUP(F19,Tablas!$A$1:$B$3,2,0),"")</f>
        <v/>
      </c>
      <c r="D19" s="4" t="str">
        <f t="shared" si="3"/>
        <v xml:space="preserve"> - 20% Pago Adelantado para Confirmar - 80% Antes de Embarque - PF 190 - 2024</v>
      </c>
      <c r="E19" s="19">
        <v>45555</v>
      </c>
      <c r="F19" s="20" t="s">
        <v>27</v>
      </c>
      <c r="G19" s="20" t="s">
        <v>28</v>
      </c>
      <c r="H19" s="20" t="s">
        <v>29</v>
      </c>
      <c r="I19" s="20" t="s">
        <v>30</v>
      </c>
      <c r="J19" s="20" t="s">
        <v>141</v>
      </c>
      <c r="K19" s="20" t="s">
        <v>141</v>
      </c>
      <c r="L19" s="20" t="s">
        <v>142</v>
      </c>
      <c r="M19" s="20" t="s">
        <v>33</v>
      </c>
      <c r="N19" s="21">
        <v>-33759</v>
      </c>
      <c r="O19" s="21">
        <v>-9000</v>
      </c>
      <c r="P19" s="20"/>
      <c r="Q19" s="19">
        <v>45555</v>
      </c>
      <c r="R19" s="20"/>
      <c r="S19" s="20"/>
      <c r="T19" s="20" t="s">
        <v>143</v>
      </c>
      <c r="U19" s="20">
        <v>1028419</v>
      </c>
      <c r="V19" s="20">
        <v>240011128</v>
      </c>
      <c r="W19" s="20" t="s">
        <v>35</v>
      </c>
      <c r="X19" s="20" t="s">
        <v>36</v>
      </c>
      <c r="Y19" s="20" t="s">
        <v>37</v>
      </c>
      <c r="Z19" s="20" t="s">
        <v>144</v>
      </c>
      <c r="AA19" s="20" t="s">
        <v>145</v>
      </c>
      <c r="AB19" s="20" t="s">
        <v>146</v>
      </c>
      <c r="AC19" s="20"/>
      <c r="AD19" s="20" t="s">
        <v>78</v>
      </c>
      <c r="AE19" s="20"/>
    </row>
    <row r="20" spans="1:31" ht="25.5" x14ac:dyDescent="0.2">
      <c r="A20" s="4">
        <f t="shared" si="1"/>
        <v>18</v>
      </c>
      <c r="B20" s="4" t="str">
        <f t="shared" si="2"/>
        <v>NO</v>
      </c>
      <c r="C20" s="4" t="str">
        <f>IFERROR(VLOOKUP(F20,Tablas!$A$1:$B$3,2,0),"")</f>
        <v/>
      </c>
      <c r="D20" s="4" t="str">
        <f t="shared" si="3"/>
        <v xml:space="preserve"> - CONTADO ADELANTADO / CASH IN ADVANCE - PF 196-2024</v>
      </c>
      <c r="E20" s="19">
        <v>45548</v>
      </c>
      <c r="F20" s="20" t="s">
        <v>27</v>
      </c>
      <c r="G20" s="20" t="s">
        <v>28</v>
      </c>
      <c r="H20" s="20" t="s">
        <v>29</v>
      </c>
      <c r="I20" s="20" t="s">
        <v>30</v>
      </c>
      <c r="J20" s="20" t="s">
        <v>147</v>
      </c>
      <c r="K20" s="20" t="s">
        <v>147</v>
      </c>
      <c r="L20" s="20" t="s">
        <v>148</v>
      </c>
      <c r="M20" s="20" t="s">
        <v>33</v>
      </c>
      <c r="N20" s="21">
        <v>-23993.69</v>
      </c>
      <c r="O20" s="21">
        <v>-6361</v>
      </c>
      <c r="P20" s="20"/>
      <c r="Q20" s="19">
        <v>45548</v>
      </c>
      <c r="R20" s="20"/>
      <c r="S20" s="20"/>
      <c r="T20" s="20" t="s">
        <v>70</v>
      </c>
      <c r="U20" s="20">
        <v>1025661</v>
      </c>
      <c r="V20" s="20">
        <v>240010961</v>
      </c>
      <c r="W20" s="20" t="s">
        <v>35</v>
      </c>
      <c r="X20" s="20" t="s">
        <v>36</v>
      </c>
      <c r="Y20" s="20" t="s">
        <v>37</v>
      </c>
      <c r="Z20" s="20" t="s">
        <v>149</v>
      </c>
      <c r="AA20" s="20" t="s">
        <v>150</v>
      </c>
      <c r="AB20" s="20" t="s">
        <v>151</v>
      </c>
      <c r="AC20" s="20" t="s">
        <v>66</v>
      </c>
      <c r="AD20" s="20" t="s">
        <v>152</v>
      </c>
      <c r="AE20" s="20"/>
    </row>
    <row r="21" spans="1:31" ht="25.5" x14ac:dyDescent="0.2">
      <c r="A21" s="4">
        <f t="shared" si="1"/>
        <v>19</v>
      </c>
      <c r="B21" s="4" t="str">
        <f t="shared" si="2"/>
        <v>NO</v>
      </c>
      <c r="C21" s="4" t="str">
        <f>IFERROR(VLOOKUP(F21,Tablas!$A$1:$B$3,2,0),"")</f>
        <v/>
      </c>
      <c r="D21" s="4" t="str">
        <f t="shared" si="3"/>
        <v xml:space="preserve"> - CONTADO / CASH - PF 130-2024</v>
      </c>
      <c r="E21" s="19">
        <v>45448</v>
      </c>
      <c r="F21" s="20" t="s">
        <v>27</v>
      </c>
      <c r="G21" s="20" t="s">
        <v>28</v>
      </c>
      <c r="H21" s="20" t="s">
        <v>29</v>
      </c>
      <c r="I21" s="20" t="s">
        <v>30</v>
      </c>
      <c r="J21" s="20" t="s">
        <v>153</v>
      </c>
      <c r="K21" s="20" t="s">
        <v>153</v>
      </c>
      <c r="L21" s="20" t="s">
        <v>154</v>
      </c>
      <c r="M21" s="20"/>
      <c r="N21" s="21">
        <v>-20993.07</v>
      </c>
      <c r="O21" s="21">
        <v>-5613.12</v>
      </c>
      <c r="P21" s="20"/>
      <c r="Q21" s="19">
        <v>45448</v>
      </c>
      <c r="R21" s="20"/>
      <c r="S21" s="20"/>
      <c r="T21" s="20" t="s">
        <v>49</v>
      </c>
      <c r="U21" s="20">
        <v>977627</v>
      </c>
      <c r="V21" s="20">
        <v>240006738</v>
      </c>
      <c r="W21" s="20" t="s">
        <v>35</v>
      </c>
      <c r="X21" s="20" t="s">
        <v>36</v>
      </c>
      <c r="Y21" s="20" t="s">
        <v>37</v>
      </c>
      <c r="Z21" s="20" t="s">
        <v>155</v>
      </c>
      <c r="AA21" s="20" t="s">
        <v>156</v>
      </c>
      <c r="AB21" s="20"/>
      <c r="AC21" s="20" t="s">
        <v>157</v>
      </c>
      <c r="AD21" s="20" t="s">
        <v>158</v>
      </c>
      <c r="AE21" s="20"/>
    </row>
    <row r="22" spans="1:31" ht="25.5" x14ac:dyDescent="0.2">
      <c r="A22" s="4">
        <f t="shared" si="1"/>
        <v>20</v>
      </c>
      <c r="B22" s="4" t="str">
        <f t="shared" si="2"/>
        <v>NO</v>
      </c>
      <c r="C22" s="4" t="str">
        <f>IFERROR(VLOOKUP(F22,Tablas!$A$1:$B$3,2,0),"")</f>
        <v/>
      </c>
      <c r="D22" s="4" t="str">
        <f t="shared" si="3"/>
        <v xml:space="preserve"> - CONTADO ADELANTADO / CASH IN ADVANCE - PF 107-2024</v>
      </c>
      <c r="E22" s="19">
        <v>45428</v>
      </c>
      <c r="F22" s="20" t="s">
        <v>27</v>
      </c>
      <c r="G22" s="20" t="s">
        <v>28</v>
      </c>
      <c r="H22" s="20" t="s">
        <v>29</v>
      </c>
      <c r="I22" s="20" t="s">
        <v>30</v>
      </c>
      <c r="J22" s="20" t="s">
        <v>68</v>
      </c>
      <c r="K22" s="20" t="s">
        <v>68</v>
      </c>
      <c r="L22" s="20" t="s">
        <v>69</v>
      </c>
      <c r="M22" s="20" t="s">
        <v>33</v>
      </c>
      <c r="N22" s="21">
        <v>-19958.14</v>
      </c>
      <c r="O22" s="21">
        <v>-5367.98</v>
      </c>
      <c r="P22" s="20"/>
      <c r="Q22" s="19">
        <v>45428</v>
      </c>
      <c r="R22" s="20"/>
      <c r="S22" s="20"/>
      <c r="T22" s="20" t="s">
        <v>70</v>
      </c>
      <c r="U22" s="20">
        <v>967425</v>
      </c>
      <c r="V22" s="20">
        <v>240005834</v>
      </c>
      <c r="W22" s="20" t="s">
        <v>35</v>
      </c>
      <c r="X22" s="20" t="s">
        <v>36</v>
      </c>
      <c r="Y22" s="20" t="s">
        <v>37</v>
      </c>
      <c r="Z22" s="20" t="s">
        <v>159</v>
      </c>
      <c r="AA22" s="20" t="s">
        <v>72</v>
      </c>
      <c r="AB22" s="20"/>
      <c r="AC22" s="20"/>
      <c r="AD22" s="20" t="s">
        <v>73</v>
      </c>
      <c r="AE22" s="20"/>
    </row>
    <row r="23" spans="1:31" ht="25.5" x14ac:dyDescent="0.2">
      <c r="A23" s="4">
        <f t="shared" si="1"/>
        <v>21</v>
      </c>
      <c r="B23" s="4" t="str">
        <f t="shared" si="2"/>
        <v>4946</v>
      </c>
      <c r="C23" s="4" t="str">
        <f>IFERROR(VLOOKUP(F23,Tablas!$A$1:$B$3,2,0),"")</f>
        <v/>
      </c>
      <c r="D23" s="4" t="str">
        <f t="shared" si="3"/>
        <v xml:space="preserve"> - CREDITO 60 DÍAS / CREDIT 60 DAYS - PE 4946</v>
      </c>
      <c r="E23" s="19">
        <v>45555</v>
      </c>
      <c r="F23" s="20" t="s">
        <v>27</v>
      </c>
      <c r="G23" s="20" t="s">
        <v>160</v>
      </c>
      <c r="H23" s="20" t="s">
        <v>120</v>
      </c>
      <c r="I23" s="20" t="s">
        <v>121</v>
      </c>
      <c r="J23" s="20" t="s">
        <v>161</v>
      </c>
      <c r="K23" s="20" t="s">
        <v>162</v>
      </c>
      <c r="L23" s="20" t="s">
        <v>163</v>
      </c>
      <c r="M23" s="20" t="s">
        <v>125</v>
      </c>
      <c r="N23" s="21">
        <v>-18648.75</v>
      </c>
      <c r="O23" s="21">
        <v>0</v>
      </c>
      <c r="P23" s="20"/>
      <c r="Q23" s="19">
        <v>45555</v>
      </c>
      <c r="R23" s="20"/>
      <c r="S23" s="19">
        <v>45555</v>
      </c>
      <c r="T23" s="20" t="s">
        <v>164</v>
      </c>
      <c r="U23" s="20">
        <v>1042557</v>
      </c>
      <c r="V23" s="20">
        <v>240012291</v>
      </c>
      <c r="W23" s="20" t="s">
        <v>35</v>
      </c>
      <c r="X23" s="20" t="s">
        <v>127</v>
      </c>
      <c r="Y23" s="20" t="s">
        <v>52</v>
      </c>
      <c r="Z23" s="20" t="s">
        <v>160</v>
      </c>
      <c r="AA23" s="20" t="s">
        <v>165</v>
      </c>
      <c r="AB23" s="20" t="s">
        <v>166</v>
      </c>
      <c r="AC23" s="20" t="s">
        <v>167</v>
      </c>
      <c r="AD23" s="20" t="s">
        <v>56</v>
      </c>
      <c r="AE23" s="20"/>
    </row>
    <row r="24" spans="1:31" x14ac:dyDescent="0.2">
      <c r="A24" s="4">
        <f t="shared" si="1"/>
        <v>22</v>
      </c>
      <c r="B24" s="4" t="str">
        <f t="shared" si="2"/>
        <v/>
      </c>
      <c r="C24" s="4" t="str">
        <f>IFERROR(VLOOKUP(F24,Tablas!$A$1:$B$3,2,0),"")</f>
        <v/>
      </c>
      <c r="D24" s="4" t="str">
        <f t="shared" si="3"/>
        <v xml:space="preserve"> - CONTADO / CASH - MP</v>
      </c>
      <c r="E24" s="19">
        <v>45400</v>
      </c>
      <c r="F24" s="20" t="s">
        <v>27</v>
      </c>
      <c r="G24" s="20" t="s">
        <v>176</v>
      </c>
      <c r="H24" s="20" t="s">
        <v>120</v>
      </c>
      <c r="I24" s="20" t="s">
        <v>121</v>
      </c>
      <c r="J24" s="20" t="s">
        <v>177</v>
      </c>
      <c r="K24" s="20" t="s">
        <v>178</v>
      </c>
      <c r="L24" s="20" t="s">
        <v>179</v>
      </c>
      <c r="M24" s="20"/>
      <c r="N24" s="21">
        <v>-11446.07</v>
      </c>
      <c r="O24" s="21">
        <v>0</v>
      </c>
      <c r="P24" s="20"/>
      <c r="Q24" s="19">
        <v>45400</v>
      </c>
      <c r="R24" s="20"/>
      <c r="S24" s="19">
        <v>45400</v>
      </c>
      <c r="T24" s="20" t="s">
        <v>49</v>
      </c>
      <c r="U24" s="20">
        <v>969408</v>
      </c>
      <c r="V24" s="20">
        <v>240005984</v>
      </c>
      <c r="W24" s="20" t="s">
        <v>35</v>
      </c>
      <c r="X24" s="20" t="s">
        <v>180</v>
      </c>
      <c r="Y24" s="20" t="s">
        <v>52</v>
      </c>
      <c r="Z24" s="20" t="s">
        <v>176</v>
      </c>
      <c r="AA24" s="20" t="s">
        <v>53</v>
      </c>
      <c r="AB24" s="20" t="s">
        <v>54</v>
      </c>
      <c r="AC24" s="20" t="s">
        <v>167</v>
      </c>
      <c r="AD24" s="20" t="s">
        <v>56</v>
      </c>
      <c r="AE24" s="20"/>
    </row>
    <row r="25" spans="1:31" ht="25.5" x14ac:dyDescent="0.2">
      <c r="A25" s="4">
        <f t="shared" si="1"/>
        <v>23</v>
      </c>
      <c r="B25" s="4" t="str">
        <f t="shared" si="2"/>
        <v/>
      </c>
      <c r="C25" s="4" t="str">
        <f>IFERROR(VLOOKUP(F25,Tablas!$A$1:$B$3,2,0),"")</f>
        <v/>
      </c>
      <c r="D25" s="4" t="str">
        <f t="shared" si="3"/>
        <v xml:space="preserve"> - CONTADO / CASH - MERCADO PAGO</v>
      </c>
      <c r="E25" s="19">
        <v>45520</v>
      </c>
      <c r="F25" s="20" t="s">
        <v>27</v>
      </c>
      <c r="G25" s="20" t="s">
        <v>176</v>
      </c>
      <c r="H25" s="20" t="s">
        <v>120</v>
      </c>
      <c r="I25" s="20" t="s">
        <v>121</v>
      </c>
      <c r="J25" s="20" t="s">
        <v>177</v>
      </c>
      <c r="K25" s="20" t="s">
        <v>178</v>
      </c>
      <c r="L25" s="20" t="s">
        <v>179</v>
      </c>
      <c r="M25" s="20"/>
      <c r="N25" s="21">
        <v>-11062.61</v>
      </c>
      <c r="O25" s="21">
        <v>0</v>
      </c>
      <c r="P25" s="20"/>
      <c r="Q25" s="19">
        <v>45520</v>
      </c>
      <c r="R25" s="20"/>
      <c r="S25" s="19">
        <v>45520</v>
      </c>
      <c r="T25" s="20" t="s">
        <v>49</v>
      </c>
      <c r="U25" s="20">
        <v>1028737</v>
      </c>
      <c r="V25" s="20">
        <v>240011166</v>
      </c>
      <c r="W25" s="20" t="s">
        <v>35</v>
      </c>
      <c r="X25" s="20" t="s">
        <v>180</v>
      </c>
      <c r="Y25" s="20" t="s">
        <v>52</v>
      </c>
      <c r="Z25" s="20" t="s">
        <v>181</v>
      </c>
      <c r="AA25" s="20" t="s">
        <v>53</v>
      </c>
      <c r="AB25" s="20" t="s">
        <v>54</v>
      </c>
      <c r="AC25" s="20" t="s">
        <v>167</v>
      </c>
      <c r="AD25" s="20" t="s">
        <v>56</v>
      </c>
      <c r="AE25" s="20"/>
    </row>
    <row r="26" spans="1:31" ht="25.5" x14ac:dyDescent="0.2">
      <c r="A26" s="4">
        <f t="shared" si="1"/>
        <v>24</v>
      </c>
      <c r="B26" s="4" t="str">
        <f t="shared" si="2"/>
        <v>21570</v>
      </c>
      <c r="C26" s="4" t="str">
        <f>IFERROR(VLOOKUP(F26,Tablas!$A$1:$B$3,2,0),"")</f>
        <v/>
      </c>
      <c r="D26" s="4" t="str">
        <f t="shared" si="3"/>
        <v xml:space="preserve"> - CONTADO / CASH - PF 006 - 2021 ?</v>
      </c>
      <c r="E26" s="19">
        <v>44256</v>
      </c>
      <c r="F26" s="20" t="s">
        <v>27</v>
      </c>
      <c r="G26" s="20" t="s">
        <v>182</v>
      </c>
      <c r="H26" s="20" t="s">
        <v>29</v>
      </c>
      <c r="I26" s="20" t="s">
        <v>30</v>
      </c>
      <c r="J26" s="20" t="s">
        <v>183</v>
      </c>
      <c r="K26" s="20" t="s">
        <v>183</v>
      </c>
      <c r="L26" s="20" t="s">
        <v>184</v>
      </c>
      <c r="M26" s="20"/>
      <c r="N26" s="21">
        <v>-10207.469999999999</v>
      </c>
      <c r="O26" s="21">
        <v>-2795.8</v>
      </c>
      <c r="P26" s="20"/>
      <c r="Q26" s="19">
        <v>44256</v>
      </c>
      <c r="R26" s="20"/>
      <c r="S26" s="20"/>
      <c r="T26" s="20" t="s">
        <v>49</v>
      </c>
      <c r="U26" s="20">
        <v>464633</v>
      </c>
      <c r="V26" s="20">
        <v>210002453</v>
      </c>
      <c r="W26" s="20" t="s">
        <v>35</v>
      </c>
      <c r="X26" s="20" t="s">
        <v>185</v>
      </c>
      <c r="Y26" s="20" t="s">
        <v>37</v>
      </c>
      <c r="Z26" s="20" t="s">
        <v>186</v>
      </c>
      <c r="AA26" s="20" t="s">
        <v>187</v>
      </c>
      <c r="AB26" s="20"/>
      <c r="AC26" s="20"/>
      <c r="AD26" s="20" t="s">
        <v>188</v>
      </c>
      <c r="AE26" s="20"/>
    </row>
    <row r="27" spans="1:31" ht="51" x14ac:dyDescent="0.2">
      <c r="A27" s="4">
        <f t="shared" si="1"/>
        <v>25</v>
      </c>
      <c r="B27" s="4" t="str">
        <f t="shared" si="2"/>
        <v xml:space="preserve"> - ZG236269</v>
      </c>
      <c r="C27" s="4" t="str">
        <f>IFERROR(VLOOKUP(F27,Tablas!$A$1:$B$3,2,0),"")</f>
        <v/>
      </c>
      <c r="D27" s="4" t="str">
        <f t="shared" si="3"/>
        <v xml:space="preserve"> - CONTADO ADELANTADO / CASH IN ADVANCE - CANCELACIÓN PROF. 058-2016 - SPIROCO</v>
      </c>
      <c r="E27" s="19">
        <v>43100</v>
      </c>
      <c r="F27" s="20" t="s">
        <v>27</v>
      </c>
      <c r="G27" s="20" t="s">
        <v>189</v>
      </c>
      <c r="H27" s="20" t="s">
        <v>29</v>
      </c>
      <c r="I27" s="20" t="s">
        <v>30</v>
      </c>
      <c r="J27" s="20" t="s">
        <v>190</v>
      </c>
      <c r="K27" s="20" t="s">
        <v>190</v>
      </c>
      <c r="L27" s="20" t="s">
        <v>191</v>
      </c>
      <c r="M27" s="20"/>
      <c r="N27" s="21">
        <v>-9432.68</v>
      </c>
      <c r="O27" s="21">
        <v>-2913.12</v>
      </c>
      <c r="P27" s="20"/>
      <c r="Q27" s="19">
        <v>42516</v>
      </c>
      <c r="R27" s="20"/>
      <c r="S27" s="20"/>
      <c r="T27" s="20" t="s">
        <v>70</v>
      </c>
      <c r="U27" s="20">
        <v>760</v>
      </c>
      <c r="V27" s="20">
        <v>1700000210</v>
      </c>
      <c r="W27" s="20" t="s">
        <v>50</v>
      </c>
      <c r="X27" s="20" t="s">
        <v>192</v>
      </c>
      <c r="Y27" s="20" t="s">
        <v>37</v>
      </c>
      <c r="Z27" s="20" t="s">
        <v>193</v>
      </c>
      <c r="AA27" s="20" t="s">
        <v>194</v>
      </c>
      <c r="AB27" s="20" t="s">
        <v>195</v>
      </c>
      <c r="AC27" s="20" t="s">
        <v>66</v>
      </c>
      <c r="AD27" s="20" t="s">
        <v>196</v>
      </c>
      <c r="AE27" s="20"/>
    </row>
    <row r="28" spans="1:31" ht="38.25" x14ac:dyDescent="0.2">
      <c r="A28" s="4">
        <f t="shared" si="1"/>
        <v>26</v>
      </c>
      <c r="B28" s="4" t="str">
        <f t="shared" si="2"/>
        <v/>
      </c>
      <c r="C28" s="4" t="str">
        <f>IFERROR(VLOOKUP(F28,Tablas!$A$1:$B$3,2,0),"")</f>
        <v/>
      </c>
      <c r="D28" s="4" t="str">
        <f t="shared" si="3"/>
        <v xml:space="preserve"> - 20% Pago Adelantado para Confirmar - 80% Antes de Embarque - PF 115-2024</v>
      </c>
      <c r="E28" s="19">
        <v>45453</v>
      </c>
      <c r="F28" s="20" t="s">
        <v>27</v>
      </c>
      <c r="G28" s="20" t="s">
        <v>211</v>
      </c>
      <c r="H28" s="20" t="s">
        <v>29</v>
      </c>
      <c r="I28" s="20" t="s">
        <v>30</v>
      </c>
      <c r="J28" s="20" t="s">
        <v>141</v>
      </c>
      <c r="K28" s="20" t="s">
        <v>141</v>
      </c>
      <c r="L28" s="20" t="s">
        <v>142</v>
      </c>
      <c r="M28" s="20" t="s">
        <v>33</v>
      </c>
      <c r="N28" s="21">
        <v>-6586.04</v>
      </c>
      <c r="O28" s="21">
        <v>-1753.47</v>
      </c>
      <c r="P28" s="20"/>
      <c r="Q28" s="19">
        <v>45453</v>
      </c>
      <c r="R28" s="20"/>
      <c r="S28" s="20"/>
      <c r="T28" s="20" t="s">
        <v>143</v>
      </c>
      <c r="U28" s="20">
        <v>994609</v>
      </c>
      <c r="V28" s="20">
        <v>240008195</v>
      </c>
      <c r="W28" s="20" t="s">
        <v>35</v>
      </c>
      <c r="X28" s="20" t="s">
        <v>36</v>
      </c>
      <c r="Y28" s="20" t="s">
        <v>37</v>
      </c>
      <c r="Z28" s="20" t="s">
        <v>212</v>
      </c>
      <c r="AA28" s="20" t="s">
        <v>145</v>
      </c>
      <c r="AB28" s="20" t="s">
        <v>146</v>
      </c>
      <c r="AC28" s="20"/>
      <c r="AD28" s="20" t="s">
        <v>78</v>
      </c>
      <c r="AE28" s="20"/>
    </row>
    <row r="29" spans="1:31" ht="25.5" x14ac:dyDescent="0.2">
      <c r="A29" s="4">
        <f t="shared" si="1"/>
        <v>27</v>
      </c>
      <c r="B29" s="4" t="str">
        <f t="shared" si="2"/>
        <v>53304</v>
      </c>
      <c r="C29" s="4" t="str">
        <f>IFERROR(VLOOKUP(F29,Tablas!$A$1:$B$3,2,0),"")</f>
        <v/>
      </c>
      <c r="D29" s="4" t="str">
        <f t="shared" si="3"/>
        <v xml:space="preserve"> - CONTADO ADELANTADO / CASH IN ADVANCE - ANT - PF 146 -2019 ANICHEM</v>
      </c>
      <c r="E29" s="19">
        <v>43788</v>
      </c>
      <c r="F29" s="20" t="s">
        <v>27</v>
      </c>
      <c r="G29" s="20" t="s">
        <v>213</v>
      </c>
      <c r="H29" s="20" t="s">
        <v>29</v>
      </c>
      <c r="I29" s="20" t="s">
        <v>30</v>
      </c>
      <c r="J29" s="20" t="s">
        <v>214</v>
      </c>
      <c r="K29" s="20" t="s">
        <v>214</v>
      </c>
      <c r="L29" s="20" t="s">
        <v>215</v>
      </c>
      <c r="M29" s="20" t="s">
        <v>33</v>
      </c>
      <c r="N29" s="21">
        <v>-6086.46</v>
      </c>
      <c r="O29" s="21">
        <v>-1805</v>
      </c>
      <c r="P29" s="20"/>
      <c r="Q29" s="19">
        <v>43788</v>
      </c>
      <c r="R29" s="20"/>
      <c r="S29" s="20"/>
      <c r="T29" s="20" t="s">
        <v>70</v>
      </c>
      <c r="U29" s="20">
        <v>281504</v>
      </c>
      <c r="V29" s="20">
        <v>1900011733</v>
      </c>
      <c r="W29" s="20" t="s">
        <v>35</v>
      </c>
      <c r="X29" s="20" t="s">
        <v>185</v>
      </c>
      <c r="Y29" s="20" t="s">
        <v>37</v>
      </c>
      <c r="Z29" s="20" t="s">
        <v>216</v>
      </c>
      <c r="AA29" s="20" t="s">
        <v>217</v>
      </c>
      <c r="AB29" s="20"/>
      <c r="AC29" s="20" t="s">
        <v>66</v>
      </c>
      <c r="AD29" s="20" t="s">
        <v>218</v>
      </c>
      <c r="AE29" s="20"/>
    </row>
    <row r="30" spans="1:31" ht="25.5" x14ac:dyDescent="0.2">
      <c r="A30" s="4">
        <f t="shared" si="1"/>
        <v>28</v>
      </c>
      <c r="B30" s="4" t="str">
        <f t="shared" si="2"/>
        <v>39645</v>
      </c>
      <c r="C30" s="4" t="str">
        <f>IFERROR(VLOOKUP(F30,Tablas!$A$1:$B$3,2,0),"")</f>
        <v/>
      </c>
      <c r="D30" s="4" t="str">
        <f t="shared" si="3"/>
        <v xml:space="preserve"> - CONTADO ADELANTADO / CASH IN ADVANCE - PF - 061-2020</v>
      </c>
      <c r="E30" s="19">
        <v>44119</v>
      </c>
      <c r="F30" s="20" t="s">
        <v>27</v>
      </c>
      <c r="G30" s="20" t="s">
        <v>219</v>
      </c>
      <c r="H30" s="20" t="s">
        <v>29</v>
      </c>
      <c r="I30" s="20" t="s">
        <v>30</v>
      </c>
      <c r="J30" s="20" t="s">
        <v>220</v>
      </c>
      <c r="K30" s="20" t="s">
        <v>220</v>
      </c>
      <c r="L30" s="20" t="s">
        <v>221</v>
      </c>
      <c r="M30" s="20"/>
      <c r="N30" s="21">
        <v>-5856.51</v>
      </c>
      <c r="O30" s="21">
        <v>-1631.34</v>
      </c>
      <c r="P30" s="20"/>
      <c r="Q30" s="19">
        <v>44119</v>
      </c>
      <c r="R30" s="20"/>
      <c r="S30" s="20"/>
      <c r="T30" s="20" t="s">
        <v>70</v>
      </c>
      <c r="U30" s="20">
        <v>403154</v>
      </c>
      <c r="V30" s="20">
        <v>2000009280</v>
      </c>
      <c r="W30" s="20" t="s">
        <v>35</v>
      </c>
      <c r="X30" s="20" t="s">
        <v>185</v>
      </c>
      <c r="Y30" s="20" t="s">
        <v>37</v>
      </c>
      <c r="Z30" s="20" t="s">
        <v>222</v>
      </c>
      <c r="AA30" s="20" t="s">
        <v>223</v>
      </c>
      <c r="AB30" s="20" t="s">
        <v>224</v>
      </c>
      <c r="AC30" s="20"/>
      <c r="AD30" s="20" t="s">
        <v>225</v>
      </c>
      <c r="AE30" s="20"/>
    </row>
    <row r="31" spans="1:31" x14ac:dyDescent="0.2">
      <c r="A31" s="4">
        <f t="shared" si="1"/>
        <v>29</v>
      </c>
      <c r="B31" s="4" t="str">
        <f t="shared" si="2"/>
        <v>Y</v>
      </c>
      <c r="C31" s="4" t="str">
        <f>IFERROR(VLOOKUP(F31,Tablas!$A$1:$B$3,2,0),"")</f>
        <v/>
      </c>
      <c r="D31" s="4" t="str">
        <f t="shared" si="3"/>
        <v xml:space="preserve"> - CONTADO / CASH - FPAY</v>
      </c>
      <c r="E31" s="19">
        <v>45281</v>
      </c>
      <c r="F31" s="20" t="s">
        <v>27</v>
      </c>
      <c r="G31" s="20" t="s">
        <v>226</v>
      </c>
      <c r="H31" s="20" t="s">
        <v>120</v>
      </c>
      <c r="I31" s="20" t="s">
        <v>121</v>
      </c>
      <c r="J31" s="20" t="s">
        <v>177</v>
      </c>
      <c r="K31" s="20" t="s">
        <v>178</v>
      </c>
      <c r="L31" s="20" t="s">
        <v>179</v>
      </c>
      <c r="M31" s="20"/>
      <c r="N31" s="21">
        <v>-5760.62</v>
      </c>
      <c r="O31" s="21">
        <v>0</v>
      </c>
      <c r="P31" s="20"/>
      <c r="Q31" s="19">
        <v>45281</v>
      </c>
      <c r="R31" s="20"/>
      <c r="S31" s="19">
        <v>45281</v>
      </c>
      <c r="T31" s="20" t="s">
        <v>49</v>
      </c>
      <c r="U31" s="20">
        <v>894290</v>
      </c>
      <c r="V31" s="20">
        <v>230014826</v>
      </c>
      <c r="W31" s="20" t="s">
        <v>35</v>
      </c>
      <c r="X31" s="20" t="s">
        <v>180</v>
      </c>
      <c r="Y31" s="20" t="s">
        <v>52</v>
      </c>
      <c r="Z31" s="20" t="s">
        <v>226</v>
      </c>
      <c r="AA31" s="20" t="s">
        <v>53</v>
      </c>
      <c r="AB31" s="20" t="s">
        <v>54</v>
      </c>
      <c r="AC31" s="20" t="s">
        <v>167</v>
      </c>
      <c r="AD31" s="20" t="s">
        <v>56</v>
      </c>
      <c r="AE31" s="20"/>
    </row>
    <row r="32" spans="1:31" ht="38.25" x14ac:dyDescent="0.2">
      <c r="A32" s="4">
        <f t="shared" si="1"/>
        <v>30</v>
      </c>
      <c r="B32" s="4" t="str">
        <f t="shared" si="2"/>
        <v>NO</v>
      </c>
      <c r="C32" s="4" t="str">
        <f>IFERROR(VLOOKUP(F32,Tablas!$A$1:$B$3,2,0),"")</f>
        <v/>
      </c>
      <c r="D32" s="4" t="str">
        <f t="shared" si="3"/>
        <v xml:space="preserve"> - CONTADO ADELANTADO / CASH IN ADVANCE - PF 007-2024</v>
      </c>
      <c r="E32" s="19">
        <v>45518</v>
      </c>
      <c r="F32" s="20" t="s">
        <v>27</v>
      </c>
      <c r="G32" s="20" t="s">
        <v>28</v>
      </c>
      <c r="H32" s="20" t="s">
        <v>29</v>
      </c>
      <c r="I32" s="20" t="s">
        <v>30</v>
      </c>
      <c r="J32" s="20" t="s">
        <v>237</v>
      </c>
      <c r="K32" s="20" t="s">
        <v>237</v>
      </c>
      <c r="L32" s="20" t="s">
        <v>238</v>
      </c>
      <c r="M32" s="20" t="s">
        <v>33</v>
      </c>
      <c r="N32" s="21">
        <v>-4035.63</v>
      </c>
      <c r="O32" s="21">
        <v>-1076.17</v>
      </c>
      <c r="P32" s="20"/>
      <c r="Q32" s="19">
        <v>45518</v>
      </c>
      <c r="R32" s="20"/>
      <c r="S32" s="20"/>
      <c r="T32" s="20" t="s">
        <v>70</v>
      </c>
      <c r="U32" s="20">
        <v>1007995</v>
      </c>
      <c r="V32" s="20">
        <v>240009431</v>
      </c>
      <c r="W32" s="20" t="s">
        <v>35</v>
      </c>
      <c r="X32" s="20" t="s">
        <v>36</v>
      </c>
      <c r="Y32" s="20" t="s">
        <v>37</v>
      </c>
      <c r="Z32" s="20" t="s">
        <v>239</v>
      </c>
      <c r="AA32" s="20" t="s">
        <v>240</v>
      </c>
      <c r="AB32" s="20"/>
      <c r="AC32" s="20"/>
      <c r="AD32" s="20" t="s">
        <v>225</v>
      </c>
      <c r="AE32" s="20"/>
    </row>
    <row r="33" spans="1:31" ht="38.25" x14ac:dyDescent="0.2">
      <c r="A33" s="4">
        <f t="shared" si="1"/>
        <v>31</v>
      </c>
      <c r="B33" s="4" t="str">
        <f t="shared" si="2"/>
        <v>18054</v>
      </c>
      <c r="C33" s="4" t="str">
        <f>IFERROR(VLOOKUP(F33,Tablas!$A$1:$B$3,2,0),"")</f>
        <v/>
      </c>
      <c r="D33" s="4" t="str">
        <f t="shared" si="3"/>
        <v xml:space="preserve"> - 50% PAGO ADELANTADO - 50% COBRANZA DOCUMENTARIA 90 DÍAS - PF - 059 -2020</v>
      </c>
      <c r="E33" s="19">
        <v>44050</v>
      </c>
      <c r="F33" s="20" t="s">
        <v>27</v>
      </c>
      <c r="G33" s="20" t="s">
        <v>249</v>
      </c>
      <c r="H33" s="20" t="s">
        <v>29</v>
      </c>
      <c r="I33" s="20" t="s">
        <v>30</v>
      </c>
      <c r="J33" s="20" t="s">
        <v>250</v>
      </c>
      <c r="K33" s="20" t="s">
        <v>250</v>
      </c>
      <c r="L33" s="20" t="s">
        <v>251</v>
      </c>
      <c r="M33" s="20" t="s">
        <v>33</v>
      </c>
      <c r="N33" s="21">
        <v>-3913.27</v>
      </c>
      <c r="O33" s="21">
        <v>-1102.95</v>
      </c>
      <c r="P33" s="20"/>
      <c r="Q33" s="19">
        <v>44050</v>
      </c>
      <c r="R33" s="20"/>
      <c r="S33" s="20"/>
      <c r="T33" s="20" t="s">
        <v>252</v>
      </c>
      <c r="U33" s="20">
        <v>374950</v>
      </c>
      <c r="V33" s="20">
        <v>2000006565</v>
      </c>
      <c r="W33" s="20" t="s">
        <v>35</v>
      </c>
      <c r="X33" s="20" t="s">
        <v>185</v>
      </c>
      <c r="Y33" s="20" t="s">
        <v>37</v>
      </c>
      <c r="Z33" s="20" t="s">
        <v>253</v>
      </c>
      <c r="AA33" s="20" t="s">
        <v>254</v>
      </c>
      <c r="AB33" s="20" t="s">
        <v>255</v>
      </c>
      <c r="AC33" s="20" t="s">
        <v>256</v>
      </c>
      <c r="AD33" s="20" t="s">
        <v>175</v>
      </c>
      <c r="AE33" s="20"/>
    </row>
    <row r="34" spans="1:31" ht="25.5" x14ac:dyDescent="0.2">
      <c r="A34" s="4">
        <f t="shared" si="1"/>
        <v>32</v>
      </c>
      <c r="B34" s="4" t="str">
        <f t="shared" si="2"/>
        <v>NO</v>
      </c>
      <c r="C34" s="4" t="str">
        <f>IFERROR(VLOOKUP(F34,Tablas!$A$1:$B$3,2,0),"")</f>
        <v/>
      </c>
      <c r="D34" s="4" t="str">
        <f t="shared" si="3"/>
        <v xml:space="preserve"> - CONTADO / CASH - PF 102-2024</v>
      </c>
      <c r="E34" s="19">
        <v>45495</v>
      </c>
      <c r="F34" s="20" t="s">
        <v>27</v>
      </c>
      <c r="G34" s="20" t="s">
        <v>28</v>
      </c>
      <c r="H34" s="20" t="s">
        <v>29</v>
      </c>
      <c r="I34" s="20" t="s">
        <v>30</v>
      </c>
      <c r="J34" s="20" t="s">
        <v>257</v>
      </c>
      <c r="K34" s="20" t="s">
        <v>257</v>
      </c>
      <c r="L34" s="20" t="s">
        <v>258</v>
      </c>
      <c r="M34" s="20"/>
      <c r="N34" s="21">
        <v>-3709.54</v>
      </c>
      <c r="O34" s="21">
        <v>-991.06</v>
      </c>
      <c r="P34" s="20"/>
      <c r="Q34" s="19">
        <v>45495</v>
      </c>
      <c r="R34" s="20"/>
      <c r="S34" s="20"/>
      <c r="T34" s="20" t="s">
        <v>49</v>
      </c>
      <c r="U34" s="20">
        <v>998447</v>
      </c>
      <c r="V34" s="20">
        <v>240008669</v>
      </c>
      <c r="W34" s="20" t="s">
        <v>35</v>
      </c>
      <c r="X34" s="20" t="s">
        <v>185</v>
      </c>
      <c r="Y34" s="20" t="s">
        <v>37</v>
      </c>
      <c r="Z34" s="20" t="s">
        <v>259</v>
      </c>
      <c r="AA34" s="20" t="s">
        <v>260</v>
      </c>
      <c r="AB34" s="20"/>
      <c r="AC34" s="20"/>
      <c r="AD34" s="20" t="s">
        <v>261</v>
      </c>
      <c r="AE34" s="20"/>
    </row>
    <row r="35" spans="1:31" ht="51" x14ac:dyDescent="0.2">
      <c r="A35" s="4">
        <f t="shared" si="1"/>
        <v>33</v>
      </c>
      <c r="B35" s="4" t="str">
        <f t="shared" si="2"/>
        <v>93</v>
      </c>
      <c r="C35" s="4" t="str">
        <f>IFERROR(VLOOKUP(F35,Tablas!$A$1:$B$3,2,0),"")</f>
        <v/>
      </c>
      <c r="D35" s="4" t="str">
        <f t="shared" si="3"/>
        <v xml:space="preserve"> - LETRA 45-60-75 DIAS / DRAFT 45-60-75 DAYS - ABONO PE 93 ECOMM</v>
      </c>
      <c r="E35" s="19">
        <v>45217</v>
      </c>
      <c r="F35" s="20" t="s">
        <v>27</v>
      </c>
      <c r="G35" s="20" t="s">
        <v>262</v>
      </c>
      <c r="H35" s="20" t="s">
        <v>120</v>
      </c>
      <c r="I35" s="20" t="s">
        <v>121</v>
      </c>
      <c r="J35" s="20" t="s">
        <v>263</v>
      </c>
      <c r="K35" s="20" t="s">
        <v>264</v>
      </c>
      <c r="L35" s="20" t="s">
        <v>265</v>
      </c>
      <c r="M35" s="20" t="s">
        <v>125</v>
      </c>
      <c r="N35" s="21">
        <v>-3708.35</v>
      </c>
      <c r="O35" s="21">
        <v>0</v>
      </c>
      <c r="P35" s="20"/>
      <c r="Q35" s="19">
        <v>45217</v>
      </c>
      <c r="R35" s="20"/>
      <c r="S35" s="19">
        <v>45217</v>
      </c>
      <c r="T35" s="20" t="s">
        <v>266</v>
      </c>
      <c r="U35" s="20">
        <v>862689</v>
      </c>
      <c r="V35" s="20">
        <v>230011540</v>
      </c>
      <c r="W35" s="20" t="s">
        <v>35</v>
      </c>
      <c r="X35" s="20" t="s">
        <v>127</v>
      </c>
      <c r="Y35" s="20" t="s">
        <v>267</v>
      </c>
      <c r="Z35" s="20" t="s">
        <v>268</v>
      </c>
      <c r="AA35" s="20" t="s">
        <v>269</v>
      </c>
      <c r="AB35" s="20" t="s">
        <v>270</v>
      </c>
      <c r="AC35" s="20" t="s">
        <v>167</v>
      </c>
      <c r="AD35" s="20" t="s">
        <v>56</v>
      </c>
      <c r="AE35" s="20"/>
    </row>
    <row r="36" spans="1:31" x14ac:dyDescent="0.2">
      <c r="A36" s="4">
        <f t="shared" si="1"/>
        <v>34</v>
      </c>
      <c r="B36" s="4" t="str">
        <f t="shared" si="2"/>
        <v>Y</v>
      </c>
      <c r="C36" s="4" t="str">
        <f>IFERROR(VLOOKUP(F36,Tablas!$A$1:$B$3,2,0),"")</f>
        <v/>
      </c>
      <c r="D36" s="4" t="str">
        <f t="shared" si="3"/>
        <v xml:space="preserve"> - CONTADO / CASH - FPAY</v>
      </c>
      <c r="E36" s="19">
        <v>45327</v>
      </c>
      <c r="F36" s="20" t="s">
        <v>27</v>
      </c>
      <c r="G36" s="20" t="s">
        <v>226</v>
      </c>
      <c r="H36" s="20" t="s">
        <v>120</v>
      </c>
      <c r="I36" s="20" t="s">
        <v>121</v>
      </c>
      <c r="J36" s="20" t="s">
        <v>177</v>
      </c>
      <c r="K36" s="20" t="s">
        <v>178</v>
      </c>
      <c r="L36" s="20" t="s">
        <v>179</v>
      </c>
      <c r="M36" s="20"/>
      <c r="N36" s="21">
        <v>-3670.09</v>
      </c>
      <c r="O36" s="21">
        <v>0</v>
      </c>
      <c r="P36" s="20"/>
      <c r="Q36" s="19">
        <v>45327</v>
      </c>
      <c r="R36" s="20"/>
      <c r="S36" s="19">
        <v>45327</v>
      </c>
      <c r="T36" s="20" t="s">
        <v>49</v>
      </c>
      <c r="U36" s="20">
        <v>947736</v>
      </c>
      <c r="V36" s="20">
        <v>240004257</v>
      </c>
      <c r="W36" s="20" t="s">
        <v>35</v>
      </c>
      <c r="X36" s="20" t="s">
        <v>180</v>
      </c>
      <c r="Y36" s="20" t="s">
        <v>52</v>
      </c>
      <c r="Z36" s="20" t="s">
        <v>226</v>
      </c>
      <c r="AA36" s="20" t="s">
        <v>53</v>
      </c>
      <c r="AB36" s="20" t="s">
        <v>54</v>
      </c>
      <c r="AC36" s="20" t="s">
        <v>167</v>
      </c>
      <c r="AD36" s="20" t="s">
        <v>56</v>
      </c>
      <c r="AE36" s="20"/>
    </row>
    <row r="37" spans="1:31" ht="25.5" x14ac:dyDescent="0.2">
      <c r="A37" s="4">
        <f t="shared" si="1"/>
        <v>35</v>
      </c>
      <c r="B37" s="4" t="str">
        <f t="shared" si="2"/>
        <v/>
      </c>
      <c r="C37" s="4" t="str">
        <f>IFERROR(VLOOKUP(F37,Tablas!$A$1:$B$3,2,0),"")</f>
        <v/>
      </c>
      <c r="D37" s="4" t="str">
        <f t="shared" si="3"/>
        <v xml:space="preserve"> - CONTADO / CASH - SB</v>
      </c>
      <c r="E37" s="19">
        <v>45405</v>
      </c>
      <c r="F37" s="20" t="s">
        <v>27</v>
      </c>
      <c r="G37" s="20" t="s">
        <v>280</v>
      </c>
      <c r="H37" s="20" t="s">
        <v>281</v>
      </c>
      <c r="I37" s="20" t="s">
        <v>282</v>
      </c>
      <c r="J37" s="20" t="s">
        <v>46</v>
      </c>
      <c r="K37" s="20" t="s">
        <v>47</v>
      </c>
      <c r="L37" s="20" t="s">
        <v>48</v>
      </c>
      <c r="M37" s="20"/>
      <c r="N37" s="21">
        <v>-3593.85</v>
      </c>
      <c r="O37" s="21">
        <v>0</v>
      </c>
      <c r="P37" s="20"/>
      <c r="Q37" s="19">
        <v>45405</v>
      </c>
      <c r="R37" s="20"/>
      <c r="S37" s="19">
        <v>45405</v>
      </c>
      <c r="T37" s="20" t="s">
        <v>49</v>
      </c>
      <c r="U37" s="20">
        <v>969784</v>
      </c>
      <c r="V37" s="20">
        <v>240006027</v>
      </c>
      <c r="W37" s="20" t="s">
        <v>35</v>
      </c>
      <c r="X37" s="20" t="s">
        <v>283</v>
      </c>
      <c r="Y37" s="20" t="s">
        <v>52</v>
      </c>
      <c r="Z37" s="20" t="s">
        <v>280</v>
      </c>
      <c r="AA37" s="20" t="s">
        <v>53</v>
      </c>
      <c r="AB37" s="20" t="s">
        <v>54</v>
      </c>
      <c r="AC37" s="20" t="s">
        <v>55</v>
      </c>
      <c r="AD37" s="20" t="s">
        <v>56</v>
      </c>
      <c r="AE37" s="20"/>
    </row>
    <row r="38" spans="1:31" ht="25.5" x14ac:dyDescent="0.2">
      <c r="A38" s="4">
        <f t="shared" si="1"/>
        <v>36</v>
      </c>
      <c r="B38" s="4" t="str">
        <f t="shared" si="2"/>
        <v>13896</v>
      </c>
      <c r="C38" s="4" t="str">
        <f>IFERROR(VLOOKUP(F38,Tablas!$A$1:$B$3,2,0),"")</f>
        <v/>
      </c>
      <c r="D38" s="4" t="str">
        <f t="shared" si="3"/>
        <v xml:space="preserve"> - CONTADO ADELANTADO / CASH IN ADVANCE - ANT 1 - PF 126 - 2019</v>
      </c>
      <c r="E38" s="19">
        <v>43756</v>
      </c>
      <c r="F38" s="20" t="s">
        <v>27</v>
      </c>
      <c r="G38" s="20" t="s">
        <v>284</v>
      </c>
      <c r="H38" s="20" t="s">
        <v>29</v>
      </c>
      <c r="I38" s="20" t="s">
        <v>30</v>
      </c>
      <c r="J38" s="20" t="s">
        <v>285</v>
      </c>
      <c r="K38" s="20" t="s">
        <v>285</v>
      </c>
      <c r="L38" s="20" t="s">
        <v>286</v>
      </c>
      <c r="M38" s="20" t="s">
        <v>33</v>
      </c>
      <c r="N38" s="21">
        <v>-3327.15</v>
      </c>
      <c r="O38" s="21">
        <v>-991.7</v>
      </c>
      <c r="P38" s="20"/>
      <c r="Q38" s="19">
        <v>43756</v>
      </c>
      <c r="R38" s="20"/>
      <c r="S38" s="20"/>
      <c r="T38" s="20" t="s">
        <v>70</v>
      </c>
      <c r="U38" s="20">
        <v>263916</v>
      </c>
      <c r="V38" s="20">
        <v>1900010724</v>
      </c>
      <c r="W38" s="20" t="s">
        <v>35</v>
      </c>
      <c r="X38" s="20" t="s">
        <v>185</v>
      </c>
      <c r="Y38" s="20" t="s">
        <v>37</v>
      </c>
      <c r="Z38" s="20" t="s">
        <v>287</v>
      </c>
      <c r="AA38" s="20" t="s">
        <v>288</v>
      </c>
      <c r="AB38" s="20" t="s">
        <v>289</v>
      </c>
      <c r="AC38" s="20" t="s">
        <v>290</v>
      </c>
      <c r="AD38" s="20" t="s">
        <v>291</v>
      </c>
      <c r="AE38" s="20"/>
    </row>
    <row r="39" spans="1:31" ht="25.5" x14ac:dyDescent="0.2">
      <c r="A39" s="4">
        <f t="shared" si="1"/>
        <v>37</v>
      </c>
      <c r="B39" s="4" t="str">
        <f t="shared" si="2"/>
        <v>NO</v>
      </c>
      <c r="C39" s="4" t="str">
        <f>IFERROR(VLOOKUP(F39,Tablas!$A$1:$B$3,2,0),"")</f>
        <v/>
      </c>
      <c r="D39" s="4" t="str">
        <f t="shared" si="3"/>
        <v xml:space="preserve"> - CONTADO ADELANTADO / CASH IN ADVANCE - PF 049-2024</v>
      </c>
      <c r="E39" s="19">
        <v>45488</v>
      </c>
      <c r="F39" s="20" t="s">
        <v>27</v>
      </c>
      <c r="G39" s="20" t="s">
        <v>28</v>
      </c>
      <c r="H39" s="20" t="s">
        <v>29</v>
      </c>
      <c r="I39" s="20" t="s">
        <v>30</v>
      </c>
      <c r="J39" s="20" t="s">
        <v>292</v>
      </c>
      <c r="K39" s="20" t="s">
        <v>292</v>
      </c>
      <c r="L39" s="20" t="s">
        <v>293</v>
      </c>
      <c r="M39" s="20"/>
      <c r="N39" s="21">
        <v>-3263.26</v>
      </c>
      <c r="O39" s="21">
        <v>-872.53</v>
      </c>
      <c r="P39" s="20"/>
      <c r="Q39" s="19">
        <v>45488</v>
      </c>
      <c r="R39" s="20"/>
      <c r="S39" s="20"/>
      <c r="T39" s="20" t="s">
        <v>70</v>
      </c>
      <c r="U39" s="20">
        <v>1004182</v>
      </c>
      <c r="V39" s="20">
        <v>240009052</v>
      </c>
      <c r="W39" s="20" t="s">
        <v>35</v>
      </c>
      <c r="X39" s="20" t="s">
        <v>36</v>
      </c>
      <c r="Y39" s="20" t="s">
        <v>37</v>
      </c>
      <c r="Z39" s="20" t="s">
        <v>294</v>
      </c>
      <c r="AA39" s="20" t="s">
        <v>295</v>
      </c>
      <c r="AB39" s="20" t="s">
        <v>296</v>
      </c>
      <c r="AC39" s="20" t="s">
        <v>66</v>
      </c>
      <c r="AD39" s="20" t="s">
        <v>297</v>
      </c>
      <c r="AE39" s="20"/>
    </row>
    <row r="40" spans="1:31" ht="25.5" x14ac:dyDescent="0.2">
      <c r="A40" s="4">
        <f t="shared" ref="A40:A67" si="4">ROW()-2</f>
        <v>38</v>
      </c>
      <c r="B40" s="4" t="str">
        <f t="shared" ref="B40:B67" si="5">MID(G40,4,20)</f>
        <v>42698</v>
      </c>
      <c r="C40" s="4" t="str">
        <f>IFERROR(VLOOKUP(F40,Tablas!$A$1:$B$3,2,0),"")</f>
        <v/>
      </c>
      <c r="D40" s="4" t="str">
        <f t="shared" ref="D40:D67" si="6">CONCATENATE(AE40," - ",T40," - ",Z40)</f>
        <v xml:space="preserve"> - CONTADO ADELANTADO / CASH IN ADVANCE - ANTICIPO PF</v>
      </c>
      <c r="E40" s="19">
        <v>43100</v>
      </c>
      <c r="F40" s="20" t="s">
        <v>27</v>
      </c>
      <c r="G40" s="20" t="s">
        <v>316</v>
      </c>
      <c r="H40" s="20" t="s">
        <v>29</v>
      </c>
      <c r="I40" s="20" t="s">
        <v>30</v>
      </c>
      <c r="J40" s="20" t="s">
        <v>317</v>
      </c>
      <c r="K40" s="20" t="s">
        <v>317</v>
      </c>
      <c r="L40" s="20" t="s">
        <v>318</v>
      </c>
      <c r="M40" s="20" t="s">
        <v>33</v>
      </c>
      <c r="N40" s="21">
        <v>-2609.02</v>
      </c>
      <c r="O40" s="21">
        <v>-805.75</v>
      </c>
      <c r="P40" s="20"/>
      <c r="Q40" s="19">
        <v>43059</v>
      </c>
      <c r="R40" s="20"/>
      <c r="S40" s="20"/>
      <c r="T40" s="20" t="s">
        <v>70</v>
      </c>
      <c r="U40" s="20">
        <v>728</v>
      </c>
      <c r="V40" s="20">
        <v>1700000178</v>
      </c>
      <c r="W40" s="20" t="s">
        <v>50</v>
      </c>
      <c r="X40" s="20" t="s">
        <v>192</v>
      </c>
      <c r="Y40" s="20" t="s">
        <v>37</v>
      </c>
      <c r="Z40" s="20" t="s">
        <v>319</v>
      </c>
      <c r="AA40" s="20" t="s">
        <v>320</v>
      </c>
      <c r="AB40" s="20"/>
      <c r="AC40" s="20" t="s">
        <v>66</v>
      </c>
      <c r="AD40" s="20" t="s">
        <v>321</v>
      </c>
      <c r="AE40" s="20"/>
    </row>
    <row r="41" spans="1:31" ht="51" x14ac:dyDescent="0.2">
      <c r="A41" s="4">
        <f t="shared" si="4"/>
        <v>39</v>
      </c>
      <c r="B41" s="4" t="str">
        <f t="shared" si="5"/>
        <v>NO</v>
      </c>
      <c r="C41" s="4" t="str">
        <f>IFERROR(VLOOKUP(F41,Tablas!$A$1:$B$3,2,0),"")</f>
        <v/>
      </c>
      <c r="D41" s="4" t="str">
        <f t="shared" si="6"/>
        <v xml:space="preserve"> - CONTADO ADELANTADO / CASH IN ADVANCE - PF 253-2023 B</v>
      </c>
      <c r="E41" s="19">
        <v>45483</v>
      </c>
      <c r="F41" s="20" t="s">
        <v>27</v>
      </c>
      <c r="G41" s="20" t="s">
        <v>28</v>
      </c>
      <c r="H41" s="20" t="s">
        <v>29</v>
      </c>
      <c r="I41" s="20" t="s">
        <v>30</v>
      </c>
      <c r="J41" s="20" t="s">
        <v>92</v>
      </c>
      <c r="K41" s="20" t="s">
        <v>92</v>
      </c>
      <c r="L41" s="20" t="s">
        <v>93</v>
      </c>
      <c r="M41" s="20" t="s">
        <v>33</v>
      </c>
      <c r="N41" s="21">
        <v>-2598.88</v>
      </c>
      <c r="O41" s="21">
        <v>-685.9</v>
      </c>
      <c r="P41" s="20"/>
      <c r="Q41" s="19">
        <v>45483</v>
      </c>
      <c r="R41" s="20"/>
      <c r="S41" s="20"/>
      <c r="T41" s="20" t="s">
        <v>70</v>
      </c>
      <c r="U41" s="20">
        <v>994875</v>
      </c>
      <c r="V41" s="20">
        <v>240008307</v>
      </c>
      <c r="W41" s="20" t="s">
        <v>35</v>
      </c>
      <c r="X41" s="20" t="s">
        <v>36</v>
      </c>
      <c r="Y41" s="20" t="s">
        <v>37</v>
      </c>
      <c r="Z41" s="20" t="s">
        <v>94</v>
      </c>
      <c r="AA41" s="20" t="s">
        <v>95</v>
      </c>
      <c r="AB41" s="20" t="s">
        <v>66</v>
      </c>
      <c r="AC41" s="20" t="s">
        <v>66</v>
      </c>
      <c r="AD41" s="20" t="s">
        <v>96</v>
      </c>
      <c r="AE41" s="20"/>
    </row>
    <row r="42" spans="1:31" ht="25.5" x14ac:dyDescent="0.2">
      <c r="A42" s="4">
        <f t="shared" si="4"/>
        <v>40</v>
      </c>
      <c r="B42" s="4" t="str">
        <f t="shared" si="5"/>
        <v>4460</v>
      </c>
      <c r="C42" s="4" t="str">
        <f>IFERROR(VLOOKUP(F42,Tablas!$A$1:$B$3,2,0),"")</f>
        <v/>
      </c>
      <c r="D42" s="4" t="str">
        <f t="shared" si="6"/>
        <v xml:space="preserve"> - CONTADO ADELANTADO / CASH IN ADVANCE - PEE 4460</v>
      </c>
      <c r="E42" s="19">
        <v>45531</v>
      </c>
      <c r="F42" s="20" t="s">
        <v>27</v>
      </c>
      <c r="G42" s="20" t="s">
        <v>338</v>
      </c>
      <c r="H42" s="20" t="s">
        <v>120</v>
      </c>
      <c r="I42" s="20" t="s">
        <v>121</v>
      </c>
      <c r="J42" s="20" t="s">
        <v>339</v>
      </c>
      <c r="K42" s="20" t="s">
        <v>340</v>
      </c>
      <c r="L42" s="20" t="s">
        <v>341</v>
      </c>
      <c r="M42" s="20"/>
      <c r="N42" s="21">
        <v>-2503.6</v>
      </c>
      <c r="O42" s="21">
        <v>0</v>
      </c>
      <c r="P42" s="20"/>
      <c r="Q42" s="19">
        <v>45531</v>
      </c>
      <c r="R42" s="20"/>
      <c r="S42" s="19">
        <v>45531</v>
      </c>
      <c r="T42" s="20" t="s">
        <v>70</v>
      </c>
      <c r="U42" s="20">
        <v>1014044</v>
      </c>
      <c r="V42" s="20">
        <v>240010062</v>
      </c>
      <c r="W42" s="20" t="s">
        <v>35</v>
      </c>
      <c r="X42" s="20" t="s">
        <v>127</v>
      </c>
      <c r="Y42" s="20" t="s">
        <v>128</v>
      </c>
      <c r="Z42" s="20" t="s">
        <v>342</v>
      </c>
      <c r="AA42" s="20" t="s">
        <v>343</v>
      </c>
      <c r="AB42" s="20" t="s">
        <v>344</v>
      </c>
      <c r="AC42" s="20" t="s">
        <v>344</v>
      </c>
      <c r="AD42" s="20" t="s">
        <v>56</v>
      </c>
      <c r="AE42" s="20"/>
    </row>
    <row r="43" spans="1:31" x14ac:dyDescent="0.2">
      <c r="A43" s="4">
        <f t="shared" si="4"/>
        <v>41</v>
      </c>
      <c r="B43" s="4" t="str">
        <f t="shared" si="5"/>
        <v/>
      </c>
      <c r="C43" s="4" t="str">
        <f>IFERROR(VLOOKUP(F43,Tablas!$A$1:$B$3,2,0),"")</f>
        <v/>
      </c>
      <c r="D43" s="4" t="str">
        <f t="shared" si="6"/>
        <v xml:space="preserve"> - CONTADO / CASH - MP</v>
      </c>
      <c r="E43" s="19">
        <v>45558</v>
      </c>
      <c r="F43" s="20" t="s">
        <v>27</v>
      </c>
      <c r="G43" s="20" t="s">
        <v>176</v>
      </c>
      <c r="H43" s="20" t="s">
        <v>120</v>
      </c>
      <c r="I43" s="20" t="s">
        <v>121</v>
      </c>
      <c r="J43" s="20" t="s">
        <v>177</v>
      </c>
      <c r="K43" s="20" t="s">
        <v>178</v>
      </c>
      <c r="L43" s="20" t="s">
        <v>179</v>
      </c>
      <c r="M43" s="20"/>
      <c r="N43" s="21">
        <v>-2011.86</v>
      </c>
      <c r="O43" s="21">
        <v>0</v>
      </c>
      <c r="P43" s="20"/>
      <c r="Q43" s="19">
        <v>45558</v>
      </c>
      <c r="R43" s="20"/>
      <c r="S43" s="19">
        <v>45558</v>
      </c>
      <c r="T43" s="20" t="s">
        <v>49</v>
      </c>
      <c r="U43" s="20">
        <v>1028703</v>
      </c>
      <c r="V43" s="20">
        <v>240011160</v>
      </c>
      <c r="W43" s="20" t="s">
        <v>35</v>
      </c>
      <c r="X43" s="20" t="s">
        <v>180</v>
      </c>
      <c r="Y43" s="20" t="s">
        <v>52</v>
      </c>
      <c r="Z43" s="20" t="s">
        <v>176</v>
      </c>
      <c r="AA43" s="20" t="s">
        <v>53</v>
      </c>
      <c r="AB43" s="20" t="s">
        <v>54</v>
      </c>
      <c r="AC43" s="20" t="s">
        <v>167</v>
      </c>
      <c r="AD43" s="20" t="s">
        <v>56</v>
      </c>
      <c r="AE43" s="20"/>
    </row>
    <row r="44" spans="1:31" x14ac:dyDescent="0.2">
      <c r="A44" s="4">
        <f t="shared" si="4"/>
        <v>42</v>
      </c>
      <c r="B44" s="4" t="str">
        <f t="shared" si="5"/>
        <v/>
      </c>
      <c r="C44" s="4" t="str">
        <f>IFERROR(VLOOKUP(F44,Tablas!$A$1:$B$3,2,0),"")</f>
        <v/>
      </c>
      <c r="D44" s="4" t="str">
        <f t="shared" si="6"/>
        <v xml:space="preserve"> - CONTADO / CASH - MP</v>
      </c>
      <c r="E44" s="19">
        <v>45488</v>
      </c>
      <c r="F44" s="20" t="s">
        <v>27</v>
      </c>
      <c r="G44" s="20" t="s">
        <v>176</v>
      </c>
      <c r="H44" s="20" t="s">
        <v>120</v>
      </c>
      <c r="I44" s="20" t="s">
        <v>121</v>
      </c>
      <c r="J44" s="20" t="s">
        <v>177</v>
      </c>
      <c r="K44" s="20" t="s">
        <v>178</v>
      </c>
      <c r="L44" s="20" t="s">
        <v>179</v>
      </c>
      <c r="M44" s="20"/>
      <c r="N44" s="21">
        <v>-1943.87</v>
      </c>
      <c r="O44" s="21">
        <v>0</v>
      </c>
      <c r="P44" s="20"/>
      <c r="Q44" s="19">
        <v>45488</v>
      </c>
      <c r="R44" s="20"/>
      <c r="S44" s="19">
        <v>45488</v>
      </c>
      <c r="T44" s="20" t="s">
        <v>49</v>
      </c>
      <c r="U44" s="20">
        <v>1013245</v>
      </c>
      <c r="V44" s="20">
        <v>240009993</v>
      </c>
      <c r="W44" s="20" t="s">
        <v>35</v>
      </c>
      <c r="X44" s="20" t="s">
        <v>180</v>
      </c>
      <c r="Y44" s="20" t="s">
        <v>52</v>
      </c>
      <c r="Z44" s="20" t="s">
        <v>176</v>
      </c>
      <c r="AA44" s="20" t="s">
        <v>53</v>
      </c>
      <c r="AB44" s="20" t="s">
        <v>54</v>
      </c>
      <c r="AC44" s="20" t="s">
        <v>167</v>
      </c>
      <c r="AD44" s="20" t="s">
        <v>56</v>
      </c>
      <c r="AE44" s="20"/>
    </row>
    <row r="45" spans="1:31" ht="38.25" x14ac:dyDescent="0.2">
      <c r="A45" s="4">
        <f t="shared" si="4"/>
        <v>43</v>
      </c>
      <c r="B45" s="4" t="str">
        <f t="shared" si="5"/>
        <v>NO</v>
      </c>
      <c r="C45" s="4" t="str">
        <f>IFERROR(VLOOKUP(F45,Tablas!$A$1:$B$3,2,0),"")</f>
        <v/>
      </c>
      <c r="D45" s="4" t="str">
        <f t="shared" si="6"/>
        <v xml:space="preserve"> - COBRANZA DOC. 90 DÍAS A PARTIR DE FECHA DEL B/L - PF 079-2024</v>
      </c>
      <c r="E45" s="19">
        <v>45467</v>
      </c>
      <c r="F45" s="20" t="s">
        <v>27</v>
      </c>
      <c r="G45" s="20" t="s">
        <v>28</v>
      </c>
      <c r="H45" s="20" t="s">
        <v>29</v>
      </c>
      <c r="I45" s="20" t="s">
        <v>30</v>
      </c>
      <c r="J45" s="20" t="s">
        <v>358</v>
      </c>
      <c r="K45" s="20" t="s">
        <v>358</v>
      </c>
      <c r="L45" s="20" t="s">
        <v>359</v>
      </c>
      <c r="M45" s="20"/>
      <c r="N45" s="21">
        <v>-1838.53</v>
      </c>
      <c r="O45" s="21">
        <v>-483.06</v>
      </c>
      <c r="P45" s="20"/>
      <c r="Q45" s="19">
        <v>45467</v>
      </c>
      <c r="R45" s="20"/>
      <c r="S45" s="20"/>
      <c r="T45" s="20" t="s">
        <v>360</v>
      </c>
      <c r="U45" s="20">
        <v>994664</v>
      </c>
      <c r="V45" s="20">
        <v>240008221</v>
      </c>
      <c r="W45" s="20" t="s">
        <v>35</v>
      </c>
      <c r="X45" s="20" t="s">
        <v>36</v>
      </c>
      <c r="Y45" s="20" t="s">
        <v>37</v>
      </c>
      <c r="Z45" s="20" t="s">
        <v>361</v>
      </c>
      <c r="AA45" s="20" t="s">
        <v>362</v>
      </c>
      <c r="AB45" s="20"/>
      <c r="AC45" s="20" t="s">
        <v>66</v>
      </c>
      <c r="AD45" s="20" t="s">
        <v>363</v>
      </c>
      <c r="AE45" s="20"/>
    </row>
    <row r="46" spans="1:31" x14ac:dyDescent="0.2">
      <c r="A46" s="4">
        <f t="shared" si="4"/>
        <v>44</v>
      </c>
      <c r="B46" s="4" t="str">
        <f t="shared" si="5"/>
        <v>LEY</v>
      </c>
      <c r="C46" s="4" t="str">
        <f>IFERROR(VLOOKUP(F46,Tablas!$A$1:$B$3,2,0),"")</f>
        <v/>
      </c>
      <c r="D46" s="4" t="str">
        <f t="shared" si="6"/>
        <v xml:space="preserve"> - CONTADO / CASH - RIPLEY</v>
      </c>
      <c r="E46" s="19">
        <v>45545</v>
      </c>
      <c r="F46" s="20" t="s">
        <v>27</v>
      </c>
      <c r="G46" s="20" t="s">
        <v>367</v>
      </c>
      <c r="H46" s="20" t="s">
        <v>120</v>
      </c>
      <c r="I46" s="20" t="s">
        <v>121</v>
      </c>
      <c r="J46" s="20" t="s">
        <v>46</v>
      </c>
      <c r="K46" s="20" t="s">
        <v>47</v>
      </c>
      <c r="L46" s="20" t="s">
        <v>48</v>
      </c>
      <c r="M46" s="20"/>
      <c r="N46" s="21">
        <v>-1732.08</v>
      </c>
      <c r="O46" s="21">
        <v>0</v>
      </c>
      <c r="P46" s="20"/>
      <c r="Q46" s="19">
        <v>45545</v>
      </c>
      <c r="R46" s="20"/>
      <c r="S46" s="19">
        <v>45545</v>
      </c>
      <c r="T46" s="20" t="s">
        <v>49</v>
      </c>
      <c r="U46" s="20">
        <v>1028697</v>
      </c>
      <c r="V46" s="20">
        <v>240011157</v>
      </c>
      <c r="W46" s="20" t="s">
        <v>35</v>
      </c>
      <c r="X46" s="20" t="s">
        <v>180</v>
      </c>
      <c r="Y46" s="20" t="s">
        <v>52</v>
      </c>
      <c r="Z46" s="20" t="s">
        <v>367</v>
      </c>
      <c r="AA46" s="20" t="s">
        <v>53</v>
      </c>
      <c r="AB46" s="20" t="s">
        <v>54</v>
      </c>
      <c r="AC46" s="20" t="s">
        <v>55</v>
      </c>
      <c r="AD46" s="20" t="s">
        <v>56</v>
      </c>
      <c r="AE46" s="20"/>
    </row>
    <row r="47" spans="1:31" x14ac:dyDescent="0.2">
      <c r="A47" s="4">
        <f t="shared" si="4"/>
        <v>45</v>
      </c>
      <c r="B47" s="4" t="str">
        <f t="shared" si="5"/>
        <v>5180</v>
      </c>
      <c r="C47" s="4" t="str">
        <f>IFERROR(VLOOKUP(F47,Tablas!$A$1:$B$3,2,0),"")</f>
        <v/>
      </c>
      <c r="D47" s="4" t="str">
        <f t="shared" si="6"/>
        <v xml:space="preserve"> - CONTADO / CASH - PE 5180</v>
      </c>
      <c r="E47" s="19">
        <v>45565</v>
      </c>
      <c r="F47" s="20" t="s">
        <v>27</v>
      </c>
      <c r="G47" s="20" t="s">
        <v>368</v>
      </c>
      <c r="H47" s="20" t="s">
        <v>120</v>
      </c>
      <c r="I47" s="20" t="s">
        <v>121</v>
      </c>
      <c r="J47" s="20" t="s">
        <v>369</v>
      </c>
      <c r="K47" s="20" t="s">
        <v>370</v>
      </c>
      <c r="L47" s="20" t="s">
        <v>371</v>
      </c>
      <c r="M47" s="20"/>
      <c r="N47" s="21">
        <v>-1689</v>
      </c>
      <c r="O47" s="21">
        <v>0</v>
      </c>
      <c r="P47" s="20"/>
      <c r="Q47" s="19">
        <v>45565</v>
      </c>
      <c r="R47" s="20"/>
      <c r="S47" s="19">
        <v>45565</v>
      </c>
      <c r="T47" s="20" t="s">
        <v>49</v>
      </c>
      <c r="U47" s="20">
        <v>1042565</v>
      </c>
      <c r="V47" s="20">
        <v>240012294</v>
      </c>
      <c r="W47" s="20" t="s">
        <v>35</v>
      </c>
      <c r="X47" s="20" t="s">
        <v>283</v>
      </c>
      <c r="Y47" s="20" t="s">
        <v>52</v>
      </c>
      <c r="Z47" s="20" t="s">
        <v>368</v>
      </c>
      <c r="AA47" s="20" t="s">
        <v>372</v>
      </c>
      <c r="AB47" s="20" t="s">
        <v>54</v>
      </c>
      <c r="AC47" s="20" t="s">
        <v>167</v>
      </c>
      <c r="AD47" s="20" t="s">
        <v>56</v>
      </c>
      <c r="AE47" s="20"/>
    </row>
    <row r="48" spans="1:31" x14ac:dyDescent="0.2">
      <c r="A48" s="4">
        <f t="shared" si="4"/>
        <v>46</v>
      </c>
      <c r="B48" s="4" t="str">
        <f t="shared" si="5"/>
        <v>LEY</v>
      </c>
      <c r="C48" s="4" t="str">
        <f>IFERROR(VLOOKUP(F48,Tablas!$A$1:$B$3,2,0),"")</f>
        <v/>
      </c>
      <c r="D48" s="4" t="str">
        <f t="shared" si="6"/>
        <v xml:space="preserve"> - CONTADO / CASH - RIPLEY</v>
      </c>
      <c r="E48" s="19">
        <v>45453</v>
      </c>
      <c r="F48" s="20" t="s">
        <v>27</v>
      </c>
      <c r="G48" s="20" t="s">
        <v>367</v>
      </c>
      <c r="H48" s="20" t="s">
        <v>120</v>
      </c>
      <c r="I48" s="20" t="s">
        <v>121</v>
      </c>
      <c r="J48" s="20" t="s">
        <v>177</v>
      </c>
      <c r="K48" s="20" t="s">
        <v>178</v>
      </c>
      <c r="L48" s="20" t="s">
        <v>179</v>
      </c>
      <c r="M48" s="20"/>
      <c r="N48" s="21">
        <v>-1645.8</v>
      </c>
      <c r="O48" s="21">
        <v>0</v>
      </c>
      <c r="P48" s="20"/>
      <c r="Q48" s="19">
        <v>45453</v>
      </c>
      <c r="R48" s="20"/>
      <c r="S48" s="19">
        <v>45453</v>
      </c>
      <c r="T48" s="20" t="s">
        <v>49</v>
      </c>
      <c r="U48" s="20">
        <v>987273</v>
      </c>
      <c r="V48" s="20">
        <v>240007576</v>
      </c>
      <c r="W48" s="20" t="s">
        <v>35</v>
      </c>
      <c r="X48" s="20" t="s">
        <v>180</v>
      </c>
      <c r="Y48" s="20" t="s">
        <v>52</v>
      </c>
      <c r="Z48" s="20" t="s">
        <v>367</v>
      </c>
      <c r="AA48" s="20" t="s">
        <v>53</v>
      </c>
      <c r="AB48" s="20" t="s">
        <v>54</v>
      </c>
      <c r="AC48" s="20" t="s">
        <v>167</v>
      </c>
      <c r="AD48" s="20" t="s">
        <v>56</v>
      </c>
      <c r="AE48" s="20"/>
    </row>
    <row r="49" spans="1:31" x14ac:dyDescent="0.2">
      <c r="A49" s="4">
        <f t="shared" si="4"/>
        <v>47</v>
      </c>
      <c r="B49" s="4" t="str">
        <f t="shared" si="5"/>
        <v>LEY</v>
      </c>
      <c r="C49" s="4" t="str">
        <f>IFERROR(VLOOKUP(F49,Tablas!$A$1:$B$3,2,0),"")</f>
        <v/>
      </c>
      <c r="D49" s="4" t="str">
        <f t="shared" si="6"/>
        <v xml:space="preserve"> - CONTADO / CASH - RIPLEY</v>
      </c>
      <c r="E49" s="19">
        <v>45439</v>
      </c>
      <c r="F49" s="20" t="s">
        <v>27</v>
      </c>
      <c r="G49" s="20" t="s">
        <v>367</v>
      </c>
      <c r="H49" s="20" t="s">
        <v>120</v>
      </c>
      <c r="I49" s="20" t="s">
        <v>121</v>
      </c>
      <c r="J49" s="20" t="s">
        <v>177</v>
      </c>
      <c r="K49" s="20" t="s">
        <v>178</v>
      </c>
      <c r="L49" s="20" t="s">
        <v>179</v>
      </c>
      <c r="M49" s="20"/>
      <c r="N49" s="21">
        <v>-1516.89</v>
      </c>
      <c r="O49" s="21">
        <v>0</v>
      </c>
      <c r="P49" s="20"/>
      <c r="Q49" s="19">
        <v>45439</v>
      </c>
      <c r="R49" s="20"/>
      <c r="S49" s="19">
        <v>45439</v>
      </c>
      <c r="T49" s="20" t="s">
        <v>49</v>
      </c>
      <c r="U49" s="20">
        <v>987265</v>
      </c>
      <c r="V49" s="20">
        <v>240007575</v>
      </c>
      <c r="W49" s="20" t="s">
        <v>35</v>
      </c>
      <c r="X49" s="20" t="s">
        <v>180</v>
      </c>
      <c r="Y49" s="20" t="s">
        <v>52</v>
      </c>
      <c r="Z49" s="20" t="s">
        <v>367</v>
      </c>
      <c r="AA49" s="20" t="s">
        <v>53</v>
      </c>
      <c r="AB49" s="20" t="s">
        <v>54</v>
      </c>
      <c r="AC49" s="20" t="s">
        <v>167</v>
      </c>
      <c r="AD49" s="20" t="s">
        <v>56</v>
      </c>
      <c r="AE49" s="20"/>
    </row>
    <row r="50" spans="1:31" ht="25.5" x14ac:dyDescent="0.2">
      <c r="A50" s="4">
        <f t="shared" si="4"/>
        <v>48</v>
      </c>
      <c r="B50" s="4" t="str">
        <f t="shared" si="5"/>
        <v>3100</v>
      </c>
      <c r="C50" s="4" t="str">
        <f>IFERROR(VLOOKUP(F50,Tablas!$A$1:$B$3,2,0),"")</f>
        <v/>
      </c>
      <c r="D50" s="4" t="str">
        <f t="shared" si="6"/>
        <v xml:space="preserve"> - CONTADO / CASH - PE 3100</v>
      </c>
      <c r="E50" s="19">
        <v>45467</v>
      </c>
      <c r="F50" s="20" t="s">
        <v>27</v>
      </c>
      <c r="G50" s="20" t="s">
        <v>385</v>
      </c>
      <c r="H50" s="20" t="s">
        <v>120</v>
      </c>
      <c r="I50" s="20" t="s">
        <v>121</v>
      </c>
      <c r="J50" s="20" t="s">
        <v>386</v>
      </c>
      <c r="K50" s="20" t="s">
        <v>387</v>
      </c>
      <c r="L50" s="20" t="s">
        <v>388</v>
      </c>
      <c r="M50" s="20" t="s">
        <v>33</v>
      </c>
      <c r="N50" s="21">
        <v>-1464.54</v>
      </c>
      <c r="O50" s="21">
        <v>0</v>
      </c>
      <c r="P50" s="20"/>
      <c r="Q50" s="19">
        <v>45467</v>
      </c>
      <c r="R50" s="20"/>
      <c r="S50" s="19">
        <v>45467</v>
      </c>
      <c r="T50" s="20" t="s">
        <v>49</v>
      </c>
      <c r="U50" s="20">
        <v>985792</v>
      </c>
      <c r="V50" s="20">
        <v>240007495</v>
      </c>
      <c r="W50" s="20" t="s">
        <v>35</v>
      </c>
      <c r="X50" s="20" t="s">
        <v>127</v>
      </c>
      <c r="Y50" s="20" t="s">
        <v>128</v>
      </c>
      <c r="Z50" s="20" t="s">
        <v>385</v>
      </c>
      <c r="AA50" s="20" t="s">
        <v>389</v>
      </c>
      <c r="AB50" s="20" t="s">
        <v>390</v>
      </c>
      <c r="AC50" s="20" t="s">
        <v>167</v>
      </c>
      <c r="AD50" s="20" t="s">
        <v>56</v>
      </c>
      <c r="AE50" s="20"/>
    </row>
    <row r="51" spans="1:31" x14ac:dyDescent="0.2">
      <c r="A51" s="4">
        <f t="shared" si="4"/>
        <v>49</v>
      </c>
      <c r="B51" s="4" t="str">
        <f t="shared" si="5"/>
        <v>LEY</v>
      </c>
      <c r="C51" s="4" t="str">
        <f>IFERROR(VLOOKUP(F51,Tablas!$A$1:$B$3,2,0),"")</f>
        <v/>
      </c>
      <c r="D51" s="4" t="str">
        <f t="shared" si="6"/>
        <v xml:space="preserve"> - CONTADO / CASH - RIPLEY</v>
      </c>
      <c r="E51" s="19">
        <v>45560</v>
      </c>
      <c r="F51" s="20" t="s">
        <v>27</v>
      </c>
      <c r="G51" s="20" t="s">
        <v>367</v>
      </c>
      <c r="H51" s="20" t="s">
        <v>120</v>
      </c>
      <c r="I51" s="20" t="s">
        <v>121</v>
      </c>
      <c r="J51" s="20" t="s">
        <v>177</v>
      </c>
      <c r="K51" s="20" t="s">
        <v>178</v>
      </c>
      <c r="L51" s="20" t="s">
        <v>179</v>
      </c>
      <c r="M51" s="20"/>
      <c r="N51" s="21">
        <v>-1379.8</v>
      </c>
      <c r="O51" s="21">
        <v>0</v>
      </c>
      <c r="P51" s="20"/>
      <c r="Q51" s="19">
        <v>45560</v>
      </c>
      <c r="R51" s="20"/>
      <c r="S51" s="19">
        <v>45560</v>
      </c>
      <c r="T51" s="20" t="s">
        <v>49</v>
      </c>
      <c r="U51" s="20">
        <v>1035042</v>
      </c>
      <c r="V51" s="20">
        <v>240011697</v>
      </c>
      <c r="W51" s="20" t="s">
        <v>35</v>
      </c>
      <c r="X51" s="20" t="s">
        <v>180</v>
      </c>
      <c r="Y51" s="20" t="s">
        <v>52</v>
      </c>
      <c r="Z51" s="20" t="s">
        <v>367</v>
      </c>
      <c r="AA51" s="20" t="s">
        <v>53</v>
      </c>
      <c r="AB51" s="20" t="s">
        <v>54</v>
      </c>
      <c r="AC51" s="20" t="s">
        <v>167</v>
      </c>
      <c r="AD51" s="20" t="s">
        <v>56</v>
      </c>
      <c r="AE51" s="20"/>
    </row>
    <row r="52" spans="1:31" x14ac:dyDescent="0.2">
      <c r="A52" s="4">
        <f t="shared" si="4"/>
        <v>50</v>
      </c>
      <c r="B52" s="4" t="str">
        <f t="shared" si="5"/>
        <v/>
      </c>
      <c r="C52" s="4" t="str">
        <f>IFERROR(VLOOKUP(F52,Tablas!$A$1:$B$3,2,0),"")</f>
        <v/>
      </c>
      <c r="D52" s="4" t="str">
        <f t="shared" si="6"/>
        <v xml:space="preserve"> - CONTADO / CASH - MP</v>
      </c>
      <c r="E52" s="19">
        <v>45475</v>
      </c>
      <c r="F52" s="20" t="s">
        <v>27</v>
      </c>
      <c r="G52" s="20" t="s">
        <v>176</v>
      </c>
      <c r="H52" s="20" t="s">
        <v>120</v>
      </c>
      <c r="I52" s="20" t="s">
        <v>121</v>
      </c>
      <c r="J52" s="20" t="s">
        <v>177</v>
      </c>
      <c r="K52" s="20" t="s">
        <v>178</v>
      </c>
      <c r="L52" s="20" t="s">
        <v>179</v>
      </c>
      <c r="M52" s="20"/>
      <c r="N52" s="21">
        <v>-1263.82</v>
      </c>
      <c r="O52" s="21">
        <v>0</v>
      </c>
      <c r="P52" s="20"/>
      <c r="Q52" s="19">
        <v>45475</v>
      </c>
      <c r="R52" s="20"/>
      <c r="S52" s="19">
        <v>45475</v>
      </c>
      <c r="T52" s="20" t="s">
        <v>49</v>
      </c>
      <c r="U52" s="20">
        <v>1013244</v>
      </c>
      <c r="V52" s="20">
        <v>240009992</v>
      </c>
      <c r="W52" s="20" t="s">
        <v>35</v>
      </c>
      <c r="X52" s="20" t="s">
        <v>180</v>
      </c>
      <c r="Y52" s="20" t="s">
        <v>52</v>
      </c>
      <c r="Z52" s="20" t="s">
        <v>176</v>
      </c>
      <c r="AA52" s="20" t="s">
        <v>53</v>
      </c>
      <c r="AB52" s="20" t="s">
        <v>54</v>
      </c>
      <c r="AC52" s="20" t="s">
        <v>167</v>
      </c>
      <c r="AD52" s="20" t="s">
        <v>56</v>
      </c>
      <c r="AE52" s="20"/>
    </row>
    <row r="53" spans="1:31" ht="38.25" x14ac:dyDescent="0.2">
      <c r="A53" s="4">
        <f t="shared" si="4"/>
        <v>51</v>
      </c>
      <c r="B53" s="4" t="str">
        <f t="shared" si="5"/>
        <v>4648</v>
      </c>
      <c r="C53" s="4" t="str">
        <f>IFERROR(VLOOKUP(F53,Tablas!$A$1:$B$3,2,0),"")</f>
        <v/>
      </c>
      <c r="D53" s="4" t="str">
        <f t="shared" si="6"/>
        <v xml:space="preserve"> - LETRAS 45-50-55-60-65-70-75 DAYS - PE 4648</v>
      </c>
      <c r="E53" s="19">
        <v>45540</v>
      </c>
      <c r="F53" s="20" t="s">
        <v>27</v>
      </c>
      <c r="G53" s="20" t="s">
        <v>399</v>
      </c>
      <c r="H53" s="20" t="s">
        <v>120</v>
      </c>
      <c r="I53" s="20" t="s">
        <v>121</v>
      </c>
      <c r="J53" s="20" t="s">
        <v>400</v>
      </c>
      <c r="K53" s="20" t="s">
        <v>401</v>
      </c>
      <c r="L53" s="20" t="s">
        <v>402</v>
      </c>
      <c r="M53" s="20"/>
      <c r="N53" s="21">
        <v>-1249.6199999999999</v>
      </c>
      <c r="O53" s="21">
        <v>0</v>
      </c>
      <c r="P53" s="20"/>
      <c r="Q53" s="19">
        <v>45540</v>
      </c>
      <c r="R53" s="20"/>
      <c r="S53" s="19">
        <v>45540</v>
      </c>
      <c r="T53" s="20" t="s">
        <v>403</v>
      </c>
      <c r="U53" s="20">
        <v>1019505</v>
      </c>
      <c r="V53" s="20">
        <v>240010348</v>
      </c>
      <c r="W53" s="20" t="s">
        <v>35</v>
      </c>
      <c r="X53" s="20" t="s">
        <v>283</v>
      </c>
      <c r="Y53" s="20" t="s">
        <v>404</v>
      </c>
      <c r="Z53" s="20" t="s">
        <v>399</v>
      </c>
      <c r="AA53" s="20" t="s">
        <v>405</v>
      </c>
      <c r="AB53" s="20" t="s">
        <v>406</v>
      </c>
      <c r="AC53" s="20" t="s">
        <v>407</v>
      </c>
      <c r="AD53" s="20" t="s">
        <v>56</v>
      </c>
      <c r="AE53" s="20"/>
    </row>
    <row r="54" spans="1:31" ht="51" x14ac:dyDescent="0.2">
      <c r="A54" s="4">
        <f t="shared" si="4"/>
        <v>52</v>
      </c>
      <c r="B54" s="4" t="str">
        <f t="shared" si="5"/>
        <v>4335</v>
      </c>
      <c r="C54" s="4" t="str">
        <f>IFERROR(VLOOKUP(F54,Tablas!$A$1:$B$3,2,0),"")</f>
        <v/>
      </c>
      <c r="D54" s="4" t="str">
        <f t="shared" si="6"/>
        <v xml:space="preserve"> - CONTADO / CASH - PE 4335</v>
      </c>
      <c r="E54" s="19">
        <v>45527</v>
      </c>
      <c r="F54" s="20" t="s">
        <v>27</v>
      </c>
      <c r="G54" s="20" t="s">
        <v>408</v>
      </c>
      <c r="H54" s="20" t="s">
        <v>120</v>
      </c>
      <c r="I54" s="20" t="s">
        <v>121</v>
      </c>
      <c r="J54" s="20" t="s">
        <v>409</v>
      </c>
      <c r="K54" s="20" t="s">
        <v>410</v>
      </c>
      <c r="L54" s="20" t="s">
        <v>411</v>
      </c>
      <c r="M54" s="20"/>
      <c r="N54" s="21">
        <v>-1164.75</v>
      </c>
      <c r="O54" s="21">
        <v>0</v>
      </c>
      <c r="P54" s="20"/>
      <c r="Q54" s="19">
        <v>45527</v>
      </c>
      <c r="R54" s="20"/>
      <c r="S54" s="19">
        <v>45527</v>
      </c>
      <c r="T54" s="20" t="s">
        <v>49</v>
      </c>
      <c r="U54" s="20">
        <v>1013613</v>
      </c>
      <c r="V54" s="20">
        <v>240010021</v>
      </c>
      <c r="W54" s="20" t="s">
        <v>35</v>
      </c>
      <c r="X54" s="20" t="s">
        <v>127</v>
      </c>
      <c r="Y54" s="20" t="s">
        <v>412</v>
      </c>
      <c r="Z54" s="20" t="s">
        <v>408</v>
      </c>
      <c r="AA54" s="20" t="s">
        <v>413</v>
      </c>
      <c r="AB54" s="20" t="s">
        <v>414</v>
      </c>
      <c r="AC54" s="20" t="s">
        <v>415</v>
      </c>
      <c r="AD54" s="20" t="s">
        <v>56</v>
      </c>
      <c r="AE54" s="20"/>
    </row>
    <row r="55" spans="1:31" ht="51" x14ac:dyDescent="0.2">
      <c r="A55" s="4">
        <f t="shared" si="4"/>
        <v>53</v>
      </c>
      <c r="B55" s="4" t="str">
        <f t="shared" si="5"/>
        <v>-2014 ZC746795</v>
      </c>
      <c r="C55" s="4" t="str">
        <f>IFERROR(VLOOKUP(F55,Tablas!$A$1:$B$3,2,0),"")</f>
        <v/>
      </c>
      <c r="D55" s="4" t="str">
        <f t="shared" si="6"/>
        <v xml:space="preserve"> - CONTADO ADELANTADO / CASH IN ADVANCE - ANT PROF 007-2014 HEALTACTIVE ZC746795</v>
      </c>
      <c r="E55" s="19">
        <v>43100</v>
      </c>
      <c r="F55" s="20" t="s">
        <v>27</v>
      </c>
      <c r="G55" s="20" t="s">
        <v>416</v>
      </c>
      <c r="H55" s="20" t="s">
        <v>29</v>
      </c>
      <c r="I55" s="20" t="s">
        <v>30</v>
      </c>
      <c r="J55" s="20" t="s">
        <v>417</v>
      </c>
      <c r="K55" s="20" t="s">
        <v>417</v>
      </c>
      <c r="L55" s="20" t="s">
        <v>418</v>
      </c>
      <c r="M55" s="20" t="s">
        <v>33</v>
      </c>
      <c r="N55" s="21">
        <v>-1153.54</v>
      </c>
      <c r="O55" s="21">
        <v>-356.25</v>
      </c>
      <c r="P55" s="20"/>
      <c r="Q55" s="19">
        <v>41668</v>
      </c>
      <c r="R55" s="20"/>
      <c r="S55" s="20"/>
      <c r="T55" s="20" t="s">
        <v>70</v>
      </c>
      <c r="U55" s="20">
        <v>743</v>
      </c>
      <c r="V55" s="20">
        <v>1700000193</v>
      </c>
      <c r="W55" s="20" t="s">
        <v>50</v>
      </c>
      <c r="X55" s="20" t="s">
        <v>192</v>
      </c>
      <c r="Y55" s="20" t="s">
        <v>37</v>
      </c>
      <c r="Z55" s="20" t="s">
        <v>419</v>
      </c>
      <c r="AA55" s="20" t="s">
        <v>420</v>
      </c>
      <c r="AB55" s="20" t="s">
        <v>421</v>
      </c>
      <c r="AC55" s="20"/>
      <c r="AD55" s="20" t="s">
        <v>218</v>
      </c>
      <c r="AE55" s="20"/>
    </row>
    <row r="56" spans="1:31" x14ac:dyDescent="0.2">
      <c r="A56" s="4">
        <f t="shared" si="4"/>
        <v>54</v>
      </c>
      <c r="B56" s="4" t="str">
        <f t="shared" si="5"/>
        <v>LEY</v>
      </c>
      <c r="C56" s="4" t="str">
        <f>IFERROR(VLOOKUP(F56,Tablas!$A$1:$B$3,2,0),"")</f>
        <v/>
      </c>
      <c r="D56" s="4" t="str">
        <f t="shared" si="6"/>
        <v xml:space="preserve"> - CONTADO / CASH - RIPLEY</v>
      </c>
      <c r="E56" s="19">
        <v>45498</v>
      </c>
      <c r="F56" s="20" t="s">
        <v>27</v>
      </c>
      <c r="G56" s="20" t="s">
        <v>367</v>
      </c>
      <c r="H56" s="20" t="s">
        <v>120</v>
      </c>
      <c r="I56" s="20" t="s">
        <v>121</v>
      </c>
      <c r="J56" s="20" t="s">
        <v>177</v>
      </c>
      <c r="K56" s="20" t="s">
        <v>178</v>
      </c>
      <c r="L56" s="20" t="s">
        <v>179</v>
      </c>
      <c r="M56" s="20"/>
      <c r="N56" s="21">
        <v>-1129</v>
      </c>
      <c r="O56" s="21">
        <v>0</v>
      </c>
      <c r="P56" s="20"/>
      <c r="Q56" s="19">
        <v>45498</v>
      </c>
      <c r="R56" s="20"/>
      <c r="S56" s="19">
        <v>45498</v>
      </c>
      <c r="T56" s="20" t="s">
        <v>49</v>
      </c>
      <c r="U56" s="20">
        <v>1013239</v>
      </c>
      <c r="V56" s="20">
        <v>240009990</v>
      </c>
      <c r="W56" s="20" t="s">
        <v>35</v>
      </c>
      <c r="X56" s="20" t="s">
        <v>180</v>
      </c>
      <c r="Y56" s="20" t="s">
        <v>52</v>
      </c>
      <c r="Z56" s="20" t="s">
        <v>367</v>
      </c>
      <c r="AA56" s="20" t="s">
        <v>53</v>
      </c>
      <c r="AB56" s="20" t="s">
        <v>54</v>
      </c>
      <c r="AC56" s="20" t="s">
        <v>167</v>
      </c>
      <c r="AD56" s="20" t="s">
        <v>56</v>
      </c>
      <c r="AE56" s="20"/>
    </row>
    <row r="57" spans="1:31" ht="51" x14ac:dyDescent="0.2">
      <c r="A57" s="4">
        <f t="shared" si="4"/>
        <v>55</v>
      </c>
      <c r="B57" s="4" t="str">
        <f t="shared" si="5"/>
        <v>5547</v>
      </c>
      <c r="C57" s="4" t="str">
        <f>IFERROR(VLOOKUP(F57,Tablas!$A$1:$B$3,2,0),"")</f>
        <v/>
      </c>
      <c r="D57" s="4" t="str">
        <f t="shared" si="6"/>
        <v xml:space="preserve"> - CONTADO / CASH - ABONO PE 5547 - VETERINARIA SULLANA</v>
      </c>
      <c r="E57" s="19">
        <v>45287</v>
      </c>
      <c r="F57" s="20" t="s">
        <v>27</v>
      </c>
      <c r="G57" s="20" t="s">
        <v>422</v>
      </c>
      <c r="H57" s="20" t="s">
        <v>120</v>
      </c>
      <c r="I57" s="20" t="s">
        <v>121</v>
      </c>
      <c r="J57" s="20" t="s">
        <v>423</v>
      </c>
      <c r="K57" s="20" t="s">
        <v>424</v>
      </c>
      <c r="L57" s="20" t="s">
        <v>425</v>
      </c>
      <c r="M57" s="20"/>
      <c r="N57" s="21">
        <v>-1104.19</v>
      </c>
      <c r="O57" s="21">
        <v>0</v>
      </c>
      <c r="P57" s="20"/>
      <c r="Q57" s="19">
        <v>45287</v>
      </c>
      <c r="R57" s="20"/>
      <c r="S57" s="19">
        <v>45287</v>
      </c>
      <c r="T57" s="20" t="s">
        <v>49</v>
      </c>
      <c r="U57" s="20">
        <v>894968</v>
      </c>
      <c r="V57" s="20">
        <v>230014867</v>
      </c>
      <c r="W57" s="20" t="s">
        <v>35</v>
      </c>
      <c r="X57" s="20" t="s">
        <v>127</v>
      </c>
      <c r="Y57" s="20" t="s">
        <v>245</v>
      </c>
      <c r="Z57" s="20" t="s">
        <v>426</v>
      </c>
      <c r="AA57" s="20" t="s">
        <v>427</v>
      </c>
      <c r="AB57" s="20" t="s">
        <v>428</v>
      </c>
      <c r="AC57" s="20" t="s">
        <v>429</v>
      </c>
      <c r="AD57" s="20" t="s">
        <v>56</v>
      </c>
      <c r="AE57" s="20"/>
    </row>
    <row r="58" spans="1:31" ht="25.5" x14ac:dyDescent="0.2">
      <c r="A58" s="4">
        <f t="shared" si="4"/>
        <v>56</v>
      </c>
      <c r="B58" s="4" t="str">
        <f t="shared" si="5"/>
        <v>4477</v>
      </c>
      <c r="C58" s="4" t="str">
        <f>IFERROR(VLOOKUP(F58,Tablas!$A$1:$B$3,2,0),"")</f>
        <v/>
      </c>
      <c r="D58" s="4" t="str">
        <f t="shared" si="6"/>
        <v xml:space="preserve"> - LETRA 75 DIAS / DRAFT 75 DAYS - PE 4477</v>
      </c>
      <c r="E58" s="19">
        <v>45531</v>
      </c>
      <c r="F58" s="20" t="s">
        <v>27</v>
      </c>
      <c r="G58" s="20" t="s">
        <v>437</v>
      </c>
      <c r="H58" s="20" t="s">
        <v>120</v>
      </c>
      <c r="I58" s="20" t="s">
        <v>121</v>
      </c>
      <c r="J58" s="20" t="s">
        <v>438</v>
      </c>
      <c r="K58" s="20" t="s">
        <v>439</v>
      </c>
      <c r="L58" s="20" t="s">
        <v>440</v>
      </c>
      <c r="M58" s="20" t="s">
        <v>125</v>
      </c>
      <c r="N58" s="21">
        <v>-1049.3699999999999</v>
      </c>
      <c r="O58" s="21">
        <v>0</v>
      </c>
      <c r="P58" s="20"/>
      <c r="Q58" s="19">
        <v>45531</v>
      </c>
      <c r="R58" s="20"/>
      <c r="S58" s="19">
        <v>45531</v>
      </c>
      <c r="T58" s="20" t="s">
        <v>126</v>
      </c>
      <c r="U58" s="20">
        <v>1014321</v>
      </c>
      <c r="V58" s="20">
        <v>240010075</v>
      </c>
      <c r="W58" s="20" t="s">
        <v>35</v>
      </c>
      <c r="X58" s="20" t="s">
        <v>127</v>
      </c>
      <c r="Y58" s="20" t="s">
        <v>128</v>
      </c>
      <c r="Z58" s="20" t="s">
        <v>437</v>
      </c>
      <c r="AA58" s="20" t="s">
        <v>441</v>
      </c>
      <c r="AB58" s="20" t="s">
        <v>131</v>
      </c>
      <c r="AC58" s="20" t="s">
        <v>167</v>
      </c>
      <c r="AD58" s="20" t="s">
        <v>56</v>
      </c>
      <c r="AE58" s="20"/>
    </row>
    <row r="59" spans="1:31" ht="38.25" x14ac:dyDescent="0.2">
      <c r="A59" s="4">
        <f t="shared" si="4"/>
        <v>57</v>
      </c>
      <c r="B59" s="4" t="str">
        <f t="shared" si="5"/>
        <v>5152</v>
      </c>
      <c r="C59" s="4" t="str">
        <f>IFERROR(VLOOKUP(F59,Tablas!$A$1:$B$3,2,0),"")</f>
        <v/>
      </c>
      <c r="D59" s="4" t="str">
        <f t="shared" si="6"/>
        <v xml:space="preserve"> - CONTADO / CASH - ABONO PE  5152 - WENDY NOBLEJAS</v>
      </c>
      <c r="E59" s="19">
        <v>45272</v>
      </c>
      <c r="F59" s="20" t="s">
        <v>27</v>
      </c>
      <c r="G59" s="20" t="s">
        <v>442</v>
      </c>
      <c r="H59" s="20" t="s">
        <v>120</v>
      </c>
      <c r="I59" s="20" t="s">
        <v>121</v>
      </c>
      <c r="J59" s="20" t="s">
        <v>443</v>
      </c>
      <c r="K59" s="20" t="s">
        <v>444</v>
      </c>
      <c r="L59" s="20" t="s">
        <v>445</v>
      </c>
      <c r="M59" s="20"/>
      <c r="N59" s="21">
        <v>-1048.26</v>
      </c>
      <c r="O59" s="21">
        <v>0</v>
      </c>
      <c r="P59" s="20"/>
      <c r="Q59" s="19">
        <v>45272</v>
      </c>
      <c r="R59" s="20"/>
      <c r="S59" s="19">
        <v>45272</v>
      </c>
      <c r="T59" s="20" t="s">
        <v>49</v>
      </c>
      <c r="U59" s="20">
        <v>887224</v>
      </c>
      <c r="V59" s="20">
        <v>230014056</v>
      </c>
      <c r="W59" s="20" t="s">
        <v>35</v>
      </c>
      <c r="X59" s="20" t="s">
        <v>127</v>
      </c>
      <c r="Y59" s="20" t="s">
        <v>446</v>
      </c>
      <c r="Z59" s="20" t="s">
        <v>447</v>
      </c>
      <c r="AA59" s="20" t="s">
        <v>448</v>
      </c>
      <c r="AB59" s="20" t="s">
        <v>449</v>
      </c>
      <c r="AC59" s="20" t="s">
        <v>450</v>
      </c>
      <c r="AD59" s="20" t="s">
        <v>56</v>
      </c>
      <c r="AE59" s="20"/>
    </row>
    <row r="60" spans="1:31" x14ac:dyDescent="0.2">
      <c r="A60" s="4">
        <f t="shared" si="4"/>
        <v>58</v>
      </c>
      <c r="B60" s="4" t="str">
        <f t="shared" si="5"/>
        <v/>
      </c>
      <c r="C60" s="4" t="str">
        <f>IFERROR(VLOOKUP(F60,Tablas!$A$1:$B$3,2,0),"")</f>
        <v/>
      </c>
      <c r="D60" s="4" t="str">
        <f t="shared" si="6"/>
        <v xml:space="preserve"> - CONTADO / CASH - SB</v>
      </c>
      <c r="E60" s="19">
        <v>45503</v>
      </c>
      <c r="F60" s="20" t="s">
        <v>27</v>
      </c>
      <c r="G60" s="20" t="s">
        <v>280</v>
      </c>
      <c r="H60" s="20" t="s">
        <v>120</v>
      </c>
      <c r="I60" s="20" t="s">
        <v>121</v>
      </c>
      <c r="J60" s="20" t="s">
        <v>46</v>
      </c>
      <c r="K60" s="20" t="s">
        <v>47</v>
      </c>
      <c r="L60" s="20" t="s">
        <v>48</v>
      </c>
      <c r="M60" s="20"/>
      <c r="N60" s="21">
        <v>-989.4</v>
      </c>
      <c r="O60" s="21">
        <v>0</v>
      </c>
      <c r="P60" s="20"/>
      <c r="Q60" s="19">
        <v>45503</v>
      </c>
      <c r="R60" s="20"/>
      <c r="S60" s="19">
        <v>45503</v>
      </c>
      <c r="T60" s="20" t="s">
        <v>49</v>
      </c>
      <c r="U60" s="20">
        <v>1009966</v>
      </c>
      <c r="V60" s="20">
        <v>240009720</v>
      </c>
      <c r="W60" s="20" t="s">
        <v>35</v>
      </c>
      <c r="X60" s="20" t="s">
        <v>283</v>
      </c>
      <c r="Y60" s="20" t="s">
        <v>52</v>
      </c>
      <c r="Z60" s="20" t="s">
        <v>280</v>
      </c>
      <c r="AA60" s="20" t="s">
        <v>53</v>
      </c>
      <c r="AB60" s="20" t="s">
        <v>54</v>
      </c>
      <c r="AC60" s="20" t="s">
        <v>55</v>
      </c>
      <c r="AD60" s="20" t="s">
        <v>56</v>
      </c>
      <c r="AE60" s="20"/>
    </row>
    <row r="61" spans="1:31" x14ac:dyDescent="0.2">
      <c r="A61" s="4">
        <f t="shared" si="4"/>
        <v>59</v>
      </c>
      <c r="B61" s="4" t="str">
        <f t="shared" si="5"/>
        <v>LEY</v>
      </c>
      <c r="C61" s="4" t="str">
        <f>IFERROR(VLOOKUP(F61,Tablas!$A$1:$B$3,2,0),"")</f>
        <v/>
      </c>
      <c r="D61" s="4" t="str">
        <f t="shared" si="6"/>
        <v xml:space="preserve"> - CONTADO / CASH - RIPLEY</v>
      </c>
      <c r="E61" s="19">
        <v>45516</v>
      </c>
      <c r="F61" s="20" t="s">
        <v>27</v>
      </c>
      <c r="G61" s="20" t="s">
        <v>367</v>
      </c>
      <c r="H61" s="20" t="s">
        <v>120</v>
      </c>
      <c r="I61" s="20" t="s">
        <v>121</v>
      </c>
      <c r="J61" s="20" t="s">
        <v>177</v>
      </c>
      <c r="K61" s="20" t="s">
        <v>178</v>
      </c>
      <c r="L61" s="20" t="s">
        <v>179</v>
      </c>
      <c r="M61" s="20"/>
      <c r="N61" s="21">
        <v>-946.12</v>
      </c>
      <c r="O61" s="21">
        <v>0</v>
      </c>
      <c r="P61" s="20"/>
      <c r="Q61" s="19">
        <v>45516</v>
      </c>
      <c r="R61" s="20"/>
      <c r="S61" s="19">
        <v>45516</v>
      </c>
      <c r="T61" s="20" t="s">
        <v>49</v>
      </c>
      <c r="U61" s="20">
        <v>1028729</v>
      </c>
      <c r="V61" s="20">
        <v>240011164</v>
      </c>
      <c r="W61" s="20" t="s">
        <v>35</v>
      </c>
      <c r="X61" s="20" t="s">
        <v>180</v>
      </c>
      <c r="Y61" s="20" t="s">
        <v>52</v>
      </c>
      <c r="Z61" s="20" t="s">
        <v>367</v>
      </c>
      <c r="AA61" s="20" t="s">
        <v>53</v>
      </c>
      <c r="AB61" s="20" t="s">
        <v>54</v>
      </c>
      <c r="AC61" s="20" t="s">
        <v>167</v>
      </c>
      <c r="AD61" s="20" t="s">
        <v>56</v>
      </c>
      <c r="AE61" s="20"/>
    </row>
    <row r="62" spans="1:31" x14ac:dyDescent="0.2">
      <c r="A62" s="4">
        <f t="shared" si="4"/>
        <v>60</v>
      </c>
      <c r="B62" s="4" t="str">
        <f t="shared" si="5"/>
        <v/>
      </c>
      <c r="C62" s="4" t="str">
        <f>IFERROR(VLOOKUP(F62,Tablas!$A$1:$B$3,2,0),"")</f>
        <v/>
      </c>
      <c r="D62" s="4" t="str">
        <f t="shared" si="6"/>
        <v xml:space="preserve"> - CONTADO / CASH - SB</v>
      </c>
      <c r="E62" s="19">
        <v>45503</v>
      </c>
      <c r="F62" s="20" t="s">
        <v>27</v>
      </c>
      <c r="G62" s="20" t="s">
        <v>280</v>
      </c>
      <c r="H62" s="20" t="s">
        <v>120</v>
      </c>
      <c r="I62" s="20" t="s">
        <v>121</v>
      </c>
      <c r="J62" s="20" t="s">
        <v>46</v>
      </c>
      <c r="K62" s="20" t="s">
        <v>47</v>
      </c>
      <c r="L62" s="20" t="s">
        <v>48</v>
      </c>
      <c r="M62" s="20"/>
      <c r="N62" s="21">
        <v>-940.9</v>
      </c>
      <c r="O62" s="21">
        <v>0</v>
      </c>
      <c r="P62" s="20"/>
      <c r="Q62" s="19">
        <v>45503</v>
      </c>
      <c r="R62" s="20"/>
      <c r="S62" s="19">
        <v>45503</v>
      </c>
      <c r="T62" s="20" t="s">
        <v>49</v>
      </c>
      <c r="U62" s="20">
        <v>1009965</v>
      </c>
      <c r="V62" s="20">
        <v>240009719</v>
      </c>
      <c r="W62" s="20" t="s">
        <v>35</v>
      </c>
      <c r="X62" s="20" t="s">
        <v>283</v>
      </c>
      <c r="Y62" s="20" t="s">
        <v>52</v>
      </c>
      <c r="Z62" s="20" t="s">
        <v>280</v>
      </c>
      <c r="AA62" s="20" t="s">
        <v>53</v>
      </c>
      <c r="AB62" s="20" t="s">
        <v>54</v>
      </c>
      <c r="AC62" s="20" t="s">
        <v>55</v>
      </c>
      <c r="AD62" s="20" t="s">
        <v>56</v>
      </c>
      <c r="AE62" s="20"/>
    </row>
    <row r="63" spans="1:31" x14ac:dyDescent="0.2">
      <c r="A63" s="4">
        <f t="shared" si="4"/>
        <v>61</v>
      </c>
      <c r="B63" s="4" t="str">
        <f t="shared" si="5"/>
        <v>LEY</v>
      </c>
      <c r="C63" s="4" t="str">
        <f>IFERROR(VLOOKUP(F63,Tablas!$A$1:$B$3,2,0),"")</f>
        <v/>
      </c>
      <c r="D63" s="4" t="str">
        <f t="shared" si="6"/>
        <v xml:space="preserve"> - CONTADO / CASH - RIPLEY</v>
      </c>
      <c r="E63" s="19">
        <v>45468</v>
      </c>
      <c r="F63" s="20" t="s">
        <v>27</v>
      </c>
      <c r="G63" s="20" t="s">
        <v>367</v>
      </c>
      <c r="H63" s="20" t="s">
        <v>120</v>
      </c>
      <c r="I63" s="20" t="s">
        <v>121</v>
      </c>
      <c r="J63" s="20" t="s">
        <v>177</v>
      </c>
      <c r="K63" s="20" t="s">
        <v>178</v>
      </c>
      <c r="L63" s="20" t="s">
        <v>179</v>
      </c>
      <c r="M63" s="20"/>
      <c r="N63" s="21">
        <v>-915.53</v>
      </c>
      <c r="O63" s="21">
        <v>0</v>
      </c>
      <c r="P63" s="20"/>
      <c r="Q63" s="19">
        <v>45468</v>
      </c>
      <c r="R63" s="20"/>
      <c r="S63" s="19">
        <v>45468</v>
      </c>
      <c r="T63" s="20" t="s">
        <v>49</v>
      </c>
      <c r="U63" s="20">
        <v>987277</v>
      </c>
      <c r="V63" s="20">
        <v>240007577</v>
      </c>
      <c r="W63" s="20" t="s">
        <v>35</v>
      </c>
      <c r="X63" s="20" t="s">
        <v>180</v>
      </c>
      <c r="Y63" s="20" t="s">
        <v>52</v>
      </c>
      <c r="Z63" s="20" t="s">
        <v>367</v>
      </c>
      <c r="AA63" s="20" t="s">
        <v>53</v>
      </c>
      <c r="AB63" s="20" t="s">
        <v>54</v>
      </c>
      <c r="AC63" s="20" t="s">
        <v>167</v>
      </c>
      <c r="AD63" s="20" t="s">
        <v>56</v>
      </c>
      <c r="AE63" s="20"/>
    </row>
    <row r="64" spans="1:31" x14ac:dyDescent="0.2">
      <c r="A64" s="4">
        <f t="shared" si="4"/>
        <v>62</v>
      </c>
      <c r="B64" s="4" t="str">
        <f t="shared" si="5"/>
        <v>LEY</v>
      </c>
      <c r="C64" s="4" t="str">
        <f>IFERROR(VLOOKUP(F64,Tablas!$A$1:$B$3,2,0),"")</f>
        <v/>
      </c>
      <c r="D64" s="4" t="str">
        <f t="shared" si="6"/>
        <v xml:space="preserve"> - CONTADO / CASH - RIPLEY</v>
      </c>
      <c r="E64" s="19">
        <v>45483</v>
      </c>
      <c r="F64" s="20" t="s">
        <v>27</v>
      </c>
      <c r="G64" s="20" t="s">
        <v>367</v>
      </c>
      <c r="H64" s="20" t="s">
        <v>120</v>
      </c>
      <c r="I64" s="20" t="s">
        <v>121</v>
      </c>
      <c r="J64" s="20" t="s">
        <v>177</v>
      </c>
      <c r="K64" s="20" t="s">
        <v>178</v>
      </c>
      <c r="L64" s="20" t="s">
        <v>179</v>
      </c>
      <c r="M64" s="20"/>
      <c r="N64" s="21">
        <v>-845.21</v>
      </c>
      <c r="O64" s="21">
        <v>0</v>
      </c>
      <c r="P64" s="20"/>
      <c r="Q64" s="19">
        <v>45483</v>
      </c>
      <c r="R64" s="20"/>
      <c r="S64" s="19">
        <v>45483</v>
      </c>
      <c r="T64" s="20" t="s">
        <v>49</v>
      </c>
      <c r="U64" s="20">
        <v>1013238</v>
      </c>
      <c r="V64" s="20">
        <v>240009989</v>
      </c>
      <c r="W64" s="20" t="s">
        <v>35</v>
      </c>
      <c r="X64" s="20" t="s">
        <v>180</v>
      </c>
      <c r="Y64" s="20" t="s">
        <v>52</v>
      </c>
      <c r="Z64" s="20" t="s">
        <v>367</v>
      </c>
      <c r="AA64" s="20" t="s">
        <v>53</v>
      </c>
      <c r="AB64" s="20" t="s">
        <v>54</v>
      </c>
      <c r="AC64" s="20" t="s">
        <v>167</v>
      </c>
      <c r="AD64" s="20" t="s">
        <v>56</v>
      </c>
      <c r="AE64" s="20"/>
    </row>
    <row r="65" spans="1:31" ht="63.75" x14ac:dyDescent="0.2">
      <c r="A65" s="4">
        <f t="shared" si="4"/>
        <v>63</v>
      </c>
      <c r="B65" s="4" t="str">
        <f t="shared" si="5"/>
        <v>0506</v>
      </c>
      <c r="C65" s="4" t="str">
        <f>IFERROR(VLOOKUP(F65,Tablas!$A$1:$B$3,2,0),"")</f>
        <v/>
      </c>
      <c r="D65" s="4" t="str">
        <f t="shared" si="6"/>
        <v xml:space="preserve"> - CONTADO / CASH - ABONO PE 0506 EDGAR QUILCA (VENTA ASISTIDA)</v>
      </c>
      <c r="E65" s="19">
        <v>45322</v>
      </c>
      <c r="F65" s="20" t="s">
        <v>27</v>
      </c>
      <c r="G65" s="20" t="s">
        <v>458</v>
      </c>
      <c r="H65" s="20" t="s">
        <v>120</v>
      </c>
      <c r="I65" s="20" t="s">
        <v>121</v>
      </c>
      <c r="J65" s="20" t="s">
        <v>459</v>
      </c>
      <c r="K65" s="20" t="s">
        <v>460</v>
      </c>
      <c r="L65" s="20" t="s">
        <v>461</v>
      </c>
      <c r="M65" s="20"/>
      <c r="N65" s="21">
        <v>-826</v>
      </c>
      <c r="O65" s="21">
        <v>0</v>
      </c>
      <c r="P65" s="20"/>
      <c r="Q65" s="19">
        <v>45322</v>
      </c>
      <c r="R65" s="20"/>
      <c r="S65" s="19">
        <v>45322</v>
      </c>
      <c r="T65" s="20" t="s">
        <v>49</v>
      </c>
      <c r="U65" s="20">
        <v>913471</v>
      </c>
      <c r="V65" s="20">
        <v>240001223</v>
      </c>
      <c r="W65" s="20" t="s">
        <v>35</v>
      </c>
      <c r="X65" s="20" t="s">
        <v>462</v>
      </c>
      <c r="Y65" s="20" t="s">
        <v>52</v>
      </c>
      <c r="Z65" s="20" t="s">
        <v>463</v>
      </c>
      <c r="AA65" s="20" t="s">
        <v>464</v>
      </c>
      <c r="AB65" s="20" t="s">
        <v>465</v>
      </c>
      <c r="AC65" s="20" t="s">
        <v>466</v>
      </c>
      <c r="AD65" s="20" t="s">
        <v>56</v>
      </c>
      <c r="AE65" s="20"/>
    </row>
    <row r="66" spans="1:31" ht="51" x14ac:dyDescent="0.2">
      <c r="A66" s="4">
        <f t="shared" si="4"/>
        <v>64</v>
      </c>
      <c r="B66" s="4" t="str">
        <f t="shared" si="5"/>
        <v>3186</v>
      </c>
      <c r="C66" s="4" t="str">
        <f>IFERROR(VLOOKUP(F66,Tablas!$A$1:$B$3,2,0),"")</f>
        <v/>
      </c>
      <c r="D66" s="4" t="str">
        <f t="shared" si="6"/>
        <v xml:space="preserve"> - CONTADO / CASH - PE 3186</v>
      </c>
      <c r="E66" s="19">
        <v>45470</v>
      </c>
      <c r="F66" s="20" t="s">
        <v>27</v>
      </c>
      <c r="G66" s="20" t="s">
        <v>467</v>
      </c>
      <c r="H66" s="20" t="s">
        <v>120</v>
      </c>
      <c r="I66" s="20" t="s">
        <v>121</v>
      </c>
      <c r="J66" s="20" t="s">
        <v>409</v>
      </c>
      <c r="K66" s="20" t="s">
        <v>410</v>
      </c>
      <c r="L66" s="20" t="s">
        <v>411</v>
      </c>
      <c r="M66" s="20"/>
      <c r="N66" s="21">
        <v>-800</v>
      </c>
      <c r="O66" s="21">
        <v>0</v>
      </c>
      <c r="P66" s="20"/>
      <c r="Q66" s="19">
        <v>45470</v>
      </c>
      <c r="R66" s="20"/>
      <c r="S66" s="19">
        <v>45470</v>
      </c>
      <c r="T66" s="20" t="s">
        <v>49</v>
      </c>
      <c r="U66" s="20">
        <v>987287</v>
      </c>
      <c r="V66" s="20">
        <v>240007584</v>
      </c>
      <c r="W66" s="20" t="s">
        <v>35</v>
      </c>
      <c r="X66" s="20" t="s">
        <v>127</v>
      </c>
      <c r="Y66" s="20" t="s">
        <v>412</v>
      </c>
      <c r="Z66" s="20" t="s">
        <v>467</v>
      </c>
      <c r="AA66" s="20" t="s">
        <v>413</v>
      </c>
      <c r="AB66" s="20" t="s">
        <v>414</v>
      </c>
      <c r="AC66" s="20" t="s">
        <v>415</v>
      </c>
      <c r="AD66" s="20" t="s">
        <v>56</v>
      </c>
      <c r="AE66" s="20"/>
    </row>
    <row r="67" spans="1:31" ht="25.5" x14ac:dyDescent="0.2">
      <c r="A67" s="4">
        <f t="shared" si="4"/>
        <v>65</v>
      </c>
      <c r="B67" s="4" t="str">
        <f t="shared" si="5"/>
        <v>- JUN</v>
      </c>
      <c r="C67" s="4" t="str">
        <f>IFERROR(VLOOKUP(F67,Tablas!$A$1:$B$3,2,0),"")</f>
        <v/>
      </c>
      <c r="D67" s="4" t="str">
        <f t="shared" si="6"/>
        <v xml:space="preserve"> - CONTADO / CASH - SB-JUN</v>
      </c>
      <c r="E67" s="19">
        <v>45432</v>
      </c>
      <c r="F67" s="20" t="s">
        <v>27</v>
      </c>
      <c r="G67" s="20" t="s">
        <v>468</v>
      </c>
      <c r="H67" s="20" t="s">
        <v>281</v>
      </c>
      <c r="I67" s="20" t="s">
        <v>282</v>
      </c>
      <c r="J67" s="20" t="s">
        <v>46</v>
      </c>
      <c r="K67" s="20" t="s">
        <v>47</v>
      </c>
      <c r="L67" s="20" t="s">
        <v>48</v>
      </c>
      <c r="M67" s="20"/>
      <c r="N67" s="21">
        <v>-776</v>
      </c>
      <c r="O67" s="21">
        <v>0</v>
      </c>
      <c r="P67" s="20"/>
      <c r="Q67" s="19">
        <v>45432</v>
      </c>
      <c r="R67" s="20"/>
      <c r="S67" s="19">
        <v>45432</v>
      </c>
      <c r="T67" s="20" t="s">
        <v>49</v>
      </c>
      <c r="U67" s="20">
        <v>969795</v>
      </c>
      <c r="V67" s="20">
        <v>240006031</v>
      </c>
      <c r="W67" s="20" t="s">
        <v>35</v>
      </c>
      <c r="X67" s="20" t="s">
        <v>283</v>
      </c>
      <c r="Y67" s="20" t="s">
        <v>52</v>
      </c>
      <c r="Z67" s="20" t="s">
        <v>469</v>
      </c>
      <c r="AA67" s="20" t="s">
        <v>53</v>
      </c>
      <c r="AB67" s="20" t="s">
        <v>54</v>
      </c>
      <c r="AC67" s="20" t="s">
        <v>55</v>
      </c>
      <c r="AD67" s="20" t="s">
        <v>56</v>
      </c>
      <c r="AE67" s="20"/>
    </row>
    <row r="68" spans="1:31" x14ac:dyDescent="0.2">
      <c r="A68" s="4">
        <f t="shared" ref="A68:A89" si="7">ROW()-2</f>
        <v>66</v>
      </c>
      <c r="B68" s="4" t="str">
        <f t="shared" ref="B68:B89" si="8">MID(G68,4,20)</f>
        <v>ZA VE</v>
      </c>
      <c r="C68" s="4" t="str">
        <f>IFERROR(VLOOKUP(F68,Tablas!$A$1:$B$3,2,0),"")</f>
        <v/>
      </c>
      <c r="D68" s="4" t="str">
        <f t="shared" ref="D68:D89" si="9">CONCATENATE(AE68," - ",T68," - ",Z68)</f>
        <v xml:space="preserve"> - CONTADO / CASH - PLAZA VEA</v>
      </c>
      <c r="E68" s="19">
        <v>45553</v>
      </c>
      <c r="F68" s="20" t="s">
        <v>27</v>
      </c>
      <c r="G68" s="20" t="s">
        <v>470</v>
      </c>
      <c r="H68" s="20" t="s">
        <v>120</v>
      </c>
      <c r="I68" s="20" t="s">
        <v>121</v>
      </c>
      <c r="J68" s="20" t="s">
        <v>177</v>
      </c>
      <c r="K68" s="20" t="s">
        <v>178</v>
      </c>
      <c r="L68" s="20" t="s">
        <v>179</v>
      </c>
      <c r="M68" s="20"/>
      <c r="N68" s="21">
        <v>-754.29</v>
      </c>
      <c r="O68" s="21">
        <v>0</v>
      </c>
      <c r="P68" s="20"/>
      <c r="Q68" s="19">
        <v>45553</v>
      </c>
      <c r="R68" s="20"/>
      <c r="S68" s="19">
        <v>45553</v>
      </c>
      <c r="T68" s="20" t="s">
        <v>49</v>
      </c>
      <c r="U68" s="20">
        <v>1028700</v>
      </c>
      <c r="V68" s="20">
        <v>240011158</v>
      </c>
      <c r="W68" s="20" t="s">
        <v>35</v>
      </c>
      <c r="X68" s="20" t="s">
        <v>180</v>
      </c>
      <c r="Y68" s="20" t="s">
        <v>52</v>
      </c>
      <c r="Z68" s="20" t="s">
        <v>471</v>
      </c>
      <c r="AA68" s="20" t="s">
        <v>53</v>
      </c>
      <c r="AB68" s="20" t="s">
        <v>54</v>
      </c>
      <c r="AC68" s="20" t="s">
        <v>167</v>
      </c>
      <c r="AD68" s="20" t="s">
        <v>56</v>
      </c>
      <c r="AE68" s="20"/>
    </row>
    <row r="69" spans="1:31" ht="38.25" x14ac:dyDescent="0.2">
      <c r="A69" s="4">
        <f t="shared" si="7"/>
        <v>67</v>
      </c>
      <c r="B69" s="4" t="str">
        <f t="shared" si="8"/>
        <v>0404</v>
      </c>
      <c r="C69" s="4" t="str">
        <f>IFERROR(VLOOKUP(F69,Tablas!$A$1:$B$3,2,0),"")</f>
        <v/>
      </c>
      <c r="D69" s="4" t="str">
        <f t="shared" si="9"/>
        <v xml:space="preserve"> - LETRAS 45-50-55-60-65-70-75 DAYS - ABONO PE  0404 - VETER PERU</v>
      </c>
      <c r="E69" s="19">
        <v>45317</v>
      </c>
      <c r="F69" s="20" t="s">
        <v>27</v>
      </c>
      <c r="G69" s="20" t="s">
        <v>472</v>
      </c>
      <c r="H69" s="20" t="s">
        <v>120</v>
      </c>
      <c r="I69" s="20" t="s">
        <v>121</v>
      </c>
      <c r="J69" s="20" t="s">
        <v>473</v>
      </c>
      <c r="K69" s="20" t="s">
        <v>474</v>
      </c>
      <c r="L69" s="20" t="s">
        <v>475</v>
      </c>
      <c r="M69" s="20"/>
      <c r="N69" s="21">
        <v>-730.49</v>
      </c>
      <c r="O69" s="21">
        <v>0</v>
      </c>
      <c r="P69" s="20"/>
      <c r="Q69" s="19">
        <v>45317</v>
      </c>
      <c r="R69" s="20"/>
      <c r="S69" s="19">
        <v>45317</v>
      </c>
      <c r="T69" s="20" t="s">
        <v>403</v>
      </c>
      <c r="U69" s="20">
        <v>911300</v>
      </c>
      <c r="V69" s="20">
        <v>240001020</v>
      </c>
      <c r="W69" s="20" t="s">
        <v>35</v>
      </c>
      <c r="X69" s="20" t="s">
        <v>127</v>
      </c>
      <c r="Y69" s="20" t="s">
        <v>333</v>
      </c>
      <c r="Z69" s="20" t="s">
        <v>476</v>
      </c>
      <c r="AA69" s="20" t="s">
        <v>477</v>
      </c>
      <c r="AB69" s="20" t="s">
        <v>478</v>
      </c>
      <c r="AC69" s="20" t="s">
        <v>167</v>
      </c>
      <c r="AD69" s="20" t="s">
        <v>56</v>
      </c>
      <c r="AE69" s="20"/>
    </row>
    <row r="70" spans="1:31" x14ac:dyDescent="0.2">
      <c r="A70" s="4">
        <f t="shared" si="7"/>
        <v>68</v>
      </c>
      <c r="B70" s="4" t="str">
        <f t="shared" si="8"/>
        <v>CADO</v>
      </c>
      <c r="C70" s="4" t="str">
        <f>IFERROR(VLOOKUP(F70,Tablas!$A$1:$B$3,2,0),"")</f>
        <v/>
      </c>
      <c r="D70" s="4" t="str">
        <f t="shared" si="9"/>
        <v xml:space="preserve"> - CONTADO / CASH - MERCADO</v>
      </c>
      <c r="E70" s="19">
        <v>45345</v>
      </c>
      <c r="F70" s="20" t="s">
        <v>27</v>
      </c>
      <c r="G70" s="20" t="s">
        <v>479</v>
      </c>
      <c r="H70" s="20" t="s">
        <v>120</v>
      </c>
      <c r="I70" s="20" t="s">
        <v>121</v>
      </c>
      <c r="J70" s="20" t="s">
        <v>177</v>
      </c>
      <c r="K70" s="20" t="s">
        <v>178</v>
      </c>
      <c r="L70" s="20" t="s">
        <v>179</v>
      </c>
      <c r="M70" s="20"/>
      <c r="N70" s="21">
        <v>-718.2</v>
      </c>
      <c r="O70" s="21">
        <v>0</v>
      </c>
      <c r="P70" s="20"/>
      <c r="Q70" s="19">
        <v>45345</v>
      </c>
      <c r="R70" s="20"/>
      <c r="S70" s="19">
        <v>45345</v>
      </c>
      <c r="T70" s="20" t="s">
        <v>49</v>
      </c>
      <c r="U70" s="20">
        <v>947741</v>
      </c>
      <c r="V70" s="20">
        <v>240004259</v>
      </c>
      <c r="W70" s="20" t="s">
        <v>35</v>
      </c>
      <c r="X70" s="20" t="s">
        <v>180</v>
      </c>
      <c r="Y70" s="20" t="s">
        <v>52</v>
      </c>
      <c r="Z70" s="20" t="s">
        <v>479</v>
      </c>
      <c r="AA70" s="20" t="s">
        <v>53</v>
      </c>
      <c r="AB70" s="20" t="s">
        <v>54</v>
      </c>
      <c r="AC70" s="20" t="s">
        <v>167</v>
      </c>
      <c r="AD70" s="20" t="s">
        <v>56</v>
      </c>
      <c r="AE70" s="20"/>
    </row>
    <row r="71" spans="1:31" x14ac:dyDescent="0.2">
      <c r="A71" s="4">
        <f t="shared" si="7"/>
        <v>69</v>
      </c>
      <c r="B71" s="4" t="str">
        <f t="shared" si="8"/>
        <v>4806</v>
      </c>
      <c r="C71" s="4" t="str">
        <f>IFERROR(VLOOKUP(F71,Tablas!$A$1:$B$3,2,0),"")</f>
        <v/>
      </c>
      <c r="D71" s="4" t="str">
        <f t="shared" si="9"/>
        <v xml:space="preserve"> - CONTADO / CASH - PE 4806</v>
      </c>
      <c r="E71" s="19">
        <v>45548</v>
      </c>
      <c r="F71" s="20" t="s">
        <v>27</v>
      </c>
      <c r="G71" s="20" t="s">
        <v>480</v>
      </c>
      <c r="H71" s="20" t="s">
        <v>120</v>
      </c>
      <c r="I71" s="20" t="s">
        <v>121</v>
      </c>
      <c r="J71" s="20" t="s">
        <v>481</v>
      </c>
      <c r="K71" s="20" t="s">
        <v>482</v>
      </c>
      <c r="L71" s="20" t="s">
        <v>483</v>
      </c>
      <c r="M71" s="20"/>
      <c r="N71" s="21">
        <v>-712.08</v>
      </c>
      <c r="O71" s="21">
        <v>0</v>
      </c>
      <c r="P71" s="20"/>
      <c r="Q71" s="19">
        <v>45548</v>
      </c>
      <c r="R71" s="20"/>
      <c r="S71" s="19">
        <v>45548</v>
      </c>
      <c r="T71" s="20" t="s">
        <v>49</v>
      </c>
      <c r="U71" s="20">
        <v>1042560</v>
      </c>
      <c r="V71" s="20">
        <v>240012292</v>
      </c>
      <c r="W71" s="20" t="s">
        <v>35</v>
      </c>
      <c r="X71" s="20" t="s">
        <v>283</v>
      </c>
      <c r="Y71" s="20" t="s">
        <v>52</v>
      </c>
      <c r="Z71" s="20" t="s">
        <v>480</v>
      </c>
      <c r="AA71" s="20" t="s">
        <v>484</v>
      </c>
      <c r="AB71" s="20" t="s">
        <v>337</v>
      </c>
      <c r="AC71" s="20" t="s">
        <v>337</v>
      </c>
      <c r="AD71" s="20" t="s">
        <v>56</v>
      </c>
      <c r="AE71" s="20"/>
    </row>
    <row r="72" spans="1:31" x14ac:dyDescent="0.2">
      <c r="A72" s="4">
        <f t="shared" si="7"/>
        <v>70</v>
      </c>
      <c r="B72" s="4" t="str">
        <f t="shared" si="8"/>
        <v>TOZ</v>
      </c>
      <c r="C72" s="4" t="str">
        <f>IFERROR(VLOOKUP(F72,Tablas!$A$1:$B$3,2,0),"")</f>
        <v/>
      </c>
      <c r="D72" s="4" t="str">
        <f t="shared" si="9"/>
        <v xml:space="preserve"> - CONTADO / CASH - JUNTOZ</v>
      </c>
      <c r="E72" s="19">
        <v>45533</v>
      </c>
      <c r="F72" s="20" t="s">
        <v>27</v>
      </c>
      <c r="G72" s="20" t="s">
        <v>485</v>
      </c>
      <c r="H72" s="20" t="s">
        <v>120</v>
      </c>
      <c r="I72" s="20" t="s">
        <v>121</v>
      </c>
      <c r="J72" s="20" t="s">
        <v>177</v>
      </c>
      <c r="K72" s="20" t="s">
        <v>178</v>
      </c>
      <c r="L72" s="20" t="s">
        <v>179</v>
      </c>
      <c r="M72" s="20"/>
      <c r="N72" s="21">
        <v>-702.47</v>
      </c>
      <c r="O72" s="21">
        <v>0</v>
      </c>
      <c r="P72" s="20"/>
      <c r="Q72" s="19">
        <v>45533</v>
      </c>
      <c r="R72" s="20"/>
      <c r="S72" s="19">
        <v>45533</v>
      </c>
      <c r="T72" s="20" t="s">
        <v>49</v>
      </c>
      <c r="U72" s="20">
        <v>1041737</v>
      </c>
      <c r="V72" s="20">
        <v>240012168</v>
      </c>
      <c r="W72" s="20" t="s">
        <v>35</v>
      </c>
      <c r="X72" s="20" t="s">
        <v>180</v>
      </c>
      <c r="Y72" s="20" t="s">
        <v>52</v>
      </c>
      <c r="Z72" s="20" t="s">
        <v>485</v>
      </c>
      <c r="AA72" s="20" t="s">
        <v>53</v>
      </c>
      <c r="AB72" s="20" t="s">
        <v>54</v>
      </c>
      <c r="AC72" s="20" t="s">
        <v>167</v>
      </c>
      <c r="AD72" s="20" t="s">
        <v>56</v>
      </c>
      <c r="AE72" s="20"/>
    </row>
    <row r="73" spans="1:31" x14ac:dyDescent="0.2">
      <c r="A73" s="4">
        <f t="shared" si="7"/>
        <v>71</v>
      </c>
      <c r="B73" s="4" t="str">
        <f t="shared" si="8"/>
        <v>LEY</v>
      </c>
      <c r="C73" s="4" t="str">
        <f>IFERROR(VLOOKUP(F73,Tablas!$A$1:$B$3,2,0),"")</f>
        <v/>
      </c>
      <c r="D73" s="4" t="str">
        <f t="shared" si="9"/>
        <v xml:space="preserve"> - CONTADO / CASH - RIPLEY</v>
      </c>
      <c r="E73" s="19">
        <v>45378</v>
      </c>
      <c r="F73" s="20" t="s">
        <v>27</v>
      </c>
      <c r="G73" s="20" t="s">
        <v>367</v>
      </c>
      <c r="H73" s="20" t="s">
        <v>120</v>
      </c>
      <c r="I73" s="20" t="s">
        <v>121</v>
      </c>
      <c r="J73" s="20" t="s">
        <v>177</v>
      </c>
      <c r="K73" s="20" t="s">
        <v>178</v>
      </c>
      <c r="L73" s="20" t="s">
        <v>179</v>
      </c>
      <c r="M73" s="20"/>
      <c r="N73" s="21">
        <v>-595.32000000000005</v>
      </c>
      <c r="O73" s="21">
        <v>0</v>
      </c>
      <c r="P73" s="20"/>
      <c r="Q73" s="19">
        <v>45378</v>
      </c>
      <c r="R73" s="20"/>
      <c r="S73" s="19">
        <v>45378</v>
      </c>
      <c r="T73" s="20" t="s">
        <v>49</v>
      </c>
      <c r="U73" s="20">
        <v>961518</v>
      </c>
      <c r="V73" s="20">
        <v>240005296</v>
      </c>
      <c r="W73" s="20" t="s">
        <v>35</v>
      </c>
      <c r="X73" s="20" t="s">
        <v>180</v>
      </c>
      <c r="Y73" s="20" t="s">
        <v>52</v>
      </c>
      <c r="Z73" s="20" t="s">
        <v>367</v>
      </c>
      <c r="AA73" s="20" t="s">
        <v>53</v>
      </c>
      <c r="AB73" s="20" t="s">
        <v>54</v>
      </c>
      <c r="AC73" s="20" t="s">
        <v>167</v>
      </c>
      <c r="AD73" s="20" t="s">
        <v>56</v>
      </c>
      <c r="AE73" s="20"/>
    </row>
    <row r="74" spans="1:31" ht="25.5" x14ac:dyDescent="0.2">
      <c r="A74" s="4">
        <f t="shared" si="7"/>
        <v>72</v>
      </c>
      <c r="B74" s="4" t="str">
        <f t="shared" si="8"/>
        <v>OMAN</v>
      </c>
      <c r="C74" s="4" t="str">
        <f>IFERROR(VLOOKUP(F74,Tablas!$A$1:$B$3,2,0),"")</f>
        <v/>
      </c>
      <c r="D74" s="4" t="str">
        <f t="shared" si="9"/>
        <v xml:space="preserve"> - CONTADO / CASH - PF 265-2023</v>
      </c>
      <c r="E74" s="19">
        <v>45551</v>
      </c>
      <c r="F74" s="20" t="s">
        <v>27</v>
      </c>
      <c r="G74" s="20" t="s">
        <v>504</v>
      </c>
      <c r="H74" s="20" t="s">
        <v>29</v>
      </c>
      <c r="I74" s="20" t="s">
        <v>30</v>
      </c>
      <c r="J74" s="20" t="s">
        <v>505</v>
      </c>
      <c r="K74" s="20" t="s">
        <v>505</v>
      </c>
      <c r="L74" s="20" t="s">
        <v>506</v>
      </c>
      <c r="M74" s="20"/>
      <c r="N74" s="21">
        <v>-587.71</v>
      </c>
      <c r="O74" s="21">
        <v>-155.85</v>
      </c>
      <c r="P74" s="20"/>
      <c r="Q74" s="19">
        <v>45551</v>
      </c>
      <c r="R74" s="20"/>
      <c r="S74" s="20"/>
      <c r="T74" s="20" t="s">
        <v>49</v>
      </c>
      <c r="U74" s="20">
        <v>1025664</v>
      </c>
      <c r="V74" s="20">
        <v>240010964</v>
      </c>
      <c r="W74" s="20" t="s">
        <v>35</v>
      </c>
      <c r="X74" s="20" t="s">
        <v>185</v>
      </c>
      <c r="Y74" s="20" t="s">
        <v>37</v>
      </c>
      <c r="Z74" s="20" t="s">
        <v>507</v>
      </c>
      <c r="AA74" s="20" t="s">
        <v>508</v>
      </c>
      <c r="AB74" s="20" t="s">
        <v>509</v>
      </c>
      <c r="AC74" s="20"/>
      <c r="AD74" s="20" t="s">
        <v>278</v>
      </c>
      <c r="AE74" s="20"/>
    </row>
    <row r="75" spans="1:31" ht="63.75" x14ac:dyDescent="0.2">
      <c r="A75" s="4">
        <f t="shared" si="7"/>
        <v>73</v>
      </c>
      <c r="B75" s="4" t="str">
        <f t="shared" si="8"/>
        <v>3808</v>
      </c>
      <c r="C75" s="4" t="str">
        <f>IFERROR(VLOOKUP(F75,Tablas!$A$1:$B$3,2,0),"")</f>
        <v/>
      </c>
      <c r="D75" s="4" t="str">
        <f t="shared" si="9"/>
        <v xml:space="preserve"> - CONTADO / CASH - ABONO PE 3808  STEFANO CONTU (SHOP AGROVET</v>
      </c>
      <c r="E75" s="19">
        <v>45169</v>
      </c>
      <c r="F75" s="20" t="s">
        <v>27</v>
      </c>
      <c r="G75" s="20" t="s">
        <v>510</v>
      </c>
      <c r="H75" s="20" t="s">
        <v>120</v>
      </c>
      <c r="I75" s="20" t="s">
        <v>121</v>
      </c>
      <c r="J75" s="20" t="s">
        <v>511</v>
      </c>
      <c r="K75" s="20" t="s">
        <v>512</v>
      </c>
      <c r="L75" s="20" t="s">
        <v>513</v>
      </c>
      <c r="M75" s="20"/>
      <c r="N75" s="21">
        <v>-586.35</v>
      </c>
      <c r="O75" s="21">
        <v>0</v>
      </c>
      <c r="P75" s="20"/>
      <c r="Q75" s="19">
        <v>45169</v>
      </c>
      <c r="R75" s="20"/>
      <c r="S75" s="19">
        <v>45169</v>
      </c>
      <c r="T75" s="20" t="s">
        <v>49</v>
      </c>
      <c r="U75" s="20">
        <v>842893</v>
      </c>
      <c r="V75" s="20">
        <v>230010044</v>
      </c>
      <c r="W75" s="20" t="s">
        <v>35</v>
      </c>
      <c r="X75" s="20" t="s">
        <v>180</v>
      </c>
      <c r="Y75" s="20" t="s">
        <v>52</v>
      </c>
      <c r="Z75" s="20" t="s">
        <v>514</v>
      </c>
      <c r="AA75" s="20" t="s">
        <v>515</v>
      </c>
      <c r="AB75" s="20"/>
      <c r="AC75" s="20"/>
      <c r="AD75" s="20" t="s">
        <v>56</v>
      </c>
      <c r="AE75" s="20"/>
    </row>
    <row r="76" spans="1:31" ht="25.5" x14ac:dyDescent="0.2">
      <c r="A76" s="4">
        <f t="shared" si="7"/>
        <v>74</v>
      </c>
      <c r="B76" s="4" t="str">
        <f t="shared" si="8"/>
        <v xml:space="preserve"> CMK</v>
      </c>
      <c r="C76" s="4" t="str">
        <f>IFERROR(VLOOKUP(F76,Tablas!$A$1:$B$3,2,0),"")</f>
        <v/>
      </c>
      <c r="D76" s="4" t="str">
        <f t="shared" si="9"/>
        <v xml:space="preserve"> - CONTADO / CASH - DT FT 16928 (ANULADA)</v>
      </c>
      <c r="E76" s="19">
        <v>44568</v>
      </c>
      <c r="F76" s="20" t="s">
        <v>27</v>
      </c>
      <c r="G76" s="20" t="s">
        <v>516</v>
      </c>
      <c r="H76" s="20" t="s">
        <v>120</v>
      </c>
      <c r="I76" s="20" t="s">
        <v>121</v>
      </c>
      <c r="J76" s="20" t="s">
        <v>517</v>
      </c>
      <c r="K76" s="20" t="s">
        <v>518</v>
      </c>
      <c r="L76" s="20" t="s">
        <v>519</v>
      </c>
      <c r="M76" s="20"/>
      <c r="N76" s="21">
        <v>-486</v>
      </c>
      <c r="O76" s="21">
        <v>0</v>
      </c>
      <c r="P76" s="20"/>
      <c r="Q76" s="19">
        <v>44568</v>
      </c>
      <c r="R76" s="20"/>
      <c r="S76" s="19">
        <v>44568</v>
      </c>
      <c r="T76" s="20" t="s">
        <v>49</v>
      </c>
      <c r="U76" s="20">
        <v>594504</v>
      </c>
      <c r="V76" s="20">
        <v>220001470</v>
      </c>
      <c r="W76" s="20" t="s">
        <v>35</v>
      </c>
      <c r="X76" s="20" t="s">
        <v>520</v>
      </c>
      <c r="Y76" s="20" t="s">
        <v>52</v>
      </c>
      <c r="Z76" s="20" t="s">
        <v>521</v>
      </c>
      <c r="AA76" s="20" t="s">
        <v>522</v>
      </c>
      <c r="AB76" s="20" t="s">
        <v>523</v>
      </c>
      <c r="AC76" s="20" t="s">
        <v>167</v>
      </c>
      <c r="AD76" s="20" t="s">
        <v>56</v>
      </c>
      <c r="AE76" s="20"/>
    </row>
    <row r="77" spans="1:31" ht="25.5" x14ac:dyDescent="0.2">
      <c r="A77" s="4">
        <f t="shared" si="7"/>
        <v>75</v>
      </c>
      <c r="B77" s="4" t="str">
        <f t="shared" si="8"/>
        <v>0368</v>
      </c>
      <c r="C77" s="4" t="str">
        <f>IFERROR(VLOOKUP(F77,Tablas!$A$1:$B$3,2,0),"")</f>
        <v/>
      </c>
      <c r="D77" s="4" t="str">
        <f t="shared" si="9"/>
        <v xml:space="preserve"> - CONTADO ADELANTADO / CASH IN ADVANCE - ANTICIPO PF 084-2019</v>
      </c>
      <c r="E77" s="19">
        <v>43734</v>
      </c>
      <c r="F77" s="20" t="s">
        <v>27</v>
      </c>
      <c r="G77" s="20" t="s">
        <v>524</v>
      </c>
      <c r="H77" s="20" t="s">
        <v>29</v>
      </c>
      <c r="I77" s="20" t="s">
        <v>30</v>
      </c>
      <c r="J77" s="20" t="s">
        <v>285</v>
      </c>
      <c r="K77" s="20" t="s">
        <v>285</v>
      </c>
      <c r="L77" s="20" t="s">
        <v>286</v>
      </c>
      <c r="M77" s="20" t="s">
        <v>33</v>
      </c>
      <c r="N77" s="21">
        <v>-467.5</v>
      </c>
      <c r="O77" s="21">
        <v>-139.47</v>
      </c>
      <c r="P77" s="20"/>
      <c r="Q77" s="19">
        <v>43734</v>
      </c>
      <c r="R77" s="20"/>
      <c r="S77" s="20"/>
      <c r="T77" s="20" t="s">
        <v>70</v>
      </c>
      <c r="U77" s="20">
        <v>253298</v>
      </c>
      <c r="V77" s="20">
        <v>1900009733</v>
      </c>
      <c r="W77" s="20" t="s">
        <v>35</v>
      </c>
      <c r="X77" s="20" t="s">
        <v>185</v>
      </c>
      <c r="Y77" s="20" t="s">
        <v>37</v>
      </c>
      <c r="Z77" s="20" t="s">
        <v>525</v>
      </c>
      <c r="AA77" s="20" t="s">
        <v>288</v>
      </c>
      <c r="AB77" s="20" t="s">
        <v>289</v>
      </c>
      <c r="AC77" s="20" t="s">
        <v>290</v>
      </c>
      <c r="AD77" s="20" t="s">
        <v>291</v>
      </c>
      <c r="AE77" s="20"/>
    </row>
    <row r="78" spans="1:31" ht="25.5" x14ac:dyDescent="0.2">
      <c r="A78" s="4">
        <f t="shared" si="7"/>
        <v>76</v>
      </c>
      <c r="B78" s="4" t="str">
        <f t="shared" si="8"/>
        <v>13300</v>
      </c>
      <c r="C78" s="4" t="str">
        <f>IFERROR(VLOOKUP(F78,Tablas!$A$1:$B$3,2,0),"")</f>
        <v/>
      </c>
      <c r="D78" s="4" t="str">
        <f t="shared" si="9"/>
        <v xml:space="preserve"> - CONTADO / CASH - PF 101-2018</v>
      </c>
      <c r="E78" s="19">
        <v>43444</v>
      </c>
      <c r="F78" s="20" t="s">
        <v>27</v>
      </c>
      <c r="G78" s="20" t="s">
        <v>526</v>
      </c>
      <c r="H78" s="20" t="s">
        <v>29</v>
      </c>
      <c r="I78" s="20" t="s">
        <v>30</v>
      </c>
      <c r="J78" s="20" t="s">
        <v>527</v>
      </c>
      <c r="K78" s="20" t="s">
        <v>527</v>
      </c>
      <c r="L78" s="20" t="s">
        <v>528</v>
      </c>
      <c r="M78" s="20" t="s">
        <v>33</v>
      </c>
      <c r="N78" s="21">
        <v>-457.78</v>
      </c>
      <c r="O78" s="21">
        <v>-135.80000000000001</v>
      </c>
      <c r="P78" s="20"/>
      <c r="Q78" s="19">
        <v>43444</v>
      </c>
      <c r="R78" s="20"/>
      <c r="S78" s="20"/>
      <c r="T78" s="20" t="s">
        <v>49</v>
      </c>
      <c r="U78" s="20">
        <v>136941</v>
      </c>
      <c r="V78" s="20">
        <v>1800012031</v>
      </c>
      <c r="W78" s="20" t="s">
        <v>35</v>
      </c>
      <c r="X78" s="20" t="s">
        <v>185</v>
      </c>
      <c r="Y78" s="20" t="s">
        <v>37</v>
      </c>
      <c r="Z78" s="20" t="s">
        <v>529</v>
      </c>
      <c r="AA78" s="20"/>
      <c r="AB78" s="20"/>
      <c r="AC78" s="20" t="s">
        <v>530</v>
      </c>
      <c r="AD78" s="20" t="s">
        <v>278</v>
      </c>
      <c r="AE78" s="20"/>
    </row>
    <row r="79" spans="1:31" ht="51" x14ac:dyDescent="0.2">
      <c r="A79" s="4">
        <f t="shared" si="7"/>
        <v>77</v>
      </c>
      <c r="B79" s="4" t="str">
        <f t="shared" si="8"/>
        <v>3105</v>
      </c>
      <c r="C79" s="4" t="str">
        <f>IFERROR(VLOOKUP(F79,Tablas!$A$1:$B$3,2,0),"")</f>
        <v/>
      </c>
      <c r="D79" s="4" t="str">
        <f t="shared" si="9"/>
        <v xml:space="preserve"> - LETRA 45-60-75 DIAS / DRAFT 45-60-75 DAYS - ABONO PE 3105 GRUPO PHARMAX</v>
      </c>
      <c r="E79" s="19">
        <v>45126</v>
      </c>
      <c r="F79" s="20" t="s">
        <v>27</v>
      </c>
      <c r="G79" s="20" t="s">
        <v>531</v>
      </c>
      <c r="H79" s="20" t="s">
        <v>120</v>
      </c>
      <c r="I79" s="20" t="s">
        <v>121</v>
      </c>
      <c r="J79" s="20" t="s">
        <v>263</v>
      </c>
      <c r="K79" s="20" t="s">
        <v>264</v>
      </c>
      <c r="L79" s="20" t="s">
        <v>265</v>
      </c>
      <c r="M79" s="20" t="s">
        <v>125</v>
      </c>
      <c r="N79" s="21">
        <v>-454.86</v>
      </c>
      <c r="O79" s="21">
        <v>0</v>
      </c>
      <c r="P79" s="20"/>
      <c r="Q79" s="19">
        <v>45126</v>
      </c>
      <c r="R79" s="20"/>
      <c r="S79" s="19">
        <v>45126</v>
      </c>
      <c r="T79" s="20" t="s">
        <v>266</v>
      </c>
      <c r="U79" s="20">
        <v>822432</v>
      </c>
      <c r="V79" s="20">
        <v>230008379</v>
      </c>
      <c r="W79" s="20" t="s">
        <v>35</v>
      </c>
      <c r="X79" s="20" t="s">
        <v>127</v>
      </c>
      <c r="Y79" s="20" t="s">
        <v>267</v>
      </c>
      <c r="Z79" s="20" t="s">
        <v>532</v>
      </c>
      <c r="AA79" s="20" t="s">
        <v>269</v>
      </c>
      <c r="AB79" s="20" t="s">
        <v>270</v>
      </c>
      <c r="AC79" s="20" t="s">
        <v>167</v>
      </c>
      <c r="AD79" s="20" t="s">
        <v>56</v>
      </c>
      <c r="AE79" s="20"/>
    </row>
    <row r="80" spans="1:31" x14ac:dyDescent="0.2">
      <c r="A80" s="4">
        <f t="shared" si="7"/>
        <v>78</v>
      </c>
      <c r="B80" s="4" t="str">
        <f t="shared" si="8"/>
        <v/>
      </c>
      <c r="C80" s="4" t="str">
        <f>IFERROR(VLOOKUP(F80,Tablas!$A$1:$B$3,2,0),"")</f>
        <v/>
      </c>
      <c r="D80" s="4" t="str">
        <f t="shared" si="9"/>
        <v xml:space="preserve"> - CONTADO / CASH - MP</v>
      </c>
      <c r="E80" s="19">
        <v>45420</v>
      </c>
      <c r="F80" s="20" t="s">
        <v>27</v>
      </c>
      <c r="G80" s="20" t="s">
        <v>176</v>
      </c>
      <c r="H80" s="20" t="s">
        <v>120</v>
      </c>
      <c r="I80" s="20" t="s">
        <v>121</v>
      </c>
      <c r="J80" s="20" t="s">
        <v>177</v>
      </c>
      <c r="K80" s="20" t="s">
        <v>178</v>
      </c>
      <c r="L80" s="20" t="s">
        <v>179</v>
      </c>
      <c r="M80" s="20"/>
      <c r="N80" s="21">
        <v>-424.92</v>
      </c>
      <c r="O80" s="21">
        <v>0</v>
      </c>
      <c r="P80" s="20"/>
      <c r="Q80" s="19">
        <v>45420</v>
      </c>
      <c r="R80" s="20"/>
      <c r="S80" s="19">
        <v>45420</v>
      </c>
      <c r="T80" s="20" t="s">
        <v>49</v>
      </c>
      <c r="U80" s="20">
        <v>969522</v>
      </c>
      <c r="V80" s="20">
        <v>240005997</v>
      </c>
      <c r="W80" s="20" t="s">
        <v>35</v>
      </c>
      <c r="X80" s="20" t="s">
        <v>180</v>
      </c>
      <c r="Y80" s="20" t="s">
        <v>52</v>
      </c>
      <c r="Z80" s="20" t="s">
        <v>176</v>
      </c>
      <c r="AA80" s="20" t="s">
        <v>53</v>
      </c>
      <c r="AB80" s="20" t="s">
        <v>54</v>
      </c>
      <c r="AC80" s="20" t="s">
        <v>167</v>
      </c>
      <c r="AD80" s="20" t="s">
        <v>56</v>
      </c>
      <c r="AE80" s="20"/>
    </row>
    <row r="81" spans="1:31" x14ac:dyDescent="0.2">
      <c r="A81" s="4">
        <f t="shared" si="7"/>
        <v>79</v>
      </c>
      <c r="B81" s="4" t="str">
        <f t="shared" si="8"/>
        <v>TOZ</v>
      </c>
      <c r="C81" s="4" t="str">
        <f>IFERROR(VLOOKUP(F81,Tablas!$A$1:$B$3,2,0),"")</f>
        <v/>
      </c>
      <c r="D81" s="4" t="str">
        <f t="shared" si="9"/>
        <v xml:space="preserve"> - CONTADO / CASH - JUNTOZ</v>
      </c>
      <c r="E81" s="19">
        <v>45527</v>
      </c>
      <c r="F81" s="20" t="s">
        <v>27</v>
      </c>
      <c r="G81" s="20" t="s">
        <v>485</v>
      </c>
      <c r="H81" s="20" t="s">
        <v>120</v>
      </c>
      <c r="I81" s="20" t="s">
        <v>121</v>
      </c>
      <c r="J81" s="20" t="s">
        <v>177</v>
      </c>
      <c r="K81" s="20" t="s">
        <v>178</v>
      </c>
      <c r="L81" s="20" t="s">
        <v>179</v>
      </c>
      <c r="M81" s="20"/>
      <c r="N81" s="21">
        <v>-424.59</v>
      </c>
      <c r="O81" s="21">
        <v>0</v>
      </c>
      <c r="P81" s="20"/>
      <c r="Q81" s="19">
        <v>45527</v>
      </c>
      <c r="R81" s="20"/>
      <c r="S81" s="19">
        <v>45527</v>
      </c>
      <c r="T81" s="20" t="s">
        <v>49</v>
      </c>
      <c r="U81" s="20">
        <v>1041568</v>
      </c>
      <c r="V81" s="20">
        <v>240012160</v>
      </c>
      <c r="W81" s="20" t="s">
        <v>35</v>
      </c>
      <c r="X81" s="20" t="s">
        <v>180</v>
      </c>
      <c r="Y81" s="20" t="s">
        <v>52</v>
      </c>
      <c r="Z81" s="20" t="s">
        <v>485</v>
      </c>
      <c r="AA81" s="20" t="s">
        <v>53</v>
      </c>
      <c r="AB81" s="20" t="s">
        <v>54</v>
      </c>
      <c r="AC81" s="20" t="s">
        <v>167</v>
      </c>
      <c r="AD81" s="20" t="s">
        <v>56</v>
      </c>
      <c r="AE81" s="20"/>
    </row>
    <row r="82" spans="1:31" x14ac:dyDescent="0.2">
      <c r="A82" s="4">
        <f t="shared" si="7"/>
        <v>80</v>
      </c>
      <c r="B82" s="4" t="str">
        <f t="shared" si="8"/>
        <v>RA</v>
      </c>
      <c r="C82" s="4" t="str">
        <f>IFERROR(VLOOKUP(F82,Tablas!$A$1:$B$3,2,0),"")</f>
        <v/>
      </c>
      <c r="D82" s="4" t="str">
        <f t="shared" si="9"/>
        <v xml:space="preserve"> - CONTADO / CASH - AGORA</v>
      </c>
      <c r="E82" s="19">
        <v>45317</v>
      </c>
      <c r="F82" s="20" t="s">
        <v>27</v>
      </c>
      <c r="G82" s="20" t="s">
        <v>537</v>
      </c>
      <c r="H82" s="20" t="s">
        <v>120</v>
      </c>
      <c r="I82" s="20" t="s">
        <v>121</v>
      </c>
      <c r="J82" s="20" t="s">
        <v>177</v>
      </c>
      <c r="K82" s="20" t="s">
        <v>178</v>
      </c>
      <c r="L82" s="20" t="s">
        <v>179</v>
      </c>
      <c r="M82" s="20"/>
      <c r="N82" s="21">
        <v>-418.62</v>
      </c>
      <c r="O82" s="21">
        <v>0</v>
      </c>
      <c r="P82" s="20"/>
      <c r="Q82" s="19">
        <v>45317</v>
      </c>
      <c r="R82" s="20"/>
      <c r="S82" s="19">
        <v>45317</v>
      </c>
      <c r="T82" s="20" t="s">
        <v>49</v>
      </c>
      <c r="U82" s="20">
        <v>913997</v>
      </c>
      <c r="V82" s="20">
        <v>240001262</v>
      </c>
      <c r="W82" s="20" t="s">
        <v>35</v>
      </c>
      <c r="X82" s="20" t="s">
        <v>180</v>
      </c>
      <c r="Y82" s="20" t="s">
        <v>52</v>
      </c>
      <c r="Z82" s="20" t="s">
        <v>537</v>
      </c>
      <c r="AA82" s="20" t="s">
        <v>53</v>
      </c>
      <c r="AB82" s="20" t="s">
        <v>54</v>
      </c>
      <c r="AC82" s="20" t="s">
        <v>167</v>
      </c>
      <c r="AD82" s="20" t="s">
        <v>56</v>
      </c>
      <c r="AE82" s="20"/>
    </row>
    <row r="83" spans="1:31" ht="51" x14ac:dyDescent="0.2">
      <c r="A83" s="4">
        <f t="shared" si="7"/>
        <v>81</v>
      </c>
      <c r="B83" s="4" t="str">
        <f t="shared" si="8"/>
        <v>2351</v>
      </c>
      <c r="C83" s="4" t="str">
        <f>IFERROR(VLOOKUP(F83,Tablas!$A$1:$B$3,2,0),"")</f>
        <v/>
      </c>
      <c r="D83" s="4" t="str">
        <f t="shared" si="9"/>
        <v xml:space="preserve"> - CONTADO / CASH - PE 2351 CARBALLO X,CLAUDIO ANIBAL</v>
      </c>
      <c r="E83" s="19">
        <v>45426</v>
      </c>
      <c r="F83" s="20" t="s">
        <v>27</v>
      </c>
      <c r="G83" s="20" t="s">
        <v>538</v>
      </c>
      <c r="H83" s="20" t="s">
        <v>120</v>
      </c>
      <c r="I83" s="20" t="s">
        <v>121</v>
      </c>
      <c r="J83" s="20" t="s">
        <v>539</v>
      </c>
      <c r="K83" s="20" t="s">
        <v>540</v>
      </c>
      <c r="L83" s="20" t="s">
        <v>541</v>
      </c>
      <c r="M83" s="20"/>
      <c r="N83" s="21">
        <v>-417</v>
      </c>
      <c r="O83" s="21">
        <v>0</v>
      </c>
      <c r="P83" s="20"/>
      <c r="Q83" s="19">
        <v>45426</v>
      </c>
      <c r="R83" s="20"/>
      <c r="S83" s="19">
        <v>45426</v>
      </c>
      <c r="T83" s="20" t="s">
        <v>49</v>
      </c>
      <c r="U83" s="20">
        <v>963757</v>
      </c>
      <c r="V83" s="20">
        <v>240005604</v>
      </c>
      <c r="W83" s="20" t="s">
        <v>35</v>
      </c>
      <c r="X83" s="20" t="s">
        <v>283</v>
      </c>
      <c r="Y83" s="20" t="s">
        <v>52</v>
      </c>
      <c r="Z83" s="20" t="s">
        <v>542</v>
      </c>
      <c r="AA83" s="20" t="s">
        <v>543</v>
      </c>
      <c r="AB83" s="20" t="s">
        <v>544</v>
      </c>
      <c r="AC83" s="20" t="s">
        <v>167</v>
      </c>
      <c r="AD83" s="20" t="s">
        <v>56</v>
      </c>
      <c r="AE83" s="20"/>
    </row>
    <row r="84" spans="1:31" x14ac:dyDescent="0.2">
      <c r="A84" s="4">
        <f t="shared" si="7"/>
        <v>82</v>
      </c>
      <c r="B84" s="4" t="str">
        <f t="shared" si="8"/>
        <v>LEY</v>
      </c>
      <c r="C84" s="4" t="str">
        <f>IFERROR(VLOOKUP(F84,Tablas!$A$1:$B$3,2,0),"")</f>
        <v/>
      </c>
      <c r="D84" s="4" t="str">
        <f t="shared" si="9"/>
        <v xml:space="preserve"> - CONTADO / CASH - RIPLEY</v>
      </c>
      <c r="E84" s="19">
        <v>45322</v>
      </c>
      <c r="F84" s="20" t="s">
        <v>27</v>
      </c>
      <c r="G84" s="20" t="s">
        <v>367</v>
      </c>
      <c r="H84" s="20" t="s">
        <v>120</v>
      </c>
      <c r="I84" s="20" t="s">
        <v>121</v>
      </c>
      <c r="J84" s="20" t="s">
        <v>177</v>
      </c>
      <c r="K84" s="20" t="s">
        <v>178</v>
      </c>
      <c r="L84" s="20" t="s">
        <v>179</v>
      </c>
      <c r="M84" s="20"/>
      <c r="N84" s="21">
        <v>-386.72</v>
      </c>
      <c r="O84" s="21">
        <v>0</v>
      </c>
      <c r="P84" s="20"/>
      <c r="Q84" s="19">
        <v>45322</v>
      </c>
      <c r="R84" s="20"/>
      <c r="S84" s="19">
        <v>45322</v>
      </c>
      <c r="T84" s="20" t="s">
        <v>49</v>
      </c>
      <c r="U84" s="20">
        <v>913993</v>
      </c>
      <c r="V84" s="20">
        <v>240001260</v>
      </c>
      <c r="W84" s="20" t="s">
        <v>35</v>
      </c>
      <c r="X84" s="20" t="s">
        <v>180</v>
      </c>
      <c r="Y84" s="20" t="s">
        <v>52</v>
      </c>
      <c r="Z84" s="20" t="s">
        <v>367</v>
      </c>
      <c r="AA84" s="20" t="s">
        <v>53</v>
      </c>
      <c r="AB84" s="20" t="s">
        <v>54</v>
      </c>
      <c r="AC84" s="20" t="s">
        <v>167</v>
      </c>
      <c r="AD84" s="20" t="s">
        <v>56</v>
      </c>
      <c r="AE84" s="20"/>
    </row>
    <row r="85" spans="1:31" x14ac:dyDescent="0.2">
      <c r="A85" s="4">
        <f t="shared" si="7"/>
        <v>83</v>
      </c>
      <c r="B85" s="4" t="str">
        <f t="shared" si="8"/>
        <v>IMPUE</v>
      </c>
      <c r="C85" s="4" t="str">
        <f>IFERROR(VLOOKUP(F85,Tablas!$A$1:$B$3,2,0),"")</f>
        <v/>
      </c>
      <c r="D85" s="4" t="str">
        <f t="shared" si="9"/>
        <v xml:space="preserve"> - CONTADO / CASH - SB IMPUESTO</v>
      </c>
      <c r="E85" s="19">
        <v>45423</v>
      </c>
      <c r="F85" s="20" t="s">
        <v>27</v>
      </c>
      <c r="G85" s="20" t="s">
        <v>551</v>
      </c>
      <c r="H85" s="20" t="s">
        <v>120</v>
      </c>
      <c r="I85" s="20" t="s">
        <v>121</v>
      </c>
      <c r="J85" s="20" t="s">
        <v>46</v>
      </c>
      <c r="K85" s="20" t="s">
        <v>47</v>
      </c>
      <c r="L85" s="20" t="s">
        <v>48</v>
      </c>
      <c r="M85" s="20"/>
      <c r="N85" s="21">
        <v>-381.16</v>
      </c>
      <c r="O85" s="21">
        <v>0</v>
      </c>
      <c r="P85" s="20"/>
      <c r="Q85" s="19">
        <v>45423</v>
      </c>
      <c r="R85" s="20"/>
      <c r="S85" s="19">
        <v>45423</v>
      </c>
      <c r="T85" s="20" t="s">
        <v>49</v>
      </c>
      <c r="U85" s="20">
        <v>962504</v>
      </c>
      <c r="V85" s="20">
        <v>240005371</v>
      </c>
      <c r="W85" s="20" t="s">
        <v>35</v>
      </c>
      <c r="X85" s="20" t="s">
        <v>127</v>
      </c>
      <c r="Y85" s="20" t="s">
        <v>52</v>
      </c>
      <c r="Z85" s="20" t="s">
        <v>552</v>
      </c>
      <c r="AA85" s="20" t="s">
        <v>53</v>
      </c>
      <c r="AB85" s="20" t="s">
        <v>54</v>
      </c>
      <c r="AC85" s="20" t="s">
        <v>55</v>
      </c>
      <c r="AD85" s="20" t="s">
        <v>56</v>
      </c>
      <c r="AE85" s="20"/>
    </row>
    <row r="86" spans="1:31" x14ac:dyDescent="0.2">
      <c r="A86" s="4">
        <f t="shared" si="7"/>
        <v>84</v>
      </c>
      <c r="B86" s="4" t="str">
        <f t="shared" si="8"/>
        <v>RA</v>
      </c>
      <c r="C86" s="4" t="str">
        <f>IFERROR(VLOOKUP(F86,Tablas!$A$1:$B$3,2,0),"")</f>
        <v/>
      </c>
      <c r="D86" s="4" t="str">
        <f t="shared" si="9"/>
        <v xml:space="preserve"> - CONTADO / CASH - AGORA</v>
      </c>
      <c r="E86" s="19">
        <v>45303</v>
      </c>
      <c r="F86" s="20" t="s">
        <v>27</v>
      </c>
      <c r="G86" s="20" t="s">
        <v>537</v>
      </c>
      <c r="H86" s="20" t="s">
        <v>120</v>
      </c>
      <c r="I86" s="20" t="s">
        <v>121</v>
      </c>
      <c r="J86" s="20" t="s">
        <v>177</v>
      </c>
      <c r="K86" s="20" t="s">
        <v>178</v>
      </c>
      <c r="L86" s="20" t="s">
        <v>179</v>
      </c>
      <c r="M86" s="20"/>
      <c r="N86" s="21">
        <v>-375.46</v>
      </c>
      <c r="O86" s="21">
        <v>0</v>
      </c>
      <c r="P86" s="20"/>
      <c r="Q86" s="19">
        <v>45303</v>
      </c>
      <c r="R86" s="20"/>
      <c r="S86" s="19">
        <v>45303</v>
      </c>
      <c r="T86" s="20" t="s">
        <v>49</v>
      </c>
      <c r="U86" s="20">
        <v>911302</v>
      </c>
      <c r="V86" s="20">
        <v>240001021</v>
      </c>
      <c r="W86" s="20" t="s">
        <v>35</v>
      </c>
      <c r="X86" s="20" t="s">
        <v>180</v>
      </c>
      <c r="Y86" s="20" t="s">
        <v>52</v>
      </c>
      <c r="Z86" s="20" t="s">
        <v>537</v>
      </c>
      <c r="AA86" s="20" t="s">
        <v>53</v>
      </c>
      <c r="AB86" s="20" t="s">
        <v>54</v>
      </c>
      <c r="AC86" s="20" t="s">
        <v>167</v>
      </c>
      <c r="AD86" s="20" t="s">
        <v>56</v>
      </c>
      <c r="AE86" s="20"/>
    </row>
    <row r="87" spans="1:31" x14ac:dyDescent="0.2">
      <c r="A87" s="4">
        <f t="shared" si="7"/>
        <v>85</v>
      </c>
      <c r="B87" s="4" t="str">
        <f t="shared" si="8"/>
        <v/>
      </c>
      <c r="C87" s="4" t="str">
        <f>IFERROR(VLOOKUP(F87,Tablas!$A$1:$B$3,2,0),"")</f>
        <v/>
      </c>
      <c r="D87" s="4" t="str">
        <f t="shared" si="9"/>
        <v xml:space="preserve"> - CONTADO / CASH - PLZA VEA</v>
      </c>
      <c r="E87" s="19">
        <v>45391</v>
      </c>
      <c r="F87" s="20" t="s">
        <v>27</v>
      </c>
      <c r="G87" s="20" t="s">
        <v>562</v>
      </c>
      <c r="H87" s="20" t="s">
        <v>120</v>
      </c>
      <c r="I87" s="20" t="s">
        <v>121</v>
      </c>
      <c r="J87" s="20" t="s">
        <v>177</v>
      </c>
      <c r="K87" s="20" t="s">
        <v>178</v>
      </c>
      <c r="L87" s="20" t="s">
        <v>179</v>
      </c>
      <c r="M87" s="20"/>
      <c r="N87" s="21">
        <v>-322.83999999999997</v>
      </c>
      <c r="O87" s="21">
        <v>0</v>
      </c>
      <c r="P87" s="20"/>
      <c r="Q87" s="19">
        <v>45391</v>
      </c>
      <c r="R87" s="20"/>
      <c r="S87" s="19">
        <v>45391</v>
      </c>
      <c r="T87" s="20" t="s">
        <v>49</v>
      </c>
      <c r="U87" s="20">
        <v>969411</v>
      </c>
      <c r="V87" s="20">
        <v>240005985</v>
      </c>
      <c r="W87" s="20" t="s">
        <v>35</v>
      </c>
      <c r="X87" s="20" t="s">
        <v>180</v>
      </c>
      <c r="Y87" s="20" t="s">
        <v>52</v>
      </c>
      <c r="Z87" s="20" t="s">
        <v>563</v>
      </c>
      <c r="AA87" s="20" t="s">
        <v>53</v>
      </c>
      <c r="AB87" s="20" t="s">
        <v>54</v>
      </c>
      <c r="AC87" s="20" t="s">
        <v>167</v>
      </c>
      <c r="AD87" s="20" t="s">
        <v>56</v>
      </c>
      <c r="AE87" s="20"/>
    </row>
    <row r="88" spans="1:31" ht="51" x14ac:dyDescent="0.2">
      <c r="A88" s="4">
        <f t="shared" si="7"/>
        <v>86</v>
      </c>
      <c r="B88" s="4" t="str">
        <f t="shared" si="8"/>
        <v>4730</v>
      </c>
      <c r="C88" s="4" t="str">
        <f>IFERROR(VLOOKUP(F88,Tablas!$A$1:$B$3,2,0),"")</f>
        <v/>
      </c>
      <c r="D88" s="4" t="str">
        <f t="shared" si="9"/>
        <v xml:space="preserve"> - LETRA 75 DIAS / DRAFT 75 DAYS - ABONO PE  4730- AGRIMEC SALAMANCA</v>
      </c>
      <c r="E88" s="19">
        <v>45240</v>
      </c>
      <c r="F88" s="20" t="s">
        <v>27</v>
      </c>
      <c r="G88" s="20" t="s">
        <v>569</v>
      </c>
      <c r="H88" s="20" t="s">
        <v>120</v>
      </c>
      <c r="I88" s="20" t="s">
        <v>121</v>
      </c>
      <c r="J88" s="20" t="s">
        <v>438</v>
      </c>
      <c r="K88" s="20" t="s">
        <v>439</v>
      </c>
      <c r="L88" s="20" t="s">
        <v>440</v>
      </c>
      <c r="M88" s="20" t="s">
        <v>125</v>
      </c>
      <c r="N88" s="21">
        <v>-316.77999999999997</v>
      </c>
      <c r="O88" s="21">
        <v>0</v>
      </c>
      <c r="P88" s="20"/>
      <c r="Q88" s="19">
        <v>45240</v>
      </c>
      <c r="R88" s="20"/>
      <c r="S88" s="19">
        <v>45240</v>
      </c>
      <c r="T88" s="20" t="s">
        <v>126</v>
      </c>
      <c r="U88" s="20">
        <v>872757</v>
      </c>
      <c r="V88" s="20">
        <v>230012463</v>
      </c>
      <c r="W88" s="20" t="s">
        <v>35</v>
      </c>
      <c r="X88" s="20" t="s">
        <v>127</v>
      </c>
      <c r="Y88" s="20" t="s">
        <v>128</v>
      </c>
      <c r="Z88" s="20" t="s">
        <v>570</v>
      </c>
      <c r="AA88" s="20" t="s">
        <v>441</v>
      </c>
      <c r="AB88" s="20" t="s">
        <v>131</v>
      </c>
      <c r="AC88" s="20" t="s">
        <v>167</v>
      </c>
      <c r="AD88" s="20" t="s">
        <v>56</v>
      </c>
      <c r="AE88" s="20"/>
    </row>
    <row r="89" spans="1:31" ht="25.5" x14ac:dyDescent="0.2">
      <c r="A89" s="4">
        <f t="shared" si="7"/>
        <v>87</v>
      </c>
      <c r="B89" s="4" t="str">
        <f t="shared" si="8"/>
        <v>4086</v>
      </c>
      <c r="C89" s="4" t="str">
        <f>IFERROR(VLOOKUP(F89,Tablas!$A$1:$B$3,2,0),"")</f>
        <v/>
      </c>
      <c r="D89" s="4" t="str">
        <f t="shared" si="9"/>
        <v xml:space="preserve"> - CONTADO ADELANTADO / CASH IN ADVANCE - PE 4086</v>
      </c>
      <c r="E89" s="19">
        <v>45516</v>
      </c>
      <c r="F89" s="20" t="s">
        <v>27</v>
      </c>
      <c r="G89" s="20" t="s">
        <v>571</v>
      </c>
      <c r="H89" s="20" t="s">
        <v>120</v>
      </c>
      <c r="I89" s="20" t="s">
        <v>121</v>
      </c>
      <c r="J89" s="20" t="s">
        <v>572</v>
      </c>
      <c r="K89" s="20" t="s">
        <v>573</v>
      </c>
      <c r="L89" s="20" t="s">
        <v>574</v>
      </c>
      <c r="M89" s="20" t="s">
        <v>33</v>
      </c>
      <c r="N89" s="21">
        <v>-316.25</v>
      </c>
      <c r="O89" s="21">
        <v>0</v>
      </c>
      <c r="P89" s="20"/>
      <c r="Q89" s="19">
        <v>45516</v>
      </c>
      <c r="R89" s="20"/>
      <c r="S89" s="19">
        <v>45516</v>
      </c>
      <c r="T89" s="20" t="s">
        <v>70</v>
      </c>
      <c r="U89" s="20">
        <v>1006961</v>
      </c>
      <c r="V89" s="20">
        <v>240009340</v>
      </c>
      <c r="W89" s="20" t="s">
        <v>35</v>
      </c>
      <c r="X89" s="20" t="s">
        <v>127</v>
      </c>
      <c r="Y89" s="20" t="s">
        <v>333</v>
      </c>
      <c r="Z89" s="20" t="s">
        <v>571</v>
      </c>
      <c r="AA89" s="20" t="s">
        <v>575</v>
      </c>
      <c r="AB89" s="20" t="s">
        <v>576</v>
      </c>
      <c r="AC89" s="20" t="s">
        <v>167</v>
      </c>
      <c r="AD89" s="20" t="s">
        <v>56</v>
      </c>
      <c r="AE89" s="20"/>
    </row>
    <row r="90" spans="1:31" ht="25.5" x14ac:dyDescent="0.2">
      <c r="A90" s="4">
        <f t="shared" ref="A90:A109" si="10">ROW()-2</f>
        <v>88</v>
      </c>
      <c r="B90" s="4" t="str">
        <f t="shared" ref="B90:B109" si="11">MID(G90,4,20)</f>
        <v>NO</v>
      </c>
      <c r="C90" s="4" t="str">
        <f>IFERROR(VLOOKUP(F90,Tablas!$A$1:$B$3,2,0),"")</f>
        <v/>
      </c>
      <c r="D90" s="4" t="str">
        <f t="shared" ref="D90:D109" si="12">CONCATENATE(AE90," - ",T90," - ",Z90)</f>
        <v xml:space="preserve"> - CONTADO / CASH - ABONO NO IDENTIFICADO</v>
      </c>
      <c r="E90" s="19">
        <v>45427</v>
      </c>
      <c r="F90" s="20" t="s">
        <v>27</v>
      </c>
      <c r="G90" s="20" t="s">
        <v>28</v>
      </c>
      <c r="H90" s="20" t="s">
        <v>120</v>
      </c>
      <c r="I90" s="20" t="s">
        <v>121</v>
      </c>
      <c r="J90" s="20" t="s">
        <v>46</v>
      </c>
      <c r="K90" s="20" t="s">
        <v>47</v>
      </c>
      <c r="L90" s="20" t="s">
        <v>48</v>
      </c>
      <c r="M90" s="20"/>
      <c r="N90" s="21">
        <v>-300</v>
      </c>
      <c r="O90" s="21">
        <v>0</v>
      </c>
      <c r="P90" s="20"/>
      <c r="Q90" s="19">
        <v>45427</v>
      </c>
      <c r="R90" s="20"/>
      <c r="S90" s="19">
        <v>45427</v>
      </c>
      <c r="T90" s="20" t="s">
        <v>49</v>
      </c>
      <c r="U90" s="20">
        <v>979772</v>
      </c>
      <c r="V90" s="20">
        <v>240006945</v>
      </c>
      <c r="W90" s="20" t="s">
        <v>35</v>
      </c>
      <c r="X90" s="20" t="s">
        <v>127</v>
      </c>
      <c r="Y90" s="20" t="s">
        <v>52</v>
      </c>
      <c r="Z90" s="20" t="s">
        <v>578</v>
      </c>
      <c r="AA90" s="20" t="s">
        <v>53</v>
      </c>
      <c r="AB90" s="20" t="s">
        <v>54</v>
      </c>
      <c r="AC90" s="20" t="s">
        <v>55</v>
      </c>
      <c r="AD90" s="20" t="s">
        <v>56</v>
      </c>
      <c r="AE90" s="20"/>
    </row>
    <row r="91" spans="1:31" x14ac:dyDescent="0.2">
      <c r="A91" s="4">
        <f t="shared" si="10"/>
        <v>89</v>
      </c>
      <c r="B91" s="4" t="str">
        <f t="shared" si="11"/>
        <v>TOZ</v>
      </c>
      <c r="C91" s="4" t="str">
        <f>IFERROR(VLOOKUP(F91,Tablas!$A$1:$B$3,2,0),"")</f>
        <v/>
      </c>
      <c r="D91" s="4" t="str">
        <f t="shared" si="12"/>
        <v xml:space="preserve"> - CONTADO / CASH - JUNTOZ</v>
      </c>
      <c r="E91" s="19">
        <v>45505</v>
      </c>
      <c r="F91" s="20" t="s">
        <v>27</v>
      </c>
      <c r="G91" s="20" t="s">
        <v>485</v>
      </c>
      <c r="H91" s="20" t="s">
        <v>120</v>
      </c>
      <c r="I91" s="20" t="s">
        <v>121</v>
      </c>
      <c r="J91" s="20" t="s">
        <v>177</v>
      </c>
      <c r="K91" s="20" t="s">
        <v>178</v>
      </c>
      <c r="L91" s="20" t="s">
        <v>179</v>
      </c>
      <c r="M91" s="20"/>
      <c r="N91" s="21">
        <v>-257.57</v>
      </c>
      <c r="O91" s="21">
        <v>0</v>
      </c>
      <c r="P91" s="20"/>
      <c r="Q91" s="19">
        <v>45505</v>
      </c>
      <c r="R91" s="20"/>
      <c r="S91" s="19">
        <v>45505</v>
      </c>
      <c r="T91" s="20" t="s">
        <v>49</v>
      </c>
      <c r="U91" s="20">
        <v>1041579</v>
      </c>
      <c r="V91" s="20">
        <v>240012162</v>
      </c>
      <c r="W91" s="20" t="s">
        <v>35</v>
      </c>
      <c r="X91" s="20" t="s">
        <v>180</v>
      </c>
      <c r="Y91" s="20" t="s">
        <v>52</v>
      </c>
      <c r="Z91" s="20" t="s">
        <v>485</v>
      </c>
      <c r="AA91" s="20" t="s">
        <v>53</v>
      </c>
      <c r="AB91" s="20" t="s">
        <v>54</v>
      </c>
      <c r="AC91" s="20" t="s">
        <v>167</v>
      </c>
      <c r="AD91" s="20" t="s">
        <v>56</v>
      </c>
      <c r="AE91" s="20"/>
    </row>
    <row r="92" spans="1:31" ht="25.5" x14ac:dyDescent="0.2">
      <c r="A92" s="4">
        <f t="shared" si="10"/>
        <v>90</v>
      </c>
      <c r="B92" s="4" t="str">
        <f t="shared" si="11"/>
        <v>4371</v>
      </c>
      <c r="C92" s="4" t="str">
        <f>IFERROR(VLOOKUP(F92,Tablas!$A$1:$B$3,2,0),"")</f>
        <v/>
      </c>
      <c r="D92" s="4" t="str">
        <f t="shared" si="12"/>
        <v xml:space="preserve"> - CONTADO ADELANTADO / CASH IN ADVANCE - ABONO PE 4371</v>
      </c>
      <c r="E92" s="19">
        <v>45217</v>
      </c>
      <c r="F92" s="20" t="s">
        <v>27</v>
      </c>
      <c r="G92" s="20" t="s">
        <v>585</v>
      </c>
      <c r="H92" s="20" t="s">
        <v>120</v>
      </c>
      <c r="I92" s="20" t="s">
        <v>121</v>
      </c>
      <c r="J92" s="20" t="s">
        <v>486</v>
      </c>
      <c r="K92" s="20" t="s">
        <v>487</v>
      </c>
      <c r="L92" s="20" t="s">
        <v>488</v>
      </c>
      <c r="M92" s="20" t="s">
        <v>33</v>
      </c>
      <c r="N92" s="21">
        <v>-252.31</v>
      </c>
      <c r="O92" s="21">
        <v>0</v>
      </c>
      <c r="P92" s="20"/>
      <c r="Q92" s="19">
        <v>45217</v>
      </c>
      <c r="R92" s="20"/>
      <c r="S92" s="19">
        <v>45217</v>
      </c>
      <c r="T92" s="20" t="s">
        <v>70</v>
      </c>
      <c r="U92" s="20">
        <v>862895</v>
      </c>
      <c r="V92" s="20">
        <v>230011549</v>
      </c>
      <c r="W92" s="20" t="s">
        <v>35</v>
      </c>
      <c r="X92" s="20" t="s">
        <v>127</v>
      </c>
      <c r="Y92" s="20" t="s">
        <v>489</v>
      </c>
      <c r="Z92" s="20" t="s">
        <v>586</v>
      </c>
      <c r="AA92" s="20" t="s">
        <v>491</v>
      </c>
      <c r="AB92" s="20" t="s">
        <v>492</v>
      </c>
      <c r="AC92" s="20" t="s">
        <v>337</v>
      </c>
      <c r="AD92" s="20" t="s">
        <v>56</v>
      </c>
      <c r="AE92" s="20"/>
    </row>
    <row r="93" spans="1:31" ht="38.25" x14ac:dyDescent="0.2">
      <c r="A93" s="4">
        <f t="shared" si="10"/>
        <v>91</v>
      </c>
      <c r="B93" s="4" t="str">
        <f t="shared" si="11"/>
        <v>4788</v>
      </c>
      <c r="C93" s="4" t="str">
        <f>IFERROR(VLOOKUP(F93,Tablas!$A$1:$B$3,2,0),"")</f>
        <v/>
      </c>
      <c r="D93" s="4" t="str">
        <f t="shared" si="12"/>
        <v xml:space="preserve"> - CONTADO / CASH - PE 4788</v>
      </c>
      <c r="E93" s="19">
        <v>45547</v>
      </c>
      <c r="F93" s="20" t="s">
        <v>27</v>
      </c>
      <c r="G93" s="20" t="s">
        <v>587</v>
      </c>
      <c r="H93" s="20" t="s">
        <v>120</v>
      </c>
      <c r="I93" s="20" t="s">
        <v>121</v>
      </c>
      <c r="J93" s="20" t="s">
        <v>588</v>
      </c>
      <c r="K93" s="20" t="s">
        <v>589</v>
      </c>
      <c r="L93" s="20" t="s">
        <v>590</v>
      </c>
      <c r="M93" s="20"/>
      <c r="N93" s="21">
        <v>-242.25</v>
      </c>
      <c r="O93" s="21">
        <v>0</v>
      </c>
      <c r="P93" s="20"/>
      <c r="Q93" s="19">
        <v>45547</v>
      </c>
      <c r="R93" s="20"/>
      <c r="S93" s="19">
        <v>45547</v>
      </c>
      <c r="T93" s="20" t="s">
        <v>49</v>
      </c>
      <c r="U93" s="20">
        <v>1023170</v>
      </c>
      <c r="V93" s="20">
        <v>240010736</v>
      </c>
      <c r="W93" s="20" t="s">
        <v>35</v>
      </c>
      <c r="X93" s="20" t="s">
        <v>127</v>
      </c>
      <c r="Y93" s="20" t="s">
        <v>591</v>
      </c>
      <c r="Z93" s="20" t="s">
        <v>587</v>
      </c>
      <c r="AA93" s="20" t="s">
        <v>592</v>
      </c>
      <c r="AB93" s="20" t="s">
        <v>270</v>
      </c>
      <c r="AC93" s="20" t="s">
        <v>167</v>
      </c>
      <c r="AD93" s="20" t="s">
        <v>56</v>
      </c>
      <c r="AE93" s="20"/>
    </row>
    <row r="94" spans="1:31" x14ac:dyDescent="0.2">
      <c r="A94" s="4">
        <f t="shared" si="10"/>
        <v>92</v>
      </c>
      <c r="B94" s="4" t="str">
        <f t="shared" si="11"/>
        <v/>
      </c>
      <c r="C94" s="4" t="str">
        <f>IFERROR(VLOOKUP(F94,Tablas!$A$1:$B$3,2,0),"")</f>
        <v/>
      </c>
      <c r="D94" s="4" t="str">
        <f t="shared" si="12"/>
        <v xml:space="preserve"> - CONTADO / CASH - PLAZA VEA</v>
      </c>
      <c r="E94" s="19">
        <v>45427</v>
      </c>
      <c r="F94" s="20" t="s">
        <v>27</v>
      </c>
      <c r="G94" s="20" t="s">
        <v>562</v>
      </c>
      <c r="H94" s="20" t="s">
        <v>120</v>
      </c>
      <c r="I94" s="20" t="s">
        <v>121</v>
      </c>
      <c r="J94" s="20" t="s">
        <v>177</v>
      </c>
      <c r="K94" s="20" t="s">
        <v>178</v>
      </c>
      <c r="L94" s="20" t="s">
        <v>179</v>
      </c>
      <c r="M94" s="20"/>
      <c r="N94" s="21">
        <v>-235.28</v>
      </c>
      <c r="O94" s="21">
        <v>0</v>
      </c>
      <c r="P94" s="20"/>
      <c r="Q94" s="19">
        <v>45427</v>
      </c>
      <c r="R94" s="20"/>
      <c r="S94" s="19">
        <v>45427</v>
      </c>
      <c r="T94" s="20" t="s">
        <v>49</v>
      </c>
      <c r="U94" s="20">
        <v>969540</v>
      </c>
      <c r="V94" s="20">
        <v>240006001</v>
      </c>
      <c r="W94" s="20" t="s">
        <v>35</v>
      </c>
      <c r="X94" s="20" t="s">
        <v>180</v>
      </c>
      <c r="Y94" s="20" t="s">
        <v>52</v>
      </c>
      <c r="Z94" s="20" t="s">
        <v>471</v>
      </c>
      <c r="AA94" s="20" t="s">
        <v>53</v>
      </c>
      <c r="AB94" s="20" t="s">
        <v>54</v>
      </c>
      <c r="AC94" s="20" t="s">
        <v>167</v>
      </c>
      <c r="AD94" s="20" t="s">
        <v>56</v>
      </c>
      <c r="AE94" s="20"/>
    </row>
    <row r="95" spans="1:31" x14ac:dyDescent="0.2">
      <c r="A95" s="4">
        <f t="shared" si="10"/>
        <v>93</v>
      </c>
      <c r="B95" s="4" t="str">
        <f t="shared" si="11"/>
        <v>TOZ</v>
      </c>
      <c r="C95" s="4" t="str">
        <f>IFERROR(VLOOKUP(F95,Tablas!$A$1:$B$3,2,0),"")</f>
        <v/>
      </c>
      <c r="D95" s="4" t="str">
        <f t="shared" si="12"/>
        <v xml:space="preserve"> - CONTADO / CASH - JUNTOZ</v>
      </c>
      <c r="E95" s="19">
        <v>45520</v>
      </c>
      <c r="F95" s="20" t="s">
        <v>27</v>
      </c>
      <c r="G95" s="20" t="s">
        <v>485</v>
      </c>
      <c r="H95" s="20" t="s">
        <v>120</v>
      </c>
      <c r="I95" s="20" t="s">
        <v>121</v>
      </c>
      <c r="J95" s="20" t="s">
        <v>177</v>
      </c>
      <c r="K95" s="20" t="s">
        <v>178</v>
      </c>
      <c r="L95" s="20" t="s">
        <v>179</v>
      </c>
      <c r="M95" s="20"/>
      <c r="N95" s="21">
        <v>-235</v>
      </c>
      <c r="O95" s="21">
        <v>0</v>
      </c>
      <c r="P95" s="20"/>
      <c r="Q95" s="19">
        <v>45520</v>
      </c>
      <c r="R95" s="20"/>
      <c r="S95" s="19">
        <v>45520</v>
      </c>
      <c r="T95" s="20" t="s">
        <v>49</v>
      </c>
      <c r="U95" s="20">
        <v>1041572</v>
      </c>
      <c r="V95" s="20">
        <v>240012161</v>
      </c>
      <c r="W95" s="20" t="s">
        <v>35</v>
      </c>
      <c r="X95" s="20" t="s">
        <v>180</v>
      </c>
      <c r="Y95" s="20" t="s">
        <v>52</v>
      </c>
      <c r="Z95" s="20" t="s">
        <v>485</v>
      </c>
      <c r="AA95" s="20" t="s">
        <v>53</v>
      </c>
      <c r="AB95" s="20" t="s">
        <v>54</v>
      </c>
      <c r="AC95" s="20" t="s">
        <v>167</v>
      </c>
      <c r="AD95" s="20" t="s">
        <v>56</v>
      </c>
      <c r="AE95" s="20"/>
    </row>
    <row r="96" spans="1:31" ht="76.5" x14ac:dyDescent="0.2">
      <c r="A96" s="4">
        <f t="shared" si="10"/>
        <v>94</v>
      </c>
      <c r="B96" s="4" t="str">
        <f t="shared" si="11"/>
        <v>2934</v>
      </c>
      <c r="C96" s="4" t="str">
        <f>IFERROR(VLOOKUP(F96,Tablas!$A$1:$B$3,2,0),"")</f>
        <v/>
      </c>
      <c r="D96" s="4" t="str">
        <f t="shared" si="12"/>
        <v xml:space="preserve"> - CONTADO / CASH - PE 2934 AGRONEGOCIOS MUNDO RURAL EMPRESA INDIVIDUA</v>
      </c>
      <c r="E96" s="19">
        <v>45462</v>
      </c>
      <c r="F96" s="20" t="s">
        <v>27</v>
      </c>
      <c r="G96" s="20" t="s">
        <v>593</v>
      </c>
      <c r="H96" s="20" t="s">
        <v>120</v>
      </c>
      <c r="I96" s="20" t="s">
        <v>121</v>
      </c>
      <c r="J96" s="20" t="s">
        <v>594</v>
      </c>
      <c r="K96" s="20" t="s">
        <v>595</v>
      </c>
      <c r="L96" s="20" t="s">
        <v>596</v>
      </c>
      <c r="M96" s="20"/>
      <c r="N96" s="21">
        <v>-232.58</v>
      </c>
      <c r="O96" s="21">
        <v>0</v>
      </c>
      <c r="P96" s="20"/>
      <c r="Q96" s="19">
        <v>45462</v>
      </c>
      <c r="R96" s="20"/>
      <c r="S96" s="19">
        <v>45462</v>
      </c>
      <c r="T96" s="20" t="s">
        <v>49</v>
      </c>
      <c r="U96" s="20">
        <v>984493</v>
      </c>
      <c r="V96" s="20">
        <v>240007382</v>
      </c>
      <c r="W96" s="20" t="s">
        <v>35</v>
      </c>
      <c r="X96" s="20" t="s">
        <v>127</v>
      </c>
      <c r="Y96" s="20" t="s">
        <v>404</v>
      </c>
      <c r="Z96" s="20" t="s">
        <v>597</v>
      </c>
      <c r="AA96" s="20" t="s">
        <v>598</v>
      </c>
      <c r="AB96" s="20" t="s">
        <v>599</v>
      </c>
      <c r="AC96" s="20" t="s">
        <v>600</v>
      </c>
      <c r="AD96" s="20" t="s">
        <v>56</v>
      </c>
      <c r="AE96" s="20"/>
    </row>
    <row r="97" spans="1:31" ht="51" x14ac:dyDescent="0.2">
      <c r="A97" s="4">
        <f t="shared" si="10"/>
        <v>95</v>
      </c>
      <c r="B97" s="4" t="str">
        <f t="shared" si="11"/>
        <v>4698</v>
      </c>
      <c r="C97" s="4" t="str">
        <f>IFERROR(VLOOKUP(F97,Tablas!$A$1:$B$3,2,0),"")</f>
        <v/>
      </c>
      <c r="D97" s="4" t="str">
        <f t="shared" si="12"/>
        <v xml:space="preserve"> - LETRA 45-60-75 DIAS / DRAFT 45-60-75 DAYS - ABONO PE  4698 - PHARMAX</v>
      </c>
      <c r="E97" s="19">
        <v>45240</v>
      </c>
      <c r="F97" s="20" t="s">
        <v>27</v>
      </c>
      <c r="G97" s="20" t="s">
        <v>601</v>
      </c>
      <c r="H97" s="20" t="s">
        <v>120</v>
      </c>
      <c r="I97" s="20" t="s">
        <v>121</v>
      </c>
      <c r="J97" s="20" t="s">
        <v>263</v>
      </c>
      <c r="K97" s="20" t="s">
        <v>264</v>
      </c>
      <c r="L97" s="20" t="s">
        <v>265</v>
      </c>
      <c r="M97" s="20" t="s">
        <v>125</v>
      </c>
      <c r="N97" s="21">
        <v>-220.45</v>
      </c>
      <c r="O97" s="21">
        <v>0</v>
      </c>
      <c r="P97" s="20"/>
      <c r="Q97" s="19">
        <v>45240</v>
      </c>
      <c r="R97" s="20"/>
      <c r="S97" s="19">
        <v>45240</v>
      </c>
      <c r="T97" s="20" t="s">
        <v>266</v>
      </c>
      <c r="U97" s="20">
        <v>872374</v>
      </c>
      <c r="V97" s="20">
        <v>230012405</v>
      </c>
      <c r="W97" s="20" t="s">
        <v>35</v>
      </c>
      <c r="X97" s="20" t="s">
        <v>127</v>
      </c>
      <c r="Y97" s="20" t="s">
        <v>267</v>
      </c>
      <c r="Z97" s="20" t="s">
        <v>602</v>
      </c>
      <c r="AA97" s="20" t="s">
        <v>269</v>
      </c>
      <c r="AB97" s="20" t="s">
        <v>270</v>
      </c>
      <c r="AC97" s="20" t="s">
        <v>167</v>
      </c>
      <c r="AD97" s="20" t="s">
        <v>56</v>
      </c>
      <c r="AE97" s="20"/>
    </row>
    <row r="98" spans="1:31" ht="25.5" x14ac:dyDescent="0.2">
      <c r="A98" s="4">
        <f t="shared" si="10"/>
        <v>96</v>
      </c>
      <c r="B98" s="4" t="str">
        <f t="shared" si="11"/>
        <v>NO</v>
      </c>
      <c r="C98" s="4" t="str">
        <f>IFERROR(VLOOKUP(F98,Tablas!$A$1:$B$3,2,0),"")</f>
        <v/>
      </c>
      <c r="D98" s="4" t="str">
        <f t="shared" si="12"/>
        <v xml:space="preserve"> - CONTADO / CASH - ABONO POR IDENTIFICAR</v>
      </c>
      <c r="E98" s="19">
        <v>45491</v>
      </c>
      <c r="F98" s="20" t="s">
        <v>27</v>
      </c>
      <c r="G98" s="20" t="s">
        <v>28</v>
      </c>
      <c r="H98" s="20" t="s">
        <v>120</v>
      </c>
      <c r="I98" s="20" t="s">
        <v>121</v>
      </c>
      <c r="J98" s="20" t="s">
        <v>46</v>
      </c>
      <c r="K98" s="20" t="s">
        <v>47</v>
      </c>
      <c r="L98" s="20" t="s">
        <v>48</v>
      </c>
      <c r="M98" s="20"/>
      <c r="N98" s="21">
        <v>-178</v>
      </c>
      <c r="O98" s="21">
        <v>0</v>
      </c>
      <c r="P98" s="20"/>
      <c r="Q98" s="19">
        <v>45491</v>
      </c>
      <c r="R98" s="20"/>
      <c r="S98" s="19">
        <v>45491</v>
      </c>
      <c r="T98" s="20" t="s">
        <v>49</v>
      </c>
      <c r="U98" s="20">
        <v>1014599</v>
      </c>
      <c r="V98" s="20">
        <v>240010098</v>
      </c>
      <c r="W98" s="20" t="s">
        <v>35</v>
      </c>
      <c r="X98" s="20" t="s">
        <v>127</v>
      </c>
      <c r="Y98" s="20" t="s">
        <v>52</v>
      </c>
      <c r="Z98" s="20" t="s">
        <v>579</v>
      </c>
      <c r="AA98" s="20" t="s">
        <v>53</v>
      </c>
      <c r="AB98" s="20" t="s">
        <v>54</v>
      </c>
      <c r="AC98" s="20" t="s">
        <v>55</v>
      </c>
      <c r="AD98" s="20" t="s">
        <v>56</v>
      </c>
      <c r="AE98" s="20"/>
    </row>
    <row r="99" spans="1:31" ht="25.5" x14ac:dyDescent="0.2">
      <c r="A99" s="4">
        <f t="shared" si="10"/>
        <v>97</v>
      </c>
      <c r="B99" s="4" t="str">
        <f t="shared" si="11"/>
        <v>4973</v>
      </c>
      <c r="C99" s="4" t="str">
        <f>IFERROR(VLOOKUP(F99,Tablas!$A$1:$B$3,2,0),"")</f>
        <v/>
      </c>
      <c r="D99" s="4" t="str">
        <f t="shared" si="12"/>
        <v xml:space="preserve"> - LETRA 60 DIAS / DRAFT 60 DAYS - PE 4973</v>
      </c>
      <c r="E99" s="19">
        <v>45555</v>
      </c>
      <c r="F99" s="20" t="s">
        <v>27</v>
      </c>
      <c r="G99" s="20" t="s">
        <v>605</v>
      </c>
      <c r="H99" s="20" t="s">
        <v>120</v>
      </c>
      <c r="I99" s="20" t="s">
        <v>121</v>
      </c>
      <c r="J99" s="20" t="s">
        <v>606</v>
      </c>
      <c r="K99" s="20" t="s">
        <v>607</v>
      </c>
      <c r="L99" s="20" t="s">
        <v>608</v>
      </c>
      <c r="M99" s="20" t="s">
        <v>125</v>
      </c>
      <c r="N99" s="21">
        <v>-177.15</v>
      </c>
      <c r="O99" s="21">
        <v>0</v>
      </c>
      <c r="P99" s="20"/>
      <c r="Q99" s="19">
        <v>45555</v>
      </c>
      <c r="R99" s="20"/>
      <c r="S99" s="19">
        <v>45555</v>
      </c>
      <c r="T99" s="20" t="s">
        <v>382</v>
      </c>
      <c r="U99" s="20">
        <v>1027659</v>
      </c>
      <c r="V99" s="20">
        <v>240011079</v>
      </c>
      <c r="W99" s="20" t="s">
        <v>35</v>
      </c>
      <c r="X99" s="20" t="s">
        <v>127</v>
      </c>
      <c r="Y99" s="20" t="s">
        <v>446</v>
      </c>
      <c r="Z99" s="20" t="s">
        <v>605</v>
      </c>
      <c r="AA99" s="20" t="s">
        <v>609</v>
      </c>
      <c r="AB99" s="20" t="s">
        <v>450</v>
      </c>
      <c r="AC99" s="20" t="s">
        <v>450</v>
      </c>
      <c r="AD99" s="20" t="s">
        <v>56</v>
      </c>
      <c r="AE99" s="20"/>
    </row>
    <row r="100" spans="1:31" ht="38.25" x14ac:dyDescent="0.2">
      <c r="A100" s="4">
        <f t="shared" si="10"/>
        <v>98</v>
      </c>
      <c r="B100" s="4" t="str">
        <f t="shared" si="11"/>
        <v/>
      </c>
      <c r="C100" s="4" t="str">
        <f>IFERROR(VLOOKUP(F100,Tablas!$A$1:$B$3,2,0),"")</f>
        <v/>
      </c>
      <c r="D100" s="4" t="str">
        <f t="shared" si="12"/>
        <v xml:space="preserve"> - CONTADO / CASH - DIGITAL PAYMENTS PERU S A C</v>
      </c>
      <c r="E100" s="19">
        <v>45128</v>
      </c>
      <c r="F100" s="20" t="s">
        <v>27</v>
      </c>
      <c r="G100" s="20" t="s">
        <v>615</v>
      </c>
      <c r="H100" s="20" t="s">
        <v>120</v>
      </c>
      <c r="I100" s="20" t="s">
        <v>121</v>
      </c>
      <c r="J100" s="20" t="s">
        <v>177</v>
      </c>
      <c r="K100" s="20" t="s">
        <v>178</v>
      </c>
      <c r="L100" s="20" t="s">
        <v>179</v>
      </c>
      <c r="M100" s="20"/>
      <c r="N100" s="21">
        <v>-173.7</v>
      </c>
      <c r="O100" s="21">
        <v>0</v>
      </c>
      <c r="P100" s="20"/>
      <c r="Q100" s="19">
        <v>45128</v>
      </c>
      <c r="R100" s="20"/>
      <c r="S100" s="19">
        <v>45128</v>
      </c>
      <c r="T100" s="20" t="s">
        <v>49</v>
      </c>
      <c r="U100" s="20">
        <v>828442</v>
      </c>
      <c r="V100" s="20">
        <v>230008855</v>
      </c>
      <c r="W100" s="20" t="s">
        <v>35</v>
      </c>
      <c r="X100" s="20" t="s">
        <v>180</v>
      </c>
      <c r="Y100" s="20" t="s">
        <v>52</v>
      </c>
      <c r="Z100" s="20" t="s">
        <v>616</v>
      </c>
      <c r="AA100" s="20" t="s">
        <v>53</v>
      </c>
      <c r="AB100" s="20" t="s">
        <v>54</v>
      </c>
      <c r="AC100" s="20" t="s">
        <v>167</v>
      </c>
      <c r="AD100" s="20" t="s">
        <v>56</v>
      </c>
      <c r="AE100" s="20"/>
    </row>
    <row r="101" spans="1:31" ht="51" x14ac:dyDescent="0.2">
      <c r="A101" s="4">
        <f t="shared" si="10"/>
        <v>99</v>
      </c>
      <c r="B101" s="4" t="str">
        <f t="shared" si="11"/>
        <v>5045</v>
      </c>
      <c r="C101" s="4" t="str">
        <f>IFERROR(VLOOKUP(F101,Tablas!$A$1:$B$3,2,0),"")</f>
        <v/>
      </c>
      <c r="D101" s="4" t="str">
        <f t="shared" si="12"/>
        <v xml:space="preserve"> - CONTADO / CASH - ABONO PE 5045 - AGROVET TOTAL</v>
      </c>
      <c r="E101" s="19">
        <v>45259</v>
      </c>
      <c r="F101" s="20" t="s">
        <v>27</v>
      </c>
      <c r="G101" s="20" t="s">
        <v>617</v>
      </c>
      <c r="H101" s="20" t="s">
        <v>120</v>
      </c>
      <c r="I101" s="20" t="s">
        <v>121</v>
      </c>
      <c r="J101" s="20" t="s">
        <v>618</v>
      </c>
      <c r="K101" s="20" t="s">
        <v>619</v>
      </c>
      <c r="L101" s="20" t="s">
        <v>620</v>
      </c>
      <c r="M101" s="20"/>
      <c r="N101" s="21">
        <v>-163.12</v>
      </c>
      <c r="O101" s="21">
        <v>0</v>
      </c>
      <c r="P101" s="20"/>
      <c r="Q101" s="19">
        <v>45259</v>
      </c>
      <c r="R101" s="20"/>
      <c r="S101" s="19">
        <v>45259</v>
      </c>
      <c r="T101" s="20" t="s">
        <v>49</v>
      </c>
      <c r="U101" s="20">
        <v>882777</v>
      </c>
      <c r="V101" s="20">
        <v>230013640</v>
      </c>
      <c r="W101" s="20" t="s">
        <v>35</v>
      </c>
      <c r="X101" s="20" t="s">
        <v>127</v>
      </c>
      <c r="Y101" s="20" t="s">
        <v>52</v>
      </c>
      <c r="Z101" s="20" t="s">
        <v>621</v>
      </c>
      <c r="AA101" s="20" t="s">
        <v>622</v>
      </c>
      <c r="AB101" s="20" t="s">
        <v>406</v>
      </c>
      <c r="AC101" s="20" t="s">
        <v>407</v>
      </c>
      <c r="AD101" s="20" t="s">
        <v>56</v>
      </c>
      <c r="AE101" s="20"/>
    </row>
    <row r="102" spans="1:31" ht="25.5" x14ac:dyDescent="0.2">
      <c r="A102" s="4">
        <f t="shared" si="10"/>
        <v>100</v>
      </c>
      <c r="B102" s="4" t="str">
        <f t="shared" si="11"/>
        <v>O</v>
      </c>
      <c r="C102" s="4" t="str">
        <f>IFERROR(VLOOKUP(F102,Tablas!$A$1:$B$3,2,0),"")</f>
        <v/>
      </c>
      <c r="D102" s="4" t="str">
        <f t="shared" si="12"/>
        <v xml:space="preserve"> - CONTADO / CASH - DEV. POR INDENTIFICAR</v>
      </c>
      <c r="E102" s="19">
        <v>45077</v>
      </c>
      <c r="F102" s="20" t="s">
        <v>27</v>
      </c>
      <c r="G102" s="20" t="s">
        <v>623</v>
      </c>
      <c r="H102" s="20" t="s">
        <v>120</v>
      </c>
      <c r="I102" s="20" t="s">
        <v>121</v>
      </c>
      <c r="J102" s="20" t="s">
        <v>46</v>
      </c>
      <c r="K102" s="20" t="s">
        <v>47</v>
      </c>
      <c r="L102" s="20" t="s">
        <v>48</v>
      </c>
      <c r="M102" s="20"/>
      <c r="N102" s="21">
        <v>-160</v>
      </c>
      <c r="O102" s="21">
        <v>0</v>
      </c>
      <c r="P102" s="20"/>
      <c r="Q102" s="19">
        <v>45077</v>
      </c>
      <c r="R102" s="20"/>
      <c r="S102" s="19">
        <v>45077</v>
      </c>
      <c r="T102" s="20" t="s">
        <v>49</v>
      </c>
      <c r="U102" s="20">
        <v>809287</v>
      </c>
      <c r="V102" s="20">
        <v>230007271</v>
      </c>
      <c r="W102" s="20" t="s">
        <v>35</v>
      </c>
      <c r="X102" s="20" t="s">
        <v>462</v>
      </c>
      <c r="Y102" s="20" t="s">
        <v>52</v>
      </c>
      <c r="Z102" s="20" t="s">
        <v>624</v>
      </c>
      <c r="AA102" s="20" t="s">
        <v>53</v>
      </c>
      <c r="AB102" s="20" t="s">
        <v>54</v>
      </c>
      <c r="AC102" s="20" t="s">
        <v>55</v>
      </c>
      <c r="AD102" s="20" t="s">
        <v>56</v>
      </c>
      <c r="AE102" s="20"/>
    </row>
    <row r="103" spans="1:31" x14ac:dyDescent="0.2">
      <c r="A103" s="4">
        <f t="shared" si="10"/>
        <v>101</v>
      </c>
      <c r="B103" s="4" t="str">
        <f t="shared" si="11"/>
        <v>TOZ</v>
      </c>
      <c r="C103" s="4" t="str">
        <f>IFERROR(VLOOKUP(F103,Tablas!$A$1:$B$3,2,0),"")</f>
        <v/>
      </c>
      <c r="D103" s="4" t="str">
        <f t="shared" si="12"/>
        <v xml:space="preserve"> - CONTADO / CASH - JUNTOZ</v>
      </c>
      <c r="E103" s="19">
        <v>45562</v>
      </c>
      <c r="F103" s="20" t="s">
        <v>27</v>
      </c>
      <c r="G103" s="20" t="s">
        <v>485</v>
      </c>
      <c r="H103" s="20" t="s">
        <v>120</v>
      </c>
      <c r="I103" s="20" t="s">
        <v>121</v>
      </c>
      <c r="J103" s="20" t="s">
        <v>177</v>
      </c>
      <c r="K103" s="20" t="s">
        <v>178</v>
      </c>
      <c r="L103" s="20" t="s">
        <v>179</v>
      </c>
      <c r="M103" s="20"/>
      <c r="N103" s="21">
        <v>-152.16</v>
      </c>
      <c r="O103" s="21">
        <v>0</v>
      </c>
      <c r="P103" s="20"/>
      <c r="Q103" s="19">
        <v>45562</v>
      </c>
      <c r="R103" s="20"/>
      <c r="S103" s="19">
        <v>45562</v>
      </c>
      <c r="T103" s="20" t="s">
        <v>49</v>
      </c>
      <c r="U103" s="20">
        <v>1035068</v>
      </c>
      <c r="V103" s="20">
        <v>240011710</v>
      </c>
      <c r="W103" s="20" t="s">
        <v>35</v>
      </c>
      <c r="X103" s="20" t="s">
        <v>180</v>
      </c>
      <c r="Y103" s="20" t="s">
        <v>52</v>
      </c>
      <c r="Z103" s="20" t="s">
        <v>485</v>
      </c>
      <c r="AA103" s="20" t="s">
        <v>53</v>
      </c>
      <c r="AB103" s="20" t="s">
        <v>54</v>
      </c>
      <c r="AC103" s="20" t="s">
        <v>167</v>
      </c>
      <c r="AD103" s="20" t="s">
        <v>56</v>
      </c>
      <c r="AE103" s="20"/>
    </row>
    <row r="104" spans="1:31" x14ac:dyDescent="0.2">
      <c r="A104" s="4">
        <f t="shared" si="10"/>
        <v>102</v>
      </c>
      <c r="B104" s="4" t="str">
        <f t="shared" si="11"/>
        <v/>
      </c>
      <c r="C104" s="4" t="str">
        <f>IFERROR(VLOOKUP(F104,Tablas!$A$1:$B$3,2,0),"")</f>
        <v/>
      </c>
      <c r="D104" s="4" t="str">
        <f t="shared" si="12"/>
        <v xml:space="preserve"> - CONTADO / CASH - PLAZA VEA</v>
      </c>
      <c r="E104" s="19">
        <v>45469</v>
      </c>
      <c r="F104" s="20" t="s">
        <v>27</v>
      </c>
      <c r="G104" s="20" t="s">
        <v>562</v>
      </c>
      <c r="H104" s="20" t="s">
        <v>120</v>
      </c>
      <c r="I104" s="20" t="s">
        <v>121</v>
      </c>
      <c r="J104" s="20" t="s">
        <v>177</v>
      </c>
      <c r="K104" s="20" t="s">
        <v>178</v>
      </c>
      <c r="L104" s="20" t="s">
        <v>179</v>
      </c>
      <c r="M104" s="20"/>
      <c r="N104" s="21">
        <v>-151.30000000000001</v>
      </c>
      <c r="O104" s="21">
        <v>0</v>
      </c>
      <c r="P104" s="20"/>
      <c r="Q104" s="19">
        <v>45469</v>
      </c>
      <c r="R104" s="20"/>
      <c r="S104" s="19">
        <v>45469</v>
      </c>
      <c r="T104" s="20" t="s">
        <v>49</v>
      </c>
      <c r="U104" s="20">
        <v>987285</v>
      </c>
      <c r="V104" s="20">
        <v>240007582</v>
      </c>
      <c r="W104" s="20" t="s">
        <v>35</v>
      </c>
      <c r="X104" s="20" t="s">
        <v>180</v>
      </c>
      <c r="Y104" s="20" t="s">
        <v>52</v>
      </c>
      <c r="Z104" s="20" t="s">
        <v>471</v>
      </c>
      <c r="AA104" s="20" t="s">
        <v>53</v>
      </c>
      <c r="AB104" s="20" t="s">
        <v>54</v>
      </c>
      <c r="AC104" s="20" t="s">
        <v>167</v>
      </c>
      <c r="AD104" s="20" t="s">
        <v>56</v>
      </c>
      <c r="AE104" s="20"/>
    </row>
    <row r="105" spans="1:31" ht="25.5" x14ac:dyDescent="0.2">
      <c r="A105" s="4">
        <f t="shared" si="10"/>
        <v>103</v>
      </c>
      <c r="B105" s="4" t="str">
        <f t="shared" si="11"/>
        <v>NO NO</v>
      </c>
      <c r="C105" s="4" t="str">
        <f>IFERROR(VLOOKUP(F105,Tablas!$A$1:$B$3,2,0),"")</f>
        <v/>
      </c>
      <c r="D105" s="4" t="str">
        <f t="shared" si="12"/>
        <v xml:space="preserve"> - CONTADO / CASH - ABONO JUNTOZ</v>
      </c>
      <c r="E105" s="19">
        <v>45162</v>
      </c>
      <c r="F105" s="20" t="s">
        <v>27</v>
      </c>
      <c r="G105" s="20" t="s">
        <v>631</v>
      </c>
      <c r="H105" s="20" t="s">
        <v>120</v>
      </c>
      <c r="I105" s="20" t="s">
        <v>121</v>
      </c>
      <c r="J105" s="20" t="s">
        <v>46</v>
      </c>
      <c r="K105" s="20" t="s">
        <v>47</v>
      </c>
      <c r="L105" s="20" t="s">
        <v>48</v>
      </c>
      <c r="M105" s="20"/>
      <c r="N105" s="21">
        <v>-143.13999999999999</v>
      </c>
      <c r="O105" s="21">
        <v>0</v>
      </c>
      <c r="P105" s="20"/>
      <c r="Q105" s="19">
        <v>45162</v>
      </c>
      <c r="R105" s="20"/>
      <c r="S105" s="19">
        <v>45162</v>
      </c>
      <c r="T105" s="20" t="s">
        <v>49</v>
      </c>
      <c r="U105" s="20">
        <v>847753</v>
      </c>
      <c r="V105" s="20">
        <v>230010571</v>
      </c>
      <c r="W105" s="20" t="s">
        <v>35</v>
      </c>
      <c r="X105" s="20" t="s">
        <v>180</v>
      </c>
      <c r="Y105" s="20" t="s">
        <v>52</v>
      </c>
      <c r="Z105" s="20" t="s">
        <v>632</v>
      </c>
      <c r="AA105" s="20" t="s">
        <v>53</v>
      </c>
      <c r="AB105" s="20" t="s">
        <v>54</v>
      </c>
      <c r="AC105" s="20" t="s">
        <v>167</v>
      </c>
      <c r="AD105" s="20" t="s">
        <v>56</v>
      </c>
      <c r="AE105" s="20"/>
    </row>
    <row r="106" spans="1:31" x14ac:dyDescent="0.2">
      <c r="A106" s="4">
        <f t="shared" si="10"/>
        <v>104</v>
      </c>
      <c r="B106" s="4" t="str">
        <f t="shared" si="11"/>
        <v>ZA VE</v>
      </c>
      <c r="C106" s="4" t="str">
        <f>IFERROR(VLOOKUP(F106,Tablas!$A$1:$B$3,2,0),"")</f>
        <v/>
      </c>
      <c r="D106" s="4" t="str">
        <f t="shared" si="12"/>
        <v xml:space="preserve"> - CONTADO / CASH - PLAZA VEA</v>
      </c>
      <c r="E106" s="19">
        <v>45511</v>
      </c>
      <c r="F106" s="20" t="s">
        <v>27</v>
      </c>
      <c r="G106" s="20" t="s">
        <v>470</v>
      </c>
      <c r="H106" s="20" t="s">
        <v>120</v>
      </c>
      <c r="I106" s="20" t="s">
        <v>121</v>
      </c>
      <c r="J106" s="20" t="s">
        <v>177</v>
      </c>
      <c r="K106" s="20" t="s">
        <v>178</v>
      </c>
      <c r="L106" s="20" t="s">
        <v>179</v>
      </c>
      <c r="M106" s="20"/>
      <c r="N106" s="21">
        <v>-139.82</v>
      </c>
      <c r="O106" s="21">
        <v>0</v>
      </c>
      <c r="P106" s="20"/>
      <c r="Q106" s="19">
        <v>45511</v>
      </c>
      <c r="R106" s="20"/>
      <c r="S106" s="19">
        <v>45511</v>
      </c>
      <c r="T106" s="20" t="s">
        <v>49</v>
      </c>
      <c r="U106" s="20">
        <v>1028736</v>
      </c>
      <c r="V106" s="20">
        <v>240011165</v>
      </c>
      <c r="W106" s="20" t="s">
        <v>35</v>
      </c>
      <c r="X106" s="20" t="s">
        <v>180</v>
      </c>
      <c r="Y106" s="20" t="s">
        <v>52</v>
      </c>
      <c r="Z106" s="20" t="s">
        <v>471</v>
      </c>
      <c r="AA106" s="20" t="s">
        <v>53</v>
      </c>
      <c r="AB106" s="20" t="s">
        <v>54</v>
      </c>
      <c r="AC106" s="20" t="s">
        <v>167</v>
      </c>
      <c r="AD106" s="20" t="s">
        <v>56</v>
      </c>
      <c r="AE106" s="20"/>
    </row>
    <row r="107" spans="1:31" x14ac:dyDescent="0.2">
      <c r="A107" s="4">
        <f t="shared" si="10"/>
        <v>105</v>
      </c>
      <c r="B107" s="4" t="str">
        <f t="shared" si="11"/>
        <v>ZA VE</v>
      </c>
      <c r="C107" s="4" t="str">
        <f>IFERROR(VLOOKUP(F107,Tablas!$A$1:$B$3,2,0),"")</f>
        <v/>
      </c>
      <c r="D107" s="4" t="str">
        <f t="shared" si="12"/>
        <v xml:space="preserve"> - CONTADO / CASH - PLAZA VEA</v>
      </c>
      <c r="E107" s="19">
        <v>45559</v>
      </c>
      <c r="F107" s="20" t="s">
        <v>27</v>
      </c>
      <c r="G107" s="20" t="s">
        <v>470</v>
      </c>
      <c r="H107" s="20" t="s">
        <v>120</v>
      </c>
      <c r="I107" s="20" t="s">
        <v>121</v>
      </c>
      <c r="J107" s="20" t="s">
        <v>177</v>
      </c>
      <c r="K107" s="20" t="s">
        <v>178</v>
      </c>
      <c r="L107" s="20" t="s">
        <v>179</v>
      </c>
      <c r="M107" s="20"/>
      <c r="N107" s="21">
        <v>-137.53</v>
      </c>
      <c r="O107" s="21">
        <v>0</v>
      </c>
      <c r="P107" s="20"/>
      <c r="Q107" s="19">
        <v>45559</v>
      </c>
      <c r="R107" s="20"/>
      <c r="S107" s="19">
        <v>45559</v>
      </c>
      <c r="T107" s="20" t="s">
        <v>49</v>
      </c>
      <c r="U107" s="20">
        <v>1028706</v>
      </c>
      <c r="V107" s="20">
        <v>240011161</v>
      </c>
      <c r="W107" s="20" t="s">
        <v>35</v>
      </c>
      <c r="X107" s="20" t="s">
        <v>180</v>
      </c>
      <c r="Y107" s="20" t="s">
        <v>52</v>
      </c>
      <c r="Z107" s="20" t="s">
        <v>471</v>
      </c>
      <c r="AA107" s="20" t="s">
        <v>53</v>
      </c>
      <c r="AB107" s="20" t="s">
        <v>54</v>
      </c>
      <c r="AC107" s="20" t="s">
        <v>167</v>
      </c>
      <c r="AD107" s="20" t="s">
        <v>56</v>
      </c>
      <c r="AE107" s="20"/>
    </row>
    <row r="108" spans="1:31" ht="25.5" x14ac:dyDescent="0.2">
      <c r="A108" s="4">
        <f t="shared" si="10"/>
        <v>106</v>
      </c>
      <c r="B108" s="4" t="str">
        <f t="shared" si="11"/>
        <v>NO</v>
      </c>
      <c r="C108" s="4" t="str">
        <f>IFERROR(VLOOKUP(F108,Tablas!$A$1:$B$3,2,0),"")</f>
        <v/>
      </c>
      <c r="D108" s="4" t="str">
        <f t="shared" si="12"/>
        <v xml:space="preserve"> - CONTADO / CASH - ABONO NO IDENTIFICADO</v>
      </c>
      <c r="E108" s="19">
        <v>45175</v>
      </c>
      <c r="F108" s="20" t="s">
        <v>27</v>
      </c>
      <c r="G108" s="20" t="s">
        <v>28</v>
      </c>
      <c r="H108" s="20" t="s">
        <v>120</v>
      </c>
      <c r="I108" s="20" t="s">
        <v>121</v>
      </c>
      <c r="J108" s="20" t="s">
        <v>46</v>
      </c>
      <c r="K108" s="20" t="s">
        <v>47</v>
      </c>
      <c r="L108" s="20" t="s">
        <v>48</v>
      </c>
      <c r="M108" s="20"/>
      <c r="N108" s="21">
        <v>-121</v>
      </c>
      <c r="O108" s="21">
        <v>0</v>
      </c>
      <c r="P108" s="20"/>
      <c r="Q108" s="19">
        <v>45175</v>
      </c>
      <c r="R108" s="20"/>
      <c r="S108" s="19">
        <v>45175</v>
      </c>
      <c r="T108" s="20" t="s">
        <v>49</v>
      </c>
      <c r="U108" s="20">
        <v>859478</v>
      </c>
      <c r="V108" s="20">
        <v>230011486</v>
      </c>
      <c r="W108" s="20" t="s">
        <v>35</v>
      </c>
      <c r="X108" s="20" t="s">
        <v>127</v>
      </c>
      <c r="Y108" s="20" t="s">
        <v>52</v>
      </c>
      <c r="Z108" s="20" t="s">
        <v>578</v>
      </c>
      <c r="AA108" s="20" t="s">
        <v>53</v>
      </c>
      <c r="AB108" s="20" t="s">
        <v>54</v>
      </c>
      <c r="AC108" s="20" t="s">
        <v>55</v>
      </c>
      <c r="AD108" s="20" t="s">
        <v>56</v>
      </c>
      <c r="AE108" s="20"/>
    </row>
    <row r="109" spans="1:31" ht="25.5" x14ac:dyDescent="0.2">
      <c r="A109" s="4">
        <f t="shared" si="10"/>
        <v>107</v>
      </c>
      <c r="B109" s="4" t="str">
        <f t="shared" si="11"/>
        <v xml:space="preserve"> NO</v>
      </c>
      <c r="C109" s="4" t="str">
        <f>IFERROR(VLOOKUP(F109,Tablas!$A$1:$B$3,2,0),"")</f>
        <v/>
      </c>
      <c r="D109" s="4" t="str">
        <f t="shared" si="12"/>
        <v xml:space="preserve"> - CONTADO / CASH - ABONO JUNTOZ</v>
      </c>
      <c r="E109" s="19">
        <v>45141</v>
      </c>
      <c r="F109" s="20" t="s">
        <v>27</v>
      </c>
      <c r="G109" s="20" t="s">
        <v>646</v>
      </c>
      <c r="H109" s="20" t="s">
        <v>120</v>
      </c>
      <c r="I109" s="20" t="s">
        <v>121</v>
      </c>
      <c r="J109" s="20" t="s">
        <v>46</v>
      </c>
      <c r="K109" s="20" t="s">
        <v>47</v>
      </c>
      <c r="L109" s="20" t="s">
        <v>48</v>
      </c>
      <c r="M109" s="20"/>
      <c r="N109" s="21">
        <v>-116.94</v>
      </c>
      <c r="O109" s="21">
        <v>0</v>
      </c>
      <c r="P109" s="20"/>
      <c r="Q109" s="19">
        <v>45141</v>
      </c>
      <c r="R109" s="20"/>
      <c r="S109" s="19">
        <v>45141</v>
      </c>
      <c r="T109" s="20" t="s">
        <v>49</v>
      </c>
      <c r="U109" s="20">
        <v>847752</v>
      </c>
      <c r="V109" s="20">
        <v>230010570</v>
      </c>
      <c r="W109" s="20" t="s">
        <v>35</v>
      </c>
      <c r="X109" s="20" t="s">
        <v>180</v>
      </c>
      <c r="Y109" s="20" t="s">
        <v>52</v>
      </c>
      <c r="Z109" s="20" t="s">
        <v>632</v>
      </c>
      <c r="AA109" s="20" t="s">
        <v>53</v>
      </c>
      <c r="AB109" s="20" t="s">
        <v>54</v>
      </c>
      <c r="AC109" s="20" t="s">
        <v>167</v>
      </c>
      <c r="AD109" s="20" t="s">
        <v>56</v>
      </c>
      <c r="AE109" s="20"/>
    </row>
    <row r="110" spans="1:31" ht="38.25" x14ac:dyDescent="0.2">
      <c r="A110" s="4">
        <f t="shared" ref="A110:A129" si="13">ROW()-2</f>
        <v>108</v>
      </c>
      <c r="B110" s="4" t="str">
        <f t="shared" ref="B110:B129" si="14">MID(G110,4,20)</f>
        <v>3006</v>
      </c>
      <c r="C110" s="4" t="str">
        <f>IFERROR(VLOOKUP(F110,Tablas!$A$1:$B$3,2,0),"")</f>
        <v/>
      </c>
      <c r="D110" s="4" t="str">
        <f t="shared" ref="D110:D129" si="15">CONCATENATE(AE110," - ",T110," - ",Z110)</f>
        <v xml:space="preserve"> - CONTADO / CASH - PE 3006</v>
      </c>
      <c r="E110" s="19">
        <v>45462</v>
      </c>
      <c r="F110" s="20" t="s">
        <v>27</v>
      </c>
      <c r="G110" s="20" t="s">
        <v>652</v>
      </c>
      <c r="H110" s="20" t="s">
        <v>120</v>
      </c>
      <c r="I110" s="20" t="s">
        <v>121</v>
      </c>
      <c r="J110" s="20" t="s">
        <v>653</v>
      </c>
      <c r="K110" s="20" t="s">
        <v>654</v>
      </c>
      <c r="L110" s="20" t="s">
        <v>655</v>
      </c>
      <c r="M110" s="20"/>
      <c r="N110" s="21">
        <v>-94.43</v>
      </c>
      <c r="O110" s="21">
        <v>0</v>
      </c>
      <c r="P110" s="20"/>
      <c r="Q110" s="19">
        <v>45462</v>
      </c>
      <c r="R110" s="20"/>
      <c r="S110" s="19">
        <v>45462</v>
      </c>
      <c r="T110" s="20" t="s">
        <v>49</v>
      </c>
      <c r="U110" s="20">
        <v>984027</v>
      </c>
      <c r="V110" s="20">
        <v>240007375</v>
      </c>
      <c r="W110" s="20" t="s">
        <v>35</v>
      </c>
      <c r="X110" s="20" t="s">
        <v>127</v>
      </c>
      <c r="Y110" s="20" t="s">
        <v>656</v>
      </c>
      <c r="Z110" s="20" t="s">
        <v>652</v>
      </c>
      <c r="AA110" s="20" t="s">
        <v>657</v>
      </c>
      <c r="AB110" s="20" t="s">
        <v>270</v>
      </c>
      <c r="AC110" s="20" t="s">
        <v>167</v>
      </c>
      <c r="AD110" s="20" t="s">
        <v>56</v>
      </c>
      <c r="AE110" s="20"/>
    </row>
    <row r="111" spans="1:31" x14ac:dyDescent="0.2">
      <c r="A111" s="4">
        <f t="shared" si="13"/>
        <v>109</v>
      </c>
      <c r="B111" s="4" t="str">
        <f t="shared" si="14"/>
        <v>CADO</v>
      </c>
      <c r="C111" s="4" t="str">
        <f>IFERROR(VLOOKUP(F111,Tablas!$A$1:$B$3,2,0),"")</f>
        <v/>
      </c>
      <c r="D111" s="4" t="str">
        <f t="shared" si="15"/>
        <v xml:space="preserve"> - CONTADO / CASH - MERCADO?</v>
      </c>
      <c r="E111" s="19">
        <v>45330</v>
      </c>
      <c r="F111" s="20" t="s">
        <v>27</v>
      </c>
      <c r="G111" s="20" t="s">
        <v>479</v>
      </c>
      <c r="H111" s="20" t="s">
        <v>120</v>
      </c>
      <c r="I111" s="20" t="s">
        <v>121</v>
      </c>
      <c r="J111" s="20" t="s">
        <v>177</v>
      </c>
      <c r="K111" s="20" t="s">
        <v>178</v>
      </c>
      <c r="L111" s="20" t="s">
        <v>179</v>
      </c>
      <c r="M111" s="20"/>
      <c r="N111" s="21">
        <v>-92.78</v>
      </c>
      <c r="O111" s="21">
        <v>0</v>
      </c>
      <c r="P111" s="20"/>
      <c r="Q111" s="19">
        <v>45330</v>
      </c>
      <c r="R111" s="20"/>
      <c r="S111" s="19">
        <v>45330</v>
      </c>
      <c r="T111" s="20" t="s">
        <v>49</v>
      </c>
      <c r="U111" s="20">
        <v>947739</v>
      </c>
      <c r="V111" s="20">
        <v>240004258</v>
      </c>
      <c r="W111" s="20" t="s">
        <v>35</v>
      </c>
      <c r="X111" s="20" t="s">
        <v>180</v>
      </c>
      <c r="Y111" s="20" t="s">
        <v>52</v>
      </c>
      <c r="Z111" s="20" t="s">
        <v>665</v>
      </c>
      <c r="AA111" s="20" t="s">
        <v>53</v>
      </c>
      <c r="AB111" s="20" t="s">
        <v>54</v>
      </c>
      <c r="AC111" s="20" t="s">
        <v>167</v>
      </c>
      <c r="AD111" s="20" t="s">
        <v>56</v>
      </c>
      <c r="AE111" s="20"/>
    </row>
    <row r="112" spans="1:31" ht="51" x14ac:dyDescent="0.2">
      <c r="A112" s="4">
        <f t="shared" si="13"/>
        <v>110</v>
      </c>
      <c r="B112" s="4" t="str">
        <f t="shared" si="14"/>
        <v>4557</v>
      </c>
      <c r="C112" s="4" t="str">
        <f>IFERROR(VLOOKUP(F112,Tablas!$A$1:$B$3,2,0),"")</f>
        <v/>
      </c>
      <c r="D112" s="4" t="str">
        <f t="shared" si="15"/>
        <v xml:space="preserve"> - LETRA 75 DIAS / DRAFT 75 DAYS - ABONO PE  4557 - AGRIMEC CAÑETE</v>
      </c>
      <c r="E112" s="19">
        <v>45229</v>
      </c>
      <c r="F112" s="20" t="s">
        <v>27</v>
      </c>
      <c r="G112" s="20" t="s">
        <v>667</v>
      </c>
      <c r="H112" s="20" t="s">
        <v>120</v>
      </c>
      <c r="I112" s="20" t="s">
        <v>121</v>
      </c>
      <c r="J112" s="20" t="s">
        <v>438</v>
      </c>
      <c r="K112" s="20" t="s">
        <v>439</v>
      </c>
      <c r="L112" s="20" t="s">
        <v>440</v>
      </c>
      <c r="M112" s="20" t="s">
        <v>125</v>
      </c>
      <c r="N112" s="21">
        <v>-87.22</v>
      </c>
      <c r="O112" s="21">
        <v>0</v>
      </c>
      <c r="P112" s="20"/>
      <c r="Q112" s="19">
        <v>45229</v>
      </c>
      <c r="R112" s="20"/>
      <c r="S112" s="19">
        <v>45229</v>
      </c>
      <c r="T112" s="20" t="s">
        <v>126</v>
      </c>
      <c r="U112" s="20">
        <v>867428</v>
      </c>
      <c r="V112" s="20">
        <v>230011645</v>
      </c>
      <c r="W112" s="20" t="s">
        <v>35</v>
      </c>
      <c r="X112" s="20" t="s">
        <v>127</v>
      </c>
      <c r="Y112" s="20" t="s">
        <v>128</v>
      </c>
      <c r="Z112" s="20" t="s">
        <v>668</v>
      </c>
      <c r="AA112" s="20" t="s">
        <v>441</v>
      </c>
      <c r="AB112" s="20" t="s">
        <v>131</v>
      </c>
      <c r="AC112" s="20" t="s">
        <v>167</v>
      </c>
      <c r="AD112" s="20" t="s">
        <v>56</v>
      </c>
      <c r="AE112" s="20"/>
    </row>
    <row r="113" spans="1:31" ht="25.5" x14ac:dyDescent="0.2">
      <c r="A113" s="4">
        <f t="shared" si="13"/>
        <v>111</v>
      </c>
      <c r="B113" s="4" t="str">
        <f t="shared" si="14"/>
        <v>5108</v>
      </c>
      <c r="C113" s="4" t="str">
        <f>IFERROR(VLOOKUP(F113,Tablas!$A$1:$B$3,2,0),"")</f>
        <v/>
      </c>
      <c r="D113" s="4" t="str">
        <f t="shared" si="15"/>
        <v xml:space="preserve"> - CONTADO / CASH - PE 5108</v>
      </c>
      <c r="E113" s="19">
        <v>45561</v>
      </c>
      <c r="F113" s="20" t="s">
        <v>27</v>
      </c>
      <c r="G113" s="20" t="s">
        <v>669</v>
      </c>
      <c r="H113" s="20" t="s">
        <v>29</v>
      </c>
      <c r="I113" s="20" t="s">
        <v>30</v>
      </c>
      <c r="J113" s="20" t="s">
        <v>386</v>
      </c>
      <c r="K113" s="20" t="s">
        <v>387</v>
      </c>
      <c r="L113" s="20" t="s">
        <v>388</v>
      </c>
      <c r="M113" s="20" t="s">
        <v>33</v>
      </c>
      <c r="N113" s="21">
        <v>-84.81</v>
      </c>
      <c r="O113" s="21">
        <v>-22.51</v>
      </c>
      <c r="P113" s="20"/>
      <c r="Q113" s="19">
        <v>45561</v>
      </c>
      <c r="R113" s="20"/>
      <c r="S113" s="19">
        <v>45561</v>
      </c>
      <c r="T113" s="20" t="s">
        <v>49</v>
      </c>
      <c r="U113" s="20">
        <v>1030773</v>
      </c>
      <c r="V113" s="20">
        <v>240011191</v>
      </c>
      <c r="W113" s="20" t="s">
        <v>35</v>
      </c>
      <c r="X113" s="20" t="s">
        <v>670</v>
      </c>
      <c r="Y113" s="20" t="s">
        <v>128</v>
      </c>
      <c r="Z113" s="20" t="s">
        <v>669</v>
      </c>
      <c r="AA113" s="20" t="s">
        <v>389</v>
      </c>
      <c r="AB113" s="20" t="s">
        <v>390</v>
      </c>
      <c r="AC113" s="20" t="s">
        <v>167</v>
      </c>
      <c r="AD113" s="20" t="s">
        <v>56</v>
      </c>
      <c r="AE113" s="20"/>
    </row>
    <row r="114" spans="1:31" x14ac:dyDescent="0.2">
      <c r="A114" s="4">
        <f t="shared" si="13"/>
        <v>112</v>
      </c>
      <c r="B114" s="4" t="str">
        <f t="shared" si="14"/>
        <v>5089</v>
      </c>
      <c r="C114" s="4" t="str">
        <f>IFERROR(VLOOKUP(F114,Tablas!$A$1:$B$3,2,0),"")</f>
        <v/>
      </c>
      <c r="D114" s="4" t="str">
        <f t="shared" si="15"/>
        <v xml:space="preserve"> - CONTADO / CASH - PE 5089</v>
      </c>
      <c r="E114" s="19">
        <v>45561</v>
      </c>
      <c r="F114" s="20" t="s">
        <v>27</v>
      </c>
      <c r="G114" s="20" t="s">
        <v>671</v>
      </c>
      <c r="H114" s="20" t="s">
        <v>120</v>
      </c>
      <c r="I114" s="20" t="s">
        <v>121</v>
      </c>
      <c r="J114" s="20" t="s">
        <v>672</v>
      </c>
      <c r="K114" s="20" t="s">
        <v>673</v>
      </c>
      <c r="L114" s="20" t="s">
        <v>674</v>
      </c>
      <c r="M114" s="20"/>
      <c r="N114" s="21">
        <v>-82.2</v>
      </c>
      <c r="O114" s="21">
        <v>0</v>
      </c>
      <c r="P114" s="20"/>
      <c r="Q114" s="19">
        <v>45561</v>
      </c>
      <c r="R114" s="20"/>
      <c r="S114" s="19">
        <v>45561</v>
      </c>
      <c r="T114" s="20" t="s">
        <v>49</v>
      </c>
      <c r="U114" s="20">
        <v>1042563</v>
      </c>
      <c r="V114" s="20">
        <v>240012293</v>
      </c>
      <c r="W114" s="20" t="s">
        <v>35</v>
      </c>
      <c r="X114" s="20" t="s">
        <v>283</v>
      </c>
      <c r="Y114" s="20" t="s">
        <v>52</v>
      </c>
      <c r="Z114" s="20" t="s">
        <v>671</v>
      </c>
      <c r="AA114" s="20" t="s">
        <v>372</v>
      </c>
      <c r="AB114" s="20" t="s">
        <v>54</v>
      </c>
      <c r="AC114" s="20" t="s">
        <v>167</v>
      </c>
      <c r="AD114" s="20" t="s">
        <v>56</v>
      </c>
      <c r="AE114" s="20"/>
    </row>
    <row r="115" spans="1:31" ht="25.5" x14ac:dyDescent="0.2">
      <c r="A115" s="4">
        <f t="shared" si="13"/>
        <v>113</v>
      </c>
      <c r="B115" s="4" t="str">
        <f t="shared" si="14"/>
        <v>NO</v>
      </c>
      <c r="C115" s="4" t="str">
        <f>IFERROR(VLOOKUP(F115,Tablas!$A$1:$B$3,2,0),"")</f>
        <v/>
      </c>
      <c r="D115" s="4" t="str">
        <f t="shared" si="15"/>
        <v xml:space="preserve"> - CONTADO / CASH - ABONO POR IDENTIFICAR</v>
      </c>
      <c r="E115" s="19">
        <v>45258</v>
      </c>
      <c r="F115" s="20" t="s">
        <v>27</v>
      </c>
      <c r="G115" s="20" t="s">
        <v>28</v>
      </c>
      <c r="H115" s="20" t="s">
        <v>120</v>
      </c>
      <c r="I115" s="20" t="s">
        <v>121</v>
      </c>
      <c r="J115" s="20" t="s">
        <v>46</v>
      </c>
      <c r="K115" s="20" t="s">
        <v>47</v>
      </c>
      <c r="L115" s="20" t="s">
        <v>48</v>
      </c>
      <c r="M115" s="20"/>
      <c r="N115" s="21">
        <v>-81.599999999999994</v>
      </c>
      <c r="O115" s="21">
        <v>0</v>
      </c>
      <c r="P115" s="20"/>
      <c r="Q115" s="19">
        <v>45258</v>
      </c>
      <c r="R115" s="20"/>
      <c r="S115" s="19">
        <v>45258</v>
      </c>
      <c r="T115" s="20" t="s">
        <v>49</v>
      </c>
      <c r="U115" s="20">
        <v>885929</v>
      </c>
      <c r="V115" s="20">
        <v>230013943</v>
      </c>
      <c r="W115" s="20" t="s">
        <v>35</v>
      </c>
      <c r="X115" s="20" t="s">
        <v>127</v>
      </c>
      <c r="Y115" s="20" t="s">
        <v>52</v>
      </c>
      <c r="Z115" s="20" t="s">
        <v>579</v>
      </c>
      <c r="AA115" s="20" t="s">
        <v>53</v>
      </c>
      <c r="AB115" s="20" t="s">
        <v>54</v>
      </c>
      <c r="AC115" s="20" t="s">
        <v>55</v>
      </c>
      <c r="AD115" s="20" t="s">
        <v>56</v>
      </c>
      <c r="AE115" s="20"/>
    </row>
    <row r="116" spans="1:31" ht="25.5" x14ac:dyDescent="0.2">
      <c r="A116" s="4">
        <f t="shared" si="13"/>
        <v>114</v>
      </c>
      <c r="B116" s="4" t="str">
        <f t="shared" si="14"/>
        <v>NO</v>
      </c>
      <c r="C116" s="4" t="str">
        <f>IFERROR(VLOOKUP(F116,Tablas!$A$1:$B$3,2,0),"")</f>
        <v/>
      </c>
      <c r="D116" s="4" t="str">
        <f t="shared" si="15"/>
        <v xml:space="preserve"> - CONTADO / CASH - ABONO - FLETE PROAVET</v>
      </c>
      <c r="E116" s="19">
        <v>44972</v>
      </c>
      <c r="F116" s="20" t="s">
        <v>27</v>
      </c>
      <c r="G116" s="20" t="s">
        <v>28</v>
      </c>
      <c r="H116" s="20" t="s">
        <v>120</v>
      </c>
      <c r="I116" s="20" t="s">
        <v>121</v>
      </c>
      <c r="J116" s="20" t="s">
        <v>46</v>
      </c>
      <c r="K116" s="20" t="s">
        <v>47</v>
      </c>
      <c r="L116" s="20" t="s">
        <v>48</v>
      </c>
      <c r="M116" s="20"/>
      <c r="N116" s="21">
        <v>-80</v>
      </c>
      <c r="O116" s="21">
        <v>0</v>
      </c>
      <c r="P116" s="20"/>
      <c r="Q116" s="19">
        <v>44972</v>
      </c>
      <c r="R116" s="20"/>
      <c r="S116" s="19">
        <v>44972</v>
      </c>
      <c r="T116" s="20" t="s">
        <v>49</v>
      </c>
      <c r="U116" s="20">
        <v>780463</v>
      </c>
      <c r="V116" s="20">
        <v>230004874</v>
      </c>
      <c r="W116" s="20" t="s">
        <v>35</v>
      </c>
      <c r="X116" s="20" t="s">
        <v>462</v>
      </c>
      <c r="Y116" s="20" t="s">
        <v>52</v>
      </c>
      <c r="Z116" s="20" t="s">
        <v>675</v>
      </c>
      <c r="AA116" s="20" t="s">
        <v>53</v>
      </c>
      <c r="AB116" s="20" t="s">
        <v>54</v>
      </c>
      <c r="AC116" s="20" t="s">
        <v>55</v>
      </c>
      <c r="AD116" s="20" t="s">
        <v>56</v>
      </c>
      <c r="AE116" s="20"/>
    </row>
    <row r="117" spans="1:31" x14ac:dyDescent="0.2">
      <c r="A117" s="4">
        <f t="shared" si="13"/>
        <v>115</v>
      </c>
      <c r="B117" s="4" t="str">
        <f t="shared" si="14"/>
        <v>TOZ</v>
      </c>
      <c r="C117" s="4" t="str">
        <f>IFERROR(VLOOKUP(F117,Tablas!$A$1:$B$3,2,0),"")</f>
        <v/>
      </c>
      <c r="D117" s="4" t="str">
        <f t="shared" si="15"/>
        <v xml:space="preserve"> - CONTADO / CASH - JUNTOZ</v>
      </c>
      <c r="E117" s="19">
        <v>45555</v>
      </c>
      <c r="F117" s="20" t="s">
        <v>27</v>
      </c>
      <c r="G117" s="20" t="s">
        <v>485</v>
      </c>
      <c r="H117" s="20" t="s">
        <v>120</v>
      </c>
      <c r="I117" s="20" t="s">
        <v>121</v>
      </c>
      <c r="J117" s="20" t="s">
        <v>177</v>
      </c>
      <c r="K117" s="20" t="s">
        <v>178</v>
      </c>
      <c r="L117" s="20" t="s">
        <v>179</v>
      </c>
      <c r="M117" s="20"/>
      <c r="N117" s="21">
        <v>-71.13</v>
      </c>
      <c r="O117" s="21">
        <v>0</v>
      </c>
      <c r="P117" s="20"/>
      <c r="Q117" s="19">
        <v>45555</v>
      </c>
      <c r="R117" s="20"/>
      <c r="S117" s="19">
        <v>45555</v>
      </c>
      <c r="T117" s="20" t="s">
        <v>49</v>
      </c>
      <c r="U117" s="20">
        <v>1028702</v>
      </c>
      <c r="V117" s="20">
        <v>240011159</v>
      </c>
      <c r="W117" s="20" t="s">
        <v>35</v>
      </c>
      <c r="X117" s="20" t="s">
        <v>180</v>
      </c>
      <c r="Y117" s="20" t="s">
        <v>52</v>
      </c>
      <c r="Z117" s="20" t="s">
        <v>485</v>
      </c>
      <c r="AA117" s="20" t="s">
        <v>53</v>
      </c>
      <c r="AB117" s="20" t="s">
        <v>54</v>
      </c>
      <c r="AC117" s="20" t="s">
        <v>167</v>
      </c>
      <c r="AD117" s="20" t="s">
        <v>56</v>
      </c>
      <c r="AE117" s="20"/>
    </row>
    <row r="118" spans="1:31" ht="38.25" x14ac:dyDescent="0.2">
      <c r="A118" s="4">
        <f t="shared" si="13"/>
        <v>116</v>
      </c>
      <c r="B118" s="4" t="str">
        <f t="shared" si="14"/>
        <v>NO</v>
      </c>
      <c r="C118" s="4" t="str">
        <f>IFERROR(VLOOKUP(F118,Tablas!$A$1:$B$3,2,0),"")</f>
        <v/>
      </c>
      <c r="D118" s="4" t="str">
        <f t="shared" si="15"/>
        <v xml:space="preserve"> - 50% PAGO ADELANTADO - 50% COBRANZA DOCUMENTARIA 75 DIAS - PF 076-2024</v>
      </c>
      <c r="E118" s="19">
        <v>45544</v>
      </c>
      <c r="F118" s="20" t="s">
        <v>27</v>
      </c>
      <c r="G118" s="20" t="s">
        <v>28</v>
      </c>
      <c r="H118" s="20" t="s">
        <v>29</v>
      </c>
      <c r="I118" s="20" t="s">
        <v>30</v>
      </c>
      <c r="J118" s="20" t="s">
        <v>197</v>
      </c>
      <c r="K118" s="20" t="s">
        <v>197</v>
      </c>
      <c r="L118" s="20" t="s">
        <v>198</v>
      </c>
      <c r="M118" s="20"/>
      <c r="N118" s="21">
        <v>-56.71</v>
      </c>
      <c r="O118" s="21">
        <v>-15</v>
      </c>
      <c r="P118" s="20"/>
      <c r="Q118" s="19">
        <v>45544</v>
      </c>
      <c r="R118" s="20"/>
      <c r="S118" s="20"/>
      <c r="T118" s="20" t="s">
        <v>199</v>
      </c>
      <c r="U118" s="20">
        <v>1021299</v>
      </c>
      <c r="V118" s="20">
        <v>240010588</v>
      </c>
      <c r="W118" s="20" t="s">
        <v>35</v>
      </c>
      <c r="X118" s="20" t="s">
        <v>36</v>
      </c>
      <c r="Y118" s="20" t="s">
        <v>37</v>
      </c>
      <c r="Z118" s="20" t="s">
        <v>690</v>
      </c>
      <c r="AA118" s="20" t="s">
        <v>200</v>
      </c>
      <c r="AB118" s="20" t="s">
        <v>201</v>
      </c>
      <c r="AC118" s="20" t="s">
        <v>202</v>
      </c>
      <c r="AD118" s="20" t="s">
        <v>175</v>
      </c>
      <c r="AE118" s="20"/>
    </row>
    <row r="119" spans="1:31" ht="25.5" x14ac:dyDescent="0.2">
      <c r="A119" s="4">
        <f t="shared" si="13"/>
        <v>117</v>
      </c>
      <c r="B119" s="4" t="str">
        <f t="shared" si="14"/>
        <v>NO</v>
      </c>
      <c r="C119" s="4" t="str">
        <f>IFERROR(VLOOKUP(F119,Tablas!$A$1:$B$3,2,0),"")</f>
        <v/>
      </c>
      <c r="D119" s="4" t="str">
        <f t="shared" si="15"/>
        <v xml:space="preserve"> - CONTADO / CASH - ABONO NO IDENTIFICADO</v>
      </c>
      <c r="E119" s="19">
        <v>45212</v>
      </c>
      <c r="F119" s="20" t="s">
        <v>27</v>
      </c>
      <c r="G119" s="20" t="s">
        <v>28</v>
      </c>
      <c r="H119" s="20" t="s">
        <v>120</v>
      </c>
      <c r="I119" s="20" t="s">
        <v>121</v>
      </c>
      <c r="J119" s="20" t="s">
        <v>46</v>
      </c>
      <c r="K119" s="20" t="s">
        <v>47</v>
      </c>
      <c r="L119" s="20" t="s">
        <v>48</v>
      </c>
      <c r="M119" s="20"/>
      <c r="N119" s="21">
        <v>-54</v>
      </c>
      <c r="O119" s="21">
        <v>0</v>
      </c>
      <c r="P119" s="20"/>
      <c r="Q119" s="19">
        <v>45212</v>
      </c>
      <c r="R119" s="20"/>
      <c r="S119" s="19">
        <v>45212</v>
      </c>
      <c r="T119" s="20" t="s">
        <v>49</v>
      </c>
      <c r="U119" s="20">
        <v>874735</v>
      </c>
      <c r="V119" s="20">
        <v>230012738</v>
      </c>
      <c r="W119" s="20" t="s">
        <v>35</v>
      </c>
      <c r="X119" s="20" t="s">
        <v>127</v>
      </c>
      <c r="Y119" s="20" t="s">
        <v>52</v>
      </c>
      <c r="Z119" s="20" t="s">
        <v>578</v>
      </c>
      <c r="AA119" s="20" t="s">
        <v>53</v>
      </c>
      <c r="AB119" s="20" t="s">
        <v>54</v>
      </c>
      <c r="AC119" s="20" t="s">
        <v>55</v>
      </c>
      <c r="AD119" s="20" t="s">
        <v>56</v>
      </c>
      <c r="AE119" s="20"/>
    </row>
    <row r="120" spans="1:31" ht="38.25" x14ac:dyDescent="0.2">
      <c r="A120" s="4">
        <f t="shared" si="13"/>
        <v>118</v>
      </c>
      <c r="B120" s="4" t="str">
        <f t="shared" si="14"/>
        <v>2131</v>
      </c>
      <c r="C120" s="4" t="str">
        <f>IFERROR(VLOOKUP(F120,Tablas!$A$1:$B$3,2,0),"")</f>
        <v/>
      </c>
      <c r="D120" s="4" t="str">
        <f t="shared" si="15"/>
        <v xml:space="preserve"> - CONTADO / CASH - PE 2131 AGUIVET S.A.C.</v>
      </c>
      <c r="E120" s="19">
        <v>45468</v>
      </c>
      <c r="F120" s="20" t="s">
        <v>27</v>
      </c>
      <c r="G120" s="20" t="s">
        <v>691</v>
      </c>
      <c r="H120" s="20" t="s">
        <v>120</v>
      </c>
      <c r="I120" s="20" t="s">
        <v>121</v>
      </c>
      <c r="J120" s="20" t="s">
        <v>692</v>
      </c>
      <c r="K120" s="20" t="s">
        <v>693</v>
      </c>
      <c r="L120" s="20" t="s">
        <v>694</v>
      </c>
      <c r="M120" s="20"/>
      <c r="N120" s="21">
        <v>-53.35</v>
      </c>
      <c r="O120" s="21">
        <v>0</v>
      </c>
      <c r="P120" s="20"/>
      <c r="Q120" s="19">
        <v>45468</v>
      </c>
      <c r="R120" s="20"/>
      <c r="S120" s="19">
        <v>45468</v>
      </c>
      <c r="T120" s="20" t="s">
        <v>49</v>
      </c>
      <c r="U120" s="20">
        <v>986172</v>
      </c>
      <c r="V120" s="20">
        <v>240007520</v>
      </c>
      <c r="W120" s="20" t="s">
        <v>35</v>
      </c>
      <c r="X120" s="20" t="s">
        <v>127</v>
      </c>
      <c r="Y120" s="20" t="s">
        <v>245</v>
      </c>
      <c r="Z120" s="20" t="s">
        <v>695</v>
      </c>
      <c r="AA120" s="20" t="s">
        <v>696</v>
      </c>
      <c r="AB120" s="20" t="s">
        <v>337</v>
      </c>
      <c r="AC120" s="20" t="s">
        <v>337</v>
      </c>
      <c r="AD120" s="20" t="s">
        <v>56</v>
      </c>
      <c r="AE120" s="20"/>
    </row>
    <row r="121" spans="1:31" ht="25.5" x14ac:dyDescent="0.2">
      <c r="A121" s="4">
        <f t="shared" si="13"/>
        <v>119</v>
      </c>
      <c r="B121" s="4" t="str">
        <f t="shared" si="14"/>
        <v>NO</v>
      </c>
      <c r="C121" s="4" t="str">
        <f>IFERROR(VLOOKUP(F121,Tablas!$A$1:$B$3,2,0),"")</f>
        <v/>
      </c>
      <c r="D121" s="4" t="str">
        <f t="shared" si="15"/>
        <v xml:space="preserve"> - CONTADO ADELANTADO / CASH IN ADVANCE - ABONO PE 1761</v>
      </c>
      <c r="E121" s="19">
        <v>45044</v>
      </c>
      <c r="F121" s="20" t="s">
        <v>27</v>
      </c>
      <c r="G121" s="20" t="s">
        <v>28</v>
      </c>
      <c r="H121" s="20" t="s">
        <v>120</v>
      </c>
      <c r="I121" s="20" t="s">
        <v>121</v>
      </c>
      <c r="J121" s="20" t="s">
        <v>697</v>
      </c>
      <c r="K121" s="20" t="s">
        <v>698</v>
      </c>
      <c r="L121" s="20" t="s">
        <v>699</v>
      </c>
      <c r="M121" s="20"/>
      <c r="N121" s="21">
        <v>-52.43</v>
      </c>
      <c r="O121" s="21">
        <v>0</v>
      </c>
      <c r="P121" s="20"/>
      <c r="Q121" s="19">
        <v>45044</v>
      </c>
      <c r="R121" s="20"/>
      <c r="S121" s="19">
        <v>45044</v>
      </c>
      <c r="T121" s="20" t="s">
        <v>70</v>
      </c>
      <c r="U121" s="20">
        <v>785536</v>
      </c>
      <c r="V121" s="20">
        <v>230005043</v>
      </c>
      <c r="W121" s="20" t="s">
        <v>35</v>
      </c>
      <c r="X121" s="20" t="s">
        <v>283</v>
      </c>
      <c r="Y121" s="20" t="s">
        <v>404</v>
      </c>
      <c r="Z121" s="20" t="s">
        <v>700</v>
      </c>
      <c r="AA121" s="20" t="s">
        <v>701</v>
      </c>
      <c r="AB121" s="20" t="s">
        <v>702</v>
      </c>
      <c r="AC121" s="20" t="s">
        <v>702</v>
      </c>
      <c r="AD121" s="20" t="s">
        <v>56</v>
      </c>
      <c r="AE121" s="20"/>
    </row>
    <row r="122" spans="1:31" ht="25.5" x14ac:dyDescent="0.2">
      <c r="A122" s="4">
        <f t="shared" si="13"/>
        <v>120</v>
      </c>
      <c r="B122" s="4" t="str">
        <f t="shared" si="14"/>
        <v>NO</v>
      </c>
      <c r="C122" s="4" t="str">
        <f>IFERROR(VLOOKUP(F122,Tablas!$A$1:$B$3,2,0),"")</f>
        <v/>
      </c>
      <c r="D122" s="4" t="str">
        <f t="shared" si="15"/>
        <v xml:space="preserve"> - CONTADO / CASH - ABONO POR IDENTIFICAR</v>
      </c>
      <c r="E122" s="19">
        <v>45376</v>
      </c>
      <c r="F122" s="20" t="s">
        <v>27</v>
      </c>
      <c r="G122" s="20" t="s">
        <v>28</v>
      </c>
      <c r="H122" s="20" t="s">
        <v>120</v>
      </c>
      <c r="I122" s="20" t="s">
        <v>121</v>
      </c>
      <c r="J122" s="20" t="s">
        <v>46</v>
      </c>
      <c r="K122" s="20" t="s">
        <v>47</v>
      </c>
      <c r="L122" s="20" t="s">
        <v>48</v>
      </c>
      <c r="M122" s="20"/>
      <c r="N122" s="21">
        <v>-51.8</v>
      </c>
      <c r="O122" s="21">
        <v>0</v>
      </c>
      <c r="P122" s="20"/>
      <c r="Q122" s="19">
        <v>45376</v>
      </c>
      <c r="R122" s="20"/>
      <c r="S122" s="19">
        <v>45376</v>
      </c>
      <c r="T122" s="20" t="s">
        <v>49</v>
      </c>
      <c r="U122" s="20">
        <v>941985</v>
      </c>
      <c r="V122" s="20">
        <v>240003874</v>
      </c>
      <c r="W122" s="20" t="s">
        <v>35</v>
      </c>
      <c r="X122" s="20" t="s">
        <v>127</v>
      </c>
      <c r="Y122" s="20" t="s">
        <v>52</v>
      </c>
      <c r="Z122" s="20" t="s">
        <v>579</v>
      </c>
      <c r="AA122" s="20" t="s">
        <v>53</v>
      </c>
      <c r="AB122" s="20" t="s">
        <v>54</v>
      </c>
      <c r="AC122" s="20" t="s">
        <v>55</v>
      </c>
      <c r="AD122" s="20" t="s">
        <v>56</v>
      </c>
      <c r="AE122" s="20"/>
    </row>
    <row r="123" spans="1:31" ht="51" x14ac:dyDescent="0.2">
      <c r="A123" s="4">
        <f t="shared" si="13"/>
        <v>121</v>
      </c>
      <c r="B123" s="4" t="str">
        <f t="shared" si="14"/>
        <v>3187</v>
      </c>
      <c r="C123" s="4" t="str">
        <f>IFERROR(VLOOKUP(F123,Tablas!$A$1:$B$3,2,0),"")</f>
        <v/>
      </c>
      <c r="D123" s="4" t="str">
        <f t="shared" si="15"/>
        <v xml:space="preserve"> - CONTADO / CASH - PE 3187 INVERSIONES COMERCIALES CANADA S.A.C.</v>
      </c>
      <c r="E123" s="19">
        <v>45470</v>
      </c>
      <c r="F123" s="20" t="s">
        <v>27</v>
      </c>
      <c r="G123" s="20" t="s">
        <v>703</v>
      </c>
      <c r="H123" s="20" t="s">
        <v>120</v>
      </c>
      <c r="I123" s="20" t="s">
        <v>121</v>
      </c>
      <c r="J123" s="20" t="s">
        <v>704</v>
      </c>
      <c r="K123" s="20" t="s">
        <v>705</v>
      </c>
      <c r="L123" s="20" t="s">
        <v>706</v>
      </c>
      <c r="M123" s="20"/>
      <c r="N123" s="21">
        <v>-49.67</v>
      </c>
      <c r="O123" s="21">
        <v>0</v>
      </c>
      <c r="P123" s="20"/>
      <c r="Q123" s="19">
        <v>45470</v>
      </c>
      <c r="R123" s="20"/>
      <c r="S123" s="19">
        <v>45470</v>
      </c>
      <c r="T123" s="20" t="s">
        <v>49</v>
      </c>
      <c r="U123" s="20">
        <v>987476</v>
      </c>
      <c r="V123" s="20">
        <v>240007597</v>
      </c>
      <c r="W123" s="20" t="s">
        <v>35</v>
      </c>
      <c r="X123" s="20" t="s">
        <v>127</v>
      </c>
      <c r="Y123" s="20" t="s">
        <v>52</v>
      </c>
      <c r="Z123" s="20" t="s">
        <v>707</v>
      </c>
      <c r="AA123" s="20" t="s">
        <v>708</v>
      </c>
      <c r="AB123" s="20" t="s">
        <v>523</v>
      </c>
      <c r="AC123" s="20" t="s">
        <v>167</v>
      </c>
      <c r="AD123" s="20" t="s">
        <v>56</v>
      </c>
      <c r="AE123" s="20"/>
    </row>
    <row r="124" spans="1:31" ht="63.75" x14ac:dyDescent="0.2">
      <c r="A124" s="4">
        <f t="shared" si="13"/>
        <v>122</v>
      </c>
      <c r="B124" s="4" t="str">
        <f t="shared" si="14"/>
        <v>89179</v>
      </c>
      <c r="C124" s="4" t="str">
        <f>IFERROR(VLOOKUP(F124,Tablas!$A$1:$B$3,2,0),"")</f>
        <v/>
      </c>
      <c r="D124" s="4" t="str">
        <f t="shared" si="15"/>
        <v xml:space="preserve"> - CONTADO ADELANTADO / CASH IN ADVANCE - ANTICIPO PF 007-19 1er pago</v>
      </c>
      <c r="E124" s="19">
        <v>43503</v>
      </c>
      <c r="F124" s="20" t="s">
        <v>27</v>
      </c>
      <c r="G124" s="20" t="s">
        <v>709</v>
      </c>
      <c r="H124" s="20" t="s">
        <v>29</v>
      </c>
      <c r="I124" s="20" t="s">
        <v>30</v>
      </c>
      <c r="J124" s="20" t="s">
        <v>710</v>
      </c>
      <c r="K124" s="20" t="s">
        <v>710</v>
      </c>
      <c r="L124" s="20" t="s">
        <v>711</v>
      </c>
      <c r="M124" s="20" t="s">
        <v>33</v>
      </c>
      <c r="N124" s="21">
        <v>-45.23</v>
      </c>
      <c r="O124" s="21">
        <v>-13.59</v>
      </c>
      <c r="P124" s="20"/>
      <c r="Q124" s="19">
        <v>43503</v>
      </c>
      <c r="R124" s="20"/>
      <c r="S124" s="20"/>
      <c r="T124" s="20" t="s">
        <v>70</v>
      </c>
      <c r="U124" s="20">
        <v>161796</v>
      </c>
      <c r="V124" s="20">
        <v>1900001195</v>
      </c>
      <c r="W124" s="20" t="s">
        <v>35</v>
      </c>
      <c r="X124" s="20" t="s">
        <v>185</v>
      </c>
      <c r="Y124" s="20" t="s">
        <v>37</v>
      </c>
      <c r="Z124" s="20" t="s">
        <v>712</v>
      </c>
      <c r="AA124" s="20" t="s">
        <v>713</v>
      </c>
      <c r="AB124" s="20" t="s">
        <v>713</v>
      </c>
      <c r="AC124" s="20" t="s">
        <v>713</v>
      </c>
      <c r="AD124" s="20" t="s">
        <v>714</v>
      </c>
      <c r="AE124" s="20"/>
    </row>
    <row r="125" spans="1:31" ht="51" x14ac:dyDescent="0.2">
      <c r="A125" s="4">
        <f t="shared" si="13"/>
        <v>123</v>
      </c>
      <c r="B125" s="4" t="str">
        <f t="shared" si="14"/>
        <v>NO NO</v>
      </c>
      <c r="C125" s="4" t="str">
        <f>IFERROR(VLOOKUP(F125,Tablas!$A$1:$B$3,2,0),"")</f>
        <v/>
      </c>
      <c r="D125" s="4" t="str">
        <f t="shared" si="15"/>
        <v xml:space="preserve"> - CONTADO / CASH - ABONO ND MAUTINO RENGIFO JUAN CARLOS</v>
      </c>
      <c r="E125" s="19">
        <v>45036</v>
      </c>
      <c r="F125" s="20" t="s">
        <v>27</v>
      </c>
      <c r="G125" s="20" t="s">
        <v>631</v>
      </c>
      <c r="H125" s="20" t="s">
        <v>120</v>
      </c>
      <c r="I125" s="20" t="s">
        <v>121</v>
      </c>
      <c r="J125" s="20" t="s">
        <v>46</v>
      </c>
      <c r="K125" s="20" t="s">
        <v>47</v>
      </c>
      <c r="L125" s="20" t="s">
        <v>48</v>
      </c>
      <c r="M125" s="20"/>
      <c r="N125" s="21">
        <v>-38.340000000000003</v>
      </c>
      <c r="O125" s="21">
        <v>0</v>
      </c>
      <c r="P125" s="20"/>
      <c r="Q125" s="19">
        <v>45036</v>
      </c>
      <c r="R125" s="20"/>
      <c r="S125" s="19">
        <v>45036</v>
      </c>
      <c r="T125" s="20" t="s">
        <v>49</v>
      </c>
      <c r="U125" s="20">
        <v>797194</v>
      </c>
      <c r="V125" s="20">
        <v>230006070</v>
      </c>
      <c r="W125" s="20" t="s">
        <v>35</v>
      </c>
      <c r="X125" s="20" t="s">
        <v>462</v>
      </c>
      <c r="Y125" s="20" t="s">
        <v>52</v>
      </c>
      <c r="Z125" s="20" t="s">
        <v>728</v>
      </c>
      <c r="AA125" s="20" t="s">
        <v>53</v>
      </c>
      <c r="AB125" s="20" t="s">
        <v>54</v>
      </c>
      <c r="AC125" s="20" t="s">
        <v>55</v>
      </c>
      <c r="AD125" s="20" t="s">
        <v>56</v>
      </c>
      <c r="AE125" s="20"/>
    </row>
    <row r="126" spans="1:31" x14ac:dyDescent="0.2">
      <c r="A126" s="4">
        <f t="shared" si="13"/>
        <v>124</v>
      </c>
      <c r="B126" s="4" t="str">
        <f t="shared" si="14"/>
        <v>LEY</v>
      </c>
      <c r="C126" s="4" t="str">
        <f>IFERROR(VLOOKUP(F126,Tablas!$A$1:$B$3,2,0),"")</f>
        <v/>
      </c>
      <c r="D126" s="4" t="str">
        <f t="shared" si="15"/>
        <v xml:space="preserve"> - CONTADO / CASH - RIPLEY</v>
      </c>
      <c r="E126" s="19">
        <v>45378</v>
      </c>
      <c r="F126" s="20" t="s">
        <v>27</v>
      </c>
      <c r="G126" s="20" t="s">
        <v>367</v>
      </c>
      <c r="H126" s="20" t="s">
        <v>120</v>
      </c>
      <c r="I126" s="20" t="s">
        <v>121</v>
      </c>
      <c r="J126" s="20" t="s">
        <v>177</v>
      </c>
      <c r="K126" s="20" t="s">
        <v>178</v>
      </c>
      <c r="L126" s="20" t="s">
        <v>179</v>
      </c>
      <c r="M126" s="20"/>
      <c r="N126" s="21">
        <v>-38.130000000000003</v>
      </c>
      <c r="O126" s="21">
        <v>0</v>
      </c>
      <c r="P126" s="20"/>
      <c r="Q126" s="19">
        <v>45378</v>
      </c>
      <c r="R126" s="20"/>
      <c r="S126" s="19">
        <v>45378</v>
      </c>
      <c r="T126" s="20" t="s">
        <v>49</v>
      </c>
      <c r="U126" s="20">
        <v>961562</v>
      </c>
      <c r="V126" s="20">
        <v>240005298</v>
      </c>
      <c r="W126" s="20" t="s">
        <v>35</v>
      </c>
      <c r="X126" s="20" t="s">
        <v>180</v>
      </c>
      <c r="Y126" s="20" t="s">
        <v>52</v>
      </c>
      <c r="Z126" s="20" t="s">
        <v>367</v>
      </c>
      <c r="AA126" s="20" t="s">
        <v>53</v>
      </c>
      <c r="AB126" s="20" t="s">
        <v>54</v>
      </c>
      <c r="AC126" s="20" t="s">
        <v>167</v>
      </c>
      <c r="AD126" s="20" t="s">
        <v>56</v>
      </c>
      <c r="AE126" s="20"/>
    </row>
    <row r="127" spans="1:31" ht="25.5" x14ac:dyDescent="0.2">
      <c r="A127" s="4">
        <f t="shared" si="13"/>
        <v>125</v>
      </c>
      <c r="B127" s="4" t="str">
        <f t="shared" si="14"/>
        <v>NO</v>
      </c>
      <c r="C127" s="4" t="str">
        <f>IFERROR(VLOOKUP(F127,Tablas!$A$1:$B$3,2,0),"")</f>
        <v/>
      </c>
      <c r="D127" s="4" t="str">
        <f t="shared" si="15"/>
        <v xml:space="preserve"> - CONTADO / CASH - ABONO POR IDENTIFICAR</v>
      </c>
      <c r="E127" s="19">
        <v>45523</v>
      </c>
      <c r="F127" s="20" t="s">
        <v>27</v>
      </c>
      <c r="G127" s="20" t="s">
        <v>28</v>
      </c>
      <c r="H127" s="20" t="s">
        <v>120</v>
      </c>
      <c r="I127" s="20" t="s">
        <v>121</v>
      </c>
      <c r="J127" s="20" t="s">
        <v>46</v>
      </c>
      <c r="K127" s="20" t="s">
        <v>47</v>
      </c>
      <c r="L127" s="20" t="s">
        <v>48</v>
      </c>
      <c r="M127" s="20"/>
      <c r="N127" s="21">
        <v>-38</v>
      </c>
      <c r="O127" s="21">
        <v>0</v>
      </c>
      <c r="P127" s="20"/>
      <c r="Q127" s="19">
        <v>45523</v>
      </c>
      <c r="R127" s="20"/>
      <c r="S127" s="19">
        <v>45523</v>
      </c>
      <c r="T127" s="20" t="s">
        <v>49</v>
      </c>
      <c r="U127" s="20">
        <v>1033325</v>
      </c>
      <c r="V127" s="20">
        <v>240011517</v>
      </c>
      <c r="W127" s="20" t="s">
        <v>35</v>
      </c>
      <c r="X127" s="20" t="s">
        <v>127</v>
      </c>
      <c r="Y127" s="20" t="s">
        <v>52</v>
      </c>
      <c r="Z127" s="20" t="s">
        <v>579</v>
      </c>
      <c r="AA127" s="20" t="s">
        <v>53</v>
      </c>
      <c r="AB127" s="20" t="s">
        <v>54</v>
      </c>
      <c r="AC127" s="20" t="s">
        <v>55</v>
      </c>
      <c r="AD127" s="20" t="s">
        <v>56</v>
      </c>
      <c r="AE127" s="20"/>
    </row>
    <row r="128" spans="1:31" ht="51" x14ac:dyDescent="0.2">
      <c r="A128" s="4">
        <f t="shared" si="13"/>
        <v>126</v>
      </c>
      <c r="B128" s="4" t="str">
        <f t="shared" si="14"/>
        <v>2898</v>
      </c>
      <c r="C128" s="4" t="str">
        <f>IFERROR(VLOOKUP(F128,Tablas!$A$1:$B$3,2,0),"")</f>
        <v/>
      </c>
      <c r="D128" s="4" t="str">
        <f t="shared" si="15"/>
        <v xml:space="preserve"> - CONTADO / CASH - PE 2898 HUAMANI CONSA YOLANDA</v>
      </c>
      <c r="E128" s="19">
        <v>45455</v>
      </c>
      <c r="F128" s="20" t="s">
        <v>27</v>
      </c>
      <c r="G128" s="20" t="s">
        <v>733</v>
      </c>
      <c r="H128" s="20" t="s">
        <v>120</v>
      </c>
      <c r="I128" s="20" t="s">
        <v>121</v>
      </c>
      <c r="J128" s="20" t="s">
        <v>734</v>
      </c>
      <c r="K128" s="20" t="s">
        <v>735</v>
      </c>
      <c r="L128" s="20" t="s">
        <v>736</v>
      </c>
      <c r="M128" s="20"/>
      <c r="N128" s="21">
        <v>-35.520000000000003</v>
      </c>
      <c r="O128" s="21">
        <v>0</v>
      </c>
      <c r="P128" s="20"/>
      <c r="Q128" s="19">
        <v>45455</v>
      </c>
      <c r="R128" s="20"/>
      <c r="S128" s="19">
        <v>45455</v>
      </c>
      <c r="T128" s="20" t="s">
        <v>49</v>
      </c>
      <c r="U128" s="20">
        <v>980632</v>
      </c>
      <c r="V128" s="20">
        <v>240006972</v>
      </c>
      <c r="W128" s="20" t="s">
        <v>35</v>
      </c>
      <c r="X128" s="20" t="s">
        <v>127</v>
      </c>
      <c r="Y128" s="20" t="s">
        <v>737</v>
      </c>
      <c r="Z128" s="20" t="s">
        <v>738</v>
      </c>
      <c r="AA128" s="20" t="s">
        <v>739</v>
      </c>
      <c r="AB128" s="20" t="s">
        <v>740</v>
      </c>
      <c r="AC128" s="20" t="s">
        <v>741</v>
      </c>
      <c r="AD128" s="20" t="s">
        <v>56</v>
      </c>
      <c r="AE128" s="20"/>
    </row>
    <row r="129" spans="1:31" x14ac:dyDescent="0.2">
      <c r="A129" s="4">
        <f t="shared" si="13"/>
        <v>127</v>
      </c>
      <c r="B129" s="4" t="str">
        <f t="shared" si="14"/>
        <v/>
      </c>
      <c r="C129" s="4" t="str">
        <f>IFERROR(VLOOKUP(F129,Tablas!$A$1:$B$3,2,0),"")</f>
        <v/>
      </c>
      <c r="D129" s="4" t="str">
        <f t="shared" si="15"/>
        <v xml:space="preserve"> - CONTADO / CASH - DT POR IDE</v>
      </c>
      <c r="E129" s="19">
        <v>45166</v>
      </c>
      <c r="F129" s="20" t="s">
        <v>27</v>
      </c>
      <c r="G129" s="20" t="s">
        <v>742</v>
      </c>
      <c r="H129" s="20" t="s">
        <v>120</v>
      </c>
      <c r="I129" s="20" t="s">
        <v>121</v>
      </c>
      <c r="J129" s="20" t="s">
        <v>46</v>
      </c>
      <c r="K129" s="20" t="s">
        <v>47</v>
      </c>
      <c r="L129" s="20" t="s">
        <v>48</v>
      </c>
      <c r="M129" s="20"/>
      <c r="N129" s="21">
        <v>-35</v>
      </c>
      <c r="O129" s="21">
        <v>0</v>
      </c>
      <c r="P129" s="20"/>
      <c r="Q129" s="19">
        <v>45166</v>
      </c>
      <c r="R129" s="20"/>
      <c r="S129" s="19">
        <v>45166</v>
      </c>
      <c r="T129" s="20" t="s">
        <v>49</v>
      </c>
      <c r="U129" s="20">
        <v>847596</v>
      </c>
      <c r="V129" s="20">
        <v>230010567</v>
      </c>
      <c r="W129" s="20" t="s">
        <v>35</v>
      </c>
      <c r="X129" s="20" t="s">
        <v>520</v>
      </c>
      <c r="Y129" s="20" t="s">
        <v>52</v>
      </c>
      <c r="Z129" s="20" t="s">
        <v>743</v>
      </c>
      <c r="AA129" s="20" t="s">
        <v>53</v>
      </c>
      <c r="AB129" s="20" t="s">
        <v>54</v>
      </c>
      <c r="AC129" s="20" t="s">
        <v>55</v>
      </c>
      <c r="AD129" s="20" t="s">
        <v>56</v>
      </c>
      <c r="AE129" s="20"/>
    </row>
    <row r="130" spans="1:31" ht="25.5" x14ac:dyDescent="0.2">
      <c r="A130" s="4">
        <f t="shared" ref="A130:A141" si="16">ROW()-2</f>
        <v>128</v>
      </c>
      <c r="B130" s="4" t="str">
        <f t="shared" ref="B130:B141" si="17">MID(G130,4,20)</f>
        <v>NO</v>
      </c>
      <c r="C130" s="4" t="str">
        <f>IFERROR(VLOOKUP(F130,Tablas!$A$1:$B$3,2,0),"")</f>
        <v/>
      </c>
      <c r="D130" s="4" t="str">
        <f t="shared" ref="D130:D141" si="18">CONCATENATE(AE130," - ",T130," - ",Z130)</f>
        <v xml:space="preserve"> - CONTADO / CASH - ABONO POR IDENTIFICAR</v>
      </c>
      <c r="E130" s="19">
        <v>45565</v>
      </c>
      <c r="F130" s="20" t="s">
        <v>27</v>
      </c>
      <c r="G130" s="20" t="s">
        <v>28</v>
      </c>
      <c r="H130" s="20" t="s">
        <v>120</v>
      </c>
      <c r="I130" s="20" t="s">
        <v>121</v>
      </c>
      <c r="J130" s="20" t="s">
        <v>46</v>
      </c>
      <c r="K130" s="20" t="s">
        <v>47</v>
      </c>
      <c r="L130" s="20" t="s">
        <v>48</v>
      </c>
      <c r="M130" s="20"/>
      <c r="N130" s="21">
        <v>-30</v>
      </c>
      <c r="O130" s="21">
        <v>0</v>
      </c>
      <c r="P130" s="20"/>
      <c r="Q130" s="19">
        <v>45565</v>
      </c>
      <c r="R130" s="20"/>
      <c r="S130" s="19">
        <v>45565</v>
      </c>
      <c r="T130" s="20" t="s">
        <v>49</v>
      </c>
      <c r="U130" s="20">
        <v>1042449</v>
      </c>
      <c r="V130" s="20">
        <v>240012281</v>
      </c>
      <c r="W130" s="20" t="s">
        <v>35</v>
      </c>
      <c r="X130" s="20" t="s">
        <v>127</v>
      </c>
      <c r="Y130" s="20" t="s">
        <v>52</v>
      </c>
      <c r="Z130" s="20" t="s">
        <v>579</v>
      </c>
      <c r="AA130" s="20" t="s">
        <v>53</v>
      </c>
      <c r="AB130" s="20" t="s">
        <v>54</v>
      </c>
      <c r="AC130" s="20" t="s">
        <v>55</v>
      </c>
      <c r="AD130" s="20" t="s">
        <v>56</v>
      </c>
      <c r="AE130" s="20"/>
    </row>
    <row r="131" spans="1:31" ht="38.25" x14ac:dyDescent="0.2">
      <c r="A131" s="4">
        <f t="shared" si="16"/>
        <v>129</v>
      </c>
      <c r="B131" s="4" t="str">
        <f t="shared" si="17"/>
        <v>NO</v>
      </c>
      <c r="C131" s="4" t="str">
        <f>IFERROR(VLOOKUP(F131,Tablas!$A$1:$B$3,2,0),"")</f>
        <v/>
      </c>
      <c r="D131" s="4" t="str">
        <f t="shared" si="18"/>
        <v xml:space="preserve"> - CREDITO 75 DÍAS / CREDIT 75 DAYS - ABONO FT 19019, FT 19085</v>
      </c>
      <c r="E131" s="19">
        <v>44872</v>
      </c>
      <c r="F131" s="20" t="s">
        <v>27</v>
      </c>
      <c r="G131" s="20" t="s">
        <v>28</v>
      </c>
      <c r="H131" s="20" t="s">
        <v>120</v>
      </c>
      <c r="I131" s="20" t="s">
        <v>121</v>
      </c>
      <c r="J131" s="20" t="s">
        <v>749</v>
      </c>
      <c r="K131" s="20" t="s">
        <v>750</v>
      </c>
      <c r="L131" s="20" t="s">
        <v>751</v>
      </c>
      <c r="M131" s="20" t="s">
        <v>125</v>
      </c>
      <c r="N131" s="21">
        <v>-28.32</v>
      </c>
      <c r="O131" s="21">
        <v>0</v>
      </c>
      <c r="P131" s="20"/>
      <c r="Q131" s="19">
        <v>44872</v>
      </c>
      <c r="R131" s="20"/>
      <c r="S131" s="19">
        <v>44872</v>
      </c>
      <c r="T131" s="20" t="s">
        <v>752</v>
      </c>
      <c r="U131" s="20">
        <v>699629</v>
      </c>
      <c r="V131" s="20">
        <v>220010922</v>
      </c>
      <c r="W131" s="20" t="s">
        <v>35</v>
      </c>
      <c r="X131" s="20" t="s">
        <v>127</v>
      </c>
      <c r="Y131" s="20" t="s">
        <v>753</v>
      </c>
      <c r="Z131" s="20" t="s">
        <v>754</v>
      </c>
      <c r="AA131" s="20" t="s">
        <v>755</v>
      </c>
      <c r="AB131" s="20" t="s">
        <v>756</v>
      </c>
      <c r="AC131" s="20" t="s">
        <v>167</v>
      </c>
      <c r="AD131" s="20" t="s">
        <v>56</v>
      </c>
      <c r="AE131" s="20"/>
    </row>
    <row r="132" spans="1:31" ht="63.75" x14ac:dyDescent="0.2">
      <c r="A132" s="4">
        <f t="shared" si="16"/>
        <v>130</v>
      </c>
      <c r="B132" s="4" t="str">
        <f t="shared" si="17"/>
        <v>3745</v>
      </c>
      <c r="C132" s="4" t="str">
        <f>IFERROR(VLOOKUP(F132,Tablas!$A$1:$B$3,2,0),"")</f>
        <v/>
      </c>
      <c r="D132" s="4" t="str">
        <f t="shared" si="18"/>
        <v xml:space="preserve"> - CONTADO / CASH - ABONO PE 3745 - CONSTRUCTORA AGROVET BARRANC</v>
      </c>
      <c r="E132" s="19">
        <v>45163</v>
      </c>
      <c r="F132" s="20" t="s">
        <v>27</v>
      </c>
      <c r="G132" s="20" t="s">
        <v>761</v>
      </c>
      <c r="H132" s="20" t="s">
        <v>120</v>
      </c>
      <c r="I132" s="20" t="s">
        <v>121</v>
      </c>
      <c r="J132" s="20" t="s">
        <v>386</v>
      </c>
      <c r="K132" s="20" t="s">
        <v>387</v>
      </c>
      <c r="L132" s="20" t="s">
        <v>388</v>
      </c>
      <c r="M132" s="20" t="s">
        <v>33</v>
      </c>
      <c r="N132" s="21">
        <v>-27.15</v>
      </c>
      <c r="O132" s="21">
        <v>0</v>
      </c>
      <c r="P132" s="20"/>
      <c r="Q132" s="19">
        <v>45163</v>
      </c>
      <c r="R132" s="20"/>
      <c r="S132" s="19">
        <v>45163</v>
      </c>
      <c r="T132" s="20" t="s">
        <v>49</v>
      </c>
      <c r="U132" s="20">
        <v>841981</v>
      </c>
      <c r="V132" s="20">
        <v>230009981</v>
      </c>
      <c r="W132" s="20" t="s">
        <v>35</v>
      </c>
      <c r="X132" s="20" t="s">
        <v>127</v>
      </c>
      <c r="Y132" s="20" t="s">
        <v>128</v>
      </c>
      <c r="Z132" s="20" t="s">
        <v>762</v>
      </c>
      <c r="AA132" s="20" t="s">
        <v>389</v>
      </c>
      <c r="AB132" s="20" t="s">
        <v>390</v>
      </c>
      <c r="AC132" s="20" t="s">
        <v>167</v>
      </c>
      <c r="AD132" s="20" t="s">
        <v>56</v>
      </c>
      <c r="AE132" s="20"/>
    </row>
    <row r="133" spans="1:31" ht="51" x14ac:dyDescent="0.2">
      <c r="A133" s="4">
        <f t="shared" si="16"/>
        <v>131</v>
      </c>
      <c r="B133" s="4" t="str">
        <f t="shared" si="17"/>
        <v>NO</v>
      </c>
      <c r="C133" s="4" t="str">
        <f>IFERROR(VLOOKUP(F133,Tablas!$A$1:$B$3,2,0),"")</f>
        <v/>
      </c>
      <c r="D133" s="4" t="str">
        <f t="shared" si="18"/>
        <v xml:space="preserve"> - CONTADO / CASH - ABONO 04/05/2021</v>
      </c>
      <c r="E133" s="19">
        <v>44320</v>
      </c>
      <c r="F133" s="20" t="s">
        <v>27</v>
      </c>
      <c r="G133" s="20" t="s">
        <v>28</v>
      </c>
      <c r="H133" s="20" t="s">
        <v>120</v>
      </c>
      <c r="I133" s="20" t="s">
        <v>121</v>
      </c>
      <c r="J133" s="20" t="s">
        <v>763</v>
      </c>
      <c r="K133" s="20" t="s">
        <v>764</v>
      </c>
      <c r="L133" s="20" t="s">
        <v>765</v>
      </c>
      <c r="M133" s="20" t="s">
        <v>125</v>
      </c>
      <c r="N133" s="21">
        <v>-25.14</v>
      </c>
      <c r="O133" s="21">
        <v>0</v>
      </c>
      <c r="P133" s="20"/>
      <c r="Q133" s="19">
        <v>44320</v>
      </c>
      <c r="R133" s="20"/>
      <c r="S133" s="19">
        <v>44320</v>
      </c>
      <c r="T133" s="20" t="s">
        <v>49</v>
      </c>
      <c r="U133" s="20">
        <v>492243</v>
      </c>
      <c r="V133" s="20">
        <v>210004958</v>
      </c>
      <c r="W133" s="20" t="s">
        <v>35</v>
      </c>
      <c r="X133" s="20" t="s">
        <v>127</v>
      </c>
      <c r="Y133" s="20" t="s">
        <v>567</v>
      </c>
      <c r="Z133" s="20" t="s">
        <v>766</v>
      </c>
      <c r="AA133" s="20" t="s">
        <v>767</v>
      </c>
      <c r="AB133" s="20" t="s">
        <v>336</v>
      </c>
      <c r="AC133" s="20" t="s">
        <v>167</v>
      </c>
      <c r="AD133" s="20" t="s">
        <v>56</v>
      </c>
      <c r="AE133" s="20"/>
    </row>
    <row r="134" spans="1:31" x14ac:dyDescent="0.2">
      <c r="A134" s="4">
        <f t="shared" si="16"/>
        <v>132</v>
      </c>
      <c r="B134" s="4" t="str">
        <f t="shared" si="17"/>
        <v>NO NI</v>
      </c>
      <c r="C134" s="4" t="str">
        <f>IFERROR(VLOOKUP(F134,Tablas!$A$1:$B$3,2,0),"")</f>
        <v/>
      </c>
      <c r="D134" s="4" t="str">
        <f t="shared" si="18"/>
        <v xml:space="preserve"> - CONTADO / CASH - ABONO NO ID</v>
      </c>
      <c r="E134" s="19">
        <v>45086</v>
      </c>
      <c r="F134" s="20" t="s">
        <v>27</v>
      </c>
      <c r="G134" s="20" t="s">
        <v>775</v>
      </c>
      <c r="H134" s="20" t="s">
        <v>120</v>
      </c>
      <c r="I134" s="20" t="s">
        <v>121</v>
      </c>
      <c r="J134" s="20" t="s">
        <v>46</v>
      </c>
      <c r="K134" s="20" t="s">
        <v>47</v>
      </c>
      <c r="L134" s="20" t="s">
        <v>48</v>
      </c>
      <c r="M134" s="20"/>
      <c r="N134" s="21">
        <v>-19</v>
      </c>
      <c r="O134" s="21">
        <v>0</v>
      </c>
      <c r="P134" s="20"/>
      <c r="Q134" s="19">
        <v>45086</v>
      </c>
      <c r="R134" s="20"/>
      <c r="S134" s="19">
        <v>45086</v>
      </c>
      <c r="T134" s="20" t="s">
        <v>49</v>
      </c>
      <c r="U134" s="20">
        <v>822399</v>
      </c>
      <c r="V134" s="20">
        <v>230008374</v>
      </c>
      <c r="W134" s="20" t="s">
        <v>35</v>
      </c>
      <c r="X134" s="20" t="s">
        <v>462</v>
      </c>
      <c r="Y134" s="20" t="s">
        <v>52</v>
      </c>
      <c r="Z134" s="20" t="s">
        <v>776</v>
      </c>
      <c r="AA134" s="20" t="s">
        <v>53</v>
      </c>
      <c r="AB134" s="20" t="s">
        <v>54</v>
      </c>
      <c r="AC134" s="20" t="s">
        <v>55</v>
      </c>
      <c r="AD134" s="20" t="s">
        <v>56</v>
      </c>
      <c r="AE134" s="20"/>
    </row>
    <row r="135" spans="1:31" ht="25.5" x14ac:dyDescent="0.2">
      <c r="A135" s="4">
        <f t="shared" si="16"/>
        <v>133</v>
      </c>
      <c r="B135" s="4" t="str">
        <f t="shared" si="17"/>
        <v>85443</v>
      </c>
      <c r="C135" s="4" t="str">
        <f>IFERROR(VLOOKUP(F135,Tablas!$A$1:$B$3,2,0),"")</f>
        <v/>
      </c>
      <c r="D135" s="4" t="str">
        <f t="shared" si="18"/>
        <v xml:space="preserve"> - CONTADO ADELANTADO / CASH IN ADVANCE - PF - 011 - 2021</v>
      </c>
      <c r="E135" s="19">
        <v>44267</v>
      </c>
      <c r="F135" s="20" t="s">
        <v>27</v>
      </c>
      <c r="G135" s="20" t="s">
        <v>777</v>
      </c>
      <c r="H135" s="20" t="s">
        <v>29</v>
      </c>
      <c r="I135" s="20" t="s">
        <v>30</v>
      </c>
      <c r="J135" s="20" t="s">
        <v>778</v>
      </c>
      <c r="K135" s="20" t="s">
        <v>778</v>
      </c>
      <c r="L135" s="20" t="s">
        <v>779</v>
      </c>
      <c r="M135" s="20" t="s">
        <v>33</v>
      </c>
      <c r="N135" s="21">
        <v>-18.48</v>
      </c>
      <c r="O135" s="21">
        <v>-5</v>
      </c>
      <c r="P135" s="20"/>
      <c r="Q135" s="19">
        <v>44267</v>
      </c>
      <c r="R135" s="20"/>
      <c r="S135" s="20"/>
      <c r="T135" s="20" t="s">
        <v>70</v>
      </c>
      <c r="U135" s="20">
        <v>463676</v>
      </c>
      <c r="V135" s="20">
        <v>210002354</v>
      </c>
      <c r="W135" s="20" t="s">
        <v>35</v>
      </c>
      <c r="X135" s="20" t="s">
        <v>185</v>
      </c>
      <c r="Y135" s="20" t="s">
        <v>37</v>
      </c>
      <c r="Z135" s="20" t="s">
        <v>780</v>
      </c>
      <c r="AA135" s="20" t="s">
        <v>781</v>
      </c>
      <c r="AB135" s="20"/>
      <c r="AC135" s="20"/>
      <c r="AD135" s="20" t="s">
        <v>782</v>
      </c>
      <c r="AE135" s="20"/>
    </row>
    <row r="136" spans="1:31" x14ac:dyDescent="0.2">
      <c r="A136" s="4">
        <f t="shared" si="16"/>
        <v>134</v>
      </c>
      <c r="B136" s="4" t="str">
        <f t="shared" si="17"/>
        <v>RA</v>
      </c>
      <c r="C136" s="4" t="str">
        <f>IFERROR(VLOOKUP(F136,Tablas!$A$1:$B$3,2,0),"")</f>
        <v/>
      </c>
      <c r="D136" s="4" t="str">
        <f t="shared" si="18"/>
        <v xml:space="preserve"> - CONTADO / CASH - AGORA</v>
      </c>
      <c r="E136" s="19">
        <v>45216</v>
      </c>
      <c r="F136" s="20" t="s">
        <v>27</v>
      </c>
      <c r="G136" s="20" t="s">
        <v>537</v>
      </c>
      <c r="H136" s="20" t="s">
        <v>120</v>
      </c>
      <c r="I136" s="20" t="s">
        <v>121</v>
      </c>
      <c r="J136" s="20" t="s">
        <v>177</v>
      </c>
      <c r="K136" s="20" t="s">
        <v>178</v>
      </c>
      <c r="L136" s="20" t="s">
        <v>179</v>
      </c>
      <c r="M136" s="20"/>
      <c r="N136" s="21">
        <v>-18.46</v>
      </c>
      <c r="O136" s="21">
        <v>0</v>
      </c>
      <c r="P136" s="20"/>
      <c r="Q136" s="19">
        <v>45216</v>
      </c>
      <c r="R136" s="20"/>
      <c r="S136" s="19">
        <v>45216</v>
      </c>
      <c r="T136" s="20" t="s">
        <v>49</v>
      </c>
      <c r="U136" s="20">
        <v>873548</v>
      </c>
      <c r="V136" s="20">
        <v>230012567</v>
      </c>
      <c r="W136" s="20" t="s">
        <v>35</v>
      </c>
      <c r="X136" s="20" t="s">
        <v>180</v>
      </c>
      <c r="Y136" s="20" t="s">
        <v>52</v>
      </c>
      <c r="Z136" s="20" t="s">
        <v>537</v>
      </c>
      <c r="AA136" s="20" t="s">
        <v>53</v>
      </c>
      <c r="AB136" s="20" t="s">
        <v>54</v>
      </c>
      <c r="AC136" s="20" t="s">
        <v>167</v>
      </c>
      <c r="AD136" s="20" t="s">
        <v>56</v>
      </c>
      <c r="AE136" s="20"/>
    </row>
    <row r="137" spans="1:31" ht="38.25" x14ac:dyDescent="0.2">
      <c r="A137" s="4">
        <f t="shared" si="16"/>
        <v>135</v>
      </c>
      <c r="B137" s="4" t="str">
        <f t="shared" si="17"/>
        <v>NO</v>
      </c>
      <c r="C137" s="4" t="str">
        <f>IFERROR(VLOOKUP(F137,Tablas!$A$1:$B$3,2,0),"")</f>
        <v/>
      </c>
      <c r="D137" s="4" t="str">
        <f t="shared" si="18"/>
        <v xml:space="preserve"> - CREDITO 30 DIAS / CREDIT 30 DAYS - ABONO DE LA FT 21462</v>
      </c>
      <c r="E137" s="19">
        <v>45083</v>
      </c>
      <c r="F137" s="20" t="s">
        <v>27</v>
      </c>
      <c r="G137" s="20" t="s">
        <v>28</v>
      </c>
      <c r="H137" s="20" t="s">
        <v>120</v>
      </c>
      <c r="I137" s="20" t="s">
        <v>121</v>
      </c>
      <c r="J137" s="20" t="s">
        <v>784</v>
      </c>
      <c r="K137" s="20" t="s">
        <v>785</v>
      </c>
      <c r="L137" s="20" t="s">
        <v>786</v>
      </c>
      <c r="M137" s="20"/>
      <c r="N137" s="21">
        <v>-17</v>
      </c>
      <c r="O137" s="21">
        <v>0</v>
      </c>
      <c r="P137" s="20"/>
      <c r="Q137" s="19">
        <v>45083</v>
      </c>
      <c r="R137" s="20"/>
      <c r="S137" s="19">
        <v>45083</v>
      </c>
      <c r="T137" s="20" t="s">
        <v>643</v>
      </c>
      <c r="U137" s="20">
        <v>807879</v>
      </c>
      <c r="V137" s="20">
        <v>230007069</v>
      </c>
      <c r="W137" s="20" t="s">
        <v>35</v>
      </c>
      <c r="X137" s="20" t="s">
        <v>127</v>
      </c>
      <c r="Y137" s="20" t="s">
        <v>737</v>
      </c>
      <c r="Z137" s="20" t="s">
        <v>787</v>
      </c>
      <c r="AA137" s="20" t="s">
        <v>788</v>
      </c>
      <c r="AB137" s="20" t="s">
        <v>789</v>
      </c>
      <c r="AC137" s="20" t="s">
        <v>167</v>
      </c>
      <c r="AD137" s="20" t="s">
        <v>56</v>
      </c>
      <c r="AE137" s="20"/>
    </row>
    <row r="138" spans="1:31" ht="25.5" x14ac:dyDescent="0.2">
      <c r="A138" s="4">
        <f t="shared" si="16"/>
        <v>136</v>
      </c>
      <c r="B138" s="4" t="str">
        <f t="shared" si="17"/>
        <v>NO</v>
      </c>
      <c r="C138" s="4" t="str">
        <f>IFERROR(VLOOKUP(F138,Tablas!$A$1:$B$3,2,0),"")</f>
        <v/>
      </c>
      <c r="D138" s="4" t="str">
        <f t="shared" si="18"/>
        <v xml:space="preserve"> - COBRANZA DOC. 75 DIAS  / DA 75 DAYS - PF 264 - 133-2024</v>
      </c>
      <c r="E138" s="19">
        <v>45467</v>
      </c>
      <c r="F138" s="20" t="s">
        <v>27</v>
      </c>
      <c r="G138" s="20" t="s">
        <v>28</v>
      </c>
      <c r="H138" s="20" t="s">
        <v>29</v>
      </c>
      <c r="I138" s="20" t="s">
        <v>30</v>
      </c>
      <c r="J138" s="20" t="s">
        <v>581</v>
      </c>
      <c r="K138" s="20" t="s">
        <v>581</v>
      </c>
      <c r="L138" s="20" t="s">
        <v>506</v>
      </c>
      <c r="M138" s="20" t="s">
        <v>33</v>
      </c>
      <c r="N138" s="21">
        <v>-15.07</v>
      </c>
      <c r="O138" s="21">
        <v>-3.96</v>
      </c>
      <c r="P138" s="20"/>
      <c r="Q138" s="19">
        <v>45467</v>
      </c>
      <c r="R138" s="20"/>
      <c r="S138" s="20"/>
      <c r="T138" s="20" t="s">
        <v>582</v>
      </c>
      <c r="U138" s="20">
        <v>985741</v>
      </c>
      <c r="V138" s="20">
        <v>240007460</v>
      </c>
      <c r="W138" s="20" t="s">
        <v>35</v>
      </c>
      <c r="X138" s="20" t="s">
        <v>36</v>
      </c>
      <c r="Y138" s="20" t="s">
        <v>37</v>
      </c>
      <c r="Z138" s="20" t="s">
        <v>791</v>
      </c>
      <c r="AA138" s="20" t="s">
        <v>508</v>
      </c>
      <c r="AB138" s="20" t="s">
        <v>509</v>
      </c>
      <c r="AC138" s="20" t="s">
        <v>66</v>
      </c>
      <c r="AD138" s="20" t="s">
        <v>583</v>
      </c>
      <c r="AE138" s="20"/>
    </row>
    <row r="139" spans="1:31" ht="25.5" x14ac:dyDescent="0.2">
      <c r="A139" s="4">
        <f t="shared" si="16"/>
        <v>137</v>
      </c>
      <c r="B139" s="4" t="str">
        <f t="shared" si="17"/>
        <v>NO</v>
      </c>
      <c r="C139" s="4" t="str">
        <f>IFERROR(VLOOKUP(F139,Tablas!$A$1:$B$3,2,0),"")</f>
        <v/>
      </c>
      <c r="D139" s="4" t="str">
        <f t="shared" si="18"/>
        <v xml:space="preserve"> - CONTADO ADELANTADO / CASH IN ADVANCE - ABONO PE 0389</v>
      </c>
      <c r="E139" s="19">
        <v>45315</v>
      </c>
      <c r="F139" s="20" t="s">
        <v>27</v>
      </c>
      <c r="G139" s="20" t="s">
        <v>28</v>
      </c>
      <c r="H139" s="20" t="s">
        <v>120</v>
      </c>
      <c r="I139" s="20" t="s">
        <v>121</v>
      </c>
      <c r="J139" s="20" t="s">
        <v>339</v>
      </c>
      <c r="K139" s="20" t="s">
        <v>340</v>
      </c>
      <c r="L139" s="20" t="s">
        <v>341</v>
      </c>
      <c r="M139" s="20"/>
      <c r="N139" s="21">
        <v>-13.98</v>
      </c>
      <c r="O139" s="21">
        <v>0</v>
      </c>
      <c r="P139" s="20"/>
      <c r="Q139" s="19">
        <v>45315</v>
      </c>
      <c r="R139" s="20"/>
      <c r="S139" s="19">
        <v>45315</v>
      </c>
      <c r="T139" s="20" t="s">
        <v>70</v>
      </c>
      <c r="U139" s="20">
        <v>911589</v>
      </c>
      <c r="V139" s="20">
        <v>240001031</v>
      </c>
      <c r="W139" s="20" t="s">
        <v>35</v>
      </c>
      <c r="X139" s="20" t="s">
        <v>127</v>
      </c>
      <c r="Y139" s="20" t="s">
        <v>128</v>
      </c>
      <c r="Z139" s="20" t="s">
        <v>792</v>
      </c>
      <c r="AA139" s="20" t="s">
        <v>343</v>
      </c>
      <c r="AB139" s="20" t="s">
        <v>344</v>
      </c>
      <c r="AC139" s="20" t="s">
        <v>344</v>
      </c>
      <c r="AD139" s="20" t="s">
        <v>56</v>
      </c>
      <c r="AE139" s="20"/>
    </row>
    <row r="140" spans="1:31" ht="25.5" x14ac:dyDescent="0.2">
      <c r="A140" s="4">
        <f t="shared" si="16"/>
        <v>138</v>
      </c>
      <c r="B140" s="4" t="str">
        <f t="shared" si="17"/>
        <v>4079</v>
      </c>
      <c r="C140" s="4" t="str">
        <f>IFERROR(VLOOKUP(F140,Tablas!$A$1:$B$3,2,0),"")</f>
        <v/>
      </c>
      <c r="D140" s="4" t="str">
        <f t="shared" si="18"/>
        <v xml:space="preserve"> - CONTADO / CASH - PE 4079</v>
      </c>
      <c r="E140" s="19">
        <v>45516</v>
      </c>
      <c r="F140" s="20" t="s">
        <v>27</v>
      </c>
      <c r="G140" s="20" t="s">
        <v>796</v>
      </c>
      <c r="H140" s="20" t="s">
        <v>120</v>
      </c>
      <c r="I140" s="20" t="s">
        <v>121</v>
      </c>
      <c r="J140" s="20" t="s">
        <v>797</v>
      </c>
      <c r="K140" s="20" t="s">
        <v>798</v>
      </c>
      <c r="L140" s="20" t="s">
        <v>799</v>
      </c>
      <c r="M140" s="20" t="s">
        <v>33</v>
      </c>
      <c r="N140" s="21">
        <v>-8.4499999999999993</v>
      </c>
      <c r="O140" s="21">
        <v>0</v>
      </c>
      <c r="P140" s="20"/>
      <c r="Q140" s="19">
        <v>45516</v>
      </c>
      <c r="R140" s="20"/>
      <c r="S140" s="19">
        <v>45516</v>
      </c>
      <c r="T140" s="20" t="s">
        <v>49</v>
      </c>
      <c r="U140" s="20">
        <v>1007154</v>
      </c>
      <c r="V140" s="20">
        <v>240009341</v>
      </c>
      <c r="W140" s="20" t="s">
        <v>35</v>
      </c>
      <c r="X140" s="20" t="s">
        <v>127</v>
      </c>
      <c r="Y140" s="20" t="s">
        <v>52</v>
      </c>
      <c r="Z140" s="20" t="s">
        <v>796</v>
      </c>
      <c r="AA140" s="20" t="s">
        <v>800</v>
      </c>
      <c r="AB140" s="20" t="s">
        <v>801</v>
      </c>
      <c r="AC140" s="20" t="s">
        <v>801</v>
      </c>
      <c r="AD140" s="20" t="s">
        <v>56</v>
      </c>
      <c r="AE140" s="20"/>
    </row>
    <row r="141" spans="1:31" ht="51" x14ac:dyDescent="0.2">
      <c r="A141" s="4">
        <f t="shared" si="16"/>
        <v>139</v>
      </c>
      <c r="B141" s="4" t="str">
        <f t="shared" si="17"/>
        <v>3717</v>
      </c>
      <c r="C141" s="4" t="str">
        <f>IFERROR(VLOOKUP(F141,Tablas!$A$1:$B$3,2,0),"")</f>
        <v/>
      </c>
      <c r="D141" s="4" t="str">
        <f t="shared" si="18"/>
        <v xml:space="preserve"> - CONTADO / CASH - ABONO PE  3717 - CONSTRUCTORA AGROVET L</v>
      </c>
      <c r="E141" s="19">
        <v>45163</v>
      </c>
      <c r="F141" s="20" t="s">
        <v>27</v>
      </c>
      <c r="G141" s="20" t="s">
        <v>802</v>
      </c>
      <c r="H141" s="20" t="s">
        <v>120</v>
      </c>
      <c r="I141" s="20" t="s">
        <v>121</v>
      </c>
      <c r="J141" s="20" t="s">
        <v>386</v>
      </c>
      <c r="K141" s="20" t="s">
        <v>387</v>
      </c>
      <c r="L141" s="20" t="s">
        <v>388</v>
      </c>
      <c r="M141" s="20" t="s">
        <v>33</v>
      </c>
      <c r="N141" s="21">
        <v>-5.13</v>
      </c>
      <c r="O141" s="21">
        <v>0</v>
      </c>
      <c r="P141" s="20"/>
      <c r="Q141" s="19">
        <v>45163</v>
      </c>
      <c r="R141" s="20"/>
      <c r="S141" s="19">
        <v>45163</v>
      </c>
      <c r="T141" s="20" t="s">
        <v>49</v>
      </c>
      <c r="U141" s="20">
        <v>843242</v>
      </c>
      <c r="V141" s="20">
        <v>230010101</v>
      </c>
      <c r="W141" s="20" t="s">
        <v>35</v>
      </c>
      <c r="X141" s="20" t="s">
        <v>127</v>
      </c>
      <c r="Y141" s="20" t="s">
        <v>128</v>
      </c>
      <c r="Z141" s="20" t="s">
        <v>803</v>
      </c>
      <c r="AA141" s="20" t="s">
        <v>389</v>
      </c>
      <c r="AB141" s="20" t="s">
        <v>390</v>
      </c>
      <c r="AC141" s="20" t="s">
        <v>167</v>
      </c>
      <c r="AD141" s="20" t="s">
        <v>56</v>
      </c>
      <c r="AE141" s="20"/>
    </row>
    <row r="142" spans="1:31" x14ac:dyDescent="0.2">
      <c r="A142" s="4">
        <f t="shared" ref="A142:A148" si="19">ROW()-2</f>
        <v>140</v>
      </c>
      <c r="B142" s="4" t="str">
        <f t="shared" ref="B142:B148" si="20">MID(G142,4,20)</f>
        <v>2743</v>
      </c>
      <c r="C142" s="4" t="str">
        <f>IFERROR(VLOOKUP(F142,Tablas!$A$1:$B$3,2,0),"")</f>
        <v/>
      </c>
      <c r="D142" s="4" t="str">
        <f t="shared" ref="D142:D148" si="21">CONCATENATE(AE142," - ",T142," - ",Z142)</f>
        <v xml:space="preserve"> - CONTADO / CASH - PE 2743</v>
      </c>
      <c r="E142" s="19">
        <v>45446</v>
      </c>
      <c r="F142" s="20" t="s">
        <v>27</v>
      </c>
      <c r="G142" s="20" t="s">
        <v>804</v>
      </c>
      <c r="H142" s="20" t="s">
        <v>120</v>
      </c>
      <c r="I142" s="20" t="s">
        <v>121</v>
      </c>
      <c r="J142" s="20" t="s">
        <v>805</v>
      </c>
      <c r="K142" s="20" t="s">
        <v>806</v>
      </c>
      <c r="L142" s="20" t="s">
        <v>807</v>
      </c>
      <c r="M142" s="20"/>
      <c r="N142" s="21">
        <v>-4.8099999999999996</v>
      </c>
      <c r="O142" s="21">
        <v>0</v>
      </c>
      <c r="P142" s="20"/>
      <c r="Q142" s="19">
        <v>45446</v>
      </c>
      <c r="R142" s="20"/>
      <c r="S142" s="19">
        <v>45446</v>
      </c>
      <c r="T142" s="20" t="s">
        <v>49</v>
      </c>
      <c r="U142" s="20">
        <v>976052</v>
      </c>
      <c r="V142" s="20">
        <v>240006462</v>
      </c>
      <c r="W142" s="20" t="s">
        <v>35</v>
      </c>
      <c r="X142" s="20" t="s">
        <v>127</v>
      </c>
      <c r="Y142" s="20" t="s">
        <v>52</v>
      </c>
      <c r="Z142" s="20" t="s">
        <v>804</v>
      </c>
      <c r="AA142" s="20" t="s">
        <v>808</v>
      </c>
      <c r="AB142" s="20" t="s">
        <v>54</v>
      </c>
      <c r="AC142" s="20" t="s">
        <v>167</v>
      </c>
      <c r="AD142" s="20" t="s">
        <v>56</v>
      </c>
      <c r="AE142" s="20"/>
    </row>
    <row r="143" spans="1:31" ht="25.5" x14ac:dyDescent="0.2">
      <c r="A143" s="4">
        <f t="shared" si="19"/>
        <v>141</v>
      </c>
      <c r="B143" s="4" t="str">
        <f t="shared" si="20"/>
        <v/>
      </c>
      <c r="C143" s="4" t="str">
        <f>IFERROR(VLOOKUP(F143,Tablas!$A$1:$B$3,2,0),"")</f>
        <v/>
      </c>
      <c r="D143" s="4" t="str">
        <f t="shared" si="21"/>
        <v xml:space="preserve"> - CONTADO / CASH - ABONO PE 2164</v>
      </c>
      <c r="E143" s="19">
        <v>45072</v>
      </c>
      <c r="F143" s="20" t="s">
        <v>27</v>
      </c>
      <c r="G143" s="20"/>
      <c r="H143" s="20" t="s">
        <v>120</v>
      </c>
      <c r="I143" s="20" t="s">
        <v>121</v>
      </c>
      <c r="J143" s="20" t="s">
        <v>814</v>
      </c>
      <c r="K143" s="20" t="s">
        <v>815</v>
      </c>
      <c r="L143" s="20" t="s">
        <v>816</v>
      </c>
      <c r="M143" s="20"/>
      <c r="N143" s="21">
        <v>-3.78</v>
      </c>
      <c r="O143" s="21">
        <v>0</v>
      </c>
      <c r="P143" s="20"/>
      <c r="Q143" s="19">
        <v>45072</v>
      </c>
      <c r="R143" s="20"/>
      <c r="S143" s="19">
        <v>45072</v>
      </c>
      <c r="T143" s="20" t="s">
        <v>49</v>
      </c>
      <c r="U143" s="20">
        <v>796515</v>
      </c>
      <c r="V143" s="20">
        <v>230006009</v>
      </c>
      <c r="W143" s="20" t="s">
        <v>35</v>
      </c>
      <c r="X143" s="20" t="s">
        <v>127</v>
      </c>
      <c r="Y143" s="20" t="s">
        <v>52</v>
      </c>
      <c r="Z143" s="20" t="s">
        <v>817</v>
      </c>
      <c r="AA143" s="20" t="s">
        <v>818</v>
      </c>
      <c r="AB143" s="20" t="s">
        <v>54</v>
      </c>
      <c r="AC143" s="20" t="s">
        <v>167</v>
      </c>
      <c r="AD143" s="20" t="s">
        <v>56</v>
      </c>
      <c r="AE143" s="20"/>
    </row>
    <row r="144" spans="1:31" ht="25.5" x14ac:dyDescent="0.2">
      <c r="A144" s="4">
        <f t="shared" si="19"/>
        <v>142</v>
      </c>
      <c r="B144" s="4" t="str">
        <f t="shared" si="20"/>
        <v>NO</v>
      </c>
      <c r="C144" s="4" t="str">
        <f>IFERROR(VLOOKUP(F144,Tablas!$A$1:$B$3,2,0),"")</f>
        <v/>
      </c>
      <c r="D144" s="4" t="str">
        <f t="shared" si="21"/>
        <v xml:space="preserve"> - CONTADO / CASH - ABONO NO IDENTIFICADO</v>
      </c>
      <c r="E144" s="19">
        <v>45533</v>
      </c>
      <c r="F144" s="20" t="s">
        <v>27</v>
      </c>
      <c r="G144" s="20" t="s">
        <v>28</v>
      </c>
      <c r="H144" s="20" t="s">
        <v>120</v>
      </c>
      <c r="I144" s="20" t="s">
        <v>121</v>
      </c>
      <c r="J144" s="20" t="s">
        <v>46</v>
      </c>
      <c r="K144" s="20" t="s">
        <v>47</v>
      </c>
      <c r="L144" s="20" t="s">
        <v>48</v>
      </c>
      <c r="M144" s="20"/>
      <c r="N144" s="21">
        <v>-1</v>
      </c>
      <c r="O144" s="21">
        <v>0</v>
      </c>
      <c r="P144" s="20"/>
      <c r="Q144" s="19">
        <v>45533</v>
      </c>
      <c r="R144" s="20"/>
      <c r="S144" s="19">
        <v>45533</v>
      </c>
      <c r="T144" s="20" t="s">
        <v>49</v>
      </c>
      <c r="U144" s="20">
        <v>1033330</v>
      </c>
      <c r="V144" s="20">
        <v>240011519</v>
      </c>
      <c r="W144" s="20" t="s">
        <v>35</v>
      </c>
      <c r="X144" s="20" t="s">
        <v>127</v>
      </c>
      <c r="Y144" s="20" t="s">
        <v>52</v>
      </c>
      <c r="Z144" s="20" t="s">
        <v>578</v>
      </c>
      <c r="AA144" s="20" t="s">
        <v>53</v>
      </c>
      <c r="AB144" s="20" t="s">
        <v>54</v>
      </c>
      <c r="AC144" s="20" t="s">
        <v>55</v>
      </c>
      <c r="AD144" s="20" t="s">
        <v>56</v>
      </c>
      <c r="AE144" s="20"/>
    </row>
    <row r="145" spans="1:31" x14ac:dyDescent="0.2">
      <c r="A145" s="4">
        <f t="shared" si="19"/>
        <v>143</v>
      </c>
      <c r="B145" s="4" t="str">
        <f t="shared" si="20"/>
        <v>5089</v>
      </c>
      <c r="C145" s="4" t="str">
        <f>IFERROR(VLOOKUP(F145,Tablas!$A$1:$B$3,2,0),"")</f>
        <v/>
      </c>
      <c r="D145" s="4" t="str">
        <f t="shared" si="21"/>
        <v xml:space="preserve"> - CONTADO / CASH - PE 5089</v>
      </c>
      <c r="E145" s="19">
        <v>45561</v>
      </c>
      <c r="F145" s="20" t="s">
        <v>27</v>
      </c>
      <c r="G145" s="20" t="s">
        <v>671</v>
      </c>
      <c r="H145" s="20" t="s">
        <v>120</v>
      </c>
      <c r="I145" s="20" t="s">
        <v>121</v>
      </c>
      <c r="J145" s="20" t="s">
        <v>672</v>
      </c>
      <c r="K145" s="20" t="s">
        <v>673</v>
      </c>
      <c r="L145" s="20" t="s">
        <v>674</v>
      </c>
      <c r="M145" s="20"/>
      <c r="N145" s="21">
        <v>82.2</v>
      </c>
      <c r="O145" s="21">
        <v>0</v>
      </c>
      <c r="P145" s="20"/>
      <c r="Q145" s="19">
        <v>45561</v>
      </c>
      <c r="R145" s="20"/>
      <c r="S145" s="19">
        <v>45561</v>
      </c>
      <c r="T145" s="20" t="s">
        <v>49</v>
      </c>
      <c r="U145" s="20">
        <v>1030640</v>
      </c>
      <c r="V145" s="20">
        <v>240011184</v>
      </c>
      <c r="W145" s="20" t="s">
        <v>35</v>
      </c>
      <c r="X145" s="20" t="s">
        <v>127</v>
      </c>
      <c r="Y145" s="20" t="s">
        <v>52</v>
      </c>
      <c r="Z145" s="20" t="s">
        <v>671</v>
      </c>
      <c r="AA145" s="20" t="s">
        <v>4683</v>
      </c>
      <c r="AB145" s="20" t="s">
        <v>270</v>
      </c>
      <c r="AC145" s="20" t="s">
        <v>167</v>
      </c>
      <c r="AD145" s="20" t="s">
        <v>56</v>
      </c>
      <c r="AE145" s="20"/>
    </row>
    <row r="146" spans="1:31" x14ac:dyDescent="0.2">
      <c r="A146" s="4">
        <f t="shared" si="19"/>
        <v>144</v>
      </c>
      <c r="B146" s="4" t="str">
        <f t="shared" si="20"/>
        <v>4806</v>
      </c>
      <c r="C146" s="4" t="str">
        <f>IFERROR(VLOOKUP(F146,Tablas!$A$1:$B$3,2,0),"")</f>
        <v/>
      </c>
      <c r="D146" s="4" t="str">
        <f t="shared" si="21"/>
        <v xml:space="preserve"> - CONTADO / CASH - PE 4806</v>
      </c>
      <c r="E146" s="19">
        <v>45548</v>
      </c>
      <c r="F146" s="20" t="s">
        <v>27</v>
      </c>
      <c r="G146" s="20" t="s">
        <v>480</v>
      </c>
      <c r="H146" s="20" t="s">
        <v>120</v>
      </c>
      <c r="I146" s="20" t="s">
        <v>121</v>
      </c>
      <c r="J146" s="20" t="s">
        <v>481</v>
      </c>
      <c r="K146" s="20" t="s">
        <v>482</v>
      </c>
      <c r="L146" s="20" t="s">
        <v>483</v>
      </c>
      <c r="M146" s="20"/>
      <c r="N146" s="21">
        <v>712.08</v>
      </c>
      <c r="O146" s="21">
        <v>0</v>
      </c>
      <c r="P146" s="20"/>
      <c r="Q146" s="19">
        <v>45548</v>
      </c>
      <c r="R146" s="20"/>
      <c r="S146" s="19">
        <v>45548</v>
      </c>
      <c r="T146" s="20" t="s">
        <v>49</v>
      </c>
      <c r="U146" s="20">
        <v>1023640</v>
      </c>
      <c r="V146" s="20">
        <v>240010755</v>
      </c>
      <c r="W146" s="20" t="s">
        <v>35</v>
      </c>
      <c r="X146" s="20" t="s">
        <v>127</v>
      </c>
      <c r="Y146" s="20" t="s">
        <v>52</v>
      </c>
      <c r="Z146" s="20" t="s">
        <v>480</v>
      </c>
      <c r="AA146" s="20" t="s">
        <v>484</v>
      </c>
      <c r="AB146" s="20" t="s">
        <v>337</v>
      </c>
      <c r="AC146" s="20" t="s">
        <v>337</v>
      </c>
      <c r="AD146" s="20" t="s">
        <v>56</v>
      </c>
      <c r="AE146" s="20"/>
    </row>
    <row r="147" spans="1:31" x14ac:dyDescent="0.2">
      <c r="A147" s="4">
        <f t="shared" si="19"/>
        <v>145</v>
      </c>
      <c r="B147" s="4" t="str">
        <f t="shared" si="20"/>
        <v>5180</v>
      </c>
      <c r="C147" s="4" t="str">
        <f>IFERROR(VLOOKUP(F147,Tablas!$A$1:$B$3,2,0),"")</f>
        <v/>
      </c>
      <c r="D147" s="4" t="str">
        <f t="shared" si="21"/>
        <v xml:space="preserve"> - CONTADO / CASH - PE 5180</v>
      </c>
      <c r="E147" s="19">
        <v>45565</v>
      </c>
      <c r="F147" s="20" t="s">
        <v>27</v>
      </c>
      <c r="G147" s="20" t="s">
        <v>368</v>
      </c>
      <c r="H147" s="20" t="s">
        <v>120</v>
      </c>
      <c r="I147" s="20" t="s">
        <v>121</v>
      </c>
      <c r="J147" s="20" t="s">
        <v>369</v>
      </c>
      <c r="K147" s="20" t="s">
        <v>370</v>
      </c>
      <c r="L147" s="20" t="s">
        <v>371</v>
      </c>
      <c r="M147" s="20"/>
      <c r="N147" s="21">
        <v>1689</v>
      </c>
      <c r="O147" s="21">
        <v>0</v>
      </c>
      <c r="P147" s="20"/>
      <c r="Q147" s="19">
        <v>45565</v>
      </c>
      <c r="R147" s="20"/>
      <c r="S147" s="19">
        <v>45565</v>
      </c>
      <c r="T147" s="20" t="s">
        <v>49</v>
      </c>
      <c r="U147" s="20">
        <v>1032465</v>
      </c>
      <c r="V147" s="20">
        <v>240011468</v>
      </c>
      <c r="W147" s="20" t="s">
        <v>35</v>
      </c>
      <c r="X147" s="20" t="s">
        <v>127</v>
      </c>
      <c r="Y147" s="20" t="s">
        <v>52</v>
      </c>
      <c r="Z147" s="20" t="s">
        <v>368</v>
      </c>
      <c r="AA147" s="20" t="s">
        <v>7512</v>
      </c>
      <c r="AB147" s="20" t="s">
        <v>576</v>
      </c>
      <c r="AC147" s="20" t="s">
        <v>167</v>
      </c>
      <c r="AD147" s="20" t="s">
        <v>56</v>
      </c>
      <c r="AE147" s="20"/>
    </row>
    <row r="148" spans="1:31" ht="25.5" x14ac:dyDescent="0.2">
      <c r="A148" s="4">
        <f t="shared" si="19"/>
        <v>146</v>
      </c>
      <c r="B148" s="4" t="str">
        <f t="shared" si="20"/>
        <v>4946</v>
      </c>
      <c r="C148" s="4" t="str">
        <f>IFERROR(VLOOKUP(F148,Tablas!$A$1:$B$3,2,0),"")</f>
        <v/>
      </c>
      <c r="D148" s="4" t="str">
        <f t="shared" si="21"/>
        <v xml:space="preserve"> - CREDITO 60 DÍAS / CREDIT 60 DAYS - PE 4946</v>
      </c>
      <c r="E148" s="19">
        <v>45555</v>
      </c>
      <c r="F148" s="20" t="s">
        <v>27</v>
      </c>
      <c r="G148" s="20" t="s">
        <v>160</v>
      </c>
      <c r="H148" s="20" t="s">
        <v>120</v>
      </c>
      <c r="I148" s="20" t="s">
        <v>121</v>
      </c>
      <c r="J148" s="20" t="s">
        <v>161</v>
      </c>
      <c r="K148" s="20" t="s">
        <v>162</v>
      </c>
      <c r="L148" s="20" t="s">
        <v>163</v>
      </c>
      <c r="M148" s="20" t="s">
        <v>125</v>
      </c>
      <c r="N148" s="21">
        <v>18648.740000000002</v>
      </c>
      <c r="O148" s="21">
        <v>0</v>
      </c>
      <c r="P148" s="20"/>
      <c r="Q148" s="19">
        <v>45555</v>
      </c>
      <c r="R148" s="20"/>
      <c r="S148" s="19">
        <v>45555</v>
      </c>
      <c r="T148" s="20" t="s">
        <v>164</v>
      </c>
      <c r="U148" s="20">
        <v>1026922</v>
      </c>
      <c r="V148" s="20">
        <v>240011040</v>
      </c>
      <c r="W148" s="20" t="s">
        <v>35</v>
      </c>
      <c r="X148" s="20" t="s">
        <v>127</v>
      </c>
      <c r="Y148" s="20" t="s">
        <v>52</v>
      </c>
      <c r="Z148" s="20" t="s">
        <v>160</v>
      </c>
      <c r="AA148" s="20" t="s">
        <v>7841</v>
      </c>
      <c r="AB148" s="20" t="s">
        <v>328</v>
      </c>
      <c r="AC148" s="20" t="s">
        <v>167</v>
      </c>
      <c r="AD148" s="20" t="s">
        <v>56</v>
      </c>
      <c r="AE148" s="20"/>
    </row>
  </sheetData>
  <autoFilter ref="A2:AF148" xr:uid="{718FC11E-3126-49C6-9055-093956987EFE}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4B1D5-305F-43F1-86D7-15FC6D5EE21C}">
  <dimension ref="A1:L5"/>
  <sheetViews>
    <sheetView tabSelected="1" workbookViewId="0">
      <selection activeCell="F12" sqref="F12"/>
    </sheetView>
  </sheetViews>
  <sheetFormatPr baseColWidth="10" defaultRowHeight="12.75" x14ac:dyDescent="0.2"/>
  <cols>
    <col min="1" max="1" width="11.42578125" style="4"/>
    <col min="2" max="2" width="18" style="4" customWidth="1"/>
    <col min="3" max="3" width="11.42578125" style="8"/>
    <col min="4" max="5" width="11.42578125" style="4"/>
    <col min="6" max="6" width="26.5703125" style="4" customWidth="1"/>
    <col min="7" max="7" width="15.85546875" style="4" customWidth="1"/>
    <col min="8" max="8" width="15" style="4" customWidth="1"/>
    <col min="9" max="9" width="17.28515625" style="4" customWidth="1"/>
    <col min="10" max="16384" width="11.42578125" style="4"/>
  </cols>
  <sheetData>
    <row r="1" spans="1:12" s="6" customFormat="1" ht="60" x14ac:dyDescent="0.2">
      <c r="A1" s="6">
        <v>1</v>
      </c>
      <c r="B1" s="1" t="s">
        <v>8489</v>
      </c>
      <c r="C1" s="7" t="s">
        <v>8490</v>
      </c>
      <c r="D1" s="1" t="s">
        <v>8491</v>
      </c>
      <c r="E1" s="1" t="s">
        <v>8492</v>
      </c>
      <c r="F1" s="2" t="s">
        <v>8493</v>
      </c>
      <c r="G1" s="2" t="s">
        <v>17516</v>
      </c>
      <c r="H1" s="2" t="s">
        <v>8494</v>
      </c>
      <c r="I1" s="3" t="s">
        <v>8495</v>
      </c>
      <c r="J1" s="3" t="s">
        <v>8496</v>
      </c>
      <c r="K1" s="2" t="s">
        <v>8497</v>
      </c>
      <c r="L1" s="2" t="s">
        <v>8498</v>
      </c>
    </row>
    <row r="2" spans="1:12" x14ac:dyDescent="0.2">
      <c r="A2" s="4">
        <v>2</v>
      </c>
      <c r="B2" s="4" t="s">
        <v>8499</v>
      </c>
      <c r="C2" s="8">
        <v>45566</v>
      </c>
      <c r="D2" s="4" t="s">
        <v>8500</v>
      </c>
      <c r="E2" s="4" t="s">
        <v>8501</v>
      </c>
      <c r="F2" s="4" t="s">
        <v>17519</v>
      </c>
      <c r="G2" s="4" t="s">
        <v>17521</v>
      </c>
      <c r="H2" s="4" t="s">
        <v>17517</v>
      </c>
      <c r="I2" s="24">
        <v>0</v>
      </c>
      <c r="J2" s="24">
        <v>2000</v>
      </c>
      <c r="K2" s="4" t="s">
        <v>8500</v>
      </c>
      <c r="L2" s="4">
        <v>-2000</v>
      </c>
    </row>
    <row r="3" spans="1:12" x14ac:dyDescent="0.2">
      <c r="A3" s="4">
        <v>3</v>
      </c>
      <c r="F3" s="4" t="s">
        <v>17520</v>
      </c>
      <c r="G3" s="4" t="s">
        <v>17522</v>
      </c>
      <c r="I3" s="24"/>
      <c r="J3" s="24">
        <v>3000</v>
      </c>
      <c r="K3" s="4" t="s">
        <v>17518</v>
      </c>
      <c r="L3" s="4">
        <v>-1000</v>
      </c>
    </row>
    <row r="4" spans="1:12" x14ac:dyDescent="0.2">
      <c r="F4" s="4" t="s">
        <v>17523</v>
      </c>
      <c r="H4" s="4" t="s">
        <v>8499</v>
      </c>
      <c r="I4" s="24">
        <f>SUMIFS($J2:$J3,K2:K3,K4)</f>
        <v>2000</v>
      </c>
      <c r="J4" s="24"/>
      <c r="K4" s="4" t="s">
        <v>8500</v>
      </c>
      <c r="L4" s="4">
        <v>2000</v>
      </c>
    </row>
    <row r="5" spans="1:12" x14ac:dyDescent="0.2">
      <c r="F5" s="4" t="s">
        <v>17523</v>
      </c>
      <c r="H5" s="4" t="s">
        <v>8499</v>
      </c>
      <c r="I5" s="24">
        <f>SUMIFS($J2:$J4,K2:K4,K5)</f>
        <v>3000</v>
      </c>
      <c r="K5" s="4" t="s">
        <v>17518</v>
      </c>
      <c r="L5" s="4">
        <v>3000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D9F5-BF11-46BE-96F0-6F6579F363A5}">
  <sheetPr>
    <tabColor rgb="FFFFC000"/>
  </sheetPr>
  <dimension ref="A1:AF10"/>
  <sheetViews>
    <sheetView showGridLines="0" topLeftCell="H1" workbookViewId="0">
      <selection activeCell="M2" sqref="M2"/>
    </sheetView>
  </sheetViews>
  <sheetFormatPr baseColWidth="10" defaultColWidth="9.140625" defaultRowHeight="12.75" x14ac:dyDescent="0.2"/>
  <cols>
    <col min="1" max="1" width="8.7109375" customWidth="1"/>
    <col min="2" max="2" width="15" customWidth="1"/>
    <col min="3" max="3" width="18.140625" customWidth="1"/>
    <col min="4" max="4" width="83.140625" customWidth="1"/>
    <col min="5" max="5" width="19.85546875" customWidth="1"/>
    <col min="6" max="6" width="8.7109375" customWidth="1"/>
    <col min="7" max="7" width="18.28515625" customWidth="1"/>
    <col min="8" max="8" width="17.85546875" customWidth="1"/>
    <col min="9" max="9" width="41.140625" customWidth="1"/>
    <col min="10" max="10" width="21" customWidth="1"/>
    <col min="11" max="11" width="20.42578125" customWidth="1"/>
    <col min="12" max="12" width="41.140625" customWidth="1"/>
    <col min="13" max="13" width="22.5703125" customWidth="1"/>
    <col min="14" max="14" width="22.140625" customWidth="1"/>
    <col min="15" max="15" width="22.85546875" customWidth="1"/>
    <col min="16" max="16" width="13.7109375" customWidth="1"/>
    <col min="17" max="17" width="18.42578125" customWidth="1"/>
    <col min="18" max="18" width="15.42578125" customWidth="1"/>
    <col min="19" max="19" width="20.28515625" customWidth="1"/>
    <col min="20" max="20" width="28.7109375" customWidth="1"/>
    <col min="21" max="21" width="21.5703125" customWidth="1"/>
    <col min="22" max="22" width="14" customWidth="1"/>
    <col min="23" max="23" width="13.7109375" customWidth="1"/>
    <col min="24" max="24" width="16.5703125" customWidth="1"/>
    <col min="25" max="26" width="13.7109375" customWidth="1"/>
    <col min="27" max="27" width="35.28515625" customWidth="1"/>
    <col min="28" max="31" width="13.7109375" customWidth="1"/>
  </cols>
  <sheetData>
    <row r="1" spans="1:32" x14ac:dyDescent="0.2">
      <c r="B1">
        <v>2</v>
      </c>
      <c r="C1">
        <f t="shared" ref="C1:AE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</row>
    <row r="2" spans="1:32" ht="28.5" customHeight="1" x14ac:dyDescent="0.2">
      <c r="A2" s="4"/>
      <c r="B2" s="4"/>
      <c r="C2" s="4"/>
      <c r="D2" s="4"/>
      <c r="E2" s="17" t="s">
        <v>0</v>
      </c>
      <c r="F2" s="17" t="s">
        <v>1</v>
      </c>
      <c r="G2" s="17" t="s">
        <v>2</v>
      </c>
      <c r="H2" s="17" t="s">
        <v>3</v>
      </c>
      <c r="I2" s="17" t="s">
        <v>4</v>
      </c>
      <c r="J2" s="17" t="s">
        <v>5</v>
      </c>
      <c r="K2" s="17" t="s">
        <v>6</v>
      </c>
      <c r="L2" s="17" t="s">
        <v>7</v>
      </c>
      <c r="M2" s="18" t="s">
        <v>8</v>
      </c>
      <c r="N2" s="18" t="s">
        <v>9</v>
      </c>
      <c r="O2" s="18" t="s">
        <v>10</v>
      </c>
      <c r="P2" s="18" t="s">
        <v>11</v>
      </c>
      <c r="Q2" s="17" t="s">
        <v>12</v>
      </c>
      <c r="R2" s="17" t="s">
        <v>13</v>
      </c>
      <c r="S2" s="17" t="s">
        <v>14</v>
      </c>
      <c r="T2" s="17" t="s">
        <v>15</v>
      </c>
      <c r="U2" s="17" t="s">
        <v>16</v>
      </c>
      <c r="V2" s="17" t="s">
        <v>17</v>
      </c>
      <c r="W2" s="17" t="s">
        <v>18</v>
      </c>
      <c r="X2" s="17" t="s">
        <v>19</v>
      </c>
      <c r="Y2" s="17" t="s">
        <v>20</v>
      </c>
      <c r="Z2" s="17" t="s">
        <v>21</v>
      </c>
      <c r="AA2" s="17" t="s">
        <v>22</v>
      </c>
      <c r="AB2" s="17" t="s">
        <v>23</v>
      </c>
      <c r="AC2" s="17" t="s">
        <v>24</v>
      </c>
      <c r="AD2" s="17" t="s">
        <v>25</v>
      </c>
      <c r="AE2" s="17" t="s">
        <v>26</v>
      </c>
    </row>
    <row r="3" spans="1:32" ht="38.25" x14ac:dyDescent="0.2">
      <c r="A3" s="4">
        <f>ROW()-2</f>
        <v>1</v>
      </c>
      <c r="B3" s="4" t="str">
        <f>MID(G3,4,20)</f>
        <v>F010-00000503</v>
      </c>
      <c r="C3" s="4" t="str">
        <f>IFERROR(VLOOKUP(F3,Tablas!$A$1:$B$4,2,0),"")</f>
        <v>Nota de Crédito</v>
      </c>
      <c r="D3" s="4" t="str">
        <f>CONCATENATE(AE3,T3," - ",Z3)</f>
        <v>CONTADO ADELANTADO / CASH IN ADVANCE - FLETE REF F050-00405 F 16.06.2021</v>
      </c>
      <c r="E3" s="19">
        <v>44575</v>
      </c>
      <c r="F3" s="20" t="s">
        <v>203</v>
      </c>
      <c r="G3" s="20" t="s">
        <v>17525</v>
      </c>
      <c r="H3" s="20" t="s">
        <v>80</v>
      </c>
      <c r="I3" s="20" t="s">
        <v>81</v>
      </c>
      <c r="J3" s="20" t="s">
        <v>204</v>
      </c>
      <c r="K3" s="20" t="s">
        <v>204</v>
      </c>
      <c r="L3" s="20" t="s">
        <v>205</v>
      </c>
      <c r="M3" s="20"/>
      <c r="N3" s="21">
        <v>-7055.68</v>
      </c>
      <c r="O3" s="21">
        <v>-1799</v>
      </c>
      <c r="P3" s="20"/>
      <c r="Q3" s="19">
        <v>44575</v>
      </c>
      <c r="R3" s="20"/>
      <c r="S3" s="19">
        <v>44575</v>
      </c>
      <c r="T3" s="20" t="s">
        <v>70</v>
      </c>
      <c r="U3" s="20">
        <v>581804</v>
      </c>
      <c r="V3" s="20">
        <v>220000003</v>
      </c>
      <c r="W3" s="20" t="s">
        <v>206</v>
      </c>
      <c r="X3" s="20" t="s">
        <v>207</v>
      </c>
      <c r="Y3" s="20" t="s">
        <v>37</v>
      </c>
      <c r="Z3" s="20" t="s">
        <v>208</v>
      </c>
      <c r="AA3" s="20" t="s">
        <v>209</v>
      </c>
      <c r="AB3" s="20"/>
      <c r="AC3" s="20"/>
      <c r="AD3" s="20" t="s">
        <v>210</v>
      </c>
      <c r="AE3" s="20"/>
      <c r="AF3">
        <v>405</v>
      </c>
    </row>
    <row r="4" spans="1:32" ht="51" x14ac:dyDescent="0.2">
      <c r="A4" s="4">
        <f>ROW()-2</f>
        <v>2</v>
      </c>
      <c r="B4" s="4" t="str">
        <f>MID(G4,4,20)</f>
        <v>9999-00038014</v>
      </c>
      <c r="C4" s="4" t="str">
        <f>IFERROR(VLOOKUP(F4,Tablas!$A$1:$B$4,2,0),"")</f>
        <v>Nota de Crédito</v>
      </c>
      <c r="D4" s="4" t="str">
        <f t="shared" ref="D4:D10" si="1">CONCATENATE(AE4,T4," - ",Z4)</f>
        <v>CONTADO ADELANTADO / CASH IN ADVANCE - Notas de crédito clientes - CEX100867055</v>
      </c>
      <c r="E4" s="19">
        <v>43894</v>
      </c>
      <c r="F4" s="20" t="s">
        <v>203</v>
      </c>
      <c r="G4" s="20" t="s">
        <v>271</v>
      </c>
      <c r="H4" s="20" t="s">
        <v>80</v>
      </c>
      <c r="I4" s="20" t="s">
        <v>81</v>
      </c>
      <c r="J4" s="20" t="s">
        <v>272</v>
      </c>
      <c r="K4" s="20" t="s">
        <v>272</v>
      </c>
      <c r="L4" s="20" t="s">
        <v>273</v>
      </c>
      <c r="M4" s="20" t="s">
        <v>33</v>
      </c>
      <c r="N4" s="21">
        <v>-3623.16</v>
      </c>
      <c r="O4" s="21">
        <v>-1090</v>
      </c>
      <c r="P4" s="20"/>
      <c r="Q4" s="19">
        <v>43894</v>
      </c>
      <c r="R4" s="20"/>
      <c r="S4" s="19">
        <v>43894</v>
      </c>
      <c r="T4" s="20" t="s">
        <v>70</v>
      </c>
      <c r="U4" s="20">
        <v>326525</v>
      </c>
      <c r="V4" s="20">
        <v>2000000070</v>
      </c>
      <c r="W4" s="20" t="s">
        <v>206</v>
      </c>
      <c r="X4" s="20" t="s">
        <v>274</v>
      </c>
      <c r="Y4" s="20" t="s">
        <v>37</v>
      </c>
      <c r="Z4" s="20" t="s">
        <v>275</v>
      </c>
      <c r="AA4" s="20" t="s">
        <v>276</v>
      </c>
      <c r="AB4" s="20" t="s">
        <v>277</v>
      </c>
      <c r="AC4" s="20"/>
      <c r="AD4" s="20" t="s">
        <v>278</v>
      </c>
      <c r="AE4" s="20"/>
    </row>
    <row r="5" spans="1:32" ht="51" x14ac:dyDescent="0.2">
      <c r="A5" s="4">
        <f>ROW()-2</f>
        <v>3</v>
      </c>
      <c r="B5" s="4" t="str">
        <f>MID(G5,4,20)</f>
        <v>9999-00038014</v>
      </c>
      <c r="C5" s="4" t="str">
        <f>IFERROR(VLOOKUP(F5,Tablas!$A$1:$B$4,2,0),"")</f>
        <v>Nota de Crédito</v>
      </c>
      <c r="D5" s="4" t="str">
        <f t="shared" si="1"/>
        <v>CONTADO ADELANTADO / CASH IN ADVANCE - Notas de crédito clientes - CEX100867055</v>
      </c>
      <c r="E5" s="19">
        <v>43894</v>
      </c>
      <c r="F5" s="20" t="s">
        <v>203</v>
      </c>
      <c r="G5" s="20" t="s">
        <v>271</v>
      </c>
      <c r="H5" s="20" t="s">
        <v>80</v>
      </c>
      <c r="I5" s="20" t="s">
        <v>81</v>
      </c>
      <c r="J5" s="20" t="s">
        <v>272</v>
      </c>
      <c r="K5" s="20" t="s">
        <v>272</v>
      </c>
      <c r="L5" s="20" t="s">
        <v>273</v>
      </c>
      <c r="M5" s="20" t="s">
        <v>33</v>
      </c>
      <c r="N5" s="21">
        <v>-3473.58</v>
      </c>
      <c r="O5" s="21">
        <v>-1045</v>
      </c>
      <c r="P5" s="20"/>
      <c r="Q5" s="19">
        <v>43894</v>
      </c>
      <c r="R5" s="19"/>
      <c r="S5" s="19">
        <v>43894</v>
      </c>
      <c r="T5" s="20" t="s">
        <v>70</v>
      </c>
      <c r="U5" s="20">
        <v>326467</v>
      </c>
      <c r="V5" s="20">
        <v>2000000069</v>
      </c>
      <c r="W5" s="20" t="s">
        <v>206</v>
      </c>
      <c r="X5" s="20" t="s">
        <v>274</v>
      </c>
      <c r="Y5" s="20" t="s">
        <v>37</v>
      </c>
      <c r="Z5" s="20" t="s">
        <v>275</v>
      </c>
      <c r="AA5" s="20" t="s">
        <v>276</v>
      </c>
      <c r="AB5" s="20" t="s">
        <v>277</v>
      </c>
      <c r="AC5" s="20"/>
      <c r="AD5" s="20" t="s">
        <v>278</v>
      </c>
      <c r="AE5" s="20"/>
    </row>
    <row r="6" spans="1:32" ht="51" x14ac:dyDescent="0.2">
      <c r="A6" s="4">
        <f t="shared" ref="A6:A8" si="2">ROW()-2</f>
        <v>4</v>
      </c>
      <c r="B6" s="4" t="str">
        <f t="shared" ref="B6:B8" si="3">MID(G6,4,20)</f>
        <v>9999-00045292</v>
      </c>
      <c r="C6" s="4" t="str">
        <f>IFERROR(VLOOKUP(F6,Tablas!$A$1:$B$4,2,0),"")</f>
        <v>Nota de Crédito</v>
      </c>
      <c r="D6" s="4" t="str">
        <f t="shared" si="1"/>
        <v>LETRA 75 DIAS / DRAFT 75 DAYS - Notas de crédito clientes - C20491686759</v>
      </c>
      <c r="E6" s="19">
        <v>45239</v>
      </c>
      <c r="F6" s="20" t="s">
        <v>203</v>
      </c>
      <c r="G6" s="20" t="s">
        <v>301</v>
      </c>
      <c r="H6" s="20" t="s">
        <v>44</v>
      </c>
      <c r="I6" s="20" t="s">
        <v>45</v>
      </c>
      <c r="J6" s="20" t="s">
        <v>302</v>
      </c>
      <c r="K6" s="20" t="s">
        <v>303</v>
      </c>
      <c r="L6" s="20" t="s">
        <v>304</v>
      </c>
      <c r="M6" s="20" t="s">
        <v>125</v>
      </c>
      <c r="N6" s="21">
        <v>-3070.75</v>
      </c>
      <c r="O6" s="21">
        <v>0</v>
      </c>
      <c r="P6" s="20"/>
      <c r="Q6" s="19">
        <v>45239</v>
      </c>
      <c r="R6" s="20"/>
      <c r="S6" s="19">
        <v>45239</v>
      </c>
      <c r="T6" s="20" t="s">
        <v>126</v>
      </c>
      <c r="U6" s="20">
        <v>872029</v>
      </c>
      <c r="V6" s="20">
        <v>230000514</v>
      </c>
      <c r="W6" s="20" t="s">
        <v>206</v>
      </c>
      <c r="X6" s="20" t="s">
        <v>305</v>
      </c>
      <c r="Y6" s="20" t="s">
        <v>306</v>
      </c>
      <c r="Z6" s="20" t="s">
        <v>307</v>
      </c>
      <c r="AA6" s="20" t="s">
        <v>308</v>
      </c>
      <c r="AB6" s="20" t="s">
        <v>309</v>
      </c>
      <c r="AC6" s="20" t="s">
        <v>309</v>
      </c>
      <c r="AD6" s="20" t="s">
        <v>56</v>
      </c>
      <c r="AE6" s="20"/>
    </row>
    <row r="7" spans="1:32" ht="51" x14ac:dyDescent="0.2">
      <c r="A7" s="4">
        <f t="shared" si="2"/>
        <v>5</v>
      </c>
      <c r="B7" s="4" t="str">
        <f t="shared" si="3"/>
        <v>9999-22000367</v>
      </c>
      <c r="C7" s="4" t="str">
        <f>IFERROR(VLOOKUP(F7,Tablas!$A$1:$B$4,2,0),"")</f>
        <v>Nota de Crédito</v>
      </c>
      <c r="D7" s="4" t="str">
        <f t="shared" si="1"/>
        <v>LETRA 75 DIAS / DRAFT 75 DAYS - Notas de crédito clientes - C20110651121</v>
      </c>
      <c r="E7" s="19">
        <v>45469</v>
      </c>
      <c r="F7" s="20" t="s">
        <v>203</v>
      </c>
      <c r="G7" s="20" t="s">
        <v>329</v>
      </c>
      <c r="H7" s="20" t="s">
        <v>44</v>
      </c>
      <c r="I7" s="20" t="s">
        <v>45</v>
      </c>
      <c r="J7" s="20" t="s">
        <v>330</v>
      </c>
      <c r="K7" s="20" t="s">
        <v>331</v>
      </c>
      <c r="L7" s="20" t="s">
        <v>332</v>
      </c>
      <c r="M7" s="20" t="s">
        <v>125</v>
      </c>
      <c r="N7" s="21">
        <v>-2534.0100000000002</v>
      </c>
      <c r="O7" s="21">
        <v>0</v>
      </c>
      <c r="P7" s="20"/>
      <c r="Q7" s="19">
        <v>45469</v>
      </c>
      <c r="R7" s="20"/>
      <c r="S7" s="19">
        <v>45469</v>
      </c>
      <c r="T7" s="20" t="s">
        <v>126</v>
      </c>
      <c r="U7" s="20">
        <v>986587</v>
      </c>
      <c r="V7" s="20">
        <v>240000151</v>
      </c>
      <c r="W7" s="20" t="s">
        <v>206</v>
      </c>
      <c r="X7" s="20" t="s">
        <v>305</v>
      </c>
      <c r="Y7" s="20" t="s">
        <v>333</v>
      </c>
      <c r="Z7" s="20" t="s">
        <v>334</v>
      </c>
      <c r="AA7" s="20" t="s">
        <v>335</v>
      </c>
      <c r="AB7" s="20" t="s">
        <v>336</v>
      </c>
      <c r="AC7" s="20" t="s">
        <v>337</v>
      </c>
      <c r="AD7" s="20" t="s">
        <v>56</v>
      </c>
      <c r="AE7" s="20"/>
    </row>
    <row r="8" spans="1:32" ht="51" x14ac:dyDescent="0.2">
      <c r="A8" s="4">
        <f t="shared" si="2"/>
        <v>6</v>
      </c>
      <c r="B8" s="4" t="str">
        <f t="shared" si="3"/>
        <v>9999-22000367</v>
      </c>
      <c r="C8" s="4" t="str">
        <f>IFERROR(VLOOKUP(F8,Tablas!$A$1:$B$4,2,0),"")</f>
        <v>Nota de Crédito</v>
      </c>
      <c r="D8" s="4" t="str">
        <f t="shared" si="1"/>
        <v>LETRA 75 DIAS / DRAFT 75 DAYS - Notas de crédito clientes - C20110651121</v>
      </c>
      <c r="E8" s="19">
        <v>45469</v>
      </c>
      <c r="F8" s="20" t="s">
        <v>203</v>
      </c>
      <c r="G8" s="20" t="s">
        <v>329</v>
      </c>
      <c r="H8" s="20" t="s">
        <v>44</v>
      </c>
      <c r="I8" s="20" t="s">
        <v>45</v>
      </c>
      <c r="J8" s="20" t="s">
        <v>330</v>
      </c>
      <c r="K8" s="20" t="s">
        <v>331</v>
      </c>
      <c r="L8" s="20" t="s">
        <v>332</v>
      </c>
      <c r="M8" s="20" t="s">
        <v>125</v>
      </c>
      <c r="N8" s="21">
        <v>-877.24</v>
      </c>
      <c r="O8" s="21">
        <v>0</v>
      </c>
      <c r="P8" s="20"/>
      <c r="Q8" s="19">
        <v>45469</v>
      </c>
      <c r="R8" s="20"/>
      <c r="S8" s="19">
        <v>45469</v>
      </c>
      <c r="T8" s="20" t="s">
        <v>126</v>
      </c>
      <c r="U8" s="20">
        <v>986604</v>
      </c>
      <c r="V8" s="20">
        <v>240000154</v>
      </c>
      <c r="W8" s="20" t="s">
        <v>206</v>
      </c>
      <c r="X8" s="20" t="s">
        <v>305</v>
      </c>
      <c r="Y8" s="20" t="s">
        <v>333</v>
      </c>
      <c r="Z8" s="20" t="s">
        <v>334</v>
      </c>
      <c r="AA8" s="20" t="s">
        <v>335</v>
      </c>
      <c r="AB8" s="20" t="s">
        <v>336</v>
      </c>
      <c r="AC8" s="20" t="s">
        <v>337</v>
      </c>
      <c r="AD8" s="20" t="s">
        <v>56</v>
      </c>
      <c r="AE8" s="20"/>
    </row>
    <row r="9" spans="1:32" ht="51" x14ac:dyDescent="0.2">
      <c r="A9" s="4">
        <f t="shared" ref="A9" si="4">ROW()-2</f>
        <v>7</v>
      </c>
      <c r="B9" s="4" t="str">
        <f t="shared" ref="B9" si="5">MID(G9,4,20)</f>
        <v>9999-23000380</v>
      </c>
      <c r="C9" s="4" t="str">
        <f>IFERROR(VLOOKUP(F9,Tablas!$A$1:$B$4,2,0),"")</f>
        <v>Nota de Crédito</v>
      </c>
      <c r="D9" s="4" t="str">
        <f t="shared" si="1"/>
        <v>LETRA 75 DIAS / DRAFT 75 DAYS - Notas de crédito clientes - C20110651121</v>
      </c>
      <c r="E9" s="19">
        <v>45469</v>
      </c>
      <c r="F9" s="20" t="s">
        <v>203</v>
      </c>
      <c r="G9" s="20" t="s">
        <v>584</v>
      </c>
      <c r="H9" s="20" t="s">
        <v>44</v>
      </c>
      <c r="I9" s="20" t="s">
        <v>45</v>
      </c>
      <c r="J9" s="20" t="s">
        <v>330</v>
      </c>
      <c r="K9" s="20" t="s">
        <v>331</v>
      </c>
      <c r="L9" s="20" t="s">
        <v>332</v>
      </c>
      <c r="M9" s="20" t="s">
        <v>125</v>
      </c>
      <c r="N9" s="21">
        <v>-257.83</v>
      </c>
      <c r="O9" s="21">
        <v>0</v>
      </c>
      <c r="P9" s="20"/>
      <c r="Q9" s="19">
        <v>45469</v>
      </c>
      <c r="R9" s="20"/>
      <c r="S9" s="19">
        <v>45469</v>
      </c>
      <c r="T9" s="20" t="s">
        <v>126</v>
      </c>
      <c r="U9" s="20">
        <v>986582</v>
      </c>
      <c r="V9" s="20">
        <v>240000150</v>
      </c>
      <c r="W9" s="20" t="s">
        <v>206</v>
      </c>
      <c r="X9" s="20" t="s">
        <v>274</v>
      </c>
      <c r="Y9" s="20" t="s">
        <v>333</v>
      </c>
      <c r="Z9" s="20" t="s">
        <v>334</v>
      </c>
      <c r="AA9" s="20" t="s">
        <v>335</v>
      </c>
      <c r="AB9" s="20" t="s">
        <v>336</v>
      </c>
      <c r="AC9" s="20" t="s">
        <v>337</v>
      </c>
      <c r="AD9" s="20" t="s">
        <v>56</v>
      </c>
      <c r="AE9" s="20"/>
    </row>
    <row r="10" spans="1:32" ht="51" x14ac:dyDescent="0.2">
      <c r="A10" s="4">
        <f>ROW()-2</f>
        <v>8</v>
      </c>
      <c r="B10" s="4" t="str">
        <f>MID(G10,4,20)</f>
        <v>9999-00044619</v>
      </c>
      <c r="C10" s="4" t="str">
        <f>IFERROR(VLOOKUP(F10,Tablas!$A$1:$B$4,2,0),"")</f>
        <v>Nota de Crédito</v>
      </c>
      <c r="D10" s="4" t="str">
        <f t="shared" si="1"/>
        <v>LETRA 75 DIAS / DRAFT 75 DAYS - Notas de crédito clientes - C20110651121</v>
      </c>
      <c r="E10" s="19">
        <v>45070</v>
      </c>
      <c r="F10" s="20" t="s">
        <v>203</v>
      </c>
      <c r="G10" s="20" t="s">
        <v>819</v>
      </c>
      <c r="H10" s="20" t="s">
        <v>44</v>
      </c>
      <c r="I10" s="20" t="s">
        <v>45</v>
      </c>
      <c r="J10" s="20" t="s">
        <v>330</v>
      </c>
      <c r="K10" s="20" t="s">
        <v>331</v>
      </c>
      <c r="L10" s="20" t="s">
        <v>332</v>
      </c>
      <c r="M10" s="20" t="s">
        <v>125</v>
      </c>
      <c r="N10" s="21">
        <v>-3.48</v>
      </c>
      <c r="O10" s="21">
        <v>0</v>
      </c>
      <c r="P10" s="20"/>
      <c r="Q10" s="19">
        <v>45070</v>
      </c>
      <c r="R10" s="20"/>
      <c r="S10" s="19">
        <v>45070</v>
      </c>
      <c r="T10" s="20" t="s">
        <v>126</v>
      </c>
      <c r="U10" s="20">
        <v>794884</v>
      </c>
      <c r="V10" s="20">
        <v>230000323</v>
      </c>
      <c r="W10" s="20" t="s">
        <v>206</v>
      </c>
      <c r="X10" s="20" t="s">
        <v>305</v>
      </c>
      <c r="Y10" s="20" t="s">
        <v>333</v>
      </c>
      <c r="Z10" s="20" t="s">
        <v>334</v>
      </c>
      <c r="AA10" s="20" t="s">
        <v>335</v>
      </c>
      <c r="AB10" s="20" t="s">
        <v>336</v>
      </c>
      <c r="AC10" s="20" t="s">
        <v>337</v>
      </c>
      <c r="AD10" s="20" t="s">
        <v>56</v>
      </c>
      <c r="AE10" s="20"/>
    </row>
  </sheetData>
  <autoFilter ref="A2:AF10" xr:uid="{F8C36266-2E01-402E-A1FC-252BB0BC8854}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F9726-737D-444A-BBF9-FD67E12B9745}">
  <dimension ref="A1:T9"/>
  <sheetViews>
    <sheetView workbookViewId="0">
      <selection activeCell="G10" sqref="G10"/>
    </sheetView>
  </sheetViews>
  <sheetFormatPr baseColWidth="10" defaultRowHeight="12.75" x14ac:dyDescent="0.2"/>
  <cols>
    <col min="2" max="2" width="44.7109375" customWidth="1"/>
    <col min="3" max="3" width="21" customWidth="1"/>
    <col min="4" max="4" width="27" customWidth="1"/>
    <col min="5" max="5" width="11.42578125" style="13"/>
    <col min="6" max="6" width="22.7109375" style="13" customWidth="1"/>
    <col min="7" max="7" width="21.85546875" style="13" customWidth="1"/>
    <col min="8" max="8" width="30.28515625" customWidth="1"/>
    <col min="9" max="9" width="21.140625" customWidth="1"/>
    <col min="11" max="11" width="26.5703125" customWidth="1"/>
    <col min="12" max="12" width="26.140625" customWidth="1"/>
    <col min="13" max="13" width="26.5703125" style="37" customWidth="1"/>
    <col min="14" max="14" width="25.7109375" customWidth="1"/>
    <col min="15" max="15" width="87.42578125" customWidth="1"/>
    <col min="16" max="16" width="29.140625" customWidth="1"/>
    <col min="17" max="17" width="30.5703125" customWidth="1"/>
  </cols>
  <sheetData>
    <row r="1" spans="1:20" ht="28.5" customHeight="1" x14ac:dyDescent="0.2">
      <c r="A1" s="9"/>
      <c r="B1" s="9" t="s">
        <v>8502</v>
      </c>
      <c r="C1" s="9" t="s">
        <v>8503</v>
      </c>
      <c r="D1" s="9" t="s">
        <v>8504</v>
      </c>
      <c r="E1" s="14" t="s">
        <v>8490</v>
      </c>
      <c r="F1" s="14" t="s">
        <v>8515</v>
      </c>
      <c r="G1" s="14" t="s">
        <v>8505</v>
      </c>
      <c r="H1" s="9" t="s">
        <v>8492</v>
      </c>
      <c r="I1" s="9" t="s">
        <v>8506</v>
      </c>
      <c r="J1" s="9" t="s">
        <v>8491</v>
      </c>
      <c r="K1" s="11" t="s">
        <v>8507</v>
      </c>
      <c r="L1" s="11" t="s">
        <v>8508</v>
      </c>
      <c r="M1" s="36" t="s">
        <v>8509</v>
      </c>
      <c r="N1" s="11" t="s">
        <v>8510</v>
      </c>
      <c r="O1" s="11" t="s">
        <v>8511</v>
      </c>
      <c r="P1" s="38" t="s">
        <v>17514</v>
      </c>
      <c r="Q1" s="38" t="s">
        <v>17515</v>
      </c>
      <c r="R1" s="12"/>
      <c r="S1" s="12"/>
      <c r="T1" s="12"/>
    </row>
    <row r="2" spans="1:20" x14ac:dyDescent="0.2">
      <c r="A2">
        <f>ROW()-1</f>
        <v>1</v>
      </c>
      <c r="B2" t="str">
        <f>VLOOKUP($A2,'SAP - NC'!$A:$AE,12,0)</f>
        <v>BEIJING YI LONG XIANG TECHNOLOGY CO.LTD</v>
      </c>
      <c r="C2" t="str">
        <f>VLOOKUP($A2,'SAP - NC'!$A:$AE,2,0)</f>
        <v>F010-00000503</v>
      </c>
      <c r="D2" t="str">
        <f>VLOOKUP($A2,'SAP - NC'!$A:$AE,2,0)</f>
        <v>F010-00000503</v>
      </c>
      <c r="E2" s="13">
        <v>45566</v>
      </c>
      <c r="F2" s="13">
        <f>VLOOKUP($A2,'SAP - NC'!$A:$AE,5,0)</f>
        <v>44575</v>
      </c>
      <c r="G2" s="13">
        <f>VLOOKUP($A2,'SAP - NC'!$A:$AE,19,0)</f>
        <v>44575</v>
      </c>
      <c r="H2" t="s">
        <v>8512</v>
      </c>
      <c r="I2" t="str">
        <f>VLOOKUP($A2,'SAP - NC'!$A:$AE,3,0)</f>
        <v>Nota de Crédito</v>
      </c>
      <c r="J2" t="str">
        <f>IF(VLOOKUP($A2,'SAP - NC'!$A:$AE,15,0)=0,"PEN","USD")</f>
        <v>USD</v>
      </c>
      <c r="K2" t="s">
        <v>8499</v>
      </c>
      <c r="L2">
        <v>1</v>
      </c>
      <c r="M2" s="37">
        <f>-IF(J2="PEN",VLOOKUP($A2,'SAP - NC'!$A:$AE,14,0),VLOOKUP($A2,'SAP - NC'!$A:$AE,15,0))</f>
        <v>1799</v>
      </c>
      <c r="N2" t="str">
        <f>IF(VLOOKUP($A2,'SAP - NC'!$A:$AE,15,0)=0,"PEN","USD")</f>
        <v>USD</v>
      </c>
      <c r="O2" t="str">
        <f>VLOOKUP($A2,'SAP - NC'!$A:$AE,4,0)</f>
        <v>CONTADO ADELANTADO / CASH IN ADVANCE - FLETE REF F050-00405 F 16.06.2021</v>
      </c>
      <c r="P2" s="41" t="s">
        <v>8513</v>
      </c>
      <c r="Q2" s="41" t="s">
        <v>17530</v>
      </c>
    </row>
    <row r="3" spans="1:20" x14ac:dyDescent="0.2">
      <c r="A3">
        <f t="shared" ref="A3:A9" si="0">ROW()-1</f>
        <v>2</v>
      </c>
      <c r="B3" t="str">
        <f>VLOOKUP($A3,'SAP - NC'!$A:$AE,12,0)</f>
        <v>SADIN INTERNATIONAL TRADING CO. L.L.C.</v>
      </c>
      <c r="C3" t="str">
        <f>VLOOKUP($A3,'SAP - NC'!$A:$AE,2,0)</f>
        <v>9999-00038014</v>
      </c>
      <c r="D3" t="str">
        <f>VLOOKUP($A3,'SAP - NC'!$A:$AE,2,0)</f>
        <v>9999-00038014</v>
      </c>
      <c r="E3" s="13">
        <v>45568</v>
      </c>
      <c r="F3" s="13">
        <f>VLOOKUP($A3,'SAP - NC'!$A:$AE,5,0)</f>
        <v>43894</v>
      </c>
      <c r="G3" s="13">
        <f>VLOOKUP($A3,'SAP - NC'!$A:$AE,19,0)</f>
        <v>43894</v>
      </c>
      <c r="H3" t="s">
        <v>8512</v>
      </c>
      <c r="I3" t="str">
        <f>VLOOKUP($A3,'SAP - NC'!$A:$AE,3,0)</f>
        <v>Nota de Crédito</v>
      </c>
      <c r="J3" t="str">
        <f>IF(VLOOKUP($A3,'SAP - NC'!$A:$AE,15,0)=0,"PEN","USD")</f>
        <v>USD</v>
      </c>
      <c r="K3" t="s">
        <v>8499</v>
      </c>
      <c r="L3">
        <v>1</v>
      </c>
      <c r="M3" s="37">
        <f>-IF(J3="PEN",VLOOKUP($A3,'SAP - NC'!$A:$AE,14,0),VLOOKUP($A3,'SAP - NC'!$A:$AE,15,0))</f>
        <v>1090</v>
      </c>
      <c r="N3" t="str">
        <f>IF(VLOOKUP($A3,'SAP - NC'!$A:$AE,15,0)=0,"PEN","USD")</f>
        <v>USD</v>
      </c>
      <c r="O3" t="str">
        <f>VLOOKUP($A3,'SAP - NC'!$A:$AE,4,0)</f>
        <v>CONTADO ADELANTADO / CASH IN ADVANCE - Notas de crédito clientes - CEX100867055</v>
      </c>
      <c r="P3" s="41" t="s">
        <v>8513</v>
      </c>
      <c r="Q3" s="41" t="s">
        <v>17529</v>
      </c>
    </row>
    <row r="4" spans="1:20" x14ac:dyDescent="0.2">
      <c r="A4">
        <f t="shared" si="0"/>
        <v>3</v>
      </c>
      <c r="B4" t="str">
        <f>VLOOKUP($A4,'SAP - NC'!$A:$AE,12,0)</f>
        <v>SADIN INTERNATIONAL TRADING CO. L.L.C.</v>
      </c>
      <c r="C4" t="s">
        <v>17527</v>
      </c>
      <c r="D4" t="str">
        <f>VLOOKUP($A4,'SAP - NC'!$A:$AE,2,0)</f>
        <v>9999-00038014</v>
      </c>
      <c r="E4" s="13">
        <v>45569</v>
      </c>
      <c r="F4" s="13">
        <f>VLOOKUP($A4,'SAP - NC'!$A:$AE,5,0)</f>
        <v>43894</v>
      </c>
      <c r="G4" s="13">
        <f>VLOOKUP($A4,'SAP - NC'!$A:$AE,19,0)</f>
        <v>43894</v>
      </c>
      <c r="H4" t="s">
        <v>8512</v>
      </c>
      <c r="I4" t="str">
        <f>VLOOKUP($A4,'SAP - NC'!$A:$AE,3,0)</f>
        <v>Nota de Crédito</v>
      </c>
      <c r="J4" t="str">
        <f>IF(VLOOKUP($A4,'SAP - NC'!$A:$AE,15,0)=0,"PEN","USD")</f>
        <v>USD</v>
      </c>
      <c r="K4" t="s">
        <v>8499</v>
      </c>
      <c r="L4">
        <v>1</v>
      </c>
      <c r="M4" s="37">
        <f>-IF(J4="PEN",VLOOKUP($A4,'SAP - NC'!$A:$AE,14,0),VLOOKUP($A4,'SAP - NC'!$A:$AE,15,0))</f>
        <v>1045</v>
      </c>
      <c r="N4" t="str">
        <f>IF(VLOOKUP($A4,'SAP - NC'!$A:$AE,15,0)=0,"PEN","USD")</f>
        <v>USD</v>
      </c>
      <c r="O4" t="str">
        <f>VLOOKUP($A4,'SAP - NC'!$A:$AE,4,0)</f>
        <v>CONTADO ADELANTADO / CASH IN ADVANCE - Notas de crédito clientes - CEX100867055</v>
      </c>
      <c r="P4" s="41" t="s">
        <v>8513</v>
      </c>
      <c r="Q4" s="41" t="s">
        <v>17528</v>
      </c>
    </row>
    <row r="5" spans="1:20" x14ac:dyDescent="0.2">
      <c r="A5">
        <f t="shared" si="0"/>
        <v>4</v>
      </c>
      <c r="B5" t="str">
        <f>VLOOKUP($A5,'SAP - NC'!$A:$AE,12,0)</f>
        <v>AGROVET Y DISTRIBUCIONES GRANDEZ S.R.L</v>
      </c>
      <c r="C5" t="str">
        <f>VLOOKUP($A5,'SAP - NC'!$A:$AE,2,0)</f>
        <v>9999-00045292</v>
      </c>
      <c r="D5" t="str">
        <f>VLOOKUP($A5,'SAP - NC'!$A:$AE,2,0)</f>
        <v>9999-00045292</v>
      </c>
      <c r="E5" s="13">
        <v>45570</v>
      </c>
      <c r="F5" s="13">
        <f>VLOOKUP($A5,'SAP - NC'!$A:$AE,5,0)</f>
        <v>45239</v>
      </c>
      <c r="G5" s="13">
        <f>VLOOKUP($A5,'SAP - NC'!$A:$AE,19,0)</f>
        <v>45239</v>
      </c>
      <c r="H5" t="s">
        <v>8512</v>
      </c>
      <c r="I5" t="str">
        <f>VLOOKUP($A5,'SAP - NC'!$A:$AE,3,0)</f>
        <v>Nota de Crédito</v>
      </c>
      <c r="J5" t="str">
        <f>IF(VLOOKUP($A5,'SAP - NC'!$A:$AE,15,0)=0,"PEN","USD")</f>
        <v>PEN</v>
      </c>
      <c r="K5" t="s">
        <v>8499</v>
      </c>
      <c r="L5">
        <v>1</v>
      </c>
      <c r="M5" s="37">
        <f>-IF(J5="PEN",VLOOKUP($A5,'SAP - NC'!$A:$AE,14,0),VLOOKUP($A5,'SAP - NC'!$A:$AE,15,0))</f>
        <v>3070.75</v>
      </c>
      <c r="N5" t="str">
        <f>IF(VLOOKUP($A5,'SAP - NC'!$A:$AE,15,0)=0,"PEN","USD")</f>
        <v>PEN</v>
      </c>
      <c r="O5" t="str">
        <f>VLOOKUP($A5,'SAP - NC'!$A:$AE,4,0)</f>
        <v>LETRA 75 DIAS / DRAFT 75 DAYS - Notas de crédito clientes - C20491686759</v>
      </c>
      <c r="P5" s="41" t="s">
        <v>8513</v>
      </c>
      <c r="Q5" s="41" t="s">
        <v>17531</v>
      </c>
    </row>
    <row r="6" spans="1:20" x14ac:dyDescent="0.2">
      <c r="A6">
        <f t="shared" si="0"/>
        <v>5</v>
      </c>
      <c r="B6" t="str">
        <f>VLOOKUP($A6,'SAP - NC'!$A:$AE,12,0)</f>
        <v>REPRESENTACIONES DURAND S.A.C.</v>
      </c>
      <c r="C6" t="str">
        <f>VLOOKUP($A6,'SAP - NC'!$A:$AE,2,0)</f>
        <v>9999-22000367</v>
      </c>
      <c r="D6" t="str">
        <f>VLOOKUP($A6,'SAP - NC'!$A:$AE,2,0)</f>
        <v>9999-22000367</v>
      </c>
      <c r="E6" s="13">
        <v>45571</v>
      </c>
      <c r="F6" s="13">
        <f>VLOOKUP($A6,'SAP - NC'!$A:$AE,5,0)</f>
        <v>45469</v>
      </c>
      <c r="G6" s="13">
        <f>VLOOKUP($A6,'SAP - NC'!$A:$AE,19,0)</f>
        <v>45469</v>
      </c>
      <c r="H6" t="s">
        <v>8512</v>
      </c>
      <c r="I6" t="str">
        <f>VLOOKUP($A6,'SAP - NC'!$A:$AE,3,0)</f>
        <v>Nota de Crédito</v>
      </c>
      <c r="J6" t="str">
        <f>IF(VLOOKUP($A6,'SAP - NC'!$A:$AE,15,0)=0,"PEN","USD")</f>
        <v>PEN</v>
      </c>
      <c r="K6" t="s">
        <v>8499</v>
      </c>
      <c r="L6">
        <v>1</v>
      </c>
      <c r="M6" s="37">
        <f>-IF(J6="PEN",VLOOKUP($A6,'SAP - NC'!$A:$AE,14,0),VLOOKUP($A6,'SAP - NC'!$A:$AE,15,0))</f>
        <v>2534.0100000000002</v>
      </c>
      <c r="N6" t="str">
        <f>IF(VLOOKUP($A6,'SAP - NC'!$A:$AE,15,0)=0,"PEN","USD")</f>
        <v>PEN</v>
      </c>
      <c r="O6" t="str">
        <f>VLOOKUP($A6,'SAP - NC'!$A:$AE,4,0)</f>
        <v>LETRA 75 DIAS / DRAFT 75 DAYS - Notas de crédito clientes - C20110651121</v>
      </c>
      <c r="P6" s="41" t="s">
        <v>8513</v>
      </c>
      <c r="Q6" s="41" t="s">
        <v>17532</v>
      </c>
    </row>
    <row r="7" spans="1:20" x14ac:dyDescent="0.2">
      <c r="A7">
        <f t="shared" si="0"/>
        <v>6</v>
      </c>
      <c r="B7" t="str">
        <f>VLOOKUP($A7,'SAP - NC'!$A:$AE,12,0)</f>
        <v>REPRESENTACIONES DURAND S.A.C.</v>
      </c>
      <c r="C7" t="str">
        <f>VLOOKUP($A7,'SAP - NC'!$A:$AE,2,0)</f>
        <v>9999-22000367</v>
      </c>
      <c r="D7" t="str">
        <f>VLOOKUP($A7,'SAP - NC'!$A:$AE,2,0)</f>
        <v>9999-22000367</v>
      </c>
      <c r="E7" s="13">
        <v>45573</v>
      </c>
      <c r="F7" s="13">
        <f>VLOOKUP($A7,'SAP - NC'!$A:$AE,5,0)</f>
        <v>45469</v>
      </c>
      <c r="G7" s="13">
        <f>VLOOKUP($A7,'SAP - NC'!$A:$AE,19,0)</f>
        <v>45469</v>
      </c>
      <c r="H7" t="s">
        <v>8512</v>
      </c>
      <c r="I7" t="str">
        <f>VLOOKUP($A7,'SAP - NC'!$A:$AE,3,0)</f>
        <v>Nota de Crédito</v>
      </c>
      <c r="J7" t="str">
        <f>IF(VLOOKUP($A7,'SAP - NC'!$A:$AE,15,0)=0,"PEN","USD")</f>
        <v>PEN</v>
      </c>
      <c r="K7" t="s">
        <v>8499</v>
      </c>
      <c r="L7">
        <v>1</v>
      </c>
      <c r="M7" s="37">
        <f>-IF(J7="PEN",VLOOKUP($A7,'SAP - NC'!$A:$AE,14,0),VLOOKUP($A7,'SAP - NC'!$A:$AE,15,0))</f>
        <v>877.24</v>
      </c>
      <c r="N7" t="str">
        <f>IF(VLOOKUP($A7,'SAP - NC'!$A:$AE,15,0)=0,"PEN","USD")</f>
        <v>PEN</v>
      </c>
      <c r="O7" t="str">
        <f>VLOOKUP($A7,'SAP - NC'!$A:$AE,4,0)</f>
        <v>LETRA 75 DIAS / DRAFT 75 DAYS - Notas de crédito clientes - C20110651121</v>
      </c>
      <c r="P7" s="41" t="s">
        <v>8513</v>
      </c>
      <c r="Q7" s="41" t="s">
        <v>17533</v>
      </c>
    </row>
    <row r="8" spans="1:20" x14ac:dyDescent="0.2">
      <c r="A8">
        <f t="shared" si="0"/>
        <v>7</v>
      </c>
      <c r="B8" t="str">
        <f>VLOOKUP($A8,'SAP - NC'!$A:$AE,12,0)</f>
        <v>REPRESENTACIONES DURAND S.A.C.</v>
      </c>
      <c r="C8" t="str">
        <f>VLOOKUP($A8,'SAP - NC'!$A:$AE,2,0)</f>
        <v>9999-23000380</v>
      </c>
      <c r="D8" t="str">
        <f>VLOOKUP($A8,'SAP - NC'!$A:$AE,2,0)</f>
        <v>9999-23000380</v>
      </c>
      <c r="E8" s="13">
        <v>45576</v>
      </c>
      <c r="F8" s="13">
        <f>VLOOKUP($A8,'SAP - NC'!$A:$AE,5,0)</f>
        <v>45469</v>
      </c>
      <c r="G8" s="13">
        <f>VLOOKUP($A8,'SAP - NC'!$A:$AE,19,0)</f>
        <v>45469</v>
      </c>
      <c r="H8" t="s">
        <v>8512</v>
      </c>
      <c r="I8" t="str">
        <f>VLOOKUP($A8,'SAP - NC'!$A:$AE,3,0)</f>
        <v>Nota de Crédito</v>
      </c>
      <c r="J8" t="str">
        <f>IF(VLOOKUP($A8,'SAP - NC'!$A:$AE,15,0)=0,"PEN","USD")</f>
        <v>PEN</v>
      </c>
      <c r="K8" t="s">
        <v>8499</v>
      </c>
      <c r="L8">
        <v>1</v>
      </c>
      <c r="M8" s="37">
        <f>-IF(J8="PEN",VLOOKUP($A8,'SAP - NC'!$A:$AE,14,0),VLOOKUP($A8,'SAP - NC'!$A:$AE,15,0))</f>
        <v>257.83</v>
      </c>
      <c r="N8" t="str">
        <f>IF(VLOOKUP($A8,'SAP - NC'!$A:$AE,15,0)=0,"PEN","USD")</f>
        <v>PEN</v>
      </c>
      <c r="O8" t="str">
        <f>VLOOKUP($A8,'SAP - NC'!$A:$AE,4,0)</f>
        <v>LETRA 75 DIAS / DRAFT 75 DAYS - Notas de crédito clientes - C20110651121</v>
      </c>
      <c r="P8" s="41" t="s">
        <v>8513</v>
      </c>
      <c r="Q8" s="41" t="s">
        <v>17534</v>
      </c>
    </row>
    <row r="9" spans="1:20" x14ac:dyDescent="0.2">
      <c r="A9">
        <f t="shared" si="0"/>
        <v>8</v>
      </c>
      <c r="B9" t="str">
        <f>VLOOKUP($A9,'SAP - NC'!$A:$AE,12,0)</f>
        <v>REPRESENTACIONES DURAND S.A.C.</v>
      </c>
      <c r="C9" t="str">
        <f>VLOOKUP($A9,'SAP - NC'!$A:$AE,2,0)</f>
        <v>9999-00044619</v>
      </c>
      <c r="D9" t="str">
        <f>VLOOKUP($A9,'SAP - NC'!$A:$AE,2,0)</f>
        <v>9999-00044619</v>
      </c>
      <c r="E9" s="13">
        <v>45577</v>
      </c>
      <c r="F9" s="13">
        <f>VLOOKUP($A9,'SAP - NC'!$A:$AE,5,0)</f>
        <v>45070</v>
      </c>
      <c r="G9" s="13">
        <f>VLOOKUP($A9,'SAP - NC'!$A:$AE,19,0)</f>
        <v>45070</v>
      </c>
      <c r="H9" t="s">
        <v>8512</v>
      </c>
      <c r="I9" t="str">
        <f>VLOOKUP($A9,'SAP - NC'!$A:$AE,3,0)</f>
        <v>Nota de Crédito</v>
      </c>
      <c r="J9" t="str">
        <f>IF(VLOOKUP($A9,'SAP - NC'!$A:$AE,15,0)=0,"PEN","USD")</f>
        <v>PEN</v>
      </c>
      <c r="K9" t="s">
        <v>8499</v>
      </c>
      <c r="L9">
        <v>1</v>
      </c>
      <c r="M9" s="37">
        <f>-IF(J9="PEN",VLOOKUP($A9,'SAP - NC'!$A:$AE,14,0),VLOOKUP($A9,'SAP - NC'!$A:$AE,15,0))</f>
        <v>3.48</v>
      </c>
      <c r="N9" t="str">
        <f>IF(VLOOKUP($A9,'SAP - NC'!$A:$AE,15,0)=0,"PEN","USD")</f>
        <v>PEN</v>
      </c>
      <c r="O9" t="str">
        <f>VLOOKUP($A9,'SAP - NC'!$A:$AE,4,0)</f>
        <v>LETRA 75 DIAS / DRAFT 75 DAYS - Notas de crédito clientes - C20110651121</v>
      </c>
      <c r="P9" s="41" t="s">
        <v>8513</v>
      </c>
      <c r="Q9" s="41" t="s">
        <v>17535</v>
      </c>
    </row>
  </sheetData>
  <autoFilter ref="A1:T9" xr:uid="{4CFF9726-737D-444A-BBF9-FD67E12B974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12D-6E08-439C-96CC-12F7E08AAE4F}">
  <sheetPr>
    <tabColor rgb="FFFFC000"/>
  </sheetPr>
  <dimension ref="A1:AE689"/>
  <sheetViews>
    <sheetView showGridLines="0" topLeftCell="U29" workbookViewId="0">
      <selection activeCell="C32" sqref="A32:IV32"/>
    </sheetView>
  </sheetViews>
  <sheetFormatPr baseColWidth="10" defaultColWidth="9.140625" defaultRowHeight="12.75" x14ac:dyDescent="0.2"/>
  <cols>
    <col min="1" max="1" width="8.7109375" customWidth="1"/>
    <col min="2" max="2" width="15" customWidth="1"/>
    <col min="3" max="3" width="11.7109375" customWidth="1"/>
    <col min="4" max="4" width="87" customWidth="1"/>
    <col min="5" max="5" width="19.85546875" customWidth="1"/>
    <col min="6" max="6" width="8.7109375" customWidth="1"/>
    <col min="7" max="7" width="18.28515625" customWidth="1"/>
    <col min="8" max="8" width="17.85546875" customWidth="1"/>
    <col min="9" max="9" width="41.140625" customWidth="1"/>
    <col min="10" max="10" width="21" customWidth="1"/>
    <col min="11" max="11" width="20.42578125" customWidth="1"/>
    <col min="12" max="12" width="41.140625" customWidth="1"/>
    <col min="13" max="13" width="22.5703125" customWidth="1"/>
    <col min="14" max="14" width="22.140625" customWidth="1"/>
    <col min="15" max="15" width="22.85546875" customWidth="1"/>
    <col min="16" max="16" width="13.7109375" customWidth="1"/>
    <col min="17" max="17" width="18.42578125" customWidth="1"/>
    <col min="18" max="18" width="15.42578125" customWidth="1"/>
    <col min="19" max="19" width="20.28515625" customWidth="1"/>
    <col min="20" max="20" width="28.7109375" customWidth="1"/>
    <col min="21" max="21" width="21.5703125" customWidth="1"/>
    <col min="22" max="22" width="14" customWidth="1"/>
    <col min="23" max="23" width="13.7109375" customWidth="1"/>
    <col min="24" max="24" width="16.5703125" customWidth="1"/>
    <col min="25" max="26" width="13.7109375" customWidth="1"/>
    <col min="27" max="27" width="35.28515625" customWidth="1"/>
    <col min="28" max="31" width="13.7109375" customWidth="1"/>
  </cols>
  <sheetData>
    <row r="1" spans="1:31" x14ac:dyDescent="0.2">
      <c r="B1">
        <v>2</v>
      </c>
      <c r="C1">
        <f t="shared" ref="C1:AE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</row>
    <row r="2" spans="1:31" ht="28.5" customHeight="1" x14ac:dyDescent="0.2">
      <c r="A2" s="4"/>
      <c r="B2" s="4"/>
      <c r="C2" s="4"/>
      <c r="D2" s="4"/>
      <c r="E2" s="17" t="s">
        <v>0</v>
      </c>
      <c r="F2" s="17" t="s">
        <v>1</v>
      </c>
      <c r="G2" s="17" t="s">
        <v>2</v>
      </c>
      <c r="H2" s="17" t="s">
        <v>3</v>
      </c>
      <c r="I2" s="17" t="s">
        <v>4</v>
      </c>
      <c r="J2" s="17" t="s">
        <v>5</v>
      </c>
      <c r="K2" s="17" t="s">
        <v>6</v>
      </c>
      <c r="L2" s="17" t="s">
        <v>7</v>
      </c>
      <c r="M2" s="18" t="s">
        <v>8</v>
      </c>
      <c r="N2" s="18" t="s">
        <v>9</v>
      </c>
      <c r="O2" s="18" t="s">
        <v>10</v>
      </c>
      <c r="P2" s="18" t="s">
        <v>11</v>
      </c>
      <c r="Q2" s="17" t="s">
        <v>12</v>
      </c>
      <c r="R2" s="17" t="s">
        <v>13</v>
      </c>
      <c r="S2" s="17" t="s">
        <v>14</v>
      </c>
      <c r="T2" s="17" t="s">
        <v>15</v>
      </c>
      <c r="U2" s="17" t="s">
        <v>16</v>
      </c>
      <c r="V2" s="17" t="s">
        <v>17</v>
      </c>
      <c r="W2" s="17" t="s">
        <v>18</v>
      </c>
      <c r="X2" s="17" t="s">
        <v>19</v>
      </c>
      <c r="Y2" s="17" t="s">
        <v>20</v>
      </c>
      <c r="Z2" s="17" t="s">
        <v>21</v>
      </c>
      <c r="AA2" s="17" t="s">
        <v>22</v>
      </c>
      <c r="AB2" s="17" t="s">
        <v>23</v>
      </c>
      <c r="AC2" s="17" t="s">
        <v>24</v>
      </c>
      <c r="AD2" s="17" t="s">
        <v>25</v>
      </c>
      <c r="AE2" s="17" t="s">
        <v>26</v>
      </c>
    </row>
    <row r="3" spans="1:31" ht="25.5" x14ac:dyDescent="0.2">
      <c r="A3" s="4">
        <f>ROW()-2</f>
        <v>1</v>
      </c>
      <c r="B3" s="4" t="str">
        <f>MID(G3,1,20)</f>
        <v>L001 9975</v>
      </c>
      <c r="C3" s="4" t="str">
        <f>IFERROR(VLOOKUP(F3,Tablas!$A$1:$B$3,2,0),"")</f>
        <v/>
      </c>
      <c r="D3" s="4" t="str">
        <f>CONCATENATE(I3," - ",AE3," - ",T3," - ",Z3)</f>
        <v>LETRAS EN COBRANZA NACIONAL -  - CONTADO ADELANTADO / CASH IN ADVANCE - SALDO LETRAS SOLES</v>
      </c>
      <c r="E3" s="19">
        <v>43100</v>
      </c>
      <c r="F3" s="20" t="s">
        <v>27</v>
      </c>
      <c r="G3" s="20" t="s">
        <v>4508</v>
      </c>
      <c r="H3" s="20" t="s">
        <v>4509</v>
      </c>
      <c r="I3" s="20" t="s">
        <v>4510</v>
      </c>
      <c r="J3" s="20" t="s">
        <v>4511</v>
      </c>
      <c r="K3" s="20" t="s">
        <v>4512</v>
      </c>
      <c r="L3" s="20" t="s">
        <v>4513</v>
      </c>
      <c r="M3" s="20" t="s">
        <v>125</v>
      </c>
      <c r="N3" s="21">
        <v>76.959999999999994</v>
      </c>
      <c r="O3" s="21">
        <v>0</v>
      </c>
      <c r="P3" s="19">
        <v>40738</v>
      </c>
      <c r="Q3" s="19">
        <v>43100</v>
      </c>
      <c r="R3" s="20"/>
      <c r="S3" s="19">
        <v>40760</v>
      </c>
      <c r="T3" s="20" t="s">
        <v>70</v>
      </c>
      <c r="U3" s="20">
        <v>552</v>
      </c>
      <c r="V3" s="20">
        <v>1700000002</v>
      </c>
      <c r="W3" s="20" t="s">
        <v>50</v>
      </c>
      <c r="X3" s="20" t="s">
        <v>192</v>
      </c>
      <c r="Y3" s="20" t="s">
        <v>52</v>
      </c>
      <c r="Z3" s="20" t="s">
        <v>4514</v>
      </c>
      <c r="AA3" s="20" t="s">
        <v>4515</v>
      </c>
      <c r="AB3" s="20" t="s">
        <v>54</v>
      </c>
      <c r="AC3" s="20" t="s">
        <v>167</v>
      </c>
      <c r="AD3" s="20" t="s">
        <v>56</v>
      </c>
      <c r="AE3" s="20"/>
    </row>
    <row r="4" spans="1:31" ht="25.5" x14ac:dyDescent="0.2">
      <c r="A4" s="4">
        <f>ROW()-2</f>
        <v>2</v>
      </c>
      <c r="B4" s="4" t="str">
        <f t="shared" ref="B4:B67" si="1">MID(G4,1,20)</f>
        <v>R001 59301</v>
      </c>
      <c r="C4" s="4" t="str">
        <f>IFERROR(VLOOKUP(F4,Tablas!$A$1:$B$3,2,0),"")</f>
        <v/>
      </c>
      <c r="D4" s="4" t="str">
        <f t="shared" ref="D4:D67" si="2">CONCATENATE(I4," - ",AE4," - ",T4," - ",Z4)</f>
        <v>LETRAS PROTESTADAS NACIONAL -  - CONTADO ADELANTADO / CASH IN ADVANCE - SALDO LETRAS SOLES</v>
      </c>
      <c r="E4" s="19">
        <v>43100</v>
      </c>
      <c r="F4" s="20" t="s">
        <v>27</v>
      </c>
      <c r="G4" s="20" t="s">
        <v>6495</v>
      </c>
      <c r="H4" s="20" t="s">
        <v>6496</v>
      </c>
      <c r="I4" s="20" t="s">
        <v>6497</v>
      </c>
      <c r="J4" s="20" t="s">
        <v>4511</v>
      </c>
      <c r="K4" s="20" t="s">
        <v>4512</v>
      </c>
      <c r="L4" s="20" t="s">
        <v>4513</v>
      </c>
      <c r="M4" s="20" t="s">
        <v>125</v>
      </c>
      <c r="N4" s="21">
        <v>175.33</v>
      </c>
      <c r="O4" s="21">
        <v>0</v>
      </c>
      <c r="P4" s="19">
        <v>41313</v>
      </c>
      <c r="Q4" s="19">
        <v>43100</v>
      </c>
      <c r="R4" s="20"/>
      <c r="S4" s="19">
        <v>40266</v>
      </c>
      <c r="T4" s="20" t="s">
        <v>70</v>
      </c>
      <c r="U4" s="20">
        <v>552</v>
      </c>
      <c r="V4" s="20">
        <v>1700000002</v>
      </c>
      <c r="W4" s="20" t="s">
        <v>50</v>
      </c>
      <c r="X4" s="20" t="s">
        <v>192</v>
      </c>
      <c r="Y4" s="20" t="s">
        <v>52</v>
      </c>
      <c r="Z4" s="20" t="s">
        <v>4514</v>
      </c>
      <c r="AA4" s="20" t="s">
        <v>4515</v>
      </c>
      <c r="AB4" s="20" t="s">
        <v>54</v>
      </c>
      <c r="AC4" s="20" t="s">
        <v>167</v>
      </c>
      <c r="AD4" s="20" t="s">
        <v>56</v>
      </c>
      <c r="AE4" s="20"/>
    </row>
    <row r="5" spans="1:31" ht="25.5" x14ac:dyDescent="0.2">
      <c r="A5" s="4">
        <f t="shared" ref="A5:A13" si="3">ROW()-2</f>
        <v>3</v>
      </c>
      <c r="B5" s="4" t="str">
        <f t="shared" si="1"/>
        <v>L001 12200</v>
      </c>
      <c r="C5" s="4" t="str">
        <f>IFERROR(VLOOKUP(F5,Tablas!$A$1:$B$3,2,0),"")</f>
        <v/>
      </c>
      <c r="D5" s="4" t="str">
        <f t="shared" si="2"/>
        <v>LETRAS PROTESTADAS NACIONAL -  - CONTADO ADELANTADO / CASH IN ADVANCE - SALDO LETRAS SOLES</v>
      </c>
      <c r="E5" s="19">
        <v>43100</v>
      </c>
      <c r="F5" s="20" t="s">
        <v>27</v>
      </c>
      <c r="G5" s="20" t="s">
        <v>6872</v>
      </c>
      <c r="H5" s="20" t="s">
        <v>6496</v>
      </c>
      <c r="I5" s="20" t="s">
        <v>6497</v>
      </c>
      <c r="J5" s="20" t="s">
        <v>4511</v>
      </c>
      <c r="K5" s="20" t="s">
        <v>4512</v>
      </c>
      <c r="L5" s="20" t="s">
        <v>4513</v>
      </c>
      <c r="M5" s="20" t="s">
        <v>125</v>
      </c>
      <c r="N5" s="21">
        <v>240.6</v>
      </c>
      <c r="O5" s="21">
        <v>0</v>
      </c>
      <c r="P5" s="19">
        <v>41313</v>
      </c>
      <c r="Q5" s="19">
        <v>43100</v>
      </c>
      <c r="R5" s="20"/>
      <c r="S5" s="19">
        <v>41015</v>
      </c>
      <c r="T5" s="20" t="s">
        <v>70</v>
      </c>
      <c r="U5" s="20">
        <v>552</v>
      </c>
      <c r="V5" s="20">
        <v>1700000002</v>
      </c>
      <c r="W5" s="20" t="s">
        <v>50</v>
      </c>
      <c r="X5" s="20" t="s">
        <v>192</v>
      </c>
      <c r="Y5" s="20" t="s">
        <v>52</v>
      </c>
      <c r="Z5" s="20" t="s">
        <v>4514</v>
      </c>
      <c r="AA5" s="20" t="s">
        <v>4515</v>
      </c>
      <c r="AB5" s="20" t="s">
        <v>54</v>
      </c>
      <c r="AC5" s="20" t="s">
        <v>167</v>
      </c>
      <c r="AD5" s="20" t="s">
        <v>56</v>
      </c>
      <c r="AE5" s="20"/>
    </row>
    <row r="6" spans="1:31" ht="25.5" x14ac:dyDescent="0.2">
      <c r="A6" s="4">
        <f t="shared" si="3"/>
        <v>4</v>
      </c>
      <c r="B6" s="4" t="str">
        <f t="shared" si="1"/>
        <v>L001 7897</v>
      </c>
      <c r="C6" s="4" t="str">
        <f>IFERROR(VLOOKUP(F6,Tablas!$A$1:$B$3,2,0),"")</f>
        <v/>
      </c>
      <c r="D6" s="4" t="str">
        <f t="shared" si="2"/>
        <v>LETRAS EN COBRANZA NACIONAL -  - CONTADO ADELANTADO / CASH IN ADVANCE - SALDO LETRAS SOLES</v>
      </c>
      <c r="E6" s="19">
        <v>43100</v>
      </c>
      <c r="F6" s="20" t="s">
        <v>27</v>
      </c>
      <c r="G6" s="20" t="s">
        <v>6886</v>
      </c>
      <c r="H6" s="20" t="s">
        <v>4509</v>
      </c>
      <c r="I6" s="20" t="s">
        <v>4510</v>
      </c>
      <c r="J6" s="20" t="s">
        <v>4511</v>
      </c>
      <c r="K6" s="20" t="s">
        <v>4512</v>
      </c>
      <c r="L6" s="20" t="s">
        <v>4513</v>
      </c>
      <c r="M6" s="20" t="s">
        <v>125</v>
      </c>
      <c r="N6" s="21">
        <v>245.98</v>
      </c>
      <c r="O6" s="21">
        <v>0</v>
      </c>
      <c r="P6" s="19">
        <v>40486</v>
      </c>
      <c r="Q6" s="19">
        <v>43100</v>
      </c>
      <c r="R6" s="20"/>
      <c r="S6" s="19">
        <v>40511</v>
      </c>
      <c r="T6" s="20" t="s">
        <v>70</v>
      </c>
      <c r="U6" s="20">
        <v>552</v>
      </c>
      <c r="V6" s="20">
        <v>1700000002</v>
      </c>
      <c r="W6" s="20" t="s">
        <v>50</v>
      </c>
      <c r="X6" s="20" t="s">
        <v>192</v>
      </c>
      <c r="Y6" s="20" t="s">
        <v>52</v>
      </c>
      <c r="Z6" s="20" t="s">
        <v>4514</v>
      </c>
      <c r="AA6" s="20" t="s">
        <v>4515</v>
      </c>
      <c r="AB6" s="20" t="s">
        <v>54</v>
      </c>
      <c r="AC6" s="20" t="s">
        <v>167</v>
      </c>
      <c r="AD6" s="20" t="s">
        <v>56</v>
      </c>
      <c r="AE6" s="20"/>
    </row>
    <row r="7" spans="1:31" ht="25.5" x14ac:dyDescent="0.2">
      <c r="A7" s="4">
        <f t="shared" si="3"/>
        <v>5</v>
      </c>
      <c r="B7" s="4" t="str">
        <f t="shared" si="1"/>
        <v>L001 7595</v>
      </c>
      <c r="C7" s="4" t="str">
        <f>IFERROR(VLOOKUP(F7,Tablas!$A$1:$B$3,2,0),"")</f>
        <v/>
      </c>
      <c r="D7" s="4" t="str">
        <f t="shared" si="2"/>
        <v>LETRAS EN COBRANZA NACIONAL -  - CONTADO ADELANTADO / CASH IN ADVANCE - SALDO LETRAS SOLES</v>
      </c>
      <c r="E7" s="19">
        <v>43100</v>
      </c>
      <c r="F7" s="20" t="s">
        <v>27</v>
      </c>
      <c r="G7" s="20" t="s">
        <v>6915</v>
      </c>
      <c r="H7" s="20" t="s">
        <v>4509</v>
      </c>
      <c r="I7" s="20" t="s">
        <v>4510</v>
      </c>
      <c r="J7" s="20" t="s">
        <v>4511</v>
      </c>
      <c r="K7" s="20" t="s">
        <v>4512</v>
      </c>
      <c r="L7" s="20" t="s">
        <v>4513</v>
      </c>
      <c r="M7" s="20" t="s">
        <v>125</v>
      </c>
      <c r="N7" s="21">
        <v>257.47000000000003</v>
      </c>
      <c r="O7" s="21">
        <v>0</v>
      </c>
      <c r="P7" s="19">
        <v>40442</v>
      </c>
      <c r="Q7" s="19">
        <v>43100</v>
      </c>
      <c r="R7" s="20"/>
      <c r="S7" s="19">
        <v>40485</v>
      </c>
      <c r="T7" s="20" t="s">
        <v>70</v>
      </c>
      <c r="U7" s="20">
        <v>552</v>
      </c>
      <c r="V7" s="20">
        <v>1700000002</v>
      </c>
      <c r="W7" s="20" t="s">
        <v>50</v>
      </c>
      <c r="X7" s="20" t="s">
        <v>192</v>
      </c>
      <c r="Y7" s="20" t="s">
        <v>52</v>
      </c>
      <c r="Z7" s="20" t="s">
        <v>4514</v>
      </c>
      <c r="AA7" s="20" t="s">
        <v>4515</v>
      </c>
      <c r="AB7" s="20" t="s">
        <v>54</v>
      </c>
      <c r="AC7" s="20" t="s">
        <v>167</v>
      </c>
      <c r="AD7" s="20" t="s">
        <v>56</v>
      </c>
      <c r="AE7" s="20"/>
    </row>
    <row r="8" spans="1:31" ht="25.5" x14ac:dyDescent="0.2">
      <c r="A8" s="4">
        <f t="shared" si="3"/>
        <v>6</v>
      </c>
      <c r="B8" s="4" t="str">
        <f t="shared" si="1"/>
        <v>L001 5741</v>
      </c>
      <c r="C8" s="4" t="str">
        <f>IFERROR(VLOOKUP(F8,Tablas!$A$1:$B$3,2,0),"")</f>
        <v/>
      </c>
      <c r="D8" s="4" t="str">
        <f t="shared" si="2"/>
        <v>LETRAS PROTESTADAS NACIONAL -  - CONTADO ADELANTADO / CASH IN ADVANCE - SALDO LETRAS SOLES</v>
      </c>
      <c r="E8" s="19">
        <v>43100</v>
      </c>
      <c r="F8" s="20" t="s">
        <v>27</v>
      </c>
      <c r="G8" s="20" t="s">
        <v>6916</v>
      </c>
      <c r="H8" s="20" t="s">
        <v>6496</v>
      </c>
      <c r="I8" s="20" t="s">
        <v>6497</v>
      </c>
      <c r="J8" s="20" t="s">
        <v>4511</v>
      </c>
      <c r="K8" s="20" t="s">
        <v>4512</v>
      </c>
      <c r="L8" s="20" t="s">
        <v>4513</v>
      </c>
      <c r="M8" s="20" t="s">
        <v>125</v>
      </c>
      <c r="N8" s="21">
        <v>258.23</v>
      </c>
      <c r="O8" s="21">
        <v>0</v>
      </c>
      <c r="P8" s="19">
        <v>41313</v>
      </c>
      <c r="Q8" s="19">
        <v>43100</v>
      </c>
      <c r="R8" s="20"/>
      <c r="S8" s="19">
        <v>40196</v>
      </c>
      <c r="T8" s="20" t="s">
        <v>70</v>
      </c>
      <c r="U8" s="20">
        <v>552</v>
      </c>
      <c r="V8" s="20">
        <v>1700000002</v>
      </c>
      <c r="W8" s="20" t="s">
        <v>50</v>
      </c>
      <c r="X8" s="20" t="s">
        <v>192</v>
      </c>
      <c r="Y8" s="20" t="s">
        <v>52</v>
      </c>
      <c r="Z8" s="20" t="s">
        <v>4514</v>
      </c>
      <c r="AA8" s="20" t="s">
        <v>4515</v>
      </c>
      <c r="AB8" s="20" t="s">
        <v>54</v>
      </c>
      <c r="AC8" s="20" t="s">
        <v>167</v>
      </c>
      <c r="AD8" s="20" t="s">
        <v>56</v>
      </c>
      <c r="AE8" s="20"/>
    </row>
    <row r="9" spans="1:31" ht="25.5" x14ac:dyDescent="0.2">
      <c r="A9" s="4">
        <f t="shared" si="3"/>
        <v>7</v>
      </c>
      <c r="B9" s="4" t="str">
        <f t="shared" si="1"/>
        <v>L001 12304</v>
      </c>
      <c r="C9" s="4" t="str">
        <f>IFERROR(VLOOKUP(F9,Tablas!$A$1:$B$3,2,0),"")</f>
        <v/>
      </c>
      <c r="D9" s="4" t="str">
        <f t="shared" si="2"/>
        <v>LETRAS PROTESTADAS NACIONAL -  - CONTADO ADELANTADO / CASH IN ADVANCE - SALDO LETRAS SOLES</v>
      </c>
      <c r="E9" s="19">
        <v>43100</v>
      </c>
      <c r="F9" s="20" t="s">
        <v>27</v>
      </c>
      <c r="G9" s="20" t="s">
        <v>6928</v>
      </c>
      <c r="H9" s="20" t="s">
        <v>6496</v>
      </c>
      <c r="I9" s="20" t="s">
        <v>6497</v>
      </c>
      <c r="J9" s="20" t="s">
        <v>4511</v>
      </c>
      <c r="K9" s="20" t="s">
        <v>4512</v>
      </c>
      <c r="L9" s="20" t="s">
        <v>4513</v>
      </c>
      <c r="M9" s="20" t="s">
        <v>125</v>
      </c>
      <c r="N9" s="21">
        <v>263.77</v>
      </c>
      <c r="O9" s="21">
        <v>0</v>
      </c>
      <c r="P9" s="19">
        <v>41313</v>
      </c>
      <c r="Q9" s="19">
        <v>43100</v>
      </c>
      <c r="R9" s="20"/>
      <c r="S9" s="19">
        <v>41036</v>
      </c>
      <c r="T9" s="20" t="s">
        <v>70</v>
      </c>
      <c r="U9" s="20">
        <v>552</v>
      </c>
      <c r="V9" s="20">
        <v>1700000002</v>
      </c>
      <c r="W9" s="20" t="s">
        <v>50</v>
      </c>
      <c r="X9" s="20" t="s">
        <v>192</v>
      </c>
      <c r="Y9" s="20" t="s">
        <v>52</v>
      </c>
      <c r="Z9" s="20" t="s">
        <v>4514</v>
      </c>
      <c r="AA9" s="20" t="s">
        <v>4515</v>
      </c>
      <c r="AB9" s="20" t="s">
        <v>54</v>
      </c>
      <c r="AC9" s="20" t="s">
        <v>167</v>
      </c>
      <c r="AD9" s="20" t="s">
        <v>56</v>
      </c>
      <c r="AE9" s="20"/>
    </row>
    <row r="10" spans="1:31" ht="25.5" x14ac:dyDescent="0.2">
      <c r="A10" s="4">
        <f t="shared" si="3"/>
        <v>8</v>
      </c>
      <c r="B10" s="4" t="str">
        <f t="shared" si="1"/>
        <v>L001 12923</v>
      </c>
      <c r="C10" s="4" t="str">
        <f>IFERROR(VLOOKUP(F10,Tablas!$A$1:$B$3,2,0),"")</f>
        <v/>
      </c>
      <c r="D10" s="4" t="str">
        <f t="shared" si="2"/>
        <v>LETRAS PROTESTADAS NACIONAL -  - CONTADO ADELANTADO / CASH IN ADVANCE - SALDO LETRAS SOLES</v>
      </c>
      <c r="E10" s="19">
        <v>43100</v>
      </c>
      <c r="F10" s="20" t="s">
        <v>27</v>
      </c>
      <c r="G10" s="20" t="s">
        <v>6929</v>
      </c>
      <c r="H10" s="20" t="s">
        <v>6496</v>
      </c>
      <c r="I10" s="20" t="s">
        <v>6497</v>
      </c>
      <c r="J10" s="20" t="s">
        <v>4511</v>
      </c>
      <c r="K10" s="20" t="s">
        <v>4512</v>
      </c>
      <c r="L10" s="20" t="s">
        <v>4513</v>
      </c>
      <c r="M10" s="20" t="s">
        <v>125</v>
      </c>
      <c r="N10" s="21">
        <v>267.01</v>
      </c>
      <c r="O10" s="21">
        <v>0</v>
      </c>
      <c r="P10" s="19">
        <v>41313</v>
      </c>
      <c r="Q10" s="19">
        <v>43100</v>
      </c>
      <c r="R10" s="20"/>
      <c r="S10" s="19">
        <v>41090</v>
      </c>
      <c r="T10" s="20" t="s">
        <v>70</v>
      </c>
      <c r="U10" s="20">
        <v>552</v>
      </c>
      <c r="V10" s="20">
        <v>1700000002</v>
      </c>
      <c r="W10" s="20" t="s">
        <v>50</v>
      </c>
      <c r="X10" s="20" t="s">
        <v>192</v>
      </c>
      <c r="Y10" s="20" t="s">
        <v>52</v>
      </c>
      <c r="Z10" s="20" t="s">
        <v>4514</v>
      </c>
      <c r="AA10" s="20" t="s">
        <v>4515</v>
      </c>
      <c r="AB10" s="20" t="s">
        <v>54</v>
      </c>
      <c r="AC10" s="20" t="s">
        <v>167</v>
      </c>
      <c r="AD10" s="20" t="s">
        <v>56</v>
      </c>
      <c r="AE10" s="20"/>
    </row>
    <row r="11" spans="1:31" ht="25.5" x14ac:dyDescent="0.2">
      <c r="A11" s="4">
        <f t="shared" si="3"/>
        <v>9</v>
      </c>
      <c r="B11" s="4" t="str">
        <f t="shared" si="1"/>
        <v>L001 6165</v>
      </c>
      <c r="C11" s="4" t="str">
        <f>IFERROR(VLOOKUP(F11,Tablas!$A$1:$B$3,2,0),"")</f>
        <v/>
      </c>
      <c r="D11" s="4" t="str">
        <f t="shared" si="2"/>
        <v>LETRAS PROTESTADAS NACIONAL -  - CONTADO ADELANTADO / CASH IN ADVANCE - SALDO LETRAS SOLES</v>
      </c>
      <c r="E11" s="19">
        <v>43100</v>
      </c>
      <c r="F11" s="20" t="s">
        <v>27</v>
      </c>
      <c r="G11" s="20" t="s">
        <v>6947</v>
      </c>
      <c r="H11" s="20" t="s">
        <v>6496</v>
      </c>
      <c r="I11" s="20" t="s">
        <v>6497</v>
      </c>
      <c r="J11" s="20" t="s">
        <v>4511</v>
      </c>
      <c r="K11" s="20" t="s">
        <v>4512</v>
      </c>
      <c r="L11" s="20" t="s">
        <v>4513</v>
      </c>
      <c r="M11" s="20" t="s">
        <v>125</v>
      </c>
      <c r="N11" s="21">
        <v>281.87</v>
      </c>
      <c r="O11" s="21">
        <v>0</v>
      </c>
      <c r="P11" s="19">
        <v>40295</v>
      </c>
      <c r="Q11" s="19">
        <v>43100</v>
      </c>
      <c r="R11" s="20"/>
      <c r="S11" s="19">
        <v>40286</v>
      </c>
      <c r="T11" s="20" t="s">
        <v>70</v>
      </c>
      <c r="U11" s="20">
        <v>552</v>
      </c>
      <c r="V11" s="20">
        <v>1700000002</v>
      </c>
      <c r="W11" s="20" t="s">
        <v>50</v>
      </c>
      <c r="X11" s="20" t="s">
        <v>192</v>
      </c>
      <c r="Y11" s="20" t="s">
        <v>52</v>
      </c>
      <c r="Z11" s="20" t="s">
        <v>4514</v>
      </c>
      <c r="AA11" s="20" t="s">
        <v>4515</v>
      </c>
      <c r="AB11" s="20" t="s">
        <v>54</v>
      </c>
      <c r="AC11" s="20" t="s">
        <v>167</v>
      </c>
      <c r="AD11" s="20" t="s">
        <v>56</v>
      </c>
      <c r="AE11" s="20"/>
    </row>
    <row r="12" spans="1:31" ht="25.5" x14ac:dyDescent="0.2">
      <c r="A12" s="4">
        <f t="shared" si="3"/>
        <v>10</v>
      </c>
      <c r="B12" s="4" t="str">
        <f t="shared" si="1"/>
        <v>L001 12376</v>
      </c>
      <c r="C12" s="4" t="str">
        <f>IFERROR(VLOOKUP(F12,Tablas!$A$1:$B$3,2,0),"")</f>
        <v/>
      </c>
      <c r="D12" s="4" t="str">
        <f t="shared" si="2"/>
        <v>LETRAS PROTESTADAS NACIONAL -  - CONTADO ADELANTADO / CASH IN ADVANCE - SALDO LETRAS SOLES</v>
      </c>
      <c r="E12" s="19">
        <v>43100</v>
      </c>
      <c r="F12" s="20" t="s">
        <v>27</v>
      </c>
      <c r="G12" s="20" t="s">
        <v>6974</v>
      </c>
      <c r="H12" s="20" t="s">
        <v>6496</v>
      </c>
      <c r="I12" s="20" t="s">
        <v>6497</v>
      </c>
      <c r="J12" s="20" t="s">
        <v>4511</v>
      </c>
      <c r="K12" s="20" t="s">
        <v>4512</v>
      </c>
      <c r="L12" s="20" t="s">
        <v>4513</v>
      </c>
      <c r="M12" s="20" t="s">
        <v>125</v>
      </c>
      <c r="N12" s="21">
        <v>301.83</v>
      </c>
      <c r="O12" s="21">
        <v>0</v>
      </c>
      <c r="P12" s="19">
        <v>41313</v>
      </c>
      <c r="Q12" s="19">
        <v>43100</v>
      </c>
      <c r="R12" s="20"/>
      <c r="S12" s="19">
        <v>41034</v>
      </c>
      <c r="T12" s="20" t="s">
        <v>70</v>
      </c>
      <c r="U12" s="20">
        <v>552</v>
      </c>
      <c r="V12" s="20">
        <v>1700000002</v>
      </c>
      <c r="W12" s="20" t="s">
        <v>50</v>
      </c>
      <c r="X12" s="20" t="s">
        <v>192</v>
      </c>
      <c r="Y12" s="20" t="s">
        <v>52</v>
      </c>
      <c r="Z12" s="20" t="s">
        <v>4514</v>
      </c>
      <c r="AA12" s="20" t="s">
        <v>4515</v>
      </c>
      <c r="AB12" s="20" t="s">
        <v>54</v>
      </c>
      <c r="AC12" s="20" t="s">
        <v>167</v>
      </c>
      <c r="AD12" s="20" t="s">
        <v>56</v>
      </c>
      <c r="AE12" s="20"/>
    </row>
    <row r="13" spans="1:31" ht="25.5" x14ac:dyDescent="0.2">
      <c r="A13" s="4">
        <f t="shared" si="3"/>
        <v>11</v>
      </c>
      <c r="B13" s="4" t="str">
        <f t="shared" si="1"/>
        <v>L001 8068</v>
      </c>
      <c r="C13" s="4" t="str">
        <f>IFERROR(VLOOKUP(F13,Tablas!$A$1:$B$3,2,0),"")</f>
        <v/>
      </c>
      <c r="D13" s="4" t="str">
        <f t="shared" si="2"/>
        <v>LETRAS EN COBRANZA NACIONAL -  - CONTADO ADELANTADO / CASH IN ADVANCE - SALDO LETRAS SOLES</v>
      </c>
      <c r="E13" s="19">
        <v>43100</v>
      </c>
      <c r="F13" s="20" t="s">
        <v>27</v>
      </c>
      <c r="G13" s="20" t="s">
        <v>6981</v>
      </c>
      <c r="H13" s="20" t="s">
        <v>4509</v>
      </c>
      <c r="I13" s="20" t="s">
        <v>4510</v>
      </c>
      <c r="J13" s="20" t="s">
        <v>4511</v>
      </c>
      <c r="K13" s="20" t="s">
        <v>4512</v>
      </c>
      <c r="L13" s="20" t="s">
        <v>4513</v>
      </c>
      <c r="M13" s="20" t="s">
        <v>125</v>
      </c>
      <c r="N13" s="21">
        <v>303.66000000000003</v>
      </c>
      <c r="O13" s="21">
        <v>0</v>
      </c>
      <c r="P13" s="19">
        <v>40486</v>
      </c>
      <c r="Q13" s="19">
        <v>43100</v>
      </c>
      <c r="R13" s="20"/>
      <c r="S13" s="19">
        <v>40518</v>
      </c>
      <c r="T13" s="20" t="s">
        <v>70</v>
      </c>
      <c r="U13" s="20">
        <v>552</v>
      </c>
      <c r="V13" s="20">
        <v>1700000002</v>
      </c>
      <c r="W13" s="20" t="s">
        <v>50</v>
      </c>
      <c r="X13" s="20" t="s">
        <v>192</v>
      </c>
      <c r="Y13" s="20" t="s">
        <v>52</v>
      </c>
      <c r="Z13" s="20" t="s">
        <v>4514</v>
      </c>
      <c r="AA13" s="20" t="s">
        <v>4515</v>
      </c>
      <c r="AB13" s="20" t="s">
        <v>54</v>
      </c>
      <c r="AC13" s="20" t="s">
        <v>167</v>
      </c>
      <c r="AD13" s="20" t="s">
        <v>56</v>
      </c>
      <c r="AE13" s="20"/>
    </row>
    <row r="14" spans="1:31" ht="25.5" x14ac:dyDescent="0.2">
      <c r="A14" s="4">
        <f t="shared" ref="A14:A26" si="4">ROW()-2</f>
        <v>12</v>
      </c>
      <c r="B14" s="4" t="str">
        <f t="shared" si="1"/>
        <v>L001 10967</v>
      </c>
      <c r="C14" s="4" t="str">
        <f>IFERROR(VLOOKUP(F14,Tablas!$A$1:$B$3,2,0),"")</f>
        <v/>
      </c>
      <c r="D14" s="4" t="str">
        <f t="shared" si="2"/>
        <v>LETRAS PROTESTADAS NACIONAL -  - CONTADO ADELANTADO / CASH IN ADVANCE - SALDO LETRAS SOLES</v>
      </c>
      <c r="E14" s="19">
        <v>43100</v>
      </c>
      <c r="F14" s="20" t="s">
        <v>27</v>
      </c>
      <c r="G14" s="20" t="s">
        <v>7010</v>
      </c>
      <c r="H14" s="20" t="s">
        <v>6496</v>
      </c>
      <c r="I14" s="20" t="s">
        <v>6497</v>
      </c>
      <c r="J14" s="20" t="s">
        <v>4511</v>
      </c>
      <c r="K14" s="20" t="s">
        <v>4512</v>
      </c>
      <c r="L14" s="20" t="s">
        <v>4513</v>
      </c>
      <c r="M14" s="20" t="s">
        <v>125</v>
      </c>
      <c r="N14" s="21">
        <v>325.79000000000002</v>
      </c>
      <c r="O14" s="21">
        <v>0</v>
      </c>
      <c r="P14" s="19">
        <v>40892</v>
      </c>
      <c r="Q14" s="19">
        <v>43100</v>
      </c>
      <c r="R14" s="20"/>
      <c r="S14" s="19">
        <v>40876</v>
      </c>
      <c r="T14" s="20" t="s">
        <v>70</v>
      </c>
      <c r="U14" s="20">
        <v>552</v>
      </c>
      <c r="V14" s="20">
        <v>1700000002</v>
      </c>
      <c r="W14" s="20" t="s">
        <v>50</v>
      </c>
      <c r="X14" s="20" t="s">
        <v>192</v>
      </c>
      <c r="Y14" s="20" t="s">
        <v>52</v>
      </c>
      <c r="Z14" s="20" t="s">
        <v>4514</v>
      </c>
      <c r="AA14" s="20" t="s">
        <v>4515</v>
      </c>
      <c r="AB14" s="20" t="s">
        <v>54</v>
      </c>
      <c r="AC14" s="20" t="s">
        <v>167</v>
      </c>
      <c r="AD14" s="20" t="s">
        <v>56</v>
      </c>
      <c r="AE14" s="20"/>
    </row>
    <row r="15" spans="1:31" ht="25.5" x14ac:dyDescent="0.2">
      <c r="A15" s="4">
        <f t="shared" si="4"/>
        <v>13</v>
      </c>
      <c r="B15" s="4" t="str">
        <f t="shared" si="1"/>
        <v>R001 26309</v>
      </c>
      <c r="C15" s="4" t="str">
        <f>IFERROR(VLOOKUP(F15,Tablas!$A$1:$B$3,2,0),"")</f>
        <v/>
      </c>
      <c r="D15" s="4" t="str">
        <f t="shared" si="2"/>
        <v>LETRAS PROTESTADAS NACIONAL -  - CONTADO ADELANTADO / CASH IN ADVANCE - SALDO LETRAS SOLES</v>
      </c>
      <c r="E15" s="19">
        <v>43100</v>
      </c>
      <c r="F15" s="20" t="s">
        <v>27</v>
      </c>
      <c r="G15" s="20" t="s">
        <v>7011</v>
      </c>
      <c r="H15" s="20" t="s">
        <v>6496</v>
      </c>
      <c r="I15" s="20" t="s">
        <v>6497</v>
      </c>
      <c r="J15" s="20" t="s">
        <v>4511</v>
      </c>
      <c r="K15" s="20" t="s">
        <v>4512</v>
      </c>
      <c r="L15" s="20" t="s">
        <v>4513</v>
      </c>
      <c r="M15" s="20" t="s">
        <v>125</v>
      </c>
      <c r="N15" s="21">
        <v>328.34</v>
      </c>
      <c r="O15" s="21">
        <v>0</v>
      </c>
      <c r="P15" s="19">
        <v>40357</v>
      </c>
      <c r="Q15" s="19">
        <v>43100</v>
      </c>
      <c r="R15" s="20"/>
      <c r="S15" s="19">
        <v>40346</v>
      </c>
      <c r="T15" s="20" t="s">
        <v>70</v>
      </c>
      <c r="U15" s="20">
        <v>552</v>
      </c>
      <c r="V15" s="20">
        <v>1700000002</v>
      </c>
      <c r="W15" s="20" t="s">
        <v>50</v>
      </c>
      <c r="X15" s="20" t="s">
        <v>192</v>
      </c>
      <c r="Y15" s="20" t="s">
        <v>52</v>
      </c>
      <c r="Z15" s="20" t="s">
        <v>4514</v>
      </c>
      <c r="AA15" s="20" t="s">
        <v>4515</v>
      </c>
      <c r="AB15" s="20" t="s">
        <v>54</v>
      </c>
      <c r="AC15" s="20" t="s">
        <v>167</v>
      </c>
      <c r="AD15" s="20" t="s">
        <v>56</v>
      </c>
      <c r="AE15" s="20"/>
    </row>
    <row r="16" spans="1:31" ht="25.5" x14ac:dyDescent="0.2">
      <c r="A16" s="4">
        <f t="shared" si="4"/>
        <v>14</v>
      </c>
      <c r="B16" s="4" t="str">
        <f t="shared" si="1"/>
        <v>R001 36096</v>
      </c>
      <c r="C16" s="4" t="str">
        <f>IFERROR(VLOOKUP(F16,Tablas!$A$1:$B$3,2,0),"")</f>
        <v/>
      </c>
      <c r="D16" s="4" t="str">
        <f t="shared" si="2"/>
        <v>LETRAS PROTESTADAS NACIONAL -  - CONTADO ADELANTADO / CASH IN ADVANCE - SALDO LETRAS SOLES</v>
      </c>
      <c r="E16" s="19">
        <v>43100</v>
      </c>
      <c r="F16" s="20" t="s">
        <v>27</v>
      </c>
      <c r="G16" s="20" t="s">
        <v>7012</v>
      </c>
      <c r="H16" s="20" t="s">
        <v>6496</v>
      </c>
      <c r="I16" s="20" t="s">
        <v>6497</v>
      </c>
      <c r="J16" s="20" t="s">
        <v>4511</v>
      </c>
      <c r="K16" s="20" t="s">
        <v>4512</v>
      </c>
      <c r="L16" s="20" t="s">
        <v>4513</v>
      </c>
      <c r="M16" s="20" t="s">
        <v>125</v>
      </c>
      <c r="N16" s="21">
        <v>328.52</v>
      </c>
      <c r="O16" s="21">
        <v>0</v>
      </c>
      <c r="P16" s="19">
        <v>40357</v>
      </c>
      <c r="Q16" s="19">
        <v>43100</v>
      </c>
      <c r="R16" s="20"/>
      <c r="S16" s="19">
        <v>40346</v>
      </c>
      <c r="T16" s="20" t="s">
        <v>70</v>
      </c>
      <c r="U16" s="20">
        <v>552</v>
      </c>
      <c r="V16" s="20">
        <v>1700000002</v>
      </c>
      <c r="W16" s="20" t="s">
        <v>50</v>
      </c>
      <c r="X16" s="20" t="s">
        <v>192</v>
      </c>
      <c r="Y16" s="20" t="s">
        <v>52</v>
      </c>
      <c r="Z16" s="20" t="s">
        <v>4514</v>
      </c>
      <c r="AA16" s="20" t="s">
        <v>4515</v>
      </c>
      <c r="AB16" s="20" t="s">
        <v>54</v>
      </c>
      <c r="AC16" s="20" t="s">
        <v>167</v>
      </c>
      <c r="AD16" s="20" t="s">
        <v>56</v>
      </c>
      <c r="AE16" s="20"/>
    </row>
    <row r="17" spans="1:31" ht="25.5" x14ac:dyDescent="0.2">
      <c r="A17" s="4">
        <f t="shared" si="4"/>
        <v>15</v>
      </c>
      <c r="B17" s="4" t="str">
        <f t="shared" si="1"/>
        <v>L001 12303</v>
      </c>
      <c r="C17" s="4" t="str">
        <f>IFERROR(VLOOKUP(F17,Tablas!$A$1:$B$3,2,0),"")</f>
        <v/>
      </c>
      <c r="D17" s="4" t="str">
        <f t="shared" si="2"/>
        <v>LETRAS PROTESTADAS NACIONAL -  - CONTADO ADELANTADO / CASH IN ADVANCE - SALDO LETRAS SOLES</v>
      </c>
      <c r="E17" s="19">
        <v>43100</v>
      </c>
      <c r="F17" s="20" t="s">
        <v>27</v>
      </c>
      <c r="G17" s="20" t="s">
        <v>7021</v>
      </c>
      <c r="H17" s="20" t="s">
        <v>6496</v>
      </c>
      <c r="I17" s="20" t="s">
        <v>6497</v>
      </c>
      <c r="J17" s="20" t="s">
        <v>4511</v>
      </c>
      <c r="K17" s="20" t="s">
        <v>4512</v>
      </c>
      <c r="L17" s="20" t="s">
        <v>4513</v>
      </c>
      <c r="M17" s="20" t="s">
        <v>125</v>
      </c>
      <c r="N17" s="21">
        <v>334.3</v>
      </c>
      <c r="O17" s="21">
        <v>0</v>
      </c>
      <c r="P17" s="19">
        <v>41313</v>
      </c>
      <c r="Q17" s="19">
        <v>43100</v>
      </c>
      <c r="R17" s="20"/>
      <c r="S17" s="19">
        <v>41029</v>
      </c>
      <c r="T17" s="20" t="s">
        <v>70</v>
      </c>
      <c r="U17" s="20">
        <v>552</v>
      </c>
      <c r="V17" s="20">
        <v>1700000002</v>
      </c>
      <c r="W17" s="20" t="s">
        <v>50</v>
      </c>
      <c r="X17" s="20" t="s">
        <v>192</v>
      </c>
      <c r="Y17" s="20" t="s">
        <v>52</v>
      </c>
      <c r="Z17" s="20" t="s">
        <v>4514</v>
      </c>
      <c r="AA17" s="20" t="s">
        <v>4515</v>
      </c>
      <c r="AB17" s="20" t="s">
        <v>54</v>
      </c>
      <c r="AC17" s="20" t="s">
        <v>167</v>
      </c>
      <c r="AD17" s="20" t="s">
        <v>56</v>
      </c>
      <c r="AE17" s="20"/>
    </row>
    <row r="18" spans="1:31" ht="25.5" x14ac:dyDescent="0.2">
      <c r="A18" s="4">
        <f t="shared" si="4"/>
        <v>16</v>
      </c>
      <c r="B18" s="4" t="str">
        <f t="shared" si="1"/>
        <v>L001 12274</v>
      </c>
      <c r="C18" s="4" t="str">
        <f>IFERROR(VLOOKUP(F18,Tablas!$A$1:$B$3,2,0),"")</f>
        <v/>
      </c>
      <c r="D18" s="4" t="str">
        <f t="shared" si="2"/>
        <v>LETRAS PROTESTADAS NACIONAL -  - CONTADO ADELANTADO / CASH IN ADVANCE - SALDO LETRAS SOLES</v>
      </c>
      <c r="E18" s="19">
        <v>43100</v>
      </c>
      <c r="F18" s="20" t="s">
        <v>27</v>
      </c>
      <c r="G18" s="20" t="s">
        <v>7054</v>
      </c>
      <c r="H18" s="20" t="s">
        <v>6496</v>
      </c>
      <c r="I18" s="20" t="s">
        <v>6497</v>
      </c>
      <c r="J18" s="20" t="s">
        <v>4511</v>
      </c>
      <c r="K18" s="20" t="s">
        <v>4512</v>
      </c>
      <c r="L18" s="20" t="s">
        <v>4513</v>
      </c>
      <c r="M18" s="20" t="s">
        <v>125</v>
      </c>
      <c r="N18" s="21">
        <v>354.77</v>
      </c>
      <c r="O18" s="21">
        <v>0</v>
      </c>
      <c r="P18" s="19">
        <v>41313</v>
      </c>
      <c r="Q18" s="19">
        <v>43100</v>
      </c>
      <c r="R18" s="20"/>
      <c r="S18" s="19">
        <v>41022</v>
      </c>
      <c r="T18" s="20" t="s">
        <v>70</v>
      </c>
      <c r="U18" s="20">
        <v>552</v>
      </c>
      <c r="V18" s="20">
        <v>1700000002</v>
      </c>
      <c r="W18" s="20" t="s">
        <v>50</v>
      </c>
      <c r="X18" s="20" t="s">
        <v>192</v>
      </c>
      <c r="Y18" s="20" t="s">
        <v>52</v>
      </c>
      <c r="Z18" s="20" t="s">
        <v>4514</v>
      </c>
      <c r="AA18" s="20" t="s">
        <v>4515</v>
      </c>
      <c r="AB18" s="20" t="s">
        <v>54</v>
      </c>
      <c r="AC18" s="20" t="s">
        <v>167</v>
      </c>
      <c r="AD18" s="20" t="s">
        <v>56</v>
      </c>
      <c r="AE18" s="20"/>
    </row>
    <row r="19" spans="1:31" ht="25.5" x14ac:dyDescent="0.2">
      <c r="A19" s="4">
        <f t="shared" si="4"/>
        <v>17</v>
      </c>
      <c r="B19" s="4" t="str">
        <f t="shared" si="1"/>
        <v>L001 12177</v>
      </c>
      <c r="C19" s="4" t="str">
        <f>IFERROR(VLOOKUP(F19,Tablas!$A$1:$B$3,2,0),"")</f>
        <v/>
      </c>
      <c r="D19" s="4" t="str">
        <f t="shared" si="2"/>
        <v>LETRAS PROTESTADAS NACIONAL -  - CONTADO ADELANTADO / CASH IN ADVANCE - SALDO LETRAS SOLES</v>
      </c>
      <c r="E19" s="19">
        <v>43100</v>
      </c>
      <c r="F19" s="20" t="s">
        <v>27</v>
      </c>
      <c r="G19" s="20" t="s">
        <v>7056</v>
      </c>
      <c r="H19" s="20" t="s">
        <v>6496</v>
      </c>
      <c r="I19" s="20" t="s">
        <v>6497</v>
      </c>
      <c r="J19" s="20" t="s">
        <v>4511</v>
      </c>
      <c r="K19" s="20" t="s">
        <v>4512</v>
      </c>
      <c r="L19" s="20" t="s">
        <v>4513</v>
      </c>
      <c r="M19" s="20" t="s">
        <v>125</v>
      </c>
      <c r="N19" s="21">
        <v>358.22</v>
      </c>
      <c r="O19" s="21">
        <v>0</v>
      </c>
      <c r="P19" s="19">
        <v>41313</v>
      </c>
      <c r="Q19" s="19">
        <v>43100</v>
      </c>
      <c r="R19" s="20"/>
      <c r="S19" s="19">
        <v>41019</v>
      </c>
      <c r="T19" s="20" t="s">
        <v>70</v>
      </c>
      <c r="U19" s="20">
        <v>552</v>
      </c>
      <c r="V19" s="20">
        <v>1700000002</v>
      </c>
      <c r="W19" s="20" t="s">
        <v>50</v>
      </c>
      <c r="X19" s="20" t="s">
        <v>192</v>
      </c>
      <c r="Y19" s="20" t="s">
        <v>52</v>
      </c>
      <c r="Z19" s="20" t="s">
        <v>4514</v>
      </c>
      <c r="AA19" s="20" t="s">
        <v>4515</v>
      </c>
      <c r="AB19" s="20" t="s">
        <v>54</v>
      </c>
      <c r="AC19" s="20" t="s">
        <v>167</v>
      </c>
      <c r="AD19" s="20" t="s">
        <v>56</v>
      </c>
      <c r="AE19" s="20"/>
    </row>
    <row r="20" spans="1:31" ht="25.5" x14ac:dyDescent="0.2">
      <c r="A20" s="4">
        <f t="shared" si="4"/>
        <v>18</v>
      </c>
      <c r="B20" s="4" t="str">
        <f t="shared" si="1"/>
        <v>L001 12275</v>
      </c>
      <c r="C20" s="4" t="str">
        <f>IFERROR(VLOOKUP(F20,Tablas!$A$1:$B$3,2,0),"")</f>
        <v/>
      </c>
      <c r="D20" s="4" t="str">
        <f t="shared" si="2"/>
        <v>LETRAS PROTESTADAS NACIONAL -  - CONTADO ADELANTADO / CASH IN ADVANCE - SALDO LETRAS SOLES</v>
      </c>
      <c r="E20" s="19">
        <v>43100</v>
      </c>
      <c r="F20" s="20" t="s">
        <v>27</v>
      </c>
      <c r="G20" s="20" t="s">
        <v>7100</v>
      </c>
      <c r="H20" s="20" t="s">
        <v>6496</v>
      </c>
      <c r="I20" s="20" t="s">
        <v>6497</v>
      </c>
      <c r="J20" s="20" t="s">
        <v>4511</v>
      </c>
      <c r="K20" s="20" t="s">
        <v>4512</v>
      </c>
      <c r="L20" s="20" t="s">
        <v>4513</v>
      </c>
      <c r="M20" s="20" t="s">
        <v>125</v>
      </c>
      <c r="N20" s="21">
        <v>387.85</v>
      </c>
      <c r="O20" s="21">
        <v>0</v>
      </c>
      <c r="P20" s="19">
        <v>41313</v>
      </c>
      <c r="Q20" s="19">
        <v>43100</v>
      </c>
      <c r="R20" s="20"/>
      <c r="S20" s="19">
        <v>41029</v>
      </c>
      <c r="T20" s="20" t="s">
        <v>70</v>
      </c>
      <c r="U20" s="20">
        <v>552</v>
      </c>
      <c r="V20" s="20">
        <v>1700000002</v>
      </c>
      <c r="W20" s="20" t="s">
        <v>50</v>
      </c>
      <c r="X20" s="20" t="s">
        <v>192</v>
      </c>
      <c r="Y20" s="20" t="s">
        <v>52</v>
      </c>
      <c r="Z20" s="20" t="s">
        <v>4514</v>
      </c>
      <c r="AA20" s="20" t="s">
        <v>4515</v>
      </c>
      <c r="AB20" s="20" t="s">
        <v>54</v>
      </c>
      <c r="AC20" s="20" t="s">
        <v>167</v>
      </c>
      <c r="AD20" s="20" t="s">
        <v>56</v>
      </c>
      <c r="AE20" s="20"/>
    </row>
    <row r="21" spans="1:31" ht="25.5" x14ac:dyDescent="0.2">
      <c r="A21" s="4">
        <f t="shared" si="4"/>
        <v>19</v>
      </c>
      <c r="B21" s="4" t="str">
        <f t="shared" si="1"/>
        <v>R001 36120</v>
      </c>
      <c r="C21" s="4" t="str">
        <f>IFERROR(VLOOKUP(F21,Tablas!$A$1:$B$3,2,0),"")</f>
        <v/>
      </c>
      <c r="D21" s="4" t="str">
        <f t="shared" si="2"/>
        <v>LETRAS PROTESTADAS NACIONAL -  - CONTADO ADELANTADO / CASH IN ADVANCE - SALDO LETRAS SOLES</v>
      </c>
      <c r="E21" s="19">
        <v>43100</v>
      </c>
      <c r="F21" s="20" t="s">
        <v>27</v>
      </c>
      <c r="G21" s="20" t="s">
        <v>7108</v>
      </c>
      <c r="H21" s="20" t="s">
        <v>6496</v>
      </c>
      <c r="I21" s="20" t="s">
        <v>6497</v>
      </c>
      <c r="J21" s="20" t="s">
        <v>4511</v>
      </c>
      <c r="K21" s="20" t="s">
        <v>4512</v>
      </c>
      <c r="L21" s="20" t="s">
        <v>4513</v>
      </c>
      <c r="M21" s="20" t="s">
        <v>125</v>
      </c>
      <c r="N21" s="21">
        <v>389.51</v>
      </c>
      <c r="O21" s="21">
        <v>0</v>
      </c>
      <c r="P21" s="19">
        <v>40359</v>
      </c>
      <c r="Q21" s="19">
        <v>43100</v>
      </c>
      <c r="R21" s="20"/>
      <c r="S21" s="19">
        <v>40359</v>
      </c>
      <c r="T21" s="20" t="s">
        <v>70</v>
      </c>
      <c r="U21" s="20">
        <v>552</v>
      </c>
      <c r="V21" s="20">
        <v>1700000002</v>
      </c>
      <c r="W21" s="20" t="s">
        <v>50</v>
      </c>
      <c r="X21" s="20" t="s">
        <v>192</v>
      </c>
      <c r="Y21" s="20" t="s">
        <v>52</v>
      </c>
      <c r="Z21" s="20" t="s">
        <v>4514</v>
      </c>
      <c r="AA21" s="20" t="s">
        <v>4515</v>
      </c>
      <c r="AB21" s="20" t="s">
        <v>54</v>
      </c>
      <c r="AC21" s="20" t="s">
        <v>167</v>
      </c>
      <c r="AD21" s="20" t="s">
        <v>56</v>
      </c>
      <c r="AE21" s="20"/>
    </row>
    <row r="22" spans="1:31" ht="25.5" x14ac:dyDescent="0.2">
      <c r="A22" s="4">
        <f t="shared" si="4"/>
        <v>20</v>
      </c>
      <c r="B22" s="4" t="str">
        <f t="shared" si="1"/>
        <v>L001 12232</v>
      </c>
      <c r="C22" s="4" t="str">
        <f>IFERROR(VLOOKUP(F22,Tablas!$A$1:$B$3,2,0),"")</f>
        <v/>
      </c>
      <c r="D22" s="4" t="str">
        <f t="shared" si="2"/>
        <v>LETRAS PROTESTADAS NACIONAL -  - CONTADO ADELANTADO / CASH IN ADVANCE - SALDO LETRAS SOLES</v>
      </c>
      <c r="E22" s="19">
        <v>43100</v>
      </c>
      <c r="F22" s="20" t="s">
        <v>27</v>
      </c>
      <c r="G22" s="20" t="s">
        <v>7124</v>
      </c>
      <c r="H22" s="20" t="s">
        <v>6496</v>
      </c>
      <c r="I22" s="20" t="s">
        <v>6497</v>
      </c>
      <c r="J22" s="20" t="s">
        <v>4511</v>
      </c>
      <c r="K22" s="20" t="s">
        <v>4512</v>
      </c>
      <c r="L22" s="20" t="s">
        <v>4513</v>
      </c>
      <c r="M22" s="20" t="s">
        <v>125</v>
      </c>
      <c r="N22" s="21">
        <v>399.13</v>
      </c>
      <c r="O22" s="21">
        <v>0</v>
      </c>
      <c r="P22" s="19">
        <v>41313</v>
      </c>
      <c r="Q22" s="19">
        <v>43100</v>
      </c>
      <c r="R22" s="20"/>
      <c r="S22" s="19">
        <v>41019</v>
      </c>
      <c r="T22" s="20" t="s">
        <v>70</v>
      </c>
      <c r="U22" s="20">
        <v>552</v>
      </c>
      <c r="V22" s="20">
        <v>1700000002</v>
      </c>
      <c r="W22" s="20" t="s">
        <v>50</v>
      </c>
      <c r="X22" s="20" t="s">
        <v>192</v>
      </c>
      <c r="Y22" s="20" t="s">
        <v>52</v>
      </c>
      <c r="Z22" s="20" t="s">
        <v>4514</v>
      </c>
      <c r="AA22" s="20" t="s">
        <v>4515</v>
      </c>
      <c r="AB22" s="20" t="s">
        <v>54</v>
      </c>
      <c r="AC22" s="20" t="s">
        <v>167</v>
      </c>
      <c r="AD22" s="20" t="s">
        <v>56</v>
      </c>
      <c r="AE22" s="20"/>
    </row>
    <row r="23" spans="1:31" ht="25.5" x14ac:dyDescent="0.2">
      <c r="A23" s="4">
        <f t="shared" si="4"/>
        <v>21</v>
      </c>
      <c r="B23" s="4" t="str">
        <f t="shared" si="1"/>
        <v>L001 13155</v>
      </c>
      <c r="C23" s="4" t="str">
        <f>IFERROR(VLOOKUP(F23,Tablas!$A$1:$B$3,2,0),"")</f>
        <v/>
      </c>
      <c r="D23" s="4" t="str">
        <f t="shared" si="2"/>
        <v>LETRAS PROTESTADAS NACIONAL -  - CONTADO ADELANTADO / CASH IN ADVANCE - SALDO LETRAS SOLES</v>
      </c>
      <c r="E23" s="19">
        <v>43100</v>
      </c>
      <c r="F23" s="20" t="s">
        <v>27</v>
      </c>
      <c r="G23" s="20" t="s">
        <v>7127</v>
      </c>
      <c r="H23" s="20" t="s">
        <v>6496</v>
      </c>
      <c r="I23" s="20" t="s">
        <v>6497</v>
      </c>
      <c r="J23" s="20" t="s">
        <v>4511</v>
      </c>
      <c r="K23" s="20" t="s">
        <v>4512</v>
      </c>
      <c r="L23" s="20" t="s">
        <v>4513</v>
      </c>
      <c r="M23" s="20" t="s">
        <v>125</v>
      </c>
      <c r="N23" s="21">
        <v>400.54</v>
      </c>
      <c r="O23" s="21">
        <v>0</v>
      </c>
      <c r="P23" s="19">
        <v>41313</v>
      </c>
      <c r="Q23" s="19">
        <v>43100</v>
      </c>
      <c r="R23" s="20"/>
      <c r="S23" s="19">
        <v>41116</v>
      </c>
      <c r="T23" s="20" t="s">
        <v>70</v>
      </c>
      <c r="U23" s="20">
        <v>552</v>
      </c>
      <c r="V23" s="20">
        <v>1700000002</v>
      </c>
      <c r="W23" s="20" t="s">
        <v>50</v>
      </c>
      <c r="X23" s="20" t="s">
        <v>192</v>
      </c>
      <c r="Y23" s="20" t="s">
        <v>52</v>
      </c>
      <c r="Z23" s="20" t="s">
        <v>4514</v>
      </c>
      <c r="AA23" s="20" t="s">
        <v>4515</v>
      </c>
      <c r="AB23" s="20" t="s">
        <v>54</v>
      </c>
      <c r="AC23" s="20" t="s">
        <v>167</v>
      </c>
      <c r="AD23" s="20" t="s">
        <v>56</v>
      </c>
      <c r="AE23" s="20"/>
    </row>
    <row r="24" spans="1:31" ht="25.5" x14ac:dyDescent="0.2">
      <c r="A24" s="4">
        <f t="shared" si="4"/>
        <v>22</v>
      </c>
      <c r="B24" s="4" t="str">
        <f t="shared" si="1"/>
        <v>L001 13145</v>
      </c>
      <c r="C24" s="4" t="str">
        <f>IFERROR(VLOOKUP(F24,Tablas!$A$1:$B$3,2,0),"")</f>
        <v/>
      </c>
      <c r="D24" s="4" t="str">
        <f t="shared" si="2"/>
        <v>LETRAS PROTESTADAS NACIONAL -  - CONTADO ADELANTADO / CASH IN ADVANCE - SALDO LETRAS SOLES</v>
      </c>
      <c r="E24" s="19">
        <v>43100</v>
      </c>
      <c r="F24" s="20" t="s">
        <v>27</v>
      </c>
      <c r="G24" s="20" t="s">
        <v>7139</v>
      </c>
      <c r="H24" s="20" t="s">
        <v>6496</v>
      </c>
      <c r="I24" s="20" t="s">
        <v>6497</v>
      </c>
      <c r="J24" s="20" t="s">
        <v>4511</v>
      </c>
      <c r="K24" s="20" t="s">
        <v>4512</v>
      </c>
      <c r="L24" s="20" t="s">
        <v>4513</v>
      </c>
      <c r="M24" s="20" t="s">
        <v>125</v>
      </c>
      <c r="N24" s="21">
        <v>427.5</v>
      </c>
      <c r="O24" s="21">
        <v>0</v>
      </c>
      <c r="P24" s="19">
        <v>41313</v>
      </c>
      <c r="Q24" s="19">
        <v>43100</v>
      </c>
      <c r="R24" s="20"/>
      <c r="S24" s="19">
        <v>41113</v>
      </c>
      <c r="T24" s="20" t="s">
        <v>70</v>
      </c>
      <c r="U24" s="20">
        <v>552</v>
      </c>
      <c r="V24" s="20">
        <v>1700000002</v>
      </c>
      <c r="W24" s="20" t="s">
        <v>50</v>
      </c>
      <c r="X24" s="20" t="s">
        <v>192</v>
      </c>
      <c r="Y24" s="20" t="s">
        <v>52</v>
      </c>
      <c r="Z24" s="20" t="s">
        <v>4514</v>
      </c>
      <c r="AA24" s="20" t="s">
        <v>4515</v>
      </c>
      <c r="AB24" s="20" t="s">
        <v>54</v>
      </c>
      <c r="AC24" s="20" t="s">
        <v>167</v>
      </c>
      <c r="AD24" s="20" t="s">
        <v>56</v>
      </c>
      <c r="AE24" s="20"/>
    </row>
    <row r="25" spans="1:31" ht="25.5" x14ac:dyDescent="0.2">
      <c r="A25" s="4">
        <f t="shared" si="4"/>
        <v>23</v>
      </c>
      <c r="B25" s="4" t="str">
        <f t="shared" si="1"/>
        <v>L001 13298</v>
      </c>
      <c r="C25" s="4" t="str">
        <f>IFERROR(VLOOKUP(F25,Tablas!$A$1:$B$3,2,0),"")</f>
        <v/>
      </c>
      <c r="D25" s="4" t="str">
        <f t="shared" si="2"/>
        <v>LETRAS PROTESTADAS NACIONAL -  - CONTADO ADELANTADO / CASH IN ADVANCE - SALDO LETRAS SOLES</v>
      </c>
      <c r="E25" s="19">
        <v>43100</v>
      </c>
      <c r="F25" s="20" t="s">
        <v>27</v>
      </c>
      <c r="G25" s="20" t="s">
        <v>7153</v>
      </c>
      <c r="H25" s="20" t="s">
        <v>6496</v>
      </c>
      <c r="I25" s="20" t="s">
        <v>6497</v>
      </c>
      <c r="J25" s="20" t="s">
        <v>4511</v>
      </c>
      <c r="K25" s="20" t="s">
        <v>4512</v>
      </c>
      <c r="L25" s="20" t="s">
        <v>4513</v>
      </c>
      <c r="M25" s="20" t="s">
        <v>125</v>
      </c>
      <c r="N25" s="21">
        <v>439.18</v>
      </c>
      <c r="O25" s="21">
        <v>0</v>
      </c>
      <c r="P25" s="19">
        <v>41313</v>
      </c>
      <c r="Q25" s="19">
        <v>43100</v>
      </c>
      <c r="R25" s="20"/>
      <c r="S25" s="19">
        <v>41128</v>
      </c>
      <c r="T25" s="20" t="s">
        <v>70</v>
      </c>
      <c r="U25" s="20">
        <v>552</v>
      </c>
      <c r="V25" s="20">
        <v>1700000002</v>
      </c>
      <c r="W25" s="20" t="s">
        <v>50</v>
      </c>
      <c r="X25" s="20" t="s">
        <v>192</v>
      </c>
      <c r="Y25" s="20" t="s">
        <v>52</v>
      </c>
      <c r="Z25" s="20" t="s">
        <v>4514</v>
      </c>
      <c r="AA25" s="20" t="s">
        <v>4515</v>
      </c>
      <c r="AB25" s="20" t="s">
        <v>54</v>
      </c>
      <c r="AC25" s="20" t="s">
        <v>167</v>
      </c>
      <c r="AD25" s="20" t="s">
        <v>56</v>
      </c>
      <c r="AE25" s="20"/>
    </row>
    <row r="26" spans="1:31" ht="25.5" x14ac:dyDescent="0.2">
      <c r="A26" s="4">
        <f t="shared" si="4"/>
        <v>24</v>
      </c>
      <c r="B26" s="4" t="str">
        <f t="shared" si="1"/>
        <v>L001 12375</v>
      </c>
      <c r="C26" s="4" t="str">
        <f>IFERROR(VLOOKUP(F26,Tablas!$A$1:$B$3,2,0),"")</f>
        <v/>
      </c>
      <c r="D26" s="4" t="str">
        <f t="shared" si="2"/>
        <v>LETRAS PROTESTADAS NACIONAL -  - CONTADO ADELANTADO / CASH IN ADVANCE - SALDO LETRAS SOLES</v>
      </c>
      <c r="E26" s="19">
        <v>43100</v>
      </c>
      <c r="F26" s="20" t="s">
        <v>27</v>
      </c>
      <c r="G26" s="20" t="s">
        <v>7154</v>
      </c>
      <c r="H26" s="20" t="s">
        <v>6496</v>
      </c>
      <c r="I26" s="20" t="s">
        <v>6497</v>
      </c>
      <c r="J26" s="20" t="s">
        <v>4511</v>
      </c>
      <c r="K26" s="20" t="s">
        <v>4512</v>
      </c>
      <c r="L26" s="20" t="s">
        <v>4513</v>
      </c>
      <c r="M26" s="20" t="s">
        <v>125</v>
      </c>
      <c r="N26" s="21">
        <v>443.49</v>
      </c>
      <c r="O26" s="21">
        <v>0</v>
      </c>
      <c r="P26" s="19">
        <v>41313</v>
      </c>
      <c r="Q26" s="19">
        <v>43100</v>
      </c>
      <c r="R26" s="20"/>
      <c r="S26" s="19">
        <v>41027</v>
      </c>
      <c r="T26" s="20" t="s">
        <v>70</v>
      </c>
      <c r="U26" s="20">
        <v>552</v>
      </c>
      <c r="V26" s="20">
        <v>1700000002</v>
      </c>
      <c r="W26" s="20" t="s">
        <v>50</v>
      </c>
      <c r="X26" s="20" t="s">
        <v>192</v>
      </c>
      <c r="Y26" s="20" t="s">
        <v>52</v>
      </c>
      <c r="Z26" s="20" t="s">
        <v>4514</v>
      </c>
      <c r="AA26" s="20" t="s">
        <v>4515</v>
      </c>
      <c r="AB26" s="20" t="s">
        <v>54</v>
      </c>
      <c r="AC26" s="20" t="s">
        <v>167</v>
      </c>
      <c r="AD26" s="20" t="s">
        <v>56</v>
      </c>
      <c r="AE26" s="20"/>
    </row>
    <row r="27" spans="1:31" ht="25.5" x14ac:dyDescent="0.2">
      <c r="A27" s="4">
        <f t="shared" ref="A27:A47" si="5">ROW()-2</f>
        <v>25</v>
      </c>
      <c r="B27" s="4" t="str">
        <f t="shared" si="1"/>
        <v>L001 13342</v>
      </c>
      <c r="C27" s="4" t="str">
        <f>IFERROR(VLOOKUP(F27,Tablas!$A$1:$B$3,2,0),"")</f>
        <v/>
      </c>
      <c r="D27" s="4" t="str">
        <f t="shared" si="2"/>
        <v>LETRAS PROTESTADAS NACIONAL -  - CONTADO ADELANTADO / CASH IN ADVANCE - SALDO LETRAS SOLES</v>
      </c>
      <c r="E27" s="19">
        <v>43100</v>
      </c>
      <c r="F27" s="20" t="s">
        <v>27</v>
      </c>
      <c r="G27" s="20" t="s">
        <v>7162</v>
      </c>
      <c r="H27" s="20" t="s">
        <v>6496</v>
      </c>
      <c r="I27" s="20" t="s">
        <v>6497</v>
      </c>
      <c r="J27" s="20" t="s">
        <v>4511</v>
      </c>
      <c r="K27" s="20" t="s">
        <v>4512</v>
      </c>
      <c r="L27" s="20" t="s">
        <v>4513</v>
      </c>
      <c r="M27" s="20" t="s">
        <v>125</v>
      </c>
      <c r="N27" s="21">
        <v>458.09</v>
      </c>
      <c r="O27" s="21">
        <v>0</v>
      </c>
      <c r="P27" s="19">
        <v>41313</v>
      </c>
      <c r="Q27" s="19">
        <v>43100</v>
      </c>
      <c r="R27" s="20"/>
      <c r="S27" s="19">
        <v>41131</v>
      </c>
      <c r="T27" s="20" t="s">
        <v>70</v>
      </c>
      <c r="U27" s="20">
        <v>552</v>
      </c>
      <c r="V27" s="20">
        <v>1700000002</v>
      </c>
      <c r="W27" s="20" t="s">
        <v>50</v>
      </c>
      <c r="X27" s="20" t="s">
        <v>192</v>
      </c>
      <c r="Y27" s="20" t="s">
        <v>52</v>
      </c>
      <c r="Z27" s="20" t="s">
        <v>4514</v>
      </c>
      <c r="AA27" s="20" t="s">
        <v>4515</v>
      </c>
      <c r="AB27" s="20" t="s">
        <v>54</v>
      </c>
      <c r="AC27" s="20" t="s">
        <v>167</v>
      </c>
      <c r="AD27" s="20" t="s">
        <v>56</v>
      </c>
      <c r="AE27" s="20"/>
    </row>
    <row r="28" spans="1:31" ht="25.5" x14ac:dyDescent="0.2">
      <c r="A28" s="4">
        <f t="shared" si="5"/>
        <v>26</v>
      </c>
      <c r="B28" s="4" t="str">
        <f t="shared" si="1"/>
        <v>L001 11615</v>
      </c>
      <c r="C28" s="4" t="str">
        <f>IFERROR(VLOOKUP(F28,Tablas!$A$1:$B$3,2,0),"")</f>
        <v/>
      </c>
      <c r="D28" s="4" t="str">
        <f t="shared" si="2"/>
        <v>LETRAS PROTESTADAS NACIONAL -  - CONTADO ADELANTADO / CASH IN ADVANCE - SALDO LETRAS SOLES</v>
      </c>
      <c r="E28" s="19">
        <v>43100</v>
      </c>
      <c r="F28" s="20" t="s">
        <v>27</v>
      </c>
      <c r="G28" s="20" t="s">
        <v>7163</v>
      </c>
      <c r="H28" s="20" t="s">
        <v>6496</v>
      </c>
      <c r="I28" s="20" t="s">
        <v>6497</v>
      </c>
      <c r="J28" s="20" t="s">
        <v>4511</v>
      </c>
      <c r="K28" s="20" t="s">
        <v>4512</v>
      </c>
      <c r="L28" s="20" t="s">
        <v>4513</v>
      </c>
      <c r="M28" s="20" t="s">
        <v>125</v>
      </c>
      <c r="N28" s="21">
        <v>459.85</v>
      </c>
      <c r="O28" s="21">
        <v>0</v>
      </c>
      <c r="P28" s="19">
        <v>41313</v>
      </c>
      <c r="Q28" s="19">
        <v>43100</v>
      </c>
      <c r="R28" s="20"/>
      <c r="S28" s="19">
        <v>40945</v>
      </c>
      <c r="T28" s="20" t="s">
        <v>70</v>
      </c>
      <c r="U28" s="20">
        <v>552</v>
      </c>
      <c r="V28" s="20">
        <v>1700000002</v>
      </c>
      <c r="W28" s="20" t="s">
        <v>50</v>
      </c>
      <c r="X28" s="20" t="s">
        <v>192</v>
      </c>
      <c r="Y28" s="20" t="s">
        <v>52</v>
      </c>
      <c r="Z28" s="20" t="s">
        <v>4514</v>
      </c>
      <c r="AA28" s="20" t="s">
        <v>4515</v>
      </c>
      <c r="AB28" s="20" t="s">
        <v>54</v>
      </c>
      <c r="AC28" s="20" t="s">
        <v>167</v>
      </c>
      <c r="AD28" s="20" t="s">
        <v>56</v>
      </c>
      <c r="AE28" s="20"/>
    </row>
    <row r="29" spans="1:31" ht="25.5" x14ac:dyDescent="0.2">
      <c r="A29" s="4">
        <f t="shared" si="5"/>
        <v>27</v>
      </c>
      <c r="B29" s="4" t="str">
        <f t="shared" si="1"/>
        <v>L001 8058</v>
      </c>
      <c r="C29" s="4" t="str">
        <f>IFERROR(VLOOKUP(F29,Tablas!$A$1:$B$3,2,0),"")</f>
        <v/>
      </c>
      <c r="D29" s="4" t="str">
        <f t="shared" si="2"/>
        <v>LETRAS EN COBRANZA NACIONAL -  - CONTADO ADELANTADO / CASH IN ADVANCE - SALDO LETRAS SOLES</v>
      </c>
      <c r="E29" s="19">
        <v>43100</v>
      </c>
      <c r="F29" s="20" t="s">
        <v>27</v>
      </c>
      <c r="G29" s="20" t="s">
        <v>7167</v>
      </c>
      <c r="H29" s="20" t="s">
        <v>4509</v>
      </c>
      <c r="I29" s="20" t="s">
        <v>4510</v>
      </c>
      <c r="J29" s="20" t="s">
        <v>4511</v>
      </c>
      <c r="K29" s="20" t="s">
        <v>4512</v>
      </c>
      <c r="L29" s="20" t="s">
        <v>4513</v>
      </c>
      <c r="M29" s="20" t="s">
        <v>125</v>
      </c>
      <c r="N29" s="21">
        <v>474.86</v>
      </c>
      <c r="O29" s="21">
        <v>0</v>
      </c>
      <c r="P29" s="19">
        <v>40486</v>
      </c>
      <c r="Q29" s="19">
        <v>43100</v>
      </c>
      <c r="R29" s="20"/>
      <c r="S29" s="19">
        <v>40541</v>
      </c>
      <c r="T29" s="20" t="s">
        <v>70</v>
      </c>
      <c r="U29" s="20">
        <v>552</v>
      </c>
      <c r="V29" s="20">
        <v>1700000002</v>
      </c>
      <c r="W29" s="20" t="s">
        <v>50</v>
      </c>
      <c r="X29" s="20" t="s">
        <v>192</v>
      </c>
      <c r="Y29" s="20" t="s">
        <v>52</v>
      </c>
      <c r="Z29" s="20" t="s">
        <v>4514</v>
      </c>
      <c r="AA29" s="20" t="s">
        <v>4515</v>
      </c>
      <c r="AB29" s="20" t="s">
        <v>54</v>
      </c>
      <c r="AC29" s="20" t="s">
        <v>167</v>
      </c>
      <c r="AD29" s="20" t="s">
        <v>56</v>
      </c>
      <c r="AE29" s="20"/>
    </row>
    <row r="30" spans="1:31" ht="25.5" x14ac:dyDescent="0.2">
      <c r="A30" s="4">
        <f t="shared" si="5"/>
        <v>28</v>
      </c>
      <c r="B30" s="4" t="str">
        <f t="shared" si="1"/>
        <v>L001 12972</v>
      </c>
      <c r="C30" s="4" t="str">
        <f>IFERROR(VLOOKUP(F30,Tablas!$A$1:$B$3,2,0),"")</f>
        <v/>
      </c>
      <c r="D30" s="4" t="str">
        <f t="shared" si="2"/>
        <v>LETRAS PROTESTADAS NACIONAL -  - CONTADO ADELANTADO / CASH IN ADVANCE - SALDO LETRAS SOLES</v>
      </c>
      <c r="E30" s="19">
        <v>43100</v>
      </c>
      <c r="F30" s="20" t="s">
        <v>27</v>
      </c>
      <c r="G30" s="20" t="s">
        <v>7168</v>
      </c>
      <c r="H30" s="20" t="s">
        <v>6496</v>
      </c>
      <c r="I30" s="20" t="s">
        <v>6497</v>
      </c>
      <c r="J30" s="20" t="s">
        <v>4511</v>
      </c>
      <c r="K30" s="20" t="s">
        <v>4512</v>
      </c>
      <c r="L30" s="20" t="s">
        <v>4513</v>
      </c>
      <c r="M30" s="20" t="s">
        <v>125</v>
      </c>
      <c r="N30" s="21">
        <v>474.95</v>
      </c>
      <c r="O30" s="21">
        <v>0</v>
      </c>
      <c r="P30" s="19">
        <v>41313</v>
      </c>
      <c r="Q30" s="19">
        <v>43100</v>
      </c>
      <c r="R30" s="20"/>
      <c r="S30" s="19">
        <v>41096</v>
      </c>
      <c r="T30" s="20" t="s">
        <v>70</v>
      </c>
      <c r="U30" s="20">
        <v>552</v>
      </c>
      <c r="V30" s="20">
        <v>1700000002</v>
      </c>
      <c r="W30" s="20" t="s">
        <v>50</v>
      </c>
      <c r="X30" s="20" t="s">
        <v>192</v>
      </c>
      <c r="Y30" s="20" t="s">
        <v>52</v>
      </c>
      <c r="Z30" s="20" t="s">
        <v>4514</v>
      </c>
      <c r="AA30" s="20" t="s">
        <v>4515</v>
      </c>
      <c r="AB30" s="20" t="s">
        <v>54</v>
      </c>
      <c r="AC30" s="20" t="s">
        <v>167</v>
      </c>
      <c r="AD30" s="20" t="s">
        <v>56</v>
      </c>
      <c r="AE30" s="20"/>
    </row>
    <row r="31" spans="1:31" ht="25.5" x14ac:dyDescent="0.2">
      <c r="A31" s="4">
        <f t="shared" si="5"/>
        <v>29</v>
      </c>
      <c r="B31" s="4" t="str">
        <f t="shared" si="1"/>
        <v>L001 12233</v>
      </c>
      <c r="C31" s="4" t="str">
        <f>IFERROR(VLOOKUP(F31,Tablas!$A$1:$B$3,2,0),"")</f>
        <v/>
      </c>
      <c r="D31" s="4" t="str">
        <f t="shared" si="2"/>
        <v>LETRAS PROTESTADAS NACIONAL -  - CONTADO ADELANTADO / CASH IN ADVANCE - SALDO LETRAS SOLES</v>
      </c>
      <c r="E31" s="19">
        <v>43100</v>
      </c>
      <c r="F31" s="20" t="s">
        <v>27</v>
      </c>
      <c r="G31" s="20" t="s">
        <v>7169</v>
      </c>
      <c r="H31" s="20" t="s">
        <v>6496</v>
      </c>
      <c r="I31" s="20" t="s">
        <v>6497</v>
      </c>
      <c r="J31" s="20" t="s">
        <v>4511</v>
      </c>
      <c r="K31" s="20" t="s">
        <v>4512</v>
      </c>
      <c r="L31" s="20" t="s">
        <v>4513</v>
      </c>
      <c r="M31" s="20" t="s">
        <v>125</v>
      </c>
      <c r="N31" s="21">
        <v>480.82</v>
      </c>
      <c r="O31" s="21">
        <v>0</v>
      </c>
      <c r="P31" s="19">
        <v>41313</v>
      </c>
      <c r="Q31" s="19">
        <v>43100</v>
      </c>
      <c r="R31" s="20"/>
      <c r="S31" s="19">
        <v>41026</v>
      </c>
      <c r="T31" s="20" t="s">
        <v>70</v>
      </c>
      <c r="U31" s="20">
        <v>552</v>
      </c>
      <c r="V31" s="20">
        <v>1700000002</v>
      </c>
      <c r="W31" s="20" t="s">
        <v>50</v>
      </c>
      <c r="X31" s="20" t="s">
        <v>192</v>
      </c>
      <c r="Y31" s="20" t="s">
        <v>52</v>
      </c>
      <c r="Z31" s="20" t="s">
        <v>4514</v>
      </c>
      <c r="AA31" s="20" t="s">
        <v>4515</v>
      </c>
      <c r="AB31" s="20" t="s">
        <v>54</v>
      </c>
      <c r="AC31" s="20" t="s">
        <v>167</v>
      </c>
      <c r="AD31" s="20" t="s">
        <v>56</v>
      </c>
      <c r="AE31" s="20"/>
    </row>
    <row r="32" spans="1:31" ht="25.5" x14ac:dyDescent="0.2">
      <c r="A32" s="4">
        <f t="shared" si="5"/>
        <v>30</v>
      </c>
      <c r="B32" s="4" t="str">
        <f t="shared" si="1"/>
        <v>L001 12949</v>
      </c>
      <c r="C32" s="4" t="str">
        <f>IFERROR(VLOOKUP(F32,Tablas!$A$1:$B$3,2,0),"")</f>
        <v/>
      </c>
      <c r="D32" s="4" t="str">
        <f t="shared" si="2"/>
        <v>LETRAS PROTESTADAS NACIONAL -  - CONTADO ADELANTADO / CASH IN ADVANCE - SALDO LETRAS SOLES</v>
      </c>
      <c r="E32" s="19">
        <v>43100</v>
      </c>
      <c r="F32" s="20" t="s">
        <v>27</v>
      </c>
      <c r="G32" s="20" t="s">
        <v>7171</v>
      </c>
      <c r="H32" s="20" t="s">
        <v>6496</v>
      </c>
      <c r="I32" s="20" t="s">
        <v>6497</v>
      </c>
      <c r="J32" s="20" t="s">
        <v>4511</v>
      </c>
      <c r="K32" s="20" t="s">
        <v>4512</v>
      </c>
      <c r="L32" s="20" t="s">
        <v>4513</v>
      </c>
      <c r="M32" s="20" t="s">
        <v>125</v>
      </c>
      <c r="N32" s="21">
        <v>495.51</v>
      </c>
      <c r="O32" s="21">
        <v>0</v>
      </c>
      <c r="P32" s="19">
        <v>41313</v>
      </c>
      <c r="Q32" s="19">
        <v>43100</v>
      </c>
      <c r="R32" s="20"/>
      <c r="S32" s="19">
        <v>41093</v>
      </c>
      <c r="T32" s="20" t="s">
        <v>70</v>
      </c>
      <c r="U32" s="20">
        <v>552</v>
      </c>
      <c r="V32" s="20">
        <v>1700000002</v>
      </c>
      <c r="W32" s="20" t="s">
        <v>50</v>
      </c>
      <c r="X32" s="20" t="s">
        <v>192</v>
      </c>
      <c r="Y32" s="20" t="s">
        <v>52</v>
      </c>
      <c r="Z32" s="20" t="s">
        <v>4514</v>
      </c>
      <c r="AA32" s="20" t="s">
        <v>4515</v>
      </c>
      <c r="AB32" s="20" t="s">
        <v>54</v>
      </c>
      <c r="AC32" s="20" t="s">
        <v>167</v>
      </c>
      <c r="AD32" s="20" t="s">
        <v>56</v>
      </c>
      <c r="AE32" s="20"/>
    </row>
    <row r="33" spans="1:31" ht="25.5" x14ac:dyDescent="0.2">
      <c r="A33" s="4">
        <f t="shared" si="5"/>
        <v>31</v>
      </c>
      <c r="B33" s="4" t="str">
        <f t="shared" si="1"/>
        <v>L001 11334</v>
      </c>
      <c r="C33" s="4" t="str">
        <f>IFERROR(VLOOKUP(F33,Tablas!$A$1:$B$3,2,0),"")</f>
        <v/>
      </c>
      <c r="D33" s="4" t="str">
        <f t="shared" si="2"/>
        <v>LETRAS PROTESTADAS NACIONAL -  - CONTADO ADELANTADO / CASH IN ADVANCE - SALDO LETRAS SOLES</v>
      </c>
      <c r="E33" s="19">
        <v>43100</v>
      </c>
      <c r="F33" s="20" t="s">
        <v>27</v>
      </c>
      <c r="G33" s="20" t="s">
        <v>7172</v>
      </c>
      <c r="H33" s="20" t="s">
        <v>6496</v>
      </c>
      <c r="I33" s="20" t="s">
        <v>6497</v>
      </c>
      <c r="J33" s="20" t="s">
        <v>4511</v>
      </c>
      <c r="K33" s="20" t="s">
        <v>4512</v>
      </c>
      <c r="L33" s="20" t="s">
        <v>4513</v>
      </c>
      <c r="M33" s="20" t="s">
        <v>125</v>
      </c>
      <c r="N33" s="21">
        <v>508.4</v>
      </c>
      <c r="O33" s="21">
        <v>0</v>
      </c>
      <c r="P33" s="19">
        <v>41313</v>
      </c>
      <c r="Q33" s="19">
        <v>43100</v>
      </c>
      <c r="R33" s="20"/>
      <c r="S33" s="19">
        <v>40917</v>
      </c>
      <c r="T33" s="20" t="s">
        <v>70</v>
      </c>
      <c r="U33" s="20">
        <v>552</v>
      </c>
      <c r="V33" s="20">
        <v>1700000002</v>
      </c>
      <c r="W33" s="20" t="s">
        <v>50</v>
      </c>
      <c r="X33" s="20" t="s">
        <v>192</v>
      </c>
      <c r="Y33" s="20" t="s">
        <v>52</v>
      </c>
      <c r="Z33" s="20" t="s">
        <v>4514</v>
      </c>
      <c r="AA33" s="20" t="s">
        <v>4515</v>
      </c>
      <c r="AB33" s="20" t="s">
        <v>54</v>
      </c>
      <c r="AC33" s="20" t="s">
        <v>167</v>
      </c>
      <c r="AD33" s="20" t="s">
        <v>56</v>
      </c>
      <c r="AE33" s="20"/>
    </row>
    <row r="34" spans="1:31" ht="25.5" x14ac:dyDescent="0.2">
      <c r="A34" s="4">
        <f t="shared" si="5"/>
        <v>32</v>
      </c>
      <c r="B34" s="4" t="str">
        <f t="shared" si="1"/>
        <v>L001 13216</v>
      </c>
      <c r="C34" s="4" t="str">
        <f>IFERROR(VLOOKUP(F34,Tablas!$A$1:$B$3,2,0),"")</f>
        <v/>
      </c>
      <c r="D34" s="4" t="str">
        <f t="shared" si="2"/>
        <v>LETRAS PROTESTADAS NACIONAL -  - CONTADO ADELANTADO / CASH IN ADVANCE - SALDO LETRAS SOLES</v>
      </c>
      <c r="E34" s="19">
        <v>43100</v>
      </c>
      <c r="F34" s="20" t="s">
        <v>27</v>
      </c>
      <c r="G34" s="20" t="s">
        <v>7176</v>
      </c>
      <c r="H34" s="20" t="s">
        <v>6496</v>
      </c>
      <c r="I34" s="20" t="s">
        <v>6497</v>
      </c>
      <c r="J34" s="20" t="s">
        <v>4511</v>
      </c>
      <c r="K34" s="20" t="s">
        <v>4512</v>
      </c>
      <c r="L34" s="20" t="s">
        <v>4513</v>
      </c>
      <c r="M34" s="20" t="s">
        <v>125</v>
      </c>
      <c r="N34" s="21">
        <v>515.19000000000005</v>
      </c>
      <c r="O34" s="21">
        <v>0</v>
      </c>
      <c r="P34" s="19">
        <v>41313</v>
      </c>
      <c r="Q34" s="19">
        <v>43100</v>
      </c>
      <c r="R34" s="20"/>
      <c r="S34" s="19">
        <v>41121</v>
      </c>
      <c r="T34" s="20" t="s">
        <v>70</v>
      </c>
      <c r="U34" s="20">
        <v>552</v>
      </c>
      <c r="V34" s="20">
        <v>1700000002</v>
      </c>
      <c r="W34" s="20" t="s">
        <v>50</v>
      </c>
      <c r="X34" s="20" t="s">
        <v>192</v>
      </c>
      <c r="Y34" s="20" t="s">
        <v>52</v>
      </c>
      <c r="Z34" s="20" t="s">
        <v>4514</v>
      </c>
      <c r="AA34" s="20" t="s">
        <v>4515</v>
      </c>
      <c r="AB34" s="20" t="s">
        <v>54</v>
      </c>
      <c r="AC34" s="20" t="s">
        <v>167</v>
      </c>
      <c r="AD34" s="20" t="s">
        <v>56</v>
      </c>
      <c r="AE34" s="20"/>
    </row>
    <row r="35" spans="1:31" ht="25.5" x14ac:dyDescent="0.2">
      <c r="A35" s="4">
        <f t="shared" si="5"/>
        <v>33</v>
      </c>
      <c r="B35" s="4" t="str">
        <f t="shared" si="1"/>
        <v>L001 12309</v>
      </c>
      <c r="C35" s="4" t="str">
        <f>IFERROR(VLOOKUP(F35,Tablas!$A$1:$B$3,2,0),"")</f>
        <v/>
      </c>
      <c r="D35" s="4" t="str">
        <f t="shared" si="2"/>
        <v>LETRAS PROTESTADAS NACIONAL -  - CONTADO ADELANTADO / CASH IN ADVANCE - SALDO LETRAS SOLES</v>
      </c>
      <c r="E35" s="19">
        <v>43100</v>
      </c>
      <c r="F35" s="20" t="s">
        <v>27</v>
      </c>
      <c r="G35" s="20" t="s">
        <v>7185</v>
      </c>
      <c r="H35" s="20" t="s">
        <v>6496</v>
      </c>
      <c r="I35" s="20" t="s">
        <v>6497</v>
      </c>
      <c r="J35" s="20" t="s">
        <v>4511</v>
      </c>
      <c r="K35" s="20" t="s">
        <v>4512</v>
      </c>
      <c r="L35" s="20" t="s">
        <v>4513</v>
      </c>
      <c r="M35" s="20" t="s">
        <v>125</v>
      </c>
      <c r="N35" s="21">
        <v>531.97</v>
      </c>
      <c r="O35" s="21">
        <v>0</v>
      </c>
      <c r="P35" s="19">
        <v>41313</v>
      </c>
      <c r="Q35" s="19">
        <v>43100</v>
      </c>
      <c r="R35" s="20"/>
      <c r="S35" s="19">
        <v>41029</v>
      </c>
      <c r="T35" s="20" t="s">
        <v>70</v>
      </c>
      <c r="U35" s="20">
        <v>552</v>
      </c>
      <c r="V35" s="20">
        <v>1700000002</v>
      </c>
      <c r="W35" s="20" t="s">
        <v>50</v>
      </c>
      <c r="X35" s="20" t="s">
        <v>192</v>
      </c>
      <c r="Y35" s="20" t="s">
        <v>52</v>
      </c>
      <c r="Z35" s="20" t="s">
        <v>4514</v>
      </c>
      <c r="AA35" s="20" t="s">
        <v>4515</v>
      </c>
      <c r="AB35" s="20" t="s">
        <v>54</v>
      </c>
      <c r="AC35" s="20" t="s">
        <v>167</v>
      </c>
      <c r="AD35" s="20" t="s">
        <v>56</v>
      </c>
      <c r="AE35" s="20"/>
    </row>
    <row r="36" spans="1:31" ht="25.5" x14ac:dyDescent="0.2">
      <c r="A36" s="4">
        <f t="shared" si="5"/>
        <v>34</v>
      </c>
      <c r="B36" s="4" t="str">
        <f t="shared" si="1"/>
        <v>L001 12305</v>
      </c>
      <c r="C36" s="4" t="str">
        <f>IFERROR(VLOOKUP(F36,Tablas!$A$1:$B$3,2,0),"")</f>
        <v/>
      </c>
      <c r="D36" s="4" t="str">
        <f t="shared" si="2"/>
        <v>LETRAS PROTESTADAS NACIONAL -  - CONTADO ADELANTADO / CASH IN ADVANCE - SALDO LETRAS SOLES</v>
      </c>
      <c r="E36" s="19">
        <v>43100</v>
      </c>
      <c r="F36" s="20" t="s">
        <v>27</v>
      </c>
      <c r="G36" s="20" t="s">
        <v>7201</v>
      </c>
      <c r="H36" s="20" t="s">
        <v>6496</v>
      </c>
      <c r="I36" s="20" t="s">
        <v>6497</v>
      </c>
      <c r="J36" s="20" t="s">
        <v>4511</v>
      </c>
      <c r="K36" s="20" t="s">
        <v>4512</v>
      </c>
      <c r="L36" s="20" t="s">
        <v>4513</v>
      </c>
      <c r="M36" s="20" t="s">
        <v>125</v>
      </c>
      <c r="N36" s="21">
        <v>558.07000000000005</v>
      </c>
      <c r="O36" s="21">
        <v>0</v>
      </c>
      <c r="P36" s="19">
        <v>41313</v>
      </c>
      <c r="Q36" s="19">
        <v>43100</v>
      </c>
      <c r="R36" s="20"/>
      <c r="S36" s="19">
        <v>41029</v>
      </c>
      <c r="T36" s="20" t="s">
        <v>70</v>
      </c>
      <c r="U36" s="20">
        <v>552</v>
      </c>
      <c r="V36" s="20">
        <v>1700000002</v>
      </c>
      <c r="W36" s="20" t="s">
        <v>50</v>
      </c>
      <c r="X36" s="20" t="s">
        <v>192</v>
      </c>
      <c r="Y36" s="20" t="s">
        <v>52</v>
      </c>
      <c r="Z36" s="20" t="s">
        <v>4514</v>
      </c>
      <c r="AA36" s="20" t="s">
        <v>4515</v>
      </c>
      <c r="AB36" s="20" t="s">
        <v>54</v>
      </c>
      <c r="AC36" s="20" t="s">
        <v>167</v>
      </c>
      <c r="AD36" s="20" t="s">
        <v>56</v>
      </c>
      <c r="AE36" s="20"/>
    </row>
    <row r="37" spans="1:31" ht="25.5" x14ac:dyDescent="0.2">
      <c r="A37" s="4">
        <f t="shared" si="5"/>
        <v>35</v>
      </c>
      <c r="B37" s="4" t="str">
        <f t="shared" si="1"/>
        <v>L001 13224</v>
      </c>
      <c r="C37" s="4" t="str">
        <f>IFERROR(VLOOKUP(F37,Tablas!$A$1:$B$3,2,0),"")</f>
        <v/>
      </c>
      <c r="D37" s="4" t="str">
        <f t="shared" si="2"/>
        <v>LETRAS PROTESTADAS NACIONAL -  - CONTADO ADELANTADO / CASH IN ADVANCE - SALDO LETRAS SOLES</v>
      </c>
      <c r="E37" s="19">
        <v>43100</v>
      </c>
      <c r="F37" s="20" t="s">
        <v>27</v>
      </c>
      <c r="G37" s="20" t="s">
        <v>7216</v>
      </c>
      <c r="H37" s="20" t="s">
        <v>6496</v>
      </c>
      <c r="I37" s="20" t="s">
        <v>6497</v>
      </c>
      <c r="J37" s="20" t="s">
        <v>4511</v>
      </c>
      <c r="K37" s="20" t="s">
        <v>4512</v>
      </c>
      <c r="L37" s="20" t="s">
        <v>4513</v>
      </c>
      <c r="M37" s="20" t="s">
        <v>125</v>
      </c>
      <c r="N37" s="21">
        <v>569.36</v>
      </c>
      <c r="O37" s="21">
        <v>0</v>
      </c>
      <c r="P37" s="19">
        <v>41313</v>
      </c>
      <c r="Q37" s="19">
        <v>43100</v>
      </c>
      <c r="R37" s="20"/>
      <c r="S37" s="19">
        <v>41121</v>
      </c>
      <c r="T37" s="20" t="s">
        <v>70</v>
      </c>
      <c r="U37" s="20">
        <v>552</v>
      </c>
      <c r="V37" s="20">
        <v>1700000002</v>
      </c>
      <c r="W37" s="20" t="s">
        <v>50</v>
      </c>
      <c r="X37" s="20" t="s">
        <v>192</v>
      </c>
      <c r="Y37" s="20" t="s">
        <v>52</v>
      </c>
      <c r="Z37" s="20" t="s">
        <v>4514</v>
      </c>
      <c r="AA37" s="20" t="s">
        <v>4515</v>
      </c>
      <c r="AB37" s="20" t="s">
        <v>54</v>
      </c>
      <c r="AC37" s="20" t="s">
        <v>167</v>
      </c>
      <c r="AD37" s="20" t="s">
        <v>56</v>
      </c>
      <c r="AE37" s="20"/>
    </row>
    <row r="38" spans="1:31" ht="25.5" x14ac:dyDescent="0.2">
      <c r="A38" s="4">
        <f t="shared" si="5"/>
        <v>36</v>
      </c>
      <c r="B38" s="4" t="str">
        <f t="shared" si="1"/>
        <v>L001 12245</v>
      </c>
      <c r="C38" s="4" t="str">
        <f>IFERROR(VLOOKUP(F38,Tablas!$A$1:$B$3,2,0),"")</f>
        <v/>
      </c>
      <c r="D38" s="4" t="str">
        <f t="shared" si="2"/>
        <v>LETRAS PROTESTADAS NACIONAL -  - CONTADO ADELANTADO / CASH IN ADVANCE - SALDO LETRAS SOLES</v>
      </c>
      <c r="E38" s="19">
        <v>43100</v>
      </c>
      <c r="F38" s="20" t="s">
        <v>27</v>
      </c>
      <c r="G38" s="20" t="s">
        <v>7218</v>
      </c>
      <c r="H38" s="20" t="s">
        <v>6496</v>
      </c>
      <c r="I38" s="20" t="s">
        <v>6497</v>
      </c>
      <c r="J38" s="20" t="s">
        <v>4511</v>
      </c>
      <c r="K38" s="20" t="s">
        <v>4512</v>
      </c>
      <c r="L38" s="20" t="s">
        <v>4513</v>
      </c>
      <c r="M38" s="20" t="s">
        <v>125</v>
      </c>
      <c r="N38" s="21">
        <v>580.65</v>
      </c>
      <c r="O38" s="21">
        <v>0</v>
      </c>
      <c r="P38" s="19">
        <v>41313</v>
      </c>
      <c r="Q38" s="19">
        <v>43100</v>
      </c>
      <c r="R38" s="20"/>
      <c r="S38" s="19">
        <v>41020</v>
      </c>
      <c r="T38" s="20" t="s">
        <v>70</v>
      </c>
      <c r="U38" s="20">
        <v>552</v>
      </c>
      <c r="V38" s="20">
        <v>1700000002</v>
      </c>
      <c r="W38" s="20" t="s">
        <v>50</v>
      </c>
      <c r="X38" s="20" t="s">
        <v>192</v>
      </c>
      <c r="Y38" s="20" t="s">
        <v>52</v>
      </c>
      <c r="Z38" s="20" t="s">
        <v>4514</v>
      </c>
      <c r="AA38" s="20" t="s">
        <v>4515</v>
      </c>
      <c r="AB38" s="20" t="s">
        <v>54</v>
      </c>
      <c r="AC38" s="20" t="s">
        <v>167</v>
      </c>
      <c r="AD38" s="20" t="s">
        <v>56</v>
      </c>
      <c r="AE38" s="20"/>
    </row>
    <row r="39" spans="1:31" ht="25.5" x14ac:dyDescent="0.2">
      <c r="A39" s="4">
        <f t="shared" si="5"/>
        <v>37</v>
      </c>
      <c r="B39" s="4" t="str">
        <f t="shared" si="1"/>
        <v>L001 13019</v>
      </c>
      <c r="C39" s="4" t="str">
        <f>IFERROR(VLOOKUP(F39,Tablas!$A$1:$B$3,2,0),"")</f>
        <v/>
      </c>
      <c r="D39" s="4" t="str">
        <f t="shared" si="2"/>
        <v>LETRAS PROTESTADAS NACIONAL -  - CONTADO ADELANTADO / CASH IN ADVANCE - SALDO LETRAS SOLES</v>
      </c>
      <c r="E39" s="19">
        <v>43100</v>
      </c>
      <c r="F39" s="20" t="s">
        <v>27</v>
      </c>
      <c r="G39" s="20" t="s">
        <v>7219</v>
      </c>
      <c r="H39" s="20" t="s">
        <v>6496</v>
      </c>
      <c r="I39" s="20" t="s">
        <v>6497</v>
      </c>
      <c r="J39" s="20" t="s">
        <v>4511</v>
      </c>
      <c r="K39" s="20" t="s">
        <v>4512</v>
      </c>
      <c r="L39" s="20" t="s">
        <v>4513</v>
      </c>
      <c r="M39" s="20" t="s">
        <v>125</v>
      </c>
      <c r="N39" s="21">
        <v>585.28</v>
      </c>
      <c r="O39" s="21">
        <v>0</v>
      </c>
      <c r="P39" s="19">
        <v>41313</v>
      </c>
      <c r="Q39" s="19">
        <v>43100</v>
      </c>
      <c r="R39" s="20"/>
      <c r="S39" s="19">
        <v>41099</v>
      </c>
      <c r="T39" s="20" t="s">
        <v>70</v>
      </c>
      <c r="U39" s="20">
        <v>552</v>
      </c>
      <c r="V39" s="20">
        <v>1700000002</v>
      </c>
      <c r="W39" s="20" t="s">
        <v>50</v>
      </c>
      <c r="X39" s="20" t="s">
        <v>192</v>
      </c>
      <c r="Y39" s="20" t="s">
        <v>52</v>
      </c>
      <c r="Z39" s="20" t="s">
        <v>4514</v>
      </c>
      <c r="AA39" s="20" t="s">
        <v>4515</v>
      </c>
      <c r="AB39" s="20" t="s">
        <v>54</v>
      </c>
      <c r="AC39" s="20" t="s">
        <v>167</v>
      </c>
      <c r="AD39" s="20" t="s">
        <v>56</v>
      </c>
      <c r="AE39" s="20"/>
    </row>
    <row r="40" spans="1:31" ht="25.5" x14ac:dyDescent="0.2">
      <c r="A40" s="4">
        <f t="shared" si="5"/>
        <v>38</v>
      </c>
      <c r="B40" s="4" t="str">
        <f t="shared" si="1"/>
        <v>L001 12192</v>
      </c>
      <c r="C40" s="4" t="str">
        <f>IFERROR(VLOOKUP(F40,Tablas!$A$1:$B$3,2,0),"")</f>
        <v/>
      </c>
      <c r="D40" s="4" t="str">
        <f t="shared" si="2"/>
        <v>LETRAS PROTESTADAS NACIONAL -  - CONTADO ADELANTADO / CASH IN ADVANCE - SALDO LETRAS SOLES</v>
      </c>
      <c r="E40" s="19">
        <v>43100</v>
      </c>
      <c r="F40" s="20" t="s">
        <v>27</v>
      </c>
      <c r="G40" s="20" t="s">
        <v>7226</v>
      </c>
      <c r="H40" s="20" t="s">
        <v>6496</v>
      </c>
      <c r="I40" s="20" t="s">
        <v>6497</v>
      </c>
      <c r="J40" s="20" t="s">
        <v>4511</v>
      </c>
      <c r="K40" s="20" t="s">
        <v>4512</v>
      </c>
      <c r="L40" s="20" t="s">
        <v>4513</v>
      </c>
      <c r="M40" s="20" t="s">
        <v>125</v>
      </c>
      <c r="N40" s="21">
        <v>590.86</v>
      </c>
      <c r="O40" s="21">
        <v>0</v>
      </c>
      <c r="P40" s="19">
        <v>41313</v>
      </c>
      <c r="Q40" s="19">
        <v>43100</v>
      </c>
      <c r="R40" s="20"/>
      <c r="S40" s="19">
        <v>41013</v>
      </c>
      <c r="T40" s="20" t="s">
        <v>70</v>
      </c>
      <c r="U40" s="20">
        <v>552</v>
      </c>
      <c r="V40" s="20">
        <v>1700000002</v>
      </c>
      <c r="W40" s="20" t="s">
        <v>50</v>
      </c>
      <c r="X40" s="20" t="s">
        <v>192</v>
      </c>
      <c r="Y40" s="20" t="s">
        <v>52</v>
      </c>
      <c r="Z40" s="20" t="s">
        <v>4514</v>
      </c>
      <c r="AA40" s="20" t="s">
        <v>4515</v>
      </c>
      <c r="AB40" s="20" t="s">
        <v>54</v>
      </c>
      <c r="AC40" s="20" t="s">
        <v>167</v>
      </c>
      <c r="AD40" s="20" t="s">
        <v>56</v>
      </c>
      <c r="AE40" s="20"/>
    </row>
    <row r="41" spans="1:31" ht="25.5" x14ac:dyDescent="0.2">
      <c r="A41" s="4">
        <f t="shared" si="5"/>
        <v>39</v>
      </c>
      <c r="B41" s="4" t="str">
        <f t="shared" si="1"/>
        <v>L001 13176</v>
      </c>
      <c r="C41" s="4" t="str">
        <f>IFERROR(VLOOKUP(F41,Tablas!$A$1:$B$3,2,0),"")</f>
        <v/>
      </c>
      <c r="D41" s="4" t="str">
        <f t="shared" si="2"/>
        <v>LETRAS PROTESTADAS NACIONAL -  - CONTADO ADELANTADO / CASH IN ADVANCE - SALDO LETRAS SOLES</v>
      </c>
      <c r="E41" s="19">
        <v>43100</v>
      </c>
      <c r="F41" s="20" t="s">
        <v>27</v>
      </c>
      <c r="G41" s="20" t="s">
        <v>7254</v>
      </c>
      <c r="H41" s="20" t="s">
        <v>6496</v>
      </c>
      <c r="I41" s="20" t="s">
        <v>6497</v>
      </c>
      <c r="J41" s="20" t="s">
        <v>4511</v>
      </c>
      <c r="K41" s="20" t="s">
        <v>4512</v>
      </c>
      <c r="L41" s="20" t="s">
        <v>4513</v>
      </c>
      <c r="M41" s="20" t="s">
        <v>125</v>
      </c>
      <c r="N41" s="21">
        <v>617.96</v>
      </c>
      <c r="O41" s="21">
        <v>0</v>
      </c>
      <c r="P41" s="19">
        <v>41313</v>
      </c>
      <c r="Q41" s="19">
        <v>43100</v>
      </c>
      <c r="R41" s="20"/>
      <c r="S41" s="19">
        <v>41117</v>
      </c>
      <c r="T41" s="20" t="s">
        <v>70</v>
      </c>
      <c r="U41" s="20">
        <v>552</v>
      </c>
      <c r="V41" s="20">
        <v>1700000002</v>
      </c>
      <c r="W41" s="20" t="s">
        <v>50</v>
      </c>
      <c r="X41" s="20" t="s">
        <v>192</v>
      </c>
      <c r="Y41" s="20" t="s">
        <v>52</v>
      </c>
      <c r="Z41" s="20" t="s">
        <v>4514</v>
      </c>
      <c r="AA41" s="20" t="s">
        <v>4515</v>
      </c>
      <c r="AB41" s="20" t="s">
        <v>54</v>
      </c>
      <c r="AC41" s="20" t="s">
        <v>167</v>
      </c>
      <c r="AD41" s="20" t="s">
        <v>56</v>
      </c>
      <c r="AE41" s="20"/>
    </row>
    <row r="42" spans="1:31" ht="25.5" x14ac:dyDescent="0.2">
      <c r="A42" s="4">
        <f t="shared" si="5"/>
        <v>40</v>
      </c>
      <c r="B42" s="4" t="str">
        <f t="shared" si="1"/>
        <v>L001 13150</v>
      </c>
      <c r="C42" s="4" t="str">
        <f>IFERROR(VLOOKUP(F42,Tablas!$A$1:$B$3,2,0),"")</f>
        <v/>
      </c>
      <c r="D42" s="4" t="str">
        <f t="shared" si="2"/>
        <v>LETRAS PROTESTADAS NACIONAL -  - CONTADO ADELANTADO / CASH IN ADVANCE - SALDO LETRAS SOLES</v>
      </c>
      <c r="E42" s="19">
        <v>43100</v>
      </c>
      <c r="F42" s="20" t="s">
        <v>27</v>
      </c>
      <c r="G42" s="20" t="s">
        <v>7256</v>
      </c>
      <c r="H42" s="20" t="s">
        <v>6496</v>
      </c>
      <c r="I42" s="20" t="s">
        <v>6497</v>
      </c>
      <c r="J42" s="20" t="s">
        <v>4511</v>
      </c>
      <c r="K42" s="20" t="s">
        <v>4512</v>
      </c>
      <c r="L42" s="20" t="s">
        <v>4513</v>
      </c>
      <c r="M42" s="20" t="s">
        <v>125</v>
      </c>
      <c r="N42" s="21">
        <v>621.04</v>
      </c>
      <c r="O42" s="21">
        <v>0</v>
      </c>
      <c r="P42" s="19">
        <v>41313</v>
      </c>
      <c r="Q42" s="19">
        <v>43100</v>
      </c>
      <c r="R42" s="20"/>
      <c r="S42" s="19">
        <v>41114</v>
      </c>
      <c r="T42" s="20" t="s">
        <v>70</v>
      </c>
      <c r="U42" s="20">
        <v>552</v>
      </c>
      <c r="V42" s="20">
        <v>1700000002</v>
      </c>
      <c r="W42" s="20" t="s">
        <v>50</v>
      </c>
      <c r="X42" s="20" t="s">
        <v>192</v>
      </c>
      <c r="Y42" s="20" t="s">
        <v>52</v>
      </c>
      <c r="Z42" s="20" t="s">
        <v>4514</v>
      </c>
      <c r="AA42" s="20" t="s">
        <v>4515</v>
      </c>
      <c r="AB42" s="20" t="s">
        <v>54</v>
      </c>
      <c r="AC42" s="20" t="s">
        <v>167</v>
      </c>
      <c r="AD42" s="20" t="s">
        <v>56</v>
      </c>
      <c r="AE42" s="20"/>
    </row>
    <row r="43" spans="1:31" ht="25.5" x14ac:dyDescent="0.2">
      <c r="A43" s="4">
        <f t="shared" si="5"/>
        <v>41</v>
      </c>
      <c r="B43" s="4" t="str">
        <f t="shared" si="1"/>
        <v>L001 13182</v>
      </c>
      <c r="C43" s="4" t="str">
        <f>IFERROR(VLOOKUP(F43,Tablas!$A$1:$B$3,2,0),"")</f>
        <v/>
      </c>
      <c r="D43" s="4" t="str">
        <f t="shared" si="2"/>
        <v>LETRAS PROTESTADAS NACIONAL -  - CONTADO ADELANTADO / CASH IN ADVANCE - SALDO LETRAS SOLES</v>
      </c>
      <c r="E43" s="19">
        <v>43100</v>
      </c>
      <c r="F43" s="20" t="s">
        <v>27</v>
      </c>
      <c r="G43" s="20" t="s">
        <v>7260</v>
      </c>
      <c r="H43" s="20" t="s">
        <v>6496</v>
      </c>
      <c r="I43" s="20" t="s">
        <v>6497</v>
      </c>
      <c r="J43" s="20" t="s">
        <v>4511</v>
      </c>
      <c r="K43" s="20" t="s">
        <v>4512</v>
      </c>
      <c r="L43" s="20" t="s">
        <v>4513</v>
      </c>
      <c r="M43" s="20" t="s">
        <v>125</v>
      </c>
      <c r="N43" s="21">
        <v>631.47</v>
      </c>
      <c r="O43" s="21">
        <v>0</v>
      </c>
      <c r="P43" s="19">
        <v>41313</v>
      </c>
      <c r="Q43" s="19">
        <v>43100</v>
      </c>
      <c r="R43" s="20"/>
      <c r="S43" s="19">
        <v>41120</v>
      </c>
      <c r="T43" s="20" t="s">
        <v>70</v>
      </c>
      <c r="U43" s="20">
        <v>552</v>
      </c>
      <c r="V43" s="20">
        <v>1700000002</v>
      </c>
      <c r="W43" s="20" t="s">
        <v>50</v>
      </c>
      <c r="X43" s="20" t="s">
        <v>192</v>
      </c>
      <c r="Y43" s="20" t="s">
        <v>52</v>
      </c>
      <c r="Z43" s="20" t="s">
        <v>4514</v>
      </c>
      <c r="AA43" s="20" t="s">
        <v>4515</v>
      </c>
      <c r="AB43" s="20" t="s">
        <v>54</v>
      </c>
      <c r="AC43" s="20" t="s">
        <v>167</v>
      </c>
      <c r="AD43" s="20" t="s">
        <v>56</v>
      </c>
      <c r="AE43" s="20"/>
    </row>
    <row r="44" spans="1:31" ht="25.5" x14ac:dyDescent="0.2">
      <c r="A44" s="4">
        <f t="shared" si="5"/>
        <v>42</v>
      </c>
      <c r="B44" s="4" t="str">
        <f t="shared" si="1"/>
        <v>L001 11593</v>
      </c>
      <c r="C44" s="4" t="str">
        <f>IFERROR(VLOOKUP(F44,Tablas!$A$1:$B$3,2,0),"")</f>
        <v/>
      </c>
      <c r="D44" s="4" t="str">
        <f t="shared" si="2"/>
        <v>LETRAS PROTESTADAS NACIONAL -  - CONTADO ADELANTADO / CASH IN ADVANCE - SALDO LETRAS SOLES</v>
      </c>
      <c r="E44" s="19">
        <v>43100</v>
      </c>
      <c r="F44" s="20" t="s">
        <v>27</v>
      </c>
      <c r="G44" s="20" t="s">
        <v>7275</v>
      </c>
      <c r="H44" s="20" t="s">
        <v>6496</v>
      </c>
      <c r="I44" s="20" t="s">
        <v>6497</v>
      </c>
      <c r="J44" s="20" t="s">
        <v>4511</v>
      </c>
      <c r="K44" s="20" t="s">
        <v>4512</v>
      </c>
      <c r="L44" s="20" t="s">
        <v>4513</v>
      </c>
      <c r="M44" s="20" t="s">
        <v>125</v>
      </c>
      <c r="N44" s="21">
        <v>682.67</v>
      </c>
      <c r="O44" s="21">
        <v>0</v>
      </c>
      <c r="P44" s="19">
        <v>41313</v>
      </c>
      <c r="Q44" s="19">
        <v>43100</v>
      </c>
      <c r="R44" s="20"/>
      <c r="S44" s="19">
        <v>40952</v>
      </c>
      <c r="T44" s="20" t="s">
        <v>70</v>
      </c>
      <c r="U44" s="20">
        <v>552</v>
      </c>
      <c r="V44" s="20">
        <v>1700000002</v>
      </c>
      <c r="W44" s="20" t="s">
        <v>50</v>
      </c>
      <c r="X44" s="20" t="s">
        <v>192</v>
      </c>
      <c r="Y44" s="20" t="s">
        <v>52</v>
      </c>
      <c r="Z44" s="20" t="s">
        <v>4514</v>
      </c>
      <c r="AA44" s="20" t="s">
        <v>4515</v>
      </c>
      <c r="AB44" s="20" t="s">
        <v>54</v>
      </c>
      <c r="AC44" s="20" t="s">
        <v>167</v>
      </c>
      <c r="AD44" s="20" t="s">
        <v>56</v>
      </c>
      <c r="AE44" s="20"/>
    </row>
    <row r="45" spans="1:31" ht="25.5" x14ac:dyDescent="0.2">
      <c r="A45" s="4">
        <f t="shared" si="5"/>
        <v>43</v>
      </c>
      <c r="B45" s="4" t="str">
        <f t="shared" si="1"/>
        <v>L001 11592</v>
      </c>
      <c r="C45" s="4" t="str">
        <f>IFERROR(VLOOKUP(F45,Tablas!$A$1:$B$3,2,0),"")</f>
        <v/>
      </c>
      <c r="D45" s="4" t="str">
        <f t="shared" si="2"/>
        <v>LETRAS PROTESTADAS NACIONAL -  - CONTADO ADELANTADO / CASH IN ADVANCE - SALDO LETRAS SOLES</v>
      </c>
      <c r="E45" s="19">
        <v>43100</v>
      </c>
      <c r="F45" s="20" t="s">
        <v>27</v>
      </c>
      <c r="G45" s="20" t="s">
        <v>7276</v>
      </c>
      <c r="H45" s="20" t="s">
        <v>6496</v>
      </c>
      <c r="I45" s="20" t="s">
        <v>6497</v>
      </c>
      <c r="J45" s="20" t="s">
        <v>4511</v>
      </c>
      <c r="K45" s="20" t="s">
        <v>4512</v>
      </c>
      <c r="L45" s="20" t="s">
        <v>4513</v>
      </c>
      <c r="M45" s="20" t="s">
        <v>125</v>
      </c>
      <c r="N45" s="21">
        <v>682.67</v>
      </c>
      <c r="O45" s="21">
        <v>0</v>
      </c>
      <c r="P45" s="19">
        <v>41313</v>
      </c>
      <c r="Q45" s="19">
        <v>43100</v>
      </c>
      <c r="R45" s="20"/>
      <c r="S45" s="19">
        <v>40945</v>
      </c>
      <c r="T45" s="20" t="s">
        <v>70</v>
      </c>
      <c r="U45" s="20">
        <v>552</v>
      </c>
      <c r="V45" s="20">
        <v>1700000002</v>
      </c>
      <c r="W45" s="20" t="s">
        <v>50</v>
      </c>
      <c r="X45" s="20" t="s">
        <v>192</v>
      </c>
      <c r="Y45" s="20" t="s">
        <v>52</v>
      </c>
      <c r="Z45" s="20" t="s">
        <v>4514</v>
      </c>
      <c r="AA45" s="20" t="s">
        <v>4515</v>
      </c>
      <c r="AB45" s="20" t="s">
        <v>54</v>
      </c>
      <c r="AC45" s="20" t="s">
        <v>167</v>
      </c>
      <c r="AD45" s="20" t="s">
        <v>56</v>
      </c>
      <c r="AE45" s="20"/>
    </row>
    <row r="46" spans="1:31" ht="25.5" x14ac:dyDescent="0.2">
      <c r="A46" s="4">
        <f t="shared" si="5"/>
        <v>44</v>
      </c>
      <c r="B46" s="4" t="str">
        <f t="shared" si="1"/>
        <v>L001 13132</v>
      </c>
      <c r="C46" s="4" t="str">
        <f>IFERROR(VLOOKUP(F46,Tablas!$A$1:$B$3,2,0),"")</f>
        <v/>
      </c>
      <c r="D46" s="4" t="str">
        <f t="shared" si="2"/>
        <v>LETRAS PROTESTADAS NACIONAL -  - CONTADO ADELANTADO / CASH IN ADVANCE - SALDO LETRAS SOLES</v>
      </c>
      <c r="E46" s="19">
        <v>43100</v>
      </c>
      <c r="F46" s="20" t="s">
        <v>27</v>
      </c>
      <c r="G46" s="20" t="s">
        <v>7277</v>
      </c>
      <c r="H46" s="20" t="s">
        <v>6496</v>
      </c>
      <c r="I46" s="20" t="s">
        <v>6497</v>
      </c>
      <c r="J46" s="20" t="s">
        <v>4511</v>
      </c>
      <c r="K46" s="20" t="s">
        <v>4512</v>
      </c>
      <c r="L46" s="20" t="s">
        <v>4513</v>
      </c>
      <c r="M46" s="20" t="s">
        <v>125</v>
      </c>
      <c r="N46" s="21">
        <v>685.29</v>
      </c>
      <c r="O46" s="21">
        <v>0</v>
      </c>
      <c r="P46" s="19">
        <v>41313</v>
      </c>
      <c r="Q46" s="19">
        <v>43100</v>
      </c>
      <c r="R46" s="20"/>
      <c r="S46" s="19">
        <v>41110</v>
      </c>
      <c r="T46" s="20" t="s">
        <v>70</v>
      </c>
      <c r="U46" s="20">
        <v>552</v>
      </c>
      <c r="V46" s="20">
        <v>1700000002</v>
      </c>
      <c r="W46" s="20" t="s">
        <v>50</v>
      </c>
      <c r="X46" s="20" t="s">
        <v>192</v>
      </c>
      <c r="Y46" s="20" t="s">
        <v>52</v>
      </c>
      <c r="Z46" s="20" t="s">
        <v>4514</v>
      </c>
      <c r="AA46" s="20" t="s">
        <v>4515</v>
      </c>
      <c r="AB46" s="20" t="s">
        <v>54</v>
      </c>
      <c r="AC46" s="20" t="s">
        <v>167</v>
      </c>
      <c r="AD46" s="20" t="s">
        <v>56</v>
      </c>
      <c r="AE46" s="20"/>
    </row>
    <row r="47" spans="1:31" ht="25.5" x14ac:dyDescent="0.2">
      <c r="A47" s="4">
        <f t="shared" si="5"/>
        <v>45</v>
      </c>
      <c r="B47" s="4" t="str">
        <f t="shared" si="1"/>
        <v>L001 9034</v>
      </c>
      <c r="C47" s="4" t="str">
        <f>IFERROR(VLOOKUP(F47,Tablas!$A$1:$B$3,2,0),"")</f>
        <v/>
      </c>
      <c r="D47" s="4" t="str">
        <f t="shared" si="2"/>
        <v>LETRAS EN COBRANZA NACIONAL -  - CONTADO ADELANTADO / CASH IN ADVANCE - SALDO LETRAS SOLES</v>
      </c>
      <c r="E47" s="19">
        <v>43100</v>
      </c>
      <c r="F47" s="20" t="s">
        <v>27</v>
      </c>
      <c r="G47" s="20" t="s">
        <v>7279</v>
      </c>
      <c r="H47" s="20" t="s">
        <v>4509</v>
      </c>
      <c r="I47" s="20" t="s">
        <v>4510</v>
      </c>
      <c r="J47" s="20" t="s">
        <v>4511</v>
      </c>
      <c r="K47" s="20" t="s">
        <v>4512</v>
      </c>
      <c r="L47" s="20" t="s">
        <v>4513</v>
      </c>
      <c r="M47" s="20" t="s">
        <v>125</v>
      </c>
      <c r="N47" s="21">
        <v>701.08</v>
      </c>
      <c r="O47" s="21">
        <v>0</v>
      </c>
      <c r="P47" s="19">
        <v>40625</v>
      </c>
      <c r="Q47" s="19">
        <v>43100</v>
      </c>
      <c r="R47" s="20"/>
      <c r="S47" s="19">
        <v>40662</v>
      </c>
      <c r="T47" s="20" t="s">
        <v>70</v>
      </c>
      <c r="U47" s="20">
        <v>552</v>
      </c>
      <c r="V47" s="20">
        <v>1700000002</v>
      </c>
      <c r="W47" s="20" t="s">
        <v>50</v>
      </c>
      <c r="X47" s="20" t="s">
        <v>192</v>
      </c>
      <c r="Y47" s="20" t="s">
        <v>52</v>
      </c>
      <c r="Z47" s="20" t="s">
        <v>4514</v>
      </c>
      <c r="AA47" s="20" t="s">
        <v>4515</v>
      </c>
      <c r="AB47" s="20" t="s">
        <v>54</v>
      </c>
      <c r="AC47" s="20" t="s">
        <v>167</v>
      </c>
      <c r="AD47" s="20" t="s">
        <v>56</v>
      </c>
      <c r="AE47" s="20"/>
    </row>
    <row r="48" spans="1:31" ht="25.5" x14ac:dyDescent="0.2">
      <c r="A48" s="4">
        <f t="shared" ref="A48:A62" si="6">ROW()-2</f>
        <v>46</v>
      </c>
      <c r="B48" s="4" t="str">
        <f t="shared" si="1"/>
        <v>L001 13030</v>
      </c>
      <c r="C48" s="4" t="str">
        <f>IFERROR(VLOOKUP(F48,Tablas!$A$1:$B$3,2,0),"")</f>
        <v/>
      </c>
      <c r="D48" s="4" t="str">
        <f t="shared" si="2"/>
        <v>LETRAS PROTESTADAS NACIONAL -  - CONTADO ADELANTADO / CASH IN ADVANCE - SALDO LETRAS SOLES</v>
      </c>
      <c r="E48" s="19">
        <v>43100</v>
      </c>
      <c r="F48" s="20" t="s">
        <v>27</v>
      </c>
      <c r="G48" s="20" t="s">
        <v>7280</v>
      </c>
      <c r="H48" s="20" t="s">
        <v>6496</v>
      </c>
      <c r="I48" s="20" t="s">
        <v>6497</v>
      </c>
      <c r="J48" s="20" t="s">
        <v>4511</v>
      </c>
      <c r="K48" s="20" t="s">
        <v>4512</v>
      </c>
      <c r="L48" s="20" t="s">
        <v>4513</v>
      </c>
      <c r="M48" s="20" t="s">
        <v>125</v>
      </c>
      <c r="N48" s="21">
        <v>706.27</v>
      </c>
      <c r="O48" s="21">
        <v>0</v>
      </c>
      <c r="P48" s="19">
        <v>41313</v>
      </c>
      <c r="Q48" s="19">
        <v>43100</v>
      </c>
      <c r="R48" s="20"/>
      <c r="S48" s="19">
        <v>41102</v>
      </c>
      <c r="T48" s="20" t="s">
        <v>70</v>
      </c>
      <c r="U48" s="20">
        <v>552</v>
      </c>
      <c r="V48" s="20">
        <v>1700000002</v>
      </c>
      <c r="W48" s="20" t="s">
        <v>50</v>
      </c>
      <c r="X48" s="20" t="s">
        <v>192</v>
      </c>
      <c r="Y48" s="20" t="s">
        <v>52</v>
      </c>
      <c r="Z48" s="20" t="s">
        <v>4514</v>
      </c>
      <c r="AA48" s="20" t="s">
        <v>4515</v>
      </c>
      <c r="AB48" s="20" t="s">
        <v>54</v>
      </c>
      <c r="AC48" s="20" t="s">
        <v>167</v>
      </c>
      <c r="AD48" s="20" t="s">
        <v>56</v>
      </c>
      <c r="AE48" s="20"/>
    </row>
    <row r="49" spans="1:31" ht="25.5" x14ac:dyDescent="0.2">
      <c r="A49" s="4">
        <f t="shared" si="6"/>
        <v>47</v>
      </c>
      <c r="B49" s="4" t="str">
        <f t="shared" si="1"/>
        <v>L001 13096</v>
      </c>
      <c r="C49" s="4" t="str">
        <f>IFERROR(VLOOKUP(F49,Tablas!$A$1:$B$3,2,0),"")</f>
        <v/>
      </c>
      <c r="D49" s="4" t="str">
        <f t="shared" si="2"/>
        <v>LETRAS PROTESTADAS NACIONAL -  - CONTADO ADELANTADO / CASH IN ADVANCE - SALDO LETRAS SOLES</v>
      </c>
      <c r="E49" s="19">
        <v>43100</v>
      </c>
      <c r="F49" s="20" t="s">
        <v>27</v>
      </c>
      <c r="G49" s="20" t="s">
        <v>7288</v>
      </c>
      <c r="H49" s="20" t="s">
        <v>6496</v>
      </c>
      <c r="I49" s="20" t="s">
        <v>6497</v>
      </c>
      <c r="J49" s="20" t="s">
        <v>4511</v>
      </c>
      <c r="K49" s="20" t="s">
        <v>4512</v>
      </c>
      <c r="L49" s="20" t="s">
        <v>4513</v>
      </c>
      <c r="M49" s="20" t="s">
        <v>125</v>
      </c>
      <c r="N49" s="21">
        <v>739.86</v>
      </c>
      <c r="O49" s="21">
        <v>0</v>
      </c>
      <c r="P49" s="19">
        <v>41313</v>
      </c>
      <c r="Q49" s="19">
        <v>43100</v>
      </c>
      <c r="R49" s="20"/>
      <c r="S49" s="19">
        <v>41107</v>
      </c>
      <c r="T49" s="20" t="s">
        <v>70</v>
      </c>
      <c r="U49" s="20">
        <v>552</v>
      </c>
      <c r="V49" s="20">
        <v>1700000002</v>
      </c>
      <c r="W49" s="20" t="s">
        <v>50</v>
      </c>
      <c r="X49" s="20" t="s">
        <v>192</v>
      </c>
      <c r="Y49" s="20" t="s">
        <v>52</v>
      </c>
      <c r="Z49" s="20" t="s">
        <v>4514</v>
      </c>
      <c r="AA49" s="20" t="s">
        <v>4515</v>
      </c>
      <c r="AB49" s="20" t="s">
        <v>54</v>
      </c>
      <c r="AC49" s="20" t="s">
        <v>167</v>
      </c>
      <c r="AD49" s="20" t="s">
        <v>56</v>
      </c>
      <c r="AE49" s="20"/>
    </row>
    <row r="50" spans="1:31" ht="25.5" x14ac:dyDescent="0.2">
      <c r="A50" s="4">
        <f t="shared" si="6"/>
        <v>48</v>
      </c>
      <c r="B50" s="4" t="str">
        <f t="shared" si="1"/>
        <v>L001 7040</v>
      </c>
      <c r="C50" s="4" t="str">
        <f>IFERROR(VLOOKUP(F50,Tablas!$A$1:$B$3,2,0),"")</f>
        <v/>
      </c>
      <c r="D50" s="4" t="str">
        <f t="shared" si="2"/>
        <v>LETRAS PROTESTADAS NACIONAL -  - CONTADO ADELANTADO / CASH IN ADVANCE - SALDO LETRAS SOLES</v>
      </c>
      <c r="E50" s="19">
        <v>43100</v>
      </c>
      <c r="F50" s="20" t="s">
        <v>27</v>
      </c>
      <c r="G50" s="20" t="s">
        <v>7289</v>
      </c>
      <c r="H50" s="20" t="s">
        <v>6496</v>
      </c>
      <c r="I50" s="20" t="s">
        <v>6497</v>
      </c>
      <c r="J50" s="20" t="s">
        <v>4511</v>
      </c>
      <c r="K50" s="20" t="s">
        <v>4512</v>
      </c>
      <c r="L50" s="20" t="s">
        <v>4513</v>
      </c>
      <c r="M50" s="20" t="s">
        <v>125</v>
      </c>
      <c r="N50" s="21">
        <v>745</v>
      </c>
      <c r="O50" s="21">
        <v>0</v>
      </c>
      <c r="P50" s="19">
        <v>41313</v>
      </c>
      <c r="Q50" s="19">
        <v>43100</v>
      </c>
      <c r="R50" s="20"/>
      <c r="S50" s="19">
        <v>40384</v>
      </c>
      <c r="T50" s="20" t="s">
        <v>70</v>
      </c>
      <c r="U50" s="20">
        <v>552</v>
      </c>
      <c r="V50" s="20">
        <v>1700000002</v>
      </c>
      <c r="W50" s="20" t="s">
        <v>50</v>
      </c>
      <c r="X50" s="20" t="s">
        <v>192</v>
      </c>
      <c r="Y50" s="20" t="s">
        <v>52</v>
      </c>
      <c r="Z50" s="20" t="s">
        <v>4514</v>
      </c>
      <c r="AA50" s="20" t="s">
        <v>4515</v>
      </c>
      <c r="AB50" s="20" t="s">
        <v>54</v>
      </c>
      <c r="AC50" s="20" t="s">
        <v>167</v>
      </c>
      <c r="AD50" s="20" t="s">
        <v>56</v>
      </c>
      <c r="AE50" s="20"/>
    </row>
    <row r="51" spans="1:31" ht="25.5" x14ac:dyDescent="0.2">
      <c r="A51" s="4">
        <f t="shared" si="6"/>
        <v>49</v>
      </c>
      <c r="B51" s="4" t="str">
        <f t="shared" si="1"/>
        <v>L001 12283</v>
      </c>
      <c r="C51" s="4" t="str">
        <f>IFERROR(VLOOKUP(F51,Tablas!$A$1:$B$3,2,0),"")</f>
        <v/>
      </c>
      <c r="D51" s="4" t="str">
        <f t="shared" si="2"/>
        <v>LETRAS PROTESTADAS NACIONAL -  - CONTADO ADELANTADO / CASH IN ADVANCE - SALDO LETRAS SOLES</v>
      </c>
      <c r="E51" s="19">
        <v>43100</v>
      </c>
      <c r="F51" s="20" t="s">
        <v>27</v>
      </c>
      <c r="G51" s="20" t="s">
        <v>7300</v>
      </c>
      <c r="H51" s="20" t="s">
        <v>6496</v>
      </c>
      <c r="I51" s="20" t="s">
        <v>6497</v>
      </c>
      <c r="J51" s="20" t="s">
        <v>4511</v>
      </c>
      <c r="K51" s="20" t="s">
        <v>4512</v>
      </c>
      <c r="L51" s="20" t="s">
        <v>4513</v>
      </c>
      <c r="M51" s="20" t="s">
        <v>125</v>
      </c>
      <c r="N51" s="21">
        <v>751.8</v>
      </c>
      <c r="O51" s="21">
        <v>0</v>
      </c>
      <c r="P51" s="19">
        <v>41313</v>
      </c>
      <c r="Q51" s="19">
        <v>43100</v>
      </c>
      <c r="R51" s="20"/>
      <c r="S51" s="19">
        <v>41033</v>
      </c>
      <c r="T51" s="20" t="s">
        <v>70</v>
      </c>
      <c r="U51" s="20">
        <v>552</v>
      </c>
      <c r="V51" s="20">
        <v>1700000002</v>
      </c>
      <c r="W51" s="20" t="s">
        <v>50</v>
      </c>
      <c r="X51" s="20" t="s">
        <v>192</v>
      </c>
      <c r="Y51" s="20" t="s">
        <v>52</v>
      </c>
      <c r="Z51" s="20" t="s">
        <v>4514</v>
      </c>
      <c r="AA51" s="20" t="s">
        <v>4515</v>
      </c>
      <c r="AB51" s="20" t="s">
        <v>54</v>
      </c>
      <c r="AC51" s="20" t="s">
        <v>167</v>
      </c>
      <c r="AD51" s="20" t="s">
        <v>56</v>
      </c>
      <c r="AE51" s="20"/>
    </row>
    <row r="52" spans="1:31" ht="25.5" x14ac:dyDescent="0.2">
      <c r="A52" s="4">
        <f t="shared" si="6"/>
        <v>50</v>
      </c>
      <c r="B52" s="4" t="str">
        <f t="shared" si="1"/>
        <v>L001 12282</v>
      </c>
      <c r="C52" s="4" t="str">
        <f>IFERROR(VLOOKUP(F52,Tablas!$A$1:$B$3,2,0),"")</f>
        <v/>
      </c>
      <c r="D52" s="4" t="str">
        <f t="shared" si="2"/>
        <v>LETRAS PROTESTADAS NACIONAL -  - CONTADO ADELANTADO / CASH IN ADVANCE - SALDO LETRAS SOLES</v>
      </c>
      <c r="E52" s="19">
        <v>43100</v>
      </c>
      <c r="F52" s="20" t="s">
        <v>27</v>
      </c>
      <c r="G52" s="20" t="s">
        <v>7301</v>
      </c>
      <c r="H52" s="20" t="s">
        <v>6496</v>
      </c>
      <c r="I52" s="20" t="s">
        <v>6497</v>
      </c>
      <c r="J52" s="20" t="s">
        <v>4511</v>
      </c>
      <c r="K52" s="20" t="s">
        <v>4512</v>
      </c>
      <c r="L52" s="20" t="s">
        <v>4513</v>
      </c>
      <c r="M52" s="20" t="s">
        <v>125</v>
      </c>
      <c r="N52" s="21">
        <v>752.3</v>
      </c>
      <c r="O52" s="21">
        <v>0</v>
      </c>
      <c r="P52" s="19">
        <v>41313</v>
      </c>
      <c r="Q52" s="19">
        <v>43100</v>
      </c>
      <c r="R52" s="20"/>
      <c r="S52" s="19">
        <v>41026</v>
      </c>
      <c r="T52" s="20" t="s">
        <v>70</v>
      </c>
      <c r="U52" s="20">
        <v>552</v>
      </c>
      <c r="V52" s="20">
        <v>1700000002</v>
      </c>
      <c r="W52" s="20" t="s">
        <v>50</v>
      </c>
      <c r="X52" s="20" t="s">
        <v>192</v>
      </c>
      <c r="Y52" s="20" t="s">
        <v>52</v>
      </c>
      <c r="Z52" s="20" t="s">
        <v>4514</v>
      </c>
      <c r="AA52" s="20" t="s">
        <v>4515</v>
      </c>
      <c r="AB52" s="20" t="s">
        <v>54</v>
      </c>
      <c r="AC52" s="20" t="s">
        <v>167</v>
      </c>
      <c r="AD52" s="20" t="s">
        <v>56</v>
      </c>
      <c r="AE52" s="20"/>
    </row>
    <row r="53" spans="1:31" ht="25.5" x14ac:dyDescent="0.2">
      <c r="A53" s="4">
        <f t="shared" si="6"/>
        <v>51</v>
      </c>
      <c r="B53" s="4" t="str">
        <f t="shared" si="1"/>
        <v>L001 13196</v>
      </c>
      <c r="C53" s="4" t="str">
        <f>IFERROR(VLOOKUP(F53,Tablas!$A$1:$B$3,2,0),"")</f>
        <v/>
      </c>
      <c r="D53" s="4" t="str">
        <f t="shared" si="2"/>
        <v>LETRAS PROTESTADAS NACIONAL -  - CONTADO ADELANTADO / CASH IN ADVANCE - SALDO LETRAS SOLES</v>
      </c>
      <c r="E53" s="19">
        <v>43100</v>
      </c>
      <c r="F53" s="20" t="s">
        <v>27</v>
      </c>
      <c r="G53" s="20" t="s">
        <v>7303</v>
      </c>
      <c r="H53" s="20" t="s">
        <v>6496</v>
      </c>
      <c r="I53" s="20" t="s">
        <v>6497</v>
      </c>
      <c r="J53" s="20" t="s">
        <v>4511</v>
      </c>
      <c r="K53" s="20" t="s">
        <v>4512</v>
      </c>
      <c r="L53" s="20" t="s">
        <v>4513</v>
      </c>
      <c r="M53" s="20" t="s">
        <v>125</v>
      </c>
      <c r="N53" s="21">
        <v>755.99</v>
      </c>
      <c r="O53" s="21">
        <v>0</v>
      </c>
      <c r="P53" s="19">
        <v>41313</v>
      </c>
      <c r="Q53" s="19">
        <v>43100</v>
      </c>
      <c r="R53" s="20"/>
      <c r="S53" s="19">
        <v>41120</v>
      </c>
      <c r="T53" s="20" t="s">
        <v>70</v>
      </c>
      <c r="U53" s="20">
        <v>552</v>
      </c>
      <c r="V53" s="20">
        <v>1700000002</v>
      </c>
      <c r="W53" s="20" t="s">
        <v>50</v>
      </c>
      <c r="X53" s="20" t="s">
        <v>192</v>
      </c>
      <c r="Y53" s="20" t="s">
        <v>52</v>
      </c>
      <c r="Z53" s="20" t="s">
        <v>4514</v>
      </c>
      <c r="AA53" s="20" t="s">
        <v>4515</v>
      </c>
      <c r="AB53" s="20" t="s">
        <v>54</v>
      </c>
      <c r="AC53" s="20" t="s">
        <v>167</v>
      </c>
      <c r="AD53" s="20" t="s">
        <v>56</v>
      </c>
      <c r="AE53" s="20"/>
    </row>
    <row r="54" spans="1:31" ht="25.5" x14ac:dyDescent="0.2">
      <c r="A54" s="4">
        <f t="shared" si="6"/>
        <v>52</v>
      </c>
      <c r="B54" s="4" t="str">
        <f t="shared" si="1"/>
        <v>L001 13225</v>
      </c>
      <c r="C54" s="4" t="str">
        <f>IFERROR(VLOOKUP(F54,Tablas!$A$1:$B$3,2,0),"")</f>
        <v/>
      </c>
      <c r="D54" s="4" t="str">
        <f t="shared" si="2"/>
        <v>LETRAS PROTESTADAS NACIONAL -  - CONTADO ADELANTADO / CASH IN ADVANCE - SALDO LETRAS SOLES</v>
      </c>
      <c r="E54" s="19">
        <v>43100</v>
      </c>
      <c r="F54" s="20" t="s">
        <v>27</v>
      </c>
      <c r="G54" s="20" t="s">
        <v>7314</v>
      </c>
      <c r="H54" s="20" t="s">
        <v>6496</v>
      </c>
      <c r="I54" s="20" t="s">
        <v>6497</v>
      </c>
      <c r="J54" s="20" t="s">
        <v>4511</v>
      </c>
      <c r="K54" s="20" t="s">
        <v>4512</v>
      </c>
      <c r="L54" s="20" t="s">
        <v>4513</v>
      </c>
      <c r="M54" s="20" t="s">
        <v>125</v>
      </c>
      <c r="N54" s="21">
        <v>819.13</v>
      </c>
      <c r="O54" s="21">
        <v>0</v>
      </c>
      <c r="P54" s="19">
        <v>41313</v>
      </c>
      <c r="Q54" s="19">
        <v>43100</v>
      </c>
      <c r="R54" s="20"/>
      <c r="S54" s="19">
        <v>41123</v>
      </c>
      <c r="T54" s="20" t="s">
        <v>70</v>
      </c>
      <c r="U54" s="20">
        <v>552</v>
      </c>
      <c r="V54" s="20">
        <v>1700000002</v>
      </c>
      <c r="W54" s="20" t="s">
        <v>50</v>
      </c>
      <c r="X54" s="20" t="s">
        <v>192</v>
      </c>
      <c r="Y54" s="20" t="s">
        <v>52</v>
      </c>
      <c r="Z54" s="20" t="s">
        <v>4514</v>
      </c>
      <c r="AA54" s="20" t="s">
        <v>4515</v>
      </c>
      <c r="AB54" s="20" t="s">
        <v>54</v>
      </c>
      <c r="AC54" s="20" t="s">
        <v>167</v>
      </c>
      <c r="AD54" s="20" t="s">
        <v>56</v>
      </c>
      <c r="AE54" s="20"/>
    </row>
    <row r="55" spans="1:31" ht="25.5" x14ac:dyDescent="0.2">
      <c r="A55" s="4">
        <f t="shared" si="6"/>
        <v>53</v>
      </c>
      <c r="B55" s="4" t="str">
        <f t="shared" si="1"/>
        <v>L001 13233</v>
      </c>
      <c r="C55" s="4" t="str">
        <f>IFERROR(VLOOKUP(F55,Tablas!$A$1:$B$3,2,0),"")</f>
        <v/>
      </c>
      <c r="D55" s="4" t="str">
        <f t="shared" si="2"/>
        <v>LETRAS PROTESTADAS NACIONAL -  - CONTADO ADELANTADO / CASH IN ADVANCE - SALDO LETRAS SOLES</v>
      </c>
      <c r="E55" s="19">
        <v>43100</v>
      </c>
      <c r="F55" s="20" t="s">
        <v>27</v>
      </c>
      <c r="G55" s="20" t="s">
        <v>7330</v>
      </c>
      <c r="H55" s="20" t="s">
        <v>6496</v>
      </c>
      <c r="I55" s="20" t="s">
        <v>6497</v>
      </c>
      <c r="J55" s="20" t="s">
        <v>4511</v>
      </c>
      <c r="K55" s="20" t="s">
        <v>4512</v>
      </c>
      <c r="L55" s="20" t="s">
        <v>4513</v>
      </c>
      <c r="M55" s="20" t="s">
        <v>125</v>
      </c>
      <c r="N55" s="21">
        <v>841.74</v>
      </c>
      <c r="O55" s="21">
        <v>0</v>
      </c>
      <c r="P55" s="19">
        <v>41313</v>
      </c>
      <c r="Q55" s="19">
        <v>43100</v>
      </c>
      <c r="R55" s="20"/>
      <c r="S55" s="19">
        <v>41124</v>
      </c>
      <c r="T55" s="20" t="s">
        <v>70</v>
      </c>
      <c r="U55" s="20">
        <v>552</v>
      </c>
      <c r="V55" s="20">
        <v>1700000002</v>
      </c>
      <c r="W55" s="20" t="s">
        <v>50</v>
      </c>
      <c r="X55" s="20" t="s">
        <v>192</v>
      </c>
      <c r="Y55" s="20" t="s">
        <v>52</v>
      </c>
      <c r="Z55" s="20" t="s">
        <v>4514</v>
      </c>
      <c r="AA55" s="20" t="s">
        <v>4515</v>
      </c>
      <c r="AB55" s="20" t="s">
        <v>54</v>
      </c>
      <c r="AC55" s="20" t="s">
        <v>167</v>
      </c>
      <c r="AD55" s="20" t="s">
        <v>56</v>
      </c>
      <c r="AE55" s="20"/>
    </row>
    <row r="56" spans="1:31" ht="25.5" x14ac:dyDescent="0.2">
      <c r="A56" s="4">
        <f t="shared" si="6"/>
        <v>54</v>
      </c>
      <c r="B56" s="4" t="str">
        <f t="shared" si="1"/>
        <v>L001 7057</v>
      </c>
      <c r="C56" s="4" t="str">
        <f>IFERROR(VLOOKUP(F56,Tablas!$A$1:$B$3,2,0),"")</f>
        <v/>
      </c>
      <c r="D56" s="4" t="str">
        <f t="shared" si="2"/>
        <v>LETRAS PROTESTADAS NACIONAL -  - CONTADO ADELANTADO / CASH IN ADVANCE - SALDO LETRAS SOLES</v>
      </c>
      <c r="E56" s="19">
        <v>43100</v>
      </c>
      <c r="F56" s="20" t="s">
        <v>27</v>
      </c>
      <c r="G56" s="20" t="s">
        <v>7332</v>
      </c>
      <c r="H56" s="20" t="s">
        <v>6496</v>
      </c>
      <c r="I56" s="20" t="s">
        <v>6497</v>
      </c>
      <c r="J56" s="20" t="s">
        <v>4511</v>
      </c>
      <c r="K56" s="20" t="s">
        <v>4512</v>
      </c>
      <c r="L56" s="20" t="s">
        <v>4513</v>
      </c>
      <c r="M56" s="20" t="s">
        <v>125</v>
      </c>
      <c r="N56" s="21">
        <v>848.53</v>
      </c>
      <c r="O56" s="21">
        <v>0</v>
      </c>
      <c r="P56" s="19">
        <v>41313</v>
      </c>
      <c r="Q56" s="19">
        <v>43100</v>
      </c>
      <c r="R56" s="20"/>
      <c r="S56" s="19">
        <v>40388</v>
      </c>
      <c r="T56" s="20" t="s">
        <v>70</v>
      </c>
      <c r="U56" s="20">
        <v>552</v>
      </c>
      <c r="V56" s="20">
        <v>1700000002</v>
      </c>
      <c r="W56" s="20" t="s">
        <v>50</v>
      </c>
      <c r="X56" s="20" t="s">
        <v>192</v>
      </c>
      <c r="Y56" s="20" t="s">
        <v>52</v>
      </c>
      <c r="Z56" s="20" t="s">
        <v>4514</v>
      </c>
      <c r="AA56" s="20" t="s">
        <v>4515</v>
      </c>
      <c r="AB56" s="20" t="s">
        <v>54</v>
      </c>
      <c r="AC56" s="20" t="s">
        <v>167</v>
      </c>
      <c r="AD56" s="20" t="s">
        <v>56</v>
      </c>
      <c r="AE56" s="20"/>
    </row>
    <row r="57" spans="1:31" ht="25.5" x14ac:dyDescent="0.2">
      <c r="A57" s="4">
        <f t="shared" si="6"/>
        <v>55</v>
      </c>
      <c r="B57" s="4" t="str">
        <f t="shared" si="1"/>
        <v>L001 13862</v>
      </c>
      <c r="C57" s="4" t="str">
        <f>IFERROR(VLOOKUP(F57,Tablas!$A$1:$B$3,2,0),"")</f>
        <v/>
      </c>
      <c r="D57" s="4" t="str">
        <f t="shared" si="2"/>
        <v>LETRAS PROTESTADAS NACIONAL -  - CONTADO ADELANTADO / CASH IN ADVANCE - SALDO LETRAS SOLES</v>
      </c>
      <c r="E57" s="19">
        <v>43100</v>
      </c>
      <c r="F57" s="20" t="s">
        <v>27</v>
      </c>
      <c r="G57" s="20" t="s">
        <v>7334</v>
      </c>
      <c r="H57" s="20" t="s">
        <v>6496</v>
      </c>
      <c r="I57" s="20" t="s">
        <v>6497</v>
      </c>
      <c r="J57" s="20" t="s">
        <v>4511</v>
      </c>
      <c r="K57" s="20" t="s">
        <v>4512</v>
      </c>
      <c r="L57" s="20" t="s">
        <v>4513</v>
      </c>
      <c r="M57" s="20" t="s">
        <v>125</v>
      </c>
      <c r="N57" s="21">
        <v>854.84</v>
      </c>
      <c r="O57" s="21">
        <v>0</v>
      </c>
      <c r="P57" s="19">
        <v>41313</v>
      </c>
      <c r="Q57" s="19">
        <v>43100</v>
      </c>
      <c r="R57" s="20"/>
      <c r="S57" s="19">
        <v>41183</v>
      </c>
      <c r="T57" s="20" t="s">
        <v>70</v>
      </c>
      <c r="U57" s="20">
        <v>552</v>
      </c>
      <c r="V57" s="20">
        <v>1700000002</v>
      </c>
      <c r="W57" s="20" t="s">
        <v>50</v>
      </c>
      <c r="X57" s="20" t="s">
        <v>192</v>
      </c>
      <c r="Y57" s="20" t="s">
        <v>52</v>
      </c>
      <c r="Z57" s="20" t="s">
        <v>4514</v>
      </c>
      <c r="AA57" s="20" t="s">
        <v>4515</v>
      </c>
      <c r="AB57" s="20" t="s">
        <v>54</v>
      </c>
      <c r="AC57" s="20" t="s">
        <v>167</v>
      </c>
      <c r="AD57" s="20" t="s">
        <v>56</v>
      </c>
      <c r="AE57" s="20"/>
    </row>
    <row r="58" spans="1:31" ht="25.5" x14ac:dyDescent="0.2">
      <c r="A58" s="4">
        <f t="shared" si="6"/>
        <v>56</v>
      </c>
      <c r="B58" s="4" t="str">
        <f t="shared" si="1"/>
        <v>L001 13863</v>
      </c>
      <c r="C58" s="4" t="str">
        <f>IFERROR(VLOOKUP(F58,Tablas!$A$1:$B$3,2,0),"")</f>
        <v/>
      </c>
      <c r="D58" s="4" t="str">
        <f t="shared" si="2"/>
        <v>LETRAS PROTESTADAS NACIONAL -  - CONTADO ADELANTADO / CASH IN ADVANCE - SALDO LETRAS SOLES</v>
      </c>
      <c r="E58" s="19">
        <v>43100</v>
      </c>
      <c r="F58" s="20" t="s">
        <v>27</v>
      </c>
      <c r="G58" s="20" t="s">
        <v>7335</v>
      </c>
      <c r="H58" s="20" t="s">
        <v>6496</v>
      </c>
      <c r="I58" s="20" t="s">
        <v>6497</v>
      </c>
      <c r="J58" s="20" t="s">
        <v>4511</v>
      </c>
      <c r="K58" s="20" t="s">
        <v>4512</v>
      </c>
      <c r="L58" s="20" t="s">
        <v>4513</v>
      </c>
      <c r="M58" s="20" t="s">
        <v>125</v>
      </c>
      <c r="N58" s="21">
        <v>854.84</v>
      </c>
      <c r="O58" s="21">
        <v>0</v>
      </c>
      <c r="P58" s="19">
        <v>41313</v>
      </c>
      <c r="Q58" s="19">
        <v>43100</v>
      </c>
      <c r="R58" s="20"/>
      <c r="S58" s="19">
        <v>41191</v>
      </c>
      <c r="T58" s="20" t="s">
        <v>70</v>
      </c>
      <c r="U58" s="20">
        <v>552</v>
      </c>
      <c r="V58" s="20">
        <v>1700000002</v>
      </c>
      <c r="W58" s="20" t="s">
        <v>50</v>
      </c>
      <c r="X58" s="20" t="s">
        <v>192</v>
      </c>
      <c r="Y58" s="20" t="s">
        <v>52</v>
      </c>
      <c r="Z58" s="20" t="s">
        <v>4514</v>
      </c>
      <c r="AA58" s="20" t="s">
        <v>4515</v>
      </c>
      <c r="AB58" s="20" t="s">
        <v>54</v>
      </c>
      <c r="AC58" s="20" t="s">
        <v>167</v>
      </c>
      <c r="AD58" s="20" t="s">
        <v>56</v>
      </c>
      <c r="AE58" s="20"/>
    </row>
    <row r="59" spans="1:31" ht="25.5" x14ac:dyDescent="0.2">
      <c r="A59" s="4">
        <f t="shared" si="6"/>
        <v>57</v>
      </c>
      <c r="B59" s="4" t="str">
        <f t="shared" si="1"/>
        <v>L001 13865</v>
      </c>
      <c r="C59" s="4" t="str">
        <f>IFERROR(VLOOKUP(F59,Tablas!$A$1:$B$3,2,0),"")</f>
        <v/>
      </c>
      <c r="D59" s="4" t="str">
        <f t="shared" si="2"/>
        <v>LETRAS PROTESTADAS NACIONAL -  - CONTADO ADELANTADO / CASH IN ADVANCE - SALDO LETRAS SOLES</v>
      </c>
      <c r="E59" s="19">
        <v>43100</v>
      </c>
      <c r="F59" s="20" t="s">
        <v>27</v>
      </c>
      <c r="G59" s="20" t="s">
        <v>7336</v>
      </c>
      <c r="H59" s="20" t="s">
        <v>6496</v>
      </c>
      <c r="I59" s="20" t="s">
        <v>6497</v>
      </c>
      <c r="J59" s="20" t="s">
        <v>4511</v>
      </c>
      <c r="K59" s="20" t="s">
        <v>4512</v>
      </c>
      <c r="L59" s="20" t="s">
        <v>4513</v>
      </c>
      <c r="M59" s="20" t="s">
        <v>125</v>
      </c>
      <c r="N59" s="21">
        <v>854.84</v>
      </c>
      <c r="O59" s="21">
        <v>0</v>
      </c>
      <c r="P59" s="19">
        <v>41313</v>
      </c>
      <c r="Q59" s="19">
        <v>43100</v>
      </c>
      <c r="R59" s="20"/>
      <c r="S59" s="19">
        <v>41206</v>
      </c>
      <c r="T59" s="20" t="s">
        <v>70</v>
      </c>
      <c r="U59" s="20">
        <v>552</v>
      </c>
      <c r="V59" s="20">
        <v>1700000002</v>
      </c>
      <c r="W59" s="20" t="s">
        <v>50</v>
      </c>
      <c r="X59" s="20" t="s">
        <v>192</v>
      </c>
      <c r="Y59" s="20" t="s">
        <v>52</v>
      </c>
      <c r="Z59" s="20" t="s">
        <v>4514</v>
      </c>
      <c r="AA59" s="20" t="s">
        <v>4515</v>
      </c>
      <c r="AB59" s="20" t="s">
        <v>54</v>
      </c>
      <c r="AC59" s="20" t="s">
        <v>167</v>
      </c>
      <c r="AD59" s="20" t="s">
        <v>56</v>
      </c>
      <c r="AE59" s="20"/>
    </row>
    <row r="60" spans="1:31" ht="25.5" x14ac:dyDescent="0.2">
      <c r="A60" s="4">
        <f t="shared" si="6"/>
        <v>58</v>
      </c>
      <c r="B60" s="4" t="str">
        <f t="shared" si="1"/>
        <v>L001 13864</v>
      </c>
      <c r="C60" s="4" t="str">
        <f>IFERROR(VLOOKUP(F60,Tablas!$A$1:$B$3,2,0),"")</f>
        <v/>
      </c>
      <c r="D60" s="4" t="str">
        <f t="shared" si="2"/>
        <v>LETRAS PROTESTADAS NACIONAL -  - CONTADO ADELANTADO / CASH IN ADVANCE - SALDO LETRAS SOLES</v>
      </c>
      <c r="E60" s="19">
        <v>43100</v>
      </c>
      <c r="F60" s="20" t="s">
        <v>27</v>
      </c>
      <c r="G60" s="20" t="s">
        <v>7337</v>
      </c>
      <c r="H60" s="20" t="s">
        <v>6496</v>
      </c>
      <c r="I60" s="20" t="s">
        <v>6497</v>
      </c>
      <c r="J60" s="20" t="s">
        <v>4511</v>
      </c>
      <c r="K60" s="20" t="s">
        <v>4512</v>
      </c>
      <c r="L60" s="20" t="s">
        <v>4513</v>
      </c>
      <c r="M60" s="20" t="s">
        <v>125</v>
      </c>
      <c r="N60" s="21">
        <v>854.84</v>
      </c>
      <c r="O60" s="21">
        <v>0</v>
      </c>
      <c r="P60" s="19">
        <v>41313</v>
      </c>
      <c r="Q60" s="19">
        <v>43100</v>
      </c>
      <c r="R60" s="20"/>
      <c r="S60" s="19">
        <v>41198</v>
      </c>
      <c r="T60" s="20" t="s">
        <v>70</v>
      </c>
      <c r="U60" s="20">
        <v>552</v>
      </c>
      <c r="V60" s="20">
        <v>1700000002</v>
      </c>
      <c r="W60" s="20" t="s">
        <v>50</v>
      </c>
      <c r="X60" s="20" t="s">
        <v>192</v>
      </c>
      <c r="Y60" s="20" t="s">
        <v>52</v>
      </c>
      <c r="Z60" s="20" t="s">
        <v>4514</v>
      </c>
      <c r="AA60" s="20" t="s">
        <v>4515</v>
      </c>
      <c r="AB60" s="20" t="s">
        <v>54</v>
      </c>
      <c r="AC60" s="20" t="s">
        <v>167</v>
      </c>
      <c r="AD60" s="20" t="s">
        <v>56</v>
      </c>
      <c r="AE60" s="20"/>
    </row>
    <row r="61" spans="1:31" ht="25.5" x14ac:dyDescent="0.2">
      <c r="A61" s="4">
        <f t="shared" si="6"/>
        <v>59</v>
      </c>
      <c r="B61" s="4" t="str">
        <f t="shared" si="1"/>
        <v>L001 13017</v>
      </c>
      <c r="C61" s="4" t="str">
        <f>IFERROR(VLOOKUP(F61,Tablas!$A$1:$B$3,2,0),"")</f>
        <v/>
      </c>
      <c r="D61" s="4" t="str">
        <f t="shared" si="2"/>
        <v>LETRAS PROTESTADAS NACIONAL -  - CONTADO ADELANTADO / CASH IN ADVANCE - SALDO LETRAS SOLES</v>
      </c>
      <c r="E61" s="19">
        <v>43100</v>
      </c>
      <c r="F61" s="20" t="s">
        <v>27</v>
      </c>
      <c r="G61" s="20" t="s">
        <v>7344</v>
      </c>
      <c r="H61" s="20" t="s">
        <v>6496</v>
      </c>
      <c r="I61" s="20" t="s">
        <v>6497</v>
      </c>
      <c r="J61" s="20" t="s">
        <v>4511</v>
      </c>
      <c r="K61" s="20" t="s">
        <v>4512</v>
      </c>
      <c r="L61" s="20" t="s">
        <v>4513</v>
      </c>
      <c r="M61" s="20" t="s">
        <v>125</v>
      </c>
      <c r="N61" s="21">
        <v>876.66</v>
      </c>
      <c r="O61" s="21">
        <v>0</v>
      </c>
      <c r="P61" s="19">
        <v>41313</v>
      </c>
      <c r="Q61" s="19">
        <v>43100</v>
      </c>
      <c r="R61" s="20"/>
      <c r="S61" s="19">
        <v>41100</v>
      </c>
      <c r="T61" s="20" t="s">
        <v>70</v>
      </c>
      <c r="U61" s="20">
        <v>552</v>
      </c>
      <c r="V61" s="20">
        <v>1700000002</v>
      </c>
      <c r="W61" s="20" t="s">
        <v>50</v>
      </c>
      <c r="X61" s="20" t="s">
        <v>192</v>
      </c>
      <c r="Y61" s="20" t="s">
        <v>52</v>
      </c>
      <c r="Z61" s="20" t="s">
        <v>4514</v>
      </c>
      <c r="AA61" s="20" t="s">
        <v>4515</v>
      </c>
      <c r="AB61" s="20" t="s">
        <v>54</v>
      </c>
      <c r="AC61" s="20" t="s">
        <v>167</v>
      </c>
      <c r="AD61" s="20" t="s">
        <v>56</v>
      </c>
      <c r="AE61" s="20"/>
    </row>
    <row r="62" spans="1:31" ht="25.5" x14ac:dyDescent="0.2">
      <c r="A62" s="4">
        <f t="shared" si="6"/>
        <v>60</v>
      </c>
      <c r="B62" s="4" t="str">
        <f t="shared" si="1"/>
        <v>L001 11716</v>
      </c>
      <c r="C62" s="4" t="str">
        <f>IFERROR(VLOOKUP(F62,Tablas!$A$1:$B$3,2,0),"")</f>
        <v/>
      </c>
      <c r="D62" s="4" t="str">
        <f t="shared" si="2"/>
        <v>LETRAS PROTESTADAS NACIONAL -  - CONTADO ADELANTADO / CASH IN ADVANCE - SALDO LETRAS SOLES</v>
      </c>
      <c r="E62" s="19">
        <v>43100</v>
      </c>
      <c r="F62" s="20" t="s">
        <v>27</v>
      </c>
      <c r="G62" s="20" t="s">
        <v>7353</v>
      </c>
      <c r="H62" s="20" t="s">
        <v>6496</v>
      </c>
      <c r="I62" s="20" t="s">
        <v>6497</v>
      </c>
      <c r="J62" s="20" t="s">
        <v>4511</v>
      </c>
      <c r="K62" s="20" t="s">
        <v>4512</v>
      </c>
      <c r="L62" s="20" t="s">
        <v>4513</v>
      </c>
      <c r="M62" s="20" t="s">
        <v>125</v>
      </c>
      <c r="N62" s="21">
        <v>918.03</v>
      </c>
      <c r="O62" s="21">
        <v>0</v>
      </c>
      <c r="P62" s="19">
        <v>41313</v>
      </c>
      <c r="Q62" s="19">
        <v>43100</v>
      </c>
      <c r="R62" s="20"/>
      <c r="S62" s="19">
        <v>40952</v>
      </c>
      <c r="T62" s="20" t="s">
        <v>70</v>
      </c>
      <c r="U62" s="20">
        <v>552</v>
      </c>
      <c r="V62" s="20">
        <v>1700000002</v>
      </c>
      <c r="W62" s="20" t="s">
        <v>50</v>
      </c>
      <c r="X62" s="20" t="s">
        <v>192</v>
      </c>
      <c r="Y62" s="20" t="s">
        <v>52</v>
      </c>
      <c r="Z62" s="20" t="s">
        <v>4514</v>
      </c>
      <c r="AA62" s="20" t="s">
        <v>4515</v>
      </c>
      <c r="AB62" s="20" t="s">
        <v>54</v>
      </c>
      <c r="AC62" s="20" t="s">
        <v>167</v>
      </c>
      <c r="AD62" s="20" t="s">
        <v>56</v>
      </c>
      <c r="AE62" s="20"/>
    </row>
    <row r="63" spans="1:31" ht="25.5" x14ac:dyDescent="0.2">
      <c r="A63" s="4">
        <f t="shared" ref="A63:A83" si="7">ROW()-2</f>
        <v>61</v>
      </c>
      <c r="B63" s="4" t="str">
        <f t="shared" si="1"/>
        <v>L001 11653</v>
      </c>
      <c r="C63" s="4" t="str">
        <f>IFERROR(VLOOKUP(F63,Tablas!$A$1:$B$3,2,0),"")</f>
        <v/>
      </c>
      <c r="D63" s="4" t="str">
        <f t="shared" si="2"/>
        <v>LETRAS PROTESTADAS NACIONAL -  - CONTADO ADELANTADO / CASH IN ADVANCE - SALDO LETRAS SOLES</v>
      </c>
      <c r="E63" s="19">
        <v>43100</v>
      </c>
      <c r="F63" s="20" t="s">
        <v>27</v>
      </c>
      <c r="G63" s="20" t="s">
        <v>7360</v>
      </c>
      <c r="H63" s="20" t="s">
        <v>6496</v>
      </c>
      <c r="I63" s="20" t="s">
        <v>6497</v>
      </c>
      <c r="J63" s="20" t="s">
        <v>4511</v>
      </c>
      <c r="K63" s="20" t="s">
        <v>4512</v>
      </c>
      <c r="L63" s="20" t="s">
        <v>4513</v>
      </c>
      <c r="M63" s="20" t="s">
        <v>125</v>
      </c>
      <c r="N63" s="21">
        <v>968.54</v>
      </c>
      <c r="O63" s="21">
        <v>0</v>
      </c>
      <c r="P63" s="19">
        <v>41313</v>
      </c>
      <c r="Q63" s="19">
        <v>43100</v>
      </c>
      <c r="R63" s="20"/>
      <c r="S63" s="19">
        <v>40949</v>
      </c>
      <c r="T63" s="20" t="s">
        <v>70</v>
      </c>
      <c r="U63" s="20">
        <v>552</v>
      </c>
      <c r="V63" s="20">
        <v>1700000002</v>
      </c>
      <c r="W63" s="20" t="s">
        <v>50</v>
      </c>
      <c r="X63" s="20" t="s">
        <v>192</v>
      </c>
      <c r="Y63" s="20" t="s">
        <v>52</v>
      </c>
      <c r="Z63" s="20" t="s">
        <v>4514</v>
      </c>
      <c r="AA63" s="20" t="s">
        <v>4515</v>
      </c>
      <c r="AB63" s="20" t="s">
        <v>54</v>
      </c>
      <c r="AC63" s="20" t="s">
        <v>167</v>
      </c>
      <c r="AD63" s="20" t="s">
        <v>56</v>
      </c>
      <c r="AE63" s="20"/>
    </row>
    <row r="64" spans="1:31" ht="25.5" x14ac:dyDescent="0.2">
      <c r="A64" s="4">
        <f t="shared" si="7"/>
        <v>62</v>
      </c>
      <c r="B64" s="4" t="str">
        <f t="shared" si="1"/>
        <v>L001 11400</v>
      </c>
      <c r="C64" s="4" t="str">
        <f>IFERROR(VLOOKUP(F64,Tablas!$A$1:$B$3,2,0),"")</f>
        <v/>
      </c>
      <c r="D64" s="4" t="str">
        <f t="shared" si="2"/>
        <v>LETRAS PROTESTADAS NACIONAL -  - CONTADO ADELANTADO / CASH IN ADVANCE - SALDO LETRAS SOLES</v>
      </c>
      <c r="E64" s="19">
        <v>43100</v>
      </c>
      <c r="F64" s="20" t="s">
        <v>27</v>
      </c>
      <c r="G64" s="20" t="s">
        <v>7363</v>
      </c>
      <c r="H64" s="20" t="s">
        <v>6496</v>
      </c>
      <c r="I64" s="20" t="s">
        <v>6497</v>
      </c>
      <c r="J64" s="20" t="s">
        <v>4511</v>
      </c>
      <c r="K64" s="20" t="s">
        <v>4512</v>
      </c>
      <c r="L64" s="20" t="s">
        <v>4513</v>
      </c>
      <c r="M64" s="20" t="s">
        <v>125</v>
      </c>
      <c r="N64" s="21">
        <v>1009.74</v>
      </c>
      <c r="O64" s="21">
        <v>0</v>
      </c>
      <c r="P64" s="19">
        <v>41313</v>
      </c>
      <c r="Q64" s="19">
        <v>43100</v>
      </c>
      <c r="R64" s="20"/>
      <c r="S64" s="19">
        <v>40924</v>
      </c>
      <c r="T64" s="20" t="s">
        <v>70</v>
      </c>
      <c r="U64" s="20">
        <v>552</v>
      </c>
      <c r="V64" s="20">
        <v>1700000002</v>
      </c>
      <c r="W64" s="20" t="s">
        <v>50</v>
      </c>
      <c r="X64" s="20" t="s">
        <v>192</v>
      </c>
      <c r="Y64" s="20" t="s">
        <v>52</v>
      </c>
      <c r="Z64" s="20" t="s">
        <v>4514</v>
      </c>
      <c r="AA64" s="20" t="s">
        <v>4515</v>
      </c>
      <c r="AB64" s="20" t="s">
        <v>54</v>
      </c>
      <c r="AC64" s="20" t="s">
        <v>167</v>
      </c>
      <c r="AD64" s="20" t="s">
        <v>56</v>
      </c>
      <c r="AE64" s="20"/>
    </row>
    <row r="65" spans="1:31" ht="25.5" x14ac:dyDescent="0.2">
      <c r="A65" s="4">
        <f t="shared" si="7"/>
        <v>63</v>
      </c>
      <c r="B65" s="4" t="str">
        <f t="shared" si="1"/>
        <v>L001 11510</v>
      </c>
      <c r="C65" s="4" t="str">
        <f>IFERROR(VLOOKUP(F65,Tablas!$A$1:$B$3,2,0),"")</f>
        <v/>
      </c>
      <c r="D65" s="4" t="str">
        <f t="shared" si="2"/>
        <v>LETRAS PROTESTADAS NACIONAL -  - CONTADO ADELANTADO / CASH IN ADVANCE - SALDO LETRAS SOLES</v>
      </c>
      <c r="E65" s="19">
        <v>43100</v>
      </c>
      <c r="F65" s="20" t="s">
        <v>27</v>
      </c>
      <c r="G65" s="20" t="s">
        <v>7364</v>
      </c>
      <c r="H65" s="20" t="s">
        <v>6496</v>
      </c>
      <c r="I65" s="20" t="s">
        <v>6497</v>
      </c>
      <c r="J65" s="20" t="s">
        <v>4511</v>
      </c>
      <c r="K65" s="20" t="s">
        <v>4512</v>
      </c>
      <c r="L65" s="20" t="s">
        <v>4513</v>
      </c>
      <c r="M65" s="20" t="s">
        <v>125</v>
      </c>
      <c r="N65" s="21">
        <v>1018.75</v>
      </c>
      <c r="O65" s="21">
        <v>0</v>
      </c>
      <c r="P65" s="19">
        <v>41313</v>
      </c>
      <c r="Q65" s="19">
        <v>43100</v>
      </c>
      <c r="R65" s="20"/>
      <c r="S65" s="19">
        <v>40935</v>
      </c>
      <c r="T65" s="20" t="s">
        <v>70</v>
      </c>
      <c r="U65" s="20">
        <v>552</v>
      </c>
      <c r="V65" s="20">
        <v>1700000002</v>
      </c>
      <c r="W65" s="20" t="s">
        <v>50</v>
      </c>
      <c r="X65" s="20" t="s">
        <v>192</v>
      </c>
      <c r="Y65" s="20" t="s">
        <v>52</v>
      </c>
      <c r="Z65" s="20" t="s">
        <v>4514</v>
      </c>
      <c r="AA65" s="20" t="s">
        <v>4515</v>
      </c>
      <c r="AB65" s="20" t="s">
        <v>54</v>
      </c>
      <c r="AC65" s="20" t="s">
        <v>167</v>
      </c>
      <c r="AD65" s="20" t="s">
        <v>56</v>
      </c>
      <c r="AE65" s="20"/>
    </row>
    <row r="66" spans="1:31" ht="25.5" x14ac:dyDescent="0.2">
      <c r="A66" s="4">
        <f t="shared" si="7"/>
        <v>64</v>
      </c>
      <c r="B66" s="4" t="str">
        <f t="shared" si="1"/>
        <v>L001 9054</v>
      </c>
      <c r="C66" s="4" t="str">
        <f>IFERROR(VLOOKUP(F66,Tablas!$A$1:$B$3,2,0),"")</f>
        <v/>
      </c>
      <c r="D66" s="4" t="str">
        <f t="shared" si="2"/>
        <v>LETRAS PROTESTADAS NACIONAL -  - CONTADO ADELANTADO / CASH IN ADVANCE - SALDO LETRAS SOLES</v>
      </c>
      <c r="E66" s="19">
        <v>43100</v>
      </c>
      <c r="F66" s="20" t="s">
        <v>27</v>
      </c>
      <c r="G66" s="20" t="s">
        <v>7366</v>
      </c>
      <c r="H66" s="20" t="s">
        <v>6496</v>
      </c>
      <c r="I66" s="20" t="s">
        <v>6497</v>
      </c>
      <c r="J66" s="20" t="s">
        <v>4511</v>
      </c>
      <c r="K66" s="20" t="s">
        <v>4512</v>
      </c>
      <c r="L66" s="20" t="s">
        <v>4513</v>
      </c>
      <c r="M66" s="20" t="s">
        <v>125</v>
      </c>
      <c r="N66" s="21">
        <v>1034.51</v>
      </c>
      <c r="O66" s="21">
        <v>0</v>
      </c>
      <c r="P66" s="19">
        <v>41313</v>
      </c>
      <c r="Q66" s="19">
        <v>43100</v>
      </c>
      <c r="R66" s="20"/>
      <c r="S66" s="19">
        <v>40665</v>
      </c>
      <c r="T66" s="20" t="s">
        <v>70</v>
      </c>
      <c r="U66" s="20">
        <v>552</v>
      </c>
      <c r="V66" s="20">
        <v>1700000002</v>
      </c>
      <c r="W66" s="20" t="s">
        <v>50</v>
      </c>
      <c r="X66" s="20" t="s">
        <v>192</v>
      </c>
      <c r="Y66" s="20" t="s">
        <v>52</v>
      </c>
      <c r="Z66" s="20" t="s">
        <v>4514</v>
      </c>
      <c r="AA66" s="20" t="s">
        <v>4515</v>
      </c>
      <c r="AB66" s="20" t="s">
        <v>54</v>
      </c>
      <c r="AC66" s="20" t="s">
        <v>167</v>
      </c>
      <c r="AD66" s="20" t="s">
        <v>56</v>
      </c>
      <c r="AE66" s="20"/>
    </row>
    <row r="67" spans="1:31" ht="25.5" x14ac:dyDescent="0.2">
      <c r="A67" s="4">
        <f t="shared" si="7"/>
        <v>65</v>
      </c>
      <c r="B67" s="4" t="str">
        <f t="shared" si="1"/>
        <v>L001 11529</v>
      </c>
      <c r="C67" s="4" t="str">
        <f>IFERROR(VLOOKUP(F67,Tablas!$A$1:$B$3,2,0),"")</f>
        <v/>
      </c>
      <c r="D67" s="4" t="str">
        <f t="shared" si="2"/>
        <v>LETRAS PROTESTADAS NACIONAL -  - CONTADO ADELANTADO / CASH IN ADVANCE - SALDO LETRAS SOLES</v>
      </c>
      <c r="E67" s="19">
        <v>43100</v>
      </c>
      <c r="F67" s="20" t="s">
        <v>27</v>
      </c>
      <c r="G67" s="20" t="s">
        <v>7369</v>
      </c>
      <c r="H67" s="20" t="s">
        <v>6496</v>
      </c>
      <c r="I67" s="20" t="s">
        <v>6497</v>
      </c>
      <c r="J67" s="20" t="s">
        <v>4511</v>
      </c>
      <c r="K67" s="20" t="s">
        <v>4512</v>
      </c>
      <c r="L67" s="20" t="s">
        <v>4513</v>
      </c>
      <c r="M67" s="20" t="s">
        <v>125</v>
      </c>
      <c r="N67" s="21">
        <v>1091.98</v>
      </c>
      <c r="O67" s="21">
        <v>0</v>
      </c>
      <c r="P67" s="19">
        <v>41313</v>
      </c>
      <c r="Q67" s="19">
        <v>43100</v>
      </c>
      <c r="R67" s="20"/>
      <c r="S67" s="19">
        <v>40936</v>
      </c>
      <c r="T67" s="20" t="s">
        <v>70</v>
      </c>
      <c r="U67" s="20">
        <v>552</v>
      </c>
      <c r="V67" s="20">
        <v>1700000002</v>
      </c>
      <c r="W67" s="20" t="s">
        <v>50</v>
      </c>
      <c r="X67" s="20" t="s">
        <v>192</v>
      </c>
      <c r="Y67" s="20" t="s">
        <v>52</v>
      </c>
      <c r="Z67" s="20" t="s">
        <v>4514</v>
      </c>
      <c r="AA67" s="20" t="s">
        <v>4515</v>
      </c>
      <c r="AB67" s="20" t="s">
        <v>54</v>
      </c>
      <c r="AC67" s="20" t="s">
        <v>167</v>
      </c>
      <c r="AD67" s="20" t="s">
        <v>56</v>
      </c>
      <c r="AE67" s="20"/>
    </row>
    <row r="68" spans="1:31" ht="25.5" x14ac:dyDescent="0.2">
      <c r="A68" s="4">
        <f t="shared" si="7"/>
        <v>66</v>
      </c>
      <c r="B68" s="4" t="str">
        <f t="shared" ref="B68:B131" si="8">MID(G68,1,20)</f>
        <v>L001 10952</v>
      </c>
      <c r="C68" s="4" t="str">
        <f>IFERROR(VLOOKUP(F68,Tablas!$A$1:$B$3,2,0),"")</f>
        <v/>
      </c>
      <c r="D68" s="4" t="str">
        <f t="shared" ref="D68:D131" si="9">CONCATENATE(I68," - ",AE68," - ",T68," - ",Z68)</f>
        <v>LETRAS PROTESTADAS NACIONAL -  - CONTADO ADELANTADO / CASH IN ADVANCE - SALDO LETRAS SOLES</v>
      </c>
      <c r="E68" s="19">
        <v>43100</v>
      </c>
      <c r="F68" s="20" t="s">
        <v>27</v>
      </c>
      <c r="G68" s="20" t="s">
        <v>7370</v>
      </c>
      <c r="H68" s="20" t="s">
        <v>6496</v>
      </c>
      <c r="I68" s="20" t="s">
        <v>6497</v>
      </c>
      <c r="J68" s="20" t="s">
        <v>4511</v>
      </c>
      <c r="K68" s="20" t="s">
        <v>4512</v>
      </c>
      <c r="L68" s="20" t="s">
        <v>4513</v>
      </c>
      <c r="M68" s="20" t="s">
        <v>125</v>
      </c>
      <c r="N68" s="21">
        <v>1103.19</v>
      </c>
      <c r="O68" s="21">
        <v>0</v>
      </c>
      <c r="P68" s="19">
        <v>41313</v>
      </c>
      <c r="Q68" s="19">
        <v>43100</v>
      </c>
      <c r="R68" s="20"/>
      <c r="S68" s="19">
        <v>40873</v>
      </c>
      <c r="T68" s="20" t="s">
        <v>70</v>
      </c>
      <c r="U68" s="20">
        <v>552</v>
      </c>
      <c r="V68" s="20">
        <v>1700000002</v>
      </c>
      <c r="W68" s="20" t="s">
        <v>50</v>
      </c>
      <c r="X68" s="20" t="s">
        <v>192</v>
      </c>
      <c r="Y68" s="20" t="s">
        <v>52</v>
      </c>
      <c r="Z68" s="20" t="s">
        <v>4514</v>
      </c>
      <c r="AA68" s="20" t="s">
        <v>4515</v>
      </c>
      <c r="AB68" s="20" t="s">
        <v>54</v>
      </c>
      <c r="AC68" s="20" t="s">
        <v>167</v>
      </c>
      <c r="AD68" s="20" t="s">
        <v>56</v>
      </c>
      <c r="AE68" s="20"/>
    </row>
    <row r="69" spans="1:31" ht="25.5" x14ac:dyDescent="0.2">
      <c r="A69" s="4">
        <f t="shared" si="7"/>
        <v>67</v>
      </c>
      <c r="B69" s="4" t="str">
        <f t="shared" si="8"/>
        <v>L001 11171</v>
      </c>
      <c r="C69" s="4" t="str">
        <f>IFERROR(VLOOKUP(F69,Tablas!$A$1:$B$3,2,0),"")</f>
        <v/>
      </c>
      <c r="D69" s="4" t="str">
        <f t="shared" si="9"/>
        <v>LETRAS PROTESTADAS NACIONAL -  - CONTADO ADELANTADO / CASH IN ADVANCE - SALDO LETRAS SOLES</v>
      </c>
      <c r="E69" s="19">
        <v>43100</v>
      </c>
      <c r="F69" s="20" t="s">
        <v>27</v>
      </c>
      <c r="G69" s="20" t="s">
        <v>7373</v>
      </c>
      <c r="H69" s="20" t="s">
        <v>6496</v>
      </c>
      <c r="I69" s="20" t="s">
        <v>6497</v>
      </c>
      <c r="J69" s="20" t="s">
        <v>4511</v>
      </c>
      <c r="K69" s="20" t="s">
        <v>4512</v>
      </c>
      <c r="L69" s="20" t="s">
        <v>4513</v>
      </c>
      <c r="M69" s="20" t="s">
        <v>125</v>
      </c>
      <c r="N69" s="21">
        <v>1116.1400000000001</v>
      </c>
      <c r="O69" s="21">
        <v>0</v>
      </c>
      <c r="P69" s="19">
        <v>41313</v>
      </c>
      <c r="Q69" s="19">
        <v>43100</v>
      </c>
      <c r="R69" s="20"/>
      <c r="S69" s="19">
        <v>40896</v>
      </c>
      <c r="T69" s="20" t="s">
        <v>70</v>
      </c>
      <c r="U69" s="20">
        <v>552</v>
      </c>
      <c r="V69" s="20">
        <v>1700000002</v>
      </c>
      <c r="W69" s="20" t="s">
        <v>50</v>
      </c>
      <c r="X69" s="20" t="s">
        <v>192</v>
      </c>
      <c r="Y69" s="20" t="s">
        <v>52</v>
      </c>
      <c r="Z69" s="20" t="s">
        <v>4514</v>
      </c>
      <c r="AA69" s="20" t="s">
        <v>4515</v>
      </c>
      <c r="AB69" s="20" t="s">
        <v>54</v>
      </c>
      <c r="AC69" s="20" t="s">
        <v>167</v>
      </c>
      <c r="AD69" s="20" t="s">
        <v>56</v>
      </c>
      <c r="AE69" s="20"/>
    </row>
    <row r="70" spans="1:31" ht="25.5" x14ac:dyDescent="0.2">
      <c r="A70" s="4">
        <f t="shared" si="7"/>
        <v>68</v>
      </c>
      <c r="B70" s="4" t="str">
        <f t="shared" si="8"/>
        <v>L001 13839</v>
      </c>
      <c r="C70" s="4" t="str">
        <f>IFERROR(VLOOKUP(F70,Tablas!$A$1:$B$3,2,0),"")</f>
        <v/>
      </c>
      <c r="D70" s="4" t="str">
        <f t="shared" si="9"/>
        <v>LETRAS PROTESTADAS NACIONAL -  - CONTADO ADELANTADO / CASH IN ADVANCE - SALDO LETRAS SOLES</v>
      </c>
      <c r="E70" s="19">
        <v>43100</v>
      </c>
      <c r="F70" s="20" t="s">
        <v>27</v>
      </c>
      <c r="G70" s="20" t="s">
        <v>7374</v>
      </c>
      <c r="H70" s="20" t="s">
        <v>6496</v>
      </c>
      <c r="I70" s="20" t="s">
        <v>6497</v>
      </c>
      <c r="J70" s="20" t="s">
        <v>4511</v>
      </c>
      <c r="K70" s="20" t="s">
        <v>4512</v>
      </c>
      <c r="L70" s="20" t="s">
        <v>4513</v>
      </c>
      <c r="M70" s="20" t="s">
        <v>125</v>
      </c>
      <c r="N70" s="21">
        <v>1117.48</v>
      </c>
      <c r="O70" s="21">
        <v>0</v>
      </c>
      <c r="P70" s="19">
        <v>41313</v>
      </c>
      <c r="Q70" s="19">
        <v>43100</v>
      </c>
      <c r="R70" s="20"/>
      <c r="S70" s="19">
        <v>41188</v>
      </c>
      <c r="T70" s="20" t="s">
        <v>70</v>
      </c>
      <c r="U70" s="20">
        <v>552</v>
      </c>
      <c r="V70" s="20">
        <v>1700000002</v>
      </c>
      <c r="W70" s="20" t="s">
        <v>50</v>
      </c>
      <c r="X70" s="20" t="s">
        <v>192</v>
      </c>
      <c r="Y70" s="20" t="s">
        <v>52</v>
      </c>
      <c r="Z70" s="20" t="s">
        <v>4514</v>
      </c>
      <c r="AA70" s="20" t="s">
        <v>4515</v>
      </c>
      <c r="AB70" s="20" t="s">
        <v>54</v>
      </c>
      <c r="AC70" s="20" t="s">
        <v>167</v>
      </c>
      <c r="AD70" s="20" t="s">
        <v>56</v>
      </c>
      <c r="AE70" s="20"/>
    </row>
    <row r="71" spans="1:31" ht="25.5" x14ac:dyDescent="0.2">
      <c r="A71" s="4">
        <f t="shared" si="7"/>
        <v>69</v>
      </c>
      <c r="B71" s="4" t="str">
        <f t="shared" si="8"/>
        <v>L001 7024</v>
      </c>
      <c r="C71" s="4" t="str">
        <f>IFERROR(VLOOKUP(F71,Tablas!$A$1:$B$3,2,0),"")</f>
        <v/>
      </c>
      <c r="D71" s="4" t="str">
        <f t="shared" si="9"/>
        <v>LETRAS EN COBRANZA NACIONAL -  - CONTADO ADELANTADO / CASH IN ADVANCE - SALDO LETRAS SOLES</v>
      </c>
      <c r="E71" s="19">
        <v>43100</v>
      </c>
      <c r="F71" s="20" t="s">
        <v>27</v>
      </c>
      <c r="G71" s="20" t="s">
        <v>7376</v>
      </c>
      <c r="H71" s="20" t="s">
        <v>4509</v>
      </c>
      <c r="I71" s="20" t="s">
        <v>4510</v>
      </c>
      <c r="J71" s="20" t="s">
        <v>4511</v>
      </c>
      <c r="K71" s="20" t="s">
        <v>4512</v>
      </c>
      <c r="L71" s="20" t="s">
        <v>4513</v>
      </c>
      <c r="M71" s="20" t="s">
        <v>125</v>
      </c>
      <c r="N71" s="21">
        <v>1120.6099999999999</v>
      </c>
      <c r="O71" s="21">
        <v>0</v>
      </c>
      <c r="P71" s="19">
        <v>40417</v>
      </c>
      <c r="Q71" s="19">
        <v>43100</v>
      </c>
      <c r="R71" s="20"/>
      <c r="S71" s="19">
        <v>40382</v>
      </c>
      <c r="T71" s="20" t="s">
        <v>70</v>
      </c>
      <c r="U71" s="20">
        <v>552</v>
      </c>
      <c r="V71" s="20">
        <v>1700000002</v>
      </c>
      <c r="W71" s="20" t="s">
        <v>50</v>
      </c>
      <c r="X71" s="20" t="s">
        <v>192</v>
      </c>
      <c r="Y71" s="20" t="s">
        <v>52</v>
      </c>
      <c r="Z71" s="20" t="s">
        <v>4514</v>
      </c>
      <c r="AA71" s="20" t="s">
        <v>4515</v>
      </c>
      <c r="AB71" s="20" t="s">
        <v>54</v>
      </c>
      <c r="AC71" s="20" t="s">
        <v>167</v>
      </c>
      <c r="AD71" s="20" t="s">
        <v>56</v>
      </c>
      <c r="AE71" s="20"/>
    </row>
    <row r="72" spans="1:31" ht="25.5" x14ac:dyDescent="0.2">
      <c r="A72" s="4">
        <f t="shared" si="7"/>
        <v>70</v>
      </c>
      <c r="B72" s="4" t="str">
        <f t="shared" si="8"/>
        <v>L001 13108</v>
      </c>
      <c r="C72" s="4" t="str">
        <f>IFERROR(VLOOKUP(F72,Tablas!$A$1:$B$3,2,0),"")</f>
        <v/>
      </c>
      <c r="D72" s="4" t="str">
        <f t="shared" si="9"/>
        <v>LETRAS PROTESTADAS NACIONAL -  - CONTADO ADELANTADO / CASH IN ADVANCE - SALDO LETRAS SOLES</v>
      </c>
      <c r="E72" s="19">
        <v>43100</v>
      </c>
      <c r="F72" s="20" t="s">
        <v>27</v>
      </c>
      <c r="G72" s="20" t="s">
        <v>7387</v>
      </c>
      <c r="H72" s="20" t="s">
        <v>6496</v>
      </c>
      <c r="I72" s="20" t="s">
        <v>6497</v>
      </c>
      <c r="J72" s="20" t="s">
        <v>4511</v>
      </c>
      <c r="K72" s="20" t="s">
        <v>4512</v>
      </c>
      <c r="L72" s="20" t="s">
        <v>4513</v>
      </c>
      <c r="M72" s="20" t="s">
        <v>125</v>
      </c>
      <c r="N72" s="21">
        <v>1153.4100000000001</v>
      </c>
      <c r="O72" s="21">
        <v>0</v>
      </c>
      <c r="P72" s="19">
        <v>41313</v>
      </c>
      <c r="Q72" s="19">
        <v>43100</v>
      </c>
      <c r="R72" s="20"/>
      <c r="S72" s="19">
        <v>41106</v>
      </c>
      <c r="T72" s="20" t="s">
        <v>70</v>
      </c>
      <c r="U72" s="20">
        <v>552</v>
      </c>
      <c r="V72" s="20">
        <v>1700000002</v>
      </c>
      <c r="W72" s="20" t="s">
        <v>50</v>
      </c>
      <c r="X72" s="20" t="s">
        <v>192</v>
      </c>
      <c r="Y72" s="20" t="s">
        <v>52</v>
      </c>
      <c r="Z72" s="20" t="s">
        <v>4514</v>
      </c>
      <c r="AA72" s="20" t="s">
        <v>4515</v>
      </c>
      <c r="AB72" s="20" t="s">
        <v>54</v>
      </c>
      <c r="AC72" s="20" t="s">
        <v>167</v>
      </c>
      <c r="AD72" s="20" t="s">
        <v>56</v>
      </c>
      <c r="AE72" s="20"/>
    </row>
    <row r="73" spans="1:31" ht="25.5" x14ac:dyDescent="0.2">
      <c r="A73" s="4">
        <f t="shared" si="7"/>
        <v>71</v>
      </c>
      <c r="B73" s="4" t="str">
        <f t="shared" si="8"/>
        <v>L001 11536</v>
      </c>
      <c r="C73" s="4" t="str">
        <f>IFERROR(VLOOKUP(F73,Tablas!$A$1:$B$3,2,0),"")</f>
        <v/>
      </c>
      <c r="D73" s="4" t="str">
        <f t="shared" si="9"/>
        <v>LETRAS PROTESTADAS NACIONAL -  - CONTADO ADELANTADO / CASH IN ADVANCE - SALDO LETRAS SOLES</v>
      </c>
      <c r="E73" s="19">
        <v>43100</v>
      </c>
      <c r="F73" s="20" t="s">
        <v>27</v>
      </c>
      <c r="G73" s="20" t="s">
        <v>7392</v>
      </c>
      <c r="H73" s="20" t="s">
        <v>6496</v>
      </c>
      <c r="I73" s="20" t="s">
        <v>6497</v>
      </c>
      <c r="J73" s="20" t="s">
        <v>4511</v>
      </c>
      <c r="K73" s="20" t="s">
        <v>4512</v>
      </c>
      <c r="L73" s="20" t="s">
        <v>4513</v>
      </c>
      <c r="M73" s="20" t="s">
        <v>125</v>
      </c>
      <c r="N73" s="21">
        <v>1185.04</v>
      </c>
      <c r="O73" s="21">
        <v>0</v>
      </c>
      <c r="P73" s="19">
        <v>41313</v>
      </c>
      <c r="Q73" s="19">
        <v>43100</v>
      </c>
      <c r="R73" s="20"/>
      <c r="S73" s="19">
        <v>40938</v>
      </c>
      <c r="T73" s="20" t="s">
        <v>70</v>
      </c>
      <c r="U73" s="20">
        <v>552</v>
      </c>
      <c r="V73" s="20">
        <v>1700000002</v>
      </c>
      <c r="W73" s="20" t="s">
        <v>50</v>
      </c>
      <c r="X73" s="20" t="s">
        <v>192</v>
      </c>
      <c r="Y73" s="20" t="s">
        <v>52</v>
      </c>
      <c r="Z73" s="20" t="s">
        <v>4514</v>
      </c>
      <c r="AA73" s="20" t="s">
        <v>4515</v>
      </c>
      <c r="AB73" s="20" t="s">
        <v>54</v>
      </c>
      <c r="AC73" s="20" t="s">
        <v>167</v>
      </c>
      <c r="AD73" s="20" t="s">
        <v>56</v>
      </c>
      <c r="AE73" s="20"/>
    </row>
    <row r="74" spans="1:31" ht="25.5" x14ac:dyDescent="0.2">
      <c r="A74" s="4">
        <f t="shared" si="7"/>
        <v>72</v>
      </c>
      <c r="B74" s="4" t="str">
        <f t="shared" si="8"/>
        <v>2024-03117</v>
      </c>
      <c r="C74" s="4" t="str">
        <f>IFERROR(VLOOKUP(F74,Tablas!$A$1:$B$3,2,0),"")</f>
        <v/>
      </c>
      <c r="D74" s="4" t="str">
        <f t="shared" si="9"/>
        <v>LETRAS EN DESCUENTO NACIONAL -  - LETRA 75 DIAS / DRAFT 75 DAYS - Cambio de Situación</v>
      </c>
      <c r="E74" s="19">
        <v>45520</v>
      </c>
      <c r="F74" s="20" t="s">
        <v>27</v>
      </c>
      <c r="G74" s="20" t="s">
        <v>7403</v>
      </c>
      <c r="H74" s="20" t="s">
        <v>7404</v>
      </c>
      <c r="I74" s="20" t="s">
        <v>7405</v>
      </c>
      <c r="J74" s="20" t="s">
        <v>373</v>
      </c>
      <c r="K74" s="20" t="s">
        <v>374</v>
      </c>
      <c r="L74" s="20" t="s">
        <v>375</v>
      </c>
      <c r="M74" s="20" t="s">
        <v>125</v>
      </c>
      <c r="N74" s="21">
        <v>1223.42</v>
      </c>
      <c r="O74" s="21">
        <v>0</v>
      </c>
      <c r="P74" s="19">
        <v>45529</v>
      </c>
      <c r="Q74" s="19">
        <v>45520</v>
      </c>
      <c r="R74" s="20"/>
      <c r="S74" s="19">
        <v>45588</v>
      </c>
      <c r="T74" s="20" t="s">
        <v>126</v>
      </c>
      <c r="U74" s="20">
        <v>1009957</v>
      </c>
      <c r="V74" s="20">
        <v>240006108</v>
      </c>
      <c r="W74" s="20" t="s">
        <v>50</v>
      </c>
      <c r="X74" s="20" t="s">
        <v>794</v>
      </c>
      <c r="Y74" s="20" t="s">
        <v>128</v>
      </c>
      <c r="Z74" s="20" t="s">
        <v>7406</v>
      </c>
      <c r="AA74" s="20" t="s">
        <v>377</v>
      </c>
      <c r="AB74" s="20" t="s">
        <v>337</v>
      </c>
      <c r="AC74" s="20" t="s">
        <v>337</v>
      </c>
      <c r="AD74" s="20" t="s">
        <v>56</v>
      </c>
      <c r="AE74" s="20"/>
    </row>
    <row r="75" spans="1:31" ht="25.5" x14ac:dyDescent="0.2">
      <c r="A75" s="4">
        <f t="shared" si="7"/>
        <v>73</v>
      </c>
      <c r="B75" s="4" t="str">
        <f t="shared" si="8"/>
        <v>2024-03118</v>
      </c>
      <c r="C75" s="4" t="str">
        <f>IFERROR(VLOOKUP(F75,Tablas!$A$1:$B$3,2,0),"")</f>
        <v/>
      </c>
      <c r="D75" s="4" t="str">
        <f t="shared" si="9"/>
        <v>LETRAS EN DESCUENTO NACIONAL -  - LETRA 75 DIAS / DRAFT 75 DAYS - Cambio de Situación</v>
      </c>
      <c r="E75" s="19">
        <v>45520</v>
      </c>
      <c r="F75" s="20" t="s">
        <v>27</v>
      </c>
      <c r="G75" s="20" t="s">
        <v>7407</v>
      </c>
      <c r="H75" s="20" t="s">
        <v>7404</v>
      </c>
      <c r="I75" s="20" t="s">
        <v>7405</v>
      </c>
      <c r="J75" s="20" t="s">
        <v>373</v>
      </c>
      <c r="K75" s="20" t="s">
        <v>374</v>
      </c>
      <c r="L75" s="20" t="s">
        <v>375</v>
      </c>
      <c r="M75" s="20" t="s">
        <v>125</v>
      </c>
      <c r="N75" s="21">
        <v>1223.42</v>
      </c>
      <c r="O75" s="21">
        <v>0</v>
      </c>
      <c r="P75" s="19">
        <v>45529</v>
      </c>
      <c r="Q75" s="19">
        <v>45520</v>
      </c>
      <c r="R75" s="20"/>
      <c r="S75" s="19">
        <v>45595</v>
      </c>
      <c r="T75" s="20" t="s">
        <v>126</v>
      </c>
      <c r="U75" s="20">
        <v>1009959</v>
      </c>
      <c r="V75" s="20">
        <v>240006109</v>
      </c>
      <c r="W75" s="20" t="s">
        <v>50</v>
      </c>
      <c r="X75" s="20" t="s">
        <v>794</v>
      </c>
      <c r="Y75" s="20" t="s">
        <v>128</v>
      </c>
      <c r="Z75" s="20" t="s">
        <v>7406</v>
      </c>
      <c r="AA75" s="20" t="s">
        <v>377</v>
      </c>
      <c r="AB75" s="20" t="s">
        <v>337</v>
      </c>
      <c r="AC75" s="20" t="s">
        <v>337</v>
      </c>
      <c r="AD75" s="20" t="s">
        <v>56</v>
      </c>
      <c r="AE75" s="20"/>
    </row>
    <row r="76" spans="1:31" ht="25.5" x14ac:dyDescent="0.2">
      <c r="A76" s="4">
        <f t="shared" si="7"/>
        <v>74</v>
      </c>
      <c r="B76" s="4" t="str">
        <f t="shared" si="8"/>
        <v>2024-03116</v>
      </c>
      <c r="C76" s="4" t="str">
        <f>IFERROR(VLOOKUP(F76,Tablas!$A$1:$B$3,2,0),"")</f>
        <v/>
      </c>
      <c r="D76" s="4" t="str">
        <f t="shared" si="9"/>
        <v>LETRAS EN DESCUENTO NACIONAL -  - LETRA 75 DIAS / DRAFT 75 DAYS - Cambio de Situación</v>
      </c>
      <c r="E76" s="19">
        <v>45520</v>
      </c>
      <c r="F76" s="20" t="s">
        <v>27</v>
      </c>
      <c r="G76" s="20" t="s">
        <v>7408</v>
      </c>
      <c r="H76" s="20" t="s">
        <v>7404</v>
      </c>
      <c r="I76" s="20" t="s">
        <v>7405</v>
      </c>
      <c r="J76" s="20" t="s">
        <v>373</v>
      </c>
      <c r="K76" s="20" t="s">
        <v>374</v>
      </c>
      <c r="L76" s="20" t="s">
        <v>375</v>
      </c>
      <c r="M76" s="20" t="s">
        <v>125</v>
      </c>
      <c r="N76" s="21">
        <v>1223.42</v>
      </c>
      <c r="O76" s="21">
        <v>0</v>
      </c>
      <c r="P76" s="19">
        <v>45529</v>
      </c>
      <c r="Q76" s="19">
        <v>45520</v>
      </c>
      <c r="R76" s="20"/>
      <c r="S76" s="19">
        <v>45581</v>
      </c>
      <c r="T76" s="20" t="s">
        <v>126</v>
      </c>
      <c r="U76" s="20">
        <v>1009955</v>
      </c>
      <c r="V76" s="20">
        <v>240006107</v>
      </c>
      <c r="W76" s="20" t="s">
        <v>50</v>
      </c>
      <c r="X76" s="20" t="s">
        <v>794</v>
      </c>
      <c r="Y76" s="20" t="s">
        <v>128</v>
      </c>
      <c r="Z76" s="20" t="s">
        <v>7406</v>
      </c>
      <c r="AA76" s="20" t="s">
        <v>7391</v>
      </c>
      <c r="AB76" s="20" t="s">
        <v>576</v>
      </c>
      <c r="AC76" s="20" t="s">
        <v>167</v>
      </c>
      <c r="AD76" s="20" t="s">
        <v>56</v>
      </c>
      <c r="AE76" s="20"/>
    </row>
    <row r="77" spans="1:31" ht="25.5" x14ac:dyDescent="0.2">
      <c r="A77" s="4">
        <f t="shared" si="7"/>
        <v>75</v>
      </c>
      <c r="B77" s="4" t="str">
        <f t="shared" si="8"/>
        <v>2024-03115</v>
      </c>
      <c r="C77" s="4" t="str">
        <f>IFERROR(VLOOKUP(F77,Tablas!$A$1:$B$3,2,0),"")</f>
        <v/>
      </c>
      <c r="D77" s="4" t="str">
        <f t="shared" si="9"/>
        <v>LETRAS EN DESCUENTO NACIONAL -  - LETRA 75 DIAS / DRAFT 75 DAYS - Cambio de Situación</v>
      </c>
      <c r="E77" s="19">
        <v>45520</v>
      </c>
      <c r="F77" s="20" t="s">
        <v>27</v>
      </c>
      <c r="G77" s="20" t="s">
        <v>7409</v>
      </c>
      <c r="H77" s="20" t="s">
        <v>7404</v>
      </c>
      <c r="I77" s="20" t="s">
        <v>7405</v>
      </c>
      <c r="J77" s="20" t="s">
        <v>373</v>
      </c>
      <c r="K77" s="20" t="s">
        <v>374</v>
      </c>
      <c r="L77" s="20" t="s">
        <v>375</v>
      </c>
      <c r="M77" s="20" t="s">
        <v>125</v>
      </c>
      <c r="N77" s="21">
        <v>1223.42</v>
      </c>
      <c r="O77" s="21">
        <v>0</v>
      </c>
      <c r="P77" s="19">
        <v>45529</v>
      </c>
      <c r="Q77" s="19">
        <v>45520</v>
      </c>
      <c r="R77" s="20"/>
      <c r="S77" s="19">
        <v>45575</v>
      </c>
      <c r="T77" s="20" t="s">
        <v>126</v>
      </c>
      <c r="U77" s="20">
        <v>1009953</v>
      </c>
      <c r="V77" s="20">
        <v>240006106</v>
      </c>
      <c r="W77" s="20" t="s">
        <v>50</v>
      </c>
      <c r="X77" s="20" t="s">
        <v>794</v>
      </c>
      <c r="Y77" s="20" t="s">
        <v>128</v>
      </c>
      <c r="Z77" s="20" t="s">
        <v>7406</v>
      </c>
      <c r="AA77" s="20" t="s">
        <v>7391</v>
      </c>
      <c r="AB77" s="20" t="s">
        <v>576</v>
      </c>
      <c r="AC77" s="20" t="s">
        <v>167</v>
      </c>
      <c r="AD77" s="20" t="s">
        <v>56</v>
      </c>
      <c r="AE77" s="20"/>
    </row>
    <row r="78" spans="1:31" ht="25.5" x14ac:dyDescent="0.2">
      <c r="A78" s="4">
        <f t="shared" si="7"/>
        <v>76</v>
      </c>
      <c r="B78" s="4" t="str">
        <f t="shared" si="8"/>
        <v>2024-03119</v>
      </c>
      <c r="C78" s="4" t="str">
        <f>IFERROR(VLOOKUP(F78,Tablas!$A$1:$B$3,2,0),"")</f>
        <v/>
      </c>
      <c r="D78" s="4" t="str">
        <f t="shared" si="9"/>
        <v>LETRAS EN DESCUENTO NACIONAL -  - LETRA 75 DIAS / DRAFT 75 DAYS - Cambio de Situación</v>
      </c>
      <c r="E78" s="19">
        <v>45520</v>
      </c>
      <c r="F78" s="20" t="s">
        <v>27</v>
      </c>
      <c r="G78" s="20" t="s">
        <v>7410</v>
      </c>
      <c r="H78" s="20" t="s">
        <v>7404</v>
      </c>
      <c r="I78" s="20" t="s">
        <v>7405</v>
      </c>
      <c r="J78" s="20" t="s">
        <v>373</v>
      </c>
      <c r="K78" s="20" t="s">
        <v>374</v>
      </c>
      <c r="L78" s="20" t="s">
        <v>375</v>
      </c>
      <c r="M78" s="20" t="s">
        <v>125</v>
      </c>
      <c r="N78" s="21">
        <v>1223.44</v>
      </c>
      <c r="O78" s="21">
        <v>0</v>
      </c>
      <c r="P78" s="19">
        <v>45529</v>
      </c>
      <c r="Q78" s="19">
        <v>45520</v>
      </c>
      <c r="R78" s="20"/>
      <c r="S78" s="19">
        <v>45604</v>
      </c>
      <c r="T78" s="20" t="s">
        <v>126</v>
      </c>
      <c r="U78" s="20">
        <v>1009961</v>
      </c>
      <c r="V78" s="20">
        <v>240006110</v>
      </c>
      <c r="W78" s="20" t="s">
        <v>50</v>
      </c>
      <c r="X78" s="20" t="s">
        <v>794</v>
      </c>
      <c r="Y78" s="20" t="s">
        <v>128</v>
      </c>
      <c r="Z78" s="20" t="s">
        <v>7406</v>
      </c>
      <c r="AA78" s="20" t="s">
        <v>377</v>
      </c>
      <c r="AB78" s="20" t="s">
        <v>337</v>
      </c>
      <c r="AC78" s="20" t="s">
        <v>337</v>
      </c>
      <c r="AD78" s="20" t="s">
        <v>56</v>
      </c>
      <c r="AE78" s="20"/>
    </row>
    <row r="79" spans="1:31" ht="25.5" x14ac:dyDescent="0.2">
      <c r="A79" s="4">
        <f t="shared" si="7"/>
        <v>77</v>
      </c>
      <c r="B79" s="4" t="str">
        <f t="shared" si="8"/>
        <v>L001 13077</v>
      </c>
      <c r="C79" s="4" t="str">
        <f>IFERROR(VLOOKUP(F79,Tablas!$A$1:$B$3,2,0),"")</f>
        <v/>
      </c>
      <c r="D79" s="4" t="str">
        <f t="shared" si="9"/>
        <v>LETRAS PROTESTADAS NACIONAL -  - CONTADO ADELANTADO / CASH IN ADVANCE - SALDO LETRAS SOLES</v>
      </c>
      <c r="E79" s="19">
        <v>43100</v>
      </c>
      <c r="F79" s="20" t="s">
        <v>27</v>
      </c>
      <c r="G79" s="20" t="s">
        <v>7411</v>
      </c>
      <c r="H79" s="20" t="s">
        <v>6496</v>
      </c>
      <c r="I79" s="20" t="s">
        <v>6497</v>
      </c>
      <c r="J79" s="20" t="s">
        <v>4511</v>
      </c>
      <c r="K79" s="20" t="s">
        <v>4512</v>
      </c>
      <c r="L79" s="20" t="s">
        <v>4513</v>
      </c>
      <c r="M79" s="20" t="s">
        <v>125</v>
      </c>
      <c r="N79" s="21">
        <v>1227.71</v>
      </c>
      <c r="O79" s="21">
        <v>0</v>
      </c>
      <c r="P79" s="19">
        <v>41313</v>
      </c>
      <c r="Q79" s="19">
        <v>43100</v>
      </c>
      <c r="R79" s="20"/>
      <c r="S79" s="19">
        <v>41104</v>
      </c>
      <c r="T79" s="20" t="s">
        <v>70</v>
      </c>
      <c r="U79" s="20">
        <v>552</v>
      </c>
      <c r="V79" s="20">
        <v>1700000002</v>
      </c>
      <c r="W79" s="20" t="s">
        <v>50</v>
      </c>
      <c r="X79" s="20" t="s">
        <v>192</v>
      </c>
      <c r="Y79" s="20" t="s">
        <v>52</v>
      </c>
      <c r="Z79" s="20" t="s">
        <v>4514</v>
      </c>
      <c r="AA79" s="20" t="s">
        <v>4515</v>
      </c>
      <c r="AB79" s="20" t="s">
        <v>54</v>
      </c>
      <c r="AC79" s="20" t="s">
        <v>167</v>
      </c>
      <c r="AD79" s="20" t="s">
        <v>56</v>
      </c>
      <c r="AE79" s="20"/>
    </row>
    <row r="80" spans="1:31" ht="25.5" x14ac:dyDescent="0.2">
      <c r="A80" s="4">
        <f t="shared" si="7"/>
        <v>78</v>
      </c>
      <c r="B80" s="4" t="str">
        <f t="shared" si="8"/>
        <v>L001 13089</v>
      </c>
      <c r="C80" s="4" t="str">
        <f>IFERROR(VLOOKUP(F80,Tablas!$A$1:$B$3,2,0),"")</f>
        <v/>
      </c>
      <c r="D80" s="4" t="str">
        <f t="shared" si="9"/>
        <v>LETRAS PROTESTADAS NACIONAL -  - CONTADO ADELANTADO / CASH IN ADVANCE - SALDO LETRAS SOLES</v>
      </c>
      <c r="E80" s="19">
        <v>43100</v>
      </c>
      <c r="F80" s="20" t="s">
        <v>27</v>
      </c>
      <c r="G80" s="20" t="s">
        <v>7412</v>
      </c>
      <c r="H80" s="20" t="s">
        <v>6496</v>
      </c>
      <c r="I80" s="20" t="s">
        <v>6497</v>
      </c>
      <c r="J80" s="20" t="s">
        <v>4511</v>
      </c>
      <c r="K80" s="20" t="s">
        <v>4512</v>
      </c>
      <c r="L80" s="20" t="s">
        <v>4513</v>
      </c>
      <c r="M80" s="20" t="s">
        <v>125</v>
      </c>
      <c r="N80" s="21">
        <v>1235.22</v>
      </c>
      <c r="O80" s="21">
        <v>0</v>
      </c>
      <c r="P80" s="19">
        <v>41313</v>
      </c>
      <c r="Q80" s="19">
        <v>43100</v>
      </c>
      <c r="R80" s="20"/>
      <c r="S80" s="19">
        <v>41106</v>
      </c>
      <c r="T80" s="20" t="s">
        <v>70</v>
      </c>
      <c r="U80" s="20">
        <v>552</v>
      </c>
      <c r="V80" s="20">
        <v>1700000002</v>
      </c>
      <c r="W80" s="20" t="s">
        <v>50</v>
      </c>
      <c r="X80" s="20" t="s">
        <v>192</v>
      </c>
      <c r="Y80" s="20" t="s">
        <v>52</v>
      </c>
      <c r="Z80" s="20" t="s">
        <v>4514</v>
      </c>
      <c r="AA80" s="20" t="s">
        <v>4515</v>
      </c>
      <c r="AB80" s="20" t="s">
        <v>54</v>
      </c>
      <c r="AC80" s="20" t="s">
        <v>167</v>
      </c>
      <c r="AD80" s="20" t="s">
        <v>56</v>
      </c>
      <c r="AE80" s="20"/>
    </row>
    <row r="81" spans="1:31" ht="25.5" x14ac:dyDescent="0.2">
      <c r="A81" s="4">
        <f t="shared" si="7"/>
        <v>79</v>
      </c>
      <c r="B81" s="4" t="str">
        <f t="shared" si="8"/>
        <v>R001 16561</v>
      </c>
      <c r="C81" s="4" t="str">
        <f>IFERROR(VLOOKUP(F81,Tablas!$A$1:$B$3,2,0),"")</f>
        <v/>
      </c>
      <c r="D81" s="4" t="str">
        <f t="shared" si="9"/>
        <v>LETRAS PROTESTADAS NACIONAL -  - CONTADO ADELANTADO / CASH IN ADVANCE - SALDO LETRAS SOLES</v>
      </c>
      <c r="E81" s="19">
        <v>43100</v>
      </c>
      <c r="F81" s="20" t="s">
        <v>27</v>
      </c>
      <c r="G81" s="20" t="s">
        <v>7413</v>
      </c>
      <c r="H81" s="20" t="s">
        <v>6496</v>
      </c>
      <c r="I81" s="20" t="s">
        <v>6497</v>
      </c>
      <c r="J81" s="20" t="s">
        <v>4511</v>
      </c>
      <c r="K81" s="20" t="s">
        <v>4512</v>
      </c>
      <c r="L81" s="20" t="s">
        <v>4513</v>
      </c>
      <c r="M81" s="20" t="s">
        <v>125</v>
      </c>
      <c r="N81" s="21">
        <v>1245.29</v>
      </c>
      <c r="O81" s="21">
        <v>0</v>
      </c>
      <c r="P81" s="19">
        <v>40360</v>
      </c>
      <c r="Q81" s="19">
        <v>43100</v>
      </c>
      <c r="R81" s="20"/>
      <c r="S81" s="19">
        <v>40353</v>
      </c>
      <c r="T81" s="20" t="s">
        <v>70</v>
      </c>
      <c r="U81" s="20">
        <v>552</v>
      </c>
      <c r="V81" s="20">
        <v>1700000002</v>
      </c>
      <c r="W81" s="20" t="s">
        <v>50</v>
      </c>
      <c r="X81" s="20" t="s">
        <v>192</v>
      </c>
      <c r="Y81" s="20" t="s">
        <v>52</v>
      </c>
      <c r="Z81" s="20" t="s">
        <v>4514</v>
      </c>
      <c r="AA81" s="20" t="s">
        <v>4515</v>
      </c>
      <c r="AB81" s="20" t="s">
        <v>54</v>
      </c>
      <c r="AC81" s="20" t="s">
        <v>167</v>
      </c>
      <c r="AD81" s="20" t="s">
        <v>56</v>
      </c>
      <c r="AE81" s="20"/>
    </row>
    <row r="82" spans="1:31" ht="25.5" x14ac:dyDescent="0.2">
      <c r="A82" s="4">
        <f t="shared" si="7"/>
        <v>80</v>
      </c>
      <c r="B82" s="4" t="str">
        <f t="shared" si="8"/>
        <v>L001 10915</v>
      </c>
      <c r="C82" s="4" t="str">
        <f>IFERROR(VLOOKUP(F82,Tablas!$A$1:$B$3,2,0),"")</f>
        <v/>
      </c>
      <c r="D82" s="4" t="str">
        <f t="shared" si="9"/>
        <v>LETRAS PROTESTADAS NACIONAL -  - CONTADO ADELANTADO / CASH IN ADVANCE - SALDO LETRAS SOLES</v>
      </c>
      <c r="E82" s="19">
        <v>43100</v>
      </c>
      <c r="F82" s="20" t="s">
        <v>27</v>
      </c>
      <c r="G82" s="20" t="s">
        <v>7416</v>
      </c>
      <c r="H82" s="20" t="s">
        <v>6496</v>
      </c>
      <c r="I82" s="20" t="s">
        <v>6497</v>
      </c>
      <c r="J82" s="20" t="s">
        <v>4511</v>
      </c>
      <c r="K82" s="20" t="s">
        <v>4512</v>
      </c>
      <c r="L82" s="20" t="s">
        <v>4513</v>
      </c>
      <c r="M82" s="20" t="s">
        <v>125</v>
      </c>
      <c r="N82" s="21">
        <v>1282.26</v>
      </c>
      <c r="O82" s="21">
        <v>0</v>
      </c>
      <c r="P82" s="19">
        <v>41313</v>
      </c>
      <c r="Q82" s="19">
        <v>43100</v>
      </c>
      <c r="R82" s="20"/>
      <c r="S82" s="19">
        <v>40868</v>
      </c>
      <c r="T82" s="20" t="s">
        <v>70</v>
      </c>
      <c r="U82" s="20">
        <v>552</v>
      </c>
      <c r="V82" s="20">
        <v>1700000002</v>
      </c>
      <c r="W82" s="20" t="s">
        <v>50</v>
      </c>
      <c r="X82" s="20" t="s">
        <v>192</v>
      </c>
      <c r="Y82" s="20" t="s">
        <v>52</v>
      </c>
      <c r="Z82" s="20" t="s">
        <v>4514</v>
      </c>
      <c r="AA82" s="20" t="s">
        <v>4515</v>
      </c>
      <c r="AB82" s="20" t="s">
        <v>54</v>
      </c>
      <c r="AC82" s="20" t="s">
        <v>167</v>
      </c>
      <c r="AD82" s="20" t="s">
        <v>56</v>
      </c>
      <c r="AE82" s="20"/>
    </row>
    <row r="83" spans="1:31" ht="25.5" x14ac:dyDescent="0.2">
      <c r="A83" s="4">
        <f t="shared" si="7"/>
        <v>81</v>
      </c>
      <c r="B83" s="4" t="str">
        <f t="shared" si="8"/>
        <v>L001 11479</v>
      </c>
      <c r="C83" s="4" t="str">
        <f>IFERROR(VLOOKUP(F83,Tablas!$A$1:$B$3,2,0),"")</f>
        <v/>
      </c>
      <c r="D83" s="4" t="str">
        <f t="shared" si="9"/>
        <v>LETRAS PROTESTADAS NACIONAL -  - CONTADO ADELANTADO / CASH IN ADVANCE - SALDO LETRAS SOLES</v>
      </c>
      <c r="E83" s="19">
        <v>43100</v>
      </c>
      <c r="F83" s="20" t="s">
        <v>27</v>
      </c>
      <c r="G83" s="20" t="s">
        <v>7418</v>
      </c>
      <c r="H83" s="20" t="s">
        <v>6496</v>
      </c>
      <c r="I83" s="20" t="s">
        <v>6497</v>
      </c>
      <c r="J83" s="20" t="s">
        <v>4511</v>
      </c>
      <c r="K83" s="20" t="s">
        <v>4512</v>
      </c>
      <c r="L83" s="20" t="s">
        <v>4513</v>
      </c>
      <c r="M83" s="20" t="s">
        <v>125</v>
      </c>
      <c r="N83" s="21">
        <v>1292.5</v>
      </c>
      <c r="O83" s="21">
        <v>0</v>
      </c>
      <c r="P83" s="19">
        <v>41313</v>
      </c>
      <c r="Q83" s="19">
        <v>43100</v>
      </c>
      <c r="R83" s="20"/>
      <c r="S83" s="19">
        <v>40932</v>
      </c>
      <c r="T83" s="20" t="s">
        <v>70</v>
      </c>
      <c r="U83" s="20">
        <v>552</v>
      </c>
      <c r="V83" s="20">
        <v>1700000002</v>
      </c>
      <c r="W83" s="20" t="s">
        <v>50</v>
      </c>
      <c r="X83" s="20" t="s">
        <v>192</v>
      </c>
      <c r="Y83" s="20" t="s">
        <v>52</v>
      </c>
      <c r="Z83" s="20" t="s">
        <v>4514</v>
      </c>
      <c r="AA83" s="20" t="s">
        <v>4515</v>
      </c>
      <c r="AB83" s="20" t="s">
        <v>54</v>
      </c>
      <c r="AC83" s="20" t="s">
        <v>167</v>
      </c>
      <c r="AD83" s="20" t="s">
        <v>56</v>
      </c>
      <c r="AE83" s="20"/>
    </row>
    <row r="84" spans="1:31" ht="25.5" x14ac:dyDescent="0.2">
      <c r="A84" s="4">
        <f t="shared" ref="A84:A110" si="10">ROW()-2</f>
        <v>82</v>
      </c>
      <c r="B84" s="4" t="str">
        <f t="shared" si="8"/>
        <v>L001 9990</v>
      </c>
      <c r="C84" s="4" t="str">
        <f>IFERROR(VLOOKUP(F84,Tablas!$A$1:$B$3,2,0),"")</f>
        <v/>
      </c>
      <c r="D84" s="4" t="str">
        <f t="shared" si="9"/>
        <v>LETRAS PROTESTADAS NACIONAL -  - CONTADO ADELANTADO / CASH IN ADVANCE - SALDO LETRAS SOLES</v>
      </c>
      <c r="E84" s="19">
        <v>43100</v>
      </c>
      <c r="F84" s="20" t="s">
        <v>27</v>
      </c>
      <c r="G84" s="20" t="s">
        <v>7425</v>
      </c>
      <c r="H84" s="20" t="s">
        <v>6496</v>
      </c>
      <c r="I84" s="20" t="s">
        <v>6497</v>
      </c>
      <c r="J84" s="20" t="s">
        <v>4511</v>
      </c>
      <c r="K84" s="20" t="s">
        <v>4512</v>
      </c>
      <c r="L84" s="20" t="s">
        <v>4513</v>
      </c>
      <c r="M84" s="20" t="s">
        <v>125</v>
      </c>
      <c r="N84" s="21">
        <v>1379.84</v>
      </c>
      <c r="O84" s="21">
        <v>0</v>
      </c>
      <c r="P84" s="19">
        <v>41313</v>
      </c>
      <c r="Q84" s="19">
        <v>43100</v>
      </c>
      <c r="R84" s="20"/>
      <c r="S84" s="19">
        <v>40763</v>
      </c>
      <c r="T84" s="20" t="s">
        <v>70</v>
      </c>
      <c r="U84" s="20">
        <v>552</v>
      </c>
      <c r="V84" s="20">
        <v>1700000002</v>
      </c>
      <c r="W84" s="20" t="s">
        <v>50</v>
      </c>
      <c r="X84" s="20" t="s">
        <v>192</v>
      </c>
      <c r="Y84" s="20" t="s">
        <v>52</v>
      </c>
      <c r="Z84" s="20" t="s">
        <v>4514</v>
      </c>
      <c r="AA84" s="20" t="s">
        <v>4515</v>
      </c>
      <c r="AB84" s="20" t="s">
        <v>54</v>
      </c>
      <c r="AC84" s="20" t="s">
        <v>167</v>
      </c>
      <c r="AD84" s="20" t="s">
        <v>56</v>
      </c>
      <c r="AE84" s="20"/>
    </row>
    <row r="85" spans="1:31" ht="25.5" x14ac:dyDescent="0.2">
      <c r="A85" s="4">
        <f t="shared" si="10"/>
        <v>83</v>
      </c>
      <c r="B85" s="4" t="str">
        <f t="shared" si="8"/>
        <v>L001 10892</v>
      </c>
      <c r="C85" s="4" t="str">
        <f>IFERROR(VLOOKUP(F85,Tablas!$A$1:$B$3,2,0),"")</f>
        <v/>
      </c>
      <c r="D85" s="4" t="str">
        <f t="shared" si="9"/>
        <v>LETRAS PROTESTADAS NACIONAL -  - CONTADO ADELANTADO / CASH IN ADVANCE - SALDO LETRAS SOLES</v>
      </c>
      <c r="E85" s="19">
        <v>43100</v>
      </c>
      <c r="F85" s="20" t="s">
        <v>27</v>
      </c>
      <c r="G85" s="20" t="s">
        <v>7426</v>
      </c>
      <c r="H85" s="20" t="s">
        <v>6496</v>
      </c>
      <c r="I85" s="20" t="s">
        <v>6497</v>
      </c>
      <c r="J85" s="20" t="s">
        <v>4511</v>
      </c>
      <c r="K85" s="20" t="s">
        <v>4512</v>
      </c>
      <c r="L85" s="20" t="s">
        <v>4513</v>
      </c>
      <c r="M85" s="20" t="s">
        <v>125</v>
      </c>
      <c r="N85" s="21">
        <v>1381.51</v>
      </c>
      <c r="O85" s="21">
        <v>0</v>
      </c>
      <c r="P85" s="19">
        <v>41313</v>
      </c>
      <c r="Q85" s="19">
        <v>43100</v>
      </c>
      <c r="R85" s="20"/>
      <c r="S85" s="19">
        <v>40861</v>
      </c>
      <c r="T85" s="20" t="s">
        <v>70</v>
      </c>
      <c r="U85" s="20">
        <v>552</v>
      </c>
      <c r="V85" s="20">
        <v>1700000002</v>
      </c>
      <c r="W85" s="20" t="s">
        <v>50</v>
      </c>
      <c r="X85" s="20" t="s">
        <v>192</v>
      </c>
      <c r="Y85" s="20" t="s">
        <v>52</v>
      </c>
      <c r="Z85" s="20" t="s">
        <v>4514</v>
      </c>
      <c r="AA85" s="20" t="s">
        <v>4515</v>
      </c>
      <c r="AB85" s="20" t="s">
        <v>54</v>
      </c>
      <c r="AC85" s="20" t="s">
        <v>167</v>
      </c>
      <c r="AD85" s="20" t="s">
        <v>56</v>
      </c>
      <c r="AE85" s="20"/>
    </row>
    <row r="86" spans="1:31" ht="25.5" x14ac:dyDescent="0.2">
      <c r="A86" s="4">
        <f t="shared" si="10"/>
        <v>84</v>
      </c>
      <c r="B86" s="4" t="str">
        <f t="shared" si="8"/>
        <v>L001 10057</v>
      </c>
      <c r="C86" s="4" t="str">
        <f>IFERROR(VLOOKUP(F86,Tablas!$A$1:$B$3,2,0),"")</f>
        <v/>
      </c>
      <c r="D86" s="4" t="str">
        <f t="shared" si="9"/>
        <v>LETRAS PROTESTADAS NACIONAL -  - CONTADO ADELANTADO / CASH IN ADVANCE - SALDO LETRAS SOLES</v>
      </c>
      <c r="E86" s="19">
        <v>43100</v>
      </c>
      <c r="F86" s="20" t="s">
        <v>27</v>
      </c>
      <c r="G86" s="20" t="s">
        <v>7428</v>
      </c>
      <c r="H86" s="20" t="s">
        <v>6496</v>
      </c>
      <c r="I86" s="20" t="s">
        <v>6497</v>
      </c>
      <c r="J86" s="20" t="s">
        <v>4511</v>
      </c>
      <c r="K86" s="20" t="s">
        <v>4512</v>
      </c>
      <c r="L86" s="20" t="s">
        <v>4513</v>
      </c>
      <c r="M86" s="20" t="s">
        <v>125</v>
      </c>
      <c r="N86" s="21">
        <v>1392.21</v>
      </c>
      <c r="O86" s="21">
        <v>0</v>
      </c>
      <c r="P86" s="19">
        <v>41313</v>
      </c>
      <c r="Q86" s="19">
        <v>43100</v>
      </c>
      <c r="R86" s="20"/>
      <c r="S86" s="19">
        <v>40774</v>
      </c>
      <c r="T86" s="20" t="s">
        <v>70</v>
      </c>
      <c r="U86" s="20">
        <v>552</v>
      </c>
      <c r="V86" s="20">
        <v>1700000002</v>
      </c>
      <c r="W86" s="20" t="s">
        <v>50</v>
      </c>
      <c r="X86" s="20" t="s">
        <v>192</v>
      </c>
      <c r="Y86" s="20" t="s">
        <v>52</v>
      </c>
      <c r="Z86" s="20" t="s">
        <v>4514</v>
      </c>
      <c r="AA86" s="20" t="s">
        <v>4515</v>
      </c>
      <c r="AB86" s="20" t="s">
        <v>54</v>
      </c>
      <c r="AC86" s="20" t="s">
        <v>167</v>
      </c>
      <c r="AD86" s="20" t="s">
        <v>56</v>
      </c>
      <c r="AE86" s="20"/>
    </row>
    <row r="87" spans="1:31" ht="25.5" x14ac:dyDescent="0.2">
      <c r="A87" s="4">
        <f t="shared" si="10"/>
        <v>85</v>
      </c>
      <c r="B87" s="4" t="str">
        <f t="shared" si="8"/>
        <v>2024-00211</v>
      </c>
      <c r="C87" s="4" t="str">
        <f>IFERROR(VLOOKUP(F87,Tablas!$A$1:$B$3,2,0),"")</f>
        <v/>
      </c>
      <c r="D87" s="4" t="str">
        <f t="shared" si="9"/>
        <v>LETRAS PROTESTADAS NACIONAL -  - LETRA 45-60-75 DIAS / DRAFT 45-60-75 DAYS - Cambio de Situación</v>
      </c>
      <c r="E87" s="19">
        <v>45366</v>
      </c>
      <c r="F87" s="20" t="s">
        <v>27</v>
      </c>
      <c r="G87" s="20" t="s">
        <v>7429</v>
      </c>
      <c r="H87" s="20" t="s">
        <v>7430</v>
      </c>
      <c r="I87" s="20" t="s">
        <v>6497</v>
      </c>
      <c r="J87" s="20" t="s">
        <v>5313</v>
      </c>
      <c r="K87" s="20" t="s">
        <v>5314</v>
      </c>
      <c r="L87" s="20" t="s">
        <v>5315</v>
      </c>
      <c r="M87" s="20" t="s">
        <v>125</v>
      </c>
      <c r="N87" s="21">
        <v>1392.8</v>
      </c>
      <c r="O87" s="21">
        <v>0</v>
      </c>
      <c r="P87" s="19">
        <v>45288</v>
      </c>
      <c r="Q87" s="19">
        <v>45366</v>
      </c>
      <c r="R87" s="20"/>
      <c r="S87" s="19">
        <v>45357</v>
      </c>
      <c r="T87" s="20" t="s">
        <v>266</v>
      </c>
      <c r="U87" s="20">
        <v>934318</v>
      </c>
      <c r="V87" s="20">
        <v>240001964</v>
      </c>
      <c r="W87" s="20" t="s">
        <v>50</v>
      </c>
      <c r="X87" s="20" t="s">
        <v>794</v>
      </c>
      <c r="Y87" s="20" t="s">
        <v>128</v>
      </c>
      <c r="Z87" s="20" t="s">
        <v>7406</v>
      </c>
      <c r="AA87" s="20" t="s">
        <v>5317</v>
      </c>
      <c r="AB87" s="20" t="s">
        <v>2942</v>
      </c>
      <c r="AC87" s="20" t="s">
        <v>2943</v>
      </c>
      <c r="AD87" s="20" t="s">
        <v>56</v>
      </c>
      <c r="AE87" s="20"/>
    </row>
    <row r="88" spans="1:31" ht="25.5" x14ac:dyDescent="0.2">
      <c r="A88" s="4">
        <f t="shared" si="10"/>
        <v>86</v>
      </c>
      <c r="B88" s="4" t="str">
        <f t="shared" si="8"/>
        <v>L001 10875</v>
      </c>
      <c r="C88" s="4" t="str">
        <f>IFERROR(VLOOKUP(F88,Tablas!$A$1:$B$3,2,0),"")</f>
        <v/>
      </c>
      <c r="D88" s="4" t="str">
        <f t="shared" si="9"/>
        <v>LETRAS PROTESTADAS NACIONAL -  - CONTADO ADELANTADO / CASH IN ADVANCE - SALDO LETRAS SOLES</v>
      </c>
      <c r="E88" s="19">
        <v>43100</v>
      </c>
      <c r="F88" s="20" t="s">
        <v>27</v>
      </c>
      <c r="G88" s="20" t="s">
        <v>7432</v>
      </c>
      <c r="H88" s="20" t="s">
        <v>6496</v>
      </c>
      <c r="I88" s="20" t="s">
        <v>6497</v>
      </c>
      <c r="J88" s="20" t="s">
        <v>4511</v>
      </c>
      <c r="K88" s="20" t="s">
        <v>4512</v>
      </c>
      <c r="L88" s="20" t="s">
        <v>4513</v>
      </c>
      <c r="M88" s="20" t="s">
        <v>125</v>
      </c>
      <c r="N88" s="21">
        <v>1421.77</v>
      </c>
      <c r="O88" s="21">
        <v>0</v>
      </c>
      <c r="P88" s="19">
        <v>41313</v>
      </c>
      <c r="Q88" s="19">
        <v>43100</v>
      </c>
      <c r="R88" s="20"/>
      <c r="S88" s="19">
        <v>40861</v>
      </c>
      <c r="T88" s="20" t="s">
        <v>70</v>
      </c>
      <c r="U88" s="20">
        <v>552</v>
      </c>
      <c r="V88" s="20">
        <v>1700000002</v>
      </c>
      <c r="W88" s="20" t="s">
        <v>50</v>
      </c>
      <c r="X88" s="20" t="s">
        <v>192</v>
      </c>
      <c r="Y88" s="20" t="s">
        <v>52</v>
      </c>
      <c r="Z88" s="20" t="s">
        <v>4514</v>
      </c>
      <c r="AA88" s="20" t="s">
        <v>4515</v>
      </c>
      <c r="AB88" s="20" t="s">
        <v>54</v>
      </c>
      <c r="AC88" s="20" t="s">
        <v>167</v>
      </c>
      <c r="AD88" s="20" t="s">
        <v>56</v>
      </c>
      <c r="AE88" s="20"/>
    </row>
    <row r="89" spans="1:31" ht="25.5" x14ac:dyDescent="0.2">
      <c r="A89" s="4">
        <f t="shared" si="10"/>
        <v>87</v>
      </c>
      <c r="B89" s="4" t="str">
        <f t="shared" si="8"/>
        <v>L001 11454</v>
      </c>
      <c r="C89" s="4" t="str">
        <f>IFERROR(VLOOKUP(F89,Tablas!$A$1:$B$3,2,0),"")</f>
        <v/>
      </c>
      <c r="D89" s="4" t="str">
        <f t="shared" si="9"/>
        <v>LETRAS PROTESTADAS NACIONAL -  - CONTADO ADELANTADO / CASH IN ADVANCE - SALDO LETRAS SOLES</v>
      </c>
      <c r="E89" s="19">
        <v>43100</v>
      </c>
      <c r="F89" s="20" t="s">
        <v>27</v>
      </c>
      <c r="G89" s="20" t="s">
        <v>7435</v>
      </c>
      <c r="H89" s="20" t="s">
        <v>6496</v>
      </c>
      <c r="I89" s="20" t="s">
        <v>6497</v>
      </c>
      <c r="J89" s="20" t="s">
        <v>4511</v>
      </c>
      <c r="K89" s="20" t="s">
        <v>4512</v>
      </c>
      <c r="L89" s="20" t="s">
        <v>4513</v>
      </c>
      <c r="M89" s="20" t="s">
        <v>125</v>
      </c>
      <c r="N89" s="21">
        <v>1430.47</v>
      </c>
      <c r="O89" s="21">
        <v>0</v>
      </c>
      <c r="P89" s="19">
        <v>41313</v>
      </c>
      <c r="Q89" s="19">
        <v>43100</v>
      </c>
      <c r="R89" s="20"/>
      <c r="S89" s="19">
        <v>40928</v>
      </c>
      <c r="T89" s="20" t="s">
        <v>70</v>
      </c>
      <c r="U89" s="20">
        <v>552</v>
      </c>
      <c r="V89" s="20">
        <v>1700000002</v>
      </c>
      <c r="W89" s="20" t="s">
        <v>50</v>
      </c>
      <c r="X89" s="20" t="s">
        <v>192</v>
      </c>
      <c r="Y89" s="20" t="s">
        <v>52</v>
      </c>
      <c r="Z89" s="20" t="s">
        <v>4514</v>
      </c>
      <c r="AA89" s="20" t="s">
        <v>4515</v>
      </c>
      <c r="AB89" s="20" t="s">
        <v>54</v>
      </c>
      <c r="AC89" s="20" t="s">
        <v>167</v>
      </c>
      <c r="AD89" s="20" t="s">
        <v>56</v>
      </c>
      <c r="AE89" s="20"/>
    </row>
    <row r="90" spans="1:31" ht="25.5" x14ac:dyDescent="0.2">
      <c r="A90" s="4">
        <f t="shared" si="10"/>
        <v>88</v>
      </c>
      <c r="B90" s="4" t="str">
        <f t="shared" si="8"/>
        <v>2024-03321</v>
      </c>
      <c r="C90" s="4" t="str">
        <f>IFERROR(VLOOKUP(F90,Tablas!$A$1:$B$3,2,0),"")</f>
        <v/>
      </c>
      <c r="D90" s="4" t="str">
        <f t="shared" si="9"/>
        <v>LETRAS EN DESCUENTO NACIONAL -  - LETRA 75 DIAS / DRAFT 75 DAYS - Cambio de Situación</v>
      </c>
      <c r="E90" s="19">
        <v>45546</v>
      </c>
      <c r="F90" s="20" t="s">
        <v>27</v>
      </c>
      <c r="G90" s="20" t="s">
        <v>7439</v>
      </c>
      <c r="H90" s="20" t="s">
        <v>7404</v>
      </c>
      <c r="I90" s="20" t="s">
        <v>7405</v>
      </c>
      <c r="J90" s="20" t="s">
        <v>330</v>
      </c>
      <c r="K90" s="20" t="s">
        <v>331</v>
      </c>
      <c r="L90" s="20" t="s">
        <v>332</v>
      </c>
      <c r="M90" s="20" t="s">
        <v>125</v>
      </c>
      <c r="N90" s="21">
        <v>1469.8</v>
      </c>
      <c r="O90" s="21">
        <v>0</v>
      </c>
      <c r="P90" s="19">
        <v>45526</v>
      </c>
      <c r="Q90" s="19">
        <v>45546</v>
      </c>
      <c r="R90" s="20"/>
      <c r="S90" s="19">
        <v>45603</v>
      </c>
      <c r="T90" s="20" t="s">
        <v>126</v>
      </c>
      <c r="U90" s="20">
        <v>1024570</v>
      </c>
      <c r="V90" s="20">
        <v>240006770</v>
      </c>
      <c r="W90" s="20" t="s">
        <v>50</v>
      </c>
      <c r="X90" s="20" t="s">
        <v>794</v>
      </c>
      <c r="Y90" s="20" t="s">
        <v>333</v>
      </c>
      <c r="Z90" s="20" t="s">
        <v>7406</v>
      </c>
      <c r="AA90" s="20" t="s">
        <v>335</v>
      </c>
      <c r="AB90" s="20" t="s">
        <v>336</v>
      </c>
      <c r="AC90" s="20" t="s">
        <v>337</v>
      </c>
      <c r="AD90" s="20" t="s">
        <v>56</v>
      </c>
      <c r="AE90" s="20"/>
    </row>
    <row r="91" spans="1:31" ht="25.5" x14ac:dyDescent="0.2">
      <c r="A91" s="4">
        <f t="shared" si="10"/>
        <v>89</v>
      </c>
      <c r="B91" s="4" t="str">
        <f t="shared" si="8"/>
        <v>2024-03318</v>
      </c>
      <c r="C91" s="4" t="str">
        <f>IFERROR(VLOOKUP(F91,Tablas!$A$1:$B$3,2,0),"")</f>
        <v/>
      </c>
      <c r="D91" s="4" t="str">
        <f t="shared" si="9"/>
        <v>LETRAS EN DESCUENTO NACIONAL -  - LETRA 75 DIAS / DRAFT 75 DAYS - Cambio de Situación</v>
      </c>
      <c r="E91" s="19">
        <v>45546</v>
      </c>
      <c r="F91" s="20" t="s">
        <v>27</v>
      </c>
      <c r="G91" s="20" t="s">
        <v>7440</v>
      </c>
      <c r="H91" s="20" t="s">
        <v>7404</v>
      </c>
      <c r="I91" s="20" t="s">
        <v>7405</v>
      </c>
      <c r="J91" s="20" t="s">
        <v>330</v>
      </c>
      <c r="K91" s="20" t="s">
        <v>331</v>
      </c>
      <c r="L91" s="20" t="s">
        <v>332</v>
      </c>
      <c r="M91" s="20" t="s">
        <v>125</v>
      </c>
      <c r="N91" s="21">
        <v>1469.81</v>
      </c>
      <c r="O91" s="21">
        <v>0</v>
      </c>
      <c r="P91" s="19">
        <v>45526</v>
      </c>
      <c r="Q91" s="19">
        <v>45546</v>
      </c>
      <c r="R91" s="20"/>
      <c r="S91" s="19">
        <v>45572</v>
      </c>
      <c r="T91" s="20" t="s">
        <v>126</v>
      </c>
      <c r="U91" s="20">
        <v>1024554</v>
      </c>
      <c r="V91" s="20">
        <v>240006762</v>
      </c>
      <c r="W91" s="20" t="s">
        <v>50</v>
      </c>
      <c r="X91" s="20" t="s">
        <v>794</v>
      </c>
      <c r="Y91" s="20" t="s">
        <v>333</v>
      </c>
      <c r="Z91" s="20" t="s">
        <v>7406</v>
      </c>
      <c r="AA91" s="20" t="s">
        <v>7441</v>
      </c>
      <c r="AB91" s="20" t="s">
        <v>789</v>
      </c>
      <c r="AC91" s="20" t="s">
        <v>167</v>
      </c>
      <c r="AD91" s="20" t="s">
        <v>56</v>
      </c>
      <c r="AE91" s="20"/>
    </row>
    <row r="92" spans="1:31" ht="25.5" x14ac:dyDescent="0.2">
      <c r="A92" s="4">
        <f t="shared" si="10"/>
        <v>90</v>
      </c>
      <c r="B92" s="4" t="str">
        <f t="shared" si="8"/>
        <v>2024-03319</v>
      </c>
      <c r="C92" s="4" t="str">
        <f>IFERROR(VLOOKUP(F92,Tablas!$A$1:$B$3,2,0),"")</f>
        <v/>
      </c>
      <c r="D92" s="4" t="str">
        <f t="shared" si="9"/>
        <v>LETRAS EN DESCUENTO NACIONAL -  - LETRA 75 DIAS / DRAFT 75 DAYS - Cambio de Situación</v>
      </c>
      <c r="E92" s="19">
        <v>45546</v>
      </c>
      <c r="F92" s="20" t="s">
        <v>27</v>
      </c>
      <c r="G92" s="20" t="s">
        <v>7442</v>
      </c>
      <c r="H92" s="20" t="s">
        <v>7404</v>
      </c>
      <c r="I92" s="20" t="s">
        <v>7405</v>
      </c>
      <c r="J92" s="20" t="s">
        <v>330</v>
      </c>
      <c r="K92" s="20" t="s">
        <v>331</v>
      </c>
      <c r="L92" s="20" t="s">
        <v>332</v>
      </c>
      <c r="M92" s="20" t="s">
        <v>125</v>
      </c>
      <c r="N92" s="21">
        <v>1469.81</v>
      </c>
      <c r="O92" s="21">
        <v>0</v>
      </c>
      <c r="P92" s="19">
        <v>45526</v>
      </c>
      <c r="Q92" s="19">
        <v>45546</v>
      </c>
      <c r="R92" s="20"/>
      <c r="S92" s="19">
        <v>45583</v>
      </c>
      <c r="T92" s="20" t="s">
        <v>126</v>
      </c>
      <c r="U92" s="20">
        <v>1024556</v>
      </c>
      <c r="V92" s="20">
        <v>240006763</v>
      </c>
      <c r="W92" s="20" t="s">
        <v>50</v>
      </c>
      <c r="X92" s="20" t="s">
        <v>794</v>
      </c>
      <c r="Y92" s="20" t="s">
        <v>333</v>
      </c>
      <c r="Z92" s="20" t="s">
        <v>7406</v>
      </c>
      <c r="AA92" s="20" t="s">
        <v>335</v>
      </c>
      <c r="AB92" s="20" t="s">
        <v>336</v>
      </c>
      <c r="AC92" s="20" t="s">
        <v>337</v>
      </c>
      <c r="AD92" s="20" t="s">
        <v>56</v>
      </c>
      <c r="AE92" s="20"/>
    </row>
    <row r="93" spans="1:31" ht="25.5" x14ac:dyDescent="0.2">
      <c r="A93" s="4">
        <f t="shared" si="10"/>
        <v>91</v>
      </c>
      <c r="B93" s="4" t="str">
        <f t="shared" si="8"/>
        <v>2024-03320</v>
      </c>
      <c r="C93" s="4" t="str">
        <f>IFERROR(VLOOKUP(F93,Tablas!$A$1:$B$3,2,0),"")</f>
        <v/>
      </c>
      <c r="D93" s="4" t="str">
        <f t="shared" si="9"/>
        <v>LETRAS EN DESCUENTO NACIONAL -  - LETRA 75 DIAS / DRAFT 75 DAYS - Cambio de Situación</v>
      </c>
      <c r="E93" s="19">
        <v>45546</v>
      </c>
      <c r="F93" s="20" t="s">
        <v>27</v>
      </c>
      <c r="G93" s="20" t="s">
        <v>7443</v>
      </c>
      <c r="H93" s="20" t="s">
        <v>7404</v>
      </c>
      <c r="I93" s="20" t="s">
        <v>7405</v>
      </c>
      <c r="J93" s="20" t="s">
        <v>330</v>
      </c>
      <c r="K93" s="20" t="s">
        <v>331</v>
      </c>
      <c r="L93" s="20" t="s">
        <v>332</v>
      </c>
      <c r="M93" s="20" t="s">
        <v>125</v>
      </c>
      <c r="N93" s="21">
        <v>1469.81</v>
      </c>
      <c r="O93" s="21">
        <v>0</v>
      </c>
      <c r="P93" s="19">
        <v>45526</v>
      </c>
      <c r="Q93" s="19">
        <v>45546</v>
      </c>
      <c r="R93" s="20"/>
      <c r="S93" s="19">
        <v>45593</v>
      </c>
      <c r="T93" s="20" t="s">
        <v>126</v>
      </c>
      <c r="U93" s="20">
        <v>1024558</v>
      </c>
      <c r="V93" s="20">
        <v>240006764</v>
      </c>
      <c r="W93" s="20" t="s">
        <v>50</v>
      </c>
      <c r="X93" s="20" t="s">
        <v>794</v>
      </c>
      <c r="Y93" s="20" t="s">
        <v>333</v>
      </c>
      <c r="Z93" s="20" t="s">
        <v>7406</v>
      </c>
      <c r="AA93" s="20" t="s">
        <v>335</v>
      </c>
      <c r="AB93" s="20" t="s">
        <v>336</v>
      </c>
      <c r="AC93" s="20" t="s">
        <v>337</v>
      </c>
      <c r="AD93" s="20" t="s">
        <v>56</v>
      </c>
      <c r="AE93" s="20"/>
    </row>
    <row r="94" spans="1:31" ht="25.5" x14ac:dyDescent="0.2">
      <c r="A94" s="4">
        <f t="shared" si="10"/>
        <v>92</v>
      </c>
      <c r="B94" s="4" t="str">
        <f t="shared" si="8"/>
        <v>L001 6171</v>
      </c>
      <c r="C94" s="4" t="str">
        <f>IFERROR(VLOOKUP(F94,Tablas!$A$1:$B$3,2,0),"")</f>
        <v/>
      </c>
      <c r="D94" s="4" t="str">
        <f t="shared" si="9"/>
        <v>LETRAS PROTESTADAS NACIONAL -  - CONTADO ADELANTADO / CASH IN ADVANCE - SALDO LETRAS SOLES</v>
      </c>
      <c r="E94" s="19">
        <v>43100</v>
      </c>
      <c r="F94" s="20" t="s">
        <v>27</v>
      </c>
      <c r="G94" s="20" t="s">
        <v>7445</v>
      </c>
      <c r="H94" s="20" t="s">
        <v>6496</v>
      </c>
      <c r="I94" s="20" t="s">
        <v>6497</v>
      </c>
      <c r="J94" s="20" t="s">
        <v>4511</v>
      </c>
      <c r="K94" s="20" t="s">
        <v>4512</v>
      </c>
      <c r="L94" s="20" t="s">
        <v>4513</v>
      </c>
      <c r="M94" s="20" t="s">
        <v>125</v>
      </c>
      <c r="N94" s="21">
        <v>1490.63</v>
      </c>
      <c r="O94" s="21">
        <v>0</v>
      </c>
      <c r="P94" s="19">
        <v>41313</v>
      </c>
      <c r="Q94" s="19">
        <v>43100</v>
      </c>
      <c r="R94" s="20"/>
      <c r="S94" s="19">
        <v>40265</v>
      </c>
      <c r="T94" s="20" t="s">
        <v>70</v>
      </c>
      <c r="U94" s="20">
        <v>552</v>
      </c>
      <c r="V94" s="20">
        <v>1700000002</v>
      </c>
      <c r="W94" s="20" t="s">
        <v>50</v>
      </c>
      <c r="X94" s="20" t="s">
        <v>192</v>
      </c>
      <c r="Y94" s="20" t="s">
        <v>52</v>
      </c>
      <c r="Z94" s="20" t="s">
        <v>4514</v>
      </c>
      <c r="AA94" s="20" t="s">
        <v>4515</v>
      </c>
      <c r="AB94" s="20" t="s">
        <v>54</v>
      </c>
      <c r="AC94" s="20" t="s">
        <v>167</v>
      </c>
      <c r="AD94" s="20" t="s">
        <v>56</v>
      </c>
      <c r="AE94" s="20"/>
    </row>
    <row r="95" spans="1:31" ht="25.5" x14ac:dyDescent="0.2">
      <c r="A95" s="4">
        <f t="shared" si="10"/>
        <v>93</v>
      </c>
      <c r="B95" s="4" t="str">
        <f t="shared" si="8"/>
        <v>L001 7420</v>
      </c>
      <c r="C95" s="4" t="str">
        <f>IFERROR(VLOOKUP(F95,Tablas!$A$1:$B$3,2,0),"")</f>
        <v/>
      </c>
      <c r="D95" s="4" t="str">
        <f t="shared" si="9"/>
        <v>LETRAS PROTESTADAS NACIONAL -  - CONTADO ADELANTADO / CASH IN ADVANCE - SALDO LETRAS SOLES</v>
      </c>
      <c r="E95" s="19">
        <v>43100</v>
      </c>
      <c r="F95" s="20" t="s">
        <v>27</v>
      </c>
      <c r="G95" s="20" t="s">
        <v>7447</v>
      </c>
      <c r="H95" s="20" t="s">
        <v>6496</v>
      </c>
      <c r="I95" s="20" t="s">
        <v>6497</v>
      </c>
      <c r="J95" s="20" t="s">
        <v>4511</v>
      </c>
      <c r="K95" s="20" t="s">
        <v>4512</v>
      </c>
      <c r="L95" s="20" t="s">
        <v>4513</v>
      </c>
      <c r="M95" s="20" t="s">
        <v>125</v>
      </c>
      <c r="N95" s="21">
        <v>1503.74</v>
      </c>
      <c r="O95" s="21">
        <v>0</v>
      </c>
      <c r="P95" s="19">
        <v>40373</v>
      </c>
      <c r="Q95" s="19">
        <v>43100</v>
      </c>
      <c r="R95" s="20"/>
      <c r="S95" s="19">
        <v>40364</v>
      </c>
      <c r="T95" s="20" t="s">
        <v>70</v>
      </c>
      <c r="U95" s="20">
        <v>552</v>
      </c>
      <c r="V95" s="20">
        <v>1700000002</v>
      </c>
      <c r="W95" s="20" t="s">
        <v>50</v>
      </c>
      <c r="X95" s="20" t="s">
        <v>192</v>
      </c>
      <c r="Y95" s="20" t="s">
        <v>52</v>
      </c>
      <c r="Z95" s="20" t="s">
        <v>4514</v>
      </c>
      <c r="AA95" s="20" t="s">
        <v>4515</v>
      </c>
      <c r="AB95" s="20" t="s">
        <v>54</v>
      </c>
      <c r="AC95" s="20" t="s">
        <v>167</v>
      </c>
      <c r="AD95" s="20" t="s">
        <v>56</v>
      </c>
      <c r="AE95" s="20"/>
    </row>
    <row r="96" spans="1:31" ht="25.5" x14ac:dyDescent="0.2">
      <c r="A96" s="4">
        <f t="shared" si="10"/>
        <v>94</v>
      </c>
      <c r="B96" s="4" t="str">
        <f t="shared" si="8"/>
        <v>L001 13133</v>
      </c>
      <c r="C96" s="4" t="str">
        <f>IFERROR(VLOOKUP(F96,Tablas!$A$1:$B$3,2,0),"")</f>
        <v/>
      </c>
      <c r="D96" s="4" t="str">
        <f t="shared" si="9"/>
        <v>LETRAS PROTESTADAS NACIONAL -  - CONTADO ADELANTADO / CASH IN ADVANCE - SALDO LETRAS SOLES</v>
      </c>
      <c r="E96" s="19">
        <v>43100</v>
      </c>
      <c r="F96" s="20" t="s">
        <v>27</v>
      </c>
      <c r="G96" s="20" t="s">
        <v>7458</v>
      </c>
      <c r="H96" s="20" t="s">
        <v>6496</v>
      </c>
      <c r="I96" s="20" t="s">
        <v>6497</v>
      </c>
      <c r="J96" s="20" t="s">
        <v>4511</v>
      </c>
      <c r="K96" s="20" t="s">
        <v>4512</v>
      </c>
      <c r="L96" s="20" t="s">
        <v>4513</v>
      </c>
      <c r="M96" s="20" t="s">
        <v>125</v>
      </c>
      <c r="N96" s="21">
        <v>1525.06</v>
      </c>
      <c r="O96" s="21">
        <v>0</v>
      </c>
      <c r="P96" s="19">
        <v>41313</v>
      </c>
      <c r="Q96" s="19">
        <v>43100</v>
      </c>
      <c r="R96" s="20"/>
      <c r="S96" s="19">
        <v>41111</v>
      </c>
      <c r="T96" s="20" t="s">
        <v>70</v>
      </c>
      <c r="U96" s="20">
        <v>552</v>
      </c>
      <c r="V96" s="20">
        <v>1700000002</v>
      </c>
      <c r="W96" s="20" t="s">
        <v>50</v>
      </c>
      <c r="X96" s="20" t="s">
        <v>192</v>
      </c>
      <c r="Y96" s="20" t="s">
        <v>52</v>
      </c>
      <c r="Z96" s="20" t="s">
        <v>4514</v>
      </c>
      <c r="AA96" s="20" t="s">
        <v>4515</v>
      </c>
      <c r="AB96" s="20" t="s">
        <v>54</v>
      </c>
      <c r="AC96" s="20" t="s">
        <v>167</v>
      </c>
      <c r="AD96" s="20" t="s">
        <v>56</v>
      </c>
      <c r="AE96" s="20"/>
    </row>
    <row r="97" spans="1:31" ht="25.5" x14ac:dyDescent="0.2">
      <c r="A97" s="4">
        <f t="shared" si="10"/>
        <v>95</v>
      </c>
      <c r="B97" s="4" t="str">
        <f t="shared" si="8"/>
        <v>L001 13900</v>
      </c>
      <c r="C97" s="4" t="str">
        <f>IFERROR(VLOOKUP(F97,Tablas!$A$1:$B$3,2,0),"")</f>
        <v/>
      </c>
      <c r="D97" s="4" t="str">
        <f t="shared" si="9"/>
        <v>LETRAS PROTESTADAS NACIONAL -  - CONTADO ADELANTADO / CASH IN ADVANCE - SALDO LETRAS SOLES</v>
      </c>
      <c r="E97" s="19">
        <v>43100</v>
      </c>
      <c r="F97" s="20" t="s">
        <v>27</v>
      </c>
      <c r="G97" s="20" t="s">
        <v>7460</v>
      </c>
      <c r="H97" s="20" t="s">
        <v>6496</v>
      </c>
      <c r="I97" s="20" t="s">
        <v>6497</v>
      </c>
      <c r="J97" s="20" t="s">
        <v>4511</v>
      </c>
      <c r="K97" s="20" t="s">
        <v>4512</v>
      </c>
      <c r="L97" s="20" t="s">
        <v>4513</v>
      </c>
      <c r="M97" s="20" t="s">
        <v>125</v>
      </c>
      <c r="N97" s="21">
        <v>1529.16</v>
      </c>
      <c r="O97" s="21">
        <v>0</v>
      </c>
      <c r="P97" s="19">
        <v>41313</v>
      </c>
      <c r="Q97" s="19">
        <v>43100</v>
      </c>
      <c r="R97" s="20"/>
      <c r="S97" s="19">
        <v>41195</v>
      </c>
      <c r="T97" s="20" t="s">
        <v>70</v>
      </c>
      <c r="U97" s="20">
        <v>552</v>
      </c>
      <c r="V97" s="20">
        <v>1700000002</v>
      </c>
      <c r="W97" s="20" t="s">
        <v>50</v>
      </c>
      <c r="X97" s="20" t="s">
        <v>192</v>
      </c>
      <c r="Y97" s="20" t="s">
        <v>52</v>
      </c>
      <c r="Z97" s="20" t="s">
        <v>4514</v>
      </c>
      <c r="AA97" s="20" t="s">
        <v>4515</v>
      </c>
      <c r="AB97" s="20" t="s">
        <v>54</v>
      </c>
      <c r="AC97" s="20" t="s">
        <v>167</v>
      </c>
      <c r="AD97" s="20" t="s">
        <v>56</v>
      </c>
      <c r="AE97" s="20"/>
    </row>
    <row r="98" spans="1:31" ht="25.5" x14ac:dyDescent="0.2">
      <c r="A98" s="4">
        <f t="shared" si="10"/>
        <v>96</v>
      </c>
      <c r="B98" s="4" t="str">
        <f t="shared" si="8"/>
        <v>2024-03217</v>
      </c>
      <c r="C98" s="4" t="str">
        <f>IFERROR(VLOOKUP(F98,Tablas!$A$1:$B$3,2,0),"")</f>
        <v/>
      </c>
      <c r="D98" s="4" t="str">
        <f t="shared" si="9"/>
        <v>LETRAS EN DESCUENTO NACIONAL -  - LETRA 75 DIAS / DRAFT 75 DAYS - Cambio de Situación</v>
      </c>
      <c r="E98" s="19">
        <v>45539</v>
      </c>
      <c r="F98" s="20" t="s">
        <v>27</v>
      </c>
      <c r="G98" s="20" t="s">
        <v>7469</v>
      </c>
      <c r="H98" s="20" t="s">
        <v>7404</v>
      </c>
      <c r="I98" s="20" t="s">
        <v>7405</v>
      </c>
      <c r="J98" s="20" t="s">
        <v>7470</v>
      </c>
      <c r="K98" s="20" t="s">
        <v>7471</v>
      </c>
      <c r="L98" s="20" t="s">
        <v>7472</v>
      </c>
      <c r="M98" s="20"/>
      <c r="N98" s="21">
        <v>1561.14</v>
      </c>
      <c r="O98" s="21">
        <v>0</v>
      </c>
      <c r="P98" s="19">
        <v>45517</v>
      </c>
      <c r="Q98" s="19">
        <v>45539</v>
      </c>
      <c r="R98" s="20"/>
      <c r="S98" s="19">
        <v>45562</v>
      </c>
      <c r="T98" s="20" t="s">
        <v>126</v>
      </c>
      <c r="U98" s="20">
        <v>1020723</v>
      </c>
      <c r="V98" s="20">
        <v>240006447</v>
      </c>
      <c r="W98" s="20" t="s">
        <v>50</v>
      </c>
      <c r="X98" s="20" t="s">
        <v>794</v>
      </c>
      <c r="Y98" s="20" t="s">
        <v>333</v>
      </c>
      <c r="Z98" s="20" t="s">
        <v>7406</v>
      </c>
      <c r="AA98" s="20" t="s">
        <v>7473</v>
      </c>
      <c r="AB98" s="20" t="s">
        <v>7474</v>
      </c>
      <c r="AC98" s="20" t="s">
        <v>7474</v>
      </c>
      <c r="AD98" s="20" t="s">
        <v>56</v>
      </c>
      <c r="AE98" s="20"/>
    </row>
    <row r="99" spans="1:31" ht="38.25" x14ac:dyDescent="0.2">
      <c r="A99" s="4">
        <f t="shared" si="10"/>
        <v>97</v>
      </c>
      <c r="B99" s="4" t="str">
        <f t="shared" si="8"/>
        <v>2024-03220</v>
      </c>
      <c r="C99" s="4" t="str">
        <f>IFERROR(VLOOKUP(F99,Tablas!$A$1:$B$3,2,0),"")</f>
        <v/>
      </c>
      <c r="D99" s="4" t="str">
        <f t="shared" si="9"/>
        <v>LETRAS EN DESCUENTO NACIONAL -  - LETRA 75 DIAS / DRAFT 75 DAYS - Cambio de Situación</v>
      </c>
      <c r="E99" s="19">
        <v>45539</v>
      </c>
      <c r="F99" s="20" t="s">
        <v>27</v>
      </c>
      <c r="G99" s="20" t="s">
        <v>7475</v>
      </c>
      <c r="H99" s="20" t="s">
        <v>7404</v>
      </c>
      <c r="I99" s="20" t="s">
        <v>7405</v>
      </c>
      <c r="J99" s="20" t="s">
        <v>7470</v>
      </c>
      <c r="K99" s="20" t="s">
        <v>7471</v>
      </c>
      <c r="L99" s="20" t="s">
        <v>7472</v>
      </c>
      <c r="M99" s="20"/>
      <c r="N99" s="21">
        <v>1561.14</v>
      </c>
      <c r="O99" s="21">
        <v>0</v>
      </c>
      <c r="P99" s="19">
        <v>45517</v>
      </c>
      <c r="Q99" s="19">
        <v>45539</v>
      </c>
      <c r="R99" s="20"/>
      <c r="S99" s="19">
        <v>45593</v>
      </c>
      <c r="T99" s="20" t="s">
        <v>126</v>
      </c>
      <c r="U99" s="20">
        <v>1020729</v>
      </c>
      <c r="V99" s="20">
        <v>240006450</v>
      </c>
      <c r="W99" s="20" t="s">
        <v>50</v>
      </c>
      <c r="X99" s="20" t="s">
        <v>794</v>
      </c>
      <c r="Y99" s="20" t="s">
        <v>333</v>
      </c>
      <c r="Z99" s="20" t="s">
        <v>7406</v>
      </c>
      <c r="AA99" s="20" t="s">
        <v>7476</v>
      </c>
      <c r="AB99" s="20" t="s">
        <v>7477</v>
      </c>
      <c r="AC99" s="20" t="s">
        <v>7474</v>
      </c>
      <c r="AD99" s="20" t="s">
        <v>56</v>
      </c>
      <c r="AE99" s="20"/>
    </row>
    <row r="100" spans="1:31" ht="38.25" x14ac:dyDescent="0.2">
      <c r="A100" s="4">
        <f t="shared" si="10"/>
        <v>98</v>
      </c>
      <c r="B100" s="4" t="str">
        <f t="shared" si="8"/>
        <v>2024-03218</v>
      </c>
      <c r="C100" s="4" t="str">
        <f>IFERROR(VLOOKUP(F100,Tablas!$A$1:$B$3,2,0),"")</f>
        <v/>
      </c>
      <c r="D100" s="4" t="str">
        <f t="shared" si="9"/>
        <v>LETRAS EN DESCUENTO NACIONAL -  - LETRA 75 DIAS / DRAFT 75 DAYS - Cambio de Situación</v>
      </c>
      <c r="E100" s="19">
        <v>45539</v>
      </c>
      <c r="F100" s="20" t="s">
        <v>27</v>
      </c>
      <c r="G100" s="20" t="s">
        <v>7478</v>
      </c>
      <c r="H100" s="20" t="s">
        <v>7404</v>
      </c>
      <c r="I100" s="20" t="s">
        <v>7405</v>
      </c>
      <c r="J100" s="20" t="s">
        <v>7470</v>
      </c>
      <c r="K100" s="20" t="s">
        <v>7471</v>
      </c>
      <c r="L100" s="20" t="s">
        <v>7472</v>
      </c>
      <c r="M100" s="20"/>
      <c r="N100" s="21">
        <v>1561.14</v>
      </c>
      <c r="O100" s="21">
        <v>0</v>
      </c>
      <c r="P100" s="19">
        <v>45517</v>
      </c>
      <c r="Q100" s="19">
        <v>45539</v>
      </c>
      <c r="R100" s="20"/>
      <c r="S100" s="19">
        <v>45574</v>
      </c>
      <c r="T100" s="20" t="s">
        <v>126</v>
      </c>
      <c r="U100" s="20">
        <v>1020725</v>
      </c>
      <c r="V100" s="20">
        <v>240006448</v>
      </c>
      <c r="W100" s="20" t="s">
        <v>50</v>
      </c>
      <c r="X100" s="20" t="s">
        <v>794</v>
      </c>
      <c r="Y100" s="20" t="s">
        <v>333</v>
      </c>
      <c r="Z100" s="20" t="s">
        <v>7406</v>
      </c>
      <c r="AA100" s="20" t="s">
        <v>7476</v>
      </c>
      <c r="AB100" s="20" t="s">
        <v>7477</v>
      </c>
      <c r="AC100" s="20" t="s">
        <v>7474</v>
      </c>
      <c r="AD100" s="20" t="s">
        <v>56</v>
      </c>
      <c r="AE100" s="20"/>
    </row>
    <row r="101" spans="1:31" ht="38.25" x14ac:dyDescent="0.2">
      <c r="A101" s="4">
        <f t="shared" si="10"/>
        <v>99</v>
      </c>
      <c r="B101" s="4" t="str">
        <f t="shared" si="8"/>
        <v>2024-03219</v>
      </c>
      <c r="C101" s="4" t="str">
        <f>IFERROR(VLOOKUP(F101,Tablas!$A$1:$B$3,2,0),"")</f>
        <v/>
      </c>
      <c r="D101" s="4" t="str">
        <f t="shared" si="9"/>
        <v>LETRAS EN DESCUENTO NACIONAL -  - LETRA 75 DIAS / DRAFT 75 DAYS - Cambio de Situación</v>
      </c>
      <c r="E101" s="19">
        <v>45539</v>
      </c>
      <c r="F101" s="20" t="s">
        <v>27</v>
      </c>
      <c r="G101" s="20" t="s">
        <v>7479</v>
      </c>
      <c r="H101" s="20" t="s">
        <v>7404</v>
      </c>
      <c r="I101" s="20" t="s">
        <v>7405</v>
      </c>
      <c r="J101" s="20" t="s">
        <v>7470</v>
      </c>
      <c r="K101" s="20" t="s">
        <v>7471</v>
      </c>
      <c r="L101" s="20" t="s">
        <v>7472</v>
      </c>
      <c r="M101" s="20"/>
      <c r="N101" s="21">
        <v>1561.14</v>
      </c>
      <c r="O101" s="21">
        <v>0</v>
      </c>
      <c r="P101" s="19">
        <v>45517</v>
      </c>
      <c r="Q101" s="19">
        <v>45539</v>
      </c>
      <c r="R101" s="20"/>
      <c r="S101" s="19">
        <v>45583</v>
      </c>
      <c r="T101" s="20" t="s">
        <v>126</v>
      </c>
      <c r="U101" s="20">
        <v>1020727</v>
      </c>
      <c r="V101" s="20">
        <v>240006449</v>
      </c>
      <c r="W101" s="20" t="s">
        <v>50</v>
      </c>
      <c r="X101" s="20" t="s">
        <v>794</v>
      </c>
      <c r="Y101" s="20" t="s">
        <v>333</v>
      </c>
      <c r="Z101" s="20" t="s">
        <v>7406</v>
      </c>
      <c r="AA101" s="20" t="s">
        <v>7476</v>
      </c>
      <c r="AB101" s="20" t="s">
        <v>7477</v>
      </c>
      <c r="AC101" s="20" t="s">
        <v>7474</v>
      </c>
      <c r="AD101" s="20" t="s">
        <v>56</v>
      </c>
      <c r="AE101" s="20"/>
    </row>
    <row r="102" spans="1:31" ht="25.5" x14ac:dyDescent="0.2">
      <c r="A102" s="4">
        <f t="shared" si="10"/>
        <v>100</v>
      </c>
      <c r="B102" s="4" t="str">
        <f t="shared" si="8"/>
        <v>2024-03335</v>
      </c>
      <c r="C102" s="4" t="str">
        <f>IFERROR(VLOOKUP(F102,Tablas!$A$1:$B$3,2,0),"")</f>
        <v/>
      </c>
      <c r="D102" s="4" t="str">
        <f t="shared" si="9"/>
        <v>LETRAS EN DESCUENTO NACIONAL -  - LETRA 75 DIAS / DRAFT 75 DAYS - Cambio de Situación</v>
      </c>
      <c r="E102" s="19">
        <v>45546</v>
      </c>
      <c r="F102" s="20" t="s">
        <v>27</v>
      </c>
      <c r="G102" s="20" t="s">
        <v>7483</v>
      </c>
      <c r="H102" s="20" t="s">
        <v>7404</v>
      </c>
      <c r="I102" s="20" t="s">
        <v>7405</v>
      </c>
      <c r="J102" s="20" t="s">
        <v>330</v>
      </c>
      <c r="K102" s="20" t="s">
        <v>331</v>
      </c>
      <c r="L102" s="20" t="s">
        <v>332</v>
      </c>
      <c r="M102" s="20" t="s">
        <v>125</v>
      </c>
      <c r="N102" s="21">
        <v>1590.98</v>
      </c>
      <c r="O102" s="21">
        <v>0</v>
      </c>
      <c r="P102" s="19">
        <v>45527</v>
      </c>
      <c r="Q102" s="19">
        <v>45546</v>
      </c>
      <c r="R102" s="20"/>
      <c r="S102" s="19">
        <v>45602</v>
      </c>
      <c r="T102" s="20" t="s">
        <v>126</v>
      </c>
      <c r="U102" s="20">
        <v>1024578</v>
      </c>
      <c r="V102" s="20">
        <v>240006774</v>
      </c>
      <c r="W102" s="20" t="s">
        <v>50</v>
      </c>
      <c r="X102" s="20" t="s">
        <v>794</v>
      </c>
      <c r="Y102" s="20" t="s">
        <v>333</v>
      </c>
      <c r="Z102" s="20" t="s">
        <v>7406</v>
      </c>
      <c r="AA102" s="20" t="s">
        <v>335</v>
      </c>
      <c r="AB102" s="20" t="s">
        <v>336</v>
      </c>
      <c r="AC102" s="20" t="s">
        <v>337</v>
      </c>
      <c r="AD102" s="20" t="s">
        <v>56</v>
      </c>
      <c r="AE102" s="20"/>
    </row>
    <row r="103" spans="1:31" ht="25.5" x14ac:dyDescent="0.2">
      <c r="A103" s="4">
        <f t="shared" si="10"/>
        <v>101</v>
      </c>
      <c r="B103" s="4" t="str">
        <f t="shared" si="8"/>
        <v>2024-03332</v>
      </c>
      <c r="C103" s="4" t="str">
        <f>IFERROR(VLOOKUP(F103,Tablas!$A$1:$B$3,2,0),"")</f>
        <v/>
      </c>
      <c r="D103" s="4" t="str">
        <f t="shared" si="9"/>
        <v>LETRAS EN DESCUENTO NACIONAL -  - LETRA 75 DIAS / DRAFT 75 DAYS - Cambio de Situación</v>
      </c>
      <c r="E103" s="19">
        <v>45546</v>
      </c>
      <c r="F103" s="20" t="s">
        <v>27</v>
      </c>
      <c r="G103" s="20" t="s">
        <v>7484</v>
      </c>
      <c r="H103" s="20" t="s">
        <v>7404</v>
      </c>
      <c r="I103" s="20" t="s">
        <v>7405</v>
      </c>
      <c r="J103" s="20" t="s">
        <v>330</v>
      </c>
      <c r="K103" s="20" t="s">
        <v>331</v>
      </c>
      <c r="L103" s="20" t="s">
        <v>332</v>
      </c>
      <c r="M103" s="20" t="s">
        <v>125</v>
      </c>
      <c r="N103" s="21">
        <v>1591</v>
      </c>
      <c r="O103" s="21">
        <v>0</v>
      </c>
      <c r="P103" s="19">
        <v>45527</v>
      </c>
      <c r="Q103" s="19">
        <v>45546</v>
      </c>
      <c r="R103" s="20"/>
      <c r="S103" s="19">
        <v>45572</v>
      </c>
      <c r="T103" s="20" t="s">
        <v>126</v>
      </c>
      <c r="U103" s="20">
        <v>1024572</v>
      </c>
      <c r="V103" s="20">
        <v>240006771</v>
      </c>
      <c r="W103" s="20" t="s">
        <v>50</v>
      </c>
      <c r="X103" s="20" t="s">
        <v>794</v>
      </c>
      <c r="Y103" s="20" t="s">
        <v>333</v>
      </c>
      <c r="Z103" s="20" t="s">
        <v>7406</v>
      </c>
      <c r="AA103" s="20" t="s">
        <v>7441</v>
      </c>
      <c r="AB103" s="20" t="s">
        <v>789</v>
      </c>
      <c r="AC103" s="20" t="s">
        <v>167</v>
      </c>
      <c r="AD103" s="20" t="s">
        <v>56</v>
      </c>
      <c r="AE103" s="20"/>
    </row>
    <row r="104" spans="1:31" ht="25.5" x14ac:dyDescent="0.2">
      <c r="A104" s="4">
        <f t="shared" si="10"/>
        <v>102</v>
      </c>
      <c r="B104" s="4" t="str">
        <f t="shared" si="8"/>
        <v>2024-03334</v>
      </c>
      <c r="C104" s="4" t="str">
        <f>IFERROR(VLOOKUP(F104,Tablas!$A$1:$B$3,2,0),"")</f>
        <v/>
      </c>
      <c r="D104" s="4" t="str">
        <f t="shared" si="9"/>
        <v>LETRAS EN DESCUENTO NACIONAL -  - LETRA 75 DIAS / DRAFT 75 DAYS - Cambio de Situación</v>
      </c>
      <c r="E104" s="19">
        <v>45546</v>
      </c>
      <c r="F104" s="20" t="s">
        <v>27</v>
      </c>
      <c r="G104" s="20" t="s">
        <v>7485</v>
      </c>
      <c r="H104" s="20" t="s">
        <v>7404</v>
      </c>
      <c r="I104" s="20" t="s">
        <v>7405</v>
      </c>
      <c r="J104" s="20" t="s">
        <v>330</v>
      </c>
      <c r="K104" s="20" t="s">
        <v>331</v>
      </c>
      <c r="L104" s="20" t="s">
        <v>332</v>
      </c>
      <c r="M104" s="20" t="s">
        <v>125</v>
      </c>
      <c r="N104" s="21">
        <v>1591</v>
      </c>
      <c r="O104" s="21">
        <v>0</v>
      </c>
      <c r="P104" s="19">
        <v>45527</v>
      </c>
      <c r="Q104" s="19">
        <v>45546</v>
      </c>
      <c r="R104" s="20"/>
      <c r="S104" s="19">
        <v>45596</v>
      </c>
      <c r="T104" s="20" t="s">
        <v>126</v>
      </c>
      <c r="U104" s="20">
        <v>1024576</v>
      </c>
      <c r="V104" s="20">
        <v>240006773</v>
      </c>
      <c r="W104" s="20" t="s">
        <v>50</v>
      </c>
      <c r="X104" s="20" t="s">
        <v>794</v>
      </c>
      <c r="Y104" s="20" t="s">
        <v>333</v>
      </c>
      <c r="Z104" s="20" t="s">
        <v>7406</v>
      </c>
      <c r="AA104" s="20" t="s">
        <v>335</v>
      </c>
      <c r="AB104" s="20" t="s">
        <v>336</v>
      </c>
      <c r="AC104" s="20" t="s">
        <v>337</v>
      </c>
      <c r="AD104" s="20" t="s">
        <v>56</v>
      </c>
      <c r="AE104" s="20"/>
    </row>
    <row r="105" spans="1:31" ht="25.5" x14ac:dyDescent="0.2">
      <c r="A105" s="4">
        <f t="shared" si="10"/>
        <v>103</v>
      </c>
      <c r="B105" s="4" t="str">
        <f t="shared" si="8"/>
        <v>2024-03333</v>
      </c>
      <c r="C105" s="4" t="str">
        <f>IFERROR(VLOOKUP(F105,Tablas!$A$1:$B$3,2,0),"")</f>
        <v/>
      </c>
      <c r="D105" s="4" t="str">
        <f t="shared" si="9"/>
        <v>LETRAS EN DESCUENTO NACIONAL -  - LETRA 75 DIAS / DRAFT 75 DAYS - Cambio de Situación</v>
      </c>
      <c r="E105" s="19">
        <v>45546</v>
      </c>
      <c r="F105" s="20" t="s">
        <v>27</v>
      </c>
      <c r="G105" s="20" t="s">
        <v>7486</v>
      </c>
      <c r="H105" s="20" t="s">
        <v>7404</v>
      </c>
      <c r="I105" s="20" t="s">
        <v>7405</v>
      </c>
      <c r="J105" s="20" t="s">
        <v>330</v>
      </c>
      <c r="K105" s="20" t="s">
        <v>331</v>
      </c>
      <c r="L105" s="20" t="s">
        <v>332</v>
      </c>
      <c r="M105" s="20" t="s">
        <v>125</v>
      </c>
      <c r="N105" s="21">
        <v>1591</v>
      </c>
      <c r="O105" s="21">
        <v>0</v>
      </c>
      <c r="P105" s="19">
        <v>45527</v>
      </c>
      <c r="Q105" s="19">
        <v>45546</v>
      </c>
      <c r="R105" s="20"/>
      <c r="S105" s="19">
        <v>45582</v>
      </c>
      <c r="T105" s="20" t="s">
        <v>126</v>
      </c>
      <c r="U105" s="20">
        <v>1024574</v>
      </c>
      <c r="V105" s="20">
        <v>240006772</v>
      </c>
      <c r="W105" s="20" t="s">
        <v>50</v>
      </c>
      <c r="X105" s="20" t="s">
        <v>794</v>
      </c>
      <c r="Y105" s="20" t="s">
        <v>333</v>
      </c>
      <c r="Z105" s="20" t="s">
        <v>7406</v>
      </c>
      <c r="AA105" s="20" t="s">
        <v>335</v>
      </c>
      <c r="AB105" s="20" t="s">
        <v>336</v>
      </c>
      <c r="AC105" s="20" t="s">
        <v>337</v>
      </c>
      <c r="AD105" s="20" t="s">
        <v>56</v>
      </c>
      <c r="AE105" s="20"/>
    </row>
    <row r="106" spans="1:31" ht="25.5" x14ac:dyDescent="0.2">
      <c r="A106" s="4">
        <f t="shared" si="10"/>
        <v>104</v>
      </c>
      <c r="B106" s="4" t="str">
        <f t="shared" si="8"/>
        <v>L001 10893</v>
      </c>
      <c r="C106" s="4" t="str">
        <f>IFERROR(VLOOKUP(F106,Tablas!$A$1:$B$3,2,0),"")</f>
        <v/>
      </c>
      <c r="D106" s="4" t="str">
        <f t="shared" si="9"/>
        <v>LETRAS PROTESTADAS NACIONAL -  - CONTADO ADELANTADO / CASH IN ADVANCE - SALDO LETRAS SOLES</v>
      </c>
      <c r="E106" s="19">
        <v>43100</v>
      </c>
      <c r="F106" s="20" t="s">
        <v>27</v>
      </c>
      <c r="G106" s="20" t="s">
        <v>7487</v>
      </c>
      <c r="H106" s="20" t="s">
        <v>6496</v>
      </c>
      <c r="I106" s="20" t="s">
        <v>6497</v>
      </c>
      <c r="J106" s="20" t="s">
        <v>4511</v>
      </c>
      <c r="K106" s="20" t="s">
        <v>4512</v>
      </c>
      <c r="L106" s="20" t="s">
        <v>4513</v>
      </c>
      <c r="M106" s="20" t="s">
        <v>125</v>
      </c>
      <c r="N106" s="21">
        <v>1617.08</v>
      </c>
      <c r="O106" s="21">
        <v>0</v>
      </c>
      <c r="P106" s="19">
        <v>41313</v>
      </c>
      <c r="Q106" s="19">
        <v>43100</v>
      </c>
      <c r="R106" s="20"/>
      <c r="S106" s="19">
        <v>40862</v>
      </c>
      <c r="T106" s="20" t="s">
        <v>70</v>
      </c>
      <c r="U106" s="20">
        <v>552</v>
      </c>
      <c r="V106" s="20">
        <v>1700000002</v>
      </c>
      <c r="W106" s="20" t="s">
        <v>50</v>
      </c>
      <c r="X106" s="20" t="s">
        <v>192</v>
      </c>
      <c r="Y106" s="20" t="s">
        <v>52</v>
      </c>
      <c r="Z106" s="20" t="s">
        <v>4514</v>
      </c>
      <c r="AA106" s="20" t="s">
        <v>4515</v>
      </c>
      <c r="AB106" s="20" t="s">
        <v>54</v>
      </c>
      <c r="AC106" s="20" t="s">
        <v>167</v>
      </c>
      <c r="AD106" s="20" t="s">
        <v>56</v>
      </c>
      <c r="AE106" s="20"/>
    </row>
    <row r="107" spans="1:31" ht="25.5" x14ac:dyDescent="0.2">
      <c r="A107" s="4">
        <f t="shared" si="10"/>
        <v>105</v>
      </c>
      <c r="B107" s="4" t="str">
        <f t="shared" si="8"/>
        <v>2024-03270</v>
      </c>
      <c r="C107" s="4" t="str">
        <f>IFERROR(VLOOKUP(F107,Tablas!$A$1:$B$3,2,0),"")</f>
        <v/>
      </c>
      <c r="D107" s="4" t="str">
        <f t="shared" si="9"/>
        <v>LETRAS EN DESCUENTO NACIONAL -  - LETRA 60 DIAS / DRAFT 60 DAYS - Cambio de Situación</v>
      </c>
      <c r="E107" s="19">
        <v>45554</v>
      </c>
      <c r="F107" s="20" t="s">
        <v>27</v>
      </c>
      <c r="G107" s="20" t="s">
        <v>7491</v>
      </c>
      <c r="H107" s="20" t="s">
        <v>7404</v>
      </c>
      <c r="I107" s="20" t="s">
        <v>7405</v>
      </c>
      <c r="J107" s="20" t="s">
        <v>7492</v>
      </c>
      <c r="K107" s="20" t="s">
        <v>7493</v>
      </c>
      <c r="L107" s="20" t="s">
        <v>7494</v>
      </c>
      <c r="M107" s="20" t="s">
        <v>125</v>
      </c>
      <c r="N107" s="21">
        <v>1628.8</v>
      </c>
      <c r="O107" s="21">
        <v>0</v>
      </c>
      <c r="P107" s="19">
        <v>45518</v>
      </c>
      <c r="Q107" s="19">
        <v>45554</v>
      </c>
      <c r="R107" s="20"/>
      <c r="S107" s="19">
        <v>45595</v>
      </c>
      <c r="T107" s="20" t="s">
        <v>382</v>
      </c>
      <c r="U107" s="20">
        <v>1035081</v>
      </c>
      <c r="V107" s="20">
        <v>240007287</v>
      </c>
      <c r="W107" s="20" t="s">
        <v>50</v>
      </c>
      <c r="X107" s="20" t="s">
        <v>794</v>
      </c>
      <c r="Y107" s="20" t="s">
        <v>333</v>
      </c>
      <c r="Z107" s="20" t="s">
        <v>7406</v>
      </c>
      <c r="AA107" s="20" t="s">
        <v>7495</v>
      </c>
      <c r="AB107" s="20" t="s">
        <v>502</v>
      </c>
      <c r="AC107" s="20" t="s">
        <v>502</v>
      </c>
      <c r="AD107" s="20" t="s">
        <v>56</v>
      </c>
      <c r="AE107" s="20"/>
    </row>
    <row r="108" spans="1:31" ht="25.5" x14ac:dyDescent="0.2">
      <c r="A108" s="4">
        <f t="shared" si="10"/>
        <v>106</v>
      </c>
      <c r="B108" s="4" t="str">
        <f t="shared" si="8"/>
        <v>2024-03268</v>
      </c>
      <c r="C108" s="4" t="str">
        <f>IFERROR(VLOOKUP(F108,Tablas!$A$1:$B$3,2,0),"")</f>
        <v/>
      </c>
      <c r="D108" s="4" t="str">
        <f t="shared" si="9"/>
        <v>LETRAS EN DESCUENTO NACIONAL -  - LETRA 60 DIAS / DRAFT 60 DAYS - Cambio de Situación</v>
      </c>
      <c r="E108" s="19">
        <v>45554</v>
      </c>
      <c r="F108" s="20" t="s">
        <v>27</v>
      </c>
      <c r="G108" s="20" t="s">
        <v>7496</v>
      </c>
      <c r="H108" s="20" t="s">
        <v>7404</v>
      </c>
      <c r="I108" s="20" t="s">
        <v>7405</v>
      </c>
      <c r="J108" s="20" t="s">
        <v>7492</v>
      </c>
      <c r="K108" s="20" t="s">
        <v>7493</v>
      </c>
      <c r="L108" s="20" t="s">
        <v>7494</v>
      </c>
      <c r="M108" s="20" t="s">
        <v>125</v>
      </c>
      <c r="N108" s="21">
        <v>1628.81</v>
      </c>
      <c r="O108" s="21">
        <v>0</v>
      </c>
      <c r="P108" s="19">
        <v>45518</v>
      </c>
      <c r="Q108" s="19">
        <v>45554</v>
      </c>
      <c r="R108" s="20"/>
      <c r="S108" s="19">
        <v>45575</v>
      </c>
      <c r="T108" s="20" t="s">
        <v>382</v>
      </c>
      <c r="U108" s="20">
        <v>1035071</v>
      </c>
      <c r="V108" s="20">
        <v>240007282</v>
      </c>
      <c r="W108" s="20" t="s">
        <v>50</v>
      </c>
      <c r="X108" s="20" t="s">
        <v>794</v>
      </c>
      <c r="Y108" s="20" t="s">
        <v>333</v>
      </c>
      <c r="Z108" s="20" t="s">
        <v>7406</v>
      </c>
      <c r="AA108" s="20" t="s">
        <v>7495</v>
      </c>
      <c r="AB108" s="20" t="s">
        <v>502</v>
      </c>
      <c r="AC108" s="20" t="s">
        <v>502</v>
      </c>
      <c r="AD108" s="20" t="s">
        <v>56</v>
      </c>
      <c r="AE108" s="20"/>
    </row>
    <row r="109" spans="1:31" ht="25.5" x14ac:dyDescent="0.2">
      <c r="A109" s="4">
        <f t="shared" si="10"/>
        <v>107</v>
      </c>
      <c r="B109" s="4" t="str">
        <f t="shared" si="8"/>
        <v>2024-03269</v>
      </c>
      <c r="C109" s="4" t="str">
        <f>IFERROR(VLOOKUP(F109,Tablas!$A$1:$B$3,2,0),"")</f>
        <v/>
      </c>
      <c r="D109" s="4" t="str">
        <f t="shared" si="9"/>
        <v>LETRAS EN DESCUENTO NACIONAL -  - LETRA 60 DIAS / DRAFT 60 DAYS - Cambio de Situación</v>
      </c>
      <c r="E109" s="19">
        <v>45554</v>
      </c>
      <c r="F109" s="20" t="s">
        <v>27</v>
      </c>
      <c r="G109" s="20" t="s">
        <v>7497</v>
      </c>
      <c r="H109" s="20" t="s">
        <v>7404</v>
      </c>
      <c r="I109" s="20" t="s">
        <v>7405</v>
      </c>
      <c r="J109" s="20" t="s">
        <v>7492</v>
      </c>
      <c r="K109" s="20" t="s">
        <v>7493</v>
      </c>
      <c r="L109" s="20" t="s">
        <v>7494</v>
      </c>
      <c r="M109" s="20" t="s">
        <v>125</v>
      </c>
      <c r="N109" s="21">
        <v>1628.81</v>
      </c>
      <c r="O109" s="21">
        <v>0</v>
      </c>
      <c r="P109" s="19">
        <v>45518</v>
      </c>
      <c r="Q109" s="19">
        <v>45554</v>
      </c>
      <c r="R109" s="20"/>
      <c r="S109" s="19">
        <v>45586</v>
      </c>
      <c r="T109" s="20" t="s">
        <v>382</v>
      </c>
      <c r="U109" s="20">
        <v>1035073</v>
      </c>
      <c r="V109" s="20">
        <v>240007283</v>
      </c>
      <c r="W109" s="20" t="s">
        <v>50</v>
      </c>
      <c r="X109" s="20" t="s">
        <v>794</v>
      </c>
      <c r="Y109" s="20" t="s">
        <v>333</v>
      </c>
      <c r="Z109" s="20" t="s">
        <v>7406</v>
      </c>
      <c r="AA109" s="20" t="s">
        <v>7495</v>
      </c>
      <c r="AB109" s="20" t="s">
        <v>502</v>
      </c>
      <c r="AC109" s="20" t="s">
        <v>502</v>
      </c>
      <c r="AD109" s="20" t="s">
        <v>56</v>
      </c>
      <c r="AE109" s="20"/>
    </row>
    <row r="110" spans="1:31" ht="25.5" x14ac:dyDescent="0.2">
      <c r="A110" s="4">
        <f t="shared" si="10"/>
        <v>108</v>
      </c>
      <c r="B110" s="4" t="str">
        <f t="shared" si="8"/>
        <v>2024-03267</v>
      </c>
      <c r="C110" s="4" t="str">
        <f>IFERROR(VLOOKUP(F110,Tablas!$A$1:$B$3,2,0),"")</f>
        <v/>
      </c>
      <c r="D110" s="4" t="str">
        <f t="shared" si="9"/>
        <v>LETRAS EN COBRANZA NACIONAL -  - LETRA 60 DIAS / DRAFT 60 DAYS - Cambio de Situación</v>
      </c>
      <c r="E110" s="19">
        <v>45553</v>
      </c>
      <c r="F110" s="20" t="s">
        <v>27</v>
      </c>
      <c r="G110" s="20" t="s">
        <v>7498</v>
      </c>
      <c r="H110" s="20" t="s">
        <v>7499</v>
      </c>
      <c r="I110" s="20" t="s">
        <v>4510</v>
      </c>
      <c r="J110" s="20" t="s">
        <v>7492</v>
      </c>
      <c r="K110" s="20" t="s">
        <v>7493</v>
      </c>
      <c r="L110" s="20" t="s">
        <v>7494</v>
      </c>
      <c r="M110" s="20" t="s">
        <v>125</v>
      </c>
      <c r="N110" s="21">
        <v>1628.81</v>
      </c>
      <c r="O110" s="21">
        <v>0</v>
      </c>
      <c r="P110" s="19">
        <v>45518</v>
      </c>
      <c r="Q110" s="19">
        <v>45553</v>
      </c>
      <c r="R110" s="20"/>
      <c r="S110" s="19">
        <v>45565</v>
      </c>
      <c r="T110" s="20" t="s">
        <v>382</v>
      </c>
      <c r="U110" s="20">
        <v>1031237</v>
      </c>
      <c r="V110" s="20">
        <v>240007063</v>
      </c>
      <c r="W110" s="20" t="s">
        <v>50</v>
      </c>
      <c r="X110" s="20" t="s">
        <v>794</v>
      </c>
      <c r="Y110" s="20" t="s">
        <v>333</v>
      </c>
      <c r="Z110" s="20" t="s">
        <v>7406</v>
      </c>
      <c r="AA110" s="20" t="s">
        <v>7495</v>
      </c>
      <c r="AB110" s="20" t="s">
        <v>502</v>
      </c>
      <c r="AC110" s="20" t="s">
        <v>502</v>
      </c>
      <c r="AD110" s="20" t="s">
        <v>56</v>
      </c>
      <c r="AE110" s="20"/>
    </row>
    <row r="111" spans="1:31" ht="25.5" x14ac:dyDescent="0.2">
      <c r="A111" s="4">
        <f t="shared" ref="A111:A151" si="11">ROW()-2</f>
        <v>109</v>
      </c>
      <c r="B111" s="4" t="str">
        <f t="shared" si="8"/>
        <v>2024-03675</v>
      </c>
      <c r="C111" s="4" t="str">
        <f>IFERROR(VLOOKUP(F111,Tablas!$A$1:$B$3,2,0),"")</f>
        <v/>
      </c>
      <c r="D111" s="4" t="str">
        <f t="shared" si="9"/>
        <v>LETRAS EN DESCUENTO NACIONAL -  - LETRA 75 DIAS / DRAFT 75 DAYS - Cambio de Situación</v>
      </c>
      <c r="E111" s="19">
        <v>45560</v>
      </c>
      <c r="F111" s="20" t="s">
        <v>27</v>
      </c>
      <c r="G111" s="20" t="s">
        <v>7503</v>
      </c>
      <c r="H111" s="20" t="s">
        <v>7404</v>
      </c>
      <c r="I111" s="20" t="s">
        <v>7405</v>
      </c>
      <c r="J111" s="20" t="s">
        <v>373</v>
      </c>
      <c r="K111" s="20" t="s">
        <v>374</v>
      </c>
      <c r="L111" s="20" t="s">
        <v>375</v>
      </c>
      <c r="M111" s="20" t="s">
        <v>125</v>
      </c>
      <c r="N111" s="21">
        <v>1644.92</v>
      </c>
      <c r="O111" s="21">
        <v>0</v>
      </c>
      <c r="P111" s="19">
        <v>45555</v>
      </c>
      <c r="Q111" s="19">
        <v>45560</v>
      </c>
      <c r="R111" s="20"/>
      <c r="S111" s="19">
        <v>45631</v>
      </c>
      <c r="T111" s="20" t="s">
        <v>126</v>
      </c>
      <c r="U111" s="20">
        <v>1031117</v>
      </c>
      <c r="V111" s="20">
        <v>240007003</v>
      </c>
      <c r="W111" s="20" t="s">
        <v>50</v>
      </c>
      <c r="X111" s="20" t="s">
        <v>794</v>
      </c>
      <c r="Y111" s="20" t="s">
        <v>128</v>
      </c>
      <c r="Z111" s="20" t="s">
        <v>7406</v>
      </c>
      <c r="AA111" s="20" t="s">
        <v>377</v>
      </c>
      <c r="AB111" s="20" t="s">
        <v>337</v>
      </c>
      <c r="AC111" s="20" t="s">
        <v>337</v>
      </c>
      <c r="AD111" s="20" t="s">
        <v>56</v>
      </c>
      <c r="AE111" s="20"/>
    </row>
    <row r="112" spans="1:31" ht="25.5" x14ac:dyDescent="0.2">
      <c r="A112" s="4">
        <f t="shared" si="11"/>
        <v>110</v>
      </c>
      <c r="B112" s="4" t="str">
        <f t="shared" si="8"/>
        <v>2024-03672</v>
      </c>
      <c r="C112" s="4" t="str">
        <f>IFERROR(VLOOKUP(F112,Tablas!$A$1:$B$3,2,0),"")</f>
        <v/>
      </c>
      <c r="D112" s="4" t="str">
        <f t="shared" si="9"/>
        <v>LETRAS EN DESCUENTO NACIONAL -  - LETRA 75 DIAS / DRAFT 75 DAYS - Cambio de Situación</v>
      </c>
      <c r="E112" s="19">
        <v>45560</v>
      </c>
      <c r="F112" s="20" t="s">
        <v>27</v>
      </c>
      <c r="G112" s="20" t="s">
        <v>7504</v>
      </c>
      <c r="H112" s="20" t="s">
        <v>7404</v>
      </c>
      <c r="I112" s="20" t="s">
        <v>7405</v>
      </c>
      <c r="J112" s="20" t="s">
        <v>373</v>
      </c>
      <c r="K112" s="20" t="s">
        <v>374</v>
      </c>
      <c r="L112" s="20" t="s">
        <v>375</v>
      </c>
      <c r="M112" s="20" t="s">
        <v>125</v>
      </c>
      <c r="N112" s="21">
        <v>1644.92</v>
      </c>
      <c r="O112" s="21">
        <v>0</v>
      </c>
      <c r="P112" s="19">
        <v>45555</v>
      </c>
      <c r="Q112" s="19">
        <v>45560</v>
      </c>
      <c r="R112" s="20"/>
      <c r="S112" s="19">
        <v>45600</v>
      </c>
      <c r="T112" s="20" t="s">
        <v>126</v>
      </c>
      <c r="U112" s="20">
        <v>1031111</v>
      </c>
      <c r="V112" s="20">
        <v>240007000</v>
      </c>
      <c r="W112" s="20" t="s">
        <v>50</v>
      </c>
      <c r="X112" s="20" t="s">
        <v>794</v>
      </c>
      <c r="Y112" s="20" t="s">
        <v>128</v>
      </c>
      <c r="Z112" s="20" t="s">
        <v>7406</v>
      </c>
      <c r="AA112" s="20" t="s">
        <v>377</v>
      </c>
      <c r="AB112" s="20" t="s">
        <v>337</v>
      </c>
      <c r="AC112" s="20" t="s">
        <v>337</v>
      </c>
      <c r="AD112" s="20" t="s">
        <v>56</v>
      </c>
      <c r="AE112" s="20"/>
    </row>
    <row r="113" spans="1:31" ht="25.5" x14ac:dyDescent="0.2">
      <c r="A113" s="4">
        <f t="shared" si="11"/>
        <v>111</v>
      </c>
      <c r="B113" s="4" t="str">
        <f t="shared" si="8"/>
        <v>2024-03673</v>
      </c>
      <c r="C113" s="4" t="str">
        <f>IFERROR(VLOOKUP(F113,Tablas!$A$1:$B$3,2,0),"")</f>
        <v/>
      </c>
      <c r="D113" s="4" t="str">
        <f t="shared" si="9"/>
        <v>LETRAS EN DESCUENTO NACIONAL -  - LETRA 75 DIAS / DRAFT 75 DAYS - Cambio de Situación</v>
      </c>
      <c r="E113" s="19">
        <v>45560</v>
      </c>
      <c r="F113" s="20" t="s">
        <v>27</v>
      </c>
      <c r="G113" s="20" t="s">
        <v>7505</v>
      </c>
      <c r="H113" s="20" t="s">
        <v>7404</v>
      </c>
      <c r="I113" s="20" t="s">
        <v>7405</v>
      </c>
      <c r="J113" s="20" t="s">
        <v>373</v>
      </c>
      <c r="K113" s="20" t="s">
        <v>374</v>
      </c>
      <c r="L113" s="20" t="s">
        <v>375</v>
      </c>
      <c r="M113" s="20" t="s">
        <v>125</v>
      </c>
      <c r="N113" s="21">
        <v>1644.92</v>
      </c>
      <c r="O113" s="21">
        <v>0</v>
      </c>
      <c r="P113" s="19">
        <v>45555</v>
      </c>
      <c r="Q113" s="19">
        <v>45560</v>
      </c>
      <c r="R113" s="20"/>
      <c r="S113" s="19">
        <v>45610</v>
      </c>
      <c r="T113" s="20" t="s">
        <v>126</v>
      </c>
      <c r="U113" s="20">
        <v>1031113</v>
      </c>
      <c r="V113" s="20">
        <v>240007001</v>
      </c>
      <c r="W113" s="20" t="s">
        <v>50</v>
      </c>
      <c r="X113" s="20" t="s">
        <v>794</v>
      </c>
      <c r="Y113" s="20" t="s">
        <v>128</v>
      </c>
      <c r="Z113" s="20" t="s">
        <v>7406</v>
      </c>
      <c r="AA113" s="20" t="s">
        <v>377</v>
      </c>
      <c r="AB113" s="20" t="s">
        <v>337</v>
      </c>
      <c r="AC113" s="20" t="s">
        <v>337</v>
      </c>
      <c r="AD113" s="20" t="s">
        <v>56</v>
      </c>
      <c r="AE113" s="20"/>
    </row>
    <row r="114" spans="1:31" ht="25.5" x14ac:dyDescent="0.2">
      <c r="A114" s="4">
        <f t="shared" si="11"/>
        <v>112</v>
      </c>
      <c r="B114" s="4" t="str">
        <f t="shared" si="8"/>
        <v>2024-03674</v>
      </c>
      <c r="C114" s="4" t="str">
        <f>IFERROR(VLOOKUP(F114,Tablas!$A$1:$B$3,2,0),"")</f>
        <v/>
      </c>
      <c r="D114" s="4" t="str">
        <f t="shared" si="9"/>
        <v>LETRAS EN DESCUENTO NACIONAL -  - LETRA 75 DIAS / DRAFT 75 DAYS - Cambio de Situación</v>
      </c>
      <c r="E114" s="19">
        <v>45560</v>
      </c>
      <c r="F114" s="20" t="s">
        <v>27</v>
      </c>
      <c r="G114" s="20" t="s">
        <v>7506</v>
      </c>
      <c r="H114" s="20" t="s">
        <v>7404</v>
      </c>
      <c r="I114" s="20" t="s">
        <v>7405</v>
      </c>
      <c r="J114" s="20" t="s">
        <v>373</v>
      </c>
      <c r="K114" s="20" t="s">
        <v>374</v>
      </c>
      <c r="L114" s="20" t="s">
        <v>375</v>
      </c>
      <c r="M114" s="20" t="s">
        <v>125</v>
      </c>
      <c r="N114" s="21">
        <v>1644.92</v>
      </c>
      <c r="O114" s="21">
        <v>0</v>
      </c>
      <c r="P114" s="19">
        <v>45555</v>
      </c>
      <c r="Q114" s="19">
        <v>45560</v>
      </c>
      <c r="R114" s="20"/>
      <c r="S114" s="19">
        <v>45621</v>
      </c>
      <c r="T114" s="20" t="s">
        <v>126</v>
      </c>
      <c r="U114" s="20">
        <v>1031115</v>
      </c>
      <c r="V114" s="20">
        <v>240007002</v>
      </c>
      <c r="W114" s="20" t="s">
        <v>50</v>
      </c>
      <c r="X114" s="20" t="s">
        <v>794</v>
      </c>
      <c r="Y114" s="20" t="s">
        <v>128</v>
      </c>
      <c r="Z114" s="20" t="s">
        <v>7406</v>
      </c>
      <c r="AA114" s="20" t="s">
        <v>377</v>
      </c>
      <c r="AB114" s="20" t="s">
        <v>337</v>
      </c>
      <c r="AC114" s="20" t="s">
        <v>337</v>
      </c>
      <c r="AD114" s="20" t="s">
        <v>56</v>
      </c>
      <c r="AE114" s="20"/>
    </row>
    <row r="115" spans="1:31" ht="25.5" x14ac:dyDescent="0.2">
      <c r="A115" s="4">
        <f t="shared" si="11"/>
        <v>113</v>
      </c>
      <c r="B115" s="4" t="str">
        <f t="shared" si="8"/>
        <v>2024-03285</v>
      </c>
      <c r="C115" s="4" t="str">
        <f>IFERROR(VLOOKUP(F115,Tablas!$A$1:$B$3,2,0),"")</f>
        <v/>
      </c>
      <c r="D115" s="4" t="str">
        <f t="shared" si="9"/>
        <v>LETRAS EN DESCUENTO NACIONAL -  - LETRA 60 DIAS / DRAFT 60 DAYS - Cambio de Situación</v>
      </c>
      <c r="E115" s="19">
        <v>45546</v>
      </c>
      <c r="F115" s="20" t="s">
        <v>27</v>
      </c>
      <c r="G115" s="20" t="s">
        <v>7507</v>
      </c>
      <c r="H115" s="20" t="s">
        <v>7404</v>
      </c>
      <c r="I115" s="20" t="s">
        <v>7405</v>
      </c>
      <c r="J115" s="20" t="s">
        <v>379</v>
      </c>
      <c r="K115" s="20" t="s">
        <v>380</v>
      </c>
      <c r="L115" s="20" t="s">
        <v>381</v>
      </c>
      <c r="M115" s="20" t="s">
        <v>125</v>
      </c>
      <c r="N115" s="21">
        <v>1663.91</v>
      </c>
      <c r="O115" s="21">
        <v>0</v>
      </c>
      <c r="P115" s="19">
        <v>45523</v>
      </c>
      <c r="Q115" s="19">
        <v>45546</v>
      </c>
      <c r="R115" s="20"/>
      <c r="S115" s="19">
        <v>45600</v>
      </c>
      <c r="T115" s="20" t="s">
        <v>382</v>
      </c>
      <c r="U115" s="20">
        <v>1024440</v>
      </c>
      <c r="V115" s="20">
        <v>240006724</v>
      </c>
      <c r="W115" s="20" t="s">
        <v>50</v>
      </c>
      <c r="X115" s="20" t="s">
        <v>794</v>
      </c>
      <c r="Y115" s="20" t="s">
        <v>245</v>
      </c>
      <c r="Z115" s="20" t="s">
        <v>7406</v>
      </c>
      <c r="AA115" s="20" t="s">
        <v>384</v>
      </c>
      <c r="AB115" s="20" t="s">
        <v>337</v>
      </c>
      <c r="AC115" s="20" t="s">
        <v>337</v>
      </c>
      <c r="AD115" s="20" t="s">
        <v>56</v>
      </c>
      <c r="AE115" s="20"/>
    </row>
    <row r="116" spans="1:31" ht="25.5" x14ac:dyDescent="0.2">
      <c r="A116" s="4">
        <f t="shared" si="11"/>
        <v>114</v>
      </c>
      <c r="B116" s="4" t="str">
        <f t="shared" si="8"/>
        <v>2024-03283</v>
      </c>
      <c r="C116" s="4" t="str">
        <f>IFERROR(VLOOKUP(F116,Tablas!$A$1:$B$3,2,0),"")</f>
        <v/>
      </c>
      <c r="D116" s="4" t="str">
        <f t="shared" si="9"/>
        <v>LETRAS EN DESCUENTO NACIONAL -  - LETRA 60 DIAS / DRAFT 60 DAYS - Cambio de Situación</v>
      </c>
      <c r="E116" s="19">
        <v>45546</v>
      </c>
      <c r="F116" s="20" t="s">
        <v>27</v>
      </c>
      <c r="G116" s="20" t="s">
        <v>7508</v>
      </c>
      <c r="H116" s="20" t="s">
        <v>7404</v>
      </c>
      <c r="I116" s="20" t="s">
        <v>7405</v>
      </c>
      <c r="J116" s="20" t="s">
        <v>379</v>
      </c>
      <c r="K116" s="20" t="s">
        <v>380</v>
      </c>
      <c r="L116" s="20" t="s">
        <v>381</v>
      </c>
      <c r="M116" s="20" t="s">
        <v>125</v>
      </c>
      <c r="N116" s="21">
        <v>1663.92</v>
      </c>
      <c r="O116" s="21">
        <v>0</v>
      </c>
      <c r="P116" s="19">
        <v>45523</v>
      </c>
      <c r="Q116" s="19">
        <v>45546</v>
      </c>
      <c r="R116" s="20"/>
      <c r="S116" s="19">
        <v>45579</v>
      </c>
      <c r="T116" s="20" t="s">
        <v>382</v>
      </c>
      <c r="U116" s="20">
        <v>1024432</v>
      </c>
      <c r="V116" s="20">
        <v>240006720</v>
      </c>
      <c r="W116" s="20" t="s">
        <v>50</v>
      </c>
      <c r="X116" s="20" t="s">
        <v>794</v>
      </c>
      <c r="Y116" s="20" t="s">
        <v>245</v>
      </c>
      <c r="Z116" s="20" t="s">
        <v>7406</v>
      </c>
      <c r="AA116" s="20" t="s">
        <v>7463</v>
      </c>
      <c r="AB116" s="20" t="s">
        <v>337</v>
      </c>
      <c r="AC116" s="20" t="s">
        <v>337</v>
      </c>
      <c r="AD116" s="20" t="s">
        <v>56</v>
      </c>
      <c r="AE116" s="20"/>
    </row>
    <row r="117" spans="1:31" ht="25.5" x14ac:dyDescent="0.2">
      <c r="A117" s="4">
        <f t="shared" si="11"/>
        <v>115</v>
      </c>
      <c r="B117" s="4" t="str">
        <f t="shared" si="8"/>
        <v>2024-03282</v>
      </c>
      <c r="C117" s="4" t="str">
        <f>IFERROR(VLOOKUP(F117,Tablas!$A$1:$B$3,2,0),"")</f>
        <v/>
      </c>
      <c r="D117" s="4" t="str">
        <f t="shared" si="9"/>
        <v>LETRAS EN DESCUENTO NACIONAL -  - LETRA 60 DIAS / DRAFT 60 DAYS - Cambio de Situación</v>
      </c>
      <c r="E117" s="19">
        <v>45546</v>
      </c>
      <c r="F117" s="20" t="s">
        <v>27</v>
      </c>
      <c r="G117" s="20" t="s">
        <v>7509</v>
      </c>
      <c r="H117" s="20" t="s">
        <v>7404</v>
      </c>
      <c r="I117" s="20" t="s">
        <v>7405</v>
      </c>
      <c r="J117" s="20" t="s">
        <v>379</v>
      </c>
      <c r="K117" s="20" t="s">
        <v>380</v>
      </c>
      <c r="L117" s="20" t="s">
        <v>381</v>
      </c>
      <c r="M117" s="20" t="s">
        <v>125</v>
      </c>
      <c r="N117" s="21">
        <v>1663.92</v>
      </c>
      <c r="O117" s="21">
        <v>0</v>
      </c>
      <c r="P117" s="19">
        <v>45523</v>
      </c>
      <c r="Q117" s="19">
        <v>45546</v>
      </c>
      <c r="R117" s="20"/>
      <c r="S117" s="19">
        <v>45568</v>
      </c>
      <c r="T117" s="20" t="s">
        <v>382</v>
      </c>
      <c r="U117" s="20">
        <v>1024430</v>
      </c>
      <c r="V117" s="20">
        <v>240006719</v>
      </c>
      <c r="W117" s="20" t="s">
        <v>50</v>
      </c>
      <c r="X117" s="20" t="s">
        <v>794</v>
      </c>
      <c r="Y117" s="20" t="s">
        <v>245</v>
      </c>
      <c r="Z117" s="20" t="s">
        <v>7406</v>
      </c>
      <c r="AA117" s="20" t="s">
        <v>7463</v>
      </c>
      <c r="AB117" s="20" t="s">
        <v>337</v>
      </c>
      <c r="AC117" s="20" t="s">
        <v>337</v>
      </c>
      <c r="AD117" s="20" t="s">
        <v>56</v>
      </c>
      <c r="AE117" s="20"/>
    </row>
    <row r="118" spans="1:31" ht="25.5" x14ac:dyDescent="0.2">
      <c r="A118" s="4">
        <f t="shared" si="11"/>
        <v>116</v>
      </c>
      <c r="B118" s="4" t="str">
        <f t="shared" si="8"/>
        <v>2024-03284</v>
      </c>
      <c r="C118" s="4" t="str">
        <f>IFERROR(VLOOKUP(F118,Tablas!$A$1:$B$3,2,0),"")</f>
        <v/>
      </c>
      <c r="D118" s="4" t="str">
        <f t="shared" si="9"/>
        <v>LETRAS EN DESCUENTO NACIONAL -  - LETRA 60 DIAS / DRAFT 60 DAYS - Cambio de Situación</v>
      </c>
      <c r="E118" s="19">
        <v>45546</v>
      </c>
      <c r="F118" s="20" t="s">
        <v>27</v>
      </c>
      <c r="G118" s="20" t="s">
        <v>7510</v>
      </c>
      <c r="H118" s="20" t="s">
        <v>7404</v>
      </c>
      <c r="I118" s="20" t="s">
        <v>7405</v>
      </c>
      <c r="J118" s="20" t="s">
        <v>379</v>
      </c>
      <c r="K118" s="20" t="s">
        <v>380</v>
      </c>
      <c r="L118" s="20" t="s">
        <v>381</v>
      </c>
      <c r="M118" s="20" t="s">
        <v>125</v>
      </c>
      <c r="N118" s="21">
        <v>1663.92</v>
      </c>
      <c r="O118" s="21">
        <v>0</v>
      </c>
      <c r="P118" s="19">
        <v>45523</v>
      </c>
      <c r="Q118" s="19">
        <v>45546</v>
      </c>
      <c r="R118" s="20"/>
      <c r="S118" s="19">
        <v>45588</v>
      </c>
      <c r="T118" s="20" t="s">
        <v>382</v>
      </c>
      <c r="U118" s="20">
        <v>1024438</v>
      </c>
      <c r="V118" s="20">
        <v>240006723</v>
      </c>
      <c r="W118" s="20" t="s">
        <v>50</v>
      </c>
      <c r="X118" s="20" t="s">
        <v>794</v>
      </c>
      <c r="Y118" s="20" t="s">
        <v>245</v>
      </c>
      <c r="Z118" s="20" t="s">
        <v>7406</v>
      </c>
      <c r="AA118" s="20" t="s">
        <v>384</v>
      </c>
      <c r="AB118" s="20" t="s">
        <v>337</v>
      </c>
      <c r="AC118" s="20" t="s">
        <v>337</v>
      </c>
      <c r="AD118" s="20" t="s">
        <v>56</v>
      </c>
      <c r="AE118" s="20"/>
    </row>
    <row r="119" spans="1:31" ht="25.5" x14ac:dyDescent="0.2">
      <c r="A119" s="4">
        <f t="shared" si="11"/>
        <v>117</v>
      </c>
      <c r="B119" s="4" t="str">
        <f t="shared" si="8"/>
        <v>L001 13380</v>
      </c>
      <c r="C119" s="4" t="str">
        <f>IFERROR(VLOOKUP(F119,Tablas!$A$1:$B$3,2,0),"")</f>
        <v/>
      </c>
      <c r="D119" s="4" t="str">
        <f t="shared" si="9"/>
        <v>LETRAS PROTESTADAS NACIONAL -  - CONTADO ADELANTADO / CASH IN ADVANCE - SALDO LETRAS SOLES</v>
      </c>
      <c r="E119" s="19">
        <v>43100</v>
      </c>
      <c r="F119" s="20" t="s">
        <v>27</v>
      </c>
      <c r="G119" s="20" t="s">
        <v>7511</v>
      </c>
      <c r="H119" s="20" t="s">
        <v>6496</v>
      </c>
      <c r="I119" s="20" t="s">
        <v>6497</v>
      </c>
      <c r="J119" s="20" t="s">
        <v>4511</v>
      </c>
      <c r="K119" s="20" t="s">
        <v>4512</v>
      </c>
      <c r="L119" s="20" t="s">
        <v>4513</v>
      </c>
      <c r="M119" s="20" t="s">
        <v>125</v>
      </c>
      <c r="N119" s="21">
        <v>1667.93</v>
      </c>
      <c r="O119" s="21">
        <v>0</v>
      </c>
      <c r="P119" s="19">
        <v>41313</v>
      </c>
      <c r="Q119" s="19">
        <v>43100</v>
      </c>
      <c r="R119" s="20"/>
      <c r="S119" s="19">
        <v>41139</v>
      </c>
      <c r="T119" s="20" t="s">
        <v>70</v>
      </c>
      <c r="U119" s="20">
        <v>552</v>
      </c>
      <c r="V119" s="20">
        <v>1700000002</v>
      </c>
      <c r="W119" s="20" t="s">
        <v>50</v>
      </c>
      <c r="X119" s="20" t="s">
        <v>192</v>
      </c>
      <c r="Y119" s="20" t="s">
        <v>52</v>
      </c>
      <c r="Z119" s="20" t="s">
        <v>4514</v>
      </c>
      <c r="AA119" s="20" t="s">
        <v>4515</v>
      </c>
      <c r="AB119" s="20" t="s">
        <v>54</v>
      </c>
      <c r="AC119" s="20" t="s">
        <v>167</v>
      </c>
      <c r="AD119" s="20" t="s">
        <v>56</v>
      </c>
      <c r="AE119" s="20"/>
    </row>
    <row r="120" spans="1:31" ht="25.5" x14ac:dyDescent="0.2">
      <c r="A120" s="4">
        <f t="shared" si="11"/>
        <v>118</v>
      </c>
      <c r="B120" s="4" t="str">
        <f t="shared" si="8"/>
        <v>2024-03413</v>
      </c>
      <c r="C120" s="4" t="str">
        <f>IFERROR(VLOOKUP(F120,Tablas!$A$1:$B$3,2,0),"")</f>
        <v/>
      </c>
      <c r="D120" s="4" t="str">
        <f t="shared" si="9"/>
        <v>LETRAS EN DESCUENTO NACIONAL -  - LETRA 75 DIAS / DRAFT 75 DAYS - Cambio de Situación</v>
      </c>
      <c r="E120" s="19">
        <v>45554</v>
      </c>
      <c r="F120" s="20" t="s">
        <v>27</v>
      </c>
      <c r="G120" s="20" t="s">
        <v>7514</v>
      </c>
      <c r="H120" s="20" t="s">
        <v>7404</v>
      </c>
      <c r="I120" s="20" t="s">
        <v>7405</v>
      </c>
      <c r="J120" s="20" t="s">
        <v>373</v>
      </c>
      <c r="K120" s="20" t="s">
        <v>374</v>
      </c>
      <c r="L120" s="20" t="s">
        <v>375</v>
      </c>
      <c r="M120" s="20" t="s">
        <v>125</v>
      </c>
      <c r="N120" s="21">
        <v>1690.57</v>
      </c>
      <c r="O120" s="21">
        <v>0</v>
      </c>
      <c r="P120" s="19">
        <v>45532</v>
      </c>
      <c r="Q120" s="19">
        <v>45554</v>
      </c>
      <c r="R120" s="20"/>
      <c r="S120" s="19">
        <v>45612</v>
      </c>
      <c r="T120" s="20" t="s">
        <v>126</v>
      </c>
      <c r="U120" s="20">
        <v>1031341</v>
      </c>
      <c r="V120" s="20">
        <v>240007105</v>
      </c>
      <c r="W120" s="20" t="s">
        <v>50</v>
      </c>
      <c r="X120" s="20" t="s">
        <v>794</v>
      </c>
      <c r="Y120" s="20" t="s">
        <v>128</v>
      </c>
      <c r="Z120" s="20" t="s">
        <v>7406</v>
      </c>
      <c r="AA120" s="20" t="s">
        <v>377</v>
      </c>
      <c r="AB120" s="20" t="s">
        <v>337</v>
      </c>
      <c r="AC120" s="20" t="s">
        <v>337</v>
      </c>
      <c r="AD120" s="20" t="s">
        <v>56</v>
      </c>
      <c r="AE120" s="20"/>
    </row>
    <row r="121" spans="1:31" ht="25.5" x14ac:dyDescent="0.2">
      <c r="A121" s="4">
        <f t="shared" si="11"/>
        <v>119</v>
      </c>
      <c r="B121" s="4" t="str">
        <f t="shared" si="8"/>
        <v>2024-03412</v>
      </c>
      <c r="C121" s="4" t="str">
        <f>IFERROR(VLOOKUP(F121,Tablas!$A$1:$B$3,2,0),"")</f>
        <v/>
      </c>
      <c r="D121" s="4" t="str">
        <f t="shared" si="9"/>
        <v>LETRAS EN DESCUENTO NACIONAL -  - LETRA 75 DIAS / DRAFT 75 DAYS - Cambio de Situación</v>
      </c>
      <c r="E121" s="19">
        <v>45554</v>
      </c>
      <c r="F121" s="20" t="s">
        <v>27</v>
      </c>
      <c r="G121" s="20" t="s">
        <v>7515</v>
      </c>
      <c r="H121" s="20" t="s">
        <v>7404</v>
      </c>
      <c r="I121" s="20" t="s">
        <v>7405</v>
      </c>
      <c r="J121" s="20" t="s">
        <v>373</v>
      </c>
      <c r="K121" s="20" t="s">
        <v>374</v>
      </c>
      <c r="L121" s="20" t="s">
        <v>375</v>
      </c>
      <c r="M121" s="20" t="s">
        <v>125</v>
      </c>
      <c r="N121" s="21">
        <v>1690.59</v>
      </c>
      <c r="O121" s="21">
        <v>0</v>
      </c>
      <c r="P121" s="19">
        <v>45532</v>
      </c>
      <c r="Q121" s="19">
        <v>45554</v>
      </c>
      <c r="R121" s="20"/>
      <c r="S121" s="19">
        <v>45601</v>
      </c>
      <c r="T121" s="20" t="s">
        <v>126</v>
      </c>
      <c r="U121" s="20">
        <v>1031313</v>
      </c>
      <c r="V121" s="20">
        <v>240007091</v>
      </c>
      <c r="W121" s="20" t="s">
        <v>50</v>
      </c>
      <c r="X121" s="20" t="s">
        <v>794</v>
      </c>
      <c r="Y121" s="20" t="s">
        <v>128</v>
      </c>
      <c r="Z121" s="20" t="s">
        <v>7406</v>
      </c>
      <c r="AA121" s="20" t="s">
        <v>377</v>
      </c>
      <c r="AB121" s="20" t="s">
        <v>337</v>
      </c>
      <c r="AC121" s="20" t="s">
        <v>337</v>
      </c>
      <c r="AD121" s="20" t="s">
        <v>56</v>
      </c>
      <c r="AE121" s="20"/>
    </row>
    <row r="122" spans="1:31" ht="25.5" x14ac:dyDescent="0.2">
      <c r="A122" s="4">
        <f t="shared" si="11"/>
        <v>120</v>
      </c>
      <c r="B122" s="4" t="str">
        <f t="shared" si="8"/>
        <v>2024-03410</v>
      </c>
      <c r="C122" s="4" t="str">
        <f>IFERROR(VLOOKUP(F122,Tablas!$A$1:$B$3,2,0),"")</f>
        <v/>
      </c>
      <c r="D122" s="4" t="str">
        <f t="shared" si="9"/>
        <v>LETRAS EN DESCUENTO NACIONAL -  - LETRA 75 DIAS / DRAFT 75 DAYS - Cambio de Situación</v>
      </c>
      <c r="E122" s="19">
        <v>45554</v>
      </c>
      <c r="F122" s="20" t="s">
        <v>27</v>
      </c>
      <c r="G122" s="20" t="s">
        <v>7516</v>
      </c>
      <c r="H122" s="20" t="s">
        <v>7404</v>
      </c>
      <c r="I122" s="20" t="s">
        <v>7405</v>
      </c>
      <c r="J122" s="20" t="s">
        <v>373</v>
      </c>
      <c r="K122" s="20" t="s">
        <v>374</v>
      </c>
      <c r="L122" s="20" t="s">
        <v>375</v>
      </c>
      <c r="M122" s="20" t="s">
        <v>125</v>
      </c>
      <c r="N122" s="21">
        <v>1690.59</v>
      </c>
      <c r="O122" s="21">
        <v>0</v>
      </c>
      <c r="P122" s="19">
        <v>45532</v>
      </c>
      <c r="Q122" s="19">
        <v>45554</v>
      </c>
      <c r="R122" s="20"/>
      <c r="S122" s="19">
        <v>45582</v>
      </c>
      <c r="T122" s="20" t="s">
        <v>126</v>
      </c>
      <c r="U122" s="20">
        <v>1031309</v>
      </c>
      <c r="V122" s="20">
        <v>240007089</v>
      </c>
      <c r="W122" s="20" t="s">
        <v>50</v>
      </c>
      <c r="X122" s="20" t="s">
        <v>794</v>
      </c>
      <c r="Y122" s="20" t="s">
        <v>128</v>
      </c>
      <c r="Z122" s="20" t="s">
        <v>7406</v>
      </c>
      <c r="AA122" s="20" t="s">
        <v>377</v>
      </c>
      <c r="AB122" s="20" t="s">
        <v>337</v>
      </c>
      <c r="AC122" s="20" t="s">
        <v>337</v>
      </c>
      <c r="AD122" s="20" t="s">
        <v>56</v>
      </c>
      <c r="AE122" s="20"/>
    </row>
    <row r="123" spans="1:31" ht="25.5" x14ac:dyDescent="0.2">
      <c r="A123" s="4">
        <f t="shared" si="11"/>
        <v>121</v>
      </c>
      <c r="B123" s="4" t="str">
        <f t="shared" si="8"/>
        <v>2024-03411</v>
      </c>
      <c r="C123" s="4" t="str">
        <f>IFERROR(VLOOKUP(F123,Tablas!$A$1:$B$3,2,0),"")</f>
        <v/>
      </c>
      <c r="D123" s="4" t="str">
        <f t="shared" si="9"/>
        <v>LETRAS EN DESCUENTO NACIONAL -  - LETRA 75 DIAS / DRAFT 75 DAYS - Cambio de Situación</v>
      </c>
      <c r="E123" s="19">
        <v>45554</v>
      </c>
      <c r="F123" s="20" t="s">
        <v>27</v>
      </c>
      <c r="G123" s="20" t="s">
        <v>7517</v>
      </c>
      <c r="H123" s="20" t="s">
        <v>7404</v>
      </c>
      <c r="I123" s="20" t="s">
        <v>7405</v>
      </c>
      <c r="J123" s="20" t="s">
        <v>373</v>
      </c>
      <c r="K123" s="20" t="s">
        <v>374</v>
      </c>
      <c r="L123" s="20" t="s">
        <v>375</v>
      </c>
      <c r="M123" s="20" t="s">
        <v>125</v>
      </c>
      <c r="N123" s="21">
        <v>1690.59</v>
      </c>
      <c r="O123" s="21">
        <v>0</v>
      </c>
      <c r="P123" s="19">
        <v>45532</v>
      </c>
      <c r="Q123" s="19">
        <v>45554</v>
      </c>
      <c r="R123" s="20"/>
      <c r="S123" s="19">
        <v>45594</v>
      </c>
      <c r="T123" s="20" t="s">
        <v>126</v>
      </c>
      <c r="U123" s="20">
        <v>1031311</v>
      </c>
      <c r="V123" s="20">
        <v>240007090</v>
      </c>
      <c r="W123" s="20" t="s">
        <v>50</v>
      </c>
      <c r="X123" s="20" t="s">
        <v>794</v>
      </c>
      <c r="Y123" s="20" t="s">
        <v>128</v>
      </c>
      <c r="Z123" s="20" t="s">
        <v>7406</v>
      </c>
      <c r="AA123" s="20" t="s">
        <v>377</v>
      </c>
      <c r="AB123" s="20" t="s">
        <v>337</v>
      </c>
      <c r="AC123" s="20" t="s">
        <v>337</v>
      </c>
      <c r="AD123" s="20" t="s">
        <v>56</v>
      </c>
      <c r="AE123" s="20"/>
    </row>
    <row r="124" spans="1:31" ht="38.25" x14ac:dyDescent="0.2">
      <c r="A124" s="4">
        <f t="shared" si="11"/>
        <v>122</v>
      </c>
      <c r="B124" s="4" t="str">
        <f t="shared" si="8"/>
        <v>2024-03260</v>
      </c>
      <c r="C124" s="4" t="str">
        <f>IFERROR(VLOOKUP(F124,Tablas!$A$1:$B$3,2,0),"")</f>
        <v/>
      </c>
      <c r="D124" s="4" t="str">
        <f t="shared" si="9"/>
        <v>LETRAS EN DESCUENTO NACIONAL -  - LETRA 75 DIAS / DRAFT 75 DAYS - Cambio de Situación</v>
      </c>
      <c r="E124" s="19">
        <v>45539</v>
      </c>
      <c r="F124" s="20" t="s">
        <v>27</v>
      </c>
      <c r="G124" s="20" t="s">
        <v>7518</v>
      </c>
      <c r="H124" s="20" t="s">
        <v>7404</v>
      </c>
      <c r="I124" s="20" t="s">
        <v>7405</v>
      </c>
      <c r="J124" s="20" t="s">
        <v>7519</v>
      </c>
      <c r="K124" s="20" t="s">
        <v>7520</v>
      </c>
      <c r="L124" s="20" t="s">
        <v>7521</v>
      </c>
      <c r="M124" s="20" t="s">
        <v>125</v>
      </c>
      <c r="N124" s="21">
        <v>1727.82</v>
      </c>
      <c r="O124" s="21">
        <v>0</v>
      </c>
      <c r="P124" s="19">
        <v>45517</v>
      </c>
      <c r="Q124" s="19">
        <v>45539</v>
      </c>
      <c r="R124" s="20"/>
      <c r="S124" s="19">
        <v>45607</v>
      </c>
      <c r="T124" s="20" t="s">
        <v>126</v>
      </c>
      <c r="U124" s="20">
        <v>1020898</v>
      </c>
      <c r="V124" s="20">
        <v>240006532</v>
      </c>
      <c r="W124" s="20" t="s">
        <v>50</v>
      </c>
      <c r="X124" s="20" t="s">
        <v>794</v>
      </c>
      <c r="Y124" s="20" t="s">
        <v>333</v>
      </c>
      <c r="Z124" s="20" t="s">
        <v>7406</v>
      </c>
      <c r="AA124" s="20" t="s">
        <v>7522</v>
      </c>
      <c r="AB124" s="20" t="s">
        <v>7477</v>
      </c>
      <c r="AC124" s="20" t="s">
        <v>7474</v>
      </c>
      <c r="AD124" s="20" t="s">
        <v>56</v>
      </c>
      <c r="AE124" s="20"/>
    </row>
    <row r="125" spans="1:31" ht="38.25" x14ac:dyDescent="0.2">
      <c r="A125" s="4">
        <f t="shared" si="11"/>
        <v>123</v>
      </c>
      <c r="B125" s="4" t="str">
        <f t="shared" si="8"/>
        <v>2024-03257</v>
      </c>
      <c r="C125" s="4" t="str">
        <f>IFERROR(VLOOKUP(F125,Tablas!$A$1:$B$3,2,0),"")</f>
        <v/>
      </c>
      <c r="D125" s="4" t="str">
        <f t="shared" si="9"/>
        <v>LETRAS EN DESCUENTO NACIONAL -  - LETRA 75 DIAS / DRAFT 75 DAYS - Cambio de Situación</v>
      </c>
      <c r="E125" s="19">
        <v>45539</v>
      </c>
      <c r="F125" s="20" t="s">
        <v>27</v>
      </c>
      <c r="G125" s="20" t="s">
        <v>7523</v>
      </c>
      <c r="H125" s="20" t="s">
        <v>7404</v>
      </c>
      <c r="I125" s="20" t="s">
        <v>7405</v>
      </c>
      <c r="J125" s="20" t="s">
        <v>7519</v>
      </c>
      <c r="K125" s="20" t="s">
        <v>7520</v>
      </c>
      <c r="L125" s="20" t="s">
        <v>7521</v>
      </c>
      <c r="M125" s="20" t="s">
        <v>125</v>
      </c>
      <c r="N125" s="21">
        <v>1727.83</v>
      </c>
      <c r="O125" s="21">
        <v>0</v>
      </c>
      <c r="P125" s="19">
        <v>45517</v>
      </c>
      <c r="Q125" s="19">
        <v>45539</v>
      </c>
      <c r="R125" s="20"/>
      <c r="S125" s="19">
        <v>45576</v>
      </c>
      <c r="T125" s="20" t="s">
        <v>126</v>
      </c>
      <c r="U125" s="20">
        <v>1020892</v>
      </c>
      <c r="V125" s="20">
        <v>240006529</v>
      </c>
      <c r="W125" s="20" t="s">
        <v>50</v>
      </c>
      <c r="X125" s="20" t="s">
        <v>794</v>
      </c>
      <c r="Y125" s="20" t="s">
        <v>333</v>
      </c>
      <c r="Z125" s="20" t="s">
        <v>7406</v>
      </c>
      <c r="AA125" s="20" t="s">
        <v>7522</v>
      </c>
      <c r="AB125" s="20" t="s">
        <v>7477</v>
      </c>
      <c r="AC125" s="20" t="s">
        <v>7474</v>
      </c>
      <c r="AD125" s="20" t="s">
        <v>56</v>
      </c>
      <c r="AE125" s="20"/>
    </row>
    <row r="126" spans="1:31" ht="38.25" x14ac:dyDescent="0.2">
      <c r="A126" s="4">
        <f t="shared" si="11"/>
        <v>124</v>
      </c>
      <c r="B126" s="4" t="str">
        <f t="shared" si="8"/>
        <v>2024-03259</v>
      </c>
      <c r="C126" s="4" t="str">
        <f>IFERROR(VLOOKUP(F126,Tablas!$A$1:$B$3,2,0),"")</f>
        <v/>
      </c>
      <c r="D126" s="4" t="str">
        <f t="shared" si="9"/>
        <v>LETRAS EN DESCUENTO NACIONAL -  - LETRA 75 DIAS / DRAFT 75 DAYS - Cambio de Situación</v>
      </c>
      <c r="E126" s="19">
        <v>45539</v>
      </c>
      <c r="F126" s="20" t="s">
        <v>27</v>
      </c>
      <c r="G126" s="20" t="s">
        <v>7524</v>
      </c>
      <c r="H126" s="20" t="s">
        <v>7404</v>
      </c>
      <c r="I126" s="20" t="s">
        <v>7405</v>
      </c>
      <c r="J126" s="20" t="s">
        <v>7519</v>
      </c>
      <c r="K126" s="20" t="s">
        <v>7520</v>
      </c>
      <c r="L126" s="20" t="s">
        <v>7521</v>
      </c>
      <c r="M126" s="20" t="s">
        <v>125</v>
      </c>
      <c r="N126" s="21">
        <v>1727.83</v>
      </c>
      <c r="O126" s="21">
        <v>0</v>
      </c>
      <c r="P126" s="19">
        <v>45517</v>
      </c>
      <c r="Q126" s="19">
        <v>45539</v>
      </c>
      <c r="R126" s="20"/>
      <c r="S126" s="19">
        <v>45590</v>
      </c>
      <c r="T126" s="20" t="s">
        <v>126</v>
      </c>
      <c r="U126" s="20">
        <v>1020896</v>
      </c>
      <c r="V126" s="20">
        <v>240006531</v>
      </c>
      <c r="W126" s="20" t="s">
        <v>50</v>
      </c>
      <c r="X126" s="20" t="s">
        <v>794</v>
      </c>
      <c r="Y126" s="20" t="s">
        <v>333</v>
      </c>
      <c r="Z126" s="20" t="s">
        <v>7406</v>
      </c>
      <c r="AA126" s="20" t="s">
        <v>7522</v>
      </c>
      <c r="AB126" s="20" t="s">
        <v>7477</v>
      </c>
      <c r="AC126" s="20" t="s">
        <v>7474</v>
      </c>
      <c r="AD126" s="20" t="s">
        <v>56</v>
      </c>
      <c r="AE126" s="20"/>
    </row>
    <row r="127" spans="1:31" ht="38.25" x14ac:dyDescent="0.2">
      <c r="A127" s="4">
        <f t="shared" si="11"/>
        <v>125</v>
      </c>
      <c r="B127" s="4" t="str">
        <f t="shared" si="8"/>
        <v>2024-03258</v>
      </c>
      <c r="C127" s="4" t="str">
        <f>IFERROR(VLOOKUP(F127,Tablas!$A$1:$B$3,2,0),"")</f>
        <v/>
      </c>
      <c r="D127" s="4" t="str">
        <f t="shared" si="9"/>
        <v>LETRAS EN DESCUENTO NACIONAL -  - LETRA 75 DIAS / DRAFT 75 DAYS - Cambio de Situación</v>
      </c>
      <c r="E127" s="19">
        <v>45539</v>
      </c>
      <c r="F127" s="20" t="s">
        <v>27</v>
      </c>
      <c r="G127" s="20" t="s">
        <v>7525</v>
      </c>
      <c r="H127" s="20" t="s">
        <v>7404</v>
      </c>
      <c r="I127" s="20" t="s">
        <v>7405</v>
      </c>
      <c r="J127" s="20" t="s">
        <v>7519</v>
      </c>
      <c r="K127" s="20" t="s">
        <v>7520</v>
      </c>
      <c r="L127" s="20" t="s">
        <v>7521</v>
      </c>
      <c r="M127" s="20" t="s">
        <v>125</v>
      </c>
      <c r="N127" s="21">
        <v>1727.83</v>
      </c>
      <c r="O127" s="21">
        <v>0</v>
      </c>
      <c r="P127" s="19">
        <v>45517</v>
      </c>
      <c r="Q127" s="19">
        <v>45539</v>
      </c>
      <c r="R127" s="20"/>
      <c r="S127" s="19">
        <v>45583</v>
      </c>
      <c r="T127" s="20" t="s">
        <v>126</v>
      </c>
      <c r="U127" s="20">
        <v>1020894</v>
      </c>
      <c r="V127" s="20">
        <v>240006530</v>
      </c>
      <c r="W127" s="20" t="s">
        <v>50</v>
      </c>
      <c r="X127" s="20" t="s">
        <v>794</v>
      </c>
      <c r="Y127" s="20" t="s">
        <v>333</v>
      </c>
      <c r="Z127" s="20" t="s">
        <v>7406</v>
      </c>
      <c r="AA127" s="20" t="s">
        <v>7522</v>
      </c>
      <c r="AB127" s="20" t="s">
        <v>7477</v>
      </c>
      <c r="AC127" s="20" t="s">
        <v>7474</v>
      </c>
      <c r="AD127" s="20" t="s">
        <v>56</v>
      </c>
      <c r="AE127" s="20"/>
    </row>
    <row r="128" spans="1:31" ht="38.25" x14ac:dyDescent="0.2">
      <c r="A128" s="4">
        <f t="shared" si="11"/>
        <v>126</v>
      </c>
      <c r="B128" s="4" t="str">
        <f t="shared" si="8"/>
        <v>2024-03256</v>
      </c>
      <c r="C128" s="4" t="str">
        <f>IFERROR(VLOOKUP(F128,Tablas!$A$1:$B$3,2,0),"")</f>
        <v/>
      </c>
      <c r="D128" s="4" t="str">
        <f t="shared" si="9"/>
        <v>LETRAS EN DESCUENTO NACIONAL -  - LETRA 75 DIAS / DRAFT 75 DAYS - Cambio de Situación</v>
      </c>
      <c r="E128" s="19">
        <v>45539</v>
      </c>
      <c r="F128" s="20" t="s">
        <v>27</v>
      </c>
      <c r="G128" s="20" t="s">
        <v>7526</v>
      </c>
      <c r="H128" s="20" t="s">
        <v>7404</v>
      </c>
      <c r="I128" s="20" t="s">
        <v>7405</v>
      </c>
      <c r="J128" s="20" t="s">
        <v>7519</v>
      </c>
      <c r="K128" s="20" t="s">
        <v>7520</v>
      </c>
      <c r="L128" s="20" t="s">
        <v>7521</v>
      </c>
      <c r="M128" s="20" t="s">
        <v>125</v>
      </c>
      <c r="N128" s="21">
        <v>1727.83</v>
      </c>
      <c r="O128" s="21">
        <v>0</v>
      </c>
      <c r="P128" s="19">
        <v>45517</v>
      </c>
      <c r="Q128" s="19">
        <v>45539</v>
      </c>
      <c r="R128" s="20"/>
      <c r="S128" s="19">
        <v>45569</v>
      </c>
      <c r="T128" s="20" t="s">
        <v>126</v>
      </c>
      <c r="U128" s="20">
        <v>1020890</v>
      </c>
      <c r="V128" s="20">
        <v>240006528</v>
      </c>
      <c r="W128" s="20" t="s">
        <v>50</v>
      </c>
      <c r="X128" s="20" t="s">
        <v>794</v>
      </c>
      <c r="Y128" s="20" t="s">
        <v>333</v>
      </c>
      <c r="Z128" s="20" t="s">
        <v>7406</v>
      </c>
      <c r="AA128" s="20" t="s">
        <v>7527</v>
      </c>
      <c r="AB128" s="20" t="s">
        <v>7477</v>
      </c>
      <c r="AC128" s="20" t="s">
        <v>7474</v>
      </c>
      <c r="AD128" s="20" t="s">
        <v>56</v>
      </c>
      <c r="AE128" s="20"/>
    </row>
    <row r="129" spans="1:31" ht="38.25" x14ac:dyDescent="0.2">
      <c r="A129" s="4">
        <f t="shared" si="11"/>
        <v>127</v>
      </c>
      <c r="B129" s="4" t="str">
        <f t="shared" si="8"/>
        <v>2024-03255</v>
      </c>
      <c r="C129" s="4" t="str">
        <f>IFERROR(VLOOKUP(F129,Tablas!$A$1:$B$3,2,0),"")</f>
        <v/>
      </c>
      <c r="D129" s="4" t="str">
        <f t="shared" si="9"/>
        <v>LETRAS EN DESCUENTO NACIONAL -  - LETRA 75 DIAS / DRAFT 75 DAYS - Cambio de Situación</v>
      </c>
      <c r="E129" s="19">
        <v>45539</v>
      </c>
      <c r="F129" s="20" t="s">
        <v>27</v>
      </c>
      <c r="G129" s="20" t="s">
        <v>7528</v>
      </c>
      <c r="H129" s="20" t="s">
        <v>7404</v>
      </c>
      <c r="I129" s="20" t="s">
        <v>7405</v>
      </c>
      <c r="J129" s="20" t="s">
        <v>7519</v>
      </c>
      <c r="K129" s="20" t="s">
        <v>7520</v>
      </c>
      <c r="L129" s="20" t="s">
        <v>7521</v>
      </c>
      <c r="M129" s="20" t="s">
        <v>125</v>
      </c>
      <c r="N129" s="21">
        <v>1727.83</v>
      </c>
      <c r="O129" s="21">
        <v>0</v>
      </c>
      <c r="P129" s="19">
        <v>45517</v>
      </c>
      <c r="Q129" s="19">
        <v>45539</v>
      </c>
      <c r="R129" s="20"/>
      <c r="S129" s="19">
        <v>45562</v>
      </c>
      <c r="T129" s="20" t="s">
        <v>126</v>
      </c>
      <c r="U129" s="20">
        <v>1020888</v>
      </c>
      <c r="V129" s="20">
        <v>240006527</v>
      </c>
      <c r="W129" s="20" t="s">
        <v>50</v>
      </c>
      <c r="X129" s="20" t="s">
        <v>794</v>
      </c>
      <c r="Y129" s="20" t="s">
        <v>333</v>
      </c>
      <c r="Z129" s="20" t="s">
        <v>7406</v>
      </c>
      <c r="AA129" s="20" t="s">
        <v>7527</v>
      </c>
      <c r="AB129" s="20" t="s">
        <v>7477</v>
      </c>
      <c r="AC129" s="20" t="s">
        <v>7474</v>
      </c>
      <c r="AD129" s="20" t="s">
        <v>56</v>
      </c>
      <c r="AE129" s="20"/>
    </row>
    <row r="130" spans="1:31" ht="25.5" x14ac:dyDescent="0.2">
      <c r="A130" s="4">
        <f t="shared" si="11"/>
        <v>128</v>
      </c>
      <c r="B130" s="4" t="str">
        <f t="shared" si="8"/>
        <v>2024-02824</v>
      </c>
      <c r="C130" s="4" t="str">
        <f>IFERROR(VLOOKUP(F130,Tablas!$A$1:$B$3,2,0),"")</f>
        <v/>
      </c>
      <c r="D130" s="4" t="str">
        <f t="shared" si="9"/>
        <v>LETRAS EN DESCUENTO NACIONAL -  - LETRA 75 DIAS / DRAFT 75 DAYS - Cambio de Situación</v>
      </c>
      <c r="E130" s="19">
        <v>45520</v>
      </c>
      <c r="F130" s="20" t="s">
        <v>27</v>
      </c>
      <c r="G130" s="20" t="s">
        <v>7531</v>
      </c>
      <c r="H130" s="20" t="s">
        <v>7404</v>
      </c>
      <c r="I130" s="20" t="s">
        <v>7405</v>
      </c>
      <c r="J130" s="20" t="s">
        <v>373</v>
      </c>
      <c r="K130" s="20" t="s">
        <v>374</v>
      </c>
      <c r="L130" s="20" t="s">
        <v>375</v>
      </c>
      <c r="M130" s="20" t="s">
        <v>125</v>
      </c>
      <c r="N130" s="21">
        <v>1781.8</v>
      </c>
      <c r="O130" s="21">
        <v>0</v>
      </c>
      <c r="P130" s="19">
        <v>45491</v>
      </c>
      <c r="Q130" s="19">
        <v>45520</v>
      </c>
      <c r="R130" s="20"/>
      <c r="S130" s="19">
        <v>45568</v>
      </c>
      <c r="T130" s="20" t="s">
        <v>126</v>
      </c>
      <c r="U130" s="20">
        <v>1009951</v>
      </c>
      <c r="V130" s="20">
        <v>240006105</v>
      </c>
      <c r="W130" s="20" t="s">
        <v>50</v>
      </c>
      <c r="X130" s="20" t="s">
        <v>794</v>
      </c>
      <c r="Y130" s="20" t="s">
        <v>128</v>
      </c>
      <c r="Z130" s="20" t="s">
        <v>7406</v>
      </c>
      <c r="AA130" s="20" t="s">
        <v>7391</v>
      </c>
      <c r="AB130" s="20" t="s">
        <v>576</v>
      </c>
      <c r="AC130" s="20" t="s">
        <v>167</v>
      </c>
      <c r="AD130" s="20" t="s">
        <v>56</v>
      </c>
      <c r="AE130" s="20"/>
    </row>
    <row r="131" spans="1:31" ht="25.5" x14ac:dyDescent="0.2">
      <c r="A131" s="4">
        <f t="shared" si="11"/>
        <v>129</v>
      </c>
      <c r="B131" s="4" t="str">
        <f t="shared" si="8"/>
        <v>2024-03204</v>
      </c>
      <c r="C131" s="4" t="str">
        <f>IFERROR(VLOOKUP(F131,Tablas!$A$1:$B$3,2,0),"")</f>
        <v/>
      </c>
      <c r="D131" s="4" t="str">
        <f t="shared" si="9"/>
        <v>LETRAS EN DESCUENTO NACIONAL -  - LETRA 75 DIAS / DRAFT 75 DAYS - Cambio de Situación</v>
      </c>
      <c r="E131" s="19">
        <v>45546</v>
      </c>
      <c r="F131" s="20" t="s">
        <v>27</v>
      </c>
      <c r="G131" s="20" t="s">
        <v>7532</v>
      </c>
      <c r="H131" s="20" t="s">
        <v>7404</v>
      </c>
      <c r="I131" s="20" t="s">
        <v>7405</v>
      </c>
      <c r="J131" s="20" t="s">
        <v>373</v>
      </c>
      <c r="K131" s="20" t="s">
        <v>374</v>
      </c>
      <c r="L131" s="20" t="s">
        <v>375</v>
      </c>
      <c r="M131" s="20" t="s">
        <v>125</v>
      </c>
      <c r="N131" s="21">
        <v>1787.45</v>
      </c>
      <c r="O131" s="21">
        <v>0</v>
      </c>
      <c r="P131" s="19">
        <v>45516</v>
      </c>
      <c r="Q131" s="19">
        <v>45546</v>
      </c>
      <c r="R131" s="20"/>
      <c r="S131" s="19">
        <v>45593</v>
      </c>
      <c r="T131" s="20" t="s">
        <v>126</v>
      </c>
      <c r="U131" s="20">
        <v>1024640</v>
      </c>
      <c r="V131" s="20">
        <v>240006800</v>
      </c>
      <c r="W131" s="20" t="s">
        <v>50</v>
      </c>
      <c r="X131" s="20" t="s">
        <v>794</v>
      </c>
      <c r="Y131" s="20" t="s">
        <v>128</v>
      </c>
      <c r="Z131" s="20" t="s">
        <v>7406</v>
      </c>
      <c r="AA131" s="20" t="s">
        <v>377</v>
      </c>
      <c r="AB131" s="20" t="s">
        <v>337</v>
      </c>
      <c r="AC131" s="20" t="s">
        <v>337</v>
      </c>
      <c r="AD131" s="20" t="s">
        <v>56</v>
      </c>
      <c r="AE131" s="20"/>
    </row>
    <row r="132" spans="1:31" ht="25.5" x14ac:dyDescent="0.2">
      <c r="A132" s="4">
        <f t="shared" si="11"/>
        <v>130</v>
      </c>
      <c r="B132" s="4" t="str">
        <f t="shared" ref="B132:B195" si="12">MID(G132,1,20)</f>
        <v>2024-03203</v>
      </c>
      <c r="C132" s="4" t="str">
        <f>IFERROR(VLOOKUP(F132,Tablas!$A$1:$B$3,2,0),"")</f>
        <v/>
      </c>
      <c r="D132" s="4" t="str">
        <f t="shared" ref="D132:D195" si="13">CONCATENATE(I132," - ",AE132," - ",T132," - ",Z132)</f>
        <v>LETRAS EN DESCUENTO NACIONAL -  - LETRA 75 DIAS / DRAFT 75 DAYS - Cambio de Situación</v>
      </c>
      <c r="E132" s="19">
        <v>45546</v>
      </c>
      <c r="F132" s="20" t="s">
        <v>27</v>
      </c>
      <c r="G132" s="20" t="s">
        <v>7533</v>
      </c>
      <c r="H132" s="20" t="s">
        <v>7404</v>
      </c>
      <c r="I132" s="20" t="s">
        <v>7405</v>
      </c>
      <c r="J132" s="20" t="s">
        <v>373</v>
      </c>
      <c r="K132" s="20" t="s">
        <v>374</v>
      </c>
      <c r="L132" s="20" t="s">
        <v>375</v>
      </c>
      <c r="M132" s="20" t="s">
        <v>125</v>
      </c>
      <c r="N132" s="21">
        <v>1787.47</v>
      </c>
      <c r="O132" s="21">
        <v>0</v>
      </c>
      <c r="P132" s="19">
        <v>45516</v>
      </c>
      <c r="Q132" s="19">
        <v>45546</v>
      </c>
      <c r="R132" s="20"/>
      <c r="S132" s="19">
        <v>45583</v>
      </c>
      <c r="T132" s="20" t="s">
        <v>126</v>
      </c>
      <c r="U132" s="20">
        <v>1024638</v>
      </c>
      <c r="V132" s="20">
        <v>240006799</v>
      </c>
      <c r="W132" s="20" t="s">
        <v>50</v>
      </c>
      <c r="X132" s="20" t="s">
        <v>794</v>
      </c>
      <c r="Y132" s="20" t="s">
        <v>128</v>
      </c>
      <c r="Z132" s="20" t="s">
        <v>7406</v>
      </c>
      <c r="AA132" s="20" t="s">
        <v>377</v>
      </c>
      <c r="AB132" s="20" t="s">
        <v>337</v>
      </c>
      <c r="AC132" s="20" t="s">
        <v>337</v>
      </c>
      <c r="AD132" s="20" t="s">
        <v>56</v>
      </c>
      <c r="AE132" s="20"/>
    </row>
    <row r="133" spans="1:31" ht="25.5" x14ac:dyDescent="0.2">
      <c r="A133" s="4">
        <f t="shared" si="11"/>
        <v>131</v>
      </c>
      <c r="B133" s="4" t="str">
        <f t="shared" si="12"/>
        <v>2024-03202</v>
      </c>
      <c r="C133" s="4" t="str">
        <f>IFERROR(VLOOKUP(F133,Tablas!$A$1:$B$3,2,0),"")</f>
        <v/>
      </c>
      <c r="D133" s="4" t="str">
        <f t="shared" si="13"/>
        <v>LETRAS EN DESCUENTO NACIONAL -  - LETRA 75 DIAS / DRAFT 75 DAYS - Cambio de Situación</v>
      </c>
      <c r="E133" s="19">
        <v>45546</v>
      </c>
      <c r="F133" s="20" t="s">
        <v>27</v>
      </c>
      <c r="G133" s="20" t="s">
        <v>7534</v>
      </c>
      <c r="H133" s="20" t="s">
        <v>7404</v>
      </c>
      <c r="I133" s="20" t="s">
        <v>7405</v>
      </c>
      <c r="J133" s="20" t="s">
        <v>373</v>
      </c>
      <c r="K133" s="20" t="s">
        <v>374</v>
      </c>
      <c r="L133" s="20" t="s">
        <v>375</v>
      </c>
      <c r="M133" s="20" t="s">
        <v>125</v>
      </c>
      <c r="N133" s="21">
        <v>1787.47</v>
      </c>
      <c r="O133" s="21">
        <v>0</v>
      </c>
      <c r="P133" s="19">
        <v>45516</v>
      </c>
      <c r="Q133" s="19">
        <v>45546</v>
      </c>
      <c r="R133" s="20"/>
      <c r="S133" s="19">
        <v>45576</v>
      </c>
      <c r="T133" s="20" t="s">
        <v>126</v>
      </c>
      <c r="U133" s="20">
        <v>1024636</v>
      </c>
      <c r="V133" s="20">
        <v>240006798</v>
      </c>
      <c r="W133" s="20" t="s">
        <v>50</v>
      </c>
      <c r="X133" s="20" t="s">
        <v>794</v>
      </c>
      <c r="Y133" s="20" t="s">
        <v>128</v>
      </c>
      <c r="Z133" s="20" t="s">
        <v>7406</v>
      </c>
      <c r="AA133" s="20" t="s">
        <v>7391</v>
      </c>
      <c r="AB133" s="20" t="s">
        <v>576</v>
      </c>
      <c r="AC133" s="20" t="s">
        <v>167</v>
      </c>
      <c r="AD133" s="20" t="s">
        <v>56</v>
      </c>
      <c r="AE133" s="20"/>
    </row>
    <row r="134" spans="1:31" ht="25.5" x14ac:dyDescent="0.2">
      <c r="A134" s="4">
        <f t="shared" si="11"/>
        <v>132</v>
      </c>
      <c r="B134" s="4" t="str">
        <f t="shared" si="12"/>
        <v>2024-03009</v>
      </c>
      <c r="C134" s="4" t="str">
        <f>IFERROR(VLOOKUP(F134,Tablas!$A$1:$B$3,2,0),"")</f>
        <v/>
      </c>
      <c r="D134" s="4" t="str">
        <f t="shared" si="13"/>
        <v>LETRAS EN COBRANZA NACIONAL -  - LETRA 75 DIAS / DRAFT 75 DAYS - Cambio de Situación</v>
      </c>
      <c r="E134" s="19">
        <v>45539</v>
      </c>
      <c r="F134" s="20" t="s">
        <v>27</v>
      </c>
      <c r="G134" s="20" t="s">
        <v>7536</v>
      </c>
      <c r="H134" s="20" t="s">
        <v>7499</v>
      </c>
      <c r="I134" s="20" t="s">
        <v>4510</v>
      </c>
      <c r="J134" s="20" t="s">
        <v>647</v>
      </c>
      <c r="K134" s="20" t="s">
        <v>648</v>
      </c>
      <c r="L134" s="20" t="s">
        <v>649</v>
      </c>
      <c r="M134" s="20" t="s">
        <v>125</v>
      </c>
      <c r="N134" s="21">
        <v>1801.86</v>
      </c>
      <c r="O134" s="21">
        <v>0</v>
      </c>
      <c r="P134" s="19">
        <v>45504</v>
      </c>
      <c r="Q134" s="19">
        <v>45539</v>
      </c>
      <c r="R134" s="20"/>
      <c r="S134" s="19">
        <v>45580</v>
      </c>
      <c r="T134" s="20" t="s">
        <v>126</v>
      </c>
      <c r="U134" s="20">
        <v>1020949</v>
      </c>
      <c r="V134" s="20">
        <v>240006546</v>
      </c>
      <c r="W134" s="20" t="s">
        <v>50</v>
      </c>
      <c r="X134" s="20" t="s">
        <v>794</v>
      </c>
      <c r="Y134" s="20" t="s">
        <v>333</v>
      </c>
      <c r="Z134" s="20" t="s">
        <v>7406</v>
      </c>
      <c r="AA134" s="20" t="s">
        <v>651</v>
      </c>
      <c r="AB134" s="20" t="s">
        <v>502</v>
      </c>
      <c r="AC134" s="20" t="s">
        <v>502</v>
      </c>
      <c r="AD134" s="20" t="s">
        <v>56</v>
      </c>
      <c r="AE134" s="20"/>
    </row>
    <row r="135" spans="1:31" ht="25.5" x14ac:dyDescent="0.2">
      <c r="A135" s="4">
        <f t="shared" si="11"/>
        <v>133</v>
      </c>
      <c r="B135" s="4" t="str">
        <f t="shared" si="12"/>
        <v>2024-03008</v>
      </c>
      <c r="C135" s="4" t="str">
        <f>IFERROR(VLOOKUP(F135,Tablas!$A$1:$B$3,2,0),"")</f>
        <v/>
      </c>
      <c r="D135" s="4" t="str">
        <f t="shared" si="13"/>
        <v>LETRAS EN COBRANZA NACIONAL -  - LETRA 75 DIAS / DRAFT 75 DAYS - Cambio de Situación</v>
      </c>
      <c r="E135" s="19">
        <v>45539</v>
      </c>
      <c r="F135" s="20" t="s">
        <v>27</v>
      </c>
      <c r="G135" s="20" t="s">
        <v>7537</v>
      </c>
      <c r="H135" s="20" t="s">
        <v>7499</v>
      </c>
      <c r="I135" s="20" t="s">
        <v>4510</v>
      </c>
      <c r="J135" s="20" t="s">
        <v>647</v>
      </c>
      <c r="K135" s="20" t="s">
        <v>648</v>
      </c>
      <c r="L135" s="20" t="s">
        <v>649</v>
      </c>
      <c r="M135" s="20" t="s">
        <v>125</v>
      </c>
      <c r="N135" s="21">
        <v>1801.86</v>
      </c>
      <c r="O135" s="21">
        <v>0</v>
      </c>
      <c r="P135" s="19">
        <v>45504</v>
      </c>
      <c r="Q135" s="19">
        <v>45539</v>
      </c>
      <c r="R135" s="20"/>
      <c r="S135" s="19">
        <v>45569</v>
      </c>
      <c r="T135" s="20" t="s">
        <v>126</v>
      </c>
      <c r="U135" s="20">
        <v>1020945</v>
      </c>
      <c r="V135" s="20">
        <v>240006545</v>
      </c>
      <c r="W135" s="20" t="s">
        <v>50</v>
      </c>
      <c r="X135" s="20" t="s">
        <v>794</v>
      </c>
      <c r="Y135" s="20" t="s">
        <v>333</v>
      </c>
      <c r="Z135" s="20" t="s">
        <v>7406</v>
      </c>
      <c r="AA135" s="20" t="s">
        <v>651</v>
      </c>
      <c r="AB135" s="20" t="s">
        <v>502</v>
      </c>
      <c r="AC135" s="20" t="s">
        <v>502</v>
      </c>
      <c r="AD135" s="20" t="s">
        <v>56</v>
      </c>
      <c r="AE135" s="20"/>
    </row>
    <row r="136" spans="1:31" ht="25.5" x14ac:dyDescent="0.2">
      <c r="A136" s="4">
        <f t="shared" si="11"/>
        <v>134</v>
      </c>
      <c r="B136" s="4" t="str">
        <f t="shared" si="12"/>
        <v>2024-02033</v>
      </c>
      <c r="C136" s="4" t="str">
        <f>IFERROR(VLOOKUP(F136,Tablas!$A$1:$B$3,2,0),"")</f>
        <v/>
      </c>
      <c r="D136" s="4" t="str">
        <f t="shared" si="13"/>
        <v>LETRAS EN DESCUENTO NACIONAL -  - LETRA 75 DIAS / DRAFT 75 DAYS - Cambio de Situación</v>
      </c>
      <c r="E136" s="19">
        <v>45449</v>
      </c>
      <c r="F136" s="20" t="s">
        <v>27</v>
      </c>
      <c r="G136" s="20" t="s">
        <v>7539</v>
      </c>
      <c r="H136" s="20" t="s">
        <v>7404</v>
      </c>
      <c r="I136" s="20" t="s">
        <v>7405</v>
      </c>
      <c r="J136" s="20" t="s">
        <v>330</v>
      </c>
      <c r="K136" s="20" t="s">
        <v>331</v>
      </c>
      <c r="L136" s="20" t="s">
        <v>332</v>
      </c>
      <c r="M136" s="20" t="s">
        <v>125</v>
      </c>
      <c r="N136" s="21">
        <v>1823.22</v>
      </c>
      <c r="O136" s="21">
        <v>0</v>
      </c>
      <c r="P136" s="19">
        <v>45434</v>
      </c>
      <c r="Q136" s="19">
        <v>45449</v>
      </c>
      <c r="R136" s="20"/>
      <c r="S136" s="19">
        <v>45498</v>
      </c>
      <c r="T136" s="20" t="s">
        <v>126</v>
      </c>
      <c r="U136" s="20">
        <v>983735</v>
      </c>
      <c r="V136" s="20">
        <v>240004723</v>
      </c>
      <c r="W136" s="20" t="s">
        <v>50</v>
      </c>
      <c r="X136" s="20" t="s">
        <v>794</v>
      </c>
      <c r="Y136" s="20" t="s">
        <v>333</v>
      </c>
      <c r="Z136" s="20" t="s">
        <v>7406</v>
      </c>
      <c r="AA136" s="20" t="s">
        <v>335</v>
      </c>
      <c r="AB136" s="20" t="s">
        <v>336</v>
      </c>
      <c r="AC136" s="20" t="s">
        <v>337</v>
      </c>
      <c r="AD136" s="20" t="s">
        <v>56</v>
      </c>
      <c r="AE136" s="20"/>
    </row>
    <row r="137" spans="1:31" ht="25.5" x14ac:dyDescent="0.2">
      <c r="A137" s="4">
        <f t="shared" si="11"/>
        <v>135</v>
      </c>
      <c r="B137" s="4" t="str">
        <f t="shared" si="12"/>
        <v>2024-02032</v>
      </c>
      <c r="C137" s="4" t="str">
        <f>IFERROR(VLOOKUP(F137,Tablas!$A$1:$B$3,2,0),"")</f>
        <v/>
      </c>
      <c r="D137" s="4" t="str">
        <f t="shared" si="13"/>
        <v>LETRAS EN DESCUENTO NACIONAL -  - LETRA 75 DIAS / DRAFT 75 DAYS - Cambio de Situación</v>
      </c>
      <c r="E137" s="19">
        <v>45449</v>
      </c>
      <c r="F137" s="20" t="s">
        <v>27</v>
      </c>
      <c r="G137" s="20" t="s">
        <v>7540</v>
      </c>
      <c r="H137" s="20" t="s">
        <v>7404</v>
      </c>
      <c r="I137" s="20" t="s">
        <v>7405</v>
      </c>
      <c r="J137" s="20" t="s">
        <v>330</v>
      </c>
      <c r="K137" s="20" t="s">
        <v>331</v>
      </c>
      <c r="L137" s="20" t="s">
        <v>332</v>
      </c>
      <c r="M137" s="20" t="s">
        <v>125</v>
      </c>
      <c r="N137" s="21">
        <v>1823.22</v>
      </c>
      <c r="O137" s="21">
        <v>0</v>
      </c>
      <c r="P137" s="19">
        <v>45434</v>
      </c>
      <c r="Q137" s="19">
        <v>45449</v>
      </c>
      <c r="R137" s="20"/>
      <c r="S137" s="19">
        <v>45481</v>
      </c>
      <c r="T137" s="20" t="s">
        <v>126</v>
      </c>
      <c r="U137" s="20">
        <v>983733</v>
      </c>
      <c r="V137" s="20">
        <v>240004722</v>
      </c>
      <c r="W137" s="20" t="s">
        <v>50</v>
      </c>
      <c r="X137" s="20" t="s">
        <v>794</v>
      </c>
      <c r="Y137" s="20" t="s">
        <v>333</v>
      </c>
      <c r="Z137" s="20" t="s">
        <v>7406</v>
      </c>
      <c r="AA137" s="20" t="s">
        <v>335</v>
      </c>
      <c r="AB137" s="20" t="s">
        <v>336</v>
      </c>
      <c r="AC137" s="20" t="s">
        <v>337</v>
      </c>
      <c r="AD137" s="20" t="s">
        <v>56</v>
      </c>
      <c r="AE137" s="20"/>
    </row>
    <row r="138" spans="1:31" ht="25.5" x14ac:dyDescent="0.2">
      <c r="A138" s="4">
        <f t="shared" si="11"/>
        <v>136</v>
      </c>
      <c r="B138" s="4" t="str">
        <f t="shared" si="12"/>
        <v>2024-03110</v>
      </c>
      <c r="C138" s="4" t="str">
        <f>IFERROR(VLOOKUP(F138,Tablas!$A$1:$B$3,2,0),"")</f>
        <v/>
      </c>
      <c r="D138" s="4" t="str">
        <f t="shared" si="13"/>
        <v>LETRAS EN DESCUENTO NACIONAL -  - LETRA 75 DIAS / DRAFT 75 DAYS - Cambio de Situación</v>
      </c>
      <c r="E138" s="19">
        <v>45537</v>
      </c>
      <c r="F138" s="20" t="s">
        <v>27</v>
      </c>
      <c r="G138" s="20" t="s">
        <v>7541</v>
      </c>
      <c r="H138" s="20" t="s">
        <v>7404</v>
      </c>
      <c r="I138" s="20" t="s">
        <v>7405</v>
      </c>
      <c r="J138" s="20" t="s">
        <v>330</v>
      </c>
      <c r="K138" s="20" t="s">
        <v>331</v>
      </c>
      <c r="L138" s="20" t="s">
        <v>332</v>
      </c>
      <c r="M138" s="20" t="s">
        <v>125</v>
      </c>
      <c r="N138" s="21">
        <v>1830.18</v>
      </c>
      <c r="O138" s="21">
        <v>0</v>
      </c>
      <c r="P138" s="19">
        <v>45513</v>
      </c>
      <c r="Q138" s="19">
        <v>45537</v>
      </c>
      <c r="R138" s="20"/>
      <c r="S138" s="19">
        <v>45576</v>
      </c>
      <c r="T138" s="20" t="s">
        <v>126</v>
      </c>
      <c r="U138" s="20">
        <v>1021223</v>
      </c>
      <c r="V138" s="20">
        <v>240006605</v>
      </c>
      <c r="W138" s="20" t="s">
        <v>50</v>
      </c>
      <c r="X138" s="20" t="s">
        <v>794</v>
      </c>
      <c r="Y138" s="20" t="s">
        <v>333</v>
      </c>
      <c r="Z138" s="20" t="s">
        <v>7406</v>
      </c>
      <c r="AA138" s="20" t="s">
        <v>7441</v>
      </c>
      <c r="AB138" s="20" t="s">
        <v>789</v>
      </c>
      <c r="AC138" s="20" t="s">
        <v>167</v>
      </c>
      <c r="AD138" s="20" t="s">
        <v>56</v>
      </c>
      <c r="AE138" s="20"/>
    </row>
    <row r="139" spans="1:31" ht="38.25" x14ac:dyDescent="0.2">
      <c r="A139" s="4">
        <f t="shared" si="11"/>
        <v>137</v>
      </c>
      <c r="B139" s="4" t="str">
        <f t="shared" si="12"/>
        <v>2024-03357</v>
      </c>
      <c r="C139" s="4" t="str">
        <f>IFERROR(VLOOKUP(F139,Tablas!$A$1:$B$3,2,0),"")</f>
        <v/>
      </c>
      <c r="D139" s="4" t="str">
        <f t="shared" si="13"/>
        <v>LETRAS EN DESCUENTO NACIONAL -  - LETRA 75 DIAS / DRAFT 75 DAYS - Cambio de Situación</v>
      </c>
      <c r="E139" s="19">
        <v>45546</v>
      </c>
      <c r="F139" s="20" t="s">
        <v>27</v>
      </c>
      <c r="G139" s="20" t="s">
        <v>7554</v>
      </c>
      <c r="H139" s="20" t="s">
        <v>7404</v>
      </c>
      <c r="I139" s="20" t="s">
        <v>7405</v>
      </c>
      <c r="J139" s="20" t="s">
        <v>7397</v>
      </c>
      <c r="K139" s="20" t="s">
        <v>7398</v>
      </c>
      <c r="L139" s="20" t="s">
        <v>7399</v>
      </c>
      <c r="M139" s="20" t="s">
        <v>125</v>
      </c>
      <c r="N139" s="21">
        <v>1876.9</v>
      </c>
      <c r="O139" s="21">
        <v>0</v>
      </c>
      <c r="P139" s="19">
        <v>45530</v>
      </c>
      <c r="Q139" s="19">
        <v>45546</v>
      </c>
      <c r="R139" s="20"/>
      <c r="S139" s="19">
        <v>45604</v>
      </c>
      <c r="T139" s="20" t="s">
        <v>126</v>
      </c>
      <c r="U139" s="20">
        <v>1024468</v>
      </c>
      <c r="V139" s="20">
        <v>240006735</v>
      </c>
      <c r="W139" s="20" t="s">
        <v>50</v>
      </c>
      <c r="X139" s="20" t="s">
        <v>794</v>
      </c>
      <c r="Y139" s="20" t="s">
        <v>267</v>
      </c>
      <c r="Z139" s="20" t="s">
        <v>7406</v>
      </c>
      <c r="AA139" s="20" t="s">
        <v>7402</v>
      </c>
      <c r="AB139" s="20" t="s">
        <v>328</v>
      </c>
      <c r="AC139" s="20" t="s">
        <v>167</v>
      </c>
      <c r="AD139" s="20" t="s">
        <v>56</v>
      </c>
      <c r="AE139" s="20"/>
    </row>
    <row r="140" spans="1:31" ht="38.25" x14ac:dyDescent="0.2">
      <c r="A140" s="4">
        <f t="shared" si="11"/>
        <v>138</v>
      </c>
      <c r="B140" s="4" t="str">
        <f t="shared" si="12"/>
        <v>2024-03355</v>
      </c>
      <c r="C140" s="4" t="str">
        <f>IFERROR(VLOOKUP(F140,Tablas!$A$1:$B$3,2,0),"")</f>
        <v/>
      </c>
      <c r="D140" s="4" t="str">
        <f t="shared" si="13"/>
        <v>LETRAS EN DESCUENTO NACIONAL -  - LETRA 75 DIAS / DRAFT 75 DAYS - Cambio de Situación</v>
      </c>
      <c r="E140" s="19">
        <v>45546</v>
      </c>
      <c r="F140" s="20" t="s">
        <v>27</v>
      </c>
      <c r="G140" s="20" t="s">
        <v>7555</v>
      </c>
      <c r="H140" s="20" t="s">
        <v>7404</v>
      </c>
      <c r="I140" s="20" t="s">
        <v>7405</v>
      </c>
      <c r="J140" s="20" t="s">
        <v>7397</v>
      </c>
      <c r="K140" s="20" t="s">
        <v>7398</v>
      </c>
      <c r="L140" s="20" t="s">
        <v>7399</v>
      </c>
      <c r="M140" s="20" t="s">
        <v>125</v>
      </c>
      <c r="N140" s="21">
        <v>1876.91</v>
      </c>
      <c r="O140" s="21">
        <v>0</v>
      </c>
      <c r="P140" s="19">
        <v>45530</v>
      </c>
      <c r="Q140" s="19">
        <v>45546</v>
      </c>
      <c r="R140" s="20"/>
      <c r="S140" s="19">
        <v>45586</v>
      </c>
      <c r="T140" s="20" t="s">
        <v>126</v>
      </c>
      <c r="U140" s="20">
        <v>1024460</v>
      </c>
      <c r="V140" s="20">
        <v>240006731</v>
      </c>
      <c r="W140" s="20" t="s">
        <v>50</v>
      </c>
      <c r="X140" s="20" t="s">
        <v>794</v>
      </c>
      <c r="Y140" s="20" t="s">
        <v>267</v>
      </c>
      <c r="Z140" s="20" t="s">
        <v>7406</v>
      </c>
      <c r="AA140" s="20" t="s">
        <v>7402</v>
      </c>
      <c r="AB140" s="20" t="s">
        <v>328</v>
      </c>
      <c r="AC140" s="20" t="s">
        <v>167</v>
      </c>
      <c r="AD140" s="20" t="s">
        <v>56</v>
      </c>
      <c r="AE140" s="20"/>
    </row>
    <row r="141" spans="1:31" ht="38.25" x14ac:dyDescent="0.2">
      <c r="A141" s="4">
        <f t="shared" si="11"/>
        <v>139</v>
      </c>
      <c r="B141" s="4" t="str">
        <f t="shared" si="12"/>
        <v>2024-03356</v>
      </c>
      <c r="C141" s="4" t="str">
        <f>IFERROR(VLOOKUP(F141,Tablas!$A$1:$B$3,2,0),"")</f>
        <v/>
      </c>
      <c r="D141" s="4" t="str">
        <f t="shared" si="13"/>
        <v>LETRAS EN DESCUENTO NACIONAL -  - LETRA 75 DIAS / DRAFT 75 DAYS - Cambio de Situación</v>
      </c>
      <c r="E141" s="19">
        <v>45546</v>
      </c>
      <c r="F141" s="20" t="s">
        <v>27</v>
      </c>
      <c r="G141" s="20" t="s">
        <v>7556</v>
      </c>
      <c r="H141" s="20" t="s">
        <v>7404</v>
      </c>
      <c r="I141" s="20" t="s">
        <v>7405</v>
      </c>
      <c r="J141" s="20" t="s">
        <v>7397</v>
      </c>
      <c r="K141" s="20" t="s">
        <v>7398</v>
      </c>
      <c r="L141" s="20" t="s">
        <v>7399</v>
      </c>
      <c r="M141" s="20" t="s">
        <v>125</v>
      </c>
      <c r="N141" s="21">
        <v>1876.91</v>
      </c>
      <c r="O141" s="21">
        <v>0</v>
      </c>
      <c r="P141" s="19">
        <v>45530</v>
      </c>
      <c r="Q141" s="19">
        <v>45546</v>
      </c>
      <c r="R141" s="20"/>
      <c r="S141" s="19">
        <v>45595</v>
      </c>
      <c r="T141" s="20" t="s">
        <v>126</v>
      </c>
      <c r="U141" s="20">
        <v>1024466</v>
      </c>
      <c r="V141" s="20">
        <v>240006734</v>
      </c>
      <c r="W141" s="20" t="s">
        <v>50</v>
      </c>
      <c r="X141" s="20" t="s">
        <v>794</v>
      </c>
      <c r="Y141" s="20" t="s">
        <v>267</v>
      </c>
      <c r="Z141" s="20" t="s">
        <v>7406</v>
      </c>
      <c r="AA141" s="20" t="s">
        <v>7402</v>
      </c>
      <c r="AB141" s="20" t="s">
        <v>328</v>
      </c>
      <c r="AC141" s="20" t="s">
        <v>167</v>
      </c>
      <c r="AD141" s="20" t="s">
        <v>56</v>
      </c>
      <c r="AE141" s="20"/>
    </row>
    <row r="142" spans="1:31" ht="38.25" x14ac:dyDescent="0.2">
      <c r="A142" s="4">
        <f t="shared" si="11"/>
        <v>140</v>
      </c>
      <c r="B142" s="4" t="str">
        <f t="shared" si="12"/>
        <v>2024-03354</v>
      </c>
      <c r="C142" s="4" t="str">
        <f>IFERROR(VLOOKUP(F142,Tablas!$A$1:$B$3,2,0),"")</f>
        <v/>
      </c>
      <c r="D142" s="4" t="str">
        <f t="shared" si="13"/>
        <v>LETRAS EN DESCUENTO NACIONAL -  - LETRA 75 DIAS / DRAFT 75 DAYS - Cambio de Situación</v>
      </c>
      <c r="E142" s="19">
        <v>45546</v>
      </c>
      <c r="F142" s="20" t="s">
        <v>27</v>
      </c>
      <c r="G142" s="20" t="s">
        <v>7557</v>
      </c>
      <c r="H142" s="20" t="s">
        <v>7404</v>
      </c>
      <c r="I142" s="20" t="s">
        <v>7405</v>
      </c>
      <c r="J142" s="20" t="s">
        <v>7397</v>
      </c>
      <c r="K142" s="20" t="s">
        <v>7398</v>
      </c>
      <c r="L142" s="20" t="s">
        <v>7399</v>
      </c>
      <c r="M142" s="20" t="s">
        <v>125</v>
      </c>
      <c r="N142" s="21">
        <v>1876.91</v>
      </c>
      <c r="O142" s="21">
        <v>0</v>
      </c>
      <c r="P142" s="19">
        <v>45530</v>
      </c>
      <c r="Q142" s="19">
        <v>45546</v>
      </c>
      <c r="R142" s="20"/>
      <c r="S142" s="19">
        <v>45575</v>
      </c>
      <c r="T142" s="20" t="s">
        <v>126</v>
      </c>
      <c r="U142" s="20">
        <v>1024458</v>
      </c>
      <c r="V142" s="20">
        <v>240006730</v>
      </c>
      <c r="W142" s="20" t="s">
        <v>50</v>
      </c>
      <c r="X142" s="20" t="s">
        <v>794</v>
      </c>
      <c r="Y142" s="20" t="s">
        <v>267</v>
      </c>
      <c r="Z142" s="20" t="s">
        <v>7406</v>
      </c>
      <c r="AA142" s="20" t="s">
        <v>7402</v>
      </c>
      <c r="AB142" s="20" t="s">
        <v>328</v>
      </c>
      <c r="AC142" s="20" t="s">
        <v>167</v>
      </c>
      <c r="AD142" s="20" t="s">
        <v>56</v>
      </c>
      <c r="AE142" s="20"/>
    </row>
    <row r="143" spans="1:31" ht="25.5" x14ac:dyDescent="0.2">
      <c r="A143" s="4">
        <f t="shared" si="11"/>
        <v>141</v>
      </c>
      <c r="B143" s="4" t="str">
        <f t="shared" si="12"/>
        <v>L001 10852</v>
      </c>
      <c r="C143" s="4" t="str">
        <f>IFERROR(VLOOKUP(F143,Tablas!$A$1:$B$3,2,0),"")</f>
        <v/>
      </c>
      <c r="D143" s="4" t="str">
        <f t="shared" si="13"/>
        <v>LETRAS PROTESTADAS NACIONAL -  - CONTADO ADELANTADO / CASH IN ADVANCE - SALDO LETRAS SOLES</v>
      </c>
      <c r="E143" s="19">
        <v>43100</v>
      </c>
      <c r="F143" s="20" t="s">
        <v>27</v>
      </c>
      <c r="G143" s="20" t="s">
        <v>7558</v>
      </c>
      <c r="H143" s="20" t="s">
        <v>6496</v>
      </c>
      <c r="I143" s="20" t="s">
        <v>6497</v>
      </c>
      <c r="J143" s="20" t="s">
        <v>4511</v>
      </c>
      <c r="K143" s="20" t="s">
        <v>4512</v>
      </c>
      <c r="L143" s="20" t="s">
        <v>4513</v>
      </c>
      <c r="M143" s="20" t="s">
        <v>125</v>
      </c>
      <c r="N143" s="21">
        <v>1887</v>
      </c>
      <c r="O143" s="21">
        <v>0</v>
      </c>
      <c r="P143" s="19">
        <v>41313</v>
      </c>
      <c r="Q143" s="19">
        <v>43100</v>
      </c>
      <c r="R143" s="20"/>
      <c r="S143" s="19">
        <v>40861</v>
      </c>
      <c r="T143" s="20" t="s">
        <v>70</v>
      </c>
      <c r="U143" s="20">
        <v>552</v>
      </c>
      <c r="V143" s="20">
        <v>1700000002</v>
      </c>
      <c r="W143" s="20" t="s">
        <v>50</v>
      </c>
      <c r="X143" s="20" t="s">
        <v>192</v>
      </c>
      <c r="Y143" s="20" t="s">
        <v>52</v>
      </c>
      <c r="Z143" s="20" t="s">
        <v>4514</v>
      </c>
      <c r="AA143" s="20" t="s">
        <v>4515</v>
      </c>
      <c r="AB143" s="20" t="s">
        <v>54</v>
      </c>
      <c r="AC143" s="20" t="s">
        <v>167</v>
      </c>
      <c r="AD143" s="20" t="s">
        <v>56</v>
      </c>
      <c r="AE143" s="20"/>
    </row>
    <row r="144" spans="1:31" ht="25.5" x14ac:dyDescent="0.2">
      <c r="A144" s="4">
        <f t="shared" si="11"/>
        <v>142</v>
      </c>
      <c r="B144" s="4" t="str">
        <f t="shared" si="12"/>
        <v>2024-02948</v>
      </c>
      <c r="C144" s="4" t="str">
        <f>IFERROR(VLOOKUP(F144,Tablas!$A$1:$B$3,2,0),"")</f>
        <v/>
      </c>
      <c r="D144" s="4" t="str">
        <f t="shared" si="13"/>
        <v>LETRAS EN DESCUENTO NACIONAL -  - LETRA 60 DIAS / DRAFT 60 DAYS - Cambio de Situación</v>
      </c>
      <c r="E144" s="19">
        <v>45518</v>
      </c>
      <c r="F144" s="20" t="s">
        <v>27</v>
      </c>
      <c r="G144" s="20" t="s">
        <v>7560</v>
      </c>
      <c r="H144" s="20" t="s">
        <v>7404</v>
      </c>
      <c r="I144" s="20" t="s">
        <v>7405</v>
      </c>
      <c r="J144" s="20" t="s">
        <v>379</v>
      </c>
      <c r="K144" s="20" t="s">
        <v>380</v>
      </c>
      <c r="L144" s="20" t="s">
        <v>381</v>
      </c>
      <c r="M144" s="20" t="s">
        <v>125</v>
      </c>
      <c r="N144" s="21">
        <v>1897.19</v>
      </c>
      <c r="O144" s="21">
        <v>0</v>
      </c>
      <c r="P144" s="19">
        <v>45503</v>
      </c>
      <c r="Q144" s="19">
        <v>45518</v>
      </c>
      <c r="R144" s="20"/>
      <c r="S144" s="19">
        <v>45580</v>
      </c>
      <c r="T144" s="20" t="s">
        <v>382</v>
      </c>
      <c r="U144" s="20">
        <v>1008718</v>
      </c>
      <c r="V144" s="20">
        <v>240005975</v>
      </c>
      <c r="W144" s="20" t="s">
        <v>50</v>
      </c>
      <c r="X144" s="20" t="s">
        <v>794</v>
      </c>
      <c r="Y144" s="20" t="s">
        <v>245</v>
      </c>
      <c r="Z144" s="20" t="s">
        <v>7406</v>
      </c>
      <c r="AA144" s="20" t="s">
        <v>7463</v>
      </c>
      <c r="AB144" s="20" t="s">
        <v>337</v>
      </c>
      <c r="AC144" s="20" t="s">
        <v>337</v>
      </c>
      <c r="AD144" s="20" t="s">
        <v>56</v>
      </c>
      <c r="AE144" s="20"/>
    </row>
    <row r="145" spans="1:31" ht="25.5" x14ac:dyDescent="0.2">
      <c r="A145" s="4">
        <f t="shared" si="11"/>
        <v>143</v>
      </c>
      <c r="B145" s="4" t="str">
        <f t="shared" si="12"/>
        <v>2024-02947</v>
      </c>
      <c r="C145" s="4" t="str">
        <f>IFERROR(VLOOKUP(F145,Tablas!$A$1:$B$3,2,0),"")</f>
        <v/>
      </c>
      <c r="D145" s="4" t="str">
        <f t="shared" si="13"/>
        <v>LETRAS EN DESCUENTO NACIONAL -  - LETRA 60 DIAS / DRAFT 60 DAYS - Cambio de Situación</v>
      </c>
      <c r="E145" s="19">
        <v>45518</v>
      </c>
      <c r="F145" s="20" t="s">
        <v>27</v>
      </c>
      <c r="G145" s="20" t="s">
        <v>7561</v>
      </c>
      <c r="H145" s="20" t="s">
        <v>7404</v>
      </c>
      <c r="I145" s="20" t="s">
        <v>7405</v>
      </c>
      <c r="J145" s="20" t="s">
        <v>379</v>
      </c>
      <c r="K145" s="20" t="s">
        <v>380</v>
      </c>
      <c r="L145" s="20" t="s">
        <v>381</v>
      </c>
      <c r="M145" s="20" t="s">
        <v>125</v>
      </c>
      <c r="N145" s="21">
        <v>1897.21</v>
      </c>
      <c r="O145" s="21">
        <v>0</v>
      </c>
      <c r="P145" s="19">
        <v>45503</v>
      </c>
      <c r="Q145" s="19">
        <v>45518</v>
      </c>
      <c r="R145" s="20"/>
      <c r="S145" s="19">
        <v>45568</v>
      </c>
      <c r="T145" s="20" t="s">
        <v>382</v>
      </c>
      <c r="U145" s="20">
        <v>1008716</v>
      </c>
      <c r="V145" s="20">
        <v>240005974</v>
      </c>
      <c r="W145" s="20" t="s">
        <v>50</v>
      </c>
      <c r="X145" s="20" t="s">
        <v>794</v>
      </c>
      <c r="Y145" s="20" t="s">
        <v>245</v>
      </c>
      <c r="Z145" s="20" t="s">
        <v>7406</v>
      </c>
      <c r="AA145" s="20" t="s">
        <v>7463</v>
      </c>
      <c r="AB145" s="20" t="s">
        <v>337</v>
      </c>
      <c r="AC145" s="20" t="s">
        <v>337</v>
      </c>
      <c r="AD145" s="20" t="s">
        <v>56</v>
      </c>
      <c r="AE145" s="20"/>
    </row>
    <row r="146" spans="1:31" ht="38.25" x14ac:dyDescent="0.2">
      <c r="A146" s="4">
        <f t="shared" si="11"/>
        <v>144</v>
      </c>
      <c r="B146" s="4" t="str">
        <f t="shared" si="12"/>
        <v>2024-03070</v>
      </c>
      <c r="C146" s="4" t="str">
        <f>IFERROR(VLOOKUP(F146,Tablas!$A$1:$B$3,2,0),"")</f>
        <v/>
      </c>
      <c r="D146" s="4" t="str">
        <f t="shared" si="13"/>
        <v>LETRAS EN DESCUENTO NACIONAL -  - LETRA 75 DIAS / DRAFT 75 DAYS - Cambio de Situación</v>
      </c>
      <c r="E146" s="19">
        <v>45526</v>
      </c>
      <c r="F146" s="20" t="s">
        <v>27</v>
      </c>
      <c r="G146" s="20" t="s">
        <v>7562</v>
      </c>
      <c r="H146" s="20" t="s">
        <v>7404</v>
      </c>
      <c r="I146" s="20" t="s">
        <v>7405</v>
      </c>
      <c r="J146" s="20" t="s">
        <v>7563</v>
      </c>
      <c r="K146" s="20" t="s">
        <v>7564</v>
      </c>
      <c r="L146" s="20" t="s">
        <v>7565</v>
      </c>
      <c r="M146" s="20" t="s">
        <v>33</v>
      </c>
      <c r="N146" s="21">
        <v>1902</v>
      </c>
      <c r="O146" s="21">
        <v>0</v>
      </c>
      <c r="P146" s="19">
        <v>45506</v>
      </c>
      <c r="Q146" s="19">
        <v>45526</v>
      </c>
      <c r="R146" s="20"/>
      <c r="S146" s="19">
        <v>45581</v>
      </c>
      <c r="T146" s="20" t="s">
        <v>126</v>
      </c>
      <c r="U146" s="20">
        <v>1013182</v>
      </c>
      <c r="V146" s="20">
        <v>240006274</v>
      </c>
      <c r="W146" s="20" t="s">
        <v>50</v>
      </c>
      <c r="X146" s="20" t="s">
        <v>794</v>
      </c>
      <c r="Y146" s="20" t="s">
        <v>404</v>
      </c>
      <c r="Z146" s="20" t="s">
        <v>7406</v>
      </c>
      <c r="AA146" s="20" t="s">
        <v>7566</v>
      </c>
      <c r="AB146" s="20" t="s">
        <v>741</v>
      </c>
      <c r="AC146" s="20" t="s">
        <v>741</v>
      </c>
      <c r="AD146" s="20" t="s">
        <v>56</v>
      </c>
      <c r="AE146" s="20"/>
    </row>
    <row r="147" spans="1:31" ht="38.25" x14ac:dyDescent="0.2">
      <c r="A147" s="4">
        <f t="shared" si="11"/>
        <v>145</v>
      </c>
      <c r="B147" s="4" t="str">
        <f t="shared" si="12"/>
        <v>2024-03068</v>
      </c>
      <c r="C147" s="4" t="str">
        <f>IFERROR(VLOOKUP(F147,Tablas!$A$1:$B$3,2,0),"")</f>
        <v/>
      </c>
      <c r="D147" s="4" t="str">
        <f t="shared" si="13"/>
        <v>LETRAS EN DESCUENTO NACIONAL -  - LETRA 75 DIAS / DRAFT 75 DAYS - Cambio de Situación</v>
      </c>
      <c r="E147" s="19">
        <v>45526</v>
      </c>
      <c r="F147" s="20" t="s">
        <v>27</v>
      </c>
      <c r="G147" s="20" t="s">
        <v>7567</v>
      </c>
      <c r="H147" s="20" t="s">
        <v>7404</v>
      </c>
      <c r="I147" s="20" t="s">
        <v>7405</v>
      </c>
      <c r="J147" s="20" t="s">
        <v>7563</v>
      </c>
      <c r="K147" s="20" t="s">
        <v>7564</v>
      </c>
      <c r="L147" s="20" t="s">
        <v>7565</v>
      </c>
      <c r="M147" s="20" t="s">
        <v>33</v>
      </c>
      <c r="N147" s="21">
        <v>1902</v>
      </c>
      <c r="O147" s="21">
        <v>0</v>
      </c>
      <c r="P147" s="19">
        <v>45506</v>
      </c>
      <c r="Q147" s="19">
        <v>45526</v>
      </c>
      <c r="R147" s="20"/>
      <c r="S147" s="19">
        <v>45567</v>
      </c>
      <c r="T147" s="20" t="s">
        <v>126</v>
      </c>
      <c r="U147" s="20">
        <v>1013178</v>
      </c>
      <c r="V147" s="20">
        <v>240006272</v>
      </c>
      <c r="W147" s="20" t="s">
        <v>50</v>
      </c>
      <c r="X147" s="20" t="s">
        <v>794</v>
      </c>
      <c r="Y147" s="20" t="s">
        <v>404</v>
      </c>
      <c r="Z147" s="20" t="s">
        <v>7406</v>
      </c>
      <c r="AA147" s="20" t="s">
        <v>7566</v>
      </c>
      <c r="AB147" s="20" t="s">
        <v>741</v>
      </c>
      <c r="AC147" s="20" t="s">
        <v>741</v>
      </c>
      <c r="AD147" s="20" t="s">
        <v>56</v>
      </c>
      <c r="AE147" s="20"/>
    </row>
    <row r="148" spans="1:31" ht="38.25" x14ac:dyDescent="0.2">
      <c r="A148" s="4">
        <f t="shared" si="11"/>
        <v>146</v>
      </c>
      <c r="B148" s="4" t="str">
        <f t="shared" si="12"/>
        <v>2024-03067</v>
      </c>
      <c r="C148" s="4" t="str">
        <f>IFERROR(VLOOKUP(F148,Tablas!$A$1:$B$3,2,0),"")</f>
        <v/>
      </c>
      <c r="D148" s="4" t="str">
        <f t="shared" si="13"/>
        <v>LETRAS EN DESCUENTO NACIONAL -  - LETRA 75 DIAS / DRAFT 75 DAYS - Cambio de Situación</v>
      </c>
      <c r="E148" s="19">
        <v>45526</v>
      </c>
      <c r="F148" s="20" t="s">
        <v>27</v>
      </c>
      <c r="G148" s="20" t="s">
        <v>7568</v>
      </c>
      <c r="H148" s="20" t="s">
        <v>7404</v>
      </c>
      <c r="I148" s="20" t="s">
        <v>7405</v>
      </c>
      <c r="J148" s="20" t="s">
        <v>7563</v>
      </c>
      <c r="K148" s="20" t="s">
        <v>7564</v>
      </c>
      <c r="L148" s="20" t="s">
        <v>7565</v>
      </c>
      <c r="M148" s="20" t="s">
        <v>33</v>
      </c>
      <c r="N148" s="21">
        <v>1902</v>
      </c>
      <c r="O148" s="21">
        <v>0</v>
      </c>
      <c r="P148" s="19">
        <v>45506</v>
      </c>
      <c r="Q148" s="19">
        <v>45526</v>
      </c>
      <c r="R148" s="20"/>
      <c r="S148" s="19">
        <v>45560</v>
      </c>
      <c r="T148" s="20" t="s">
        <v>126</v>
      </c>
      <c r="U148" s="20">
        <v>1013176</v>
      </c>
      <c r="V148" s="20">
        <v>240006271</v>
      </c>
      <c r="W148" s="20" t="s">
        <v>50</v>
      </c>
      <c r="X148" s="20" t="s">
        <v>794</v>
      </c>
      <c r="Y148" s="20" t="s">
        <v>404</v>
      </c>
      <c r="Z148" s="20" t="s">
        <v>7406</v>
      </c>
      <c r="AA148" s="20" t="s">
        <v>7566</v>
      </c>
      <c r="AB148" s="20" t="s">
        <v>741</v>
      </c>
      <c r="AC148" s="20" t="s">
        <v>741</v>
      </c>
      <c r="AD148" s="20" t="s">
        <v>56</v>
      </c>
      <c r="AE148" s="20"/>
    </row>
    <row r="149" spans="1:31" ht="38.25" x14ac:dyDescent="0.2">
      <c r="A149" s="4">
        <f t="shared" si="11"/>
        <v>147</v>
      </c>
      <c r="B149" s="4" t="str">
        <f t="shared" si="12"/>
        <v>2024-03069</v>
      </c>
      <c r="C149" s="4" t="str">
        <f>IFERROR(VLOOKUP(F149,Tablas!$A$1:$B$3,2,0),"")</f>
        <v/>
      </c>
      <c r="D149" s="4" t="str">
        <f t="shared" si="13"/>
        <v>LETRAS EN DESCUENTO NACIONAL -  - LETRA 75 DIAS / DRAFT 75 DAYS - Cambio de Situación</v>
      </c>
      <c r="E149" s="19">
        <v>45526</v>
      </c>
      <c r="F149" s="20" t="s">
        <v>27</v>
      </c>
      <c r="G149" s="20" t="s">
        <v>7569</v>
      </c>
      <c r="H149" s="20" t="s">
        <v>7404</v>
      </c>
      <c r="I149" s="20" t="s">
        <v>7405</v>
      </c>
      <c r="J149" s="20" t="s">
        <v>7563</v>
      </c>
      <c r="K149" s="20" t="s">
        <v>7564</v>
      </c>
      <c r="L149" s="20" t="s">
        <v>7565</v>
      </c>
      <c r="M149" s="20" t="s">
        <v>33</v>
      </c>
      <c r="N149" s="21">
        <v>1902</v>
      </c>
      <c r="O149" s="21">
        <v>0</v>
      </c>
      <c r="P149" s="19">
        <v>45506</v>
      </c>
      <c r="Q149" s="19">
        <v>45526</v>
      </c>
      <c r="R149" s="20"/>
      <c r="S149" s="19">
        <v>45574</v>
      </c>
      <c r="T149" s="20" t="s">
        <v>126</v>
      </c>
      <c r="U149" s="20">
        <v>1013180</v>
      </c>
      <c r="V149" s="20">
        <v>240006273</v>
      </c>
      <c r="W149" s="20" t="s">
        <v>50</v>
      </c>
      <c r="X149" s="20" t="s">
        <v>794</v>
      </c>
      <c r="Y149" s="20" t="s">
        <v>404</v>
      </c>
      <c r="Z149" s="20" t="s">
        <v>7406</v>
      </c>
      <c r="AA149" s="20" t="s">
        <v>7566</v>
      </c>
      <c r="AB149" s="20" t="s">
        <v>741</v>
      </c>
      <c r="AC149" s="20" t="s">
        <v>741</v>
      </c>
      <c r="AD149" s="20" t="s">
        <v>56</v>
      </c>
      <c r="AE149" s="20"/>
    </row>
    <row r="150" spans="1:31" ht="38.25" x14ac:dyDescent="0.2">
      <c r="A150" s="4">
        <f t="shared" si="11"/>
        <v>148</v>
      </c>
      <c r="B150" s="4" t="str">
        <f t="shared" si="12"/>
        <v>2024-03071</v>
      </c>
      <c r="C150" s="4" t="str">
        <f>IFERROR(VLOOKUP(F150,Tablas!$A$1:$B$3,2,0),"")</f>
        <v/>
      </c>
      <c r="D150" s="4" t="str">
        <f t="shared" si="13"/>
        <v>LETRAS EN DESCUENTO NACIONAL -  - LETRA 75 DIAS / DRAFT 75 DAYS - Cambio de Situación</v>
      </c>
      <c r="E150" s="19">
        <v>45526</v>
      </c>
      <c r="F150" s="20" t="s">
        <v>27</v>
      </c>
      <c r="G150" s="20" t="s">
        <v>7570</v>
      </c>
      <c r="H150" s="20" t="s">
        <v>7404</v>
      </c>
      <c r="I150" s="20" t="s">
        <v>7405</v>
      </c>
      <c r="J150" s="20" t="s">
        <v>7563</v>
      </c>
      <c r="K150" s="20" t="s">
        <v>7564</v>
      </c>
      <c r="L150" s="20" t="s">
        <v>7565</v>
      </c>
      <c r="M150" s="20" t="s">
        <v>33</v>
      </c>
      <c r="N150" s="21">
        <v>1902.02</v>
      </c>
      <c r="O150" s="21">
        <v>0</v>
      </c>
      <c r="P150" s="19">
        <v>45506</v>
      </c>
      <c r="Q150" s="19">
        <v>45526</v>
      </c>
      <c r="R150" s="20"/>
      <c r="S150" s="19">
        <v>45595</v>
      </c>
      <c r="T150" s="20" t="s">
        <v>126</v>
      </c>
      <c r="U150" s="20">
        <v>1013184</v>
      </c>
      <c r="V150" s="20">
        <v>240006275</v>
      </c>
      <c r="W150" s="20" t="s">
        <v>50</v>
      </c>
      <c r="X150" s="20" t="s">
        <v>794</v>
      </c>
      <c r="Y150" s="20" t="s">
        <v>404</v>
      </c>
      <c r="Z150" s="20" t="s">
        <v>7406</v>
      </c>
      <c r="AA150" s="20" t="s">
        <v>7566</v>
      </c>
      <c r="AB150" s="20" t="s">
        <v>741</v>
      </c>
      <c r="AC150" s="20" t="s">
        <v>741</v>
      </c>
      <c r="AD150" s="20" t="s">
        <v>56</v>
      </c>
      <c r="AE150" s="20"/>
    </row>
    <row r="151" spans="1:31" ht="25.5" x14ac:dyDescent="0.2">
      <c r="A151" s="4">
        <f t="shared" si="11"/>
        <v>149</v>
      </c>
      <c r="B151" s="4" t="str">
        <f t="shared" si="12"/>
        <v>2024-03383</v>
      </c>
      <c r="C151" s="4" t="str">
        <f>IFERROR(VLOOKUP(F151,Tablas!$A$1:$B$3,2,0),"")</f>
        <v/>
      </c>
      <c r="D151" s="4" t="str">
        <f t="shared" si="13"/>
        <v>LETRAS EN DESCUENTO NACIONAL -  - LETRA 75 DIAS / DRAFT 75 DAYS - Cambio de Situación</v>
      </c>
      <c r="E151" s="19">
        <v>45560</v>
      </c>
      <c r="F151" s="20" t="s">
        <v>27</v>
      </c>
      <c r="G151" s="20" t="s">
        <v>7571</v>
      </c>
      <c r="H151" s="20" t="s">
        <v>7404</v>
      </c>
      <c r="I151" s="20" t="s">
        <v>7405</v>
      </c>
      <c r="J151" s="20" t="s">
        <v>6848</v>
      </c>
      <c r="K151" s="20" t="s">
        <v>6849</v>
      </c>
      <c r="L151" s="20" t="s">
        <v>6850</v>
      </c>
      <c r="M151" s="20"/>
      <c r="N151" s="21">
        <v>1903.57</v>
      </c>
      <c r="O151" s="21">
        <v>0</v>
      </c>
      <c r="P151" s="19">
        <v>45531</v>
      </c>
      <c r="Q151" s="19">
        <v>45560</v>
      </c>
      <c r="R151" s="20"/>
      <c r="S151" s="19">
        <v>45593</v>
      </c>
      <c r="T151" s="20" t="s">
        <v>126</v>
      </c>
      <c r="U151" s="20">
        <v>1031122</v>
      </c>
      <c r="V151" s="20">
        <v>240007006</v>
      </c>
      <c r="W151" s="20" t="s">
        <v>50</v>
      </c>
      <c r="X151" s="20" t="s">
        <v>794</v>
      </c>
      <c r="Y151" s="20" t="s">
        <v>6851</v>
      </c>
      <c r="Z151" s="20" t="s">
        <v>7406</v>
      </c>
      <c r="AA151" s="20" t="s">
        <v>6853</v>
      </c>
      <c r="AB151" s="20" t="s">
        <v>2115</v>
      </c>
      <c r="AC151" s="20" t="s">
        <v>502</v>
      </c>
      <c r="AD151" s="20" t="s">
        <v>56</v>
      </c>
      <c r="AE151" s="20"/>
    </row>
    <row r="152" spans="1:31" ht="25.5" x14ac:dyDescent="0.2">
      <c r="A152" s="4">
        <f t="shared" ref="A152:A182" si="14">ROW()-2</f>
        <v>150</v>
      </c>
      <c r="B152" s="4" t="str">
        <f t="shared" si="12"/>
        <v>2024-03382</v>
      </c>
      <c r="C152" s="4" t="str">
        <f>IFERROR(VLOOKUP(F152,Tablas!$A$1:$B$3,2,0),"")</f>
        <v/>
      </c>
      <c r="D152" s="4" t="str">
        <f t="shared" si="13"/>
        <v>LETRAS EN DESCUENTO NACIONAL -  - LETRA 75 DIAS / DRAFT 75 DAYS - Cambio de Situación</v>
      </c>
      <c r="E152" s="19">
        <v>45560</v>
      </c>
      <c r="F152" s="20" t="s">
        <v>27</v>
      </c>
      <c r="G152" s="20" t="s">
        <v>7572</v>
      </c>
      <c r="H152" s="20" t="s">
        <v>7404</v>
      </c>
      <c r="I152" s="20" t="s">
        <v>7405</v>
      </c>
      <c r="J152" s="20" t="s">
        <v>6848</v>
      </c>
      <c r="K152" s="20" t="s">
        <v>6849</v>
      </c>
      <c r="L152" s="20" t="s">
        <v>6850</v>
      </c>
      <c r="M152" s="20"/>
      <c r="N152" s="21">
        <v>1903.58</v>
      </c>
      <c r="O152" s="21">
        <v>0</v>
      </c>
      <c r="P152" s="19">
        <v>45531</v>
      </c>
      <c r="Q152" s="19">
        <v>45560</v>
      </c>
      <c r="R152" s="20"/>
      <c r="S152" s="19">
        <v>45576</v>
      </c>
      <c r="T152" s="20" t="s">
        <v>126</v>
      </c>
      <c r="U152" s="20">
        <v>1031120</v>
      </c>
      <c r="V152" s="20">
        <v>240007005</v>
      </c>
      <c r="W152" s="20" t="s">
        <v>50</v>
      </c>
      <c r="X152" s="20" t="s">
        <v>794</v>
      </c>
      <c r="Y152" s="20" t="s">
        <v>6851</v>
      </c>
      <c r="Z152" s="20" t="s">
        <v>7406</v>
      </c>
      <c r="AA152" s="20" t="s">
        <v>6853</v>
      </c>
      <c r="AB152" s="20" t="s">
        <v>2115</v>
      </c>
      <c r="AC152" s="20" t="s">
        <v>502</v>
      </c>
      <c r="AD152" s="20" t="s">
        <v>56</v>
      </c>
      <c r="AE152" s="20"/>
    </row>
    <row r="153" spans="1:31" ht="38.25" x14ac:dyDescent="0.2">
      <c r="A153" s="4">
        <f t="shared" si="14"/>
        <v>151</v>
      </c>
      <c r="B153" s="4" t="str">
        <f t="shared" si="12"/>
        <v>2024-02407</v>
      </c>
      <c r="C153" s="4" t="str">
        <f>IFERROR(VLOOKUP(F153,Tablas!$A$1:$B$3,2,0),"")</f>
        <v/>
      </c>
      <c r="D153" s="4" t="str">
        <f t="shared" si="13"/>
        <v>LETRAS PROTESTADAS NACIONAL -  - LETRA 75 DIAS / DRAFT 75 DAYS - Cambio de Situación</v>
      </c>
      <c r="E153" s="19">
        <v>45565</v>
      </c>
      <c r="F153" s="20" t="s">
        <v>27</v>
      </c>
      <c r="G153" s="20" t="s">
        <v>7582</v>
      </c>
      <c r="H153" s="20" t="s">
        <v>7430</v>
      </c>
      <c r="I153" s="20" t="s">
        <v>6497</v>
      </c>
      <c r="J153" s="20" t="s">
        <v>7519</v>
      </c>
      <c r="K153" s="20" t="s">
        <v>7520</v>
      </c>
      <c r="L153" s="20" t="s">
        <v>7521</v>
      </c>
      <c r="M153" s="20" t="s">
        <v>125</v>
      </c>
      <c r="N153" s="21">
        <v>1972.26</v>
      </c>
      <c r="O153" s="21">
        <v>0</v>
      </c>
      <c r="P153" s="19">
        <v>45464</v>
      </c>
      <c r="Q153" s="19">
        <v>45565</v>
      </c>
      <c r="R153" s="20"/>
      <c r="S153" s="19">
        <v>45554</v>
      </c>
      <c r="T153" s="20" t="s">
        <v>126</v>
      </c>
      <c r="U153" s="20">
        <v>1033060</v>
      </c>
      <c r="V153" s="20">
        <v>240007152</v>
      </c>
      <c r="W153" s="20" t="s">
        <v>50</v>
      </c>
      <c r="X153" s="20" t="s">
        <v>794</v>
      </c>
      <c r="Y153" s="20" t="s">
        <v>333</v>
      </c>
      <c r="Z153" s="20" t="s">
        <v>7406</v>
      </c>
      <c r="AA153" s="20" t="s">
        <v>7527</v>
      </c>
      <c r="AB153" s="20" t="s">
        <v>7477</v>
      </c>
      <c r="AC153" s="20" t="s">
        <v>7474</v>
      </c>
      <c r="AD153" s="20" t="s">
        <v>56</v>
      </c>
      <c r="AE153" s="20"/>
    </row>
    <row r="154" spans="1:31" ht="25.5" x14ac:dyDescent="0.2">
      <c r="A154" s="4">
        <f t="shared" si="14"/>
        <v>152</v>
      </c>
      <c r="B154" s="4" t="str">
        <f t="shared" si="12"/>
        <v>2024-02645</v>
      </c>
      <c r="C154" s="4" t="str">
        <f>IFERROR(VLOOKUP(F154,Tablas!$A$1:$B$3,2,0),"")</f>
        <v/>
      </c>
      <c r="D154" s="4" t="str">
        <f t="shared" si="13"/>
        <v>LETRAS EN DESCUENTO NACIONAL -  - LETRA 75 DIAS / DRAFT 75 DAYS - Cambio de Situación</v>
      </c>
      <c r="E154" s="19">
        <v>45518</v>
      </c>
      <c r="F154" s="20" t="s">
        <v>27</v>
      </c>
      <c r="G154" s="20" t="s">
        <v>7585</v>
      </c>
      <c r="H154" s="20" t="s">
        <v>7404</v>
      </c>
      <c r="I154" s="20" t="s">
        <v>7405</v>
      </c>
      <c r="J154" s="20" t="s">
        <v>721</v>
      </c>
      <c r="K154" s="20" t="s">
        <v>722</v>
      </c>
      <c r="L154" s="20" t="s">
        <v>723</v>
      </c>
      <c r="M154" s="20" t="s">
        <v>33</v>
      </c>
      <c r="N154" s="21">
        <v>1983.8</v>
      </c>
      <c r="O154" s="21">
        <v>0</v>
      </c>
      <c r="P154" s="19">
        <v>45481</v>
      </c>
      <c r="Q154" s="19">
        <v>45518</v>
      </c>
      <c r="R154" s="20"/>
      <c r="S154" s="19">
        <v>45572</v>
      </c>
      <c r="T154" s="20" t="s">
        <v>126</v>
      </c>
      <c r="U154" s="20">
        <v>1008769</v>
      </c>
      <c r="V154" s="20">
        <v>240006000</v>
      </c>
      <c r="W154" s="20" t="s">
        <v>50</v>
      </c>
      <c r="X154" s="20" t="s">
        <v>794</v>
      </c>
      <c r="Y154" s="20" t="s">
        <v>306</v>
      </c>
      <c r="Z154" s="20" t="s">
        <v>7406</v>
      </c>
      <c r="AA154" s="20" t="s">
        <v>725</v>
      </c>
      <c r="AB154" s="20" t="s">
        <v>726</v>
      </c>
      <c r="AC154" s="20" t="s">
        <v>727</v>
      </c>
      <c r="AD154" s="20" t="s">
        <v>56</v>
      </c>
      <c r="AE154" s="20"/>
    </row>
    <row r="155" spans="1:31" ht="25.5" x14ac:dyDescent="0.2">
      <c r="A155" s="4">
        <f t="shared" si="14"/>
        <v>153</v>
      </c>
      <c r="B155" s="4" t="str">
        <f t="shared" si="12"/>
        <v>2024-03341</v>
      </c>
      <c r="C155" s="4" t="str">
        <f>IFERROR(VLOOKUP(F155,Tablas!$A$1:$B$3,2,0),"")</f>
        <v/>
      </c>
      <c r="D155" s="4" t="str">
        <f t="shared" si="13"/>
        <v>LETRAS EN DESCUENTO NACIONAL -  - LETRA 75 DIAS / DRAFT 75 DAYS - Cambio de Situación</v>
      </c>
      <c r="E155" s="19">
        <v>45554</v>
      </c>
      <c r="F155" s="20" t="s">
        <v>27</v>
      </c>
      <c r="G155" s="20" t="s">
        <v>7586</v>
      </c>
      <c r="H155" s="20" t="s">
        <v>7404</v>
      </c>
      <c r="I155" s="20" t="s">
        <v>7405</v>
      </c>
      <c r="J155" s="20" t="s">
        <v>373</v>
      </c>
      <c r="K155" s="20" t="s">
        <v>374</v>
      </c>
      <c r="L155" s="20" t="s">
        <v>375</v>
      </c>
      <c r="M155" s="20" t="s">
        <v>125</v>
      </c>
      <c r="N155" s="21">
        <v>2000.54</v>
      </c>
      <c r="O155" s="21">
        <v>0</v>
      </c>
      <c r="P155" s="19">
        <v>45527</v>
      </c>
      <c r="Q155" s="19">
        <v>45554</v>
      </c>
      <c r="R155" s="20"/>
      <c r="S155" s="19">
        <v>45617</v>
      </c>
      <c r="T155" s="20" t="s">
        <v>126</v>
      </c>
      <c r="U155" s="20">
        <v>1031307</v>
      </c>
      <c r="V155" s="20">
        <v>240007088</v>
      </c>
      <c r="W155" s="20" t="s">
        <v>50</v>
      </c>
      <c r="X155" s="20" t="s">
        <v>794</v>
      </c>
      <c r="Y155" s="20" t="s">
        <v>128</v>
      </c>
      <c r="Z155" s="20" t="s">
        <v>7406</v>
      </c>
      <c r="AA155" s="20" t="s">
        <v>377</v>
      </c>
      <c r="AB155" s="20" t="s">
        <v>337</v>
      </c>
      <c r="AC155" s="20" t="s">
        <v>337</v>
      </c>
      <c r="AD155" s="20" t="s">
        <v>56</v>
      </c>
      <c r="AE155" s="20"/>
    </row>
    <row r="156" spans="1:31" ht="25.5" x14ac:dyDescent="0.2">
      <c r="A156" s="4">
        <f t="shared" si="14"/>
        <v>154</v>
      </c>
      <c r="B156" s="4" t="str">
        <f t="shared" si="12"/>
        <v>2024-03336</v>
      </c>
      <c r="C156" s="4" t="str">
        <f>IFERROR(VLOOKUP(F156,Tablas!$A$1:$B$3,2,0),"")</f>
        <v/>
      </c>
      <c r="D156" s="4" t="str">
        <f t="shared" si="13"/>
        <v>LETRAS EN DESCUENTO NACIONAL -  - LETRA 75 DIAS / DRAFT 75 DAYS - Cambio de Situación</v>
      </c>
      <c r="E156" s="19">
        <v>45554</v>
      </c>
      <c r="F156" s="20" t="s">
        <v>27</v>
      </c>
      <c r="G156" s="20" t="s">
        <v>7587</v>
      </c>
      <c r="H156" s="20" t="s">
        <v>7404</v>
      </c>
      <c r="I156" s="20" t="s">
        <v>7405</v>
      </c>
      <c r="J156" s="20" t="s">
        <v>373</v>
      </c>
      <c r="K156" s="20" t="s">
        <v>374</v>
      </c>
      <c r="L156" s="20" t="s">
        <v>375</v>
      </c>
      <c r="M156" s="20" t="s">
        <v>125</v>
      </c>
      <c r="N156" s="21">
        <v>2000.56</v>
      </c>
      <c r="O156" s="21">
        <v>0</v>
      </c>
      <c r="P156" s="19">
        <v>45527</v>
      </c>
      <c r="Q156" s="19">
        <v>45554</v>
      </c>
      <c r="R156" s="20"/>
      <c r="S156" s="19">
        <v>45572</v>
      </c>
      <c r="T156" s="20" t="s">
        <v>126</v>
      </c>
      <c r="U156" s="20">
        <v>1031289</v>
      </c>
      <c r="V156" s="20">
        <v>240007079</v>
      </c>
      <c r="W156" s="20" t="s">
        <v>50</v>
      </c>
      <c r="X156" s="20" t="s">
        <v>794</v>
      </c>
      <c r="Y156" s="20" t="s">
        <v>128</v>
      </c>
      <c r="Z156" s="20" t="s">
        <v>7406</v>
      </c>
      <c r="AA156" s="20" t="s">
        <v>7391</v>
      </c>
      <c r="AB156" s="20" t="s">
        <v>576</v>
      </c>
      <c r="AC156" s="20" t="s">
        <v>167</v>
      </c>
      <c r="AD156" s="20" t="s">
        <v>56</v>
      </c>
      <c r="AE156" s="20"/>
    </row>
    <row r="157" spans="1:31" ht="25.5" x14ac:dyDescent="0.2">
      <c r="A157" s="4">
        <f t="shared" si="14"/>
        <v>155</v>
      </c>
      <c r="B157" s="4" t="str">
        <f t="shared" si="12"/>
        <v>2024-03337</v>
      </c>
      <c r="C157" s="4" t="str">
        <f>IFERROR(VLOOKUP(F157,Tablas!$A$1:$B$3,2,0),"")</f>
        <v/>
      </c>
      <c r="D157" s="4" t="str">
        <f t="shared" si="13"/>
        <v>LETRAS EN DESCUENTO NACIONAL -  - LETRA 75 DIAS / DRAFT 75 DAYS - Cambio de Situación</v>
      </c>
      <c r="E157" s="19">
        <v>45554</v>
      </c>
      <c r="F157" s="20" t="s">
        <v>27</v>
      </c>
      <c r="G157" s="20" t="s">
        <v>7588</v>
      </c>
      <c r="H157" s="20" t="s">
        <v>7404</v>
      </c>
      <c r="I157" s="20" t="s">
        <v>7405</v>
      </c>
      <c r="J157" s="20" t="s">
        <v>373</v>
      </c>
      <c r="K157" s="20" t="s">
        <v>374</v>
      </c>
      <c r="L157" s="20" t="s">
        <v>375</v>
      </c>
      <c r="M157" s="20" t="s">
        <v>125</v>
      </c>
      <c r="N157" s="21">
        <v>2000.56</v>
      </c>
      <c r="O157" s="21">
        <v>0</v>
      </c>
      <c r="P157" s="19">
        <v>45527</v>
      </c>
      <c r="Q157" s="19">
        <v>45554</v>
      </c>
      <c r="R157" s="20"/>
      <c r="S157" s="19">
        <v>45580</v>
      </c>
      <c r="T157" s="20" t="s">
        <v>126</v>
      </c>
      <c r="U157" s="20">
        <v>1031291</v>
      </c>
      <c r="V157" s="20">
        <v>240007080</v>
      </c>
      <c r="W157" s="20" t="s">
        <v>50</v>
      </c>
      <c r="X157" s="20" t="s">
        <v>794</v>
      </c>
      <c r="Y157" s="20" t="s">
        <v>128</v>
      </c>
      <c r="Z157" s="20" t="s">
        <v>7406</v>
      </c>
      <c r="AA157" s="20" t="s">
        <v>7391</v>
      </c>
      <c r="AB157" s="20" t="s">
        <v>576</v>
      </c>
      <c r="AC157" s="20" t="s">
        <v>167</v>
      </c>
      <c r="AD157" s="20" t="s">
        <v>56</v>
      </c>
      <c r="AE157" s="20"/>
    </row>
    <row r="158" spans="1:31" ht="25.5" x14ac:dyDescent="0.2">
      <c r="A158" s="4">
        <f t="shared" si="14"/>
        <v>156</v>
      </c>
      <c r="B158" s="4" t="str">
        <f t="shared" si="12"/>
        <v>2024-03340</v>
      </c>
      <c r="C158" s="4" t="str">
        <f>IFERROR(VLOOKUP(F158,Tablas!$A$1:$B$3,2,0),"")</f>
        <v/>
      </c>
      <c r="D158" s="4" t="str">
        <f t="shared" si="13"/>
        <v>LETRAS EN DESCUENTO NACIONAL -  - LETRA 75 DIAS / DRAFT 75 DAYS - Cambio de Situación</v>
      </c>
      <c r="E158" s="19">
        <v>45554</v>
      </c>
      <c r="F158" s="20" t="s">
        <v>27</v>
      </c>
      <c r="G158" s="20" t="s">
        <v>7589</v>
      </c>
      <c r="H158" s="20" t="s">
        <v>7404</v>
      </c>
      <c r="I158" s="20" t="s">
        <v>7405</v>
      </c>
      <c r="J158" s="20" t="s">
        <v>373</v>
      </c>
      <c r="K158" s="20" t="s">
        <v>374</v>
      </c>
      <c r="L158" s="20" t="s">
        <v>375</v>
      </c>
      <c r="M158" s="20" t="s">
        <v>125</v>
      </c>
      <c r="N158" s="21">
        <v>2000.56</v>
      </c>
      <c r="O158" s="21">
        <v>0</v>
      </c>
      <c r="P158" s="19">
        <v>45527</v>
      </c>
      <c r="Q158" s="19">
        <v>45554</v>
      </c>
      <c r="R158" s="20"/>
      <c r="S158" s="19">
        <v>45600</v>
      </c>
      <c r="T158" s="20" t="s">
        <v>126</v>
      </c>
      <c r="U158" s="20">
        <v>1031305</v>
      </c>
      <c r="V158" s="20">
        <v>240007087</v>
      </c>
      <c r="W158" s="20" t="s">
        <v>50</v>
      </c>
      <c r="X158" s="20" t="s">
        <v>794</v>
      </c>
      <c r="Y158" s="20" t="s">
        <v>128</v>
      </c>
      <c r="Z158" s="20" t="s">
        <v>7406</v>
      </c>
      <c r="AA158" s="20" t="s">
        <v>377</v>
      </c>
      <c r="AB158" s="20" t="s">
        <v>337</v>
      </c>
      <c r="AC158" s="20" t="s">
        <v>337</v>
      </c>
      <c r="AD158" s="20" t="s">
        <v>56</v>
      </c>
      <c r="AE158" s="20"/>
    </row>
    <row r="159" spans="1:31" ht="25.5" x14ac:dyDescent="0.2">
      <c r="A159" s="4">
        <f t="shared" si="14"/>
        <v>157</v>
      </c>
      <c r="B159" s="4" t="str">
        <f t="shared" si="12"/>
        <v>2024-03339</v>
      </c>
      <c r="C159" s="4" t="str">
        <f>IFERROR(VLOOKUP(F159,Tablas!$A$1:$B$3,2,0),"")</f>
        <v/>
      </c>
      <c r="D159" s="4" t="str">
        <f t="shared" si="13"/>
        <v>LETRAS EN DESCUENTO NACIONAL -  - LETRA 75 DIAS / DRAFT 75 DAYS - Cambio de Situación</v>
      </c>
      <c r="E159" s="19">
        <v>45554</v>
      </c>
      <c r="F159" s="20" t="s">
        <v>27</v>
      </c>
      <c r="G159" s="20" t="s">
        <v>7590</v>
      </c>
      <c r="H159" s="20" t="s">
        <v>7404</v>
      </c>
      <c r="I159" s="20" t="s">
        <v>7405</v>
      </c>
      <c r="J159" s="20" t="s">
        <v>373</v>
      </c>
      <c r="K159" s="20" t="s">
        <v>374</v>
      </c>
      <c r="L159" s="20" t="s">
        <v>375</v>
      </c>
      <c r="M159" s="20" t="s">
        <v>125</v>
      </c>
      <c r="N159" s="21">
        <v>2000.56</v>
      </c>
      <c r="O159" s="21">
        <v>0</v>
      </c>
      <c r="P159" s="19">
        <v>45527</v>
      </c>
      <c r="Q159" s="19">
        <v>45554</v>
      </c>
      <c r="R159" s="20"/>
      <c r="S159" s="19">
        <v>45593</v>
      </c>
      <c r="T159" s="20" t="s">
        <v>126</v>
      </c>
      <c r="U159" s="20">
        <v>1031303</v>
      </c>
      <c r="V159" s="20">
        <v>240007086</v>
      </c>
      <c r="W159" s="20" t="s">
        <v>50</v>
      </c>
      <c r="X159" s="20" t="s">
        <v>794</v>
      </c>
      <c r="Y159" s="20" t="s">
        <v>128</v>
      </c>
      <c r="Z159" s="20" t="s">
        <v>7406</v>
      </c>
      <c r="AA159" s="20" t="s">
        <v>377</v>
      </c>
      <c r="AB159" s="20" t="s">
        <v>337</v>
      </c>
      <c r="AC159" s="20" t="s">
        <v>337</v>
      </c>
      <c r="AD159" s="20" t="s">
        <v>56</v>
      </c>
      <c r="AE159" s="20"/>
    </row>
    <row r="160" spans="1:31" ht="25.5" x14ac:dyDescent="0.2">
      <c r="A160" s="4">
        <f t="shared" si="14"/>
        <v>158</v>
      </c>
      <c r="B160" s="4" t="str">
        <f t="shared" si="12"/>
        <v>2024-03338</v>
      </c>
      <c r="C160" s="4" t="str">
        <f>IFERROR(VLOOKUP(F160,Tablas!$A$1:$B$3,2,0),"")</f>
        <v/>
      </c>
      <c r="D160" s="4" t="str">
        <f t="shared" si="13"/>
        <v>LETRAS EN DESCUENTO NACIONAL -  - LETRA 75 DIAS / DRAFT 75 DAYS - Cambio de Situación</v>
      </c>
      <c r="E160" s="19">
        <v>45554</v>
      </c>
      <c r="F160" s="20" t="s">
        <v>27</v>
      </c>
      <c r="G160" s="20" t="s">
        <v>7591</v>
      </c>
      <c r="H160" s="20" t="s">
        <v>7404</v>
      </c>
      <c r="I160" s="20" t="s">
        <v>7405</v>
      </c>
      <c r="J160" s="20" t="s">
        <v>373</v>
      </c>
      <c r="K160" s="20" t="s">
        <v>374</v>
      </c>
      <c r="L160" s="20" t="s">
        <v>375</v>
      </c>
      <c r="M160" s="20" t="s">
        <v>125</v>
      </c>
      <c r="N160" s="21">
        <v>2000.56</v>
      </c>
      <c r="O160" s="21">
        <v>0</v>
      </c>
      <c r="P160" s="19">
        <v>45527</v>
      </c>
      <c r="Q160" s="19">
        <v>45554</v>
      </c>
      <c r="R160" s="20"/>
      <c r="S160" s="19">
        <v>45587</v>
      </c>
      <c r="T160" s="20" t="s">
        <v>126</v>
      </c>
      <c r="U160" s="20">
        <v>1031301</v>
      </c>
      <c r="V160" s="20">
        <v>240007085</v>
      </c>
      <c r="W160" s="20" t="s">
        <v>50</v>
      </c>
      <c r="X160" s="20" t="s">
        <v>794</v>
      </c>
      <c r="Y160" s="20" t="s">
        <v>128</v>
      </c>
      <c r="Z160" s="20" t="s">
        <v>7406</v>
      </c>
      <c r="AA160" s="20" t="s">
        <v>377</v>
      </c>
      <c r="AB160" s="20" t="s">
        <v>337</v>
      </c>
      <c r="AC160" s="20" t="s">
        <v>337</v>
      </c>
      <c r="AD160" s="20" t="s">
        <v>56</v>
      </c>
      <c r="AE160" s="20"/>
    </row>
    <row r="161" spans="1:31" ht="25.5" x14ac:dyDescent="0.2">
      <c r="A161" s="4">
        <f t="shared" si="14"/>
        <v>159</v>
      </c>
      <c r="B161" s="4" t="str">
        <f t="shared" si="12"/>
        <v>2024-03185</v>
      </c>
      <c r="C161" s="4" t="str">
        <f>IFERROR(VLOOKUP(F161,Tablas!$A$1:$B$3,2,0),"")</f>
        <v/>
      </c>
      <c r="D161" s="4" t="str">
        <f t="shared" si="13"/>
        <v>LETRAS EN DESCUENTO NACIONAL -  - LETRA 75 DIAS / DRAFT 75 DAYS - Cambio de Situación</v>
      </c>
      <c r="E161" s="19">
        <v>45539</v>
      </c>
      <c r="F161" s="20" t="s">
        <v>27</v>
      </c>
      <c r="G161" s="20" t="s">
        <v>7594</v>
      </c>
      <c r="H161" s="20" t="s">
        <v>7404</v>
      </c>
      <c r="I161" s="20" t="s">
        <v>7405</v>
      </c>
      <c r="J161" s="20" t="s">
        <v>721</v>
      </c>
      <c r="K161" s="20" t="s">
        <v>722</v>
      </c>
      <c r="L161" s="20" t="s">
        <v>723</v>
      </c>
      <c r="M161" s="20" t="s">
        <v>33</v>
      </c>
      <c r="N161" s="21">
        <v>2000.78</v>
      </c>
      <c r="O161" s="21">
        <v>0</v>
      </c>
      <c r="P161" s="19">
        <v>45516</v>
      </c>
      <c r="Q161" s="19">
        <v>45539</v>
      </c>
      <c r="R161" s="20"/>
      <c r="S161" s="19">
        <v>45582</v>
      </c>
      <c r="T161" s="20" t="s">
        <v>126</v>
      </c>
      <c r="U161" s="20">
        <v>1020801</v>
      </c>
      <c r="V161" s="20">
        <v>240006485</v>
      </c>
      <c r="W161" s="20" t="s">
        <v>50</v>
      </c>
      <c r="X161" s="20" t="s">
        <v>794</v>
      </c>
      <c r="Y161" s="20" t="s">
        <v>306</v>
      </c>
      <c r="Z161" s="20" t="s">
        <v>7406</v>
      </c>
      <c r="AA161" s="20" t="s">
        <v>725</v>
      </c>
      <c r="AB161" s="20" t="s">
        <v>726</v>
      </c>
      <c r="AC161" s="20" t="s">
        <v>727</v>
      </c>
      <c r="AD161" s="20" t="s">
        <v>56</v>
      </c>
      <c r="AE161" s="20"/>
    </row>
    <row r="162" spans="1:31" ht="25.5" x14ac:dyDescent="0.2">
      <c r="A162" s="4">
        <f t="shared" si="14"/>
        <v>160</v>
      </c>
      <c r="B162" s="4" t="str">
        <f t="shared" si="12"/>
        <v>2024-03186</v>
      </c>
      <c r="C162" s="4" t="str">
        <f>IFERROR(VLOOKUP(F162,Tablas!$A$1:$B$3,2,0),"")</f>
        <v/>
      </c>
      <c r="D162" s="4" t="str">
        <f t="shared" si="13"/>
        <v>LETRAS EN DESCUENTO NACIONAL -  - LETRA 75 DIAS / DRAFT 75 DAYS - Cambio de Situación</v>
      </c>
      <c r="E162" s="19">
        <v>45539</v>
      </c>
      <c r="F162" s="20" t="s">
        <v>27</v>
      </c>
      <c r="G162" s="20" t="s">
        <v>7595</v>
      </c>
      <c r="H162" s="20" t="s">
        <v>7404</v>
      </c>
      <c r="I162" s="20" t="s">
        <v>7405</v>
      </c>
      <c r="J162" s="20" t="s">
        <v>721</v>
      </c>
      <c r="K162" s="20" t="s">
        <v>722</v>
      </c>
      <c r="L162" s="20" t="s">
        <v>723</v>
      </c>
      <c r="M162" s="20" t="s">
        <v>33</v>
      </c>
      <c r="N162" s="21">
        <v>2000.78</v>
      </c>
      <c r="O162" s="21">
        <v>0</v>
      </c>
      <c r="P162" s="19">
        <v>45516</v>
      </c>
      <c r="Q162" s="19">
        <v>45539</v>
      </c>
      <c r="R162" s="20"/>
      <c r="S162" s="19">
        <v>45589</v>
      </c>
      <c r="T162" s="20" t="s">
        <v>126</v>
      </c>
      <c r="U162" s="20">
        <v>1020803</v>
      </c>
      <c r="V162" s="20">
        <v>240006486</v>
      </c>
      <c r="W162" s="20" t="s">
        <v>50</v>
      </c>
      <c r="X162" s="20" t="s">
        <v>794</v>
      </c>
      <c r="Y162" s="20" t="s">
        <v>306</v>
      </c>
      <c r="Z162" s="20" t="s">
        <v>7406</v>
      </c>
      <c r="AA162" s="20" t="s">
        <v>725</v>
      </c>
      <c r="AB162" s="20" t="s">
        <v>726</v>
      </c>
      <c r="AC162" s="20" t="s">
        <v>727</v>
      </c>
      <c r="AD162" s="20" t="s">
        <v>56</v>
      </c>
      <c r="AE162" s="20"/>
    </row>
    <row r="163" spans="1:31" ht="25.5" x14ac:dyDescent="0.2">
      <c r="A163" s="4">
        <f t="shared" si="14"/>
        <v>161</v>
      </c>
      <c r="B163" s="4" t="str">
        <f t="shared" si="12"/>
        <v>2024-03183</v>
      </c>
      <c r="C163" s="4" t="str">
        <f>IFERROR(VLOOKUP(F163,Tablas!$A$1:$B$3,2,0),"")</f>
        <v/>
      </c>
      <c r="D163" s="4" t="str">
        <f t="shared" si="13"/>
        <v>LETRAS EN DESCUENTO NACIONAL -  - LETRA 75 DIAS / DRAFT 75 DAYS - Cambio de Situación</v>
      </c>
      <c r="E163" s="19">
        <v>45539</v>
      </c>
      <c r="F163" s="20" t="s">
        <v>27</v>
      </c>
      <c r="G163" s="20" t="s">
        <v>7596</v>
      </c>
      <c r="H163" s="20" t="s">
        <v>7404</v>
      </c>
      <c r="I163" s="20" t="s">
        <v>7405</v>
      </c>
      <c r="J163" s="20" t="s">
        <v>721</v>
      </c>
      <c r="K163" s="20" t="s">
        <v>722</v>
      </c>
      <c r="L163" s="20" t="s">
        <v>723</v>
      </c>
      <c r="M163" s="20" t="s">
        <v>33</v>
      </c>
      <c r="N163" s="21">
        <v>2000.78</v>
      </c>
      <c r="O163" s="21">
        <v>0</v>
      </c>
      <c r="P163" s="19">
        <v>45516</v>
      </c>
      <c r="Q163" s="19">
        <v>45539</v>
      </c>
      <c r="R163" s="20"/>
      <c r="S163" s="19">
        <v>45569</v>
      </c>
      <c r="T163" s="20" t="s">
        <v>126</v>
      </c>
      <c r="U163" s="20">
        <v>1020797</v>
      </c>
      <c r="V163" s="20">
        <v>240006483</v>
      </c>
      <c r="W163" s="20" t="s">
        <v>50</v>
      </c>
      <c r="X163" s="20" t="s">
        <v>794</v>
      </c>
      <c r="Y163" s="20" t="s">
        <v>306</v>
      </c>
      <c r="Z163" s="20" t="s">
        <v>7406</v>
      </c>
      <c r="AA163" s="20" t="s">
        <v>725</v>
      </c>
      <c r="AB163" s="20" t="s">
        <v>726</v>
      </c>
      <c r="AC163" s="20" t="s">
        <v>727</v>
      </c>
      <c r="AD163" s="20" t="s">
        <v>56</v>
      </c>
      <c r="AE163" s="20"/>
    </row>
    <row r="164" spans="1:31" ht="25.5" x14ac:dyDescent="0.2">
      <c r="A164" s="4">
        <f t="shared" si="14"/>
        <v>162</v>
      </c>
      <c r="B164" s="4" t="str">
        <f t="shared" si="12"/>
        <v>2024-03184</v>
      </c>
      <c r="C164" s="4" t="str">
        <f>IFERROR(VLOOKUP(F164,Tablas!$A$1:$B$3,2,0),"")</f>
        <v/>
      </c>
      <c r="D164" s="4" t="str">
        <f t="shared" si="13"/>
        <v>LETRAS EN DESCUENTO NACIONAL -  - LETRA 75 DIAS / DRAFT 75 DAYS - Cambio de Situación</v>
      </c>
      <c r="E164" s="19">
        <v>45539</v>
      </c>
      <c r="F164" s="20" t="s">
        <v>27</v>
      </c>
      <c r="G164" s="20" t="s">
        <v>7597</v>
      </c>
      <c r="H164" s="20" t="s">
        <v>7404</v>
      </c>
      <c r="I164" s="20" t="s">
        <v>7405</v>
      </c>
      <c r="J164" s="20" t="s">
        <v>721</v>
      </c>
      <c r="K164" s="20" t="s">
        <v>722</v>
      </c>
      <c r="L164" s="20" t="s">
        <v>723</v>
      </c>
      <c r="M164" s="20" t="s">
        <v>33</v>
      </c>
      <c r="N164" s="21">
        <v>2000.78</v>
      </c>
      <c r="O164" s="21">
        <v>0</v>
      </c>
      <c r="P164" s="19">
        <v>45516</v>
      </c>
      <c r="Q164" s="19">
        <v>45539</v>
      </c>
      <c r="R164" s="20"/>
      <c r="S164" s="19">
        <v>45575</v>
      </c>
      <c r="T164" s="20" t="s">
        <v>126</v>
      </c>
      <c r="U164" s="20">
        <v>1020799</v>
      </c>
      <c r="V164" s="20">
        <v>240006484</v>
      </c>
      <c r="W164" s="20" t="s">
        <v>50</v>
      </c>
      <c r="X164" s="20" t="s">
        <v>794</v>
      </c>
      <c r="Y164" s="20" t="s">
        <v>306</v>
      </c>
      <c r="Z164" s="20" t="s">
        <v>7406</v>
      </c>
      <c r="AA164" s="20" t="s">
        <v>725</v>
      </c>
      <c r="AB164" s="20" t="s">
        <v>726</v>
      </c>
      <c r="AC164" s="20" t="s">
        <v>727</v>
      </c>
      <c r="AD164" s="20" t="s">
        <v>56</v>
      </c>
      <c r="AE164" s="20"/>
    </row>
    <row r="165" spans="1:31" ht="25.5" x14ac:dyDescent="0.2">
      <c r="A165" s="4">
        <f t="shared" si="14"/>
        <v>163</v>
      </c>
      <c r="B165" s="4" t="str">
        <f t="shared" si="12"/>
        <v>2024-03187</v>
      </c>
      <c r="C165" s="4" t="str">
        <f>IFERROR(VLOOKUP(F165,Tablas!$A$1:$B$3,2,0),"")</f>
        <v/>
      </c>
      <c r="D165" s="4" t="str">
        <f t="shared" si="13"/>
        <v>LETRAS EN DESCUENTO NACIONAL -  - LETRA 75 DIAS / DRAFT 75 DAYS - Cambio de Situación</v>
      </c>
      <c r="E165" s="19">
        <v>45539</v>
      </c>
      <c r="F165" s="20" t="s">
        <v>27</v>
      </c>
      <c r="G165" s="20" t="s">
        <v>7598</v>
      </c>
      <c r="H165" s="20" t="s">
        <v>7404</v>
      </c>
      <c r="I165" s="20" t="s">
        <v>7405</v>
      </c>
      <c r="J165" s="20" t="s">
        <v>721</v>
      </c>
      <c r="K165" s="20" t="s">
        <v>722</v>
      </c>
      <c r="L165" s="20" t="s">
        <v>723</v>
      </c>
      <c r="M165" s="20" t="s">
        <v>33</v>
      </c>
      <c r="N165" s="21">
        <v>2000.78</v>
      </c>
      <c r="O165" s="21">
        <v>0</v>
      </c>
      <c r="P165" s="19">
        <v>45516</v>
      </c>
      <c r="Q165" s="19">
        <v>45539</v>
      </c>
      <c r="R165" s="20"/>
      <c r="S165" s="19">
        <v>45607</v>
      </c>
      <c r="T165" s="20" t="s">
        <v>126</v>
      </c>
      <c r="U165" s="20">
        <v>1020805</v>
      </c>
      <c r="V165" s="20">
        <v>240006487</v>
      </c>
      <c r="W165" s="20" t="s">
        <v>50</v>
      </c>
      <c r="X165" s="20" t="s">
        <v>794</v>
      </c>
      <c r="Y165" s="20" t="s">
        <v>306</v>
      </c>
      <c r="Z165" s="20" t="s">
        <v>7406</v>
      </c>
      <c r="AA165" s="20" t="s">
        <v>725</v>
      </c>
      <c r="AB165" s="20" t="s">
        <v>726</v>
      </c>
      <c r="AC165" s="20" t="s">
        <v>727</v>
      </c>
      <c r="AD165" s="20" t="s">
        <v>56</v>
      </c>
      <c r="AE165" s="20"/>
    </row>
    <row r="166" spans="1:31" ht="25.5" x14ac:dyDescent="0.2">
      <c r="A166" s="4">
        <f t="shared" si="14"/>
        <v>164</v>
      </c>
      <c r="B166" s="4" t="str">
        <f t="shared" si="12"/>
        <v>2024-03331</v>
      </c>
      <c r="C166" s="4" t="str">
        <f>IFERROR(VLOOKUP(F166,Tablas!$A$1:$B$3,2,0),"")</f>
        <v/>
      </c>
      <c r="D166" s="4" t="str">
        <f t="shared" si="13"/>
        <v>LETRAS EN DESCUENTO NACIONAL -  - LETRA 75 DIAS / DRAFT 75 DAYS - Cambio de Situación</v>
      </c>
      <c r="E166" s="19">
        <v>45554</v>
      </c>
      <c r="F166" s="20" t="s">
        <v>27</v>
      </c>
      <c r="G166" s="20" t="s">
        <v>7599</v>
      </c>
      <c r="H166" s="20" t="s">
        <v>7404</v>
      </c>
      <c r="I166" s="20" t="s">
        <v>7405</v>
      </c>
      <c r="J166" s="20" t="s">
        <v>373</v>
      </c>
      <c r="K166" s="20" t="s">
        <v>374</v>
      </c>
      <c r="L166" s="20" t="s">
        <v>375</v>
      </c>
      <c r="M166" s="20" t="s">
        <v>125</v>
      </c>
      <c r="N166" s="21">
        <v>2005.75</v>
      </c>
      <c r="O166" s="21">
        <v>0</v>
      </c>
      <c r="P166" s="19">
        <v>45527</v>
      </c>
      <c r="Q166" s="19">
        <v>45554</v>
      </c>
      <c r="R166" s="20"/>
      <c r="S166" s="19">
        <v>45602</v>
      </c>
      <c r="T166" s="20" t="s">
        <v>126</v>
      </c>
      <c r="U166" s="20">
        <v>1031287</v>
      </c>
      <c r="V166" s="20">
        <v>240007078</v>
      </c>
      <c r="W166" s="20" t="s">
        <v>50</v>
      </c>
      <c r="X166" s="20" t="s">
        <v>794</v>
      </c>
      <c r="Y166" s="20" t="s">
        <v>128</v>
      </c>
      <c r="Z166" s="20" t="s">
        <v>7406</v>
      </c>
      <c r="AA166" s="20" t="s">
        <v>377</v>
      </c>
      <c r="AB166" s="20" t="s">
        <v>337</v>
      </c>
      <c r="AC166" s="20" t="s">
        <v>337</v>
      </c>
      <c r="AD166" s="20" t="s">
        <v>56</v>
      </c>
      <c r="AE166" s="20"/>
    </row>
    <row r="167" spans="1:31" ht="25.5" x14ac:dyDescent="0.2">
      <c r="A167" s="4">
        <f t="shared" si="14"/>
        <v>165</v>
      </c>
      <c r="B167" s="4" t="str">
        <f t="shared" si="12"/>
        <v>2024-03329</v>
      </c>
      <c r="C167" s="4" t="str">
        <f>IFERROR(VLOOKUP(F167,Tablas!$A$1:$B$3,2,0),"")</f>
        <v/>
      </c>
      <c r="D167" s="4" t="str">
        <f t="shared" si="13"/>
        <v>LETRAS EN DESCUENTO NACIONAL -  - LETRA 75 DIAS / DRAFT 75 DAYS - Cambio de Situación</v>
      </c>
      <c r="E167" s="19">
        <v>45554</v>
      </c>
      <c r="F167" s="20" t="s">
        <v>27</v>
      </c>
      <c r="G167" s="20" t="s">
        <v>7600</v>
      </c>
      <c r="H167" s="20" t="s">
        <v>7404</v>
      </c>
      <c r="I167" s="20" t="s">
        <v>7405</v>
      </c>
      <c r="J167" s="20" t="s">
        <v>373</v>
      </c>
      <c r="K167" s="20" t="s">
        <v>374</v>
      </c>
      <c r="L167" s="20" t="s">
        <v>375</v>
      </c>
      <c r="M167" s="20" t="s">
        <v>125</v>
      </c>
      <c r="N167" s="21">
        <v>2005.77</v>
      </c>
      <c r="O167" s="21">
        <v>0</v>
      </c>
      <c r="P167" s="19">
        <v>45527</v>
      </c>
      <c r="Q167" s="19">
        <v>45554</v>
      </c>
      <c r="R167" s="20"/>
      <c r="S167" s="19">
        <v>45582</v>
      </c>
      <c r="T167" s="20" t="s">
        <v>126</v>
      </c>
      <c r="U167" s="20">
        <v>1031283</v>
      </c>
      <c r="V167" s="20">
        <v>240007076</v>
      </c>
      <c r="W167" s="20" t="s">
        <v>50</v>
      </c>
      <c r="X167" s="20" t="s">
        <v>794</v>
      </c>
      <c r="Y167" s="20" t="s">
        <v>128</v>
      </c>
      <c r="Z167" s="20" t="s">
        <v>7406</v>
      </c>
      <c r="AA167" s="20" t="s">
        <v>377</v>
      </c>
      <c r="AB167" s="20" t="s">
        <v>337</v>
      </c>
      <c r="AC167" s="20" t="s">
        <v>337</v>
      </c>
      <c r="AD167" s="20" t="s">
        <v>56</v>
      </c>
      <c r="AE167" s="20"/>
    </row>
    <row r="168" spans="1:31" ht="25.5" x14ac:dyDescent="0.2">
      <c r="A168" s="4">
        <f t="shared" si="14"/>
        <v>166</v>
      </c>
      <c r="B168" s="4" t="str">
        <f t="shared" si="12"/>
        <v>2024-03330</v>
      </c>
      <c r="C168" s="4" t="str">
        <f>IFERROR(VLOOKUP(F168,Tablas!$A$1:$B$3,2,0),"")</f>
        <v/>
      </c>
      <c r="D168" s="4" t="str">
        <f t="shared" si="13"/>
        <v>LETRAS EN DESCUENTO NACIONAL -  - LETRA 75 DIAS / DRAFT 75 DAYS - Cambio de Situación</v>
      </c>
      <c r="E168" s="19">
        <v>45554</v>
      </c>
      <c r="F168" s="20" t="s">
        <v>27</v>
      </c>
      <c r="G168" s="20" t="s">
        <v>7601</v>
      </c>
      <c r="H168" s="20" t="s">
        <v>7404</v>
      </c>
      <c r="I168" s="20" t="s">
        <v>7405</v>
      </c>
      <c r="J168" s="20" t="s">
        <v>373</v>
      </c>
      <c r="K168" s="20" t="s">
        <v>374</v>
      </c>
      <c r="L168" s="20" t="s">
        <v>375</v>
      </c>
      <c r="M168" s="20" t="s">
        <v>125</v>
      </c>
      <c r="N168" s="21">
        <v>2005.77</v>
      </c>
      <c r="O168" s="21">
        <v>0</v>
      </c>
      <c r="P168" s="19">
        <v>45527</v>
      </c>
      <c r="Q168" s="19">
        <v>45554</v>
      </c>
      <c r="R168" s="20"/>
      <c r="S168" s="19">
        <v>45593</v>
      </c>
      <c r="T168" s="20" t="s">
        <v>126</v>
      </c>
      <c r="U168" s="20">
        <v>1031285</v>
      </c>
      <c r="V168" s="20">
        <v>240007077</v>
      </c>
      <c r="W168" s="20" t="s">
        <v>50</v>
      </c>
      <c r="X168" s="20" t="s">
        <v>794</v>
      </c>
      <c r="Y168" s="20" t="s">
        <v>128</v>
      </c>
      <c r="Z168" s="20" t="s">
        <v>7406</v>
      </c>
      <c r="AA168" s="20" t="s">
        <v>377</v>
      </c>
      <c r="AB168" s="20" t="s">
        <v>337</v>
      </c>
      <c r="AC168" s="20" t="s">
        <v>337</v>
      </c>
      <c r="AD168" s="20" t="s">
        <v>56</v>
      </c>
      <c r="AE168" s="20"/>
    </row>
    <row r="169" spans="1:31" ht="25.5" x14ac:dyDescent="0.2">
      <c r="A169" s="4">
        <f t="shared" si="14"/>
        <v>167</v>
      </c>
      <c r="B169" s="4" t="str">
        <f t="shared" si="12"/>
        <v>2024-03328</v>
      </c>
      <c r="C169" s="4" t="str">
        <f>IFERROR(VLOOKUP(F169,Tablas!$A$1:$B$3,2,0),"")</f>
        <v/>
      </c>
      <c r="D169" s="4" t="str">
        <f t="shared" si="13"/>
        <v>LETRAS EN DESCUENTO NACIONAL -  - LETRA 75 DIAS / DRAFT 75 DAYS - Cambio de Situación</v>
      </c>
      <c r="E169" s="19">
        <v>45554</v>
      </c>
      <c r="F169" s="20" t="s">
        <v>27</v>
      </c>
      <c r="G169" s="20" t="s">
        <v>7602</v>
      </c>
      <c r="H169" s="20" t="s">
        <v>7404</v>
      </c>
      <c r="I169" s="20" t="s">
        <v>7405</v>
      </c>
      <c r="J169" s="20" t="s">
        <v>373</v>
      </c>
      <c r="K169" s="20" t="s">
        <v>374</v>
      </c>
      <c r="L169" s="20" t="s">
        <v>375</v>
      </c>
      <c r="M169" s="20" t="s">
        <v>125</v>
      </c>
      <c r="N169" s="21">
        <v>2005.77</v>
      </c>
      <c r="O169" s="21">
        <v>0</v>
      </c>
      <c r="P169" s="19">
        <v>45527</v>
      </c>
      <c r="Q169" s="19">
        <v>45554</v>
      </c>
      <c r="R169" s="20"/>
      <c r="S169" s="19">
        <v>45572</v>
      </c>
      <c r="T169" s="20" t="s">
        <v>126</v>
      </c>
      <c r="U169" s="20">
        <v>1031281</v>
      </c>
      <c r="V169" s="20">
        <v>240007075</v>
      </c>
      <c r="W169" s="20" t="s">
        <v>50</v>
      </c>
      <c r="X169" s="20" t="s">
        <v>794</v>
      </c>
      <c r="Y169" s="20" t="s">
        <v>128</v>
      </c>
      <c r="Z169" s="20" t="s">
        <v>7406</v>
      </c>
      <c r="AA169" s="20" t="s">
        <v>7391</v>
      </c>
      <c r="AB169" s="20" t="s">
        <v>576</v>
      </c>
      <c r="AC169" s="20" t="s">
        <v>167</v>
      </c>
      <c r="AD169" s="20" t="s">
        <v>56</v>
      </c>
      <c r="AE169" s="20"/>
    </row>
    <row r="170" spans="1:31" ht="25.5" x14ac:dyDescent="0.2">
      <c r="A170" s="4">
        <f t="shared" si="14"/>
        <v>168</v>
      </c>
      <c r="B170" s="4" t="str">
        <f t="shared" si="12"/>
        <v>2024-02957</v>
      </c>
      <c r="C170" s="4" t="str">
        <f>IFERROR(VLOOKUP(F170,Tablas!$A$1:$B$3,2,0),"")</f>
        <v/>
      </c>
      <c r="D170" s="4" t="str">
        <f t="shared" si="13"/>
        <v>LETRAS EN DESCUENTO NACIONAL -  - LETRA 75 DIAS / DRAFT 75 DAYS - Cambio de Situación</v>
      </c>
      <c r="E170" s="19">
        <v>45537</v>
      </c>
      <c r="F170" s="20" t="s">
        <v>27</v>
      </c>
      <c r="G170" s="20" t="s">
        <v>7603</v>
      </c>
      <c r="H170" s="20" t="s">
        <v>7404</v>
      </c>
      <c r="I170" s="20" t="s">
        <v>7405</v>
      </c>
      <c r="J170" s="20" t="s">
        <v>330</v>
      </c>
      <c r="K170" s="20" t="s">
        <v>331</v>
      </c>
      <c r="L170" s="20" t="s">
        <v>332</v>
      </c>
      <c r="M170" s="20" t="s">
        <v>125</v>
      </c>
      <c r="N170" s="21">
        <v>2010.38</v>
      </c>
      <c r="O170" s="21">
        <v>0</v>
      </c>
      <c r="P170" s="19">
        <v>45503</v>
      </c>
      <c r="Q170" s="19">
        <v>45537</v>
      </c>
      <c r="R170" s="20"/>
      <c r="S170" s="19">
        <v>45593</v>
      </c>
      <c r="T170" s="20" t="s">
        <v>126</v>
      </c>
      <c r="U170" s="20">
        <v>1021169</v>
      </c>
      <c r="V170" s="20">
        <v>240006578</v>
      </c>
      <c r="W170" s="20" t="s">
        <v>50</v>
      </c>
      <c r="X170" s="20" t="s">
        <v>794</v>
      </c>
      <c r="Y170" s="20" t="s">
        <v>333</v>
      </c>
      <c r="Z170" s="20" t="s">
        <v>7406</v>
      </c>
      <c r="AA170" s="20" t="s">
        <v>335</v>
      </c>
      <c r="AB170" s="20" t="s">
        <v>336</v>
      </c>
      <c r="AC170" s="20" t="s">
        <v>337</v>
      </c>
      <c r="AD170" s="20" t="s">
        <v>56</v>
      </c>
      <c r="AE170" s="20"/>
    </row>
    <row r="171" spans="1:31" ht="25.5" x14ac:dyDescent="0.2">
      <c r="A171" s="4">
        <f t="shared" si="14"/>
        <v>169</v>
      </c>
      <c r="B171" s="4" t="str">
        <f t="shared" si="12"/>
        <v>2024-02956</v>
      </c>
      <c r="C171" s="4" t="str">
        <f>IFERROR(VLOOKUP(F171,Tablas!$A$1:$B$3,2,0),"")</f>
        <v/>
      </c>
      <c r="D171" s="4" t="str">
        <f t="shared" si="13"/>
        <v>LETRAS EN DESCUENTO NACIONAL -  - LETRA 75 DIAS / DRAFT 75 DAYS - Cambio de Situación</v>
      </c>
      <c r="E171" s="19">
        <v>45537</v>
      </c>
      <c r="F171" s="20" t="s">
        <v>27</v>
      </c>
      <c r="G171" s="20" t="s">
        <v>7604</v>
      </c>
      <c r="H171" s="20" t="s">
        <v>7404</v>
      </c>
      <c r="I171" s="20" t="s">
        <v>7405</v>
      </c>
      <c r="J171" s="20" t="s">
        <v>330</v>
      </c>
      <c r="K171" s="20" t="s">
        <v>331</v>
      </c>
      <c r="L171" s="20" t="s">
        <v>332</v>
      </c>
      <c r="M171" s="20" t="s">
        <v>125</v>
      </c>
      <c r="N171" s="21">
        <v>2010.41</v>
      </c>
      <c r="O171" s="21">
        <v>0</v>
      </c>
      <c r="P171" s="19">
        <v>45503</v>
      </c>
      <c r="Q171" s="19">
        <v>45537</v>
      </c>
      <c r="R171" s="20"/>
      <c r="S171" s="19">
        <v>45576</v>
      </c>
      <c r="T171" s="20" t="s">
        <v>126</v>
      </c>
      <c r="U171" s="20">
        <v>1021167</v>
      </c>
      <c r="V171" s="20">
        <v>240006577</v>
      </c>
      <c r="W171" s="20" t="s">
        <v>50</v>
      </c>
      <c r="X171" s="20" t="s">
        <v>794</v>
      </c>
      <c r="Y171" s="20" t="s">
        <v>333</v>
      </c>
      <c r="Z171" s="20" t="s">
        <v>7406</v>
      </c>
      <c r="AA171" s="20" t="s">
        <v>7441</v>
      </c>
      <c r="AB171" s="20" t="s">
        <v>789</v>
      </c>
      <c r="AC171" s="20" t="s">
        <v>167</v>
      </c>
      <c r="AD171" s="20" t="s">
        <v>56</v>
      </c>
      <c r="AE171" s="20"/>
    </row>
    <row r="172" spans="1:31" ht="25.5" x14ac:dyDescent="0.2">
      <c r="A172" s="4">
        <f t="shared" si="14"/>
        <v>170</v>
      </c>
      <c r="B172" s="4" t="str">
        <f t="shared" si="12"/>
        <v>2024-02955</v>
      </c>
      <c r="C172" s="4" t="str">
        <f>IFERROR(VLOOKUP(F172,Tablas!$A$1:$B$3,2,0),"")</f>
        <v/>
      </c>
      <c r="D172" s="4" t="str">
        <f t="shared" si="13"/>
        <v>LETRAS EN DESCUENTO NACIONAL -  - LETRA 75 DIAS / DRAFT 75 DAYS - Cambio de Situación</v>
      </c>
      <c r="E172" s="19">
        <v>45537</v>
      </c>
      <c r="F172" s="20" t="s">
        <v>27</v>
      </c>
      <c r="G172" s="20" t="s">
        <v>7605</v>
      </c>
      <c r="H172" s="20" t="s">
        <v>7404</v>
      </c>
      <c r="I172" s="20" t="s">
        <v>7405</v>
      </c>
      <c r="J172" s="20" t="s">
        <v>330</v>
      </c>
      <c r="K172" s="20" t="s">
        <v>331</v>
      </c>
      <c r="L172" s="20" t="s">
        <v>332</v>
      </c>
      <c r="M172" s="20" t="s">
        <v>125</v>
      </c>
      <c r="N172" s="21">
        <v>2010.41</v>
      </c>
      <c r="O172" s="21">
        <v>0</v>
      </c>
      <c r="P172" s="19">
        <v>45503</v>
      </c>
      <c r="Q172" s="19">
        <v>45537</v>
      </c>
      <c r="R172" s="20"/>
      <c r="S172" s="19">
        <v>45569</v>
      </c>
      <c r="T172" s="20" t="s">
        <v>126</v>
      </c>
      <c r="U172" s="20">
        <v>1021165</v>
      </c>
      <c r="V172" s="20">
        <v>240006576</v>
      </c>
      <c r="W172" s="20" t="s">
        <v>50</v>
      </c>
      <c r="X172" s="20" t="s">
        <v>794</v>
      </c>
      <c r="Y172" s="20" t="s">
        <v>333</v>
      </c>
      <c r="Z172" s="20" t="s">
        <v>7406</v>
      </c>
      <c r="AA172" s="20" t="s">
        <v>7441</v>
      </c>
      <c r="AB172" s="20" t="s">
        <v>789</v>
      </c>
      <c r="AC172" s="20" t="s">
        <v>167</v>
      </c>
      <c r="AD172" s="20" t="s">
        <v>56</v>
      </c>
      <c r="AE172" s="20"/>
    </row>
    <row r="173" spans="1:31" ht="25.5" x14ac:dyDescent="0.2">
      <c r="A173" s="4">
        <f t="shared" si="14"/>
        <v>171</v>
      </c>
      <c r="B173" s="4" t="str">
        <f t="shared" si="12"/>
        <v>2024-02996</v>
      </c>
      <c r="C173" s="4" t="str">
        <f>IFERROR(VLOOKUP(F173,Tablas!$A$1:$B$3,2,0),"")</f>
        <v/>
      </c>
      <c r="D173" s="4" t="str">
        <f t="shared" si="13"/>
        <v>LETRAS EN DESCUENTO NACIONAL -  - LETRA 75 DIAS / DRAFT 75 DAYS - Cambio de Situación</v>
      </c>
      <c r="E173" s="19">
        <v>45539</v>
      </c>
      <c r="F173" s="20" t="s">
        <v>27</v>
      </c>
      <c r="G173" s="20" t="s">
        <v>7607</v>
      </c>
      <c r="H173" s="20" t="s">
        <v>7404</v>
      </c>
      <c r="I173" s="20" t="s">
        <v>7405</v>
      </c>
      <c r="J173" s="20" t="s">
        <v>7470</v>
      </c>
      <c r="K173" s="20" t="s">
        <v>7471</v>
      </c>
      <c r="L173" s="20" t="s">
        <v>7472</v>
      </c>
      <c r="M173" s="20"/>
      <c r="N173" s="21">
        <v>2037.31</v>
      </c>
      <c r="O173" s="21">
        <v>0</v>
      </c>
      <c r="P173" s="19">
        <v>45504</v>
      </c>
      <c r="Q173" s="19">
        <v>45539</v>
      </c>
      <c r="R173" s="20"/>
      <c r="S173" s="19">
        <v>45567</v>
      </c>
      <c r="T173" s="20" t="s">
        <v>126</v>
      </c>
      <c r="U173" s="20">
        <v>1020715</v>
      </c>
      <c r="V173" s="20">
        <v>240006443</v>
      </c>
      <c r="W173" s="20" t="s">
        <v>50</v>
      </c>
      <c r="X173" s="20" t="s">
        <v>794</v>
      </c>
      <c r="Y173" s="20" t="s">
        <v>333</v>
      </c>
      <c r="Z173" s="20" t="s">
        <v>7406</v>
      </c>
      <c r="AA173" s="20" t="s">
        <v>7473</v>
      </c>
      <c r="AB173" s="20" t="s">
        <v>7474</v>
      </c>
      <c r="AC173" s="20" t="s">
        <v>7474</v>
      </c>
      <c r="AD173" s="20" t="s">
        <v>56</v>
      </c>
      <c r="AE173" s="20"/>
    </row>
    <row r="174" spans="1:31" ht="38.25" x14ac:dyDescent="0.2">
      <c r="A174" s="4">
        <f t="shared" si="14"/>
        <v>172</v>
      </c>
      <c r="B174" s="4" t="str">
        <f t="shared" si="12"/>
        <v>2024-02998</v>
      </c>
      <c r="C174" s="4" t="str">
        <f>IFERROR(VLOOKUP(F174,Tablas!$A$1:$B$3,2,0),"")</f>
        <v/>
      </c>
      <c r="D174" s="4" t="str">
        <f t="shared" si="13"/>
        <v>LETRAS EN DESCUENTO NACIONAL -  - LETRA 75 DIAS / DRAFT 75 DAYS - Cambio de Situación</v>
      </c>
      <c r="E174" s="19">
        <v>45539</v>
      </c>
      <c r="F174" s="20" t="s">
        <v>27</v>
      </c>
      <c r="G174" s="20" t="s">
        <v>7608</v>
      </c>
      <c r="H174" s="20" t="s">
        <v>7404</v>
      </c>
      <c r="I174" s="20" t="s">
        <v>7405</v>
      </c>
      <c r="J174" s="20" t="s">
        <v>7470</v>
      </c>
      <c r="K174" s="20" t="s">
        <v>7471</v>
      </c>
      <c r="L174" s="20" t="s">
        <v>7472</v>
      </c>
      <c r="M174" s="20"/>
      <c r="N174" s="21">
        <v>2037.31</v>
      </c>
      <c r="O174" s="21">
        <v>0</v>
      </c>
      <c r="P174" s="19">
        <v>45504</v>
      </c>
      <c r="Q174" s="19">
        <v>45539</v>
      </c>
      <c r="R174" s="20"/>
      <c r="S174" s="19">
        <v>45579</v>
      </c>
      <c r="T174" s="20" t="s">
        <v>126</v>
      </c>
      <c r="U174" s="20">
        <v>1020719</v>
      </c>
      <c r="V174" s="20">
        <v>240006445</v>
      </c>
      <c r="W174" s="20" t="s">
        <v>50</v>
      </c>
      <c r="X174" s="20" t="s">
        <v>794</v>
      </c>
      <c r="Y174" s="20" t="s">
        <v>333</v>
      </c>
      <c r="Z174" s="20" t="s">
        <v>7406</v>
      </c>
      <c r="AA174" s="20" t="s">
        <v>7476</v>
      </c>
      <c r="AB174" s="20" t="s">
        <v>7477</v>
      </c>
      <c r="AC174" s="20" t="s">
        <v>7474</v>
      </c>
      <c r="AD174" s="20" t="s">
        <v>56</v>
      </c>
      <c r="AE174" s="20"/>
    </row>
    <row r="175" spans="1:31" ht="38.25" x14ac:dyDescent="0.2">
      <c r="A175" s="4">
        <f t="shared" si="14"/>
        <v>173</v>
      </c>
      <c r="B175" s="4" t="str">
        <f t="shared" si="12"/>
        <v>2024-02999</v>
      </c>
      <c r="C175" s="4" t="str">
        <f>IFERROR(VLOOKUP(F175,Tablas!$A$1:$B$3,2,0),"")</f>
        <v/>
      </c>
      <c r="D175" s="4" t="str">
        <f t="shared" si="13"/>
        <v>LETRAS EN DESCUENTO NACIONAL -  - LETRA 75 DIAS / DRAFT 75 DAYS - Cambio de Situación</v>
      </c>
      <c r="E175" s="19">
        <v>45539</v>
      </c>
      <c r="F175" s="20" t="s">
        <v>27</v>
      </c>
      <c r="G175" s="20" t="s">
        <v>7609</v>
      </c>
      <c r="H175" s="20" t="s">
        <v>7404</v>
      </c>
      <c r="I175" s="20" t="s">
        <v>7405</v>
      </c>
      <c r="J175" s="20" t="s">
        <v>7470</v>
      </c>
      <c r="K175" s="20" t="s">
        <v>7471</v>
      </c>
      <c r="L175" s="20" t="s">
        <v>7472</v>
      </c>
      <c r="M175" s="20"/>
      <c r="N175" s="21">
        <v>2037.31</v>
      </c>
      <c r="O175" s="21">
        <v>0</v>
      </c>
      <c r="P175" s="19">
        <v>45504</v>
      </c>
      <c r="Q175" s="19">
        <v>45539</v>
      </c>
      <c r="R175" s="20"/>
      <c r="S175" s="19">
        <v>45594</v>
      </c>
      <c r="T175" s="20" t="s">
        <v>126</v>
      </c>
      <c r="U175" s="20">
        <v>1020721</v>
      </c>
      <c r="V175" s="20">
        <v>240006446</v>
      </c>
      <c r="W175" s="20" t="s">
        <v>50</v>
      </c>
      <c r="X175" s="20" t="s">
        <v>794</v>
      </c>
      <c r="Y175" s="20" t="s">
        <v>333</v>
      </c>
      <c r="Z175" s="20" t="s">
        <v>7406</v>
      </c>
      <c r="AA175" s="20" t="s">
        <v>7476</v>
      </c>
      <c r="AB175" s="20" t="s">
        <v>7477</v>
      </c>
      <c r="AC175" s="20" t="s">
        <v>7474</v>
      </c>
      <c r="AD175" s="20" t="s">
        <v>56</v>
      </c>
      <c r="AE175" s="20"/>
    </row>
    <row r="176" spans="1:31" ht="25.5" x14ac:dyDescent="0.2">
      <c r="A176" s="4">
        <f t="shared" si="14"/>
        <v>174</v>
      </c>
      <c r="B176" s="4" t="str">
        <f t="shared" si="12"/>
        <v>2024-02997</v>
      </c>
      <c r="C176" s="4" t="str">
        <f>IFERROR(VLOOKUP(F176,Tablas!$A$1:$B$3,2,0),"")</f>
        <v/>
      </c>
      <c r="D176" s="4" t="str">
        <f t="shared" si="13"/>
        <v>LETRAS EN DESCUENTO NACIONAL -  - LETRA 75 DIAS / DRAFT 75 DAYS - Cambio de Situación</v>
      </c>
      <c r="E176" s="19">
        <v>45539</v>
      </c>
      <c r="F176" s="20" t="s">
        <v>27</v>
      </c>
      <c r="G176" s="20" t="s">
        <v>7610</v>
      </c>
      <c r="H176" s="20" t="s">
        <v>7404</v>
      </c>
      <c r="I176" s="20" t="s">
        <v>7405</v>
      </c>
      <c r="J176" s="20" t="s">
        <v>7470</v>
      </c>
      <c r="K176" s="20" t="s">
        <v>7471</v>
      </c>
      <c r="L176" s="20" t="s">
        <v>7472</v>
      </c>
      <c r="M176" s="20"/>
      <c r="N176" s="21">
        <v>2037.31</v>
      </c>
      <c r="O176" s="21">
        <v>0</v>
      </c>
      <c r="P176" s="19">
        <v>45504</v>
      </c>
      <c r="Q176" s="19">
        <v>45539</v>
      </c>
      <c r="R176" s="20"/>
      <c r="S176" s="19">
        <v>45572</v>
      </c>
      <c r="T176" s="20" t="s">
        <v>126</v>
      </c>
      <c r="U176" s="20">
        <v>1020717</v>
      </c>
      <c r="V176" s="20">
        <v>240006444</v>
      </c>
      <c r="W176" s="20" t="s">
        <v>50</v>
      </c>
      <c r="X176" s="20" t="s">
        <v>794</v>
      </c>
      <c r="Y176" s="20" t="s">
        <v>333</v>
      </c>
      <c r="Z176" s="20" t="s">
        <v>7406</v>
      </c>
      <c r="AA176" s="20" t="s">
        <v>7473</v>
      </c>
      <c r="AB176" s="20" t="s">
        <v>7474</v>
      </c>
      <c r="AC176" s="20" t="s">
        <v>7474</v>
      </c>
      <c r="AD176" s="20" t="s">
        <v>56</v>
      </c>
      <c r="AE176" s="20"/>
    </row>
    <row r="177" spans="1:31" ht="25.5" x14ac:dyDescent="0.2">
      <c r="A177" s="4">
        <f t="shared" si="14"/>
        <v>175</v>
      </c>
      <c r="B177" s="4" t="str">
        <f t="shared" si="12"/>
        <v>2024-02995</v>
      </c>
      <c r="C177" s="4" t="str">
        <f>IFERROR(VLOOKUP(F177,Tablas!$A$1:$B$3,2,0),"")</f>
        <v/>
      </c>
      <c r="D177" s="4" t="str">
        <f t="shared" si="13"/>
        <v>LETRAS EN DESCUENTO NACIONAL -  - LETRA 75 DIAS / DRAFT 75 DAYS - Cambio de Situación</v>
      </c>
      <c r="E177" s="19">
        <v>45539</v>
      </c>
      <c r="F177" s="20" t="s">
        <v>27</v>
      </c>
      <c r="G177" s="20" t="s">
        <v>7611</v>
      </c>
      <c r="H177" s="20" t="s">
        <v>7404</v>
      </c>
      <c r="I177" s="20" t="s">
        <v>7405</v>
      </c>
      <c r="J177" s="20" t="s">
        <v>7470</v>
      </c>
      <c r="K177" s="20" t="s">
        <v>7471</v>
      </c>
      <c r="L177" s="20" t="s">
        <v>7472</v>
      </c>
      <c r="M177" s="20"/>
      <c r="N177" s="21">
        <v>2037.31</v>
      </c>
      <c r="O177" s="21">
        <v>0</v>
      </c>
      <c r="P177" s="19">
        <v>45504</v>
      </c>
      <c r="Q177" s="19">
        <v>45539</v>
      </c>
      <c r="R177" s="20"/>
      <c r="S177" s="19">
        <v>45560</v>
      </c>
      <c r="T177" s="20" t="s">
        <v>126</v>
      </c>
      <c r="U177" s="20">
        <v>1020707</v>
      </c>
      <c r="V177" s="20">
        <v>240006439</v>
      </c>
      <c r="W177" s="20" t="s">
        <v>50</v>
      </c>
      <c r="X177" s="20" t="s">
        <v>794</v>
      </c>
      <c r="Y177" s="20" t="s">
        <v>333</v>
      </c>
      <c r="Z177" s="20" t="s">
        <v>7406</v>
      </c>
      <c r="AA177" s="20" t="s">
        <v>7473</v>
      </c>
      <c r="AB177" s="20" t="s">
        <v>7474</v>
      </c>
      <c r="AC177" s="20" t="s">
        <v>7474</v>
      </c>
      <c r="AD177" s="20" t="s">
        <v>56</v>
      </c>
      <c r="AE177" s="20"/>
    </row>
    <row r="178" spans="1:31" ht="25.5" x14ac:dyDescent="0.2">
      <c r="A178" s="4">
        <f t="shared" si="14"/>
        <v>176</v>
      </c>
      <c r="B178" s="4" t="str">
        <f t="shared" si="12"/>
        <v>2024-03394</v>
      </c>
      <c r="C178" s="4" t="str">
        <f>IFERROR(VLOOKUP(F178,Tablas!$A$1:$B$3,2,0),"")</f>
        <v/>
      </c>
      <c r="D178" s="4" t="str">
        <f t="shared" si="13"/>
        <v>LETRAS EN DESCUENTO NACIONAL -  - LETRA 75 DIAS / DRAFT 75 DAYS - Cambio de Situación</v>
      </c>
      <c r="E178" s="19">
        <v>45554</v>
      </c>
      <c r="F178" s="20" t="s">
        <v>27</v>
      </c>
      <c r="G178" s="20" t="s">
        <v>7612</v>
      </c>
      <c r="H178" s="20" t="s">
        <v>7404</v>
      </c>
      <c r="I178" s="20" t="s">
        <v>7405</v>
      </c>
      <c r="J178" s="20" t="s">
        <v>373</v>
      </c>
      <c r="K178" s="20" t="s">
        <v>374</v>
      </c>
      <c r="L178" s="20" t="s">
        <v>375</v>
      </c>
      <c r="M178" s="20" t="s">
        <v>125</v>
      </c>
      <c r="N178" s="21">
        <v>2062.52</v>
      </c>
      <c r="O178" s="21">
        <v>0</v>
      </c>
      <c r="P178" s="19">
        <v>45532</v>
      </c>
      <c r="Q178" s="19">
        <v>45554</v>
      </c>
      <c r="R178" s="20"/>
      <c r="S178" s="19">
        <v>45590</v>
      </c>
      <c r="T178" s="20" t="s">
        <v>126</v>
      </c>
      <c r="U178" s="20">
        <v>1031295</v>
      </c>
      <c r="V178" s="20">
        <v>240007082</v>
      </c>
      <c r="W178" s="20" t="s">
        <v>50</v>
      </c>
      <c r="X178" s="20" t="s">
        <v>794</v>
      </c>
      <c r="Y178" s="20" t="s">
        <v>128</v>
      </c>
      <c r="Z178" s="20" t="s">
        <v>7406</v>
      </c>
      <c r="AA178" s="20" t="s">
        <v>377</v>
      </c>
      <c r="AB178" s="20" t="s">
        <v>337</v>
      </c>
      <c r="AC178" s="20" t="s">
        <v>337</v>
      </c>
      <c r="AD178" s="20" t="s">
        <v>56</v>
      </c>
      <c r="AE178" s="20"/>
    </row>
    <row r="179" spans="1:31" ht="25.5" x14ac:dyDescent="0.2">
      <c r="A179" s="4">
        <f t="shared" si="14"/>
        <v>177</v>
      </c>
      <c r="B179" s="4" t="str">
        <f t="shared" si="12"/>
        <v>2024-03395</v>
      </c>
      <c r="C179" s="4" t="str">
        <f>IFERROR(VLOOKUP(F179,Tablas!$A$1:$B$3,2,0),"")</f>
        <v/>
      </c>
      <c r="D179" s="4" t="str">
        <f t="shared" si="13"/>
        <v>LETRAS EN DESCUENTO NACIONAL -  - LETRA 75 DIAS / DRAFT 75 DAYS - Cambio de Situación</v>
      </c>
      <c r="E179" s="19">
        <v>45554</v>
      </c>
      <c r="F179" s="20" t="s">
        <v>27</v>
      </c>
      <c r="G179" s="20" t="s">
        <v>7613</v>
      </c>
      <c r="H179" s="20" t="s">
        <v>7404</v>
      </c>
      <c r="I179" s="20" t="s">
        <v>7405</v>
      </c>
      <c r="J179" s="20" t="s">
        <v>373</v>
      </c>
      <c r="K179" s="20" t="s">
        <v>374</v>
      </c>
      <c r="L179" s="20" t="s">
        <v>375</v>
      </c>
      <c r="M179" s="20" t="s">
        <v>125</v>
      </c>
      <c r="N179" s="21">
        <v>2062.52</v>
      </c>
      <c r="O179" s="21">
        <v>0</v>
      </c>
      <c r="P179" s="19">
        <v>45532</v>
      </c>
      <c r="Q179" s="19">
        <v>45554</v>
      </c>
      <c r="R179" s="20"/>
      <c r="S179" s="19">
        <v>45600</v>
      </c>
      <c r="T179" s="20" t="s">
        <v>126</v>
      </c>
      <c r="U179" s="20">
        <v>1031297</v>
      </c>
      <c r="V179" s="20">
        <v>240007083</v>
      </c>
      <c r="W179" s="20" t="s">
        <v>50</v>
      </c>
      <c r="X179" s="20" t="s">
        <v>794</v>
      </c>
      <c r="Y179" s="20" t="s">
        <v>128</v>
      </c>
      <c r="Z179" s="20" t="s">
        <v>7406</v>
      </c>
      <c r="AA179" s="20" t="s">
        <v>377</v>
      </c>
      <c r="AB179" s="20" t="s">
        <v>337</v>
      </c>
      <c r="AC179" s="20" t="s">
        <v>337</v>
      </c>
      <c r="AD179" s="20" t="s">
        <v>56</v>
      </c>
      <c r="AE179" s="20"/>
    </row>
    <row r="180" spans="1:31" ht="25.5" x14ac:dyDescent="0.2">
      <c r="A180" s="4">
        <f t="shared" si="14"/>
        <v>178</v>
      </c>
      <c r="B180" s="4" t="str">
        <f t="shared" si="12"/>
        <v>2024-03393</v>
      </c>
      <c r="C180" s="4" t="str">
        <f>IFERROR(VLOOKUP(F180,Tablas!$A$1:$B$3,2,0),"")</f>
        <v/>
      </c>
      <c r="D180" s="4" t="str">
        <f t="shared" si="13"/>
        <v>LETRAS EN DESCUENTO NACIONAL -  - LETRA 75 DIAS / DRAFT 75 DAYS - Cambio de Situación</v>
      </c>
      <c r="E180" s="19">
        <v>45554</v>
      </c>
      <c r="F180" s="20" t="s">
        <v>27</v>
      </c>
      <c r="G180" s="20" t="s">
        <v>7614</v>
      </c>
      <c r="H180" s="20" t="s">
        <v>7404</v>
      </c>
      <c r="I180" s="20" t="s">
        <v>7405</v>
      </c>
      <c r="J180" s="20" t="s">
        <v>373</v>
      </c>
      <c r="K180" s="20" t="s">
        <v>374</v>
      </c>
      <c r="L180" s="20" t="s">
        <v>375</v>
      </c>
      <c r="M180" s="20" t="s">
        <v>125</v>
      </c>
      <c r="N180" s="21">
        <v>2062.52</v>
      </c>
      <c r="O180" s="21">
        <v>0</v>
      </c>
      <c r="P180" s="19">
        <v>45532</v>
      </c>
      <c r="Q180" s="19">
        <v>45554</v>
      </c>
      <c r="R180" s="20"/>
      <c r="S180" s="19">
        <v>45581</v>
      </c>
      <c r="T180" s="20" t="s">
        <v>126</v>
      </c>
      <c r="U180" s="20">
        <v>1031293</v>
      </c>
      <c r="V180" s="20">
        <v>240007081</v>
      </c>
      <c r="W180" s="20" t="s">
        <v>50</v>
      </c>
      <c r="X180" s="20" t="s">
        <v>794</v>
      </c>
      <c r="Y180" s="20" t="s">
        <v>128</v>
      </c>
      <c r="Z180" s="20" t="s">
        <v>7406</v>
      </c>
      <c r="AA180" s="20" t="s">
        <v>7391</v>
      </c>
      <c r="AB180" s="20" t="s">
        <v>576</v>
      </c>
      <c r="AC180" s="20" t="s">
        <v>167</v>
      </c>
      <c r="AD180" s="20" t="s">
        <v>56</v>
      </c>
      <c r="AE180" s="20"/>
    </row>
    <row r="181" spans="1:31" ht="25.5" x14ac:dyDescent="0.2">
      <c r="A181" s="4">
        <f t="shared" si="14"/>
        <v>179</v>
      </c>
      <c r="B181" s="4" t="str">
        <f t="shared" si="12"/>
        <v>2024-03396</v>
      </c>
      <c r="C181" s="4" t="str">
        <f>IFERROR(VLOOKUP(F181,Tablas!$A$1:$B$3,2,0),"")</f>
        <v/>
      </c>
      <c r="D181" s="4" t="str">
        <f t="shared" si="13"/>
        <v>LETRAS EN DESCUENTO NACIONAL -  - LETRA 75 DIAS / DRAFT 75 DAYS - Cambio de Situación</v>
      </c>
      <c r="E181" s="19">
        <v>45554</v>
      </c>
      <c r="F181" s="20" t="s">
        <v>27</v>
      </c>
      <c r="G181" s="20" t="s">
        <v>7615</v>
      </c>
      <c r="H181" s="20" t="s">
        <v>7404</v>
      </c>
      <c r="I181" s="20" t="s">
        <v>7405</v>
      </c>
      <c r="J181" s="20" t="s">
        <v>373</v>
      </c>
      <c r="K181" s="20" t="s">
        <v>374</v>
      </c>
      <c r="L181" s="20" t="s">
        <v>375</v>
      </c>
      <c r="M181" s="20" t="s">
        <v>125</v>
      </c>
      <c r="N181" s="21">
        <v>2062.5300000000002</v>
      </c>
      <c r="O181" s="21">
        <v>0</v>
      </c>
      <c r="P181" s="19">
        <v>45532</v>
      </c>
      <c r="Q181" s="19">
        <v>45554</v>
      </c>
      <c r="R181" s="20"/>
      <c r="S181" s="19">
        <v>45609</v>
      </c>
      <c r="T181" s="20" t="s">
        <v>126</v>
      </c>
      <c r="U181" s="20">
        <v>1031299</v>
      </c>
      <c r="V181" s="20">
        <v>240007084</v>
      </c>
      <c r="W181" s="20" t="s">
        <v>50</v>
      </c>
      <c r="X181" s="20" t="s">
        <v>794</v>
      </c>
      <c r="Y181" s="20" t="s">
        <v>128</v>
      </c>
      <c r="Z181" s="20" t="s">
        <v>7406</v>
      </c>
      <c r="AA181" s="20" t="s">
        <v>377</v>
      </c>
      <c r="AB181" s="20" t="s">
        <v>337</v>
      </c>
      <c r="AC181" s="20" t="s">
        <v>337</v>
      </c>
      <c r="AD181" s="20" t="s">
        <v>56</v>
      </c>
      <c r="AE181" s="20"/>
    </row>
    <row r="182" spans="1:31" ht="38.25" x14ac:dyDescent="0.2">
      <c r="A182" s="4">
        <f t="shared" si="14"/>
        <v>180</v>
      </c>
      <c r="B182" s="4" t="str">
        <f t="shared" si="12"/>
        <v>59468</v>
      </c>
      <c r="C182" s="4" t="str">
        <f>IFERROR(VLOOKUP(F182,Tablas!$A$1:$B$3,2,0),"")</f>
        <v/>
      </c>
      <c r="D182" s="4" t="str">
        <f t="shared" si="13"/>
        <v>LETRAS EN CARTERA NACIONAL -  - CONTADO ADELANTADO / CASH IN ADVANCE - RECLASIFICACION LETRAS VINCULADAS</v>
      </c>
      <c r="E182" s="19">
        <v>45230</v>
      </c>
      <c r="F182" s="20" t="s">
        <v>27</v>
      </c>
      <c r="G182" s="20" t="s">
        <v>7616</v>
      </c>
      <c r="H182" s="20" t="s">
        <v>7617</v>
      </c>
      <c r="I182" s="20" t="s">
        <v>7618</v>
      </c>
      <c r="J182" s="20" t="s">
        <v>4511</v>
      </c>
      <c r="K182" s="20" t="s">
        <v>4512</v>
      </c>
      <c r="L182" s="20" t="s">
        <v>4513</v>
      </c>
      <c r="M182" s="20" t="s">
        <v>125</v>
      </c>
      <c r="N182" s="21">
        <v>2064.9699999999998</v>
      </c>
      <c r="O182" s="21">
        <v>0</v>
      </c>
      <c r="P182" s="20"/>
      <c r="Q182" s="19">
        <v>45230</v>
      </c>
      <c r="R182" s="20"/>
      <c r="S182" s="19">
        <v>45230</v>
      </c>
      <c r="T182" s="20" t="s">
        <v>70</v>
      </c>
      <c r="U182" s="20">
        <v>880959</v>
      </c>
      <c r="V182" s="20">
        <v>230036801</v>
      </c>
      <c r="W182" s="20" t="s">
        <v>50</v>
      </c>
      <c r="X182" s="20" t="s">
        <v>4511</v>
      </c>
      <c r="Y182" s="20" t="s">
        <v>52</v>
      </c>
      <c r="Z182" s="20" t="s">
        <v>7619</v>
      </c>
      <c r="AA182" s="20" t="s">
        <v>4515</v>
      </c>
      <c r="AB182" s="20" t="s">
        <v>54</v>
      </c>
      <c r="AC182" s="20" t="s">
        <v>167</v>
      </c>
      <c r="AD182" s="20" t="s">
        <v>56</v>
      </c>
      <c r="AE182" s="20"/>
    </row>
    <row r="183" spans="1:31" ht="25.5" x14ac:dyDescent="0.2">
      <c r="A183" s="4">
        <f t="shared" ref="A183:A208" si="15">ROW()-2</f>
        <v>181</v>
      </c>
      <c r="B183" s="4" t="str">
        <f t="shared" si="12"/>
        <v>2024-00209</v>
      </c>
      <c r="C183" s="4" t="str">
        <f>IFERROR(VLOOKUP(F183,Tablas!$A$1:$B$3,2,0),"")</f>
        <v/>
      </c>
      <c r="D183" s="4" t="str">
        <f t="shared" si="13"/>
        <v>LETRAS PROTESTADAS NACIONAL -  - LETRA 45-60-75 DIAS / DRAFT 45-60-75 DAYS - Cambio de Situación</v>
      </c>
      <c r="E183" s="19">
        <v>45371</v>
      </c>
      <c r="F183" s="20" t="s">
        <v>27</v>
      </c>
      <c r="G183" s="20" t="s">
        <v>7623</v>
      </c>
      <c r="H183" s="20" t="s">
        <v>7430</v>
      </c>
      <c r="I183" s="20" t="s">
        <v>6497</v>
      </c>
      <c r="J183" s="20" t="s">
        <v>5313</v>
      </c>
      <c r="K183" s="20" t="s">
        <v>5314</v>
      </c>
      <c r="L183" s="20" t="s">
        <v>5315</v>
      </c>
      <c r="M183" s="20" t="s">
        <v>125</v>
      </c>
      <c r="N183" s="21">
        <v>2083.25</v>
      </c>
      <c r="O183" s="21">
        <v>0</v>
      </c>
      <c r="P183" s="19">
        <v>45286</v>
      </c>
      <c r="Q183" s="19">
        <v>45371</v>
      </c>
      <c r="R183" s="20"/>
      <c r="S183" s="19">
        <v>45362</v>
      </c>
      <c r="T183" s="20" t="s">
        <v>266</v>
      </c>
      <c r="U183" s="20">
        <v>936244</v>
      </c>
      <c r="V183" s="20">
        <v>240002141</v>
      </c>
      <c r="W183" s="20" t="s">
        <v>50</v>
      </c>
      <c r="X183" s="20" t="s">
        <v>794</v>
      </c>
      <c r="Y183" s="20" t="s">
        <v>128</v>
      </c>
      <c r="Z183" s="20" t="s">
        <v>7406</v>
      </c>
      <c r="AA183" s="20" t="s">
        <v>5317</v>
      </c>
      <c r="AB183" s="20" t="s">
        <v>2942</v>
      </c>
      <c r="AC183" s="20" t="s">
        <v>2943</v>
      </c>
      <c r="AD183" s="20" t="s">
        <v>56</v>
      </c>
      <c r="AE183" s="20"/>
    </row>
    <row r="184" spans="1:31" ht="25.5" x14ac:dyDescent="0.2">
      <c r="A184" s="4">
        <f t="shared" si="15"/>
        <v>182</v>
      </c>
      <c r="B184" s="4" t="str">
        <f t="shared" si="12"/>
        <v>2024-00208</v>
      </c>
      <c r="C184" s="4" t="str">
        <f>IFERROR(VLOOKUP(F184,Tablas!$A$1:$B$3,2,0),"")</f>
        <v/>
      </c>
      <c r="D184" s="4" t="str">
        <f t="shared" si="13"/>
        <v>LETRAS PROTESTADAS NACIONAL -  - LETRA 45-60-75 DIAS / DRAFT 45-60-75 DAYS - Cambio de Situación</v>
      </c>
      <c r="E184" s="19">
        <v>45370</v>
      </c>
      <c r="F184" s="20" t="s">
        <v>27</v>
      </c>
      <c r="G184" s="20" t="s">
        <v>7624</v>
      </c>
      <c r="H184" s="20" t="s">
        <v>7430</v>
      </c>
      <c r="I184" s="20" t="s">
        <v>6497</v>
      </c>
      <c r="J184" s="20" t="s">
        <v>5313</v>
      </c>
      <c r="K184" s="20" t="s">
        <v>5314</v>
      </c>
      <c r="L184" s="20" t="s">
        <v>5315</v>
      </c>
      <c r="M184" s="20" t="s">
        <v>125</v>
      </c>
      <c r="N184" s="21">
        <v>2083.27</v>
      </c>
      <c r="O184" s="21">
        <v>0</v>
      </c>
      <c r="P184" s="19">
        <v>45286</v>
      </c>
      <c r="Q184" s="19">
        <v>45370</v>
      </c>
      <c r="R184" s="20"/>
      <c r="S184" s="19">
        <v>45360</v>
      </c>
      <c r="T184" s="20" t="s">
        <v>266</v>
      </c>
      <c r="U184" s="20">
        <v>935575</v>
      </c>
      <c r="V184" s="20">
        <v>240002127</v>
      </c>
      <c r="W184" s="20" t="s">
        <v>50</v>
      </c>
      <c r="X184" s="20" t="s">
        <v>794</v>
      </c>
      <c r="Y184" s="20" t="s">
        <v>128</v>
      </c>
      <c r="Z184" s="20" t="s">
        <v>7406</v>
      </c>
      <c r="AA184" s="20" t="s">
        <v>5317</v>
      </c>
      <c r="AB184" s="20" t="s">
        <v>2942</v>
      </c>
      <c r="AC184" s="20" t="s">
        <v>2943</v>
      </c>
      <c r="AD184" s="20" t="s">
        <v>56</v>
      </c>
      <c r="AE184" s="20"/>
    </row>
    <row r="185" spans="1:31" ht="25.5" x14ac:dyDescent="0.2">
      <c r="A185" s="4">
        <f t="shared" si="15"/>
        <v>183</v>
      </c>
      <c r="B185" s="4" t="str">
        <f t="shared" si="12"/>
        <v>2024-02704</v>
      </c>
      <c r="C185" s="4" t="str">
        <f>IFERROR(VLOOKUP(F185,Tablas!$A$1:$B$3,2,0),"")</f>
        <v/>
      </c>
      <c r="D185" s="4" t="str">
        <f t="shared" si="13"/>
        <v>LETRAS EN DESCUENTO NACIONAL -  - LETRA 75 DIAS / DRAFT 75 DAYS - Cambio de Situación</v>
      </c>
      <c r="E185" s="19">
        <v>45518</v>
      </c>
      <c r="F185" s="20" t="s">
        <v>27</v>
      </c>
      <c r="G185" s="20" t="s">
        <v>7625</v>
      </c>
      <c r="H185" s="20" t="s">
        <v>7404</v>
      </c>
      <c r="I185" s="20" t="s">
        <v>7405</v>
      </c>
      <c r="J185" s="20" t="s">
        <v>7450</v>
      </c>
      <c r="K185" s="20" t="s">
        <v>7451</v>
      </c>
      <c r="L185" s="20" t="s">
        <v>7452</v>
      </c>
      <c r="M185" s="20" t="s">
        <v>125</v>
      </c>
      <c r="N185" s="21">
        <v>2087.5300000000002</v>
      </c>
      <c r="O185" s="21">
        <v>0</v>
      </c>
      <c r="P185" s="19">
        <v>45488</v>
      </c>
      <c r="Q185" s="19">
        <v>45518</v>
      </c>
      <c r="R185" s="20"/>
      <c r="S185" s="19">
        <v>45562</v>
      </c>
      <c r="T185" s="20" t="s">
        <v>126</v>
      </c>
      <c r="U185" s="20">
        <v>1008746</v>
      </c>
      <c r="V185" s="20">
        <v>240005989</v>
      </c>
      <c r="W185" s="20" t="s">
        <v>50</v>
      </c>
      <c r="X185" s="20" t="s">
        <v>794</v>
      </c>
      <c r="Y185" s="20" t="s">
        <v>128</v>
      </c>
      <c r="Z185" s="20" t="s">
        <v>7406</v>
      </c>
      <c r="AA185" s="20" t="s">
        <v>7455</v>
      </c>
      <c r="AB185" s="20" t="s">
        <v>7456</v>
      </c>
      <c r="AC185" s="20" t="s">
        <v>7457</v>
      </c>
      <c r="AD185" s="20" t="s">
        <v>56</v>
      </c>
      <c r="AE185" s="20"/>
    </row>
    <row r="186" spans="1:31" ht="25.5" x14ac:dyDescent="0.2">
      <c r="A186" s="4">
        <f t="shared" si="15"/>
        <v>184</v>
      </c>
      <c r="B186" s="4" t="str">
        <f t="shared" si="12"/>
        <v>2024-03381</v>
      </c>
      <c r="C186" s="4" t="str">
        <f>IFERROR(VLOOKUP(F186,Tablas!$A$1:$B$3,2,0),"")</f>
        <v/>
      </c>
      <c r="D186" s="4" t="str">
        <f t="shared" si="13"/>
        <v>LETRAS EN DESCUENTO NACIONAL -  - LETRA 75 DIAS / DRAFT 75 DAYS - Cambio de Situación</v>
      </c>
      <c r="E186" s="19">
        <v>45546</v>
      </c>
      <c r="F186" s="20" t="s">
        <v>27</v>
      </c>
      <c r="G186" s="20" t="s">
        <v>7628</v>
      </c>
      <c r="H186" s="20" t="s">
        <v>7404</v>
      </c>
      <c r="I186" s="20" t="s">
        <v>7405</v>
      </c>
      <c r="J186" s="20" t="s">
        <v>7629</v>
      </c>
      <c r="K186" s="20" t="s">
        <v>7630</v>
      </c>
      <c r="L186" s="20" t="s">
        <v>7631</v>
      </c>
      <c r="M186" s="20" t="s">
        <v>125</v>
      </c>
      <c r="N186" s="21">
        <v>2088.71</v>
      </c>
      <c r="O186" s="21">
        <v>0</v>
      </c>
      <c r="P186" s="19">
        <v>45531</v>
      </c>
      <c r="Q186" s="19">
        <v>45546</v>
      </c>
      <c r="R186" s="20"/>
      <c r="S186" s="19">
        <v>45608</v>
      </c>
      <c r="T186" s="20" t="s">
        <v>126</v>
      </c>
      <c r="U186" s="20">
        <v>1024671</v>
      </c>
      <c r="V186" s="20">
        <v>240006813</v>
      </c>
      <c r="W186" s="20" t="s">
        <v>50</v>
      </c>
      <c r="X186" s="20" t="s">
        <v>794</v>
      </c>
      <c r="Y186" s="20" t="s">
        <v>333</v>
      </c>
      <c r="Z186" s="20" t="s">
        <v>7406</v>
      </c>
      <c r="AA186" s="20" t="s">
        <v>7632</v>
      </c>
      <c r="AB186" s="20" t="s">
        <v>6737</v>
      </c>
      <c r="AC186" s="20" t="s">
        <v>167</v>
      </c>
      <c r="AD186" s="20" t="s">
        <v>56</v>
      </c>
      <c r="AE186" s="20"/>
    </row>
    <row r="187" spans="1:31" ht="25.5" x14ac:dyDescent="0.2">
      <c r="A187" s="4">
        <f t="shared" si="15"/>
        <v>185</v>
      </c>
      <c r="B187" s="4" t="str">
        <f t="shared" si="12"/>
        <v>2024-03379</v>
      </c>
      <c r="C187" s="4" t="str">
        <f>IFERROR(VLOOKUP(F187,Tablas!$A$1:$B$3,2,0),"")</f>
        <v/>
      </c>
      <c r="D187" s="4" t="str">
        <f t="shared" si="13"/>
        <v>LETRAS EN DESCUENTO NACIONAL -  - LETRA 75 DIAS / DRAFT 75 DAYS - Cambio de Situación</v>
      </c>
      <c r="E187" s="19">
        <v>45546</v>
      </c>
      <c r="F187" s="20" t="s">
        <v>27</v>
      </c>
      <c r="G187" s="20" t="s">
        <v>7633</v>
      </c>
      <c r="H187" s="20" t="s">
        <v>7404</v>
      </c>
      <c r="I187" s="20" t="s">
        <v>7405</v>
      </c>
      <c r="J187" s="20" t="s">
        <v>7629</v>
      </c>
      <c r="K187" s="20" t="s">
        <v>7630</v>
      </c>
      <c r="L187" s="20" t="s">
        <v>7631</v>
      </c>
      <c r="M187" s="20" t="s">
        <v>125</v>
      </c>
      <c r="N187" s="21">
        <v>2088.7199999999998</v>
      </c>
      <c r="O187" s="21">
        <v>0</v>
      </c>
      <c r="P187" s="19">
        <v>45531</v>
      </c>
      <c r="Q187" s="19">
        <v>45546</v>
      </c>
      <c r="R187" s="20"/>
      <c r="S187" s="19">
        <v>45586</v>
      </c>
      <c r="T187" s="20" t="s">
        <v>126</v>
      </c>
      <c r="U187" s="20">
        <v>1024667</v>
      </c>
      <c r="V187" s="20">
        <v>240006811</v>
      </c>
      <c r="W187" s="20" t="s">
        <v>50</v>
      </c>
      <c r="X187" s="20" t="s">
        <v>794</v>
      </c>
      <c r="Y187" s="20" t="s">
        <v>333</v>
      </c>
      <c r="Z187" s="20" t="s">
        <v>7406</v>
      </c>
      <c r="AA187" s="20" t="s">
        <v>7632</v>
      </c>
      <c r="AB187" s="20" t="s">
        <v>6737</v>
      </c>
      <c r="AC187" s="20" t="s">
        <v>167</v>
      </c>
      <c r="AD187" s="20" t="s">
        <v>56</v>
      </c>
      <c r="AE187" s="20"/>
    </row>
    <row r="188" spans="1:31" ht="25.5" x14ac:dyDescent="0.2">
      <c r="A188" s="4">
        <f t="shared" si="15"/>
        <v>186</v>
      </c>
      <c r="B188" s="4" t="str">
        <f t="shared" si="12"/>
        <v>2024-03380</v>
      </c>
      <c r="C188" s="4" t="str">
        <f>IFERROR(VLOOKUP(F188,Tablas!$A$1:$B$3,2,0),"")</f>
        <v/>
      </c>
      <c r="D188" s="4" t="str">
        <f t="shared" si="13"/>
        <v>LETRAS EN DESCUENTO NACIONAL -  - LETRA 75 DIAS / DRAFT 75 DAYS - Cambio de Situación</v>
      </c>
      <c r="E188" s="19">
        <v>45546</v>
      </c>
      <c r="F188" s="20" t="s">
        <v>27</v>
      </c>
      <c r="G188" s="20" t="s">
        <v>7634</v>
      </c>
      <c r="H188" s="20" t="s">
        <v>7404</v>
      </c>
      <c r="I188" s="20" t="s">
        <v>7405</v>
      </c>
      <c r="J188" s="20" t="s">
        <v>7629</v>
      </c>
      <c r="K188" s="20" t="s">
        <v>7630</v>
      </c>
      <c r="L188" s="20" t="s">
        <v>7631</v>
      </c>
      <c r="M188" s="20" t="s">
        <v>125</v>
      </c>
      <c r="N188" s="21">
        <v>2088.7199999999998</v>
      </c>
      <c r="O188" s="21">
        <v>0</v>
      </c>
      <c r="P188" s="19">
        <v>45531</v>
      </c>
      <c r="Q188" s="19">
        <v>45546</v>
      </c>
      <c r="R188" s="20"/>
      <c r="S188" s="19">
        <v>45596</v>
      </c>
      <c r="T188" s="20" t="s">
        <v>126</v>
      </c>
      <c r="U188" s="20">
        <v>1024669</v>
      </c>
      <c r="V188" s="20">
        <v>240006812</v>
      </c>
      <c r="W188" s="20" t="s">
        <v>50</v>
      </c>
      <c r="X188" s="20" t="s">
        <v>794</v>
      </c>
      <c r="Y188" s="20" t="s">
        <v>333</v>
      </c>
      <c r="Z188" s="20" t="s">
        <v>7406</v>
      </c>
      <c r="AA188" s="20" t="s">
        <v>7632</v>
      </c>
      <c r="AB188" s="20" t="s">
        <v>6737</v>
      </c>
      <c r="AC188" s="20" t="s">
        <v>167</v>
      </c>
      <c r="AD188" s="20" t="s">
        <v>56</v>
      </c>
      <c r="AE188" s="20"/>
    </row>
    <row r="189" spans="1:31" ht="25.5" x14ac:dyDescent="0.2">
      <c r="A189" s="4">
        <f t="shared" si="15"/>
        <v>187</v>
      </c>
      <c r="B189" s="4" t="str">
        <f t="shared" si="12"/>
        <v>2024-03378</v>
      </c>
      <c r="C189" s="4" t="str">
        <f>IFERROR(VLOOKUP(F189,Tablas!$A$1:$B$3,2,0),"")</f>
        <v/>
      </c>
      <c r="D189" s="4" t="str">
        <f t="shared" si="13"/>
        <v>LETRAS EN DESCUENTO NACIONAL -  - LETRA 75 DIAS / DRAFT 75 DAYS - Cambio de Situación</v>
      </c>
      <c r="E189" s="19">
        <v>45546</v>
      </c>
      <c r="F189" s="20" t="s">
        <v>27</v>
      </c>
      <c r="G189" s="20" t="s">
        <v>7635</v>
      </c>
      <c r="H189" s="20" t="s">
        <v>7404</v>
      </c>
      <c r="I189" s="20" t="s">
        <v>7405</v>
      </c>
      <c r="J189" s="20" t="s">
        <v>7629</v>
      </c>
      <c r="K189" s="20" t="s">
        <v>7630</v>
      </c>
      <c r="L189" s="20" t="s">
        <v>7631</v>
      </c>
      <c r="M189" s="20" t="s">
        <v>125</v>
      </c>
      <c r="N189" s="21">
        <v>2088.7199999999998</v>
      </c>
      <c r="O189" s="21">
        <v>0</v>
      </c>
      <c r="P189" s="19">
        <v>45531</v>
      </c>
      <c r="Q189" s="19">
        <v>45546</v>
      </c>
      <c r="R189" s="20"/>
      <c r="S189" s="19">
        <v>45576</v>
      </c>
      <c r="T189" s="20" t="s">
        <v>126</v>
      </c>
      <c r="U189" s="20">
        <v>1024665</v>
      </c>
      <c r="V189" s="20">
        <v>240006810</v>
      </c>
      <c r="W189" s="20" t="s">
        <v>50</v>
      </c>
      <c r="X189" s="20" t="s">
        <v>794</v>
      </c>
      <c r="Y189" s="20" t="s">
        <v>333</v>
      </c>
      <c r="Z189" s="20" t="s">
        <v>7406</v>
      </c>
      <c r="AA189" s="20" t="s">
        <v>7636</v>
      </c>
      <c r="AB189" s="20" t="s">
        <v>6737</v>
      </c>
      <c r="AC189" s="20" t="s">
        <v>167</v>
      </c>
      <c r="AD189" s="20" t="s">
        <v>56</v>
      </c>
      <c r="AE189" s="20"/>
    </row>
    <row r="190" spans="1:31" ht="25.5" x14ac:dyDescent="0.2">
      <c r="A190" s="4">
        <f t="shared" si="15"/>
        <v>188</v>
      </c>
      <c r="B190" s="4" t="str">
        <f t="shared" si="12"/>
        <v>2024-00217</v>
      </c>
      <c r="C190" s="4" t="str">
        <f>IFERROR(VLOOKUP(F190,Tablas!$A$1:$B$3,2,0),"")</f>
        <v/>
      </c>
      <c r="D190" s="4" t="str">
        <f t="shared" si="13"/>
        <v>LETRAS PROTESTADAS NACIONAL -  - LETRA 45-60-75 DIAS / DRAFT 45-60-75 DAYS - Cambio de Situación</v>
      </c>
      <c r="E190" s="19">
        <v>45377</v>
      </c>
      <c r="F190" s="20" t="s">
        <v>27</v>
      </c>
      <c r="G190" s="20" t="s">
        <v>7637</v>
      </c>
      <c r="H190" s="20" t="s">
        <v>7430</v>
      </c>
      <c r="I190" s="20" t="s">
        <v>6497</v>
      </c>
      <c r="J190" s="20" t="s">
        <v>5313</v>
      </c>
      <c r="K190" s="20" t="s">
        <v>5314</v>
      </c>
      <c r="L190" s="20" t="s">
        <v>5315</v>
      </c>
      <c r="M190" s="20" t="s">
        <v>125</v>
      </c>
      <c r="N190" s="21">
        <v>2096.91</v>
      </c>
      <c r="O190" s="21">
        <v>0</v>
      </c>
      <c r="P190" s="19">
        <v>45313</v>
      </c>
      <c r="Q190" s="19">
        <v>45377</v>
      </c>
      <c r="R190" s="20"/>
      <c r="S190" s="19">
        <v>45366</v>
      </c>
      <c r="T190" s="20" t="s">
        <v>266</v>
      </c>
      <c r="U190" s="20">
        <v>938739</v>
      </c>
      <c r="V190" s="20">
        <v>240002276</v>
      </c>
      <c r="W190" s="20" t="s">
        <v>50</v>
      </c>
      <c r="X190" s="20" t="s">
        <v>794</v>
      </c>
      <c r="Y190" s="20" t="s">
        <v>128</v>
      </c>
      <c r="Z190" s="20" t="s">
        <v>7406</v>
      </c>
      <c r="AA190" s="20" t="s">
        <v>5317</v>
      </c>
      <c r="AB190" s="20" t="s">
        <v>2942</v>
      </c>
      <c r="AC190" s="20" t="s">
        <v>2943</v>
      </c>
      <c r="AD190" s="20" t="s">
        <v>56</v>
      </c>
      <c r="AE190" s="20"/>
    </row>
    <row r="191" spans="1:31" ht="25.5" x14ac:dyDescent="0.2">
      <c r="A191" s="4">
        <f t="shared" si="15"/>
        <v>189</v>
      </c>
      <c r="B191" s="4" t="str">
        <f t="shared" si="12"/>
        <v>2024-00215</v>
      </c>
      <c r="C191" s="4" t="str">
        <f>IFERROR(VLOOKUP(F191,Tablas!$A$1:$B$3,2,0),"")</f>
        <v/>
      </c>
      <c r="D191" s="4" t="str">
        <f t="shared" si="13"/>
        <v>LETRAS PROTESTADAS NACIONAL -  - LETRA 45-60-75 DIAS / DRAFT 45-60-75 DAYS - Cambio de Situación</v>
      </c>
      <c r="E191" s="19">
        <v>45373</v>
      </c>
      <c r="F191" s="20" t="s">
        <v>27</v>
      </c>
      <c r="G191" s="20" t="s">
        <v>7638</v>
      </c>
      <c r="H191" s="20" t="s">
        <v>7430</v>
      </c>
      <c r="I191" s="20" t="s">
        <v>6497</v>
      </c>
      <c r="J191" s="20" t="s">
        <v>5313</v>
      </c>
      <c r="K191" s="20" t="s">
        <v>5314</v>
      </c>
      <c r="L191" s="20" t="s">
        <v>5315</v>
      </c>
      <c r="M191" s="20" t="s">
        <v>125</v>
      </c>
      <c r="N191" s="21">
        <v>2096.91</v>
      </c>
      <c r="O191" s="21">
        <v>0</v>
      </c>
      <c r="P191" s="19">
        <v>45313</v>
      </c>
      <c r="Q191" s="19">
        <v>45373</v>
      </c>
      <c r="R191" s="20"/>
      <c r="S191" s="19">
        <v>45364</v>
      </c>
      <c r="T191" s="20" t="s">
        <v>266</v>
      </c>
      <c r="U191" s="20">
        <v>937256</v>
      </c>
      <c r="V191" s="20">
        <v>240002180</v>
      </c>
      <c r="W191" s="20" t="s">
        <v>50</v>
      </c>
      <c r="X191" s="20" t="s">
        <v>794</v>
      </c>
      <c r="Y191" s="20" t="s">
        <v>128</v>
      </c>
      <c r="Z191" s="20" t="s">
        <v>7406</v>
      </c>
      <c r="AA191" s="20" t="s">
        <v>5317</v>
      </c>
      <c r="AB191" s="20" t="s">
        <v>2942</v>
      </c>
      <c r="AC191" s="20" t="s">
        <v>2943</v>
      </c>
      <c r="AD191" s="20" t="s">
        <v>56</v>
      </c>
      <c r="AE191" s="20"/>
    </row>
    <row r="192" spans="1:31" ht="25.5" x14ac:dyDescent="0.2">
      <c r="A192" s="4">
        <f t="shared" si="15"/>
        <v>190</v>
      </c>
      <c r="B192" s="4" t="str">
        <f t="shared" si="12"/>
        <v>2024-00218</v>
      </c>
      <c r="C192" s="4" t="str">
        <f>IFERROR(VLOOKUP(F192,Tablas!$A$1:$B$3,2,0),"")</f>
        <v/>
      </c>
      <c r="D192" s="4" t="str">
        <f t="shared" si="13"/>
        <v>LETRAS PROTESTADAS NACIONAL -  - LETRA 45-60-75 DIAS / DRAFT 45-60-75 DAYS - Cambio de Situación</v>
      </c>
      <c r="E192" s="19">
        <v>45377</v>
      </c>
      <c r="F192" s="20" t="s">
        <v>27</v>
      </c>
      <c r="G192" s="20" t="s">
        <v>7639</v>
      </c>
      <c r="H192" s="20" t="s">
        <v>7430</v>
      </c>
      <c r="I192" s="20" t="s">
        <v>6497</v>
      </c>
      <c r="J192" s="20" t="s">
        <v>5313</v>
      </c>
      <c r="K192" s="20" t="s">
        <v>5314</v>
      </c>
      <c r="L192" s="20" t="s">
        <v>5315</v>
      </c>
      <c r="M192" s="20" t="s">
        <v>125</v>
      </c>
      <c r="N192" s="21">
        <v>2096.91</v>
      </c>
      <c r="O192" s="21">
        <v>0</v>
      </c>
      <c r="P192" s="19">
        <v>45313</v>
      </c>
      <c r="Q192" s="19">
        <v>45377</v>
      </c>
      <c r="R192" s="20"/>
      <c r="S192" s="19">
        <v>45367</v>
      </c>
      <c r="T192" s="20" t="s">
        <v>266</v>
      </c>
      <c r="U192" s="20">
        <v>938741</v>
      </c>
      <c r="V192" s="20">
        <v>240002277</v>
      </c>
      <c r="W192" s="20" t="s">
        <v>50</v>
      </c>
      <c r="X192" s="20" t="s">
        <v>794</v>
      </c>
      <c r="Y192" s="20" t="s">
        <v>128</v>
      </c>
      <c r="Z192" s="20" t="s">
        <v>7406</v>
      </c>
      <c r="AA192" s="20" t="s">
        <v>5317</v>
      </c>
      <c r="AB192" s="20" t="s">
        <v>2942</v>
      </c>
      <c r="AC192" s="20" t="s">
        <v>2943</v>
      </c>
      <c r="AD192" s="20" t="s">
        <v>56</v>
      </c>
      <c r="AE192" s="20"/>
    </row>
    <row r="193" spans="1:31" ht="25.5" x14ac:dyDescent="0.2">
      <c r="A193" s="4">
        <f t="shared" si="15"/>
        <v>191</v>
      </c>
      <c r="B193" s="4" t="str">
        <f t="shared" si="12"/>
        <v>2024-02967</v>
      </c>
      <c r="C193" s="4" t="str">
        <f>IFERROR(VLOOKUP(F193,Tablas!$A$1:$B$3,2,0),"")</f>
        <v/>
      </c>
      <c r="D193" s="4" t="str">
        <f t="shared" si="13"/>
        <v>LETRAS EN DESCUENTO NACIONAL -  - LETRA 75 DIAS / DRAFT 75 DAYS - Cambio de Situación</v>
      </c>
      <c r="E193" s="19">
        <v>45518</v>
      </c>
      <c r="F193" s="20" t="s">
        <v>27</v>
      </c>
      <c r="G193" s="20" t="s">
        <v>7641</v>
      </c>
      <c r="H193" s="20" t="s">
        <v>7404</v>
      </c>
      <c r="I193" s="20" t="s">
        <v>7405</v>
      </c>
      <c r="J193" s="20" t="s">
        <v>721</v>
      </c>
      <c r="K193" s="20" t="s">
        <v>722</v>
      </c>
      <c r="L193" s="20" t="s">
        <v>723</v>
      </c>
      <c r="M193" s="20" t="s">
        <v>33</v>
      </c>
      <c r="N193" s="21">
        <v>2109.9299999999998</v>
      </c>
      <c r="O193" s="21">
        <v>0</v>
      </c>
      <c r="P193" s="19">
        <v>45503</v>
      </c>
      <c r="Q193" s="19">
        <v>45518</v>
      </c>
      <c r="R193" s="20"/>
      <c r="S193" s="19">
        <v>45595</v>
      </c>
      <c r="T193" s="20" t="s">
        <v>126</v>
      </c>
      <c r="U193" s="20">
        <v>1008666</v>
      </c>
      <c r="V193" s="20">
        <v>240005950</v>
      </c>
      <c r="W193" s="20" t="s">
        <v>50</v>
      </c>
      <c r="X193" s="20" t="s">
        <v>794</v>
      </c>
      <c r="Y193" s="20" t="s">
        <v>306</v>
      </c>
      <c r="Z193" s="20" t="s">
        <v>7406</v>
      </c>
      <c r="AA193" s="20" t="s">
        <v>725</v>
      </c>
      <c r="AB193" s="20" t="s">
        <v>726</v>
      </c>
      <c r="AC193" s="20" t="s">
        <v>727</v>
      </c>
      <c r="AD193" s="20" t="s">
        <v>56</v>
      </c>
      <c r="AE193" s="20"/>
    </row>
    <row r="194" spans="1:31" ht="25.5" x14ac:dyDescent="0.2">
      <c r="A194" s="4">
        <f t="shared" si="15"/>
        <v>192</v>
      </c>
      <c r="B194" s="4" t="str">
        <f t="shared" si="12"/>
        <v>2024-02965</v>
      </c>
      <c r="C194" s="4" t="str">
        <f>IFERROR(VLOOKUP(F194,Tablas!$A$1:$B$3,2,0),"")</f>
        <v/>
      </c>
      <c r="D194" s="4" t="str">
        <f t="shared" si="13"/>
        <v>LETRAS EN DESCUENTO NACIONAL -  - LETRA 75 DIAS / DRAFT 75 DAYS - Cambio de Situación</v>
      </c>
      <c r="E194" s="19">
        <v>45518</v>
      </c>
      <c r="F194" s="20" t="s">
        <v>27</v>
      </c>
      <c r="G194" s="20" t="s">
        <v>7642</v>
      </c>
      <c r="H194" s="20" t="s">
        <v>7404</v>
      </c>
      <c r="I194" s="20" t="s">
        <v>7405</v>
      </c>
      <c r="J194" s="20" t="s">
        <v>721</v>
      </c>
      <c r="K194" s="20" t="s">
        <v>722</v>
      </c>
      <c r="L194" s="20" t="s">
        <v>723</v>
      </c>
      <c r="M194" s="20" t="s">
        <v>33</v>
      </c>
      <c r="N194" s="21">
        <v>2109.9499999999998</v>
      </c>
      <c r="O194" s="21">
        <v>0</v>
      </c>
      <c r="P194" s="19">
        <v>45503</v>
      </c>
      <c r="Q194" s="19">
        <v>45518</v>
      </c>
      <c r="R194" s="20"/>
      <c r="S194" s="19">
        <v>45573</v>
      </c>
      <c r="T194" s="20" t="s">
        <v>126</v>
      </c>
      <c r="U194" s="20">
        <v>1008662</v>
      </c>
      <c r="V194" s="20">
        <v>240005948</v>
      </c>
      <c r="W194" s="20" t="s">
        <v>50</v>
      </c>
      <c r="X194" s="20" t="s">
        <v>794</v>
      </c>
      <c r="Y194" s="20" t="s">
        <v>306</v>
      </c>
      <c r="Z194" s="20" t="s">
        <v>7406</v>
      </c>
      <c r="AA194" s="20" t="s">
        <v>725</v>
      </c>
      <c r="AB194" s="20" t="s">
        <v>726</v>
      </c>
      <c r="AC194" s="20" t="s">
        <v>727</v>
      </c>
      <c r="AD194" s="20" t="s">
        <v>56</v>
      </c>
      <c r="AE194" s="20"/>
    </row>
    <row r="195" spans="1:31" ht="25.5" x14ac:dyDescent="0.2">
      <c r="A195" s="4">
        <f t="shared" si="15"/>
        <v>193</v>
      </c>
      <c r="B195" s="4" t="str">
        <f t="shared" si="12"/>
        <v>2024-02966</v>
      </c>
      <c r="C195" s="4" t="str">
        <f>IFERROR(VLOOKUP(F195,Tablas!$A$1:$B$3,2,0),"")</f>
        <v/>
      </c>
      <c r="D195" s="4" t="str">
        <f t="shared" si="13"/>
        <v>LETRAS EN DESCUENTO NACIONAL -  - LETRA 75 DIAS / DRAFT 75 DAYS - Cambio de Situación</v>
      </c>
      <c r="E195" s="19">
        <v>45518</v>
      </c>
      <c r="F195" s="20" t="s">
        <v>27</v>
      </c>
      <c r="G195" s="20" t="s">
        <v>7643</v>
      </c>
      <c r="H195" s="20" t="s">
        <v>7404</v>
      </c>
      <c r="I195" s="20" t="s">
        <v>7405</v>
      </c>
      <c r="J195" s="20" t="s">
        <v>721</v>
      </c>
      <c r="K195" s="20" t="s">
        <v>722</v>
      </c>
      <c r="L195" s="20" t="s">
        <v>723</v>
      </c>
      <c r="M195" s="20" t="s">
        <v>33</v>
      </c>
      <c r="N195" s="21">
        <v>2109.9499999999998</v>
      </c>
      <c r="O195" s="21">
        <v>0</v>
      </c>
      <c r="P195" s="19">
        <v>45503</v>
      </c>
      <c r="Q195" s="19">
        <v>45518</v>
      </c>
      <c r="R195" s="20"/>
      <c r="S195" s="19">
        <v>45580</v>
      </c>
      <c r="T195" s="20" t="s">
        <v>126</v>
      </c>
      <c r="U195" s="20">
        <v>1008664</v>
      </c>
      <c r="V195" s="20">
        <v>240005949</v>
      </c>
      <c r="W195" s="20" t="s">
        <v>50</v>
      </c>
      <c r="X195" s="20" t="s">
        <v>794</v>
      </c>
      <c r="Y195" s="20" t="s">
        <v>306</v>
      </c>
      <c r="Z195" s="20" t="s">
        <v>7406</v>
      </c>
      <c r="AA195" s="20" t="s">
        <v>725</v>
      </c>
      <c r="AB195" s="20" t="s">
        <v>726</v>
      </c>
      <c r="AC195" s="20" t="s">
        <v>727</v>
      </c>
      <c r="AD195" s="20" t="s">
        <v>56</v>
      </c>
      <c r="AE195" s="20"/>
    </row>
    <row r="196" spans="1:31" ht="25.5" x14ac:dyDescent="0.2">
      <c r="A196" s="4">
        <f t="shared" si="15"/>
        <v>194</v>
      </c>
      <c r="B196" s="4" t="str">
        <f t="shared" ref="B196:B259" si="16">MID(G196,1,20)</f>
        <v>2024-02888</v>
      </c>
      <c r="C196" s="4" t="str">
        <f>IFERROR(VLOOKUP(F196,Tablas!$A$1:$B$3,2,0),"")</f>
        <v/>
      </c>
      <c r="D196" s="4" t="str">
        <f t="shared" ref="D196:D259" si="17">CONCATENATE(I196," - ",AE196," - ",T196," - ",Z196)</f>
        <v>LETRAS EN DESCUENTO NACIONAL -  - LETRA 75 DIAS / DRAFT 75 DAYS - Cambio de Situación</v>
      </c>
      <c r="E196" s="19">
        <v>45539</v>
      </c>
      <c r="F196" s="20" t="s">
        <v>27</v>
      </c>
      <c r="G196" s="20" t="s">
        <v>7650</v>
      </c>
      <c r="H196" s="20" t="s">
        <v>7404</v>
      </c>
      <c r="I196" s="20" t="s">
        <v>7405</v>
      </c>
      <c r="J196" s="20" t="s">
        <v>7236</v>
      </c>
      <c r="K196" s="20" t="s">
        <v>7237</v>
      </c>
      <c r="L196" s="20" t="s">
        <v>7238</v>
      </c>
      <c r="M196" s="20"/>
      <c r="N196" s="21">
        <v>2122.6799999999998</v>
      </c>
      <c r="O196" s="21">
        <v>0</v>
      </c>
      <c r="P196" s="19">
        <v>45498</v>
      </c>
      <c r="Q196" s="19">
        <v>45539</v>
      </c>
      <c r="R196" s="20"/>
      <c r="S196" s="19">
        <v>45574</v>
      </c>
      <c r="T196" s="20" t="s">
        <v>126</v>
      </c>
      <c r="U196" s="20">
        <v>1020858</v>
      </c>
      <c r="V196" s="20">
        <v>240006512</v>
      </c>
      <c r="W196" s="20" t="s">
        <v>50</v>
      </c>
      <c r="X196" s="20" t="s">
        <v>794</v>
      </c>
      <c r="Y196" s="20" t="s">
        <v>306</v>
      </c>
      <c r="Z196" s="20" t="s">
        <v>7406</v>
      </c>
      <c r="AA196" s="20" t="s">
        <v>7240</v>
      </c>
      <c r="AB196" s="20" t="s">
        <v>7137</v>
      </c>
      <c r="AC196" s="20" t="s">
        <v>3722</v>
      </c>
      <c r="AD196" s="20" t="s">
        <v>56</v>
      </c>
      <c r="AE196" s="20"/>
    </row>
    <row r="197" spans="1:31" ht="25.5" x14ac:dyDescent="0.2">
      <c r="A197" s="4">
        <f t="shared" si="15"/>
        <v>195</v>
      </c>
      <c r="B197" s="4" t="str">
        <f t="shared" si="16"/>
        <v>2024-02889</v>
      </c>
      <c r="C197" s="4" t="str">
        <f>IFERROR(VLOOKUP(F197,Tablas!$A$1:$B$3,2,0),"")</f>
        <v/>
      </c>
      <c r="D197" s="4" t="str">
        <f t="shared" si="17"/>
        <v>LETRAS EN DESCUENTO NACIONAL -  - LETRA 75 DIAS / DRAFT 75 DAYS - Cambio de Situación</v>
      </c>
      <c r="E197" s="19">
        <v>45539</v>
      </c>
      <c r="F197" s="20" t="s">
        <v>27</v>
      </c>
      <c r="G197" s="20" t="s">
        <v>7651</v>
      </c>
      <c r="H197" s="20" t="s">
        <v>7404</v>
      </c>
      <c r="I197" s="20" t="s">
        <v>7405</v>
      </c>
      <c r="J197" s="20" t="s">
        <v>7236</v>
      </c>
      <c r="K197" s="20" t="s">
        <v>7237</v>
      </c>
      <c r="L197" s="20" t="s">
        <v>7238</v>
      </c>
      <c r="M197" s="20"/>
      <c r="N197" s="21">
        <v>2122.6799999999998</v>
      </c>
      <c r="O197" s="21">
        <v>0</v>
      </c>
      <c r="P197" s="19">
        <v>45498</v>
      </c>
      <c r="Q197" s="19">
        <v>45539</v>
      </c>
      <c r="R197" s="20"/>
      <c r="S197" s="19">
        <v>45590</v>
      </c>
      <c r="T197" s="20" t="s">
        <v>126</v>
      </c>
      <c r="U197" s="20">
        <v>1020860</v>
      </c>
      <c r="V197" s="20">
        <v>240006513</v>
      </c>
      <c r="W197" s="20" t="s">
        <v>50</v>
      </c>
      <c r="X197" s="20" t="s">
        <v>794</v>
      </c>
      <c r="Y197" s="20" t="s">
        <v>306</v>
      </c>
      <c r="Z197" s="20" t="s">
        <v>7406</v>
      </c>
      <c r="AA197" s="20" t="s">
        <v>7240</v>
      </c>
      <c r="AB197" s="20" t="s">
        <v>7137</v>
      </c>
      <c r="AC197" s="20" t="s">
        <v>3722</v>
      </c>
      <c r="AD197" s="20" t="s">
        <v>56</v>
      </c>
      <c r="AE197" s="20"/>
    </row>
    <row r="198" spans="1:31" ht="25.5" x14ac:dyDescent="0.2">
      <c r="A198" s="4">
        <f t="shared" si="15"/>
        <v>196</v>
      </c>
      <c r="B198" s="4" t="str">
        <f t="shared" si="16"/>
        <v>2022-01166</v>
      </c>
      <c r="C198" s="4" t="str">
        <f>IFERROR(VLOOKUP(F198,Tablas!$A$1:$B$3,2,0),"")</f>
        <v/>
      </c>
      <c r="D198" s="4" t="str">
        <f t="shared" si="17"/>
        <v>LETRAS PROTESTADAS NACIONAL -  - LETRA 45-60-75 DIAS / DRAFT 45-60-75 DAYS - Cambio de Situación</v>
      </c>
      <c r="E198" s="19">
        <v>44713</v>
      </c>
      <c r="F198" s="20" t="s">
        <v>27</v>
      </c>
      <c r="G198" s="20" t="s">
        <v>7652</v>
      </c>
      <c r="H198" s="20" t="s">
        <v>7430</v>
      </c>
      <c r="I198" s="20" t="s">
        <v>6497</v>
      </c>
      <c r="J198" s="20" t="s">
        <v>1293</v>
      </c>
      <c r="K198" s="20" t="s">
        <v>1294</v>
      </c>
      <c r="L198" s="20" t="s">
        <v>1295</v>
      </c>
      <c r="M198" s="20" t="s">
        <v>125</v>
      </c>
      <c r="N198" s="21">
        <v>2127.19</v>
      </c>
      <c r="O198" s="21">
        <v>0</v>
      </c>
      <c r="P198" s="19">
        <v>44658</v>
      </c>
      <c r="Q198" s="19">
        <v>44713</v>
      </c>
      <c r="R198" s="20"/>
      <c r="S198" s="19">
        <v>44704</v>
      </c>
      <c r="T198" s="20" t="s">
        <v>266</v>
      </c>
      <c r="U198" s="20">
        <v>640319</v>
      </c>
      <c r="V198" s="20">
        <v>220016309</v>
      </c>
      <c r="W198" s="20" t="s">
        <v>50</v>
      </c>
      <c r="X198" s="20" t="s">
        <v>794</v>
      </c>
      <c r="Y198" s="20" t="s">
        <v>267</v>
      </c>
      <c r="Z198" s="20" t="s">
        <v>7406</v>
      </c>
      <c r="AA198" s="20" t="s">
        <v>1298</v>
      </c>
      <c r="AB198" s="20" t="s">
        <v>942</v>
      </c>
      <c r="AC198" s="20" t="s">
        <v>167</v>
      </c>
      <c r="AD198" s="20" t="s">
        <v>56</v>
      </c>
      <c r="AE198" s="20"/>
    </row>
    <row r="199" spans="1:31" ht="25.5" x14ac:dyDescent="0.2">
      <c r="A199" s="4">
        <f t="shared" si="15"/>
        <v>197</v>
      </c>
      <c r="B199" s="4" t="str">
        <f t="shared" si="16"/>
        <v>2022-01170</v>
      </c>
      <c r="C199" s="4" t="str">
        <f>IFERROR(VLOOKUP(F199,Tablas!$A$1:$B$3,2,0),"")</f>
        <v/>
      </c>
      <c r="D199" s="4" t="str">
        <f t="shared" si="17"/>
        <v>LETRAS PROTESTADAS NACIONAL -  - LETRA 45-60-75 DIAS / DRAFT 45-60-75 DAYS - Cambio de Situación</v>
      </c>
      <c r="E199" s="19">
        <v>44742</v>
      </c>
      <c r="F199" s="20" t="s">
        <v>27</v>
      </c>
      <c r="G199" s="20" t="s">
        <v>7653</v>
      </c>
      <c r="H199" s="20" t="s">
        <v>7430</v>
      </c>
      <c r="I199" s="20" t="s">
        <v>6497</v>
      </c>
      <c r="J199" s="20" t="s">
        <v>1293</v>
      </c>
      <c r="K199" s="20" t="s">
        <v>1294</v>
      </c>
      <c r="L199" s="20" t="s">
        <v>1295</v>
      </c>
      <c r="M199" s="20" t="s">
        <v>125</v>
      </c>
      <c r="N199" s="21">
        <v>2127.19</v>
      </c>
      <c r="O199" s="21">
        <v>0</v>
      </c>
      <c r="P199" s="19">
        <v>44658</v>
      </c>
      <c r="Q199" s="19">
        <v>44742</v>
      </c>
      <c r="R199" s="20"/>
      <c r="S199" s="19">
        <v>44732</v>
      </c>
      <c r="T199" s="20" t="s">
        <v>266</v>
      </c>
      <c r="U199" s="20">
        <v>652567</v>
      </c>
      <c r="V199" s="20">
        <v>220021372</v>
      </c>
      <c r="W199" s="20" t="s">
        <v>50</v>
      </c>
      <c r="X199" s="20" t="s">
        <v>794</v>
      </c>
      <c r="Y199" s="20" t="s">
        <v>267</v>
      </c>
      <c r="Z199" s="20" t="s">
        <v>7406</v>
      </c>
      <c r="AA199" s="20" t="s">
        <v>1298</v>
      </c>
      <c r="AB199" s="20" t="s">
        <v>942</v>
      </c>
      <c r="AC199" s="20" t="s">
        <v>167</v>
      </c>
      <c r="AD199" s="20" t="s">
        <v>56</v>
      </c>
      <c r="AE199" s="20"/>
    </row>
    <row r="200" spans="1:31" ht="25.5" x14ac:dyDescent="0.2">
      <c r="A200" s="4">
        <f t="shared" si="15"/>
        <v>198</v>
      </c>
      <c r="B200" s="4" t="str">
        <f t="shared" si="16"/>
        <v>2022-01171</v>
      </c>
      <c r="C200" s="4" t="str">
        <f>IFERROR(VLOOKUP(F200,Tablas!$A$1:$B$3,2,0),"")</f>
        <v/>
      </c>
      <c r="D200" s="4" t="str">
        <f t="shared" si="17"/>
        <v>LETRAS PROTESTADAS NACIONAL -  - LETRA 45-60-75 DIAS / DRAFT 45-60-75 DAYS - Cambio de Situación</v>
      </c>
      <c r="E200" s="19">
        <v>44757</v>
      </c>
      <c r="F200" s="20" t="s">
        <v>27</v>
      </c>
      <c r="G200" s="20" t="s">
        <v>7654</v>
      </c>
      <c r="H200" s="20" t="s">
        <v>7430</v>
      </c>
      <c r="I200" s="20" t="s">
        <v>6497</v>
      </c>
      <c r="J200" s="20" t="s">
        <v>1293</v>
      </c>
      <c r="K200" s="20" t="s">
        <v>1294</v>
      </c>
      <c r="L200" s="20" t="s">
        <v>1295</v>
      </c>
      <c r="M200" s="20" t="s">
        <v>125</v>
      </c>
      <c r="N200" s="21">
        <v>2127.19</v>
      </c>
      <c r="O200" s="21">
        <v>0</v>
      </c>
      <c r="P200" s="19">
        <v>44658</v>
      </c>
      <c r="Q200" s="19">
        <v>44757</v>
      </c>
      <c r="R200" s="20"/>
      <c r="S200" s="19">
        <v>44748</v>
      </c>
      <c r="T200" s="20" t="s">
        <v>266</v>
      </c>
      <c r="U200" s="20">
        <v>657967</v>
      </c>
      <c r="V200" s="20">
        <v>220022687</v>
      </c>
      <c r="W200" s="20" t="s">
        <v>50</v>
      </c>
      <c r="X200" s="20" t="s">
        <v>794</v>
      </c>
      <c r="Y200" s="20" t="s">
        <v>267</v>
      </c>
      <c r="Z200" s="20" t="s">
        <v>7406</v>
      </c>
      <c r="AA200" s="20" t="s">
        <v>1298</v>
      </c>
      <c r="AB200" s="20" t="s">
        <v>942</v>
      </c>
      <c r="AC200" s="20" t="s">
        <v>167</v>
      </c>
      <c r="AD200" s="20" t="s">
        <v>56</v>
      </c>
      <c r="AE200" s="20"/>
    </row>
    <row r="201" spans="1:31" ht="25.5" x14ac:dyDescent="0.2">
      <c r="A201" s="4">
        <f t="shared" si="15"/>
        <v>199</v>
      </c>
      <c r="B201" s="4" t="str">
        <f t="shared" si="16"/>
        <v>2022-01167</v>
      </c>
      <c r="C201" s="4" t="str">
        <f>IFERROR(VLOOKUP(F201,Tablas!$A$1:$B$3,2,0),"")</f>
        <v/>
      </c>
      <c r="D201" s="4" t="str">
        <f t="shared" si="17"/>
        <v>LETRAS PROTESTADAS NACIONAL -  - LETRA 45-60-75 DIAS / DRAFT 45-60-75 DAYS - Cambio de Situación</v>
      </c>
      <c r="E201" s="19">
        <v>44720</v>
      </c>
      <c r="F201" s="20" t="s">
        <v>27</v>
      </c>
      <c r="G201" s="20" t="s">
        <v>7655</v>
      </c>
      <c r="H201" s="20" t="s">
        <v>7430</v>
      </c>
      <c r="I201" s="20" t="s">
        <v>6497</v>
      </c>
      <c r="J201" s="20" t="s">
        <v>1293</v>
      </c>
      <c r="K201" s="20" t="s">
        <v>1294</v>
      </c>
      <c r="L201" s="20" t="s">
        <v>1295</v>
      </c>
      <c r="M201" s="20" t="s">
        <v>125</v>
      </c>
      <c r="N201" s="21">
        <v>2127.19</v>
      </c>
      <c r="O201" s="21">
        <v>0</v>
      </c>
      <c r="P201" s="19">
        <v>44658</v>
      </c>
      <c r="Q201" s="19">
        <v>44720</v>
      </c>
      <c r="R201" s="20"/>
      <c r="S201" s="19">
        <v>44711</v>
      </c>
      <c r="T201" s="20" t="s">
        <v>266</v>
      </c>
      <c r="U201" s="20">
        <v>642809</v>
      </c>
      <c r="V201" s="20">
        <v>220017226</v>
      </c>
      <c r="W201" s="20" t="s">
        <v>50</v>
      </c>
      <c r="X201" s="20" t="s">
        <v>794</v>
      </c>
      <c r="Y201" s="20" t="s">
        <v>267</v>
      </c>
      <c r="Z201" s="20" t="s">
        <v>7406</v>
      </c>
      <c r="AA201" s="20" t="s">
        <v>1298</v>
      </c>
      <c r="AB201" s="20" t="s">
        <v>942</v>
      </c>
      <c r="AC201" s="20" t="s">
        <v>167</v>
      </c>
      <c r="AD201" s="20" t="s">
        <v>56</v>
      </c>
      <c r="AE201" s="20"/>
    </row>
    <row r="202" spans="1:31" ht="25.5" x14ac:dyDescent="0.2">
      <c r="A202" s="4">
        <f t="shared" si="15"/>
        <v>200</v>
      </c>
      <c r="B202" s="4" t="str">
        <f t="shared" si="16"/>
        <v>2022-01168</v>
      </c>
      <c r="C202" s="4" t="str">
        <f>IFERROR(VLOOKUP(F202,Tablas!$A$1:$B$3,2,0),"")</f>
        <v/>
      </c>
      <c r="D202" s="4" t="str">
        <f t="shared" si="17"/>
        <v>LETRAS PROTESTADAS NACIONAL -  - LETRA 45-60-75 DIAS / DRAFT 45-60-75 DAYS - Cambio de Situación</v>
      </c>
      <c r="E202" s="19">
        <v>44727</v>
      </c>
      <c r="F202" s="20" t="s">
        <v>27</v>
      </c>
      <c r="G202" s="20" t="s">
        <v>7656</v>
      </c>
      <c r="H202" s="20" t="s">
        <v>7430</v>
      </c>
      <c r="I202" s="20" t="s">
        <v>6497</v>
      </c>
      <c r="J202" s="20" t="s">
        <v>1293</v>
      </c>
      <c r="K202" s="20" t="s">
        <v>1294</v>
      </c>
      <c r="L202" s="20" t="s">
        <v>1295</v>
      </c>
      <c r="M202" s="20" t="s">
        <v>125</v>
      </c>
      <c r="N202" s="21">
        <v>2127.19</v>
      </c>
      <c r="O202" s="21">
        <v>0</v>
      </c>
      <c r="P202" s="19">
        <v>44658</v>
      </c>
      <c r="Q202" s="19">
        <v>44727</v>
      </c>
      <c r="R202" s="20"/>
      <c r="S202" s="19">
        <v>44718</v>
      </c>
      <c r="T202" s="20" t="s">
        <v>266</v>
      </c>
      <c r="U202" s="20">
        <v>644652</v>
      </c>
      <c r="V202" s="20">
        <v>220017807</v>
      </c>
      <c r="W202" s="20" t="s">
        <v>50</v>
      </c>
      <c r="X202" s="20" t="s">
        <v>794</v>
      </c>
      <c r="Y202" s="20" t="s">
        <v>267</v>
      </c>
      <c r="Z202" s="20" t="s">
        <v>7406</v>
      </c>
      <c r="AA202" s="20" t="s">
        <v>1298</v>
      </c>
      <c r="AB202" s="20" t="s">
        <v>942</v>
      </c>
      <c r="AC202" s="20" t="s">
        <v>167</v>
      </c>
      <c r="AD202" s="20" t="s">
        <v>56</v>
      </c>
      <c r="AE202" s="20"/>
    </row>
    <row r="203" spans="1:31" ht="38.25" x14ac:dyDescent="0.2">
      <c r="A203" s="4">
        <f t="shared" si="15"/>
        <v>201</v>
      </c>
      <c r="B203" s="4" t="str">
        <f t="shared" si="16"/>
        <v>2024-02830</v>
      </c>
      <c r="C203" s="4" t="str">
        <f>IFERROR(VLOOKUP(F203,Tablas!$A$1:$B$3,2,0),"")</f>
        <v/>
      </c>
      <c r="D203" s="4" t="str">
        <f t="shared" si="17"/>
        <v>LETRAS EN DESCUENTO NACIONAL -  - LETRA 75 DIAS / DRAFT 75 DAYS - Cambio de Situación</v>
      </c>
      <c r="E203" s="19">
        <v>45539</v>
      </c>
      <c r="F203" s="20" t="s">
        <v>27</v>
      </c>
      <c r="G203" s="20" t="s">
        <v>7662</v>
      </c>
      <c r="H203" s="20" t="s">
        <v>7404</v>
      </c>
      <c r="I203" s="20" t="s">
        <v>7405</v>
      </c>
      <c r="J203" s="20" t="s">
        <v>7470</v>
      </c>
      <c r="K203" s="20" t="s">
        <v>7471</v>
      </c>
      <c r="L203" s="20" t="s">
        <v>7472</v>
      </c>
      <c r="M203" s="20"/>
      <c r="N203" s="21">
        <v>2152.66</v>
      </c>
      <c r="O203" s="21">
        <v>0</v>
      </c>
      <c r="P203" s="19">
        <v>45491</v>
      </c>
      <c r="Q203" s="19">
        <v>45539</v>
      </c>
      <c r="R203" s="20"/>
      <c r="S203" s="19">
        <v>45581</v>
      </c>
      <c r="T203" s="20" t="s">
        <v>126</v>
      </c>
      <c r="U203" s="20">
        <v>1020713</v>
      </c>
      <c r="V203" s="20">
        <v>240006442</v>
      </c>
      <c r="W203" s="20" t="s">
        <v>50</v>
      </c>
      <c r="X203" s="20" t="s">
        <v>794</v>
      </c>
      <c r="Y203" s="20" t="s">
        <v>333</v>
      </c>
      <c r="Z203" s="20" t="s">
        <v>7406</v>
      </c>
      <c r="AA203" s="20" t="s">
        <v>7476</v>
      </c>
      <c r="AB203" s="20" t="s">
        <v>7477</v>
      </c>
      <c r="AC203" s="20" t="s">
        <v>7474</v>
      </c>
      <c r="AD203" s="20" t="s">
        <v>56</v>
      </c>
      <c r="AE203" s="20"/>
    </row>
    <row r="204" spans="1:31" ht="25.5" x14ac:dyDescent="0.2">
      <c r="A204" s="4">
        <f t="shared" si="15"/>
        <v>202</v>
      </c>
      <c r="B204" s="4" t="str">
        <f t="shared" si="16"/>
        <v>2024-02828</v>
      </c>
      <c r="C204" s="4" t="str">
        <f>IFERROR(VLOOKUP(F204,Tablas!$A$1:$B$3,2,0),"")</f>
        <v/>
      </c>
      <c r="D204" s="4" t="str">
        <f t="shared" si="17"/>
        <v>LETRAS EN DESCUENTO NACIONAL -  - LETRA 75 DIAS / DRAFT 75 DAYS - Cambio de Situación</v>
      </c>
      <c r="E204" s="19">
        <v>45539</v>
      </c>
      <c r="F204" s="20" t="s">
        <v>27</v>
      </c>
      <c r="G204" s="20" t="s">
        <v>7663</v>
      </c>
      <c r="H204" s="20" t="s">
        <v>7404</v>
      </c>
      <c r="I204" s="20" t="s">
        <v>7405</v>
      </c>
      <c r="J204" s="20" t="s">
        <v>7470</v>
      </c>
      <c r="K204" s="20" t="s">
        <v>7471</v>
      </c>
      <c r="L204" s="20" t="s">
        <v>7472</v>
      </c>
      <c r="M204" s="20"/>
      <c r="N204" s="21">
        <v>2152.67</v>
      </c>
      <c r="O204" s="21">
        <v>0</v>
      </c>
      <c r="P204" s="19">
        <v>45491</v>
      </c>
      <c r="Q204" s="19">
        <v>45539</v>
      </c>
      <c r="R204" s="20"/>
      <c r="S204" s="19">
        <v>45558</v>
      </c>
      <c r="T204" s="20" t="s">
        <v>126</v>
      </c>
      <c r="U204" s="20">
        <v>1020703</v>
      </c>
      <c r="V204" s="20">
        <v>240006437</v>
      </c>
      <c r="W204" s="20" t="s">
        <v>50</v>
      </c>
      <c r="X204" s="20" t="s">
        <v>794</v>
      </c>
      <c r="Y204" s="20" t="s">
        <v>333</v>
      </c>
      <c r="Z204" s="20" t="s">
        <v>7406</v>
      </c>
      <c r="AA204" s="20" t="s">
        <v>7473</v>
      </c>
      <c r="AB204" s="20" t="s">
        <v>7474</v>
      </c>
      <c r="AC204" s="20" t="s">
        <v>7474</v>
      </c>
      <c r="AD204" s="20" t="s">
        <v>56</v>
      </c>
      <c r="AE204" s="20"/>
    </row>
    <row r="205" spans="1:31" ht="25.5" x14ac:dyDescent="0.2">
      <c r="A205" s="4">
        <f t="shared" si="15"/>
        <v>203</v>
      </c>
      <c r="B205" s="4" t="str">
        <f t="shared" si="16"/>
        <v>2024-02829</v>
      </c>
      <c r="C205" s="4" t="str">
        <f>IFERROR(VLOOKUP(F205,Tablas!$A$1:$B$3,2,0),"")</f>
        <v/>
      </c>
      <c r="D205" s="4" t="str">
        <f t="shared" si="17"/>
        <v>LETRAS EN DESCUENTO NACIONAL -  - LETRA 75 DIAS / DRAFT 75 DAYS - Cambio de Situación</v>
      </c>
      <c r="E205" s="19">
        <v>45539</v>
      </c>
      <c r="F205" s="20" t="s">
        <v>27</v>
      </c>
      <c r="G205" s="20" t="s">
        <v>7664</v>
      </c>
      <c r="H205" s="20" t="s">
        <v>7404</v>
      </c>
      <c r="I205" s="20" t="s">
        <v>7405</v>
      </c>
      <c r="J205" s="20" t="s">
        <v>7470</v>
      </c>
      <c r="K205" s="20" t="s">
        <v>7471</v>
      </c>
      <c r="L205" s="20" t="s">
        <v>7472</v>
      </c>
      <c r="M205" s="20"/>
      <c r="N205" s="21">
        <v>2152.67</v>
      </c>
      <c r="O205" s="21">
        <v>0</v>
      </c>
      <c r="P205" s="19">
        <v>45491</v>
      </c>
      <c r="Q205" s="19">
        <v>45539</v>
      </c>
      <c r="R205" s="20"/>
      <c r="S205" s="19">
        <v>45565</v>
      </c>
      <c r="T205" s="20" t="s">
        <v>126</v>
      </c>
      <c r="U205" s="20">
        <v>1020705</v>
      </c>
      <c r="V205" s="20">
        <v>240006438</v>
      </c>
      <c r="W205" s="20" t="s">
        <v>50</v>
      </c>
      <c r="X205" s="20" t="s">
        <v>794</v>
      </c>
      <c r="Y205" s="20" t="s">
        <v>333</v>
      </c>
      <c r="Z205" s="20" t="s">
        <v>7406</v>
      </c>
      <c r="AA205" s="20" t="s">
        <v>7473</v>
      </c>
      <c r="AB205" s="20" t="s">
        <v>7474</v>
      </c>
      <c r="AC205" s="20" t="s">
        <v>7474</v>
      </c>
      <c r="AD205" s="20" t="s">
        <v>56</v>
      </c>
      <c r="AE205" s="20"/>
    </row>
    <row r="206" spans="1:31" ht="25.5" x14ac:dyDescent="0.2">
      <c r="A206" s="4">
        <f t="shared" si="15"/>
        <v>204</v>
      </c>
      <c r="B206" s="4" t="str">
        <f t="shared" si="16"/>
        <v>2024-02540</v>
      </c>
      <c r="C206" s="4" t="str">
        <f>IFERROR(VLOOKUP(F206,Tablas!$A$1:$B$3,2,0),"")</f>
        <v/>
      </c>
      <c r="D206" s="4" t="str">
        <f t="shared" si="17"/>
        <v>LETRAS EN DESCUENTO NACIONAL -  - LETRA 75 DIAS / DRAFT 75 DAYS - Cambio de Situación</v>
      </c>
      <c r="E206" s="19">
        <v>45490</v>
      </c>
      <c r="F206" s="20" t="s">
        <v>27</v>
      </c>
      <c r="G206" s="20" t="s">
        <v>7666</v>
      </c>
      <c r="H206" s="20" t="s">
        <v>7404</v>
      </c>
      <c r="I206" s="20" t="s">
        <v>7405</v>
      </c>
      <c r="J206" s="20" t="s">
        <v>7470</v>
      </c>
      <c r="K206" s="20" t="s">
        <v>7471</v>
      </c>
      <c r="L206" s="20" t="s">
        <v>7472</v>
      </c>
      <c r="M206" s="20"/>
      <c r="N206" s="21">
        <v>2161.9</v>
      </c>
      <c r="O206" s="21">
        <v>0</v>
      </c>
      <c r="P206" s="19">
        <v>45471</v>
      </c>
      <c r="Q206" s="19">
        <v>45490</v>
      </c>
      <c r="R206" s="20"/>
      <c r="S206" s="19">
        <v>45561</v>
      </c>
      <c r="T206" s="20" t="s">
        <v>126</v>
      </c>
      <c r="U206" s="20">
        <v>997711</v>
      </c>
      <c r="V206" s="20">
        <v>240005370</v>
      </c>
      <c r="W206" s="20" t="s">
        <v>50</v>
      </c>
      <c r="X206" s="20" t="s">
        <v>794</v>
      </c>
      <c r="Y206" s="20" t="s">
        <v>333</v>
      </c>
      <c r="Z206" s="20" t="s">
        <v>7406</v>
      </c>
      <c r="AA206" s="20" t="s">
        <v>7473</v>
      </c>
      <c r="AB206" s="20" t="s">
        <v>7474</v>
      </c>
      <c r="AC206" s="20" t="s">
        <v>7474</v>
      </c>
      <c r="AD206" s="20" t="s">
        <v>56</v>
      </c>
      <c r="AE206" s="20"/>
    </row>
    <row r="207" spans="1:31" ht="25.5" x14ac:dyDescent="0.2">
      <c r="A207" s="4">
        <f t="shared" si="15"/>
        <v>205</v>
      </c>
      <c r="B207" s="4" t="str">
        <f t="shared" si="16"/>
        <v>2024-03158</v>
      </c>
      <c r="C207" s="4" t="str">
        <f>IFERROR(VLOOKUP(F207,Tablas!$A$1:$B$3,2,0),"")</f>
        <v/>
      </c>
      <c r="D207" s="4" t="str">
        <f t="shared" si="17"/>
        <v>LETRAS EN DESCUENTO NACIONAL -  - LETRA 75 DIAS / DRAFT 75 DAYS - Cambio de Situación</v>
      </c>
      <c r="E207" s="19">
        <v>45539</v>
      </c>
      <c r="F207" s="20" t="s">
        <v>27</v>
      </c>
      <c r="G207" s="20" t="s">
        <v>7667</v>
      </c>
      <c r="H207" s="20" t="s">
        <v>7404</v>
      </c>
      <c r="I207" s="20" t="s">
        <v>7405</v>
      </c>
      <c r="J207" s="20" t="s">
        <v>7236</v>
      </c>
      <c r="K207" s="20" t="s">
        <v>7237</v>
      </c>
      <c r="L207" s="20" t="s">
        <v>7238</v>
      </c>
      <c r="M207" s="20"/>
      <c r="N207" s="21">
        <v>2172.85</v>
      </c>
      <c r="O207" s="21">
        <v>0</v>
      </c>
      <c r="P207" s="19">
        <v>45516</v>
      </c>
      <c r="Q207" s="19">
        <v>45539</v>
      </c>
      <c r="R207" s="20"/>
      <c r="S207" s="19">
        <v>45576</v>
      </c>
      <c r="T207" s="20" t="s">
        <v>126</v>
      </c>
      <c r="U207" s="20">
        <v>1020876</v>
      </c>
      <c r="V207" s="20">
        <v>240006521</v>
      </c>
      <c r="W207" s="20" t="s">
        <v>50</v>
      </c>
      <c r="X207" s="20" t="s">
        <v>794</v>
      </c>
      <c r="Y207" s="20" t="s">
        <v>306</v>
      </c>
      <c r="Z207" s="20" t="s">
        <v>7406</v>
      </c>
      <c r="AA207" s="20" t="s">
        <v>7240</v>
      </c>
      <c r="AB207" s="20" t="s">
        <v>7137</v>
      </c>
      <c r="AC207" s="20" t="s">
        <v>3722</v>
      </c>
      <c r="AD207" s="20" t="s">
        <v>56</v>
      </c>
      <c r="AE207" s="20"/>
    </row>
    <row r="208" spans="1:31" ht="25.5" x14ac:dyDescent="0.2">
      <c r="A208" s="4">
        <f t="shared" si="15"/>
        <v>206</v>
      </c>
      <c r="B208" s="4" t="str">
        <f t="shared" si="16"/>
        <v>2024-03100</v>
      </c>
      <c r="C208" s="4" t="str">
        <f>IFERROR(VLOOKUP(F208,Tablas!$A$1:$B$3,2,0),"")</f>
        <v/>
      </c>
      <c r="D208" s="4" t="str">
        <f t="shared" si="17"/>
        <v>LETRAS EN DESCUENTO NACIONAL -  - LETRA 60 DIAS / DRAFT 60 DAYS - Cambio de Situación</v>
      </c>
      <c r="E208" s="19">
        <v>45526</v>
      </c>
      <c r="F208" s="20" t="s">
        <v>27</v>
      </c>
      <c r="G208" s="20" t="s">
        <v>7668</v>
      </c>
      <c r="H208" s="20" t="s">
        <v>7404</v>
      </c>
      <c r="I208" s="20" t="s">
        <v>7405</v>
      </c>
      <c r="J208" s="20" t="s">
        <v>379</v>
      </c>
      <c r="K208" s="20" t="s">
        <v>380</v>
      </c>
      <c r="L208" s="20" t="s">
        <v>381</v>
      </c>
      <c r="M208" s="20" t="s">
        <v>125</v>
      </c>
      <c r="N208" s="21">
        <v>2189.19</v>
      </c>
      <c r="O208" s="21">
        <v>0</v>
      </c>
      <c r="P208" s="19">
        <v>45511</v>
      </c>
      <c r="Q208" s="19">
        <v>45526</v>
      </c>
      <c r="R208" s="20"/>
      <c r="S208" s="19">
        <v>45603</v>
      </c>
      <c r="T208" s="20" t="s">
        <v>382</v>
      </c>
      <c r="U208" s="20">
        <v>1013117</v>
      </c>
      <c r="V208" s="20">
        <v>240006244</v>
      </c>
      <c r="W208" s="20" t="s">
        <v>50</v>
      </c>
      <c r="X208" s="20" t="s">
        <v>794</v>
      </c>
      <c r="Y208" s="20" t="s">
        <v>245</v>
      </c>
      <c r="Z208" s="20" t="s">
        <v>7406</v>
      </c>
      <c r="AA208" s="20" t="s">
        <v>384</v>
      </c>
      <c r="AB208" s="20" t="s">
        <v>337</v>
      </c>
      <c r="AC208" s="20" t="s">
        <v>337</v>
      </c>
      <c r="AD208" s="20" t="s">
        <v>56</v>
      </c>
      <c r="AE208" s="20"/>
    </row>
    <row r="209" spans="1:31" ht="25.5" x14ac:dyDescent="0.2">
      <c r="A209" s="4">
        <f t="shared" ref="A209:A234" si="18">ROW()-2</f>
        <v>207</v>
      </c>
      <c r="B209" s="4" t="str">
        <f t="shared" si="16"/>
        <v>2024-03098</v>
      </c>
      <c r="C209" s="4" t="str">
        <f>IFERROR(VLOOKUP(F209,Tablas!$A$1:$B$3,2,0),"")</f>
        <v/>
      </c>
      <c r="D209" s="4" t="str">
        <f t="shared" si="17"/>
        <v>LETRAS EN DESCUENTO NACIONAL -  - LETRA 60 DIAS / DRAFT 60 DAYS - Cambio de Situación</v>
      </c>
      <c r="E209" s="19">
        <v>45526</v>
      </c>
      <c r="F209" s="20" t="s">
        <v>27</v>
      </c>
      <c r="G209" s="20" t="s">
        <v>7669</v>
      </c>
      <c r="H209" s="20" t="s">
        <v>7404</v>
      </c>
      <c r="I209" s="20" t="s">
        <v>7405</v>
      </c>
      <c r="J209" s="20" t="s">
        <v>379</v>
      </c>
      <c r="K209" s="20" t="s">
        <v>380</v>
      </c>
      <c r="L209" s="20" t="s">
        <v>381</v>
      </c>
      <c r="M209" s="20" t="s">
        <v>125</v>
      </c>
      <c r="N209" s="21">
        <v>2189.2199999999998</v>
      </c>
      <c r="O209" s="21">
        <v>0</v>
      </c>
      <c r="P209" s="19">
        <v>45511</v>
      </c>
      <c r="Q209" s="19">
        <v>45526</v>
      </c>
      <c r="R209" s="20"/>
      <c r="S209" s="19">
        <v>45580</v>
      </c>
      <c r="T209" s="20" t="s">
        <v>382</v>
      </c>
      <c r="U209" s="20">
        <v>1013113</v>
      </c>
      <c r="V209" s="20">
        <v>240006242</v>
      </c>
      <c r="W209" s="20" t="s">
        <v>50</v>
      </c>
      <c r="X209" s="20" t="s">
        <v>794</v>
      </c>
      <c r="Y209" s="20" t="s">
        <v>245</v>
      </c>
      <c r="Z209" s="20" t="s">
        <v>7406</v>
      </c>
      <c r="AA209" s="20" t="s">
        <v>7463</v>
      </c>
      <c r="AB209" s="20" t="s">
        <v>337</v>
      </c>
      <c r="AC209" s="20" t="s">
        <v>337</v>
      </c>
      <c r="AD209" s="20" t="s">
        <v>56</v>
      </c>
      <c r="AE209" s="20"/>
    </row>
    <row r="210" spans="1:31" ht="25.5" x14ac:dyDescent="0.2">
      <c r="A210" s="4">
        <f t="shared" si="18"/>
        <v>208</v>
      </c>
      <c r="B210" s="4" t="str">
        <f t="shared" si="16"/>
        <v>2024-03099</v>
      </c>
      <c r="C210" s="4" t="str">
        <f>IFERROR(VLOOKUP(F210,Tablas!$A$1:$B$3,2,0),"")</f>
        <v/>
      </c>
      <c r="D210" s="4" t="str">
        <f t="shared" si="17"/>
        <v>LETRAS EN DESCUENTO NACIONAL -  - LETRA 60 DIAS / DRAFT 60 DAYS - Cambio de Situación</v>
      </c>
      <c r="E210" s="19">
        <v>45526</v>
      </c>
      <c r="F210" s="20" t="s">
        <v>27</v>
      </c>
      <c r="G210" s="20" t="s">
        <v>7670</v>
      </c>
      <c r="H210" s="20" t="s">
        <v>7404</v>
      </c>
      <c r="I210" s="20" t="s">
        <v>7405</v>
      </c>
      <c r="J210" s="20" t="s">
        <v>379</v>
      </c>
      <c r="K210" s="20" t="s">
        <v>380</v>
      </c>
      <c r="L210" s="20" t="s">
        <v>381</v>
      </c>
      <c r="M210" s="20" t="s">
        <v>125</v>
      </c>
      <c r="N210" s="21">
        <v>2189.2199999999998</v>
      </c>
      <c r="O210" s="21">
        <v>0</v>
      </c>
      <c r="P210" s="19">
        <v>45511</v>
      </c>
      <c r="Q210" s="19">
        <v>45526</v>
      </c>
      <c r="R210" s="20"/>
      <c r="S210" s="19">
        <v>45587</v>
      </c>
      <c r="T210" s="20" t="s">
        <v>382</v>
      </c>
      <c r="U210" s="20">
        <v>1013115</v>
      </c>
      <c r="V210" s="20">
        <v>240006243</v>
      </c>
      <c r="W210" s="20" t="s">
        <v>50</v>
      </c>
      <c r="X210" s="20" t="s">
        <v>794</v>
      </c>
      <c r="Y210" s="20" t="s">
        <v>245</v>
      </c>
      <c r="Z210" s="20" t="s">
        <v>7406</v>
      </c>
      <c r="AA210" s="20" t="s">
        <v>384</v>
      </c>
      <c r="AB210" s="20" t="s">
        <v>337</v>
      </c>
      <c r="AC210" s="20" t="s">
        <v>337</v>
      </c>
      <c r="AD210" s="20" t="s">
        <v>56</v>
      </c>
      <c r="AE210" s="20"/>
    </row>
    <row r="211" spans="1:31" ht="25.5" x14ac:dyDescent="0.2">
      <c r="A211" s="4">
        <f t="shared" si="18"/>
        <v>209</v>
      </c>
      <c r="B211" s="4" t="str">
        <f t="shared" si="16"/>
        <v>2024-03097</v>
      </c>
      <c r="C211" s="4" t="str">
        <f>IFERROR(VLOOKUP(F211,Tablas!$A$1:$B$3,2,0),"")</f>
        <v/>
      </c>
      <c r="D211" s="4" t="str">
        <f t="shared" si="17"/>
        <v>LETRAS EN DESCUENTO NACIONAL -  - LETRA 60 DIAS / DRAFT 60 DAYS - Cambio de Situación</v>
      </c>
      <c r="E211" s="19">
        <v>45526</v>
      </c>
      <c r="F211" s="20" t="s">
        <v>27</v>
      </c>
      <c r="G211" s="20" t="s">
        <v>7671</v>
      </c>
      <c r="H211" s="20" t="s">
        <v>7404</v>
      </c>
      <c r="I211" s="20" t="s">
        <v>7405</v>
      </c>
      <c r="J211" s="20" t="s">
        <v>379</v>
      </c>
      <c r="K211" s="20" t="s">
        <v>380</v>
      </c>
      <c r="L211" s="20" t="s">
        <v>381</v>
      </c>
      <c r="M211" s="20" t="s">
        <v>125</v>
      </c>
      <c r="N211" s="21">
        <v>2189.2199999999998</v>
      </c>
      <c r="O211" s="21">
        <v>0</v>
      </c>
      <c r="P211" s="19">
        <v>45511</v>
      </c>
      <c r="Q211" s="19">
        <v>45526</v>
      </c>
      <c r="R211" s="20"/>
      <c r="S211" s="19">
        <v>45573</v>
      </c>
      <c r="T211" s="20" t="s">
        <v>382</v>
      </c>
      <c r="U211" s="20">
        <v>1013111</v>
      </c>
      <c r="V211" s="20">
        <v>240006241</v>
      </c>
      <c r="W211" s="20" t="s">
        <v>50</v>
      </c>
      <c r="X211" s="20" t="s">
        <v>794</v>
      </c>
      <c r="Y211" s="20" t="s">
        <v>245</v>
      </c>
      <c r="Z211" s="20" t="s">
        <v>7406</v>
      </c>
      <c r="AA211" s="20" t="s">
        <v>7463</v>
      </c>
      <c r="AB211" s="20" t="s">
        <v>337</v>
      </c>
      <c r="AC211" s="20" t="s">
        <v>337</v>
      </c>
      <c r="AD211" s="20" t="s">
        <v>56</v>
      </c>
      <c r="AE211" s="20"/>
    </row>
    <row r="212" spans="1:31" ht="25.5" x14ac:dyDescent="0.2">
      <c r="A212" s="4">
        <f t="shared" si="18"/>
        <v>210</v>
      </c>
      <c r="B212" s="4" t="str">
        <f t="shared" si="16"/>
        <v>2024-03065</v>
      </c>
      <c r="C212" s="4" t="str">
        <f>IFERROR(VLOOKUP(F212,Tablas!$A$1:$B$3,2,0),"")</f>
        <v/>
      </c>
      <c r="D212" s="4" t="str">
        <f t="shared" si="17"/>
        <v>LETRAS EN DESCUENTO NACIONAL -  - LETRA 60 DIAS / DRAFT 60 DAYS - Cambio de Situación</v>
      </c>
      <c r="E212" s="19">
        <v>45518</v>
      </c>
      <c r="F212" s="20" t="s">
        <v>27</v>
      </c>
      <c r="G212" s="20" t="s">
        <v>7672</v>
      </c>
      <c r="H212" s="20" t="s">
        <v>7404</v>
      </c>
      <c r="I212" s="20" t="s">
        <v>7405</v>
      </c>
      <c r="J212" s="20" t="s">
        <v>379</v>
      </c>
      <c r="K212" s="20" t="s">
        <v>380</v>
      </c>
      <c r="L212" s="20" t="s">
        <v>381</v>
      </c>
      <c r="M212" s="20" t="s">
        <v>125</v>
      </c>
      <c r="N212" s="21">
        <v>2200.6999999999998</v>
      </c>
      <c r="O212" s="21">
        <v>0</v>
      </c>
      <c r="P212" s="19">
        <v>45505</v>
      </c>
      <c r="Q212" s="19">
        <v>45518</v>
      </c>
      <c r="R212" s="20"/>
      <c r="S212" s="19">
        <v>45567</v>
      </c>
      <c r="T212" s="20" t="s">
        <v>382</v>
      </c>
      <c r="U212" s="20">
        <v>1008724</v>
      </c>
      <c r="V212" s="20">
        <v>240005978</v>
      </c>
      <c r="W212" s="20" t="s">
        <v>50</v>
      </c>
      <c r="X212" s="20" t="s">
        <v>794</v>
      </c>
      <c r="Y212" s="20" t="s">
        <v>245</v>
      </c>
      <c r="Z212" s="20" t="s">
        <v>7406</v>
      </c>
      <c r="AA212" s="20" t="s">
        <v>7463</v>
      </c>
      <c r="AB212" s="20" t="s">
        <v>337</v>
      </c>
      <c r="AC212" s="20" t="s">
        <v>337</v>
      </c>
      <c r="AD212" s="20" t="s">
        <v>56</v>
      </c>
      <c r="AE212" s="20"/>
    </row>
    <row r="213" spans="1:31" ht="25.5" x14ac:dyDescent="0.2">
      <c r="A213" s="4">
        <f t="shared" si="18"/>
        <v>211</v>
      </c>
      <c r="B213" s="4" t="str">
        <f t="shared" si="16"/>
        <v>2024-03135</v>
      </c>
      <c r="C213" s="4" t="str">
        <f>IFERROR(VLOOKUP(F213,Tablas!$A$1:$B$3,2,0),"")</f>
        <v/>
      </c>
      <c r="D213" s="4" t="str">
        <f t="shared" si="17"/>
        <v>LETRAS EN DESCUENTO NACIONAL -  - LETRA 75 DIAS / DRAFT 75 DAYS - Cambio de Situación</v>
      </c>
      <c r="E213" s="19">
        <v>45537</v>
      </c>
      <c r="F213" s="20" t="s">
        <v>27</v>
      </c>
      <c r="G213" s="20" t="s">
        <v>7680</v>
      </c>
      <c r="H213" s="20" t="s">
        <v>7404</v>
      </c>
      <c r="I213" s="20" t="s">
        <v>7405</v>
      </c>
      <c r="J213" s="20" t="s">
        <v>330</v>
      </c>
      <c r="K213" s="20" t="s">
        <v>331</v>
      </c>
      <c r="L213" s="20" t="s">
        <v>332</v>
      </c>
      <c r="M213" s="20" t="s">
        <v>125</v>
      </c>
      <c r="N213" s="21">
        <v>2214.9699999999998</v>
      </c>
      <c r="O213" s="21">
        <v>0</v>
      </c>
      <c r="P213" s="19">
        <v>45513</v>
      </c>
      <c r="Q213" s="19">
        <v>45537</v>
      </c>
      <c r="R213" s="20"/>
      <c r="S213" s="19">
        <v>45588</v>
      </c>
      <c r="T213" s="20" t="s">
        <v>126</v>
      </c>
      <c r="U213" s="20">
        <v>1022296</v>
      </c>
      <c r="V213" s="20">
        <v>240006668</v>
      </c>
      <c r="W213" s="20" t="s">
        <v>50</v>
      </c>
      <c r="X213" s="20" t="s">
        <v>794</v>
      </c>
      <c r="Y213" s="20" t="s">
        <v>333</v>
      </c>
      <c r="Z213" s="20" t="s">
        <v>7406</v>
      </c>
      <c r="AA213" s="20" t="s">
        <v>335</v>
      </c>
      <c r="AB213" s="20" t="s">
        <v>336</v>
      </c>
      <c r="AC213" s="20" t="s">
        <v>337</v>
      </c>
      <c r="AD213" s="20" t="s">
        <v>56</v>
      </c>
      <c r="AE213" s="20"/>
    </row>
    <row r="214" spans="1:31" ht="25.5" x14ac:dyDescent="0.2">
      <c r="A214" s="4">
        <f t="shared" si="18"/>
        <v>212</v>
      </c>
      <c r="B214" s="4" t="str">
        <f t="shared" si="16"/>
        <v>2024-03134</v>
      </c>
      <c r="C214" s="4" t="str">
        <f>IFERROR(VLOOKUP(F214,Tablas!$A$1:$B$3,2,0),"")</f>
        <v/>
      </c>
      <c r="D214" s="4" t="str">
        <f t="shared" si="17"/>
        <v>LETRAS EN DESCUENTO NACIONAL -  - LETRA 75 DIAS / DRAFT 75 DAYS - Cambio de Situación</v>
      </c>
      <c r="E214" s="19">
        <v>45537</v>
      </c>
      <c r="F214" s="20" t="s">
        <v>27</v>
      </c>
      <c r="G214" s="20" t="s">
        <v>7681</v>
      </c>
      <c r="H214" s="20" t="s">
        <v>7404</v>
      </c>
      <c r="I214" s="20" t="s">
        <v>7405</v>
      </c>
      <c r="J214" s="20" t="s">
        <v>330</v>
      </c>
      <c r="K214" s="20" t="s">
        <v>331</v>
      </c>
      <c r="L214" s="20" t="s">
        <v>332</v>
      </c>
      <c r="M214" s="20" t="s">
        <v>125</v>
      </c>
      <c r="N214" s="21">
        <v>2214.98</v>
      </c>
      <c r="O214" s="21">
        <v>0</v>
      </c>
      <c r="P214" s="19">
        <v>45513</v>
      </c>
      <c r="Q214" s="19">
        <v>45537</v>
      </c>
      <c r="R214" s="20"/>
      <c r="S214" s="19">
        <v>45580</v>
      </c>
      <c r="T214" s="20" t="s">
        <v>126</v>
      </c>
      <c r="U214" s="20">
        <v>1022294</v>
      </c>
      <c r="V214" s="20">
        <v>240006667</v>
      </c>
      <c r="W214" s="20" t="s">
        <v>50</v>
      </c>
      <c r="X214" s="20" t="s">
        <v>794</v>
      </c>
      <c r="Y214" s="20" t="s">
        <v>333</v>
      </c>
      <c r="Z214" s="20" t="s">
        <v>7406</v>
      </c>
      <c r="AA214" s="20" t="s">
        <v>7441</v>
      </c>
      <c r="AB214" s="20" t="s">
        <v>789</v>
      </c>
      <c r="AC214" s="20" t="s">
        <v>167</v>
      </c>
      <c r="AD214" s="20" t="s">
        <v>56</v>
      </c>
      <c r="AE214" s="20"/>
    </row>
    <row r="215" spans="1:31" ht="25.5" x14ac:dyDescent="0.2">
      <c r="A215" s="4">
        <f t="shared" si="18"/>
        <v>213</v>
      </c>
      <c r="B215" s="4" t="str">
        <f t="shared" si="16"/>
        <v>2024-03133</v>
      </c>
      <c r="C215" s="4" t="str">
        <f>IFERROR(VLOOKUP(F215,Tablas!$A$1:$B$3,2,0),"")</f>
        <v/>
      </c>
      <c r="D215" s="4" t="str">
        <f t="shared" si="17"/>
        <v>LETRAS EN DESCUENTO NACIONAL -  - LETRA 75 DIAS / DRAFT 75 DAYS - Cambio de Situación</v>
      </c>
      <c r="E215" s="19">
        <v>45537</v>
      </c>
      <c r="F215" s="20" t="s">
        <v>27</v>
      </c>
      <c r="G215" s="20" t="s">
        <v>7682</v>
      </c>
      <c r="H215" s="20" t="s">
        <v>7404</v>
      </c>
      <c r="I215" s="20" t="s">
        <v>7405</v>
      </c>
      <c r="J215" s="20" t="s">
        <v>330</v>
      </c>
      <c r="K215" s="20" t="s">
        <v>331</v>
      </c>
      <c r="L215" s="20" t="s">
        <v>332</v>
      </c>
      <c r="M215" s="20" t="s">
        <v>125</v>
      </c>
      <c r="N215" s="21">
        <v>2214.98</v>
      </c>
      <c r="O215" s="21">
        <v>0</v>
      </c>
      <c r="P215" s="19">
        <v>45513</v>
      </c>
      <c r="Q215" s="19">
        <v>45537</v>
      </c>
      <c r="R215" s="20"/>
      <c r="S215" s="19">
        <v>45568</v>
      </c>
      <c r="T215" s="20" t="s">
        <v>126</v>
      </c>
      <c r="U215" s="20">
        <v>1022292</v>
      </c>
      <c r="V215" s="20">
        <v>240006666</v>
      </c>
      <c r="W215" s="20" t="s">
        <v>50</v>
      </c>
      <c r="X215" s="20" t="s">
        <v>794</v>
      </c>
      <c r="Y215" s="20" t="s">
        <v>333</v>
      </c>
      <c r="Z215" s="20" t="s">
        <v>7406</v>
      </c>
      <c r="AA215" s="20" t="s">
        <v>7441</v>
      </c>
      <c r="AB215" s="20" t="s">
        <v>789</v>
      </c>
      <c r="AC215" s="20" t="s">
        <v>167</v>
      </c>
      <c r="AD215" s="20" t="s">
        <v>56</v>
      </c>
      <c r="AE215" s="20"/>
    </row>
    <row r="216" spans="1:31" ht="38.25" x14ac:dyDescent="0.2">
      <c r="A216" s="4">
        <f t="shared" si="18"/>
        <v>214</v>
      </c>
      <c r="B216" s="4" t="str">
        <f t="shared" si="16"/>
        <v>2024-03347</v>
      </c>
      <c r="C216" s="4" t="str">
        <f>IFERROR(VLOOKUP(F216,Tablas!$A$1:$B$3,2,0),"")</f>
        <v/>
      </c>
      <c r="D216" s="4" t="str">
        <f t="shared" si="17"/>
        <v>LETRAS EN DESCUENTO NACIONAL -  - LETRA 75 DIAS / DRAFT 75 DAYS - Cambio de Situación</v>
      </c>
      <c r="E216" s="19">
        <v>45554</v>
      </c>
      <c r="F216" s="20" t="s">
        <v>27</v>
      </c>
      <c r="G216" s="20" t="s">
        <v>7683</v>
      </c>
      <c r="H216" s="20" t="s">
        <v>7404</v>
      </c>
      <c r="I216" s="20" t="s">
        <v>7405</v>
      </c>
      <c r="J216" s="20" t="s">
        <v>7470</v>
      </c>
      <c r="K216" s="20" t="s">
        <v>7471</v>
      </c>
      <c r="L216" s="20" t="s">
        <v>7472</v>
      </c>
      <c r="M216" s="20"/>
      <c r="N216" s="21">
        <v>2217.36</v>
      </c>
      <c r="O216" s="21">
        <v>0</v>
      </c>
      <c r="P216" s="19">
        <v>45530</v>
      </c>
      <c r="Q216" s="19">
        <v>45554</v>
      </c>
      <c r="R216" s="20"/>
      <c r="S216" s="19">
        <v>45621</v>
      </c>
      <c r="T216" s="20" t="s">
        <v>126</v>
      </c>
      <c r="U216" s="20">
        <v>1035054</v>
      </c>
      <c r="V216" s="20">
        <v>240007274</v>
      </c>
      <c r="W216" s="20" t="s">
        <v>50</v>
      </c>
      <c r="X216" s="20" t="s">
        <v>794</v>
      </c>
      <c r="Y216" s="20" t="s">
        <v>333</v>
      </c>
      <c r="Z216" s="20" t="s">
        <v>7406</v>
      </c>
      <c r="AA216" s="20" t="s">
        <v>7476</v>
      </c>
      <c r="AB216" s="20" t="s">
        <v>7477</v>
      </c>
      <c r="AC216" s="20" t="s">
        <v>7474</v>
      </c>
      <c r="AD216" s="20" t="s">
        <v>56</v>
      </c>
      <c r="AE216" s="20"/>
    </row>
    <row r="217" spans="1:31" ht="38.25" x14ac:dyDescent="0.2">
      <c r="A217" s="4">
        <f t="shared" si="18"/>
        <v>215</v>
      </c>
      <c r="B217" s="4" t="str">
        <f t="shared" si="16"/>
        <v>2024-03342</v>
      </c>
      <c r="C217" s="4" t="str">
        <f>IFERROR(VLOOKUP(F217,Tablas!$A$1:$B$3,2,0),"")</f>
        <v/>
      </c>
      <c r="D217" s="4" t="str">
        <f t="shared" si="17"/>
        <v>LETRAS EN DESCUENTO NACIONAL -  - LETRA 75 DIAS / DRAFT 75 DAYS - Cambio de Situación</v>
      </c>
      <c r="E217" s="19">
        <v>45554</v>
      </c>
      <c r="F217" s="20" t="s">
        <v>27</v>
      </c>
      <c r="G217" s="20" t="s">
        <v>7684</v>
      </c>
      <c r="H217" s="20" t="s">
        <v>7404</v>
      </c>
      <c r="I217" s="20" t="s">
        <v>7405</v>
      </c>
      <c r="J217" s="20" t="s">
        <v>7470</v>
      </c>
      <c r="K217" s="20" t="s">
        <v>7471</v>
      </c>
      <c r="L217" s="20" t="s">
        <v>7472</v>
      </c>
      <c r="M217" s="20"/>
      <c r="N217" s="21">
        <v>2217.38</v>
      </c>
      <c r="O217" s="21">
        <v>0</v>
      </c>
      <c r="P217" s="19">
        <v>45530</v>
      </c>
      <c r="Q217" s="19">
        <v>45554</v>
      </c>
      <c r="R217" s="20"/>
      <c r="S217" s="19">
        <v>45575</v>
      </c>
      <c r="T217" s="20" t="s">
        <v>126</v>
      </c>
      <c r="U217" s="20">
        <v>1035044</v>
      </c>
      <c r="V217" s="20">
        <v>240007269</v>
      </c>
      <c r="W217" s="20" t="s">
        <v>50</v>
      </c>
      <c r="X217" s="20" t="s">
        <v>794</v>
      </c>
      <c r="Y217" s="20" t="s">
        <v>333</v>
      </c>
      <c r="Z217" s="20" t="s">
        <v>7406</v>
      </c>
      <c r="AA217" s="20" t="s">
        <v>7476</v>
      </c>
      <c r="AB217" s="20" t="s">
        <v>7477</v>
      </c>
      <c r="AC217" s="20" t="s">
        <v>7474</v>
      </c>
      <c r="AD217" s="20" t="s">
        <v>56</v>
      </c>
      <c r="AE217" s="20"/>
    </row>
    <row r="218" spans="1:31" ht="38.25" x14ac:dyDescent="0.2">
      <c r="A218" s="4">
        <f t="shared" si="18"/>
        <v>216</v>
      </c>
      <c r="B218" s="4" t="str">
        <f t="shared" si="16"/>
        <v>2024-03346</v>
      </c>
      <c r="C218" s="4" t="str">
        <f>IFERROR(VLOOKUP(F218,Tablas!$A$1:$B$3,2,0),"")</f>
        <v/>
      </c>
      <c r="D218" s="4" t="str">
        <f t="shared" si="17"/>
        <v>LETRAS EN DESCUENTO NACIONAL -  - LETRA 75 DIAS / DRAFT 75 DAYS - Cambio de Situación</v>
      </c>
      <c r="E218" s="19">
        <v>45554</v>
      </c>
      <c r="F218" s="20" t="s">
        <v>27</v>
      </c>
      <c r="G218" s="20" t="s">
        <v>7685</v>
      </c>
      <c r="H218" s="20" t="s">
        <v>7404</v>
      </c>
      <c r="I218" s="20" t="s">
        <v>7405</v>
      </c>
      <c r="J218" s="20" t="s">
        <v>7470</v>
      </c>
      <c r="K218" s="20" t="s">
        <v>7471</v>
      </c>
      <c r="L218" s="20" t="s">
        <v>7472</v>
      </c>
      <c r="M218" s="20"/>
      <c r="N218" s="21">
        <v>2217.38</v>
      </c>
      <c r="O218" s="21">
        <v>0</v>
      </c>
      <c r="P218" s="19">
        <v>45530</v>
      </c>
      <c r="Q218" s="19">
        <v>45554</v>
      </c>
      <c r="R218" s="20"/>
      <c r="S218" s="19">
        <v>45603</v>
      </c>
      <c r="T218" s="20" t="s">
        <v>126</v>
      </c>
      <c r="U218" s="20">
        <v>1035052</v>
      </c>
      <c r="V218" s="20">
        <v>240007273</v>
      </c>
      <c r="W218" s="20" t="s">
        <v>50</v>
      </c>
      <c r="X218" s="20" t="s">
        <v>794</v>
      </c>
      <c r="Y218" s="20" t="s">
        <v>333</v>
      </c>
      <c r="Z218" s="20" t="s">
        <v>7406</v>
      </c>
      <c r="AA218" s="20" t="s">
        <v>7476</v>
      </c>
      <c r="AB218" s="20" t="s">
        <v>7477</v>
      </c>
      <c r="AC218" s="20" t="s">
        <v>7474</v>
      </c>
      <c r="AD218" s="20" t="s">
        <v>56</v>
      </c>
      <c r="AE218" s="20"/>
    </row>
    <row r="219" spans="1:31" ht="38.25" x14ac:dyDescent="0.2">
      <c r="A219" s="4">
        <f t="shared" si="18"/>
        <v>217</v>
      </c>
      <c r="B219" s="4" t="str">
        <f t="shared" si="16"/>
        <v>2024-03345</v>
      </c>
      <c r="C219" s="4" t="str">
        <f>IFERROR(VLOOKUP(F219,Tablas!$A$1:$B$3,2,0),"")</f>
        <v/>
      </c>
      <c r="D219" s="4" t="str">
        <f t="shared" si="17"/>
        <v>LETRAS EN DESCUENTO NACIONAL -  - LETRA 75 DIAS / DRAFT 75 DAYS - Cambio de Situación</v>
      </c>
      <c r="E219" s="19">
        <v>45554</v>
      </c>
      <c r="F219" s="20" t="s">
        <v>27</v>
      </c>
      <c r="G219" s="20" t="s">
        <v>7686</v>
      </c>
      <c r="H219" s="20" t="s">
        <v>7404</v>
      </c>
      <c r="I219" s="20" t="s">
        <v>7405</v>
      </c>
      <c r="J219" s="20" t="s">
        <v>7470</v>
      </c>
      <c r="K219" s="20" t="s">
        <v>7471</v>
      </c>
      <c r="L219" s="20" t="s">
        <v>7472</v>
      </c>
      <c r="M219" s="20"/>
      <c r="N219" s="21">
        <v>2217.38</v>
      </c>
      <c r="O219" s="21">
        <v>0</v>
      </c>
      <c r="P219" s="19">
        <v>45530</v>
      </c>
      <c r="Q219" s="19">
        <v>45554</v>
      </c>
      <c r="R219" s="20"/>
      <c r="S219" s="19">
        <v>45596</v>
      </c>
      <c r="T219" s="20" t="s">
        <v>126</v>
      </c>
      <c r="U219" s="20">
        <v>1035050</v>
      </c>
      <c r="V219" s="20">
        <v>240007272</v>
      </c>
      <c r="W219" s="20" t="s">
        <v>50</v>
      </c>
      <c r="X219" s="20" t="s">
        <v>794</v>
      </c>
      <c r="Y219" s="20" t="s">
        <v>333</v>
      </c>
      <c r="Z219" s="20" t="s">
        <v>7406</v>
      </c>
      <c r="AA219" s="20" t="s">
        <v>7476</v>
      </c>
      <c r="AB219" s="20" t="s">
        <v>7477</v>
      </c>
      <c r="AC219" s="20" t="s">
        <v>7474</v>
      </c>
      <c r="AD219" s="20" t="s">
        <v>56</v>
      </c>
      <c r="AE219" s="20"/>
    </row>
    <row r="220" spans="1:31" ht="38.25" x14ac:dyDescent="0.2">
      <c r="A220" s="4">
        <f t="shared" si="18"/>
        <v>218</v>
      </c>
      <c r="B220" s="4" t="str">
        <f t="shared" si="16"/>
        <v>2024-03344</v>
      </c>
      <c r="C220" s="4" t="str">
        <f>IFERROR(VLOOKUP(F220,Tablas!$A$1:$B$3,2,0),"")</f>
        <v/>
      </c>
      <c r="D220" s="4" t="str">
        <f t="shared" si="17"/>
        <v>LETRAS EN DESCUENTO NACIONAL -  - LETRA 75 DIAS / DRAFT 75 DAYS - Cambio de Situación</v>
      </c>
      <c r="E220" s="19">
        <v>45554</v>
      </c>
      <c r="F220" s="20" t="s">
        <v>27</v>
      </c>
      <c r="G220" s="20" t="s">
        <v>7687</v>
      </c>
      <c r="H220" s="20" t="s">
        <v>7404</v>
      </c>
      <c r="I220" s="20" t="s">
        <v>7405</v>
      </c>
      <c r="J220" s="20" t="s">
        <v>7470</v>
      </c>
      <c r="K220" s="20" t="s">
        <v>7471</v>
      </c>
      <c r="L220" s="20" t="s">
        <v>7472</v>
      </c>
      <c r="M220" s="20"/>
      <c r="N220" s="21">
        <v>2217.38</v>
      </c>
      <c r="O220" s="21">
        <v>0</v>
      </c>
      <c r="P220" s="19">
        <v>45530</v>
      </c>
      <c r="Q220" s="19">
        <v>45554</v>
      </c>
      <c r="R220" s="20"/>
      <c r="S220" s="19">
        <v>45590</v>
      </c>
      <c r="T220" s="20" t="s">
        <v>126</v>
      </c>
      <c r="U220" s="20">
        <v>1035048</v>
      </c>
      <c r="V220" s="20">
        <v>240007271</v>
      </c>
      <c r="W220" s="20" t="s">
        <v>50</v>
      </c>
      <c r="X220" s="20" t="s">
        <v>794</v>
      </c>
      <c r="Y220" s="20" t="s">
        <v>333</v>
      </c>
      <c r="Z220" s="20" t="s">
        <v>7406</v>
      </c>
      <c r="AA220" s="20" t="s">
        <v>7476</v>
      </c>
      <c r="AB220" s="20" t="s">
        <v>7477</v>
      </c>
      <c r="AC220" s="20" t="s">
        <v>7474</v>
      </c>
      <c r="AD220" s="20" t="s">
        <v>56</v>
      </c>
      <c r="AE220" s="20"/>
    </row>
    <row r="221" spans="1:31" ht="38.25" x14ac:dyDescent="0.2">
      <c r="A221" s="4">
        <f t="shared" si="18"/>
        <v>219</v>
      </c>
      <c r="B221" s="4" t="str">
        <f t="shared" si="16"/>
        <v>2024-03343</v>
      </c>
      <c r="C221" s="4" t="str">
        <f>IFERROR(VLOOKUP(F221,Tablas!$A$1:$B$3,2,0),"")</f>
        <v/>
      </c>
      <c r="D221" s="4" t="str">
        <f t="shared" si="17"/>
        <v>LETRAS EN DESCUENTO NACIONAL -  - LETRA 75 DIAS / DRAFT 75 DAYS - Cambio de Situación</v>
      </c>
      <c r="E221" s="19">
        <v>45554</v>
      </c>
      <c r="F221" s="20" t="s">
        <v>27</v>
      </c>
      <c r="G221" s="20" t="s">
        <v>7688</v>
      </c>
      <c r="H221" s="20" t="s">
        <v>7404</v>
      </c>
      <c r="I221" s="20" t="s">
        <v>7405</v>
      </c>
      <c r="J221" s="20" t="s">
        <v>7470</v>
      </c>
      <c r="K221" s="20" t="s">
        <v>7471</v>
      </c>
      <c r="L221" s="20" t="s">
        <v>7472</v>
      </c>
      <c r="M221" s="20"/>
      <c r="N221" s="21">
        <v>2217.38</v>
      </c>
      <c r="O221" s="21">
        <v>0</v>
      </c>
      <c r="P221" s="19">
        <v>45530</v>
      </c>
      <c r="Q221" s="19">
        <v>45554</v>
      </c>
      <c r="R221" s="20"/>
      <c r="S221" s="19">
        <v>45582</v>
      </c>
      <c r="T221" s="20" t="s">
        <v>126</v>
      </c>
      <c r="U221" s="20">
        <v>1035046</v>
      </c>
      <c r="V221" s="20">
        <v>240007270</v>
      </c>
      <c r="W221" s="20" t="s">
        <v>50</v>
      </c>
      <c r="X221" s="20" t="s">
        <v>794</v>
      </c>
      <c r="Y221" s="20" t="s">
        <v>333</v>
      </c>
      <c r="Z221" s="20" t="s">
        <v>7406</v>
      </c>
      <c r="AA221" s="20" t="s">
        <v>7476</v>
      </c>
      <c r="AB221" s="20" t="s">
        <v>7477</v>
      </c>
      <c r="AC221" s="20" t="s">
        <v>7474</v>
      </c>
      <c r="AD221" s="20" t="s">
        <v>56</v>
      </c>
      <c r="AE221" s="20"/>
    </row>
    <row r="222" spans="1:31" ht="25.5" x14ac:dyDescent="0.2">
      <c r="A222" s="4">
        <f t="shared" si="18"/>
        <v>220</v>
      </c>
      <c r="B222" s="4" t="str">
        <f t="shared" si="16"/>
        <v>2024-02809</v>
      </c>
      <c r="C222" s="4" t="str">
        <f>IFERROR(VLOOKUP(F222,Tablas!$A$1:$B$3,2,0),"")</f>
        <v/>
      </c>
      <c r="D222" s="4" t="str">
        <f t="shared" si="17"/>
        <v>LETRAS EN DESCUENTO NACIONAL -  - LETRA 75 DIAS / DRAFT 75 DAYS - Cambio de Situación</v>
      </c>
      <c r="E222" s="19">
        <v>45520</v>
      </c>
      <c r="F222" s="20" t="s">
        <v>27</v>
      </c>
      <c r="G222" s="20" t="s">
        <v>7690</v>
      </c>
      <c r="H222" s="20" t="s">
        <v>7404</v>
      </c>
      <c r="I222" s="20" t="s">
        <v>7405</v>
      </c>
      <c r="J222" s="20" t="s">
        <v>373</v>
      </c>
      <c r="K222" s="20" t="s">
        <v>374</v>
      </c>
      <c r="L222" s="20" t="s">
        <v>375</v>
      </c>
      <c r="M222" s="20" t="s">
        <v>125</v>
      </c>
      <c r="N222" s="21">
        <v>2236.8000000000002</v>
      </c>
      <c r="O222" s="21">
        <v>0</v>
      </c>
      <c r="P222" s="19">
        <v>45491</v>
      </c>
      <c r="Q222" s="19">
        <v>45520</v>
      </c>
      <c r="R222" s="20"/>
      <c r="S222" s="19">
        <v>45567</v>
      </c>
      <c r="T222" s="20" t="s">
        <v>126</v>
      </c>
      <c r="U222" s="20">
        <v>1009931</v>
      </c>
      <c r="V222" s="20">
        <v>240006095</v>
      </c>
      <c r="W222" s="20" t="s">
        <v>50</v>
      </c>
      <c r="X222" s="20" t="s">
        <v>794</v>
      </c>
      <c r="Y222" s="20" t="s">
        <v>128</v>
      </c>
      <c r="Z222" s="20" t="s">
        <v>7406</v>
      </c>
      <c r="AA222" s="20" t="s">
        <v>7391</v>
      </c>
      <c r="AB222" s="20" t="s">
        <v>576</v>
      </c>
      <c r="AC222" s="20" t="s">
        <v>167</v>
      </c>
      <c r="AD222" s="20" t="s">
        <v>56</v>
      </c>
      <c r="AE222" s="20"/>
    </row>
    <row r="223" spans="1:31" ht="25.5" x14ac:dyDescent="0.2">
      <c r="A223" s="4">
        <f t="shared" si="18"/>
        <v>221</v>
      </c>
      <c r="B223" s="4" t="str">
        <f t="shared" si="16"/>
        <v>2024-03014</v>
      </c>
      <c r="C223" s="4" t="str">
        <f>IFERROR(VLOOKUP(F223,Tablas!$A$1:$B$3,2,0),"")</f>
        <v/>
      </c>
      <c r="D223" s="4" t="str">
        <f t="shared" si="17"/>
        <v>LETRAS EN COBRANZA NACIONAL -  - LETRA 75 DIAS / DRAFT 75 DAYS - Cambio de Situación</v>
      </c>
      <c r="E223" s="19">
        <v>45532</v>
      </c>
      <c r="F223" s="20" t="s">
        <v>27</v>
      </c>
      <c r="G223" s="20" t="s">
        <v>7693</v>
      </c>
      <c r="H223" s="20" t="s">
        <v>7499</v>
      </c>
      <c r="I223" s="20" t="s">
        <v>4510</v>
      </c>
      <c r="J223" s="20" t="s">
        <v>647</v>
      </c>
      <c r="K223" s="20" t="s">
        <v>648</v>
      </c>
      <c r="L223" s="20" t="s">
        <v>649</v>
      </c>
      <c r="M223" s="20" t="s">
        <v>125</v>
      </c>
      <c r="N223" s="21">
        <v>2251.44</v>
      </c>
      <c r="O223" s="21">
        <v>0</v>
      </c>
      <c r="P223" s="19">
        <v>45504</v>
      </c>
      <c r="Q223" s="19">
        <v>45532</v>
      </c>
      <c r="R223" s="20"/>
      <c r="S223" s="19">
        <v>45581</v>
      </c>
      <c r="T223" s="20" t="s">
        <v>126</v>
      </c>
      <c r="U223" s="20">
        <v>1021350</v>
      </c>
      <c r="V223" s="20">
        <v>240006622</v>
      </c>
      <c r="W223" s="20" t="s">
        <v>50</v>
      </c>
      <c r="X223" s="20" t="s">
        <v>794</v>
      </c>
      <c r="Y223" s="20" t="s">
        <v>333</v>
      </c>
      <c r="Z223" s="20" t="s">
        <v>7406</v>
      </c>
      <c r="AA223" s="20" t="s">
        <v>651</v>
      </c>
      <c r="AB223" s="20" t="s">
        <v>502</v>
      </c>
      <c r="AC223" s="20" t="s">
        <v>502</v>
      </c>
      <c r="AD223" s="20" t="s">
        <v>56</v>
      </c>
      <c r="AE223" s="20"/>
    </row>
    <row r="224" spans="1:31" ht="25.5" x14ac:dyDescent="0.2">
      <c r="A224" s="4">
        <f t="shared" si="18"/>
        <v>222</v>
      </c>
      <c r="B224" s="4" t="str">
        <f t="shared" si="16"/>
        <v>2024-03013</v>
      </c>
      <c r="C224" s="4" t="str">
        <f>IFERROR(VLOOKUP(F224,Tablas!$A$1:$B$3,2,0),"")</f>
        <v/>
      </c>
      <c r="D224" s="4" t="str">
        <f t="shared" si="17"/>
        <v>LETRAS EN COBRANZA NACIONAL -  - LETRA 75 DIAS / DRAFT 75 DAYS - Cambio de Situación</v>
      </c>
      <c r="E224" s="19">
        <v>45532</v>
      </c>
      <c r="F224" s="20" t="s">
        <v>27</v>
      </c>
      <c r="G224" s="20" t="s">
        <v>7694</v>
      </c>
      <c r="H224" s="20" t="s">
        <v>7499</v>
      </c>
      <c r="I224" s="20" t="s">
        <v>4510</v>
      </c>
      <c r="J224" s="20" t="s">
        <v>647</v>
      </c>
      <c r="K224" s="20" t="s">
        <v>648</v>
      </c>
      <c r="L224" s="20" t="s">
        <v>649</v>
      </c>
      <c r="M224" s="20" t="s">
        <v>125</v>
      </c>
      <c r="N224" s="21">
        <v>2251.44</v>
      </c>
      <c r="O224" s="21">
        <v>0</v>
      </c>
      <c r="P224" s="19">
        <v>45504</v>
      </c>
      <c r="Q224" s="19">
        <v>45532</v>
      </c>
      <c r="R224" s="20"/>
      <c r="S224" s="19">
        <v>45574</v>
      </c>
      <c r="T224" s="20" t="s">
        <v>126</v>
      </c>
      <c r="U224" s="20">
        <v>1021348</v>
      </c>
      <c r="V224" s="20">
        <v>240006621</v>
      </c>
      <c r="W224" s="20" t="s">
        <v>50</v>
      </c>
      <c r="X224" s="20" t="s">
        <v>794</v>
      </c>
      <c r="Y224" s="20" t="s">
        <v>333</v>
      </c>
      <c r="Z224" s="20" t="s">
        <v>7406</v>
      </c>
      <c r="AA224" s="20" t="s">
        <v>651</v>
      </c>
      <c r="AB224" s="20" t="s">
        <v>502</v>
      </c>
      <c r="AC224" s="20" t="s">
        <v>502</v>
      </c>
      <c r="AD224" s="20" t="s">
        <v>56</v>
      </c>
      <c r="AE224" s="20"/>
    </row>
    <row r="225" spans="1:31" ht="25.5" x14ac:dyDescent="0.2">
      <c r="A225" s="4">
        <f t="shared" si="18"/>
        <v>223</v>
      </c>
      <c r="B225" s="4" t="str">
        <f t="shared" si="16"/>
        <v>2024-03012</v>
      </c>
      <c r="C225" s="4" t="str">
        <f>IFERROR(VLOOKUP(F225,Tablas!$A$1:$B$3,2,0),"")</f>
        <v/>
      </c>
      <c r="D225" s="4" t="str">
        <f t="shared" si="17"/>
        <v>LETRAS EN COBRANZA NACIONAL -  - LETRA 75 DIAS / DRAFT 75 DAYS - Cambio de Situación</v>
      </c>
      <c r="E225" s="19">
        <v>45532</v>
      </c>
      <c r="F225" s="20" t="s">
        <v>27</v>
      </c>
      <c r="G225" s="20" t="s">
        <v>7695</v>
      </c>
      <c r="H225" s="20" t="s">
        <v>7499</v>
      </c>
      <c r="I225" s="20" t="s">
        <v>4510</v>
      </c>
      <c r="J225" s="20" t="s">
        <v>647</v>
      </c>
      <c r="K225" s="20" t="s">
        <v>648</v>
      </c>
      <c r="L225" s="20" t="s">
        <v>649</v>
      </c>
      <c r="M225" s="20" t="s">
        <v>125</v>
      </c>
      <c r="N225" s="21">
        <v>2251.44</v>
      </c>
      <c r="O225" s="21">
        <v>0</v>
      </c>
      <c r="P225" s="19">
        <v>45504</v>
      </c>
      <c r="Q225" s="19">
        <v>45532</v>
      </c>
      <c r="R225" s="20"/>
      <c r="S225" s="19">
        <v>45567</v>
      </c>
      <c r="T225" s="20" t="s">
        <v>126</v>
      </c>
      <c r="U225" s="20">
        <v>1021346</v>
      </c>
      <c r="V225" s="20">
        <v>240006620</v>
      </c>
      <c r="W225" s="20" t="s">
        <v>50</v>
      </c>
      <c r="X225" s="20" t="s">
        <v>794</v>
      </c>
      <c r="Y225" s="20" t="s">
        <v>333</v>
      </c>
      <c r="Z225" s="20" t="s">
        <v>7406</v>
      </c>
      <c r="AA225" s="20" t="s">
        <v>651</v>
      </c>
      <c r="AB225" s="20" t="s">
        <v>502</v>
      </c>
      <c r="AC225" s="20" t="s">
        <v>502</v>
      </c>
      <c r="AD225" s="20" t="s">
        <v>56</v>
      </c>
      <c r="AE225" s="20"/>
    </row>
    <row r="226" spans="1:31" ht="25.5" x14ac:dyDescent="0.2">
      <c r="A226" s="4">
        <f t="shared" si="18"/>
        <v>224</v>
      </c>
      <c r="B226" s="4" t="str">
        <f t="shared" si="16"/>
        <v>2024-03015</v>
      </c>
      <c r="C226" s="4" t="str">
        <f>IFERROR(VLOOKUP(F226,Tablas!$A$1:$B$3,2,0),"")</f>
        <v/>
      </c>
      <c r="D226" s="4" t="str">
        <f t="shared" si="17"/>
        <v>LETRAS EN COBRANZA NACIONAL -  - LETRA 75 DIAS / DRAFT 75 DAYS - Cambio de Situación</v>
      </c>
      <c r="E226" s="19">
        <v>45532</v>
      </c>
      <c r="F226" s="20" t="s">
        <v>27</v>
      </c>
      <c r="G226" s="20" t="s">
        <v>7696</v>
      </c>
      <c r="H226" s="20" t="s">
        <v>7499</v>
      </c>
      <c r="I226" s="20" t="s">
        <v>4510</v>
      </c>
      <c r="J226" s="20" t="s">
        <v>647</v>
      </c>
      <c r="K226" s="20" t="s">
        <v>648</v>
      </c>
      <c r="L226" s="20" t="s">
        <v>649</v>
      </c>
      <c r="M226" s="20" t="s">
        <v>125</v>
      </c>
      <c r="N226" s="21">
        <v>2251.44</v>
      </c>
      <c r="O226" s="21">
        <v>0</v>
      </c>
      <c r="P226" s="19">
        <v>45504</v>
      </c>
      <c r="Q226" s="19">
        <v>45532</v>
      </c>
      <c r="R226" s="20"/>
      <c r="S226" s="19">
        <v>45594</v>
      </c>
      <c r="T226" s="20" t="s">
        <v>126</v>
      </c>
      <c r="U226" s="20">
        <v>1021352</v>
      </c>
      <c r="V226" s="20">
        <v>240006623</v>
      </c>
      <c r="W226" s="20" t="s">
        <v>50</v>
      </c>
      <c r="X226" s="20" t="s">
        <v>794</v>
      </c>
      <c r="Y226" s="20" t="s">
        <v>333</v>
      </c>
      <c r="Z226" s="20" t="s">
        <v>7406</v>
      </c>
      <c r="AA226" s="20" t="s">
        <v>651</v>
      </c>
      <c r="AB226" s="20" t="s">
        <v>502</v>
      </c>
      <c r="AC226" s="20" t="s">
        <v>502</v>
      </c>
      <c r="AD226" s="20" t="s">
        <v>56</v>
      </c>
      <c r="AE226" s="20"/>
    </row>
    <row r="227" spans="1:31" ht="25.5" x14ac:dyDescent="0.2">
      <c r="A227" s="4">
        <f t="shared" si="18"/>
        <v>225</v>
      </c>
      <c r="B227" s="4" t="str">
        <f t="shared" si="16"/>
        <v>2024-02507</v>
      </c>
      <c r="C227" s="4" t="str">
        <f>IFERROR(VLOOKUP(F227,Tablas!$A$1:$B$3,2,0),"")</f>
        <v/>
      </c>
      <c r="D227" s="4" t="str">
        <f t="shared" si="17"/>
        <v>LETRAS EN CARTERA NACIONAL -  - LETRA 75 DIAS / DRAFT 75 DAYS - Asiento de Letras</v>
      </c>
      <c r="E227" s="19">
        <v>45504</v>
      </c>
      <c r="F227" s="20" t="s">
        <v>27</v>
      </c>
      <c r="G227" s="20" t="s">
        <v>7698</v>
      </c>
      <c r="H227" s="20" t="s">
        <v>7699</v>
      </c>
      <c r="I227" s="20" t="s">
        <v>7618</v>
      </c>
      <c r="J227" s="20" t="s">
        <v>7629</v>
      </c>
      <c r="K227" s="20" t="s">
        <v>7630</v>
      </c>
      <c r="L227" s="20" t="s">
        <v>7631</v>
      </c>
      <c r="M227" s="20" t="s">
        <v>125</v>
      </c>
      <c r="N227" s="21">
        <v>2267.33</v>
      </c>
      <c r="O227" s="21">
        <v>0</v>
      </c>
      <c r="P227" s="19">
        <v>45470</v>
      </c>
      <c r="Q227" s="19">
        <v>45504</v>
      </c>
      <c r="R227" s="20"/>
      <c r="S227" s="19">
        <v>45544</v>
      </c>
      <c r="T227" s="20" t="s">
        <v>126</v>
      </c>
      <c r="U227" s="20">
        <v>1003785</v>
      </c>
      <c r="V227" s="20">
        <v>240005677</v>
      </c>
      <c r="W227" s="20" t="s">
        <v>50</v>
      </c>
      <c r="X227" s="20" t="s">
        <v>794</v>
      </c>
      <c r="Y227" s="20" t="s">
        <v>333</v>
      </c>
      <c r="Z227" s="20" t="s">
        <v>7700</v>
      </c>
      <c r="AA227" s="20" t="s">
        <v>7632</v>
      </c>
      <c r="AB227" s="20" t="s">
        <v>6737</v>
      </c>
      <c r="AC227" s="20" t="s">
        <v>167</v>
      </c>
      <c r="AD227" s="20" t="s">
        <v>56</v>
      </c>
      <c r="AE227" s="20"/>
    </row>
    <row r="228" spans="1:31" ht="25.5" x14ac:dyDescent="0.2">
      <c r="A228" s="4">
        <f t="shared" si="18"/>
        <v>226</v>
      </c>
      <c r="B228" s="4" t="str">
        <f t="shared" si="16"/>
        <v>2024-02506</v>
      </c>
      <c r="C228" s="4" t="str">
        <f>IFERROR(VLOOKUP(F228,Tablas!$A$1:$B$3,2,0),"")</f>
        <v/>
      </c>
      <c r="D228" s="4" t="str">
        <f t="shared" si="17"/>
        <v>LETRAS EN CARTERA NACIONAL -  - LETRA 75 DIAS / DRAFT 75 DAYS - Asiento de Letras</v>
      </c>
      <c r="E228" s="19">
        <v>45504</v>
      </c>
      <c r="F228" s="20" t="s">
        <v>27</v>
      </c>
      <c r="G228" s="20" t="s">
        <v>7701</v>
      </c>
      <c r="H228" s="20" t="s">
        <v>7699</v>
      </c>
      <c r="I228" s="20" t="s">
        <v>7618</v>
      </c>
      <c r="J228" s="20" t="s">
        <v>7629</v>
      </c>
      <c r="K228" s="20" t="s">
        <v>7630</v>
      </c>
      <c r="L228" s="20" t="s">
        <v>7631</v>
      </c>
      <c r="M228" s="20" t="s">
        <v>125</v>
      </c>
      <c r="N228" s="21">
        <v>2267.33</v>
      </c>
      <c r="O228" s="21">
        <v>0</v>
      </c>
      <c r="P228" s="19">
        <v>45470</v>
      </c>
      <c r="Q228" s="19">
        <v>45504</v>
      </c>
      <c r="R228" s="20"/>
      <c r="S228" s="19">
        <v>45537</v>
      </c>
      <c r="T228" s="20" t="s">
        <v>126</v>
      </c>
      <c r="U228" s="20">
        <v>1003785</v>
      </c>
      <c r="V228" s="20">
        <v>240005677</v>
      </c>
      <c r="W228" s="20" t="s">
        <v>50</v>
      </c>
      <c r="X228" s="20" t="s">
        <v>794</v>
      </c>
      <c r="Y228" s="20" t="s">
        <v>333</v>
      </c>
      <c r="Z228" s="20" t="s">
        <v>7700</v>
      </c>
      <c r="AA228" s="20" t="s">
        <v>7636</v>
      </c>
      <c r="AB228" s="20" t="s">
        <v>6737</v>
      </c>
      <c r="AC228" s="20" t="s">
        <v>167</v>
      </c>
      <c r="AD228" s="20" t="s">
        <v>56</v>
      </c>
      <c r="AE228" s="20"/>
    </row>
    <row r="229" spans="1:31" ht="25.5" x14ac:dyDescent="0.2">
      <c r="A229" s="4">
        <f t="shared" si="18"/>
        <v>227</v>
      </c>
      <c r="B229" s="4" t="str">
        <f t="shared" si="16"/>
        <v>2024-02508</v>
      </c>
      <c r="C229" s="4" t="str">
        <f>IFERROR(VLOOKUP(F229,Tablas!$A$1:$B$3,2,0),"")</f>
        <v/>
      </c>
      <c r="D229" s="4" t="str">
        <f t="shared" si="17"/>
        <v>LETRAS EN CARTERA NACIONAL -  - LETRA 75 DIAS / DRAFT 75 DAYS - Asiento de Letras</v>
      </c>
      <c r="E229" s="19">
        <v>45504</v>
      </c>
      <c r="F229" s="20" t="s">
        <v>27</v>
      </c>
      <c r="G229" s="20" t="s">
        <v>7702</v>
      </c>
      <c r="H229" s="20" t="s">
        <v>7699</v>
      </c>
      <c r="I229" s="20" t="s">
        <v>7618</v>
      </c>
      <c r="J229" s="20" t="s">
        <v>7629</v>
      </c>
      <c r="K229" s="20" t="s">
        <v>7630</v>
      </c>
      <c r="L229" s="20" t="s">
        <v>7631</v>
      </c>
      <c r="M229" s="20" t="s">
        <v>125</v>
      </c>
      <c r="N229" s="21">
        <v>2267.33</v>
      </c>
      <c r="O229" s="21">
        <v>0</v>
      </c>
      <c r="P229" s="19">
        <v>45470</v>
      </c>
      <c r="Q229" s="19">
        <v>45504</v>
      </c>
      <c r="R229" s="20"/>
      <c r="S229" s="19">
        <v>45560</v>
      </c>
      <c r="T229" s="20" t="s">
        <v>126</v>
      </c>
      <c r="U229" s="20">
        <v>1003785</v>
      </c>
      <c r="V229" s="20">
        <v>240005677</v>
      </c>
      <c r="W229" s="20" t="s">
        <v>50</v>
      </c>
      <c r="X229" s="20" t="s">
        <v>794</v>
      </c>
      <c r="Y229" s="20" t="s">
        <v>333</v>
      </c>
      <c r="Z229" s="20" t="s">
        <v>7700</v>
      </c>
      <c r="AA229" s="20" t="s">
        <v>7632</v>
      </c>
      <c r="AB229" s="20" t="s">
        <v>6737</v>
      </c>
      <c r="AC229" s="20" t="s">
        <v>167</v>
      </c>
      <c r="AD229" s="20" t="s">
        <v>56</v>
      </c>
      <c r="AE229" s="20"/>
    </row>
    <row r="230" spans="1:31" ht="25.5" x14ac:dyDescent="0.2">
      <c r="A230" s="4">
        <f t="shared" si="18"/>
        <v>228</v>
      </c>
      <c r="B230" s="4" t="str">
        <f t="shared" si="16"/>
        <v>2024-03206</v>
      </c>
      <c r="C230" s="4" t="str">
        <f>IFERROR(VLOOKUP(F230,Tablas!$A$1:$B$3,2,0),"")</f>
        <v/>
      </c>
      <c r="D230" s="4" t="str">
        <f t="shared" si="17"/>
        <v>LETRAS EN DESCUENTO NACIONAL -  - LETRA 45-60-75 DIAS / DRAFT 45-60-75 DAYS - Cambio de Situación</v>
      </c>
      <c r="E230" s="19">
        <v>45546</v>
      </c>
      <c r="F230" s="20" t="s">
        <v>27</v>
      </c>
      <c r="G230" s="20" t="s">
        <v>7715</v>
      </c>
      <c r="H230" s="20" t="s">
        <v>7404</v>
      </c>
      <c r="I230" s="20" t="s">
        <v>7405</v>
      </c>
      <c r="J230" s="20" t="s">
        <v>263</v>
      </c>
      <c r="K230" s="20" t="s">
        <v>264</v>
      </c>
      <c r="L230" s="20" t="s">
        <v>265</v>
      </c>
      <c r="M230" s="20" t="s">
        <v>125</v>
      </c>
      <c r="N230" s="21">
        <v>2319.64</v>
      </c>
      <c r="O230" s="21">
        <v>0</v>
      </c>
      <c r="P230" s="19">
        <v>45517</v>
      </c>
      <c r="Q230" s="19">
        <v>45546</v>
      </c>
      <c r="R230" s="20"/>
      <c r="S230" s="19">
        <v>45569</v>
      </c>
      <c r="T230" s="20" t="s">
        <v>266</v>
      </c>
      <c r="U230" s="20">
        <v>1024485</v>
      </c>
      <c r="V230" s="20">
        <v>240006743</v>
      </c>
      <c r="W230" s="20" t="s">
        <v>50</v>
      </c>
      <c r="X230" s="20" t="s">
        <v>794</v>
      </c>
      <c r="Y230" s="20" t="s">
        <v>267</v>
      </c>
      <c r="Z230" s="20" t="s">
        <v>7406</v>
      </c>
      <c r="AA230" s="20" t="s">
        <v>7627</v>
      </c>
      <c r="AB230" s="20" t="s">
        <v>270</v>
      </c>
      <c r="AC230" s="20" t="s">
        <v>167</v>
      </c>
      <c r="AD230" s="20" t="s">
        <v>56</v>
      </c>
      <c r="AE230" s="20"/>
    </row>
    <row r="231" spans="1:31" ht="51" x14ac:dyDescent="0.2">
      <c r="A231" s="4">
        <f t="shared" si="18"/>
        <v>229</v>
      </c>
      <c r="B231" s="4" t="str">
        <f t="shared" si="16"/>
        <v>2024-03208</v>
      </c>
      <c r="C231" s="4" t="str">
        <f>IFERROR(VLOOKUP(F231,Tablas!$A$1:$B$3,2,0),"")</f>
        <v/>
      </c>
      <c r="D231" s="4" t="str">
        <f t="shared" si="17"/>
        <v>LETRAS EN DESCUENTO NACIONAL -  - LETRA 45-60-75 DIAS / DRAFT 45-60-75 DAYS - Cambio de Situación</v>
      </c>
      <c r="E231" s="19">
        <v>45546</v>
      </c>
      <c r="F231" s="20" t="s">
        <v>27</v>
      </c>
      <c r="G231" s="20" t="s">
        <v>7716</v>
      </c>
      <c r="H231" s="20" t="s">
        <v>7404</v>
      </c>
      <c r="I231" s="20" t="s">
        <v>7405</v>
      </c>
      <c r="J231" s="20" t="s">
        <v>263</v>
      </c>
      <c r="K231" s="20" t="s">
        <v>264</v>
      </c>
      <c r="L231" s="20" t="s">
        <v>265</v>
      </c>
      <c r="M231" s="20" t="s">
        <v>125</v>
      </c>
      <c r="N231" s="21">
        <v>2319.64</v>
      </c>
      <c r="O231" s="21">
        <v>0</v>
      </c>
      <c r="P231" s="19">
        <v>45517</v>
      </c>
      <c r="Q231" s="19">
        <v>45546</v>
      </c>
      <c r="R231" s="20"/>
      <c r="S231" s="19">
        <v>45583</v>
      </c>
      <c r="T231" s="20" t="s">
        <v>266</v>
      </c>
      <c r="U231" s="20">
        <v>1024489</v>
      </c>
      <c r="V231" s="20">
        <v>240006745</v>
      </c>
      <c r="W231" s="20" t="s">
        <v>50</v>
      </c>
      <c r="X231" s="20" t="s">
        <v>794</v>
      </c>
      <c r="Y231" s="20" t="s">
        <v>267</v>
      </c>
      <c r="Z231" s="20" t="s">
        <v>7406</v>
      </c>
      <c r="AA231" s="20" t="s">
        <v>269</v>
      </c>
      <c r="AB231" s="20" t="s">
        <v>270</v>
      </c>
      <c r="AC231" s="20" t="s">
        <v>167</v>
      </c>
      <c r="AD231" s="20" t="s">
        <v>56</v>
      </c>
      <c r="AE231" s="20"/>
    </row>
    <row r="232" spans="1:31" ht="51" x14ac:dyDescent="0.2">
      <c r="A232" s="4">
        <f t="shared" si="18"/>
        <v>230</v>
      </c>
      <c r="B232" s="4" t="str">
        <f t="shared" si="16"/>
        <v>2024-03209</v>
      </c>
      <c r="C232" s="4" t="str">
        <f>IFERROR(VLOOKUP(F232,Tablas!$A$1:$B$3,2,0),"")</f>
        <v/>
      </c>
      <c r="D232" s="4" t="str">
        <f t="shared" si="17"/>
        <v>LETRAS EN DESCUENTO NACIONAL -  - LETRA 45-60-75 DIAS / DRAFT 45-60-75 DAYS - Cambio de Situación</v>
      </c>
      <c r="E232" s="19">
        <v>45546</v>
      </c>
      <c r="F232" s="20" t="s">
        <v>27</v>
      </c>
      <c r="G232" s="20" t="s">
        <v>7717</v>
      </c>
      <c r="H232" s="20" t="s">
        <v>7404</v>
      </c>
      <c r="I232" s="20" t="s">
        <v>7405</v>
      </c>
      <c r="J232" s="20" t="s">
        <v>263</v>
      </c>
      <c r="K232" s="20" t="s">
        <v>264</v>
      </c>
      <c r="L232" s="20" t="s">
        <v>265</v>
      </c>
      <c r="M232" s="20" t="s">
        <v>125</v>
      </c>
      <c r="N232" s="21">
        <v>2319.64</v>
      </c>
      <c r="O232" s="21">
        <v>0</v>
      </c>
      <c r="P232" s="19">
        <v>45517</v>
      </c>
      <c r="Q232" s="19">
        <v>45546</v>
      </c>
      <c r="R232" s="20"/>
      <c r="S232" s="19">
        <v>45590</v>
      </c>
      <c r="T232" s="20" t="s">
        <v>266</v>
      </c>
      <c r="U232" s="20">
        <v>1024491</v>
      </c>
      <c r="V232" s="20">
        <v>240006746</v>
      </c>
      <c r="W232" s="20" t="s">
        <v>50</v>
      </c>
      <c r="X232" s="20" t="s">
        <v>794</v>
      </c>
      <c r="Y232" s="20" t="s">
        <v>267</v>
      </c>
      <c r="Z232" s="20" t="s">
        <v>7406</v>
      </c>
      <c r="AA232" s="20" t="s">
        <v>269</v>
      </c>
      <c r="AB232" s="20" t="s">
        <v>270</v>
      </c>
      <c r="AC232" s="20" t="s">
        <v>167</v>
      </c>
      <c r="AD232" s="20" t="s">
        <v>56</v>
      </c>
      <c r="AE232" s="20"/>
    </row>
    <row r="233" spans="1:31" ht="25.5" x14ac:dyDescent="0.2">
      <c r="A233" s="4">
        <f t="shared" si="18"/>
        <v>231</v>
      </c>
      <c r="B233" s="4" t="str">
        <f t="shared" si="16"/>
        <v>2024-03207</v>
      </c>
      <c r="C233" s="4" t="str">
        <f>IFERROR(VLOOKUP(F233,Tablas!$A$1:$B$3,2,0),"")</f>
        <v/>
      </c>
      <c r="D233" s="4" t="str">
        <f t="shared" si="17"/>
        <v>LETRAS EN DESCUENTO NACIONAL -  - LETRA 45-60-75 DIAS / DRAFT 45-60-75 DAYS - Cambio de Situación</v>
      </c>
      <c r="E233" s="19">
        <v>45546</v>
      </c>
      <c r="F233" s="20" t="s">
        <v>27</v>
      </c>
      <c r="G233" s="20" t="s">
        <v>7718</v>
      </c>
      <c r="H233" s="20" t="s">
        <v>7404</v>
      </c>
      <c r="I233" s="20" t="s">
        <v>7405</v>
      </c>
      <c r="J233" s="20" t="s">
        <v>263</v>
      </c>
      <c r="K233" s="20" t="s">
        <v>264</v>
      </c>
      <c r="L233" s="20" t="s">
        <v>265</v>
      </c>
      <c r="M233" s="20" t="s">
        <v>125</v>
      </c>
      <c r="N233" s="21">
        <v>2319.64</v>
      </c>
      <c r="O233" s="21">
        <v>0</v>
      </c>
      <c r="P233" s="19">
        <v>45517</v>
      </c>
      <c r="Q233" s="19">
        <v>45546</v>
      </c>
      <c r="R233" s="20"/>
      <c r="S233" s="19">
        <v>45576</v>
      </c>
      <c r="T233" s="20" t="s">
        <v>266</v>
      </c>
      <c r="U233" s="20">
        <v>1024487</v>
      </c>
      <c r="V233" s="20">
        <v>240006744</v>
      </c>
      <c r="W233" s="20" t="s">
        <v>50</v>
      </c>
      <c r="X233" s="20" t="s">
        <v>794</v>
      </c>
      <c r="Y233" s="20" t="s">
        <v>267</v>
      </c>
      <c r="Z233" s="20" t="s">
        <v>7406</v>
      </c>
      <c r="AA233" s="20" t="s">
        <v>7627</v>
      </c>
      <c r="AB233" s="20" t="s">
        <v>270</v>
      </c>
      <c r="AC233" s="20" t="s">
        <v>167</v>
      </c>
      <c r="AD233" s="20" t="s">
        <v>56</v>
      </c>
      <c r="AE233" s="20"/>
    </row>
    <row r="234" spans="1:31" ht="51" x14ac:dyDescent="0.2">
      <c r="A234" s="4">
        <f t="shared" si="18"/>
        <v>232</v>
      </c>
      <c r="B234" s="4" t="str">
        <f t="shared" si="16"/>
        <v>2024-03210</v>
      </c>
      <c r="C234" s="4" t="str">
        <f>IFERROR(VLOOKUP(F234,Tablas!$A$1:$B$3,2,0),"")</f>
        <v/>
      </c>
      <c r="D234" s="4" t="str">
        <f t="shared" si="17"/>
        <v>LETRAS EN DESCUENTO NACIONAL -  - LETRA 45-60-75 DIAS / DRAFT 45-60-75 DAYS - Cambio de Situación</v>
      </c>
      <c r="E234" s="19">
        <v>45546</v>
      </c>
      <c r="F234" s="20" t="s">
        <v>27</v>
      </c>
      <c r="G234" s="20" t="s">
        <v>7719</v>
      </c>
      <c r="H234" s="20" t="s">
        <v>7404</v>
      </c>
      <c r="I234" s="20" t="s">
        <v>7405</v>
      </c>
      <c r="J234" s="20" t="s">
        <v>263</v>
      </c>
      <c r="K234" s="20" t="s">
        <v>264</v>
      </c>
      <c r="L234" s="20" t="s">
        <v>265</v>
      </c>
      <c r="M234" s="20" t="s">
        <v>125</v>
      </c>
      <c r="N234" s="21">
        <v>2319.66</v>
      </c>
      <c r="O234" s="21">
        <v>0</v>
      </c>
      <c r="P234" s="19">
        <v>45517</v>
      </c>
      <c r="Q234" s="19">
        <v>45546</v>
      </c>
      <c r="R234" s="20"/>
      <c r="S234" s="19">
        <v>45607</v>
      </c>
      <c r="T234" s="20" t="s">
        <v>266</v>
      </c>
      <c r="U234" s="20">
        <v>1024493</v>
      </c>
      <c r="V234" s="20">
        <v>240006747</v>
      </c>
      <c r="W234" s="20" t="s">
        <v>50</v>
      </c>
      <c r="X234" s="20" t="s">
        <v>794</v>
      </c>
      <c r="Y234" s="20" t="s">
        <v>267</v>
      </c>
      <c r="Z234" s="20" t="s">
        <v>7406</v>
      </c>
      <c r="AA234" s="20" t="s">
        <v>269</v>
      </c>
      <c r="AB234" s="20" t="s">
        <v>270</v>
      </c>
      <c r="AC234" s="20" t="s">
        <v>167</v>
      </c>
      <c r="AD234" s="20" t="s">
        <v>56</v>
      </c>
      <c r="AE234" s="20"/>
    </row>
    <row r="235" spans="1:31" ht="25.5" x14ac:dyDescent="0.2">
      <c r="A235" s="4">
        <f t="shared" ref="A235:A276" si="19">ROW()-2</f>
        <v>233</v>
      </c>
      <c r="B235" s="4" t="str">
        <f t="shared" si="16"/>
        <v>2024-03031</v>
      </c>
      <c r="C235" s="4" t="str">
        <f>IFERROR(VLOOKUP(F235,Tablas!$A$1:$B$3,2,0),"")</f>
        <v/>
      </c>
      <c r="D235" s="4" t="str">
        <f t="shared" si="17"/>
        <v>LETRAS EN DESCUENTO NACIONAL -  - LETRA 60 DIAS / DRAFT 60 DAYS - Cambio de Situación</v>
      </c>
      <c r="E235" s="19">
        <v>45539</v>
      </c>
      <c r="F235" s="20" t="s">
        <v>27</v>
      </c>
      <c r="G235" s="20" t="s">
        <v>7720</v>
      </c>
      <c r="H235" s="20" t="s">
        <v>7404</v>
      </c>
      <c r="I235" s="20" t="s">
        <v>7405</v>
      </c>
      <c r="J235" s="20" t="s">
        <v>7492</v>
      </c>
      <c r="K235" s="20" t="s">
        <v>7493</v>
      </c>
      <c r="L235" s="20" t="s">
        <v>7494</v>
      </c>
      <c r="M235" s="20" t="s">
        <v>125</v>
      </c>
      <c r="N235" s="21">
        <v>2329.3200000000002</v>
      </c>
      <c r="O235" s="21">
        <v>0</v>
      </c>
      <c r="P235" s="19">
        <v>45504</v>
      </c>
      <c r="Q235" s="19">
        <v>45539</v>
      </c>
      <c r="R235" s="20"/>
      <c r="S235" s="19">
        <v>45566</v>
      </c>
      <c r="T235" s="20" t="s">
        <v>382</v>
      </c>
      <c r="U235" s="20">
        <v>1020830</v>
      </c>
      <c r="V235" s="20">
        <v>240006498</v>
      </c>
      <c r="W235" s="20" t="s">
        <v>50</v>
      </c>
      <c r="X235" s="20" t="s">
        <v>794</v>
      </c>
      <c r="Y235" s="20" t="s">
        <v>333</v>
      </c>
      <c r="Z235" s="20" t="s">
        <v>7406</v>
      </c>
      <c r="AA235" s="20" t="s">
        <v>7495</v>
      </c>
      <c r="AB235" s="20" t="s">
        <v>502</v>
      </c>
      <c r="AC235" s="20" t="s">
        <v>502</v>
      </c>
      <c r="AD235" s="20" t="s">
        <v>56</v>
      </c>
      <c r="AE235" s="20"/>
    </row>
    <row r="236" spans="1:31" ht="25.5" x14ac:dyDescent="0.2">
      <c r="A236" s="4">
        <f t="shared" si="19"/>
        <v>234</v>
      </c>
      <c r="B236" s="4" t="str">
        <f t="shared" si="16"/>
        <v>2024-02924</v>
      </c>
      <c r="C236" s="4" t="str">
        <f>IFERROR(VLOOKUP(F236,Tablas!$A$1:$B$3,2,0),"")</f>
        <v/>
      </c>
      <c r="D236" s="4" t="str">
        <f t="shared" si="17"/>
        <v>LETRAS EN DESCUENTO NACIONAL -  - LETRA 75 DIAS / DRAFT 75 DAYS - Cambio de Situación</v>
      </c>
      <c r="E236" s="19">
        <v>45520</v>
      </c>
      <c r="F236" s="20" t="s">
        <v>27</v>
      </c>
      <c r="G236" s="20" t="s">
        <v>7721</v>
      </c>
      <c r="H236" s="20" t="s">
        <v>7404</v>
      </c>
      <c r="I236" s="20" t="s">
        <v>7405</v>
      </c>
      <c r="J236" s="20" t="s">
        <v>4836</v>
      </c>
      <c r="K236" s="20" t="s">
        <v>4837</v>
      </c>
      <c r="L236" s="20" t="s">
        <v>4838</v>
      </c>
      <c r="M236" s="20" t="s">
        <v>125</v>
      </c>
      <c r="N236" s="21">
        <v>2332.8200000000002</v>
      </c>
      <c r="O236" s="21">
        <v>0</v>
      </c>
      <c r="P236" s="19">
        <v>45498</v>
      </c>
      <c r="Q236" s="19">
        <v>45520</v>
      </c>
      <c r="R236" s="20"/>
      <c r="S236" s="19">
        <v>45588</v>
      </c>
      <c r="T236" s="20" t="s">
        <v>126</v>
      </c>
      <c r="U236" s="20">
        <v>1009843</v>
      </c>
      <c r="V236" s="20">
        <v>240006061</v>
      </c>
      <c r="W236" s="20" t="s">
        <v>50</v>
      </c>
      <c r="X236" s="20" t="s">
        <v>794</v>
      </c>
      <c r="Y236" s="20" t="s">
        <v>446</v>
      </c>
      <c r="Z236" s="20" t="s">
        <v>7406</v>
      </c>
      <c r="AA236" s="20" t="s">
        <v>4840</v>
      </c>
      <c r="AB236" s="20" t="s">
        <v>415</v>
      </c>
      <c r="AC236" s="20" t="s">
        <v>415</v>
      </c>
      <c r="AD236" s="20" t="s">
        <v>56</v>
      </c>
      <c r="AE236" s="20"/>
    </row>
    <row r="237" spans="1:31" ht="25.5" x14ac:dyDescent="0.2">
      <c r="A237" s="4">
        <f t="shared" si="19"/>
        <v>235</v>
      </c>
      <c r="B237" s="4" t="str">
        <f t="shared" si="16"/>
        <v>2024-02923</v>
      </c>
      <c r="C237" s="4" t="str">
        <f>IFERROR(VLOOKUP(F237,Tablas!$A$1:$B$3,2,0),"")</f>
        <v/>
      </c>
      <c r="D237" s="4" t="str">
        <f t="shared" si="17"/>
        <v>LETRAS EN DESCUENTO NACIONAL -  - LETRA 75 DIAS / DRAFT 75 DAYS - Cambio de Situación</v>
      </c>
      <c r="E237" s="19">
        <v>45520</v>
      </c>
      <c r="F237" s="20" t="s">
        <v>27</v>
      </c>
      <c r="G237" s="20" t="s">
        <v>7722</v>
      </c>
      <c r="H237" s="20" t="s">
        <v>7404</v>
      </c>
      <c r="I237" s="20" t="s">
        <v>7405</v>
      </c>
      <c r="J237" s="20" t="s">
        <v>4836</v>
      </c>
      <c r="K237" s="20" t="s">
        <v>4837</v>
      </c>
      <c r="L237" s="20" t="s">
        <v>4838</v>
      </c>
      <c r="M237" s="20" t="s">
        <v>125</v>
      </c>
      <c r="N237" s="21">
        <v>2332.85</v>
      </c>
      <c r="O237" s="21">
        <v>0</v>
      </c>
      <c r="P237" s="19">
        <v>45498</v>
      </c>
      <c r="Q237" s="19">
        <v>45520</v>
      </c>
      <c r="R237" s="20"/>
      <c r="S237" s="19">
        <v>45572</v>
      </c>
      <c r="T237" s="20" t="s">
        <v>126</v>
      </c>
      <c r="U237" s="20">
        <v>1009841</v>
      </c>
      <c r="V237" s="20">
        <v>240006060</v>
      </c>
      <c r="W237" s="20" t="s">
        <v>50</v>
      </c>
      <c r="X237" s="20" t="s">
        <v>794</v>
      </c>
      <c r="Y237" s="20" t="s">
        <v>446</v>
      </c>
      <c r="Z237" s="20" t="s">
        <v>7406</v>
      </c>
      <c r="AA237" s="20" t="s">
        <v>4840</v>
      </c>
      <c r="AB237" s="20" t="s">
        <v>415</v>
      </c>
      <c r="AC237" s="20" t="s">
        <v>415</v>
      </c>
      <c r="AD237" s="20" t="s">
        <v>56</v>
      </c>
      <c r="AE237" s="20"/>
    </row>
    <row r="238" spans="1:31" ht="25.5" x14ac:dyDescent="0.2">
      <c r="A238" s="4">
        <f t="shared" si="19"/>
        <v>236</v>
      </c>
      <c r="B238" s="4" t="str">
        <f t="shared" si="16"/>
        <v>2024-00213</v>
      </c>
      <c r="C238" s="4" t="str">
        <f>IFERROR(VLOOKUP(F238,Tablas!$A$1:$B$3,2,0),"")</f>
        <v/>
      </c>
      <c r="D238" s="4" t="str">
        <f t="shared" si="17"/>
        <v>LETRAS PROTESTADAS NACIONAL -  - LETRA 45-60-75 DIAS / DRAFT 45-60-75 DAYS - Cambio de Situación</v>
      </c>
      <c r="E238" s="19">
        <v>45371</v>
      </c>
      <c r="F238" s="20" t="s">
        <v>27</v>
      </c>
      <c r="G238" s="20" t="s">
        <v>7723</v>
      </c>
      <c r="H238" s="20" t="s">
        <v>7430</v>
      </c>
      <c r="I238" s="20" t="s">
        <v>6497</v>
      </c>
      <c r="J238" s="20" t="s">
        <v>5313</v>
      </c>
      <c r="K238" s="20" t="s">
        <v>5314</v>
      </c>
      <c r="L238" s="20" t="s">
        <v>5315</v>
      </c>
      <c r="M238" s="20" t="s">
        <v>125</v>
      </c>
      <c r="N238" s="21">
        <v>2347.67</v>
      </c>
      <c r="O238" s="21">
        <v>0</v>
      </c>
      <c r="P238" s="19">
        <v>45288</v>
      </c>
      <c r="Q238" s="19">
        <v>45371</v>
      </c>
      <c r="R238" s="20"/>
      <c r="S238" s="19">
        <v>45362</v>
      </c>
      <c r="T238" s="20" t="s">
        <v>266</v>
      </c>
      <c r="U238" s="20">
        <v>936246</v>
      </c>
      <c r="V238" s="20">
        <v>240002142</v>
      </c>
      <c r="W238" s="20" t="s">
        <v>50</v>
      </c>
      <c r="X238" s="20" t="s">
        <v>794</v>
      </c>
      <c r="Y238" s="20" t="s">
        <v>128</v>
      </c>
      <c r="Z238" s="20" t="s">
        <v>7406</v>
      </c>
      <c r="AA238" s="20" t="s">
        <v>5317</v>
      </c>
      <c r="AB238" s="20" t="s">
        <v>2942</v>
      </c>
      <c r="AC238" s="20" t="s">
        <v>2943</v>
      </c>
      <c r="AD238" s="20" t="s">
        <v>56</v>
      </c>
      <c r="AE238" s="20"/>
    </row>
    <row r="239" spans="1:31" ht="25.5" x14ac:dyDescent="0.2">
      <c r="A239" s="4">
        <f t="shared" si="19"/>
        <v>237</v>
      </c>
      <c r="B239" s="4" t="str">
        <f t="shared" si="16"/>
        <v>2024-00214</v>
      </c>
      <c r="C239" s="4" t="str">
        <f>IFERROR(VLOOKUP(F239,Tablas!$A$1:$B$3,2,0),"")</f>
        <v/>
      </c>
      <c r="D239" s="4" t="str">
        <f t="shared" si="17"/>
        <v>LETRAS PROTESTADAS NACIONAL -  - LETRA 45-60-75 DIAS / DRAFT 45-60-75 DAYS - Cambio de Situación</v>
      </c>
      <c r="E239" s="19">
        <v>45372</v>
      </c>
      <c r="F239" s="20" t="s">
        <v>27</v>
      </c>
      <c r="G239" s="20" t="s">
        <v>7724</v>
      </c>
      <c r="H239" s="20" t="s">
        <v>7430</v>
      </c>
      <c r="I239" s="20" t="s">
        <v>6497</v>
      </c>
      <c r="J239" s="20" t="s">
        <v>5313</v>
      </c>
      <c r="K239" s="20" t="s">
        <v>5314</v>
      </c>
      <c r="L239" s="20" t="s">
        <v>5315</v>
      </c>
      <c r="M239" s="20" t="s">
        <v>125</v>
      </c>
      <c r="N239" s="21">
        <v>2347.67</v>
      </c>
      <c r="O239" s="21">
        <v>0</v>
      </c>
      <c r="P239" s="19">
        <v>45288</v>
      </c>
      <c r="Q239" s="19">
        <v>45372</v>
      </c>
      <c r="R239" s="20"/>
      <c r="S239" s="19">
        <v>45363</v>
      </c>
      <c r="T239" s="20" t="s">
        <v>266</v>
      </c>
      <c r="U239" s="20">
        <v>936800</v>
      </c>
      <c r="V239" s="20">
        <v>240002160</v>
      </c>
      <c r="W239" s="20" t="s">
        <v>50</v>
      </c>
      <c r="X239" s="20" t="s">
        <v>794</v>
      </c>
      <c r="Y239" s="20" t="s">
        <v>128</v>
      </c>
      <c r="Z239" s="20" t="s">
        <v>7406</v>
      </c>
      <c r="AA239" s="20" t="s">
        <v>5317</v>
      </c>
      <c r="AB239" s="20" t="s">
        <v>2942</v>
      </c>
      <c r="AC239" s="20" t="s">
        <v>2943</v>
      </c>
      <c r="AD239" s="20" t="s">
        <v>56</v>
      </c>
      <c r="AE239" s="20"/>
    </row>
    <row r="240" spans="1:31" ht="25.5" x14ac:dyDescent="0.2">
      <c r="A240" s="4">
        <f t="shared" si="19"/>
        <v>238</v>
      </c>
      <c r="B240" s="4" t="str">
        <f t="shared" si="16"/>
        <v>2024-03060</v>
      </c>
      <c r="C240" s="4" t="str">
        <f>IFERROR(VLOOKUP(F240,Tablas!$A$1:$B$3,2,0),"")</f>
        <v/>
      </c>
      <c r="D240" s="4" t="str">
        <f t="shared" si="17"/>
        <v>LETRAS EN DESCUENTO NACIONAL -  - LETRA 75 DIAS / DRAFT 75 DAYS - Cambio de Situación</v>
      </c>
      <c r="E240" s="19">
        <v>45539</v>
      </c>
      <c r="F240" s="20" t="s">
        <v>27</v>
      </c>
      <c r="G240" s="20" t="s">
        <v>7725</v>
      </c>
      <c r="H240" s="20" t="s">
        <v>7404</v>
      </c>
      <c r="I240" s="20" t="s">
        <v>7405</v>
      </c>
      <c r="J240" s="20" t="s">
        <v>7236</v>
      </c>
      <c r="K240" s="20" t="s">
        <v>7237</v>
      </c>
      <c r="L240" s="20" t="s">
        <v>7238</v>
      </c>
      <c r="M240" s="20"/>
      <c r="N240" s="21">
        <v>2349.3000000000002</v>
      </c>
      <c r="O240" s="21">
        <v>0</v>
      </c>
      <c r="P240" s="19">
        <v>45505</v>
      </c>
      <c r="Q240" s="19">
        <v>45539</v>
      </c>
      <c r="R240" s="20"/>
      <c r="S240" s="19">
        <v>45573</v>
      </c>
      <c r="T240" s="20" t="s">
        <v>126</v>
      </c>
      <c r="U240" s="20">
        <v>1020868</v>
      </c>
      <c r="V240" s="20">
        <v>240006517</v>
      </c>
      <c r="W240" s="20" t="s">
        <v>50</v>
      </c>
      <c r="X240" s="20" t="s">
        <v>794</v>
      </c>
      <c r="Y240" s="20" t="s">
        <v>306</v>
      </c>
      <c r="Z240" s="20" t="s">
        <v>7406</v>
      </c>
      <c r="AA240" s="20" t="s">
        <v>7240</v>
      </c>
      <c r="AB240" s="20" t="s">
        <v>7137</v>
      </c>
      <c r="AC240" s="20" t="s">
        <v>3722</v>
      </c>
      <c r="AD240" s="20" t="s">
        <v>56</v>
      </c>
      <c r="AE240" s="20"/>
    </row>
    <row r="241" spans="1:31" ht="25.5" x14ac:dyDescent="0.2">
      <c r="A241" s="4">
        <f t="shared" si="19"/>
        <v>239</v>
      </c>
      <c r="B241" s="4" t="str">
        <f t="shared" si="16"/>
        <v>2024-03061</v>
      </c>
      <c r="C241" s="4" t="str">
        <f>IFERROR(VLOOKUP(F241,Tablas!$A$1:$B$3,2,0),"")</f>
        <v/>
      </c>
      <c r="D241" s="4" t="str">
        <f t="shared" si="17"/>
        <v>LETRAS EN DESCUENTO NACIONAL -  - LETRA 75 DIAS / DRAFT 75 DAYS - Cambio de Situación</v>
      </c>
      <c r="E241" s="19">
        <v>45539</v>
      </c>
      <c r="F241" s="20" t="s">
        <v>27</v>
      </c>
      <c r="G241" s="20" t="s">
        <v>7726</v>
      </c>
      <c r="H241" s="20" t="s">
        <v>7404</v>
      </c>
      <c r="I241" s="20" t="s">
        <v>7405</v>
      </c>
      <c r="J241" s="20" t="s">
        <v>7236</v>
      </c>
      <c r="K241" s="20" t="s">
        <v>7237</v>
      </c>
      <c r="L241" s="20" t="s">
        <v>7238</v>
      </c>
      <c r="M241" s="20"/>
      <c r="N241" s="21">
        <v>2349.3000000000002</v>
      </c>
      <c r="O241" s="21">
        <v>0</v>
      </c>
      <c r="P241" s="19">
        <v>45505</v>
      </c>
      <c r="Q241" s="19">
        <v>45539</v>
      </c>
      <c r="R241" s="20"/>
      <c r="S241" s="19">
        <v>45579</v>
      </c>
      <c r="T241" s="20" t="s">
        <v>126</v>
      </c>
      <c r="U241" s="20">
        <v>1020870</v>
      </c>
      <c r="V241" s="20">
        <v>240006518</v>
      </c>
      <c r="W241" s="20" t="s">
        <v>50</v>
      </c>
      <c r="X241" s="20" t="s">
        <v>794</v>
      </c>
      <c r="Y241" s="20" t="s">
        <v>306</v>
      </c>
      <c r="Z241" s="20" t="s">
        <v>7406</v>
      </c>
      <c r="AA241" s="20" t="s">
        <v>7240</v>
      </c>
      <c r="AB241" s="20" t="s">
        <v>7137</v>
      </c>
      <c r="AC241" s="20" t="s">
        <v>3722</v>
      </c>
      <c r="AD241" s="20" t="s">
        <v>56</v>
      </c>
      <c r="AE241" s="20"/>
    </row>
    <row r="242" spans="1:31" ht="25.5" x14ac:dyDescent="0.2">
      <c r="A242" s="4">
        <f t="shared" si="19"/>
        <v>240</v>
      </c>
      <c r="B242" s="4" t="str">
        <f t="shared" si="16"/>
        <v>2024-03062</v>
      </c>
      <c r="C242" s="4" t="str">
        <f>IFERROR(VLOOKUP(F242,Tablas!$A$1:$B$3,2,0),"")</f>
        <v/>
      </c>
      <c r="D242" s="4" t="str">
        <f t="shared" si="17"/>
        <v>LETRAS EN DESCUENTO NACIONAL -  - LETRA 75 DIAS / DRAFT 75 DAYS - Cambio de Situación</v>
      </c>
      <c r="E242" s="19">
        <v>45539</v>
      </c>
      <c r="F242" s="20" t="s">
        <v>27</v>
      </c>
      <c r="G242" s="20" t="s">
        <v>7727</v>
      </c>
      <c r="H242" s="20" t="s">
        <v>7404</v>
      </c>
      <c r="I242" s="20" t="s">
        <v>7405</v>
      </c>
      <c r="J242" s="20" t="s">
        <v>7236</v>
      </c>
      <c r="K242" s="20" t="s">
        <v>7237</v>
      </c>
      <c r="L242" s="20" t="s">
        <v>7238</v>
      </c>
      <c r="M242" s="20"/>
      <c r="N242" s="21">
        <v>2349.31</v>
      </c>
      <c r="O242" s="21">
        <v>0</v>
      </c>
      <c r="P242" s="19">
        <v>45505</v>
      </c>
      <c r="Q242" s="19">
        <v>45539</v>
      </c>
      <c r="R242" s="20"/>
      <c r="S242" s="19">
        <v>45595</v>
      </c>
      <c r="T242" s="20" t="s">
        <v>126</v>
      </c>
      <c r="U242" s="20">
        <v>1020872</v>
      </c>
      <c r="V242" s="20">
        <v>240006519</v>
      </c>
      <c r="W242" s="20" t="s">
        <v>50</v>
      </c>
      <c r="X242" s="20" t="s">
        <v>794</v>
      </c>
      <c r="Y242" s="20" t="s">
        <v>306</v>
      </c>
      <c r="Z242" s="20" t="s">
        <v>7406</v>
      </c>
      <c r="AA242" s="20" t="s">
        <v>7240</v>
      </c>
      <c r="AB242" s="20" t="s">
        <v>7137</v>
      </c>
      <c r="AC242" s="20" t="s">
        <v>3722</v>
      </c>
      <c r="AD242" s="20" t="s">
        <v>56</v>
      </c>
      <c r="AE242" s="20"/>
    </row>
    <row r="243" spans="1:31" ht="25.5" x14ac:dyDescent="0.2">
      <c r="A243" s="4">
        <f t="shared" si="19"/>
        <v>241</v>
      </c>
      <c r="B243" s="4" t="str">
        <f t="shared" si="16"/>
        <v>2024-02927</v>
      </c>
      <c r="C243" s="4" t="str">
        <f>IFERROR(VLOOKUP(F243,Tablas!$A$1:$B$3,2,0),"")</f>
        <v/>
      </c>
      <c r="D243" s="4" t="str">
        <f t="shared" si="17"/>
        <v>LETRAS EN DESCUENTO NACIONAL -  - LETRA 75 DIAS / DRAFT 75 DAYS - Cambio de Situación</v>
      </c>
      <c r="E243" s="19">
        <v>45539</v>
      </c>
      <c r="F243" s="20" t="s">
        <v>27</v>
      </c>
      <c r="G243" s="20" t="s">
        <v>7728</v>
      </c>
      <c r="H243" s="20" t="s">
        <v>7404</v>
      </c>
      <c r="I243" s="20" t="s">
        <v>7405</v>
      </c>
      <c r="J243" s="20" t="s">
        <v>7470</v>
      </c>
      <c r="K243" s="20" t="s">
        <v>7471</v>
      </c>
      <c r="L243" s="20" t="s">
        <v>7472</v>
      </c>
      <c r="M243" s="20"/>
      <c r="N243" s="21">
        <v>2357.48</v>
      </c>
      <c r="O243" s="21">
        <v>0</v>
      </c>
      <c r="P243" s="19">
        <v>45499</v>
      </c>
      <c r="Q243" s="19">
        <v>45539</v>
      </c>
      <c r="R243" s="20"/>
      <c r="S243" s="19">
        <v>45559</v>
      </c>
      <c r="T243" s="20" t="s">
        <v>126</v>
      </c>
      <c r="U243" s="20">
        <v>1020709</v>
      </c>
      <c r="V243" s="20">
        <v>240006440</v>
      </c>
      <c r="W243" s="20" t="s">
        <v>50</v>
      </c>
      <c r="X243" s="20" t="s">
        <v>794</v>
      </c>
      <c r="Y243" s="20" t="s">
        <v>333</v>
      </c>
      <c r="Z243" s="20" t="s">
        <v>7406</v>
      </c>
      <c r="AA243" s="20" t="s">
        <v>7473</v>
      </c>
      <c r="AB243" s="20" t="s">
        <v>7474</v>
      </c>
      <c r="AC243" s="20" t="s">
        <v>7474</v>
      </c>
      <c r="AD243" s="20" t="s">
        <v>56</v>
      </c>
      <c r="AE243" s="20"/>
    </row>
    <row r="244" spans="1:31" ht="25.5" x14ac:dyDescent="0.2">
      <c r="A244" s="4">
        <f t="shared" si="19"/>
        <v>242</v>
      </c>
      <c r="B244" s="4" t="str">
        <f t="shared" si="16"/>
        <v>2024-02929</v>
      </c>
      <c r="C244" s="4" t="str">
        <f>IFERROR(VLOOKUP(F244,Tablas!$A$1:$B$3,2,0),"")</f>
        <v/>
      </c>
      <c r="D244" s="4" t="str">
        <f t="shared" si="17"/>
        <v>LETRAS EN DESCUENTO NACIONAL -  - LETRA 75 DIAS / DRAFT 75 DAYS - Cambio de Situación</v>
      </c>
      <c r="E244" s="19">
        <v>45539</v>
      </c>
      <c r="F244" s="20" t="s">
        <v>27</v>
      </c>
      <c r="G244" s="20" t="s">
        <v>7729</v>
      </c>
      <c r="H244" s="20" t="s">
        <v>7404</v>
      </c>
      <c r="I244" s="20" t="s">
        <v>7405</v>
      </c>
      <c r="J244" s="20" t="s">
        <v>7470</v>
      </c>
      <c r="K244" s="20" t="s">
        <v>7471</v>
      </c>
      <c r="L244" s="20" t="s">
        <v>7472</v>
      </c>
      <c r="M244" s="20"/>
      <c r="N244" s="21">
        <v>2357.48</v>
      </c>
      <c r="O244" s="21">
        <v>0</v>
      </c>
      <c r="P244" s="19">
        <v>45499</v>
      </c>
      <c r="Q244" s="19">
        <v>45539</v>
      </c>
      <c r="R244" s="20"/>
      <c r="S244" s="19">
        <v>45573</v>
      </c>
      <c r="T244" s="20" t="s">
        <v>126</v>
      </c>
      <c r="U244" s="20">
        <v>1020675</v>
      </c>
      <c r="V244" s="20">
        <v>240006426</v>
      </c>
      <c r="W244" s="20" t="s">
        <v>50</v>
      </c>
      <c r="X244" s="20" t="s">
        <v>794</v>
      </c>
      <c r="Y244" s="20" t="s">
        <v>333</v>
      </c>
      <c r="Z244" s="20" t="s">
        <v>7406</v>
      </c>
      <c r="AA244" s="20" t="s">
        <v>7473</v>
      </c>
      <c r="AB244" s="20" t="s">
        <v>7474</v>
      </c>
      <c r="AC244" s="20" t="s">
        <v>7474</v>
      </c>
      <c r="AD244" s="20" t="s">
        <v>56</v>
      </c>
      <c r="AE244" s="20"/>
    </row>
    <row r="245" spans="1:31" ht="25.5" x14ac:dyDescent="0.2">
      <c r="A245" s="4">
        <f t="shared" si="19"/>
        <v>243</v>
      </c>
      <c r="B245" s="4" t="str">
        <f t="shared" si="16"/>
        <v>2024-02928</v>
      </c>
      <c r="C245" s="4" t="str">
        <f>IFERROR(VLOOKUP(F245,Tablas!$A$1:$B$3,2,0),"")</f>
        <v/>
      </c>
      <c r="D245" s="4" t="str">
        <f t="shared" si="17"/>
        <v>LETRAS EN DESCUENTO NACIONAL -  - LETRA 75 DIAS / DRAFT 75 DAYS - Cambio de Situación</v>
      </c>
      <c r="E245" s="19">
        <v>45539</v>
      </c>
      <c r="F245" s="20" t="s">
        <v>27</v>
      </c>
      <c r="G245" s="20" t="s">
        <v>7730</v>
      </c>
      <c r="H245" s="20" t="s">
        <v>7404</v>
      </c>
      <c r="I245" s="20" t="s">
        <v>7405</v>
      </c>
      <c r="J245" s="20" t="s">
        <v>7470</v>
      </c>
      <c r="K245" s="20" t="s">
        <v>7471</v>
      </c>
      <c r="L245" s="20" t="s">
        <v>7472</v>
      </c>
      <c r="M245" s="20"/>
      <c r="N245" s="21">
        <v>2357.48</v>
      </c>
      <c r="O245" s="21">
        <v>0</v>
      </c>
      <c r="P245" s="19">
        <v>45499</v>
      </c>
      <c r="Q245" s="19">
        <v>45539</v>
      </c>
      <c r="R245" s="20"/>
      <c r="S245" s="19">
        <v>45566</v>
      </c>
      <c r="T245" s="20" t="s">
        <v>126</v>
      </c>
      <c r="U245" s="20">
        <v>1020711</v>
      </c>
      <c r="V245" s="20">
        <v>240006441</v>
      </c>
      <c r="W245" s="20" t="s">
        <v>50</v>
      </c>
      <c r="X245" s="20" t="s">
        <v>794</v>
      </c>
      <c r="Y245" s="20" t="s">
        <v>333</v>
      </c>
      <c r="Z245" s="20" t="s">
        <v>7406</v>
      </c>
      <c r="AA245" s="20" t="s">
        <v>7473</v>
      </c>
      <c r="AB245" s="20" t="s">
        <v>7474</v>
      </c>
      <c r="AC245" s="20" t="s">
        <v>7474</v>
      </c>
      <c r="AD245" s="20" t="s">
        <v>56</v>
      </c>
      <c r="AE245" s="20"/>
    </row>
    <row r="246" spans="1:31" ht="38.25" x14ac:dyDescent="0.2">
      <c r="A246" s="4">
        <f t="shared" si="19"/>
        <v>244</v>
      </c>
      <c r="B246" s="4" t="str">
        <f t="shared" si="16"/>
        <v>2024-02930</v>
      </c>
      <c r="C246" s="4" t="str">
        <f>IFERROR(VLOOKUP(F246,Tablas!$A$1:$B$3,2,0),"")</f>
        <v/>
      </c>
      <c r="D246" s="4" t="str">
        <f t="shared" si="17"/>
        <v>LETRAS EN DESCUENTO NACIONAL -  - LETRA 75 DIAS / DRAFT 75 DAYS - Cambio de Situación</v>
      </c>
      <c r="E246" s="19">
        <v>45539</v>
      </c>
      <c r="F246" s="20" t="s">
        <v>27</v>
      </c>
      <c r="G246" s="20" t="s">
        <v>7731</v>
      </c>
      <c r="H246" s="20" t="s">
        <v>7404</v>
      </c>
      <c r="I246" s="20" t="s">
        <v>7405</v>
      </c>
      <c r="J246" s="20" t="s">
        <v>7470</v>
      </c>
      <c r="K246" s="20" t="s">
        <v>7471</v>
      </c>
      <c r="L246" s="20" t="s">
        <v>7472</v>
      </c>
      <c r="M246" s="20"/>
      <c r="N246" s="21">
        <v>2357.5</v>
      </c>
      <c r="O246" s="21">
        <v>0</v>
      </c>
      <c r="P246" s="19">
        <v>45499</v>
      </c>
      <c r="Q246" s="19">
        <v>45539</v>
      </c>
      <c r="R246" s="20"/>
      <c r="S246" s="19">
        <v>45589</v>
      </c>
      <c r="T246" s="20" t="s">
        <v>126</v>
      </c>
      <c r="U246" s="20">
        <v>1020681</v>
      </c>
      <c r="V246" s="20">
        <v>240006428</v>
      </c>
      <c r="W246" s="20" t="s">
        <v>50</v>
      </c>
      <c r="X246" s="20" t="s">
        <v>794</v>
      </c>
      <c r="Y246" s="20" t="s">
        <v>333</v>
      </c>
      <c r="Z246" s="20" t="s">
        <v>7406</v>
      </c>
      <c r="AA246" s="20" t="s">
        <v>7476</v>
      </c>
      <c r="AB246" s="20" t="s">
        <v>7477</v>
      </c>
      <c r="AC246" s="20" t="s">
        <v>7474</v>
      </c>
      <c r="AD246" s="20" t="s">
        <v>56</v>
      </c>
      <c r="AE246" s="20"/>
    </row>
    <row r="247" spans="1:31" ht="25.5" x14ac:dyDescent="0.2">
      <c r="A247" s="4">
        <f t="shared" si="19"/>
        <v>245</v>
      </c>
      <c r="B247" s="4" t="str">
        <f t="shared" si="16"/>
        <v>2024-02710</v>
      </c>
      <c r="C247" s="4" t="str">
        <f>IFERROR(VLOOKUP(F247,Tablas!$A$1:$B$3,2,0),"")</f>
        <v/>
      </c>
      <c r="D247" s="4" t="str">
        <f t="shared" si="17"/>
        <v>LETRAS EN COBRANZA NACIONAL -  - LETRA 75 DIAS / DRAFT 75 DAYS - Cambio de Situación</v>
      </c>
      <c r="E247" s="19">
        <v>45511</v>
      </c>
      <c r="F247" s="20" t="s">
        <v>27</v>
      </c>
      <c r="G247" s="20" t="s">
        <v>7732</v>
      </c>
      <c r="H247" s="20" t="s">
        <v>7499</v>
      </c>
      <c r="I247" s="20" t="s">
        <v>4510</v>
      </c>
      <c r="J247" s="20" t="s">
        <v>647</v>
      </c>
      <c r="K247" s="20" t="s">
        <v>648</v>
      </c>
      <c r="L247" s="20" t="s">
        <v>649</v>
      </c>
      <c r="M247" s="20" t="s">
        <v>125</v>
      </c>
      <c r="N247" s="21">
        <v>2364.09</v>
      </c>
      <c r="O247" s="21">
        <v>0</v>
      </c>
      <c r="P247" s="19">
        <v>45488</v>
      </c>
      <c r="Q247" s="19">
        <v>45511</v>
      </c>
      <c r="R247" s="20"/>
      <c r="S247" s="19">
        <v>45579</v>
      </c>
      <c r="T247" s="20" t="s">
        <v>126</v>
      </c>
      <c r="U247" s="20">
        <v>1006576</v>
      </c>
      <c r="V247" s="20">
        <v>240005809</v>
      </c>
      <c r="W247" s="20" t="s">
        <v>50</v>
      </c>
      <c r="X247" s="20" t="s">
        <v>794</v>
      </c>
      <c r="Y247" s="20" t="s">
        <v>333</v>
      </c>
      <c r="Z247" s="20" t="s">
        <v>7406</v>
      </c>
      <c r="AA247" s="20" t="s">
        <v>651</v>
      </c>
      <c r="AB247" s="20" t="s">
        <v>502</v>
      </c>
      <c r="AC247" s="20" t="s">
        <v>502</v>
      </c>
      <c r="AD247" s="20" t="s">
        <v>56</v>
      </c>
      <c r="AE247" s="20"/>
    </row>
    <row r="248" spans="1:31" ht="38.25" x14ac:dyDescent="0.2">
      <c r="A248" s="4">
        <f t="shared" si="19"/>
        <v>246</v>
      </c>
      <c r="B248" s="4" t="str">
        <f t="shared" si="16"/>
        <v>2024-02546</v>
      </c>
      <c r="C248" s="4" t="str">
        <f>IFERROR(VLOOKUP(F248,Tablas!$A$1:$B$3,2,0),"")</f>
        <v/>
      </c>
      <c r="D248" s="4" t="str">
        <f t="shared" si="17"/>
        <v>LETRAS EN DESCUENTO NACIONAL -  - LETRA 75 DIAS / DRAFT 75 DAYS - Cambio de Situación</v>
      </c>
      <c r="E248" s="19">
        <v>45492</v>
      </c>
      <c r="F248" s="20" t="s">
        <v>27</v>
      </c>
      <c r="G248" s="20" t="s">
        <v>7735</v>
      </c>
      <c r="H248" s="20" t="s">
        <v>7404</v>
      </c>
      <c r="I248" s="20" t="s">
        <v>7405</v>
      </c>
      <c r="J248" s="20" t="s">
        <v>7519</v>
      </c>
      <c r="K248" s="20" t="s">
        <v>7520</v>
      </c>
      <c r="L248" s="20" t="s">
        <v>7521</v>
      </c>
      <c r="M248" s="20" t="s">
        <v>125</v>
      </c>
      <c r="N248" s="21">
        <v>2368.81</v>
      </c>
      <c r="O248" s="21">
        <v>0</v>
      </c>
      <c r="P248" s="19">
        <v>45471</v>
      </c>
      <c r="Q248" s="19">
        <v>45492</v>
      </c>
      <c r="R248" s="20"/>
      <c r="S248" s="19">
        <v>45561</v>
      </c>
      <c r="T248" s="20" t="s">
        <v>126</v>
      </c>
      <c r="U248" s="20">
        <v>997088</v>
      </c>
      <c r="V248" s="20">
        <v>240005314</v>
      </c>
      <c r="W248" s="20" t="s">
        <v>50</v>
      </c>
      <c r="X248" s="20" t="s">
        <v>794</v>
      </c>
      <c r="Y248" s="20" t="s">
        <v>333</v>
      </c>
      <c r="Z248" s="20" t="s">
        <v>7406</v>
      </c>
      <c r="AA248" s="20" t="s">
        <v>7527</v>
      </c>
      <c r="AB248" s="20" t="s">
        <v>7477</v>
      </c>
      <c r="AC248" s="20" t="s">
        <v>7474</v>
      </c>
      <c r="AD248" s="20" t="s">
        <v>56</v>
      </c>
      <c r="AE248" s="20"/>
    </row>
    <row r="249" spans="1:31" ht="38.25" x14ac:dyDescent="0.2">
      <c r="A249" s="4">
        <f t="shared" si="19"/>
        <v>247</v>
      </c>
      <c r="B249" s="4" t="str">
        <f t="shared" si="16"/>
        <v>2024-01238</v>
      </c>
      <c r="C249" s="4" t="str">
        <f>IFERROR(VLOOKUP(F249,Tablas!$A$1:$B$3,2,0),"")</f>
        <v/>
      </c>
      <c r="D249" s="4" t="str">
        <f t="shared" si="17"/>
        <v>LETRAS EN CARTERA NACIONAL -  - LETRA 75 DIAS / DRAFT 75 DAYS - Asiento de Letras</v>
      </c>
      <c r="E249" s="19">
        <v>45419</v>
      </c>
      <c r="F249" s="20" t="s">
        <v>27</v>
      </c>
      <c r="G249" s="20" t="s">
        <v>7736</v>
      </c>
      <c r="H249" s="20" t="s">
        <v>7699</v>
      </c>
      <c r="I249" s="20" t="s">
        <v>7618</v>
      </c>
      <c r="J249" s="20" t="s">
        <v>7737</v>
      </c>
      <c r="K249" s="20" t="s">
        <v>7738</v>
      </c>
      <c r="L249" s="20" t="s">
        <v>7739</v>
      </c>
      <c r="M249" s="20"/>
      <c r="N249" s="21">
        <v>2372.46</v>
      </c>
      <c r="O249" s="21">
        <v>0</v>
      </c>
      <c r="P249" s="19">
        <v>45378</v>
      </c>
      <c r="Q249" s="19">
        <v>45419</v>
      </c>
      <c r="R249" s="20"/>
      <c r="S249" s="19">
        <v>45429</v>
      </c>
      <c r="T249" s="20" t="s">
        <v>126</v>
      </c>
      <c r="U249" s="20">
        <v>959759</v>
      </c>
      <c r="V249" s="20">
        <v>240003211</v>
      </c>
      <c r="W249" s="20" t="s">
        <v>50</v>
      </c>
      <c r="X249" s="20" t="s">
        <v>794</v>
      </c>
      <c r="Y249" s="20" t="s">
        <v>404</v>
      </c>
      <c r="Z249" s="20" t="s">
        <v>7700</v>
      </c>
      <c r="AA249" s="20" t="s">
        <v>7740</v>
      </c>
      <c r="AB249" s="20" t="s">
        <v>741</v>
      </c>
      <c r="AC249" s="20" t="s">
        <v>741</v>
      </c>
      <c r="AD249" s="20" t="s">
        <v>56</v>
      </c>
      <c r="AE249" s="20"/>
    </row>
    <row r="250" spans="1:31" ht="25.5" x14ac:dyDescent="0.2">
      <c r="A250" s="4">
        <f t="shared" si="19"/>
        <v>248</v>
      </c>
      <c r="B250" s="4" t="str">
        <f t="shared" si="16"/>
        <v>2024-03087</v>
      </c>
      <c r="C250" s="4" t="str">
        <f>IFERROR(VLOOKUP(F250,Tablas!$A$1:$B$3,2,0),"")</f>
        <v/>
      </c>
      <c r="D250" s="4" t="str">
        <f t="shared" si="17"/>
        <v>LETRAS EN DESCUENTO NACIONAL -  - LETRA 75 DIAS / DRAFT 75 DAYS - Cambio de Situación</v>
      </c>
      <c r="E250" s="19">
        <v>45546</v>
      </c>
      <c r="F250" s="20" t="s">
        <v>27</v>
      </c>
      <c r="G250" s="20" t="s">
        <v>7741</v>
      </c>
      <c r="H250" s="20" t="s">
        <v>7404</v>
      </c>
      <c r="I250" s="20" t="s">
        <v>7405</v>
      </c>
      <c r="J250" s="20" t="s">
        <v>373</v>
      </c>
      <c r="K250" s="20" t="s">
        <v>374</v>
      </c>
      <c r="L250" s="20" t="s">
        <v>375</v>
      </c>
      <c r="M250" s="20" t="s">
        <v>125</v>
      </c>
      <c r="N250" s="21">
        <v>2373.6799999999998</v>
      </c>
      <c r="O250" s="21">
        <v>0</v>
      </c>
      <c r="P250" s="19">
        <v>45511</v>
      </c>
      <c r="Q250" s="19">
        <v>45546</v>
      </c>
      <c r="R250" s="20"/>
      <c r="S250" s="19">
        <v>45601</v>
      </c>
      <c r="T250" s="20" t="s">
        <v>126</v>
      </c>
      <c r="U250" s="20">
        <v>1024602</v>
      </c>
      <c r="V250" s="20">
        <v>240006781</v>
      </c>
      <c r="W250" s="20" t="s">
        <v>50</v>
      </c>
      <c r="X250" s="20" t="s">
        <v>794</v>
      </c>
      <c r="Y250" s="20" t="s">
        <v>128</v>
      </c>
      <c r="Z250" s="20" t="s">
        <v>7406</v>
      </c>
      <c r="AA250" s="20" t="s">
        <v>377</v>
      </c>
      <c r="AB250" s="20" t="s">
        <v>337</v>
      </c>
      <c r="AC250" s="20" t="s">
        <v>337</v>
      </c>
      <c r="AD250" s="20" t="s">
        <v>56</v>
      </c>
      <c r="AE250" s="20"/>
    </row>
    <row r="251" spans="1:31" ht="25.5" x14ac:dyDescent="0.2">
      <c r="A251" s="4">
        <f t="shared" si="19"/>
        <v>249</v>
      </c>
      <c r="B251" s="4" t="str">
        <f t="shared" si="16"/>
        <v>2024-03085</v>
      </c>
      <c r="C251" s="4" t="str">
        <f>IFERROR(VLOOKUP(F251,Tablas!$A$1:$B$3,2,0),"")</f>
        <v/>
      </c>
      <c r="D251" s="4" t="str">
        <f t="shared" si="17"/>
        <v>LETRAS EN DESCUENTO NACIONAL -  - LETRA 75 DIAS / DRAFT 75 DAYS - Cambio de Situación</v>
      </c>
      <c r="E251" s="19">
        <v>45546</v>
      </c>
      <c r="F251" s="20" t="s">
        <v>27</v>
      </c>
      <c r="G251" s="20" t="s">
        <v>7742</v>
      </c>
      <c r="H251" s="20" t="s">
        <v>7404</v>
      </c>
      <c r="I251" s="20" t="s">
        <v>7405</v>
      </c>
      <c r="J251" s="20" t="s">
        <v>373</v>
      </c>
      <c r="K251" s="20" t="s">
        <v>374</v>
      </c>
      <c r="L251" s="20" t="s">
        <v>375</v>
      </c>
      <c r="M251" s="20" t="s">
        <v>125</v>
      </c>
      <c r="N251" s="21">
        <v>2373.69</v>
      </c>
      <c r="O251" s="21">
        <v>0</v>
      </c>
      <c r="P251" s="19">
        <v>45511</v>
      </c>
      <c r="Q251" s="19">
        <v>45546</v>
      </c>
      <c r="R251" s="20"/>
      <c r="S251" s="19">
        <v>45579</v>
      </c>
      <c r="T251" s="20" t="s">
        <v>126</v>
      </c>
      <c r="U251" s="20">
        <v>1024598</v>
      </c>
      <c r="V251" s="20">
        <v>240006779</v>
      </c>
      <c r="W251" s="20" t="s">
        <v>50</v>
      </c>
      <c r="X251" s="20" t="s">
        <v>794</v>
      </c>
      <c r="Y251" s="20" t="s">
        <v>128</v>
      </c>
      <c r="Z251" s="20" t="s">
        <v>7406</v>
      </c>
      <c r="AA251" s="20" t="s">
        <v>7391</v>
      </c>
      <c r="AB251" s="20" t="s">
        <v>576</v>
      </c>
      <c r="AC251" s="20" t="s">
        <v>167</v>
      </c>
      <c r="AD251" s="20" t="s">
        <v>56</v>
      </c>
      <c r="AE251" s="20"/>
    </row>
    <row r="252" spans="1:31" ht="25.5" x14ac:dyDescent="0.2">
      <c r="A252" s="4">
        <f t="shared" si="19"/>
        <v>250</v>
      </c>
      <c r="B252" s="4" t="str">
        <f t="shared" si="16"/>
        <v>2024-03086</v>
      </c>
      <c r="C252" s="4" t="str">
        <f>IFERROR(VLOOKUP(F252,Tablas!$A$1:$B$3,2,0),"")</f>
        <v/>
      </c>
      <c r="D252" s="4" t="str">
        <f t="shared" si="17"/>
        <v>LETRAS EN DESCUENTO NACIONAL -  - LETRA 75 DIAS / DRAFT 75 DAYS - Cambio de Situación</v>
      </c>
      <c r="E252" s="19">
        <v>45546</v>
      </c>
      <c r="F252" s="20" t="s">
        <v>27</v>
      </c>
      <c r="G252" s="20" t="s">
        <v>7743</v>
      </c>
      <c r="H252" s="20" t="s">
        <v>7404</v>
      </c>
      <c r="I252" s="20" t="s">
        <v>7405</v>
      </c>
      <c r="J252" s="20" t="s">
        <v>373</v>
      </c>
      <c r="K252" s="20" t="s">
        <v>374</v>
      </c>
      <c r="L252" s="20" t="s">
        <v>375</v>
      </c>
      <c r="M252" s="20" t="s">
        <v>125</v>
      </c>
      <c r="N252" s="21">
        <v>2373.69</v>
      </c>
      <c r="O252" s="21">
        <v>0</v>
      </c>
      <c r="P252" s="19">
        <v>45511</v>
      </c>
      <c r="Q252" s="19">
        <v>45546</v>
      </c>
      <c r="R252" s="20"/>
      <c r="S252" s="19">
        <v>45586</v>
      </c>
      <c r="T252" s="20" t="s">
        <v>126</v>
      </c>
      <c r="U252" s="20">
        <v>1024600</v>
      </c>
      <c r="V252" s="20">
        <v>240006780</v>
      </c>
      <c r="W252" s="20" t="s">
        <v>50</v>
      </c>
      <c r="X252" s="20" t="s">
        <v>794</v>
      </c>
      <c r="Y252" s="20" t="s">
        <v>128</v>
      </c>
      <c r="Z252" s="20" t="s">
        <v>7406</v>
      </c>
      <c r="AA252" s="20" t="s">
        <v>377</v>
      </c>
      <c r="AB252" s="20" t="s">
        <v>337</v>
      </c>
      <c r="AC252" s="20" t="s">
        <v>337</v>
      </c>
      <c r="AD252" s="20" t="s">
        <v>56</v>
      </c>
      <c r="AE252" s="20"/>
    </row>
    <row r="253" spans="1:31" ht="25.5" x14ac:dyDescent="0.2">
      <c r="A253" s="4">
        <f t="shared" si="19"/>
        <v>251</v>
      </c>
      <c r="B253" s="4" t="str">
        <f t="shared" si="16"/>
        <v>2024-03084</v>
      </c>
      <c r="C253" s="4" t="str">
        <f>IFERROR(VLOOKUP(F253,Tablas!$A$1:$B$3,2,0),"")</f>
        <v/>
      </c>
      <c r="D253" s="4" t="str">
        <f t="shared" si="17"/>
        <v>LETRAS EN DESCUENTO NACIONAL -  - LETRA 75 DIAS / DRAFT 75 DAYS - Cambio de Situación</v>
      </c>
      <c r="E253" s="19">
        <v>45546</v>
      </c>
      <c r="F253" s="20" t="s">
        <v>27</v>
      </c>
      <c r="G253" s="20" t="s">
        <v>7744</v>
      </c>
      <c r="H253" s="20" t="s">
        <v>7404</v>
      </c>
      <c r="I253" s="20" t="s">
        <v>7405</v>
      </c>
      <c r="J253" s="20" t="s">
        <v>373</v>
      </c>
      <c r="K253" s="20" t="s">
        <v>374</v>
      </c>
      <c r="L253" s="20" t="s">
        <v>375</v>
      </c>
      <c r="M253" s="20" t="s">
        <v>125</v>
      </c>
      <c r="N253" s="21">
        <v>2373.69</v>
      </c>
      <c r="O253" s="21">
        <v>0</v>
      </c>
      <c r="P253" s="19">
        <v>45511</v>
      </c>
      <c r="Q253" s="19">
        <v>45546</v>
      </c>
      <c r="R253" s="20"/>
      <c r="S253" s="19">
        <v>45574</v>
      </c>
      <c r="T253" s="20" t="s">
        <v>126</v>
      </c>
      <c r="U253" s="20">
        <v>1024596</v>
      </c>
      <c r="V253" s="20">
        <v>240006778</v>
      </c>
      <c r="W253" s="20" t="s">
        <v>50</v>
      </c>
      <c r="X253" s="20" t="s">
        <v>794</v>
      </c>
      <c r="Y253" s="20" t="s">
        <v>128</v>
      </c>
      <c r="Z253" s="20" t="s">
        <v>7406</v>
      </c>
      <c r="AA253" s="20" t="s">
        <v>7391</v>
      </c>
      <c r="AB253" s="20" t="s">
        <v>576</v>
      </c>
      <c r="AC253" s="20" t="s">
        <v>167</v>
      </c>
      <c r="AD253" s="20" t="s">
        <v>56</v>
      </c>
      <c r="AE253" s="20"/>
    </row>
    <row r="254" spans="1:31" ht="38.25" x14ac:dyDescent="0.2">
      <c r="A254" s="4">
        <f t="shared" si="19"/>
        <v>252</v>
      </c>
      <c r="B254" s="4" t="str">
        <f t="shared" si="16"/>
        <v>2024-03005</v>
      </c>
      <c r="C254" s="4" t="str">
        <f>IFERROR(VLOOKUP(F254,Tablas!$A$1:$B$3,2,0),"")</f>
        <v/>
      </c>
      <c r="D254" s="4" t="str">
        <f t="shared" si="17"/>
        <v>LETRAS EN DESCUENTO NACIONAL -  - LETRA 75 DIAS / DRAFT 75 DAYS - Cambio de Situación</v>
      </c>
      <c r="E254" s="19">
        <v>45526</v>
      </c>
      <c r="F254" s="20" t="s">
        <v>27</v>
      </c>
      <c r="G254" s="20" t="s">
        <v>7745</v>
      </c>
      <c r="H254" s="20" t="s">
        <v>7404</v>
      </c>
      <c r="I254" s="20" t="s">
        <v>7405</v>
      </c>
      <c r="J254" s="20" t="s">
        <v>7563</v>
      </c>
      <c r="K254" s="20" t="s">
        <v>7564</v>
      </c>
      <c r="L254" s="20" t="s">
        <v>7565</v>
      </c>
      <c r="M254" s="20" t="s">
        <v>33</v>
      </c>
      <c r="N254" s="21">
        <v>2374.13</v>
      </c>
      <c r="O254" s="21">
        <v>0</v>
      </c>
      <c r="P254" s="19">
        <v>45504</v>
      </c>
      <c r="Q254" s="19">
        <v>45526</v>
      </c>
      <c r="R254" s="20"/>
      <c r="S254" s="19">
        <v>45594</v>
      </c>
      <c r="T254" s="20" t="s">
        <v>126</v>
      </c>
      <c r="U254" s="20">
        <v>1013172</v>
      </c>
      <c r="V254" s="20">
        <v>240006269</v>
      </c>
      <c r="W254" s="20" t="s">
        <v>50</v>
      </c>
      <c r="X254" s="20" t="s">
        <v>794</v>
      </c>
      <c r="Y254" s="20" t="s">
        <v>404</v>
      </c>
      <c r="Z254" s="20" t="s">
        <v>7406</v>
      </c>
      <c r="AA254" s="20" t="s">
        <v>7566</v>
      </c>
      <c r="AB254" s="20" t="s">
        <v>741</v>
      </c>
      <c r="AC254" s="20" t="s">
        <v>741</v>
      </c>
      <c r="AD254" s="20" t="s">
        <v>56</v>
      </c>
      <c r="AE254" s="20"/>
    </row>
    <row r="255" spans="1:31" ht="38.25" x14ac:dyDescent="0.2">
      <c r="A255" s="4">
        <f t="shared" si="19"/>
        <v>253</v>
      </c>
      <c r="B255" s="4" t="str">
        <f t="shared" si="16"/>
        <v>2024-03001</v>
      </c>
      <c r="C255" s="4" t="str">
        <f>IFERROR(VLOOKUP(F255,Tablas!$A$1:$B$3,2,0),"")</f>
        <v/>
      </c>
      <c r="D255" s="4" t="str">
        <f t="shared" si="17"/>
        <v>LETRAS EN DESCUENTO NACIONAL -  - LETRA 75 DIAS / DRAFT 75 DAYS - Cambio de Situación</v>
      </c>
      <c r="E255" s="19">
        <v>45526</v>
      </c>
      <c r="F255" s="20" t="s">
        <v>27</v>
      </c>
      <c r="G255" s="20" t="s">
        <v>7746</v>
      </c>
      <c r="H255" s="20" t="s">
        <v>7404</v>
      </c>
      <c r="I255" s="20" t="s">
        <v>7405</v>
      </c>
      <c r="J255" s="20" t="s">
        <v>7563</v>
      </c>
      <c r="K255" s="20" t="s">
        <v>7564</v>
      </c>
      <c r="L255" s="20" t="s">
        <v>7565</v>
      </c>
      <c r="M255" s="20" t="s">
        <v>33</v>
      </c>
      <c r="N255" s="21">
        <v>2374.15</v>
      </c>
      <c r="O255" s="21">
        <v>0</v>
      </c>
      <c r="P255" s="19">
        <v>45504</v>
      </c>
      <c r="Q255" s="19">
        <v>45526</v>
      </c>
      <c r="R255" s="20"/>
      <c r="S255" s="19">
        <v>45558</v>
      </c>
      <c r="T255" s="20" t="s">
        <v>126</v>
      </c>
      <c r="U255" s="20">
        <v>1013164</v>
      </c>
      <c r="V255" s="20">
        <v>240006265</v>
      </c>
      <c r="W255" s="20" t="s">
        <v>50</v>
      </c>
      <c r="X255" s="20" t="s">
        <v>794</v>
      </c>
      <c r="Y255" s="20" t="s">
        <v>404</v>
      </c>
      <c r="Z255" s="20" t="s">
        <v>7406</v>
      </c>
      <c r="AA255" s="20" t="s">
        <v>7566</v>
      </c>
      <c r="AB255" s="20" t="s">
        <v>741</v>
      </c>
      <c r="AC255" s="20" t="s">
        <v>741</v>
      </c>
      <c r="AD255" s="20" t="s">
        <v>56</v>
      </c>
      <c r="AE255" s="20"/>
    </row>
    <row r="256" spans="1:31" ht="38.25" x14ac:dyDescent="0.2">
      <c r="A256" s="4">
        <f t="shared" si="19"/>
        <v>254</v>
      </c>
      <c r="B256" s="4" t="str">
        <f t="shared" si="16"/>
        <v>2024-03003</v>
      </c>
      <c r="C256" s="4" t="str">
        <f>IFERROR(VLOOKUP(F256,Tablas!$A$1:$B$3,2,0),"")</f>
        <v/>
      </c>
      <c r="D256" s="4" t="str">
        <f t="shared" si="17"/>
        <v>LETRAS EN DESCUENTO NACIONAL -  - LETRA 75 DIAS / DRAFT 75 DAYS - Cambio de Situación</v>
      </c>
      <c r="E256" s="19">
        <v>45526</v>
      </c>
      <c r="F256" s="20" t="s">
        <v>27</v>
      </c>
      <c r="G256" s="20" t="s">
        <v>7747</v>
      </c>
      <c r="H256" s="20" t="s">
        <v>7404</v>
      </c>
      <c r="I256" s="20" t="s">
        <v>7405</v>
      </c>
      <c r="J256" s="20" t="s">
        <v>7563</v>
      </c>
      <c r="K256" s="20" t="s">
        <v>7564</v>
      </c>
      <c r="L256" s="20" t="s">
        <v>7565</v>
      </c>
      <c r="M256" s="20" t="s">
        <v>33</v>
      </c>
      <c r="N256" s="21">
        <v>2374.15</v>
      </c>
      <c r="O256" s="21">
        <v>0</v>
      </c>
      <c r="P256" s="19">
        <v>45504</v>
      </c>
      <c r="Q256" s="19">
        <v>45526</v>
      </c>
      <c r="R256" s="20"/>
      <c r="S256" s="19">
        <v>45573</v>
      </c>
      <c r="T256" s="20" t="s">
        <v>126</v>
      </c>
      <c r="U256" s="20">
        <v>1013168</v>
      </c>
      <c r="V256" s="20">
        <v>240006267</v>
      </c>
      <c r="W256" s="20" t="s">
        <v>50</v>
      </c>
      <c r="X256" s="20" t="s">
        <v>794</v>
      </c>
      <c r="Y256" s="20" t="s">
        <v>404</v>
      </c>
      <c r="Z256" s="20" t="s">
        <v>7406</v>
      </c>
      <c r="AA256" s="20" t="s">
        <v>7566</v>
      </c>
      <c r="AB256" s="20" t="s">
        <v>741</v>
      </c>
      <c r="AC256" s="20" t="s">
        <v>741</v>
      </c>
      <c r="AD256" s="20" t="s">
        <v>56</v>
      </c>
      <c r="AE256" s="20"/>
    </row>
    <row r="257" spans="1:31" ht="38.25" x14ac:dyDescent="0.2">
      <c r="A257" s="4">
        <f t="shared" si="19"/>
        <v>255</v>
      </c>
      <c r="B257" s="4" t="str">
        <f t="shared" si="16"/>
        <v>2024-03002</v>
      </c>
      <c r="C257" s="4" t="str">
        <f>IFERROR(VLOOKUP(F257,Tablas!$A$1:$B$3,2,0),"")</f>
        <v/>
      </c>
      <c r="D257" s="4" t="str">
        <f t="shared" si="17"/>
        <v>LETRAS EN DESCUENTO NACIONAL -  - LETRA 75 DIAS / DRAFT 75 DAYS - Cambio de Situación</v>
      </c>
      <c r="E257" s="19">
        <v>45526</v>
      </c>
      <c r="F257" s="20" t="s">
        <v>27</v>
      </c>
      <c r="G257" s="20" t="s">
        <v>7748</v>
      </c>
      <c r="H257" s="20" t="s">
        <v>7404</v>
      </c>
      <c r="I257" s="20" t="s">
        <v>7405</v>
      </c>
      <c r="J257" s="20" t="s">
        <v>7563</v>
      </c>
      <c r="K257" s="20" t="s">
        <v>7564</v>
      </c>
      <c r="L257" s="20" t="s">
        <v>7565</v>
      </c>
      <c r="M257" s="20" t="s">
        <v>33</v>
      </c>
      <c r="N257" s="21">
        <v>2374.15</v>
      </c>
      <c r="O257" s="21">
        <v>0</v>
      </c>
      <c r="P257" s="19">
        <v>45504</v>
      </c>
      <c r="Q257" s="19">
        <v>45526</v>
      </c>
      <c r="R257" s="20"/>
      <c r="S257" s="19">
        <v>45565</v>
      </c>
      <c r="T257" s="20" t="s">
        <v>126</v>
      </c>
      <c r="U257" s="20">
        <v>1013166</v>
      </c>
      <c r="V257" s="20">
        <v>240006266</v>
      </c>
      <c r="W257" s="20" t="s">
        <v>50</v>
      </c>
      <c r="X257" s="20" t="s">
        <v>794</v>
      </c>
      <c r="Y257" s="20" t="s">
        <v>404</v>
      </c>
      <c r="Z257" s="20" t="s">
        <v>7406</v>
      </c>
      <c r="AA257" s="20" t="s">
        <v>7566</v>
      </c>
      <c r="AB257" s="20" t="s">
        <v>741</v>
      </c>
      <c r="AC257" s="20" t="s">
        <v>741</v>
      </c>
      <c r="AD257" s="20" t="s">
        <v>56</v>
      </c>
      <c r="AE257" s="20"/>
    </row>
    <row r="258" spans="1:31" ht="38.25" x14ac:dyDescent="0.2">
      <c r="A258" s="4">
        <f t="shared" si="19"/>
        <v>256</v>
      </c>
      <c r="B258" s="4" t="str">
        <f t="shared" si="16"/>
        <v>2024-03004</v>
      </c>
      <c r="C258" s="4" t="str">
        <f>IFERROR(VLOOKUP(F258,Tablas!$A$1:$B$3,2,0),"")</f>
        <v/>
      </c>
      <c r="D258" s="4" t="str">
        <f t="shared" si="17"/>
        <v>LETRAS EN DESCUENTO NACIONAL -  - LETRA 75 DIAS / DRAFT 75 DAYS - Cambio de Situación</v>
      </c>
      <c r="E258" s="19">
        <v>45526</v>
      </c>
      <c r="F258" s="20" t="s">
        <v>27</v>
      </c>
      <c r="G258" s="20" t="s">
        <v>7749</v>
      </c>
      <c r="H258" s="20" t="s">
        <v>7404</v>
      </c>
      <c r="I258" s="20" t="s">
        <v>7405</v>
      </c>
      <c r="J258" s="20" t="s">
        <v>7563</v>
      </c>
      <c r="K258" s="20" t="s">
        <v>7564</v>
      </c>
      <c r="L258" s="20" t="s">
        <v>7565</v>
      </c>
      <c r="M258" s="20" t="s">
        <v>33</v>
      </c>
      <c r="N258" s="21">
        <v>2374.15</v>
      </c>
      <c r="O258" s="21">
        <v>0</v>
      </c>
      <c r="P258" s="19">
        <v>45504</v>
      </c>
      <c r="Q258" s="19">
        <v>45526</v>
      </c>
      <c r="R258" s="20"/>
      <c r="S258" s="19">
        <v>45579</v>
      </c>
      <c r="T258" s="20" t="s">
        <v>126</v>
      </c>
      <c r="U258" s="20">
        <v>1013170</v>
      </c>
      <c r="V258" s="20">
        <v>240006268</v>
      </c>
      <c r="W258" s="20" t="s">
        <v>50</v>
      </c>
      <c r="X258" s="20" t="s">
        <v>794</v>
      </c>
      <c r="Y258" s="20" t="s">
        <v>404</v>
      </c>
      <c r="Z258" s="20" t="s">
        <v>7406</v>
      </c>
      <c r="AA258" s="20" t="s">
        <v>7566</v>
      </c>
      <c r="AB258" s="20" t="s">
        <v>741</v>
      </c>
      <c r="AC258" s="20" t="s">
        <v>741</v>
      </c>
      <c r="AD258" s="20" t="s">
        <v>56</v>
      </c>
      <c r="AE258" s="20"/>
    </row>
    <row r="259" spans="1:31" ht="25.5" x14ac:dyDescent="0.2">
      <c r="A259" s="4">
        <f t="shared" si="19"/>
        <v>257</v>
      </c>
      <c r="B259" s="4" t="str">
        <f t="shared" si="16"/>
        <v>L001 10897</v>
      </c>
      <c r="C259" s="4" t="str">
        <f>IFERROR(VLOOKUP(F259,Tablas!$A$1:$B$3,2,0),"")</f>
        <v/>
      </c>
      <c r="D259" s="4" t="str">
        <f t="shared" si="17"/>
        <v>LETRAS PROTESTADAS NACIONAL -  - CONTADO ADELANTADO / CASH IN ADVANCE - SALDO LETRAS SOLES</v>
      </c>
      <c r="E259" s="19">
        <v>43100</v>
      </c>
      <c r="F259" s="20" t="s">
        <v>27</v>
      </c>
      <c r="G259" s="20" t="s">
        <v>7750</v>
      </c>
      <c r="H259" s="20" t="s">
        <v>6496</v>
      </c>
      <c r="I259" s="20" t="s">
        <v>6497</v>
      </c>
      <c r="J259" s="20" t="s">
        <v>4511</v>
      </c>
      <c r="K259" s="20" t="s">
        <v>4512</v>
      </c>
      <c r="L259" s="20" t="s">
        <v>4513</v>
      </c>
      <c r="M259" s="20" t="s">
        <v>125</v>
      </c>
      <c r="N259" s="21">
        <v>2380.42</v>
      </c>
      <c r="O259" s="21">
        <v>0</v>
      </c>
      <c r="P259" s="19">
        <v>41313</v>
      </c>
      <c r="Q259" s="19">
        <v>43100</v>
      </c>
      <c r="R259" s="20"/>
      <c r="S259" s="19">
        <v>40864</v>
      </c>
      <c r="T259" s="20" t="s">
        <v>70</v>
      </c>
      <c r="U259" s="20">
        <v>552</v>
      </c>
      <c r="V259" s="20">
        <v>1700000002</v>
      </c>
      <c r="W259" s="20" t="s">
        <v>50</v>
      </c>
      <c r="X259" s="20" t="s">
        <v>192</v>
      </c>
      <c r="Y259" s="20" t="s">
        <v>52</v>
      </c>
      <c r="Z259" s="20" t="s">
        <v>4514</v>
      </c>
      <c r="AA259" s="20" t="s">
        <v>4515</v>
      </c>
      <c r="AB259" s="20" t="s">
        <v>54</v>
      </c>
      <c r="AC259" s="20" t="s">
        <v>167</v>
      </c>
      <c r="AD259" s="20" t="s">
        <v>56</v>
      </c>
      <c r="AE259" s="20"/>
    </row>
    <row r="260" spans="1:31" ht="25.5" x14ac:dyDescent="0.2">
      <c r="A260" s="4">
        <f t="shared" si="19"/>
        <v>258</v>
      </c>
      <c r="B260" s="4" t="str">
        <f t="shared" ref="B260:B323" si="20">MID(G260,1,20)</f>
        <v>L001 10898</v>
      </c>
      <c r="C260" s="4" t="str">
        <f>IFERROR(VLOOKUP(F260,Tablas!$A$1:$B$3,2,0),"")</f>
        <v/>
      </c>
      <c r="D260" s="4" t="str">
        <f t="shared" ref="D260:D323" si="21">CONCATENATE(I260," - ",AE260," - ",T260," - ",Z260)</f>
        <v>LETRAS PROTESTADAS NACIONAL -  - CONTADO ADELANTADO / CASH IN ADVANCE - SALDO LETRAS SOLES</v>
      </c>
      <c r="E260" s="19">
        <v>43100</v>
      </c>
      <c r="F260" s="20" t="s">
        <v>27</v>
      </c>
      <c r="G260" s="20" t="s">
        <v>7751</v>
      </c>
      <c r="H260" s="20" t="s">
        <v>6496</v>
      </c>
      <c r="I260" s="20" t="s">
        <v>6497</v>
      </c>
      <c r="J260" s="20" t="s">
        <v>4511</v>
      </c>
      <c r="K260" s="20" t="s">
        <v>4512</v>
      </c>
      <c r="L260" s="20" t="s">
        <v>4513</v>
      </c>
      <c r="M260" s="20" t="s">
        <v>125</v>
      </c>
      <c r="N260" s="21">
        <v>2380.4299999999998</v>
      </c>
      <c r="O260" s="21">
        <v>0</v>
      </c>
      <c r="P260" s="19">
        <v>41313</v>
      </c>
      <c r="Q260" s="19">
        <v>43100</v>
      </c>
      <c r="R260" s="20"/>
      <c r="S260" s="19">
        <v>40879</v>
      </c>
      <c r="T260" s="20" t="s">
        <v>70</v>
      </c>
      <c r="U260" s="20">
        <v>552</v>
      </c>
      <c r="V260" s="20">
        <v>1700000002</v>
      </c>
      <c r="W260" s="20" t="s">
        <v>50</v>
      </c>
      <c r="X260" s="20" t="s">
        <v>192</v>
      </c>
      <c r="Y260" s="20" t="s">
        <v>52</v>
      </c>
      <c r="Z260" s="20" t="s">
        <v>4514</v>
      </c>
      <c r="AA260" s="20" t="s">
        <v>4515</v>
      </c>
      <c r="AB260" s="20" t="s">
        <v>54</v>
      </c>
      <c r="AC260" s="20" t="s">
        <v>167</v>
      </c>
      <c r="AD260" s="20" t="s">
        <v>56</v>
      </c>
      <c r="AE260" s="20"/>
    </row>
    <row r="261" spans="1:31" ht="25.5" x14ac:dyDescent="0.2">
      <c r="A261" s="4">
        <f t="shared" si="19"/>
        <v>259</v>
      </c>
      <c r="B261" s="4" t="str">
        <f t="shared" si="20"/>
        <v>2024-03286</v>
      </c>
      <c r="C261" s="4" t="str">
        <f>IFERROR(VLOOKUP(F261,Tablas!$A$1:$B$3,2,0),"")</f>
        <v/>
      </c>
      <c r="D261" s="4" t="str">
        <f t="shared" si="21"/>
        <v>LETRAS EN DESCUENTO NACIONAL -  - LETRA 75 DIAS / DRAFT 75 DAYS - Cambio de Situación</v>
      </c>
      <c r="E261" s="19">
        <v>45539</v>
      </c>
      <c r="F261" s="20" t="s">
        <v>27</v>
      </c>
      <c r="G261" s="20" t="s">
        <v>7752</v>
      </c>
      <c r="H261" s="20" t="s">
        <v>7404</v>
      </c>
      <c r="I261" s="20" t="s">
        <v>7405</v>
      </c>
      <c r="J261" s="20" t="s">
        <v>7236</v>
      </c>
      <c r="K261" s="20" t="s">
        <v>7237</v>
      </c>
      <c r="L261" s="20" t="s">
        <v>7238</v>
      </c>
      <c r="M261" s="20"/>
      <c r="N261" s="21">
        <v>2382.3000000000002</v>
      </c>
      <c r="O261" s="21">
        <v>0</v>
      </c>
      <c r="P261" s="19">
        <v>45524</v>
      </c>
      <c r="Q261" s="19">
        <v>45539</v>
      </c>
      <c r="R261" s="20"/>
      <c r="S261" s="19">
        <v>45569</v>
      </c>
      <c r="T261" s="20" t="s">
        <v>126</v>
      </c>
      <c r="U261" s="20">
        <v>1020878</v>
      </c>
      <c r="V261" s="20">
        <v>240006522</v>
      </c>
      <c r="W261" s="20" t="s">
        <v>50</v>
      </c>
      <c r="X261" s="20" t="s">
        <v>794</v>
      </c>
      <c r="Y261" s="20" t="s">
        <v>306</v>
      </c>
      <c r="Z261" s="20" t="s">
        <v>7406</v>
      </c>
      <c r="AA261" s="20" t="s">
        <v>7240</v>
      </c>
      <c r="AB261" s="20" t="s">
        <v>7137</v>
      </c>
      <c r="AC261" s="20" t="s">
        <v>3722</v>
      </c>
      <c r="AD261" s="20" t="s">
        <v>56</v>
      </c>
      <c r="AE261" s="20"/>
    </row>
    <row r="262" spans="1:31" ht="25.5" x14ac:dyDescent="0.2">
      <c r="A262" s="4">
        <f t="shared" si="19"/>
        <v>260</v>
      </c>
      <c r="B262" s="4" t="str">
        <f t="shared" si="20"/>
        <v>2024-03287</v>
      </c>
      <c r="C262" s="4" t="str">
        <f>IFERROR(VLOOKUP(F262,Tablas!$A$1:$B$3,2,0),"")</f>
        <v/>
      </c>
      <c r="D262" s="4" t="str">
        <f t="shared" si="21"/>
        <v>LETRAS EN DESCUENTO NACIONAL -  - LETRA 75 DIAS / DRAFT 75 DAYS - Cambio de Situación</v>
      </c>
      <c r="E262" s="19">
        <v>45539</v>
      </c>
      <c r="F262" s="20" t="s">
        <v>27</v>
      </c>
      <c r="G262" s="20" t="s">
        <v>7753</v>
      </c>
      <c r="H262" s="20" t="s">
        <v>7404</v>
      </c>
      <c r="I262" s="20" t="s">
        <v>7405</v>
      </c>
      <c r="J262" s="20" t="s">
        <v>7236</v>
      </c>
      <c r="K262" s="20" t="s">
        <v>7237</v>
      </c>
      <c r="L262" s="20" t="s">
        <v>7238</v>
      </c>
      <c r="M262" s="20"/>
      <c r="N262" s="21">
        <v>2382.3000000000002</v>
      </c>
      <c r="O262" s="21">
        <v>0</v>
      </c>
      <c r="P262" s="19">
        <v>45524</v>
      </c>
      <c r="Q262" s="19">
        <v>45539</v>
      </c>
      <c r="R262" s="20"/>
      <c r="S262" s="19">
        <v>45580</v>
      </c>
      <c r="T262" s="20" t="s">
        <v>126</v>
      </c>
      <c r="U262" s="20">
        <v>1020880</v>
      </c>
      <c r="V262" s="20">
        <v>240006523</v>
      </c>
      <c r="W262" s="20" t="s">
        <v>50</v>
      </c>
      <c r="X262" s="20" t="s">
        <v>794</v>
      </c>
      <c r="Y262" s="20" t="s">
        <v>306</v>
      </c>
      <c r="Z262" s="20" t="s">
        <v>7406</v>
      </c>
      <c r="AA262" s="20" t="s">
        <v>7240</v>
      </c>
      <c r="AB262" s="20" t="s">
        <v>7137</v>
      </c>
      <c r="AC262" s="20" t="s">
        <v>3722</v>
      </c>
      <c r="AD262" s="20" t="s">
        <v>56</v>
      </c>
      <c r="AE262" s="20"/>
    </row>
    <row r="263" spans="1:31" ht="25.5" x14ac:dyDescent="0.2">
      <c r="A263" s="4">
        <f t="shared" si="19"/>
        <v>261</v>
      </c>
      <c r="B263" s="4" t="str">
        <f t="shared" si="20"/>
        <v>2024-03288</v>
      </c>
      <c r="C263" s="4" t="str">
        <f>IFERROR(VLOOKUP(F263,Tablas!$A$1:$B$3,2,0),"")</f>
        <v/>
      </c>
      <c r="D263" s="4" t="str">
        <f t="shared" si="21"/>
        <v>LETRAS EN DESCUENTO NACIONAL -  - LETRA 75 DIAS / DRAFT 75 DAYS - Cambio de Situación</v>
      </c>
      <c r="E263" s="19">
        <v>45539</v>
      </c>
      <c r="F263" s="20" t="s">
        <v>27</v>
      </c>
      <c r="G263" s="20" t="s">
        <v>7754</v>
      </c>
      <c r="H263" s="20" t="s">
        <v>7404</v>
      </c>
      <c r="I263" s="20" t="s">
        <v>7405</v>
      </c>
      <c r="J263" s="20" t="s">
        <v>7236</v>
      </c>
      <c r="K263" s="20" t="s">
        <v>7237</v>
      </c>
      <c r="L263" s="20" t="s">
        <v>7238</v>
      </c>
      <c r="M263" s="20"/>
      <c r="N263" s="21">
        <v>2382.3000000000002</v>
      </c>
      <c r="O263" s="21">
        <v>0</v>
      </c>
      <c r="P263" s="19">
        <v>45524</v>
      </c>
      <c r="Q263" s="19">
        <v>45539</v>
      </c>
      <c r="R263" s="20"/>
      <c r="S263" s="19">
        <v>45588</v>
      </c>
      <c r="T263" s="20" t="s">
        <v>126</v>
      </c>
      <c r="U263" s="20">
        <v>1020882</v>
      </c>
      <c r="V263" s="20">
        <v>240006524</v>
      </c>
      <c r="W263" s="20" t="s">
        <v>50</v>
      </c>
      <c r="X263" s="20" t="s">
        <v>794</v>
      </c>
      <c r="Y263" s="20" t="s">
        <v>306</v>
      </c>
      <c r="Z263" s="20" t="s">
        <v>7406</v>
      </c>
      <c r="AA263" s="20" t="s">
        <v>7240</v>
      </c>
      <c r="AB263" s="20" t="s">
        <v>7137</v>
      </c>
      <c r="AC263" s="20" t="s">
        <v>3722</v>
      </c>
      <c r="AD263" s="20" t="s">
        <v>56</v>
      </c>
      <c r="AE263" s="20"/>
    </row>
    <row r="264" spans="1:31" ht="25.5" x14ac:dyDescent="0.2">
      <c r="A264" s="4">
        <f t="shared" si="19"/>
        <v>262</v>
      </c>
      <c r="B264" s="4" t="str">
        <f t="shared" si="20"/>
        <v>2024-03289</v>
      </c>
      <c r="C264" s="4" t="str">
        <f>IFERROR(VLOOKUP(F264,Tablas!$A$1:$B$3,2,0),"")</f>
        <v/>
      </c>
      <c r="D264" s="4" t="str">
        <f t="shared" si="21"/>
        <v>LETRAS EN DESCUENTO NACIONAL -  - LETRA 75 DIAS / DRAFT 75 DAYS - Cambio de Situación</v>
      </c>
      <c r="E264" s="19">
        <v>45539</v>
      </c>
      <c r="F264" s="20" t="s">
        <v>27</v>
      </c>
      <c r="G264" s="20" t="s">
        <v>7755</v>
      </c>
      <c r="H264" s="20" t="s">
        <v>7404</v>
      </c>
      <c r="I264" s="20" t="s">
        <v>7405</v>
      </c>
      <c r="J264" s="20" t="s">
        <v>7236</v>
      </c>
      <c r="K264" s="20" t="s">
        <v>7237</v>
      </c>
      <c r="L264" s="20" t="s">
        <v>7238</v>
      </c>
      <c r="M264" s="20"/>
      <c r="N264" s="21">
        <v>2382.31</v>
      </c>
      <c r="O264" s="21">
        <v>0</v>
      </c>
      <c r="P264" s="19">
        <v>45524</v>
      </c>
      <c r="Q264" s="19">
        <v>45539</v>
      </c>
      <c r="R264" s="20"/>
      <c r="S264" s="19">
        <v>45600</v>
      </c>
      <c r="T264" s="20" t="s">
        <v>126</v>
      </c>
      <c r="U264" s="20">
        <v>1020884</v>
      </c>
      <c r="V264" s="20">
        <v>240006525</v>
      </c>
      <c r="W264" s="20" t="s">
        <v>50</v>
      </c>
      <c r="X264" s="20" t="s">
        <v>794</v>
      </c>
      <c r="Y264" s="20" t="s">
        <v>306</v>
      </c>
      <c r="Z264" s="20" t="s">
        <v>7406</v>
      </c>
      <c r="AA264" s="20" t="s">
        <v>7240</v>
      </c>
      <c r="AB264" s="20" t="s">
        <v>7137</v>
      </c>
      <c r="AC264" s="20" t="s">
        <v>3722</v>
      </c>
      <c r="AD264" s="20" t="s">
        <v>56</v>
      </c>
      <c r="AE264" s="20"/>
    </row>
    <row r="265" spans="1:31" ht="25.5" x14ac:dyDescent="0.2">
      <c r="A265" s="4">
        <f t="shared" si="19"/>
        <v>263</v>
      </c>
      <c r="B265" s="4" t="str">
        <f t="shared" si="20"/>
        <v>2024-03513</v>
      </c>
      <c r="C265" s="4" t="str">
        <f>IFERROR(VLOOKUP(F265,Tablas!$A$1:$B$3,2,0),"")</f>
        <v/>
      </c>
      <c r="D265" s="4" t="str">
        <f t="shared" si="21"/>
        <v>LETRAS EN DESCUENTO NACIONAL -  - LETRA 60 DIAS / DRAFT 60 DAYS - Cambio de Situación</v>
      </c>
      <c r="E265" s="19">
        <v>45554</v>
      </c>
      <c r="F265" s="20" t="s">
        <v>27</v>
      </c>
      <c r="G265" s="20" t="s">
        <v>7757</v>
      </c>
      <c r="H265" s="20" t="s">
        <v>7404</v>
      </c>
      <c r="I265" s="20" t="s">
        <v>7405</v>
      </c>
      <c r="J265" s="20" t="s">
        <v>379</v>
      </c>
      <c r="K265" s="20" t="s">
        <v>380</v>
      </c>
      <c r="L265" s="20" t="s">
        <v>381</v>
      </c>
      <c r="M265" s="20" t="s">
        <v>125</v>
      </c>
      <c r="N265" s="21">
        <v>2404.54</v>
      </c>
      <c r="O265" s="21">
        <v>0</v>
      </c>
      <c r="P265" s="19">
        <v>45540</v>
      </c>
      <c r="Q265" s="19">
        <v>45554</v>
      </c>
      <c r="R265" s="20"/>
      <c r="S265" s="19">
        <v>45631</v>
      </c>
      <c r="T265" s="20" t="s">
        <v>382</v>
      </c>
      <c r="U265" s="20">
        <v>1031356</v>
      </c>
      <c r="V265" s="20">
        <v>240007112</v>
      </c>
      <c r="W265" s="20" t="s">
        <v>50</v>
      </c>
      <c r="X265" s="20" t="s">
        <v>794</v>
      </c>
      <c r="Y265" s="20" t="s">
        <v>245</v>
      </c>
      <c r="Z265" s="20" t="s">
        <v>7406</v>
      </c>
      <c r="AA265" s="20" t="s">
        <v>384</v>
      </c>
      <c r="AB265" s="20" t="s">
        <v>337</v>
      </c>
      <c r="AC265" s="20" t="s">
        <v>337</v>
      </c>
      <c r="AD265" s="20" t="s">
        <v>56</v>
      </c>
      <c r="AE265" s="20"/>
    </row>
    <row r="266" spans="1:31" ht="25.5" x14ac:dyDescent="0.2">
      <c r="A266" s="4">
        <f t="shared" si="19"/>
        <v>264</v>
      </c>
      <c r="B266" s="4" t="str">
        <f t="shared" si="20"/>
        <v>2024-03509</v>
      </c>
      <c r="C266" s="4" t="str">
        <f>IFERROR(VLOOKUP(F266,Tablas!$A$1:$B$3,2,0),"")</f>
        <v/>
      </c>
      <c r="D266" s="4" t="str">
        <f t="shared" si="21"/>
        <v>LETRAS EN DESCUENTO NACIONAL -  - LETRA 60 DIAS / DRAFT 60 DAYS - Cambio de Situación</v>
      </c>
      <c r="E266" s="19">
        <v>45554</v>
      </c>
      <c r="F266" s="20" t="s">
        <v>27</v>
      </c>
      <c r="G266" s="20" t="s">
        <v>7758</v>
      </c>
      <c r="H266" s="20" t="s">
        <v>7404</v>
      </c>
      <c r="I266" s="20" t="s">
        <v>7405</v>
      </c>
      <c r="J266" s="20" t="s">
        <v>379</v>
      </c>
      <c r="K266" s="20" t="s">
        <v>380</v>
      </c>
      <c r="L266" s="20" t="s">
        <v>381</v>
      </c>
      <c r="M266" s="20" t="s">
        <v>125</v>
      </c>
      <c r="N266" s="21">
        <v>2404.5700000000002</v>
      </c>
      <c r="O266" s="21">
        <v>0</v>
      </c>
      <c r="P266" s="19">
        <v>45540</v>
      </c>
      <c r="Q266" s="19">
        <v>45554</v>
      </c>
      <c r="R266" s="20"/>
      <c r="S266" s="19">
        <v>45594</v>
      </c>
      <c r="T266" s="20" t="s">
        <v>382</v>
      </c>
      <c r="U266" s="20">
        <v>1031348</v>
      </c>
      <c r="V266" s="20">
        <v>240007108</v>
      </c>
      <c r="W266" s="20" t="s">
        <v>50</v>
      </c>
      <c r="X266" s="20" t="s">
        <v>794</v>
      </c>
      <c r="Y266" s="20" t="s">
        <v>245</v>
      </c>
      <c r="Z266" s="20" t="s">
        <v>7406</v>
      </c>
      <c r="AA266" s="20" t="s">
        <v>384</v>
      </c>
      <c r="AB266" s="20" t="s">
        <v>337</v>
      </c>
      <c r="AC266" s="20" t="s">
        <v>337</v>
      </c>
      <c r="AD266" s="20" t="s">
        <v>56</v>
      </c>
      <c r="AE266" s="20"/>
    </row>
    <row r="267" spans="1:31" ht="25.5" x14ac:dyDescent="0.2">
      <c r="A267" s="4">
        <f t="shared" si="19"/>
        <v>265</v>
      </c>
      <c r="B267" s="4" t="str">
        <f t="shared" si="20"/>
        <v>2024-03510</v>
      </c>
      <c r="C267" s="4" t="str">
        <f>IFERROR(VLOOKUP(F267,Tablas!$A$1:$B$3,2,0),"")</f>
        <v/>
      </c>
      <c r="D267" s="4" t="str">
        <f t="shared" si="21"/>
        <v>LETRAS EN DESCUENTO NACIONAL -  - LETRA 60 DIAS / DRAFT 60 DAYS - Cambio de Situación</v>
      </c>
      <c r="E267" s="19">
        <v>45554</v>
      </c>
      <c r="F267" s="20" t="s">
        <v>27</v>
      </c>
      <c r="G267" s="20" t="s">
        <v>7759</v>
      </c>
      <c r="H267" s="20" t="s">
        <v>7404</v>
      </c>
      <c r="I267" s="20" t="s">
        <v>7405</v>
      </c>
      <c r="J267" s="20" t="s">
        <v>379</v>
      </c>
      <c r="K267" s="20" t="s">
        <v>380</v>
      </c>
      <c r="L267" s="20" t="s">
        <v>381</v>
      </c>
      <c r="M267" s="20" t="s">
        <v>125</v>
      </c>
      <c r="N267" s="21">
        <v>2404.5700000000002</v>
      </c>
      <c r="O267" s="21">
        <v>0</v>
      </c>
      <c r="P267" s="19">
        <v>45540</v>
      </c>
      <c r="Q267" s="19">
        <v>45554</v>
      </c>
      <c r="R267" s="20"/>
      <c r="S267" s="19">
        <v>45602</v>
      </c>
      <c r="T267" s="20" t="s">
        <v>382</v>
      </c>
      <c r="U267" s="20">
        <v>1031350</v>
      </c>
      <c r="V267" s="20">
        <v>240007109</v>
      </c>
      <c r="W267" s="20" t="s">
        <v>50</v>
      </c>
      <c r="X267" s="20" t="s">
        <v>794</v>
      </c>
      <c r="Y267" s="20" t="s">
        <v>245</v>
      </c>
      <c r="Z267" s="20" t="s">
        <v>7406</v>
      </c>
      <c r="AA267" s="20" t="s">
        <v>384</v>
      </c>
      <c r="AB267" s="20" t="s">
        <v>337</v>
      </c>
      <c r="AC267" s="20" t="s">
        <v>337</v>
      </c>
      <c r="AD267" s="20" t="s">
        <v>56</v>
      </c>
      <c r="AE267" s="20"/>
    </row>
    <row r="268" spans="1:31" ht="25.5" x14ac:dyDescent="0.2">
      <c r="A268" s="4">
        <f t="shared" si="19"/>
        <v>266</v>
      </c>
      <c r="B268" s="4" t="str">
        <f t="shared" si="20"/>
        <v>2024-03508</v>
      </c>
      <c r="C268" s="4" t="str">
        <f>IFERROR(VLOOKUP(F268,Tablas!$A$1:$B$3,2,0),"")</f>
        <v/>
      </c>
      <c r="D268" s="4" t="str">
        <f t="shared" si="21"/>
        <v>LETRAS EN DESCUENTO NACIONAL -  - LETRA 60 DIAS / DRAFT 60 DAYS - Cambio de Situación</v>
      </c>
      <c r="E268" s="19">
        <v>45554</v>
      </c>
      <c r="F268" s="20" t="s">
        <v>27</v>
      </c>
      <c r="G268" s="20" t="s">
        <v>7760</v>
      </c>
      <c r="H268" s="20" t="s">
        <v>7404</v>
      </c>
      <c r="I268" s="20" t="s">
        <v>7405</v>
      </c>
      <c r="J268" s="20" t="s">
        <v>379</v>
      </c>
      <c r="K268" s="20" t="s">
        <v>380</v>
      </c>
      <c r="L268" s="20" t="s">
        <v>381</v>
      </c>
      <c r="M268" s="20" t="s">
        <v>125</v>
      </c>
      <c r="N268" s="21">
        <v>2404.5700000000002</v>
      </c>
      <c r="O268" s="21">
        <v>0</v>
      </c>
      <c r="P268" s="19">
        <v>45540</v>
      </c>
      <c r="Q268" s="19">
        <v>45554</v>
      </c>
      <c r="R268" s="20"/>
      <c r="S268" s="19">
        <v>45587</v>
      </c>
      <c r="T268" s="20" t="s">
        <v>382</v>
      </c>
      <c r="U268" s="20">
        <v>1031346</v>
      </c>
      <c r="V268" s="20">
        <v>240007107</v>
      </c>
      <c r="W268" s="20" t="s">
        <v>50</v>
      </c>
      <c r="X268" s="20" t="s">
        <v>794</v>
      </c>
      <c r="Y268" s="20" t="s">
        <v>245</v>
      </c>
      <c r="Z268" s="20" t="s">
        <v>7406</v>
      </c>
      <c r="AA268" s="20" t="s">
        <v>384</v>
      </c>
      <c r="AB268" s="20" t="s">
        <v>337</v>
      </c>
      <c r="AC268" s="20" t="s">
        <v>337</v>
      </c>
      <c r="AD268" s="20" t="s">
        <v>56</v>
      </c>
      <c r="AE268" s="20"/>
    </row>
    <row r="269" spans="1:31" ht="25.5" x14ac:dyDescent="0.2">
      <c r="A269" s="4">
        <f t="shared" si="19"/>
        <v>267</v>
      </c>
      <c r="B269" s="4" t="str">
        <f t="shared" si="20"/>
        <v>2024-03512</v>
      </c>
      <c r="C269" s="4" t="str">
        <f>IFERROR(VLOOKUP(F269,Tablas!$A$1:$B$3,2,0),"")</f>
        <v/>
      </c>
      <c r="D269" s="4" t="str">
        <f t="shared" si="21"/>
        <v>LETRAS EN DESCUENTO NACIONAL -  - LETRA 60 DIAS / DRAFT 60 DAYS - Cambio de Situación</v>
      </c>
      <c r="E269" s="19">
        <v>45554</v>
      </c>
      <c r="F269" s="20" t="s">
        <v>27</v>
      </c>
      <c r="G269" s="20" t="s">
        <v>7761</v>
      </c>
      <c r="H269" s="20" t="s">
        <v>7404</v>
      </c>
      <c r="I269" s="20" t="s">
        <v>7405</v>
      </c>
      <c r="J269" s="20" t="s">
        <v>379</v>
      </c>
      <c r="K269" s="20" t="s">
        <v>380</v>
      </c>
      <c r="L269" s="20" t="s">
        <v>381</v>
      </c>
      <c r="M269" s="20" t="s">
        <v>125</v>
      </c>
      <c r="N269" s="21">
        <v>2404.5700000000002</v>
      </c>
      <c r="O269" s="21">
        <v>0</v>
      </c>
      <c r="P269" s="19">
        <v>45540</v>
      </c>
      <c r="Q269" s="19">
        <v>45554</v>
      </c>
      <c r="R269" s="20"/>
      <c r="S269" s="19">
        <v>45617</v>
      </c>
      <c r="T269" s="20" t="s">
        <v>382</v>
      </c>
      <c r="U269" s="20">
        <v>1031354</v>
      </c>
      <c r="V269" s="20">
        <v>240007111</v>
      </c>
      <c r="W269" s="20" t="s">
        <v>50</v>
      </c>
      <c r="X269" s="20" t="s">
        <v>794</v>
      </c>
      <c r="Y269" s="20" t="s">
        <v>245</v>
      </c>
      <c r="Z269" s="20" t="s">
        <v>7406</v>
      </c>
      <c r="AA269" s="20" t="s">
        <v>384</v>
      </c>
      <c r="AB269" s="20" t="s">
        <v>337</v>
      </c>
      <c r="AC269" s="20" t="s">
        <v>337</v>
      </c>
      <c r="AD269" s="20" t="s">
        <v>56</v>
      </c>
      <c r="AE269" s="20"/>
    </row>
    <row r="270" spans="1:31" ht="25.5" x14ac:dyDescent="0.2">
      <c r="A270" s="4">
        <f t="shared" si="19"/>
        <v>268</v>
      </c>
      <c r="B270" s="4" t="str">
        <f t="shared" si="20"/>
        <v>2024-03511</v>
      </c>
      <c r="C270" s="4" t="str">
        <f>IFERROR(VLOOKUP(F270,Tablas!$A$1:$B$3,2,0),"")</f>
        <v/>
      </c>
      <c r="D270" s="4" t="str">
        <f t="shared" si="21"/>
        <v>LETRAS EN DESCUENTO NACIONAL -  - LETRA 60 DIAS / DRAFT 60 DAYS - Cambio de Situación</v>
      </c>
      <c r="E270" s="19">
        <v>45554</v>
      </c>
      <c r="F270" s="20" t="s">
        <v>27</v>
      </c>
      <c r="G270" s="20" t="s">
        <v>7762</v>
      </c>
      <c r="H270" s="20" t="s">
        <v>7404</v>
      </c>
      <c r="I270" s="20" t="s">
        <v>7405</v>
      </c>
      <c r="J270" s="20" t="s">
        <v>379</v>
      </c>
      <c r="K270" s="20" t="s">
        <v>380</v>
      </c>
      <c r="L270" s="20" t="s">
        <v>381</v>
      </c>
      <c r="M270" s="20" t="s">
        <v>125</v>
      </c>
      <c r="N270" s="21">
        <v>2404.5700000000002</v>
      </c>
      <c r="O270" s="21">
        <v>0</v>
      </c>
      <c r="P270" s="19">
        <v>45540</v>
      </c>
      <c r="Q270" s="19">
        <v>45554</v>
      </c>
      <c r="R270" s="20"/>
      <c r="S270" s="19">
        <v>45609</v>
      </c>
      <c r="T270" s="20" t="s">
        <v>382</v>
      </c>
      <c r="U270" s="20">
        <v>1031352</v>
      </c>
      <c r="V270" s="20">
        <v>240007110</v>
      </c>
      <c r="W270" s="20" t="s">
        <v>50</v>
      </c>
      <c r="X270" s="20" t="s">
        <v>794</v>
      </c>
      <c r="Y270" s="20" t="s">
        <v>245</v>
      </c>
      <c r="Z270" s="20" t="s">
        <v>7406</v>
      </c>
      <c r="AA270" s="20" t="s">
        <v>384</v>
      </c>
      <c r="AB270" s="20" t="s">
        <v>337</v>
      </c>
      <c r="AC270" s="20" t="s">
        <v>337</v>
      </c>
      <c r="AD270" s="20" t="s">
        <v>56</v>
      </c>
      <c r="AE270" s="20"/>
    </row>
    <row r="271" spans="1:31" ht="38.25" x14ac:dyDescent="0.2">
      <c r="A271" s="4">
        <f t="shared" si="19"/>
        <v>269</v>
      </c>
      <c r="B271" s="4" t="str">
        <f t="shared" si="20"/>
        <v>2024-03489</v>
      </c>
      <c r="C271" s="4" t="str">
        <f>IFERROR(VLOOKUP(F271,Tablas!$A$1:$B$3,2,0),"")</f>
        <v/>
      </c>
      <c r="D271" s="4" t="str">
        <f t="shared" si="21"/>
        <v>LETRAS EN DESCUENTO NACIONAL -  - LETRA 75 DIAS / DRAFT 75 DAYS - Cambio de Situación</v>
      </c>
      <c r="E271" s="19">
        <v>45554</v>
      </c>
      <c r="F271" s="20" t="s">
        <v>27</v>
      </c>
      <c r="G271" s="20" t="s">
        <v>7764</v>
      </c>
      <c r="H271" s="20" t="s">
        <v>7404</v>
      </c>
      <c r="I271" s="20" t="s">
        <v>7405</v>
      </c>
      <c r="J271" s="20" t="s">
        <v>7470</v>
      </c>
      <c r="K271" s="20" t="s">
        <v>7471</v>
      </c>
      <c r="L271" s="20" t="s">
        <v>7472</v>
      </c>
      <c r="M271" s="20"/>
      <c r="N271" s="21">
        <v>2428.58</v>
      </c>
      <c r="O271" s="21">
        <v>0</v>
      </c>
      <c r="P271" s="19">
        <v>45537</v>
      </c>
      <c r="Q271" s="19">
        <v>45554</v>
      </c>
      <c r="R271" s="20"/>
      <c r="S271" s="19">
        <v>45628</v>
      </c>
      <c r="T271" s="20" t="s">
        <v>126</v>
      </c>
      <c r="U271" s="20">
        <v>1035066</v>
      </c>
      <c r="V271" s="20">
        <v>240007280</v>
      </c>
      <c r="W271" s="20" t="s">
        <v>50</v>
      </c>
      <c r="X271" s="20" t="s">
        <v>794</v>
      </c>
      <c r="Y271" s="20" t="s">
        <v>333</v>
      </c>
      <c r="Z271" s="20" t="s">
        <v>7406</v>
      </c>
      <c r="AA271" s="20" t="s">
        <v>7476</v>
      </c>
      <c r="AB271" s="20" t="s">
        <v>7477</v>
      </c>
      <c r="AC271" s="20" t="s">
        <v>7474</v>
      </c>
      <c r="AD271" s="20" t="s">
        <v>56</v>
      </c>
      <c r="AE271" s="20"/>
    </row>
    <row r="272" spans="1:31" ht="38.25" x14ac:dyDescent="0.2">
      <c r="A272" s="4">
        <f t="shared" si="19"/>
        <v>270</v>
      </c>
      <c r="B272" s="4" t="str">
        <f t="shared" si="20"/>
        <v>2024-03484</v>
      </c>
      <c r="C272" s="4" t="str">
        <f>IFERROR(VLOOKUP(F272,Tablas!$A$1:$B$3,2,0),"")</f>
        <v/>
      </c>
      <c r="D272" s="4" t="str">
        <f t="shared" si="21"/>
        <v>LETRAS EN DESCUENTO NACIONAL -  - LETRA 75 DIAS / DRAFT 75 DAYS - Cambio de Situación</v>
      </c>
      <c r="E272" s="19">
        <v>45554</v>
      </c>
      <c r="F272" s="20" t="s">
        <v>27</v>
      </c>
      <c r="G272" s="20" t="s">
        <v>7765</v>
      </c>
      <c r="H272" s="20" t="s">
        <v>7404</v>
      </c>
      <c r="I272" s="20" t="s">
        <v>7405</v>
      </c>
      <c r="J272" s="20" t="s">
        <v>7470</v>
      </c>
      <c r="K272" s="20" t="s">
        <v>7471</v>
      </c>
      <c r="L272" s="20" t="s">
        <v>7472</v>
      </c>
      <c r="M272" s="20"/>
      <c r="N272" s="21">
        <v>2428.6</v>
      </c>
      <c r="O272" s="21">
        <v>0</v>
      </c>
      <c r="P272" s="19">
        <v>45537</v>
      </c>
      <c r="Q272" s="19">
        <v>45554</v>
      </c>
      <c r="R272" s="20"/>
      <c r="S272" s="19">
        <v>45583</v>
      </c>
      <c r="T272" s="20" t="s">
        <v>126</v>
      </c>
      <c r="U272" s="20">
        <v>1035056</v>
      </c>
      <c r="V272" s="20">
        <v>240007275</v>
      </c>
      <c r="W272" s="20" t="s">
        <v>50</v>
      </c>
      <c r="X272" s="20" t="s">
        <v>794</v>
      </c>
      <c r="Y272" s="20" t="s">
        <v>333</v>
      </c>
      <c r="Z272" s="20" t="s">
        <v>7406</v>
      </c>
      <c r="AA272" s="20" t="s">
        <v>7476</v>
      </c>
      <c r="AB272" s="20" t="s">
        <v>7477</v>
      </c>
      <c r="AC272" s="20" t="s">
        <v>7474</v>
      </c>
      <c r="AD272" s="20" t="s">
        <v>56</v>
      </c>
      <c r="AE272" s="20"/>
    </row>
    <row r="273" spans="1:31" ht="38.25" x14ac:dyDescent="0.2">
      <c r="A273" s="4">
        <f t="shared" si="19"/>
        <v>271</v>
      </c>
      <c r="B273" s="4" t="str">
        <f t="shared" si="20"/>
        <v>2024-03487</v>
      </c>
      <c r="C273" s="4" t="str">
        <f>IFERROR(VLOOKUP(F273,Tablas!$A$1:$B$3,2,0),"")</f>
        <v/>
      </c>
      <c r="D273" s="4" t="str">
        <f t="shared" si="21"/>
        <v>LETRAS EN DESCUENTO NACIONAL -  - LETRA 75 DIAS / DRAFT 75 DAYS - Cambio de Situación</v>
      </c>
      <c r="E273" s="19">
        <v>45554</v>
      </c>
      <c r="F273" s="20" t="s">
        <v>27</v>
      </c>
      <c r="G273" s="20" t="s">
        <v>7766</v>
      </c>
      <c r="H273" s="20" t="s">
        <v>7404</v>
      </c>
      <c r="I273" s="20" t="s">
        <v>7405</v>
      </c>
      <c r="J273" s="20" t="s">
        <v>7470</v>
      </c>
      <c r="K273" s="20" t="s">
        <v>7471</v>
      </c>
      <c r="L273" s="20" t="s">
        <v>7472</v>
      </c>
      <c r="M273" s="20"/>
      <c r="N273" s="21">
        <v>2428.6</v>
      </c>
      <c r="O273" s="21">
        <v>0</v>
      </c>
      <c r="P273" s="19">
        <v>45537</v>
      </c>
      <c r="Q273" s="19">
        <v>45554</v>
      </c>
      <c r="R273" s="20"/>
      <c r="S273" s="19">
        <v>45603</v>
      </c>
      <c r="T273" s="20" t="s">
        <v>126</v>
      </c>
      <c r="U273" s="20">
        <v>1035062</v>
      </c>
      <c r="V273" s="20">
        <v>240007278</v>
      </c>
      <c r="W273" s="20" t="s">
        <v>50</v>
      </c>
      <c r="X273" s="20" t="s">
        <v>794</v>
      </c>
      <c r="Y273" s="20" t="s">
        <v>333</v>
      </c>
      <c r="Z273" s="20" t="s">
        <v>7406</v>
      </c>
      <c r="AA273" s="20" t="s">
        <v>7476</v>
      </c>
      <c r="AB273" s="20" t="s">
        <v>7477</v>
      </c>
      <c r="AC273" s="20" t="s">
        <v>7474</v>
      </c>
      <c r="AD273" s="20" t="s">
        <v>56</v>
      </c>
      <c r="AE273" s="20"/>
    </row>
    <row r="274" spans="1:31" ht="38.25" x14ac:dyDescent="0.2">
      <c r="A274" s="4">
        <f t="shared" si="19"/>
        <v>272</v>
      </c>
      <c r="B274" s="4" t="str">
        <f t="shared" si="20"/>
        <v>2024-03485</v>
      </c>
      <c r="C274" s="4" t="str">
        <f>IFERROR(VLOOKUP(F274,Tablas!$A$1:$B$3,2,0),"")</f>
        <v/>
      </c>
      <c r="D274" s="4" t="str">
        <f t="shared" si="21"/>
        <v>LETRAS EN DESCUENTO NACIONAL -  - LETRA 75 DIAS / DRAFT 75 DAYS - Cambio de Situación</v>
      </c>
      <c r="E274" s="19">
        <v>45554</v>
      </c>
      <c r="F274" s="20" t="s">
        <v>27</v>
      </c>
      <c r="G274" s="20" t="s">
        <v>7767</v>
      </c>
      <c r="H274" s="20" t="s">
        <v>7404</v>
      </c>
      <c r="I274" s="20" t="s">
        <v>7405</v>
      </c>
      <c r="J274" s="20" t="s">
        <v>7470</v>
      </c>
      <c r="K274" s="20" t="s">
        <v>7471</v>
      </c>
      <c r="L274" s="20" t="s">
        <v>7472</v>
      </c>
      <c r="M274" s="20"/>
      <c r="N274" s="21">
        <v>2428.6</v>
      </c>
      <c r="O274" s="21">
        <v>0</v>
      </c>
      <c r="P274" s="19">
        <v>45537</v>
      </c>
      <c r="Q274" s="19">
        <v>45554</v>
      </c>
      <c r="R274" s="20"/>
      <c r="S274" s="19">
        <v>45589</v>
      </c>
      <c r="T274" s="20" t="s">
        <v>126</v>
      </c>
      <c r="U274" s="20">
        <v>1035058</v>
      </c>
      <c r="V274" s="20">
        <v>240007276</v>
      </c>
      <c r="W274" s="20" t="s">
        <v>50</v>
      </c>
      <c r="X274" s="20" t="s">
        <v>794</v>
      </c>
      <c r="Y274" s="20" t="s">
        <v>333</v>
      </c>
      <c r="Z274" s="20" t="s">
        <v>7406</v>
      </c>
      <c r="AA274" s="20" t="s">
        <v>7476</v>
      </c>
      <c r="AB274" s="20" t="s">
        <v>7477</v>
      </c>
      <c r="AC274" s="20" t="s">
        <v>7474</v>
      </c>
      <c r="AD274" s="20" t="s">
        <v>56</v>
      </c>
      <c r="AE274" s="20"/>
    </row>
    <row r="275" spans="1:31" ht="38.25" x14ac:dyDescent="0.2">
      <c r="A275" s="4">
        <f t="shared" si="19"/>
        <v>273</v>
      </c>
      <c r="B275" s="4" t="str">
        <f t="shared" si="20"/>
        <v>2024-03486</v>
      </c>
      <c r="C275" s="4" t="str">
        <f>IFERROR(VLOOKUP(F275,Tablas!$A$1:$B$3,2,0),"")</f>
        <v/>
      </c>
      <c r="D275" s="4" t="str">
        <f t="shared" si="21"/>
        <v>LETRAS EN DESCUENTO NACIONAL -  - LETRA 75 DIAS / DRAFT 75 DAYS - Cambio de Situación</v>
      </c>
      <c r="E275" s="19">
        <v>45554</v>
      </c>
      <c r="F275" s="20" t="s">
        <v>27</v>
      </c>
      <c r="G275" s="20" t="s">
        <v>7768</v>
      </c>
      <c r="H275" s="20" t="s">
        <v>7404</v>
      </c>
      <c r="I275" s="20" t="s">
        <v>7405</v>
      </c>
      <c r="J275" s="20" t="s">
        <v>7470</v>
      </c>
      <c r="K275" s="20" t="s">
        <v>7471</v>
      </c>
      <c r="L275" s="20" t="s">
        <v>7472</v>
      </c>
      <c r="M275" s="20"/>
      <c r="N275" s="21">
        <v>2428.6</v>
      </c>
      <c r="O275" s="21">
        <v>0</v>
      </c>
      <c r="P275" s="19">
        <v>45537</v>
      </c>
      <c r="Q275" s="19">
        <v>45554</v>
      </c>
      <c r="R275" s="20"/>
      <c r="S275" s="19">
        <v>45596</v>
      </c>
      <c r="T275" s="20" t="s">
        <v>126</v>
      </c>
      <c r="U275" s="20">
        <v>1035060</v>
      </c>
      <c r="V275" s="20">
        <v>240007277</v>
      </c>
      <c r="W275" s="20" t="s">
        <v>50</v>
      </c>
      <c r="X275" s="20" t="s">
        <v>794</v>
      </c>
      <c r="Y275" s="20" t="s">
        <v>333</v>
      </c>
      <c r="Z275" s="20" t="s">
        <v>7406</v>
      </c>
      <c r="AA275" s="20" t="s">
        <v>7476</v>
      </c>
      <c r="AB275" s="20" t="s">
        <v>7477</v>
      </c>
      <c r="AC275" s="20" t="s">
        <v>7474</v>
      </c>
      <c r="AD275" s="20" t="s">
        <v>56</v>
      </c>
      <c r="AE275" s="20"/>
    </row>
    <row r="276" spans="1:31" ht="38.25" x14ac:dyDescent="0.2">
      <c r="A276" s="4">
        <f t="shared" si="19"/>
        <v>274</v>
      </c>
      <c r="B276" s="4" t="str">
        <f t="shared" si="20"/>
        <v>2024-03488</v>
      </c>
      <c r="C276" s="4" t="str">
        <f>IFERROR(VLOOKUP(F276,Tablas!$A$1:$B$3,2,0),"")</f>
        <v/>
      </c>
      <c r="D276" s="4" t="str">
        <f t="shared" si="21"/>
        <v>LETRAS EN DESCUENTO NACIONAL -  - LETRA 75 DIAS / DRAFT 75 DAYS - Cambio de Situación</v>
      </c>
      <c r="E276" s="19">
        <v>45554</v>
      </c>
      <c r="F276" s="20" t="s">
        <v>27</v>
      </c>
      <c r="G276" s="20" t="s">
        <v>7769</v>
      </c>
      <c r="H276" s="20" t="s">
        <v>7404</v>
      </c>
      <c r="I276" s="20" t="s">
        <v>7405</v>
      </c>
      <c r="J276" s="20" t="s">
        <v>7470</v>
      </c>
      <c r="K276" s="20" t="s">
        <v>7471</v>
      </c>
      <c r="L276" s="20" t="s">
        <v>7472</v>
      </c>
      <c r="M276" s="20"/>
      <c r="N276" s="21">
        <v>2428.6</v>
      </c>
      <c r="O276" s="21">
        <v>0</v>
      </c>
      <c r="P276" s="19">
        <v>45537</v>
      </c>
      <c r="Q276" s="19">
        <v>45554</v>
      </c>
      <c r="R276" s="20"/>
      <c r="S276" s="19">
        <v>45610</v>
      </c>
      <c r="T276" s="20" t="s">
        <v>126</v>
      </c>
      <c r="U276" s="20">
        <v>1035064</v>
      </c>
      <c r="V276" s="20">
        <v>240007279</v>
      </c>
      <c r="W276" s="20" t="s">
        <v>50</v>
      </c>
      <c r="X276" s="20" t="s">
        <v>794</v>
      </c>
      <c r="Y276" s="20" t="s">
        <v>333</v>
      </c>
      <c r="Z276" s="20" t="s">
        <v>7406</v>
      </c>
      <c r="AA276" s="20" t="s">
        <v>7476</v>
      </c>
      <c r="AB276" s="20" t="s">
        <v>7477</v>
      </c>
      <c r="AC276" s="20" t="s">
        <v>7474</v>
      </c>
      <c r="AD276" s="20" t="s">
        <v>56</v>
      </c>
      <c r="AE276" s="20"/>
    </row>
    <row r="277" spans="1:31" ht="38.25" x14ac:dyDescent="0.2">
      <c r="A277" s="4">
        <f t="shared" ref="A277:A303" si="22">ROW()-2</f>
        <v>275</v>
      </c>
      <c r="B277" s="4" t="str">
        <f t="shared" si="20"/>
        <v>2024-03150</v>
      </c>
      <c r="C277" s="4" t="str">
        <f>IFERROR(VLOOKUP(F277,Tablas!$A$1:$B$3,2,0),"")</f>
        <v/>
      </c>
      <c r="D277" s="4" t="str">
        <f t="shared" si="21"/>
        <v>LETRAS EN DESCUENTO NACIONAL -  - LETRA 75 DIAS / DRAFT 75 DAYS - Cambio de Situación</v>
      </c>
      <c r="E277" s="19">
        <v>45526</v>
      </c>
      <c r="F277" s="20" t="s">
        <v>27</v>
      </c>
      <c r="G277" s="20" t="s">
        <v>7773</v>
      </c>
      <c r="H277" s="20" t="s">
        <v>7404</v>
      </c>
      <c r="I277" s="20" t="s">
        <v>7405</v>
      </c>
      <c r="J277" s="20" t="s">
        <v>7397</v>
      </c>
      <c r="K277" s="20" t="s">
        <v>7398</v>
      </c>
      <c r="L277" s="20" t="s">
        <v>7399</v>
      </c>
      <c r="M277" s="20" t="s">
        <v>125</v>
      </c>
      <c r="N277" s="21">
        <v>2485.5500000000002</v>
      </c>
      <c r="O277" s="21">
        <v>0</v>
      </c>
      <c r="P277" s="19">
        <v>45516</v>
      </c>
      <c r="Q277" s="19">
        <v>45526</v>
      </c>
      <c r="R277" s="20"/>
      <c r="S277" s="19">
        <v>45575</v>
      </c>
      <c r="T277" s="20" t="s">
        <v>126</v>
      </c>
      <c r="U277" s="20">
        <v>1013062</v>
      </c>
      <c r="V277" s="20">
        <v>240006221</v>
      </c>
      <c r="W277" s="20" t="s">
        <v>50</v>
      </c>
      <c r="X277" s="20" t="s">
        <v>794</v>
      </c>
      <c r="Y277" s="20" t="s">
        <v>267</v>
      </c>
      <c r="Z277" s="20" t="s">
        <v>7406</v>
      </c>
      <c r="AA277" s="20" t="s">
        <v>7402</v>
      </c>
      <c r="AB277" s="20" t="s">
        <v>328</v>
      </c>
      <c r="AC277" s="20" t="s">
        <v>167</v>
      </c>
      <c r="AD277" s="20" t="s">
        <v>56</v>
      </c>
      <c r="AE277" s="20"/>
    </row>
    <row r="278" spans="1:31" ht="25.5" x14ac:dyDescent="0.2">
      <c r="A278" s="4">
        <f t="shared" si="22"/>
        <v>276</v>
      </c>
      <c r="B278" s="4" t="str">
        <f t="shared" si="20"/>
        <v>2024-03189</v>
      </c>
      <c r="C278" s="4" t="str">
        <f>IFERROR(VLOOKUP(F278,Tablas!$A$1:$B$3,2,0),"")</f>
        <v/>
      </c>
      <c r="D278" s="4" t="str">
        <f t="shared" si="21"/>
        <v>LETRAS EN DESCUENTO NACIONAL -  - LETRA 60 DIAS / DRAFT 60 DAYS - Cambio de Situación</v>
      </c>
      <c r="E278" s="19">
        <v>45526</v>
      </c>
      <c r="F278" s="20" t="s">
        <v>27</v>
      </c>
      <c r="G278" s="20" t="s">
        <v>7774</v>
      </c>
      <c r="H278" s="20" t="s">
        <v>7404</v>
      </c>
      <c r="I278" s="20" t="s">
        <v>7405</v>
      </c>
      <c r="J278" s="20" t="s">
        <v>379</v>
      </c>
      <c r="K278" s="20" t="s">
        <v>380</v>
      </c>
      <c r="L278" s="20" t="s">
        <v>381</v>
      </c>
      <c r="M278" s="20" t="s">
        <v>125</v>
      </c>
      <c r="N278" s="21">
        <v>2490.16</v>
      </c>
      <c r="O278" s="21">
        <v>0</v>
      </c>
      <c r="P278" s="19">
        <v>45516</v>
      </c>
      <c r="Q278" s="19">
        <v>45526</v>
      </c>
      <c r="R278" s="20"/>
      <c r="S278" s="19">
        <v>45569</v>
      </c>
      <c r="T278" s="20" t="s">
        <v>382</v>
      </c>
      <c r="U278" s="20">
        <v>1013133</v>
      </c>
      <c r="V278" s="20">
        <v>240006252</v>
      </c>
      <c r="W278" s="20" t="s">
        <v>50</v>
      </c>
      <c r="X278" s="20" t="s">
        <v>794</v>
      </c>
      <c r="Y278" s="20" t="s">
        <v>245</v>
      </c>
      <c r="Z278" s="20" t="s">
        <v>7406</v>
      </c>
      <c r="AA278" s="20" t="s">
        <v>7463</v>
      </c>
      <c r="AB278" s="20" t="s">
        <v>337</v>
      </c>
      <c r="AC278" s="20" t="s">
        <v>337</v>
      </c>
      <c r="AD278" s="20" t="s">
        <v>56</v>
      </c>
      <c r="AE278" s="20"/>
    </row>
    <row r="279" spans="1:31" ht="25.5" x14ac:dyDescent="0.2">
      <c r="A279" s="4">
        <f t="shared" si="22"/>
        <v>277</v>
      </c>
      <c r="B279" s="4" t="str">
        <f t="shared" si="20"/>
        <v>2024-03191</v>
      </c>
      <c r="C279" s="4" t="str">
        <f>IFERROR(VLOOKUP(F279,Tablas!$A$1:$B$3,2,0),"")</f>
        <v/>
      </c>
      <c r="D279" s="4" t="str">
        <f t="shared" si="21"/>
        <v>LETRAS EN DESCUENTO NACIONAL -  - LETRA 60 DIAS / DRAFT 60 DAYS - Cambio de Situación</v>
      </c>
      <c r="E279" s="19">
        <v>45526</v>
      </c>
      <c r="F279" s="20" t="s">
        <v>27</v>
      </c>
      <c r="G279" s="20" t="s">
        <v>7775</v>
      </c>
      <c r="H279" s="20" t="s">
        <v>7404</v>
      </c>
      <c r="I279" s="20" t="s">
        <v>7405</v>
      </c>
      <c r="J279" s="20" t="s">
        <v>379</v>
      </c>
      <c r="K279" s="20" t="s">
        <v>380</v>
      </c>
      <c r="L279" s="20" t="s">
        <v>381</v>
      </c>
      <c r="M279" s="20" t="s">
        <v>125</v>
      </c>
      <c r="N279" s="21">
        <v>2490.16</v>
      </c>
      <c r="O279" s="21">
        <v>0</v>
      </c>
      <c r="P279" s="19">
        <v>45516</v>
      </c>
      <c r="Q279" s="19">
        <v>45526</v>
      </c>
      <c r="R279" s="20"/>
      <c r="S279" s="19">
        <v>45582</v>
      </c>
      <c r="T279" s="20" t="s">
        <v>382</v>
      </c>
      <c r="U279" s="20">
        <v>1013137</v>
      </c>
      <c r="V279" s="20">
        <v>240006254</v>
      </c>
      <c r="W279" s="20" t="s">
        <v>50</v>
      </c>
      <c r="X279" s="20" t="s">
        <v>794</v>
      </c>
      <c r="Y279" s="20" t="s">
        <v>245</v>
      </c>
      <c r="Z279" s="20" t="s">
        <v>7406</v>
      </c>
      <c r="AA279" s="20" t="s">
        <v>384</v>
      </c>
      <c r="AB279" s="20" t="s">
        <v>337</v>
      </c>
      <c r="AC279" s="20" t="s">
        <v>337</v>
      </c>
      <c r="AD279" s="20" t="s">
        <v>56</v>
      </c>
      <c r="AE279" s="20"/>
    </row>
    <row r="280" spans="1:31" ht="25.5" x14ac:dyDescent="0.2">
      <c r="A280" s="4">
        <f t="shared" si="22"/>
        <v>278</v>
      </c>
      <c r="B280" s="4" t="str">
        <f t="shared" si="20"/>
        <v>2024-03190</v>
      </c>
      <c r="C280" s="4" t="str">
        <f>IFERROR(VLOOKUP(F280,Tablas!$A$1:$B$3,2,0),"")</f>
        <v/>
      </c>
      <c r="D280" s="4" t="str">
        <f t="shared" si="21"/>
        <v>LETRAS EN DESCUENTO NACIONAL -  - LETRA 60 DIAS / DRAFT 60 DAYS - Cambio de Situación</v>
      </c>
      <c r="E280" s="19">
        <v>45526</v>
      </c>
      <c r="F280" s="20" t="s">
        <v>27</v>
      </c>
      <c r="G280" s="20" t="s">
        <v>7776</v>
      </c>
      <c r="H280" s="20" t="s">
        <v>7404</v>
      </c>
      <c r="I280" s="20" t="s">
        <v>7405</v>
      </c>
      <c r="J280" s="20" t="s">
        <v>379</v>
      </c>
      <c r="K280" s="20" t="s">
        <v>380</v>
      </c>
      <c r="L280" s="20" t="s">
        <v>381</v>
      </c>
      <c r="M280" s="20" t="s">
        <v>125</v>
      </c>
      <c r="N280" s="21">
        <v>2490.16</v>
      </c>
      <c r="O280" s="21">
        <v>0</v>
      </c>
      <c r="P280" s="19">
        <v>45516</v>
      </c>
      <c r="Q280" s="19">
        <v>45526</v>
      </c>
      <c r="R280" s="20"/>
      <c r="S280" s="19">
        <v>45575</v>
      </c>
      <c r="T280" s="20" t="s">
        <v>382</v>
      </c>
      <c r="U280" s="20">
        <v>1013135</v>
      </c>
      <c r="V280" s="20">
        <v>240006253</v>
      </c>
      <c r="W280" s="20" t="s">
        <v>50</v>
      </c>
      <c r="X280" s="20" t="s">
        <v>794</v>
      </c>
      <c r="Y280" s="20" t="s">
        <v>245</v>
      </c>
      <c r="Z280" s="20" t="s">
        <v>7406</v>
      </c>
      <c r="AA280" s="20" t="s">
        <v>7463</v>
      </c>
      <c r="AB280" s="20" t="s">
        <v>337</v>
      </c>
      <c r="AC280" s="20" t="s">
        <v>337</v>
      </c>
      <c r="AD280" s="20" t="s">
        <v>56</v>
      </c>
      <c r="AE280" s="20"/>
    </row>
    <row r="281" spans="1:31" ht="25.5" x14ac:dyDescent="0.2">
      <c r="A281" s="4">
        <f t="shared" si="22"/>
        <v>279</v>
      </c>
      <c r="B281" s="4" t="str">
        <f t="shared" si="20"/>
        <v>2024-03192</v>
      </c>
      <c r="C281" s="4" t="str">
        <f>IFERROR(VLOOKUP(F281,Tablas!$A$1:$B$3,2,0),"")</f>
        <v/>
      </c>
      <c r="D281" s="4" t="str">
        <f t="shared" si="21"/>
        <v>LETRAS EN DESCUENTO NACIONAL -  - LETRA 60 DIAS / DRAFT 60 DAYS - Cambio de Situación</v>
      </c>
      <c r="E281" s="19">
        <v>45526</v>
      </c>
      <c r="F281" s="20" t="s">
        <v>27</v>
      </c>
      <c r="G281" s="20" t="s">
        <v>7777</v>
      </c>
      <c r="H281" s="20" t="s">
        <v>7404</v>
      </c>
      <c r="I281" s="20" t="s">
        <v>7405</v>
      </c>
      <c r="J281" s="20" t="s">
        <v>379</v>
      </c>
      <c r="K281" s="20" t="s">
        <v>380</v>
      </c>
      <c r="L281" s="20" t="s">
        <v>381</v>
      </c>
      <c r="M281" s="20" t="s">
        <v>125</v>
      </c>
      <c r="N281" s="21">
        <v>2490.16</v>
      </c>
      <c r="O281" s="21">
        <v>0</v>
      </c>
      <c r="P281" s="19">
        <v>45516</v>
      </c>
      <c r="Q281" s="19">
        <v>45526</v>
      </c>
      <c r="R281" s="20"/>
      <c r="S281" s="19">
        <v>45589</v>
      </c>
      <c r="T281" s="20" t="s">
        <v>382</v>
      </c>
      <c r="U281" s="20">
        <v>1013139</v>
      </c>
      <c r="V281" s="20">
        <v>240006255</v>
      </c>
      <c r="W281" s="20" t="s">
        <v>50</v>
      </c>
      <c r="X281" s="20" t="s">
        <v>794</v>
      </c>
      <c r="Y281" s="20" t="s">
        <v>245</v>
      </c>
      <c r="Z281" s="20" t="s">
        <v>7406</v>
      </c>
      <c r="AA281" s="20" t="s">
        <v>384</v>
      </c>
      <c r="AB281" s="20" t="s">
        <v>337</v>
      </c>
      <c r="AC281" s="20" t="s">
        <v>337</v>
      </c>
      <c r="AD281" s="20" t="s">
        <v>56</v>
      </c>
      <c r="AE281" s="20"/>
    </row>
    <row r="282" spans="1:31" ht="25.5" x14ac:dyDescent="0.2">
      <c r="A282" s="4">
        <f t="shared" si="22"/>
        <v>280</v>
      </c>
      <c r="B282" s="4" t="str">
        <f t="shared" si="20"/>
        <v>2024-03193</v>
      </c>
      <c r="C282" s="4" t="str">
        <f>IFERROR(VLOOKUP(F282,Tablas!$A$1:$B$3,2,0),"")</f>
        <v/>
      </c>
      <c r="D282" s="4" t="str">
        <f t="shared" si="21"/>
        <v>LETRAS EN DESCUENTO NACIONAL -  - LETRA 60 DIAS / DRAFT 60 DAYS - Cambio de Situación</v>
      </c>
      <c r="E282" s="19">
        <v>45526</v>
      </c>
      <c r="F282" s="20" t="s">
        <v>27</v>
      </c>
      <c r="G282" s="20" t="s">
        <v>7778</v>
      </c>
      <c r="H282" s="20" t="s">
        <v>7404</v>
      </c>
      <c r="I282" s="20" t="s">
        <v>7405</v>
      </c>
      <c r="J282" s="20" t="s">
        <v>379</v>
      </c>
      <c r="K282" s="20" t="s">
        <v>380</v>
      </c>
      <c r="L282" s="20" t="s">
        <v>381</v>
      </c>
      <c r="M282" s="20" t="s">
        <v>125</v>
      </c>
      <c r="N282" s="21">
        <v>2490.1799999999998</v>
      </c>
      <c r="O282" s="21">
        <v>0</v>
      </c>
      <c r="P282" s="19">
        <v>45516</v>
      </c>
      <c r="Q282" s="19">
        <v>45526</v>
      </c>
      <c r="R282" s="20"/>
      <c r="S282" s="19">
        <v>45607</v>
      </c>
      <c r="T282" s="20" t="s">
        <v>382</v>
      </c>
      <c r="U282" s="20">
        <v>1013141</v>
      </c>
      <c r="V282" s="20">
        <v>240006256</v>
      </c>
      <c r="W282" s="20" t="s">
        <v>50</v>
      </c>
      <c r="X282" s="20" t="s">
        <v>794</v>
      </c>
      <c r="Y282" s="20" t="s">
        <v>245</v>
      </c>
      <c r="Z282" s="20" t="s">
        <v>7406</v>
      </c>
      <c r="AA282" s="20" t="s">
        <v>384</v>
      </c>
      <c r="AB282" s="20" t="s">
        <v>337</v>
      </c>
      <c r="AC282" s="20" t="s">
        <v>337</v>
      </c>
      <c r="AD282" s="20" t="s">
        <v>56</v>
      </c>
      <c r="AE282" s="20"/>
    </row>
    <row r="283" spans="1:31" ht="25.5" x14ac:dyDescent="0.2">
      <c r="A283" s="4">
        <f t="shared" si="22"/>
        <v>281</v>
      </c>
      <c r="B283" s="4" t="str">
        <f t="shared" si="20"/>
        <v>2024-02723</v>
      </c>
      <c r="C283" s="4" t="str">
        <f>IFERROR(VLOOKUP(F283,Tablas!$A$1:$B$3,2,0),"")</f>
        <v/>
      </c>
      <c r="D283" s="4" t="str">
        <f t="shared" si="21"/>
        <v>LETRAS EN DESCUENTO NACIONAL -  - LETRA 60 DIAS / DRAFT 60 DAYS - Cambio de Situación</v>
      </c>
      <c r="E283" s="19">
        <v>45518</v>
      </c>
      <c r="F283" s="20" t="s">
        <v>27</v>
      </c>
      <c r="G283" s="20" t="s">
        <v>7779</v>
      </c>
      <c r="H283" s="20" t="s">
        <v>7404</v>
      </c>
      <c r="I283" s="20" t="s">
        <v>7405</v>
      </c>
      <c r="J283" s="20" t="s">
        <v>379</v>
      </c>
      <c r="K283" s="20" t="s">
        <v>380</v>
      </c>
      <c r="L283" s="20" t="s">
        <v>381</v>
      </c>
      <c r="M283" s="20" t="s">
        <v>125</v>
      </c>
      <c r="N283" s="21">
        <v>2491.94</v>
      </c>
      <c r="O283" s="21">
        <v>0</v>
      </c>
      <c r="P283" s="19">
        <v>45488</v>
      </c>
      <c r="Q283" s="19">
        <v>45518</v>
      </c>
      <c r="R283" s="20"/>
      <c r="S283" s="19">
        <v>45579</v>
      </c>
      <c r="T283" s="20" t="s">
        <v>382</v>
      </c>
      <c r="U283" s="20">
        <v>1008706</v>
      </c>
      <c r="V283" s="20">
        <v>240005969</v>
      </c>
      <c r="W283" s="20" t="s">
        <v>50</v>
      </c>
      <c r="X283" s="20" t="s">
        <v>794</v>
      </c>
      <c r="Y283" s="20" t="s">
        <v>245</v>
      </c>
      <c r="Z283" s="20" t="s">
        <v>7406</v>
      </c>
      <c r="AA283" s="20" t="s">
        <v>7463</v>
      </c>
      <c r="AB283" s="20" t="s">
        <v>337</v>
      </c>
      <c r="AC283" s="20" t="s">
        <v>337</v>
      </c>
      <c r="AD283" s="20" t="s">
        <v>56</v>
      </c>
      <c r="AE283" s="20"/>
    </row>
    <row r="284" spans="1:31" ht="25.5" x14ac:dyDescent="0.2">
      <c r="A284" s="4">
        <f t="shared" si="22"/>
        <v>282</v>
      </c>
      <c r="B284" s="4" t="str">
        <f t="shared" si="20"/>
        <v>2022-01228</v>
      </c>
      <c r="C284" s="4" t="str">
        <f>IFERROR(VLOOKUP(F284,Tablas!$A$1:$B$3,2,0),"")</f>
        <v/>
      </c>
      <c r="D284" s="4" t="str">
        <f t="shared" si="21"/>
        <v>LETRAS PROTESTADAS NACIONAL -  - LETRA 45-60-75 DIAS / DRAFT 45-60-75 DAYS - Cambio de Situación</v>
      </c>
      <c r="E284" s="19">
        <v>44748</v>
      </c>
      <c r="F284" s="20" t="s">
        <v>27</v>
      </c>
      <c r="G284" s="20" t="s">
        <v>7780</v>
      </c>
      <c r="H284" s="20" t="s">
        <v>7430</v>
      </c>
      <c r="I284" s="20" t="s">
        <v>6497</v>
      </c>
      <c r="J284" s="20" t="s">
        <v>1293</v>
      </c>
      <c r="K284" s="20" t="s">
        <v>1294</v>
      </c>
      <c r="L284" s="20" t="s">
        <v>1295</v>
      </c>
      <c r="M284" s="20" t="s">
        <v>125</v>
      </c>
      <c r="N284" s="21">
        <v>2502.4899999999998</v>
      </c>
      <c r="O284" s="21">
        <v>0</v>
      </c>
      <c r="P284" s="19">
        <v>44663</v>
      </c>
      <c r="Q284" s="19">
        <v>44748</v>
      </c>
      <c r="R284" s="20"/>
      <c r="S284" s="19">
        <v>44739</v>
      </c>
      <c r="T284" s="20" t="s">
        <v>266</v>
      </c>
      <c r="U284" s="20">
        <v>654553</v>
      </c>
      <c r="V284" s="20">
        <v>220021812</v>
      </c>
      <c r="W284" s="20" t="s">
        <v>50</v>
      </c>
      <c r="X284" s="20" t="s">
        <v>794</v>
      </c>
      <c r="Y284" s="20" t="s">
        <v>267</v>
      </c>
      <c r="Z284" s="20" t="s">
        <v>7406</v>
      </c>
      <c r="AA284" s="20" t="s">
        <v>1298</v>
      </c>
      <c r="AB284" s="20" t="s">
        <v>942</v>
      </c>
      <c r="AC284" s="20" t="s">
        <v>167</v>
      </c>
      <c r="AD284" s="20" t="s">
        <v>56</v>
      </c>
      <c r="AE284" s="20"/>
    </row>
    <row r="285" spans="1:31" ht="25.5" x14ac:dyDescent="0.2">
      <c r="A285" s="4">
        <f t="shared" si="22"/>
        <v>283</v>
      </c>
      <c r="B285" s="4" t="str">
        <f t="shared" si="20"/>
        <v>2022-01226</v>
      </c>
      <c r="C285" s="4" t="str">
        <f>IFERROR(VLOOKUP(F285,Tablas!$A$1:$B$3,2,0),"")</f>
        <v/>
      </c>
      <c r="D285" s="4" t="str">
        <f t="shared" si="21"/>
        <v>LETRAS PROTESTADAS NACIONAL -  - LETRA 45-60-75 DIAS / DRAFT 45-60-75 DAYS - Cambio de Situación</v>
      </c>
      <c r="E285" s="19">
        <v>44727</v>
      </c>
      <c r="F285" s="20" t="s">
        <v>27</v>
      </c>
      <c r="G285" s="20" t="s">
        <v>7781</v>
      </c>
      <c r="H285" s="20" t="s">
        <v>7430</v>
      </c>
      <c r="I285" s="20" t="s">
        <v>6497</v>
      </c>
      <c r="J285" s="20" t="s">
        <v>1293</v>
      </c>
      <c r="K285" s="20" t="s">
        <v>1294</v>
      </c>
      <c r="L285" s="20" t="s">
        <v>1295</v>
      </c>
      <c r="M285" s="20" t="s">
        <v>125</v>
      </c>
      <c r="N285" s="21">
        <v>2502.5</v>
      </c>
      <c r="O285" s="21">
        <v>0</v>
      </c>
      <c r="P285" s="19">
        <v>44663</v>
      </c>
      <c r="Q285" s="19">
        <v>44727</v>
      </c>
      <c r="R285" s="20"/>
      <c r="S285" s="19">
        <v>44718</v>
      </c>
      <c r="T285" s="20" t="s">
        <v>266</v>
      </c>
      <c r="U285" s="20">
        <v>644654</v>
      </c>
      <c r="V285" s="20">
        <v>220017808</v>
      </c>
      <c r="W285" s="20" t="s">
        <v>50</v>
      </c>
      <c r="X285" s="20" t="s">
        <v>794</v>
      </c>
      <c r="Y285" s="20" t="s">
        <v>267</v>
      </c>
      <c r="Z285" s="20" t="s">
        <v>7406</v>
      </c>
      <c r="AA285" s="20" t="s">
        <v>1298</v>
      </c>
      <c r="AB285" s="20" t="s">
        <v>942</v>
      </c>
      <c r="AC285" s="20" t="s">
        <v>167</v>
      </c>
      <c r="AD285" s="20" t="s">
        <v>56</v>
      </c>
      <c r="AE285" s="20"/>
    </row>
    <row r="286" spans="1:31" ht="25.5" x14ac:dyDescent="0.2">
      <c r="A286" s="4">
        <f t="shared" si="22"/>
        <v>284</v>
      </c>
      <c r="B286" s="4" t="str">
        <f t="shared" si="20"/>
        <v>2022-00447</v>
      </c>
      <c r="C286" s="4" t="str">
        <f>IFERROR(VLOOKUP(F286,Tablas!$A$1:$B$3,2,0),"")</f>
        <v/>
      </c>
      <c r="D286" s="4" t="str">
        <f t="shared" si="21"/>
        <v>LETRAS PROTESTADAS NACIONAL -  - LETRA 45-60-75 DIAS / DRAFT 45-60-75 DAYS - Cambio de Situación</v>
      </c>
      <c r="E286" s="19">
        <v>44692</v>
      </c>
      <c r="F286" s="20" t="s">
        <v>27</v>
      </c>
      <c r="G286" s="20" t="s">
        <v>7782</v>
      </c>
      <c r="H286" s="20" t="s">
        <v>7430</v>
      </c>
      <c r="I286" s="20" t="s">
        <v>6497</v>
      </c>
      <c r="J286" s="20" t="s">
        <v>1293</v>
      </c>
      <c r="K286" s="20" t="s">
        <v>1294</v>
      </c>
      <c r="L286" s="20" t="s">
        <v>1295</v>
      </c>
      <c r="M286" s="20" t="s">
        <v>125</v>
      </c>
      <c r="N286" s="21">
        <v>2505.96</v>
      </c>
      <c r="O286" s="21">
        <v>0</v>
      </c>
      <c r="P286" s="19">
        <v>44609</v>
      </c>
      <c r="Q286" s="19">
        <v>44692</v>
      </c>
      <c r="R286" s="20"/>
      <c r="S286" s="19">
        <v>44683</v>
      </c>
      <c r="T286" s="20" t="s">
        <v>266</v>
      </c>
      <c r="U286" s="20">
        <v>630551</v>
      </c>
      <c r="V286" s="20">
        <v>220012325</v>
      </c>
      <c r="W286" s="20" t="s">
        <v>50</v>
      </c>
      <c r="X286" s="20" t="s">
        <v>794</v>
      </c>
      <c r="Y286" s="20" t="s">
        <v>267</v>
      </c>
      <c r="Z286" s="20" t="s">
        <v>7406</v>
      </c>
      <c r="AA286" s="20" t="s">
        <v>1298</v>
      </c>
      <c r="AB286" s="20" t="s">
        <v>942</v>
      </c>
      <c r="AC286" s="20" t="s">
        <v>167</v>
      </c>
      <c r="AD286" s="20" t="s">
        <v>56</v>
      </c>
      <c r="AE286" s="20"/>
    </row>
    <row r="287" spans="1:31" ht="25.5" x14ac:dyDescent="0.2">
      <c r="A287" s="4">
        <f t="shared" si="22"/>
        <v>285</v>
      </c>
      <c r="B287" s="4" t="str">
        <f t="shared" si="20"/>
        <v>2024-03147</v>
      </c>
      <c r="C287" s="4" t="str">
        <f>IFERROR(VLOOKUP(F287,Tablas!$A$1:$B$3,2,0),"")</f>
        <v/>
      </c>
      <c r="D287" s="4" t="str">
        <f t="shared" si="21"/>
        <v>LETRAS EN DESCUENTO NACIONAL -  - LETRA 60 DIAS / DRAFT 60 DAYS - Cambio de Situación</v>
      </c>
      <c r="E287" s="19">
        <v>45526</v>
      </c>
      <c r="F287" s="20" t="s">
        <v>27</v>
      </c>
      <c r="G287" s="20" t="s">
        <v>7783</v>
      </c>
      <c r="H287" s="20" t="s">
        <v>7404</v>
      </c>
      <c r="I287" s="20" t="s">
        <v>7405</v>
      </c>
      <c r="J287" s="20" t="s">
        <v>379</v>
      </c>
      <c r="K287" s="20" t="s">
        <v>380</v>
      </c>
      <c r="L287" s="20" t="s">
        <v>381</v>
      </c>
      <c r="M287" s="20" t="s">
        <v>125</v>
      </c>
      <c r="N287" s="21">
        <v>2537.5500000000002</v>
      </c>
      <c r="O287" s="21">
        <v>0</v>
      </c>
      <c r="P287" s="19">
        <v>45513</v>
      </c>
      <c r="Q287" s="19">
        <v>45526</v>
      </c>
      <c r="R287" s="20"/>
      <c r="S287" s="19">
        <v>45586</v>
      </c>
      <c r="T287" s="20" t="s">
        <v>382</v>
      </c>
      <c r="U287" s="20">
        <v>1013127</v>
      </c>
      <c r="V287" s="20">
        <v>240006249</v>
      </c>
      <c r="W287" s="20" t="s">
        <v>50</v>
      </c>
      <c r="X287" s="20" t="s">
        <v>794</v>
      </c>
      <c r="Y287" s="20" t="s">
        <v>245</v>
      </c>
      <c r="Z287" s="20" t="s">
        <v>7406</v>
      </c>
      <c r="AA287" s="20" t="s">
        <v>384</v>
      </c>
      <c r="AB287" s="20" t="s">
        <v>337</v>
      </c>
      <c r="AC287" s="20" t="s">
        <v>337</v>
      </c>
      <c r="AD287" s="20" t="s">
        <v>56</v>
      </c>
      <c r="AE287" s="20"/>
    </row>
    <row r="288" spans="1:31" ht="25.5" x14ac:dyDescent="0.2">
      <c r="A288" s="4">
        <f t="shared" si="22"/>
        <v>286</v>
      </c>
      <c r="B288" s="4" t="str">
        <f t="shared" si="20"/>
        <v>2024-03148</v>
      </c>
      <c r="C288" s="4" t="str">
        <f>IFERROR(VLOOKUP(F288,Tablas!$A$1:$B$3,2,0),"")</f>
        <v/>
      </c>
      <c r="D288" s="4" t="str">
        <f t="shared" si="21"/>
        <v>LETRAS EN DESCUENTO NACIONAL -  - LETRA 60 DIAS / DRAFT 60 DAYS - Cambio de Situación</v>
      </c>
      <c r="E288" s="19">
        <v>45526</v>
      </c>
      <c r="F288" s="20" t="s">
        <v>27</v>
      </c>
      <c r="G288" s="20" t="s">
        <v>7784</v>
      </c>
      <c r="H288" s="20" t="s">
        <v>7404</v>
      </c>
      <c r="I288" s="20" t="s">
        <v>7405</v>
      </c>
      <c r="J288" s="20" t="s">
        <v>379</v>
      </c>
      <c r="K288" s="20" t="s">
        <v>380</v>
      </c>
      <c r="L288" s="20" t="s">
        <v>381</v>
      </c>
      <c r="M288" s="20" t="s">
        <v>125</v>
      </c>
      <c r="N288" s="21">
        <v>2537.5500000000002</v>
      </c>
      <c r="O288" s="21">
        <v>0</v>
      </c>
      <c r="P288" s="19">
        <v>45513</v>
      </c>
      <c r="Q288" s="19">
        <v>45526</v>
      </c>
      <c r="R288" s="20"/>
      <c r="S288" s="19">
        <v>45604</v>
      </c>
      <c r="T288" s="20" t="s">
        <v>382</v>
      </c>
      <c r="U288" s="20">
        <v>1013129</v>
      </c>
      <c r="V288" s="20">
        <v>240006250</v>
      </c>
      <c r="W288" s="20" t="s">
        <v>50</v>
      </c>
      <c r="X288" s="20" t="s">
        <v>794</v>
      </c>
      <c r="Y288" s="20" t="s">
        <v>245</v>
      </c>
      <c r="Z288" s="20" t="s">
        <v>7406</v>
      </c>
      <c r="AA288" s="20" t="s">
        <v>384</v>
      </c>
      <c r="AB288" s="20" t="s">
        <v>337</v>
      </c>
      <c r="AC288" s="20" t="s">
        <v>337</v>
      </c>
      <c r="AD288" s="20" t="s">
        <v>56</v>
      </c>
      <c r="AE288" s="20"/>
    </row>
    <row r="289" spans="1:31" ht="25.5" x14ac:dyDescent="0.2">
      <c r="A289" s="4">
        <f t="shared" si="22"/>
        <v>287</v>
      </c>
      <c r="B289" s="4" t="str">
        <f t="shared" si="20"/>
        <v>2024-03145</v>
      </c>
      <c r="C289" s="4" t="str">
        <f>IFERROR(VLOOKUP(F289,Tablas!$A$1:$B$3,2,0),"")</f>
        <v/>
      </c>
      <c r="D289" s="4" t="str">
        <f t="shared" si="21"/>
        <v>LETRAS EN DESCUENTO NACIONAL -  - LETRA 60 DIAS / DRAFT 60 DAYS - Cambio de Situación</v>
      </c>
      <c r="E289" s="19">
        <v>45526</v>
      </c>
      <c r="F289" s="20" t="s">
        <v>27</v>
      </c>
      <c r="G289" s="20" t="s">
        <v>7785</v>
      </c>
      <c r="H289" s="20" t="s">
        <v>7404</v>
      </c>
      <c r="I289" s="20" t="s">
        <v>7405</v>
      </c>
      <c r="J289" s="20" t="s">
        <v>379</v>
      </c>
      <c r="K289" s="20" t="s">
        <v>380</v>
      </c>
      <c r="L289" s="20" t="s">
        <v>381</v>
      </c>
      <c r="M289" s="20" t="s">
        <v>125</v>
      </c>
      <c r="N289" s="21">
        <v>2537.5500000000002</v>
      </c>
      <c r="O289" s="21">
        <v>0</v>
      </c>
      <c r="P289" s="19">
        <v>45513</v>
      </c>
      <c r="Q289" s="19">
        <v>45526</v>
      </c>
      <c r="R289" s="20"/>
      <c r="S289" s="19">
        <v>45574</v>
      </c>
      <c r="T289" s="20" t="s">
        <v>382</v>
      </c>
      <c r="U289" s="20">
        <v>1013123</v>
      </c>
      <c r="V289" s="20">
        <v>240006247</v>
      </c>
      <c r="W289" s="20" t="s">
        <v>50</v>
      </c>
      <c r="X289" s="20" t="s">
        <v>794</v>
      </c>
      <c r="Y289" s="20" t="s">
        <v>245</v>
      </c>
      <c r="Z289" s="20" t="s">
        <v>7406</v>
      </c>
      <c r="AA289" s="20" t="s">
        <v>7463</v>
      </c>
      <c r="AB289" s="20" t="s">
        <v>337</v>
      </c>
      <c r="AC289" s="20" t="s">
        <v>337</v>
      </c>
      <c r="AD289" s="20" t="s">
        <v>56</v>
      </c>
      <c r="AE289" s="20"/>
    </row>
    <row r="290" spans="1:31" ht="25.5" x14ac:dyDescent="0.2">
      <c r="A290" s="4">
        <f t="shared" si="22"/>
        <v>288</v>
      </c>
      <c r="B290" s="4" t="str">
        <f t="shared" si="20"/>
        <v>2024-03146</v>
      </c>
      <c r="C290" s="4" t="str">
        <f>IFERROR(VLOOKUP(F290,Tablas!$A$1:$B$3,2,0),"")</f>
        <v/>
      </c>
      <c r="D290" s="4" t="str">
        <f t="shared" si="21"/>
        <v>LETRAS EN DESCUENTO NACIONAL -  - LETRA 60 DIAS / DRAFT 60 DAYS - Cambio de Situación</v>
      </c>
      <c r="E290" s="19">
        <v>45526</v>
      </c>
      <c r="F290" s="20" t="s">
        <v>27</v>
      </c>
      <c r="G290" s="20" t="s">
        <v>7786</v>
      </c>
      <c r="H290" s="20" t="s">
        <v>7404</v>
      </c>
      <c r="I290" s="20" t="s">
        <v>7405</v>
      </c>
      <c r="J290" s="20" t="s">
        <v>379</v>
      </c>
      <c r="K290" s="20" t="s">
        <v>380</v>
      </c>
      <c r="L290" s="20" t="s">
        <v>381</v>
      </c>
      <c r="M290" s="20" t="s">
        <v>125</v>
      </c>
      <c r="N290" s="21">
        <v>2537.5500000000002</v>
      </c>
      <c r="O290" s="21">
        <v>0</v>
      </c>
      <c r="P290" s="19">
        <v>45513</v>
      </c>
      <c r="Q290" s="19">
        <v>45526</v>
      </c>
      <c r="R290" s="20"/>
      <c r="S290" s="19">
        <v>45579</v>
      </c>
      <c r="T290" s="20" t="s">
        <v>382</v>
      </c>
      <c r="U290" s="20">
        <v>1013125</v>
      </c>
      <c r="V290" s="20">
        <v>240006248</v>
      </c>
      <c r="W290" s="20" t="s">
        <v>50</v>
      </c>
      <c r="X290" s="20" t="s">
        <v>794</v>
      </c>
      <c r="Y290" s="20" t="s">
        <v>245</v>
      </c>
      <c r="Z290" s="20" t="s">
        <v>7406</v>
      </c>
      <c r="AA290" s="20" t="s">
        <v>7463</v>
      </c>
      <c r="AB290" s="20" t="s">
        <v>337</v>
      </c>
      <c r="AC290" s="20" t="s">
        <v>337</v>
      </c>
      <c r="AD290" s="20" t="s">
        <v>56</v>
      </c>
      <c r="AE290" s="20"/>
    </row>
    <row r="291" spans="1:31" ht="25.5" x14ac:dyDescent="0.2">
      <c r="A291" s="4">
        <f t="shared" si="22"/>
        <v>289</v>
      </c>
      <c r="B291" s="4" t="str">
        <f t="shared" si="20"/>
        <v>2024-02836</v>
      </c>
      <c r="C291" s="4" t="str">
        <f>IFERROR(VLOOKUP(F291,Tablas!$A$1:$B$3,2,0),"")</f>
        <v/>
      </c>
      <c r="D291" s="4" t="str">
        <f t="shared" si="21"/>
        <v>LETRAS EN DESCUENTO NACIONAL -  - LETRA 60 DIAS / DRAFT 60 DAYS - Cambio de Situación</v>
      </c>
      <c r="E291" s="19">
        <v>45506</v>
      </c>
      <c r="F291" s="20" t="s">
        <v>27</v>
      </c>
      <c r="G291" s="20" t="s">
        <v>7787</v>
      </c>
      <c r="H291" s="20" t="s">
        <v>7404</v>
      </c>
      <c r="I291" s="20" t="s">
        <v>7405</v>
      </c>
      <c r="J291" s="20" t="s">
        <v>379</v>
      </c>
      <c r="K291" s="20" t="s">
        <v>380</v>
      </c>
      <c r="L291" s="20" t="s">
        <v>381</v>
      </c>
      <c r="M291" s="20" t="s">
        <v>125</v>
      </c>
      <c r="N291" s="21">
        <v>2552.56</v>
      </c>
      <c r="O291" s="21">
        <v>0</v>
      </c>
      <c r="P291" s="19">
        <v>45491</v>
      </c>
      <c r="Q291" s="19">
        <v>45506</v>
      </c>
      <c r="R291" s="20"/>
      <c r="S291" s="19">
        <v>45581</v>
      </c>
      <c r="T291" s="20" t="s">
        <v>382</v>
      </c>
      <c r="U291" s="20">
        <v>1003691</v>
      </c>
      <c r="V291" s="20">
        <v>240005632</v>
      </c>
      <c r="W291" s="20" t="s">
        <v>50</v>
      </c>
      <c r="X291" s="20" t="s">
        <v>794</v>
      </c>
      <c r="Y291" s="20" t="s">
        <v>245</v>
      </c>
      <c r="Z291" s="20" t="s">
        <v>7406</v>
      </c>
      <c r="AA291" s="20" t="s">
        <v>384</v>
      </c>
      <c r="AB291" s="20" t="s">
        <v>337</v>
      </c>
      <c r="AC291" s="20" t="s">
        <v>337</v>
      </c>
      <c r="AD291" s="20" t="s">
        <v>56</v>
      </c>
      <c r="AE291" s="20"/>
    </row>
    <row r="292" spans="1:31" ht="25.5" x14ac:dyDescent="0.2">
      <c r="A292" s="4">
        <f t="shared" si="22"/>
        <v>290</v>
      </c>
      <c r="B292" s="4" t="str">
        <f t="shared" si="20"/>
        <v>2024-03238</v>
      </c>
      <c r="C292" s="4" t="str">
        <f>IFERROR(VLOOKUP(F292,Tablas!$A$1:$B$3,2,0),"")</f>
        <v/>
      </c>
      <c r="D292" s="4" t="str">
        <f t="shared" si="21"/>
        <v>LETRAS EN DESCUENTO NACIONAL -  - LETRA 75 DIAS / DRAFT 75 DAYS - Cambio de Situación</v>
      </c>
      <c r="E292" s="19">
        <v>45546</v>
      </c>
      <c r="F292" s="20" t="s">
        <v>27</v>
      </c>
      <c r="G292" s="20" t="s">
        <v>7791</v>
      </c>
      <c r="H292" s="20" t="s">
        <v>7404</v>
      </c>
      <c r="I292" s="20" t="s">
        <v>7405</v>
      </c>
      <c r="J292" s="20" t="s">
        <v>330</v>
      </c>
      <c r="K292" s="20" t="s">
        <v>331</v>
      </c>
      <c r="L292" s="20" t="s">
        <v>332</v>
      </c>
      <c r="M292" s="20" t="s">
        <v>125</v>
      </c>
      <c r="N292" s="21">
        <v>2578.14</v>
      </c>
      <c r="O292" s="21">
        <v>0</v>
      </c>
      <c r="P292" s="19">
        <v>45518</v>
      </c>
      <c r="Q292" s="19">
        <v>45546</v>
      </c>
      <c r="R292" s="20"/>
      <c r="S292" s="19">
        <v>45593</v>
      </c>
      <c r="T292" s="20" t="s">
        <v>126</v>
      </c>
      <c r="U292" s="20">
        <v>1024548</v>
      </c>
      <c r="V292" s="20">
        <v>240006759</v>
      </c>
      <c r="W292" s="20" t="s">
        <v>50</v>
      </c>
      <c r="X292" s="20" t="s">
        <v>794</v>
      </c>
      <c r="Y292" s="20" t="s">
        <v>333</v>
      </c>
      <c r="Z292" s="20" t="s">
        <v>7406</v>
      </c>
      <c r="AA292" s="20" t="s">
        <v>335</v>
      </c>
      <c r="AB292" s="20" t="s">
        <v>336</v>
      </c>
      <c r="AC292" s="20" t="s">
        <v>337</v>
      </c>
      <c r="AD292" s="20" t="s">
        <v>56</v>
      </c>
      <c r="AE292" s="20"/>
    </row>
    <row r="293" spans="1:31" ht="25.5" x14ac:dyDescent="0.2">
      <c r="A293" s="4">
        <f t="shared" si="22"/>
        <v>291</v>
      </c>
      <c r="B293" s="4" t="str">
        <f t="shared" si="20"/>
        <v>2024-03237</v>
      </c>
      <c r="C293" s="4" t="str">
        <f>IFERROR(VLOOKUP(F293,Tablas!$A$1:$B$3,2,0),"")</f>
        <v/>
      </c>
      <c r="D293" s="4" t="str">
        <f t="shared" si="21"/>
        <v>LETRAS EN DESCUENTO NACIONAL -  - LETRA 75 DIAS / DRAFT 75 DAYS - Cambio de Situación</v>
      </c>
      <c r="E293" s="19">
        <v>45546</v>
      </c>
      <c r="F293" s="20" t="s">
        <v>27</v>
      </c>
      <c r="G293" s="20" t="s">
        <v>7792</v>
      </c>
      <c r="H293" s="20" t="s">
        <v>7404</v>
      </c>
      <c r="I293" s="20" t="s">
        <v>7405</v>
      </c>
      <c r="J293" s="20" t="s">
        <v>330</v>
      </c>
      <c r="K293" s="20" t="s">
        <v>331</v>
      </c>
      <c r="L293" s="20" t="s">
        <v>332</v>
      </c>
      <c r="M293" s="20" t="s">
        <v>125</v>
      </c>
      <c r="N293" s="21">
        <v>2578.15</v>
      </c>
      <c r="O293" s="21">
        <v>0</v>
      </c>
      <c r="P293" s="19">
        <v>45518</v>
      </c>
      <c r="Q293" s="19">
        <v>45546</v>
      </c>
      <c r="R293" s="20"/>
      <c r="S293" s="19">
        <v>45583</v>
      </c>
      <c r="T293" s="20" t="s">
        <v>126</v>
      </c>
      <c r="U293" s="20">
        <v>1024546</v>
      </c>
      <c r="V293" s="20">
        <v>240006758</v>
      </c>
      <c r="W293" s="20" t="s">
        <v>50</v>
      </c>
      <c r="X293" s="20" t="s">
        <v>794</v>
      </c>
      <c r="Y293" s="20" t="s">
        <v>333</v>
      </c>
      <c r="Z293" s="20" t="s">
        <v>7406</v>
      </c>
      <c r="AA293" s="20" t="s">
        <v>335</v>
      </c>
      <c r="AB293" s="20" t="s">
        <v>336</v>
      </c>
      <c r="AC293" s="20" t="s">
        <v>337</v>
      </c>
      <c r="AD293" s="20" t="s">
        <v>56</v>
      </c>
      <c r="AE293" s="20"/>
    </row>
    <row r="294" spans="1:31" ht="25.5" x14ac:dyDescent="0.2">
      <c r="A294" s="4">
        <f t="shared" si="22"/>
        <v>292</v>
      </c>
      <c r="B294" s="4" t="str">
        <f t="shared" si="20"/>
        <v>2024-03236</v>
      </c>
      <c r="C294" s="4" t="str">
        <f>IFERROR(VLOOKUP(F294,Tablas!$A$1:$B$3,2,0),"")</f>
        <v/>
      </c>
      <c r="D294" s="4" t="str">
        <f t="shared" si="21"/>
        <v>LETRAS EN DESCUENTO NACIONAL -  - LETRA 75 DIAS / DRAFT 75 DAYS - Cambio de Situación</v>
      </c>
      <c r="E294" s="19">
        <v>45546</v>
      </c>
      <c r="F294" s="20" t="s">
        <v>27</v>
      </c>
      <c r="G294" s="20" t="s">
        <v>7793</v>
      </c>
      <c r="H294" s="20" t="s">
        <v>7404</v>
      </c>
      <c r="I294" s="20" t="s">
        <v>7405</v>
      </c>
      <c r="J294" s="20" t="s">
        <v>330</v>
      </c>
      <c r="K294" s="20" t="s">
        <v>331</v>
      </c>
      <c r="L294" s="20" t="s">
        <v>332</v>
      </c>
      <c r="M294" s="20" t="s">
        <v>125</v>
      </c>
      <c r="N294" s="21">
        <v>2578.15</v>
      </c>
      <c r="O294" s="21">
        <v>0</v>
      </c>
      <c r="P294" s="19">
        <v>45518</v>
      </c>
      <c r="Q294" s="19">
        <v>45546</v>
      </c>
      <c r="R294" s="20"/>
      <c r="S294" s="19">
        <v>45574</v>
      </c>
      <c r="T294" s="20" t="s">
        <v>126</v>
      </c>
      <c r="U294" s="20">
        <v>1024544</v>
      </c>
      <c r="V294" s="20">
        <v>240006757</v>
      </c>
      <c r="W294" s="20" t="s">
        <v>50</v>
      </c>
      <c r="X294" s="20" t="s">
        <v>794</v>
      </c>
      <c r="Y294" s="20" t="s">
        <v>333</v>
      </c>
      <c r="Z294" s="20" t="s">
        <v>7406</v>
      </c>
      <c r="AA294" s="20" t="s">
        <v>7441</v>
      </c>
      <c r="AB294" s="20" t="s">
        <v>789</v>
      </c>
      <c r="AC294" s="20" t="s">
        <v>167</v>
      </c>
      <c r="AD294" s="20" t="s">
        <v>56</v>
      </c>
      <c r="AE294" s="20"/>
    </row>
    <row r="295" spans="1:31" ht="25.5" x14ac:dyDescent="0.2">
      <c r="A295" s="4">
        <f t="shared" si="22"/>
        <v>293</v>
      </c>
      <c r="B295" s="4" t="str">
        <f t="shared" si="20"/>
        <v>2024-02813</v>
      </c>
      <c r="C295" s="4" t="str">
        <f>IFERROR(VLOOKUP(F295,Tablas!$A$1:$B$3,2,0),"")</f>
        <v/>
      </c>
      <c r="D295" s="4" t="str">
        <f t="shared" si="21"/>
        <v>LETRAS EN DESCUENTO NACIONAL -  - LETRA 75 DIAS / DRAFT 75 DAYS - Cambio de Situación</v>
      </c>
      <c r="E295" s="19">
        <v>45506</v>
      </c>
      <c r="F295" s="20" t="s">
        <v>27</v>
      </c>
      <c r="G295" s="20" t="s">
        <v>7794</v>
      </c>
      <c r="H295" s="20" t="s">
        <v>7404</v>
      </c>
      <c r="I295" s="20" t="s">
        <v>7405</v>
      </c>
      <c r="J295" s="20" t="s">
        <v>7629</v>
      </c>
      <c r="K295" s="20" t="s">
        <v>7630</v>
      </c>
      <c r="L295" s="20" t="s">
        <v>7631</v>
      </c>
      <c r="M295" s="20" t="s">
        <v>125</v>
      </c>
      <c r="N295" s="21">
        <v>2588.92</v>
      </c>
      <c r="O295" s="21">
        <v>0</v>
      </c>
      <c r="P295" s="19">
        <v>45491</v>
      </c>
      <c r="Q295" s="19">
        <v>45506</v>
      </c>
      <c r="R295" s="20"/>
      <c r="S295" s="19">
        <v>45567</v>
      </c>
      <c r="T295" s="20" t="s">
        <v>126</v>
      </c>
      <c r="U295" s="20">
        <v>1003942</v>
      </c>
      <c r="V295" s="20">
        <v>240005684</v>
      </c>
      <c r="W295" s="20" t="s">
        <v>50</v>
      </c>
      <c r="X295" s="20" t="s">
        <v>794</v>
      </c>
      <c r="Y295" s="20" t="s">
        <v>333</v>
      </c>
      <c r="Z295" s="20" t="s">
        <v>7406</v>
      </c>
      <c r="AA295" s="20" t="s">
        <v>7636</v>
      </c>
      <c r="AB295" s="20" t="s">
        <v>6737</v>
      </c>
      <c r="AC295" s="20" t="s">
        <v>167</v>
      </c>
      <c r="AD295" s="20" t="s">
        <v>56</v>
      </c>
      <c r="AE295" s="20"/>
    </row>
    <row r="296" spans="1:31" ht="25.5" x14ac:dyDescent="0.2">
      <c r="A296" s="4">
        <f t="shared" si="22"/>
        <v>294</v>
      </c>
      <c r="B296" s="4" t="str">
        <f t="shared" si="20"/>
        <v>2024-03273</v>
      </c>
      <c r="C296" s="4" t="str">
        <f>IFERROR(VLOOKUP(F296,Tablas!$A$1:$B$3,2,0),"")</f>
        <v/>
      </c>
      <c r="D296" s="4" t="str">
        <f t="shared" si="21"/>
        <v>LETRAS EN DESCUENTO NACIONAL -  - LETRA 75 DIAS / DRAFT 75 DAYS - Cambio de Situación</v>
      </c>
      <c r="E296" s="19">
        <v>45546</v>
      </c>
      <c r="F296" s="20" t="s">
        <v>27</v>
      </c>
      <c r="G296" s="20" t="s">
        <v>7796</v>
      </c>
      <c r="H296" s="20" t="s">
        <v>7404</v>
      </c>
      <c r="I296" s="20" t="s">
        <v>7405</v>
      </c>
      <c r="J296" s="20" t="s">
        <v>373</v>
      </c>
      <c r="K296" s="20" t="s">
        <v>374</v>
      </c>
      <c r="L296" s="20" t="s">
        <v>375</v>
      </c>
      <c r="M296" s="20" t="s">
        <v>125</v>
      </c>
      <c r="N296" s="21">
        <v>2639.68</v>
      </c>
      <c r="O296" s="21">
        <v>0</v>
      </c>
      <c r="P296" s="19">
        <v>45520</v>
      </c>
      <c r="Q296" s="19">
        <v>45546</v>
      </c>
      <c r="R296" s="20"/>
      <c r="S296" s="19">
        <v>45586</v>
      </c>
      <c r="T296" s="20" t="s">
        <v>126</v>
      </c>
      <c r="U296" s="20">
        <v>1024654</v>
      </c>
      <c r="V296" s="20">
        <v>240006807</v>
      </c>
      <c r="W296" s="20" t="s">
        <v>50</v>
      </c>
      <c r="X296" s="20" t="s">
        <v>794</v>
      </c>
      <c r="Y296" s="20" t="s">
        <v>128</v>
      </c>
      <c r="Z296" s="20" t="s">
        <v>7406</v>
      </c>
      <c r="AA296" s="20" t="s">
        <v>377</v>
      </c>
      <c r="AB296" s="20" t="s">
        <v>337</v>
      </c>
      <c r="AC296" s="20" t="s">
        <v>337</v>
      </c>
      <c r="AD296" s="20" t="s">
        <v>56</v>
      </c>
      <c r="AE296" s="20"/>
    </row>
    <row r="297" spans="1:31" ht="25.5" x14ac:dyDescent="0.2">
      <c r="A297" s="4">
        <f t="shared" si="22"/>
        <v>295</v>
      </c>
      <c r="B297" s="4" t="str">
        <f t="shared" si="20"/>
        <v>2024-03272</v>
      </c>
      <c r="C297" s="4" t="str">
        <f>IFERROR(VLOOKUP(F297,Tablas!$A$1:$B$3,2,0),"")</f>
        <v/>
      </c>
      <c r="D297" s="4" t="str">
        <f t="shared" si="21"/>
        <v>LETRAS EN DESCUENTO NACIONAL -  - LETRA 75 DIAS / DRAFT 75 DAYS - Cambio de Situación</v>
      </c>
      <c r="E297" s="19">
        <v>45546</v>
      </c>
      <c r="F297" s="20" t="s">
        <v>27</v>
      </c>
      <c r="G297" s="20" t="s">
        <v>7797</v>
      </c>
      <c r="H297" s="20" t="s">
        <v>7404</v>
      </c>
      <c r="I297" s="20" t="s">
        <v>7405</v>
      </c>
      <c r="J297" s="20" t="s">
        <v>373</v>
      </c>
      <c r="K297" s="20" t="s">
        <v>374</v>
      </c>
      <c r="L297" s="20" t="s">
        <v>375</v>
      </c>
      <c r="M297" s="20" t="s">
        <v>125</v>
      </c>
      <c r="N297" s="21">
        <v>2639.68</v>
      </c>
      <c r="O297" s="21">
        <v>0</v>
      </c>
      <c r="P297" s="19">
        <v>45520</v>
      </c>
      <c r="Q297" s="19">
        <v>45546</v>
      </c>
      <c r="R297" s="20"/>
      <c r="S297" s="19">
        <v>45575</v>
      </c>
      <c r="T297" s="20" t="s">
        <v>126</v>
      </c>
      <c r="U297" s="20">
        <v>1024652</v>
      </c>
      <c r="V297" s="20">
        <v>240006806</v>
      </c>
      <c r="W297" s="20" t="s">
        <v>50</v>
      </c>
      <c r="X297" s="20" t="s">
        <v>794</v>
      </c>
      <c r="Y297" s="20" t="s">
        <v>128</v>
      </c>
      <c r="Z297" s="20" t="s">
        <v>7406</v>
      </c>
      <c r="AA297" s="20" t="s">
        <v>7391</v>
      </c>
      <c r="AB297" s="20" t="s">
        <v>576</v>
      </c>
      <c r="AC297" s="20" t="s">
        <v>167</v>
      </c>
      <c r="AD297" s="20" t="s">
        <v>56</v>
      </c>
      <c r="AE297" s="20"/>
    </row>
    <row r="298" spans="1:31" ht="25.5" x14ac:dyDescent="0.2">
      <c r="A298" s="4">
        <f t="shared" si="22"/>
        <v>296</v>
      </c>
      <c r="B298" s="4" t="str">
        <f t="shared" si="20"/>
        <v>2024-03274</v>
      </c>
      <c r="C298" s="4" t="str">
        <f>IFERROR(VLOOKUP(F298,Tablas!$A$1:$B$3,2,0),"")</f>
        <v/>
      </c>
      <c r="D298" s="4" t="str">
        <f t="shared" si="21"/>
        <v>LETRAS EN DESCUENTO NACIONAL -  - LETRA 75 DIAS / DRAFT 75 DAYS - Cambio de Situación</v>
      </c>
      <c r="E298" s="19">
        <v>45546</v>
      </c>
      <c r="F298" s="20" t="s">
        <v>27</v>
      </c>
      <c r="G298" s="20" t="s">
        <v>7798</v>
      </c>
      <c r="H298" s="20" t="s">
        <v>7404</v>
      </c>
      <c r="I298" s="20" t="s">
        <v>7405</v>
      </c>
      <c r="J298" s="20" t="s">
        <v>373</v>
      </c>
      <c r="K298" s="20" t="s">
        <v>374</v>
      </c>
      <c r="L298" s="20" t="s">
        <v>375</v>
      </c>
      <c r="M298" s="20" t="s">
        <v>125</v>
      </c>
      <c r="N298" s="21">
        <v>2639.69</v>
      </c>
      <c r="O298" s="21">
        <v>0</v>
      </c>
      <c r="P298" s="19">
        <v>45520</v>
      </c>
      <c r="Q298" s="19">
        <v>45546</v>
      </c>
      <c r="R298" s="20"/>
      <c r="S298" s="19">
        <v>45595</v>
      </c>
      <c r="T298" s="20" t="s">
        <v>126</v>
      </c>
      <c r="U298" s="20">
        <v>1024656</v>
      </c>
      <c r="V298" s="20">
        <v>240006808</v>
      </c>
      <c r="W298" s="20" t="s">
        <v>50</v>
      </c>
      <c r="X298" s="20" t="s">
        <v>794</v>
      </c>
      <c r="Y298" s="20" t="s">
        <v>128</v>
      </c>
      <c r="Z298" s="20" t="s">
        <v>7406</v>
      </c>
      <c r="AA298" s="20" t="s">
        <v>377</v>
      </c>
      <c r="AB298" s="20" t="s">
        <v>337</v>
      </c>
      <c r="AC298" s="20" t="s">
        <v>337</v>
      </c>
      <c r="AD298" s="20" t="s">
        <v>56</v>
      </c>
      <c r="AE298" s="20"/>
    </row>
    <row r="299" spans="1:31" ht="25.5" x14ac:dyDescent="0.2">
      <c r="A299" s="4">
        <f t="shared" si="22"/>
        <v>297</v>
      </c>
      <c r="B299" s="4" t="str">
        <f t="shared" si="20"/>
        <v>2024-02917</v>
      </c>
      <c r="C299" s="4" t="str">
        <f>IFERROR(VLOOKUP(F299,Tablas!$A$1:$B$3,2,0),"")</f>
        <v/>
      </c>
      <c r="D299" s="4" t="str">
        <f t="shared" si="21"/>
        <v>LETRAS EN DESCUENTO NACIONAL -  - LETRA 75 DIAS / DRAFT 75 DAYS - Cambio de Situación</v>
      </c>
      <c r="E299" s="19">
        <v>45539</v>
      </c>
      <c r="F299" s="20" t="s">
        <v>27</v>
      </c>
      <c r="G299" s="20" t="s">
        <v>7799</v>
      </c>
      <c r="H299" s="20" t="s">
        <v>7404</v>
      </c>
      <c r="I299" s="20" t="s">
        <v>7405</v>
      </c>
      <c r="J299" s="20" t="s">
        <v>7629</v>
      </c>
      <c r="K299" s="20" t="s">
        <v>7630</v>
      </c>
      <c r="L299" s="20" t="s">
        <v>7631</v>
      </c>
      <c r="M299" s="20" t="s">
        <v>125</v>
      </c>
      <c r="N299" s="21">
        <v>2660.78</v>
      </c>
      <c r="O299" s="21">
        <v>0</v>
      </c>
      <c r="P299" s="19">
        <v>45498</v>
      </c>
      <c r="Q299" s="19">
        <v>45539</v>
      </c>
      <c r="R299" s="20"/>
      <c r="S299" s="19">
        <v>45572</v>
      </c>
      <c r="T299" s="20" t="s">
        <v>126</v>
      </c>
      <c r="U299" s="20">
        <v>1020838</v>
      </c>
      <c r="V299" s="20">
        <v>240006502</v>
      </c>
      <c r="W299" s="20" t="s">
        <v>50</v>
      </c>
      <c r="X299" s="20" t="s">
        <v>794</v>
      </c>
      <c r="Y299" s="20" t="s">
        <v>333</v>
      </c>
      <c r="Z299" s="20" t="s">
        <v>7406</v>
      </c>
      <c r="AA299" s="20" t="s">
        <v>7636</v>
      </c>
      <c r="AB299" s="20" t="s">
        <v>6737</v>
      </c>
      <c r="AC299" s="20" t="s">
        <v>167</v>
      </c>
      <c r="AD299" s="20" t="s">
        <v>56</v>
      </c>
      <c r="AE299" s="20"/>
    </row>
    <row r="300" spans="1:31" ht="25.5" x14ac:dyDescent="0.2">
      <c r="A300" s="4">
        <f t="shared" si="22"/>
        <v>298</v>
      </c>
      <c r="B300" s="4" t="str">
        <f t="shared" si="20"/>
        <v>2024-02918</v>
      </c>
      <c r="C300" s="4" t="str">
        <f>IFERROR(VLOOKUP(F300,Tablas!$A$1:$B$3,2,0),"")</f>
        <v/>
      </c>
      <c r="D300" s="4" t="str">
        <f t="shared" si="21"/>
        <v>LETRAS EN DESCUENTO NACIONAL -  - LETRA 75 DIAS / DRAFT 75 DAYS - Cambio de Situación</v>
      </c>
      <c r="E300" s="19">
        <v>45539</v>
      </c>
      <c r="F300" s="20" t="s">
        <v>27</v>
      </c>
      <c r="G300" s="20" t="s">
        <v>7800</v>
      </c>
      <c r="H300" s="20" t="s">
        <v>7404</v>
      </c>
      <c r="I300" s="20" t="s">
        <v>7405</v>
      </c>
      <c r="J300" s="20" t="s">
        <v>7629</v>
      </c>
      <c r="K300" s="20" t="s">
        <v>7630</v>
      </c>
      <c r="L300" s="20" t="s">
        <v>7631</v>
      </c>
      <c r="M300" s="20" t="s">
        <v>125</v>
      </c>
      <c r="N300" s="21">
        <v>2660.8</v>
      </c>
      <c r="O300" s="21">
        <v>0</v>
      </c>
      <c r="P300" s="19">
        <v>45498</v>
      </c>
      <c r="Q300" s="19">
        <v>45539</v>
      </c>
      <c r="R300" s="20"/>
      <c r="S300" s="19">
        <v>45588</v>
      </c>
      <c r="T300" s="20" t="s">
        <v>126</v>
      </c>
      <c r="U300" s="20">
        <v>1020840</v>
      </c>
      <c r="V300" s="20">
        <v>240006503</v>
      </c>
      <c r="W300" s="20" t="s">
        <v>50</v>
      </c>
      <c r="X300" s="20" t="s">
        <v>794</v>
      </c>
      <c r="Y300" s="20" t="s">
        <v>333</v>
      </c>
      <c r="Z300" s="20" t="s">
        <v>7406</v>
      </c>
      <c r="AA300" s="20" t="s">
        <v>7632</v>
      </c>
      <c r="AB300" s="20" t="s">
        <v>6737</v>
      </c>
      <c r="AC300" s="20" t="s">
        <v>167</v>
      </c>
      <c r="AD300" s="20" t="s">
        <v>56</v>
      </c>
      <c r="AE300" s="20"/>
    </row>
    <row r="301" spans="1:31" ht="25.5" x14ac:dyDescent="0.2">
      <c r="A301" s="4">
        <f t="shared" si="22"/>
        <v>299</v>
      </c>
      <c r="B301" s="4" t="str">
        <f t="shared" si="20"/>
        <v>2024-03422</v>
      </c>
      <c r="C301" s="4" t="str">
        <f>IFERROR(VLOOKUP(F301,Tablas!$A$1:$B$3,2,0),"")</f>
        <v/>
      </c>
      <c r="D301" s="4" t="str">
        <f t="shared" si="21"/>
        <v>LETRAS EN DESCUENTO NACIONAL -  - LETRA 75 DIAS / DRAFT 75 DAYS - Cambio de Situación</v>
      </c>
      <c r="E301" s="19">
        <v>45560</v>
      </c>
      <c r="F301" s="20" t="s">
        <v>27</v>
      </c>
      <c r="G301" s="20" t="s">
        <v>7801</v>
      </c>
      <c r="H301" s="20" t="s">
        <v>7404</v>
      </c>
      <c r="I301" s="20" t="s">
        <v>7405</v>
      </c>
      <c r="J301" s="20" t="s">
        <v>330</v>
      </c>
      <c r="K301" s="20" t="s">
        <v>331</v>
      </c>
      <c r="L301" s="20" t="s">
        <v>332</v>
      </c>
      <c r="M301" s="20" t="s">
        <v>125</v>
      </c>
      <c r="N301" s="21">
        <v>2666.8</v>
      </c>
      <c r="O301" s="21">
        <v>0</v>
      </c>
      <c r="P301" s="19">
        <v>45532</v>
      </c>
      <c r="Q301" s="19">
        <v>45560</v>
      </c>
      <c r="R301" s="20"/>
      <c r="S301" s="19">
        <v>45596</v>
      </c>
      <c r="T301" s="20" t="s">
        <v>126</v>
      </c>
      <c r="U301" s="20">
        <v>1031190</v>
      </c>
      <c r="V301" s="20">
        <v>240007040</v>
      </c>
      <c r="W301" s="20" t="s">
        <v>50</v>
      </c>
      <c r="X301" s="20" t="s">
        <v>794</v>
      </c>
      <c r="Y301" s="20" t="s">
        <v>333</v>
      </c>
      <c r="Z301" s="20" t="s">
        <v>7406</v>
      </c>
      <c r="AA301" s="20" t="s">
        <v>335</v>
      </c>
      <c r="AB301" s="20" t="s">
        <v>336</v>
      </c>
      <c r="AC301" s="20" t="s">
        <v>337</v>
      </c>
      <c r="AD301" s="20" t="s">
        <v>56</v>
      </c>
      <c r="AE301" s="20"/>
    </row>
    <row r="302" spans="1:31" ht="25.5" x14ac:dyDescent="0.2">
      <c r="A302" s="4">
        <f t="shared" si="22"/>
        <v>300</v>
      </c>
      <c r="B302" s="4" t="str">
        <f t="shared" si="20"/>
        <v>2024-03421</v>
      </c>
      <c r="C302" s="4" t="str">
        <f>IFERROR(VLOOKUP(F302,Tablas!$A$1:$B$3,2,0),"")</f>
        <v/>
      </c>
      <c r="D302" s="4" t="str">
        <f t="shared" si="21"/>
        <v>LETRAS EN DESCUENTO NACIONAL -  - LETRA 75 DIAS / DRAFT 75 DAYS - Cambio de Situación</v>
      </c>
      <c r="E302" s="19">
        <v>45560</v>
      </c>
      <c r="F302" s="20" t="s">
        <v>27</v>
      </c>
      <c r="G302" s="20" t="s">
        <v>7802</v>
      </c>
      <c r="H302" s="20" t="s">
        <v>7404</v>
      </c>
      <c r="I302" s="20" t="s">
        <v>7405</v>
      </c>
      <c r="J302" s="20" t="s">
        <v>330</v>
      </c>
      <c r="K302" s="20" t="s">
        <v>331</v>
      </c>
      <c r="L302" s="20" t="s">
        <v>332</v>
      </c>
      <c r="M302" s="20" t="s">
        <v>125</v>
      </c>
      <c r="N302" s="21">
        <v>2666.8</v>
      </c>
      <c r="O302" s="21">
        <v>0</v>
      </c>
      <c r="P302" s="19">
        <v>45532</v>
      </c>
      <c r="Q302" s="19">
        <v>45560</v>
      </c>
      <c r="R302" s="20"/>
      <c r="S302" s="19">
        <v>45581</v>
      </c>
      <c r="T302" s="20" t="s">
        <v>126</v>
      </c>
      <c r="U302" s="20">
        <v>1031162</v>
      </c>
      <c r="V302" s="20">
        <v>240007026</v>
      </c>
      <c r="W302" s="20" t="s">
        <v>50</v>
      </c>
      <c r="X302" s="20" t="s">
        <v>794</v>
      </c>
      <c r="Y302" s="20" t="s">
        <v>333</v>
      </c>
      <c r="Z302" s="20" t="s">
        <v>7406</v>
      </c>
      <c r="AA302" s="20" t="s">
        <v>7441</v>
      </c>
      <c r="AB302" s="20" t="s">
        <v>789</v>
      </c>
      <c r="AC302" s="20" t="s">
        <v>167</v>
      </c>
      <c r="AD302" s="20" t="s">
        <v>56</v>
      </c>
      <c r="AE302" s="20"/>
    </row>
    <row r="303" spans="1:31" ht="25.5" x14ac:dyDescent="0.2">
      <c r="A303" s="4">
        <f t="shared" si="22"/>
        <v>301</v>
      </c>
      <c r="B303" s="4" t="str">
        <f t="shared" si="20"/>
        <v>2024-01229</v>
      </c>
      <c r="C303" s="4" t="str">
        <f>IFERROR(VLOOKUP(F303,Tablas!$A$1:$B$3,2,0),"")</f>
        <v/>
      </c>
      <c r="D303" s="4" t="str">
        <f t="shared" si="21"/>
        <v>LETRAS EN DESCUENTO NACIONAL -  - LETRA 75 DIAS / DRAFT 75 DAYS - Cambio de Situación</v>
      </c>
      <c r="E303" s="19">
        <v>45407</v>
      </c>
      <c r="F303" s="20" t="s">
        <v>27</v>
      </c>
      <c r="G303" s="20" t="s">
        <v>7803</v>
      </c>
      <c r="H303" s="20" t="s">
        <v>7404</v>
      </c>
      <c r="I303" s="20" t="s">
        <v>7405</v>
      </c>
      <c r="J303" s="20" t="s">
        <v>330</v>
      </c>
      <c r="K303" s="20" t="s">
        <v>331</v>
      </c>
      <c r="L303" s="20" t="s">
        <v>332</v>
      </c>
      <c r="M303" s="20" t="s">
        <v>125</v>
      </c>
      <c r="N303" s="21">
        <v>2679.89</v>
      </c>
      <c r="O303" s="21">
        <v>0</v>
      </c>
      <c r="P303" s="19">
        <v>45378</v>
      </c>
      <c r="Q303" s="19">
        <v>45407</v>
      </c>
      <c r="R303" s="20"/>
      <c r="S303" s="19">
        <v>45568</v>
      </c>
      <c r="T303" s="20" t="s">
        <v>126</v>
      </c>
      <c r="U303" s="20">
        <v>955352</v>
      </c>
      <c r="V303" s="20">
        <v>240002979</v>
      </c>
      <c r="W303" s="20" t="s">
        <v>50</v>
      </c>
      <c r="X303" s="20" t="s">
        <v>794</v>
      </c>
      <c r="Y303" s="20" t="s">
        <v>333</v>
      </c>
      <c r="Z303" s="20" t="s">
        <v>7406</v>
      </c>
      <c r="AA303" s="20" t="s">
        <v>7441</v>
      </c>
      <c r="AB303" s="20" t="s">
        <v>789</v>
      </c>
      <c r="AC303" s="20" t="s">
        <v>167</v>
      </c>
      <c r="AD303" s="20" t="s">
        <v>56</v>
      </c>
      <c r="AE303" s="20"/>
    </row>
    <row r="304" spans="1:31" ht="25.5" x14ac:dyDescent="0.2">
      <c r="A304" s="4">
        <f t="shared" ref="A304:A350" si="23">ROW()-2</f>
        <v>302</v>
      </c>
      <c r="B304" s="4" t="str">
        <f t="shared" si="20"/>
        <v>2024-03198</v>
      </c>
      <c r="C304" s="4" t="str">
        <f>IFERROR(VLOOKUP(F304,Tablas!$A$1:$B$3,2,0),"")</f>
        <v/>
      </c>
      <c r="D304" s="4" t="str">
        <f t="shared" si="21"/>
        <v>LETRAS EN DESCUENTO NACIONAL -  - LETRA 75 DIAS / DRAFT 75 DAYS - Cambio de Situación</v>
      </c>
      <c r="E304" s="19">
        <v>45539</v>
      </c>
      <c r="F304" s="20" t="s">
        <v>27</v>
      </c>
      <c r="G304" s="20" t="s">
        <v>7813</v>
      </c>
      <c r="H304" s="20" t="s">
        <v>7404</v>
      </c>
      <c r="I304" s="20" t="s">
        <v>7405</v>
      </c>
      <c r="J304" s="20" t="s">
        <v>4836</v>
      </c>
      <c r="K304" s="20" t="s">
        <v>4837</v>
      </c>
      <c r="L304" s="20" t="s">
        <v>4838</v>
      </c>
      <c r="M304" s="20" t="s">
        <v>125</v>
      </c>
      <c r="N304" s="21">
        <v>2723.06</v>
      </c>
      <c r="O304" s="21">
        <v>0</v>
      </c>
      <c r="P304" s="19">
        <v>45516</v>
      </c>
      <c r="Q304" s="19">
        <v>45539</v>
      </c>
      <c r="R304" s="20"/>
      <c r="S304" s="19">
        <v>45589</v>
      </c>
      <c r="T304" s="20" t="s">
        <v>126</v>
      </c>
      <c r="U304" s="20">
        <v>1020692</v>
      </c>
      <c r="V304" s="20">
        <v>240006434</v>
      </c>
      <c r="W304" s="20" t="s">
        <v>50</v>
      </c>
      <c r="X304" s="20" t="s">
        <v>794</v>
      </c>
      <c r="Y304" s="20" t="s">
        <v>446</v>
      </c>
      <c r="Z304" s="20" t="s">
        <v>7406</v>
      </c>
      <c r="AA304" s="20" t="s">
        <v>4840</v>
      </c>
      <c r="AB304" s="20" t="s">
        <v>415</v>
      </c>
      <c r="AC304" s="20" t="s">
        <v>415</v>
      </c>
      <c r="AD304" s="20" t="s">
        <v>56</v>
      </c>
      <c r="AE304" s="20"/>
    </row>
    <row r="305" spans="1:31" ht="25.5" x14ac:dyDescent="0.2">
      <c r="A305" s="4">
        <f t="shared" si="23"/>
        <v>303</v>
      </c>
      <c r="B305" s="4" t="str">
        <f t="shared" si="20"/>
        <v>2024-03197</v>
      </c>
      <c r="C305" s="4" t="str">
        <f>IFERROR(VLOOKUP(F305,Tablas!$A$1:$B$3,2,0),"")</f>
        <v/>
      </c>
      <c r="D305" s="4" t="str">
        <f t="shared" si="21"/>
        <v>LETRAS EN DESCUENTO NACIONAL -  - LETRA 75 DIAS / DRAFT 75 DAYS - Cambio de Situación</v>
      </c>
      <c r="E305" s="19">
        <v>45539</v>
      </c>
      <c r="F305" s="20" t="s">
        <v>27</v>
      </c>
      <c r="G305" s="20" t="s">
        <v>7814</v>
      </c>
      <c r="H305" s="20" t="s">
        <v>7404</v>
      </c>
      <c r="I305" s="20" t="s">
        <v>7405</v>
      </c>
      <c r="J305" s="20" t="s">
        <v>4836</v>
      </c>
      <c r="K305" s="20" t="s">
        <v>4837</v>
      </c>
      <c r="L305" s="20" t="s">
        <v>4838</v>
      </c>
      <c r="M305" s="20" t="s">
        <v>125</v>
      </c>
      <c r="N305" s="21">
        <v>2723.06</v>
      </c>
      <c r="O305" s="21">
        <v>0</v>
      </c>
      <c r="P305" s="19">
        <v>45516</v>
      </c>
      <c r="Q305" s="19">
        <v>45539</v>
      </c>
      <c r="R305" s="20"/>
      <c r="S305" s="19">
        <v>45582</v>
      </c>
      <c r="T305" s="20" t="s">
        <v>126</v>
      </c>
      <c r="U305" s="20">
        <v>1020690</v>
      </c>
      <c r="V305" s="20">
        <v>240006433</v>
      </c>
      <c r="W305" s="20" t="s">
        <v>50</v>
      </c>
      <c r="X305" s="20" t="s">
        <v>794</v>
      </c>
      <c r="Y305" s="20" t="s">
        <v>446</v>
      </c>
      <c r="Z305" s="20" t="s">
        <v>7406</v>
      </c>
      <c r="AA305" s="20" t="s">
        <v>4840</v>
      </c>
      <c r="AB305" s="20" t="s">
        <v>415</v>
      </c>
      <c r="AC305" s="20" t="s">
        <v>415</v>
      </c>
      <c r="AD305" s="20" t="s">
        <v>56</v>
      </c>
      <c r="AE305" s="20"/>
    </row>
    <row r="306" spans="1:31" ht="25.5" x14ac:dyDescent="0.2">
      <c r="A306" s="4">
        <f t="shared" si="23"/>
        <v>304</v>
      </c>
      <c r="B306" s="4" t="str">
        <f t="shared" si="20"/>
        <v>2024-03195</v>
      </c>
      <c r="C306" s="4" t="str">
        <f>IFERROR(VLOOKUP(F306,Tablas!$A$1:$B$3,2,0),"")</f>
        <v/>
      </c>
      <c r="D306" s="4" t="str">
        <f t="shared" si="21"/>
        <v>LETRAS EN DESCUENTO NACIONAL -  - LETRA 75 DIAS / DRAFT 75 DAYS - Cambio de Situación</v>
      </c>
      <c r="E306" s="19">
        <v>45539</v>
      </c>
      <c r="F306" s="20" t="s">
        <v>27</v>
      </c>
      <c r="G306" s="20" t="s">
        <v>7815</v>
      </c>
      <c r="H306" s="20" t="s">
        <v>7404</v>
      </c>
      <c r="I306" s="20" t="s">
        <v>7405</v>
      </c>
      <c r="J306" s="20" t="s">
        <v>4836</v>
      </c>
      <c r="K306" s="20" t="s">
        <v>4837</v>
      </c>
      <c r="L306" s="20" t="s">
        <v>4838</v>
      </c>
      <c r="M306" s="20" t="s">
        <v>125</v>
      </c>
      <c r="N306" s="21">
        <v>2723.06</v>
      </c>
      <c r="O306" s="21">
        <v>0</v>
      </c>
      <c r="P306" s="19">
        <v>45516</v>
      </c>
      <c r="Q306" s="19">
        <v>45539</v>
      </c>
      <c r="R306" s="20"/>
      <c r="S306" s="19">
        <v>45568</v>
      </c>
      <c r="T306" s="20" t="s">
        <v>126</v>
      </c>
      <c r="U306" s="20">
        <v>1020686</v>
      </c>
      <c r="V306" s="20">
        <v>240006431</v>
      </c>
      <c r="W306" s="20" t="s">
        <v>50</v>
      </c>
      <c r="X306" s="20" t="s">
        <v>794</v>
      </c>
      <c r="Y306" s="20" t="s">
        <v>446</v>
      </c>
      <c r="Z306" s="20" t="s">
        <v>7406</v>
      </c>
      <c r="AA306" s="20" t="s">
        <v>4840</v>
      </c>
      <c r="AB306" s="20" t="s">
        <v>415</v>
      </c>
      <c r="AC306" s="20" t="s">
        <v>415</v>
      </c>
      <c r="AD306" s="20" t="s">
        <v>56</v>
      </c>
      <c r="AE306" s="20"/>
    </row>
    <row r="307" spans="1:31" ht="25.5" x14ac:dyDescent="0.2">
      <c r="A307" s="4">
        <f t="shared" si="23"/>
        <v>305</v>
      </c>
      <c r="B307" s="4" t="str">
        <f t="shared" si="20"/>
        <v>2024-03196</v>
      </c>
      <c r="C307" s="4" t="str">
        <f>IFERROR(VLOOKUP(F307,Tablas!$A$1:$B$3,2,0),"")</f>
        <v/>
      </c>
      <c r="D307" s="4" t="str">
        <f t="shared" si="21"/>
        <v>LETRAS EN DESCUENTO NACIONAL -  - LETRA 75 DIAS / DRAFT 75 DAYS - Cambio de Situación</v>
      </c>
      <c r="E307" s="19">
        <v>45539</v>
      </c>
      <c r="F307" s="20" t="s">
        <v>27</v>
      </c>
      <c r="G307" s="20" t="s">
        <v>7816</v>
      </c>
      <c r="H307" s="20" t="s">
        <v>7404</v>
      </c>
      <c r="I307" s="20" t="s">
        <v>7405</v>
      </c>
      <c r="J307" s="20" t="s">
        <v>4836</v>
      </c>
      <c r="K307" s="20" t="s">
        <v>4837</v>
      </c>
      <c r="L307" s="20" t="s">
        <v>4838</v>
      </c>
      <c r="M307" s="20" t="s">
        <v>125</v>
      </c>
      <c r="N307" s="21">
        <v>2723.06</v>
      </c>
      <c r="O307" s="21">
        <v>0</v>
      </c>
      <c r="P307" s="19">
        <v>45516</v>
      </c>
      <c r="Q307" s="19">
        <v>45539</v>
      </c>
      <c r="R307" s="20"/>
      <c r="S307" s="19">
        <v>45575</v>
      </c>
      <c r="T307" s="20" t="s">
        <v>126</v>
      </c>
      <c r="U307" s="20">
        <v>1020688</v>
      </c>
      <c r="V307" s="20">
        <v>240006432</v>
      </c>
      <c r="W307" s="20" t="s">
        <v>50</v>
      </c>
      <c r="X307" s="20" t="s">
        <v>794</v>
      </c>
      <c r="Y307" s="20" t="s">
        <v>446</v>
      </c>
      <c r="Z307" s="20" t="s">
        <v>7406</v>
      </c>
      <c r="AA307" s="20" t="s">
        <v>4840</v>
      </c>
      <c r="AB307" s="20" t="s">
        <v>415</v>
      </c>
      <c r="AC307" s="20" t="s">
        <v>415</v>
      </c>
      <c r="AD307" s="20" t="s">
        <v>56</v>
      </c>
      <c r="AE307" s="20"/>
    </row>
    <row r="308" spans="1:31" ht="25.5" x14ac:dyDescent="0.2">
      <c r="A308" s="4">
        <f t="shared" si="23"/>
        <v>306</v>
      </c>
      <c r="B308" s="4" t="str">
        <f t="shared" si="20"/>
        <v>2024-03199</v>
      </c>
      <c r="C308" s="4" t="str">
        <f>IFERROR(VLOOKUP(F308,Tablas!$A$1:$B$3,2,0),"")</f>
        <v/>
      </c>
      <c r="D308" s="4" t="str">
        <f t="shared" si="21"/>
        <v>LETRAS EN DESCUENTO NACIONAL -  - LETRA 75 DIAS / DRAFT 75 DAYS - Cambio de Situación</v>
      </c>
      <c r="E308" s="19">
        <v>45539</v>
      </c>
      <c r="F308" s="20" t="s">
        <v>27</v>
      </c>
      <c r="G308" s="20" t="s">
        <v>7817</v>
      </c>
      <c r="H308" s="20" t="s">
        <v>7404</v>
      </c>
      <c r="I308" s="20" t="s">
        <v>7405</v>
      </c>
      <c r="J308" s="20" t="s">
        <v>4836</v>
      </c>
      <c r="K308" s="20" t="s">
        <v>4837</v>
      </c>
      <c r="L308" s="20" t="s">
        <v>4838</v>
      </c>
      <c r="M308" s="20" t="s">
        <v>125</v>
      </c>
      <c r="N308" s="21">
        <v>2723.07</v>
      </c>
      <c r="O308" s="21">
        <v>0</v>
      </c>
      <c r="P308" s="19">
        <v>45516</v>
      </c>
      <c r="Q308" s="19">
        <v>45539</v>
      </c>
      <c r="R308" s="20"/>
      <c r="S308" s="19">
        <v>45607</v>
      </c>
      <c r="T308" s="20" t="s">
        <v>126</v>
      </c>
      <c r="U308" s="20">
        <v>1020694</v>
      </c>
      <c r="V308" s="20">
        <v>240006435</v>
      </c>
      <c r="W308" s="20" t="s">
        <v>50</v>
      </c>
      <c r="X308" s="20" t="s">
        <v>794</v>
      </c>
      <c r="Y308" s="20" t="s">
        <v>446</v>
      </c>
      <c r="Z308" s="20" t="s">
        <v>7406</v>
      </c>
      <c r="AA308" s="20" t="s">
        <v>4840</v>
      </c>
      <c r="AB308" s="20" t="s">
        <v>415</v>
      </c>
      <c r="AC308" s="20" t="s">
        <v>415</v>
      </c>
      <c r="AD308" s="20" t="s">
        <v>56</v>
      </c>
      <c r="AE308" s="20"/>
    </row>
    <row r="309" spans="1:31" ht="25.5" x14ac:dyDescent="0.2">
      <c r="A309" s="4">
        <f t="shared" si="23"/>
        <v>307</v>
      </c>
      <c r="B309" s="4" t="str">
        <f t="shared" si="20"/>
        <v>2024-03520</v>
      </c>
      <c r="C309" s="4" t="str">
        <f>IFERROR(VLOOKUP(F309,Tablas!$A$1:$B$3,2,0),"")</f>
        <v/>
      </c>
      <c r="D309" s="4" t="str">
        <f t="shared" si="21"/>
        <v>LETRAS EN DESCUENTO NACIONAL -  - LETRA 60 DIAS / DRAFT 60 DAYS - Cambio de Situación</v>
      </c>
      <c r="E309" s="19">
        <v>45554</v>
      </c>
      <c r="F309" s="20" t="s">
        <v>27</v>
      </c>
      <c r="G309" s="20" t="s">
        <v>7818</v>
      </c>
      <c r="H309" s="20" t="s">
        <v>7404</v>
      </c>
      <c r="I309" s="20" t="s">
        <v>7405</v>
      </c>
      <c r="J309" s="20" t="s">
        <v>379</v>
      </c>
      <c r="K309" s="20" t="s">
        <v>380</v>
      </c>
      <c r="L309" s="20" t="s">
        <v>381</v>
      </c>
      <c r="M309" s="20" t="s">
        <v>125</v>
      </c>
      <c r="N309" s="21">
        <v>2749.88</v>
      </c>
      <c r="O309" s="21">
        <v>0</v>
      </c>
      <c r="P309" s="19">
        <v>45541</v>
      </c>
      <c r="Q309" s="19">
        <v>45554</v>
      </c>
      <c r="R309" s="20"/>
      <c r="S309" s="19">
        <v>45618</v>
      </c>
      <c r="T309" s="20" t="s">
        <v>382</v>
      </c>
      <c r="U309" s="20">
        <v>1031364</v>
      </c>
      <c r="V309" s="20">
        <v>240007116</v>
      </c>
      <c r="W309" s="20" t="s">
        <v>50</v>
      </c>
      <c r="X309" s="20" t="s">
        <v>794</v>
      </c>
      <c r="Y309" s="20" t="s">
        <v>245</v>
      </c>
      <c r="Z309" s="20" t="s">
        <v>7406</v>
      </c>
      <c r="AA309" s="20" t="s">
        <v>384</v>
      </c>
      <c r="AB309" s="20" t="s">
        <v>337</v>
      </c>
      <c r="AC309" s="20" t="s">
        <v>337</v>
      </c>
      <c r="AD309" s="20" t="s">
        <v>56</v>
      </c>
      <c r="AE309" s="20"/>
    </row>
    <row r="310" spans="1:31" ht="25.5" x14ac:dyDescent="0.2">
      <c r="A310" s="4">
        <f t="shared" si="23"/>
        <v>308</v>
      </c>
      <c r="B310" s="4" t="str">
        <f t="shared" si="20"/>
        <v>2024-03519</v>
      </c>
      <c r="C310" s="4" t="str">
        <f>IFERROR(VLOOKUP(F310,Tablas!$A$1:$B$3,2,0),"")</f>
        <v/>
      </c>
      <c r="D310" s="4" t="str">
        <f t="shared" si="21"/>
        <v>LETRAS EN DESCUENTO NACIONAL -  - LETRA 60 DIAS / DRAFT 60 DAYS - Cambio de Situación</v>
      </c>
      <c r="E310" s="19">
        <v>45554</v>
      </c>
      <c r="F310" s="20" t="s">
        <v>27</v>
      </c>
      <c r="G310" s="20" t="s">
        <v>7819</v>
      </c>
      <c r="H310" s="20" t="s">
        <v>7404</v>
      </c>
      <c r="I310" s="20" t="s">
        <v>7405</v>
      </c>
      <c r="J310" s="20" t="s">
        <v>379</v>
      </c>
      <c r="K310" s="20" t="s">
        <v>380</v>
      </c>
      <c r="L310" s="20" t="s">
        <v>381</v>
      </c>
      <c r="M310" s="20" t="s">
        <v>125</v>
      </c>
      <c r="N310" s="21">
        <v>2749.9</v>
      </c>
      <c r="O310" s="21">
        <v>0</v>
      </c>
      <c r="P310" s="19">
        <v>45541</v>
      </c>
      <c r="Q310" s="19">
        <v>45554</v>
      </c>
      <c r="R310" s="20"/>
      <c r="S310" s="19">
        <v>45607</v>
      </c>
      <c r="T310" s="20" t="s">
        <v>382</v>
      </c>
      <c r="U310" s="20">
        <v>1031362</v>
      </c>
      <c r="V310" s="20">
        <v>240007115</v>
      </c>
      <c r="W310" s="20" t="s">
        <v>50</v>
      </c>
      <c r="X310" s="20" t="s">
        <v>794</v>
      </c>
      <c r="Y310" s="20" t="s">
        <v>245</v>
      </c>
      <c r="Z310" s="20" t="s">
        <v>7406</v>
      </c>
      <c r="AA310" s="20" t="s">
        <v>384</v>
      </c>
      <c r="AB310" s="20" t="s">
        <v>337</v>
      </c>
      <c r="AC310" s="20" t="s">
        <v>337</v>
      </c>
      <c r="AD310" s="20" t="s">
        <v>56</v>
      </c>
      <c r="AE310" s="20"/>
    </row>
    <row r="311" spans="1:31" ht="25.5" x14ac:dyDescent="0.2">
      <c r="A311" s="4">
        <f t="shared" si="23"/>
        <v>309</v>
      </c>
      <c r="B311" s="4" t="str">
        <f t="shared" si="20"/>
        <v>2024-03517</v>
      </c>
      <c r="C311" s="4" t="str">
        <f>IFERROR(VLOOKUP(F311,Tablas!$A$1:$B$3,2,0),"")</f>
        <v/>
      </c>
      <c r="D311" s="4" t="str">
        <f t="shared" si="21"/>
        <v>LETRAS EN DESCUENTO NACIONAL -  - LETRA 60 DIAS / DRAFT 60 DAYS - Cambio de Situación</v>
      </c>
      <c r="E311" s="19">
        <v>45554</v>
      </c>
      <c r="F311" s="20" t="s">
        <v>27</v>
      </c>
      <c r="G311" s="20" t="s">
        <v>7820</v>
      </c>
      <c r="H311" s="20" t="s">
        <v>7404</v>
      </c>
      <c r="I311" s="20" t="s">
        <v>7405</v>
      </c>
      <c r="J311" s="20" t="s">
        <v>379</v>
      </c>
      <c r="K311" s="20" t="s">
        <v>380</v>
      </c>
      <c r="L311" s="20" t="s">
        <v>381</v>
      </c>
      <c r="M311" s="20" t="s">
        <v>125</v>
      </c>
      <c r="N311" s="21">
        <v>2749.9</v>
      </c>
      <c r="O311" s="21">
        <v>0</v>
      </c>
      <c r="P311" s="19">
        <v>45541</v>
      </c>
      <c r="Q311" s="19">
        <v>45554</v>
      </c>
      <c r="R311" s="20"/>
      <c r="S311" s="19">
        <v>45587</v>
      </c>
      <c r="T311" s="20" t="s">
        <v>382</v>
      </c>
      <c r="U311" s="20">
        <v>1031358</v>
      </c>
      <c r="V311" s="20">
        <v>240007113</v>
      </c>
      <c r="W311" s="20" t="s">
        <v>50</v>
      </c>
      <c r="X311" s="20" t="s">
        <v>794</v>
      </c>
      <c r="Y311" s="20" t="s">
        <v>245</v>
      </c>
      <c r="Z311" s="20" t="s">
        <v>7406</v>
      </c>
      <c r="AA311" s="20" t="s">
        <v>384</v>
      </c>
      <c r="AB311" s="20" t="s">
        <v>337</v>
      </c>
      <c r="AC311" s="20" t="s">
        <v>337</v>
      </c>
      <c r="AD311" s="20" t="s">
        <v>56</v>
      </c>
      <c r="AE311" s="20"/>
    </row>
    <row r="312" spans="1:31" ht="25.5" x14ac:dyDescent="0.2">
      <c r="A312" s="4">
        <f t="shared" si="23"/>
        <v>310</v>
      </c>
      <c r="B312" s="4" t="str">
        <f t="shared" si="20"/>
        <v>2024-03518</v>
      </c>
      <c r="C312" s="4" t="str">
        <f>IFERROR(VLOOKUP(F312,Tablas!$A$1:$B$3,2,0),"")</f>
        <v/>
      </c>
      <c r="D312" s="4" t="str">
        <f t="shared" si="21"/>
        <v>LETRAS EN DESCUENTO NACIONAL -  - LETRA 60 DIAS / DRAFT 60 DAYS - Cambio de Situación</v>
      </c>
      <c r="E312" s="19">
        <v>45554</v>
      </c>
      <c r="F312" s="20" t="s">
        <v>27</v>
      </c>
      <c r="G312" s="20" t="s">
        <v>7821</v>
      </c>
      <c r="H312" s="20" t="s">
        <v>7404</v>
      </c>
      <c r="I312" s="20" t="s">
        <v>7405</v>
      </c>
      <c r="J312" s="20" t="s">
        <v>379</v>
      </c>
      <c r="K312" s="20" t="s">
        <v>380</v>
      </c>
      <c r="L312" s="20" t="s">
        <v>381</v>
      </c>
      <c r="M312" s="20" t="s">
        <v>125</v>
      </c>
      <c r="N312" s="21">
        <v>2749.9</v>
      </c>
      <c r="O312" s="21">
        <v>0</v>
      </c>
      <c r="P312" s="19">
        <v>45541</v>
      </c>
      <c r="Q312" s="19">
        <v>45554</v>
      </c>
      <c r="R312" s="20"/>
      <c r="S312" s="19">
        <v>45596</v>
      </c>
      <c r="T312" s="20" t="s">
        <v>382</v>
      </c>
      <c r="U312" s="20">
        <v>1031360</v>
      </c>
      <c r="V312" s="20">
        <v>240007114</v>
      </c>
      <c r="W312" s="20" t="s">
        <v>50</v>
      </c>
      <c r="X312" s="20" t="s">
        <v>794</v>
      </c>
      <c r="Y312" s="20" t="s">
        <v>245</v>
      </c>
      <c r="Z312" s="20" t="s">
        <v>7406</v>
      </c>
      <c r="AA312" s="20" t="s">
        <v>384</v>
      </c>
      <c r="AB312" s="20" t="s">
        <v>337</v>
      </c>
      <c r="AC312" s="20" t="s">
        <v>337</v>
      </c>
      <c r="AD312" s="20" t="s">
        <v>56</v>
      </c>
      <c r="AE312" s="20"/>
    </row>
    <row r="313" spans="1:31" ht="25.5" x14ac:dyDescent="0.2">
      <c r="A313" s="4">
        <f t="shared" si="23"/>
        <v>311</v>
      </c>
      <c r="B313" s="4" t="str">
        <f t="shared" si="20"/>
        <v>2024-02518</v>
      </c>
      <c r="C313" s="4" t="str">
        <f>IFERROR(VLOOKUP(F313,Tablas!$A$1:$B$3,2,0),"")</f>
        <v/>
      </c>
      <c r="D313" s="4" t="str">
        <f t="shared" si="21"/>
        <v>LETRAS EN CARTERA NACIONAL -  - LETRA 75 DIAS / DRAFT 75 DAYS - Asiento de Letras</v>
      </c>
      <c r="E313" s="19">
        <v>45526</v>
      </c>
      <c r="F313" s="20" t="s">
        <v>27</v>
      </c>
      <c r="G313" s="20" t="s">
        <v>7822</v>
      </c>
      <c r="H313" s="20" t="s">
        <v>7699</v>
      </c>
      <c r="I313" s="20" t="s">
        <v>7618</v>
      </c>
      <c r="J313" s="20" t="s">
        <v>7629</v>
      </c>
      <c r="K313" s="20" t="s">
        <v>7630</v>
      </c>
      <c r="L313" s="20" t="s">
        <v>7631</v>
      </c>
      <c r="M313" s="20" t="s">
        <v>125</v>
      </c>
      <c r="N313" s="21">
        <v>2758.29</v>
      </c>
      <c r="O313" s="21">
        <v>0</v>
      </c>
      <c r="P313" s="19">
        <v>45470</v>
      </c>
      <c r="Q313" s="19">
        <v>45526</v>
      </c>
      <c r="R313" s="20"/>
      <c r="S313" s="19">
        <v>45530</v>
      </c>
      <c r="T313" s="20" t="s">
        <v>126</v>
      </c>
      <c r="U313" s="20">
        <v>1013234</v>
      </c>
      <c r="V313" s="20">
        <v>240006284</v>
      </c>
      <c r="W313" s="20" t="s">
        <v>50</v>
      </c>
      <c r="X313" s="20" t="s">
        <v>794</v>
      </c>
      <c r="Y313" s="20" t="s">
        <v>333</v>
      </c>
      <c r="Z313" s="20" t="s">
        <v>7700</v>
      </c>
      <c r="AA313" s="20" t="s">
        <v>7636</v>
      </c>
      <c r="AB313" s="20" t="s">
        <v>6737</v>
      </c>
      <c r="AC313" s="20" t="s">
        <v>167</v>
      </c>
      <c r="AD313" s="20" t="s">
        <v>56</v>
      </c>
      <c r="AE313" s="20"/>
    </row>
    <row r="314" spans="1:31" ht="25.5" x14ac:dyDescent="0.2">
      <c r="A314" s="4">
        <f t="shared" si="23"/>
        <v>312</v>
      </c>
      <c r="B314" s="4" t="str">
        <f t="shared" si="20"/>
        <v>2024-02520</v>
      </c>
      <c r="C314" s="4" t="str">
        <f>IFERROR(VLOOKUP(F314,Tablas!$A$1:$B$3,2,0),"")</f>
        <v/>
      </c>
      <c r="D314" s="4" t="str">
        <f t="shared" si="21"/>
        <v>LETRAS EN CARTERA NACIONAL -  - LETRA 75 DIAS / DRAFT 75 DAYS - Asiento de Letras</v>
      </c>
      <c r="E314" s="19">
        <v>45526</v>
      </c>
      <c r="F314" s="20" t="s">
        <v>27</v>
      </c>
      <c r="G314" s="20" t="s">
        <v>7823</v>
      </c>
      <c r="H314" s="20" t="s">
        <v>7699</v>
      </c>
      <c r="I314" s="20" t="s">
        <v>7618</v>
      </c>
      <c r="J314" s="20" t="s">
        <v>7629</v>
      </c>
      <c r="K314" s="20" t="s">
        <v>7630</v>
      </c>
      <c r="L314" s="20" t="s">
        <v>7631</v>
      </c>
      <c r="M314" s="20" t="s">
        <v>125</v>
      </c>
      <c r="N314" s="21">
        <v>2758.29</v>
      </c>
      <c r="O314" s="21">
        <v>0</v>
      </c>
      <c r="P314" s="19">
        <v>45470</v>
      </c>
      <c r="Q314" s="19">
        <v>45526</v>
      </c>
      <c r="R314" s="20"/>
      <c r="S314" s="19">
        <v>45544</v>
      </c>
      <c r="T314" s="20" t="s">
        <v>126</v>
      </c>
      <c r="U314" s="20">
        <v>1013234</v>
      </c>
      <c r="V314" s="20">
        <v>240006284</v>
      </c>
      <c r="W314" s="20" t="s">
        <v>50</v>
      </c>
      <c r="X314" s="20" t="s">
        <v>794</v>
      </c>
      <c r="Y314" s="20" t="s">
        <v>333</v>
      </c>
      <c r="Z314" s="20" t="s">
        <v>7700</v>
      </c>
      <c r="AA314" s="20" t="s">
        <v>7632</v>
      </c>
      <c r="AB314" s="20" t="s">
        <v>6737</v>
      </c>
      <c r="AC314" s="20" t="s">
        <v>167</v>
      </c>
      <c r="AD314" s="20" t="s">
        <v>56</v>
      </c>
      <c r="AE314" s="20"/>
    </row>
    <row r="315" spans="1:31" ht="25.5" x14ac:dyDescent="0.2">
      <c r="A315" s="4">
        <f t="shared" si="23"/>
        <v>313</v>
      </c>
      <c r="B315" s="4" t="str">
        <f t="shared" si="20"/>
        <v>2024-02521</v>
      </c>
      <c r="C315" s="4" t="str">
        <f>IFERROR(VLOOKUP(F315,Tablas!$A$1:$B$3,2,0),"")</f>
        <v/>
      </c>
      <c r="D315" s="4" t="str">
        <f t="shared" si="21"/>
        <v>LETRAS EN CARTERA NACIONAL -  - LETRA 75 DIAS / DRAFT 75 DAYS - Asiento de Letras</v>
      </c>
      <c r="E315" s="19">
        <v>45526</v>
      </c>
      <c r="F315" s="20" t="s">
        <v>27</v>
      </c>
      <c r="G315" s="20" t="s">
        <v>7824</v>
      </c>
      <c r="H315" s="20" t="s">
        <v>7699</v>
      </c>
      <c r="I315" s="20" t="s">
        <v>7618</v>
      </c>
      <c r="J315" s="20" t="s">
        <v>7629</v>
      </c>
      <c r="K315" s="20" t="s">
        <v>7630</v>
      </c>
      <c r="L315" s="20" t="s">
        <v>7631</v>
      </c>
      <c r="M315" s="20" t="s">
        <v>125</v>
      </c>
      <c r="N315" s="21">
        <v>2758.29</v>
      </c>
      <c r="O315" s="21">
        <v>0</v>
      </c>
      <c r="P315" s="19">
        <v>45470</v>
      </c>
      <c r="Q315" s="19">
        <v>45526</v>
      </c>
      <c r="R315" s="20"/>
      <c r="S315" s="19">
        <v>45560</v>
      </c>
      <c r="T315" s="20" t="s">
        <v>126</v>
      </c>
      <c r="U315" s="20">
        <v>1013234</v>
      </c>
      <c r="V315" s="20">
        <v>240006284</v>
      </c>
      <c r="W315" s="20" t="s">
        <v>50</v>
      </c>
      <c r="X315" s="20" t="s">
        <v>794</v>
      </c>
      <c r="Y315" s="20" t="s">
        <v>333</v>
      </c>
      <c r="Z315" s="20" t="s">
        <v>7700</v>
      </c>
      <c r="AA315" s="20" t="s">
        <v>7632</v>
      </c>
      <c r="AB315" s="20" t="s">
        <v>6737</v>
      </c>
      <c r="AC315" s="20" t="s">
        <v>167</v>
      </c>
      <c r="AD315" s="20" t="s">
        <v>56</v>
      </c>
      <c r="AE315" s="20"/>
    </row>
    <row r="316" spans="1:31" ht="25.5" x14ac:dyDescent="0.2">
      <c r="A316" s="4">
        <f t="shared" si="23"/>
        <v>314</v>
      </c>
      <c r="B316" s="4" t="str">
        <f t="shared" si="20"/>
        <v>2024-02519</v>
      </c>
      <c r="C316" s="4" t="str">
        <f>IFERROR(VLOOKUP(F316,Tablas!$A$1:$B$3,2,0),"")</f>
        <v/>
      </c>
      <c r="D316" s="4" t="str">
        <f t="shared" si="21"/>
        <v>LETRAS EN CARTERA NACIONAL -  - LETRA 75 DIAS / DRAFT 75 DAYS - Asiento de Letras</v>
      </c>
      <c r="E316" s="19">
        <v>45526</v>
      </c>
      <c r="F316" s="20" t="s">
        <v>27</v>
      </c>
      <c r="G316" s="20" t="s">
        <v>7825</v>
      </c>
      <c r="H316" s="20" t="s">
        <v>7699</v>
      </c>
      <c r="I316" s="20" t="s">
        <v>7618</v>
      </c>
      <c r="J316" s="20" t="s">
        <v>7629</v>
      </c>
      <c r="K316" s="20" t="s">
        <v>7630</v>
      </c>
      <c r="L316" s="20" t="s">
        <v>7631</v>
      </c>
      <c r="M316" s="20" t="s">
        <v>125</v>
      </c>
      <c r="N316" s="21">
        <v>2758.29</v>
      </c>
      <c r="O316" s="21">
        <v>0</v>
      </c>
      <c r="P316" s="19">
        <v>45470</v>
      </c>
      <c r="Q316" s="19">
        <v>45526</v>
      </c>
      <c r="R316" s="20"/>
      <c r="S316" s="19">
        <v>45537</v>
      </c>
      <c r="T316" s="20" t="s">
        <v>126</v>
      </c>
      <c r="U316" s="20">
        <v>1013234</v>
      </c>
      <c r="V316" s="20">
        <v>240006284</v>
      </c>
      <c r="W316" s="20" t="s">
        <v>50</v>
      </c>
      <c r="X316" s="20" t="s">
        <v>794</v>
      </c>
      <c r="Y316" s="20" t="s">
        <v>333</v>
      </c>
      <c r="Z316" s="20" t="s">
        <v>7700</v>
      </c>
      <c r="AA316" s="20" t="s">
        <v>7636</v>
      </c>
      <c r="AB316" s="20" t="s">
        <v>6737</v>
      </c>
      <c r="AC316" s="20" t="s">
        <v>167</v>
      </c>
      <c r="AD316" s="20" t="s">
        <v>56</v>
      </c>
      <c r="AE316" s="20"/>
    </row>
    <row r="317" spans="1:31" ht="38.25" x14ac:dyDescent="0.2">
      <c r="A317" s="4">
        <f t="shared" si="23"/>
        <v>315</v>
      </c>
      <c r="B317" s="4" t="str">
        <f t="shared" si="20"/>
        <v>2024-03074</v>
      </c>
      <c r="C317" s="4" t="str">
        <f>IFERROR(VLOOKUP(F317,Tablas!$A$1:$B$3,2,0),"")</f>
        <v/>
      </c>
      <c r="D317" s="4" t="str">
        <f t="shared" si="21"/>
        <v>LETRAS EN DESCUENTO NACIONAL -  - LETRA 75 DIAS / DRAFT 75 DAYS - Cambio de Situación</v>
      </c>
      <c r="E317" s="19">
        <v>45539</v>
      </c>
      <c r="F317" s="20" t="s">
        <v>27</v>
      </c>
      <c r="G317" s="20" t="s">
        <v>7832</v>
      </c>
      <c r="H317" s="20" t="s">
        <v>7404</v>
      </c>
      <c r="I317" s="20" t="s">
        <v>7405</v>
      </c>
      <c r="J317" s="20" t="s">
        <v>7397</v>
      </c>
      <c r="K317" s="20" t="s">
        <v>7398</v>
      </c>
      <c r="L317" s="20" t="s">
        <v>7399</v>
      </c>
      <c r="M317" s="20" t="s">
        <v>125</v>
      </c>
      <c r="N317" s="21">
        <v>2811.35</v>
      </c>
      <c r="O317" s="21">
        <v>0</v>
      </c>
      <c r="P317" s="19">
        <v>45509</v>
      </c>
      <c r="Q317" s="19">
        <v>45539</v>
      </c>
      <c r="R317" s="20"/>
      <c r="S317" s="19">
        <v>45569</v>
      </c>
      <c r="T317" s="20" t="s">
        <v>126</v>
      </c>
      <c r="U317" s="20">
        <v>1020814</v>
      </c>
      <c r="V317" s="20">
        <v>240006490</v>
      </c>
      <c r="W317" s="20" t="s">
        <v>50</v>
      </c>
      <c r="X317" s="20" t="s">
        <v>794</v>
      </c>
      <c r="Y317" s="20" t="s">
        <v>267</v>
      </c>
      <c r="Z317" s="20" t="s">
        <v>7406</v>
      </c>
      <c r="AA317" s="20" t="s">
        <v>7402</v>
      </c>
      <c r="AB317" s="20" t="s">
        <v>328</v>
      </c>
      <c r="AC317" s="20" t="s">
        <v>167</v>
      </c>
      <c r="AD317" s="20" t="s">
        <v>56</v>
      </c>
      <c r="AE317" s="20"/>
    </row>
    <row r="318" spans="1:31" ht="25.5" x14ac:dyDescent="0.2">
      <c r="A318" s="4">
        <f t="shared" si="23"/>
        <v>316</v>
      </c>
      <c r="B318" s="4" t="str">
        <f t="shared" si="20"/>
        <v>2024-02817</v>
      </c>
      <c r="C318" s="4" t="str">
        <f>IFERROR(VLOOKUP(F318,Tablas!$A$1:$B$3,2,0),"")</f>
        <v/>
      </c>
      <c r="D318" s="4" t="str">
        <f t="shared" si="21"/>
        <v>LETRAS EN DESCUENTO NACIONAL -  - LETRA 75 DIAS / DRAFT 75 DAYS - Cambio de Situación</v>
      </c>
      <c r="E318" s="19">
        <v>45506</v>
      </c>
      <c r="F318" s="20" t="s">
        <v>27</v>
      </c>
      <c r="G318" s="20" t="s">
        <v>7833</v>
      </c>
      <c r="H318" s="20" t="s">
        <v>7404</v>
      </c>
      <c r="I318" s="20" t="s">
        <v>7405</v>
      </c>
      <c r="J318" s="20" t="s">
        <v>7629</v>
      </c>
      <c r="K318" s="20" t="s">
        <v>7630</v>
      </c>
      <c r="L318" s="20" t="s">
        <v>7631</v>
      </c>
      <c r="M318" s="20" t="s">
        <v>125</v>
      </c>
      <c r="N318" s="21">
        <v>2812.53</v>
      </c>
      <c r="O318" s="21">
        <v>0</v>
      </c>
      <c r="P318" s="19">
        <v>45491</v>
      </c>
      <c r="Q318" s="19">
        <v>45506</v>
      </c>
      <c r="R318" s="20"/>
      <c r="S318" s="19">
        <v>45569</v>
      </c>
      <c r="T318" s="20" t="s">
        <v>126</v>
      </c>
      <c r="U318" s="20">
        <v>1004514</v>
      </c>
      <c r="V318" s="20">
        <v>240005714</v>
      </c>
      <c r="W318" s="20" t="s">
        <v>50</v>
      </c>
      <c r="X318" s="20" t="s">
        <v>794</v>
      </c>
      <c r="Y318" s="20" t="s">
        <v>333</v>
      </c>
      <c r="Z318" s="20" t="s">
        <v>7406</v>
      </c>
      <c r="AA318" s="20" t="s">
        <v>7636</v>
      </c>
      <c r="AB318" s="20" t="s">
        <v>6737</v>
      </c>
      <c r="AC318" s="20" t="s">
        <v>167</v>
      </c>
      <c r="AD318" s="20" t="s">
        <v>56</v>
      </c>
      <c r="AE318" s="20"/>
    </row>
    <row r="319" spans="1:31" ht="38.25" x14ac:dyDescent="0.2">
      <c r="A319" s="4">
        <f t="shared" si="23"/>
        <v>317</v>
      </c>
      <c r="B319" s="4" t="str">
        <f t="shared" si="20"/>
        <v>2024-02209</v>
      </c>
      <c r="C319" s="4" t="str">
        <f>IFERROR(VLOOKUP(F319,Tablas!$A$1:$B$3,2,0),"")</f>
        <v/>
      </c>
      <c r="D319" s="4" t="str">
        <f t="shared" si="21"/>
        <v>LETRAS PROTESTADAS NACIONAL -  - LETRA 75 DIAS / DRAFT 75 DAYS - Cambio de Situación</v>
      </c>
      <c r="E319" s="19">
        <v>45511</v>
      </c>
      <c r="F319" s="20" t="s">
        <v>27</v>
      </c>
      <c r="G319" s="20" t="s">
        <v>7838</v>
      </c>
      <c r="H319" s="20" t="s">
        <v>7430</v>
      </c>
      <c r="I319" s="20" t="s">
        <v>6497</v>
      </c>
      <c r="J319" s="20" t="s">
        <v>7519</v>
      </c>
      <c r="K319" s="20" t="s">
        <v>7520</v>
      </c>
      <c r="L319" s="20" t="s">
        <v>7521</v>
      </c>
      <c r="M319" s="20" t="s">
        <v>125</v>
      </c>
      <c r="N319" s="21">
        <v>2853.5</v>
      </c>
      <c r="O319" s="21">
        <v>0</v>
      </c>
      <c r="P319" s="19">
        <v>45443</v>
      </c>
      <c r="Q319" s="19">
        <v>45511</v>
      </c>
      <c r="R319" s="20"/>
      <c r="S319" s="19">
        <v>45499</v>
      </c>
      <c r="T319" s="20" t="s">
        <v>126</v>
      </c>
      <c r="U319" s="20">
        <v>1033593</v>
      </c>
      <c r="V319" s="20">
        <v>240007158</v>
      </c>
      <c r="W319" s="20" t="s">
        <v>50</v>
      </c>
      <c r="X319" s="20" t="s">
        <v>794</v>
      </c>
      <c r="Y319" s="20" t="s">
        <v>333</v>
      </c>
      <c r="Z319" s="20" t="s">
        <v>7406</v>
      </c>
      <c r="AA319" s="20" t="s">
        <v>7527</v>
      </c>
      <c r="AB319" s="20" t="s">
        <v>7477</v>
      </c>
      <c r="AC319" s="20" t="s">
        <v>7474</v>
      </c>
      <c r="AD319" s="20" t="s">
        <v>56</v>
      </c>
      <c r="AE319" s="20"/>
    </row>
    <row r="320" spans="1:31" ht="25.5" x14ac:dyDescent="0.2">
      <c r="A320" s="4">
        <f t="shared" si="23"/>
        <v>318</v>
      </c>
      <c r="B320" s="4" t="str">
        <f t="shared" si="20"/>
        <v>2024-02804</v>
      </c>
      <c r="C320" s="4" t="str">
        <f>IFERROR(VLOOKUP(F320,Tablas!$A$1:$B$3,2,0),"")</f>
        <v/>
      </c>
      <c r="D320" s="4" t="str">
        <f t="shared" si="21"/>
        <v>LETRAS EN DESCUENTO NACIONAL -  - LETRA 45-60-75 DIAS / DRAFT 45-60-75 DAYS - Cambio de Situación</v>
      </c>
      <c r="E320" s="19">
        <v>45520</v>
      </c>
      <c r="F320" s="20" t="s">
        <v>27</v>
      </c>
      <c r="G320" s="20" t="s">
        <v>7842</v>
      </c>
      <c r="H320" s="20" t="s">
        <v>7404</v>
      </c>
      <c r="I320" s="20" t="s">
        <v>7405</v>
      </c>
      <c r="J320" s="20" t="s">
        <v>263</v>
      </c>
      <c r="K320" s="20" t="s">
        <v>264</v>
      </c>
      <c r="L320" s="20" t="s">
        <v>265</v>
      </c>
      <c r="M320" s="20" t="s">
        <v>125</v>
      </c>
      <c r="N320" s="21">
        <v>2887.46</v>
      </c>
      <c r="O320" s="21">
        <v>0</v>
      </c>
      <c r="P320" s="19">
        <v>45490</v>
      </c>
      <c r="Q320" s="19">
        <v>45520</v>
      </c>
      <c r="R320" s="20"/>
      <c r="S320" s="19">
        <v>45566</v>
      </c>
      <c r="T320" s="20" t="s">
        <v>266</v>
      </c>
      <c r="U320" s="20">
        <v>1009853</v>
      </c>
      <c r="V320" s="20">
        <v>240006066</v>
      </c>
      <c r="W320" s="20" t="s">
        <v>50</v>
      </c>
      <c r="X320" s="20" t="s">
        <v>794</v>
      </c>
      <c r="Y320" s="20" t="s">
        <v>267</v>
      </c>
      <c r="Z320" s="20" t="s">
        <v>7406</v>
      </c>
      <c r="AA320" s="20" t="s">
        <v>7627</v>
      </c>
      <c r="AB320" s="20" t="s">
        <v>270</v>
      </c>
      <c r="AC320" s="20" t="s">
        <v>167</v>
      </c>
      <c r="AD320" s="20" t="s">
        <v>56</v>
      </c>
      <c r="AE320" s="20"/>
    </row>
    <row r="321" spans="1:31" ht="25.5" x14ac:dyDescent="0.2">
      <c r="A321" s="4">
        <f t="shared" si="23"/>
        <v>319</v>
      </c>
      <c r="B321" s="4" t="str">
        <f t="shared" si="20"/>
        <v>2024-03507</v>
      </c>
      <c r="C321" s="4" t="str">
        <f>IFERROR(VLOOKUP(F321,Tablas!$A$1:$B$3,2,0),"")</f>
        <v/>
      </c>
      <c r="D321" s="4" t="str">
        <f t="shared" si="21"/>
        <v>LETRAS EN DESCUENTO NACIONAL -  - LETRA 75 DIAS / DRAFT 75 DAYS - Cambio de Situación</v>
      </c>
      <c r="E321" s="19">
        <v>45560</v>
      </c>
      <c r="F321" s="20" t="s">
        <v>27</v>
      </c>
      <c r="G321" s="20" t="s">
        <v>7843</v>
      </c>
      <c r="H321" s="20" t="s">
        <v>7404</v>
      </c>
      <c r="I321" s="20" t="s">
        <v>7405</v>
      </c>
      <c r="J321" s="20" t="s">
        <v>373</v>
      </c>
      <c r="K321" s="20" t="s">
        <v>374</v>
      </c>
      <c r="L321" s="20" t="s">
        <v>375</v>
      </c>
      <c r="M321" s="20" t="s">
        <v>125</v>
      </c>
      <c r="N321" s="21">
        <v>2904.2</v>
      </c>
      <c r="O321" s="21">
        <v>0</v>
      </c>
      <c r="P321" s="19">
        <v>45540</v>
      </c>
      <c r="Q321" s="19">
        <v>45560</v>
      </c>
      <c r="R321" s="20"/>
      <c r="S321" s="19">
        <v>45633</v>
      </c>
      <c r="T321" s="20" t="s">
        <v>126</v>
      </c>
      <c r="U321" s="20">
        <v>1031073</v>
      </c>
      <c r="V321" s="20">
        <v>240006981</v>
      </c>
      <c r="W321" s="20" t="s">
        <v>50</v>
      </c>
      <c r="X321" s="20" t="s">
        <v>794</v>
      </c>
      <c r="Y321" s="20" t="s">
        <v>128</v>
      </c>
      <c r="Z321" s="20" t="s">
        <v>7406</v>
      </c>
      <c r="AA321" s="20" t="s">
        <v>377</v>
      </c>
      <c r="AB321" s="20" t="s">
        <v>337</v>
      </c>
      <c r="AC321" s="20" t="s">
        <v>337</v>
      </c>
      <c r="AD321" s="20" t="s">
        <v>56</v>
      </c>
      <c r="AE321" s="20"/>
    </row>
    <row r="322" spans="1:31" ht="25.5" x14ac:dyDescent="0.2">
      <c r="A322" s="4">
        <f t="shared" si="23"/>
        <v>320</v>
      </c>
      <c r="B322" s="4" t="str">
        <f t="shared" si="20"/>
        <v>2024-03503</v>
      </c>
      <c r="C322" s="4" t="str">
        <f>IFERROR(VLOOKUP(F322,Tablas!$A$1:$B$3,2,0),"")</f>
        <v/>
      </c>
      <c r="D322" s="4" t="str">
        <f t="shared" si="21"/>
        <v>LETRAS EN DESCUENTO NACIONAL -  - LETRA 75 DIAS / DRAFT 75 DAYS - Cambio de Situación</v>
      </c>
      <c r="E322" s="19">
        <v>45560</v>
      </c>
      <c r="F322" s="20" t="s">
        <v>27</v>
      </c>
      <c r="G322" s="20" t="s">
        <v>7844</v>
      </c>
      <c r="H322" s="20" t="s">
        <v>7404</v>
      </c>
      <c r="I322" s="20" t="s">
        <v>7405</v>
      </c>
      <c r="J322" s="20" t="s">
        <v>373</v>
      </c>
      <c r="K322" s="20" t="s">
        <v>374</v>
      </c>
      <c r="L322" s="20" t="s">
        <v>375</v>
      </c>
      <c r="M322" s="20" t="s">
        <v>125</v>
      </c>
      <c r="N322" s="21">
        <v>2904.22</v>
      </c>
      <c r="O322" s="21">
        <v>0</v>
      </c>
      <c r="P322" s="19">
        <v>45540</v>
      </c>
      <c r="Q322" s="19">
        <v>45560</v>
      </c>
      <c r="R322" s="20"/>
      <c r="S322" s="19">
        <v>45596</v>
      </c>
      <c r="T322" s="20" t="s">
        <v>126</v>
      </c>
      <c r="U322" s="20">
        <v>1031065</v>
      </c>
      <c r="V322" s="20">
        <v>240006977</v>
      </c>
      <c r="W322" s="20" t="s">
        <v>50</v>
      </c>
      <c r="X322" s="20" t="s">
        <v>794</v>
      </c>
      <c r="Y322" s="20" t="s">
        <v>128</v>
      </c>
      <c r="Z322" s="20" t="s">
        <v>7406</v>
      </c>
      <c r="AA322" s="20" t="s">
        <v>377</v>
      </c>
      <c r="AB322" s="20" t="s">
        <v>337</v>
      </c>
      <c r="AC322" s="20" t="s">
        <v>337</v>
      </c>
      <c r="AD322" s="20" t="s">
        <v>56</v>
      </c>
      <c r="AE322" s="20"/>
    </row>
    <row r="323" spans="1:31" ht="25.5" x14ac:dyDescent="0.2">
      <c r="A323" s="4">
        <f t="shared" si="23"/>
        <v>321</v>
      </c>
      <c r="B323" s="4" t="str">
        <f t="shared" si="20"/>
        <v>2024-03506</v>
      </c>
      <c r="C323" s="4" t="str">
        <f>IFERROR(VLOOKUP(F323,Tablas!$A$1:$B$3,2,0),"")</f>
        <v/>
      </c>
      <c r="D323" s="4" t="str">
        <f t="shared" si="21"/>
        <v>LETRAS EN DESCUENTO NACIONAL -  - LETRA 75 DIAS / DRAFT 75 DAYS - Cambio de Situación</v>
      </c>
      <c r="E323" s="19">
        <v>45560</v>
      </c>
      <c r="F323" s="20" t="s">
        <v>27</v>
      </c>
      <c r="G323" s="20" t="s">
        <v>7845</v>
      </c>
      <c r="H323" s="20" t="s">
        <v>7404</v>
      </c>
      <c r="I323" s="20" t="s">
        <v>7405</v>
      </c>
      <c r="J323" s="20" t="s">
        <v>373</v>
      </c>
      <c r="K323" s="20" t="s">
        <v>374</v>
      </c>
      <c r="L323" s="20" t="s">
        <v>375</v>
      </c>
      <c r="M323" s="20" t="s">
        <v>125</v>
      </c>
      <c r="N323" s="21">
        <v>2904.22</v>
      </c>
      <c r="O323" s="21">
        <v>0</v>
      </c>
      <c r="P323" s="19">
        <v>45540</v>
      </c>
      <c r="Q323" s="19">
        <v>45560</v>
      </c>
      <c r="R323" s="20"/>
      <c r="S323" s="19">
        <v>45617</v>
      </c>
      <c r="T323" s="20" t="s">
        <v>126</v>
      </c>
      <c r="U323" s="20">
        <v>1031071</v>
      </c>
      <c r="V323" s="20">
        <v>240006980</v>
      </c>
      <c r="W323" s="20" t="s">
        <v>50</v>
      </c>
      <c r="X323" s="20" t="s">
        <v>794</v>
      </c>
      <c r="Y323" s="20" t="s">
        <v>128</v>
      </c>
      <c r="Z323" s="20" t="s">
        <v>7406</v>
      </c>
      <c r="AA323" s="20" t="s">
        <v>377</v>
      </c>
      <c r="AB323" s="20" t="s">
        <v>337</v>
      </c>
      <c r="AC323" s="20" t="s">
        <v>337</v>
      </c>
      <c r="AD323" s="20" t="s">
        <v>56</v>
      </c>
      <c r="AE323" s="20"/>
    </row>
    <row r="324" spans="1:31" ht="25.5" x14ac:dyDescent="0.2">
      <c r="A324" s="4">
        <f t="shared" si="23"/>
        <v>322</v>
      </c>
      <c r="B324" s="4" t="str">
        <f t="shared" ref="B324:B387" si="24">MID(G324,1,20)</f>
        <v>2024-03504</v>
      </c>
      <c r="C324" s="4" t="str">
        <f>IFERROR(VLOOKUP(F324,Tablas!$A$1:$B$3,2,0),"")</f>
        <v/>
      </c>
      <c r="D324" s="4" t="str">
        <f t="shared" ref="D324:D387" si="25">CONCATENATE(I324," - ",AE324," - ",T324," - ",Z324)</f>
        <v>LETRAS EN DESCUENTO NACIONAL -  - LETRA 75 DIAS / DRAFT 75 DAYS - Cambio de Situación</v>
      </c>
      <c r="E324" s="19">
        <v>45560</v>
      </c>
      <c r="F324" s="20" t="s">
        <v>27</v>
      </c>
      <c r="G324" s="20" t="s">
        <v>7846</v>
      </c>
      <c r="H324" s="20" t="s">
        <v>7404</v>
      </c>
      <c r="I324" s="20" t="s">
        <v>7405</v>
      </c>
      <c r="J324" s="20" t="s">
        <v>373</v>
      </c>
      <c r="K324" s="20" t="s">
        <v>374</v>
      </c>
      <c r="L324" s="20" t="s">
        <v>375</v>
      </c>
      <c r="M324" s="20" t="s">
        <v>125</v>
      </c>
      <c r="N324" s="21">
        <v>2904.22</v>
      </c>
      <c r="O324" s="21">
        <v>0</v>
      </c>
      <c r="P324" s="19">
        <v>45540</v>
      </c>
      <c r="Q324" s="19">
        <v>45560</v>
      </c>
      <c r="R324" s="20"/>
      <c r="S324" s="19">
        <v>45604</v>
      </c>
      <c r="T324" s="20" t="s">
        <v>126</v>
      </c>
      <c r="U324" s="20">
        <v>1031067</v>
      </c>
      <c r="V324" s="20">
        <v>240006978</v>
      </c>
      <c r="W324" s="20" t="s">
        <v>50</v>
      </c>
      <c r="X324" s="20" t="s">
        <v>794</v>
      </c>
      <c r="Y324" s="20" t="s">
        <v>128</v>
      </c>
      <c r="Z324" s="20" t="s">
        <v>7406</v>
      </c>
      <c r="AA324" s="20" t="s">
        <v>377</v>
      </c>
      <c r="AB324" s="20" t="s">
        <v>337</v>
      </c>
      <c r="AC324" s="20" t="s">
        <v>337</v>
      </c>
      <c r="AD324" s="20" t="s">
        <v>56</v>
      </c>
      <c r="AE324" s="20"/>
    </row>
    <row r="325" spans="1:31" ht="25.5" x14ac:dyDescent="0.2">
      <c r="A325" s="4">
        <f t="shared" si="23"/>
        <v>323</v>
      </c>
      <c r="B325" s="4" t="str">
        <f t="shared" si="24"/>
        <v>2024-03505</v>
      </c>
      <c r="C325" s="4" t="str">
        <f>IFERROR(VLOOKUP(F325,Tablas!$A$1:$B$3,2,0),"")</f>
        <v/>
      </c>
      <c r="D325" s="4" t="str">
        <f t="shared" si="25"/>
        <v>LETRAS EN DESCUENTO NACIONAL -  - LETRA 75 DIAS / DRAFT 75 DAYS - Cambio de Situación</v>
      </c>
      <c r="E325" s="19">
        <v>45560</v>
      </c>
      <c r="F325" s="20" t="s">
        <v>27</v>
      </c>
      <c r="G325" s="20" t="s">
        <v>7847</v>
      </c>
      <c r="H325" s="20" t="s">
        <v>7404</v>
      </c>
      <c r="I325" s="20" t="s">
        <v>7405</v>
      </c>
      <c r="J325" s="20" t="s">
        <v>373</v>
      </c>
      <c r="K325" s="20" t="s">
        <v>374</v>
      </c>
      <c r="L325" s="20" t="s">
        <v>375</v>
      </c>
      <c r="M325" s="20" t="s">
        <v>125</v>
      </c>
      <c r="N325" s="21">
        <v>2904.22</v>
      </c>
      <c r="O325" s="21">
        <v>0</v>
      </c>
      <c r="P325" s="19">
        <v>45540</v>
      </c>
      <c r="Q325" s="19">
        <v>45560</v>
      </c>
      <c r="R325" s="20"/>
      <c r="S325" s="19">
        <v>45610</v>
      </c>
      <c r="T325" s="20" t="s">
        <v>126</v>
      </c>
      <c r="U325" s="20">
        <v>1031069</v>
      </c>
      <c r="V325" s="20">
        <v>240006979</v>
      </c>
      <c r="W325" s="20" t="s">
        <v>50</v>
      </c>
      <c r="X325" s="20" t="s">
        <v>794</v>
      </c>
      <c r="Y325" s="20" t="s">
        <v>128</v>
      </c>
      <c r="Z325" s="20" t="s">
        <v>7406</v>
      </c>
      <c r="AA325" s="20" t="s">
        <v>377</v>
      </c>
      <c r="AB325" s="20" t="s">
        <v>337</v>
      </c>
      <c r="AC325" s="20" t="s">
        <v>337</v>
      </c>
      <c r="AD325" s="20" t="s">
        <v>56</v>
      </c>
      <c r="AE325" s="20"/>
    </row>
    <row r="326" spans="1:31" ht="25.5" x14ac:dyDescent="0.2">
      <c r="A326" s="4">
        <f t="shared" si="23"/>
        <v>324</v>
      </c>
      <c r="B326" s="4" t="str">
        <f t="shared" si="24"/>
        <v>2024-03502</v>
      </c>
      <c r="C326" s="4" t="str">
        <f>IFERROR(VLOOKUP(F326,Tablas!$A$1:$B$3,2,0),"")</f>
        <v/>
      </c>
      <c r="D326" s="4" t="str">
        <f t="shared" si="25"/>
        <v>LETRAS EN DESCUENTO NACIONAL -  - LETRA 75 DIAS / DRAFT 75 DAYS - Cambio de Situación</v>
      </c>
      <c r="E326" s="19">
        <v>45560</v>
      </c>
      <c r="F326" s="20" t="s">
        <v>27</v>
      </c>
      <c r="G326" s="20" t="s">
        <v>7848</v>
      </c>
      <c r="H326" s="20" t="s">
        <v>7404</v>
      </c>
      <c r="I326" s="20" t="s">
        <v>7405</v>
      </c>
      <c r="J326" s="20" t="s">
        <v>373</v>
      </c>
      <c r="K326" s="20" t="s">
        <v>374</v>
      </c>
      <c r="L326" s="20" t="s">
        <v>375</v>
      </c>
      <c r="M326" s="20" t="s">
        <v>125</v>
      </c>
      <c r="N326" s="21">
        <v>2904.22</v>
      </c>
      <c r="O326" s="21">
        <v>0</v>
      </c>
      <c r="P326" s="19">
        <v>45540</v>
      </c>
      <c r="Q326" s="19">
        <v>45560</v>
      </c>
      <c r="R326" s="20"/>
      <c r="S326" s="19">
        <v>45589</v>
      </c>
      <c r="T326" s="20" t="s">
        <v>126</v>
      </c>
      <c r="U326" s="20">
        <v>1031060</v>
      </c>
      <c r="V326" s="20">
        <v>240006975</v>
      </c>
      <c r="W326" s="20" t="s">
        <v>50</v>
      </c>
      <c r="X326" s="20" t="s">
        <v>794</v>
      </c>
      <c r="Y326" s="20" t="s">
        <v>128</v>
      </c>
      <c r="Z326" s="20" t="s">
        <v>7406</v>
      </c>
      <c r="AA326" s="20" t="s">
        <v>377</v>
      </c>
      <c r="AB326" s="20" t="s">
        <v>337</v>
      </c>
      <c r="AC326" s="20" t="s">
        <v>337</v>
      </c>
      <c r="AD326" s="20" t="s">
        <v>56</v>
      </c>
      <c r="AE326" s="20"/>
    </row>
    <row r="327" spans="1:31" ht="25.5" x14ac:dyDescent="0.2">
      <c r="A327" s="4">
        <f t="shared" si="23"/>
        <v>325</v>
      </c>
      <c r="B327" s="4" t="str">
        <f t="shared" si="24"/>
        <v>2024-02951</v>
      </c>
      <c r="C327" s="4" t="str">
        <f>IFERROR(VLOOKUP(F327,Tablas!$A$1:$B$3,2,0),"")</f>
        <v/>
      </c>
      <c r="D327" s="4" t="str">
        <f t="shared" si="25"/>
        <v>LETRAS EN DESCUENTO NACIONAL -  - LETRA 60 DIAS / DRAFT 60 DAYS - Cambio de Situación</v>
      </c>
      <c r="E327" s="19">
        <v>45518</v>
      </c>
      <c r="F327" s="20" t="s">
        <v>27</v>
      </c>
      <c r="G327" s="20" t="s">
        <v>7849</v>
      </c>
      <c r="H327" s="20" t="s">
        <v>7404</v>
      </c>
      <c r="I327" s="20" t="s">
        <v>7405</v>
      </c>
      <c r="J327" s="20" t="s">
        <v>379</v>
      </c>
      <c r="K327" s="20" t="s">
        <v>380</v>
      </c>
      <c r="L327" s="20" t="s">
        <v>381</v>
      </c>
      <c r="M327" s="20" t="s">
        <v>125</v>
      </c>
      <c r="N327" s="21">
        <v>2909.17</v>
      </c>
      <c r="O327" s="21">
        <v>0</v>
      </c>
      <c r="P327" s="19">
        <v>45503</v>
      </c>
      <c r="Q327" s="19">
        <v>45518</v>
      </c>
      <c r="R327" s="20"/>
      <c r="S327" s="19">
        <v>45566</v>
      </c>
      <c r="T327" s="20" t="s">
        <v>382</v>
      </c>
      <c r="U327" s="20">
        <v>1008710</v>
      </c>
      <c r="V327" s="20">
        <v>240005971</v>
      </c>
      <c r="W327" s="20" t="s">
        <v>50</v>
      </c>
      <c r="X327" s="20" t="s">
        <v>794</v>
      </c>
      <c r="Y327" s="20" t="s">
        <v>245</v>
      </c>
      <c r="Z327" s="20" t="s">
        <v>7406</v>
      </c>
      <c r="AA327" s="20" t="s">
        <v>7463</v>
      </c>
      <c r="AB327" s="20" t="s">
        <v>337</v>
      </c>
      <c r="AC327" s="20" t="s">
        <v>337</v>
      </c>
      <c r="AD327" s="20" t="s">
        <v>56</v>
      </c>
      <c r="AE327" s="20"/>
    </row>
    <row r="328" spans="1:31" ht="25.5" x14ac:dyDescent="0.2">
      <c r="A328" s="4">
        <f t="shared" si="23"/>
        <v>326</v>
      </c>
      <c r="B328" s="4" t="str">
        <f t="shared" si="24"/>
        <v>2024-03114</v>
      </c>
      <c r="C328" s="4" t="str">
        <f>IFERROR(VLOOKUP(F328,Tablas!$A$1:$B$3,2,0),"")</f>
        <v/>
      </c>
      <c r="D328" s="4" t="str">
        <f t="shared" si="25"/>
        <v>LETRAS EN DESCUENTO NACIONAL -  - LETRA 75 DIAS / DRAFT 75 DAYS - Cambio de Situación</v>
      </c>
      <c r="E328" s="19">
        <v>45539</v>
      </c>
      <c r="F328" s="20" t="s">
        <v>27</v>
      </c>
      <c r="G328" s="20" t="s">
        <v>7854</v>
      </c>
      <c r="H328" s="20" t="s">
        <v>7404</v>
      </c>
      <c r="I328" s="20" t="s">
        <v>7405</v>
      </c>
      <c r="J328" s="20" t="s">
        <v>721</v>
      </c>
      <c r="K328" s="20" t="s">
        <v>722</v>
      </c>
      <c r="L328" s="20" t="s">
        <v>723</v>
      </c>
      <c r="M328" s="20" t="s">
        <v>33</v>
      </c>
      <c r="N328" s="21">
        <v>2947.16</v>
      </c>
      <c r="O328" s="21">
        <v>0</v>
      </c>
      <c r="P328" s="19">
        <v>45513</v>
      </c>
      <c r="Q328" s="19">
        <v>45539</v>
      </c>
      <c r="R328" s="20"/>
      <c r="S328" s="19">
        <v>45588</v>
      </c>
      <c r="T328" s="20" t="s">
        <v>126</v>
      </c>
      <c r="U328" s="20">
        <v>1020793</v>
      </c>
      <c r="V328" s="20">
        <v>240006481</v>
      </c>
      <c r="W328" s="20" t="s">
        <v>50</v>
      </c>
      <c r="X328" s="20" t="s">
        <v>794</v>
      </c>
      <c r="Y328" s="20" t="s">
        <v>306</v>
      </c>
      <c r="Z328" s="20" t="s">
        <v>7406</v>
      </c>
      <c r="AA328" s="20" t="s">
        <v>725</v>
      </c>
      <c r="AB328" s="20" t="s">
        <v>726</v>
      </c>
      <c r="AC328" s="20" t="s">
        <v>727</v>
      </c>
      <c r="AD328" s="20" t="s">
        <v>56</v>
      </c>
      <c r="AE328" s="20"/>
    </row>
    <row r="329" spans="1:31" ht="25.5" x14ac:dyDescent="0.2">
      <c r="A329" s="4">
        <f t="shared" si="23"/>
        <v>327</v>
      </c>
      <c r="B329" s="4" t="str">
        <f t="shared" si="24"/>
        <v>2024-03113</v>
      </c>
      <c r="C329" s="4" t="str">
        <f>IFERROR(VLOOKUP(F329,Tablas!$A$1:$B$3,2,0),"")</f>
        <v/>
      </c>
      <c r="D329" s="4" t="str">
        <f t="shared" si="25"/>
        <v>LETRAS EN DESCUENTO NACIONAL -  - LETRA 75 DIAS / DRAFT 75 DAYS - Cambio de Situación</v>
      </c>
      <c r="E329" s="19">
        <v>45539</v>
      </c>
      <c r="F329" s="20" t="s">
        <v>27</v>
      </c>
      <c r="G329" s="20" t="s">
        <v>7855</v>
      </c>
      <c r="H329" s="20" t="s">
        <v>7404</v>
      </c>
      <c r="I329" s="20" t="s">
        <v>7405</v>
      </c>
      <c r="J329" s="20" t="s">
        <v>721</v>
      </c>
      <c r="K329" s="20" t="s">
        <v>722</v>
      </c>
      <c r="L329" s="20" t="s">
        <v>723</v>
      </c>
      <c r="M329" s="20" t="s">
        <v>33</v>
      </c>
      <c r="N329" s="21">
        <v>2947.17</v>
      </c>
      <c r="O329" s="21">
        <v>0</v>
      </c>
      <c r="P329" s="19">
        <v>45513</v>
      </c>
      <c r="Q329" s="19">
        <v>45539</v>
      </c>
      <c r="R329" s="20"/>
      <c r="S329" s="19">
        <v>45579</v>
      </c>
      <c r="T329" s="20" t="s">
        <v>126</v>
      </c>
      <c r="U329" s="20">
        <v>1020791</v>
      </c>
      <c r="V329" s="20">
        <v>240006480</v>
      </c>
      <c r="W329" s="20" t="s">
        <v>50</v>
      </c>
      <c r="X329" s="20" t="s">
        <v>794</v>
      </c>
      <c r="Y329" s="20" t="s">
        <v>306</v>
      </c>
      <c r="Z329" s="20" t="s">
        <v>7406</v>
      </c>
      <c r="AA329" s="20" t="s">
        <v>725</v>
      </c>
      <c r="AB329" s="20" t="s">
        <v>726</v>
      </c>
      <c r="AC329" s="20" t="s">
        <v>727</v>
      </c>
      <c r="AD329" s="20" t="s">
        <v>56</v>
      </c>
      <c r="AE329" s="20"/>
    </row>
    <row r="330" spans="1:31" ht="25.5" x14ac:dyDescent="0.2">
      <c r="A330" s="4">
        <f t="shared" si="23"/>
        <v>328</v>
      </c>
      <c r="B330" s="4" t="str">
        <f t="shared" si="24"/>
        <v>2024-03626</v>
      </c>
      <c r="C330" s="4" t="str">
        <f>IFERROR(VLOOKUP(F330,Tablas!$A$1:$B$3,2,0),"")</f>
        <v/>
      </c>
      <c r="D330" s="4" t="str">
        <f t="shared" si="25"/>
        <v>LETRAS EN DESCUENTO NACIONAL -  - LETRA 75 DIAS / DRAFT 75 DAYS - Cambio de Situación</v>
      </c>
      <c r="E330" s="19">
        <v>45560</v>
      </c>
      <c r="F330" s="20" t="s">
        <v>27</v>
      </c>
      <c r="G330" s="20" t="s">
        <v>7856</v>
      </c>
      <c r="H330" s="20" t="s">
        <v>7404</v>
      </c>
      <c r="I330" s="20" t="s">
        <v>7405</v>
      </c>
      <c r="J330" s="20" t="s">
        <v>721</v>
      </c>
      <c r="K330" s="20" t="s">
        <v>722</v>
      </c>
      <c r="L330" s="20" t="s">
        <v>723</v>
      </c>
      <c r="M330" s="20" t="s">
        <v>33</v>
      </c>
      <c r="N330" s="21">
        <v>2956.45</v>
      </c>
      <c r="O330" s="21">
        <v>0</v>
      </c>
      <c r="P330" s="19">
        <v>45551</v>
      </c>
      <c r="Q330" s="19">
        <v>45560</v>
      </c>
      <c r="R330" s="20"/>
      <c r="S330" s="19">
        <v>45604</v>
      </c>
      <c r="T330" s="20" t="s">
        <v>126</v>
      </c>
      <c r="U330" s="20">
        <v>1031219</v>
      </c>
      <c r="V330" s="20">
        <v>240007055</v>
      </c>
      <c r="W330" s="20" t="s">
        <v>50</v>
      </c>
      <c r="X330" s="20" t="s">
        <v>794</v>
      </c>
      <c r="Y330" s="20" t="s">
        <v>306</v>
      </c>
      <c r="Z330" s="20" t="s">
        <v>7406</v>
      </c>
      <c r="AA330" s="20" t="s">
        <v>725</v>
      </c>
      <c r="AB330" s="20" t="s">
        <v>726</v>
      </c>
      <c r="AC330" s="20" t="s">
        <v>727</v>
      </c>
      <c r="AD330" s="20" t="s">
        <v>56</v>
      </c>
      <c r="AE330" s="20"/>
    </row>
    <row r="331" spans="1:31" ht="25.5" x14ac:dyDescent="0.2">
      <c r="A331" s="4">
        <f t="shared" si="23"/>
        <v>329</v>
      </c>
      <c r="B331" s="4" t="str">
        <f t="shared" si="24"/>
        <v>2024-03625</v>
      </c>
      <c r="C331" s="4" t="str">
        <f>IFERROR(VLOOKUP(F331,Tablas!$A$1:$B$3,2,0),"")</f>
        <v/>
      </c>
      <c r="D331" s="4" t="str">
        <f t="shared" si="25"/>
        <v>LETRAS EN DESCUENTO NACIONAL -  - LETRA 75 DIAS / DRAFT 75 DAYS - Cambio de Situación</v>
      </c>
      <c r="E331" s="19">
        <v>45560</v>
      </c>
      <c r="F331" s="20" t="s">
        <v>27</v>
      </c>
      <c r="G331" s="20" t="s">
        <v>7857</v>
      </c>
      <c r="H331" s="20" t="s">
        <v>7404</v>
      </c>
      <c r="I331" s="20" t="s">
        <v>7405</v>
      </c>
      <c r="J331" s="20" t="s">
        <v>721</v>
      </c>
      <c r="K331" s="20" t="s">
        <v>722</v>
      </c>
      <c r="L331" s="20" t="s">
        <v>723</v>
      </c>
      <c r="M331" s="20" t="s">
        <v>33</v>
      </c>
      <c r="N331" s="21">
        <v>2956.45</v>
      </c>
      <c r="O331" s="21">
        <v>0</v>
      </c>
      <c r="P331" s="19">
        <v>45551</v>
      </c>
      <c r="Q331" s="19">
        <v>45560</v>
      </c>
      <c r="R331" s="20"/>
      <c r="S331" s="19">
        <v>45596</v>
      </c>
      <c r="T331" s="20" t="s">
        <v>126</v>
      </c>
      <c r="U331" s="20">
        <v>1031217</v>
      </c>
      <c r="V331" s="20">
        <v>240007054</v>
      </c>
      <c r="W331" s="20" t="s">
        <v>50</v>
      </c>
      <c r="X331" s="20" t="s">
        <v>794</v>
      </c>
      <c r="Y331" s="20" t="s">
        <v>306</v>
      </c>
      <c r="Z331" s="20" t="s">
        <v>7406</v>
      </c>
      <c r="AA331" s="20" t="s">
        <v>725</v>
      </c>
      <c r="AB331" s="20" t="s">
        <v>726</v>
      </c>
      <c r="AC331" s="20" t="s">
        <v>727</v>
      </c>
      <c r="AD331" s="20" t="s">
        <v>56</v>
      </c>
      <c r="AE331" s="20"/>
    </row>
    <row r="332" spans="1:31" ht="25.5" x14ac:dyDescent="0.2">
      <c r="A332" s="4">
        <f t="shared" si="23"/>
        <v>330</v>
      </c>
      <c r="B332" s="4" t="str">
        <f t="shared" si="24"/>
        <v>2024-03627</v>
      </c>
      <c r="C332" s="4" t="str">
        <f>IFERROR(VLOOKUP(F332,Tablas!$A$1:$B$3,2,0),"")</f>
        <v/>
      </c>
      <c r="D332" s="4" t="str">
        <f t="shared" si="25"/>
        <v>LETRAS EN DESCUENTO NACIONAL -  - LETRA 75 DIAS / DRAFT 75 DAYS - Cambio de Situación</v>
      </c>
      <c r="E332" s="19">
        <v>45560</v>
      </c>
      <c r="F332" s="20" t="s">
        <v>27</v>
      </c>
      <c r="G332" s="20" t="s">
        <v>7858</v>
      </c>
      <c r="H332" s="20" t="s">
        <v>7404</v>
      </c>
      <c r="I332" s="20" t="s">
        <v>7405</v>
      </c>
      <c r="J332" s="20" t="s">
        <v>721</v>
      </c>
      <c r="K332" s="20" t="s">
        <v>722</v>
      </c>
      <c r="L332" s="20" t="s">
        <v>723</v>
      </c>
      <c r="M332" s="20" t="s">
        <v>33</v>
      </c>
      <c r="N332" s="21">
        <v>2956.45</v>
      </c>
      <c r="O332" s="21">
        <v>0</v>
      </c>
      <c r="P332" s="19">
        <v>45551</v>
      </c>
      <c r="Q332" s="19">
        <v>45560</v>
      </c>
      <c r="R332" s="20"/>
      <c r="S332" s="19">
        <v>45610</v>
      </c>
      <c r="T332" s="20" t="s">
        <v>126</v>
      </c>
      <c r="U332" s="20">
        <v>1031221</v>
      </c>
      <c r="V332" s="20">
        <v>240007056</v>
      </c>
      <c r="W332" s="20" t="s">
        <v>50</v>
      </c>
      <c r="X332" s="20" t="s">
        <v>794</v>
      </c>
      <c r="Y332" s="20" t="s">
        <v>306</v>
      </c>
      <c r="Z332" s="20" t="s">
        <v>7406</v>
      </c>
      <c r="AA332" s="20" t="s">
        <v>725</v>
      </c>
      <c r="AB332" s="20" t="s">
        <v>726</v>
      </c>
      <c r="AC332" s="20" t="s">
        <v>727</v>
      </c>
      <c r="AD332" s="20" t="s">
        <v>56</v>
      </c>
      <c r="AE332" s="20"/>
    </row>
    <row r="333" spans="1:31" ht="25.5" x14ac:dyDescent="0.2">
      <c r="A333" s="4">
        <f t="shared" si="23"/>
        <v>331</v>
      </c>
      <c r="B333" s="4" t="str">
        <f t="shared" si="24"/>
        <v>2024-03629</v>
      </c>
      <c r="C333" s="4" t="str">
        <f>IFERROR(VLOOKUP(F333,Tablas!$A$1:$B$3,2,0),"")</f>
        <v/>
      </c>
      <c r="D333" s="4" t="str">
        <f t="shared" si="25"/>
        <v>LETRAS EN DESCUENTO NACIONAL -  - LETRA 75 DIAS / DRAFT 75 DAYS - Cambio de Situación</v>
      </c>
      <c r="E333" s="19">
        <v>45560</v>
      </c>
      <c r="F333" s="20" t="s">
        <v>27</v>
      </c>
      <c r="G333" s="20" t="s">
        <v>7859</v>
      </c>
      <c r="H333" s="20" t="s">
        <v>7404</v>
      </c>
      <c r="I333" s="20" t="s">
        <v>7405</v>
      </c>
      <c r="J333" s="20" t="s">
        <v>721</v>
      </c>
      <c r="K333" s="20" t="s">
        <v>722</v>
      </c>
      <c r="L333" s="20" t="s">
        <v>723</v>
      </c>
      <c r="M333" s="20" t="s">
        <v>33</v>
      </c>
      <c r="N333" s="21">
        <v>2956.45</v>
      </c>
      <c r="O333" s="21">
        <v>0</v>
      </c>
      <c r="P333" s="19">
        <v>45551</v>
      </c>
      <c r="Q333" s="19">
        <v>45560</v>
      </c>
      <c r="R333" s="20"/>
      <c r="S333" s="19">
        <v>45625</v>
      </c>
      <c r="T333" s="20" t="s">
        <v>126</v>
      </c>
      <c r="U333" s="20">
        <v>1031225</v>
      </c>
      <c r="V333" s="20">
        <v>240007058</v>
      </c>
      <c r="W333" s="20" t="s">
        <v>50</v>
      </c>
      <c r="X333" s="20" t="s">
        <v>794</v>
      </c>
      <c r="Y333" s="20" t="s">
        <v>306</v>
      </c>
      <c r="Z333" s="20" t="s">
        <v>7406</v>
      </c>
      <c r="AA333" s="20" t="s">
        <v>725</v>
      </c>
      <c r="AB333" s="20" t="s">
        <v>726</v>
      </c>
      <c r="AC333" s="20" t="s">
        <v>727</v>
      </c>
      <c r="AD333" s="20" t="s">
        <v>56</v>
      </c>
      <c r="AE333" s="20"/>
    </row>
    <row r="334" spans="1:31" ht="25.5" x14ac:dyDescent="0.2">
      <c r="A334" s="4">
        <f t="shared" si="23"/>
        <v>332</v>
      </c>
      <c r="B334" s="4" t="str">
        <f t="shared" si="24"/>
        <v>2024-03628</v>
      </c>
      <c r="C334" s="4" t="str">
        <f>IFERROR(VLOOKUP(F334,Tablas!$A$1:$B$3,2,0),"")</f>
        <v/>
      </c>
      <c r="D334" s="4" t="str">
        <f t="shared" si="25"/>
        <v>LETRAS EN DESCUENTO NACIONAL -  - LETRA 75 DIAS / DRAFT 75 DAYS - Cambio de Situación</v>
      </c>
      <c r="E334" s="19">
        <v>45560</v>
      </c>
      <c r="F334" s="20" t="s">
        <v>27</v>
      </c>
      <c r="G334" s="20" t="s">
        <v>7860</v>
      </c>
      <c r="H334" s="20" t="s">
        <v>7404</v>
      </c>
      <c r="I334" s="20" t="s">
        <v>7405</v>
      </c>
      <c r="J334" s="20" t="s">
        <v>721</v>
      </c>
      <c r="K334" s="20" t="s">
        <v>722</v>
      </c>
      <c r="L334" s="20" t="s">
        <v>723</v>
      </c>
      <c r="M334" s="20" t="s">
        <v>33</v>
      </c>
      <c r="N334" s="21">
        <v>2956.45</v>
      </c>
      <c r="O334" s="21">
        <v>0</v>
      </c>
      <c r="P334" s="19">
        <v>45551</v>
      </c>
      <c r="Q334" s="19">
        <v>45560</v>
      </c>
      <c r="R334" s="20"/>
      <c r="S334" s="19">
        <v>45617</v>
      </c>
      <c r="T334" s="20" t="s">
        <v>126</v>
      </c>
      <c r="U334" s="20">
        <v>1031223</v>
      </c>
      <c r="V334" s="20">
        <v>240007057</v>
      </c>
      <c r="W334" s="20" t="s">
        <v>50</v>
      </c>
      <c r="X334" s="20" t="s">
        <v>794</v>
      </c>
      <c r="Y334" s="20" t="s">
        <v>306</v>
      </c>
      <c r="Z334" s="20" t="s">
        <v>7406</v>
      </c>
      <c r="AA334" s="20" t="s">
        <v>725</v>
      </c>
      <c r="AB334" s="20" t="s">
        <v>726</v>
      </c>
      <c r="AC334" s="20" t="s">
        <v>727</v>
      </c>
      <c r="AD334" s="20" t="s">
        <v>56</v>
      </c>
      <c r="AE334" s="20"/>
    </row>
    <row r="335" spans="1:31" ht="25.5" x14ac:dyDescent="0.2">
      <c r="A335" s="4">
        <f t="shared" si="23"/>
        <v>333</v>
      </c>
      <c r="B335" s="4" t="str">
        <f t="shared" si="24"/>
        <v>2024-03630</v>
      </c>
      <c r="C335" s="4" t="str">
        <f>IFERROR(VLOOKUP(F335,Tablas!$A$1:$B$3,2,0),"")</f>
        <v/>
      </c>
      <c r="D335" s="4" t="str">
        <f t="shared" si="25"/>
        <v>LETRAS EN DESCUENTO NACIONAL -  - LETRA 75 DIAS / DRAFT 75 DAYS - Cambio de Situación</v>
      </c>
      <c r="E335" s="19">
        <v>45560</v>
      </c>
      <c r="F335" s="20" t="s">
        <v>27</v>
      </c>
      <c r="G335" s="20" t="s">
        <v>7861</v>
      </c>
      <c r="H335" s="20" t="s">
        <v>7404</v>
      </c>
      <c r="I335" s="20" t="s">
        <v>7405</v>
      </c>
      <c r="J335" s="20" t="s">
        <v>721</v>
      </c>
      <c r="K335" s="20" t="s">
        <v>722</v>
      </c>
      <c r="L335" s="20" t="s">
        <v>723</v>
      </c>
      <c r="M335" s="20" t="s">
        <v>33</v>
      </c>
      <c r="N335" s="21">
        <v>2956.45</v>
      </c>
      <c r="O335" s="21">
        <v>0</v>
      </c>
      <c r="P335" s="19">
        <v>45551</v>
      </c>
      <c r="Q335" s="19">
        <v>45560</v>
      </c>
      <c r="R335" s="20"/>
      <c r="S335" s="19">
        <v>45642</v>
      </c>
      <c r="T335" s="20" t="s">
        <v>126</v>
      </c>
      <c r="U335" s="20">
        <v>1031227</v>
      </c>
      <c r="V335" s="20">
        <v>240007059</v>
      </c>
      <c r="W335" s="20" t="s">
        <v>50</v>
      </c>
      <c r="X335" s="20" t="s">
        <v>794</v>
      </c>
      <c r="Y335" s="20" t="s">
        <v>306</v>
      </c>
      <c r="Z335" s="20" t="s">
        <v>7406</v>
      </c>
      <c r="AA335" s="20" t="s">
        <v>725</v>
      </c>
      <c r="AB335" s="20" t="s">
        <v>726</v>
      </c>
      <c r="AC335" s="20" t="s">
        <v>727</v>
      </c>
      <c r="AD335" s="20" t="s">
        <v>56</v>
      </c>
      <c r="AE335" s="20"/>
    </row>
    <row r="336" spans="1:31" ht="25.5" x14ac:dyDescent="0.2">
      <c r="A336" s="4">
        <f t="shared" si="23"/>
        <v>334</v>
      </c>
      <c r="B336" s="4" t="str">
        <f t="shared" si="24"/>
        <v>2024-03364</v>
      </c>
      <c r="C336" s="4" t="str">
        <f>IFERROR(VLOOKUP(F336,Tablas!$A$1:$B$3,2,0),"")</f>
        <v/>
      </c>
      <c r="D336" s="4" t="str">
        <f t="shared" si="25"/>
        <v>LETRAS EN DESCUENTO NACIONAL -  - LETRA 75 DIAS / DRAFT 75 DAYS - Cambio de Situación</v>
      </c>
      <c r="E336" s="19">
        <v>45546</v>
      </c>
      <c r="F336" s="20" t="s">
        <v>27</v>
      </c>
      <c r="G336" s="20" t="s">
        <v>7865</v>
      </c>
      <c r="H336" s="20" t="s">
        <v>7404</v>
      </c>
      <c r="I336" s="20" t="s">
        <v>7405</v>
      </c>
      <c r="J336" s="20" t="s">
        <v>7629</v>
      </c>
      <c r="K336" s="20" t="s">
        <v>7630</v>
      </c>
      <c r="L336" s="20" t="s">
        <v>7631</v>
      </c>
      <c r="M336" s="20" t="s">
        <v>125</v>
      </c>
      <c r="N336" s="21">
        <v>2985.69</v>
      </c>
      <c r="O336" s="21">
        <v>0</v>
      </c>
      <c r="P336" s="19">
        <v>45530</v>
      </c>
      <c r="Q336" s="19">
        <v>45546</v>
      </c>
      <c r="R336" s="20"/>
      <c r="S336" s="19">
        <v>45621</v>
      </c>
      <c r="T336" s="20" t="s">
        <v>126</v>
      </c>
      <c r="U336" s="20">
        <v>1024705</v>
      </c>
      <c r="V336" s="20">
        <v>240006825</v>
      </c>
      <c r="W336" s="20" t="s">
        <v>50</v>
      </c>
      <c r="X336" s="20" t="s">
        <v>794</v>
      </c>
      <c r="Y336" s="20" t="s">
        <v>333</v>
      </c>
      <c r="Z336" s="20" t="s">
        <v>7406</v>
      </c>
      <c r="AA336" s="20" t="s">
        <v>7632</v>
      </c>
      <c r="AB336" s="20" t="s">
        <v>6737</v>
      </c>
      <c r="AC336" s="20" t="s">
        <v>167</v>
      </c>
      <c r="AD336" s="20" t="s">
        <v>56</v>
      </c>
      <c r="AE336" s="20"/>
    </row>
    <row r="337" spans="1:31" ht="25.5" x14ac:dyDescent="0.2">
      <c r="A337" s="4">
        <f t="shared" si="23"/>
        <v>335</v>
      </c>
      <c r="B337" s="4" t="str">
        <f t="shared" si="24"/>
        <v>2024-03360</v>
      </c>
      <c r="C337" s="4" t="str">
        <f>IFERROR(VLOOKUP(F337,Tablas!$A$1:$B$3,2,0),"")</f>
        <v/>
      </c>
      <c r="D337" s="4" t="str">
        <f t="shared" si="25"/>
        <v>LETRAS EN DESCUENTO NACIONAL -  - LETRA 75 DIAS / DRAFT 75 DAYS - Cambio de Situación</v>
      </c>
      <c r="E337" s="19">
        <v>45546</v>
      </c>
      <c r="F337" s="20" t="s">
        <v>27</v>
      </c>
      <c r="G337" s="20" t="s">
        <v>7866</v>
      </c>
      <c r="H337" s="20" t="s">
        <v>7404</v>
      </c>
      <c r="I337" s="20" t="s">
        <v>7405</v>
      </c>
      <c r="J337" s="20" t="s">
        <v>7629</v>
      </c>
      <c r="K337" s="20" t="s">
        <v>7630</v>
      </c>
      <c r="L337" s="20" t="s">
        <v>7631</v>
      </c>
      <c r="M337" s="20" t="s">
        <v>125</v>
      </c>
      <c r="N337" s="21">
        <v>2985.72</v>
      </c>
      <c r="O337" s="21">
        <v>0</v>
      </c>
      <c r="P337" s="19">
        <v>45530</v>
      </c>
      <c r="Q337" s="19">
        <v>45546</v>
      </c>
      <c r="R337" s="20"/>
      <c r="S337" s="19">
        <v>45583</v>
      </c>
      <c r="T337" s="20" t="s">
        <v>126</v>
      </c>
      <c r="U337" s="20">
        <v>1024697</v>
      </c>
      <c r="V337" s="20">
        <v>240006821</v>
      </c>
      <c r="W337" s="20" t="s">
        <v>50</v>
      </c>
      <c r="X337" s="20" t="s">
        <v>794</v>
      </c>
      <c r="Y337" s="20" t="s">
        <v>333</v>
      </c>
      <c r="Z337" s="20" t="s">
        <v>7406</v>
      </c>
      <c r="AA337" s="20" t="s">
        <v>7632</v>
      </c>
      <c r="AB337" s="20" t="s">
        <v>6737</v>
      </c>
      <c r="AC337" s="20" t="s">
        <v>167</v>
      </c>
      <c r="AD337" s="20" t="s">
        <v>56</v>
      </c>
      <c r="AE337" s="20"/>
    </row>
    <row r="338" spans="1:31" ht="25.5" x14ac:dyDescent="0.2">
      <c r="A338" s="4">
        <f t="shared" si="23"/>
        <v>336</v>
      </c>
      <c r="B338" s="4" t="str">
        <f t="shared" si="24"/>
        <v>2024-03363</v>
      </c>
      <c r="C338" s="4" t="str">
        <f>IFERROR(VLOOKUP(F338,Tablas!$A$1:$B$3,2,0),"")</f>
        <v/>
      </c>
      <c r="D338" s="4" t="str">
        <f t="shared" si="25"/>
        <v>LETRAS EN DESCUENTO NACIONAL -  - LETRA 75 DIAS / DRAFT 75 DAYS - Cambio de Situación</v>
      </c>
      <c r="E338" s="19">
        <v>45546</v>
      </c>
      <c r="F338" s="20" t="s">
        <v>27</v>
      </c>
      <c r="G338" s="20" t="s">
        <v>7867</v>
      </c>
      <c r="H338" s="20" t="s">
        <v>7404</v>
      </c>
      <c r="I338" s="20" t="s">
        <v>7405</v>
      </c>
      <c r="J338" s="20" t="s">
        <v>7629</v>
      </c>
      <c r="K338" s="20" t="s">
        <v>7630</v>
      </c>
      <c r="L338" s="20" t="s">
        <v>7631</v>
      </c>
      <c r="M338" s="20" t="s">
        <v>125</v>
      </c>
      <c r="N338" s="21">
        <v>2985.72</v>
      </c>
      <c r="O338" s="21">
        <v>0</v>
      </c>
      <c r="P338" s="19">
        <v>45530</v>
      </c>
      <c r="Q338" s="19">
        <v>45546</v>
      </c>
      <c r="R338" s="20"/>
      <c r="S338" s="19">
        <v>45603</v>
      </c>
      <c r="T338" s="20" t="s">
        <v>126</v>
      </c>
      <c r="U338" s="20">
        <v>1024703</v>
      </c>
      <c r="V338" s="20">
        <v>240006824</v>
      </c>
      <c r="W338" s="20" t="s">
        <v>50</v>
      </c>
      <c r="X338" s="20" t="s">
        <v>794</v>
      </c>
      <c r="Y338" s="20" t="s">
        <v>333</v>
      </c>
      <c r="Z338" s="20" t="s">
        <v>7406</v>
      </c>
      <c r="AA338" s="20" t="s">
        <v>7632</v>
      </c>
      <c r="AB338" s="20" t="s">
        <v>6737</v>
      </c>
      <c r="AC338" s="20" t="s">
        <v>167</v>
      </c>
      <c r="AD338" s="20" t="s">
        <v>56</v>
      </c>
      <c r="AE338" s="20"/>
    </row>
    <row r="339" spans="1:31" ht="25.5" x14ac:dyDescent="0.2">
      <c r="A339" s="4">
        <f t="shared" si="23"/>
        <v>337</v>
      </c>
      <c r="B339" s="4" t="str">
        <f t="shared" si="24"/>
        <v>2024-03361</v>
      </c>
      <c r="C339" s="4" t="str">
        <f>IFERROR(VLOOKUP(F339,Tablas!$A$1:$B$3,2,0),"")</f>
        <v/>
      </c>
      <c r="D339" s="4" t="str">
        <f t="shared" si="25"/>
        <v>LETRAS EN DESCUENTO NACIONAL -  - LETRA 75 DIAS / DRAFT 75 DAYS - Cambio de Situación</v>
      </c>
      <c r="E339" s="19">
        <v>45546</v>
      </c>
      <c r="F339" s="20" t="s">
        <v>27</v>
      </c>
      <c r="G339" s="20" t="s">
        <v>7868</v>
      </c>
      <c r="H339" s="20" t="s">
        <v>7404</v>
      </c>
      <c r="I339" s="20" t="s">
        <v>7405</v>
      </c>
      <c r="J339" s="20" t="s">
        <v>7629</v>
      </c>
      <c r="K339" s="20" t="s">
        <v>7630</v>
      </c>
      <c r="L339" s="20" t="s">
        <v>7631</v>
      </c>
      <c r="M339" s="20" t="s">
        <v>125</v>
      </c>
      <c r="N339" s="21">
        <v>2985.72</v>
      </c>
      <c r="O339" s="21">
        <v>0</v>
      </c>
      <c r="P339" s="19">
        <v>45530</v>
      </c>
      <c r="Q339" s="19">
        <v>45546</v>
      </c>
      <c r="R339" s="20"/>
      <c r="S339" s="19">
        <v>45590</v>
      </c>
      <c r="T339" s="20" t="s">
        <v>126</v>
      </c>
      <c r="U339" s="20">
        <v>1024699</v>
      </c>
      <c r="V339" s="20">
        <v>240006822</v>
      </c>
      <c r="W339" s="20" t="s">
        <v>50</v>
      </c>
      <c r="X339" s="20" t="s">
        <v>794</v>
      </c>
      <c r="Y339" s="20" t="s">
        <v>333</v>
      </c>
      <c r="Z339" s="20" t="s">
        <v>7406</v>
      </c>
      <c r="AA339" s="20" t="s">
        <v>7632</v>
      </c>
      <c r="AB339" s="20" t="s">
        <v>6737</v>
      </c>
      <c r="AC339" s="20" t="s">
        <v>167</v>
      </c>
      <c r="AD339" s="20" t="s">
        <v>56</v>
      </c>
      <c r="AE339" s="20"/>
    </row>
    <row r="340" spans="1:31" ht="25.5" x14ac:dyDescent="0.2">
      <c r="A340" s="4">
        <f t="shared" si="23"/>
        <v>338</v>
      </c>
      <c r="B340" s="4" t="str">
        <f t="shared" si="24"/>
        <v>2024-03362</v>
      </c>
      <c r="C340" s="4" t="str">
        <f>IFERROR(VLOOKUP(F340,Tablas!$A$1:$B$3,2,0),"")</f>
        <v/>
      </c>
      <c r="D340" s="4" t="str">
        <f t="shared" si="25"/>
        <v>LETRAS EN DESCUENTO NACIONAL -  - LETRA 75 DIAS / DRAFT 75 DAYS - Cambio de Situación</v>
      </c>
      <c r="E340" s="19">
        <v>45546</v>
      </c>
      <c r="F340" s="20" t="s">
        <v>27</v>
      </c>
      <c r="G340" s="20" t="s">
        <v>7869</v>
      </c>
      <c r="H340" s="20" t="s">
        <v>7404</v>
      </c>
      <c r="I340" s="20" t="s">
        <v>7405</v>
      </c>
      <c r="J340" s="20" t="s">
        <v>7629</v>
      </c>
      <c r="K340" s="20" t="s">
        <v>7630</v>
      </c>
      <c r="L340" s="20" t="s">
        <v>7631</v>
      </c>
      <c r="M340" s="20" t="s">
        <v>125</v>
      </c>
      <c r="N340" s="21">
        <v>2985.72</v>
      </c>
      <c r="O340" s="21">
        <v>0</v>
      </c>
      <c r="P340" s="19">
        <v>45530</v>
      </c>
      <c r="Q340" s="19">
        <v>45546</v>
      </c>
      <c r="R340" s="20"/>
      <c r="S340" s="19">
        <v>45596</v>
      </c>
      <c r="T340" s="20" t="s">
        <v>126</v>
      </c>
      <c r="U340" s="20">
        <v>1024701</v>
      </c>
      <c r="V340" s="20">
        <v>240006823</v>
      </c>
      <c r="W340" s="20" t="s">
        <v>50</v>
      </c>
      <c r="X340" s="20" t="s">
        <v>794</v>
      </c>
      <c r="Y340" s="20" t="s">
        <v>333</v>
      </c>
      <c r="Z340" s="20" t="s">
        <v>7406</v>
      </c>
      <c r="AA340" s="20" t="s">
        <v>7632</v>
      </c>
      <c r="AB340" s="20" t="s">
        <v>6737</v>
      </c>
      <c r="AC340" s="20" t="s">
        <v>167</v>
      </c>
      <c r="AD340" s="20" t="s">
        <v>56</v>
      </c>
      <c r="AE340" s="20"/>
    </row>
    <row r="341" spans="1:31" ht="25.5" x14ac:dyDescent="0.2">
      <c r="A341" s="4">
        <f t="shared" si="23"/>
        <v>339</v>
      </c>
      <c r="B341" s="4" t="str">
        <f t="shared" si="24"/>
        <v>2024-03359</v>
      </c>
      <c r="C341" s="4" t="str">
        <f>IFERROR(VLOOKUP(F341,Tablas!$A$1:$B$3,2,0),"")</f>
        <v/>
      </c>
      <c r="D341" s="4" t="str">
        <f t="shared" si="25"/>
        <v>LETRAS EN DESCUENTO NACIONAL -  - LETRA 75 DIAS / DRAFT 75 DAYS - Cambio de Situación</v>
      </c>
      <c r="E341" s="19">
        <v>45546</v>
      </c>
      <c r="F341" s="20" t="s">
        <v>27</v>
      </c>
      <c r="G341" s="20" t="s">
        <v>7870</v>
      </c>
      <c r="H341" s="20" t="s">
        <v>7404</v>
      </c>
      <c r="I341" s="20" t="s">
        <v>7405</v>
      </c>
      <c r="J341" s="20" t="s">
        <v>7629</v>
      </c>
      <c r="K341" s="20" t="s">
        <v>7630</v>
      </c>
      <c r="L341" s="20" t="s">
        <v>7631</v>
      </c>
      <c r="M341" s="20" t="s">
        <v>125</v>
      </c>
      <c r="N341" s="21">
        <v>2985.72</v>
      </c>
      <c r="O341" s="21">
        <v>0</v>
      </c>
      <c r="P341" s="19">
        <v>45530</v>
      </c>
      <c r="Q341" s="19">
        <v>45546</v>
      </c>
      <c r="R341" s="20"/>
      <c r="S341" s="19">
        <v>45576</v>
      </c>
      <c r="T341" s="20" t="s">
        <v>126</v>
      </c>
      <c r="U341" s="20">
        <v>1024695</v>
      </c>
      <c r="V341" s="20">
        <v>240006820</v>
      </c>
      <c r="W341" s="20" t="s">
        <v>50</v>
      </c>
      <c r="X341" s="20" t="s">
        <v>794</v>
      </c>
      <c r="Y341" s="20" t="s">
        <v>333</v>
      </c>
      <c r="Z341" s="20" t="s">
        <v>7406</v>
      </c>
      <c r="AA341" s="20" t="s">
        <v>7636</v>
      </c>
      <c r="AB341" s="20" t="s">
        <v>6737</v>
      </c>
      <c r="AC341" s="20" t="s">
        <v>167</v>
      </c>
      <c r="AD341" s="20" t="s">
        <v>56</v>
      </c>
      <c r="AE341" s="20"/>
    </row>
    <row r="342" spans="1:31" ht="38.25" x14ac:dyDescent="0.2">
      <c r="A342" s="4">
        <f t="shared" si="23"/>
        <v>340</v>
      </c>
      <c r="B342" s="4" t="str">
        <f t="shared" si="24"/>
        <v>2024-03122</v>
      </c>
      <c r="C342" s="4" t="str">
        <f>IFERROR(VLOOKUP(F342,Tablas!$A$1:$B$3,2,0),"")</f>
        <v/>
      </c>
      <c r="D342" s="4" t="str">
        <f t="shared" si="25"/>
        <v>LETRAS EN DESCUENTO NACIONAL -  - LETRA 75 DIAS / DRAFT 75 DAYS - Cambio de Situación</v>
      </c>
      <c r="E342" s="19">
        <v>45526</v>
      </c>
      <c r="F342" s="20" t="s">
        <v>27</v>
      </c>
      <c r="G342" s="20" t="s">
        <v>7873</v>
      </c>
      <c r="H342" s="20" t="s">
        <v>7404</v>
      </c>
      <c r="I342" s="20" t="s">
        <v>7405</v>
      </c>
      <c r="J342" s="20" t="s">
        <v>634</v>
      </c>
      <c r="K342" s="20" t="s">
        <v>635</v>
      </c>
      <c r="L342" s="20" t="s">
        <v>636</v>
      </c>
      <c r="M342" s="20" t="s">
        <v>125</v>
      </c>
      <c r="N342" s="21">
        <v>3015.22</v>
      </c>
      <c r="O342" s="21">
        <v>0</v>
      </c>
      <c r="P342" s="19">
        <v>45513</v>
      </c>
      <c r="Q342" s="19">
        <v>45526</v>
      </c>
      <c r="R342" s="20"/>
      <c r="S342" s="19">
        <v>45574</v>
      </c>
      <c r="T342" s="20" t="s">
        <v>126</v>
      </c>
      <c r="U342" s="20">
        <v>1013036</v>
      </c>
      <c r="V342" s="20">
        <v>240006208</v>
      </c>
      <c r="W342" s="20" t="s">
        <v>50</v>
      </c>
      <c r="X342" s="20" t="s">
        <v>794</v>
      </c>
      <c r="Y342" s="20" t="s">
        <v>489</v>
      </c>
      <c r="Z342" s="20" t="s">
        <v>7406</v>
      </c>
      <c r="AA342" s="20" t="s">
        <v>638</v>
      </c>
      <c r="AB342" s="20" t="s">
        <v>309</v>
      </c>
      <c r="AC342" s="20" t="s">
        <v>309</v>
      </c>
      <c r="AD342" s="20" t="s">
        <v>56</v>
      </c>
      <c r="AE342" s="20"/>
    </row>
    <row r="343" spans="1:31" ht="38.25" x14ac:dyDescent="0.2">
      <c r="A343" s="4">
        <f t="shared" si="23"/>
        <v>341</v>
      </c>
      <c r="B343" s="4" t="str">
        <f t="shared" si="24"/>
        <v>2024-03123</v>
      </c>
      <c r="C343" s="4" t="str">
        <f>IFERROR(VLOOKUP(F343,Tablas!$A$1:$B$3,2,0),"")</f>
        <v/>
      </c>
      <c r="D343" s="4" t="str">
        <f t="shared" si="25"/>
        <v>LETRAS EN DESCUENTO NACIONAL -  - LETRA 75 DIAS / DRAFT 75 DAYS - Cambio de Situación</v>
      </c>
      <c r="E343" s="19">
        <v>45526</v>
      </c>
      <c r="F343" s="20" t="s">
        <v>27</v>
      </c>
      <c r="G343" s="20" t="s">
        <v>7874</v>
      </c>
      <c r="H343" s="20" t="s">
        <v>7404</v>
      </c>
      <c r="I343" s="20" t="s">
        <v>7405</v>
      </c>
      <c r="J343" s="20" t="s">
        <v>634</v>
      </c>
      <c r="K343" s="20" t="s">
        <v>635</v>
      </c>
      <c r="L343" s="20" t="s">
        <v>636</v>
      </c>
      <c r="M343" s="20" t="s">
        <v>125</v>
      </c>
      <c r="N343" s="21">
        <v>3015.22</v>
      </c>
      <c r="O343" s="21">
        <v>0</v>
      </c>
      <c r="P343" s="19">
        <v>45513</v>
      </c>
      <c r="Q343" s="19">
        <v>45526</v>
      </c>
      <c r="R343" s="20"/>
      <c r="S343" s="19">
        <v>45579</v>
      </c>
      <c r="T343" s="20" t="s">
        <v>126</v>
      </c>
      <c r="U343" s="20">
        <v>1013038</v>
      </c>
      <c r="V343" s="20">
        <v>240006209</v>
      </c>
      <c r="W343" s="20" t="s">
        <v>50</v>
      </c>
      <c r="X343" s="20" t="s">
        <v>794</v>
      </c>
      <c r="Y343" s="20" t="s">
        <v>489</v>
      </c>
      <c r="Z343" s="20" t="s">
        <v>7406</v>
      </c>
      <c r="AA343" s="20" t="s">
        <v>638</v>
      </c>
      <c r="AB343" s="20" t="s">
        <v>309</v>
      </c>
      <c r="AC343" s="20" t="s">
        <v>309</v>
      </c>
      <c r="AD343" s="20" t="s">
        <v>56</v>
      </c>
      <c r="AE343" s="20"/>
    </row>
    <row r="344" spans="1:31" ht="38.25" x14ac:dyDescent="0.2">
      <c r="A344" s="4">
        <f t="shared" si="23"/>
        <v>342</v>
      </c>
      <c r="B344" s="4" t="str">
        <f t="shared" si="24"/>
        <v>2024-03124</v>
      </c>
      <c r="C344" s="4" t="str">
        <f>IFERROR(VLOOKUP(F344,Tablas!$A$1:$B$3,2,0),"")</f>
        <v/>
      </c>
      <c r="D344" s="4" t="str">
        <f t="shared" si="25"/>
        <v>LETRAS EN DESCUENTO NACIONAL -  - LETRA 75 DIAS / DRAFT 75 DAYS - Cambio de Situación</v>
      </c>
      <c r="E344" s="19">
        <v>45526</v>
      </c>
      <c r="F344" s="20" t="s">
        <v>27</v>
      </c>
      <c r="G344" s="20" t="s">
        <v>7875</v>
      </c>
      <c r="H344" s="20" t="s">
        <v>7404</v>
      </c>
      <c r="I344" s="20" t="s">
        <v>7405</v>
      </c>
      <c r="J344" s="20" t="s">
        <v>634</v>
      </c>
      <c r="K344" s="20" t="s">
        <v>635</v>
      </c>
      <c r="L344" s="20" t="s">
        <v>636</v>
      </c>
      <c r="M344" s="20" t="s">
        <v>125</v>
      </c>
      <c r="N344" s="21">
        <v>3015.22</v>
      </c>
      <c r="O344" s="21">
        <v>0</v>
      </c>
      <c r="P344" s="19">
        <v>45513</v>
      </c>
      <c r="Q344" s="19">
        <v>45526</v>
      </c>
      <c r="R344" s="20"/>
      <c r="S344" s="19">
        <v>45586</v>
      </c>
      <c r="T344" s="20" t="s">
        <v>126</v>
      </c>
      <c r="U344" s="20">
        <v>1013040</v>
      </c>
      <c r="V344" s="20">
        <v>240006210</v>
      </c>
      <c r="W344" s="20" t="s">
        <v>50</v>
      </c>
      <c r="X344" s="20" t="s">
        <v>794</v>
      </c>
      <c r="Y344" s="20" t="s">
        <v>489</v>
      </c>
      <c r="Z344" s="20" t="s">
        <v>7406</v>
      </c>
      <c r="AA344" s="20" t="s">
        <v>638</v>
      </c>
      <c r="AB344" s="20" t="s">
        <v>309</v>
      </c>
      <c r="AC344" s="20" t="s">
        <v>309</v>
      </c>
      <c r="AD344" s="20" t="s">
        <v>56</v>
      </c>
      <c r="AE344" s="20"/>
    </row>
    <row r="345" spans="1:31" ht="25.5" x14ac:dyDescent="0.2">
      <c r="A345" s="4">
        <f t="shared" si="23"/>
        <v>343</v>
      </c>
      <c r="B345" s="4" t="str">
        <f t="shared" si="24"/>
        <v>2024-02631</v>
      </c>
      <c r="C345" s="4" t="str">
        <f>IFERROR(VLOOKUP(F345,Tablas!$A$1:$B$3,2,0),"")</f>
        <v/>
      </c>
      <c r="D345" s="4" t="str">
        <f t="shared" si="25"/>
        <v>LETRAS EN DESCUENTO NACIONAL -  - LETRA 75 DIAS / DRAFT 75 DAYS - Cambio de Situación</v>
      </c>
      <c r="E345" s="19">
        <v>45498</v>
      </c>
      <c r="F345" s="20" t="s">
        <v>27</v>
      </c>
      <c r="G345" s="20" t="s">
        <v>7878</v>
      </c>
      <c r="H345" s="20" t="s">
        <v>7404</v>
      </c>
      <c r="I345" s="20" t="s">
        <v>7405</v>
      </c>
      <c r="J345" s="20" t="s">
        <v>330</v>
      </c>
      <c r="K345" s="20" t="s">
        <v>331</v>
      </c>
      <c r="L345" s="20" t="s">
        <v>332</v>
      </c>
      <c r="M345" s="20" t="s">
        <v>125</v>
      </c>
      <c r="N345" s="21">
        <v>3054.13</v>
      </c>
      <c r="O345" s="21">
        <v>0</v>
      </c>
      <c r="P345" s="19">
        <v>45478</v>
      </c>
      <c r="Q345" s="19">
        <v>45498</v>
      </c>
      <c r="R345" s="20"/>
      <c r="S345" s="19">
        <v>45568</v>
      </c>
      <c r="T345" s="20" t="s">
        <v>126</v>
      </c>
      <c r="U345" s="20">
        <v>998756</v>
      </c>
      <c r="V345" s="20">
        <v>240005492</v>
      </c>
      <c r="W345" s="20" t="s">
        <v>50</v>
      </c>
      <c r="X345" s="20" t="s">
        <v>794</v>
      </c>
      <c r="Y345" s="20" t="s">
        <v>333</v>
      </c>
      <c r="Z345" s="20" t="s">
        <v>7406</v>
      </c>
      <c r="AA345" s="20" t="s">
        <v>7441</v>
      </c>
      <c r="AB345" s="20" t="s">
        <v>789</v>
      </c>
      <c r="AC345" s="20" t="s">
        <v>167</v>
      </c>
      <c r="AD345" s="20" t="s">
        <v>56</v>
      </c>
      <c r="AE345" s="20"/>
    </row>
    <row r="346" spans="1:31" ht="25.5" x14ac:dyDescent="0.2">
      <c r="A346" s="4">
        <f t="shared" si="23"/>
        <v>344</v>
      </c>
      <c r="B346" s="4" t="str">
        <f t="shared" si="24"/>
        <v>2024-03054</v>
      </c>
      <c r="C346" s="4" t="str">
        <f>IFERROR(VLOOKUP(F346,Tablas!$A$1:$B$3,2,0),"")</f>
        <v/>
      </c>
      <c r="D346" s="4" t="str">
        <f t="shared" si="25"/>
        <v>LETRAS EN DESCUENTO NACIONAL -  - LETRA 75 DIAS / DRAFT 75 DAYS - Cambio de Situación</v>
      </c>
      <c r="E346" s="19">
        <v>45539</v>
      </c>
      <c r="F346" s="20" t="s">
        <v>27</v>
      </c>
      <c r="G346" s="20" t="s">
        <v>7880</v>
      </c>
      <c r="H346" s="20" t="s">
        <v>7404</v>
      </c>
      <c r="I346" s="20" t="s">
        <v>7405</v>
      </c>
      <c r="J346" s="20" t="s">
        <v>241</v>
      </c>
      <c r="K346" s="20" t="s">
        <v>242</v>
      </c>
      <c r="L346" s="20" t="s">
        <v>243</v>
      </c>
      <c r="M346" s="20" t="s">
        <v>125</v>
      </c>
      <c r="N346" s="21">
        <v>3075.47</v>
      </c>
      <c r="O346" s="21">
        <v>0</v>
      </c>
      <c r="P346" s="19">
        <v>45505</v>
      </c>
      <c r="Q346" s="19">
        <v>45539</v>
      </c>
      <c r="R346" s="20"/>
      <c r="S346" s="19">
        <v>45575</v>
      </c>
      <c r="T346" s="20" t="s">
        <v>126</v>
      </c>
      <c r="U346" s="20">
        <v>1020746</v>
      </c>
      <c r="V346" s="20">
        <v>240006458</v>
      </c>
      <c r="W346" s="20" t="s">
        <v>50</v>
      </c>
      <c r="X346" s="20" t="s">
        <v>794</v>
      </c>
      <c r="Y346" s="20" t="s">
        <v>245</v>
      </c>
      <c r="Z346" s="20" t="s">
        <v>7406</v>
      </c>
      <c r="AA346" s="20" t="s">
        <v>7711</v>
      </c>
      <c r="AB346" s="20" t="s">
        <v>248</v>
      </c>
      <c r="AC346" s="20" t="s">
        <v>248</v>
      </c>
      <c r="AD346" s="20" t="s">
        <v>56</v>
      </c>
      <c r="AE346" s="20"/>
    </row>
    <row r="347" spans="1:31" ht="25.5" x14ac:dyDescent="0.2">
      <c r="A347" s="4">
        <f t="shared" si="23"/>
        <v>345</v>
      </c>
      <c r="B347" s="4" t="str">
        <f t="shared" si="24"/>
        <v>2024-03055</v>
      </c>
      <c r="C347" s="4" t="str">
        <f>IFERROR(VLOOKUP(F347,Tablas!$A$1:$B$3,2,0),"")</f>
        <v/>
      </c>
      <c r="D347" s="4" t="str">
        <f t="shared" si="25"/>
        <v>LETRAS EN DESCUENTO NACIONAL -  - LETRA 75 DIAS / DRAFT 75 DAYS - Cambio de Situación</v>
      </c>
      <c r="E347" s="19">
        <v>45539</v>
      </c>
      <c r="F347" s="20" t="s">
        <v>27</v>
      </c>
      <c r="G347" s="20" t="s">
        <v>7881</v>
      </c>
      <c r="H347" s="20" t="s">
        <v>7404</v>
      </c>
      <c r="I347" s="20" t="s">
        <v>7405</v>
      </c>
      <c r="J347" s="20" t="s">
        <v>241</v>
      </c>
      <c r="K347" s="20" t="s">
        <v>242</v>
      </c>
      <c r="L347" s="20" t="s">
        <v>243</v>
      </c>
      <c r="M347" s="20" t="s">
        <v>125</v>
      </c>
      <c r="N347" s="21">
        <v>3075.47</v>
      </c>
      <c r="O347" s="21">
        <v>0</v>
      </c>
      <c r="P347" s="19">
        <v>45505</v>
      </c>
      <c r="Q347" s="19">
        <v>45539</v>
      </c>
      <c r="R347" s="20"/>
      <c r="S347" s="19">
        <v>45579</v>
      </c>
      <c r="T347" s="20" t="s">
        <v>126</v>
      </c>
      <c r="U347" s="20">
        <v>1020748</v>
      </c>
      <c r="V347" s="20">
        <v>240006459</v>
      </c>
      <c r="W347" s="20" t="s">
        <v>50</v>
      </c>
      <c r="X347" s="20" t="s">
        <v>794</v>
      </c>
      <c r="Y347" s="20" t="s">
        <v>245</v>
      </c>
      <c r="Z347" s="20" t="s">
        <v>7406</v>
      </c>
      <c r="AA347" s="20" t="s">
        <v>7711</v>
      </c>
      <c r="AB347" s="20" t="s">
        <v>248</v>
      </c>
      <c r="AC347" s="20" t="s">
        <v>248</v>
      </c>
      <c r="AD347" s="20" t="s">
        <v>56</v>
      </c>
      <c r="AE347" s="20"/>
    </row>
    <row r="348" spans="1:31" ht="25.5" x14ac:dyDescent="0.2">
      <c r="A348" s="4">
        <f t="shared" si="23"/>
        <v>346</v>
      </c>
      <c r="B348" s="4" t="str">
        <f t="shared" si="24"/>
        <v>2024-03053</v>
      </c>
      <c r="C348" s="4" t="str">
        <f>IFERROR(VLOOKUP(F348,Tablas!$A$1:$B$3,2,0),"")</f>
        <v/>
      </c>
      <c r="D348" s="4" t="str">
        <f t="shared" si="25"/>
        <v>LETRAS EN DESCUENTO NACIONAL -  - LETRA 75 DIAS / DRAFT 75 DAYS - Cambio de Situación</v>
      </c>
      <c r="E348" s="19">
        <v>45539</v>
      </c>
      <c r="F348" s="20" t="s">
        <v>27</v>
      </c>
      <c r="G348" s="20" t="s">
        <v>7882</v>
      </c>
      <c r="H348" s="20" t="s">
        <v>7404</v>
      </c>
      <c r="I348" s="20" t="s">
        <v>7405</v>
      </c>
      <c r="J348" s="20" t="s">
        <v>241</v>
      </c>
      <c r="K348" s="20" t="s">
        <v>242</v>
      </c>
      <c r="L348" s="20" t="s">
        <v>243</v>
      </c>
      <c r="M348" s="20" t="s">
        <v>125</v>
      </c>
      <c r="N348" s="21">
        <v>3075.47</v>
      </c>
      <c r="O348" s="21">
        <v>0</v>
      </c>
      <c r="P348" s="19">
        <v>45505</v>
      </c>
      <c r="Q348" s="19">
        <v>45539</v>
      </c>
      <c r="R348" s="20"/>
      <c r="S348" s="19">
        <v>45566</v>
      </c>
      <c r="T348" s="20" t="s">
        <v>126</v>
      </c>
      <c r="U348" s="20">
        <v>1020744</v>
      </c>
      <c r="V348" s="20">
        <v>240006457</v>
      </c>
      <c r="W348" s="20" t="s">
        <v>50</v>
      </c>
      <c r="X348" s="20" t="s">
        <v>794</v>
      </c>
      <c r="Y348" s="20" t="s">
        <v>245</v>
      </c>
      <c r="Z348" s="20" t="s">
        <v>7406</v>
      </c>
      <c r="AA348" s="20" t="s">
        <v>7711</v>
      </c>
      <c r="AB348" s="20" t="s">
        <v>248</v>
      </c>
      <c r="AC348" s="20" t="s">
        <v>248</v>
      </c>
      <c r="AD348" s="20" t="s">
        <v>56</v>
      </c>
      <c r="AE348" s="20"/>
    </row>
    <row r="349" spans="1:31" ht="25.5" x14ac:dyDescent="0.2">
      <c r="A349" s="4">
        <f t="shared" si="23"/>
        <v>347</v>
      </c>
      <c r="B349" s="4" t="str">
        <f t="shared" si="24"/>
        <v>2024-03056</v>
      </c>
      <c r="C349" s="4" t="str">
        <f>IFERROR(VLOOKUP(F349,Tablas!$A$1:$B$3,2,0),"")</f>
        <v/>
      </c>
      <c r="D349" s="4" t="str">
        <f t="shared" si="25"/>
        <v>LETRAS EN DESCUENTO NACIONAL -  - LETRA 75 DIAS / DRAFT 75 DAYS - Cambio de Situación</v>
      </c>
      <c r="E349" s="19">
        <v>45539</v>
      </c>
      <c r="F349" s="20" t="s">
        <v>27</v>
      </c>
      <c r="G349" s="20" t="s">
        <v>7883</v>
      </c>
      <c r="H349" s="20" t="s">
        <v>7404</v>
      </c>
      <c r="I349" s="20" t="s">
        <v>7405</v>
      </c>
      <c r="J349" s="20" t="s">
        <v>241</v>
      </c>
      <c r="K349" s="20" t="s">
        <v>242</v>
      </c>
      <c r="L349" s="20" t="s">
        <v>243</v>
      </c>
      <c r="M349" s="20" t="s">
        <v>125</v>
      </c>
      <c r="N349" s="21">
        <v>3075.49</v>
      </c>
      <c r="O349" s="21">
        <v>0</v>
      </c>
      <c r="P349" s="19">
        <v>45505</v>
      </c>
      <c r="Q349" s="19">
        <v>45539</v>
      </c>
      <c r="R349" s="20"/>
      <c r="S349" s="19">
        <v>45595</v>
      </c>
      <c r="T349" s="20" t="s">
        <v>126</v>
      </c>
      <c r="U349" s="20">
        <v>1020750</v>
      </c>
      <c r="V349" s="20">
        <v>240006460</v>
      </c>
      <c r="W349" s="20" t="s">
        <v>50</v>
      </c>
      <c r="X349" s="20" t="s">
        <v>794</v>
      </c>
      <c r="Y349" s="20" t="s">
        <v>245</v>
      </c>
      <c r="Z349" s="20" t="s">
        <v>7406</v>
      </c>
      <c r="AA349" s="20" t="s">
        <v>247</v>
      </c>
      <c r="AB349" s="20" t="s">
        <v>248</v>
      </c>
      <c r="AC349" s="20" t="s">
        <v>248</v>
      </c>
      <c r="AD349" s="20" t="s">
        <v>56</v>
      </c>
      <c r="AE349" s="20"/>
    </row>
    <row r="350" spans="1:31" ht="25.5" x14ac:dyDescent="0.2">
      <c r="A350" s="4">
        <f t="shared" si="23"/>
        <v>348</v>
      </c>
      <c r="B350" s="4" t="str">
        <f t="shared" si="24"/>
        <v>2024-03161</v>
      </c>
      <c r="C350" s="4" t="str">
        <f>IFERROR(VLOOKUP(F350,Tablas!$A$1:$B$3,2,0),"")</f>
        <v/>
      </c>
      <c r="D350" s="4" t="str">
        <f t="shared" si="25"/>
        <v>LETRAS EN DESCUENTO NACIONAL -  - LETRA 75 DIAS / DRAFT 75 DAYS - Cambio de Situación</v>
      </c>
      <c r="E350" s="19">
        <v>45539</v>
      </c>
      <c r="F350" s="20" t="s">
        <v>27</v>
      </c>
      <c r="G350" s="20" t="s">
        <v>7886</v>
      </c>
      <c r="H350" s="20" t="s">
        <v>7404</v>
      </c>
      <c r="I350" s="20" t="s">
        <v>7405</v>
      </c>
      <c r="J350" s="20" t="s">
        <v>391</v>
      </c>
      <c r="K350" s="20" t="s">
        <v>392</v>
      </c>
      <c r="L350" s="20" t="s">
        <v>393</v>
      </c>
      <c r="M350" s="20" t="s">
        <v>33</v>
      </c>
      <c r="N350" s="21">
        <v>3151.07</v>
      </c>
      <c r="O350" s="21">
        <v>0</v>
      </c>
      <c r="P350" s="19">
        <v>45516</v>
      </c>
      <c r="Q350" s="19">
        <v>45539</v>
      </c>
      <c r="R350" s="20"/>
      <c r="S350" s="19">
        <v>45583</v>
      </c>
      <c r="T350" s="20" t="s">
        <v>126</v>
      </c>
      <c r="U350" s="20">
        <v>1020760</v>
      </c>
      <c r="V350" s="20">
        <v>240006465</v>
      </c>
      <c r="W350" s="20" t="s">
        <v>50</v>
      </c>
      <c r="X350" s="20" t="s">
        <v>794</v>
      </c>
      <c r="Y350" s="20" t="s">
        <v>306</v>
      </c>
      <c r="Z350" s="20" t="s">
        <v>7406</v>
      </c>
      <c r="AA350" s="20" t="s">
        <v>495</v>
      </c>
      <c r="AB350" s="20" t="s">
        <v>337</v>
      </c>
      <c r="AC350" s="20" t="s">
        <v>337</v>
      </c>
      <c r="AD350" s="20" t="s">
        <v>56</v>
      </c>
      <c r="AE350" s="20"/>
    </row>
    <row r="351" spans="1:31" ht="25.5" x14ac:dyDescent="0.2">
      <c r="A351" s="4">
        <f t="shared" ref="A351:A384" si="26">ROW()-2</f>
        <v>349</v>
      </c>
      <c r="B351" s="4" t="str">
        <f t="shared" si="24"/>
        <v>2024-03160</v>
      </c>
      <c r="C351" s="4" t="str">
        <f>IFERROR(VLOOKUP(F351,Tablas!$A$1:$B$3,2,0),"")</f>
        <v/>
      </c>
      <c r="D351" s="4" t="str">
        <f t="shared" si="25"/>
        <v>LETRAS EN DESCUENTO NACIONAL -  - LETRA 75 DIAS / DRAFT 75 DAYS - Cambio de Situación</v>
      </c>
      <c r="E351" s="19">
        <v>45539</v>
      </c>
      <c r="F351" s="20" t="s">
        <v>27</v>
      </c>
      <c r="G351" s="20" t="s">
        <v>7887</v>
      </c>
      <c r="H351" s="20" t="s">
        <v>7404</v>
      </c>
      <c r="I351" s="20" t="s">
        <v>7405</v>
      </c>
      <c r="J351" s="20" t="s">
        <v>391</v>
      </c>
      <c r="K351" s="20" t="s">
        <v>392</v>
      </c>
      <c r="L351" s="20" t="s">
        <v>393</v>
      </c>
      <c r="M351" s="20" t="s">
        <v>33</v>
      </c>
      <c r="N351" s="21">
        <v>3151.07</v>
      </c>
      <c r="O351" s="21">
        <v>0</v>
      </c>
      <c r="P351" s="19">
        <v>45516</v>
      </c>
      <c r="Q351" s="19">
        <v>45539</v>
      </c>
      <c r="R351" s="20"/>
      <c r="S351" s="19">
        <v>45574</v>
      </c>
      <c r="T351" s="20" t="s">
        <v>126</v>
      </c>
      <c r="U351" s="20">
        <v>1020758</v>
      </c>
      <c r="V351" s="20">
        <v>240006464</v>
      </c>
      <c r="W351" s="20" t="s">
        <v>50</v>
      </c>
      <c r="X351" s="20" t="s">
        <v>794</v>
      </c>
      <c r="Y351" s="20" t="s">
        <v>306</v>
      </c>
      <c r="Z351" s="20" t="s">
        <v>7406</v>
      </c>
      <c r="AA351" s="20" t="s">
        <v>495</v>
      </c>
      <c r="AB351" s="20" t="s">
        <v>337</v>
      </c>
      <c r="AC351" s="20" t="s">
        <v>337</v>
      </c>
      <c r="AD351" s="20" t="s">
        <v>56</v>
      </c>
      <c r="AE351" s="20"/>
    </row>
    <row r="352" spans="1:31" ht="25.5" x14ac:dyDescent="0.2">
      <c r="A352" s="4">
        <f t="shared" si="26"/>
        <v>350</v>
      </c>
      <c r="B352" s="4" t="str">
        <f t="shared" si="24"/>
        <v>2024-03162</v>
      </c>
      <c r="C352" s="4" t="str">
        <f>IFERROR(VLOOKUP(F352,Tablas!$A$1:$B$3,2,0),"")</f>
        <v/>
      </c>
      <c r="D352" s="4" t="str">
        <f t="shared" si="25"/>
        <v>LETRAS EN DESCUENTO NACIONAL -  - LETRA 75 DIAS / DRAFT 75 DAYS - Cambio de Situación</v>
      </c>
      <c r="E352" s="19">
        <v>45539</v>
      </c>
      <c r="F352" s="20" t="s">
        <v>27</v>
      </c>
      <c r="G352" s="20" t="s">
        <v>7888</v>
      </c>
      <c r="H352" s="20" t="s">
        <v>7404</v>
      </c>
      <c r="I352" s="20" t="s">
        <v>7405</v>
      </c>
      <c r="J352" s="20" t="s">
        <v>391</v>
      </c>
      <c r="K352" s="20" t="s">
        <v>392</v>
      </c>
      <c r="L352" s="20" t="s">
        <v>393</v>
      </c>
      <c r="M352" s="20" t="s">
        <v>33</v>
      </c>
      <c r="N352" s="21">
        <v>3151.08</v>
      </c>
      <c r="O352" s="21">
        <v>0</v>
      </c>
      <c r="P352" s="19">
        <v>45516</v>
      </c>
      <c r="Q352" s="19">
        <v>45539</v>
      </c>
      <c r="R352" s="20"/>
      <c r="S352" s="19">
        <v>45593</v>
      </c>
      <c r="T352" s="20" t="s">
        <v>126</v>
      </c>
      <c r="U352" s="20">
        <v>1020762</v>
      </c>
      <c r="V352" s="20">
        <v>240006466</v>
      </c>
      <c r="W352" s="20" t="s">
        <v>50</v>
      </c>
      <c r="X352" s="20" t="s">
        <v>794</v>
      </c>
      <c r="Y352" s="20" t="s">
        <v>306</v>
      </c>
      <c r="Z352" s="20" t="s">
        <v>7406</v>
      </c>
      <c r="AA352" s="20" t="s">
        <v>395</v>
      </c>
      <c r="AB352" s="20" t="s">
        <v>337</v>
      </c>
      <c r="AC352" s="20" t="s">
        <v>337</v>
      </c>
      <c r="AD352" s="20" t="s">
        <v>56</v>
      </c>
      <c r="AE352" s="20"/>
    </row>
    <row r="353" spans="1:31" ht="25.5" x14ac:dyDescent="0.2">
      <c r="A353" s="4">
        <f t="shared" si="26"/>
        <v>351</v>
      </c>
      <c r="B353" s="4" t="str">
        <f t="shared" si="24"/>
        <v>2024-00352</v>
      </c>
      <c r="C353" s="4" t="str">
        <f>IFERROR(VLOOKUP(F353,Tablas!$A$1:$B$3,2,0),"")</f>
        <v/>
      </c>
      <c r="D353" s="4" t="str">
        <f t="shared" si="25"/>
        <v>LETRAS PROTESTADAS NACIONAL -  - LETRA 45-60-75 DIAS / DRAFT 45-60-75 DAYS - Cambio de Situación</v>
      </c>
      <c r="E353" s="19">
        <v>45377</v>
      </c>
      <c r="F353" s="20" t="s">
        <v>27</v>
      </c>
      <c r="G353" s="20" t="s">
        <v>7896</v>
      </c>
      <c r="H353" s="20" t="s">
        <v>7430</v>
      </c>
      <c r="I353" s="20" t="s">
        <v>6497</v>
      </c>
      <c r="J353" s="20" t="s">
        <v>5313</v>
      </c>
      <c r="K353" s="20" t="s">
        <v>5314</v>
      </c>
      <c r="L353" s="20" t="s">
        <v>5315</v>
      </c>
      <c r="M353" s="20" t="s">
        <v>125</v>
      </c>
      <c r="N353" s="21">
        <v>3302.03</v>
      </c>
      <c r="O353" s="21">
        <v>0</v>
      </c>
      <c r="P353" s="19">
        <v>45322</v>
      </c>
      <c r="Q353" s="19">
        <v>45377</v>
      </c>
      <c r="R353" s="20"/>
      <c r="S353" s="19">
        <v>45367</v>
      </c>
      <c r="T353" s="20" t="s">
        <v>266</v>
      </c>
      <c r="U353" s="20">
        <v>938743</v>
      </c>
      <c r="V353" s="20">
        <v>240002278</v>
      </c>
      <c r="W353" s="20" t="s">
        <v>50</v>
      </c>
      <c r="X353" s="20" t="s">
        <v>794</v>
      </c>
      <c r="Y353" s="20" t="s">
        <v>128</v>
      </c>
      <c r="Z353" s="20" t="s">
        <v>7406</v>
      </c>
      <c r="AA353" s="20" t="s">
        <v>5317</v>
      </c>
      <c r="AB353" s="20" t="s">
        <v>2942</v>
      </c>
      <c r="AC353" s="20" t="s">
        <v>2943</v>
      </c>
      <c r="AD353" s="20" t="s">
        <v>56</v>
      </c>
      <c r="AE353" s="20"/>
    </row>
    <row r="354" spans="1:31" ht="25.5" x14ac:dyDescent="0.2">
      <c r="A354" s="4">
        <f t="shared" si="26"/>
        <v>352</v>
      </c>
      <c r="B354" s="4" t="str">
        <f t="shared" si="24"/>
        <v>2024-00354</v>
      </c>
      <c r="C354" s="4" t="str">
        <f>IFERROR(VLOOKUP(F354,Tablas!$A$1:$B$3,2,0),"")</f>
        <v/>
      </c>
      <c r="D354" s="4" t="str">
        <f t="shared" si="25"/>
        <v>LETRAS PROTESTADAS NACIONAL -  - LETRA 45-60-75 DIAS / DRAFT 45-60-75 DAYS - Cambio de Situación</v>
      </c>
      <c r="E354" s="19">
        <v>45391</v>
      </c>
      <c r="F354" s="20" t="s">
        <v>27</v>
      </c>
      <c r="G354" s="20" t="s">
        <v>7897</v>
      </c>
      <c r="H354" s="20" t="s">
        <v>7430</v>
      </c>
      <c r="I354" s="20" t="s">
        <v>6497</v>
      </c>
      <c r="J354" s="20" t="s">
        <v>5313</v>
      </c>
      <c r="K354" s="20" t="s">
        <v>5314</v>
      </c>
      <c r="L354" s="20" t="s">
        <v>5315</v>
      </c>
      <c r="M354" s="20" t="s">
        <v>125</v>
      </c>
      <c r="N354" s="21">
        <v>3302.03</v>
      </c>
      <c r="O354" s="21">
        <v>0</v>
      </c>
      <c r="P354" s="19">
        <v>45322</v>
      </c>
      <c r="Q354" s="19">
        <v>45391</v>
      </c>
      <c r="R354" s="20"/>
      <c r="S354" s="19">
        <v>45381</v>
      </c>
      <c r="T354" s="20" t="s">
        <v>266</v>
      </c>
      <c r="U354" s="20">
        <v>944397</v>
      </c>
      <c r="V354" s="20">
        <v>240002546</v>
      </c>
      <c r="W354" s="20" t="s">
        <v>50</v>
      </c>
      <c r="X354" s="20" t="s">
        <v>794</v>
      </c>
      <c r="Y354" s="20" t="s">
        <v>128</v>
      </c>
      <c r="Z354" s="20" t="s">
        <v>7406</v>
      </c>
      <c r="AA354" s="20" t="s">
        <v>5317</v>
      </c>
      <c r="AB354" s="20" t="s">
        <v>2942</v>
      </c>
      <c r="AC354" s="20" t="s">
        <v>2943</v>
      </c>
      <c r="AD354" s="20" t="s">
        <v>56</v>
      </c>
      <c r="AE354" s="20"/>
    </row>
    <row r="355" spans="1:31" ht="25.5" x14ac:dyDescent="0.2">
      <c r="A355" s="4">
        <f t="shared" si="26"/>
        <v>353</v>
      </c>
      <c r="B355" s="4" t="str">
        <f t="shared" si="24"/>
        <v>2024-00356</v>
      </c>
      <c r="C355" s="4" t="str">
        <f>IFERROR(VLOOKUP(F355,Tablas!$A$1:$B$3,2,0),"")</f>
        <v/>
      </c>
      <c r="D355" s="4" t="str">
        <f t="shared" si="25"/>
        <v>LETRAS PROTESTADAS NACIONAL -  - LETRA 45-60-75 DIAS / DRAFT 45-60-75 DAYS - Cambio de Situación</v>
      </c>
      <c r="E355" s="19">
        <v>45405</v>
      </c>
      <c r="F355" s="20" t="s">
        <v>27</v>
      </c>
      <c r="G355" s="20" t="s">
        <v>7898</v>
      </c>
      <c r="H355" s="20" t="s">
        <v>7430</v>
      </c>
      <c r="I355" s="20" t="s">
        <v>6497</v>
      </c>
      <c r="J355" s="20" t="s">
        <v>5313</v>
      </c>
      <c r="K355" s="20" t="s">
        <v>5314</v>
      </c>
      <c r="L355" s="20" t="s">
        <v>5315</v>
      </c>
      <c r="M355" s="20" t="s">
        <v>125</v>
      </c>
      <c r="N355" s="21">
        <v>3302.03</v>
      </c>
      <c r="O355" s="21">
        <v>0</v>
      </c>
      <c r="P355" s="19">
        <v>45322</v>
      </c>
      <c r="Q355" s="19">
        <v>45405</v>
      </c>
      <c r="R355" s="20"/>
      <c r="S355" s="19">
        <v>45395</v>
      </c>
      <c r="T355" s="20" t="s">
        <v>266</v>
      </c>
      <c r="U355" s="20">
        <v>953969</v>
      </c>
      <c r="V355" s="20">
        <v>240002835</v>
      </c>
      <c r="W355" s="20" t="s">
        <v>50</v>
      </c>
      <c r="X355" s="20" t="s">
        <v>794</v>
      </c>
      <c r="Y355" s="20" t="s">
        <v>128</v>
      </c>
      <c r="Z355" s="20" t="s">
        <v>7406</v>
      </c>
      <c r="AA355" s="20" t="s">
        <v>5317</v>
      </c>
      <c r="AB355" s="20" t="s">
        <v>2942</v>
      </c>
      <c r="AC355" s="20" t="s">
        <v>2943</v>
      </c>
      <c r="AD355" s="20" t="s">
        <v>56</v>
      </c>
      <c r="AE355" s="20"/>
    </row>
    <row r="356" spans="1:31" ht="25.5" x14ac:dyDescent="0.2">
      <c r="A356" s="4">
        <f t="shared" si="26"/>
        <v>354</v>
      </c>
      <c r="B356" s="4" t="str">
        <f t="shared" si="24"/>
        <v>2024-03435</v>
      </c>
      <c r="C356" s="4" t="str">
        <f>IFERROR(VLOOKUP(F356,Tablas!$A$1:$B$3,2,0),"")</f>
        <v/>
      </c>
      <c r="D356" s="4" t="str">
        <f t="shared" si="25"/>
        <v>LETRAS EN DESCUENTO NACIONAL -  - LETRA 60 DIAS / DRAFT 60 DAYS - Cambio de Situación</v>
      </c>
      <c r="E356" s="19">
        <v>45554</v>
      </c>
      <c r="F356" s="20" t="s">
        <v>27</v>
      </c>
      <c r="G356" s="20" t="s">
        <v>7899</v>
      </c>
      <c r="H356" s="20" t="s">
        <v>7404</v>
      </c>
      <c r="I356" s="20" t="s">
        <v>7405</v>
      </c>
      <c r="J356" s="20" t="s">
        <v>7492</v>
      </c>
      <c r="K356" s="20" t="s">
        <v>7493</v>
      </c>
      <c r="L356" s="20" t="s">
        <v>7494</v>
      </c>
      <c r="M356" s="20" t="s">
        <v>125</v>
      </c>
      <c r="N356" s="21">
        <v>3306.02</v>
      </c>
      <c r="O356" s="21">
        <v>0</v>
      </c>
      <c r="P356" s="19">
        <v>45532</v>
      </c>
      <c r="Q356" s="19">
        <v>45554</v>
      </c>
      <c r="R356" s="20"/>
      <c r="S356" s="19">
        <v>45607</v>
      </c>
      <c r="T356" s="20" t="s">
        <v>382</v>
      </c>
      <c r="U356" s="20">
        <v>1035085</v>
      </c>
      <c r="V356" s="20">
        <v>240007289</v>
      </c>
      <c r="W356" s="20" t="s">
        <v>50</v>
      </c>
      <c r="X356" s="20" t="s">
        <v>794</v>
      </c>
      <c r="Y356" s="20" t="s">
        <v>333</v>
      </c>
      <c r="Z356" s="20" t="s">
        <v>7406</v>
      </c>
      <c r="AA356" s="20" t="s">
        <v>7495</v>
      </c>
      <c r="AB356" s="20" t="s">
        <v>502</v>
      </c>
      <c r="AC356" s="20" t="s">
        <v>502</v>
      </c>
      <c r="AD356" s="20" t="s">
        <v>56</v>
      </c>
      <c r="AE356" s="20"/>
    </row>
    <row r="357" spans="1:31" ht="25.5" x14ac:dyDescent="0.2">
      <c r="A357" s="4">
        <f t="shared" si="26"/>
        <v>355</v>
      </c>
      <c r="B357" s="4" t="str">
        <f t="shared" si="24"/>
        <v>2024-03434</v>
      </c>
      <c r="C357" s="4" t="str">
        <f>IFERROR(VLOOKUP(F357,Tablas!$A$1:$B$3,2,0),"")</f>
        <v/>
      </c>
      <c r="D357" s="4" t="str">
        <f t="shared" si="25"/>
        <v>LETRAS EN DESCUENTO NACIONAL -  - LETRA 60 DIAS / DRAFT 60 DAYS - Cambio de Situación</v>
      </c>
      <c r="E357" s="19">
        <v>45554</v>
      </c>
      <c r="F357" s="20" t="s">
        <v>27</v>
      </c>
      <c r="G357" s="20" t="s">
        <v>7900</v>
      </c>
      <c r="H357" s="20" t="s">
        <v>7404</v>
      </c>
      <c r="I357" s="20" t="s">
        <v>7405</v>
      </c>
      <c r="J357" s="20" t="s">
        <v>7492</v>
      </c>
      <c r="K357" s="20" t="s">
        <v>7493</v>
      </c>
      <c r="L357" s="20" t="s">
        <v>7494</v>
      </c>
      <c r="M357" s="20" t="s">
        <v>125</v>
      </c>
      <c r="N357" s="21">
        <v>3306.02</v>
      </c>
      <c r="O357" s="21">
        <v>0</v>
      </c>
      <c r="P357" s="19">
        <v>45532</v>
      </c>
      <c r="Q357" s="19">
        <v>45554</v>
      </c>
      <c r="R357" s="20"/>
      <c r="S357" s="19">
        <v>45600</v>
      </c>
      <c r="T357" s="20" t="s">
        <v>382</v>
      </c>
      <c r="U357" s="20">
        <v>1035083</v>
      </c>
      <c r="V357" s="20">
        <v>240007288</v>
      </c>
      <c r="W357" s="20" t="s">
        <v>50</v>
      </c>
      <c r="X357" s="20" t="s">
        <v>794</v>
      </c>
      <c r="Y357" s="20" t="s">
        <v>333</v>
      </c>
      <c r="Z357" s="20" t="s">
        <v>7406</v>
      </c>
      <c r="AA357" s="20" t="s">
        <v>7495</v>
      </c>
      <c r="AB357" s="20" t="s">
        <v>502</v>
      </c>
      <c r="AC357" s="20" t="s">
        <v>502</v>
      </c>
      <c r="AD357" s="20" t="s">
        <v>56</v>
      </c>
      <c r="AE357" s="20"/>
    </row>
    <row r="358" spans="1:31" ht="25.5" x14ac:dyDescent="0.2">
      <c r="A358" s="4">
        <f t="shared" si="26"/>
        <v>356</v>
      </c>
      <c r="B358" s="4" t="str">
        <f t="shared" si="24"/>
        <v>2024-03436</v>
      </c>
      <c r="C358" s="4" t="str">
        <f>IFERROR(VLOOKUP(F358,Tablas!$A$1:$B$3,2,0),"")</f>
        <v/>
      </c>
      <c r="D358" s="4" t="str">
        <f t="shared" si="25"/>
        <v>LETRAS EN DESCUENTO NACIONAL -  - LETRA 60 DIAS / DRAFT 60 DAYS - Cambio de Situación</v>
      </c>
      <c r="E358" s="19">
        <v>45554</v>
      </c>
      <c r="F358" s="20" t="s">
        <v>27</v>
      </c>
      <c r="G358" s="20" t="s">
        <v>7901</v>
      </c>
      <c r="H358" s="20" t="s">
        <v>7404</v>
      </c>
      <c r="I358" s="20" t="s">
        <v>7405</v>
      </c>
      <c r="J358" s="20" t="s">
        <v>7492</v>
      </c>
      <c r="K358" s="20" t="s">
        <v>7493</v>
      </c>
      <c r="L358" s="20" t="s">
        <v>7494</v>
      </c>
      <c r="M358" s="20" t="s">
        <v>125</v>
      </c>
      <c r="N358" s="21">
        <v>3306.02</v>
      </c>
      <c r="O358" s="21">
        <v>0</v>
      </c>
      <c r="P358" s="19">
        <v>45532</v>
      </c>
      <c r="Q358" s="19">
        <v>45554</v>
      </c>
      <c r="R358" s="20"/>
      <c r="S358" s="19">
        <v>45624</v>
      </c>
      <c r="T358" s="20" t="s">
        <v>382</v>
      </c>
      <c r="U358" s="20">
        <v>1035087</v>
      </c>
      <c r="V358" s="20">
        <v>240007290</v>
      </c>
      <c r="W358" s="20" t="s">
        <v>50</v>
      </c>
      <c r="X358" s="20" t="s">
        <v>794</v>
      </c>
      <c r="Y358" s="20" t="s">
        <v>333</v>
      </c>
      <c r="Z358" s="20" t="s">
        <v>7406</v>
      </c>
      <c r="AA358" s="20" t="s">
        <v>7495</v>
      </c>
      <c r="AB358" s="20" t="s">
        <v>502</v>
      </c>
      <c r="AC358" s="20" t="s">
        <v>502</v>
      </c>
      <c r="AD358" s="20" t="s">
        <v>56</v>
      </c>
      <c r="AE358" s="20"/>
    </row>
    <row r="359" spans="1:31" ht="25.5" x14ac:dyDescent="0.2">
      <c r="A359" s="4">
        <f t="shared" si="26"/>
        <v>357</v>
      </c>
      <c r="B359" s="4" t="str">
        <f t="shared" si="24"/>
        <v>2024-03433</v>
      </c>
      <c r="C359" s="4" t="str">
        <f>IFERROR(VLOOKUP(F359,Tablas!$A$1:$B$3,2,0),"")</f>
        <v/>
      </c>
      <c r="D359" s="4" t="str">
        <f t="shared" si="25"/>
        <v>LETRAS EN DESCUENTO NACIONAL -  - LETRA 60 DIAS / DRAFT 60 DAYS - Cambio de Situación</v>
      </c>
      <c r="E359" s="19">
        <v>45554</v>
      </c>
      <c r="F359" s="20" t="s">
        <v>27</v>
      </c>
      <c r="G359" s="20" t="s">
        <v>7902</v>
      </c>
      <c r="H359" s="20" t="s">
        <v>7404</v>
      </c>
      <c r="I359" s="20" t="s">
        <v>7405</v>
      </c>
      <c r="J359" s="20" t="s">
        <v>7492</v>
      </c>
      <c r="K359" s="20" t="s">
        <v>7493</v>
      </c>
      <c r="L359" s="20" t="s">
        <v>7494</v>
      </c>
      <c r="M359" s="20" t="s">
        <v>125</v>
      </c>
      <c r="N359" s="21">
        <v>3306.02</v>
      </c>
      <c r="O359" s="21">
        <v>0</v>
      </c>
      <c r="P359" s="19">
        <v>45532</v>
      </c>
      <c r="Q359" s="19">
        <v>45554</v>
      </c>
      <c r="R359" s="20"/>
      <c r="S359" s="19">
        <v>45593</v>
      </c>
      <c r="T359" s="20" t="s">
        <v>382</v>
      </c>
      <c r="U359" s="20">
        <v>1035079</v>
      </c>
      <c r="V359" s="20">
        <v>240007286</v>
      </c>
      <c r="W359" s="20" t="s">
        <v>50</v>
      </c>
      <c r="X359" s="20" t="s">
        <v>794</v>
      </c>
      <c r="Y359" s="20" t="s">
        <v>333</v>
      </c>
      <c r="Z359" s="20" t="s">
        <v>7406</v>
      </c>
      <c r="AA359" s="20" t="s">
        <v>7495</v>
      </c>
      <c r="AB359" s="20" t="s">
        <v>502</v>
      </c>
      <c r="AC359" s="20" t="s">
        <v>502</v>
      </c>
      <c r="AD359" s="20" t="s">
        <v>56</v>
      </c>
      <c r="AE359" s="20"/>
    </row>
    <row r="360" spans="1:31" ht="25.5" x14ac:dyDescent="0.2">
      <c r="A360" s="4">
        <f t="shared" si="26"/>
        <v>358</v>
      </c>
      <c r="B360" s="4" t="str">
        <f t="shared" si="24"/>
        <v>2024-03432</v>
      </c>
      <c r="C360" s="4" t="str">
        <f>IFERROR(VLOOKUP(F360,Tablas!$A$1:$B$3,2,0),"")</f>
        <v/>
      </c>
      <c r="D360" s="4" t="str">
        <f t="shared" si="25"/>
        <v>LETRAS EN DESCUENTO NACIONAL -  - LETRA 60 DIAS / DRAFT 60 DAYS - Cambio de Situación</v>
      </c>
      <c r="E360" s="19">
        <v>45554</v>
      </c>
      <c r="F360" s="20" t="s">
        <v>27</v>
      </c>
      <c r="G360" s="20" t="s">
        <v>7903</v>
      </c>
      <c r="H360" s="20" t="s">
        <v>7404</v>
      </c>
      <c r="I360" s="20" t="s">
        <v>7405</v>
      </c>
      <c r="J360" s="20" t="s">
        <v>7492</v>
      </c>
      <c r="K360" s="20" t="s">
        <v>7493</v>
      </c>
      <c r="L360" s="20" t="s">
        <v>7494</v>
      </c>
      <c r="M360" s="20" t="s">
        <v>125</v>
      </c>
      <c r="N360" s="21">
        <v>3306.02</v>
      </c>
      <c r="O360" s="21">
        <v>0</v>
      </c>
      <c r="P360" s="19">
        <v>45532</v>
      </c>
      <c r="Q360" s="19">
        <v>45554</v>
      </c>
      <c r="R360" s="20"/>
      <c r="S360" s="19">
        <v>45587</v>
      </c>
      <c r="T360" s="20" t="s">
        <v>382</v>
      </c>
      <c r="U360" s="20">
        <v>1035077</v>
      </c>
      <c r="V360" s="20">
        <v>240007285</v>
      </c>
      <c r="W360" s="20" t="s">
        <v>50</v>
      </c>
      <c r="X360" s="20" t="s">
        <v>794</v>
      </c>
      <c r="Y360" s="20" t="s">
        <v>333</v>
      </c>
      <c r="Z360" s="20" t="s">
        <v>7406</v>
      </c>
      <c r="AA360" s="20" t="s">
        <v>7495</v>
      </c>
      <c r="AB360" s="20" t="s">
        <v>502</v>
      </c>
      <c r="AC360" s="20" t="s">
        <v>502</v>
      </c>
      <c r="AD360" s="20" t="s">
        <v>56</v>
      </c>
      <c r="AE360" s="20"/>
    </row>
    <row r="361" spans="1:31" ht="25.5" x14ac:dyDescent="0.2">
      <c r="A361" s="4">
        <f t="shared" si="26"/>
        <v>359</v>
      </c>
      <c r="B361" s="4" t="str">
        <f t="shared" si="24"/>
        <v>2024-03431</v>
      </c>
      <c r="C361" s="4" t="str">
        <f>IFERROR(VLOOKUP(F361,Tablas!$A$1:$B$3,2,0),"")</f>
        <v/>
      </c>
      <c r="D361" s="4" t="str">
        <f t="shared" si="25"/>
        <v>LETRAS EN DESCUENTO NACIONAL -  - LETRA 60 DIAS / DRAFT 60 DAYS - Cambio de Situación</v>
      </c>
      <c r="E361" s="19">
        <v>45554</v>
      </c>
      <c r="F361" s="20" t="s">
        <v>27</v>
      </c>
      <c r="G361" s="20" t="s">
        <v>7904</v>
      </c>
      <c r="H361" s="20" t="s">
        <v>7404</v>
      </c>
      <c r="I361" s="20" t="s">
        <v>7405</v>
      </c>
      <c r="J361" s="20" t="s">
        <v>7492</v>
      </c>
      <c r="K361" s="20" t="s">
        <v>7493</v>
      </c>
      <c r="L361" s="20" t="s">
        <v>7494</v>
      </c>
      <c r="M361" s="20" t="s">
        <v>125</v>
      </c>
      <c r="N361" s="21">
        <v>3306.02</v>
      </c>
      <c r="O361" s="21">
        <v>0</v>
      </c>
      <c r="P361" s="19">
        <v>45532</v>
      </c>
      <c r="Q361" s="19">
        <v>45554</v>
      </c>
      <c r="R361" s="20"/>
      <c r="S361" s="19">
        <v>45579</v>
      </c>
      <c r="T361" s="20" t="s">
        <v>382</v>
      </c>
      <c r="U361" s="20">
        <v>1035075</v>
      </c>
      <c r="V361" s="20">
        <v>240007284</v>
      </c>
      <c r="W361" s="20" t="s">
        <v>50</v>
      </c>
      <c r="X361" s="20" t="s">
        <v>794</v>
      </c>
      <c r="Y361" s="20" t="s">
        <v>333</v>
      </c>
      <c r="Z361" s="20" t="s">
        <v>7406</v>
      </c>
      <c r="AA361" s="20" t="s">
        <v>7495</v>
      </c>
      <c r="AB361" s="20" t="s">
        <v>502</v>
      </c>
      <c r="AC361" s="20" t="s">
        <v>502</v>
      </c>
      <c r="AD361" s="20" t="s">
        <v>56</v>
      </c>
      <c r="AE361" s="20"/>
    </row>
    <row r="362" spans="1:31" ht="38.25" x14ac:dyDescent="0.2">
      <c r="A362" s="4">
        <f t="shared" si="26"/>
        <v>360</v>
      </c>
      <c r="B362" s="4" t="str">
        <f t="shared" si="24"/>
        <v>57505</v>
      </c>
      <c r="C362" s="4" t="str">
        <f>IFERROR(VLOOKUP(F362,Tablas!$A$1:$B$3,2,0),"")</f>
        <v/>
      </c>
      <c r="D362" s="4" t="str">
        <f t="shared" si="25"/>
        <v>LETRAS EN CARTERA NACIONAL -  - CONTADO ADELANTADO / CASH IN ADVANCE - RECLASIFICACION LETRAS VINCULADAS</v>
      </c>
      <c r="E362" s="19">
        <v>45230</v>
      </c>
      <c r="F362" s="20" t="s">
        <v>27</v>
      </c>
      <c r="G362" s="20" t="s">
        <v>7907</v>
      </c>
      <c r="H362" s="20" t="s">
        <v>7617</v>
      </c>
      <c r="I362" s="20" t="s">
        <v>7618</v>
      </c>
      <c r="J362" s="20" t="s">
        <v>4511</v>
      </c>
      <c r="K362" s="20" t="s">
        <v>4512</v>
      </c>
      <c r="L362" s="20" t="s">
        <v>4513</v>
      </c>
      <c r="M362" s="20" t="s">
        <v>125</v>
      </c>
      <c r="N362" s="21">
        <v>3367.17</v>
      </c>
      <c r="O362" s="21">
        <v>0</v>
      </c>
      <c r="P362" s="20"/>
      <c r="Q362" s="19">
        <v>45230</v>
      </c>
      <c r="R362" s="20"/>
      <c r="S362" s="19">
        <v>45230</v>
      </c>
      <c r="T362" s="20" t="s">
        <v>70</v>
      </c>
      <c r="U362" s="20">
        <v>880959</v>
      </c>
      <c r="V362" s="20">
        <v>230036801</v>
      </c>
      <c r="W362" s="20" t="s">
        <v>50</v>
      </c>
      <c r="X362" s="20" t="s">
        <v>4511</v>
      </c>
      <c r="Y362" s="20" t="s">
        <v>52</v>
      </c>
      <c r="Z362" s="20" t="s">
        <v>7619</v>
      </c>
      <c r="AA362" s="20" t="s">
        <v>4515</v>
      </c>
      <c r="AB362" s="20" t="s">
        <v>54</v>
      </c>
      <c r="AC362" s="20" t="s">
        <v>167</v>
      </c>
      <c r="AD362" s="20" t="s">
        <v>56</v>
      </c>
      <c r="AE362" s="20"/>
    </row>
    <row r="363" spans="1:31" ht="25.5" x14ac:dyDescent="0.2">
      <c r="A363" s="4">
        <f t="shared" si="26"/>
        <v>361</v>
      </c>
      <c r="B363" s="4" t="str">
        <f t="shared" si="24"/>
        <v>2024-03327</v>
      </c>
      <c r="C363" s="4" t="str">
        <f>IFERROR(VLOOKUP(F363,Tablas!$A$1:$B$3,2,0),"")</f>
        <v/>
      </c>
      <c r="D363" s="4" t="str">
        <f t="shared" si="25"/>
        <v>LETRAS EN DESCUENTO NACIONAL -  - LETRA 60 DIAS / DRAFT 60 DAYS - Cambio de Situación</v>
      </c>
      <c r="E363" s="19">
        <v>45554</v>
      </c>
      <c r="F363" s="20" t="s">
        <v>27</v>
      </c>
      <c r="G363" s="20" t="s">
        <v>7908</v>
      </c>
      <c r="H363" s="20" t="s">
        <v>7404</v>
      </c>
      <c r="I363" s="20" t="s">
        <v>7405</v>
      </c>
      <c r="J363" s="20" t="s">
        <v>379</v>
      </c>
      <c r="K363" s="20" t="s">
        <v>380</v>
      </c>
      <c r="L363" s="20" t="s">
        <v>381</v>
      </c>
      <c r="M363" s="20" t="s">
        <v>125</v>
      </c>
      <c r="N363" s="21">
        <v>3385.99</v>
      </c>
      <c r="O363" s="21">
        <v>0</v>
      </c>
      <c r="P363" s="19">
        <v>45526</v>
      </c>
      <c r="Q363" s="19">
        <v>45554</v>
      </c>
      <c r="R363" s="20"/>
      <c r="S363" s="19">
        <v>45616</v>
      </c>
      <c r="T363" s="20" t="s">
        <v>382</v>
      </c>
      <c r="U363" s="20">
        <v>1031395</v>
      </c>
      <c r="V363" s="20">
        <v>240007131</v>
      </c>
      <c r="W363" s="20" t="s">
        <v>50</v>
      </c>
      <c r="X363" s="20" t="s">
        <v>794</v>
      </c>
      <c r="Y363" s="20" t="s">
        <v>245</v>
      </c>
      <c r="Z363" s="20" t="s">
        <v>7406</v>
      </c>
      <c r="AA363" s="20" t="s">
        <v>384</v>
      </c>
      <c r="AB363" s="20" t="s">
        <v>337</v>
      </c>
      <c r="AC363" s="20" t="s">
        <v>337</v>
      </c>
      <c r="AD363" s="20" t="s">
        <v>56</v>
      </c>
      <c r="AE363" s="20"/>
    </row>
    <row r="364" spans="1:31" ht="25.5" x14ac:dyDescent="0.2">
      <c r="A364" s="4">
        <f t="shared" si="26"/>
        <v>362</v>
      </c>
      <c r="B364" s="4" t="str">
        <f t="shared" si="24"/>
        <v>2024-03323</v>
      </c>
      <c r="C364" s="4" t="str">
        <f>IFERROR(VLOOKUP(F364,Tablas!$A$1:$B$3,2,0),"")</f>
        <v/>
      </c>
      <c r="D364" s="4" t="str">
        <f t="shared" si="25"/>
        <v>LETRAS EN DESCUENTO NACIONAL -  - LETRA 60 DIAS / DRAFT 60 DAYS - Cambio de Situación</v>
      </c>
      <c r="E364" s="19">
        <v>45554</v>
      </c>
      <c r="F364" s="20" t="s">
        <v>27</v>
      </c>
      <c r="G364" s="20" t="s">
        <v>7909</v>
      </c>
      <c r="H364" s="20" t="s">
        <v>7404</v>
      </c>
      <c r="I364" s="20" t="s">
        <v>7405</v>
      </c>
      <c r="J364" s="20" t="s">
        <v>379</v>
      </c>
      <c r="K364" s="20" t="s">
        <v>380</v>
      </c>
      <c r="L364" s="20" t="s">
        <v>381</v>
      </c>
      <c r="M364" s="20" t="s">
        <v>125</v>
      </c>
      <c r="N364" s="21">
        <v>3386</v>
      </c>
      <c r="O364" s="21">
        <v>0</v>
      </c>
      <c r="P364" s="19">
        <v>45526</v>
      </c>
      <c r="Q364" s="19">
        <v>45554</v>
      </c>
      <c r="R364" s="20"/>
      <c r="S364" s="19">
        <v>45580</v>
      </c>
      <c r="T364" s="20" t="s">
        <v>382</v>
      </c>
      <c r="U364" s="20">
        <v>1031387</v>
      </c>
      <c r="V364" s="20">
        <v>240007127</v>
      </c>
      <c r="W364" s="20" t="s">
        <v>50</v>
      </c>
      <c r="X364" s="20" t="s">
        <v>794</v>
      </c>
      <c r="Y364" s="20" t="s">
        <v>245</v>
      </c>
      <c r="Z364" s="20" t="s">
        <v>7406</v>
      </c>
      <c r="AA364" s="20" t="s">
        <v>7463</v>
      </c>
      <c r="AB364" s="20" t="s">
        <v>337</v>
      </c>
      <c r="AC364" s="20" t="s">
        <v>337</v>
      </c>
      <c r="AD364" s="20" t="s">
        <v>56</v>
      </c>
      <c r="AE364" s="20"/>
    </row>
    <row r="365" spans="1:31" ht="25.5" x14ac:dyDescent="0.2">
      <c r="A365" s="4">
        <f t="shared" si="26"/>
        <v>363</v>
      </c>
      <c r="B365" s="4" t="str">
        <f t="shared" si="24"/>
        <v>2024-03322</v>
      </c>
      <c r="C365" s="4" t="str">
        <f>IFERROR(VLOOKUP(F365,Tablas!$A$1:$B$3,2,0),"")</f>
        <v/>
      </c>
      <c r="D365" s="4" t="str">
        <f t="shared" si="25"/>
        <v>LETRAS EN DESCUENTO NACIONAL -  - LETRA 60 DIAS / DRAFT 60 DAYS - Cambio de Situación</v>
      </c>
      <c r="E365" s="19">
        <v>45554</v>
      </c>
      <c r="F365" s="20" t="s">
        <v>27</v>
      </c>
      <c r="G365" s="20" t="s">
        <v>7910</v>
      </c>
      <c r="H365" s="20" t="s">
        <v>7404</v>
      </c>
      <c r="I365" s="20" t="s">
        <v>7405</v>
      </c>
      <c r="J365" s="20" t="s">
        <v>379</v>
      </c>
      <c r="K365" s="20" t="s">
        <v>380</v>
      </c>
      <c r="L365" s="20" t="s">
        <v>381</v>
      </c>
      <c r="M365" s="20" t="s">
        <v>125</v>
      </c>
      <c r="N365" s="21">
        <v>3386</v>
      </c>
      <c r="O365" s="21">
        <v>0</v>
      </c>
      <c r="P365" s="19">
        <v>45526</v>
      </c>
      <c r="Q365" s="19">
        <v>45554</v>
      </c>
      <c r="R365" s="20"/>
      <c r="S365" s="19">
        <v>45572</v>
      </c>
      <c r="T365" s="20" t="s">
        <v>382</v>
      </c>
      <c r="U365" s="20">
        <v>1031385</v>
      </c>
      <c r="V365" s="20">
        <v>240007126</v>
      </c>
      <c r="W365" s="20" t="s">
        <v>50</v>
      </c>
      <c r="X365" s="20" t="s">
        <v>794</v>
      </c>
      <c r="Y365" s="20" t="s">
        <v>245</v>
      </c>
      <c r="Z365" s="20" t="s">
        <v>7406</v>
      </c>
      <c r="AA365" s="20" t="s">
        <v>7463</v>
      </c>
      <c r="AB365" s="20" t="s">
        <v>337</v>
      </c>
      <c r="AC365" s="20" t="s">
        <v>337</v>
      </c>
      <c r="AD365" s="20" t="s">
        <v>56</v>
      </c>
      <c r="AE365" s="20"/>
    </row>
    <row r="366" spans="1:31" ht="25.5" x14ac:dyDescent="0.2">
      <c r="A366" s="4">
        <f t="shared" si="26"/>
        <v>364</v>
      </c>
      <c r="B366" s="4" t="str">
        <f t="shared" si="24"/>
        <v>2024-03326</v>
      </c>
      <c r="C366" s="4" t="str">
        <f>IFERROR(VLOOKUP(F366,Tablas!$A$1:$B$3,2,0),"")</f>
        <v/>
      </c>
      <c r="D366" s="4" t="str">
        <f t="shared" si="25"/>
        <v>LETRAS EN DESCUENTO NACIONAL -  - LETRA 60 DIAS / DRAFT 60 DAYS - Cambio de Situación</v>
      </c>
      <c r="E366" s="19">
        <v>45554</v>
      </c>
      <c r="F366" s="20" t="s">
        <v>27</v>
      </c>
      <c r="G366" s="20" t="s">
        <v>7911</v>
      </c>
      <c r="H366" s="20" t="s">
        <v>7404</v>
      </c>
      <c r="I366" s="20" t="s">
        <v>7405</v>
      </c>
      <c r="J366" s="20" t="s">
        <v>379</v>
      </c>
      <c r="K366" s="20" t="s">
        <v>380</v>
      </c>
      <c r="L366" s="20" t="s">
        <v>381</v>
      </c>
      <c r="M366" s="20" t="s">
        <v>125</v>
      </c>
      <c r="N366" s="21">
        <v>3386</v>
      </c>
      <c r="O366" s="21">
        <v>0</v>
      </c>
      <c r="P366" s="19">
        <v>45526</v>
      </c>
      <c r="Q366" s="19">
        <v>45554</v>
      </c>
      <c r="R366" s="20"/>
      <c r="S366" s="19">
        <v>45601</v>
      </c>
      <c r="T366" s="20" t="s">
        <v>382</v>
      </c>
      <c r="U366" s="20">
        <v>1031393</v>
      </c>
      <c r="V366" s="20">
        <v>240007130</v>
      </c>
      <c r="W366" s="20" t="s">
        <v>50</v>
      </c>
      <c r="X366" s="20" t="s">
        <v>794</v>
      </c>
      <c r="Y366" s="20" t="s">
        <v>245</v>
      </c>
      <c r="Z366" s="20" t="s">
        <v>7406</v>
      </c>
      <c r="AA366" s="20" t="s">
        <v>384</v>
      </c>
      <c r="AB366" s="20" t="s">
        <v>337</v>
      </c>
      <c r="AC366" s="20" t="s">
        <v>337</v>
      </c>
      <c r="AD366" s="20" t="s">
        <v>56</v>
      </c>
      <c r="AE366" s="20"/>
    </row>
    <row r="367" spans="1:31" ht="25.5" x14ac:dyDescent="0.2">
      <c r="A367" s="4">
        <f t="shared" si="26"/>
        <v>365</v>
      </c>
      <c r="B367" s="4" t="str">
        <f t="shared" si="24"/>
        <v>2024-03325</v>
      </c>
      <c r="C367" s="4" t="str">
        <f>IFERROR(VLOOKUP(F367,Tablas!$A$1:$B$3,2,0),"")</f>
        <v/>
      </c>
      <c r="D367" s="4" t="str">
        <f t="shared" si="25"/>
        <v>LETRAS EN DESCUENTO NACIONAL -  - LETRA 60 DIAS / DRAFT 60 DAYS - Cambio de Situación</v>
      </c>
      <c r="E367" s="19">
        <v>45554</v>
      </c>
      <c r="F367" s="20" t="s">
        <v>27</v>
      </c>
      <c r="G367" s="20" t="s">
        <v>7912</v>
      </c>
      <c r="H367" s="20" t="s">
        <v>7404</v>
      </c>
      <c r="I367" s="20" t="s">
        <v>7405</v>
      </c>
      <c r="J367" s="20" t="s">
        <v>379</v>
      </c>
      <c r="K367" s="20" t="s">
        <v>380</v>
      </c>
      <c r="L367" s="20" t="s">
        <v>381</v>
      </c>
      <c r="M367" s="20" t="s">
        <v>125</v>
      </c>
      <c r="N367" s="21">
        <v>3386</v>
      </c>
      <c r="O367" s="21">
        <v>0</v>
      </c>
      <c r="P367" s="19">
        <v>45526</v>
      </c>
      <c r="Q367" s="19">
        <v>45554</v>
      </c>
      <c r="R367" s="20"/>
      <c r="S367" s="19">
        <v>45593</v>
      </c>
      <c r="T367" s="20" t="s">
        <v>382</v>
      </c>
      <c r="U367" s="20">
        <v>1031391</v>
      </c>
      <c r="V367" s="20">
        <v>240007129</v>
      </c>
      <c r="W367" s="20" t="s">
        <v>50</v>
      </c>
      <c r="X367" s="20" t="s">
        <v>794</v>
      </c>
      <c r="Y367" s="20" t="s">
        <v>245</v>
      </c>
      <c r="Z367" s="20" t="s">
        <v>7406</v>
      </c>
      <c r="AA367" s="20" t="s">
        <v>384</v>
      </c>
      <c r="AB367" s="20" t="s">
        <v>337</v>
      </c>
      <c r="AC367" s="20" t="s">
        <v>337</v>
      </c>
      <c r="AD367" s="20" t="s">
        <v>56</v>
      </c>
      <c r="AE367" s="20"/>
    </row>
    <row r="368" spans="1:31" ht="25.5" x14ac:dyDescent="0.2">
      <c r="A368" s="4">
        <f t="shared" si="26"/>
        <v>366</v>
      </c>
      <c r="B368" s="4" t="str">
        <f t="shared" si="24"/>
        <v>2024-03324</v>
      </c>
      <c r="C368" s="4" t="str">
        <f>IFERROR(VLOOKUP(F368,Tablas!$A$1:$B$3,2,0),"")</f>
        <v/>
      </c>
      <c r="D368" s="4" t="str">
        <f t="shared" si="25"/>
        <v>LETRAS EN DESCUENTO NACIONAL -  - LETRA 60 DIAS / DRAFT 60 DAYS - Cambio de Situación</v>
      </c>
      <c r="E368" s="19">
        <v>45554</v>
      </c>
      <c r="F368" s="20" t="s">
        <v>27</v>
      </c>
      <c r="G368" s="20" t="s">
        <v>7913</v>
      </c>
      <c r="H368" s="20" t="s">
        <v>7404</v>
      </c>
      <c r="I368" s="20" t="s">
        <v>7405</v>
      </c>
      <c r="J368" s="20" t="s">
        <v>379</v>
      </c>
      <c r="K368" s="20" t="s">
        <v>380</v>
      </c>
      <c r="L368" s="20" t="s">
        <v>381</v>
      </c>
      <c r="M368" s="20" t="s">
        <v>125</v>
      </c>
      <c r="N368" s="21">
        <v>3386</v>
      </c>
      <c r="O368" s="21">
        <v>0</v>
      </c>
      <c r="P368" s="19">
        <v>45526</v>
      </c>
      <c r="Q368" s="19">
        <v>45554</v>
      </c>
      <c r="R368" s="20"/>
      <c r="S368" s="19">
        <v>45586</v>
      </c>
      <c r="T368" s="20" t="s">
        <v>382</v>
      </c>
      <c r="U368" s="20">
        <v>1031389</v>
      </c>
      <c r="V368" s="20">
        <v>240007128</v>
      </c>
      <c r="W368" s="20" t="s">
        <v>50</v>
      </c>
      <c r="X368" s="20" t="s">
        <v>794</v>
      </c>
      <c r="Y368" s="20" t="s">
        <v>245</v>
      </c>
      <c r="Z368" s="20" t="s">
        <v>7406</v>
      </c>
      <c r="AA368" s="20" t="s">
        <v>384</v>
      </c>
      <c r="AB368" s="20" t="s">
        <v>337</v>
      </c>
      <c r="AC368" s="20" t="s">
        <v>337</v>
      </c>
      <c r="AD368" s="20" t="s">
        <v>56</v>
      </c>
      <c r="AE368" s="20"/>
    </row>
    <row r="369" spans="1:31" ht="25.5" x14ac:dyDescent="0.2">
      <c r="A369" s="4">
        <f t="shared" si="26"/>
        <v>367</v>
      </c>
      <c r="B369" s="4" t="str">
        <f t="shared" si="24"/>
        <v>2024-02912</v>
      </c>
      <c r="C369" s="4" t="str">
        <f>IFERROR(VLOOKUP(F369,Tablas!$A$1:$B$3,2,0),"")</f>
        <v/>
      </c>
      <c r="D369" s="4" t="str">
        <f t="shared" si="25"/>
        <v>LETRAS EN DESCUENTO NACIONAL -  - LETRA 75 DIAS / DRAFT 75 DAYS - Cambio de Situación</v>
      </c>
      <c r="E369" s="19">
        <v>45539</v>
      </c>
      <c r="F369" s="20" t="s">
        <v>27</v>
      </c>
      <c r="G369" s="20" t="s">
        <v>7915</v>
      </c>
      <c r="H369" s="20" t="s">
        <v>7404</v>
      </c>
      <c r="I369" s="20" t="s">
        <v>7405</v>
      </c>
      <c r="J369" s="20" t="s">
        <v>241</v>
      </c>
      <c r="K369" s="20" t="s">
        <v>242</v>
      </c>
      <c r="L369" s="20" t="s">
        <v>243</v>
      </c>
      <c r="M369" s="20" t="s">
        <v>125</v>
      </c>
      <c r="N369" s="21">
        <v>3395.41</v>
      </c>
      <c r="O369" s="21">
        <v>0</v>
      </c>
      <c r="P369" s="19">
        <v>45498</v>
      </c>
      <c r="Q369" s="19">
        <v>45539</v>
      </c>
      <c r="R369" s="20"/>
      <c r="S369" s="19">
        <v>45588</v>
      </c>
      <c r="T369" s="20" t="s">
        <v>126</v>
      </c>
      <c r="U369" s="20">
        <v>1020740</v>
      </c>
      <c r="V369" s="20">
        <v>240006455</v>
      </c>
      <c r="W369" s="20" t="s">
        <v>50</v>
      </c>
      <c r="X369" s="20" t="s">
        <v>794</v>
      </c>
      <c r="Y369" s="20" t="s">
        <v>245</v>
      </c>
      <c r="Z369" s="20" t="s">
        <v>7406</v>
      </c>
      <c r="AA369" s="20" t="s">
        <v>247</v>
      </c>
      <c r="AB369" s="20" t="s">
        <v>248</v>
      </c>
      <c r="AC369" s="20" t="s">
        <v>248</v>
      </c>
      <c r="AD369" s="20" t="s">
        <v>56</v>
      </c>
      <c r="AE369" s="20"/>
    </row>
    <row r="370" spans="1:31" ht="25.5" x14ac:dyDescent="0.2">
      <c r="A370" s="4">
        <f t="shared" si="26"/>
        <v>368</v>
      </c>
      <c r="B370" s="4" t="str">
        <f t="shared" si="24"/>
        <v>2024-02911</v>
      </c>
      <c r="C370" s="4" t="str">
        <f>IFERROR(VLOOKUP(F370,Tablas!$A$1:$B$3,2,0),"")</f>
        <v/>
      </c>
      <c r="D370" s="4" t="str">
        <f t="shared" si="25"/>
        <v>LETRAS EN DESCUENTO NACIONAL -  - LETRA 75 DIAS / DRAFT 75 DAYS - Cambio de Situación</v>
      </c>
      <c r="E370" s="19">
        <v>45539</v>
      </c>
      <c r="F370" s="20" t="s">
        <v>27</v>
      </c>
      <c r="G370" s="20" t="s">
        <v>7916</v>
      </c>
      <c r="H370" s="20" t="s">
        <v>7404</v>
      </c>
      <c r="I370" s="20" t="s">
        <v>7405</v>
      </c>
      <c r="J370" s="20" t="s">
        <v>241</v>
      </c>
      <c r="K370" s="20" t="s">
        <v>242</v>
      </c>
      <c r="L370" s="20" t="s">
        <v>243</v>
      </c>
      <c r="M370" s="20" t="s">
        <v>125</v>
      </c>
      <c r="N370" s="21">
        <v>3395.41</v>
      </c>
      <c r="O370" s="21">
        <v>0</v>
      </c>
      <c r="P370" s="19">
        <v>45498</v>
      </c>
      <c r="Q370" s="19">
        <v>45539</v>
      </c>
      <c r="R370" s="20"/>
      <c r="S370" s="19">
        <v>45572</v>
      </c>
      <c r="T370" s="20" t="s">
        <v>126</v>
      </c>
      <c r="U370" s="20">
        <v>1020738</v>
      </c>
      <c r="V370" s="20">
        <v>240006454</v>
      </c>
      <c r="W370" s="20" t="s">
        <v>50</v>
      </c>
      <c r="X370" s="20" t="s">
        <v>794</v>
      </c>
      <c r="Y370" s="20" t="s">
        <v>245</v>
      </c>
      <c r="Z370" s="20" t="s">
        <v>7406</v>
      </c>
      <c r="AA370" s="20" t="s">
        <v>7711</v>
      </c>
      <c r="AB370" s="20" t="s">
        <v>248</v>
      </c>
      <c r="AC370" s="20" t="s">
        <v>248</v>
      </c>
      <c r="AD370" s="20" t="s">
        <v>56</v>
      </c>
      <c r="AE370" s="20"/>
    </row>
    <row r="371" spans="1:31" ht="25.5" x14ac:dyDescent="0.2">
      <c r="A371" s="4">
        <f t="shared" si="26"/>
        <v>369</v>
      </c>
      <c r="B371" s="4" t="str">
        <f t="shared" si="24"/>
        <v>2024-02910</v>
      </c>
      <c r="C371" s="4" t="str">
        <f>IFERROR(VLOOKUP(F371,Tablas!$A$1:$B$3,2,0),"")</f>
        <v/>
      </c>
      <c r="D371" s="4" t="str">
        <f t="shared" si="25"/>
        <v>LETRAS EN DESCUENTO NACIONAL -  - LETRA 75 DIAS / DRAFT 75 DAYS - Cambio de Situación</v>
      </c>
      <c r="E371" s="19">
        <v>45539</v>
      </c>
      <c r="F371" s="20" t="s">
        <v>27</v>
      </c>
      <c r="G371" s="20" t="s">
        <v>7917</v>
      </c>
      <c r="H371" s="20" t="s">
        <v>7404</v>
      </c>
      <c r="I371" s="20" t="s">
        <v>7405</v>
      </c>
      <c r="J371" s="20" t="s">
        <v>241</v>
      </c>
      <c r="K371" s="20" t="s">
        <v>242</v>
      </c>
      <c r="L371" s="20" t="s">
        <v>243</v>
      </c>
      <c r="M371" s="20" t="s">
        <v>125</v>
      </c>
      <c r="N371" s="21">
        <v>3395.41</v>
      </c>
      <c r="O371" s="21">
        <v>0</v>
      </c>
      <c r="P371" s="19">
        <v>45498</v>
      </c>
      <c r="Q371" s="19">
        <v>45539</v>
      </c>
      <c r="R371" s="20"/>
      <c r="S371" s="19">
        <v>45565</v>
      </c>
      <c r="T371" s="20" t="s">
        <v>126</v>
      </c>
      <c r="U371" s="20">
        <v>1020736</v>
      </c>
      <c r="V371" s="20">
        <v>240006453</v>
      </c>
      <c r="W371" s="20" t="s">
        <v>50</v>
      </c>
      <c r="X371" s="20" t="s">
        <v>794</v>
      </c>
      <c r="Y371" s="20" t="s">
        <v>245</v>
      </c>
      <c r="Z371" s="20" t="s">
        <v>7406</v>
      </c>
      <c r="AA371" s="20" t="s">
        <v>7711</v>
      </c>
      <c r="AB371" s="20" t="s">
        <v>248</v>
      </c>
      <c r="AC371" s="20" t="s">
        <v>248</v>
      </c>
      <c r="AD371" s="20" t="s">
        <v>56</v>
      </c>
      <c r="AE371" s="20"/>
    </row>
    <row r="372" spans="1:31" ht="25.5" x14ac:dyDescent="0.2">
      <c r="A372" s="4">
        <f t="shared" si="26"/>
        <v>370</v>
      </c>
      <c r="B372" s="4" t="str">
        <f t="shared" si="24"/>
        <v>2024-03179</v>
      </c>
      <c r="C372" s="4" t="str">
        <f>IFERROR(VLOOKUP(F372,Tablas!$A$1:$B$3,2,0),"")</f>
        <v/>
      </c>
      <c r="D372" s="4" t="str">
        <f t="shared" si="25"/>
        <v>LETRAS EN DESCUENTO NACIONAL -  - LETRA 75 DIAS / DRAFT 75 DAYS - Cambio de Situación</v>
      </c>
      <c r="E372" s="19">
        <v>45546</v>
      </c>
      <c r="F372" s="20" t="s">
        <v>27</v>
      </c>
      <c r="G372" s="20" t="s">
        <v>7921</v>
      </c>
      <c r="H372" s="20" t="s">
        <v>7404</v>
      </c>
      <c r="I372" s="20" t="s">
        <v>7405</v>
      </c>
      <c r="J372" s="20" t="s">
        <v>7629</v>
      </c>
      <c r="K372" s="20" t="s">
        <v>7630</v>
      </c>
      <c r="L372" s="20" t="s">
        <v>7631</v>
      </c>
      <c r="M372" s="20" t="s">
        <v>125</v>
      </c>
      <c r="N372" s="21">
        <v>3497.44</v>
      </c>
      <c r="O372" s="21">
        <v>0</v>
      </c>
      <c r="P372" s="19">
        <v>45516</v>
      </c>
      <c r="Q372" s="19">
        <v>45546</v>
      </c>
      <c r="R372" s="20"/>
      <c r="S372" s="19">
        <v>45582</v>
      </c>
      <c r="T372" s="20" t="s">
        <v>126</v>
      </c>
      <c r="U372" s="20">
        <v>1024689</v>
      </c>
      <c r="V372" s="20">
        <v>240006817</v>
      </c>
      <c r="W372" s="20" t="s">
        <v>50</v>
      </c>
      <c r="X372" s="20" t="s">
        <v>794</v>
      </c>
      <c r="Y372" s="20" t="s">
        <v>333</v>
      </c>
      <c r="Z372" s="20" t="s">
        <v>7406</v>
      </c>
      <c r="AA372" s="20" t="s">
        <v>7636</v>
      </c>
      <c r="AB372" s="20" t="s">
        <v>6737</v>
      </c>
      <c r="AC372" s="20" t="s">
        <v>167</v>
      </c>
      <c r="AD372" s="20" t="s">
        <v>56</v>
      </c>
      <c r="AE372" s="20"/>
    </row>
    <row r="373" spans="1:31" ht="25.5" x14ac:dyDescent="0.2">
      <c r="A373" s="4">
        <f t="shared" si="26"/>
        <v>371</v>
      </c>
      <c r="B373" s="4" t="str">
        <f t="shared" si="24"/>
        <v>2024-03178</v>
      </c>
      <c r="C373" s="4" t="str">
        <f>IFERROR(VLOOKUP(F373,Tablas!$A$1:$B$3,2,0),"")</f>
        <v/>
      </c>
      <c r="D373" s="4" t="str">
        <f t="shared" si="25"/>
        <v>LETRAS EN DESCUENTO NACIONAL -  - LETRA 75 DIAS / DRAFT 75 DAYS - Cambio de Situación</v>
      </c>
      <c r="E373" s="19">
        <v>45546</v>
      </c>
      <c r="F373" s="20" t="s">
        <v>27</v>
      </c>
      <c r="G373" s="20" t="s">
        <v>7922</v>
      </c>
      <c r="H373" s="20" t="s">
        <v>7404</v>
      </c>
      <c r="I373" s="20" t="s">
        <v>7405</v>
      </c>
      <c r="J373" s="20" t="s">
        <v>7629</v>
      </c>
      <c r="K373" s="20" t="s">
        <v>7630</v>
      </c>
      <c r="L373" s="20" t="s">
        <v>7631</v>
      </c>
      <c r="M373" s="20" t="s">
        <v>125</v>
      </c>
      <c r="N373" s="21">
        <v>3497.44</v>
      </c>
      <c r="O373" s="21">
        <v>0</v>
      </c>
      <c r="P373" s="19">
        <v>45516</v>
      </c>
      <c r="Q373" s="19">
        <v>45546</v>
      </c>
      <c r="R373" s="20"/>
      <c r="S373" s="19">
        <v>45575</v>
      </c>
      <c r="T373" s="20" t="s">
        <v>126</v>
      </c>
      <c r="U373" s="20">
        <v>1024687</v>
      </c>
      <c r="V373" s="20">
        <v>240006816</v>
      </c>
      <c r="W373" s="20" t="s">
        <v>50</v>
      </c>
      <c r="X373" s="20" t="s">
        <v>794</v>
      </c>
      <c r="Y373" s="20" t="s">
        <v>333</v>
      </c>
      <c r="Z373" s="20" t="s">
        <v>7406</v>
      </c>
      <c r="AA373" s="20" t="s">
        <v>7636</v>
      </c>
      <c r="AB373" s="20" t="s">
        <v>6737</v>
      </c>
      <c r="AC373" s="20" t="s">
        <v>167</v>
      </c>
      <c r="AD373" s="20" t="s">
        <v>56</v>
      </c>
      <c r="AE373" s="20"/>
    </row>
    <row r="374" spans="1:31" ht="25.5" x14ac:dyDescent="0.2">
      <c r="A374" s="4">
        <f t="shared" si="26"/>
        <v>372</v>
      </c>
      <c r="B374" s="4" t="str">
        <f t="shared" si="24"/>
        <v>2024-03180</v>
      </c>
      <c r="C374" s="4" t="str">
        <f>IFERROR(VLOOKUP(F374,Tablas!$A$1:$B$3,2,0),"")</f>
        <v/>
      </c>
      <c r="D374" s="4" t="str">
        <f t="shared" si="25"/>
        <v>LETRAS EN DESCUENTO NACIONAL -  - LETRA 75 DIAS / DRAFT 75 DAYS - Cambio de Situación</v>
      </c>
      <c r="E374" s="19">
        <v>45546</v>
      </c>
      <c r="F374" s="20" t="s">
        <v>27</v>
      </c>
      <c r="G374" s="20" t="s">
        <v>7923</v>
      </c>
      <c r="H374" s="20" t="s">
        <v>7404</v>
      </c>
      <c r="I374" s="20" t="s">
        <v>7405</v>
      </c>
      <c r="J374" s="20" t="s">
        <v>7629</v>
      </c>
      <c r="K374" s="20" t="s">
        <v>7630</v>
      </c>
      <c r="L374" s="20" t="s">
        <v>7631</v>
      </c>
      <c r="M374" s="20" t="s">
        <v>125</v>
      </c>
      <c r="N374" s="21">
        <v>3497.44</v>
      </c>
      <c r="O374" s="21">
        <v>0</v>
      </c>
      <c r="P374" s="19">
        <v>45516</v>
      </c>
      <c r="Q374" s="19">
        <v>45546</v>
      </c>
      <c r="R374" s="20"/>
      <c r="S374" s="19">
        <v>45589</v>
      </c>
      <c r="T374" s="20" t="s">
        <v>126</v>
      </c>
      <c r="U374" s="20">
        <v>1024691</v>
      </c>
      <c r="V374" s="20">
        <v>240006818</v>
      </c>
      <c r="W374" s="20" t="s">
        <v>50</v>
      </c>
      <c r="X374" s="20" t="s">
        <v>794</v>
      </c>
      <c r="Y374" s="20" t="s">
        <v>333</v>
      </c>
      <c r="Z374" s="20" t="s">
        <v>7406</v>
      </c>
      <c r="AA374" s="20" t="s">
        <v>7632</v>
      </c>
      <c r="AB374" s="20" t="s">
        <v>6737</v>
      </c>
      <c r="AC374" s="20" t="s">
        <v>167</v>
      </c>
      <c r="AD374" s="20" t="s">
        <v>56</v>
      </c>
      <c r="AE374" s="20"/>
    </row>
    <row r="375" spans="1:31" ht="25.5" x14ac:dyDescent="0.2">
      <c r="A375" s="4">
        <f t="shared" si="26"/>
        <v>373</v>
      </c>
      <c r="B375" s="4" t="str">
        <f t="shared" si="24"/>
        <v>2024-03177</v>
      </c>
      <c r="C375" s="4" t="str">
        <f>IFERROR(VLOOKUP(F375,Tablas!$A$1:$B$3,2,0),"")</f>
        <v/>
      </c>
      <c r="D375" s="4" t="str">
        <f t="shared" si="25"/>
        <v>LETRAS EN DESCUENTO NACIONAL -  - LETRA 75 DIAS / DRAFT 75 DAYS - Cambio de Situación</v>
      </c>
      <c r="E375" s="19">
        <v>45546</v>
      </c>
      <c r="F375" s="20" t="s">
        <v>27</v>
      </c>
      <c r="G375" s="20" t="s">
        <v>7924</v>
      </c>
      <c r="H375" s="20" t="s">
        <v>7404</v>
      </c>
      <c r="I375" s="20" t="s">
        <v>7405</v>
      </c>
      <c r="J375" s="20" t="s">
        <v>7629</v>
      </c>
      <c r="K375" s="20" t="s">
        <v>7630</v>
      </c>
      <c r="L375" s="20" t="s">
        <v>7631</v>
      </c>
      <c r="M375" s="20" t="s">
        <v>125</v>
      </c>
      <c r="N375" s="21">
        <v>3497.44</v>
      </c>
      <c r="O375" s="21">
        <v>0</v>
      </c>
      <c r="P375" s="19">
        <v>45516</v>
      </c>
      <c r="Q375" s="19">
        <v>45546</v>
      </c>
      <c r="R375" s="20"/>
      <c r="S375" s="19">
        <v>45568</v>
      </c>
      <c r="T375" s="20" t="s">
        <v>126</v>
      </c>
      <c r="U375" s="20">
        <v>1024685</v>
      </c>
      <c r="V375" s="20">
        <v>240006815</v>
      </c>
      <c r="W375" s="20" t="s">
        <v>50</v>
      </c>
      <c r="X375" s="20" t="s">
        <v>794</v>
      </c>
      <c r="Y375" s="20" t="s">
        <v>333</v>
      </c>
      <c r="Z375" s="20" t="s">
        <v>7406</v>
      </c>
      <c r="AA375" s="20" t="s">
        <v>7636</v>
      </c>
      <c r="AB375" s="20" t="s">
        <v>6737</v>
      </c>
      <c r="AC375" s="20" t="s">
        <v>167</v>
      </c>
      <c r="AD375" s="20" t="s">
        <v>56</v>
      </c>
      <c r="AE375" s="20"/>
    </row>
    <row r="376" spans="1:31" ht="25.5" x14ac:dyDescent="0.2">
      <c r="A376" s="4">
        <f t="shared" si="26"/>
        <v>374</v>
      </c>
      <c r="B376" s="4" t="str">
        <f t="shared" si="24"/>
        <v>2024-03181</v>
      </c>
      <c r="C376" s="4" t="str">
        <f>IFERROR(VLOOKUP(F376,Tablas!$A$1:$B$3,2,0),"")</f>
        <v/>
      </c>
      <c r="D376" s="4" t="str">
        <f t="shared" si="25"/>
        <v>LETRAS EN DESCUENTO NACIONAL -  - LETRA 75 DIAS / DRAFT 75 DAYS - Cambio de Situación</v>
      </c>
      <c r="E376" s="19">
        <v>45546</v>
      </c>
      <c r="F376" s="20" t="s">
        <v>27</v>
      </c>
      <c r="G376" s="20" t="s">
        <v>7925</v>
      </c>
      <c r="H376" s="20" t="s">
        <v>7404</v>
      </c>
      <c r="I376" s="20" t="s">
        <v>7405</v>
      </c>
      <c r="J376" s="20" t="s">
        <v>7629</v>
      </c>
      <c r="K376" s="20" t="s">
        <v>7630</v>
      </c>
      <c r="L376" s="20" t="s">
        <v>7631</v>
      </c>
      <c r="M376" s="20" t="s">
        <v>125</v>
      </c>
      <c r="N376" s="21">
        <v>3497.45</v>
      </c>
      <c r="O376" s="21">
        <v>0</v>
      </c>
      <c r="P376" s="19">
        <v>45516</v>
      </c>
      <c r="Q376" s="19">
        <v>45546</v>
      </c>
      <c r="R376" s="20"/>
      <c r="S376" s="19">
        <v>45607</v>
      </c>
      <c r="T376" s="20" t="s">
        <v>126</v>
      </c>
      <c r="U376" s="20">
        <v>1024693</v>
      </c>
      <c r="V376" s="20">
        <v>240006819</v>
      </c>
      <c r="W376" s="20" t="s">
        <v>50</v>
      </c>
      <c r="X376" s="20" t="s">
        <v>794</v>
      </c>
      <c r="Y376" s="20" t="s">
        <v>333</v>
      </c>
      <c r="Z376" s="20" t="s">
        <v>7406</v>
      </c>
      <c r="AA376" s="20" t="s">
        <v>7632</v>
      </c>
      <c r="AB376" s="20" t="s">
        <v>6737</v>
      </c>
      <c r="AC376" s="20" t="s">
        <v>167</v>
      </c>
      <c r="AD376" s="20" t="s">
        <v>56</v>
      </c>
      <c r="AE376" s="20"/>
    </row>
    <row r="377" spans="1:31" ht="25.5" x14ac:dyDescent="0.2">
      <c r="A377" s="4">
        <f t="shared" si="26"/>
        <v>375</v>
      </c>
      <c r="B377" s="4" t="str">
        <f t="shared" si="24"/>
        <v>2024-02515</v>
      </c>
      <c r="C377" s="4" t="str">
        <f>IFERROR(VLOOKUP(F377,Tablas!$A$1:$B$3,2,0),"")</f>
        <v/>
      </c>
      <c r="D377" s="4" t="str">
        <f t="shared" si="25"/>
        <v>LETRAS EN DESCUENTO NACIONAL -  - LETRA 75 DIAS / DRAFT 75 DAYS - Cambio de Situación</v>
      </c>
      <c r="E377" s="19">
        <v>45498</v>
      </c>
      <c r="F377" s="20" t="s">
        <v>27</v>
      </c>
      <c r="G377" s="20" t="s">
        <v>7927</v>
      </c>
      <c r="H377" s="20" t="s">
        <v>7404</v>
      </c>
      <c r="I377" s="20" t="s">
        <v>7405</v>
      </c>
      <c r="J377" s="20" t="s">
        <v>330</v>
      </c>
      <c r="K377" s="20" t="s">
        <v>331</v>
      </c>
      <c r="L377" s="20" t="s">
        <v>332</v>
      </c>
      <c r="M377" s="20" t="s">
        <v>125</v>
      </c>
      <c r="N377" s="21">
        <v>3521.92</v>
      </c>
      <c r="O377" s="21">
        <v>0</v>
      </c>
      <c r="P377" s="19">
        <v>45471</v>
      </c>
      <c r="Q377" s="19">
        <v>45498</v>
      </c>
      <c r="R377" s="20"/>
      <c r="S377" s="19">
        <v>45590</v>
      </c>
      <c r="T377" s="20" t="s">
        <v>126</v>
      </c>
      <c r="U377" s="20">
        <v>998766</v>
      </c>
      <c r="V377" s="20">
        <v>240005497</v>
      </c>
      <c r="W377" s="20" t="s">
        <v>50</v>
      </c>
      <c r="X377" s="20" t="s">
        <v>794</v>
      </c>
      <c r="Y377" s="20" t="s">
        <v>333</v>
      </c>
      <c r="Z377" s="20" t="s">
        <v>7406</v>
      </c>
      <c r="AA377" s="20" t="s">
        <v>335</v>
      </c>
      <c r="AB377" s="20" t="s">
        <v>336</v>
      </c>
      <c r="AC377" s="20" t="s">
        <v>337</v>
      </c>
      <c r="AD377" s="20" t="s">
        <v>56</v>
      </c>
      <c r="AE377" s="20"/>
    </row>
    <row r="378" spans="1:31" ht="25.5" x14ac:dyDescent="0.2">
      <c r="A378" s="4">
        <f t="shared" si="26"/>
        <v>376</v>
      </c>
      <c r="B378" s="4" t="str">
        <f t="shared" si="24"/>
        <v>2024-02514</v>
      </c>
      <c r="C378" s="4" t="str">
        <f>IFERROR(VLOOKUP(F378,Tablas!$A$1:$B$3,2,0),"")</f>
        <v/>
      </c>
      <c r="D378" s="4" t="str">
        <f t="shared" si="25"/>
        <v>LETRAS EN DESCUENTO NACIONAL -  - LETRA 75 DIAS / DRAFT 75 DAYS - Cambio de Situación</v>
      </c>
      <c r="E378" s="19">
        <v>45498</v>
      </c>
      <c r="F378" s="20" t="s">
        <v>27</v>
      </c>
      <c r="G378" s="20" t="s">
        <v>7928</v>
      </c>
      <c r="H378" s="20" t="s">
        <v>7404</v>
      </c>
      <c r="I378" s="20" t="s">
        <v>7405</v>
      </c>
      <c r="J378" s="20" t="s">
        <v>330</v>
      </c>
      <c r="K378" s="20" t="s">
        <v>331</v>
      </c>
      <c r="L378" s="20" t="s">
        <v>332</v>
      </c>
      <c r="M378" s="20" t="s">
        <v>125</v>
      </c>
      <c r="N378" s="21">
        <v>3521.93</v>
      </c>
      <c r="O378" s="21">
        <v>0</v>
      </c>
      <c r="P378" s="19">
        <v>45471</v>
      </c>
      <c r="Q378" s="19">
        <v>45498</v>
      </c>
      <c r="R378" s="20"/>
      <c r="S378" s="19">
        <v>45576</v>
      </c>
      <c r="T378" s="20" t="s">
        <v>126</v>
      </c>
      <c r="U378" s="20">
        <v>998764</v>
      </c>
      <c r="V378" s="20">
        <v>240005496</v>
      </c>
      <c r="W378" s="20" t="s">
        <v>50</v>
      </c>
      <c r="X378" s="20" t="s">
        <v>794</v>
      </c>
      <c r="Y378" s="20" t="s">
        <v>333</v>
      </c>
      <c r="Z378" s="20" t="s">
        <v>7406</v>
      </c>
      <c r="AA378" s="20" t="s">
        <v>7441</v>
      </c>
      <c r="AB378" s="20" t="s">
        <v>789</v>
      </c>
      <c r="AC378" s="20" t="s">
        <v>167</v>
      </c>
      <c r="AD378" s="20" t="s">
        <v>56</v>
      </c>
      <c r="AE378" s="20"/>
    </row>
    <row r="379" spans="1:31" ht="25.5" x14ac:dyDescent="0.2">
      <c r="A379" s="4">
        <f t="shared" si="26"/>
        <v>377</v>
      </c>
      <c r="B379" s="4" t="str">
        <f t="shared" si="24"/>
        <v>2024-03365</v>
      </c>
      <c r="C379" s="4" t="str">
        <f>IFERROR(VLOOKUP(F379,Tablas!$A$1:$B$3,2,0),"")</f>
        <v/>
      </c>
      <c r="D379" s="4" t="str">
        <f t="shared" si="25"/>
        <v>LETRAS EN COBRANZA NACIONAL -  - LETRA 75 DIAS / DRAFT 75 DAYS - Cambio de Situación</v>
      </c>
      <c r="E379" s="19">
        <v>45555</v>
      </c>
      <c r="F379" s="20" t="s">
        <v>27</v>
      </c>
      <c r="G379" s="20" t="s">
        <v>7929</v>
      </c>
      <c r="H379" s="20" t="s">
        <v>7499</v>
      </c>
      <c r="I379" s="20" t="s">
        <v>4510</v>
      </c>
      <c r="J379" s="20" t="s">
        <v>647</v>
      </c>
      <c r="K379" s="20" t="s">
        <v>648</v>
      </c>
      <c r="L379" s="20" t="s">
        <v>649</v>
      </c>
      <c r="M379" s="20" t="s">
        <v>125</v>
      </c>
      <c r="N379" s="21">
        <v>3564.23</v>
      </c>
      <c r="O379" s="21">
        <v>0</v>
      </c>
      <c r="P379" s="19">
        <v>45530</v>
      </c>
      <c r="Q379" s="19">
        <v>45555</v>
      </c>
      <c r="R379" s="20"/>
      <c r="S379" s="19">
        <v>45575</v>
      </c>
      <c r="T379" s="20" t="s">
        <v>126</v>
      </c>
      <c r="U379" s="20">
        <v>1031245</v>
      </c>
      <c r="V379" s="20">
        <v>240007064</v>
      </c>
      <c r="W379" s="20" t="s">
        <v>50</v>
      </c>
      <c r="X379" s="20" t="s">
        <v>794</v>
      </c>
      <c r="Y379" s="20" t="s">
        <v>333</v>
      </c>
      <c r="Z379" s="20" t="s">
        <v>7406</v>
      </c>
      <c r="AA379" s="20" t="s">
        <v>651</v>
      </c>
      <c r="AB379" s="20" t="s">
        <v>502</v>
      </c>
      <c r="AC379" s="20" t="s">
        <v>502</v>
      </c>
      <c r="AD379" s="20" t="s">
        <v>56</v>
      </c>
      <c r="AE379" s="20"/>
    </row>
    <row r="380" spans="1:31" ht="25.5" x14ac:dyDescent="0.2">
      <c r="A380" s="4">
        <f t="shared" si="26"/>
        <v>378</v>
      </c>
      <c r="B380" s="4" t="str">
        <f t="shared" si="24"/>
        <v>2024-03368</v>
      </c>
      <c r="C380" s="4" t="str">
        <f>IFERROR(VLOOKUP(F380,Tablas!$A$1:$B$3,2,0),"")</f>
        <v/>
      </c>
      <c r="D380" s="4" t="str">
        <f t="shared" si="25"/>
        <v>LETRAS EN COBRANZA NACIONAL -  - LETRA 75 DIAS / DRAFT 75 DAYS - Cambio de Situación</v>
      </c>
      <c r="E380" s="19">
        <v>45555</v>
      </c>
      <c r="F380" s="20" t="s">
        <v>27</v>
      </c>
      <c r="G380" s="20" t="s">
        <v>7930</v>
      </c>
      <c r="H380" s="20" t="s">
        <v>7499</v>
      </c>
      <c r="I380" s="20" t="s">
        <v>4510</v>
      </c>
      <c r="J380" s="20" t="s">
        <v>647</v>
      </c>
      <c r="K380" s="20" t="s">
        <v>648</v>
      </c>
      <c r="L380" s="20" t="s">
        <v>649</v>
      </c>
      <c r="M380" s="20" t="s">
        <v>125</v>
      </c>
      <c r="N380" s="21">
        <v>3564.23</v>
      </c>
      <c r="O380" s="21">
        <v>0</v>
      </c>
      <c r="P380" s="19">
        <v>45530</v>
      </c>
      <c r="Q380" s="19">
        <v>45555</v>
      </c>
      <c r="R380" s="20"/>
      <c r="S380" s="19">
        <v>45596</v>
      </c>
      <c r="T380" s="20" t="s">
        <v>126</v>
      </c>
      <c r="U380" s="20">
        <v>1031251</v>
      </c>
      <c r="V380" s="20">
        <v>240007067</v>
      </c>
      <c r="W380" s="20" t="s">
        <v>50</v>
      </c>
      <c r="X380" s="20" t="s">
        <v>794</v>
      </c>
      <c r="Y380" s="20" t="s">
        <v>333</v>
      </c>
      <c r="Z380" s="20" t="s">
        <v>7406</v>
      </c>
      <c r="AA380" s="20" t="s">
        <v>651</v>
      </c>
      <c r="AB380" s="20" t="s">
        <v>502</v>
      </c>
      <c r="AC380" s="20" t="s">
        <v>502</v>
      </c>
      <c r="AD380" s="20" t="s">
        <v>56</v>
      </c>
      <c r="AE380" s="20"/>
    </row>
    <row r="381" spans="1:31" ht="25.5" x14ac:dyDescent="0.2">
      <c r="A381" s="4">
        <f t="shared" si="26"/>
        <v>379</v>
      </c>
      <c r="B381" s="4" t="str">
        <f t="shared" si="24"/>
        <v>2024-03370</v>
      </c>
      <c r="C381" s="4" t="str">
        <f>IFERROR(VLOOKUP(F381,Tablas!$A$1:$B$3,2,0),"")</f>
        <v/>
      </c>
      <c r="D381" s="4" t="str">
        <f t="shared" si="25"/>
        <v>LETRAS EN COBRANZA NACIONAL -  - LETRA 75 DIAS / DRAFT 75 DAYS - Cambio de Situación</v>
      </c>
      <c r="E381" s="19">
        <v>45555</v>
      </c>
      <c r="F381" s="20" t="s">
        <v>27</v>
      </c>
      <c r="G381" s="20" t="s">
        <v>7931</v>
      </c>
      <c r="H381" s="20" t="s">
        <v>7499</v>
      </c>
      <c r="I381" s="20" t="s">
        <v>4510</v>
      </c>
      <c r="J381" s="20" t="s">
        <v>647</v>
      </c>
      <c r="K381" s="20" t="s">
        <v>648</v>
      </c>
      <c r="L381" s="20" t="s">
        <v>649</v>
      </c>
      <c r="M381" s="20" t="s">
        <v>125</v>
      </c>
      <c r="N381" s="21">
        <v>3564.23</v>
      </c>
      <c r="O381" s="21">
        <v>0</v>
      </c>
      <c r="P381" s="19">
        <v>45530</v>
      </c>
      <c r="Q381" s="19">
        <v>45555</v>
      </c>
      <c r="R381" s="20"/>
      <c r="S381" s="19">
        <v>45621</v>
      </c>
      <c r="T381" s="20" t="s">
        <v>126</v>
      </c>
      <c r="U381" s="20">
        <v>1031255</v>
      </c>
      <c r="V381" s="20">
        <v>240007069</v>
      </c>
      <c r="W381" s="20" t="s">
        <v>50</v>
      </c>
      <c r="X381" s="20" t="s">
        <v>794</v>
      </c>
      <c r="Y381" s="20" t="s">
        <v>333</v>
      </c>
      <c r="Z381" s="20" t="s">
        <v>7406</v>
      </c>
      <c r="AA381" s="20" t="s">
        <v>651</v>
      </c>
      <c r="AB381" s="20" t="s">
        <v>502</v>
      </c>
      <c r="AC381" s="20" t="s">
        <v>502</v>
      </c>
      <c r="AD381" s="20" t="s">
        <v>56</v>
      </c>
      <c r="AE381" s="20"/>
    </row>
    <row r="382" spans="1:31" ht="25.5" x14ac:dyDescent="0.2">
      <c r="A382" s="4">
        <f t="shared" si="26"/>
        <v>380</v>
      </c>
      <c r="B382" s="4" t="str">
        <f t="shared" si="24"/>
        <v>2024-03366</v>
      </c>
      <c r="C382" s="4" t="str">
        <f>IFERROR(VLOOKUP(F382,Tablas!$A$1:$B$3,2,0),"")</f>
        <v/>
      </c>
      <c r="D382" s="4" t="str">
        <f t="shared" si="25"/>
        <v>LETRAS EN COBRANZA NACIONAL -  - LETRA 75 DIAS / DRAFT 75 DAYS - Cambio de Situación</v>
      </c>
      <c r="E382" s="19">
        <v>45555</v>
      </c>
      <c r="F382" s="20" t="s">
        <v>27</v>
      </c>
      <c r="G382" s="20" t="s">
        <v>7932</v>
      </c>
      <c r="H382" s="20" t="s">
        <v>7499</v>
      </c>
      <c r="I382" s="20" t="s">
        <v>4510</v>
      </c>
      <c r="J382" s="20" t="s">
        <v>647</v>
      </c>
      <c r="K382" s="20" t="s">
        <v>648</v>
      </c>
      <c r="L382" s="20" t="s">
        <v>649</v>
      </c>
      <c r="M382" s="20" t="s">
        <v>125</v>
      </c>
      <c r="N382" s="21">
        <v>3564.23</v>
      </c>
      <c r="O382" s="21">
        <v>0</v>
      </c>
      <c r="P382" s="19">
        <v>45530</v>
      </c>
      <c r="Q382" s="19">
        <v>45555</v>
      </c>
      <c r="R382" s="20"/>
      <c r="S382" s="19">
        <v>45582</v>
      </c>
      <c r="T382" s="20" t="s">
        <v>126</v>
      </c>
      <c r="U382" s="20">
        <v>1031247</v>
      </c>
      <c r="V382" s="20">
        <v>240007065</v>
      </c>
      <c r="W382" s="20" t="s">
        <v>50</v>
      </c>
      <c r="X382" s="20" t="s">
        <v>794</v>
      </c>
      <c r="Y382" s="20" t="s">
        <v>333</v>
      </c>
      <c r="Z382" s="20" t="s">
        <v>7406</v>
      </c>
      <c r="AA382" s="20" t="s">
        <v>651</v>
      </c>
      <c r="AB382" s="20" t="s">
        <v>502</v>
      </c>
      <c r="AC382" s="20" t="s">
        <v>502</v>
      </c>
      <c r="AD382" s="20" t="s">
        <v>56</v>
      </c>
      <c r="AE382" s="20"/>
    </row>
    <row r="383" spans="1:31" ht="25.5" x14ac:dyDescent="0.2">
      <c r="A383" s="4">
        <f t="shared" si="26"/>
        <v>381</v>
      </c>
      <c r="B383" s="4" t="str">
        <f t="shared" si="24"/>
        <v>2024-03369</v>
      </c>
      <c r="C383" s="4" t="str">
        <f>IFERROR(VLOOKUP(F383,Tablas!$A$1:$B$3,2,0),"")</f>
        <v/>
      </c>
      <c r="D383" s="4" t="str">
        <f t="shared" si="25"/>
        <v>LETRAS EN COBRANZA NACIONAL -  - LETRA 75 DIAS / DRAFT 75 DAYS - Cambio de Situación</v>
      </c>
      <c r="E383" s="19">
        <v>45555</v>
      </c>
      <c r="F383" s="20" t="s">
        <v>27</v>
      </c>
      <c r="G383" s="20" t="s">
        <v>7933</v>
      </c>
      <c r="H383" s="20" t="s">
        <v>7499</v>
      </c>
      <c r="I383" s="20" t="s">
        <v>4510</v>
      </c>
      <c r="J383" s="20" t="s">
        <v>647</v>
      </c>
      <c r="K383" s="20" t="s">
        <v>648</v>
      </c>
      <c r="L383" s="20" t="s">
        <v>649</v>
      </c>
      <c r="M383" s="20" t="s">
        <v>125</v>
      </c>
      <c r="N383" s="21">
        <v>3564.23</v>
      </c>
      <c r="O383" s="21">
        <v>0</v>
      </c>
      <c r="P383" s="19">
        <v>45530</v>
      </c>
      <c r="Q383" s="19">
        <v>45555</v>
      </c>
      <c r="R383" s="20"/>
      <c r="S383" s="19">
        <v>45603</v>
      </c>
      <c r="T383" s="20" t="s">
        <v>126</v>
      </c>
      <c r="U383" s="20">
        <v>1031253</v>
      </c>
      <c r="V383" s="20">
        <v>240007068</v>
      </c>
      <c r="W383" s="20" t="s">
        <v>50</v>
      </c>
      <c r="X383" s="20" t="s">
        <v>794</v>
      </c>
      <c r="Y383" s="20" t="s">
        <v>333</v>
      </c>
      <c r="Z383" s="20" t="s">
        <v>7406</v>
      </c>
      <c r="AA383" s="20" t="s">
        <v>651</v>
      </c>
      <c r="AB383" s="20" t="s">
        <v>502</v>
      </c>
      <c r="AC383" s="20" t="s">
        <v>502</v>
      </c>
      <c r="AD383" s="20" t="s">
        <v>56</v>
      </c>
      <c r="AE383" s="20"/>
    </row>
    <row r="384" spans="1:31" ht="25.5" x14ac:dyDescent="0.2">
      <c r="A384" s="4">
        <f t="shared" si="26"/>
        <v>382</v>
      </c>
      <c r="B384" s="4" t="str">
        <f t="shared" si="24"/>
        <v>2024-03367</v>
      </c>
      <c r="C384" s="4" t="str">
        <f>IFERROR(VLOOKUP(F384,Tablas!$A$1:$B$3,2,0),"")</f>
        <v/>
      </c>
      <c r="D384" s="4" t="str">
        <f t="shared" si="25"/>
        <v>LETRAS EN COBRANZA NACIONAL -  - LETRA 75 DIAS / DRAFT 75 DAYS - Cambio de Situación</v>
      </c>
      <c r="E384" s="19">
        <v>45555</v>
      </c>
      <c r="F384" s="20" t="s">
        <v>27</v>
      </c>
      <c r="G384" s="20" t="s">
        <v>7934</v>
      </c>
      <c r="H384" s="20" t="s">
        <v>7499</v>
      </c>
      <c r="I384" s="20" t="s">
        <v>4510</v>
      </c>
      <c r="J384" s="20" t="s">
        <v>647</v>
      </c>
      <c r="K384" s="20" t="s">
        <v>648</v>
      </c>
      <c r="L384" s="20" t="s">
        <v>649</v>
      </c>
      <c r="M384" s="20" t="s">
        <v>125</v>
      </c>
      <c r="N384" s="21">
        <v>3564.23</v>
      </c>
      <c r="O384" s="21">
        <v>0</v>
      </c>
      <c r="P384" s="19">
        <v>45530</v>
      </c>
      <c r="Q384" s="19">
        <v>45555</v>
      </c>
      <c r="R384" s="20"/>
      <c r="S384" s="19">
        <v>45589</v>
      </c>
      <c r="T384" s="20" t="s">
        <v>126</v>
      </c>
      <c r="U384" s="20">
        <v>1031249</v>
      </c>
      <c r="V384" s="20">
        <v>240007066</v>
      </c>
      <c r="W384" s="20" t="s">
        <v>50</v>
      </c>
      <c r="X384" s="20" t="s">
        <v>794</v>
      </c>
      <c r="Y384" s="20" t="s">
        <v>333</v>
      </c>
      <c r="Z384" s="20" t="s">
        <v>7406</v>
      </c>
      <c r="AA384" s="20" t="s">
        <v>651</v>
      </c>
      <c r="AB384" s="20" t="s">
        <v>502</v>
      </c>
      <c r="AC384" s="20" t="s">
        <v>502</v>
      </c>
      <c r="AD384" s="20" t="s">
        <v>56</v>
      </c>
      <c r="AE384" s="20"/>
    </row>
    <row r="385" spans="1:31" ht="25.5" x14ac:dyDescent="0.2">
      <c r="A385" s="4">
        <f t="shared" ref="A385:A420" si="27">ROW()-2</f>
        <v>383</v>
      </c>
      <c r="B385" s="4" t="str">
        <f t="shared" si="24"/>
        <v>2024-03308</v>
      </c>
      <c r="C385" s="4" t="str">
        <f>IFERROR(VLOOKUP(F385,Tablas!$A$1:$B$3,2,0),"")</f>
        <v/>
      </c>
      <c r="D385" s="4" t="str">
        <f t="shared" si="25"/>
        <v>LETRAS EN DESCUENTO NACIONAL -  - LETRA 75 DIAS / DRAFT 75 DAYS - Cambio de Situación</v>
      </c>
      <c r="E385" s="19">
        <v>45560</v>
      </c>
      <c r="F385" s="20" t="s">
        <v>27</v>
      </c>
      <c r="G385" s="20" t="s">
        <v>7936</v>
      </c>
      <c r="H385" s="20" t="s">
        <v>7404</v>
      </c>
      <c r="I385" s="20" t="s">
        <v>7405</v>
      </c>
      <c r="J385" s="20" t="s">
        <v>330</v>
      </c>
      <c r="K385" s="20" t="s">
        <v>331</v>
      </c>
      <c r="L385" s="20" t="s">
        <v>332</v>
      </c>
      <c r="M385" s="20" t="s">
        <v>125</v>
      </c>
      <c r="N385" s="21">
        <v>3592.86</v>
      </c>
      <c r="O385" s="21">
        <v>0</v>
      </c>
      <c r="P385" s="19">
        <v>45526</v>
      </c>
      <c r="Q385" s="19">
        <v>45560</v>
      </c>
      <c r="R385" s="20"/>
      <c r="S385" s="19">
        <v>45594</v>
      </c>
      <c r="T385" s="20" t="s">
        <v>126</v>
      </c>
      <c r="U385" s="20">
        <v>1031156</v>
      </c>
      <c r="V385" s="20">
        <v>240007023</v>
      </c>
      <c r="W385" s="20" t="s">
        <v>50</v>
      </c>
      <c r="X385" s="20" t="s">
        <v>794</v>
      </c>
      <c r="Y385" s="20" t="s">
        <v>333</v>
      </c>
      <c r="Z385" s="20" t="s">
        <v>7406</v>
      </c>
      <c r="AA385" s="20" t="s">
        <v>335</v>
      </c>
      <c r="AB385" s="20" t="s">
        <v>336</v>
      </c>
      <c r="AC385" s="20" t="s">
        <v>337</v>
      </c>
      <c r="AD385" s="20" t="s">
        <v>56</v>
      </c>
      <c r="AE385" s="20"/>
    </row>
    <row r="386" spans="1:31" ht="25.5" x14ac:dyDescent="0.2">
      <c r="A386" s="4">
        <f t="shared" si="27"/>
        <v>384</v>
      </c>
      <c r="B386" s="4" t="str">
        <f t="shared" si="24"/>
        <v>2024-03309</v>
      </c>
      <c r="C386" s="4" t="str">
        <f>IFERROR(VLOOKUP(F386,Tablas!$A$1:$B$3,2,0),"")</f>
        <v/>
      </c>
      <c r="D386" s="4" t="str">
        <f t="shared" si="25"/>
        <v>LETRAS EN DESCUENTO NACIONAL -  - LETRA 75 DIAS / DRAFT 75 DAYS - Cambio de Situación</v>
      </c>
      <c r="E386" s="19">
        <v>45560</v>
      </c>
      <c r="F386" s="20" t="s">
        <v>27</v>
      </c>
      <c r="G386" s="20" t="s">
        <v>7937</v>
      </c>
      <c r="H386" s="20" t="s">
        <v>7404</v>
      </c>
      <c r="I386" s="20" t="s">
        <v>7405</v>
      </c>
      <c r="J386" s="20" t="s">
        <v>330</v>
      </c>
      <c r="K386" s="20" t="s">
        <v>331</v>
      </c>
      <c r="L386" s="20" t="s">
        <v>332</v>
      </c>
      <c r="M386" s="20" t="s">
        <v>125</v>
      </c>
      <c r="N386" s="21">
        <v>3592.86</v>
      </c>
      <c r="O386" s="21">
        <v>0</v>
      </c>
      <c r="P386" s="19">
        <v>45526</v>
      </c>
      <c r="Q386" s="19">
        <v>45560</v>
      </c>
      <c r="R386" s="20"/>
      <c r="S386" s="19">
        <v>45600</v>
      </c>
      <c r="T386" s="20" t="s">
        <v>126</v>
      </c>
      <c r="U386" s="20">
        <v>1031158</v>
      </c>
      <c r="V386" s="20">
        <v>240007024</v>
      </c>
      <c r="W386" s="20" t="s">
        <v>50</v>
      </c>
      <c r="X386" s="20" t="s">
        <v>794</v>
      </c>
      <c r="Y386" s="20" t="s">
        <v>333</v>
      </c>
      <c r="Z386" s="20" t="s">
        <v>7406</v>
      </c>
      <c r="AA386" s="20" t="s">
        <v>335</v>
      </c>
      <c r="AB386" s="20" t="s">
        <v>336</v>
      </c>
      <c r="AC386" s="20" t="s">
        <v>337</v>
      </c>
      <c r="AD386" s="20" t="s">
        <v>56</v>
      </c>
      <c r="AE386" s="20"/>
    </row>
    <row r="387" spans="1:31" ht="25.5" x14ac:dyDescent="0.2">
      <c r="A387" s="4">
        <f t="shared" si="27"/>
        <v>385</v>
      </c>
      <c r="B387" s="4" t="str">
        <f t="shared" si="24"/>
        <v>2024-03307</v>
      </c>
      <c r="C387" s="4" t="str">
        <f>IFERROR(VLOOKUP(F387,Tablas!$A$1:$B$3,2,0),"")</f>
        <v/>
      </c>
      <c r="D387" s="4" t="str">
        <f t="shared" si="25"/>
        <v>LETRAS EN DESCUENTO NACIONAL -  - LETRA 75 DIAS / DRAFT 75 DAYS - Cambio de Situación</v>
      </c>
      <c r="E387" s="19">
        <v>45560</v>
      </c>
      <c r="F387" s="20" t="s">
        <v>27</v>
      </c>
      <c r="G387" s="20" t="s">
        <v>7938</v>
      </c>
      <c r="H387" s="20" t="s">
        <v>7404</v>
      </c>
      <c r="I387" s="20" t="s">
        <v>7405</v>
      </c>
      <c r="J387" s="20" t="s">
        <v>330</v>
      </c>
      <c r="K387" s="20" t="s">
        <v>331</v>
      </c>
      <c r="L387" s="20" t="s">
        <v>332</v>
      </c>
      <c r="M387" s="20" t="s">
        <v>125</v>
      </c>
      <c r="N387" s="21">
        <v>3592.86</v>
      </c>
      <c r="O387" s="21">
        <v>0</v>
      </c>
      <c r="P387" s="19">
        <v>45526</v>
      </c>
      <c r="Q387" s="19">
        <v>45560</v>
      </c>
      <c r="R387" s="20"/>
      <c r="S387" s="19">
        <v>45586</v>
      </c>
      <c r="T387" s="20" t="s">
        <v>126</v>
      </c>
      <c r="U387" s="20">
        <v>1031154</v>
      </c>
      <c r="V387" s="20">
        <v>240007022</v>
      </c>
      <c r="W387" s="20" t="s">
        <v>50</v>
      </c>
      <c r="X387" s="20" t="s">
        <v>794</v>
      </c>
      <c r="Y387" s="20" t="s">
        <v>333</v>
      </c>
      <c r="Z387" s="20" t="s">
        <v>7406</v>
      </c>
      <c r="AA387" s="20" t="s">
        <v>335</v>
      </c>
      <c r="AB387" s="20" t="s">
        <v>336</v>
      </c>
      <c r="AC387" s="20" t="s">
        <v>337</v>
      </c>
      <c r="AD387" s="20" t="s">
        <v>56</v>
      </c>
      <c r="AE387" s="20"/>
    </row>
    <row r="388" spans="1:31" ht="25.5" x14ac:dyDescent="0.2">
      <c r="A388" s="4">
        <f t="shared" si="27"/>
        <v>386</v>
      </c>
      <c r="B388" s="4" t="str">
        <f t="shared" ref="B388:B451" si="28">MID(G388,1,20)</f>
        <v>2024-03305</v>
      </c>
      <c r="C388" s="4" t="str">
        <f>IFERROR(VLOOKUP(F388,Tablas!$A$1:$B$3,2,0),"")</f>
        <v/>
      </c>
      <c r="D388" s="4" t="str">
        <f t="shared" ref="D388:D451" si="29">CONCATENATE(I388," - ",AE388," - ",T388," - ",Z388)</f>
        <v>LETRAS EN DESCUENTO NACIONAL -  - LETRA 75 DIAS / DRAFT 75 DAYS - Cambio de Situación</v>
      </c>
      <c r="E388" s="19">
        <v>45560</v>
      </c>
      <c r="F388" s="20" t="s">
        <v>27</v>
      </c>
      <c r="G388" s="20" t="s">
        <v>7939</v>
      </c>
      <c r="H388" s="20" t="s">
        <v>7404</v>
      </c>
      <c r="I388" s="20" t="s">
        <v>7405</v>
      </c>
      <c r="J388" s="20" t="s">
        <v>330</v>
      </c>
      <c r="K388" s="20" t="s">
        <v>331</v>
      </c>
      <c r="L388" s="20" t="s">
        <v>332</v>
      </c>
      <c r="M388" s="20" t="s">
        <v>125</v>
      </c>
      <c r="N388" s="21">
        <v>3592.86</v>
      </c>
      <c r="O388" s="21">
        <v>0</v>
      </c>
      <c r="P388" s="19">
        <v>45526</v>
      </c>
      <c r="Q388" s="19">
        <v>45560</v>
      </c>
      <c r="R388" s="20"/>
      <c r="S388" s="19">
        <v>45572</v>
      </c>
      <c r="T388" s="20" t="s">
        <v>126</v>
      </c>
      <c r="U388" s="20">
        <v>1031150</v>
      </c>
      <c r="V388" s="20">
        <v>240007020</v>
      </c>
      <c r="W388" s="20" t="s">
        <v>50</v>
      </c>
      <c r="X388" s="20" t="s">
        <v>794</v>
      </c>
      <c r="Y388" s="20" t="s">
        <v>333</v>
      </c>
      <c r="Z388" s="20" t="s">
        <v>7406</v>
      </c>
      <c r="AA388" s="20" t="s">
        <v>7441</v>
      </c>
      <c r="AB388" s="20" t="s">
        <v>789</v>
      </c>
      <c r="AC388" s="20" t="s">
        <v>167</v>
      </c>
      <c r="AD388" s="20" t="s">
        <v>56</v>
      </c>
      <c r="AE388" s="20"/>
    </row>
    <row r="389" spans="1:31" ht="25.5" x14ac:dyDescent="0.2">
      <c r="A389" s="4">
        <f t="shared" si="27"/>
        <v>387</v>
      </c>
      <c r="B389" s="4" t="str">
        <f t="shared" si="28"/>
        <v>2024-03306</v>
      </c>
      <c r="C389" s="4" t="str">
        <f>IFERROR(VLOOKUP(F389,Tablas!$A$1:$B$3,2,0),"")</f>
        <v/>
      </c>
      <c r="D389" s="4" t="str">
        <f t="shared" si="29"/>
        <v>LETRAS EN DESCUENTO NACIONAL -  - LETRA 75 DIAS / DRAFT 75 DAYS - Cambio de Situación</v>
      </c>
      <c r="E389" s="19">
        <v>45560</v>
      </c>
      <c r="F389" s="20" t="s">
        <v>27</v>
      </c>
      <c r="G389" s="20" t="s">
        <v>7940</v>
      </c>
      <c r="H389" s="20" t="s">
        <v>7404</v>
      </c>
      <c r="I389" s="20" t="s">
        <v>7405</v>
      </c>
      <c r="J389" s="20" t="s">
        <v>330</v>
      </c>
      <c r="K389" s="20" t="s">
        <v>331</v>
      </c>
      <c r="L389" s="20" t="s">
        <v>332</v>
      </c>
      <c r="M389" s="20" t="s">
        <v>125</v>
      </c>
      <c r="N389" s="21">
        <v>3592.86</v>
      </c>
      <c r="O389" s="21">
        <v>0</v>
      </c>
      <c r="P389" s="19">
        <v>45526</v>
      </c>
      <c r="Q389" s="19">
        <v>45560</v>
      </c>
      <c r="R389" s="20"/>
      <c r="S389" s="19">
        <v>45579</v>
      </c>
      <c r="T389" s="20" t="s">
        <v>126</v>
      </c>
      <c r="U389" s="20">
        <v>1031152</v>
      </c>
      <c r="V389" s="20">
        <v>240007021</v>
      </c>
      <c r="W389" s="20" t="s">
        <v>50</v>
      </c>
      <c r="X389" s="20" t="s">
        <v>794</v>
      </c>
      <c r="Y389" s="20" t="s">
        <v>333</v>
      </c>
      <c r="Z389" s="20" t="s">
        <v>7406</v>
      </c>
      <c r="AA389" s="20" t="s">
        <v>7441</v>
      </c>
      <c r="AB389" s="20" t="s">
        <v>789</v>
      </c>
      <c r="AC389" s="20" t="s">
        <v>167</v>
      </c>
      <c r="AD389" s="20" t="s">
        <v>56</v>
      </c>
      <c r="AE389" s="20"/>
    </row>
    <row r="390" spans="1:31" ht="25.5" x14ac:dyDescent="0.2">
      <c r="A390" s="4">
        <f t="shared" si="27"/>
        <v>388</v>
      </c>
      <c r="B390" s="4" t="str">
        <f t="shared" si="28"/>
        <v>2024-03310</v>
      </c>
      <c r="C390" s="4" t="str">
        <f>IFERROR(VLOOKUP(F390,Tablas!$A$1:$B$3,2,0),"")</f>
        <v/>
      </c>
      <c r="D390" s="4" t="str">
        <f t="shared" si="29"/>
        <v>LETRAS EN DESCUENTO NACIONAL -  - LETRA 75 DIAS / DRAFT 75 DAYS - Cambio de Situación</v>
      </c>
      <c r="E390" s="19">
        <v>45560</v>
      </c>
      <c r="F390" s="20" t="s">
        <v>27</v>
      </c>
      <c r="G390" s="20" t="s">
        <v>7941</v>
      </c>
      <c r="H390" s="20" t="s">
        <v>7404</v>
      </c>
      <c r="I390" s="20" t="s">
        <v>7405</v>
      </c>
      <c r="J390" s="20" t="s">
        <v>330</v>
      </c>
      <c r="K390" s="20" t="s">
        <v>331</v>
      </c>
      <c r="L390" s="20" t="s">
        <v>332</v>
      </c>
      <c r="M390" s="20" t="s">
        <v>125</v>
      </c>
      <c r="N390" s="21">
        <v>3592.88</v>
      </c>
      <c r="O390" s="21">
        <v>0</v>
      </c>
      <c r="P390" s="19">
        <v>45526</v>
      </c>
      <c r="Q390" s="19">
        <v>45560</v>
      </c>
      <c r="R390" s="20"/>
      <c r="S390" s="19">
        <v>45617</v>
      </c>
      <c r="T390" s="20" t="s">
        <v>126</v>
      </c>
      <c r="U390" s="20">
        <v>1031160</v>
      </c>
      <c r="V390" s="20">
        <v>240007025</v>
      </c>
      <c r="W390" s="20" t="s">
        <v>50</v>
      </c>
      <c r="X390" s="20" t="s">
        <v>794</v>
      </c>
      <c r="Y390" s="20" t="s">
        <v>333</v>
      </c>
      <c r="Z390" s="20" t="s">
        <v>7406</v>
      </c>
      <c r="AA390" s="20" t="s">
        <v>335</v>
      </c>
      <c r="AB390" s="20" t="s">
        <v>336</v>
      </c>
      <c r="AC390" s="20" t="s">
        <v>337</v>
      </c>
      <c r="AD390" s="20" t="s">
        <v>56</v>
      </c>
      <c r="AE390" s="20"/>
    </row>
    <row r="391" spans="1:31" ht="25.5" x14ac:dyDescent="0.2">
      <c r="A391" s="4">
        <f t="shared" si="27"/>
        <v>389</v>
      </c>
      <c r="B391" s="4" t="str">
        <f t="shared" si="28"/>
        <v>2024-03047</v>
      </c>
      <c r="C391" s="4" t="str">
        <f>IFERROR(VLOOKUP(F391,Tablas!$A$1:$B$3,2,0),"")</f>
        <v/>
      </c>
      <c r="D391" s="4" t="str">
        <f t="shared" si="29"/>
        <v>LETRAS EN DESCUENTO NACIONAL -  - LETRA 75 DIAS / DRAFT 75 DAYS - Cambio de Situación</v>
      </c>
      <c r="E391" s="19">
        <v>45537</v>
      </c>
      <c r="F391" s="20" t="s">
        <v>27</v>
      </c>
      <c r="G391" s="20" t="s">
        <v>7955</v>
      </c>
      <c r="H391" s="20" t="s">
        <v>7404</v>
      </c>
      <c r="I391" s="20" t="s">
        <v>7405</v>
      </c>
      <c r="J391" s="20" t="s">
        <v>330</v>
      </c>
      <c r="K391" s="20" t="s">
        <v>331</v>
      </c>
      <c r="L391" s="20" t="s">
        <v>332</v>
      </c>
      <c r="M391" s="20" t="s">
        <v>125</v>
      </c>
      <c r="N391" s="21">
        <v>3618.46</v>
      </c>
      <c r="O391" s="21">
        <v>0</v>
      </c>
      <c r="P391" s="19">
        <v>45504</v>
      </c>
      <c r="Q391" s="19">
        <v>45537</v>
      </c>
      <c r="R391" s="20"/>
      <c r="S391" s="19">
        <v>45567</v>
      </c>
      <c r="T391" s="20" t="s">
        <v>126</v>
      </c>
      <c r="U391" s="20">
        <v>1021229</v>
      </c>
      <c r="V391" s="20">
        <v>240006608</v>
      </c>
      <c r="W391" s="20" t="s">
        <v>50</v>
      </c>
      <c r="X391" s="20" t="s">
        <v>794</v>
      </c>
      <c r="Y391" s="20" t="s">
        <v>333</v>
      </c>
      <c r="Z391" s="20" t="s">
        <v>7406</v>
      </c>
      <c r="AA391" s="20" t="s">
        <v>7441</v>
      </c>
      <c r="AB391" s="20" t="s">
        <v>789</v>
      </c>
      <c r="AC391" s="20" t="s">
        <v>167</v>
      </c>
      <c r="AD391" s="20" t="s">
        <v>56</v>
      </c>
      <c r="AE391" s="20"/>
    </row>
    <row r="392" spans="1:31" ht="25.5" x14ac:dyDescent="0.2">
      <c r="A392" s="4">
        <f t="shared" si="27"/>
        <v>390</v>
      </c>
      <c r="B392" s="4" t="str">
        <f t="shared" si="28"/>
        <v>2024-03048</v>
      </c>
      <c r="C392" s="4" t="str">
        <f>IFERROR(VLOOKUP(F392,Tablas!$A$1:$B$3,2,0),"")</f>
        <v/>
      </c>
      <c r="D392" s="4" t="str">
        <f t="shared" si="29"/>
        <v>LETRAS EN DESCUENTO NACIONAL -  - LETRA 75 DIAS / DRAFT 75 DAYS - Cambio de Situación</v>
      </c>
      <c r="E392" s="19">
        <v>45537</v>
      </c>
      <c r="F392" s="20" t="s">
        <v>27</v>
      </c>
      <c r="G392" s="20" t="s">
        <v>7956</v>
      </c>
      <c r="H392" s="20" t="s">
        <v>7404</v>
      </c>
      <c r="I392" s="20" t="s">
        <v>7405</v>
      </c>
      <c r="J392" s="20" t="s">
        <v>330</v>
      </c>
      <c r="K392" s="20" t="s">
        <v>331</v>
      </c>
      <c r="L392" s="20" t="s">
        <v>332</v>
      </c>
      <c r="M392" s="20" t="s">
        <v>125</v>
      </c>
      <c r="N392" s="21">
        <v>3618.46</v>
      </c>
      <c r="O392" s="21">
        <v>0</v>
      </c>
      <c r="P392" s="19">
        <v>45504</v>
      </c>
      <c r="Q392" s="19">
        <v>45537</v>
      </c>
      <c r="R392" s="20"/>
      <c r="S392" s="19">
        <v>45575</v>
      </c>
      <c r="T392" s="20" t="s">
        <v>126</v>
      </c>
      <c r="U392" s="20">
        <v>1021231</v>
      </c>
      <c r="V392" s="20">
        <v>240006609</v>
      </c>
      <c r="W392" s="20" t="s">
        <v>50</v>
      </c>
      <c r="X392" s="20" t="s">
        <v>794</v>
      </c>
      <c r="Y392" s="20" t="s">
        <v>333</v>
      </c>
      <c r="Z392" s="20" t="s">
        <v>7406</v>
      </c>
      <c r="AA392" s="20" t="s">
        <v>7441</v>
      </c>
      <c r="AB392" s="20" t="s">
        <v>789</v>
      </c>
      <c r="AC392" s="20" t="s">
        <v>167</v>
      </c>
      <c r="AD392" s="20" t="s">
        <v>56</v>
      </c>
      <c r="AE392" s="20"/>
    </row>
    <row r="393" spans="1:31" ht="25.5" x14ac:dyDescent="0.2">
      <c r="A393" s="4">
        <f t="shared" si="27"/>
        <v>391</v>
      </c>
      <c r="B393" s="4" t="str">
        <f t="shared" si="28"/>
        <v>2024-03049</v>
      </c>
      <c r="C393" s="4" t="str">
        <f>IFERROR(VLOOKUP(F393,Tablas!$A$1:$B$3,2,0),"")</f>
        <v/>
      </c>
      <c r="D393" s="4" t="str">
        <f t="shared" si="29"/>
        <v>LETRAS EN DESCUENTO NACIONAL -  - LETRA 75 DIAS / DRAFT 75 DAYS - Cambio de Situación</v>
      </c>
      <c r="E393" s="19">
        <v>45537</v>
      </c>
      <c r="F393" s="20" t="s">
        <v>27</v>
      </c>
      <c r="G393" s="20" t="s">
        <v>7957</v>
      </c>
      <c r="H393" s="20" t="s">
        <v>7404</v>
      </c>
      <c r="I393" s="20" t="s">
        <v>7405</v>
      </c>
      <c r="J393" s="20" t="s">
        <v>330</v>
      </c>
      <c r="K393" s="20" t="s">
        <v>331</v>
      </c>
      <c r="L393" s="20" t="s">
        <v>332</v>
      </c>
      <c r="M393" s="20" t="s">
        <v>125</v>
      </c>
      <c r="N393" s="21">
        <v>3618.46</v>
      </c>
      <c r="O393" s="21">
        <v>0</v>
      </c>
      <c r="P393" s="19">
        <v>45504</v>
      </c>
      <c r="Q393" s="19">
        <v>45537</v>
      </c>
      <c r="R393" s="20"/>
      <c r="S393" s="19">
        <v>45581</v>
      </c>
      <c r="T393" s="20" t="s">
        <v>126</v>
      </c>
      <c r="U393" s="20">
        <v>1021233</v>
      </c>
      <c r="V393" s="20">
        <v>240006610</v>
      </c>
      <c r="W393" s="20" t="s">
        <v>50</v>
      </c>
      <c r="X393" s="20" t="s">
        <v>794</v>
      </c>
      <c r="Y393" s="20" t="s">
        <v>333</v>
      </c>
      <c r="Z393" s="20" t="s">
        <v>7406</v>
      </c>
      <c r="AA393" s="20" t="s">
        <v>7441</v>
      </c>
      <c r="AB393" s="20" t="s">
        <v>789</v>
      </c>
      <c r="AC393" s="20" t="s">
        <v>167</v>
      </c>
      <c r="AD393" s="20" t="s">
        <v>56</v>
      </c>
      <c r="AE393" s="20"/>
    </row>
    <row r="394" spans="1:31" ht="25.5" x14ac:dyDescent="0.2">
      <c r="A394" s="4">
        <f t="shared" si="27"/>
        <v>392</v>
      </c>
      <c r="B394" s="4" t="str">
        <f t="shared" si="28"/>
        <v>2024-03050</v>
      </c>
      <c r="C394" s="4" t="str">
        <f>IFERROR(VLOOKUP(F394,Tablas!$A$1:$B$3,2,0),"")</f>
        <v/>
      </c>
      <c r="D394" s="4" t="str">
        <f t="shared" si="29"/>
        <v>LETRAS EN DESCUENTO NACIONAL -  - LETRA 75 DIAS / DRAFT 75 DAYS - Cambio de Situación</v>
      </c>
      <c r="E394" s="19">
        <v>45537</v>
      </c>
      <c r="F394" s="20" t="s">
        <v>27</v>
      </c>
      <c r="G394" s="20" t="s">
        <v>7958</v>
      </c>
      <c r="H394" s="20" t="s">
        <v>7404</v>
      </c>
      <c r="I394" s="20" t="s">
        <v>7405</v>
      </c>
      <c r="J394" s="20" t="s">
        <v>330</v>
      </c>
      <c r="K394" s="20" t="s">
        <v>331</v>
      </c>
      <c r="L394" s="20" t="s">
        <v>332</v>
      </c>
      <c r="M394" s="20" t="s">
        <v>125</v>
      </c>
      <c r="N394" s="21">
        <v>3618.47</v>
      </c>
      <c r="O394" s="21">
        <v>0</v>
      </c>
      <c r="P394" s="19">
        <v>45504</v>
      </c>
      <c r="Q394" s="19">
        <v>45537</v>
      </c>
      <c r="R394" s="20"/>
      <c r="S394" s="19">
        <v>45601</v>
      </c>
      <c r="T394" s="20" t="s">
        <v>126</v>
      </c>
      <c r="U394" s="20">
        <v>1021235</v>
      </c>
      <c r="V394" s="20">
        <v>240006611</v>
      </c>
      <c r="W394" s="20" t="s">
        <v>50</v>
      </c>
      <c r="X394" s="20" t="s">
        <v>794</v>
      </c>
      <c r="Y394" s="20" t="s">
        <v>333</v>
      </c>
      <c r="Z394" s="20" t="s">
        <v>7406</v>
      </c>
      <c r="AA394" s="20" t="s">
        <v>335</v>
      </c>
      <c r="AB394" s="20" t="s">
        <v>336</v>
      </c>
      <c r="AC394" s="20" t="s">
        <v>337</v>
      </c>
      <c r="AD394" s="20" t="s">
        <v>56</v>
      </c>
      <c r="AE394" s="20"/>
    </row>
    <row r="395" spans="1:31" ht="25.5" x14ac:dyDescent="0.2">
      <c r="A395" s="4">
        <f t="shared" si="27"/>
        <v>393</v>
      </c>
      <c r="B395" s="4" t="str">
        <f t="shared" si="28"/>
        <v>2024-03669</v>
      </c>
      <c r="C395" s="4" t="str">
        <f>IFERROR(VLOOKUP(F395,Tablas!$A$1:$B$3,2,0),"")</f>
        <v/>
      </c>
      <c r="D395" s="4" t="str">
        <f t="shared" si="29"/>
        <v>LETRAS EN DESCUENTO NACIONAL -  - LETRA 75 DIAS / DRAFT 75 DAYS - Cambio de Situación</v>
      </c>
      <c r="E395" s="19">
        <v>45560</v>
      </c>
      <c r="F395" s="20" t="s">
        <v>27</v>
      </c>
      <c r="G395" s="20" t="s">
        <v>7959</v>
      </c>
      <c r="H395" s="20" t="s">
        <v>7404</v>
      </c>
      <c r="I395" s="20" t="s">
        <v>7405</v>
      </c>
      <c r="J395" s="20" t="s">
        <v>373</v>
      </c>
      <c r="K395" s="20" t="s">
        <v>374</v>
      </c>
      <c r="L395" s="20" t="s">
        <v>375</v>
      </c>
      <c r="M395" s="20" t="s">
        <v>125</v>
      </c>
      <c r="N395" s="21">
        <v>3622.15</v>
      </c>
      <c r="O395" s="21">
        <v>0</v>
      </c>
      <c r="P395" s="19">
        <v>45555</v>
      </c>
      <c r="Q395" s="19">
        <v>45560</v>
      </c>
      <c r="R395" s="20"/>
      <c r="S395" s="19">
        <v>45621</v>
      </c>
      <c r="T395" s="20" t="s">
        <v>126</v>
      </c>
      <c r="U395" s="20">
        <v>1031105</v>
      </c>
      <c r="V395" s="20">
        <v>240006997</v>
      </c>
      <c r="W395" s="20" t="s">
        <v>50</v>
      </c>
      <c r="X395" s="20" t="s">
        <v>794</v>
      </c>
      <c r="Y395" s="20" t="s">
        <v>128</v>
      </c>
      <c r="Z395" s="20" t="s">
        <v>7406</v>
      </c>
      <c r="AA395" s="20" t="s">
        <v>377</v>
      </c>
      <c r="AB395" s="20" t="s">
        <v>337</v>
      </c>
      <c r="AC395" s="20" t="s">
        <v>337</v>
      </c>
      <c r="AD395" s="20" t="s">
        <v>56</v>
      </c>
      <c r="AE395" s="20"/>
    </row>
    <row r="396" spans="1:31" ht="25.5" x14ac:dyDescent="0.2">
      <c r="A396" s="4">
        <f t="shared" si="27"/>
        <v>394</v>
      </c>
      <c r="B396" s="4" t="str">
        <f t="shared" si="28"/>
        <v>2024-03670</v>
      </c>
      <c r="C396" s="4" t="str">
        <f>IFERROR(VLOOKUP(F396,Tablas!$A$1:$B$3,2,0),"")</f>
        <v/>
      </c>
      <c r="D396" s="4" t="str">
        <f t="shared" si="29"/>
        <v>LETRAS EN DESCUENTO NACIONAL -  - LETRA 75 DIAS / DRAFT 75 DAYS - Cambio de Situación</v>
      </c>
      <c r="E396" s="19">
        <v>45560</v>
      </c>
      <c r="F396" s="20" t="s">
        <v>27</v>
      </c>
      <c r="G396" s="20" t="s">
        <v>7960</v>
      </c>
      <c r="H396" s="20" t="s">
        <v>7404</v>
      </c>
      <c r="I396" s="20" t="s">
        <v>7405</v>
      </c>
      <c r="J396" s="20" t="s">
        <v>373</v>
      </c>
      <c r="K396" s="20" t="s">
        <v>374</v>
      </c>
      <c r="L396" s="20" t="s">
        <v>375</v>
      </c>
      <c r="M396" s="20" t="s">
        <v>125</v>
      </c>
      <c r="N396" s="21">
        <v>3622.15</v>
      </c>
      <c r="O396" s="21">
        <v>0</v>
      </c>
      <c r="P396" s="19">
        <v>45555</v>
      </c>
      <c r="Q396" s="19">
        <v>45560</v>
      </c>
      <c r="R396" s="20"/>
      <c r="S396" s="19">
        <v>45630</v>
      </c>
      <c r="T396" s="20" t="s">
        <v>126</v>
      </c>
      <c r="U396" s="20">
        <v>1031107</v>
      </c>
      <c r="V396" s="20">
        <v>240006998</v>
      </c>
      <c r="W396" s="20" t="s">
        <v>50</v>
      </c>
      <c r="X396" s="20" t="s">
        <v>794</v>
      </c>
      <c r="Y396" s="20" t="s">
        <v>128</v>
      </c>
      <c r="Z396" s="20" t="s">
        <v>7406</v>
      </c>
      <c r="AA396" s="20" t="s">
        <v>377</v>
      </c>
      <c r="AB396" s="20" t="s">
        <v>337</v>
      </c>
      <c r="AC396" s="20" t="s">
        <v>337</v>
      </c>
      <c r="AD396" s="20" t="s">
        <v>56</v>
      </c>
      <c r="AE396" s="20"/>
    </row>
    <row r="397" spans="1:31" ht="25.5" x14ac:dyDescent="0.2">
      <c r="A397" s="4">
        <f t="shared" si="27"/>
        <v>395</v>
      </c>
      <c r="B397" s="4" t="str">
        <f t="shared" si="28"/>
        <v>2024-03668</v>
      </c>
      <c r="C397" s="4" t="str">
        <f>IFERROR(VLOOKUP(F397,Tablas!$A$1:$B$3,2,0),"")</f>
        <v/>
      </c>
      <c r="D397" s="4" t="str">
        <f t="shared" si="29"/>
        <v>LETRAS EN DESCUENTO NACIONAL -  - LETRA 75 DIAS / DRAFT 75 DAYS - Cambio de Situación</v>
      </c>
      <c r="E397" s="19">
        <v>45560</v>
      </c>
      <c r="F397" s="20" t="s">
        <v>27</v>
      </c>
      <c r="G397" s="20" t="s">
        <v>7961</v>
      </c>
      <c r="H397" s="20" t="s">
        <v>7404</v>
      </c>
      <c r="I397" s="20" t="s">
        <v>7405</v>
      </c>
      <c r="J397" s="20" t="s">
        <v>373</v>
      </c>
      <c r="K397" s="20" t="s">
        <v>374</v>
      </c>
      <c r="L397" s="20" t="s">
        <v>375</v>
      </c>
      <c r="M397" s="20" t="s">
        <v>125</v>
      </c>
      <c r="N397" s="21">
        <v>3622.15</v>
      </c>
      <c r="O397" s="21">
        <v>0</v>
      </c>
      <c r="P397" s="19">
        <v>45555</v>
      </c>
      <c r="Q397" s="19">
        <v>45560</v>
      </c>
      <c r="R397" s="20"/>
      <c r="S397" s="19">
        <v>45614</v>
      </c>
      <c r="T397" s="20" t="s">
        <v>126</v>
      </c>
      <c r="U397" s="20">
        <v>1031103</v>
      </c>
      <c r="V397" s="20">
        <v>240006996</v>
      </c>
      <c r="W397" s="20" t="s">
        <v>50</v>
      </c>
      <c r="X397" s="20" t="s">
        <v>794</v>
      </c>
      <c r="Y397" s="20" t="s">
        <v>128</v>
      </c>
      <c r="Z397" s="20" t="s">
        <v>7406</v>
      </c>
      <c r="AA397" s="20" t="s">
        <v>377</v>
      </c>
      <c r="AB397" s="20" t="s">
        <v>337</v>
      </c>
      <c r="AC397" s="20" t="s">
        <v>337</v>
      </c>
      <c r="AD397" s="20" t="s">
        <v>56</v>
      </c>
      <c r="AE397" s="20"/>
    </row>
    <row r="398" spans="1:31" ht="25.5" x14ac:dyDescent="0.2">
      <c r="A398" s="4">
        <f t="shared" si="27"/>
        <v>396</v>
      </c>
      <c r="B398" s="4" t="str">
        <f t="shared" si="28"/>
        <v>2024-03667</v>
      </c>
      <c r="C398" s="4" t="str">
        <f>IFERROR(VLOOKUP(F398,Tablas!$A$1:$B$3,2,0),"")</f>
        <v/>
      </c>
      <c r="D398" s="4" t="str">
        <f t="shared" si="29"/>
        <v>LETRAS EN DESCUENTO NACIONAL -  - LETRA 75 DIAS / DRAFT 75 DAYS - Cambio de Situación</v>
      </c>
      <c r="E398" s="19">
        <v>45560</v>
      </c>
      <c r="F398" s="20" t="s">
        <v>27</v>
      </c>
      <c r="G398" s="20" t="s">
        <v>7962</v>
      </c>
      <c r="H398" s="20" t="s">
        <v>7404</v>
      </c>
      <c r="I398" s="20" t="s">
        <v>7405</v>
      </c>
      <c r="J398" s="20" t="s">
        <v>373</v>
      </c>
      <c r="K398" s="20" t="s">
        <v>374</v>
      </c>
      <c r="L398" s="20" t="s">
        <v>375</v>
      </c>
      <c r="M398" s="20" t="s">
        <v>125</v>
      </c>
      <c r="N398" s="21">
        <v>3622.15</v>
      </c>
      <c r="O398" s="21">
        <v>0</v>
      </c>
      <c r="P398" s="19">
        <v>45555</v>
      </c>
      <c r="Q398" s="19">
        <v>45560</v>
      </c>
      <c r="R398" s="20"/>
      <c r="S398" s="19">
        <v>45607</v>
      </c>
      <c r="T398" s="20" t="s">
        <v>126</v>
      </c>
      <c r="U398" s="20">
        <v>1031101</v>
      </c>
      <c r="V398" s="20">
        <v>240006995</v>
      </c>
      <c r="W398" s="20" t="s">
        <v>50</v>
      </c>
      <c r="X398" s="20" t="s">
        <v>794</v>
      </c>
      <c r="Y398" s="20" t="s">
        <v>128</v>
      </c>
      <c r="Z398" s="20" t="s">
        <v>7406</v>
      </c>
      <c r="AA398" s="20" t="s">
        <v>377</v>
      </c>
      <c r="AB398" s="20" t="s">
        <v>337</v>
      </c>
      <c r="AC398" s="20" t="s">
        <v>337</v>
      </c>
      <c r="AD398" s="20" t="s">
        <v>56</v>
      </c>
      <c r="AE398" s="20"/>
    </row>
    <row r="399" spans="1:31" ht="25.5" x14ac:dyDescent="0.2">
      <c r="A399" s="4">
        <f t="shared" si="27"/>
        <v>397</v>
      </c>
      <c r="B399" s="4" t="str">
        <f t="shared" si="28"/>
        <v>2024-03666</v>
      </c>
      <c r="C399" s="4" t="str">
        <f>IFERROR(VLOOKUP(F399,Tablas!$A$1:$B$3,2,0),"")</f>
        <v/>
      </c>
      <c r="D399" s="4" t="str">
        <f t="shared" si="29"/>
        <v>LETRAS EN DESCUENTO NACIONAL -  - LETRA 75 DIAS / DRAFT 75 DAYS - Cambio de Situación</v>
      </c>
      <c r="E399" s="19">
        <v>45560</v>
      </c>
      <c r="F399" s="20" t="s">
        <v>27</v>
      </c>
      <c r="G399" s="20" t="s">
        <v>7963</v>
      </c>
      <c r="H399" s="20" t="s">
        <v>7404</v>
      </c>
      <c r="I399" s="20" t="s">
        <v>7405</v>
      </c>
      <c r="J399" s="20" t="s">
        <v>373</v>
      </c>
      <c r="K399" s="20" t="s">
        <v>374</v>
      </c>
      <c r="L399" s="20" t="s">
        <v>375</v>
      </c>
      <c r="M399" s="20" t="s">
        <v>125</v>
      </c>
      <c r="N399" s="21">
        <v>3622.15</v>
      </c>
      <c r="O399" s="21">
        <v>0</v>
      </c>
      <c r="P399" s="19">
        <v>45555</v>
      </c>
      <c r="Q399" s="19">
        <v>45560</v>
      </c>
      <c r="R399" s="20"/>
      <c r="S399" s="19">
        <v>45600</v>
      </c>
      <c r="T399" s="20" t="s">
        <v>126</v>
      </c>
      <c r="U399" s="20">
        <v>1031099</v>
      </c>
      <c r="V399" s="20">
        <v>240006994</v>
      </c>
      <c r="W399" s="20" t="s">
        <v>50</v>
      </c>
      <c r="X399" s="20" t="s">
        <v>794</v>
      </c>
      <c r="Y399" s="20" t="s">
        <v>128</v>
      </c>
      <c r="Z399" s="20" t="s">
        <v>7406</v>
      </c>
      <c r="AA399" s="20" t="s">
        <v>377</v>
      </c>
      <c r="AB399" s="20" t="s">
        <v>337</v>
      </c>
      <c r="AC399" s="20" t="s">
        <v>337</v>
      </c>
      <c r="AD399" s="20" t="s">
        <v>56</v>
      </c>
      <c r="AE399" s="20"/>
    </row>
    <row r="400" spans="1:31" ht="25.5" x14ac:dyDescent="0.2">
      <c r="A400" s="4">
        <f t="shared" si="27"/>
        <v>398</v>
      </c>
      <c r="B400" s="4" t="str">
        <f t="shared" si="28"/>
        <v>2024-03671</v>
      </c>
      <c r="C400" s="4" t="str">
        <f>IFERROR(VLOOKUP(F400,Tablas!$A$1:$B$3,2,0),"")</f>
        <v/>
      </c>
      <c r="D400" s="4" t="str">
        <f t="shared" si="29"/>
        <v>LETRAS EN DESCUENTO NACIONAL -  - LETRA 75 DIAS / DRAFT 75 DAYS - Cambio de Situación</v>
      </c>
      <c r="E400" s="19">
        <v>45560</v>
      </c>
      <c r="F400" s="20" t="s">
        <v>27</v>
      </c>
      <c r="G400" s="20" t="s">
        <v>7964</v>
      </c>
      <c r="H400" s="20" t="s">
        <v>7404</v>
      </c>
      <c r="I400" s="20" t="s">
        <v>7405</v>
      </c>
      <c r="J400" s="20" t="s">
        <v>373</v>
      </c>
      <c r="K400" s="20" t="s">
        <v>374</v>
      </c>
      <c r="L400" s="20" t="s">
        <v>375</v>
      </c>
      <c r="M400" s="20" t="s">
        <v>125</v>
      </c>
      <c r="N400" s="21">
        <v>3622.16</v>
      </c>
      <c r="O400" s="21">
        <v>0</v>
      </c>
      <c r="P400" s="19">
        <v>45555</v>
      </c>
      <c r="Q400" s="19">
        <v>45560</v>
      </c>
      <c r="R400" s="20"/>
      <c r="S400" s="19">
        <v>45645</v>
      </c>
      <c r="T400" s="20" t="s">
        <v>126</v>
      </c>
      <c r="U400" s="20">
        <v>1031109</v>
      </c>
      <c r="V400" s="20">
        <v>240006999</v>
      </c>
      <c r="W400" s="20" t="s">
        <v>50</v>
      </c>
      <c r="X400" s="20" t="s">
        <v>794</v>
      </c>
      <c r="Y400" s="20" t="s">
        <v>128</v>
      </c>
      <c r="Z400" s="20" t="s">
        <v>7406</v>
      </c>
      <c r="AA400" s="20" t="s">
        <v>377</v>
      </c>
      <c r="AB400" s="20" t="s">
        <v>337</v>
      </c>
      <c r="AC400" s="20" t="s">
        <v>337</v>
      </c>
      <c r="AD400" s="20" t="s">
        <v>56</v>
      </c>
      <c r="AE400" s="20"/>
    </row>
    <row r="401" spans="1:31" ht="25.5" x14ac:dyDescent="0.2">
      <c r="A401" s="4">
        <f t="shared" si="27"/>
        <v>399</v>
      </c>
      <c r="B401" s="4" t="str">
        <f t="shared" si="28"/>
        <v>2024-03301</v>
      </c>
      <c r="C401" s="4" t="str">
        <f>IFERROR(VLOOKUP(F401,Tablas!$A$1:$B$3,2,0),"")</f>
        <v/>
      </c>
      <c r="D401" s="4" t="str">
        <f t="shared" si="29"/>
        <v>LETRAS EN DESCUENTO NACIONAL -  - LETRA 75 DIAS / DRAFT 75 DAYS - Cambio de Situación</v>
      </c>
      <c r="E401" s="19">
        <v>45554</v>
      </c>
      <c r="F401" s="20" t="s">
        <v>27</v>
      </c>
      <c r="G401" s="20" t="s">
        <v>7973</v>
      </c>
      <c r="H401" s="20" t="s">
        <v>7404</v>
      </c>
      <c r="I401" s="20" t="s">
        <v>7405</v>
      </c>
      <c r="J401" s="20" t="s">
        <v>431</v>
      </c>
      <c r="K401" s="20" t="s">
        <v>432</v>
      </c>
      <c r="L401" s="20" t="s">
        <v>433</v>
      </c>
      <c r="M401" s="20" t="s">
        <v>125</v>
      </c>
      <c r="N401" s="21">
        <v>3811.21</v>
      </c>
      <c r="O401" s="21">
        <v>0</v>
      </c>
      <c r="P401" s="19">
        <v>45525</v>
      </c>
      <c r="Q401" s="19">
        <v>45554</v>
      </c>
      <c r="R401" s="20"/>
      <c r="S401" s="19">
        <v>45587</v>
      </c>
      <c r="T401" s="20" t="s">
        <v>126</v>
      </c>
      <c r="U401" s="20">
        <v>1035098</v>
      </c>
      <c r="V401" s="20">
        <v>240007294</v>
      </c>
      <c r="W401" s="20" t="s">
        <v>50</v>
      </c>
      <c r="X401" s="20" t="s">
        <v>794</v>
      </c>
      <c r="Y401" s="20" t="s">
        <v>267</v>
      </c>
      <c r="Z401" s="20" t="s">
        <v>7406</v>
      </c>
      <c r="AA401" s="20" t="s">
        <v>435</v>
      </c>
      <c r="AB401" s="20" t="s">
        <v>436</v>
      </c>
      <c r="AC401" s="20" t="s">
        <v>167</v>
      </c>
      <c r="AD401" s="20" t="s">
        <v>56</v>
      </c>
      <c r="AE401" s="20"/>
    </row>
    <row r="402" spans="1:31" ht="25.5" x14ac:dyDescent="0.2">
      <c r="A402" s="4">
        <f t="shared" si="27"/>
        <v>400</v>
      </c>
      <c r="B402" s="4" t="str">
        <f t="shared" si="28"/>
        <v>2024-03303</v>
      </c>
      <c r="C402" s="4" t="str">
        <f>IFERROR(VLOOKUP(F402,Tablas!$A$1:$B$3,2,0),"")</f>
        <v/>
      </c>
      <c r="D402" s="4" t="str">
        <f t="shared" si="29"/>
        <v>LETRAS EN DESCUENTO NACIONAL -  - LETRA 75 DIAS / DRAFT 75 DAYS - Cambio de Situación</v>
      </c>
      <c r="E402" s="19">
        <v>45554</v>
      </c>
      <c r="F402" s="20" t="s">
        <v>27</v>
      </c>
      <c r="G402" s="20" t="s">
        <v>7974</v>
      </c>
      <c r="H402" s="20" t="s">
        <v>7404</v>
      </c>
      <c r="I402" s="20" t="s">
        <v>7405</v>
      </c>
      <c r="J402" s="20" t="s">
        <v>431</v>
      </c>
      <c r="K402" s="20" t="s">
        <v>432</v>
      </c>
      <c r="L402" s="20" t="s">
        <v>433</v>
      </c>
      <c r="M402" s="20" t="s">
        <v>125</v>
      </c>
      <c r="N402" s="21">
        <v>3811.21</v>
      </c>
      <c r="O402" s="21">
        <v>0</v>
      </c>
      <c r="P402" s="19">
        <v>45525</v>
      </c>
      <c r="Q402" s="19">
        <v>45554</v>
      </c>
      <c r="R402" s="20"/>
      <c r="S402" s="19">
        <v>45601</v>
      </c>
      <c r="T402" s="20" t="s">
        <v>126</v>
      </c>
      <c r="U402" s="20">
        <v>1035102</v>
      </c>
      <c r="V402" s="20">
        <v>240007296</v>
      </c>
      <c r="W402" s="20" t="s">
        <v>50</v>
      </c>
      <c r="X402" s="20" t="s">
        <v>794</v>
      </c>
      <c r="Y402" s="20" t="s">
        <v>267</v>
      </c>
      <c r="Z402" s="20" t="s">
        <v>7406</v>
      </c>
      <c r="AA402" s="20" t="s">
        <v>435</v>
      </c>
      <c r="AB402" s="20" t="s">
        <v>436</v>
      </c>
      <c r="AC402" s="20" t="s">
        <v>167</v>
      </c>
      <c r="AD402" s="20" t="s">
        <v>56</v>
      </c>
      <c r="AE402" s="20"/>
    </row>
    <row r="403" spans="1:31" ht="25.5" x14ac:dyDescent="0.2">
      <c r="A403" s="4">
        <f t="shared" si="27"/>
        <v>401</v>
      </c>
      <c r="B403" s="4" t="str">
        <f t="shared" si="28"/>
        <v>2024-03302</v>
      </c>
      <c r="C403" s="4" t="str">
        <f>IFERROR(VLOOKUP(F403,Tablas!$A$1:$B$3,2,0),"")</f>
        <v/>
      </c>
      <c r="D403" s="4" t="str">
        <f t="shared" si="29"/>
        <v>LETRAS EN DESCUENTO NACIONAL -  - LETRA 75 DIAS / DRAFT 75 DAYS - Cambio de Situación</v>
      </c>
      <c r="E403" s="19">
        <v>45554</v>
      </c>
      <c r="F403" s="20" t="s">
        <v>27</v>
      </c>
      <c r="G403" s="20" t="s">
        <v>7975</v>
      </c>
      <c r="H403" s="20" t="s">
        <v>7404</v>
      </c>
      <c r="I403" s="20" t="s">
        <v>7405</v>
      </c>
      <c r="J403" s="20" t="s">
        <v>431</v>
      </c>
      <c r="K403" s="20" t="s">
        <v>432</v>
      </c>
      <c r="L403" s="20" t="s">
        <v>433</v>
      </c>
      <c r="M403" s="20" t="s">
        <v>125</v>
      </c>
      <c r="N403" s="21">
        <v>3811.21</v>
      </c>
      <c r="O403" s="21">
        <v>0</v>
      </c>
      <c r="P403" s="19">
        <v>45525</v>
      </c>
      <c r="Q403" s="19">
        <v>45554</v>
      </c>
      <c r="R403" s="20"/>
      <c r="S403" s="19">
        <v>45594</v>
      </c>
      <c r="T403" s="20" t="s">
        <v>126</v>
      </c>
      <c r="U403" s="20">
        <v>1035100</v>
      </c>
      <c r="V403" s="20">
        <v>240007295</v>
      </c>
      <c r="W403" s="20" t="s">
        <v>50</v>
      </c>
      <c r="X403" s="20" t="s">
        <v>794</v>
      </c>
      <c r="Y403" s="20" t="s">
        <v>267</v>
      </c>
      <c r="Z403" s="20" t="s">
        <v>7406</v>
      </c>
      <c r="AA403" s="20" t="s">
        <v>435</v>
      </c>
      <c r="AB403" s="20" t="s">
        <v>436</v>
      </c>
      <c r="AC403" s="20" t="s">
        <v>167</v>
      </c>
      <c r="AD403" s="20" t="s">
        <v>56</v>
      </c>
      <c r="AE403" s="20"/>
    </row>
    <row r="404" spans="1:31" ht="25.5" x14ac:dyDescent="0.2">
      <c r="A404" s="4">
        <f t="shared" si="27"/>
        <v>402</v>
      </c>
      <c r="B404" s="4" t="str">
        <f t="shared" si="28"/>
        <v>2024-03299</v>
      </c>
      <c r="C404" s="4" t="str">
        <f>IFERROR(VLOOKUP(F404,Tablas!$A$1:$B$3,2,0),"")</f>
        <v/>
      </c>
      <c r="D404" s="4" t="str">
        <f t="shared" si="29"/>
        <v>LETRAS EN DESCUENTO NACIONAL -  - LETRA 75 DIAS / DRAFT 75 DAYS - Cambio de Situación</v>
      </c>
      <c r="E404" s="19">
        <v>45554</v>
      </c>
      <c r="F404" s="20" t="s">
        <v>27</v>
      </c>
      <c r="G404" s="20" t="s">
        <v>7976</v>
      </c>
      <c r="H404" s="20" t="s">
        <v>7404</v>
      </c>
      <c r="I404" s="20" t="s">
        <v>7405</v>
      </c>
      <c r="J404" s="20" t="s">
        <v>431</v>
      </c>
      <c r="K404" s="20" t="s">
        <v>432</v>
      </c>
      <c r="L404" s="20" t="s">
        <v>433</v>
      </c>
      <c r="M404" s="20" t="s">
        <v>125</v>
      </c>
      <c r="N404" s="21">
        <v>3811.21</v>
      </c>
      <c r="O404" s="21">
        <v>0</v>
      </c>
      <c r="P404" s="19">
        <v>45525</v>
      </c>
      <c r="Q404" s="19">
        <v>45554</v>
      </c>
      <c r="R404" s="20"/>
      <c r="S404" s="19">
        <v>45572</v>
      </c>
      <c r="T404" s="20" t="s">
        <v>126</v>
      </c>
      <c r="U404" s="20">
        <v>1035094</v>
      </c>
      <c r="V404" s="20">
        <v>240007292</v>
      </c>
      <c r="W404" s="20" t="s">
        <v>50</v>
      </c>
      <c r="X404" s="20" t="s">
        <v>794</v>
      </c>
      <c r="Y404" s="20" t="s">
        <v>267</v>
      </c>
      <c r="Z404" s="20" t="s">
        <v>7406</v>
      </c>
      <c r="AA404" s="20" t="s">
        <v>435</v>
      </c>
      <c r="AB404" s="20" t="s">
        <v>436</v>
      </c>
      <c r="AC404" s="20" t="s">
        <v>167</v>
      </c>
      <c r="AD404" s="20" t="s">
        <v>56</v>
      </c>
      <c r="AE404" s="20"/>
    </row>
    <row r="405" spans="1:31" ht="25.5" x14ac:dyDescent="0.2">
      <c r="A405" s="4">
        <f t="shared" si="27"/>
        <v>403</v>
      </c>
      <c r="B405" s="4" t="str">
        <f t="shared" si="28"/>
        <v>2024-03300</v>
      </c>
      <c r="C405" s="4" t="str">
        <f>IFERROR(VLOOKUP(F405,Tablas!$A$1:$B$3,2,0),"")</f>
        <v/>
      </c>
      <c r="D405" s="4" t="str">
        <f t="shared" si="29"/>
        <v>LETRAS EN DESCUENTO NACIONAL -  - LETRA 75 DIAS / DRAFT 75 DAYS - Cambio de Situación</v>
      </c>
      <c r="E405" s="19">
        <v>45554</v>
      </c>
      <c r="F405" s="20" t="s">
        <v>27</v>
      </c>
      <c r="G405" s="20" t="s">
        <v>7977</v>
      </c>
      <c r="H405" s="20" t="s">
        <v>7404</v>
      </c>
      <c r="I405" s="20" t="s">
        <v>7405</v>
      </c>
      <c r="J405" s="20" t="s">
        <v>431</v>
      </c>
      <c r="K405" s="20" t="s">
        <v>432</v>
      </c>
      <c r="L405" s="20" t="s">
        <v>433</v>
      </c>
      <c r="M405" s="20" t="s">
        <v>125</v>
      </c>
      <c r="N405" s="21">
        <v>3811.21</v>
      </c>
      <c r="O405" s="21">
        <v>0</v>
      </c>
      <c r="P405" s="19">
        <v>45525</v>
      </c>
      <c r="Q405" s="19">
        <v>45554</v>
      </c>
      <c r="R405" s="20"/>
      <c r="S405" s="19">
        <v>45580</v>
      </c>
      <c r="T405" s="20" t="s">
        <v>126</v>
      </c>
      <c r="U405" s="20">
        <v>1035096</v>
      </c>
      <c r="V405" s="20">
        <v>240007293</v>
      </c>
      <c r="W405" s="20" t="s">
        <v>50</v>
      </c>
      <c r="X405" s="20" t="s">
        <v>794</v>
      </c>
      <c r="Y405" s="20" t="s">
        <v>267</v>
      </c>
      <c r="Z405" s="20" t="s">
        <v>7406</v>
      </c>
      <c r="AA405" s="20" t="s">
        <v>435</v>
      </c>
      <c r="AB405" s="20" t="s">
        <v>436</v>
      </c>
      <c r="AC405" s="20" t="s">
        <v>167</v>
      </c>
      <c r="AD405" s="20" t="s">
        <v>56</v>
      </c>
      <c r="AE405" s="20"/>
    </row>
    <row r="406" spans="1:31" ht="25.5" x14ac:dyDescent="0.2">
      <c r="A406" s="4">
        <f t="shared" si="27"/>
        <v>404</v>
      </c>
      <c r="B406" s="4" t="str">
        <f t="shared" si="28"/>
        <v>2024-03304</v>
      </c>
      <c r="C406" s="4" t="str">
        <f>IFERROR(VLOOKUP(F406,Tablas!$A$1:$B$3,2,0),"")</f>
        <v/>
      </c>
      <c r="D406" s="4" t="str">
        <f t="shared" si="29"/>
        <v>LETRAS EN DESCUENTO NACIONAL -  - LETRA 75 DIAS / DRAFT 75 DAYS - Cambio de Situación</v>
      </c>
      <c r="E406" s="19">
        <v>45554</v>
      </c>
      <c r="F406" s="20" t="s">
        <v>27</v>
      </c>
      <c r="G406" s="20" t="s">
        <v>7978</v>
      </c>
      <c r="H406" s="20" t="s">
        <v>7404</v>
      </c>
      <c r="I406" s="20" t="s">
        <v>7405</v>
      </c>
      <c r="J406" s="20" t="s">
        <v>431</v>
      </c>
      <c r="K406" s="20" t="s">
        <v>432</v>
      </c>
      <c r="L406" s="20" t="s">
        <v>433</v>
      </c>
      <c r="M406" s="20" t="s">
        <v>125</v>
      </c>
      <c r="N406" s="21">
        <v>3811.22</v>
      </c>
      <c r="O406" s="21">
        <v>0</v>
      </c>
      <c r="P406" s="19">
        <v>45525</v>
      </c>
      <c r="Q406" s="19">
        <v>45554</v>
      </c>
      <c r="R406" s="20"/>
      <c r="S406" s="19">
        <v>45618</v>
      </c>
      <c r="T406" s="20" t="s">
        <v>126</v>
      </c>
      <c r="U406" s="20">
        <v>1035104</v>
      </c>
      <c r="V406" s="20">
        <v>240007297</v>
      </c>
      <c r="W406" s="20" t="s">
        <v>50</v>
      </c>
      <c r="X406" s="20" t="s">
        <v>794</v>
      </c>
      <c r="Y406" s="20" t="s">
        <v>267</v>
      </c>
      <c r="Z406" s="20" t="s">
        <v>7406</v>
      </c>
      <c r="AA406" s="20" t="s">
        <v>435</v>
      </c>
      <c r="AB406" s="20" t="s">
        <v>436</v>
      </c>
      <c r="AC406" s="20" t="s">
        <v>167</v>
      </c>
      <c r="AD406" s="20" t="s">
        <v>56</v>
      </c>
      <c r="AE406" s="20"/>
    </row>
    <row r="407" spans="1:31" ht="25.5" x14ac:dyDescent="0.2">
      <c r="A407" s="4">
        <f t="shared" si="27"/>
        <v>405</v>
      </c>
      <c r="B407" s="4" t="str">
        <f t="shared" si="28"/>
        <v>2024-03385</v>
      </c>
      <c r="C407" s="4" t="str">
        <f>IFERROR(VLOOKUP(F407,Tablas!$A$1:$B$3,2,0),"")</f>
        <v/>
      </c>
      <c r="D407" s="4" t="str">
        <f t="shared" si="29"/>
        <v>LETRAS EN DESCUENTO NACIONAL -  - LETRA 75 DIAS / DRAFT 75 DAYS - Cambio de Situación</v>
      </c>
      <c r="E407" s="19">
        <v>45554</v>
      </c>
      <c r="F407" s="20" t="s">
        <v>27</v>
      </c>
      <c r="G407" s="20" t="s">
        <v>7979</v>
      </c>
      <c r="H407" s="20" t="s">
        <v>7404</v>
      </c>
      <c r="I407" s="20" t="s">
        <v>7405</v>
      </c>
      <c r="J407" s="20" t="s">
        <v>391</v>
      </c>
      <c r="K407" s="20" t="s">
        <v>392</v>
      </c>
      <c r="L407" s="20" t="s">
        <v>393</v>
      </c>
      <c r="M407" s="20" t="s">
        <v>33</v>
      </c>
      <c r="N407" s="21">
        <v>3870.88</v>
      </c>
      <c r="O407" s="21">
        <v>0</v>
      </c>
      <c r="P407" s="19">
        <v>45531</v>
      </c>
      <c r="Q407" s="19">
        <v>45554</v>
      </c>
      <c r="R407" s="20"/>
      <c r="S407" s="19">
        <v>45594</v>
      </c>
      <c r="T407" s="20" t="s">
        <v>126</v>
      </c>
      <c r="U407" s="20">
        <v>1031276</v>
      </c>
      <c r="V407" s="20">
        <v>240007073</v>
      </c>
      <c r="W407" s="20" t="s">
        <v>50</v>
      </c>
      <c r="X407" s="20" t="s">
        <v>794</v>
      </c>
      <c r="Y407" s="20" t="s">
        <v>306</v>
      </c>
      <c r="Z407" s="20" t="s">
        <v>7406</v>
      </c>
      <c r="AA407" s="20" t="s">
        <v>395</v>
      </c>
      <c r="AB407" s="20" t="s">
        <v>337</v>
      </c>
      <c r="AC407" s="20" t="s">
        <v>337</v>
      </c>
      <c r="AD407" s="20" t="s">
        <v>56</v>
      </c>
      <c r="AE407" s="20"/>
    </row>
    <row r="408" spans="1:31" ht="25.5" x14ac:dyDescent="0.2">
      <c r="A408" s="4">
        <f t="shared" si="27"/>
        <v>406</v>
      </c>
      <c r="B408" s="4" t="str">
        <f t="shared" si="28"/>
        <v>2024-03169</v>
      </c>
      <c r="C408" s="4" t="str">
        <f>IFERROR(VLOOKUP(F408,Tablas!$A$1:$B$3,2,0),"")</f>
        <v/>
      </c>
      <c r="D408" s="4" t="str">
        <f t="shared" si="29"/>
        <v>LETRAS EN DESCUENTO NACIONAL -  - LETRA 75 DIAS / DRAFT 75 DAYS - Cambio de Situación</v>
      </c>
      <c r="E408" s="19">
        <v>45554</v>
      </c>
      <c r="F408" s="20" t="s">
        <v>27</v>
      </c>
      <c r="G408" s="20" t="s">
        <v>7980</v>
      </c>
      <c r="H408" s="20" t="s">
        <v>7404</v>
      </c>
      <c r="I408" s="20" t="s">
        <v>7405</v>
      </c>
      <c r="J408" s="20" t="s">
        <v>302</v>
      </c>
      <c r="K408" s="20" t="s">
        <v>303</v>
      </c>
      <c r="L408" s="20" t="s">
        <v>304</v>
      </c>
      <c r="M408" s="20" t="s">
        <v>125</v>
      </c>
      <c r="N408" s="21">
        <v>3878.32</v>
      </c>
      <c r="O408" s="21">
        <v>0</v>
      </c>
      <c r="P408" s="19">
        <v>45516</v>
      </c>
      <c r="Q408" s="19">
        <v>45554</v>
      </c>
      <c r="R408" s="20"/>
      <c r="S408" s="19">
        <v>45607</v>
      </c>
      <c r="T408" s="20" t="s">
        <v>126</v>
      </c>
      <c r="U408" s="20">
        <v>1035012</v>
      </c>
      <c r="V408" s="20">
        <v>240007254</v>
      </c>
      <c r="W408" s="20" t="s">
        <v>50</v>
      </c>
      <c r="X408" s="20" t="s">
        <v>794</v>
      </c>
      <c r="Y408" s="20" t="s">
        <v>306</v>
      </c>
      <c r="Z408" s="20" t="s">
        <v>7406</v>
      </c>
      <c r="AA408" s="20" t="s">
        <v>308</v>
      </c>
      <c r="AB408" s="20" t="s">
        <v>309</v>
      </c>
      <c r="AC408" s="20" t="s">
        <v>309</v>
      </c>
      <c r="AD408" s="20" t="s">
        <v>56</v>
      </c>
      <c r="AE408" s="20"/>
    </row>
    <row r="409" spans="1:31" ht="25.5" x14ac:dyDescent="0.2">
      <c r="A409" s="4">
        <f t="shared" si="27"/>
        <v>407</v>
      </c>
      <c r="B409" s="4" t="str">
        <f t="shared" si="28"/>
        <v>2024-03166</v>
      </c>
      <c r="C409" s="4" t="str">
        <f>IFERROR(VLOOKUP(F409,Tablas!$A$1:$B$3,2,0),"")</f>
        <v/>
      </c>
      <c r="D409" s="4" t="str">
        <f t="shared" si="29"/>
        <v>LETRAS EN DESCUENTO NACIONAL -  - LETRA 75 DIAS / DRAFT 75 DAYS - Cambio de Situación</v>
      </c>
      <c r="E409" s="19">
        <v>45554</v>
      </c>
      <c r="F409" s="20" t="s">
        <v>27</v>
      </c>
      <c r="G409" s="20" t="s">
        <v>7981</v>
      </c>
      <c r="H409" s="20" t="s">
        <v>7404</v>
      </c>
      <c r="I409" s="20" t="s">
        <v>7405</v>
      </c>
      <c r="J409" s="20" t="s">
        <v>302</v>
      </c>
      <c r="K409" s="20" t="s">
        <v>303</v>
      </c>
      <c r="L409" s="20" t="s">
        <v>304</v>
      </c>
      <c r="M409" s="20" t="s">
        <v>125</v>
      </c>
      <c r="N409" s="21">
        <v>3878.35</v>
      </c>
      <c r="O409" s="21">
        <v>0</v>
      </c>
      <c r="P409" s="19">
        <v>45516</v>
      </c>
      <c r="Q409" s="19">
        <v>45554</v>
      </c>
      <c r="R409" s="20"/>
      <c r="S409" s="19">
        <v>45575</v>
      </c>
      <c r="T409" s="20" t="s">
        <v>126</v>
      </c>
      <c r="U409" s="20">
        <v>1035006</v>
      </c>
      <c r="V409" s="20">
        <v>240007251</v>
      </c>
      <c r="W409" s="20" t="s">
        <v>50</v>
      </c>
      <c r="X409" s="20" t="s">
        <v>794</v>
      </c>
      <c r="Y409" s="20" t="s">
        <v>306</v>
      </c>
      <c r="Z409" s="20" t="s">
        <v>7406</v>
      </c>
      <c r="AA409" s="20" t="s">
        <v>308</v>
      </c>
      <c r="AB409" s="20" t="s">
        <v>309</v>
      </c>
      <c r="AC409" s="20" t="s">
        <v>309</v>
      </c>
      <c r="AD409" s="20" t="s">
        <v>56</v>
      </c>
      <c r="AE409" s="20"/>
    </row>
    <row r="410" spans="1:31" ht="25.5" x14ac:dyDescent="0.2">
      <c r="A410" s="4">
        <f t="shared" si="27"/>
        <v>408</v>
      </c>
      <c r="B410" s="4" t="str">
        <f t="shared" si="28"/>
        <v>2024-03167</v>
      </c>
      <c r="C410" s="4" t="str">
        <f>IFERROR(VLOOKUP(F410,Tablas!$A$1:$B$3,2,0),"")</f>
        <v/>
      </c>
      <c r="D410" s="4" t="str">
        <f t="shared" si="29"/>
        <v>LETRAS EN DESCUENTO NACIONAL -  - LETRA 75 DIAS / DRAFT 75 DAYS - Cambio de Situación</v>
      </c>
      <c r="E410" s="19">
        <v>45554</v>
      </c>
      <c r="F410" s="20" t="s">
        <v>27</v>
      </c>
      <c r="G410" s="20" t="s">
        <v>7982</v>
      </c>
      <c r="H410" s="20" t="s">
        <v>7404</v>
      </c>
      <c r="I410" s="20" t="s">
        <v>7405</v>
      </c>
      <c r="J410" s="20" t="s">
        <v>302</v>
      </c>
      <c r="K410" s="20" t="s">
        <v>303</v>
      </c>
      <c r="L410" s="20" t="s">
        <v>304</v>
      </c>
      <c r="M410" s="20" t="s">
        <v>125</v>
      </c>
      <c r="N410" s="21">
        <v>3878.35</v>
      </c>
      <c r="O410" s="21">
        <v>0</v>
      </c>
      <c r="P410" s="19">
        <v>45516</v>
      </c>
      <c r="Q410" s="19">
        <v>45554</v>
      </c>
      <c r="R410" s="20"/>
      <c r="S410" s="19">
        <v>45582</v>
      </c>
      <c r="T410" s="20" t="s">
        <v>126</v>
      </c>
      <c r="U410" s="20">
        <v>1035008</v>
      </c>
      <c r="V410" s="20">
        <v>240007252</v>
      </c>
      <c r="W410" s="20" t="s">
        <v>50</v>
      </c>
      <c r="X410" s="20" t="s">
        <v>794</v>
      </c>
      <c r="Y410" s="20" t="s">
        <v>306</v>
      </c>
      <c r="Z410" s="20" t="s">
        <v>7406</v>
      </c>
      <c r="AA410" s="20" t="s">
        <v>308</v>
      </c>
      <c r="AB410" s="20" t="s">
        <v>309</v>
      </c>
      <c r="AC410" s="20" t="s">
        <v>309</v>
      </c>
      <c r="AD410" s="20" t="s">
        <v>56</v>
      </c>
      <c r="AE410" s="20"/>
    </row>
    <row r="411" spans="1:31" ht="25.5" x14ac:dyDescent="0.2">
      <c r="A411" s="4">
        <f t="shared" si="27"/>
        <v>409</v>
      </c>
      <c r="B411" s="4" t="str">
        <f t="shared" si="28"/>
        <v>2024-03168</v>
      </c>
      <c r="C411" s="4" t="str">
        <f>IFERROR(VLOOKUP(F411,Tablas!$A$1:$B$3,2,0),"")</f>
        <v/>
      </c>
      <c r="D411" s="4" t="str">
        <f t="shared" si="29"/>
        <v>LETRAS EN DESCUENTO NACIONAL -  - LETRA 75 DIAS / DRAFT 75 DAYS - Cambio de Situación</v>
      </c>
      <c r="E411" s="19">
        <v>45554</v>
      </c>
      <c r="F411" s="20" t="s">
        <v>27</v>
      </c>
      <c r="G411" s="20" t="s">
        <v>7983</v>
      </c>
      <c r="H411" s="20" t="s">
        <v>7404</v>
      </c>
      <c r="I411" s="20" t="s">
        <v>7405</v>
      </c>
      <c r="J411" s="20" t="s">
        <v>302</v>
      </c>
      <c r="K411" s="20" t="s">
        <v>303</v>
      </c>
      <c r="L411" s="20" t="s">
        <v>304</v>
      </c>
      <c r="M411" s="20" t="s">
        <v>125</v>
      </c>
      <c r="N411" s="21">
        <v>3878.35</v>
      </c>
      <c r="O411" s="21">
        <v>0</v>
      </c>
      <c r="P411" s="19">
        <v>45516</v>
      </c>
      <c r="Q411" s="19">
        <v>45554</v>
      </c>
      <c r="R411" s="20"/>
      <c r="S411" s="19">
        <v>45588</v>
      </c>
      <c r="T411" s="20" t="s">
        <v>126</v>
      </c>
      <c r="U411" s="20">
        <v>1035010</v>
      </c>
      <c r="V411" s="20">
        <v>240007253</v>
      </c>
      <c r="W411" s="20" t="s">
        <v>50</v>
      </c>
      <c r="X411" s="20" t="s">
        <v>794</v>
      </c>
      <c r="Y411" s="20" t="s">
        <v>306</v>
      </c>
      <c r="Z411" s="20" t="s">
        <v>7406</v>
      </c>
      <c r="AA411" s="20" t="s">
        <v>308</v>
      </c>
      <c r="AB411" s="20" t="s">
        <v>309</v>
      </c>
      <c r="AC411" s="20" t="s">
        <v>309</v>
      </c>
      <c r="AD411" s="20" t="s">
        <v>56</v>
      </c>
      <c r="AE411" s="20"/>
    </row>
    <row r="412" spans="1:31" ht="25.5" x14ac:dyDescent="0.2">
      <c r="A412" s="4">
        <f t="shared" si="27"/>
        <v>410</v>
      </c>
      <c r="B412" s="4" t="str">
        <f t="shared" si="28"/>
        <v>2024-03165</v>
      </c>
      <c r="C412" s="4" t="str">
        <f>IFERROR(VLOOKUP(F412,Tablas!$A$1:$B$3,2,0),"")</f>
        <v/>
      </c>
      <c r="D412" s="4" t="str">
        <f t="shared" si="29"/>
        <v>LETRAS EN DESCUENTO NACIONAL -  - LETRA 75 DIAS / DRAFT 75 DAYS - Cambio de Situación</v>
      </c>
      <c r="E412" s="19">
        <v>45554</v>
      </c>
      <c r="F412" s="20" t="s">
        <v>27</v>
      </c>
      <c r="G412" s="20" t="s">
        <v>7984</v>
      </c>
      <c r="H412" s="20" t="s">
        <v>7404</v>
      </c>
      <c r="I412" s="20" t="s">
        <v>7405</v>
      </c>
      <c r="J412" s="20" t="s">
        <v>302</v>
      </c>
      <c r="K412" s="20" t="s">
        <v>303</v>
      </c>
      <c r="L412" s="20" t="s">
        <v>304</v>
      </c>
      <c r="M412" s="20" t="s">
        <v>125</v>
      </c>
      <c r="N412" s="21">
        <v>3878.35</v>
      </c>
      <c r="O412" s="21">
        <v>0</v>
      </c>
      <c r="P412" s="19">
        <v>45516</v>
      </c>
      <c r="Q412" s="19">
        <v>45554</v>
      </c>
      <c r="R412" s="20"/>
      <c r="S412" s="19">
        <v>45569</v>
      </c>
      <c r="T412" s="20" t="s">
        <v>126</v>
      </c>
      <c r="U412" s="20">
        <v>1035004</v>
      </c>
      <c r="V412" s="20">
        <v>240007250</v>
      </c>
      <c r="W412" s="20" t="s">
        <v>50</v>
      </c>
      <c r="X412" s="20" t="s">
        <v>794</v>
      </c>
      <c r="Y412" s="20" t="s">
        <v>306</v>
      </c>
      <c r="Z412" s="20" t="s">
        <v>7406</v>
      </c>
      <c r="AA412" s="20" t="s">
        <v>308</v>
      </c>
      <c r="AB412" s="20" t="s">
        <v>309</v>
      </c>
      <c r="AC412" s="20" t="s">
        <v>309</v>
      </c>
      <c r="AD412" s="20" t="s">
        <v>56</v>
      </c>
      <c r="AE412" s="20"/>
    </row>
    <row r="413" spans="1:31" ht="25.5" x14ac:dyDescent="0.2">
      <c r="A413" s="4">
        <f t="shared" si="27"/>
        <v>411</v>
      </c>
      <c r="B413" s="4" t="str">
        <f t="shared" si="28"/>
        <v>2024-02699</v>
      </c>
      <c r="C413" s="4" t="str">
        <f>IFERROR(VLOOKUP(F413,Tablas!$A$1:$B$3,2,0),"")</f>
        <v/>
      </c>
      <c r="D413" s="4" t="str">
        <f t="shared" si="29"/>
        <v>LETRAS EN DESCUENTO NACIONAL -  - LETRA 75 DIAS / DRAFT 75 DAYS - Cambio de Situación</v>
      </c>
      <c r="E413" s="19">
        <v>45518</v>
      </c>
      <c r="F413" s="20" t="s">
        <v>27</v>
      </c>
      <c r="G413" s="20" t="s">
        <v>7985</v>
      </c>
      <c r="H413" s="20" t="s">
        <v>7404</v>
      </c>
      <c r="I413" s="20" t="s">
        <v>7405</v>
      </c>
      <c r="J413" s="20" t="s">
        <v>721</v>
      </c>
      <c r="K413" s="20" t="s">
        <v>722</v>
      </c>
      <c r="L413" s="20" t="s">
        <v>723</v>
      </c>
      <c r="M413" s="20" t="s">
        <v>33</v>
      </c>
      <c r="N413" s="21">
        <v>3886.91</v>
      </c>
      <c r="O413" s="21">
        <v>0</v>
      </c>
      <c r="P413" s="19">
        <v>45488</v>
      </c>
      <c r="Q413" s="19">
        <v>45518</v>
      </c>
      <c r="R413" s="20"/>
      <c r="S413" s="19">
        <v>45579</v>
      </c>
      <c r="T413" s="20" t="s">
        <v>126</v>
      </c>
      <c r="U413" s="20">
        <v>1008567</v>
      </c>
      <c r="V413" s="20">
        <v>240005901</v>
      </c>
      <c r="W413" s="20" t="s">
        <v>50</v>
      </c>
      <c r="X413" s="20" t="s">
        <v>794</v>
      </c>
      <c r="Y413" s="20" t="s">
        <v>306</v>
      </c>
      <c r="Z413" s="20" t="s">
        <v>7406</v>
      </c>
      <c r="AA413" s="20" t="s">
        <v>725</v>
      </c>
      <c r="AB413" s="20" t="s">
        <v>726</v>
      </c>
      <c r="AC413" s="20" t="s">
        <v>727</v>
      </c>
      <c r="AD413" s="20" t="s">
        <v>56</v>
      </c>
      <c r="AE413" s="20"/>
    </row>
    <row r="414" spans="1:31" ht="25.5" x14ac:dyDescent="0.2">
      <c r="A414" s="4">
        <f t="shared" si="27"/>
        <v>412</v>
      </c>
      <c r="B414" s="4" t="str">
        <f t="shared" si="28"/>
        <v>2024-03044</v>
      </c>
      <c r="C414" s="4" t="str">
        <f>IFERROR(VLOOKUP(F414,Tablas!$A$1:$B$3,2,0),"")</f>
        <v/>
      </c>
      <c r="D414" s="4" t="str">
        <f t="shared" si="29"/>
        <v>LETRAS EN DESCUENTO NACIONAL -  - LETRA 75 DIAS / DRAFT 75 DAYS - Cambio de Situación</v>
      </c>
      <c r="E414" s="19">
        <v>45537</v>
      </c>
      <c r="F414" s="20" t="s">
        <v>27</v>
      </c>
      <c r="G414" s="20" t="s">
        <v>7986</v>
      </c>
      <c r="H414" s="20" t="s">
        <v>7404</v>
      </c>
      <c r="I414" s="20" t="s">
        <v>7405</v>
      </c>
      <c r="J414" s="20" t="s">
        <v>330</v>
      </c>
      <c r="K414" s="20" t="s">
        <v>331</v>
      </c>
      <c r="L414" s="20" t="s">
        <v>332</v>
      </c>
      <c r="M414" s="20" t="s">
        <v>125</v>
      </c>
      <c r="N414" s="21">
        <v>3887.23</v>
      </c>
      <c r="O414" s="21">
        <v>0</v>
      </c>
      <c r="P414" s="19">
        <v>45504</v>
      </c>
      <c r="Q414" s="19">
        <v>45537</v>
      </c>
      <c r="R414" s="20"/>
      <c r="S414" s="19">
        <v>45610</v>
      </c>
      <c r="T414" s="20" t="s">
        <v>126</v>
      </c>
      <c r="U414" s="20">
        <v>1021219</v>
      </c>
      <c r="V414" s="20">
        <v>240006603</v>
      </c>
      <c r="W414" s="20" t="s">
        <v>50</v>
      </c>
      <c r="X414" s="20" t="s">
        <v>794</v>
      </c>
      <c r="Y414" s="20" t="s">
        <v>333</v>
      </c>
      <c r="Z414" s="20" t="s">
        <v>7406</v>
      </c>
      <c r="AA414" s="20" t="s">
        <v>335</v>
      </c>
      <c r="AB414" s="20" t="s">
        <v>336</v>
      </c>
      <c r="AC414" s="20" t="s">
        <v>337</v>
      </c>
      <c r="AD414" s="20" t="s">
        <v>56</v>
      </c>
      <c r="AE414" s="20"/>
    </row>
    <row r="415" spans="1:31" ht="25.5" x14ac:dyDescent="0.2">
      <c r="A415" s="4">
        <f t="shared" si="27"/>
        <v>413</v>
      </c>
      <c r="B415" s="4" t="str">
        <f t="shared" si="28"/>
        <v>2024-03043</v>
      </c>
      <c r="C415" s="4" t="str">
        <f>IFERROR(VLOOKUP(F415,Tablas!$A$1:$B$3,2,0),"")</f>
        <v/>
      </c>
      <c r="D415" s="4" t="str">
        <f t="shared" si="29"/>
        <v>LETRAS EN DESCUENTO NACIONAL -  - LETRA 75 DIAS / DRAFT 75 DAYS - Cambio de Situación</v>
      </c>
      <c r="E415" s="19">
        <v>45537</v>
      </c>
      <c r="F415" s="20" t="s">
        <v>27</v>
      </c>
      <c r="G415" s="20" t="s">
        <v>7987</v>
      </c>
      <c r="H415" s="20" t="s">
        <v>7404</v>
      </c>
      <c r="I415" s="20" t="s">
        <v>7405</v>
      </c>
      <c r="J415" s="20" t="s">
        <v>330</v>
      </c>
      <c r="K415" s="20" t="s">
        <v>331</v>
      </c>
      <c r="L415" s="20" t="s">
        <v>332</v>
      </c>
      <c r="M415" s="20" t="s">
        <v>125</v>
      </c>
      <c r="N415" s="21">
        <v>3887.23</v>
      </c>
      <c r="O415" s="21">
        <v>0</v>
      </c>
      <c r="P415" s="19">
        <v>45504</v>
      </c>
      <c r="Q415" s="19">
        <v>45537</v>
      </c>
      <c r="R415" s="20"/>
      <c r="S415" s="19">
        <v>45595</v>
      </c>
      <c r="T415" s="20" t="s">
        <v>126</v>
      </c>
      <c r="U415" s="20">
        <v>1021197</v>
      </c>
      <c r="V415" s="20">
        <v>240006592</v>
      </c>
      <c r="W415" s="20" t="s">
        <v>50</v>
      </c>
      <c r="X415" s="20" t="s">
        <v>794</v>
      </c>
      <c r="Y415" s="20" t="s">
        <v>333</v>
      </c>
      <c r="Z415" s="20" t="s">
        <v>7406</v>
      </c>
      <c r="AA415" s="20" t="s">
        <v>335</v>
      </c>
      <c r="AB415" s="20" t="s">
        <v>336</v>
      </c>
      <c r="AC415" s="20" t="s">
        <v>337</v>
      </c>
      <c r="AD415" s="20" t="s">
        <v>56</v>
      </c>
      <c r="AE415" s="20"/>
    </row>
    <row r="416" spans="1:31" ht="25.5" x14ac:dyDescent="0.2">
      <c r="A416" s="4">
        <f t="shared" si="27"/>
        <v>414</v>
      </c>
      <c r="B416" s="4" t="str">
        <f t="shared" si="28"/>
        <v>2024-03039</v>
      </c>
      <c r="C416" s="4" t="str">
        <f>IFERROR(VLOOKUP(F416,Tablas!$A$1:$B$3,2,0),"")</f>
        <v/>
      </c>
      <c r="D416" s="4" t="str">
        <f t="shared" si="29"/>
        <v>LETRAS EN DESCUENTO NACIONAL -  - LETRA 75 DIAS / DRAFT 75 DAYS - Cambio de Situación</v>
      </c>
      <c r="E416" s="19">
        <v>45537</v>
      </c>
      <c r="F416" s="20" t="s">
        <v>27</v>
      </c>
      <c r="G416" s="20" t="s">
        <v>7988</v>
      </c>
      <c r="H416" s="20" t="s">
        <v>7404</v>
      </c>
      <c r="I416" s="20" t="s">
        <v>7405</v>
      </c>
      <c r="J416" s="20" t="s">
        <v>330</v>
      </c>
      <c r="K416" s="20" t="s">
        <v>331</v>
      </c>
      <c r="L416" s="20" t="s">
        <v>332</v>
      </c>
      <c r="M416" s="20" t="s">
        <v>125</v>
      </c>
      <c r="N416" s="21">
        <v>3887.23</v>
      </c>
      <c r="O416" s="21">
        <v>0</v>
      </c>
      <c r="P416" s="19">
        <v>45504</v>
      </c>
      <c r="Q416" s="19">
        <v>45537</v>
      </c>
      <c r="R416" s="20"/>
      <c r="S416" s="19">
        <v>45560</v>
      </c>
      <c r="T416" s="20" t="s">
        <v>126</v>
      </c>
      <c r="U416" s="20">
        <v>1021189</v>
      </c>
      <c r="V416" s="20">
        <v>240006588</v>
      </c>
      <c r="W416" s="20" t="s">
        <v>50</v>
      </c>
      <c r="X416" s="20" t="s">
        <v>794</v>
      </c>
      <c r="Y416" s="20" t="s">
        <v>333</v>
      </c>
      <c r="Z416" s="20" t="s">
        <v>7406</v>
      </c>
      <c r="AA416" s="20" t="s">
        <v>335</v>
      </c>
      <c r="AB416" s="20" t="s">
        <v>336</v>
      </c>
      <c r="AC416" s="20" t="s">
        <v>337</v>
      </c>
      <c r="AD416" s="20" t="s">
        <v>56</v>
      </c>
      <c r="AE416" s="20"/>
    </row>
    <row r="417" spans="1:31" ht="25.5" x14ac:dyDescent="0.2">
      <c r="A417" s="4">
        <f t="shared" si="27"/>
        <v>415</v>
      </c>
      <c r="B417" s="4" t="str">
        <f t="shared" si="28"/>
        <v>2024-03042</v>
      </c>
      <c r="C417" s="4" t="str">
        <f>IFERROR(VLOOKUP(F417,Tablas!$A$1:$B$3,2,0),"")</f>
        <v/>
      </c>
      <c r="D417" s="4" t="str">
        <f t="shared" si="29"/>
        <v>LETRAS EN DESCUENTO NACIONAL -  - LETRA 75 DIAS / DRAFT 75 DAYS - Cambio de Situación</v>
      </c>
      <c r="E417" s="19">
        <v>45537</v>
      </c>
      <c r="F417" s="20" t="s">
        <v>27</v>
      </c>
      <c r="G417" s="20" t="s">
        <v>7989</v>
      </c>
      <c r="H417" s="20" t="s">
        <v>7404</v>
      </c>
      <c r="I417" s="20" t="s">
        <v>7405</v>
      </c>
      <c r="J417" s="20" t="s">
        <v>330</v>
      </c>
      <c r="K417" s="20" t="s">
        <v>331</v>
      </c>
      <c r="L417" s="20" t="s">
        <v>332</v>
      </c>
      <c r="M417" s="20" t="s">
        <v>125</v>
      </c>
      <c r="N417" s="21">
        <v>3887.23</v>
      </c>
      <c r="O417" s="21">
        <v>0</v>
      </c>
      <c r="P417" s="19">
        <v>45504</v>
      </c>
      <c r="Q417" s="19">
        <v>45537</v>
      </c>
      <c r="R417" s="20"/>
      <c r="S417" s="19">
        <v>45581</v>
      </c>
      <c r="T417" s="20" t="s">
        <v>126</v>
      </c>
      <c r="U417" s="20">
        <v>1021195</v>
      </c>
      <c r="V417" s="20">
        <v>240006591</v>
      </c>
      <c r="W417" s="20" t="s">
        <v>50</v>
      </c>
      <c r="X417" s="20" t="s">
        <v>794</v>
      </c>
      <c r="Y417" s="20" t="s">
        <v>333</v>
      </c>
      <c r="Z417" s="20" t="s">
        <v>7406</v>
      </c>
      <c r="AA417" s="20" t="s">
        <v>7441</v>
      </c>
      <c r="AB417" s="20" t="s">
        <v>789</v>
      </c>
      <c r="AC417" s="20" t="s">
        <v>167</v>
      </c>
      <c r="AD417" s="20" t="s">
        <v>56</v>
      </c>
      <c r="AE417" s="20"/>
    </row>
    <row r="418" spans="1:31" ht="25.5" x14ac:dyDescent="0.2">
      <c r="A418" s="4">
        <f t="shared" si="27"/>
        <v>416</v>
      </c>
      <c r="B418" s="4" t="str">
        <f t="shared" si="28"/>
        <v>2024-03040</v>
      </c>
      <c r="C418" s="4" t="str">
        <f>IFERROR(VLOOKUP(F418,Tablas!$A$1:$B$3,2,0),"")</f>
        <v/>
      </c>
      <c r="D418" s="4" t="str">
        <f t="shared" si="29"/>
        <v>LETRAS EN DESCUENTO NACIONAL -  - LETRA 75 DIAS / DRAFT 75 DAYS - Cambio de Situación</v>
      </c>
      <c r="E418" s="19">
        <v>45537</v>
      </c>
      <c r="F418" s="20" t="s">
        <v>27</v>
      </c>
      <c r="G418" s="20" t="s">
        <v>7990</v>
      </c>
      <c r="H418" s="20" t="s">
        <v>7404</v>
      </c>
      <c r="I418" s="20" t="s">
        <v>7405</v>
      </c>
      <c r="J418" s="20" t="s">
        <v>330</v>
      </c>
      <c r="K418" s="20" t="s">
        <v>331</v>
      </c>
      <c r="L418" s="20" t="s">
        <v>332</v>
      </c>
      <c r="M418" s="20" t="s">
        <v>125</v>
      </c>
      <c r="N418" s="21">
        <v>3887.23</v>
      </c>
      <c r="O418" s="21">
        <v>0</v>
      </c>
      <c r="P418" s="19">
        <v>45504</v>
      </c>
      <c r="Q418" s="19">
        <v>45537</v>
      </c>
      <c r="R418" s="20"/>
      <c r="S418" s="19">
        <v>45567</v>
      </c>
      <c r="T418" s="20" t="s">
        <v>126</v>
      </c>
      <c r="U418" s="20">
        <v>1021191</v>
      </c>
      <c r="V418" s="20">
        <v>240006589</v>
      </c>
      <c r="W418" s="20" t="s">
        <v>50</v>
      </c>
      <c r="X418" s="20" t="s">
        <v>794</v>
      </c>
      <c r="Y418" s="20" t="s">
        <v>333</v>
      </c>
      <c r="Z418" s="20" t="s">
        <v>7406</v>
      </c>
      <c r="AA418" s="20" t="s">
        <v>7441</v>
      </c>
      <c r="AB418" s="20" t="s">
        <v>789</v>
      </c>
      <c r="AC418" s="20" t="s">
        <v>167</v>
      </c>
      <c r="AD418" s="20" t="s">
        <v>56</v>
      </c>
      <c r="AE418" s="20"/>
    </row>
    <row r="419" spans="1:31" ht="25.5" x14ac:dyDescent="0.2">
      <c r="A419" s="4">
        <f t="shared" si="27"/>
        <v>417</v>
      </c>
      <c r="B419" s="4" t="str">
        <f t="shared" si="28"/>
        <v>2024-03041</v>
      </c>
      <c r="C419" s="4" t="str">
        <f>IFERROR(VLOOKUP(F419,Tablas!$A$1:$B$3,2,0),"")</f>
        <v/>
      </c>
      <c r="D419" s="4" t="str">
        <f t="shared" si="29"/>
        <v>LETRAS EN DESCUENTO NACIONAL -  - LETRA 75 DIAS / DRAFT 75 DAYS - Cambio de Situación</v>
      </c>
      <c r="E419" s="19">
        <v>45537</v>
      </c>
      <c r="F419" s="20" t="s">
        <v>27</v>
      </c>
      <c r="G419" s="20" t="s">
        <v>7991</v>
      </c>
      <c r="H419" s="20" t="s">
        <v>7404</v>
      </c>
      <c r="I419" s="20" t="s">
        <v>7405</v>
      </c>
      <c r="J419" s="20" t="s">
        <v>330</v>
      </c>
      <c r="K419" s="20" t="s">
        <v>331</v>
      </c>
      <c r="L419" s="20" t="s">
        <v>332</v>
      </c>
      <c r="M419" s="20" t="s">
        <v>125</v>
      </c>
      <c r="N419" s="21">
        <v>3887.23</v>
      </c>
      <c r="O419" s="21">
        <v>0</v>
      </c>
      <c r="P419" s="19">
        <v>45504</v>
      </c>
      <c r="Q419" s="19">
        <v>45537</v>
      </c>
      <c r="R419" s="20"/>
      <c r="S419" s="19">
        <v>45575</v>
      </c>
      <c r="T419" s="20" t="s">
        <v>126</v>
      </c>
      <c r="U419" s="20">
        <v>1021193</v>
      </c>
      <c r="V419" s="20">
        <v>240006590</v>
      </c>
      <c r="W419" s="20" t="s">
        <v>50</v>
      </c>
      <c r="X419" s="20" t="s">
        <v>794</v>
      </c>
      <c r="Y419" s="20" t="s">
        <v>333</v>
      </c>
      <c r="Z419" s="20" t="s">
        <v>7406</v>
      </c>
      <c r="AA419" s="20" t="s">
        <v>7441</v>
      </c>
      <c r="AB419" s="20" t="s">
        <v>789</v>
      </c>
      <c r="AC419" s="20" t="s">
        <v>167</v>
      </c>
      <c r="AD419" s="20" t="s">
        <v>56</v>
      </c>
      <c r="AE419" s="20"/>
    </row>
    <row r="420" spans="1:31" ht="25.5" x14ac:dyDescent="0.2">
      <c r="A420" s="4">
        <f t="shared" si="27"/>
        <v>418</v>
      </c>
      <c r="B420" s="4" t="str">
        <f t="shared" si="28"/>
        <v>2024-02877</v>
      </c>
      <c r="C420" s="4" t="str">
        <f>IFERROR(VLOOKUP(F420,Tablas!$A$1:$B$3,2,0),"")</f>
        <v/>
      </c>
      <c r="D420" s="4" t="str">
        <f t="shared" si="29"/>
        <v>LETRAS EN DESCUENTO NACIONAL -  - LETRA 75 DIAS / DRAFT 75 DAYS - Cambio de Situación</v>
      </c>
      <c r="E420" s="19">
        <v>45498</v>
      </c>
      <c r="F420" s="20" t="s">
        <v>27</v>
      </c>
      <c r="G420" s="20" t="s">
        <v>7994</v>
      </c>
      <c r="H420" s="20" t="s">
        <v>7404</v>
      </c>
      <c r="I420" s="20" t="s">
        <v>7405</v>
      </c>
      <c r="J420" s="20" t="s">
        <v>431</v>
      </c>
      <c r="K420" s="20" t="s">
        <v>432</v>
      </c>
      <c r="L420" s="20" t="s">
        <v>433</v>
      </c>
      <c r="M420" s="20" t="s">
        <v>125</v>
      </c>
      <c r="N420" s="21">
        <v>3905.57</v>
      </c>
      <c r="O420" s="21">
        <v>0</v>
      </c>
      <c r="P420" s="19">
        <v>45441</v>
      </c>
      <c r="Q420" s="19">
        <v>45498</v>
      </c>
      <c r="R420" s="20"/>
      <c r="S420" s="19">
        <v>45531</v>
      </c>
      <c r="T420" s="20" t="s">
        <v>126</v>
      </c>
      <c r="U420" s="20">
        <v>998655</v>
      </c>
      <c r="V420" s="20">
        <v>240005444</v>
      </c>
      <c r="W420" s="20" t="s">
        <v>50</v>
      </c>
      <c r="X420" s="20" t="s">
        <v>794</v>
      </c>
      <c r="Y420" s="20" t="s">
        <v>267</v>
      </c>
      <c r="Z420" s="20" t="s">
        <v>7406</v>
      </c>
      <c r="AA420" s="20" t="s">
        <v>435</v>
      </c>
      <c r="AB420" s="20" t="s">
        <v>436</v>
      </c>
      <c r="AC420" s="20" t="s">
        <v>167</v>
      </c>
      <c r="AD420" s="20" t="s">
        <v>56</v>
      </c>
      <c r="AE420" s="20"/>
    </row>
    <row r="421" spans="1:31" ht="25.5" x14ac:dyDescent="0.2">
      <c r="A421" s="4">
        <f t="shared" ref="A421:A458" si="30">ROW()-2</f>
        <v>419</v>
      </c>
      <c r="B421" s="4" t="str">
        <f t="shared" si="28"/>
        <v>2024-03463</v>
      </c>
      <c r="C421" s="4" t="str">
        <f>IFERROR(VLOOKUP(F421,Tablas!$A$1:$B$3,2,0),"")</f>
        <v/>
      </c>
      <c r="D421" s="4" t="str">
        <f t="shared" si="29"/>
        <v>LETRAS EN DESCUENTO NACIONAL -  - LETRA 75 DIAS / DRAFT 75 DAYS - Cambio de Situación</v>
      </c>
      <c r="E421" s="19">
        <v>45560</v>
      </c>
      <c r="F421" s="20" t="s">
        <v>27</v>
      </c>
      <c r="G421" s="20" t="s">
        <v>7996</v>
      </c>
      <c r="H421" s="20" t="s">
        <v>7404</v>
      </c>
      <c r="I421" s="20" t="s">
        <v>7405</v>
      </c>
      <c r="J421" s="20" t="s">
        <v>330</v>
      </c>
      <c r="K421" s="20" t="s">
        <v>331</v>
      </c>
      <c r="L421" s="20" t="s">
        <v>332</v>
      </c>
      <c r="M421" s="20" t="s">
        <v>125</v>
      </c>
      <c r="N421" s="21">
        <v>3959.3</v>
      </c>
      <c r="O421" s="21">
        <v>0</v>
      </c>
      <c r="P421" s="19">
        <v>45533</v>
      </c>
      <c r="Q421" s="19">
        <v>45560</v>
      </c>
      <c r="R421" s="20"/>
      <c r="S421" s="19">
        <v>45624</v>
      </c>
      <c r="T421" s="20" t="s">
        <v>126</v>
      </c>
      <c r="U421" s="20">
        <v>1031202</v>
      </c>
      <c r="V421" s="20">
        <v>240007046</v>
      </c>
      <c r="W421" s="20" t="s">
        <v>50</v>
      </c>
      <c r="X421" s="20" t="s">
        <v>794</v>
      </c>
      <c r="Y421" s="20" t="s">
        <v>333</v>
      </c>
      <c r="Z421" s="20" t="s">
        <v>7406</v>
      </c>
      <c r="AA421" s="20" t="s">
        <v>335</v>
      </c>
      <c r="AB421" s="20" t="s">
        <v>336</v>
      </c>
      <c r="AC421" s="20" t="s">
        <v>337</v>
      </c>
      <c r="AD421" s="20" t="s">
        <v>56</v>
      </c>
      <c r="AE421" s="20"/>
    </row>
    <row r="422" spans="1:31" ht="25.5" x14ac:dyDescent="0.2">
      <c r="A422" s="4">
        <f t="shared" si="30"/>
        <v>420</v>
      </c>
      <c r="B422" s="4" t="str">
        <f t="shared" si="28"/>
        <v>2024-03459</v>
      </c>
      <c r="C422" s="4" t="str">
        <f>IFERROR(VLOOKUP(F422,Tablas!$A$1:$B$3,2,0),"")</f>
        <v/>
      </c>
      <c r="D422" s="4" t="str">
        <f t="shared" si="29"/>
        <v>LETRAS EN DESCUENTO NACIONAL -  - LETRA 75 DIAS / DRAFT 75 DAYS - Cambio de Situación</v>
      </c>
      <c r="E422" s="19">
        <v>45560</v>
      </c>
      <c r="F422" s="20" t="s">
        <v>27</v>
      </c>
      <c r="G422" s="20" t="s">
        <v>7997</v>
      </c>
      <c r="H422" s="20" t="s">
        <v>7404</v>
      </c>
      <c r="I422" s="20" t="s">
        <v>7405</v>
      </c>
      <c r="J422" s="20" t="s">
        <v>330</v>
      </c>
      <c r="K422" s="20" t="s">
        <v>331</v>
      </c>
      <c r="L422" s="20" t="s">
        <v>332</v>
      </c>
      <c r="M422" s="20" t="s">
        <v>125</v>
      </c>
      <c r="N422" s="21">
        <v>3959.33</v>
      </c>
      <c r="O422" s="21">
        <v>0</v>
      </c>
      <c r="P422" s="19">
        <v>45533</v>
      </c>
      <c r="Q422" s="19">
        <v>45560</v>
      </c>
      <c r="R422" s="20"/>
      <c r="S422" s="19">
        <v>45587</v>
      </c>
      <c r="T422" s="20" t="s">
        <v>126</v>
      </c>
      <c r="U422" s="20">
        <v>1031194</v>
      </c>
      <c r="V422" s="20">
        <v>240007042</v>
      </c>
      <c r="W422" s="20" t="s">
        <v>50</v>
      </c>
      <c r="X422" s="20" t="s">
        <v>794</v>
      </c>
      <c r="Y422" s="20" t="s">
        <v>333</v>
      </c>
      <c r="Z422" s="20" t="s">
        <v>7406</v>
      </c>
      <c r="AA422" s="20" t="s">
        <v>335</v>
      </c>
      <c r="AB422" s="20" t="s">
        <v>336</v>
      </c>
      <c r="AC422" s="20" t="s">
        <v>337</v>
      </c>
      <c r="AD422" s="20" t="s">
        <v>56</v>
      </c>
      <c r="AE422" s="20"/>
    </row>
    <row r="423" spans="1:31" ht="25.5" x14ac:dyDescent="0.2">
      <c r="A423" s="4">
        <f t="shared" si="30"/>
        <v>421</v>
      </c>
      <c r="B423" s="4" t="str">
        <f t="shared" si="28"/>
        <v>2024-03460</v>
      </c>
      <c r="C423" s="4" t="str">
        <f>IFERROR(VLOOKUP(F423,Tablas!$A$1:$B$3,2,0),"")</f>
        <v/>
      </c>
      <c r="D423" s="4" t="str">
        <f t="shared" si="29"/>
        <v>LETRAS EN DESCUENTO NACIONAL -  - LETRA 75 DIAS / DRAFT 75 DAYS - Cambio de Situación</v>
      </c>
      <c r="E423" s="19">
        <v>45560</v>
      </c>
      <c r="F423" s="20" t="s">
        <v>27</v>
      </c>
      <c r="G423" s="20" t="s">
        <v>7998</v>
      </c>
      <c r="H423" s="20" t="s">
        <v>7404</v>
      </c>
      <c r="I423" s="20" t="s">
        <v>7405</v>
      </c>
      <c r="J423" s="20" t="s">
        <v>330</v>
      </c>
      <c r="K423" s="20" t="s">
        <v>331</v>
      </c>
      <c r="L423" s="20" t="s">
        <v>332</v>
      </c>
      <c r="M423" s="20" t="s">
        <v>125</v>
      </c>
      <c r="N423" s="21">
        <v>3959.33</v>
      </c>
      <c r="O423" s="21">
        <v>0</v>
      </c>
      <c r="P423" s="19">
        <v>45533</v>
      </c>
      <c r="Q423" s="19">
        <v>45560</v>
      </c>
      <c r="R423" s="20"/>
      <c r="S423" s="19">
        <v>45593</v>
      </c>
      <c r="T423" s="20" t="s">
        <v>126</v>
      </c>
      <c r="U423" s="20">
        <v>1031196</v>
      </c>
      <c r="V423" s="20">
        <v>240007043</v>
      </c>
      <c r="W423" s="20" t="s">
        <v>50</v>
      </c>
      <c r="X423" s="20" t="s">
        <v>794</v>
      </c>
      <c r="Y423" s="20" t="s">
        <v>333</v>
      </c>
      <c r="Z423" s="20" t="s">
        <v>7406</v>
      </c>
      <c r="AA423" s="20" t="s">
        <v>335</v>
      </c>
      <c r="AB423" s="20" t="s">
        <v>336</v>
      </c>
      <c r="AC423" s="20" t="s">
        <v>337</v>
      </c>
      <c r="AD423" s="20" t="s">
        <v>56</v>
      </c>
      <c r="AE423" s="20"/>
    </row>
    <row r="424" spans="1:31" ht="25.5" x14ac:dyDescent="0.2">
      <c r="A424" s="4">
        <f t="shared" si="30"/>
        <v>422</v>
      </c>
      <c r="B424" s="4" t="str">
        <f t="shared" si="28"/>
        <v>2024-03462</v>
      </c>
      <c r="C424" s="4" t="str">
        <f>IFERROR(VLOOKUP(F424,Tablas!$A$1:$B$3,2,0),"")</f>
        <v/>
      </c>
      <c r="D424" s="4" t="str">
        <f t="shared" si="29"/>
        <v>LETRAS EN DESCUENTO NACIONAL -  - LETRA 75 DIAS / DRAFT 75 DAYS - Cambio de Situación</v>
      </c>
      <c r="E424" s="19">
        <v>45560</v>
      </c>
      <c r="F424" s="20" t="s">
        <v>27</v>
      </c>
      <c r="G424" s="20" t="s">
        <v>7999</v>
      </c>
      <c r="H424" s="20" t="s">
        <v>7404</v>
      </c>
      <c r="I424" s="20" t="s">
        <v>7405</v>
      </c>
      <c r="J424" s="20" t="s">
        <v>330</v>
      </c>
      <c r="K424" s="20" t="s">
        <v>331</v>
      </c>
      <c r="L424" s="20" t="s">
        <v>332</v>
      </c>
      <c r="M424" s="20" t="s">
        <v>125</v>
      </c>
      <c r="N424" s="21">
        <v>3959.33</v>
      </c>
      <c r="O424" s="21">
        <v>0</v>
      </c>
      <c r="P424" s="19">
        <v>45533</v>
      </c>
      <c r="Q424" s="19">
        <v>45560</v>
      </c>
      <c r="R424" s="20"/>
      <c r="S424" s="19">
        <v>45607</v>
      </c>
      <c r="T424" s="20" t="s">
        <v>126</v>
      </c>
      <c r="U424" s="20">
        <v>1031200</v>
      </c>
      <c r="V424" s="20">
        <v>240007045</v>
      </c>
      <c r="W424" s="20" t="s">
        <v>50</v>
      </c>
      <c r="X424" s="20" t="s">
        <v>794</v>
      </c>
      <c r="Y424" s="20" t="s">
        <v>333</v>
      </c>
      <c r="Z424" s="20" t="s">
        <v>7406</v>
      </c>
      <c r="AA424" s="20" t="s">
        <v>335</v>
      </c>
      <c r="AB424" s="20" t="s">
        <v>336</v>
      </c>
      <c r="AC424" s="20" t="s">
        <v>337</v>
      </c>
      <c r="AD424" s="20" t="s">
        <v>56</v>
      </c>
      <c r="AE424" s="20"/>
    </row>
    <row r="425" spans="1:31" ht="25.5" x14ac:dyDescent="0.2">
      <c r="A425" s="4">
        <f t="shared" si="30"/>
        <v>423</v>
      </c>
      <c r="B425" s="4" t="str">
        <f t="shared" si="28"/>
        <v>2024-03461</v>
      </c>
      <c r="C425" s="4" t="str">
        <f>IFERROR(VLOOKUP(F425,Tablas!$A$1:$B$3,2,0),"")</f>
        <v/>
      </c>
      <c r="D425" s="4" t="str">
        <f t="shared" si="29"/>
        <v>LETRAS EN DESCUENTO NACIONAL -  - LETRA 75 DIAS / DRAFT 75 DAYS - Cambio de Situación</v>
      </c>
      <c r="E425" s="19">
        <v>45560</v>
      </c>
      <c r="F425" s="20" t="s">
        <v>27</v>
      </c>
      <c r="G425" s="20" t="s">
        <v>8000</v>
      </c>
      <c r="H425" s="20" t="s">
        <v>7404</v>
      </c>
      <c r="I425" s="20" t="s">
        <v>7405</v>
      </c>
      <c r="J425" s="20" t="s">
        <v>330</v>
      </c>
      <c r="K425" s="20" t="s">
        <v>331</v>
      </c>
      <c r="L425" s="20" t="s">
        <v>332</v>
      </c>
      <c r="M425" s="20" t="s">
        <v>125</v>
      </c>
      <c r="N425" s="21">
        <v>3959.33</v>
      </c>
      <c r="O425" s="21">
        <v>0</v>
      </c>
      <c r="P425" s="19">
        <v>45533</v>
      </c>
      <c r="Q425" s="19">
        <v>45560</v>
      </c>
      <c r="R425" s="20"/>
      <c r="S425" s="19">
        <v>45601</v>
      </c>
      <c r="T425" s="20" t="s">
        <v>126</v>
      </c>
      <c r="U425" s="20">
        <v>1031198</v>
      </c>
      <c r="V425" s="20">
        <v>240007044</v>
      </c>
      <c r="W425" s="20" t="s">
        <v>50</v>
      </c>
      <c r="X425" s="20" t="s">
        <v>794</v>
      </c>
      <c r="Y425" s="20" t="s">
        <v>333</v>
      </c>
      <c r="Z425" s="20" t="s">
        <v>7406</v>
      </c>
      <c r="AA425" s="20" t="s">
        <v>335</v>
      </c>
      <c r="AB425" s="20" t="s">
        <v>336</v>
      </c>
      <c r="AC425" s="20" t="s">
        <v>337</v>
      </c>
      <c r="AD425" s="20" t="s">
        <v>56</v>
      </c>
      <c r="AE425" s="20"/>
    </row>
    <row r="426" spans="1:31" ht="25.5" x14ac:dyDescent="0.2">
      <c r="A426" s="4">
        <f t="shared" si="30"/>
        <v>424</v>
      </c>
      <c r="B426" s="4" t="str">
        <f t="shared" si="28"/>
        <v>2024-03458</v>
      </c>
      <c r="C426" s="4" t="str">
        <f>IFERROR(VLOOKUP(F426,Tablas!$A$1:$B$3,2,0),"")</f>
        <v/>
      </c>
      <c r="D426" s="4" t="str">
        <f t="shared" si="29"/>
        <v>LETRAS EN DESCUENTO NACIONAL -  - LETRA 75 DIAS / DRAFT 75 DAYS - Cambio de Situación</v>
      </c>
      <c r="E426" s="19">
        <v>45560</v>
      </c>
      <c r="F426" s="20" t="s">
        <v>27</v>
      </c>
      <c r="G426" s="20" t="s">
        <v>8001</v>
      </c>
      <c r="H426" s="20" t="s">
        <v>7404</v>
      </c>
      <c r="I426" s="20" t="s">
        <v>7405</v>
      </c>
      <c r="J426" s="20" t="s">
        <v>330</v>
      </c>
      <c r="K426" s="20" t="s">
        <v>331</v>
      </c>
      <c r="L426" s="20" t="s">
        <v>332</v>
      </c>
      <c r="M426" s="20" t="s">
        <v>125</v>
      </c>
      <c r="N426" s="21">
        <v>3959.33</v>
      </c>
      <c r="O426" s="21">
        <v>0</v>
      </c>
      <c r="P426" s="19">
        <v>45533</v>
      </c>
      <c r="Q426" s="19">
        <v>45560</v>
      </c>
      <c r="R426" s="20"/>
      <c r="S426" s="19">
        <v>45579</v>
      </c>
      <c r="T426" s="20" t="s">
        <v>126</v>
      </c>
      <c r="U426" s="20">
        <v>1031192</v>
      </c>
      <c r="V426" s="20">
        <v>240007041</v>
      </c>
      <c r="W426" s="20" t="s">
        <v>50</v>
      </c>
      <c r="X426" s="20" t="s">
        <v>794</v>
      </c>
      <c r="Y426" s="20" t="s">
        <v>333</v>
      </c>
      <c r="Z426" s="20" t="s">
        <v>7406</v>
      </c>
      <c r="AA426" s="20" t="s">
        <v>7441</v>
      </c>
      <c r="AB426" s="20" t="s">
        <v>789</v>
      </c>
      <c r="AC426" s="20" t="s">
        <v>167</v>
      </c>
      <c r="AD426" s="20" t="s">
        <v>56</v>
      </c>
      <c r="AE426" s="20"/>
    </row>
    <row r="427" spans="1:31" ht="25.5" x14ac:dyDescent="0.2">
      <c r="A427" s="4">
        <f t="shared" si="30"/>
        <v>425</v>
      </c>
      <c r="B427" s="4" t="str">
        <f t="shared" si="28"/>
        <v>L001 2015-36</v>
      </c>
      <c r="C427" s="4" t="str">
        <f>IFERROR(VLOOKUP(F427,Tablas!$A$1:$B$3,2,0),"")</f>
        <v/>
      </c>
      <c r="D427" s="4" t="str">
        <f t="shared" si="29"/>
        <v>LETRAS PROTESTADAS NACIONAL -  - CONTADO ADELANTADO / CASH IN ADVANCE - SALDO LETRAS SOLES</v>
      </c>
      <c r="E427" s="19">
        <v>43100</v>
      </c>
      <c r="F427" s="20" t="s">
        <v>27</v>
      </c>
      <c r="G427" s="20" t="s">
        <v>8002</v>
      </c>
      <c r="H427" s="20" t="s">
        <v>7430</v>
      </c>
      <c r="I427" s="20" t="s">
        <v>6497</v>
      </c>
      <c r="J427" s="20" t="s">
        <v>4511</v>
      </c>
      <c r="K427" s="20" t="s">
        <v>4512</v>
      </c>
      <c r="L427" s="20" t="s">
        <v>4513</v>
      </c>
      <c r="M427" s="20" t="s">
        <v>125</v>
      </c>
      <c r="N427" s="21">
        <v>4014.24</v>
      </c>
      <c r="O427" s="21">
        <v>0</v>
      </c>
      <c r="P427" s="19">
        <v>42207</v>
      </c>
      <c r="Q427" s="19">
        <v>43100</v>
      </c>
      <c r="R427" s="20"/>
      <c r="S427" s="19">
        <v>42198</v>
      </c>
      <c r="T427" s="20" t="s">
        <v>70</v>
      </c>
      <c r="U427" s="20">
        <v>552</v>
      </c>
      <c r="V427" s="20">
        <v>1700000002</v>
      </c>
      <c r="W427" s="20" t="s">
        <v>50</v>
      </c>
      <c r="X427" s="20" t="s">
        <v>192</v>
      </c>
      <c r="Y427" s="20" t="s">
        <v>52</v>
      </c>
      <c r="Z427" s="20" t="s">
        <v>4514</v>
      </c>
      <c r="AA427" s="20" t="s">
        <v>4515</v>
      </c>
      <c r="AB427" s="20" t="s">
        <v>54</v>
      </c>
      <c r="AC427" s="20" t="s">
        <v>167</v>
      </c>
      <c r="AD427" s="20" t="s">
        <v>56</v>
      </c>
      <c r="AE427" s="20"/>
    </row>
    <row r="428" spans="1:31" ht="25.5" x14ac:dyDescent="0.2">
      <c r="A428" s="4">
        <f t="shared" si="30"/>
        <v>426</v>
      </c>
      <c r="B428" s="4" t="str">
        <f t="shared" si="28"/>
        <v>2024-02463</v>
      </c>
      <c r="C428" s="4" t="str">
        <f>IFERROR(VLOOKUP(F428,Tablas!$A$1:$B$3,2,0),"")</f>
        <v/>
      </c>
      <c r="D428" s="4" t="str">
        <f t="shared" si="29"/>
        <v>LETRAS EN DESCUENTO NACIONAL -  - LETRA 60 DIAS / DRAFT 60 DAYS - Cambio de Situación</v>
      </c>
      <c r="E428" s="19">
        <v>45511</v>
      </c>
      <c r="F428" s="20" t="s">
        <v>27</v>
      </c>
      <c r="G428" s="20" t="s">
        <v>8009</v>
      </c>
      <c r="H428" s="20" t="s">
        <v>7404</v>
      </c>
      <c r="I428" s="20" t="s">
        <v>7405</v>
      </c>
      <c r="J428" s="20" t="s">
        <v>7492</v>
      </c>
      <c r="K428" s="20" t="s">
        <v>7493</v>
      </c>
      <c r="L428" s="20" t="s">
        <v>7494</v>
      </c>
      <c r="M428" s="20" t="s">
        <v>125</v>
      </c>
      <c r="N428" s="21">
        <v>4040.76</v>
      </c>
      <c r="O428" s="21">
        <v>0</v>
      </c>
      <c r="P428" s="19">
        <v>45475</v>
      </c>
      <c r="Q428" s="19">
        <v>45511</v>
      </c>
      <c r="R428" s="20"/>
      <c r="S428" s="19">
        <v>45565</v>
      </c>
      <c r="T428" s="20" t="s">
        <v>382</v>
      </c>
      <c r="U428" s="20">
        <v>1006535</v>
      </c>
      <c r="V428" s="20">
        <v>240005795</v>
      </c>
      <c r="W428" s="20" t="s">
        <v>50</v>
      </c>
      <c r="X428" s="20" t="s">
        <v>794</v>
      </c>
      <c r="Y428" s="20" t="s">
        <v>333</v>
      </c>
      <c r="Z428" s="20" t="s">
        <v>7406</v>
      </c>
      <c r="AA428" s="20" t="s">
        <v>7495</v>
      </c>
      <c r="AB428" s="20" t="s">
        <v>502</v>
      </c>
      <c r="AC428" s="20" t="s">
        <v>502</v>
      </c>
      <c r="AD428" s="20" t="s">
        <v>56</v>
      </c>
      <c r="AE428" s="20"/>
    </row>
    <row r="429" spans="1:31" ht="25.5" x14ac:dyDescent="0.2">
      <c r="A429" s="4">
        <f t="shared" si="30"/>
        <v>427</v>
      </c>
      <c r="B429" s="4" t="str">
        <f t="shared" si="28"/>
        <v>2024-03579</v>
      </c>
      <c r="C429" s="4" t="str">
        <f>IFERROR(VLOOKUP(F429,Tablas!$A$1:$B$3,2,0),"")</f>
        <v/>
      </c>
      <c r="D429" s="4" t="str">
        <f t="shared" si="29"/>
        <v>LETRAS EN DESCUENTO NACIONAL -  - LETRA 75 DIAS / DRAFT 75 DAYS - Cambio de Situación</v>
      </c>
      <c r="E429" s="19">
        <v>45560</v>
      </c>
      <c r="F429" s="20" t="s">
        <v>27</v>
      </c>
      <c r="G429" s="20" t="s">
        <v>8018</v>
      </c>
      <c r="H429" s="20" t="s">
        <v>7404</v>
      </c>
      <c r="I429" s="20" t="s">
        <v>7405</v>
      </c>
      <c r="J429" s="20" t="s">
        <v>373</v>
      </c>
      <c r="K429" s="20" t="s">
        <v>374</v>
      </c>
      <c r="L429" s="20" t="s">
        <v>375</v>
      </c>
      <c r="M429" s="20" t="s">
        <v>125</v>
      </c>
      <c r="N429" s="21">
        <v>4157.1400000000003</v>
      </c>
      <c r="O429" s="21">
        <v>0</v>
      </c>
      <c r="P429" s="19">
        <v>45546</v>
      </c>
      <c r="Q429" s="19">
        <v>45560</v>
      </c>
      <c r="R429" s="20"/>
      <c r="S429" s="19">
        <v>45621</v>
      </c>
      <c r="T429" s="20" t="s">
        <v>126</v>
      </c>
      <c r="U429" s="20">
        <v>1031083</v>
      </c>
      <c r="V429" s="20">
        <v>240006986</v>
      </c>
      <c r="W429" s="20" t="s">
        <v>50</v>
      </c>
      <c r="X429" s="20" t="s">
        <v>794</v>
      </c>
      <c r="Y429" s="20" t="s">
        <v>128</v>
      </c>
      <c r="Z429" s="20" t="s">
        <v>7406</v>
      </c>
      <c r="AA429" s="20" t="s">
        <v>377</v>
      </c>
      <c r="AB429" s="20" t="s">
        <v>337</v>
      </c>
      <c r="AC429" s="20" t="s">
        <v>337</v>
      </c>
      <c r="AD429" s="20" t="s">
        <v>56</v>
      </c>
      <c r="AE429" s="20"/>
    </row>
    <row r="430" spans="1:31" ht="25.5" x14ac:dyDescent="0.2">
      <c r="A430" s="4">
        <f t="shared" si="30"/>
        <v>428</v>
      </c>
      <c r="B430" s="4" t="str">
        <f t="shared" si="28"/>
        <v>2024-03575</v>
      </c>
      <c r="C430" s="4" t="str">
        <f>IFERROR(VLOOKUP(F430,Tablas!$A$1:$B$3,2,0),"")</f>
        <v/>
      </c>
      <c r="D430" s="4" t="str">
        <f t="shared" si="29"/>
        <v>LETRAS EN DESCUENTO NACIONAL -  - LETRA 75 DIAS / DRAFT 75 DAYS - Cambio de Situación</v>
      </c>
      <c r="E430" s="19">
        <v>45560</v>
      </c>
      <c r="F430" s="20" t="s">
        <v>27</v>
      </c>
      <c r="G430" s="20" t="s">
        <v>8019</v>
      </c>
      <c r="H430" s="20" t="s">
        <v>7404</v>
      </c>
      <c r="I430" s="20" t="s">
        <v>7405</v>
      </c>
      <c r="J430" s="20" t="s">
        <v>373</v>
      </c>
      <c r="K430" s="20" t="s">
        <v>374</v>
      </c>
      <c r="L430" s="20" t="s">
        <v>375</v>
      </c>
      <c r="M430" s="20" t="s">
        <v>125</v>
      </c>
      <c r="N430" s="21">
        <v>4157.1400000000003</v>
      </c>
      <c r="O430" s="21">
        <v>0</v>
      </c>
      <c r="P430" s="19">
        <v>45546</v>
      </c>
      <c r="Q430" s="19">
        <v>45560</v>
      </c>
      <c r="R430" s="20"/>
      <c r="S430" s="19">
        <v>45594</v>
      </c>
      <c r="T430" s="20" t="s">
        <v>126</v>
      </c>
      <c r="U430" s="20">
        <v>1031075</v>
      </c>
      <c r="V430" s="20">
        <v>240006982</v>
      </c>
      <c r="W430" s="20" t="s">
        <v>50</v>
      </c>
      <c r="X430" s="20" t="s">
        <v>794</v>
      </c>
      <c r="Y430" s="20" t="s">
        <v>128</v>
      </c>
      <c r="Z430" s="20" t="s">
        <v>7406</v>
      </c>
      <c r="AA430" s="20" t="s">
        <v>377</v>
      </c>
      <c r="AB430" s="20" t="s">
        <v>337</v>
      </c>
      <c r="AC430" s="20" t="s">
        <v>337</v>
      </c>
      <c r="AD430" s="20" t="s">
        <v>56</v>
      </c>
      <c r="AE430" s="20"/>
    </row>
    <row r="431" spans="1:31" ht="25.5" x14ac:dyDescent="0.2">
      <c r="A431" s="4">
        <f t="shared" si="30"/>
        <v>429</v>
      </c>
      <c r="B431" s="4" t="str">
        <f t="shared" si="28"/>
        <v>2024-03578</v>
      </c>
      <c r="C431" s="4" t="str">
        <f>IFERROR(VLOOKUP(F431,Tablas!$A$1:$B$3,2,0),"")</f>
        <v/>
      </c>
      <c r="D431" s="4" t="str">
        <f t="shared" si="29"/>
        <v>LETRAS EN DESCUENTO NACIONAL -  - LETRA 75 DIAS / DRAFT 75 DAYS - Cambio de Situación</v>
      </c>
      <c r="E431" s="19">
        <v>45560</v>
      </c>
      <c r="F431" s="20" t="s">
        <v>27</v>
      </c>
      <c r="G431" s="20" t="s">
        <v>8020</v>
      </c>
      <c r="H431" s="20" t="s">
        <v>7404</v>
      </c>
      <c r="I431" s="20" t="s">
        <v>7405</v>
      </c>
      <c r="J431" s="20" t="s">
        <v>373</v>
      </c>
      <c r="K431" s="20" t="s">
        <v>374</v>
      </c>
      <c r="L431" s="20" t="s">
        <v>375</v>
      </c>
      <c r="M431" s="20" t="s">
        <v>125</v>
      </c>
      <c r="N431" s="21">
        <v>4157.1400000000003</v>
      </c>
      <c r="O431" s="21">
        <v>0</v>
      </c>
      <c r="P431" s="19">
        <v>45546</v>
      </c>
      <c r="Q431" s="19">
        <v>45560</v>
      </c>
      <c r="R431" s="20"/>
      <c r="S431" s="19">
        <v>45614</v>
      </c>
      <c r="T431" s="20" t="s">
        <v>126</v>
      </c>
      <c r="U431" s="20">
        <v>1031081</v>
      </c>
      <c r="V431" s="20">
        <v>240006985</v>
      </c>
      <c r="W431" s="20" t="s">
        <v>50</v>
      </c>
      <c r="X431" s="20" t="s">
        <v>794</v>
      </c>
      <c r="Y431" s="20" t="s">
        <v>128</v>
      </c>
      <c r="Z431" s="20" t="s">
        <v>7406</v>
      </c>
      <c r="AA431" s="20" t="s">
        <v>377</v>
      </c>
      <c r="AB431" s="20" t="s">
        <v>337</v>
      </c>
      <c r="AC431" s="20" t="s">
        <v>337</v>
      </c>
      <c r="AD431" s="20" t="s">
        <v>56</v>
      </c>
      <c r="AE431" s="20"/>
    </row>
    <row r="432" spans="1:31" ht="25.5" x14ac:dyDescent="0.2">
      <c r="A432" s="4">
        <f t="shared" si="30"/>
        <v>430</v>
      </c>
      <c r="B432" s="4" t="str">
        <f t="shared" si="28"/>
        <v>2024-03577</v>
      </c>
      <c r="C432" s="4" t="str">
        <f>IFERROR(VLOOKUP(F432,Tablas!$A$1:$B$3,2,0),"")</f>
        <v/>
      </c>
      <c r="D432" s="4" t="str">
        <f t="shared" si="29"/>
        <v>LETRAS EN DESCUENTO NACIONAL -  - LETRA 75 DIAS / DRAFT 75 DAYS - Cambio de Situación</v>
      </c>
      <c r="E432" s="19">
        <v>45560</v>
      </c>
      <c r="F432" s="20" t="s">
        <v>27</v>
      </c>
      <c r="G432" s="20" t="s">
        <v>8021</v>
      </c>
      <c r="H432" s="20" t="s">
        <v>7404</v>
      </c>
      <c r="I432" s="20" t="s">
        <v>7405</v>
      </c>
      <c r="J432" s="20" t="s">
        <v>373</v>
      </c>
      <c r="K432" s="20" t="s">
        <v>374</v>
      </c>
      <c r="L432" s="20" t="s">
        <v>375</v>
      </c>
      <c r="M432" s="20" t="s">
        <v>125</v>
      </c>
      <c r="N432" s="21">
        <v>4157.1400000000003</v>
      </c>
      <c r="O432" s="21">
        <v>0</v>
      </c>
      <c r="P432" s="19">
        <v>45546</v>
      </c>
      <c r="Q432" s="19">
        <v>45560</v>
      </c>
      <c r="R432" s="20"/>
      <c r="S432" s="19">
        <v>45607</v>
      </c>
      <c r="T432" s="20" t="s">
        <v>126</v>
      </c>
      <c r="U432" s="20">
        <v>1031079</v>
      </c>
      <c r="V432" s="20">
        <v>240006984</v>
      </c>
      <c r="W432" s="20" t="s">
        <v>50</v>
      </c>
      <c r="X432" s="20" t="s">
        <v>794</v>
      </c>
      <c r="Y432" s="20" t="s">
        <v>128</v>
      </c>
      <c r="Z432" s="20" t="s">
        <v>7406</v>
      </c>
      <c r="AA432" s="20" t="s">
        <v>377</v>
      </c>
      <c r="AB432" s="20" t="s">
        <v>337</v>
      </c>
      <c r="AC432" s="20" t="s">
        <v>337</v>
      </c>
      <c r="AD432" s="20" t="s">
        <v>56</v>
      </c>
      <c r="AE432" s="20"/>
    </row>
    <row r="433" spans="1:31" ht="25.5" x14ac:dyDescent="0.2">
      <c r="A433" s="4">
        <f t="shared" si="30"/>
        <v>431</v>
      </c>
      <c r="B433" s="4" t="str">
        <f t="shared" si="28"/>
        <v>2024-03580</v>
      </c>
      <c r="C433" s="4" t="str">
        <f>IFERROR(VLOOKUP(F433,Tablas!$A$1:$B$3,2,0),"")</f>
        <v/>
      </c>
      <c r="D433" s="4" t="str">
        <f t="shared" si="29"/>
        <v>LETRAS EN DESCUENTO NACIONAL -  - LETRA 75 DIAS / DRAFT 75 DAYS - Cambio de Situación</v>
      </c>
      <c r="E433" s="19">
        <v>45560</v>
      </c>
      <c r="F433" s="20" t="s">
        <v>27</v>
      </c>
      <c r="G433" s="20" t="s">
        <v>8022</v>
      </c>
      <c r="H433" s="20" t="s">
        <v>7404</v>
      </c>
      <c r="I433" s="20" t="s">
        <v>7405</v>
      </c>
      <c r="J433" s="20" t="s">
        <v>373</v>
      </c>
      <c r="K433" s="20" t="s">
        <v>374</v>
      </c>
      <c r="L433" s="20" t="s">
        <v>375</v>
      </c>
      <c r="M433" s="20" t="s">
        <v>125</v>
      </c>
      <c r="N433" s="21">
        <v>4157.1400000000003</v>
      </c>
      <c r="O433" s="21">
        <v>0</v>
      </c>
      <c r="P433" s="19">
        <v>45546</v>
      </c>
      <c r="Q433" s="19">
        <v>45560</v>
      </c>
      <c r="R433" s="20"/>
      <c r="S433" s="19">
        <v>45638</v>
      </c>
      <c r="T433" s="20" t="s">
        <v>126</v>
      </c>
      <c r="U433" s="20">
        <v>1031085</v>
      </c>
      <c r="V433" s="20">
        <v>240006987</v>
      </c>
      <c r="W433" s="20" t="s">
        <v>50</v>
      </c>
      <c r="X433" s="20" t="s">
        <v>794</v>
      </c>
      <c r="Y433" s="20" t="s">
        <v>128</v>
      </c>
      <c r="Z433" s="20" t="s">
        <v>7406</v>
      </c>
      <c r="AA433" s="20" t="s">
        <v>377</v>
      </c>
      <c r="AB433" s="20" t="s">
        <v>337</v>
      </c>
      <c r="AC433" s="20" t="s">
        <v>337</v>
      </c>
      <c r="AD433" s="20" t="s">
        <v>56</v>
      </c>
      <c r="AE433" s="20"/>
    </row>
    <row r="434" spans="1:31" ht="25.5" x14ac:dyDescent="0.2">
      <c r="A434" s="4">
        <f t="shared" si="30"/>
        <v>432</v>
      </c>
      <c r="B434" s="4" t="str">
        <f t="shared" si="28"/>
        <v>2024-03576</v>
      </c>
      <c r="C434" s="4" t="str">
        <f>IFERROR(VLOOKUP(F434,Tablas!$A$1:$B$3,2,0),"")</f>
        <v/>
      </c>
      <c r="D434" s="4" t="str">
        <f t="shared" si="29"/>
        <v>LETRAS EN DESCUENTO NACIONAL -  - LETRA 75 DIAS / DRAFT 75 DAYS - Cambio de Situación</v>
      </c>
      <c r="E434" s="19">
        <v>45560</v>
      </c>
      <c r="F434" s="20" t="s">
        <v>27</v>
      </c>
      <c r="G434" s="20" t="s">
        <v>8023</v>
      </c>
      <c r="H434" s="20" t="s">
        <v>7404</v>
      </c>
      <c r="I434" s="20" t="s">
        <v>7405</v>
      </c>
      <c r="J434" s="20" t="s">
        <v>373</v>
      </c>
      <c r="K434" s="20" t="s">
        <v>374</v>
      </c>
      <c r="L434" s="20" t="s">
        <v>375</v>
      </c>
      <c r="M434" s="20" t="s">
        <v>125</v>
      </c>
      <c r="N434" s="21">
        <v>4157.1400000000003</v>
      </c>
      <c r="O434" s="21">
        <v>0</v>
      </c>
      <c r="P434" s="19">
        <v>45546</v>
      </c>
      <c r="Q434" s="19">
        <v>45560</v>
      </c>
      <c r="R434" s="20"/>
      <c r="S434" s="19">
        <v>45600</v>
      </c>
      <c r="T434" s="20" t="s">
        <v>126</v>
      </c>
      <c r="U434" s="20">
        <v>1031077</v>
      </c>
      <c r="V434" s="20">
        <v>240006983</v>
      </c>
      <c r="W434" s="20" t="s">
        <v>50</v>
      </c>
      <c r="X434" s="20" t="s">
        <v>794</v>
      </c>
      <c r="Y434" s="20" t="s">
        <v>128</v>
      </c>
      <c r="Z434" s="20" t="s">
        <v>7406</v>
      </c>
      <c r="AA434" s="20" t="s">
        <v>377</v>
      </c>
      <c r="AB434" s="20" t="s">
        <v>337</v>
      </c>
      <c r="AC434" s="20" t="s">
        <v>337</v>
      </c>
      <c r="AD434" s="20" t="s">
        <v>56</v>
      </c>
      <c r="AE434" s="20"/>
    </row>
    <row r="435" spans="1:31" ht="25.5" x14ac:dyDescent="0.2">
      <c r="A435" s="4">
        <f t="shared" si="30"/>
        <v>433</v>
      </c>
      <c r="B435" s="4" t="str">
        <f t="shared" si="28"/>
        <v>2024-03252</v>
      </c>
      <c r="C435" s="4" t="str">
        <f>IFERROR(VLOOKUP(F435,Tablas!$A$1:$B$3,2,0),"")</f>
        <v/>
      </c>
      <c r="D435" s="4" t="str">
        <f t="shared" si="29"/>
        <v>LETRAS EN DESCUENTO NACIONAL -  - LETRA 75 DIAS / DRAFT 75 DAYS - Cambio de Situación</v>
      </c>
      <c r="E435" s="19">
        <v>45546</v>
      </c>
      <c r="F435" s="20" t="s">
        <v>27</v>
      </c>
      <c r="G435" s="20" t="s">
        <v>8028</v>
      </c>
      <c r="H435" s="20" t="s">
        <v>7404</v>
      </c>
      <c r="I435" s="20" t="s">
        <v>7405</v>
      </c>
      <c r="J435" s="20" t="s">
        <v>373</v>
      </c>
      <c r="K435" s="20" t="s">
        <v>374</v>
      </c>
      <c r="L435" s="20" t="s">
        <v>375</v>
      </c>
      <c r="M435" s="20" t="s">
        <v>125</v>
      </c>
      <c r="N435" s="21">
        <v>4225.34</v>
      </c>
      <c r="O435" s="21">
        <v>0</v>
      </c>
      <c r="P435" s="19">
        <v>45518</v>
      </c>
      <c r="Q435" s="19">
        <v>45546</v>
      </c>
      <c r="R435" s="20"/>
      <c r="S435" s="19">
        <v>45588</v>
      </c>
      <c r="T435" s="20" t="s">
        <v>126</v>
      </c>
      <c r="U435" s="20">
        <v>1024628</v>
      </c>
      <c r="V435" s="20">
        <v>240006794</v>
      </c>
      <c r="W435" s="20" t="s">
        <v>50</v>
      </c>
      <c r="X435" s="20" t="s">
        <v>794</v>
      </c>
      <c r="Y435" s="20" t="s">
        <v>128</v>
      </c>
      <c r="Z435" s="20" t="s">
        <v>7406</v>
      </c>
      <c r="AA435" s="20" t="s">
        <v>377</v>
      </c>
      <c r="AB435" s="20" t="s">
        <v>337</v>
      </c>
      <c r="AC435" s="20" t="s">
        <v>337</v>
      </c>
      <c r="AD435" s="20" t="s">
        <v>56</v>
      </c>
      <c r="AE435" s="20"/>
    </row>
    <row r="436" spans="1:31" ht="25.5" x14ac:dyDescent="0.2">
      <c r="A436" s="4">
        <f t="shared" si="30"/>
        <v>434</v>
      </c>
      <c r="B436" s="4" t="str">
        <f t="shared" si="28"/>
        <v>2024-03253</v>
      </c>
      <c r="C436" s="4" t="str">
        <f>IFERROR(VLOOKUP(F436,Tablas!$A$1:$B$3,2,0),"")</f>
        <v/>
      </c>
      <c r="D436" s="4" t="str">
        <f t="shared" si="29"/>
        <v>LETRAS EN DESCUENTO NACIONAL -  - LETRA 75 DIAS / DRAFT 75 DAYS - Cambio de Situación</v>
      </c>
      <c r="E436" s="19">
        <v>45546</v>
      </c>
      <c r="F436" s="20" t="s">
        <v>27</v>
      </c>
      <c r="G436" s="20" t="s">
        <v>8029</v>
      </c>
      <c r="H436" s="20" t="s">
        <v>7404</v>
      </c>
      <c r="I436" s="20" t="s">
        <v>7405</v>
      </c>
      <c r="J436" s="20" t="s">
        <v>373</v>
      </c>
      <c r="K436" s="20" t="s">
        <v>374</v>
      </c>
      <c r="L436" s="20" t="s">
        <v>375</v>
      </c>
      <c r="M436" s="20" t="s">
        <v>125</v>
      </c>
      <c r="N436" s="21">
        <v>4225.34</v>
      </c>
      <c r="O436" s="21">
        <v>0</v>
      </c>
      <c r="P436" s="19">
        <v>45518</v>
      </c>
      <c r="Q436" s="19">
        <v>45546</v>
      </c>
      <c r="R436" s="20"/>
      <c r="S436" s="19">
        <v>45595</v>
      </c>
      <c r="T436" s="20" t="s">
        <v>126</v>
      </c>
      <c r="U436" s="20">
        <v>1024630</v>
      </c>
      <c r="V436" s="20">
        <v>240006795</v>
      </c>
      <c r="W436" s="20" t="s">
        <v>50</v>
      </c>
      <c r="X436" s="20" t="s">
        <v>794</v>
      </c>
      <c r="Y436" s="20" t="s">
        <v>128</v>
      </c>
      <c r="Z436" s="20" t="s">
        <v>7406</v>
      </c>
      <c r="AA436" s="20" t="s">
        <v>377</v>
      </c>
      <c r="AB436" s="20" t="s">
        <v>337</v>
      </c>
      <c r="AC436" s="20" t="s">
        <v>337</v>
      </c>
      <c r="AD436" s="20" t="s">
        <v>56</v>
      </c>
      <c r="AE436" s="20"/>
    </row>
    <row r="437" spans="1:31" ht="25.5" x14ac:dyDescent="0.2">
      <c r="A437" s="4">
        <f t="shared" si="30"/>
        <v>435</v>
      </c>
      <c r="B437" s="4" t="str">
        <f t="shared" si="28"/>
        <v>2024-03250</v>
      </c>
      <c r="C437" s="4" t="str">
        <f>IFERROR(VLOOKUP(F437,Tablas!$A$1:$B$3,2,0),"")</f>
        <v/>
      </c>
      <c r="D437" s="4" t="str">
        <f t="shared" si="29"/>
        <v>LETRAS EN DESCUENTO NACIONAL -  - LETRA 75 DIAS / DRAFT 75 DAYS - Cambio de Situación</v>
      </c>
      <c r="E437" s="19">
        <v>45546</v>
      </c>
      <c r="F437" s="20" t="s">
        <v>27</v>
      </c>
      <c r="G437" s="20" t="s">
        <v>8030</v>
      </c>
      <c r="H437" s="20" t="s">
        <v>7404</v>
      </c>
      <c r="I437" s="20" t="s">
        <v>7405</v>
      </c>
      <c r="J437" s="20" t="s">
        <v>373</v>
      </c>
      <c r="K437" s="20" t="s">
        <v>374</v>
      </c>
      <c r="L437" s="20" t="s">
        <v>375</v>
      </c>
      <c r="M437" s="20" t="s">
        <v>125</v>
      </c>
      <c r="N437" s="21">
        <v>4225.34</v>
      </c>
      <c r="O437" s="21">
        <v>0</v>
      </c>
      <c r="P437" s="19">
        <v>45518</v>
      </c>
      <c r="Q437" s="19">
        <v>45546</v>
      </c>
      <c r="R437" s="20"/>
      <c r="S437" s="19">
        <v>45575</v>
      </c>
      <c r="T437" s="20" t="s">
        <v>126</v>
      </c>
      <c r="U437" s="20">
        <v>1024624</v>
      </c>
      <c r="V437" s="20">
        <v>240006792</v>
      </c>
      <c r="W437" s="20" t="s">
        <v>50</v>
      </c>
      <c r="X437" s="20" t="s">
        <v>794</v>
      </c>
      <c r="Y437" s="20" t="s">
        <v>128</v>
      </c>
      <c r="Z437" s="20" t="s">
        <v>7406</v>
      </c>
      <c r="AA437" s="20" t="s">
        <v>7391</v>
      </c>
      <c r="AB437" s="20" t="s">
        <v>576</v>
      </c>
      <c r="AC437" s="20" t="s">
        <v>167</v>
      </c>
      <c r="AD437" s="20" t="s">
        <v>56</v>
      </c>
      <c r="AE437" s="20"/>
    </row>
    <row r="438" spans="1:31" ht="25.5" x14ac:dyDescent="0.2">
      <c r="A438" s="4">
        <f t="shared" si="30"/>
        <v>436</v>
      </c>
      <c r="B438" s="4" t="str">
        <f t="shared" si="28"/>
        <v>2024-03251</v>
      </c>
      <c r="C438" s="4" t="str">
        <f>IFERROR(VLOOKUP(F438,Tablas!$A$1:$B$3,2,0),"")</f>
        <v/>
      </c>
      <c r="D438" s="4" t="str">
        <f t="shared" si="29"/>
        <v>LETRAS EN DESCUENTO NACIONAL -  - LETRA 75 DIAS / DRAFT 75 DAYS - Cambio de Situación</v>
      </c>
      <c r="E438" s="19">
        <v>45546</v>
      </c>
      <c r="F438" s="20" t="s">
        <v>27</v>
      </c>
      <c r="G438" s="20" t="s">
        <v>8031</v>
      </c>
      <c r="H438" s="20" t="s">
        <v>7404</v>
      </c>
      <c r="I438" s="20" t="s">
        <v>7405</v>
      </c>
      <c r="J438" s="20" t="s">
        <v>373</v>
      </c>
      <c r="K438" s="20" t="s">
        <v>374</v>
      </c>
      <c r="L438" s="20" t="s">
        <v>375</v>
      </c>
      <c r="M438" s="20" t="s">
        <v>125</v>
      </c>
      <c r="N438" s="21">
        <v>4225.34</v>
      </c>
      <c r="O438" s="21">
        <v>0</v>
      </c>
      <c r="P438" s="19">
        <v>45518</v>
      </c>
      <c r="Q438" s="19">
        <v>45546</v>
      </c>
      <c r="R438" s="20"/>
      <c r="S438" s="19">
        <v>45581</v>
      </c>
      <c r="T438" s="20" t="s">
        <v>126</v>
      </c>
      <c r="U438" s="20">
        <v>1024626</v>
      </c>
      <c r="V438" s="20">
        <v>240006793</v>
      </c>
      <c r="W438" s="20" t="s">
        <v>50</v>
      </c>
      <c r="X438" s="20" t="s">
        <v>794</v>
      </c>
      <c r="Y438" s="20" t="s">
        <v>128</v>
      </c>
      <c r="Z438" s="20" t="s">
        <v>7406</v>
      </c>
      <c r="AA438" s="20" t="s">
        <v>7391</v>
      </c>
      <c r="AB438" s="20" t="s">
        <v>576</v>
      </c>
      <c r="AC438" s="20" t="s">
        <v>167</v>
      </c>
      <c r="AD438" s="20" t="s">
        <v>56</v>
      </c>
      <c r="AE438" s="20"/>
    </row>
    <row r="439" spans="1:31" ht="25.5" x14ac:dyDescent="0.2">
      <c r="A439" s="4">
        <f t="shared" si="30"/>
        <v>437</v>
      </c>
      <c r="B439" s="4" t="str">
        <f t="shared" si="28"/>
        <v>2024-03254</v>
      </c>
      <c r="C439" s="4" t="str">
        <f>IFERROR(VLOOKUP(F439,Tablas!$A$1:$B$3,2,0),"")</f>
        <v/>
      </c>
      <c r="D439" s="4" t="str">
        <f t="shared" si="29"/>
        <v>LETRAS EN DESCUENTO NACIONAL -  - LETRA 75 DIAS / DRAFT 75 DAYS - Cambio de Situación</v>
      </c>
      <c r="E439" s="19">
        <v>45546</v>
      </c>
      <c r="F439" s="20" t="s">
        <v>27</v>
      </c>
      <c r="G439" s="20" t="s">
        <v>8032</v>
      </c>
      <c r="H439" s="20" t="s">
        <v>7404</v>
      </c>
      <c r="I439" s="20" t="s">
        <v>7405</v>
      </c>
      <c r="J439" s="20" t="s">
        <v>373</v>
      </c>
      <c r="K439" s="20" t="s">
        <v>374</v>
      </c>
      <c r="L439" s="20" t="s">
        <v>375</v>
      </c>
      <c r="M439" s="20" t="s">
        <v>125</v>
      </c>
      <c r="N439" s="21">
        <v>4225.3599999999997</v>
      </c>
      <c r="O439" s="21">
        <v>0</v>
      </c>
      <c r="P439" s="19">
        <v>45518</v>
      </c>
      <c r="Q439" s="19">
        <v>45546</v>
      </c>
      <c r="R439" s="20"/>
      <c r="S439" s="19">
        <v>45611</v>
      </c>
      <c r="T439" s="20" t="s">
        <v>126</v>
      </c>
      <c r="U439" s="20">
        <v>1024632</v>
      </c>
      <c r="V439" s="20">
        <v>240006796</v>
      </c>
      <c r="W439" s="20" t="s">
        <v>50</v>
      </c>
      <c r="X439" s="20" t="s">
        <v>794</v>
      </c>
      <c r="Y439" s="20" t="s">
        <v>128</v>
      </c>
      <c r="Z439" s="20" t="s">
        <v>7406</v>
      </c>
      <c r="AA439" s="20" t="s">
        <v>377</v>
      </c>
      <c r="AB439" s="20" t="s">
        <v>337</v>
      </c>
      <c r="AC439" s="20" t="s">
        <v>337</v>
      </c>
      <c r="AD439" s="20" t="s">
        <v>56</v>
      </c>
      <c r="AE439" s="20"/>
    </row>
    <row r="440" spans="1:31" ht="25.5" x14ac:dyDescent="0.2">
      <c r="A440" s="4">
        <f t="shared" si="30"/>
        <v>438</v>
      </c>
      <c r="B440" s="4" t="str">
        <f t="shared" si="28"/>
        <v>2024-03526</v>
      </c>
      <c r="C440" s="4" t="str">
        <f>IFERROR(VLOOKUP(F440,Tablas!$A$1:$B$3,2,0),"")</f>
        <v/>
      </c>
      <c r="D440" s="4" t="str">
        <f t="shared" si="29"/>
        <v>LETRAS EN DESCUENTO NACIONAL -  - LETRA 75 DIAS / DRAFT 75 DAYS - Cambio de Situación</v>
      </c>
      <c r="E440" s="19">
        <v>45560</v>
      </c>
      <c r="F440" s="20" t="s">
        <v>27</v>
      </c>
      <c r="G440" s="20" t="s">
        <v>8033</v>
      </c>
      <c r="H440" s="20" t="s">
        <v>7404</v>
      </c>
      <c r="I440" s="20" t="s">
        <v>7405</v>
      </c>
      <c r="J440" s="20" t="s">
        <v>391</v>
      </c>
      <c r="K440" s="20" t="s">
        <v>392</v>
      </c>
      <c r="L440" s="20" t="s">
        <v>393</v>
      </c>
      <c r="M440" s="20" t="s">
        <v>33</v>
      </c>
      <c r="N440" s="21">
        <v>4248.9399999999996</v>
      </c>
      <c r="O440" s="21">
        <v>0</v>
      </c>
      <c r="P440" s="19">
        <v>45541</v>
      </c>
      <c r="Q440" s="19">
        <v>45560</v>
      </c>
      <c r="R440" s="20"/>
      <c r="S440" s="19">
        <v>45601</v>
      </c>
      <c r="T440" s="20" t="s">
        <v>126</v>
      </c>
      <c r="U440" s="20">
        <v>1031145</v>
      </c>
      <c r="V440" s="20">
        <v>240007018</v>
      </c>
      <c r="W440" s="20" t="s">
        <v>50</v>
      </c>
      <c r="X440" s="20" t="s">
        <v>794</v>
      </c>
      <c r="Y440" s="20" t="s">
        <v>306</v>
      </c>
      <c r="Z440" s="20" t="s">
        <v>7406</v>
      </c>
      <c r="AA440" s="20" t="s">
        <v>395</v>
      </c>
      <c r="AB440" s="20" t="s">
        <v>337</v>
      </c>
      <c r="AC440" s="20" t="s">
        <v>337</v>
      </c>
      <c r="AD440" s="20" t="s">
        <v>56</v>
      </c>
      <c r="AE440" s="20"/>
    </row>
    <row r="441" spans="1:31" ht="25.5" x14ac:dyDescent="0.2">
      <c r="A441" s="4">
        <f t="shared" si="30"/>
        <v>439</v>
      </c>
      <c r="B441" s="4" t="str">
        <f t="shared" si="28"/>
        <v>2024-03586</v>
      </c>
      <c r="C441" s="4" t="str">
        <f>IFERROR(VLOOKUP(F441,Tablas!$A$1:$B$3,2,0),"")</f>
        <v/>
      </c>
      <c r="D441" s="4" t="str">
        <f t="shared" si="29"/>
        <v>LETRAS EN DESCUENTO NACIONAL -  - LETRA 75 DIAS / DRAFT 75 DAYS - Cambio de Situación</v>
      </c>
      <c r="E441" s="19">
        <v>45560</v>
      </c>
      <c r="F441" s="20" t="s">
        <v>27</v>
      </c>
      <c r="G441" s="20" t="s">
        <v>8034</v>
      </c>
      <c r="H441" s="20" t="s">
        <v>7404</v>
      </c>
      <c r="I441" s="20" t="s">
        <v>7405</v>
      </c>
      <c r="J441" s="20" t="s">
        <v>330</v>
      </c>
      <c r="K441" s="20" t="s">
        <v>331</v>
      </c>
      <c r="L441" s="20" t="s">
        <v>332</v>
      </c>
      <c r="M441" s="20" t="s">
        <v>125</v>
      </c>
      <c r="N441" s="21">
        <v>4307.8100000000004</v>
      </c>
      <c r="O441" s="21">
        <v>0</v>
      </c>
      <c r="P441" s="19">
        <v>45533</v>
      </c>
      <c r="Q441" s="19">
        <v>45560</v>
      </c>
      <c r="R441" s="20"/>
      <c r="S441" s="19">
        <v>45624</v>
      </c>
      <c r="T441" s="20" t="s">
        <v>126</v>
      </c>
      <c r="U441" s="20">
        <v>1031188</v>
      </c>
      <c r="V441" s="20">
        <v>240007039</v>
      </c>
      <c r="W441" s="20" t="s">
        <v>50</v>
      </c>
      <c r="X441" s="20" t="s">
        <v>794</v>
      </c>
      <c r="Y441" s="20" t="s">
        <v>333</v>
      </c>
      <c r="Z441" s="20" t="s">
        <v>7406</v>
      </c>
      <c r="AA441" s="20" t="s">
        <v>335</v>
      </c>
      <c r="AB441" s="20" t="s">
        <v>336</v>
      </c>
      <c r="AC441" s="20" t="s">
        <v>337</v>
      </c>
      <c r="AD441" s="20" t="s">
        <v>56</v>
      </c>
      <c r="AE441" s="20"/>
    </row>
    <row r="442" spans="1:31" ht="25.5" x14ac:dyDescent="0.2">
      <c r="A442" s="4">
        <f t="shared" si="30"/>
        <v>440</v>
      </c>
      <c r="B442" s="4" t="str">
        <f t="shared" si="28"/>
        <v>2024-03584</v>
      </c>
      <c r="C442" s="4" t="str">
        <f>IFERROR(VLOOKUP(F442,Tablas!$A$1:$B$3,2,0),"")</f>
        <v/>
      </c>
      <c r="D442" s="4" t="str">
        <f t="shared" si="29"/>
        <v>LETRAS EN DESCUENTO NACIONAL -  - LETRA 75 DIAS / DRAFT 75 DAYS - Cambio de Situación</v>
      </c>
      <c r="E442" s="19">
        <v>45560</v>
      </c>
      <c r="F442" s="20" t="s">
        <v>27</v>
      </c>
      <c r="G442" s="20" t="s">
        <v>8035</v>
      </c>
      <c r="H442" s="20" t="s">
        <v>7404</v>
      </c>
      <c r="I442" s="20" t="s">
        <v>7405</v>
      </c>
      <c r="J442" s="20" t="s">
        <v>330</v>
      </c>
      <c r="K442" s="20" t="s">
        <v>331</v>
      </c>
      <c r="L442" s="20" t="s">
        <v>332</v>
      </c>
      <c r="M442" s="20" t="s">
        <v>125</v>
      </c>
      <c r="N442" s="21">
        <v>4307.82</v>
      </c>
      <c r="O442" s="21">
        <v>0</v>
      </c>
      <c r="P442" s="19">
        <v>45533</v>
      </c>
      <c r="Q442" s="19">
        <v>45560</v>
      </c>
      <c r="R442" s="20"/>
      <c r="S442" s="19">
        <v>45600</v>
      </c>
      <c r="T442" s="20" t="s">
        <v>126</v>
      </c>
      <c r="U442" s="20">
        <v>1031184</v>
      </c>
      <c r="V442" s="20">
        <v>240007037</v>
      </c>
      <c r="W442" s="20" t="s">
        <v>50</v>
      </c>
      <c r="X442" s="20" t="s">
        <v>794</v>
      </c>
      <c r="Y442" s="20" t="s">
        <v>333</v>
      </c>
      <c r="Z442" s="20" t="s">
        <v>7406</v>
      </c>
      <c r="AA442" s="20" t="s">
        <v>335</v>
      </c>
      <c r="AB442" s="20" t="s">
        <v>336</v>
      </c>
      <c r="AC442" s="20" t="s">
        <v>337</v>
      </c>
      <c r="AD442" s="20" t="s">
        <v>56</v>
      </c>
      <c r="AE442" s="20"/>
    </row>
    <row r="443" spans="1:31" ht="25.5" x14ac:dyDescent="0.2">
      <c r="A443" s="4">
        <f t="shared" si="30"/>
        <v>441</v>
      </c>
      <c r="B443" s="4" t="str">
        <f t="shared" si="28"/>
        <v>2024-03585</v>
      </c>
      <c r="C443" s="4" t="str">
        <f>IFERROR(VLOOKUP(F443,Tablas!$A$1:$B$3,2,0),"")</f>
        <v/>
      </c>
      <c r="D443" s="4" t="str">
        <f t="shared" si="29"/>
        <v>LETRAS EN DESCUENTO NACIONAL -  - LETRA 75 DIAS / DRAFT 75 DAYS - Cambio de Situación</v>
      </c>
      <c r="E443" s="19">
        <v>45560</v>
      </c>
      <c r="F443" s="20" t="s">
        <v>27</v>
      </c>
      <c r="G443" s="20" t="s">
        <v>8036</v>
      </c>
      <c r="H443" s="20" t="s">
        <v>7404</v>
      </c>
      <c r="I443" s="20" t="s">
        <v>7405</v>
      </c>
      <c r="J443" s="20" t="s">
        <v>330</v>
      </c>
      <c r="K443" s="20" t="s">
        <v>331</v>
      </c>
      <c r="L443" s="20" t="s">
        <v>332</v>
      </c>
      <c r="M443" s="20" t="s">
        <v>125</v>
      </c>
      <c r="N443" s="21">
        <v>4307.82</v>
      </c>
      <c r="O443" s="21">
        <v>0</v>
      </c>
      <c r="P443" s="19">
        <v>45533</v>
      </c>
      <c r="Q443" s="19">
        <v>45560</v>
      </c>
      <c r="R443" s="20"/>
      <c r="S443" s="19">
        <v>45608</v>
      </c>
      <c r="T443" s="20" t="s">
        <v>126</v>
      </c>
      <c r="U443" s="20">
        <v>1031186</v>
      </c>
      <c r="V443" s="20">
        <v>240007038</v>
      </c>
      <c r="W443" s="20" t="s">
        <v>50</v>
      </c>
      <c r="X443" s="20" t="s">
        <v>794</v>
      </c>
      <c r="Y443" s="20" t="s">
        <v>333</v>
      </c>
      <c r="Z443" s="20" t="s">
        <v>7406</v>
      </c>
      <c r="AA443" s="20" t="s">
        <v>335</v>
      </c>
      <c r="AB443" s="20" t="s">
        <v>336</v>
      </c>
      <c r="AC443" s="20" t="s">
        <v>337</v>
      </c>
      <c r="AD443" s="20" t="s">
        <v>56</v>
      </c>
      <c r="AE443" s="20"/>
    </row>
    <row r="444" spans="1:31" ht="25.5" x14ac:dyDescent="0.2">
      <c r="A444" s="4">
        <f t="shared" si="30"/>
        <v>442</v>
      </c>
      <c r="B444" s="4" t="str">
        <f t="shared" si="28"/>
        <v>2024-03582</v>
      </c>
      <c r="C444" s="4" t="str">
        <f>IFERROR(VLOOKUP(F444,Tablas!$A$1:$B$3,2,0),"")</f>
        <v/>
      </c>
      <c r="D444" s="4" t="str">
        <f t="shared" si="29"/>
        <v>LETRAS EN DESCUENTO NACIONAL -  - LETRA 75 DIAS / DRAFT 75 DAYS - Cambio de Situación</v>
      </c>
      <c r="E444" s="19">
        <v>45560</v>
      </c>
      <c r="F444" s="20" t="s">
        <v>27</v>
      </c>
      <c r="G444" s="20" t="s">
        <v>8037</v>
      </c>
      <c r="H444" s="20" t="s">
        <v>7404</v>
      </c>
      <c r="I444" s="20" t="s">
        <v>7405</v>
      </c>
      <c r="J444" s="20" t="s">
        <v>330</v>
      </c>
      <c r="K444" s="20" t="s">
        <v>331</v>
      </c>
      <c r="L444" s="20" t="s">
        <v>332</v>
      </c>
      <c r="M444" s="20" t="s">
        <v>125</v>
      </c>
      <c r="N444" s="21">
        <v>4307.82</v>
      </c>
      <c r="O444" s="21">
        <v>0</v>
      </c>
      <c r="P444" s="19">
        <v>45533</v>
      </c>
      <c r="Q444" s="19">
        <v>45560</v>
      </c>
      <c r="R444" s="20"/>
      <c r="S444" s="19">
        <v>45587</v>
      </c>
      <c r="T444" s="20" t="s">
        <v>126</v>
      </c>
      <c r="U444" s="20">
        <v>1031180</v>
      </c>
      <c r="V444" s="20">
        <v>240007035</v>
      </c>
      <c r="W444" s="20" t="s">
        <v>50</v>
      </c>
      <c r="X444" s="20" t="s">
        <v>794</v>
      </c>
      <c r="Y444" s="20" t="s">
        <v>333</v>
      </c>
      <c r="Z444" s="20" t="s">
        <v>7406</v>
      </c>
      <c r="AA444" s="20" t="s">
        <v>335</v>
      </c>
      <c r="AB444" s="20" t="s">
        <v>336</v>
      </c>
      <c r="AC444" s="20" t="s">
        <v>337</v>
      </c>
      <c r="AD444" s="20" t="s">
        <v>56</v>
      </c>
      <c r="AE444" s="20"/>
    </row>
    <row r="445" spans="1:31" ht="25.5" x14ac:dyDescent="0.2">
      <c r="A445" s="4">
        <f t="shared" si="30"/>
        <v>443</v>
      </c>
      <c r="B445" s="4" t="str">
        <f t="shared" si="28"/>
        <v>2024-03583</v>
      </c>
      <c r="C445" s="4" t="str">
        <f>IFERROR(VLOOKUP(F445,Tablas!$A$1:$B$3,2,0),"")</f>
        <v/>
      </c>
      <c r="D445" s="4" t="str">
        <f t="shared" si="29"/>
        <v>LETRAS EN DESCUENTO NACIONAL -  - LETRA 75 DIAS / DRAFT 75 DAYS - Cambio de Situación</v>
      </c>
      <c r="E445" s="19">
        <v>45560</v>
      </c>
      <c r="F445" s="20" t="s">
        <v>27</v>
      </c>
      <c r="G445" s="20" t="s">
        <v>8038</v>
      </c>
      <c r="H445" s="20" t="s">
        <v>7404</v>
      </c>
      <c r="I445" s="20" t="s">
        <v>7405</v>
      </c>
      <c r="J445" s="20" t="s">
        <v>330</v>
      </c>
      <c r="K445" s="20" t="s">
        <v>331</v>
      </c>
      <c r="L445" s="20" t="s">
        <v>332</v>
      </c>
      <c r="M445" s="20" t="s">
        <v>125</v>
      </c>
      <c r="N445" s="21">
        <v>4307.82</v>
      </c>
      <c r="O445" s="21">
        <v>0</v>
      </c>
      <c r="P445" s="19">
        <v>45533</v>
      </c>
      <c r="Q445" s="19">
        <v>45560</v>
      </c>
      <c r="R445" s="20"/>
      <c r="S445" s="19">
        <v>45593</v>
      </c>
      <c r="T445" s="20" t="s">
        <v>126</v>
      </c>
      <c r="U445" s="20">
        <v>1031182</v>
      </c>
      <c r="V445" s="20">
        <v>240007036</v>
      </c>
      <c r="W445" s="20" t="s">
        <v>50</v>
      </c>
      <c r="X445" s="20" t="s">
        <v>794</v>
      </c>
      <c r="Y445" s="20" t="s">
        <v>333</v>
      </c>
      <c r="Z445" s="20" t="s">
        <v>7406</v>
      </c>
      <c r="AA445" s="20" t="s">
        <v>335</v>
      </c>
      <c r="AB445" s="20" t="s">
        <v>336</v>
      </c>
      <c r="AC445" s="20" t="s">
        <v>337</v>
      </c>
      <c r="AD445" s="20" t="s">
        <v>56</v>
      </c>
      <c r="AE445" s="20"/>
    </row>
    <row r="446" spans="1:31" ht="25.5" x14ac:dyDescent="0.2">
      <c r="A446" s="4">
        <f t="shared" si="30"/>
        <v>444</v>
      </c>
      <c r="B446" s="4" t="str">
        <f t="shared" si="28"/>
        <v>2024-03581</v>
      </c>
      <c r="C446" s="4" t="str">
        <f>IFERROR(VLOOKUP(F446,Tablas!$A$1:$B$3,2,0),"")</f>
        <v/>
      </c>
      <c r="D446" s="4" t="str">
        <f t="shared" si="29"/>
        <v>LETRAS EN DESCUENTO NACIONAL -  - LETRA 75 DIAS / DRAFT 75 DAYS - Cambio de Situación</v>
      </c>
      <c r="E446" s="19">
        <v>45560</v>
      </c>
      <c r="F446" s="20" t="s">
        <v>27</v>
      </c>
      <c r="G446" s="20" t="s">
        <v>8039</v>
      </c>
      <c r="H446" s="20" t="s">
        <v>7404</v>
      </c>
      <c r="I446" s="20" t="s">
        <v>7405</v>
      </c>
      <c r="J446" s="20" t="s">
        <v>330</v>
      </c>
      <c r="K446" s="20" t="s">
        <v>331</v>
      </c>
      <c r="L446" s="20" t="s">
        <v>332</v>
      </c>
      <c r="M446" s="20" t="s">
        <v>125</v>
      </c>
      <c r="N446" s="21">
        <v>4307.82</v>
      </c>
      <c r="O446" s="21">
        <v>0</v>
      </c>
      <c r="P446" s="19">
        <v>45533</v>
      </c>
      <c r="Q446" s="19">
        <v>45560</v>
      </c>
      <c r="R446" s="20"/>
      <c r="S446" s="19">
        <v>45579</v>
      </c>
      <c r="T446" s="20" t="s">
        <v>126</v>
      </c>
      <c r="U446" s="20">
        <v>1031178</v>
      </c>
      <c r="V446" s="20">
        <v>240007034</v>
      </c>
      <c r="W446" s="20" t="s">
        <v>50</v>
      </c>
      <c r="X446" s="20" t="s">
        <v>794</v>
      </c>
      <c r="Y446" s="20" t="s">
        <v>333</v>
      </c>
      <c r="Z446" s="20" t="s">
        <v>7406</v>
      </c>
      <c r="AA446" s="20" t="s">
        <v>7441</v>
      </c>
      <c r="AB446" s="20" t="s">
        <v>789</v>
      </c>
      <c r="AC446" s="20" t="s">
        <v>167</v>
      </c>
      <c r="AD446" s="20" t="s">
        <v>56</v>
      </c>
      <c r="AE446" s="20"/>
    </row>
    <row r="447" spans="1:31" ht="25.5" x14ac:dyDescent="0.2">
      <c r="A447" s="4">
        <f t="shared" si="30"/>
        <v>445</v>
      </c>
      <c r="B447" s="4" t="str">
        <f t="shared" si="28"/>
        <v>2024-02625</v>
      </c>
      <c r="C447" s="4" t="str">
        <f>IFERROR(VLOOKUP(F447,Tablas!$A$1:$B$3,2,0),"")</f>
        <v/>
      </c>
      <c r="D447" s="4" t="str">
        <f t="shared" si="29"/>
        <v>LETRAS EN DESCUENTO NACIONAL -  - LETRA 75 DIAS / DRAFT 75 DAYS - Cambio de Situación</v>
      </c>
      <c r="E447" s="19">
        <v>45518</v>
      </c>
      <c r="F447" s="20" t="s">
        <v>27</v>
      </c>
      <c r="G447" s="20" t="s">
        <v>8040</v>
      </c>
      <c r="H447" s="20" t="s">
        <v>7404</v>
      </c>
      <c r="I447" s="20" t="s">
        <v>7405</v>
      </c>
      <c r="J447" s="20" t="s">
        <v>721</v>
      </c>
      <c r="K447" s="20" t="s">
        <v>722</v>
      </c>
      <c r="L447" s="20" t="s">
        <v>723</v>
      </c>
      <c r="M447" s="20" t="s">
        <v>33</v>
      </c>
      <c r="N447" s="21">
        <v>4331</v>
      </c>
      <c r="O447" s="21">
        <v>0</v>
      </c>
      <c r="P447" s="19">
        <v>45478</v>
      </c>
      <c r="Q447" s="19">
        <v>45518</v>
      </c>
      <c r="R447" s="20"/>
      <c r="S447" s="19">
        <v>45568</v>
      </c>
      <c r="T447" s="20" t="s">
        <v>126</v>
      </c>
      <c r="U447" s="20">
        <v>1008761</v>
      </c>
      <c r="V447" s="20">
        <v>240005996</v>
      </c>
      <c r="W447" s="20" t="s">
        <v>50</v>
      </c>
      <c r="X447" s="20" t="s">
        <v>794</v>
      </c>
      <c r="Y447" s="20" t="s">
        <v>306</v>
      </c>
      <c r="Z447" s="20" t="s">
        <v>7406</v>
      </c>
      <c r="AA447" s="20" t="s">
        <v>725</v>
      </c>
      <c r="AB447" s="20" t="s">
        <v>726</v>
      </c>
      <c r="AC447" s="20" t="s">
        <v>727</v>
      </c>
      <c r="AD447" s="20" t="s">
        <v>56</v>
      </c>
      <c r="AE447" s="20"/>
    </row>
    <row r="448" spans="1:31" ht="25.5" x14ac:dyDescent="0.2">
      <c r="A448" s="4">
        <f t="shared" si="30"/>
        <v>446</v>
      </c>
      <c r="B448" s="4" t="str">
        <f t="shared" si="28"/>
        <v>2024-03405</v>
      </c>
      <c r="C448" s="4" t="str">
        <f>IFERROR(VLOOKUP(F448,Tablas!$A$1:$B$3,2,0),"")</f>
        <v/>
      </c>
      <c r="D448" s="4" t="str">
        <f t="shared" si="29"/>
        <v>LETRAS EN DESCUENTO NACIONAL -  - LETRA 75 DIAS / DRAFT 75 DAYS - Cambio de Situación</v>
      </c>
      <c r="E448" s="19">
        <v>45554</v>
      </c>
      <c r="F448" s="20" t="s">
        <v>27</v>
      </c>
      <c r="G448" s="20" t="s">
        <v>8043</v>
      </c>
      <c r="H448" s="20" t="s">
        <v>7404</v>
      </c>
      <c r="I448" s="20" t="s">
        <v>7405</v>
      </c>
      <c r="J448" s="20" t="s">
        <v>373</v>
      </c>
      <c r="K448" s="20" t="s">
        <v>374</v>
      </c>
      <c r="L448" s="20" t="s">
        <v>375</v>
      </c>
      <c r="M448" s="20" t="s">
        <v>125</v>
      </c>
      <c r="N448" s="21">
        <v>4372.04</v>
      </c>
      <c r="O448" s="21">
        <v>0</v>
      </c>
      <c r="P448" s="19">
        <v>45532</v>
      </c>
      <c r="Q448" s="19">
        <v>45554</v>
      </c>
      <c r="R448" s="20"/>
      <c r="S448" s="19">
        <v>45587</v>
      </c>
      <c r="T448" s="20" t="s">
        <v>126</v>
      </c>
      <c r="U448" s="20">
        <v>1031317</v>
      </c>
      <c r="V448" s="20">
        <v>240007093</v>
      </c>
      <c r="W448" s="20" t="s">
        <v>50</v>
      </c>
      <c r="X448" s="20" t="s">
        <v>794</v>
      </c>
      <c r="Y448" s="20" t="s">
        <v>128</v>
      </c>
      <c r="Z448" s="20" t="s">
        <v>7406</v>
      </c>
      <c r="AA448" s="20" t="s">
        <v>377</v>
      </c>
      <c r="AB448" s="20" t="s">
        <v>337</v>
      </c>
      <c r="AC448" s="20" t="s">
        <v>337</v>
      </c>
      <c r="AD448" s="20" t="s">
        <v>56</v>
      </c>
      <c r="AE448" s="20"/>
    </row>
    <row r="449" spans="1:31" ht="25.5" x14ac:dyDescent="0.2">
      <c r="A449" s="4">
        <f t="shared" si="30"/>
        <v>447</v>
      </c>
      <c r="B449" s="4" t="str">
        <f t="shared" si="28"/>
        <v>2024-03408</v>
      </c>
      <c r="C449" s="4" t="str">
        <f>IFERROR(VLOOKUP(F449,Tablas!$A$1:$B$3,2,0),"")</f>
        <v/>
      </c>
      <c r="D449" s="4" t="str">
        <f t="shared" si="29"/>
        <v>LETRAS EN DESCUENTO NACIONAL -  - LETRA 75 DIAS / DRAFT 75 DAYS - Cambio de Situación</v>
      </c>
      <c r="E449" s="19">
        <v>45554</v>
      </c>
      <c r="F449" s="20" t="s">
        <v>27</v>
      </c>
      <c r="G449" s="20" t="s">
        <v>8044</v>
      </c>
      <c r="H449" s="20" t="s">
        <v>7404</v>
      </c>
      <c r="I449" s="20" t="s">
        <v>7405</v>
      </c>
      <c r="J449" s="20" t="s">
        <v>373</v>
      </c>
      <c r="K449" s="20" t="s">
        <v>374</v>
      </c>
      <c r="L449" s="20" t="s">
        <v>375</v>
      </c>
      <c r="M449" s="20" t="s">
        <v>125</v>
      </c>
      <c r="N449" s="21">
        <v>4372.04</v>
      </c>
      <c r="O449" s="21">
        <v>0</v>
      </c>
      <c r="P449" s="19">
        <v>45532</v>
      </c>
      <c r="Q449" s="19">
        <v>45554</v>
      </c>
      <c r="R449" s="20"/>
      <c r="S449" s="19">
        <v>45608</v>
      </c>
      <c r="T449" s="20" t="s">
        <v>126</v>
      </c>
      <c r="U449" s="20">
        <v>1031323</v>
      </c>
      <c r="V449" s="20">
        <v>240007096</v>
      </c>
      <c r="W449" s="20" t="s">
        <v>50</v>
      </c>
      <c r="X449" s="20" t="s">
        <v>794</v>
      </c>
      <c r="Y449" s="20" t="s">
        <v>128</v>
      </c>
      <c r="Z449" s="20" t="s">
        <v>7406</v>
      </c>
      <c r="AA449" s="20" t="s">
        <v>377</v>
      </c>
      <c r="AB449" s="20" t="s">
        <v>337</v>
      </c>
      <c r="AC449" s="20" t="s">
        <v>337</v>
      </c>
      <c r="AD449" s="20" t="s">
        <v>56</v>
      </c>
      <c r="AE449" s="20"/>
    </row>
    <row r="450" spans="1:31" ht="25.5" x14ac:dyDescent="0.2">
      <c r="A450" s="4">
        <f t="shared" si="30"/>
        <v>448</v>
      </c>
      <c r="B450" s="4" t="str">
        <f t="shared" si="28"/>
        <v>2024-03406</v>
      </c>
      <c r="C450" s="4" t="str">
        <f>IFERROR(VLOOKUP(F450,Tablas!$A$1:$B$3,2,0),"")</f>
        <v/>
      </c>
      <c r="D450" s="4" t="str">
        <f t="shared" si="29"/>
        <v>LETRAS EN DESCUENTO NACIONAL -  - LETRA 75 DIAS / DRAFT 75 DAYS - Cambio de Situación</v>
      </c>
      <c r="E450" s="19">
        <v>45554</v>
      </c>
      <c r="F450" s="20" t="s">
        <v>27</v>
      </c>
      <c r="G450" s="20" t="s">
        <v>8045</v>
      </c>
      <c r="H450" s="20" t="s">
        <v>7404</v>
      </c>
      <c r="I450" s="20" t="s">
        <v>7405</v>
      </c>
      <c r="J450" s="20" t="s">
        <v>373</v>
      </c>
      <c r="K450" s="20" t="s">
        <v>374</v>
      </c>
      <c r="L450" s="20" t="s">
        <v>375</v>
      </c>
      <c r="M450" s="20" t="s">
        <v>125</v>
      </c>
      <c r="N450" s="21">
        <v>4372.04</v>
      </c>
      <c r="O450" s="21">
        <v>0</v>
      </c>
      <c r="P450" s="19">
        <v>45532</v>
      </c>
      <c r="Q450" s="19">
        <v>45554</v>
      </c>
      <c r="R450" s="20"/>
      <c r="S450" s="19">
        <v>45594</v>
      </c>
      <c r="T450" s="20" t="s">
        <v>126</v>
      </c>
      <c r="U450" s="20">
        <v>1031319</v>
      </c>
      <c r="V450" s="20">
        <v>240007094</v>
      </c>
      <c r="W450" s="20" t="s">
        <v>50</v>
      </c>
      <c r="X450" s="20" t="s">
        <v>794</v>
      </c>
      <c r="Y450" s="20" t="s">
        <v>128</v>
      </c>
      <c r="Z450" s="20" t="s">
        <v>7406</v>
      </c>
      <c r="AA450" s="20" t="s">
        <v>377</v>
      </c>
      <c r="AB450" s="20" t="s">
        <v>337</v>
      </c>
      <c r="AC450" s="20" t="s">
        <v>337</v>
      </c>
      <c r="AD450" s="20" t="s">
        <v>56</v>
      </c>
      <c r="AE450" s="20"/>
    </row>
    <row r="451" spans="1:31" ht="25.5" x14ac:dyDescent="0.2">
      <c r="A451" s="4">
        <f t="shared" si="30"/>
        <v>449</v>
      </c>
      <c r="B451" s="4" t="str">
        <f t="shared" si="28"/>
        <v>2024-03407</v>
      </c>
      <c r="C451" s="4" t="str">
        <f>IFERROR(VLOOKUP(F451,Tablas!$A$1:$B$3,2,0),"")</f>
        <v/>
      </c>
      <c r="D451" s="4" t="str">
        <f t="shared" si="29"/>
        <v>LETRAS EN DESCUENTO NACIONAL -  - LETRA 75 DIAS / DRAFT 75 DAYS - Cambio de Situación</v>
      </c>
      <c r="E451" s="19">
        <v>45554</v>
      </c>
      <c r="F451" s="20" t="s">
        <v>27</v>
      </c>
      <c r="G451" s="20" t="s">
        <v>8046</v>
      </c>
      <c r="H451" s="20" t="s">
        <v>7404</v>
      </c>
      <c r="I451" s="20" t="s">
        <v>7405</v>
      </c>
      <c r="J451" s="20" t="s">
        <v>373</v>
      </c>
      <c r="K451" s="20" t="s">
        <v>374</v>
      </c>
      <c r="L451" s="20" t="s">
        <v>375</v>
      </c>
      <c r="M451" s="20" t="s">
        <v>125</v>
      </c>
      <c r="N451" s="21">
        <v>4372.04</v>
      </c>
      <c r="O451" s="21">
        <v>0</v>
      </c>
      <c r="P451" s="19">
        <v>45532</v>
      </c>
      <c r="Q451" s="19">
        <v>45554</v>
      </c>
      <c r="R451" s="20"/>
      <c r="S451" s="19">
        <v>45601</v>
      </c>
      <c r="T451" s="20" t="s">
        <v>126</v>
      </c>
      <c r="U451" s="20">
        <v>1031321</v>
      </c>
      <c r="V451" s="20">
        <v>240007095</v>
      </c>
      <c r="W451" s="20" t="s">
        <v>50</v>
      </c>
      <c r="X451" s="20" t="s">
        <v>794</v>
      </c>
      <c r="Y451" s="20" t="s">
        <v>128</v>
      </c>
      <c r="Z451" s="20" t="s">
        <v>7406</v>
      </c>
      <c r="AA451" s="20" t="s">
        <v>377</v>
      </c>
      <c r="AB451" s="20" t="s">
        <v>337</v>
      </c>
      <c r="AC451" s="20" t="s">
        <v>337</v>
      </c>
      <c r="AD451" s="20" t="s">
        <v>56</v>
      </c>
      <c r="AE451" s="20"/>
    </row>
    <row r="452" spans="1:31" ht="25.5" x14ac:dyDescent="0.2">
      <c r="A452" s="4">
        <f t="shared" si="30"/>
        <v>450</v>
      </c>
      <c r="B452" s="4" t="str">
        <f t="shared" ref="B452:B515" si="31">MID(G452,1,20)</f>
        <v>2024-03404</v>
      </c>
      <c r="C452" s="4" t="str">
        <f>IFERROR(VLOOKUP(F452,Tablas!$A$1:$B$3,2,0),"")</f>
        <v/>
      </c>
      <c r="D452" s="4" t="str">
        <f t="shared" ref="D452:D515" si="32">CONCATENATE(I452," - ",AE452," - ",T452," - ",Z452)</f>
        <v>LETRAS EN DESCUENTO NACIONAL -  - LETRA 75 DIAS / DRAFT 75 DAYS - Cambio de Situación</v>
      </c>
      <c r="E452" s="19">
        <v>45554</v>
      </c>
      <c r="F452" s="20" t="s">
        <v>27</v>
      </c>
      <c r="G452" s="20" t="s">
        <v>8047</v>
      </c>
      <c r="H452" s="20" t="s">
        <v>7404</v>
      </c>
      <c r="I452" s="20" t="s">
        <v>7405</v>
      </c>
      <c r="J452" s="20" t="s">
        <v>373</v>
      </c>
      <c r="K452" s="20" t="s">
        <v>374</v>
      </c>
      <c r="L452" s="20" t="s">
        <v>375</v>
      </c>
      <c r="M452" s="20" t="s">
        <v>125</v>
      </c>
      <c r="N452" s="21">
        <v>4372.04</v>
      </c>
      <c r="O452" s="21">
        <v>0</v>
      </c>
      <c r="P452" s="19">
        <v>45532</v>
      </c>
      <c r="Q452" s="19">
        <v>45554</v>
      </c>
      <c r="R452" s="20"/>
      <c r="S452" s="19">
        <v>45580</v>
      </c>
      <c r="T452" s="20" t="s">
        <v>126</v>
      </c>
      <c r="U452" s="20">
        <v>1031315</v>
      </c>
      <c r="V452" s="20">
        <v>240007092</v>
      </c>
      <c r="W452" s="20" t="s">
        <v>50</v>
      </c>
      <c r="X452" s="20" t="s">
        <v>794</v>
      </c>
      <c r="Y452" s="20" t="s">
        <v>128</v>
      </c>
      <c r="Z452" s="20" t="s">
        <v>7406</v>
      </c>
      <c r="AA452" s="20" t="s">
        <v>7391</v>
      </c>
      <c r="AB452" s="20" t="s">
        <v>576</v>
      </c>
      <c r="AC452" s="20" t="s">
        <v>167</v>
      </c>
      <c r="AD452" s="20" t="s">
        <v>56</v>
      </c>
      <c r="AE452" s="20"/>
    </row>
    <row r="453" spans="1:31" ht="25.5" x14ac:dyDescent="0.2">
      <c r="A453" s="4">
        <f t="shared" si="30"/>
        <v>451</v>
      </c>
      <c r="B453" s="4" t="str">
        <f t="shared" si="31"/>
        <v>2024-03409</v>
      </c>
      <c r="C453" s="4" t="str">
        <f>IFERROR(VLOOKUP(F453,Tablas!$A$1:$B$3,2,0),"")</f>
        <v/>
      </c>
      <c r="D453" s="4" t="str">
        <f t="shared" si="32"/>
        <v>LETRAS EN DESCUENTO NACIONAL -  - LETRA 75 DIAS / DRAFT 75 DAYS - Cambio de Situación</v>
      </c>
      <c r="E453" s="19">
        <v>45554</v>
      </c>
      <c r="F453" s="20" t="s">
        <v>27</v>
      </c>
      <c r="G453" s="20" t="s">
        <v>8048</v>
      </c>
      <c r="H453" s="20" t="s">
        <v>7404</v>
      </c>
      <c r="I453" s="20" t="s">
        <v>7405</v>
      </c>
      <c r="J453" s="20" t="s">
        <v>373</v>
      </c>
      <c r="K453" s="20" t="s">
        <v>374</v>
      </c>
      <c r="L453" s="20" t="s">
        <v>375</v>
      </c>
      <c r="M453" s="20" t="s">
        <v>125</v>
      </c>
      <c r="N453" s="21">
        <v>4372.05</v>
      </c>
      <c r="O453" s="21">
        <v>0</v>
      </c>
      <c r="P453" s="19">
        <v>45532</v>
      </c>
      <c r="Q453" s="19">
        <v>45554</v>
      </c>
      <c r="R453" s="20"/>
      <c r="S453" s="19">
        <v>45625</v>
      </c>
      <c r="T453" s="20" t="s">
        <v>126</v>
      </c>
      <c r="U453" s="20">
        <v>1031325</v>
      </c>
      <c r="V453" s="20">
        <v>240007097</v>
      </c>
      <c r="W453" s="20" t="s">
        <v>50</v>
      </c>
      <c r="X453" s="20" t="s">
        <v>794</v>
      </c>
      <c r="Y453" s="20" t="s">
        <v>128</v>
      </c>
      <c r="Z453" s="20" t="s">
        <v>7406</v>
      </c>
      <c r="AA453" s="20" t="s">
        <v>377</v>
      </c>
      <c r="AB453" s="20" t="s">
        <v>337</v>
      </c>
      <c r="AC453" s="20" t="s">
        <v>337</v>
      </c>
      <c r="AD453" s="20" t="s">
        <v>56</v>
      </c>
      <c r="AE453" s="20"/>
    </row>
    <row r="454" spans="1:31" ht="25.5" x14ac:dyDescent="0.2">
      <c r="A454" s="4">
        <f t="shared" si="30"/>
        <v>452</v>
      </c>
      <c r="B454" s="4" t="str">
        <f t="shared" si="31"/>
        <v>2024-02987</v>
      </c>
      <c r="C454" s="4" t="str">
        <f>IFERROR(VLOOKUP(F454,Tablas!$A$1:$B$3,2,0),"")</f>
        <v/>
      </c>
      <c r="D454" s="4" t="str">
        <f t="shared" si="32"/>
        <v>LETRAS EN DESCUENTO NACIONAL -  - LETRA 75 DIAS / DRAFT 75 DAYS - Cambio de Situación</v>
      </c>
      <c r="E454" s="19">
        <v>45537</v>
      </c>
      <c r="F454" s="20" t="s">
        <v>27</v>
      </c>
      <c r="G454" s="20" t="s">
        <v>8049</v>
      </c>
      <c r="H454" s="20" t="s">
        <v>7404</v>
      </c>
      <c r="I454" s="20" t="s">
        <v>7405</v>
      </c>
      <c r="J454" s="20" t="s">
        <v>330</v>
      </c>
      <c r="K454" s="20" t="s">
        <v>331</v>
      </c>
      <c r="L454" s="20" t="s">
        <v>332</v>
      </c>
      <c r="M454" s="20" t="s">
        <v>125</v>
      </c>
      <c r="N454" s="21">
        <v>4457.88</v>
      </c>
      <c r="O454" s="21">
        <v>0</v>
      </c>
      <c r="P454" s="19">
        <v>45504</v>
      </c>
      <c r="Q454" s="19">
        <v>45537</v>
      </c>
      <c r="R454" s="20"/>
      <c r="S454" s="19">
        <v>45574</v>
      </c>
      <c r="T454" s="20" t="s">
        <v>126</v>
      </c>
      <c r="U454" s="20">
        <v>1021203</v>
      </c>
      <c r="V454" s="20">
        <v>240006595</v>
      </c>
      <c r="W454" s="20" t="s">
        <v>50</v>
      </c>
      <c r="X454" s="20" t="s">
        <v>794</v>
      </c>
      <c r="Y454" s="20" t="s">
        <v>333</v>
      </c>
      <c r="Z454" s="20" t="s">
        <v>7406</v>
      </c>
      <c r="AA454" s="20" t="s">
        <v>7441</v>
      </c>
      <c r="AB454" s="20" t="s">
        <v>789</v>
      </c>
      <c r="AC454" s="20" t="s">
        <v>167</v>
      </c>
      <c r="AD454" s="20" t="s">
        <v>56</v>
      </c>
      <c r="AE454" s="20"/>
    </row>
    <row r="455" spans="1:31" ht="25.5" x14ac:dyDescent="0.2">
      <c r="A455" s="4">
        <f t="shared" si="30"/>
        <v>453</v>
      </c>
      <c r="B455" s="4" t="str">
        <f t="shared" si="31"/>
        <v>2024-02988</v>
      </c>
      <c r="C455" s="4" t="str">
        <f>IFERROR(VLOOKUP(F455,Tablas!$A$1:$B$3,2,0),"")</f>
        <v/>
      </c>
      <c r="D455" s="4" t="str">
        <f t="shared" si="32"/>
        <v>LETRAS EN DESCUENTO NACIONAL -  - LETRA 75 DIAS / DRAFT 75 DAYS - Cambio de Situación</v>
      </c>
      <c r="E455" s="19">
        <v>45537</v>
      </c>
      <c r="F455" s="20" t="s">
        <v>27</v>
      </c>
      <c r="G455" s="20" t="s">
        <v>8050</v>
      </c>
      <c r="H455" s="20" t="s">
        <v>7404</v>
      </c>
      <c r="I455" s="20" t="s">
        <v>7405</v>
      </c>
      <c r="J455" s="20" t="s">
        <v>330</v>
      </c>
      <c r="K455" s="20" t="s">
        <v>331</v>
      </c>
      <c r="L455" s="20" t="s">
        <v>332</v>
      </c>
      <c r="M455" s="20" t="s">
        <v>125</v>
      </c>
      <c r="N455" s="21">
        <v>4457.88</v>
      </c>
      <c r="O455" s="21">
        <v>0</v>
      </c>
      <c r="P455" s="19">
        <v>45504</v>
      </c>
      <c r="Q455" s="19">
        <v>45537</v>
      </c>
      <c r="R455" s="20"/>
      <c r="S455" s="19">
        <v>45580</v>
      </c>
      <c r="T455" s="20" t="s">
        <v>126</v>
      </c>
      <c r="U455" s="20">
        <v>1021205</v>
      </c>
      <c r="V455" s="20">
        <v>240006596</v>
      </c>
      <c r="W455" s="20" t="s">
        <v>50</v>
      </c>
      <c r="X455" s="20" t="s">
        <v>794</v>
      </c>
      <c r="Y455" s="20" t="s">
        <v>333</v>
      </c>
      <c r="Z455" s="20" t="s">
        <v>7406</v>
      </c>
      <c r="AA455" s="20" t="s">
        <v>7441</v>
      </c>
      <c r="AB455" s="20" t="s">
        <v>789</v>
      </c>
      <c r="AC455" s="20" t="s">
        <v>167</v>
      </c>
      <c r="AD455" s="20" t="s">
        <v>56</v>
      </c>
      <c r="AE455" s="20"/>
    </row>
    <row r="456" spans="1:31" ht="25.5" x14ac:dyDescent="0.2">
      <c r="A456" s="4">
        <f t="shared" si="30"/>
        <v>454</v>
      </c>
      <c r="B456" s="4" t="str">
        <f t="shared" si="31"/>
        <v>2024-02989</v>
      </c>
      <c r="C456" s="4" t="str">
        <f>IFERROR(VLOOKUP(F456,Tablas!$A$1:$B$3,2,0),"")</f>
        <v/>
      </c>
      <c r="D456" s="4" t="str">
        <f t="shared" si="32"/>
        <v>LETRAS EN DESCUENTO NACIONAL -  - LETRA 75 DIAS / DRAFT 75 DAYS - Cambio de Situación</v>
      </c>
      <c r="E456" s="19">
        <v>45537</v>
      </c>
      <c r="F456" s="20" t="s">
        <v>27</v>
      </c>
      <c r="G456" s="20" t="s">
        <v>8051</v>
      </c>
      <c r="H456" s="20" t="s">
        <v>7404</v>
      </c>
      <c r="I456" s="20" t="s">
        <v>7405</v>
      </c>
      <c r="J456" s="20" t="s">
        <v>330</v>
      </c>
      <c r="K456" s="20" t="s">
        <v>331</v>
      </c>
      <c r="L456" s="20" t="s">
        <v>332</v>
      </c>
      <c r="M456" s="20" t="s">
        <v>125</v>
      </c>
      <c r="N456" s="21">
        <v>4457.8999999999996</v>
      </c>
      <c r="O456" s="21">
        <v>0</v>
      </c>
      <c r="P456" s="19">
        <v>45504</v>
      </c>
      <c r="Q456" s="19">
        <v>45537</v>
      </c>
      <c r="R456" s="20"/>
      <c r="S456" s="19">
        <v>45594</v>
      </c>
      <c r="T456" s="20" t="s">
        <v>126</v>
      </c>
      <c r="U456" s="20">
        <v>1021207</v>
      </c>
      <c r="V456" s="20">
        <v>240006597</v>
      </c>
      <c r="W456" s="20" t="s">
        <v>50</v>
      </c>
      <c r="X456" s="20" t="s">
        <v>794</v>
      </c>
      <c r="Y456" s="20" t="s">
        <v>333</v>
      </c>
      <c r="Z456" s="20" t="s">
        <v>7406</v>
      </c>
      <c r="AA456" s="20" t="s">
        <v>335</v>
      </c>
      <c r="AB456" s="20" t="s">
        <v>336</v>
      </c>
      <c r="AC456" s="20" t="s">
        <v>337</v>
      </c>
      <c r="AD456" s="20" t="s">
        <v>56</v>
      </c>
      <c r="AE456" s="20"/>
    </row>
    <row r="457" spans="1:31" ht="25.5" x14ac:dyDescent="0.2">
      <c r="A457" s="4">
        <f t="shared" si="30"/>
        <v>455</v>
      </c>
      <c r="B457" s="4" t="str">
        <f t="shared" si="31"/>
        <v>2024-03131</v>
      </c>
      <c r="C457" s="4" t="str">
        <f>IFERROR(VLOOKUP(F457,Tablas!$A$1:$B$3,2,0),"")</f>
        <v/>
      </c>
      <c r="D457" s="4" t="str">
        <f t="shared" si="32"/>
        <v>LETRAS EN DESCUENTO NACIONAL -  - LETRA 75 DIAS / DRAFT 75 DAYS - Cambio de Situación</v>
      </c>
      <c r="E457" s="19">
        <v>45546</v>
      </c>
      <c r="F457" s="20" t="s">
        <v>27</v>
      </c>
      <c r="G457" s="20" t="s">
        <v>8060</v>
      </c>
      <c r="H457" s="20" t="s">
        <v>7404</v>
      </c>
      <c r="I457" s="20" t="s">
        <v>7405</v>
      </c>
      <c r="J457" s="20" t="s">
        <v>373</v>
      </c>
      <c r="K457" s="20" t="s">
        <v>374</v>
      </c>
      <c r="L457" s="20" t="s">
        <v>375</v>
      </c>
      <c r="M457" s="20" t="s">
        <v>125</v>
      </c>
      <c r="N457" s="21">
        <v>4492.8100000000004</v>
      </c>
      <c r="O457" s="21">
        <v>0</v>
      </c>
      <c r="P457" s="19">
        <v>45513</v>
      </c>
      <c r="Q457" s="19">
        <v>45546</v>
      </c>
      <c r="R457" s="20"/>
      <c r="S457" s="19">
        <v>45603</v>
      </c>
      <c r="T457" s="20" t="s">
        <v>126</v>
      </c>
      <c r="U457" s="20">
        <v>1024618</v>
      </c>
      <c r="V457" s="20">
        <v>240006789</v>
      </c>
      <c r="W457" s="20" t="s">
        <v>50</v>
      </c>
      <c r="X457" s="20" t="s">
        <v>794</v>
      </c>
      <c r="Y457" s="20" t="s">
        <v>128</v>
      </c>
      <c r="Z457" s="20" t="s">
        <v>7406</v>
      </c>
      <c r="AA457" s="20" t="s">
        <v>377</v>
      </c>
      <c r="AB457" s="20" t="s">
        <v>337</v>
      </c>
      <c r="AC457" s="20" t="s">
        <v>337</v>
      </c>
      <c r="AD457" s="20" t="s">
        <v>56</v>
      </c>
      <c r="AE457" s="20"/>
    </row>
    <row r="458" spans="1:31" ht="25.5" x14ac:dyDescent="0.2">
      <c r="A458" s="4">
        <f t="shared" si="30"/>
        <v>456</v>
      </c>
      <c r="B458" s="4" t="str">
        <f t="shared" si="31"/>
        <v>2024-03130</v>
      </c>
      <c r="C458" s="4" t="str">
        <f>IFERROR(VLOOKUP(F458,Tablas!$A$1:$B$3,2,0),"")</f>
        <v/>
      </c>
      <c r="D458" s="4" t="str">
        <f t="shared" si="32"/>
        <v>LETRAS EN DESCUENTO NACIONAL -  - LETRA 75 DIAS / DRAFT 75 DAYS - Cambio de Situación</v>
      </c>
      <c r="E458" s="19">
        <v>45546</v>
      </c>
      <c r="F458" s="20" t="s">
        <v>27</v>
      </c>
      <c r="G458" s="20" t="s">
        <v>8061</v>
      </c>
      <c r="H458" s="20" t="s">
        <v>7404</v>
      </c>
      <c r="I458" s="20" t="s">
        <v>7405</v>
      </c>
      <c r="J458" s="20" t="s">
        <v>373</v>
      </c>
      <c r="K458" s="20" t="s">
        <v>374</v>
      </c>
      <c r="L458" s="20" t="s">
        <v>375</v>
      </c>
      <c r="M458" s="20" t="s">
        <v>125</v>
      </c>
      <c r="N458" s="21">
        <v>4492.83</v>
      </c>
      <c r="O458" s="21">
        <v>0</v>
      </c>
      <c r="P458" s="19">
        <v>45513</v>
      </c>
      <c r="Q458" s="19">
        <v>45546</v>
      </c>
      <c r="R458" s="20"/>
      <c r="S458" s="19">
        <v>45587</v>
      </c>
      <c r="T458" s="20" t="s">
        <v>126</v>
      </c>
      <c r="U458" s="20">
        <v>1024616</v>
      </c>
      <c r="V458" s="20">
        <v>240006788</v>
      </c>
      <c r="W458" s="20" t="s">
        <v>50</v>
      </c>
      <c r="X458" s="20" t="s">
        <v>794</v>
      </c>
      <c r="Y458" s="20" t="s">
        <v>128</v>
      </c>
      <c r="Z458" s="20" t="s">
        <v>7406</v>
      </c>
      <c r="AA458" s="20" t="s">
        <v>377</v>
      </c>
      <c r="AB458" s="20" t="s">
        <v>337</v>
      </c>
      <c r="AC458" s="20" t="s">
        <v>337</v>
      </c>
      <c r="AD458" s="20" t="s">
        <v>56</v>
      </c>
      <c r="AE458" s="20"/>
    </row>
    <row r="459" spans="1:31" ht="25.5" x14ac:dyDescent="0.2">
      <c r="A459" s="4">
        <f t="shared" ref="A459:A499" si="33">ROW()-2</f>
        <v>457</v>
      </c>
      <c r="B459" s="4" t="str">
        <f t="shared" si="31"/>
        <v>2024-03129</v>
      </c>
      <c r="C459" s="4" t="str">
        <f>IFERROR(VLOOKUP(F459,Tablas!$A$1:$B$3,2,0),"")</f>
        <v/>
      </c>
      <c r="D459" s="4" t="str">
        <f t="shared" si="32"/>
        <v>LETRAS EN DESCUENTO NACIONAL -  - LETRA 75 DIAS / DRAFT 75 DAYS - Cambio de Situación</v>
      </c>
      <c r="E459" s="19">
        <v>45546</v>
      </c>
      <c r="F459" s="20" t="s">
        <v>27</v>
      </c>
      <c r="G459" s="20" t="s">
        <v>8062</v>
      </c>
      <c r="H459" s="20" t="s">
        <v>7404</v>
      </c>
      <c r="I459" s="20" t="s">
        <v>7405</v>
      </c>
      <c r="J459" s="20" t="s">
        <v>373</v>
      </c>
      <c r="K459" s="20" t="s">
        <v>374</v>
      </c>
      <c r="L459" s="20" t="s">
        <v>375</v>
      </c>
      <c r="M459" s="20" t="s">
        <v>125</v>
      </c>
      <c r="N459" s="21">
        <v>4492.83</v>
      </c>
      <c r="O459" s="21">
        <v>0</v>
      </c>
      <c r="P459" s="19">
        <v>45513</v>
      </c>
      <c r="Q459" s="19">
        <v>45546</v>
      </c>
      <c r="R459" s="20"/>
      <c r="S459" s="19">
        <v>45580</v>
      </c>
      <c r="T459" s="20" t="s">
        <v>126</v>
      </c>
      <c r="U459" s="20">
        <v>1024614</v>
      </c>
      <c r="V459" s="20">
        <v>240006787</v>
      </c>
      <c r="W459" s="20" t="s">
        <v>50</v>
      </c>
      <c r="X459" s="20" t="s">
        <v>794</v>
      </c>
      <c r="Y459" s="20" t="s">
        <v>128</v>
      </c>
      <c r="Z459" s="20" t="s">
        <v>7406</v>
      </c>
      <c r="AA459" s="20" t="s">
        <v>7391</v>
      </c>
      <c r="AB459" s="20" t="s">
        <v>576</v>
      </c>
      <c r="AC459" s="20" t="s">
        <v>167</v>
      </c>
      <c r="AD459" s="20" t="s">
        <v>56</v>
      </c>
      <c r="AE459" s="20"/>
    </row>
    <row r="460" spans="1:31" ht="25.5" x14ac:dyDescent="0.2">
      <c r="A460" s="4">
        <f t="shared" si="33"/>
        <v>458</v>
      </c>
      <c r="B460" s="4" t="str">
        <f t="shared" si="31"/>
        <v>2024-03127</v>
      </c>
      <c r="C460" s="4" t="str">
        <f>IFERROR(VLOOKUP(F460,Tablas!$A$1:$B$3,2,0),"")</f>
        <v/>
      </c>
      <c r="D460" s="4" t="str">
        <f t="shared" si="32"/>
        <v>LETRAS EN DESCUENTO NACIONAL -  - LETRA 75 DIAS / DRAFT 75 DAYS - Cambio de Situación</v>
      </c>
      <c r="E460" s="19">
        <v>45546</v>
      </c>
      <c r="F460" s="20" t="s">
        <v>27</v>
      </c>
      <c r="G460" s="20" t="s">
        <v>8063</v>
      </c>
      <c r="H460" s="20" t="s">
        <v>7404</v>
      </c>
      <c r="I460" s="20" t="s">
        <v>7405</v>
      </c>
      <c r="J460" s="20" t="s">
        <v>373</v>
      </c>
      <c r="K460" s="20" t="s">
        <v>374</v>
      </c>
      <c r="L460" s="20" t="s">
        <v>375</v>
      </c>
      <c r="M460" s="20" t="s">
        <v>125</v>
      </c>
      <c r="N460" s="21">
        <v>4492.83</v>
      </c>
      <c r="O460" s="21">
        <v>0</v>
      </c>
      <c r="P460" s="19">
        <v>45513</v>
      </c>
      <c r="Q460" s="19">
        <v>45546</v>
      </c>
      <c r="R460" s="20"/>
      <c r="S460" s="19">
        <v>45566</v>
      </c>
      <c r="T460" s="20" t="s">
        <v>126</v>
      </c>
      <c r="U460" s="20">
        <v>1024610</v>
      </c>
      <c r="V460" s="20">
        <v>240006785</v>
      </c>
      <c r="W460" s="20" t="s">
        <v>50</v>
      </c>
      <c r="X460" s="20" t="s">
        <v>794</v>
      </c>
      <c r="Y460" s="20" t="s">
        <v>128</v>
      </c>
      <c r="Z460" s="20" t="s">
        <v>7406</v>
      </c>
      <c r="AA460" s="20" t="s">
        <v>7391</v>
      </c>
      <c r="AB460" s="20" t="s">
        <v>576</v>
      </c>
      <c r="AC460" s="20" t="s">
        <v>167</v>
      </c>
      <c r="AD460" s="20" t="s">
        <v>56</v>
      </c>
      <c r="AE460" s="20"/>
    </row>
    <row r="461" spans="1:31" ht="25.5" x14ac:dyDescent="0.2">
      <c r="A461" s="4">
        <f t="shared" si="33"/>
        <v>459</v>
      </c>
      <c r="B461" s="4" t="str">
        <f t="shared" si="31"/>
        <v>2024-03128</v>
      </c>
      <c r="C461" s="4" t="str">
        <f>IFERROR(VLOOKUP(F461,Tablas!$A$1:$B$3,2,0),"")</f>
        <v/>
      </c>
      <c r="D461" s="4" t="str">
        <f t="shared" si="32"/>
        <v>LETRAS EN DESCUENTO NACIONAL -  - LETRA 75 DIAS / DRAFT 75 DAYS - Cambio de Situación</v>
      </c>
      <c r="E461" s="19">
        <v>45546</v>
      </c>
      <c r="F461" s="20" t="s">
        <v>27</v>
      </c>
      <c r="G461" s="20" t="s">
        <v>8064</v>
      </c>
      <c r="H461" s="20" t="s">
        <v>7404</v>
      </c>
      <c r="I461" s="20" t="s">
        <v>7405</v>
      </c>
      <c r="J461" s="20" t="s">
        <v>373</v>
      </c>
      <c r="K461" s="20" t="s">
        <v>374</v>
      </c>
      <c r="L461" s="20" t="s">
        <v>375</v>
      </c>
      <c r="M461" s="20" t="s">
        <v>125</v>
      </c>
      <c r="N461" s="21">
        <v>4492.83</v>
      </c>
      <c r="O461" s="21">
        <v>0</v>
      </c>
      <c r="P461" s="19">
        <v>45513</v>
      </c>
      <c r="Q461" s="19">
        <v>45546</v>
      </c>
      <c r="R461" s="20"/>
      <c r="S461" s="19">
        <v>45574</v>
      </c>
      <c r="T461" s="20" t="s">
        <v>126</v>
      </c>
      <c r="U461" s="20">
        <v>1024612</v>
      </c>
      <c r="V461" s="20">
        <v>240006786</v>
      </c>
      <c r="W461" s="20" t="s">
        <v>50</v>
      </c>
      <c r="X461" s="20" t="s">
        <v>794</v>
      </c>
      <c r="Y461" s="20" t="s">
        <v>128</v>
      </c>
      <c r="Z461" s="20" t="s">
        <v>7406</v>
      </c>
      <c r="AA461" s="20" t="s">
        <v>7391</v>
      </c>
      <c r="AB461" s="20" t="s">
        <v>576</v>
      </c>
      <c r="AC461" s="20" t="s">
        <v>167</v>
      </c>
      <c r="AD461" s="20" t="s">
        <v>56</v>
      </c>
      <c r="AE461" s="20"/>
    </row>
    <row r="462" spans="1:31" ht="25.5" x14ac:dyDescent="0.2">
      <c r="A462" s="4">
        <f t="shared" si="33"/>
        <v>460</v>
      </c>
      <c r="B462" s="4" t="str">
        <f t="shared" si="31"/>
        <v>2024-03645</v>
      </c>
      <c r="C462" s="4" t="str">
        <f>IFERROR(VLOOKUP(F462,Tablas!$A$1:$B$3,2,0),"")</f>
        <v/>
      </c>
      <c r="D462" s="4" t="str">
        <f t="shared" si="32"/>
        <v>LETRAS EN DESCUENTO NACIONAL -  - LETRA 75 DIAS / DRAFT 75 DAYS - Cambio de Situación</v>
      </c>
      <c r="E462" s="19">
        <v>45560</v>
      </c>
      <c r="F462" s="20" t="s">
        <v>27</v>
      </c>
      <c r="G462" s="20" t="s">
        <v>8066</v>
      </c>
      <c r="H462" s="20" t="s">
        <v>7404</v>
      </c>
      <c r="I462" s="20" t="s">
        <v>7405</v>
      </c>
      <c r="J462" s="20" t="s">
        <v>373</v>
      </c>
      <c r="K462" s="20" t="s">
        <v>374</v>
      </c>
      <c r="L462" s="20" t="s">
        <v>375</v>
      </c>
      <c r="M462" s="20" t="s">
        <v>125</v>
      </c>
      <c r="N462" s="21">
        <v>4575.49</v>
      </c>
      <c r="O462" s="21">
        <v>0</v>
      </c>
      <c r="P462" s="19">
        <v>45553</v>
      </c>
      <c r="Q462" s="19">
        <v>45560</v>
      </c>
      <c r="R462" s="20"/>
      <c r="S462" s="19">
        <v>45629</v>
      </c>
      <c r="T462" s="20" t="s">
        <v>126</v>
      </c>
      <c r="U462" s="20">
        <v>1031095</v>
      </c>
      <c r="V462" s="20">
        <v>240006992</v>
      </c>
      <c r="W462" s="20" t="s">
        <v>50</v>
      </c>
      <c r="X462" s="20" t="s">
        <v>794</v>
      </c>
      <c r="Y462" s="20" t="s">
        <v>128</v>
      </c>
      <c r="Z462" s="20" t="s">
        <v>7406</v>
      </c>
      <c r="AA462" s="20" t="s">
        <v>377</v>
      </c>
      <c r="AB462" s="20" t="s">
        <v>337</v>
      </c>
      <c r="AC462" s="20" t="s">
        <v>337</v>
      </c>
      <c r="AD462" s="20" t="s">
        <v>56</v>
      </c>
      <c r="AE462" s="20"/>
    </row>
    <row r="463" spans="1:31" ht="25.5" x14ac:dyDescent="0.2">
      <c r="A463" s="4">
        <f t="shared" si="33"/>
        <v>461</v>
      </c>
      <c r="B463" s="4" t="str">
        <f t="shared" si="31"/>
        <v>2024-03643</v>
      </c>
      <c r="C463" s="4" t="str">
        <f>IFERROR(VLOOKUP(F463,Tablas!$A$1:$B$3,2,0),"")</f>
        <v/>
      </c>
      <c r="D463" s="4" t="str">
        <f t="shared" si="32"/>
        <v>LETRAS EN DESCUENTO NACIONAL -  - LETRA 75 DIAS / DRAFT 75 DAYS - Cambio de Situación</v>
      </c>
      <c r="E463" s="19">
        <v>45560</v>
      </c>
      <c r="F463" s="20" t="s">
        <v>27</v>
      </c>
      <c r="G463" s="20" t="s">
        <v>8067</v>
      </c>
      <c r="H463" s="20" t="s">
        <v>7404</v>
      </c>
      <c r="I463" s="20" t="s">
        <v>7405</v>
      </c>
      <c r="J463" s="20" t="s">
        <v>373</v>
      </c>
      <c r="K463" s="20" t="s">
        <v>374</v>
      </c>
      <c r="L463" s="20" t="s">
        <v>375</v>
      </c>
      <c r="M463" s="20" t="s">
        <v>125</v>
      </c>
      <c r="N463" s="21">
        <v>4575.49</v>
      </c>
      <c r="O463" s="21">
        <v>0</v>
      </c>
      <c r="P463" s="19">
        <v>45553</v>
      </c>
      <c r="Q463" s="19">
        <v>45560</v>
      </c>
      <c r="R463" s="20"/>
      <c r="S463" s="19">
        <v>45615</v>
      </c>
      <c r="T463" s="20" t="s">
        <v>126</v>
      </c>
      <c r="U463" s="20">
        <v>1031091</v>
      </c>
      <c r="V463" s="20">
        <v>240006990</v>
      </c>
      <c r="W463" s="20" t="s">
        <v>50</v>
      </c>
      <c r="X463" s="20" t="s">
        <v>794</v>
      </c>
      <c r="Y463" s="20" t="s">
        <v>128</v>
      </c>
      <c r="Z463" s="20" t="s">
        <v>7406</v>
      </c>
      <c r="AA463" s="20" t="s">
        <v>377</v>
      </c>
      <c r="AB463" s="20" t="s">
        <v>337</v>
      </c>
      <c r="AC463" s="20" t="s">
        <v>337</v>
      </c>
      <c r="AD463" s="20" t="s">
        <v>56</v>
      </c>
      <c r="AE463" s="20"/>
    </row>
    <row r="464" spans="1:31" ht="25.5" x14ac:dyDescent="0.2">
      <c r="A464" s="4">
        <f t="shared" si="33"/>
        <v>462</v>
      </c>
      <c r="B464" s="4" t="str">
        <f t="shared" si="31"/>
        <v>2024-03646</v>
      </c>
      <c r="C464" s="4" t="str">
        <f>IFERROR(VLOOKUP(F464,Tablas!$A$1:$B$3,2,0),"")</f>
        <v/>
      </c>
      <c r="D464" s="4" t="str">
        <f t="shared" si="32"/>
        <v>LETRAS EN DESCUENTO NACIONAL -  - LETRA 75 DIAS / DRAFT 75 DAYS - Cambio de Situación</v>
      </c>
      <c r="E464" s="19">
        <v>45560</v>
      </c>
      <c r="F464" s="20" t="s">
        <v>27</v>
      </c>
      <c r="G464" s="20" t="s">
        <v>8068</v>
      </c>
      <c r="H464" s="20" t="s">
        <v>7404</v>
      </c>
      <c r="I464" s="20" t="s">
        <v>7405</v>
      </c>
      <c r="J464" s="20" t="s">
        <v>373</v>
      </c>
      <c r="K464" s="20" t="s">
        <v>374</v>
      </c>
      <c r="L464" s="20" t="s">
        <v>375</v>
      </c>
      <c r="M464" s="20" t="s">
        <v>125</v>
      </c>
      <c r="N464" s="21">
        <v>4575.49</v>
      </c>
      <c r="O464" s="21">
        <v>0</v>
      </c>
      <c r="P464" s="19">
        <v>45553</v>
      </c>
      <c r="Q464" s="19">
        <v>45560</v>
      </c>
      <c r="R464" s="20"/>
      <c r="S464" s="19">
        <v>45646</v>
      </c>
      <c r="T464" s="20" t="s">
        <v>126</v>
      </c>
      <c r="U464" s="20">
        <v>1031097</v>
      </c>
      <c r="V464" s="20">
        <v>240006993</v>
      </c>
      <c r="W464" s="20" t="s">
        <v>50</v>
      </c>
      <c r="X464" s="20" t="s">
        <v>794</v>
      </c>
      <c r="Y464" s="20" t="s">
        <v>128</v>
      </c>
      <c r="Z464" s="20" t="s">
        <v>7406</v>
      </c>
      <c r="AA464" s="20" t="s">
        <v>377</v>
      </c>
      <c r="AB464" s="20" t="s">
        <v>337</v>
      </c>
      <c r="AC464" s="20" t="s">
        <v>337</v>
      </c>
      <c r="AD464" s="20" t="s">
        <v>56</v>
      </c>
      <c r="AE464" s="20"/>
    </row>
    <row r="465" spans="1:31" ht="25.5" x14ac:dyDescent="0.2">
      <c r="A465" s="4">
        <f t="shared" si="33"/>
        <v>463</v>
      </c>
      <c r="B465" s="4" t="str">
        <f t="shared" si="31"/>
        <v>2024-03644</v>
      </c>
      <c r="C465" s="4" t="str">
        <f>IFERROR(VLOOKUP(F465,Tablas!$A$1:$B$3,2,0),"")</f>
        <v/>
      </c>
      <c r="D465" s="4" t="str">
        <f t="shared" si="32"/>
        <v>LETRAS EN DESCUENTO NACIONAL -  - LETRA 75 DIAS / DRAFT 75 DAYS - Cambio de Situación</v>
      </c>
      <c r="E465" s="19">
        <v>45560</v>
      </c>
      <c r="F465" s="20" t="s">
        <v>27</v>
      </c>
      <c r="G465" s="20" t="s">
        <v>8069</v>
      </c>
      <c r="H465" s="20" t="s">
        <v>7404</v>
      </c>
      <c r="I465" s="20" t="s">
        <v>7405</v>
      </c>
      <c r="J465" s="20" t="s">
        <v>373</v>
      </c>
      <c r="K465" s="20" t="s">
        <v>374</v>
      </c>
      <c r="L465" s="20" t="s">
        <v>375</v>
      </c>
      <c r="M465" s="20" t="s">
        <v>125</v>
      </c>
      <c r="N465" s="21">
        <v>4575.49</v>
      </c>
      <c r="O465" s="21">
        <v>0</v>
      </c>
      <c r="P465" s="19">
        <v>45553</v>
      </c>
      <c r="Q465" s="19">
        <v>45560</v>
      </c>
      <c r="R465" s="20"/>
      <c r="S465" s="19">
        <v>45622</v>
      </c>
      <c r="T465" s="20" t="s">
        <v>126</v>
      </c>
      <c r="U465" s="20">
        <v>1031093</v>
      </c>
      <c r="V465" s="20">
        <v>240006991</v>
      </c>
      <c r="W465" s="20" t="s">
        <v>50</v>
      </c>
      <c r="X465" s="20" t="s">
        <v>794</v>
      </c>
      <c r="Y465" s="20" t="s">
        <v>128</v>
      </c>
      <c r="Z465" s="20" t="s">
        <v>7406</v>
      </c>
      <c r="AA465" s="20" t="s">
        <v>377</v>
      </c>
      <c r="AB465" s="20" t="s">
        <v>337</v>
      </c>
      <c r="AC465" s="20" t="s">
        <v>337</v>
      </c>
      <c r="AD465" s="20" t="s">
        <v>56</v>
      </c>
      <c r="AE465" s="20"/>
    </row>
    <row r="466" spans="1:31" ht="25.5" x14ac:dyDescent="0.2">
      <c r="A466" s="4">
        <f t="shared" si="33"/>
        <v>464</v>
      </c>
      <c r="B466" s="4" t="str">
        <f t="shared" si="31"/>
        <v>2024-03641</v>
      </c>
      <c r="C466" s="4" t="str">
        <f>IFERROR(VLOOKUP(F466,Tablas!$A$1:$B$3,2,0),"")</f>
        <v/>
      </c>
      <c r="D466" s="4" t="str">
        <f t="shared" si="32"/>
        <v>LETRAS EN DESCUENTO NACIONAL -  - LETRA 75 DIAS / DRAFT 75 DAYS - Cambio de Situación</v>
      </c>
      <c r="E466" s="19">
        <v>45560</v>
      </c>
      <c r="F466" s="20" t="s">
        <v>27</v>
      </c>
      <c r="G466" s="20" t="s">
        <v>8070</v>
      </c>
      <c r="H466" s="20" t="s">
        <v>7404</v>
      </c>
      <c r="I466" s="20" t="s">
        <v>7405</v>
      </c>
      <c r="J466" s="20" t="s">
        <v>373</v>
      </c>
      <c r="K466" s="20" t="s">
        <v>374</v>
      </c>
      <c r="L466" s="20" t="s">
        <v>375</v>
      </c>
      <c r="M466" s="20" t="s">
        <v>125</v>
      </c>
      <c r="N466" s="21">
        <v>4575.49</v>
      </c>
      <c r="O466" s="21">
        <v>0</v>
      </c>
      <c r="P466" s="19">
        <v>45553</v>
      </c>
      <c r="Q466" s="19">
        <v>45560</v>
      </c>
      <c r="R466" s="20"/>
      <c r="S466" s="19">
        <v>45601</v>
      </c>
      <c r="T466" s="20" t="s">
        <v>126</v>
      </c>
      <c r="U466" s="20">
        <v>1031087</v>
      </c>
      <c r="V466" s="20">
        <v>240006988</v>
      </c>
      <c r="W466" s="20" t="s">
        <v>50</v>
      </c>
      <c r="X466" s="20" t="s">
        <v>794</v>
      </c>
      <c r="Y466" s="20" t="s">
        <v>128</v>
      </c>
      <c r="Z466" s="20" t="s">
        <v>7406</v>
      </c>
      <c r="AA466" s="20" t="s">
        <v>377</v>
      </c>
      <c r="AB466" s="20" t="s">
        <v>337</v>
      </c>
      <c r="AC466" s="20" t="s">
        <v>337</v>
      </c>
      <c r="AD466" s="20" t="s">
        <v>56</v>
      </c>
      <c r="AE466" s="20"/>
    </row>
    <row r="467" spans="1:31" ht="25.5" x14ac:dyDescent="0.2">
      <c r="A467" s="4">
        <f t="shared" si="33"/>
        <v>465</v>
      </c>
      <c r="B467" s="4" t="str">
        <f t="shared" si="31"/>
        <v>2024-03642</v>
      </c>
      <c r="C467" s="4" t="str">
        <f>IFERROR(VLOOKUP(F467,Tablas!$A$1:$B$3,2,0),"")</f>
        <v/>
      </c>
      <c r="D467" s="4" t="str">
        <f t="shared" si="32"/>
        <v>LETRAS EN DESCUENTO NACIONAL -  - LETRA 75 DIAS / DRAFT 75 DAYS - Cambio de Situación</v>
      </c>
      <c r="E467" s="19">
        <v>45560</v>
      </c>
      <c r="F467" s="20" t="s">
        <v>27</v>
      </c>
      <c r="G467" s="20" t="s">
        <v>8071</v>
      </c>
      <c r="H467" s="20" t="s">
        <v>7404</v>
      </c>
      <c r="I467" s="20" t="s">
        <v>7405</v>
      </c>
      <c r="J467" s="20" t="s">
        <v>373</v>
      </c>
      <c r="K467" s="20" t="s">
        <v>374</v>
      </c>
      <c r="L467" s="20" t="s">
        <v>375</v>
      </c>
      <c r="M467" s="20" t="s">
        <v>125</v>
      </c>
      <c r="N467" s="21">
        <v>4575.49</v>
      </c>
      <c r="O467" s="21">
        <v>0</v>
      </c>
      <c r="P467" s="19">
        <v>45553</v>
      </c>
      <c r="Q467" s="19">
        <v>45560</v>
      </c>
      <c r="R467" s="20"/>
      <c r="S467" s="19">
        <v>45608</v>
      </c>
      <c r="T467" s="20" t="s">
        <v>126</v>
      </c>
      <c r="U467" s="20">
        <v>1031089</v>
      </c>
      <c r="V467" s="20">
        <v>240006989</v>
      </c>
      <c r="W467" s="20" t="s">
        <v>50</v>
      </c>
      <c r="X467" s="20" t="s">
        <v>794</v>
      </c>
      <c r="Y467" s="20" t="s">
        <v>128</v>
      </c>
      <c r="Z467" s="20" t="s">
        <v>7406</v>
      </c>
      <c r="AA467" s="20" t="s">
        <v>377</v>
      </c>
      <c r="AB467" s="20" t="s">
        <v>337</v>
      </c>
      <c r="AC467" s="20" t="s">
        <v>337</v>
      </c>
      <c r="AD467" s="20" t="s">
        <v>56</v>
      </c>
      <c r="AE467" s="20"/>
    </row>
    <row r="468" spans="1:31" ht="25.5" x14ac:dyDescent="0.2">
      <c r="A468" s="4">
        <f t="shared" si="33"/>
        <v>466</v>
      </c>
      <c r="B468" s="4" t="str">
        <f t="shared" si="31"/>
        <v>2024-03037</v>
      </c>
      <c r="C468" s="4" t="str">
        <f>IFERROR(VLOOKUP(F468,Tablas!$A$1:$B$3,2,0),"")</f>
        <v/>
      </c>
      <c r="D468" s="4" t="str">
        <f t="shared" si="32"/>
        <v>LETRAS EN DESCUENTO NACIONAL -  - LETRA 75 DIAS / DRAFT 75 DAYS - Cambio de Situación</v>
      </c>
      <c r="E468" s="19">
        <v>45537</v>
      </c>
      <c r="F468" s="20" t="s">
        <v>27</v>
      </c>
      <c r="G468" s="20" t="s">
        <v>8072</v>
      </c>
      <c r="H468" s="20" t="s">
        <v>7404</v>
      </c>
      <c r="I468" s="20" t="s">
        <v>7405</v>
      </c>
      <c r="J468" s="20" t="s">
        <v>330</v>
      </c>
      <c r="K468" s="20" t="s">
        <v>331</v>
      </c>
      <c r="L468" s="20" t="s">
        <v>332</v>
      </c>
      <c r="M468" s="20" t="s">
        <v>125</v>
      </c>
      <c r="N468" s="21">
        <v>4585.51</v>
      </c>
      <c r="O468" s="21">
        <v>0</v>
      </c>
      <c r="P468" s="19">
        <v>45504</v>
      </c>
      <c r="Q468" s="19">
        <v>45537</v>
      </c>
      <c r="R468" s="20"/>
      <c r="S468" s="19">
        <v>45600</v>
      </c>
      <c r="T468" s="20" t="s">
        <v>126</v>
      </c>
      <c r="U468" s="20">
        <v>1021238</v>
      </c>
      <c r="V468" s="20">
        <v>240006613</v>
      </c>
      <c r="W468" s="20" t="s">
        <v>50</v>
      </c>
      <c r="X468" s="20" t="s">
        <v>794</v>
      </c>
      <c r="Y468" s="20" t="s">
        <v>333</v>
      </c>
      <c r="Z468" s="20" t="s">
        <v>7406</v>
      </c>
      <c r="AA468" s="20" t="s">
        <v>335</v>
      </c>
      <c r="AB468" s="20" t="s">
        <v>336</v>
      </c>
      <c r="AC468" s="20" t="s">
        <v>337</v>
      </c>
      <c r="AD468" s="20" t="s">
        <v>56</v>
      </c>
      <c r="AE468" s="20"/>
    </row>
    <row r="469" spans="1:31" ht="25.5" x14ac:dyDescent="0.2">
      <c r="A469" s="4">
        <f t="shared" si="33"/>
        <v>467</v>
      </c>
      <c r="B469" s="4" t="str">
        <f t="shared" si="31"/>
        <v>2024-03036</v>
      </c>
      <c r="C469" s="4" t="str">
        <f>IFERROR(VLOOKUP(F469,Tablas!$A$1:$B$3,2,0),"")</f>
        <v/>
      </c>
      <c r="D469" s="4" t="str">
        <f t="shared" si="32"/>
        <v>LETRAS EN DESCUENTO NACIONAL -  - LETRA 75 DIAS / DRAFT 75 DAYS - Cambio de Situación</v>
      </c>
      <c r="E469" s="19">
        <v>45537</v>
      </c>
      <c r="F469" s="20" t="s">
        <v>27</v>
      </c>
      <c r="G469" s="20" t="s">
        <v>8073</v>
      </c>
      <c r="H469" s="20" t="s">
        <v>7404</v>
      </c>
      <c r="I469" s="20" t="s">
        <v>7405</v>
      </c>
      <c r="J469" s="20" t="s">
        <v>330</v>
      </c>
      <c r="K469" s="20" t="s">
        <v>331</v>
      </c>
      <c r="L469" s="20" t="s">
        <v>332</v>
      </c>
      <c r="M469" s="20" t="s">
        <v>125</v>
      </c>
      <c r="N469" s="21">
        <v>4585.54</v>
      </c>
      <c r="O469" s="21">
        <v>0</v>
      </c>
      <c r="P469" s="19">
        <v>45504</v>
      </c>
      <c r="Q469" s="19">
        <v>45537</v>
      </c>
      <c r="R469" s="20"/>
      <c r="S469" s="19">
        <v>45579</v>
      </c>
      <c r="T469" s="20" t="s">
        <v>126</v>
      </c>
      <c r="U469" s="20">
        <v>1021217</v>
      </c>
      <c r="V469" s="20">
        <v>240006602</v>
      </c>
      <c r="W469" s="20" t="s">
        <v>50</v>
      </c>
      <c r="X469" s="20" t="s">
        <v>794</v>
      </c>
      <c r="Y469" s="20" t="s">
        <v>333</v>
      </c>
      <c r="Z469" s="20" t="s">
        <v>7406</v>
      </c>
      <c r="AA469" s="20" t="s">
        <v>7441</v>
      </c>
      <c r="AB469" s="20" t="s">
        <v>789</v>
      </c>
      <c r="AC469" s="20" t="s">
        <v>167</v>
      </c>
      <c r="AD469" s="20" t="s">
        <v>56</v>
      </c>
      <c r="AE469" s="20"/>
    </row>
    <row r="470" spans="1:31" ht="25.5" x14ac:dyDescent="0.2">
      <c r="A470" s="4">
        <f t="shared" si="33"/>
        <v>468</v>
      </c>
      <c r="B470" s="4" t="str">
        <f t="shared" si="31"/>
        <v>2024-03035</v>
      </c>
      <c r="C470" s="4" t="str">
        <f>IFERROR(VLOOKUP(F470,Tablas!$A$1:$B$3,2,0),"")</f>
        <v/>
      </c>
      <c r="D470" s="4" t="str">
        <f t="shared" si="32"/>
        <v>LETRAS EN DESCUENTO NACIONAL -  - LETRA 75 DIAS / DRAFT 75 DAYS - Cambio de Situación</v>
      </c>
      <c r="E470" s="19">
        <v>45537</v>
      </c>
      <c r="F470" s="20" t="s">
        <v>27</v>
      </c>
      <c r="G470" s="20" t="s">
        <v>8074</v>
      </c>
      <c r="H470" s="20" t="s">
        <v>7404</v>
      </c>
      <c r="I470" s="20" t="s">
        <v>7405</v>
      </c>
      <c r="J470" s="20" t="s">
        <v>330</v>
      </c>
      <c r="K470" s="20" t="s">
        <v>331</v>
      </c>
      <c r="L470" s="20" t="s">
        <v>332</v>
      </c>
      <c r="M470" s="20" t="s">
        <v>125</v>
      </c>
      <c r="N470" s="21">
        <v>4585.54</v>
      </c>
      <c r="O470" s="21">
        <v>0</v>
      </c>
      <c r="P470" s="19">
        <v>45504</v>
      </c>
      <c r="Q470" s="19">
        <v>45537</v>
      </c>
      <c r="R470" s="20"/>
      <c r="S470" s="19">
        <v>45573</v>
      </c>
      <c r="T470" s="20" t="s">
        <v>126</v>
      </c>
      <c r="U470" s="20">
        <v>1021215</v>
      </c>
      <c r="V470" s="20">
        <v>240006601</v>
      </c>
      <c r="W470" s="20" t="s">
        <v>50</v>
      </c>
      <c r="X470" s="20" t="s">
        <v>794</v>
      </c>
      <c r="Y470" s="20" t="s">
        <v>333</v>
      </c>
      <c r="Z470" s="20" t="s">
        <v>7406</v>
      </c>
      <c r="AA470" s="20" t="s">
        <v>7441</v>
      </c>
      <c r="AB470" s="20" t="s">
        <v>789</v>
      </c>
      <c r="AC470" s="20" t="s">
        <v>167</v>
      </c>
      <c r="AD470" s="20" t="s">
        <v>56</v>
      </c>
      <c r="AE470" s="20"/>
    </row>
    <row r="471" spans="1:31" ht="25.5" x14ac:dyDescent="0.2">
      <c r="A471" s="4">
        <f t="shared" si="33"/>
        <v>469</v>
      </c>
      <c r="B471" s="4" t="str">
        <f t="shared" si="31"/>
        <v>2024-03034</v>
      </c>
      <c r="C471" s="4" t="str">
        <f>IFERROR(VLOOKUP(F471,Tablas!$A$1:$B$3,2,0),"")</f>
        <v/>
      </c>
      <c r="D471" s="4" t="str">
        <f t="shared" si="32"/>
        <v>LETRAS EN DESCUENTO NACIONAL -  - LETRA 75 DIAS / DRAFT 75 DAYS - Cambio de Situación</v>
      </c>
      <c r="E471" s="19">
        <v>45537</v>
      </c>
      <c r="F471" s="20" t="s">
        <v>27</v>
      </c>
      <c r="G471" s="20" t="s">
        <v>8075</v>
      </c>
      <c r="H471" s="20" t="s">
        <v>7404</v>
      </c>
      <c r="I471" s="20" t="s">
        <v>7405</v>
      </c>
      <c r="J471" s="20" t="s">
        <v>330</v>
      </c>
      <c r="K471" s="20" t="s">
        <v>331</v>
      </c>
      <c r="L471" s="20" t="s">
        <v>332</v>
      </c>
      <c r="M471" s="20" t="s">
        <v>125</v>
      </c>
      <c r="N471" s="21">
        <v>4585.54</v>
      </c>
      <c r="O471" s="21">
        <v>0</v>
      </c>
      <c r="P471" s="19">
        <v>45504</v>
      </c>
      <c r="Q471" s="19">
        <v>45537</v>
      </c>
      <c r="R471" s="20"/>
      <c r="S471" s="19">
        <v>45566</v>
      </c>
      <c r="T471" s="20" t="s">
        <v>126</v>
      </c>
      <c r="U471" s="20">
        <v>1021213</v>
      </c>
      <c r="V471" s="20">
        <v>240006600</v>
      </c>
      <c r="W471" s="20" t="s">
        <v>50</v>
      </c>
      <c r="X471" s="20" t="s">
        <v>794</v>
      </c>
      <c r="Y471" s="20" t="s">
        <v>333</v>
      </c>
      <c r="Z471" s="20" t="s">
        <v>7406</v>
      </c>
      <c r="AA471" s="20" t="s">
        <v>7441</v>
      </c>
      <c r="AB471" s="20" t="s">
        <v>789</v>
      </c>
      <c r="AC471" s="20" t="s">
        <v>167</v>
      </c>
      <c r="AD471" s="20" t="s">
        <v>56</v>
      </c>
      <c r="AE471" s="20"/>
    </row>
    <row r="472" spans="1:31" ht="25.5" x14ac:dyDescent="0.2">
      <c r="A472" s="4">
        <f t="shared" si="33"/>
        <v>470</v>
      </c>
      <c r="B472" s="4" t="str">
        <f t="shared" si="31"/>
        <v>2024-03174</v>
      </c>
      <c r="C472" s="4" t="str">
        <f>IFERROR(VLOOKUP(F472,Tablas!$A$1:$B$3,2,0),"")</f>
        <v/>
      </c>
      <c r="D472" s="4" t="str">
        <f t="shared" si="32"/>
        <v>LETRAS EN DESCUENTO NACIONAL -  - LETRA 75 DIAS / DRAFT 75 DAYS - Cambio de Situación</v>
      </c>
      <c r="E472" s="19">
        <v>45537</v>
      </c>
      <c r="F472" s="20" t="s">
        <v>27</v>
      </c>
      <c r="G472" s="20" t="s">
        <v>8076</v>
      </c>
      <c r="H472" s="20" t="s">
        <v>7404</v>
      </c>
      <c r="I472" s="20" t="s">
        <v>7405</v>
      </c>
      <c r="J472" s="20" t="s">
        <v>330</v>
      </c>
      <c r="K472" s="20" t="s">
        <v>331</v>
      </c>
      <c r="L472" s="20" t="s">
        <v>332</v>
      </c>
      <c r="M472" s="20" t="s">
        <v>125</v>
      </c>
      <c r="N472" s="21">
        <v>4594.8599999999997</v>
      </c>
      <c r="O472" s="21">
        <v>0</v>
      </c>
      <c r="P472" s="19">
        <v>45495</v>
      </c>
      <c r="Q472" s="19">
        <v>45537</v>
      </c>
      <c r="R472" s="20"/>
      <c r="S472" s="19">
        <v>45568</v>
      </c>
      <c r="T472" s="20" t="s">
        <v>126</v>
      </c>
      <c r="U472" s="20">
        <v>1020983</v>
      </c>
      <c r="V472" s="20">
        <v>240006556</v>
      </c>
      <c r="W472" s="20" t="s">
        <v>50</v>
      </c>
      <c r="X472" s="20" t="s">
        <v>794</v>
      </c>
      <c r="Y472" s="20" t="s">
        <v>333</v>
      </c>
      <c r="Z472" s="20" t="s">
        <v>7406</v>
      </c>
      <c r="AA472" s="20" t="s">
        <v>7441</v>
      </c>
      <c r="AB472" s="20" t="s">
        <v>789</v>
      </c>
      <c r="AC472" s="20" t="s">
        <v>167</v>
      </c>
      <c r="AD472" s="20" t="s">
        <v>56</v>
      </c>
      <c r="AE472" s="20"/>
    </row>
    <row r="473" spans="1:31" ht="25.5" x14ac:dyDescent="0.2">
      <c r="A473" s="4">
        <f t="shared" si="33"/>
        <v>471</v>
      </c>
      <c r="B473" s="4" t="str">
        <f t="shared" si="31"/>
        <v>2024-03175</v>
      </c>
      <c r="C473" s="4" t="str">
        <f>IFERROR(VLOOKUP(F473,Tablas!$A$1:$B$3,2,0),"")</f>
        <v/>
      </c>
      <c r="D473" s="4" t="str">
        <f t="shared" si="32"/>
        <v>LETRAS EN DESCUENTO NACIONAL -  - LETRA 75 DIAS / DRAFT 75 DAYS - Cambio de Situación</v>
      </c>
      <c r="E473" s="19">
        <v>45537</v>
      </c>
      <c r="F473" s="20" t="s">
        <v>27</v>
      </c>
      <c r="G473" s="20" t="s">
        <v>8077</v>
      </c>
      <c r="H473" s="20" t="s">
        <v>7404</v>
      </c>
      <c r="I473" s="20" t="s">
        <v>7405</v>
      </c>
      <c r="J473" s="20" t="s">
        <v>330</v>
      </c>
      <c r="K473" s="20" t="s">
        <v>331</v>
      </c>
      <c r="L473" s="20" t="s">
        <v>332</v>
      </c>
      <c r="M473" s="20" t="s">
        <v>125</v>
      </c>
      <c r="N473" s="21">
        <v>4594.87</v>
      </c>
      <c r="O473" s="21">
        <v>0</v>
      </c>
      <c r="P473" s="19">
        <v>45495</v>
      </c>
      <c r="Q473" s="19">
        <v>45537</v>
      </c>
      <c r="R473" s="20"/>
      <c r="S473" s="19">
        <v>45587</v>
      </c>
      <c r="T473" s="20" t="s">
        <v>126</v>
      </c>
      <c r="U473" s="20">
        <v>1020985</v>
      </c>
      <c r="V473" s="20">
        <v>240006557</v>
      </c>
      <c r="W473" s="20" t="s">
        <v>50</v>
      </c>
      <c r="X473" s="20" t="s">
        <v>794</v>
      </c>
      <c r="Y473" s="20" t="s">
        <v>333</v>
      </c>
      <c r="Z473" s="20" t="s">
        <v>7406</v>
      </c>
      <c r="AA473" s="20" t="s">
        <v>335</v>
      </c>
      <c r="AB473" s="20" t="s">
        <v>336</v>
      </c>
      <c r="AC473" s="20" t="s">
        <v>337</v>
      </c>
      <c r="AD473" s="20" t="s">
        <v>56</v>
      </c>
      <c r="AE473" s="20"/>
    </row>
    <row r="474" spans="1:31" ht="25.5" x14ac:dyDescent="0.2">
      <c r="A474" s="4">
        <f t="shared" si="33"/>
        <v>472</v>
      </c>
      <c r="B474" s="4" t="str">
        <f t="shared" si="31"/>
        <v>2024-03450</v>
      </c>
      <c r="C474" s="4" t="str">
        <f>IFERROR(VLOOKUP(F474,Tablas!$A$1:$B$3,2,0),"")</f>
        <v/>
      </c>
      <c r="D474" s="4" t="str">
        <f t="shared" si="32"/>
        <v>LETRAS EN DESCUENTO NACIONAL -  - LETRA 75 DIAS / DRAFT 75 DAYS - Cambio de Situación</v>
      </c>
      <c r="E474" s="19">
        <v>45554</v>
      </c>
      <c r="F474" s="20" t="s">
        <v>27</v>
      </c>
      <c r="G474" s="20" t="s">
        <v>8078</v>
      </c>
      <c r="H474" s="20" t="s">
        <v>7404</v>
      </c>
      <c r="I474" s="20" t="s">
        <v>7405</v>
      </c>
      <c r="J474" s="20" t="s">
        <v>431</v>
      </c>
      <c r="K474" s="20" t="s">
        <v>432</v>
      </c>
      <c r="L474" s="20" t="s">
        <v>433</v>
      </c>
      <c r="M474" s="20" t="s">
        <v>125</v>
      </c>
      <c r="N474" s="21">
        <v>4607.7</v>
      </c>
      <c r="O474" s="21">
        <v>0</v>
      </c>
      <c r="P474" s="19">
        <v>45533</v>
      </c>
      <c r="Q474" s="19">
        <v>45554</v>
      </c>
      <c r="R474" s="20"/>
      <c r="S474" s="19">
        <v>45596</v>
      </c>
      <c r="T474" s="20" t="s">
        <v>126</v>
      </c>
      <c r="U474" s="20">
        <v>1035106</v>
      </c>
      <c r="V474" s="20">
        <v>240007298</v>
      </c>
      <c r="W474" s="20" t="s">
        <v>50</v>
      </c>
      <c r="X474" s="20" t="s">
        <v>794</v>
      </c>
      <c r="Y474" s="20" t="s">
        <v>267</v>
      </c>
      <c r="Z474" s="20" t="s">
        <v>7406</v>
      </c>
      <c r="AA474" s="20" t="s">
        <v>435</v>
      </c>
      <c r="AB474" s="20" t="s">
        <v>436</v>
      </c>
      <c r="AC474" s="20" t="s">
        <v>167</v>
      </c>
      <c r="AD474" s="20" t="s">
        <v>56</v>
      </c>
      <c r="AE474" s="20"/>
    </row>
    <row r="475" spans="1:31" ht="25.5" x14ac:dyDescent="0.2">
      <c r="A475" s="4">
        <f t="shared" si="33"/>
        <v>473</v>
      </c>
      <c r="B475" s="4" t="str">
        <f t="shared" si="31"/>
        <v>2024-03358</v>
      </c>
      <c r="C475" s="4" t="str">
        <f>IFERROR(VLOOKUP(F475,Tablas!$A$1:$B$3,2,0),"")</f>
        <v/>
      </c>
      <c r="D475" s="4" t="str">
        <f t="shared" si="32"/>
        <v>LETRAS EN DESCUENTO NACIONAL -  - LETRA 75 DIAS / DRAFT 75 DAYS - Cambio de Situación</v>
      </c>
      <c r="E475" s="19">
        <v>45554</v>
      </c>
      <c r="F475" s="20" t="s">
        <v>27</v>
      </c>
      <c r="G475" s="20" t="s">
        <v>8079</v>
      </c>
      <c r="H475" s="20" t="s">
        <v>7404</v>
      </c>
      <c r="I475" s="20" t="s">
        <v>7405</v>
      </c>
      <c r="J475" s="20" t="s">
        <v>391</v>
      </c>
      <c r="K475" s="20" t="s">
        <v>392</v>
      </c>
      <c r="L475" s="20" t="s">
        <v>393</v>
      </c>
      <c r="M475" s="20" t="s">
        <v>33</v>
      </c>
      <c r="N475" s="21">
        <v>4630.32</v>
      </c>
      <c r="O475" s="21">
        <v>0</v>
      </c>
      <c r="P475" s="19">
        <v>45530</v>
      </c>
      <c r="Q475" s="19">
        <v>45554</v>
      </c>
      <c r="R475" s="20"/>
      <c r="S475" s="19">
        <v>45607</v>
      </c>
      <c r="T475" s="20" t="s">
        <v>126</v>
      </c>
      <c r="U475" s="20">
        <v>1031274</v>
      </c>
      <c r="V475" s="20">
        <v>240007072</v>
      </c>
      <c r="W475" s="20" t="s">
        <v>50</v>
      </c>
      <c r="X475" s="20" t="s">
        <v>794</v>
      </c>
      <c r="Y475" s="20" t="s">
        <v>306</v>
      </c>
      <c r="Z475" s="20" t="s">
        <v>7406</v>
      </c>
      <c r="AA475" s="20" t="s">
        <v>395</v>
      </c>
      <c r="AB475" s="20" t="s">
        <v>337</v>
      </c>
      <c r="AC475" s="20" t="s">
        <v>337</v>
      </c>
      <c r="AD475" s="20" t="s">
        <v>56</v>
      </c>
      <c r="AE475" s="20"/>
    </row>
    <row r="476" spans="1:31" ht="25.5" x14ac:dyDescent="0.2">
      <c r="A476" s="4">
        <f t="shared" si="33"/>
        <v>474</v>
      </c>
      <c r="B476" s="4" t="str">
        <f t="shared" si="31"/>
        <v>2024-02484</v>
      </c>
      <c r="C476" s="4" t="str">
        <f>IFERROR(VLOOKUP(F476,Tablas!$A$1:$B$3,2,0),"")</f>
        <v/>
      </c>
      <c r="D476" s="4" t="str">
        <f t="shared" si="32"/>
        <v>LETRAS EN DESCUENTO NACIONAL -  - LETRA 75 DIAS / DRAFT 75 DAYS - Cambio de Situación</v>
      </c>
      <c r="E476" s="19">
        <v>45506</v>
      </c>
      <c r="F476" s="20" t="s">
        <v>27</v>
      </c>
      <c r="G476" s="20" t="s">
        <v>8081</v>
      </c>
      <c r="H476" s="20" t="s">
        <v>7404</v>
      </c>
      <c r="I476" s="20" t="s">
        <v>7405</v>
      </c>
      <c r="J476" s="20" t="s">
        <v>373</v>
      </c>
      <c r="K476" s="20" t="s">
        <v>374</v>
      </c>
      <c r="L476" s="20" t="s">
        <v>375</v>
      </c>
      <c r="M476" s="20" t="s">
        <v>125</v>
      </c>
      <c r="N476" s="21">
        <v>4722.1400000000003</v>
      </c>
      <c r="O476" s="21">
        <v>0</v>
      </c>
      <c r="P476" s="19">
        <v>45476</v>
      </c>
      <c r="Q476" s="19">
        <v>45506</v>
      </c>
      <c r="R476" s="20"/>
      <c r="S476" s="19">
        <v>45566</v>
      </c>
      <c r="T476" s="20" t="s">
        <v>126</v>
      </c>
      <c r="U476" s="20">
        <v>1003750</v>
      </c>
      <c r="V476" s="20">
        <v>240005663</v>
      </c>
      <c r="W476" s="20" t="s">
        <v>50</v>
      </c>
      <c r="X476" s="20" t="s">
        <v>794</v>
      </c>
      <c r="Y476" s="20" t="s">
        <v>128</v>
      </c>
      <c r="Z476" s="20" t="s">
        <v>7406</v>
      </c>
      <c r="AA476" s="20" t="s">
        <v>7391</v>
      </c>
      <c r="AB476" s="20" t="s">
        <v>576</v>
      </c>
      <c r="AC476" s="20" t="s">
        <v>167</v>
      </c>
      <c r="AD476" s="20" t="s">
        <v>56</v>
      </c>
      <c r="AE476" s="20"/>
    </row>
    <row r="477" spans="1:31" ht="25.5" x14ac:dyDescent="0.2">
      <c r="A477" s="4">
        <f t="shared" si="33"/>
        <v>475</v>
      </c>
      <c r="B477" s="4" t="str">
        <f t="shared" si="31"/>
        <v>2024-02968</v>
      </c>
      <c r="C477" s="4" t="str">
        <f>IFERROR(VLOOKUP(F477,Tablas!$A$1:$B$3,2,0),"")</f>
        <v/>
      </c>
      <c r="D477" s="4" t="str">
        <f t="shared" si="32"/>
        <v>LETRAS EN DESCUENTO NACIONAL -  - LETRA 75 DIAS / DRAFT 75 DAYS - Cambio de Situación</v>
      </c>
      <c r="E477" s="19">
        <v>45518</v>
      </c>
      <c r="F477" s="20" t="s">
        <v>27</v>
      </c>
      <c r="G477" s="20" t="s">
        <v>8082</v>
      </c>
      <c r="H477" s="20" t="s">
        <v>7404</v>
      </c>
      <c r="I477" s="20" t="s">
        <v>7405</v>
      </c>
      <c r="J477" s="20" t="s">
        <v>391</v>
      </c>
      <c r="K477" s="20" t="s">
        <v>392</v>
      </c>
      <c r="L477" s="20" t="s">
        <v>393</v>
      </c>
      <c r="M477" s="20" t="s">
        <v>33</v>
      </c>
      <c r="N477" s="21">
        <v>4735.8100000000004</v>
      </c>
      <c r="O477" s="21">
        <v>0</v>
      </c>
      <c r="P477" s="19">
        <v>45504</v>
      </c>
      <c r="Q477" s="19">
        <v>45518</v>
      </c>
      <c r="R477" s="20"/>
      <c r="S477" s="19">
        <v>45567</v>
      </c>
      <c r="T477" s="20" t="s">
        <v>126</v>
      </c>
      <c r="U477" s="20">
        <v>1008644</v>
      </c>
      <c r="V477" s="20">
        <v>240005939</v>
      </c>
      <c r="W477" s="20" t="s">
        <v>50</v>
      </c>
      <c r="X477" s="20" t="s">
        <v>794</v>
      </c>
      <c r="Y477" s="20" t="s">
        <v>306</v>
      </c>
      <c r="Z477" s="20" t="s">
        <v>7406</v>
      </c>
      <c r="AA477" s="20" t="s">
        <v>495</v>
      </c>
      <c r="AB477" s="20" t="s">
        <v>337</v>
      </c>
      <c r="AC477" s="20" t="s">
        <v>337</v>
      </c>
      <c r="AD477" s="20" t="s">
        <v>56</v>
      </c>
      <c r="AE477" s="20"/>
    </row>
    <row r="478" spans="1:31" ht="25.5" x14ac:dyDescent="0.2">
      <c r="A478" s="4">
        <f t="shared" si="33"/>
        <v>476</v>
      </c>
      <c r="B478" s="4" t="str">
        <f t="shared" si="31"/>
        <v>2024-03243</v>
      </c>
      <c r="C478" s="4" t="str">
        <f>IFERROR(VLOOKUP(F478,Tablas!$A$1:$B$3,2,0),"")</f>
        <v/>
      </c>
      <c r="D478" s="4" t="str">
        <f t="shared" si="32"/>
        <v>LETRAS EN DESCUENTO NACIONAL -  - LETRA 75 DIAS / DRAFT 75 DAYS - Cambio de Situación</v>
      </c>
      <c r="E478" s="19">
        <v>45554</v>
      </c>
      <c r="F478" s="20" t="s">
        <v>27</v>
      </c>
      <c r="G478" s="20" t="s">
        <v>8083</v>
      </c>
      <c r="H478" s="20" t="s">
        <v>7404</v>
      </c>
      <c r="I478" s="20" t="s">
        <v>7405</v>
      </c>
      <c r="J478" s="20" t="s">
        <v>302</v>
      </c>
      <c r="K478" s="20" t="s">
        <v>303</v>
      </c>
      <c r="L478" s="20" t="s">
        <v>304</v>
      </c>
      <c r="M478" s="20" t="s">
        <v>125</v>
      </c>
      <c r="N478" s="21">
        <v>4762.96</v>
      </c>
      <c r="O478" s="21">
        <v>0</v>
      </c>
      <c r="P478" s="19">
        <v>45518</v>
      </c>
      <c r="Q478" s="19">
        <v>45554</v>
      </c>
      <c r="R478" s="20"/>
      <c r="S478" s="19">
        <v>45593</v>
      </c>
      <c r="T478" s="20" t="s">
        <v>126</v>
      </c>
      <c r="U478" s="20">
        <v>1035020</v>
      </c>
      <c r="V478" s="20">
        <v>240007258</v>
      </c>
      <c r="W478" s="20" t="s">
        <v>50</v>
      </c>
      <c r="X478" s="20" t="s">
        <v>794</v>
      </c>
      <c r="Y478" s="20" t="s">
        <v>306</v>
      </c>
      <c r="Z478" s="20" t="s">
        <v>7406</v>
      </c>
      <c r="AA478" s="20" t="s">
        <v>308</v>
      </c>
      <c r="AB478" s="20" t="s">
        <v>309</v>
      </c>
      <c r="AC478" s="20" t="s">
        <v>309</v>
      </c>
      <c r="AD478" s="20" t="s">
        <v>56</v>
      </c>
      <c r="AE478" s="20"/>
    </row>
    <row r="479" spans="1:31" ht="25.5" x14ac:dyDescent="0.2">
      <c r="A479" s="4">
        <f t="shared" si="33"/>
        <v>477</v>
      </c>
      <c r="B479" s="4" t="str">
        <f t="shared" si="31"/>
        <v>2024-03241</v>
      </c>
      <c r="C479" s="4" t="str">
        <f>IFERROR(VLOOKUP(F479,Tablas!$A$1:$B$3,2,0),"")</f>
        <v/>
      </c>
      <c r="D479" s="4" t="str">
        <f t="shared" si="32"/>
        <v>LETRAS EN DESCUENTO NACIONAL -  - LETRA 75 DIAS / DRAFT 75 DAYS - Cambio de Situación</v>
      </c>
      <c r="E479" s="19">
        <v>45554</v>
      </c>
      <c r="F479" s="20" t="s">
        <v>27</v>
      </c>
      <c r="G479" s="20" t="s">
        <v>8084</v>
      </c>
      <c r="H479" s="20" t="s">
        <v>7404</v>
      </c>
      <c r="I479" s="20" t="s">
        <v>7405</v>
      </c>
      <c r="J479" s="20" t="s">
        <v>302</v>
      </c>
      <c r="K479" s="20" t="s">
        <v>303</v>
      </c>
      <c r="L479" s="20" t="s">
        <v>304</v>
      </c>
      <c r="M479" s="20" t="s">
        <v>125</v>
      </c>
      <c r="N479" s="21">
        <v>4762.96</v>
      </c>
      <c r="O479" s="21">
        <v>0</v>
      </c>
      <c r="P479" s="19">
        <v>45518</v>
      </c>
      <c r="Q479" s="19">
        <v>45554</v>
      </c>
      <c r="R479" s="20"/>
      <c r="S479" s="19">
        <v>45579</v>
      </c>
      <c r="T479" s="20" t="s">
        <v>126</v>
      </c>
      <c r="U479" s="20">
        <v>1035016</v>
      </c>
      <c r="V479" s="20">
        <v>240007256</v>
      </c>
      <c r="W479" s="20" t="s">
        <v>50</v>
      </c>
      <c r="X479" s="20" t="s">
        <v>794</v>
      </c>
      <c r="Y479" s="20" t="s">
        <v>306</v>
      </c>
      <c r="Z479" s="20" t="s">
        <v>7406</v>
      </c>
      <c r="AA479" s="20" t="s">
        <v>308</v>
      </c>
      <c r="AB479" s="20" t="s">
        <v>309</v>
      </c>
      <c r="AC479" s="20" t="s">
        <v>309</v>
      </c>
      <c r="AD479" s="20" t="s">
        <v>56</v>
      </c>
      <c r="AE479" s="20"/>
    </row>
    <row r="480" spans="1:31" ht="25.5" x14ac:dyDescent="0.2">
      <c r="A480" s="4">
        <f t="shared" si="33"/>
        <v>478</v>
      </c>
      <c r="B480" s="4" t="str">
        <f t="shared" si="31"/>
        <v>2024-03244</v>
      </c>
      <c r="C480" s="4" t="str">
        <f>IFERROR(VLOOKUP(F480,Tablas!$A$1:$B$3,2,0),"")</f>
        <v/>
      </c>
      <c r="D480" s="4" t="str">
        <f t="shared" si="32"/>
        <v>LETRAS EN DESCUENTO NACIONAL -  - LETRA 75 DIAS / DRAFT 75 DAYS - Cambio de Situación</v>
      </c>
      <c r="E480" s="19">
        <v>45554</v>
      </c>
      <c r="F480" s="20" t="s">
        <v>27</v>
      </c>
      <c r="G480" s="20" t="s">
        <v>8085</v>
      </c>
      <c r="H480" s="20" t="s">
        <v>7404</v>
      </c>
      <c r="I480" s="20" t="s">
        <v>7405</v>
      </c>
      <c r="J480" s="20" t="s">
        <v>302</v>
      </c>
      <c r="K480" s="20" t="s">
        <v>303</v>
      </c>
      <c r="L480" s="20" t="s">
        <v>304</v>
      </c>
      <c r="M480" s="20" t="s">
        <v>125</v>
      </c>
      <c r="N480" s="21">
        <v>4762.96</v>
      </c>
      <c r="O480" s="21">
        <v>0</v>
      </c>
      <c r="P480" s="19">
        <v>45518</v>
      </c>
      <c r="Q480" s="19">
        <v>45554</v>
      </c>
      <c r="R480" s="20"/>
      <c r="S480" s="19">
        <v>45608</v>
      </c>
      <c r="T480" s="20" t="s">
        <v>126</v>
      </c>
      <c r="U480" s="20">
        <v>1035022</v>
      </c>
      <c r="V480" s="20">
        <v>240007259</v>
      </c>
      <c r="W480" s="20" t="s">
        <v>50</v>
      </c>
      <c r="X480" s="20" t="s">
        <v>794</v>
      </c>
      <c r="Y480" s="20" t="s">
        <v>306</v>
      </c>
      <c r="Z480" s="20" t="s">
        <v>7406</v>
      </c>
      <c r="AA480" s="20" t="s">
        <v>308</v>
      </c>
      <c r="AB480" s="20" t="s">
        <v>309</v>
      </c>
      <c r="AC480" s="20" t="s">
        <v>309</v>
      </c>
      <c r="AD480" s="20" t="s">
        <v>56</v>
      </c>
      <c r="AE480" s="20"/>
    </row>
    <row r="481" spans="1:31" ht="25.5" x14ac:dyDescent="0.2">
      <c r="A481" s="4">
        <f t="shared" si="33"/>
        <v>479</v>
      </c>
      <c r="B481" s="4" t="str">
        <f t="shared" si="31"/>
        <v>2024-03242</v>
      </c>
      <c r="C481" s="4" t="str">
        <f>IFERROR(VLOOKUP(F481,Tablas!$A$1:$B$3,2,0),"")</f>
        <v/>
      </c>
      <c r="D481" s="4" t="str">
        <f t="shared" si="32"/>
        <v>LETRAS EN DESCUENTO NACIONAL -  - LETRA 75 DIAS / DRAFT 75 DAYS - Cambio de Situación</v>
      </c>
      <c r="E481" s="19">
        <v>45554</v>
      </c>
      <c r="F481" s="20" t="s">
        <v>27</v>
      </c>
      <c r="G481" s="20" t="s">
        <v>8086</v>
      </c>
      <c r="H481" s="20" t="s">
        <v>7404</v>
      </c>
      <c r="I481" s="20" t="s">
        <v>7405</v>
      </c>
      <c r="J481" s="20" t="s">
        <v>302</v>
      </c>
      <c r="K481" s="20" t="s">
        <v>303</v>
      </c>
      <c r="L481" s="20" t="s">
        <v>304</v>
      </c>
      <c r="M481" s="20" t="s">
        <v>125</v>
      </c>
      <c r="N481" s="21">
        <v>4762.96</v>
      </c>
      <c r="O481" s="21">
        <v>0</v>
      </c>
      <c r="P481" s="19">
        <v>45518</v>
      </c>
      <c r="Q481" s="19">
        <v>45554</v>
      </c>
      <c r="R481" s="20"/>
      <c r="S481" s="19">
        <v>45586</v>
      </c>
      <c r="T481" s="20" t="s">
        <v>126</v>
      </c>
      <c r="U481" s="20">
        <v>1035018</v>
      </c>
      <c r="V481" s="20">
        <v>240007257</v>
      </c>
      <c r="W481" s="20" t="s">
        <v>50</v>
      </c>
      <c r="X481" s="20" t="s">
        <v>794</v>
      </c>
      <c r="Y481" s="20" t="s">
        <v>306</v>
      </c>
      <c r="Z481" s="20" t="s">
        <v>7406</v>
      </c>
      <c r="AA481" s="20" t="s">
        <v>308</v>
      </c>
      <c r="AB481" s="20" t="s">
        <v>309</v>
      </c>
      <c r="AC481" s="20" t="s">
        <v>309</v>
      </c>
      <c r="AD481" s="20" t="s">
        <v>56</v>
      </c>
      <c r="AE481" s="20"/>
    </row>
    <row r="482" spans="1:31" ht="25.5" x14ac:dyDescent="0.2">
      <c r="A482" s="4">
        <f t="shared" si="33"/>
        <v>480</v>
      </c>
      <c r="B482" s="4" t="str">
        <f t="shared" si="31"/>
        <v>2024-03240</v>
      </c>
      <c r="C482" s="4" t="str">
        <f>IFERROR(VLOOKUP(F482,Tablas!$A$1:$B$3,2,0),"")</f>
        <v/>
      </c>
      <c r="D482" s="4" t="str">
        <f t="shared" si="32"/>
        <v>LETRAS EN DESCUENTO NACIONAL -  - LETRA 75 DIAS / DRAFT 75 DAYS - Cambio de Situación</v>
      </c>
      <c r="E482" s="19">
        <v>45554</v>
      </c>
      <c r="F482" s="20" t="s">
        <v>27</v>
      </c>
      <c r="G482" s="20" t="s">
        <v>8087</v>
      </c>
      <c r="H482" s="20" t="s">
        <v>7404</v>
      </c>
      <c r="I482" s="20" t="s">
        <v>7405</v>
      </c>
      <c r="J482" s="20" t="s">
        <v>302</v>
      </c>
      <c r="K482" s="20" t="s">
        <v>303</v>
      </c>
      <c r="L482" s="20" t="s">
        <v>304</v>
      </c>
      <c r="M482" s="20" t="s">
        <v>125</v>
      </c>
      <c r="N482" s="21">
        <v>4762.96</v>
      </c>
      <c r="O482" s="21">
        <v>0</v>
      </c>
      <c r="P482" s="19">
        <v>45518</v>
      </c>
      <c r="Q482" s="19">
        <v>45554</v>
      </c>
      <c r="R482" s="20"/>
      <c r="S482" s="19">
        <v>45574</v>
      </c>
      <c r="T482" s="20" t="s">
        <v>126</v>
      </c>
      <c r="U482" s="20">
        <v>1035014</v>
      </c>
      <c r="V482" s="20">
        <v>240007255</v>
      </c>
      <c r="W482" s="20" t="s">
        <v>50</v>
      </c>
      <c r="X482" s="20" t="s">
        <v>794</v>
      </c>
      <c r="Y482" s="20" t="s">
        <v>306</v>
      </c>
      <c r="Z482" s="20" t="s">
        <v>7406</v>
      </c>
      <c r="AA482" s="20" t="s">
        <v>308</v>
      </c>
      <c r="AB482" s="20" t="s">
        <v>309</v>
      </c>
      <c r="AC482" s="20" t="s">
        <v>309</v>
      </c>
      <c r="AD482" s="20" t="s">
        <v>56</v>
      </c>
      <c r="AE482" s="20"/>
    </row>
    <row r="483" spans="1:31" ht="25.5" x14ac:dyDescent="0.2">
      <c r="A483" s="4">
        <f t="shared" si="33"/>
        <v>481</v>
      </c>
      <c r="B483" s="4" t="str">
        <f t="shared" si="31"/>
        <v>2024-03239</v>
      </c>
      <c r="C483" s="4" t="str">
        <f>IFERROR(VLOOKUP(F483,Tablas!$A$1:$B$3,2,0),"")</f>
        <v/>
      </c>
      <c r="D483" s="4" t="str">
        <f t="shared" si="32"/>
        <v>LETRAS EN COBRANZA NACIONAL -  - LETRA 75 DIAS / DRAFT 75 DAYS - Cambio de Situación</v>
      </c>
      <c r="E483" s="19">
        <v>45553</v>
      </c>
      <c r="F483" s="20" t="s">
        <v>27</v>
      </c>
      <c r="G483" s="20" t="s">
        <v>8088</v>
      </c>
      <c r="H483" s="20" t="s">
        <v>7499</v>
      </c>
      <c r="I483" s="20" t="s">
        <v>4510</v>
      </c>
      <c r="J483" s="20" t="s">
        <v>302</v>
      </c>
      <c r="K483" s="20" t="s">
        <v>303</v>
      </c>
      <c r="L483" s="20" t="s">
        <v>304</v>
      </c>
      <c r="M483" s="20" t="s">
        <v>125</v>
      </c>
      <c r="N483" s="21">
        <v>4762.96</v>
      </c>
      <c r="O483" s="21">
        <v>0</v>
      </c>
      <c r="P483" s="19">
        <v>45518</v>
      </c>
      <c r="Q483" s="19">
        <v>45553</v>
      </c>
      <c r="R483" s="20"/>
      <c r="S483" s="19">
        <v>45565</v>
      </c>
      <c r="T483" s="20" t="s">
        <v>126</v>
      </c>
      <c r="U483" s="20">
        <v>1031235</v>
      </c>
      <c r="V483" s="20">
        <v>240007062</v>
      </c>
      <c r="W483" s="20" t="s">
        <v>50</v>
      </c>
      <c r="X483" s="20" t="s">
        <v>794</v>
      </c>
      <c r="Y483" s="20" t="s">
        <v>306</v>
      </c>
      <c r="Z483" s="20" t="s">
        <v>7406</v>
      </c>
      <c r="AA483" s="20" t="s">
        <v>308</v>
      </c>
      <c r="AB483" s="20" t="s">
        <v>309</v>
      </c>
      <c r="AC483" s="20" t="s">
        <v>309</v>
      </c>
      <c r="AD483" s="20" t="s">
        <v>56</v>
      </c>
      <c r="AE483" s="20"/>
    </row>
    <row r="484" spans="1:31" ht="25.5" x14ac:dyDescent="0.2">
      <c r="A484" s="4">
        <f t="shared" si="33"/>
        <v>482</v>
      </c>
      <c r="B484" s="4" t="str">
        <f t="shared" si="31"/>
        <v>2024-02882</v>
      </c>
      <c r="C484" s="4" t="str">
        <f>IFERROR(VLOOKUP(F484,Tablas!$A$1:$B$3,2,0),"")</f>
        <v/>
      </c>
      <c r="D484" s="4" t="str">
        <f t="shared" si="32"/>
        <v>LETRAS EN DESCUENTO NACIONAL -  - LETRA 75 DIAS / DRAFT 75 DAYS - Cambio de Situación</v>
      </c>
      <c r="E484" s="19">
        <v>45539</v>
      </c>
      <c r="F484" s="20" t="s">
        <v>27</v>
      </c>
      <c r="G484" s="20" t="s">
        <v>8096</v>
      </c>
      <c r="H484" s="20" t="s">
        <v>7404</v>
      </c>
      <c r="I484" s="20" t="s">
        <v>7405</v>
      </c>
      <c r="J484" s="20" t="s">
        <v>7236</v>
      </c>
      <c r="K484" s="20" t="s">
        <v>7237</v>
      </c>
      <c r="L484" s="20" t="s">
        <v>7238</v>
      </c>
      <c r="M484" s="20"/>
      <c r="N484" s="21">
        <v>4922.1499999999996</v>
      </c>
      <c r="O484" s="21">
        <v>0</v>
      </c>
      <c r="P484" s="19">
        <v>45498</v>
      </c>
      <c r="Q484" s="19">
        <v>45539</v>
      </c>
      <c r="R484" s="20"/>
      <c r="S484" s="19">
        <v>45572</v>
      </c>
      <c r="T484" s="20" t="s">
        <v>126</v>
      </c>
      <c r="U484" s="20">
        <v>1020848</v>
      </c>
      <c r="V484" s="20">
        <v>240006507</v>
      </c>
      <c r="W484" s="20" t="s">
        <v>50</v>
      </c>
      <c r="X484" s="20" t="s">
        <v>794</v>
      </c>
      <c r="Y484" s="20" t="s">
        <v>306</v>
      </c>
      <c r="Z484" s="20" t="s">
        <v>7406</v>
      </c>
      <c r="AA484" s="20" t="s">
        <v>7240</v>
      </c>
      <c r="AB484" s="20" t="s">
        <v>7137</v>
      </c>
      <c r="AC484" s="20" t="s">
        <v>3722</v>
      </c>
      <c r="AD484" s="20" t="s">
        <v>56</v>
      </c>
      <c r="AE484" s="20"/>
    </row>
    <row r="485" spans="1:31" ht="25.5" x14ac:dyDescent="0.2">
      <c r="A485" s="4">
        <f t="shared" si="33"/>
        <v>483</v>
      </c>
      <c r="B485" s="4" t="str">
        <f t="shared" si="31"/>
        <v>2024-02883</v>
      </c>
      <c r="C485" s="4" t="str">
        <f>IFERROR(VLOOKUP(F485,Tablas!$A$1:$B$3,2,0),"")</f>
        <v/>
      </c>
      <c r="D485" s="4" t="str">
        <f t="shared" si="32"/>
        <v>LETRAS EN DESCUENTO NACIONAL -  - LETRA 75 DIAS / DRAFT 75 DAYS - Cambio de Situación</v>
      </c>
      <c r="E485" s="19">
        <v>45539</v>
      </c>
      <c r="F485" s="20" t="s">
        <v>27</v>
      </c>
      <c r="G485" s="20" t="s">
        <v>8097</v>
      </c>
      <c r="H485" s="20" t="s">
        <v>7404</v>
      </c>
      <c r="I485" s="20" t="s">
        <v>7405</v>
      </c>
      <c r="J485" s="20" t="s">
        <v>7236</v>
      </c>
      <c r="K485" s="20" t="s">
        <v>7237</v>
      </c>
      <c r="L485" s="20" t="s">
        <v>7238</v>
      </c>
      <c r="M485" s="20"/>
      <c r="N485" s="21">
        <v>4922.1499999999996</v>
      </c>
      <c r="O485" s="21">
        <v>0</v>
      </c>
      <c r="P485" s="19">
        <v>45498</v>
      </c>
      <c r="Q485" s="19">
        <v>45539</v>
      </c>
      <c r="R485" s="20"/>
      <c r="S485" s="19">
        <v>45589</v>
      </c>
      <c r="T485" s="20" t="s">
        <v>126</v>
      </c>
      <c r="U485" s="20">
        <v>1020850</v>
      </c>
      <c r="V485" s="20">
        <v>240006508</v>
      </c>
      <c r="W485" s="20" t="s">
        <v>50</v>
      </c>
      <c r="X485" s="20" t="s">
        <v>794</v>
      </c>
      <c r="Y485" s="20" t="s">
        <v>306</v>
      </c>
      <c r="Z485" s="20" t="s">
        <v>7406</v>
      </c>
      <c r="AA485" s="20" t="s">
        <v>7240</v>
      </c>
      <c r="AB485" s="20" t="s">
        <v>7137</v>
      </c>
      <c r="AC485" s="20" t="s">
        <v>3722</v>
      </c>
      <c r="AD485" s="20" t="s">
        <v>56</v>
      </c>
      <c r="AE485" s="20"/>
    </row>
    <row r="486" spans="1:31" ht="25.5" x14ac:dyDescent="0.2">
      <c r="A486" s="4">
        <f t="shared" si="33"/>
        <v>484</v>
      </c>
      <c r="B486" s="4" t="str">
        <f t="shared" si="31"/>
        <v>2024-03093</v>
      </c>
      <c r="C486" s="4" t="str">
        <f>IFERROR(VLOOKUP(F486,Tablas!$A$1:$B$3,2,0),"")</f>
        <v/>
      </c>
      <c r="D486" s="4" t="str">
        <f t="shared" si="32"/>
        <v>LETRAS EN DESCUENTO NACIONAL -  - LETRA 75 DIAS / DRAFT 75 DAYS - Cambio de Situación</v>
      </c>
      <c r="E486" s="19">
        <v>45511</v>
      </c>
      <c r="F486" s="20" t="s">
        <v>27</v>
      </c>
      <c r="G486" s="20" t="s">
        <v>8100</v>
      </c>
      <c r="H486" s="20" t="s">
        <v>7404</v>
      </c>
      <c r="I486" s="20" t="s">
        <v>7405</v>
      </c>
      <c r="J486" s="20" t="s">
        <v>431</v>
      </c>
      <c r="K486" s="20" t="s">
        <v>432</v>
      </c>
      <c r="L486" s="20" t="s">
        <v>433</v>
      </c>
      <c r="M486" s="20" t="s">
        <v>125</v>
      </c>
      <c r="N486" s="21">
        <v>5089.1499999999996</v>
      </c>
      <c r="O486" s="21">
        <v>0</v>
      </c>
      <c r="P486" s="19">
        <v>45488</v>
      </c>
      <c r="Q486" s="19">
        <v>45511</v>
      </c>
      <c r="R486" s="20"/>
      <c r="S486" s="19">
        <v>45594</v>
      </c>
      <c r="T486" s="20" t="s">
        <v>126</v>
      </c>
      <c r="U486" s="20">
        <v>1009266</v>
      </c>
      <c r="V486" s="20">
        <v>240006041</v>
      </c>
      <c r="W486" s="20" t="s">
        <v>50</v>
      </c>
      <c r="X486" s="20" t="s">
        <v>794</v>
      </c>
      <c r="Y486" s="20" t="s">
        <v>267</v>
      </c>
      <c r="Z486" s="20" t="s">
        <v>7406</v>
      </c>
      <c r="AA486" s="20" t="s">
        <v>435</v>
      </c>
      <c r="AB486" s="20" t="s">
        <v>436</v>
      </c>
      <c r="AC486" s="20" t="s">
        <v>167</v>
      </c>
      <c r="AD486" s="20" t="s">
        <v>56</v>
      </c>
      <c r="AE486" s="20"/>
    </row>
    <row r="487" spans="1:31" ht="25.5" x14ac:dyDescent="0.2">
      <c r="A487" s="4">
        <f t="shared" si="33"/>
        <v>485</v>
      </c>
      <c r="B487" s="4" t="str">
        <f t="shared" si="31"/>
        <v>2024-03094</v>
      </c>
      <c r="C487" s="4" t="str">
        <f>IFERROR(VLOOKUP(F487,Tablas!$A$1:$B$3,2,0),"")</f>
        <v/>
      </c>
      <c r="D487" s="4" t="str">
        <f t="shared" si="32"/>
        <v>LETRAS EN DESCUENTO NACIONAL -  - LETRA 75 DIAS / DRAFT 75 DAYS - Cambio de Situación</v>
      </c>
      <c r="E487" s="19">
        <v>45511</v>
      </c>
      <c r="F487" s="20" t="s">
        <v>27</v>
      </c>
      <c r="G487" s="20" t="s">
        <v>8101</v>
      </c>
      <c r="H487" s="20" t="s">
        <v>7404</v>
      </c>
      <c r="I487" s="20" t="s">
        <v>7405</v>
      </c>
      <c r="J487" s="20" t="s">
        <v>431</v>
      </c>
      <c r="K487" s="20" t="s">
        <v>432</v>
      </c>
      <c r="L487" s="20" t="s">
        <v>433</v>
      </c>
      <c r="M487" s="20" t="s">
        <v>125</v>
      </c>
      <c r="N487" s="21">
        <v>5089.1499999999996</v>
      </c>
      <c r="O487" s="21">
        <v>0</v>
      </c>
      <c r="P487" s="19">
        <v>45488</v>
      </c>
      <c r="Q487" s="19">
        <v>45511</v>
      </c>
      <c r="R487" s="20"/>
      <c r="S487" s="19">
        <v>45609</v>
      </c>
      <c r="T487" s="20" t="s">
        <v>126</v>
      </c>
      <c r="U487" s="20">
        <v>1009268</v>
      </c>
      <c r="V487" s="20">
        <v>240006042</v>
      </c>
      <c r="W487" s="20" t="s">
        <v>50</v>
      </c>
      <c r="X487" s="20" t="s">
        <v>794</v>
      </c>
      <c r="Y487" s="20" t="s">
        <v>267</v>
      </c>
      <c r="Z487" s="20" t="s">
        <v>7406</v>
      </c>
      <c r="AA487" s="20" t="s">
        <v>435</v>
      </c>
      <c r="AB487" s="20" t="s">
        <v>436</v>
      </c>
      <c r="AC487" s="20" t="s">
        <v>167</v>
      </c>
      <c r="AD487" s="20" t="s">
        <v>56</v>
      </c>
      <c r="AE487" s="20"/>
    </row>
    <row r="488" spans="1:31" ht="25.5" x14ac:dyDescent="0.2">
      <c r="A488" s="4">
        <f t="shared" si="33"/>
        <v>486</v>
      </c>
      <c r="B488" s="4" t="str">
        <f t="shared" si="31"/>
        <v>2024-03088</v>
      </c>
      <c r="C488" s="4" t="str">
        <f>IFERROR(VLOOKUP(F488,Tablas!$A$1:$B$3,2,0),"")</f>
        <v/>
      </c>
      <c r="D488" s="4" t="str">
        <f t="shared" si="32"/>
        <v>LETRAS EN DESCUENTO NACIONAL -  - LETRA 75 DIAS / DRAFT 75 DAYS - Cambio de Situación</v>
      </c>
      <c r="E488" s="19">
        <v>45511</v>
      </c>
      <c r="F488" s="20" t="s">
        <v>27</v>
      </c>
      <c r="G488" s="20" t="s">
        <v>8102</v>
      </c>
      <c r="H488" s="20" t="s">
        <v>7404</v>
      </c>
      <c r="I488" s="20" t="s">
        <v>7405</v>
      </c>
      <c r="J488" s="20" t="s">
        <v>431</v>
      </c>
      <c r="K488" s="20" t="s">
        <v>432</v>
      </c>
      <c r="L488" s="20" t="s">
        <v>433</v>
      </c>
      <c r="M488" s="20" t="s">
        <v>125</v>
      </c>
      <c r="N488" s="21">
        <v>5089.1499999999996</v>
      </c>
      <c r="O488" s="21">
        <v>0</v>
      </c>
      <c r="P488" s="19">
        <v>45488</v>
      </c>
      <c r="Q488" s="19">
        <v>45511</v>
      </c>
      <c r="R488" s="20"/>
      <c r="S488" s="19">
        <v>45533</v>
      </c>
      <c r="T488" s="20" t="s">
        <v>126</v>
      </c>
      <c r="U488" s="20">
        <v>1009256</v>
      </c>
      <c r="V488" s="20">
        <v>240006036</v>
      </c>
      <c r="W488" s="20" t="s">
        <v>50</v>
      </c>
      <c r="X488" s="20" t="s">
        <v>794</v>
      </c>
      <c r="Y488" s="20" t="s">
        <v>267</v>
      </c>
      <c r="Z488" s="20" t="s">
        <v>7406</v>
      </c>
      <c r="AA488" s="20" t="s">
        <v>435</v>
      </c>
      <c r="AB488" s="20" t="s">
        <v>436</v>
      </c>
      <c r="AC488" s="20" t="s">
        <v>167</v>
      </c>
      <c r="AD488" s="20" t="s">
        <v>56</v>
      </c>
      <c r="AE488" s="20"/>
    </row>
    <row r="489" spans="1:31" ht="25.5" x14ac:dyDescent="0.2">
      <c r="A489" s="4">
        <f t="shared" si="33"/>
        <v>487</v>
      </c>
      <c r="B489" s="4" t="str">
        <f t="shared" si="31"/>
        <v>2024-03092</v>
      </c>
      <c r="C489" s="4" t="str">
        <f>IFERROR(VLOOKUP(F489,Tablas!$A$1:$B$3,2,0),"")</f>
        <v/>
      </c>
      <c r="D489" s="4" t="str">
        <f t="shared" si="32"/>
        <v>LETRAS EN DESCUENTO NACIONAL -  - LETRA 75 DIAS / DRAFT 75 DAYS - Cambio de Situación</v>
      </c>
      <c r="E489" s="19">
        <v>45511</v>
      </c>
      <c r="F489" s="20" t="s">
        <v>27</v>
      </c>
      <c r="G489" s="20" t="s">
        <v>8103</v>
      </c>
      <c r="H489" s="20" t="s">
        <v>7404</v>
      </c>
      <c r="I489" s="20" t="s">
        <v>7405</v>
      </c>
      <c r="J489" s="20" t="s">
        <v>431</v>
      </c>
      <c r="K489" s="20" t="s">
        <v>432</v>
      </c>
      <c r="L489" s="20" t="s">
        <v>433</v>
      </c>
      <c r="M489" s="20" t="s">
        <v>125</v>
      </c>
      <c r="N489" s="21">
        <v>5089.1499999999996</v>
      </c>
      <c r="O489" s="21">
        <v>0</v>
      </c>
      <c r="P489" s="19">
        <v>45488</v>
      </c>
      <c r="Q489" s="19">
        <v>45511</v>
      </c>
      <c r="R489" s="20"/>
      <c r="S489" s="19">
        <v>45579</v>
      </c>
      <c r="T489" s="20" t="s">
        <v>126</v>
      </c>
      <c r="U489" s="20">
        <v>1009264</v>
      </c>
      <c r="V489" s="20">
        <v>240006040</v>
      </c>
      <c r="W489" s="20" t="s">
        <v>50</v>
      </c>
      <c r="X489" s="20" t="s">
        <v>794</v>
      </c>
      <c r="Y489" s="20" t="s">
        <v>267</v>
      </c>
      <c r="Z489" s="20" t="s">
        <v>7406</v>
      </c>
      <c r="AA489" s="20" t="s">
        <v>435</v>
      </c>
      <c r="AB489" s="20" t="s">
        <v>436</v>
      </c>
      <c r="AC489" s="20" t="s">
        <v>167</v>
      </c>
      <c r="AD489" s="20" t="s">
        <v>56</v>
      </c>
      <c r="AE489" s="20"/>
    </row>
    <row r="490" spans="1:31" ht="25.5" x14ac:dyDescent="0.2">
      <c r="A490" s="4">
        <f t="shared" si="33"/>
        <v>488</v>
      </c>
      <c r="B490" s="4" t="str">
        <f t="shared" si="31"/>
        <v>2024-03025</v>
      </c>
      <c r="C490" s="4" t="str">
        <f>IFERROR(VLOOKUP(F490,Tablas!$A$1:$B$3,2,0),"")</f>
        <v/>
      </c>
      <c r="D490" s="4" t="str">
        <f t="shared" si="32"/>
        <v>LETRAS EN DESCUENTO NACIONAL -  - LETRA 75 DIAS / DRAFT 75 DAYS - Cambio de Situación</v>
      </c>
      <c r="E490" s="19">
        <v>45526</v>
      </c>
      <c r="F490" s="20" t="s">
        <v>27</v>
      </c>
      <c r="G490" s="20" t="s">
        <v>8104</v>
      </c>
      <c r="H490" s="20" t="s">
        <v>7404</v>
      </c>
      <c r="I490" s="20" t="s">
        <v>7405</v>
      </c>
      <c r="J490" s="20" t="s">
        <v>391</v>
      </c>
      <c r="K490" s="20" t="s">
        <v>392</v>
      </c>
      <c r="L490" s="20" t="s">
        <v>393</v>
      </c>
      <c r="M490" s="20" t="s">
        <v>33</v>
      </c>
      <c r="N490" s="21">
        <v>5210.3900000000003</v>
      </c>
      <c r="O490" s="21">
        <v>0</v>
      </c>
      <c r="P490" s="19">
        <v>45504</v>
      </c>
      <c r="Q490" s="19">
        <v>45526</v>
      </c>
      <c r="R490" s="20"/>
      <c r="S490" s="19">
        <v>45568</v>
      </c>
      <c r="T490" s="20" t="s">
        <v>126</v>
      </c>
      <c r="U490" s="20">
        <v>1013012</v>
      </c>
      <c r="V490" s="20">
        <v>240006196</v>
      </c>
      <c r="W490" s="20" t="s">
        <v>50</v>
      </c>
      <c r="X490" s="20" t="s">
        <v>794</v>
      </c>
      <c r="Y490" s="20" t="s">
        <v>306</v>
      </c>
      <c r="Z490" s="20" t="s">
        <v>7406</v>
      </c>
      <c r="AA490" s="20" t="s">
        <v>495</v>
      </c>
      <c r="AB490" s="20" t="s">
        <v>337</v>
      </c>
      <c r="AC490" s="20" t="s">
        <v>337</v>
      </c>
      <c r="AD490" s="20" t="s">
        <v>56</v>
      </c>
      <c r="AE490" s="20"/>
    </row>
    <row r="491" spans="1:31" ht="25.5" x14ac:dyDescent="0.2">
      <c r="A491" s="4">
        <f t="shared" si="33"/>
        <v>489</v>
      </c>
      <c r="B491" s="4" t="str">
        <f t="shared" si="31"/>
        <v>2024-03027</v>
      </c>
      <c r="C491" s="4" t="str">
        <f>IFERROR(VLOOKUP(F491,Tablas!$A$1:$B$3,2,0),"")</f>
        <v/>
      </c>
      <c r="D491" s="4" t="str">
        <f t="shared" si="32"/>
        <v>LETRAS EN DESCUENTO NACIONAL -  - LETRA 75 DIAS / DRAFT 75 DAYS - Cambio de Situación</v>
      </c>
      <c r="E491" s="19">
        <v>45526</v>
      </c>
      <c r="F491" s="20" t="s">
        <v>27</v>
      </c>
      <c r="G491" s="20" t="s">
        <v>8105</v>
      </c>
      <c r="H491" s="20" t="s">
        <v>7404</v>
      </c>
      <c r="I491" s="20" t="s">
        <v>7405</v>
      </c>
      <c r="J491" s="20" t="s">
        <v>391</v>
      </c>
      <c r="K491" s="20" t="s">
        <v>392</v>
      </c>
      <c r="L491" s="20" t="s">
        <v>393</v>
      </c>
      <c r="M491" s="20" t="s">
        <v>33</v>
      </c>
      <c r="N491" s="21">
        <v>5210.3900000000003</v>
      </c>
      <c r="O491" s="21">
        <v>0</v>
      </c>
      <c r="P491" s="19">
        <v>45504</v>
      </c>
      <c r="Q491" s="19">
        <v>45526</v>
      </c>
      <c r="R491" s="20"/>
      <c r="S491" s="19">
        <v>45580</v>
      </c>
      <c r="T491" s="20" t="s">
        <v>126</v>
      </c>
      <c r="U491" s="20">
        <v>1013016</v>
      </c>
      <c r="V491" s="20">
        <v>240006198</v>
      </c>
      <c r="W491" s="20" t="s">
        <v>50</v>
      </c>
      <c r="X491" s="20" t="s">
        <v>794</v>
      </c>
      <c r="Y491" s="20" t="s">
        <v>306</v>
      </c>
      <c r="Z491" s="20" t="s">
        <v>7406</v>
      </c>
      <c r="AA491" s="20" t="s">
        <v>495</v>
      </c>
      <c r="AB491" s="20" t="s">
        <v>337</v>
      </c>
      <c r="AC491" s="20" t="s">
        <v>337</v>
      </c>
      <c r="AD491" s="20" t="s">
        <v>56</v>
      </c>
      <c r="AE491" s="20"/>
    </row>
    <row r="492" spans="1:31" ht="25.5" x14ac:dyDescent="0.2">
      <c r="A492" s="4">
        <f t="shared" si="33"/>
        <v>490</v>
      </c>
      <c r="B492" s="4" t="str">
        <f t="shared" si="31"/>
        <v>2024-03026</v>
      </c>
      <c r="C492" s="4" t="str">
        <f>IFERROR(VLOOKUP(F492,Tablas!$A$1:$B$3,2,0),"")</f>
        <v/>
      </c>
      <c r="D492" s="4" t="str">
        <f t="shared" si="32"/>
        <v>LETRAS EN DESCUENTO NACIONAL -  - LETRA 75 DIAS / DRAFT 75 DAYS - Cambio de Situación</v>
      </c>
      <c r="E492" s="19">
        <v>45526</v>
      </c>
      <c r="F492" s="20" t="s">
        <v>27</v>
      </c>
      <c r="G492" s="20" t="s">
        <v>8106</v>
      </c>
      <c r="H492" s="20" t="s">
        <v>7404</v>
      </c>
      <c r="I492" s="20" t="s">
        <v>7405</v>
      </c>
      <c r="J492" s="20" t="s">
        <v>391</v>
      </c>
      <c r="K492" s="20" t="s">
        <v>392</v>
      </c>
      <c r="L492" s="20" t="s">
        <v>393</v>
      </c>
      <c r="M492" s="20" t="s">
        <v>33</v>
      </c>
      <c r="N492" s="21">
        <v>5210.3900000000003</v>
      </c>
      <c r="O492" s="21">
        <v>0</v>
      </c>
      <c r="P492" s="19">
        <v>45504</v>
      </c>
      <c r="Q492" s="19">
        <v>45526</v>
      </c>
      <c r="R492" s="20"/>
      <c r="S492" s="19">
        <v>45574</v>
      </c>
      <c r="T492" s="20" t="s">
        <v>126</v>
      </c>
      <c r="U492" s="20">
        <v>1013014</v>
      </c>
      <c r="V492" s="20">
        <v>240006197</v>
      </c>
      <c r="W492" s="20" t="s">
        <v>50</v>
      </c>
      <c r="X492" s="20" t="s">
        <v>794</v>
      </c>
      <c r="Y492" s="20" t="s">
        <v>306</v>
      </c>
      <c r="Z492" s="20" t="s">
        <v>7406</v>
      </c>
      <c r="AA492" s="20" t="s">
        <v>495</v>
      </c>
      <c r="AB492" s="20" t="s">
        <v>337</v>
      </c>
      <c r="AC492" s="20" t="s">
        <v>337</v>
      </c>
      <c r="AD492" s="20" t="s">
        <v>56</v>
      </c>
      <c r="AE492" s="20"/>
    </row>
    <row r="493" spans="1:31" ht="25.5" x14ac:dyDescent="0.2">
      <c r="A493" s="4">
        <f t="shared" si="33"/>
        <v>491</v>
      </c>
      <c r="B493" s="4" t="str">
        <f t="shared" si="31"/>
        <v>2024-03028</v>
      </c>
      <c r="C493" s="4" t="str">
        <f>IFERROR(VLOOKUP(F493,Tablas!$A$1:$B$3,2,0),"")</f>
        <v/>
      </c>
      <c r="D493" s="4" t="str">
        <f t="shared" si="32"/>
        <v>LETRAS EN DESCUENTO NACIONAL -  - LETRA 75 DIAS / DRAFT 75 DAYS - Cambio de Situación</v>
      </c>
      <c r="E493" s="19">
        <v>45526</v>
      </c>
      <c r="F493" s="20" t="s">
        <v>27</v>
      </c>
      <c r="G493" s="20" t="s">
        <v>8107</v>
      </c>
      <c r="H493" s="20" t="s">
        <v>7404</v>
      </c>
      <c r="I493" s="20" t="s">
        <v>7405</v>
      </c>
      <c r="J493" s="20" t="s">
        <v>391</v>
      </c>
      <c r="K493" s="20" t="s">
        <v>392</v>
      </c>
      <c r="L493" s="20" t="s">
        <v>393</v>
      </c>
      <c r="M493" s="20" t="s">
        <v>33</v>
      </c>
      <c r="N493" s="21">
        <v>5210.3999999999996</v>
      </c>
      <c r="O493" s="21">
        <v>0</v>
      </c>
      <c r="P493" s="19">
        <v>45504</v>
      </c>
      <c r="Q493" s="19">
        <v>45526</v>
      </c>
      <c r="R493" s="20"/>
      <c r="S493" s="19">
        <v>45594</v>
      </c>
      <c r="T493" s="20" t="s">
        <v>126</v>
      </c>
      <c r="U493" s="20">
        <v>1013018</v>
      </c>
      <c r="V493" s="20">
        <v>240006199</v>
      </c>
      <c r="W493" s="20" t="s">
        <v>50</v>
      </c>
      <c r="X493" s="20" t="s">
        <v>794</v>
      </c>
      <c r="Y493" s="20" t="s">
        <v>306</v>
      </c>
      <c r="Z493" s="20" t="s">
        <v>7406</v>
      </c>
      <c r="AA493" s="20" t="s">
        <v>395</v>
      </c>
      <c r="AB493" s="20" t="s">
        <v>337</v>
      </c>
      <c r="AC493" s="20" t="s">
        <v>337</v>
      </c>
      <c r="AD493" s="20" t="s">
        <v>56</v>
      </c>
      <c r="AE493" s="20"/>
    </row>
    <row r="494" spans="1:31" ht="25.5" x14ac:dyDescent="0.2">
      <c r="A494" s="4">
        <f t="shared" si="33"/>
        <v>492</v>
      </c>
      <c r="B494" s="4" t="str">
        <f t="shared" si="31"/>
        <v>2024-03353</v>
      </c>
      <c r="C494" s="4" t="str">
        <f>IFERROR(VLOOKUP(F494,Tablas!$A$1:$B$3,2,0),"")</f>
        <v/>
      </c>
      <c r="D494" s="4" t="str">
        <f t="shared" si="32"/>
        <v>LETRAS EN DESCUENTO NACIONAL -  - LETRA 75 DIAS / DRAFT 75 DAYS - Cambio de Situación</v>
      </c>
      <c r="E494" s="19">
        <v>45560</v>
      </c>
      <c r="F494" s="20" t="s">
        <v>27</v>
      </c>
      <c r="G494" s="20" t="s">
        <v>8108</v>
      </c>
      <c r="H494" s="20" t="s">
        <v>7404</v>
      </c>
      <c r="I494" s="20" t="s">
        <v>7405</v>
      </c>
      <c r="J494" s="20" t="s">
        <v>721</v>
      </c>
      <c r="K494" s="20" t="s">
        <v>722</v>
      </c>
      <c r="L494" s="20" t="s">
        <v>723</v>
      </c>
      <c r="M494" s="20" t="s">
        <v>33</v>
      </c>
      <c r="N494" s="21">
        <v>5215.32</v>
      </c>
      <c r="O494" s="21">
        <v>0</v>
      </c>
      <c r="P494" s="19">
        <v>45530</v>
      </c>
      <c r="Q494" s="19">
        <v>45560</v>
      </c>
      <c r="R494" s="20"/>
      <c r="S494" s="19">
        <v>45621</v>
      </c>
      <c r="T494" s="20" t="s">
        <v>126</v>
      </c>
      <c r="U494" s="20">
        <v>1031215</v>
      </c>
      <c r="V494" s="20">
        <v>240007053</v>
      </c>
      <c r="W494" s="20" t="s">
        <v>50</v>
      </c>
      <c r="X494" s="20" t="s">
        <v>794</v>
      </c>
      <c r="Y494" s="20" t="s">
        <v>306</v>
      </c>
      <c r="Z494" s="20" t="s">
        <v>7406</v>
      </c>
      <c r="AA494" s="20" t="s">
        <v>725</v>
      </c>
      <c r="AB494" s="20" t="s">
        <v>726</v>
      </c>
      <c r="AC494" s="20" t="s">
        <v>727</v>
      </c>
      <c r="AD494" s="20" t="s">
        <v>56</v>
      </c>
      <c r="AE494" s="20"/>
    </row>
    <row r="495" spans="1:31" ht="25.5" x14ac:dyDescent="0.2">
      <c r="A495" s="4">
        <f t="shared" si="33"/>
        <v>493</v>
      </c>
      <c r="B495" s="4" t="str">
        <f t="shared" si="31"/>
        <v>2024-03348</v>
      </c>
      <c r="C495" s="4" t="str">
        <f>IFERROR(VLOOKUP(F495,Tablas!$A$1:$B$3,2,0),"")</f>
        <v/>
      </c>
      <c r="D495" s="4" t="str">
        <f t="shared" si="32"/>
        <v>LETRAS EN DESCUENTO NACIONAL -  - LETRA 75 DIAS / DRAFT 75 DAYS - Cambio de Situación</v>
      </c>
      <c r="E495" s="19">
        <v>45560</v>
      </c>
      <c r="F495" s="20" t="s">
        <v>27</v>
      </c>
      <c r="G495" s="20" t="s">
        <v>8109</v>
      </c>
      <c r="H495" s="20" t="s">
        <v>7404</v>
      </c>
      <c r="I495" s="20" t="s">
        <v>7405</v>
      </c>
      <c r="J495" s="20" t="s">
        <v>721</v>
      </c>
      <c r="K495" s="20" t="s">
        <v>722</v>
      </c>
      <c r="L495" s="20" t="s">
        <v>723</v>
      </c>
      <c r="M495" s="20" t="s">
        <v>33</v>
      </c>
      <c r="N495" s="21">
        <v>5215.33</v>
      </c>
      <c r="O495" s="21">
        <v>0</v>
      </c>
      <c r="P495" s="19">
        <v>45530</v>
      </c>
      <c r="Q495" s="19">
        <v>45560</v>
      </c>
      <c r="R495" s="20"/>
      <c r="S495" s="19">
        <v>45575</v>
      </c>
      <c r="T495" s="20" t="s">
        <v>126</v>
      </c>
      <c r="U495" s="20">
        <v>1031205</v>
      </c>
      <c r="V495" s="20">
        <v>240007048</v>
      </c>
      <c r="W495" s="20" t="s">
        <v>50</v>
      </c>
      <c r="X495" s="20" t="s">
        <v>794</v>
      </c>
      <c r="Y495" s="20" t="s">
        <v>306</v>
      </c>
      <c r="Z495" s="20" t="s">
        <v>7406</v>
      </c>
      <c r="AA495" s="20" t="s">
        <v>725</v>
      </c>
      <c r="AB495" s="20" t="s">
        <v>726</v>
      </c>
      <c r="AC495" s="20" t="s">
        <v>727</v>
      </c>
      <c r="AD495" s="20" t="s">
        <v>56</v>
      </c>
      <c r="AE495" s="20"/>
    </row>
    <row r="496" spans="1:31" ht="25.5" x14ac:dyDescent="0.2">
      <c r="A496" s="4">
        <f t="shared" si="33"/>
        <v>494</v>
      </c>
      <c r="B496" s="4" t="str">
        <f t="shared" si="31"/>
        <v>2024-03349</v>
      </c>
      <c r="C496" s="4" t="str">
        <f>IFERROR(VLOOKUP(F496,Tablas!$A$1:$B$3,2,0),"")</f>
        <v/>
      </c>
      <c r="D496" s="4" t="str">
        <f t="shared" si="32"/>
        <v>LETRAS EN DESCUENTO NACIONAL -  - LETRA 75 DIAS / DRAFT 75 DAYS - Cambio de Situación</v>
      </c>
      <c r="E496" s="19">
        <v>45560</v>
      </c>
      <c r="F496" s="20" t="s">
        <v>27</v>
      </c>
      <c r="G496" s="20" t="s">
        <v>8110</v>
      </c>
      <c r="H496" s="20" t="s">
        <v>7404</v>
      </c>
      <c r="I496" s="20" t="s">
        <v>7405</v>
      </c>
      <c r="J496" s="20" t="s">
        <v>721</v>
      </c>
      <c r="K496" s="20" t="s">
        <v>722</v>
      </c>
      <c r="L496" s="20" t="s">
        <v>723</v>
      </c>
      <c r="M496" s="20" t="s">
        <v>33</v>
      </c>
      <c r="N496" s="21">
        <v>5215.33</v>
      </c>
      <c r="O496" s="21">
        <v>0</v>
      </c>
      <c r="P496" s="19">
        <v>45530</v>
      </c>
      <c r="Q496" s="19">
        <v>45560</v>
      </c>
      <c r="R496" s="20"/>
      <c r="S496" s="19">
        <v>45582</v>
      </c>
      <c r="T496" s="20" t="s">
        <v>126</v>
      </c>
      <c r="U496" s="20">
        <v>1031207</v>
      </c>
      <c r="V496" s="20">
        <v>240007049</v>
      </c>
      <c r="W496" s="20" t="s">
        <v>50</v>
      </c>
      <c r="X496" s="20" t="s">
        <v>794</v>
      </c>
      <c r="Y496" s="20" t="s">
        <v>306</v>
      </c>
      <c r="Z496" s="20" t="s">
        <v>7406</v>
      </c>
      <c r="AA496" s="20" t="s">
        <v>725</v>
      </c>
      <c r="AB496" s="20" t="s">
        <v>726</v>
      </c>
      <c r="AC496" s="20" t="s">
        <v>727</v>
      </c>
      <c r="AD496" s="20" t="s">
        <v>56</v>
      </c>
      <c r="AE496" s="20"/>
    </row>
    <row r="497" spans="1:31" ht="25.5" x14ac:dyDescent="0.2">
      <c r="A497" s="4">
        <f t="shared" si="33"/>
        <v>495</v>
      </c>
      <c r="B497" s="4" t="str">
        <f t="shared" si="31"/>
        <v>2024-03352</v>
      </c>
      <c r="C497" s="4" t="str">
        <f>IFERROR(VLOOKUP(F497,Tablas!$A$1:$B$3,2,0),"")</f>
        <v/>
      </c>
      <c r="D497" s="4" t="str">
        <f t="shared" si="32"/>
        <v>LETRAS EN DESCUENTO NACIONAL -  - LETRA 75 DIAS / DRAFT 75 DAYS - Cambio de Situación</v>
      </c>
      <c r="E497" s="19">
        <v>45560</v>
      </c>
      <c r="F497" s="20" t="s">
        <v>27</v>
      </c>
      <c r="G497" s="20" t="s">
        <v>8111</v>
      </c>
      <c r="H497" s="20" t="s">
        <v>7404</v>
      </c>
      <c r="I497" s="20" t="s">
        <v>7405</v>
      </c>
      <c r="J497" s="20" t="s">
        <v>721</v>
      </c>
      <c r="K497" s="20" t="s">
        <v>722</v>
      </c>
      <c r="L497" s="20" t="s">
        <v>723</v>
      </c>
      <c r="M497" s="20" t="s">
        <v>33</v>
      </c>
      <c r="N497" s="21">
        <v>5215.33</v>
      </c>
      <c r="O497" s="21">
        <v>0</v>
      </c>
      <c r="P497" s="19">
        <v>45530</v>
      </c>
      <c r="Q497" s="19">
        <v>45560</v>
      </c>
      <c r="R497" s="20"/>
      <c r="S497" s="19">
        <v>45603</v>
      </c>
      <c r="T497" s="20" t="s">
        <v>126</v>
      </c>
      <c r="U497" s="20">
        <v>1031213</v>
      </c>
      <c r="V497" s="20">
        <v>240007052</v>
      </c>
      <c r="W497" s="20" t="s">
        <v>50</v>
      </c>
      <c r="X497" s="20" t="s">
        <v>794</v>
      </c>
      <c r="Y497" s="20" t="s">
        <v>306</v>
      </c>
      <c r="Z497" s="20" t="s">
        <v>7406</v>
      </c>
      <c r="AA497" s="20" t="s">
        <v>725</v>
      </c>
      <c r="AB497" s="20" t="s">
        <v>726</v>
      </c>
      <c r="AC497" s="20" t="s">
        <v>727</v>
      </c>
      <c r="AD497" s="20" t="s">
        <v>56</v>
      </c>
      <c r="AE497" s="20"/>
    </row>
    <row r="498" spans="1:31" ht="25.5" x14ac:dyDescent="0.2">
      <c r="A498" s="4">
        <f t="shared" si="33"/>
        <v>496</v>
      </c>
      <c r="B498" s="4" t="str">
        <f t="shared" si="31"/>
        <v>2024-03351</v>
      </c>
      <c r="C498" s="4" t="str">
        <f>IFERROR(VLOOKUP(F498,Tablas!$A$1:$B$3,2,0),"")</f>
        <v/>
      </c>
      <c r="D498" s="4" t="str">
        <f t="shared" si="32"/>
        <v>LETRAS EN DESCUENTO NACIONAL -  - LETRA 75 DIAS / DRAFT 75 DAYS - Cambio de Situación</v>
      </c>
      <c r="E498" s="19">
        <v>45560</v>
      </c>
      <c r="F498" s="20" t="s">
        <v>27</v>
      </c>
      <c r="G498" s="20" t="s">
        <v>8112</v>
      </c>
      <c r="H498" s="20" t="s">
        <v>7404</v>
      </c>
      <c r="I498" s="20" t="s">
        <v>7405</v>
      </c>
      <c r="J498" s="20" t="s">
        <v>721</v>
      </c>
      <c r="K498" s="20" t="s">
        <v>722</v>
      </c>
      <c r="L498" s="20" t="s">
        <v>723</v>
      </c>
      <c r="M498" s="20" t="s">
        <v>33</v>
      </c>
      <c r="N498" s="21">
        <v>5215.33</v>
      </c>
      <c r="O498" s="21">
        <v>0</v>
      </c>
      <c r="P498" s="19">
        <v>45530</v>
      </c>
      <c r="Q498" s="19">
        <v>45560</v>
      </c>
      <c r="R498" s="20"/>
      <c r="S498" s="19">
        <v>45596</v>
      </c>
      <c r="T498" s="20" t="s">
        <v>126</v>
      </c>
      <c r="U498" s="20">
        <v>1031211</v>
      </c>
      <c r="V498" s="20">
        <v>240007051</v>
      </c>
      <c r="W498" s="20" t="s">
        <v>50</v>
      </c>
      <c r="X498" s="20" t="s">
        <v>794</v>
      </c>
      <c r="Y498" s="20" t="s">
        <v>306</v>
      </c>
      <c r="Z498" s="20" t="s">
        <v>7406</v>
      </c>
      <c r="AA498" s="20" t="s">
        <v>725</v>
      </c>
      <c r="AB498" s="20" t="s">
        <v>726</v>
      </c>
      <c r="AC498" s="20" t="s">
        <v>727</v>
      </c>
      <c r="AD498" s="20" t="s">
        <v>56</v>
      </c>
      <c r="AE498" s="20"/>
    </row>
    <row r="499" spans="1:31" ht="25.5" x14ac:dyDescent="0.2">
      <c r="A499" s="4">
        <f t="shared" si="33"/>
        <v>497</v>
      </c>
      <c r="B499" s="4" t="str">
        <f t="shared" si="31"/>
        <v>2024-03350</v>
      </c>
      <c r="C499" s="4" t="str">
        <f>IFERROR(VLOOKUP(F499,Tablas!$A$1:$B$3,2,0),"")</f>
        <v/>
      </c>
      <c r="D499" s="4" t="str">
        <f t="shared" si="32"/>
        <v>LETRAS EN DESCUENTO NACIONAL -  - LETRA 75 DIAS / DRAFT 75 DAYS - Cambio de Situación</v>
      </c>
      <c r="E499" s="19">
        <v>45560</v>
      </c>
      <c r="F499" s="20" t="s">
        <v>27</v>
      </c>
      <c r="G499" s="20" t="s">
        <v>8113</v>
      </c>
      <c r="H499" s="20" t="s">
        <v>7404</v>
      </c>
      <c r="I499" s="20" t="s">
        <v>7405</v>
      </c>
      <c r="J499" s="20" t="s">
        <v>721</v>
      </c>
      <c r="K499" s="20" t="s">
        <v>722</v>
      </c>
      <c r="L499" s="20" t="s">
        <v>723</v>
      </c>
      <c r="M499" s="20" t="s">
        <v>33</v>
      </c>
      <c r="N499" s="21">
        <v>5215.33</v>
      </c>
      <c r="O499" s="21">
        <v>0</v>
      </c>
      <c r="P499" s="19">
        <v>45530</v>
      </c>
      <c r="Q499" s="19">
        <v>45560</v>
      </c>
      <c r="R499" s="20"/>
      <c r="S499" s="19">
        <v>45589</v>
      </c>
      <c r="T499" s="20" t="s">
        <v>126</v>
      </c>
      <c r="U499" s="20">
        <v>1031209</v>
      </c>
      <c r="V499" s="20">
        <v>240007050</v>
      </c>
      <c r="W499" s="20" t="s">
        <v>50</v>
      </c>
      <c r="X499" s="20" t="s">
        <v>794</v>
      </c>
      <c r="Y499" s="20" t="s">
        <v>306</v>
      </c>
      <c r="Z499" s="20" t="s">
        <v>7406</v>
      </c>
      <c r="AA499" s="20" t="s">
        <v>725</v>
      </c>
      <c r="AB499" s="20" t="s">
        <v>726</v>
      </c>
      <c r="AC499" s="20" t="s">
        <v>727</v>
      </c>
      <c r="AD499" s="20" t="s">
        <v>56</v>
      </c>
      <c r="AE499" s="20"/>
    </row>
    <row r="500" spans="1:31" ht="38.25" x14ac:dyDescent="0.2">
      <c r="A500" s="4">
        <f t="shared" ref="A500:A537" si="34">ROW()-2</f>
        <v>498</v>
      </c>
      <c r="B500" s="4" t="str">
        <f t="shared" si="31"/>
        <v>2024-02638</v>
      </c>
      <c r="C500" s="4" t="str">
        <f>IFERROR(VLOOKUP(F500,Tablas!$A$1:$B$3,2,0),"")</f>
        <v/>
      </c>
      <c r="D500" s="4" t="str">
        <f t="shared" si="32"/>
        <v>LETRAS EN DESCUENTO NACIONAL -  - LETRA 75 DIAS / DRAFT 75 DAYS - Cambio de Situación</v>
      </c>
      <c r="E500" s="19">
        <v>45526</v>
      </c>
      <c r="F500" s="20" t="s">
        <v>27</v>
      </c>
      <c r="G500" s="20" t="s">
        <v>8124</v>
      </c>
      <c r="H500" s="20" t="s">
        <v>7404</v>
      </c>
      <c r="I500" s="20" t="s">
        <v>7405</v>
      </c>
      <c r="J500" s="20" t="s">
        <v>7563</v>
      </c>
      <c r="K500" s="20" t="s">
        <v>7564</v>
      </c>
      <c r="L500" s="20" t="s">
        <v>7565</v>
      </c>
      <c r="M500" s="20" t="s">
        <v>33</v>
      </c>
      <c r="N500" s="21">
        <v>5583.89</v>
      </c>
      <c r="O500" s="21">
        <v>0</v>
      </c>
      <c r="P500" s="19">
        <v>45481</v>
      </c>
      <c r="Q500" s="19">
        <v>45526</v>
      </c>
      <c r="R500" s="20"/>
      <c r="S500" s="19">
        <v>45561</v>
      </c>
      <c r="T500" s="20" t="s">
        <v>126</v>
      </c>
      <c r="U500" s="20">
        <v>1013158</v>
      </c>
      <c r="V500" s="20">
        <v>240006262</v>
      </c>
      <c r="W500" s="20" t="s">
        <v>50</v>
      </c>
      <c r="X500" s="20" t="s">
        <v>794</v>
      </c>
      <c r="Y500" s="20" t="s">
        <v>404</v>
      </c>
      <c r="Z500" s="20" t="s">
        <v>7406</v>
      </c>
      <c r="AA500" s="20" t="s">
        <v>7566</v>
      </c>
      <c r="AB500" s="20" t="s">
        <v>741</v>
      </c>
      <c r="AC500" s="20" t="s">
        <v>741</v>
      </c>
      <c r="AD500" s="20" t="s">
        <v>56</v>
      </c>
      <c r="AE500" s="20"/>
    </row>
    <row r="501" spans="1:31" ht="38.25" x14ac:dyDescent="0.2">
      <c r="A501" s="4">
        <f t="shared" si="34"/>
        <v>499</v>
      </c>
      <c r="B501" s="4" t="str">
        <f t="shared" si="31"/>
        <v>2024-02639</v>
      </c>
      <c r="C501" s="4" t="str">
        <f>IFERROR(VLOOKUP(F501,Tablas!$A$1:$B$3,2,0),"")</f>
        <v/>
      </c>
      <c r="D501" s="4" t="str">
        <f t="shared" si="32"/>
        <v>LETRAS EN DESCUENTO NACIONAL -  - LETRA 75 DIAS / DRAFT 75 DAYS - Cambio de Situación</v>
      </c>
      <c r="E501" s="19">
        <v>45526</v>
      </c>
      <c r="F501" s="20" t="s">
        <v>27</v>
      </c>
      <c r="G501" s="20" t="s">
        <v>8125</v>
      </c>
      <c r="H501" s="20" t="s">
        <v>7404</v>
      </c>
      <c r="I501" s="20" t="s">
        <v>7405</v>
      </c>
      <c r="J501" s="20" t="s">
        <v>7563</v>
      </c>
      <c r="K501" s="20" t="s">
        <v>7564</v>
      </c>
      <c r="L501" s="20" t="s">
        <v>7565</v>
      </c>
      <c r="M501" s="20" t="s">
        <v>33</v>
      </c>
      <c r="N501" s="21">
        <v>5583.92</v>
      </c>
      <c r="O501" s="21">
        <v>0</v>
      </c>
      <c r="P501" s="19">
        <v>45481</v>
      </c>
      <c r="Q501" s="19">
        <v>45526</v>
      </c>
      <c r="R501" s="20"/>
      <c r="S501" s="19">
        <v>45572</v>
      </c>
      <c r="T501" s="20" t="s">
        <v>126</v>
      </c>
      <c r="U501" s="20">
        <v>1013160</v>
      </c>
      <c r="V501" s="20">
        <v>240006263</v>
      </c>
      <c r="W501" s="20" t="s">
        <v>50</v>
      </c>
      <c r="X501" s="20" t="s">
        <v>794</v>
      </c>
      <c r="Y501" s="20" t="s">
        <v>404</v>
      </c>
      <c r="Z501" s="20" t="s">
        <v>7406</v>
      </c>
      <c r="AA501" s="20" t="s">
        <v>7566</v>
      </c>
      <c r="AB501" s="20" t="s">
        <v>741</v>
      </c>
      <c r="AC501" s="20" t="s">
        <v>741</v>
      </c>
      <c r="AD501" s="20" t="s">
        <v>56</v>
      </c>
      <c r="AE501" s="20"/>
    </row>
    <row r="502" spans="1:31" ht="38.25" x14ac:dyDescent="0.2">
      <c r="A502" s="4">
        <f t="shared" si="34"/>
        <v>500</v>
      </c>
      <c r="B502" s="4" t="str">
        <f t="shared" si="31"/>
        <v>2024-03228</v>
      </c>
      <c r="C502" s="4" t="str">
        <f>IFERROR(VLOOKUP(F502,Tablas!$A$1:$B$3,2,0),"")</f>
        <v/>
      </c>
      <c r="D502" s="4" t="str">
        <f t="shared" si="32"/>
        <v>LETRAS EN DESCUENTO NACIONAL -  - LETRA 75 DIAS / DRAFT 75 DAYS - Cambio de Situación</v>
      </c>
      <c r="E502" s="19">
        <v>45526</v>
      </c>
      <c r="F502" s="20" t="s">
        <v>27</v>
      </c>
      <c r="G502" s="20" t="s">
        <v>8126</v>
      </c>
      <c r="H502" s="20" t="s">
        <v>7404</v>
      </c>
      <c r="I502" s="20" t="s">
        <v>7405</v>
      </c>
      <c r="J502" s="20" t="s">
        <v>7563</v>
      </c>
      <c r="K502" s="20" t="s">
        <v>7564</v>
      </c>
      <c r="L502" s="20" t="s">
        <v>7565</v>
      </c>
      <c r="M502" s="20" t="s">
        <v>33</v>
      </c>
      <c r="N502" s="21">
        <v>5584.97</v>
      </c>
      <c r="O502" s="21">
        <v>0</v>
      </c>
      <c r="P502" s="19">
        <v>45518</v>
      </c>
      <c r="Q502" s="19">
        <v>45526</v>
      </c>
      <c r="R502" s="20"/>
      <c r="S502" s="19">
        <v>45565</v>
      </c>
      <c r="T502" s="20" t="s">
        <v>126</v>
      </c>
      <c r="U502" s="20">
        <v>1017999</v>
      </c>
      <c r="V502" s="20">
        <v>240006381</v>
      </c>
      <c r="W502" s="20" t="s">
        <v>50</v>
      </c>
      <c r="X502" s="20" t="s">
        <v>794</v>
      </c>
      <c r="Y502" s="20" t="s">
        <v>404</v>
      </c>
      <c r="Z502" s="20" t="s">
        <v>7406</v>
      </c>
      <c r="AA502" s="20" t="s">
        <v>7566</v>
      </c>
      <c r="AB502" s="20" t="s">
        <v>741</v>
      </c>
      <c r="AC502" s="20" t="s">
        <v>741</v>
      </c>
      <c r="AD502" s="20" t="s">
        <v>56</v>
      </c>
      <c r="AE502" s="20"/>
    </row>
    <row r="503" spans="1:31" ht="38.25" x14ac:dyDescent="0.2">
      <c r="A503" s="4">
        <f t="shared" si="34"/>
        <v>501</v>
      </c>
      <c r="B503" s="4" t="str">
        <f t="shared" si="31"/>
        <v>2024-03229</v>
      </c>
      <c r="C503" s="4" t="str">
        <f>IFERROR(VLOOKUP(F503,Tablas!$A$1:$B$3,2,0),"")</f>
        <v/>
      </c>
      <c r="D503" s="4" t="str">
        <f t="shared" si="32"/>
        <v>LETRAS EN DESCUENTO NACIONAL -  - LETRA 75 DIAS / DRAFT 75 DAYS - Cambio de Situación</v>
      </c>
      <c r="E503" s="19">
        <v>45526</v>
      </c>
      <c r="F503" s="20" t="s">
        <v>27</v>
      </c>
      <c r="G503" s="20" t="s">
        <v>8127</v>
      </c>
      <c r="H503" s="20" t="s">
        <v>7404</v>
      </c>
      <c r="I503" s="20" t="s">
        <v>7405</v>
      </c>
      <c r="J503" s="20" t="s">
        <v>7563</v>
      </c>
      <c r="K503" s="20" t="s">
        <v>7564</v>
      </c>
      <c r="L503" s="20" t="s">
        <v>7565</v>
      </c>
      <c r="M503" s="20" t="s">
        <v>33</v>
      </c>
      <c r="N503" s="21">
        <v>5584.97</v>
      </c>
      <c r="O503" s="21">
        <v>0</v>
      </c>
      <c r="P503" s="19">
        <v>45518</v>
      </c>
      <c r="Q503" s="19">
        <v>45526</v>
      </c>
      <c r="R503" s="20"/>
      <c r="S503" s="19">
        <v>45574</v>
      </c>
      <c r="T503" s="20" t="s">
        <v>126</v>
      </c>
      <c r="U503" s="20">
        <v>1013303</v>
      </c>
      <c r="V503" s="20">
        <v>240006286</v>
      </c>
      <c r="W503" s="20" t="s">
        <v>50</v>
      </c>
      <c r="X503" s="20" t="s">
        <v>794</v>
      </c>
      <c r="Y503" s="20" t="s">
        <v>404</v>
      </c>
      <c r="Z503" s="20" t="s">
        <v>7406</v>
      </c>
      <c r="AA503" s="20" t="s">
        <v>7566</v>
      </c>
      <c r="AB503" s="20" t="s">
        <v>741</v>
      </c>
      <c r="AC503" s="20" t="s">
        <v>741</v>
      </c>
      <c r="AD503" s="20" t="s">
        <v>56</v>
      </c>
      <c r="AE503" s="20"/>
    </row>
    <row r="504" spans="1:31" ht="38.25" x14ac:dyDescent="0.2">
      <c r="A504" s="4">
        <f t="shared" si="34"/>
        <v>502</v>
      </c>
      <c r="B504" s="4" t="str">
        <f t="shared" si="31"/>
        <v>2024-03233</v>
      </c>
      <c r="C504" s="4" t="str">
        <f>IFERROR(VLOOKUP(F504,Tablas!$A$1:$B$3,2,0),"")</f>
        <v/>
      </c>
      <c r="D504" s="4" t="str">
        <f t="shared" si="32"/>
        <v>LETRAS EN DESCUENTO NACIONAL -  - LETRA 75 DIAS / DRAFT 75 DAYS - Cambio de Situación</v>
      </c>
      <c r="E504" s="19">
        <v>45526</v>
      </c>
      <c r="F504" s="20" t="s">
        <v>27</v>
      </c>
      <c r="G504" s="20" t="s">
        <v>8128</v>
      </c>
      <c r="H504" s="20" t="s">
        <v>7404</v>
      </c>
      <c r="I504" s="20" t="s">
        <v>7405</v>
      </c>
      <c r="J504" s="20" t="s">
        <v>7563</v>
      </c>
      <c r="K504" s="20" t="s">
        <v>7564</v>
      </c>
      <c r="L504" s="20" t="s">
        <v>7565</v>
      </c>
      <c r="M504" s="20" t="s">
        <v>33</v>
      </c>
      <c r="N504" s="21">
        <v>5584.97</v>
      </c>
      <c r="O504" s="21">
        <v>0</v>
      </c>
      <c r="P504" s="19">
        <v>45518</v>
      </c>
      <c r="Q504" s="19">
        <v>45526</v>
      </c>
      <c r="R504" s="20"/>
      <c r="S504" s="19">
        <v>45600</v>
      </c>
      <c r="T504" s="20" t="s">
        <v>126</v>
      </c>
      <c r="U504" s="20">
        <v>1013192</v>
      </c>
      <c r="V504" s="20">
        <v>240006279</v>
      </c>
      <c r="W504" s="20" t="s">
        <v>50</v>
      </c>
      <c r="X504" s="20" t="s">
        <v>794</v>
      </c>
      <c r="Y504" s="20" t="s">
        <v>404</v>
      </c>
      <c r="Z504" s="20" t="s">
        <v>7406</v>
      </c>
      <c r="AA504" s="20" t="s">
        <v>7566</v>
      </c>
      <c r="AB504" s="20" t="s">
        <v>741</v>
      </c>
      <c r="AC504" s="20" t="s">
        <v>741</v>
      </c>
      <c r="AD504" s="20" t="s">
        <v>56</v>
      </c>
      <c r="AE504" s="20"/>
    </row>
    <row r="505" spans="1:31" ht="38.25" x14ac:dyDescent="0.2">
      <c r="A505" s="4">
        <f t="shared" si="34"/>
        <v>503</v>
      </c>
      <c r="B505" s="4" t="str">
        <f t="shared" si="31"/>
        <v>2024-03230</v>
      </c>
      <c r="C505" s="4" t="str">
        <f>IFERROR(VLOOKUP(F505,Tablas!$A$1:$B$3,2,0),"")</f>
        <v/>
      </c>
      <c r="D505" s="4" t="str">
        <f t="shared" si="32"/>
        <v>LETRAS EN DESCUENTO NACIONAL -  - LETRA 75 DIAS / DRAFT 75 DAYS - Cambio de Situación</v>
      </c>
      <c r="E505" s="19">
        <v>45526</v>
      </c>
      <c r="F505" s="20" t="s">
        <v>27</v>
      </c>
      <c r="G505" s="20" t="s">
        <v>8129</v>
      </c>
      <c r="H505" s="20" t="s">
        <v>7404</v>
      </c>
      <c r="I505" s="20" t="s">
        <v>7405</v>
      </c>
      <c r="J505" s="20" t="s">
        <v>7563</v>
      </c>
      <c r="K505" s="20" t="s">
        <v>7564</v>
      </c>
      <c r="L505" s="20" t="s">
        <v>7565</v>
      </c>
      <c r="M505" s="20" t="s">
        <v>33</v>
      </c>
      <c r="N505" s="21">
        <v>5584.97</v>
      </c>
      <c r="O505" s="21">
        <v>0</v>
      </c>
      <c r="P505" s="19">
        <v>45518</v>
      </c>
      <c r="Q505" s="19">
        <v>45526</v>
      </c>
      <c r="R505" s="20"/>
      <c r="S505" s="19">
        <v>45579</v>
      </c>
      <c r="T505" s="20" t="s">
        <v>126</v>
      </c>
      <c r="U505" s="20">
        <v>1013186</v>
      </c>
      <c r="V505" s="20">
        <v>240006276</v>
      </c>
      <c r="W505" s="20" t="s">
        <v>50</v>
      </c>
      <c r="X505" s="20" t="s">
        <v>794</v>
      </c>
      <c r="Y505" s="20" t="s">
        <v>404</v>
      </c>
      <c r="Z505" s="20" t="s">
        <v>7406</v>
      </c>
      <c r="AA505" s="20" t="s">
        <v>7566</v>
      </c>
      <c r="AB505" s="20" t="s">
        <v>741</v>
      </c>
      <c r="AC505" s="20" t="s">
        <v>741</v>
      </c>
      <c r="AD505" s="20" t="s">
        <v>56</v>
      </c>
      <c r="AE505" s="20"/>
    </row>
    <row r="506" spans="1:31" ht="38.25" x14ac:dyDescent="0.2">
      <c r="A506" s="4">
        <f t="shared" si="34"/>
        <v>504</v>
      </c>
      <c r="B506" s="4" t="str">
        <f t="shared" si="31"/>
        <v>2024-03232</v>
      </c>
      <c r="C506" s="4" t="str">
        <f>IFERROR(VLOOKUP(F506,Tablas!$A$1:$B$3,2,0),"")</f>
        <v/>
      </c>
      <c r="D506" s="4" t="str">
        <f t="shared" si="32"/>
        <v>LETRAS EN DESCUENTO NACIONAL -  - LETRA 75 DIAS / DRAFT 75 DAYS - Cambio de Situación</v>
      </c>
      <c r="E506" s="19">
        <v>45526</v>
      </c>
      <c r="F506" s="20" t="s">
        <v>27</v>
      </c>
      <c r="G506" s="20" t="s">
        <v>8130</v>
      </c>
      <c r="H506" s="20" t="s">
        <v>7404</v>
      </c>
      <c r="I506" s="20" t="s">
        <v>7405</v>
      </c>
      <c r="J506" s="20" t="s">
        <v>7563</v>
      </c>
      <c r="K506" s="20" t="s">
        <v>7564</v>
      </c>
      <c r="L506" s="20" t="s">
        <v>7565</v>
      </c>
      <c r="M506" s="20" t="s">
        <v>33</v>
      </c>
      <c r="N506" s="21">
        <v>5584.97</v>
      </c>
      <c r="O506" s="21">
        <v>0</v>
      </c>
      <c r="P506" s="19">
        <v>45518</v>
      </c>
      <c r="Q506" s="19">
        <v>45526</v>
      </c>
      <c r="R506" s="20"/>
      <c r="S506" s="19">
        <v>45593</v>
      </c>
      <c r="T506" s="20" t="s">
        <v>126</v>
      </c>
      <c r="U506" s="20">
        <v>1013190</v>
      </c>
      <c r="V506" s="20">
        <v>240006278</v>
      </c>
      <c r="W506" s="20" t="s">
        <v>50</v>
      </c>
      <c r="X506" s="20" t="s">
        <v>794</v>
      </c>
      <c r="Y506" s="20" t="s">
        <v>404</v>
      </c>
      <c r="Z506" s="20" t="s">
        <v>7406</v>
      </c>
      <c r="AA506" s="20" t="s">
        <v>7566</v>
      </c>
      <c r="AB506" s="20" t="s">
        <v>741</v>
      </c>
      <c r="AC506" s="20" t="s">
        <v>741</v>
      </c>
      <c r="AD506" s="20" t="s">
        <v>56</v>
      </c>
      <c r="AE506" s="20"/>
    </row>
    <row r="507" spans="1:31" ht="38.25" x14ac:dyDescent="0.2">
      <c r="A507" s="4">
        <f t="shared" si="34"/>
        <v>505</v>
      </c>
      <c r="B507" s="4" t="str">
        <f t="shared" si="31"/>
        <v>2024-03231</v>
      </c>
      <c r="C507" s="4" t="str">
        <f>IFERROR(VLOOKUP(F507,Tablas!$A$1:$B$3,2,0),"")</f>
        <v/>
      </c>
      <c r="D507" s="4" t="str">
        <f t="shared" si="32"/>
        <v>LETRAS EN DESCUENTO NACIONAL -  - LETRA 75 DIAS / DRAFT 75 DAYS - Cambio de Situación</v>
      </c>
      <c r="E507" s="19">
        <v>45526</v>
      </c>
      <c r="F507" s="20" t="s">
        <v>27</v>
      </c>
      <c r="G507" s="20" t="s">
        <v>8131</v>
      </c>
      <c r="H507" s="20" t="s">
        <v>7404</v>
      </c>
      <c r="I507" s="20" t="s">
        <v>7405</v>
      </c>
      <c r="J507" s="20" t="s">
        <v>7563</v>
      </c>
      <c r="K507" s="20" t="s">
        <v>7564</v>
      </c>
      <c r="L507" s="20" t="s">
        <v>7565</v>
      </c>
      <c r="M507" s="20" t="s">
        <v>33</v>
      </c>
      <c r="N507" s="21">
        <v>5584.97</v>
      </c>
      <c r="O507" s="21">
        <v>0</v>
      </c>
      <c r="P507" s="19">
        <v>45518</v>
      </c>
      <c r="Q507" s="19">
        <v>45526</v>
      </c>
      <c r="R507" s="20"/>
      <c r="S507" s="19">
        <v>45586</v>
      </c>
      <c r="T507" s="20" t="s">
        <v>126</v>
      </c>
      <c r="U507" s="20">
        <v>1013188</v>
      </c>
      <c r="V507" s="20">
        <v>240006277</v>
      </c>
      <c r="W507" s="20" t="s">
        <v>50</v>
      </c>
      <c r="X507" s="20" t="s">
        <v>794</v>
      </c>
      <c r="Y507" s="20" t="s">
        <v>404</v>
      </c>
      <c r="Z507" s="20" t="s">
        <v>7406</v>
      </c>
      <c r="AA507" s="20" t="s">
        <v>7566</v>
      </c>
      <c r="AB507" s="20" t="s">
        <v>741</v>
      </c>
      <c r="AC507" s="20" t="s">
        <v>741</v>
      </c>
      <c r="AD507" s="20" t="s">
        <v>56</v>
      </c>
      <c r="AE507" s="20"/>
    </row>
    <row r="508" spans="1:31" ht="38.25" x14ac:dyDescent="0.2">
      <c r="A508" s="4">
        <f t="shared" si="34"/>
        <v>506</v>
      </c>
      <c r="B508" s="4" t="str">
        <f t="shared" si="31"/>
        <v>2024-03234</v>
      </c>
      <c r="C508" s="4" t="str">
        <f>IFERROR(VLOOKUP(F508,Tablas!$A$1:$B$3,2,0),"")</f>
        <v/>
      </c>
      <c r="D508" s="4" t="str">
        <f t="shared" si="32"/>
        <v>LETRAS EN DESCUENTO NACIONAL -  - LETRA 75 DIAS / DRAFT 75 DAYS - Cambio de Situación</v>
      </c>
      <c r="E508" s="19">
        <v>45526</v>
      </c>
      <c r="F508" s="20" t="s">
        <v>27</v>
      </c>
      <c r="G508" s="20" t="s">
        <v>8132</v>
      </c>
      <c r="H508" s="20" t="s">
        <v>7404</v>
      </c>
      <c r="I508" s="20" t="s">
        <v>7405</v>
      </c>
      <c r="J508" s="20" t="s">
        <v>7563</v>
      </c>
      <c r="K508" s="20" t="s">
        <v>7564</v>
      </c>
      <c r="L508" s="20" t="s">
        <v>7565</v>
      </c>
      <c r="M508" s="20" t="s">
        <v>33</v>
      </c>
      <c r="N508" s="21">
        <v>5585</v>
      </c>
      <c r="O508" s="21">
        <v>0</v>
      </c>
      <c r="P508" s="19">
        <v>45518</v>
      </c>
      <c r="Q508" s="19">
        <v>45526</v>
      </c>
      <c r="R508" s="20"/>
      <c r="S508" s="19">
        <v>45610</v>
      </c>
      <c r="T508" s="20" t="s">
        <v>126</v>
      </c>
      <c r="U508" s="20">
        <v>1013194</v>
      </c>
      <c r="V508" s="20">
        <v>240006280</v>
      </c>
      <c r="W508" s="20" t="s">
        <v>50</v>
      </c>
      <c r="X508" s="20" t="s">
        <v>794</v>
      </c>
      <c r="Y508" s="20" t="s">
        <v>404</v>
      </c>
      <c r="Z508" s="20" t="s">
        <v>7406</v>
      </c>
      <c r="AA508" s="20" t="s">
        <v>7566</v>
      </c>
      <c r="AB508" s="20" t="s">
        <v>741</v>
      </c>
      <c r="AC508" s="20" t="s">
        <v>741</v>
      </c>
      <c r="AD508" s="20" t="s">
        <v>56</v>
      </c>
      <c r="AE508" s="20"/>
    </row>
    <row r="509" spans="1:31" ht="25.5" x14ac:dyDescent="0.2">
      <c r="A509" s="4">
        <f t="shared" si="34"/>
        <v>507</v>
      </c>
      <c r="B509" s="4" t="str">
        <f t="shared" si="31"/>
        <v>2024-03442</v>
      </c>
      <c r="C509" s="4" t="str">
        <f>IFERROR(VLOOKUP(F509,Tablas!$A$1:$B$3,2,0),"")</f>
        <v/>
      </c>
      <c r="D509" s="4" t="str">
        <f t="shared" si="32"/>
        <v>LETRAS EN DESCUENTO NACIONAL -  - LETRA 75 DIAS / DRAFT 75 DAYS - Cambio de Situación</v>
      </c>
      <c r="E509" s="19">
        <v>45554</v>
      </c>
      <c r="F509" s="20" t="s">
        <v>27</v>
      </c>
      <c r="G509" s="20" t="s">
        <v>8137</v>
      </c>
      <c r="H509" s="20" t="s">
        <v>7404</v>
      </c>
      <c r="I509" s="20" t="s">
        <v>7405</v>
      </c>
      <c r="J509" s="20" t="s">
        <v>431</v>
      </c>
      <c r="K509" s="20" t="s">
        <v>432</v>
      </c>
      <c r="L509" s="20" t="s">
        <v>433</v>
      </c>
      <c r="M509" s="20" t="s">
        <v>125</v>
      </c>
      <c r="N509" s="21">
        <v>5673.73</v>
      </c>
      <c r="O509" s="21">
        <v>0</v>
      </c>
      <c r="P509" s="19">
        <v>45533</v>
      </c>
      <c r="Q509" s="19">
        <v>45554</v>
      </c>
      <c r="R509" s="20"/>
      <c r="S509" s="19">
        <v>45623</v>
      </c>
      <c r="T509" s="20" t="s">
        <v>126</v>
      </c>
      <c r="U509" s="20">
        <v>1035120</v>
      </c>
      <c r="V509" s="20">
        <v>240007305</v>
      </c>
      <c r="W509" s="20" t="s">
        <v>50</v>
      </c>
      <c r="X509" s="20" t="s">
        <v>794</v>
      </c>
      <c r="Y509" s="20" t="s">
        <v>267</v>
      </c>
      <c r="Z509" s="20" t="s">
        <v>7406</v>
      </c>
      <c r="AA509" s="20" t="s">
        <v>435</v>
      </c>
      <c r="AB509" s="20" t="s">
        <v>436</v>
      </c>
      <c r="AC509" s="20" t="s">
        <v>167</v>
      </c>
      <c r="AD509" s="20" t="s">
        <v>56</v>
      </c>
      <c r="AE509" s="20"/>
    </row>
    <row r="510" spans="1:31" ht="25.5" x14ac:dyDescent="0.2">
      <c r="A510" s="4">
        <f t="shared" si="34"/>
        <v>508</v>
      </c>
      <c r="B510" s="4" t="str">
        <f t="shared" si="31"/>
        <v>2024-03437</v>
      </c>
      <c r="C510" s="4" t="str">
        <f>IFERROR(VLOOKUP(F510,Tablas!$A$1:$B$3,2,0),"")</f>
        <v/>
      </c>
      <c r="D510" s="4" t="str">
        <f t="shared" si="32"/>
        <v>LETRAS EN DESCUENTO NACIONAL -  - LETRA 75 DIAS / DRAFT 75 DAYS - Cambio de Situación</v>
      </c>
      <c r="E510" s="19">
        <v>45554</v>
      </c>
      <c r="F510" s="20" t="s">
        <v>27</v>
      </c>
      <c r="G510" s="20" t="s">
        <v>8138</v>
      </c>
      <c r="H510" s="20" t="s">
        <v>7404</v>
      </c>
      <c r="I510" s="20" t="s">
        <v>7405</v>
      </c>
      <c r="J510" s="20" t="s">
        <v>431</v>
      </c>
      <c r="K510" s="20" t="s">
        <v>432</v>
      </c>
      <c r="L510" s="20" t="s">
        <v>433</v>
      </c>
      <c r="M510" s="20" t="s">
        <v>125</v>
      </c>
      <c r="N510" s="21">
        <v>5673.76</v>
      </c>
      <c r="O510" s="21">
        <v>0</v>
      </c>
      <c r="P510" s="19">
        <v>45533</v>
      </c>
      <c r="Q510" s="19">
        <v>45554</v>
      </c>
      <c r="R510" s="20"/>
      <c r="S510" s="19">
        <v>45580</v>
      </c>
      <c r="T510" s="20" t="s">
        <v>126</v>
      </c>
      <c r="U510" s="20">
        <v>1035110</v>
      </c>
      <c r="V510" s="20">
        <v>240007300</v>
      </c>
      <c r="W510" s="20" t="s">
        <v>50</v>
      </c>
      <c r="X510" s="20" t="s">
        <v>794</v>
      </c>
      <c r="Y510" s="20" t="s">
        <v>267</v>
      </c>
      <c r="Z510" s="20" t="s">
        <v>7406</v>
      </c>
      <c r="AA510" s="20" t="s">
        <v>435</v>
      </c>
      <c r="AB510" s="20" t="s">
        <v>436</v>
      </c>
      <c r="AC510" s="20" t="s">
        <v>167</v>
      </c>
      <c r="AD510" s="20" t="s">
        <v>56</v>
      </c>
      <c r="AE510" s="20"/>
    </row>
    <row r="511" spans="1:31" ht="25.5" x14ac:dyDescent="0.2">
      <c r="A511" s="4">
        <f t="shared" si="34"/>
        <v>509</v>
      </c>
      <c r="B511" s="4" t="str">
        <f t="shared" si="31"/>
        <v>2024-03439</v>
      </c>
      <c r="C511" s="4" t="str">
        <f>IFERROR(VLOOKUP(F511,Tablas!$A$1:$B$3,2,0),"")</f>
        <v/>
      </c>
      <c r="D511" s="4" t="str">
        <f t="shared" si="32"/>
        <v>LETRAS EN DESCUENTO NACIONAL -  - LETRA 75 DIAS / DRAFT 75 DAYS - Cambio de Situación</v>
      </c>
      <c r="E511" s="19">
        <v>45554</v>
      </c>
      <c r="F511" s="20" t="s">
        <v>27</v>
      </c>
      <c r="G511" s="20" t="s">
        <v>8139</v>
      </c>
      <c r="H511" s="20" t="s">
        <v>7404</v>
      </c>
      <c r="I511" s="20" t="s">
        <v>7405</v>
      </c>
      <c r="J511" s="20" t="s">
        <v>431</v>
      </c>
      <c r="K511" s="20" t="s">
        <v>432</v>
      </c>
      <c r="L511" s="20" t="s">
        <v>433</v>
      </c>
      <c r="M511" s="20" t="s">
        <v>125</v>
      </c>
      <c r="N511" s="21">
        <v>5673.76</v>
      </c>
      <c r="O511" s="21">
        <v>0</v>
      </c>
      <c r="P511" s="19">
        <v>45533</v>
      </c>
      <c r="Q511" s="19">
        <v>45554</v>
      </c>
      <c r="R511" s="20"/>
      <c r="S511" s="19">
        <v>45595</v>
      </c>
      <c r="T511" s="20" t="s">
        <v>126</v>
      </c>
      <c r="U511" s="20">
        <v>1035114</v>
      </c>
      <c r="V511" s="20">
        <v>240007302</v>
      </c>
      <c r="W511" s="20" t="s">
        <v>50</v>
      </c>
      <c r="X511" s="20" t="s">
        <v>794</v>
      </c>
      <c r="Y511" s="20" t="s">
        <v>267</v>
      </c>
      <c r="Z511" s="20" t="s">
        <v>7406</v>
      </c>
      <c r="AA511" s="20" t="s">
        <v>435</v>
      </c>
      <c r="AB511" s="20" t="s">
        <v>436</v>
      </c>
      <c r="AC511" s="20" t="s">
        <v>167</v>
      </c>
      <c r="AD511" s="20" t="s">
        <v>56</v>
      </c>
      <c r="AE511" s="20"/>
    </row>
    <row r="512" spans="1:31" ht="25.5" x14ac:dyDescent="0.2">
      <c r="A512" s="4">
        <f t="shared" si="34"/>
        <v>510</v>
      </c>
      <c r="B512" s="4" t="str">
        <f t="shared" si="31"/>
        <v>2024-03440</v>
      </c>
      <c r="C512" s="4" t="str">
        <f>IFERROR(VLOOKUP(F512,Tablas!$A$1:$B$3,2,0),"")</f>
        <v/>
      </c>
      <c r="D512" s="4" t="str">
        <f t="shared" si="32"/>
        <v>LETRAS EN DESCUENTO NACIONAL -  - LETRA 75 DIAS / DRAFT 75 DAYS - Cambio de Situación</v>
      </c>
      <c r="E512" s="19">
        <v>45554</v>
      </c>
      <c r="F512" s="20" t="s">
        <v>27</v>
      </c>
      <c r="G512" s="20" t="s">
        <v>8140</v>
      </c>
      <c r="H512" s="20" t="s">
        <v>7404</v>
      </c>
      <c r="I512" s="20" t="s">
        <v>7405</v>
      </c>
      <c r="J512" s="20" t="s">
        <v>431</v>
      </c>
      <c r="K512" s="20" t="s">
        <v>432</v>
      </c>
      <c r="L512" s="20" t="s">
        <v>433</v>
      </c>
      <c r="M512" s="20" t="s">
        <v>125</v>
      </c>
      <c r="N512" s="21">
        <v>5673.76</v>
      </c>
      <c r="O512" s="21">
        <v>0</v>
      </c>
      <c r="P512" s="19">
        <v>45533</v>
      </c>
      <c r="Q512" s="19">
        <v>45554</v>
      </c>
      <c r="R512" s="20"/>
      <c r="S512" s="19">
        <v>45602</v>
      </c>
      <c r="T512" s="20" t="s">
        <v>126</v>
      </c>
      <c r="U512" s="20">
        <v>1035116</v>
      </c>
      <c r="V512" s="20">
        <v>240007303</v>
      </c>
      <c r="W512" s="20" t="s">
        <v>50</v>
      </c>
      <c r="X512" s="20" t="s">
        <v>794</v>
      </c>
      <c r="Y512" s="20" t="s">
        <v>267</v>
      </c>
      <c r="Z512" s="20" t="s">
        <v>7406</v>
      </c>
      <c r="AA512" s="20" t="s">
        <v>435</v>
      </c>
      <c r="AB512" s="20" t="s">
        <v>436</v>
      </c>
      <c r="AC512" s="20" t="s">
        <v>167</v>
      </c>
      <c r="AD512" s="20" t="s">
        <v>56</v>
      </c>
      <c r="AE512" s="20"/>
    </row>
    <row r="513" spans="1:31" ht="25.5" x14ac:dyDescent="0.2">
      <c r="A513" s="4">
        <f t="shared" si="34"/>
        <v>511</v>
      </c>
      <c r="B513" s="4" t="str">
        <f t="shared" si="31"/>
        <v>2024-03438</v>
      </c>
      <c r="C513" s="4" t="str">
        <f>IFERROR(VLOOKUP(F513,Tablas!$A$1:$B$3,2,0),"")</f>
        <v/>
      </c>
      <c r="D513" s="4" t="str">
        <f t="shared" si="32"/>
        <v>LETRAS EN DESCUENTO NACIONAL -  - LETRA 75 DIAS / DRAFT 75 DAYS - Cambio de Situación</v>
      </c>
      <c r="E513" s="19">
        <v>45554</v>
      </c>
      <c r="F513" s="20" t="s">
        <v>27</v>
      </c>
      <c r="G513" s="20" t="s">
        <v>8141</v>
      </c>
      <c r="H513" s="20" t="s">
        <v>7404</v>
      </c>
      <c r="I513" s="20" t="s">
        <v>7405</v>
      </c>
      <c r="J513" s="20" t="s">
        <v>431</v>
      </c>
      <c r="K513" s="20" t="s">
        <v>432</v>
      </c>
      <c r="L513" s="20" t="s">
        <v>433</v>
      </c>
      <c r="M513" s="20" t="s">
        <v>125</v>
      </c>
      <c r="N513" s="21">
        <v>5673.76</v>
      </c>
      <c r="O513" s="21">
        <v>0</v>
      </c>
      <c r="P513" s="19">
        <v>45533</v>
      </c>
      <c r="Q513" s="19">
        <v>45554</v>
      </c>
      <c r="R513" s="20"/>
      <c r="S513" s="19">
        <v>45588</v>
      </c>
      <c r="T513" s="20" t="s">
        <v>126</v>
      </c>
      <c r="U513" s="20">
        <v>1035112</v>
      </c>
      <c r="V513" s="20">
        <v>240007301</v>
      </c>
      <c r="W513" s="20" t="s">
        <v>50</v>
      </c>
      <c r="X513" s="20" t="s">
        <v>794</v>
      </c>
      <c r="Y513" s="20" t="s">
        <v>267</v>
      </c>
      <c r="Z513" s="20" t="s">
        <v>7406</v>
      </c>
      <c r="AA513" s="20" t="s">
        <v>435</v>
      </c>
      <c r="AB513" s="20" t="s">
        <v>436</v>
      </c>
      <c r="AC513" s="20" t="s">
        <v>167</v>
      </c>
      <c r="AD513" s="20" t="s">
        <v>56</v>
      </c>
      <c r="AE513" s="20"/>
    </row>
    <row r="514" spans="1:31" ht="25.5" x14ac:dyDescent="0.2">
      <c r="A514" s="4">
        <f t="shared" si="34"/>
        <v>512</v>
      </c>
      <c r="B514" s="4" t="str">
        <f t="shared" si="31"/>
        <v>2024-03441</v>
      </c>
      <c r="C514" s="4" t="str">
        <f>IFERROR(VLOOKUP(F514,Tablas!$A$1:$B$3,2,0),"")</f>
        <v/>
      </c>
      <c r="D514" s="4" t="str">
        <f t="shared" si="32"/>
        <v>LETRAS EN DESCUENTO NACIONAL -  - LETRA 75 DIAS / DRAFT 75 DAYS - Cambio de Situación</v>
      </c>
      <c r="E514" s="19">
        <v>45554</v>
      </c>
      <c r="F514" s="20" t="s">
        <v>27</v>
      </c>
      <c r="G514" s="20" t="s">
        <v>8142</v>
      </c>
      <c r="H514" s="20" t="s">
        <v>7404</v>
      </c>
      <c r="I514" s="20" t="s">
        <v>7405</v>
      </c>
      <c r="J514" s="20" t="s">
        <v>431</v>
      </c>
      <c r="K514" s="20" t="s">
        <v>432</v>
      </c>
      <c r="L514" s="20" t="s">
        <v>433</v>
      </c>
      <c r="M514" s="20" t="s">
        <v>125</v>
      </c>
      <c r="N514" s="21">
        <v>5673.76</v>
      </c>
      <c r="O514" s="21">
        <v>0</v>
      </c>
      <c r="P514" s="19">
        <v>45533</v>
      </c>
      <c r="Q514" s="19">
        <v>45554</v>
      </c>
      <c r="R514" s="20"/>
      <c r="S514" s="19">
        <v>45609</v>
      </c>
      <c r="T514" s="20" t="s">
        <v>126</v>
      </c>
      <c r="U514" s="20">
        <v>1035118</v>
      </c>
      <c r="V514" s="20">
        <v>240007304</v>
      </c>
      <c r="W514" s="20" t="s">
        <v>50</v>
      </c>
      <c r="X514" s="20" t="s">
        <v>794</v>
      </c>
      <c r="Y514" s="20" t="s">
        <v>267</v>
      </c>
      <c r="Z514" s="20" t="s">
        <v>7406</v>
      </c>
      <c r="AA514" s="20" t="s">
        <v>435</v>
      </c>
      <c r="AB514" s="20" t="s">
        <v>436</v>
      </c>
      <c r="AC514" s="20" t="s">
        <v>167</v>
      </c>
      <c r="AD514" s="20" t="s">
        <v>56</v>
      </c>
      <c r="AE514" s="20"/>
    </row>
    <row r="515" spans="1:31" ht="25.5" x14ac:dyDescent="0.2">
      <c r="A515" s="4">
        <f t="shared" si="34"/>
        <v>513</v>
      </c>
      <c r="B515" s="4" t="str">
        <f t="shared" si="31"/>
        <v>2024-03029</v>
      </c>
      <c r="C515" s="4" t="str">
        <f>IFERROR(VLOOKUP(F515,Tablas!$A$1:$B$3,2,0),"")</f>
        <v/>
      </c>
      <c r="D515" s="4" t="str">
        <f t="shared" si="32"/>
        <v>LETRAS EN DESCUENTO NACIONAL -  - LETRA 75 DIAS / DRAFT 75 DAYS - Cambio de Situación</v>
      </c>
      <c r="E515" s="19">
        <v>45539</v>
      </c>
      <c r="F515" s="20" t="s">
        <v>27</v>
      </c>
      <c r="G515" s="20" t="s">
        <v>8143</v>
      </c>
      <c r="H515" s="20" t="s">
        <v>7404</v>
      </c>
      <c r="I515" s="20" t="s">
        <v>7405</v>
      </c>
      <c r="J515" s="20" t="s">
        <v>391</v>
      </c>
      <c r="K515" s="20" t="s">
        <v>392</v>
      </c>
      <c r="L515" s="20" t="s">
        <v>393</v>
      </c>
      <c r="M515" s="20" t="s">
        <v>33</v>
      </c>
      <c r="N515" s="21">
        <v>5691.19</v>
      </c>
      <c r="O515" s="21">
        <v>0</v>
      </c>
      <c r="P515" s="19">
        <v>45504</v>
      </c>
      <c r="Q515" s="19">
        <v>45539</v>
      </c>
      <c r="R515" s="20"/>
      <c r="S515" s="19">
        <v>45569</v>
      </c>
      <c r="T515" s="20" t="s">
        <v>126</v>
      </c>
      <c r="U515" s="20">
        <v>1020754</v>
      </c>
      <c r="V515" s="20">
        <v>240006462</v>
      </c>
      <c r="W515" s="20" t="s">
        <v>50</v>
      </c>
      <c r="X515" s="20" t="s">
        <v>794</v>
      </c>
      <c r="Y515" s="20" t="s">
        <v>306</v>
      </c>
      <c r="Z515" s="20" t="s">
        <v>7406</v>
      </c>
      <c r="AA515" s="20" t="s">
        <v>495</v>
      </c>
      <c r="AB515" s="20" t="s">
        <v>337</v>
      </c>
      <c r="AC515" s="20" t="s">
        <v>337</v>
      </c>
      <c r="AD515" s="20" t="s">
        <v>56</v>
      </c>
      <c r="AE515" s="20"/>
    </row>
    <row r="516" spans="1:31" ht="25.5" x14ac:dyDescent="0.2">
      <c r="A516" s="4">
        <f t="shared" si="34"/>
        <v>514</v>
      </c>
      <c r="B516" s="4" t="str">
        <f t="shared" ref="B516:B579" si="35">MID(G516,1,20)</f>
        <v>2024-02936</v>
      </c>
      <c r="C516" s="4" t="str">
        <f>IFERROR(VLOOKUP(F516,Tablas!$A$1:$B$3,2,0),"")</f>
        <v/>
      </c>
      <c r="D516" s="4" t="str">
        <f t="shared" ref="D516:D579" si="36">CONCATENATE(I516," - ",AE516," - ",T516," - ",Z516)</f>
        <v>LETRAS EN DESCUENTO NACIONAL -  - LETRA 75 DIAS / DRAFT 75 DAYS - Cambio de Situación</v>
      </c>
      <c r="E516" s="19">
        <v>45520</v>
      </c>
      <c r="F516" s="20" t="s">
        <v>27</v>
      </c>
      <c r="G516" s="20" t="s">
        <v>8144</v>
      </c>
      <c r="H516" s="20" t="s">
        <v>7404</v>
      </c>
      <c r="I516" s="20" t="s">
        <v>7405</v>
      </c>
      <c r="J516" s="20" t="s">
        <v>431</v>
      </c>
      <c r="K516" s="20" t="s">
        <v>432</v>
      </c>
      <c r="L516" s="20" t="s">
        <v>433</v>
      </c>
      <c r="M516" s="20" t="s">
        <v>125</v>
      </c>
      <c r="N516" s="21">
        <v>5724.77</v>
      </c>
      <c r="O516" s="21">
        <v>0</v>
      </c>
      <c r="P516" s="19">
        <v>45499</v>
      </c>
      <c r="Q516" s="19">
        <v>45520</v>
      </c>
      <c r="R516" s="20"/>
      <c r="S516" s="19">
        <v>45589</v>
      </c>
      <c r="T516" s="20" t="s">
        <v>126</v>
      </c>
      <c r="U516" s="20">
        <v>1009904</v>
      </c>
      <c r="V516" s="20">
        <v>240006082</v>
      </c>
      <c r="W516" s="20" t="s">
        <v>50</v>
      </c>
      <c r="X516" s="20" t="s">
        <v>794</v>
      </c>
      <c r="Y516" s="20" t="s">
        <v>267</v>
      </c>
      <c r="Z516" s="20" t="s">
        <v>7406</v>
      </c>
      <c r="AA516" s="20" t="s">
        <v>435</v>
      </c>
      <c r="AB516" s="20" t="s">
        <v>436</v>
      </c>
      <c r="AC516" s="20" t="s">
        <v>167</v>
      </c>
      <c r="AD516" s="20" t="s">
        <v>56</v>
      </c>
      <c r="AE516" s="20"/>
    </row>
    <row r="517" spans="1:31" ht="25.5" x14ac:dyDescent="0.2">
      <c r="A517" s="4">
        <f t="shared" si="34"/>
        <v>515</v>
      </c>
      <c r="B517" s="4" t="str">
        <f t="shared" si="35"/>
        <v>2024-02934</v>
      </c>
      <c r="C517" s="4" t="str">
        <f>IFERROR(VLOOKUP(F517,Tablas!$A$1:$B$3,2,0),"")</f>
        <v/>
      </c>
      <c r="D517" s="4" t="str">
        <f t="shared" si="36"/>
        <v>LETRAS EN DESCUENTO NACIONAL -  - LETRA 75 DIAS / DRAFT 75 DAYS - Cambio de Situación</v>
      </c>
      <c r="E517" s="19">
        <v>45520</v>
      </c>
      <c r="F517" s="20" t="s">
        <v>27</v>
      </c>
      <c r="G517" s="20" t="s">
        <v>8145</v>
      </c>
      <c r="H517" s="20" t="s">
        <v>7404</v>
      </c>
      <c r="I517" s="20" t="s">
        <v>7405</v>
      </c>
      <c r="J517" s="20" t="s">
        <v>431</v>
      </c>
      <c r="K517" s="20" t="s">
        <v>432</v>
      </c>
      <c r="L517" s="20" t="s">
        <v>433</v>
      </c>
      <c r="M517" s="20" t="s">
        <v>125</v>
      </c>
      <c r="N517" s="21">
        <v>5724.78</v>
      </c>
      <c r="O517" s="21">
        <v>0</v>
      </c>
      <c r="P517" s="19">
        <v>45499</v>
      </c>
      <c r="Q517" s="19">
        <v>45520</v>
      </c>
      <c r="R517" s="20"/>
      <c r="S517" s="19">
        <v>45566</v>
      </c>
      <c r="T517" s="20" t="s">
        <v>126</v>
      </c>
      <c r="U517" s="20">
        <v>1009900</v>
      </c>
      <c r="V517" s="20">
        <v>240006080</v>
      </c>
      <c r="W517" s="20" t="s">
        <v>50</v>
      </c>
      <c r="X517" s="20" t="s">
        <v>794</v>
      </c>
      <c r="Y517" s="20" t="s">
        <v>267</v>
      </c>
      <c r="Z517" s="20" t="s">
        <v>7406</v>
      </c>
      <c r="AA517" s="20" t="s">
        <v>435</v>
      </c>
      <c r="AB517" s="20" t="s">
        <v>436</v>
      </c>
      <c r="AC517" s="20" t="s">
        <v>167</v>
      </c>
      <c r="AD517" s="20" t="s">
        <v>56</v>
      </c>
      <c r="AE517" s="20"/>
    </row>
    <row r="518" spans="1:31" ht="25.5" x14ac:dyDescent="0.2">
      <c r="A518" s="4">
        <f t="shared" si="34"/>
        <v>516</v>
      </c>
      <c r="B518" s="4" t="str">
        <f t="shared" si="35"/>
        <v>2024-02935</v>
      </c>
      <c r="C518" s="4" t="str">
        <f>IFERROR(VLOOKUP(F518,Tablas!$A$1:$B$3,2,0),"")</f>
        <v/>
      </c>
      <c r="D518" s="4" t="str">
        <f t="shared" si="36"/>
        <v>LETRAS EN DESCUENTO NACIONAL -  - LETRA 75 DIAS / DRAFT 75 DAYS - Cambio de Situación</v>
      </c>
      <c r="E518" s="19">
        <v>45520</v>
      </c>
      <c r="F518" s="20" t="s">
        <v>27</v>
      </c>
      <c r="G518" s="20" t="s">
        <v>8146</v>
      </c>
      <c r="H518" s="20" t="s">
        <v>7404</v>
      </c>
      <c r="I518" s="20" t="s">
        <v>7405</v>
      </c>
      <c r="J518" s="20" t="s">
        <v>431</v>
      </c>
      <c r="K518" s="20" t="s">
        <v>432</v>
      </c>
      <c r="L518" s="20" t="s">
        <v>433</v>
      </c>
      <c r="M518" s="20" t="s">
        <v>125</v>
      </c>
      <c r="N518" s="21">
        <v>5724.78</v>
      </c>
      <c r="O518" s="21">
        <v>0</v>
      </c>
      <c r="P518" s="19">
        <v>45499</v>
      </c>
      <c r="Q518" s="19">
        <v>45520</v>
      </c>
      <c r="R518" s="20"/>
      <c r="S518" s="19">
        <v>45573</v>
      </c>
      <c r="T518" s="20" t="s">
        <v>126</v>
      </c>
      <c r="U518" s="20">
        <v>1009902</v>
      </c>
      <c r="V518" s="20">
        <v>240006081</v>
      </c>
      <c r="W518" s="20" t="s">
        <v>50</v>
      </c>
      <c r="X518" s="20" t="s">
        <v>794</v>
      </c>
      <c r="Y518" s="20" t="s">
        <v>267</v>
      </c>
      <c r="Z518" s="20" t="s">
        <v>7406</v>
      </c>
      <c r="AA518" s="20" t="s">
        <v>435</v>
      </c>
      <c r="AB518" s="20" t="s">
        <v>436</v>
      </c>
      <c r="AC518" s="20" t="s">
        <v>167</v>
      </c>
      <c r="AD518" s="20" t="s">
        <v>56</v>
      </c>
      <c r="AE518" s="20"/>
    </row>
    <row r="519" spans="1:31" ht="25.5" x14ac:dyDescent="0.2">
      <c r="A519" s="4">
        <f t="shared" si="34"/>
        <v>517</v>
      </c>
      <c r="B519" s="4" t="str">
        <f t="shared" si="35"/>
        <v>2024-03414</v>
      </c>
      <c r="C519" s="4" t="str">
        <f>IFERROR(VLOOKUP(F519,Tablas!$A$1:$B$3,2,0),"")</f>
        <v/>
      </c>
      <c r="D519" s="4" t="str">
        <f t="shared" si="36"/>
        <v>LETRAS EN DESCUENTO NACIONAL -  - LETRA 75 DIAS / DRAFT 75 DAYS - Cambio de Situación</v>
      </c>
      <c r="E519" s="19">
        <v>45560</v>
      </c>
      <c r="F519" s="20" t="s">
        <v>27</v>
      </c>
      <c r="G519" s="20" t="s">
        <v>8147</v>
      </c>
      <c r="H519" s="20" t="s">
        <v>7404</v>
      </c>
      <c r="I519" s="20" t="s">
        <v>7405</v>
      </c>
      <c r="J519" s="20" t="s">
        <v>330</v>
      </c>
      <c r="K519" s="20" t="s">
        <v>331</v>
      </c>
      <c r="L519" s="20" t="s">
        <v>332</v>
      </c>
      <c r="M519" s="20" t="s">
        <v>125</v>
      </c>
      <c r="N519" s="21">
        <v>5767.46</v>
      </c>
      <c r="O519" s="21">
        <v>0</v>
      </c>
      <c r="P519" s="19">
        <v>45532</v>
      </c>
      <c r="Q519" s="19">
        <v>45560</v>
      </c>
      <c r="R519" s="20"/>
      <c r="S519" s="19">
        <v>45581</v>
      </c>
      <c r="T519" s="20" t="s">
        <v>126</v>
      </c>
      <c r="U519" s="20">
        <v>1031164</v>
      </c>
      <c r="V519" s="20">
        <v>240007027</v>
      </c>
      <c r="W519" s="20" t="s">
        <v>50</v>
      </c>
      <c r="X519" s="20" t="s">
        <v>794</v>
      </c>
      <c r="Y519" s="20" t="s">
        <v>333</v>
      </c>
      <c r="Z519" s="20" t="s">
        <v>7406</v>
      </c>
      <c r="AA519" s="20" t="s">
        <v>7441</v>
      </c>
      <c r="AB519" s="20" t="s">
        <v>789</v>
      </c>
      <c r="AC519" s="20" t="s">
        <v>167</v>
      </c>
      <c r="AD519" s="20" t="s">
        <v>56</v>
      </c>
      <c r="AE519" s="20"/>
    </row>
    <row r="520" spans="1:31" ht="25.5" x14ac:dyDescent="0.2">
      <c r="A520" s="4">
        <f t="shared" si="34"/>
        <v>518</v>
      </c>
      <c r="B520" s="4" t="str">
        <f t="shared" si="35"/>
        <v>2024-03418</v>
      </c>
      <c r="C520" s="4" t="str">
        <f>IFERROR(VLOOKUP(F520,Tablas!$A$1:$B$3,2,0),"")</f>
        <v/>
      </c>
      <c r="D520" s="4" t="str">
        <f t="shared" si="36"/>
        <v>LETRAS EN DESCUENTO NACIONAL -  - LETRA 75 DIAS / DRAFT 75 DAYS - Cambio de Situación</v>
      </c>
      <c r="E520" s="19">
        <v>45560</v>
      </c>
      <c r="F520" s="20" t="s">
        <v>27</v>
      </c>
      <c r="G520" s="20" t="s">
        <v>8148</v>
      </c>
      <c r="H520" s="20" t="s">
        <v>7404</v>
      </c>
      <c r="I520" s="20" t="s">
        <v>7405</v>
      </c>
      <c r="J520" s="20" t="s">
        <v>330</v>
      </c>
      <c r="K520" s="20" t="s">
        <v>331</v>
      </c>
      <c r="L520" s="20" t="s">
        <v>332</v>
      </c>
      <c r="M520" s="20" t="s">
        <v>125</v>
      </c>
      <c r="N520" s="21">
        <v>5767.46</v>
      </c>
      <c r="O520" s="21">
        <v>0</v>
      </c>
      <c r="P520" s="19">
        <v>45532</v>
      </c>
      <c r="Q520" s="19">
        <v>45560</v>
      </c>
      <c r="R520" s="20"/>
      <c r="S520" s="19">
        <v>45607</v>
      </c>
      <c r="T520" s="20" t="s">
        <v>126</v>
      </c>
      <c r="U520" s="20">
        <v>1031172</v>
      </c>
      <c r="V520" s="20">
        <v>240007031</v>
      </c>
      <c r="W520" s="20" t="s">
        <v>50</v>
      </c>
      <c r="X520" s="20" t="s">
        <v>794</v>
      </c>
      <c r="Y520" s="20" t="s">
        <v>333</v>
      </c>
      <c r="Z520" s="20" t="s">
        <v>7406</v>
      </c>
      <c r="AA520" s="20" t="s">
        <v>335</v>
      </c>
      <c r="AB520" s="20" t="s">
        <v>336</v>
      </c>
      <c r="AC520" s="20" t="s">
        <v>337</v>
      </c>
      <c r="AD520" s="20" t="s">
        <v>56</v>
      </c>
      <c r="AE520" s="20"/>
    </row>
    <row r="521" spans="1:31" ht="25.5" x14ac:dyDescent="0.2">
      <c r="A521" s="4">
        <f t="shared" si="34"/>
        <v>519</v>
      </c>
      <c r="B521" s="4" t="str">
        <f t="shared" si="35"/>
        <v>2024-03417</v>
      </c>
      <c r="C521" s="4" t="str">
        <f>IFERROR(VLOOKUP(F521,Tablas!$A$1:$B$3,2,0),"")</f>
        <v/>
      </c>
      <c r="D521" s="4" t="str">
        <f t="shared" si="36"/>
        <v>LETRAS EN DESCUENTO NACIONAL -  - LETRA 75 DIAS / DRAFT 75 DAYS - Cambio de Situación</v>
      </c>
      <c r="E521" s="19">
        <v>45560</v>
      </c>
      <c r="F521" s="20" t="s">
        <v>27</v>
      </c>
      <c r="G521" s="20" t="s">
        <v>8149</v>
      </c>
      <c r="H521" s="20" t="s">
        <v>7404</v>
      </c>
      <c r="I521" s="20" t="s">
        <v>7405</v>
      </c>
      <c r="J521" s="20" t="s">
        <v>330</v>
      </c>
      <c r="K521" s="20" t="s">
        <v>331</v>
      </c>
      <c r="L521" s="20" t="s">
        <v>332</v>
      </c>
      <c r="M521" s="20" t="s">
        <v>125</v>
      </c>
      <c r="N521" s="21">
        <v>5767.46</v>
      </c>
      <c r="O521" s="21">
        <v>0</v>
      </c>
      <c r="P521" s="19">
        <v>45532</v>
      </c>
      <c r="Q521" s="19">
        <v>45560</v>
      </c>
      <c r="R521" s="20"/>
      <c r="S521" s="19">
        <v>45600</v>
      </c>
      <c r="T521" s="20" t="s">
        <v>126</v>
      </c>
      <c r="U521" s="20">
        <v>1031170</v>
      </c>
      <c r="V521" s="20">
        <v>240007030</v>
      </c>
      <c r="W521" s="20" t="s">
        <v>50</v>
      </c>
      <c r="X521" s="20" t="s">
        <v>794</v>
      </c>
      <c r="Y521" s="20" t="s">
        <v>333</v>
      </c>
      <c r="Z521" s="20" t="s">
        <v>7406</v>
      </c>
      <c r="AA521" s="20" t="s">
        <v>335</v>
      </c>
      <c r="AB521" s="20" t="s">
        <v>336</v>
      </c>
      <c r="AC521" s="20" t="s">
        <v>337</v>
      </c>
      <c r="AD521" s="20" t="s">
        <v>56</v>
      </c>
      <c r="AE521" s="20"/>
    </row>
    <row r="522" spans="1:31" ht="25.5" x14ac:dyDescent="0.2">
      <c r="A522" s="4">
        <f t="shared" si="34"/>
        <v>520</v>
      </c>
      <c r="B522" s="4" t="str">
        <f t="shared" si="35"/>
        <v>2024-03415</v>
      </c>
      <c r="C522" s="4" t="str">
        <f>IFERROR(VLOOKUP(F522,Tablas!$A$1:$B$3,2,0),"")</f>
        <v/>
      </c>
      <c r="D522" s="4" t="str">
        <f t="shared" si="36"/>
        <v>LETRAS EN DESCUENTO NACIONAL -  - LETRA 75 DIAS / DRAFT 75 DAYS - Cambio de Situación</v>
      </c>
      <c r="E522" s="19">
        <v>45560</v>
      </c>
      <c r="F522" s="20" t="s">
        <v>27</v>
      </c>
      <c r="G522" s="20" t="s">
        <v>8150</v>
      </c>
      <c r="H522" s="20" t="s">
        <v>7404</v>
      </c>
      <c r="I522" s="20" t="s">
        <v>7405</v>
      </c>
      <c r="J522" s="20" t="s">
        <v>330</v>
      </c>
      <c r="K522" s="20" t="s">
        <v>331</v>
      </c>
      <c r="L522" s="20" t="s">
        <v>332</v>
      </c>
      <c r="M522" s="20" t="s">
        <v>125</v>
      </c>
      <c r="N522" s="21">
        <v>5767.46</v>
      </c>
      <c r="O522" s="21">
        <v>0</v>
      </c>
      <c r="P522" s="19">
        <v>45532</v>
      </c>
      <c r="Q522" s="19">
        <v>45560</v>
      </c>
      <c r="R522" s="20"/>
      <c r="S522" s="19">
        <v>45586</v>
      </c>
      <c r="T522" s="20" t="s">
        <v>126</v>
      </c>
      <c r="U522" s="20">
        <v>1031166</v>
      </c>
      <c r="V522" s="20">
        <v>240007028</v>
      </c>
      <c r="W522" s="20" t="s">
        <v>50</v>
      </c>
      <c r="X522" s="20" t="s">
        <v>794</v>
      </c>
      <c r="Y522" s="20" t="s">
        <v>333</v>
      </c>
      <c r="Z522" s="20" t="s">
        <v>7406</v>
      </c>
      <c r="AA522" s="20" t="s">
        <v>335</v>
      </c>
      <c r="AB522" s="20" t="s">
        <v>336</v>
      </c>
      <c r="AC522" s="20" t="s">
        <v>337</v>
      </c>
      <c r="AD522" s="20" t="s">
        <v>56</v>
      </c>
      <c r="AE522" s="20"/>
    </row>
    <row r="523" spans="1:31" ht="25.5" x14ac:dyDescent="0.2">
      <c r="A523" s="4">
        <f t="shared" si="34"/>
        <v>521</v>
      </c>
      <c r="B523" s="4" t="str">
        <f t="shared" si="35"/>
        <v>2024-03419</v>
      </c>
      <c r="C523" s="4" t="str">
        <f>IFERROR(VLOOKUP(F523,Tablas!$A$1:$B$3,2,0),"")</f>
        <v/>
      </c>
      <c r="D523" s="4" t="str">
        <f t="shared" si="36"/>
        <v>LETRAS EN DESCUENTO NACIONAL -  - LETRA 75 DIAS / DRAFT 75 DAYS - Cambio de Situación</v>
      </c>
      <c r="E523" s="19">
        <v>45560</v>
      </c>
      <c r="F523" s="20" t="s">
        <v>27</v>
      </c>
      <c r="G523" s="20" t="s">
        <v>8151</v>
      </c>
      <c r="H523" s="20" t="s">
        <v>7404</v>
      </c>
      <c r="I523" s="20" t="s">
        <v>7405</v>
      </c>
      <c r="J523" s="20" t="s">
        <v>330</v>
      </c>
      <c r="K523" s="20" t="s">
        <v>331</v>
      </c>
      <c r="L523" s="20" t="s">
        <v>332</v>
      </c>
      <c r="M523" s="20" t="s">
        <v>125</v>
      </c>
      <c r="N523" s="21">
        <v>5767.46</v>
      </c>
      <c r="O523" s="21">
        <v>0</v>
      </c>
      <c r="P523" s="19">
        <v>45532</v>
      </c>
      <c r="Q523" s="19">
        <v>45560</v>
      </c>
      <c r="R523" s="20"/>
      <c r="S523" s="19">
        <v>45614</v>
      </c>
      <c r="T523" s="20" t="s">
        <v>126</v>
      </c>
      <c r="U523" s="20">
        <v>1031174</v>
      </c>
      <c r="V523" s="20">
        <v>240007032</v>
      </c>
      <c r="W523" s="20" t="s">
        <v>50</v>
      </c>
      <c r="X523" s="20" t="s">
        <v>794</v>
      </c>
      <c r="Y523" s="20" t="s">
        <v>333</v>
      </c>
      <c r="Z523" s="20" t="s">
        <v>7406</v>
      </c>
      <c r="AA523" s="20" t="s">
        <v>335</v>
      </c>
      <c r="AB523" s="20" t="s">
        <v>336</v>
      </c>
      <c r="AC523" s="20" t="s">
        <v>337</v>
      </c>
      <c r="AD523" s="20" t="s">
        <v>56</v>
      </c>
      <c r="AE523" s="20"/>
    </row>
    <row r="524" spans="1:31" ht="25.5" x14ac:dyDescent="0.2">
      <c r="A524" s="4">
        <f t="shared" si="34"/>
        <v>522</v>
      </c>
      <c r="B524" s="4" t="str">
        <f t="shared" si="35"/>
        <v>2024-03416</v>
      </c>
      <c r="C524" s="4" t="str">
        <f>IFERROR(VLOOKUP(F524,Tablas!$A$1:$B$3,2,0),"")</f>
        <v/>
      </c>
      <c r="D524" s="4" t="str">
        <f t="shared" si="36"/>
        <v>LETRAS EN DESCUENTO NACIONAL -  - LETRA 75 DIAS / DRAFT 75 DAYS - Cambio de Situación</v>
      </c>
      <c r="E524" s="19">
        <v>45560</v>
      </c>
      <c r="F524" s="20" t="s">
        <v>27</v>
      </c>
      <c r="G524" s="20" t="s">
        <v>8152</v>
      </c>
      <c r="H524" s="20" t="s">
        <v>7404</v>
      </c>
      <c r="I524" s="20" t="s">
        <v>7405</v>
      </c>
      <c r="J524" s="20" t="s">
        <v>330</v>
      </c>
      <c r="K524" s="20" t="s">
        <v>331</v>
      </c>
      <c r="L524" s="20" t="s">
        <v>332</v>
      </c>
      <c r="M524" s="20" t="s">
        <v>125</v>
      </c>
      <c r="N524" s="21">
        <v>5767.46</v>
      </c>
      <c r="O524" s="21">
        <v>0</v>
      </c>
      <c r="P524" s="19">
        <v>45532</v>
      </c>
      <c r="Q524" s="19">
        <v>45560</v>
      </c>
      <c r="R524" s="20"/>
      <c r="S524" s="19">
        <v>45593</v>
      </c>
      <c r="T524" s="20" t="s">
        <v>126</v>
      </c>
      <c r="U524" s="20">
        <v>1031168</v>
      </c>
      <c r="V524" s="20">
        <v>240007029</v>
      </c>
      <c r="W524" s="20" t="s">
        <v>50</v>
      </c>
      <c r="X524" s="20" t="s">
        <v>794</v>
      </c>
      <c r="Y524" s="20" t="s">
        <v>333</v>
      </c>
      <c r="Z524" s="20" t="s">
        <v>7406</v>
      </c>
      <c r="AA524" s="20" t="s">
        <v>335</v>
      </c>
      <c r="AB524" s="20" t="s">
        <v>336</v>
      </c>
      <c r="AC524" s="20" t="s">
        <v>337</v>
      </c>
      <c r="AD524" s="20" t="s">
        <v>56</v>
      </c>
      <c r="AE524" s="20"/>
    </row>
    <row r="525" spans="1:31" ht="25.5" x14ac:dyDescent="0.2">
      <c r="A525" s="4">
        <f t="shared" si="34"/>
        <v>523</v>
      </c>
      <c r="B525" s="4" t="str">
        <f t="shared" si="35"/>
        <v>2024-03420</v>
      </c>
      <c r="C525" s="4" t="str">
        <f>IFERROR(VLOOKUP(F525,Tablas!$A$1:$B$3,2,0),"")</f>
        <v/>
      </c>
      <c r="D525" s="4" t="str">
        <f t="shared" si="36"/>
        <v>LETRAS EN DESCUENTO NACIONAL -  - LETRA 75 DIAS / DRAFT 75 DAYS - Cambio de Situación</v>
      </c>
      <c r="E525" s="19">
        <v>45560</v>
      </c>
      <c r="F525" s="20" t="s">
        <v>27</v>
      </c>
      <c r="G525" s="20" t="s">
        <v>8153</v>
      </c>
      <c r="H525" s="20" t="s">
        <v>7404</v>
      </c>
      <c r="I525" s="20" t="s">
        <v>7405</v>
      </c>
      <c r="J525" s="20" t="s">
        <v>330</v>
      </c>
      <c r="K525" s="20" t="s">
        <v>331</v>
      </c>
      <c r="L525" s="20" t="s">
        <v>332</v>
      </c>
      <c r="M525" s="20" t="s">
        <v>125</v>
      </c>
      <c r="N525" s="21">
        <v>5767.48</v>
      </c>
      <c r="O525" s="21">
        <v>0</v>
      </c>
      <c r="P525" s="19">
        <v>45532</v>
      </c>
      <c r="Q525" s="19">
        <v>45560</v>
      </c>
      <c r="R525" s="20"/>
      <c r="S525" s="19">
        <v>45622</v>
      </c>
      <c r="T525" s="20" t="s">
        <v>126</v>
      </c>
      <c r="U525" s="20">
        <v>1031176</v>
      </c>
      <c r="V525" s="20">
        <v>240007033</v>
      </c>
      <c r="W525" s="20" t="s">
        <v>50</v>
      </c>
      <c r="X525" s="20" t="s">
        <v>794</v>
      </c>
      <c r="Y525" s="20" t="s">
        <v>333</v>
      </c>
      <c r="Z525" s="20" t="s">
        <v>7406</v>
      </c>
      <c r="AA525" s="20" t="s">
        <v>335</v>
      </c>
      <c r="AB525" s="20" t="s">
        <v>336</v>
      </c>
      <c r="AC525" s="20" t="s">
        <v>337</v>
      </c>
      <c r="AD525" s="20" t="s">
        <v>56</v>
      </c>
      <c r="AE525" s="20"/>
    </row>
    <row r="526" spans="1:31" ht="25.5" x14ac:dyDescent="0.2">
      <c r="A526" s="4">
        <f t="shared" si="34"/>
        <v>524</v>
      </c>
      <c r="B526" s="4" t="str">
        <f t="shared" si="35"/>
        <v>2024-03632</v>
      </c>
      <c r="C526" s="4" t="str">
        <f>IFERROR(VLOOKUP(F526,Tablas!$A$1:$B$3,2,0),"")</f>
        <v/>
      </c>
      <c r="D526" s="4" t="str">
        <f t="shared" si="36"/>
        <v>LETRAS EN DESCUENTO NACIONAL -  - LETRA 75 DIAS / DRAFT 75 DAYS - Cambio de Situación</v>
      </c>
      <c r="E526" s="19">
        <v>45554</v>
      </c>
      <c r="F526" s="20" t="s">
        <v>27</v>
      </c>
      <c r="G526" s="20" t="s">
        <v>8155</v>
      </c>
      <c r="H526" s="20" t="s">
        <v>7404</v>
      </c>
      <c r="I526" s="20" t="s">
        <v>7405</v>
      </c>
      <c r="J526" s="20" t="s">
        <v>431</v>
      </c>
      <c r="K526" s="20" t="s">
        <v>432</v>
      </c>
      <c r="L526" s="20" t="s">
        <v>433</v>
      </c>
      <c r="M526" s="20" t="s">
        <v>125</v>
      </c>
      <c r="N526" s="21">
        <v>5909.18</v>
      </c>
      <c r="O526" s="21">
        <v>0</v>
      </c>
      <c r="P526" s="19">
        <v>45539</v>
      </c>
      <c r="Q526" s="19">
        <v>45554</v>
      </c>
      <c r="R526" s="20"/>
      <c r="S526" s="19">
        <v>45614</v>
      </c>
      <c r="T526" s="20" t="s">
        <v>126</v>
      </c>
      <c r="U526" s="20">
        <v>1035138</v>
      </c>
      <c r="V526" s="20">
        <v>240007307</v>
      </c>
      <c r="W526" s="20" t="s">
        <v>50</v>
      </c>
      <c r="X526" s="20" t="s">
        <v>794</v>
      </c>
      <c r="Y526" s="20" t="s">
        <v>267</v>
      </c>
      <c r="Z526" s="20" t="s">
        <v>7406</v>
      </c>
      <c r="AA526" s="20" t="s">
        <v>435</v>
      </c>
      <c r="AB526" s="20" t="s">
        <v>436</v>
      </c>
      <c r="AC526" s="20" t="s">
        <v>167</v>
      </c>
      <c r="AD526" s="20" t="s">
        <v>56</v>
      </c>
      <c r="AE526" s="20"/>
    </row>
    <row r="527" spans="1:31" ht="38.25" x14ac:dyDescent="0.2">
      <c r="A527" s="4">
        <f t="shared" si="34"/>
        <v>525</v>
      </c>
      <c r="B527" s="4" t="str">
        <f t="shared" si="35"/>
        <v>2024-03263</v>
      </c>
      <c r="C527" s="4" t="str">
        <f>IFERROR(VLOOKUP(F527,Tablas!$A$1:$B$3,2,0),"")</f>
        <v/>
      </c>
      <c r="D527" s="4" t="str">
        <f t="shared" si="36"/>
        <v>LETRAS EN DESCUENTO NACIONAL -  - LETRA 75 DIAS / DRAFT 75 DAYS - Cambio de Situación</v>
      </c>
      <c r="E527" s="19">
        <v>45539</v>
      </c>
      <c r="F527" s="20" t="s">
        <v>27</v>
      </c>
      <c r="G527" s="20" t="s">
        <v>8157</v>
      </c>
      <c r="H527" s="20" t="s">
        <v>7404</v>
      </c>
      <c r="I527" s="20" t="s">
        <v>7405</v>
      </c>
      <c r="J527" s="20" t="s">
        <v>7397</v>
      </c>
      <c r="K527" s="20" t="s">
        <v>7398</v>
      </c>
      <c r="L527" s="20" t="s">
        <v>7399</v>
      </c>
      <c r="M527" s="20" t="s">
        <v>125</v>
      </c>
      <c r="N527" s="21">
        <v>5990.88</v>
      </c>
      <c r="O527" s="21">
        <v>0</v>
      </c>
      <c r="P527" s="19">
        <v>45519</v>
      </c>
      <c r="Q527" s="19">
        <v>45539</v>
      </c>
      <c r="R527" s="20"/>
      <c r="S527" s="19">
        <v>45580</v>
      </c>
      <c r="T527" s="20" t="s">
        <v>126</v>
      </c>
      <c r="U527" s="20">
        <v>1020820</v>
      </c>
      <c r="V527" s="20">
        <v>240006493</v>
      </c>
      <c r="W527" s="20" t="s">
        <v>50</v>
      </c>
      <c r="X527" s="20" t="s">
        <v>794</v>
      </c>
      <c r="Y527" s="20" t="s">
        <v>267</v>
      </c>
      <c r="Z527" s="20" t="s">
        <v>7406</v>
      </c>
      <c r="AA527" s="20" t="s">
        <v>7402</v>
      </c>
      <c r="AB527" s="20" t="s">
        <v>328</v>
      </c>
      <c r="AC527" s="20" t="s">
        <v>167</v>
      </c>
      <c r="AD527" s="20" t="s">
        <v>56</v>
      </c>
      <c r="AE527" s="20"/>
    </row>
    <row r="528" spans="1:31" ht="38.25" x14ac:dyDescent="0.2">
      <c r="A528" s="4">
        <f t="shared" si="34"/>
        <v>526</v>
      </c>
      <c r="B528" s="4" t="str">
        <f t="shared" si="35"/>
        <v>2024-03265</v>
      </c>
      <c r="C528" s="4" t="str">
        <f>IFERROR(VLOOKUP(F528,Tablas!$A$1:$B$3,2,0),"")</f>
        <v/>
      </c>
      <c r="D528" s="4" t="str">
        <f t="shared" si="36"/>
        <v>LETRAS EN DESCUENTO NACIONAL -  - LETRA 75 DIAS / DRAFT 75 DAYS - Cambio de Situación</v>
      </c>
      <c r="E528" s="19">
        <v>45539</v>
      </c>
      <c r="F528" s="20" t="s">
        <v>27</v>
      </c>
      <c r="G528" s="20" t="s">
        <v>8158</v>
      </c>
      <c r="H528" s="20" t="s">
        <v>7404</v>
      </c>
      <c r="I528" s="20" t="s">
        <v>7405</v>
      </c>
      <c r="J528" s="20" t="s">
        <v>7397</v>
      </c>
      <c r="K528" s="20" t="s">
        <v>7398</v>
      </c>
      <c r="L528" s="20" t="s">
        <v>7399</v>
      </c>
      <c r="M528" s="20" t="s">
        <v>125</v>
      </c>
      <c r="N528" s="21">
        <v>5990.88</v>
      </c>
      <c r="O528" s="21">
        <v>0</v>
      </c>
      <c r="P528" s="19">
        <v>45519</v>
      </c>
      <c r="Q528" s="19">
        <v>45539</v>
      </c>
      <c r="R528" s="20"/>
      <c r="S528" s="19">
        <v>45593</v>
      </c>
      <c r="T528" s="20" t="s">
        <v>126</v>
      </c>
      <c r="U528" s="20">
        <v>1020824</v>
      </c>
      <c r="V528" s="20">
        <v>240006495</v>
      </c>
      <c r="W528" s="20" t="s">
        <v>50</v>
      </c>
      <c r="X528" s="20" t="s">
        <v>794</v>
      </c>
      <c r="Y528" s="20" t="s">
        <v>267</v>
      </c>
      <c r="Z528" s="20" t="s">
        <v>7406</v>
      </c>
      <c r="AA528" s="20" t="s">
        <v>7402</v>
      </c>
      <c r="AB528" s="20" t="s">
        <v>328</v>
      </c>
      <c r="AC528" s="20" t="s">
        <v>167</v>
      </c>
      <c r="AD528" s="20" t="s">
        <v>56</v>
      </c>
      <c r="AE528" s="20"/>
    </row>
    <row r="529" spans="1:31" ht="38.25" x14ac:dyDescent="0.2">
      <c r="A529" s="4">
        <f t="shared" si="34"/>
        <v>527</v>
      </c>
      <c r="B529" s="4" t="str">
        <f t="shared" si="35"/>
        <v>2024-03264</v>
      </c>
      <c r="C529" s="4" t="str">
        <f>IFERROR(VLOOKUP(F529,Tablas!$A$1:$B$3,2,0),"")</f>
        <v/>
      </c>
      <c r="D529" s="4" t="str">
        <f t="shared" si="36"/>
        <v>LETRAS EN DESCUENTO NACIONAL -  - LETRA 75 DIAS / DRAFT 75 DAYS - Cambio de Situación</v>
      </c>
      <c r="E529" s="19">
        <v>45539</v>
      </c>
      <c r="F529" s="20" t="s">
        <v>27</v>
      </c>
      <c r="G529" s="20" t="s">
        <v>8159</v>
      </c>
      <c r="H529" s="20" t="s">
        <v>7404</v>
      </c>
      <c r="I529" s="20" t="s">
        <v>7405</v>
      </c>
      <c r="J529" s="20" t="s">
        <v>7397</v>
      </c>
      <c r="K529" s="20" t="s">
        <v>7398</v>
      </c>
      <c r="L529" s="20" t="s">
        <v>7399</v>
      </c>
      <c r="M529" s="20" t="s">
        <v>125</v>
      </c>
      <c r="N529" s="21">
        <v>5990.88</v>
      </c>
      <c r="O529" s="21">
        <v>0</v>
      </c>
      <c r="P529" s="19">
        <v>45519</v>
      </c>
      <c r="Q529" s="19">
        <v>45539</v>
      </c>
      <c r="R529" s="20"/>
      <c r="S529" s="19">
        <v>45587</v>
      </c>
      <c r="T529" s="20" t="s">
        <v>126</v>
      </c>
      <c r="U529" s="20">
        <v>1020822</v>
      </c>
      <c r="V529" s="20">
        <v>240006494</v>
      </c>
      <c r="W529" s="20" t="s">
        <v>50</v>
      </c>
      <c r="X529" s="20" t="s">
        <v>794</v>
      </c>
      <c r="Y529" s="20" t="s">
        <v>267</v>
      </c>
      <c r="Z529" s="20" t="s">
        <v>7406</v>
      </c>
      <c r="AA529" s="20" t="s">
        <v>7402</v>
      </c>
      <c r="AB529" s="20" t="s">
        <v>328</v>
      </c>
      <c r="AC529" s="20" t="s">
        <v>167</v>
      </c>
      <c r="AD529" s="20" t="s">
        <v>56</v>
      </c>
      <c r="AE529" s="20"/>
    </row>
    <row r="530" spans="1:31" ht="38.25" x14ac:dyDescent="0.2">
      <c r="A530" s="4">
        <f t="shared" si="34"/>
        <v>528</v>
      </c>
      <c r="B530" s="4" t="str">
        <f t="shared" si="35"/>
        <v>2024-03262</v>
      </c>
      <c r="C530" s="4" t="str">
        <f>IFERROR(VLOOKUP(F530,Tablas!$A$1:$B$3,2,0),"")</f>
        <v/>
      </c>
      <c r="D530" s="4" t="str">
        <f t="shared" si="36"/>
        <v>LETRAS EN DESCUENTO NACIONAL -  - LETRA 75 DIAS / DRAFT 75 DAYS - Cambio de Situación</v>
      </c>
      <c r="E530" s="19">
        <v>45539</v>
      </c>
      <c r="F530" s="20" t="s">
        <v>27</v>
      </c>
      <c r="G530" s="20" t="s">
        <v>8160</v>
      </c>
      <c r="H530" s="20" t="s">
        <v>7404</v>
      </c>
      <c r="I530" s="20" t="s">
        <v>7405</v>
      </c>
      <c r="J530" s="20" t="s">
        <v>7397</v>
      </c>
      <c r="K530" s="20" t="s">
        <v>7398</v>
      </c>
      <c r="L530" s="20" t="s">
        <v>7399</v>
      </c>
      <c r="M530" s="20" t="s">
        <v>125</v>
      </c>
      <c r="N530" s="21">
        <v>5990.88</v>
      </c>
      <c r="O530" s="21">
        <v>0</v>
      </c>
      <c r="P530" s="19">
        <v>45519</v>
      </c>
      <c r="Q530" s="19">
        <v>45539</v>
      </c>
      <c r="R530" s="20"/>
      <c r="S530" s="19">
        <v>45574</v>
      </c>
      <c r="T530" s="20" t="s">
        <v>126</v>
      </c>
      <c r="U530" s="20">
        <v>1020818</v>
      </c>
      <c r="V530" s="20">
        <v>240006492</v>
      </c>
      <c r="W530" s="20" t="s">
        <v>50</v>
      </c>
      <c r="X530" s="20" t="s">
        <v>794</v>
      </c>
      <c r="Y530" s="20" t="s">
        <v>267</v>
      </c>
      <c r="Z530" s="20" t="s">
        <v>7406</v>
      </c>
      <c r="AA530" s="20" t="s">
        <v>7402</v>
      </c>
      <c r="AB530" s="20" t="s">
        <v>328</v>
      </c>
      <c r="AC530" s="20" t="s">
        <v>167</v>
      </c>
      <c r="AD530" s="20" t="s">
        <v>56</v>
      </c>
      <c r="AE530" s="20"/>
    </row>
    <row r="531" spans="1:31" ht="38.25" x14ac:dyDescent="0.2">
      <c r="A531" s="4">
        <f t="shared" si="34"/>
        <v>529</v>
      </c>
      <c r="B531" s="4" t="str">
        <f t="shared" si="35"/>
        <v>2024-03266</v>
      </c>
      <c r="C531" s="4" t="str">
        <f>IFERROR(VLOOKUP(F531,Tablas!$A$1:$B$3,2,0),"")</f>
        <v/>
      </c>
      <c r="D531" s="4" t="str">
        <f t="shared" si="36"/>
        <v>LETRAS EN DESCUENTO NACIONAL -  - LETRA 75 DIAS / DRAFT 75 DAYS - Cambio de Situación</v>
      </c>
      <c r="E531" s="19">
        <v>45539</v>
      </c>
      <c r="F531" s="20" t="s">
        <v>27</v>
      </c>
      <c r="G531" s="20" t="s">
        <v>8161</v>
      </c>
      <c r="H531" s="20" t="s">
        <v>7404</v>
      </c>
      <c r="I531" s="20" t="s">
        <v>7405</v>
      </c>
      <c r="J531" s="20" t="s">
        <v>7397</v>
      </c>
      <c r="K531" s="20" t="s">
        <v>7398</v>
      </c>
      <c r="L531" s="20" t="s">
        <v>7399</v>
      </c>
      <c r="M531" s="20" t="s">
        <v>125</v>
      </c>
      <c r="N531" s="21">
        <v>5990.88</v>
      </c>
      <c r="O531" s="21">
        <v>0</v>
      </c>
      <c r="P531" s="19">
        <v>45519</v>
      </c>
      <c r="Q531" s="19">
        <v>45539</v>
      </c>
      <c r="R531" s="20"/>
      <c r="S531" s="19">
        <v>45609</v>
      </c>
      <c r="T531" s="20" t="s">
        <v>126</v>
      </c>
      <c r="U531" s="20">
        <v>1020826</v>
      </c>
      <c r="V531" s="20">
        <v>240006496</v>
      </c>
      <c r="W531" s="20" t="s">
        <v>50</v>
      </c>
      <c r="X531" s="20" t="s">
        <v>794</v>
      </c>
      <c r="Y531" s="20" t="s">
        <v>267</v>
      </c>
      <c r="Z531" s="20" t="s">
        <v>7406</v>
      </c>
      <c r="AA531" s="20" t="s">
        <v>7402</v>
      </c>
      <c r="AB531" s="20" t="s">
        <v>328</v>
      </c>
      <c r="AC531" s="20" t="s">
        <v>167</v>
      </c>
      <c r="AD531" s="20" t="s">
        <v>56</v>
      </c>
      <c r="AE531" s="20"/>
    </row>
    <row r="532" spans="1:31" ht="25.5" x14ac:dyDescent="0.2">
      <c r="A532" s="4">
        <f t="shared" si="34"/>
        <v>530</v>
      </c>
      <c r="B532" s="4" t="str">
        <f t="shared" si="35"/>
        <v>2024-03223</v>
      </c>
      <c r="C532" s="4" t="str">
        <f>IFERROR(VLOOKUP(F532,Tablas!$A$1:$B$3,2,0),"")</f>
        <v/>
      </c>
      <c r="D532" s="4" t="str">
        <f t="shared" si="36"/>
        <v>LETRAS EN DESCUENTO NACIONAL -  - LETRA 75 DIAS / DRAFT 75 DAYS - Cambio de Situación</v>
      </c>
      <c r="E532" s="19">
        <v>45546</v>
      </c>
      <c r="F532" s="20" t="s">
        <v>27</v>
      </c>
      <c r="G532" s="20" t="s">
        <v>8162</v>
      </c>
      <c r="H532" s="20" t="s">
        <v>7404</v>
      </c>
      <c r="I532" s="20" t="s">
        <v>7405</v>
      </c>
      <c r="J532" s="20" t="s">
        <v>431</v>
      </c>
      <c r="K532" s="20" t="s">
        <v>432</v>
      </c>
      <c r="L532" s="20" t="s">
        <v>433</v>
      </c>
      <c r="M532" s="20" t="s">
        <v>125</v>
      </c>
      <c r="N532" s="21">
        <v>5991.88</v>
      </c>
      <c r="O532" s="21">
        <v>0</v>
      </c>
      <c r="P532" s="19">
        <v>45518</v>
      </c>
      <c r="Q532" s="19">
        <v>45546</v>
      </c>
      <c r="R532" s="20"/>
      <c r="S532" s="19">
        <v>45574</v>
      </c>
      <c r="T532" s="20" t="s">
        <v>126</v>
      </c>
      <c r="U532" s="20">
        <v>1024502</v>
      </c>
      <c r="V532" s="20">
        <v>240006750</v>
      </c>
      <c r="W532" s="20" t="s">
        <v>50</v>
      </c>
      <c r="X532" s="20" t="s">
        <v>794</v>
      </c>
      <c r="Y532" s="20" t="s">
        <v>267</v>
      </c>
      <c r="Z532" s="20" t="s">
        <v>7406</v>
      </c>
      <c r="AA532" s="20" t="s">
        <v>435</v>
      </c>
      <c r="AB532" s="20" t="s">
        <v>436</v>
      </c>
      <c r="AC532" s="20" t="s">
        <v>167</v>
      </c>
      <c r="AD532" s="20" t="s">
        <v>56</v>
      </c>
      <c r="AE532" s="20"/>
    </row>
    <row r="533" spans="1:31" ht="25.5" x14ac:dyDescent="0.2">
      <c r="A533" s="4">
        <f t="shared" si="34"/>
        <v>531</v>
      </c>
      <c r="B533" s="4" t="str">
        <f t="shared" si="35"/>
        <v>2024-03226</v>
      </c>
      <c r="C533" s="4" t="str">
        <f>IFERROR(VLOOKUP(F533,Tablas!$A$1:$B$3,2,0),"")</f>
        <v/>
      </c>
      <c r="D533" s="4" t="str">
        <f t="shared" si="36"/>
        <v>LETRAS EN DESCUENTO NACIONAL -  - LETRA 75 DIAS / DRAFT 75 DAYS - Cambio de Situación</v>
      </c>
      <c r="E533" s="19">
        <v>45546</v>
      </c>
      <c r="F533" s="20" t="s">
        <v>27</v>
      </c>
      <c r="G533" s="20" t="s">
        <v>8163</v>
      </c>
      <c r="H533" s="20" t="s">
        <v>7404</v>
      </c>
      <c r="I533" s="20" t="s">
        <v>7405</v>
      </c>
      <c r="J533" s="20" t="s">
        <v>431</v>
      </c>
      <c r="K533" s="20" t="s">
        <v>432</v>
      </c>
      <c r="L533" s="20" t="s">
        <v>433</v>
      </c>
      <c r="M533" s="20" t="s">
        <v>125</v>
      </c>
      <c r="N533" s="21">
        <v>5991.88</v>
      </c>
      <c r="O533" s="21">
        <v>0</v>
      </c>
      <c r="P533" s="19">
        <v>45518</v>
      </c>
      <c r="Q533" s="19">
        <v>45546</v>
      </c>
      <c r="R533" s="20"/>
      <c r="S533" s="19">
        <v>45593</v>
      </c>
      <c r="T533" s="20" t="s">
        <v>126</v>
      </c>
      <c r="U533" s="20">
        <v>1024508</v>
      </c>
      <c r="V533" s="20">
        <v>240006753</v>
      </c>
      <c r="W533" s="20" t="s">
        <v>50</v>
      </c>
      <c r="X533" s="20" t="s">
        <v>794</v>
      </c>
      <c r="Y533" s="20" t="s">
        <v>267</v>
      </c>
      <c r="Z533" s="20" t="s">
        <v>7406</v>
      </c>
      <c r="AA533" s="20" t="s">
        <v>435</v>
      </c>
      <c r="AB533" s="20" t="s">
        <v>436</v>
      </c>
      <c r="AC533" s="20" t="s">
        <v>167</v>
      </c>
      <c r="AD533" s="20" t="s">
        <v>56</v>
      </c>
      <c r="AE533" s="20"/>
    </row>
    <row r="534" spans="1:31" ht="25.5" x14ac:dyDescent="0.2">
      <c r="A534" s="4">
        <f t="shared" si="34"/>
        <v>532</v>
      </c>
      <c r="B534" s="4" t="str">
        <f t="shared" si="35"/>
        <v>2024-03225</v>
      </c>
      <c r="C534" s="4" t="str">
        <f>IFERROR(VLOOKUP(F534,Tablas!$A$1:$B$3,2,0),"")</f>
        <v/>
      </c>
      <c r="D534" s="4" t="str">
        <f t="shared" si="36"/>
        <v>LETRAS EN DESCUENTO NACIONAL -  - LETRA 75 DIAS / DRAFT 75 DAYS - Cambio de Situación</v>
      </c>
      <c r="E534" s="19">
        <v>45546</v>
      </c>
      <c r="F534" s="20" t="s">
        <v>27</v>
      </c>
      <c r="G534" s="20" t="s">
        <v>8164</v>
      </c>
      <c r="H534" s="20" t="s">
        <v>7404</v>
      </c>
      <c r="I534" s="20" t="s">
        <v>7405</v>
      </c>
      <c r="J534" s="20" t="s">
        <v>431</v>
      </c>
      <c r="K534" s="20" t="s">
        <v>432</v>
      </c>
      <c r="L534" s="20" t="s">
        <v>433</v>
      </c>
      <c r="M534" s="20" t="s">
        <v>125</v>
      </c>
      <c r="N534" s="21">
        <v>5991.88</v>
      </c>
      <c r="O534" s="21">
        <v>0</v>
      </c>
      <c r="P534" s="19">
        <v>45518</v>
      </c>
      <c r="Q534" s="19">
        <v>45546</v>
      </c>
      <c r="R534" s="20"/>
      <c r="S534" s="19">
        <v>45586</v>
      </c>
      <c r="T534" s="20" t="s">
        <v>126</v>
      </c>
      <c r="U534" s="20">
        <v>1024506</v>
      </c>
      <c r="V534" s="20">
        <v>240006752</v>
      </c>
      <c r="W534" s="20" t="s">
        <v>50</v>
      </c>
      <c r="X534" s="20" t="s">
        <v>794</v>
      </c>
      <c r="Y534" s="20" t="s">
        <v>267</v>
      </c>
      <c r="Z534" s="20" t="s">
        <v>7406</v>
      </c>
      <c r="AA534" s="20" t="s">
        <v>435</v>
      </c>
      <c r="AB534" s="20" t="s">
        <v>436</v>
      </c>
      <c r="AC534" s="20" t="s">
        <v>167</v>
      </c>
      <c r="AD534" s="20" t="s">
        <v>56</v>
      </c>
      <c r="AE534" s="20"/>
    </row>
    <row r="535" spans="1:31" ht="25.5" x14ac:dyDescent="0.2">
      <c r="A535" s="4">
        <f t="shared" si="34"/>
        <v>533</v>
      </c>
      <c r="B535" s="4" t="str">
        <f t="shared" si="35"/>
        <v>2024-03224</v>
      </c>
      <c r="C535" s="4" t="str">
        <f>IFERROR(VLOOKUP(F535,Tablas!$A$1:$B$3,2,0),"")</f>
        <v/>
      </c>
      <c r="D535" s="4" t="str">
        <f t="shared" si="36"/>
        <v>LETRAS EN DESCUENTO NACIONAL -  - LETRA 75 DIAS / DRAFT 75 DAYS - Cambio de Situación</v>
      </c>
      <c r="E535" s="19">
        <v>45546</v>
      </c>
      <c r="F535" s="20" t="s">
        <v>27</v>
      </c>
      <c r="G535" s="20" t="s">
        <v>8165</v>
      </c>
      <c r="H535" s="20" t="s">
        <v>7404</v>
      </c>
      <c r="I535" s="20" t="s">
        <v>7405</v>
      </c>
      <c r="J535" s="20" t="s">
        <v>431</v>
      </c>
      <c r="K535" s="20" t="s">
        <v>432</v>
      </c>
      <c r="L535" s="20" t="s">
        <v>433</v>
      </c>
      <c r="M535" s="20" t="s">
        <v>125</v>
      </c>
      <c r="N535" s="21">
        <v>5991.88</v>
      </c>
      <c r="O535" s="21">
        <v>0</v>
      </c>
      <c r="P535" s="19">
        <v>45518</v>
      </c>
      <c r="Q535" s="19">
        <v>45546</v>
      </c>
      <c r="R535" s="20"/>
      <c r="S535" s="19">
        <v>45579</v>
      </c>
      <c r="T535" s="20" t="s">
        <v>126</v>
      </c>
      <c r="U535" s="20">
        <v>1024504</v>
      </c>
      <c r="V535" s="20">
        <v>240006751</v>
      </c>
      <c r="W535" s="20" t="s">
        <v>50</v>
      </c>
      <c r="X535" s="20" t="s">
        <v>794</v>
      </c>
      <c r="Y535" s="20" t="s">
        <v>267</v>
      </c>
      <c r="Z535" s="20" t="s">
        <v>7406</v>
      </c>
      <c r="AA535" s="20" t="s">
        <v>435</v>
      </c>
      <c r="AB535" s="20" t="s">
        <v>436</v>
      </c>
      <c r="AC535" s="20" t="s">
        <v>167</v>
      </c>
      <c r="AD535" s="20" t="s">
        <v>56</v>
      </c>
      <c r="AE535" s="20"/>
    </row>
    <row r="536" spans="1:31" ht="25.5" x14ac:dyDescent="0.2">
      <c r="A536" s="4">
        <f t="shared" si="34"/>
        <v>534</v>
      </c>
      <c r="B536" s="4" t="str">
        <f t="shared" si="35"/>
        <v>2024-03227</v>
      </c>
      <c r="C536" s="4" t="str">
        <f>IFERROR(VLOOKUP(F536,Tablas!$A$1:$B$3,2,0),"")</f>
        <v/>
      </c>
      <c r="D536" s="4" t="str">
        <f t="shared" si="36"/>
        <v>LETRAS EN DESCUENTO NACIONAL -  - LETRA 75 DIAS / DRAFT 75 DAYS - Cambio de Situación</v>
      </c>
      <c r="E536" s="19">
        <v>45546</v>
      </c>
      <c r="F536" s="20" t="s">
        <v>27</v>
      </c>
      <c r="G536" s="20" t="s">
        <v>8166</v>
      </c>
      <c r="H536" s="20" t="s">
        <v>7404</v>
      </c>
      <c r="I536" s="20" t="s">
        <v>7405</v>
      </c>
      <c r="J536" s="20" t="s">
        <v>431</v>
      </c>
      <c r="K536" s="20" t="s">
        <v>432</v>
      </c>
      <c r="L536" s="20" t="s">
        <v>433</v>
      </c>
      <c r="M536" s="20" t="s">
        <v>125</v>
      </c>
      <c r="N536" s="21">
        <v>5991.9</v>
      </c>
      <c r="O536" s="21">
        <v>0</v>
      </c>
      <c r="P536" s="19">
        <v>45518</v>
      </c>
      <c r="Q536" s="19">
        <v>45546</v>
      </c>
      <c r="R536" s="20"/>
      <c r="S536" s="19">
        <v>45608</v>
      </c>
      <c r="T536" s="20" t="s">
        <v>126</v>
      </c>
      <c r="U536" s="20">
        <v>1024510</v>
      </c>
      <c r="V536" s="20">
        <v>240006754</v>
      </c>
      <c r="W536" s="20" t="s">
        <v>50</v>
      </c>
      <c r="X536" s="20" t="s">
        <v>794</v>
      </c>
      <c r="Y536" s="20" t="s">
        <v>267</v>
      </c>
      <c r="Z536" s="20" t="s">
        <v>7406</v>
      </c>
      <c r="AA536" s="20" t="s">
        <v>435</v>
      </c>
      <c r="AB536" s="20" t="s">
        <v>436</v>
      </c>
      <c r="AC536" s="20" t="s">
        <v>167</v>
      </c>
      <c r="AD536" s="20" t="s">
        <v>56</v>
      </c>
      <c r="AE536" s="20"/>
    </row>
    <row r="537" spans="1:31" ht="25.5" x14ac:dyDescent="0.2">
      <c r="A537" s="4">
        <f t="shared" si="34"/>
        <v>535</v>
      </c>
      <c r="B537" s="4" t="str">
        <f t="shared" si="35"/>
        <v>2024-02689</v>
      </c>
      <c r="C537" s="4" t="str">
        <f>IFERROR(VLOOKUP(F537,Tablas!$A$1:$B$3,2,0),"")</f>
        <v/>
      </c>
      <c r="D537" s="4" t="str">
        <f t="shared" si="36"/>
        <v>LETRAS EN DESCUENTO NACIONAL -  - LETRA 75 DIAS / DRAFT 75 DAYS - Cambio de Situación</v>
      </c>
      <c r="E537" s="19">
        <v>45506</v>
      </c>
      <c r="F537" s="20" t="s">
        <v>27</v>
      </c>
      <c r="G537" s="20" t="s">
        <v>8167</v>
      </c>
      <c r="H537" s="20" t="s">
        <v>7404</v>
      </c>
      <c r="I537" s="20" t="s">
        <v>7405</v>
      </c>
      <c r="J537" s="20" t="s">
        <v>241</v>
      </c>
      <c r="K537" s="20" t="s">
        <v>242</v>
      </c>
      <c r="L537" s="20" t="s">
        <v>243</v>
      </c>
      <c r="M537" s="20" t="s">
        <v>125</v>
      </c>
      <c r="N537" s="21">
        <v>6019.59</v>
      </c>
      <c r="O537" s="21">
        <v>0</v>
      </c>
      <c r="P537" s="19">
        <v>45488</v>
      </c>
      <c r="Q537" s="19">
        <v>45506</v>
      </c>
      <c r="R537" s="20"/>
      <c r="S537" s="19">
        <v>45579</v>
      </c>
      <c r="T537" s="20" t="s">
        <v>126</v>
      </c>
      <c r="U537" s="20">
        <v>1003721</v>
      </c>
      <c r="V537" s="20">
        <v>240005648</v>
      </c>
      <c r="W537" s="20" t="s">
        <v>50</v>
      </c>
      <c r="X537" s="20" t="s">
        <v>794</v>
      </c>
      <c r="Y537" s="20" t="s">
        <v>245</v>
      </c>
      <c r="Z537" s="20" t="s">
        <v>7406</v>
      </c>
      <c r="AA537" s="20" t="s">
        <v>7711</v>
      </c>
      <c r="AB537" s="20" t="s">
        <v>248</v>
      </c>
      <c r="AC537" s="20" t="s">
        <v>248</v>
      </c>
      <c r="AD537" s="20" t="s">
        <v>56</v>
      </c>
      <c r="AE537" s="20"/>
    </row>
    <row r="538" spans="1:31" ht="25.5" x14ac:dyDescent="0.2">
      <c r="A538" s="4">
        <f t="shared" ref="A538:A574" si="37">ROW()-2</f>
        <v>536</v>
      </c>
      <c r="B538" s="4" t="str">
        <f t="shared" si="35"/>
        <v>2024-03297</v>
      </c>
      <c r="C538" s="4" t="str">
        <f>IFERROR(VLOOKUP(F538,Tablas!$A$1:$B$3,2,0),"")</f>
        <v/>
      </c>
      <c r="D538" s="4" t="str">
        <f t="shared" si="36"/>
        <v>LETRAS EN DESCUENTO NACIONAL -  - LETRA 75 DIAS / DRAFT 75 DAYS - Cambio de Situación</v>
      </c>
      <c r="E538" s="19">
        <v>45539</v>
      </c>
      <c r="F538" s="20" t="s">
        <v>27</v>
      </c>
      <c r="G538" s="20" t="s">
        <v>8170</v>
      </c>
      <c r="H538" s="20" t="s">
        <v>7404</v>
      </c>
      <c r="I538" s="20" t="s">
        <v>7405</v>
      </c>
      <c r="J538" s="20" t="s">
        <v>391</v>
      </c>
      <c r="K538" s="20" t="s">
        <v>392</v>
      </c>
      <c r="L538" s="20" t="s">
        <v>393</v>
      </c>
      <c r="M538" s="20" t="s">
        <v>33</v>
      </c>
      <c r="N538" s="21">
        <v>6053.87</v>
      </c>
      <c r="O538" s="21">
        <v>0</v>
      </c>
      <c r="P538" s="19">
        <v>45525</v>
      </c>
      <c r="Q538" s="19">
        <v>45539</v>
      </c>
      <c r="R538" s="20"/>
      <c r="S538" s="19">
        <v>45600</v>
      </c>
      <c r="T538" s="20" t="s">
        <v>126</v>
      </c>
      <c r="U538" s="20">
        <v>1020778</v>
      </c>
      <c r="V538" s="20">
        <v>240006474</v>
      </c>
      <c r="W538" s="20" t="s">
        <v>50</v>
      </c>
      <c r="X538" s="20" t="s">
        <v>794</v>
      </c>
      <c r="Y538" s="20" t="s">
        <v>306</v>
      </c>
      <c r="Z538" s="20" t="s">
        <v>7406</v>
      </c>
      <c r="AA538" s="20" t="s">
        <v>395</v>
      </c>
      <c r="AB538" s="20" t="s">
        <v>337</v>
      </c>
      <c r="AC538" s="20" t="s">
        <v>337</v>
      </c>
      <c r="AD538" s="20" t="s">
        <v>56</v>
      </c>
      <c r="AE538" s="20"/>
    </row>
    <row r="539" spans="1:31" ht="25.5" x14ac:dyDescent="0.2">
      <c r="A539" s="4">
        <f t="shared" si="37"/>
        <v>537</v>
      </c>
      <c r="B539" s="4" t="str">
        <f t="shared" si="35"/>
        <v>2024-03290</v>
      </c>
      <c r="C539" s="4" t="str">
        <f>IFERROR(VLOOKUP(F539,Tablas!$A$1:$B$3,2,0),"")</f>
        <v/>
      </c>
      <c r="D539" s="4" t="str">
        <f t="shared" si="36"/>
        <v>LETRAS EN DESCUENTO NACIONAL -  - LETRA 75 DIAS / DRAFT 75 DAYS - Cambio de Situación</v>
      </c>
      <c r="E539" s="19">
        <v>45554</v>
      </c>
      <c r="F539" s="20" t="s">
        <v>27</v>
      </c>
      <c r="G539" s="20" t="s">
        <v>8171</v>
      </c>
      <c r="H539" s="20" t="s">
        <v>7404</v>
      </c>
      <c r="I539" s="20" t="s">
        <v>7405</v>
      </c>
      <c r="J539" s="20" t="s">
        <v>241</v>
      </c>
      <c r="K539" s="20" t="s">
        <v>242</v>
      </c>
      <c r="L539" s="20" t="s">
        <v>243</v>
      </c>
      <c r="M539" s="20" t="s">
        <v>125</v>
      </c>
      <c r="N539" s="21">
        <v>6057.24</v>
      </c>
      <c r="O539" s="21">
        <v>0</v>
      </c>
      <c r="P539" s="19">
        <v>45524</v>
      </c>
      <c r="Q539" s="19">
        <v>45554</v>
      </c>
      <c r="R539" s="20"/>
      <c r="S539" s="19">
        <v>45569</v>
      </c>
      <c r="T539" s="20" t="s">
        <v>126</v>
      </c>
      <c r="U539" s="20">
        <v>1031369</v>
      </c>
      <c r="V539" s="20">
        <v>240007118</v>
      </c>
      <c r="W539" s="20" t="s">
        <v>50</v>
      </c>
      <c r="X539" s="20" t="s">
        <v>794</v>
      </c>
      <c r="Y539" s="20" t="s">
        <v>245</v>
      </c>
      <c r="Z539" s="20" t="s">
        <v>7406</v>
      </c>
      <c r="AA539" s="20" t="s">
        <v>7711</v>
      </c>
      <c r="AB539" s="20" t="s">
        <v>248</v>
      </c>
      <c r="AC539" s="20" t="s">
        <v>248</v>
      </c>
      <c r="AD539" s="20" t="s">
        <v>56</v>
      </c>
      <c r="AE539" s="20"/>
    </row>
    <row r="540" spans="1:31" ht="25.5" x14ac:dyDescent="0.2">
      <c r="A540" s="4">
        <f t="shared" si="37"/>
        <v>538</v>
      </c>
      <c r="B540" s="4" t="str">
        <f t="shared" si="35"/>
        <v>2024-03293</v>
      </c>
      <c r="C540" s="4" t="str">
        <f>IFERROR(VLOOKUP(F540,Tablas!$A$1:$B$3,2,0),"")</f>
        <v/>
      </c>
      <c r="D540" s="4" t="str">
        <f t="shared" si="36"/>
        <v>LETRAS EN DESCUENTO NACIONAL -  - LETRA 75 DIAS / DRAFT 75 DAYS - Cambio de Situación</v>
      </c>
      <c r="E540" s="19">
        <v>45554</v>
      </c>
      <c r="F540" s="20" t="s">
        <v>27</v>
      </c>
      <c r="G540" s="20" t="s">
        <v>8172</v>
      </c>
      <c r="H540" s="20" t="s">
        <v>7404</v>
      </c>
      <c r="I540" s="20" t="s">
        <v>7405</v>
      </c>
      <c r="J540" s="20" t="s">
        <v>241</v>
      </c>
      <c r="K540" s="20" t="s">
        <v>242</v>
      </c>
      <c r="L540" s="20" t="s">
        <v>243</v>
      </c>
      <c r="M540" s="20" t="s">
        <v>125</v>
      </c>
      <c r="N540" s="21">
        <v>6057.24</v>
      </c>
      <c r="O540" s="21">
        <v>0</v>
      </c>
      <c r="P540" s="19">
        <v>45524</v>
      </c>
      <c r="Q540" s="19">
        <v>45554</v>
      </c>
      <c r="R540" s="20"/>
      <c r="S540" s="19">
        <v>45590</v>
      </c>
      <c r="T540" s="20" t="s">
        <v>126</v>
      </c>
      <c r="U540" s="20">
        <v>1031375</v>
      </c>
      <c r="V540" s="20">
        <v>240007121</v>
      </c>
      <c r="W540" s="20" t="s">
        <v>50</v>
      </c>
      <c r="X540" s="20" t="s">
        <v>794</v>
      </c>
      <c r="Y540" s="20" t="s">
        <v>245</v>
      </c>
      <c r="Z540" s="20" t="s">
        <v>7406</v>
      </c>
      <c r="AA540" s="20" t="s">
        <v>247</v>
      </c>
      <c r="AB540" s="20" t="s">
        <v>248</v>
      </c>
      <c r="AC540" s="20" t="s">
        <v>248</v>
      </c>
      <c r="AD540" s="20" t="s">
        <v>56</v>
      </c>
      <c r="AE540" s="20"/>
    </row>
    <row r="541" spans="1:31" ht="25.5" x14ac:dyDescent="0.2">
      <c r="A541" s="4">
        <f t="shared" si="37"/>
        <v>539</v>
      </c>
      <c r="B541" s="4" t="str">
        <f t="shared" si="35"/>
        <v>2024-03292</v>
      </c>
      <c r="C541" s="4" t="str">
        <f>IFERROR(VLOOKUP(F541,Tablas!$A$1:$B$3,2,0),"")</f>
        <v/>
      </c>
      <c r="D541" s="4" t="str">
        <f t="shared" si="36"/>
        <v>LETRAS EN DESCUENTO NACIONAL -  - LETRA 75 DIAS / DRAFT 75 DAYS - Cambio de Situación</v>
      </c>
      <c r="E541" s="19">
        <v>45554</v>
      </c>
      <c r="F541" s="20" t="s">
        <v>27</v>
      </c>
      <c r="G541" s="20" t="s">
        <v>8173</v>
      </c>
      <c r="H541" s="20" t="s">
        <v>7404</v>
      </c>
      <c r="I541" s="20" t="s">
        <v>7405</v>
      </c>
      <c r="J541" s="20" t="s">
        <v>241</v>
      </c>
      <c r="K541" s="20" t="s">
        <v>242</v>
      </c>
      <c r="L541" s="20" t="s">
        <v>243</v>
      </c>
      <c r="M541" s="20" t="s">
        <v>125</v>
      </c>
      <c r="N541" s="21">
        <v>6057.24</v>
      </c>
      <c r="O541" s="21">
        <v>0</v>
      </c>
      <c r="P541" s="19">
        <v>45524</v>
      </c>
      <c r="Q541" s="19">
        <v>45554</v>
      </c>
      <c r="R541" s="20"/>
      <c r="S541" s="19">
        <v>45583</v>
      </c>
      <c r="T541" s="20" t="s">
        <v>126</v>
      </c>
      <c r="U541" s="20">
        <v>1031373</v>
      </c>
      <c r="V541" s="20">
        <v>240007120</v>
      </c>
      <c r="W541" s="20" t="s">
        <v>50</v>
      </c>
      <c r="X541" s="20" t="s">
        <v>794</v>
      </c>
      <c r="Y541" s="20" t="s">
        <v>245</v>
      </c>
      <c r="Z541" s="20" t="s">
        <v>7406</v>
      </c>
      <c r="AA541" s="20" t="s">
        <v>247</v>
      </c>
      <c r="AB541" s="20" t="s">
        <v>248</v>
      </c>
      <c r="AC541" s="20" t="s">
        <v>248</v>
      </c>
      <c r="AD541" s="20" t="s">
        <v>56</v>
      </c>
      <c r="AE541" s="20"/>
    </row>
    <row r="542" spans="1:31" ht="25.5" x14ac:dyDescent="0.2">
      <c r="A542" s="4">
        <f t="shared" si="37"/>
        <v>540</v>
      </c>
      <c r="B542" s="4" t="str">
        <f t="shared" si="35"/>
        <v>2024-03295</v>
      </c>
      <c r="C542" s="4" t="str">
        <f>IFERROR(VLOOKUP(F542,Tablas!$A$1:$B$3,2,0),"")</f>
        <v/>
      </c>
      <c r="D542" s="4" t="str">
        <f t="shared" si="36"/>
        <v>LETRAS EN DESCUENTO NACIONAL -  - LETRA 75 DIAS / DRAFT 75 DAYS - Cambio de Situación</v>
      </c>
      <c r="E542" s="19">
        <v>45554</v>
      </c>
      <c r="F542" s="20" t="s">
        <v>27</v>
      </c>
      <c r="G542" s="20" t="s">
        <v>8174</v>
      </c>
      <c r="H542" s="20" t="s">
        <v>7404</v>
      </c>
      <c r="I542" s="20" t="s">
        <v>7405</v>
      </c>
      <c r="J542" s="20" t="s">
        <v>241</v>
      </c>
      <c r="K542" s="20" t="s">
        <v>242</v>
      </c>
      <c r="L542" s="20" t="s">
        <v>243</v>
      </c>
      <c r="M542" s="20" t="s">
        <v>125</v>
      </c>
      <c r="N542" s="21">
        <v>6057.24</v>
      </c>
      <c r="O542" s="21">
        <v>0</v>
      </c>
      <c r="P542" s="19">
        <v>45524</v>
      </c>
      <c r="Q542" s="19">
        <v>45554</v>
      </c>
      <c r="R542" s="20"/>
      <c r="S542" s="19">
        <v>45604</v>
      </c>
      <c r="T542" s="20" t="s">
        <v>126</v>
      </c>
      <c r="U542" s="20">
        <v>1031379</v>
      </c>
      <c r="V542" s="20">
        <v>240007123</v>
      </c>
      <c r="W542" s="20" t="s">
        <v>50</v>
      </c>
      <c r="X542" s="20" t="s">
        <v>794</v>
      </c>
      <c r="Y542" s="20" t="s">
        <v>245</v>
      </c>
      <c r="Z542" s="20" t="s">
        <v>7406</v>
      </c>
      <c r="AA542" s="20" t="s">
        <v>247</v>
      </c>
      <c r="AB542" s="20" t="s">
        <v>248</v>
      </c>
      <c r="AC542" s="20" t="s">
        <v>248</v>
      </c>
      <c r="AD542" s="20" t="s">
        <v>56</v>
      </c>
      <c r="AE542" s="20"/>
    </row>
    <row r="543" spans="1:31" ht="25.5" x14ac:dyDescent="0.2">
      <c r="A543" s="4">
        <f t="shared" si="37"/>
        <v>541</v>
      </c>
      <c r="B543" s="4" t="str">
        <f t="shared" si="35"/>
        <v>2024-03294</v>
      </c>
      <c r="C543" s="4" t="str">
        <f>IFERROR(VLOOKUP(F543,Tablas!$A$1:$B$3,2,0),"")</f>
        <v/>
      </c>
      <c r="D543" s="4" t="str">
        <f t="shared" si="36"/>
        <v>LETRAS EN DESCUENTO NACIONAL -  - LETRA 75 DIAS / DRAFT 75 DAYS - Cambio de Situación</v>
      </c>
      <c r="E543" s="19">
        <v>45554</v>
      </c>
      <c r="F543" s="20" t="s">
        <v>27</v>
      </c>
      <c r="G543" s="20" t="s">
        <v>8175</v>
      </c>
      <c r="H543" s="20" t="s">
        <v>7404</v>
      </c>
      <c r="I543" s="20" t="s">
        <v>7405</v>
      </c>
      <c r="J543" s="20" t="s">
        <v>241</v>
      </c>
      <c r="K543" s="20" t="s">
        <v>242</v>
      </c>
      <c r="L543" s="20" t="s">
        <v>243</v>
      </c>
      <c r="M543" s="20" t="s">
        <v>125</v>
      </c>
      <c r="N543" s="21">
        <v>6057.24</v>
      </c>
      <c r="O543" s="21">
        <v>0</v>
      </c>
      <c r="P543" s="19">
        <v>45524</v>
      </c>
      <c r="Q543" s="19">
        <v>45554</v>
      </c>
      <c r="R543" s="20"/>
      <c r="S543" s="19">
        <v>45596</v>
      </c>
      <c r="T543" s="20" t="s">
        <v>126</v>
      </c>
      <c r="U543" s="20">
        <v>1031377</v>
      </c>
      <c r="V543" s="20">
        <v>240007122</v>
      </c>
      <c r="W543" s="20" t="s">
        <v>50</v>
      </c>
      <c r="X543" s="20" t="s">
        <v>794</v>
      </c>
      <c r="Y543" s="20" t="s">
        <v>245</v>
      </c>
      <c r="Z543" s="20" t="s">
        <v>7406</v>
      </c>
      <c r="AA543" s="20" t="s">
        <v>247</v>
      </c>
      <c r="AB543" s="20" t="s">
        <v>248</v>
      </c>
      <c r="AC543" s="20" t="s">
        <v>248</v>
      </c>
      <c r="AD543" s="20" t="s">
        <v>56</v>
      </c>
      <c r="AE543" s="20"/>
    </row>
    <row r="544" spans="1:31" ht="25.5" x14ac:dyDescent="0.2">
      <c r="A544" s="4">
        <f t="shared" si="37"/>
        <v>542</v>
      </c>
      <c r="B544" s="4" t="str">
        <f t="shared" si="35"/>
        <v>2024-03291</v>
      </c>
      <c r="C544" s="4" t="str">
        <f>IFERROR(VLOOKUP(F544,Tablas!$A$1:$B$3,2,0),"")</f>
        <v/>
      </c>
      <c r="D544" s="4" t="str">
        <f t="shared" si="36"/>
        <v>LETRAS EN DESCUENTO NACIONAL -  - LETRA 75 DIAS / DRAFT 75 DAYS - Cambio de Situación</v>
      </c>
      <c r="E544" s="19">
        <v>45554</v>
      </c>
      <c r="F544" s="20" t="s">
        <v>27</v>
      </c>
      <c r="G544" s="20" t="s">
        <v>8176</v>
      </c>
      <c r="H544" s="20" t="s">
        <v>7404</v>
      </c>
      <c r="I544" s="20" t="s">
        <v>7405</v>
      </c>
      <c r="J544" s="20" t="s">
        <v>241</v>
      </c>
      <c r="K544" s="20" t="s">
        <v>242</v>
      </c>
      <c r="L544" s="20" t="s">
        <v>243</v>
      </c>
      <c r="M544" s="20" t="s">
        <v>125</v>
      </c>
      <c r="N544" s="21">
        <v>6057.24</v>
      </c>
      <c r="O544" s="21">
        <v>0</v>
      </c>
      <c r="P544" s="19">
        <v>45524</v>
      </c>
      <c r="Q544" s="19">
        <v>45554</v>
      </c>
      <c r="R544" s="20"/>
      <c r="S544" s="19">
        <v>45576</v>
      </c>
      <c r="T544" s="20" t="s">
        <v>126</v>
      </c>
      <c r="U544" s="20">
        <v>1031371</v>
      </c>
      <c r="V544" s="20">
        <v>240007119</v>
      </c>
      <c r="W544" s="20" t="s">
        <v>50</v>
      </c>
      <c r="X544" s="20" t="s">
        <v>794</v>
      </c>
      <c r="Y544" s="20" t="s">
        <v>245</v>
      </c>
      <c r="Z544" s="20" t="s">
        <v>7406</v>
      </c>
      <c r="AA544" s="20" t="s">
        <v>7711</v>
      </c>
      <c r="AB544" s="20" t="s">
        <v>248</v>
      </c>
      <c r="AC544" s="20" t="s">
        <v>248</v>
      </c>
      <c r="AD544" s="20" t="s">
        <v>56</v>
      </c>
      <c r="AE544" s="20"/>
    </row>
    <row r="545" spans="1:31" ht="25.5" x14ac:dyDescent="0.2">
      <c r="A545" s="4">
        <f t="shared" si="37"/>
        <v>543</v>
      </c>
      <c r="B545" s="4" t="str">
        <f t="shared" si="35"/>
        <v>2024-03296</v>
      </c>
      <c r="C545" s="4" t="str">
        <f>IFERROR(VLOOKUP(F545,Tablas!$A$1:$B$3,2,0),"")</f>
        <v/>
      </c>
      <c r="D545" s="4" t="str">
        <f t="shared" si="36"/>
        <v>LETRAS EN DESCUENTO NACIONAL -  - LETRA 75 DIAS / DRAFT 75 DAYS - Cambio de Situación</v>
      </c>
      <c r="E545" s="19">
        <v>45554</v>
      </c>
      <c r="F545" s="20" t="s">
        <v>27</v>
      </c>
      <c r="G545" s="20" t="s">
        <v>8177</v>
      </c>
      <c r="H545" s="20" t="s">
        <v>7404</v>
      </c>
      <c r="I545" s="20" t="s">
        <v>7405</v>
      </c>
      <c r="J545" s="20" t="s">
        <v>241</v>
      </c>
      <c r="K545" s="20" t="s">
        <v>242</v>
      </c>
      <c r="L545" s="20" t="s">
        <v>243</v>
      </c>
      <c r="M545" s="20" t="s">
        <v>125</v>
      </c>
      <c r="N545" s="21">
        <v>6057.26</v>
      </c>
      <c r="O545" s="21">
        <v>0</v>
      </c>
      <c r="P545" s="19">
        <v>45524</v>
      </c>
      <c r="Q545" s="19">
        <v>45554</v>
      </c>
      <c r="R545" s="20"/>
      <c r="S545" s="19">
        <v>45614</v>
      </c>
      <c r="T545" s="20" t="s">
        <v>126</v>
      </c>
      <c r="U545" s="20">
        <v>1031381</v>
      </c>
      <c r="V545" s="20">
        <v>240007124</v>
      </c>
      <c r="W545" s="20" t="s">
        <v>50</v>
      </c>
      <c r="X545" s="20" t="s">
        <v>794</v>
      </c>
      <c r="Y545" s="20" t="s">
        <v>245</v>
      </c>
      <c r="Z545" s="20" t="s">
        <v>7406</v>
      </c>
      <c r="AA545" s="20" t="s">
        <v>247</v>
      </c>
      <c r="AB545" s="20" t="s">
        <v>248</v>
      </c>
      <c r="AC545" s="20" t="s">
        <v>248</v>
      </c>
      <c r="AD545" s="20" t="s">
        <v>56</v>
      </c>
      <c r="AE545" s="20"/>
    </row>
    <row r="546" spans="1:31" ht="25.5" x14ac:dyDescent="0.2">
      <c r="A546" s="4">
        <f t="shared" si="37"/>
        <v>544</v>
      </c>
      <c r="B546" s="4" t="str">
        <f t="shared" si="35"/>
        <v>2024-02716</v>
      </c>
      <c r="C546" s="4" t="str">
        <f>IFERROR(VLOOKUP(F546,Tablas!$A$1:$B$3,2,0),"")</f>
        <v/>
      </c>
      <c r="D546" s="4" t="str">
        <f t="shared" si="36"/>
        <v>LETRAS EN DESCUENTO NACIONAL -  - LETRA 75 DIAS / DRAFT 75 DAYS - Cambio de Situación</v>
      </c>
      <c r="E546" s="19">
        <v>45506</v>
      </c>
      <c r="F546" s="20" t="s">
        <v>27</v>
      </c>
      <c r="G546" s="20" t="s">
        <v>8180</v>
      </c>
      <c r="H546" s="20" t="s">
        <v>7404</v>
      </c>
      <c r="I546" s="20" t="s">
        <v>7405</v>
      </c>
      <c r="J546" s="20" t="s">
        <v>7450</v>
      </c>
      <c r="K546" s="20" t="s">
        <v>7451</v>
      </c>
      <c r="L546" s="20" t="s">
        <v>7452</v>
      </c>
      <c r="M546" s="20" t="s">
        <v>125</v>
      </c>
      <c r="N546" s="21">
        <v>6161.35</v>
      </c>
      <c r="O546" s="21">
        <v>0</v>
      </c>
      <c r="P546" s="19">
        <v>45488</v>
      </c>
      <c r="Q546" s="19">
        <v>45506</v>
      </c>
      <c r="R546" s="20"/>
      <c r="S546" s="19">
        <v>45568</v>
      </c>
      <c r="T546" s="20" t="s">
        <v>126</v>
      </c>
      <c r="U546" s="20">
        <v>1003672</v>
      </c>
      <c r="V546" s="20">
        <v>240005622</v>
      </c>
      <c r="W546" s="20" t="s">
        <v>50</v>
      </c>
      <c r="X546" s="20" t="s">
        <v>794</v>
      </c>
      <c r="Y546" s="20" t="s">
        <v>128</v>
      </c>
      <c r="Z546" s="20" t="s">
        <v>7406</v>
      </c>
      <c r="AA546" s="20" t="s">
        <v>7455</v>
      </c>
      <c r="AB546" s="20" t="s">
        <v>7456</v>
      </c>
      <c r="AC546" s="20" t="s">
        <v>7457</v>
      </c>
      <c r="AD546" s="20" t="s">
        <v>56</v>
      </c>
      <c r="AE546" s="20"/>
    </row>
    <row r="547" spans="1:31" ht="25.5" x14ac:dyDescent="0.2">
      <c r="A547" s="4">
        <f t="shared" si="37"/>
        <v>545</v>
      </c>
      <c r="B547" s="4" t="str">
        <f t="shared" si="35"/>
        <v>2024-02717</v>
      </c>
      <c r="C547" s="4" t="str">
        <f>IFERROR(VLOOKUP(F547,Tablas!$A$1:$B$3,2,0),"")</f>
        <v/>
      </c>
      <c r="D547" s="4" t="str">
        <f t="shared" si="36"/>
        <v>LETRAS EN DESCUENTO NACIONAL -  - LETRA 75 DIAS / DRAFT 75 DAYS - Cambio de Situación</v>
      </c>
      <c r="E547" s="19">
        <v>45506</v>
      </c>
      <c r="F547" s="20" t="s">
        <v>27</v>
      </c>
      <c r="G547" s="20" t="s">
        <v>8181</v>
      </c>
      <c r="H547" s="20" t="s">
        <v>7404</v>
      </c>
      <c r="I547" s="20" t="s">
        <v>7405</v>
      </c>
      <c r="J547" s="20" t="s">
        <v>7450</v>
      </c>
      <c r="K547" s="20" t="s">
        <v>7451</v>
      </c>
      <c r="L547" s="20" t="s">
        <v>7452</v>
      </c>
      <c r="M547" s="20" t="s">
        <v>125</v>
      </c>
      <c r="N547" s="21">
        <v>6161.37</v>
      </c>
      <c r="O547" s="21">
        <v>0</v>
      </c>
      <c r="P547" s="19">
        <v>45488</v>
      </c>
      <c r="Q547" s="19">
        <v>45506</v>
      </c>
      <c r="R547" s="20"/>
      <c r="S547" s="19">
        <v>45579</v>
      </c>
      <c r="T547" s="20" t="s">
        <v>126</v>
      </c>
      <c r="U547" s="20">
        <v>1003674</v>
      </c>
      <c r="V547" s="20">
        <v>240005623</v>
      </c>
      <c r="W547" s="20" t="s">
        <v>50</v>
      </c>
      <c r="X547" s="20" t="s">
        <v>794</v>
      </c>
      <c r="Y547" s="20" t="s">
        <v>128</v>
      </c>
      <c r="Z547" s="20" t="s">
        <v>7406</v>
      </c>
      <c r="AA547" s="20" t="s">
        <v>7455</v>
      </c>
      <c r="AB547" s="20" t="s">
        <v>756</v>
      </c>
      <c r="AC547" s="20" t="s">
        <v>167</v>
      </c>
      <c r="AD547" s="20" t="s">
        <v>56</v>
      </c>
      <c r="AE547" s="20"/>
    </row>
    <row r="548" spans="1:31" ht="25.5" x14ac:dyDescent="0.2">
      <c r="A548" s="4">
        <f t="shared" si="37"/>
        <v>546</v>
      </c>
      <c r="B548" s="4" t="str">
        <f t="shared" si="35"/>
        <v>2024-02871</v>
      </c>
      <c r="C548" s="4" t="str">
        <f>IFERROR(VLOOKUP(F548,Tablas!$A$1:$B$3,2,0),"")</f>
        <v/>
      </c>
      <c r="D548" s="4" t="str">
        <f t="shared" si="36"/>
        <v>LETRAS EN DESCUENTO NACIONAL -  - LETRA 75 DIAS / DRAFT 75 DAYS - Cambio de Situación</v>
      </c>
      <c r="E548" s="19">
        <v>45526</v>
      </c>
      <c r="F548" s="20" t="s">
        <v>27</v>
      </c>
      <c r="G548" s="20" t="s">
        <v>8184</v>
      </c>
      <c r="H548" s="20" t="s">
        <v>7404</v>
      </c>
      <c r="I548" s="20" t="s">
        <v>7405</v>
      </c>
      <c r="J548" s="20" t="s">
        <v>391</v>
      </c>
      <c r="K548" s="20" t="s">
        <v>392</v>
      </c>
      <c r="L548" s="20" t="s">
        <v>393</v>
      </c>
      <c r="M548" s="20" t="s">
        <v>33</v>
      </c>
      <c r="N548" s="21">
        <v>6261.23</v>
      </c>
      <c r="O548" s="21">
        <v>0</v>
      </c>
      <c r="P548" s="19">
        <v>45497</v>
      </c>
      <c r="Q548" s="19">
        <v>45526</v>
      </c>
      <c r="R548" s="20"/>
      <c r="S548" s="19">
        <v>45572</v>
      </c>
      <c r="T548" s="20" t="s">
        <v>126</v>
      </c>
      <c r="U548" s="20">
        <v>1013024</v>
      </c>
      <c r="V548" s="20">
        <v>240006202</v>
      </c>
      <c r="W548" s="20" t="s">
        <v>50</v>
      </c>
      <c r="X548" s="20" t="s">
        <v>794</v>
      </c>
      <c r="Y548" s="20" t="s">
        <v>306</v>
      </c>
      <c r="Z548" s="20" t="s">
        <v>7406</v>
      </c>
      <c r="AA548" s="20" t="s">
        <v>495</v>
      </c>
      <c r="AB548" s="20" t="s">
        <v>337</v>
      </c>
      <c r="AC548" s="20" t="s">
        <v>337</v>
      </c>
      <c r="AD548" s="20" t="s">
        <v>56</v>
      </c>
      <c r="AE548" s="20"/>
    </row>
    <row r="549" spans="1:31" ht="25.5" x14ac:dyDescent="0.2">
      <c r="A549" s="4">
        <f t="shared" si="37"/>
        <v>547</v>
      </c>
      <c r="B549" s="4" t="str">
        <f t="shared" si="35"/>
        <v>2024-02842</v>
      </c>
      <c r="C549" s="4" t="str">
        <f>IFERROR(VLOOKUP(F549,Tablas!$A$1:$B$3,2,0),"")</f>
        <v/>
      </c>
      <c r="D549" s="4" t="str">
        <f t="shared" si="36"/>
        <v>LETRAS EN DESCUENTO NACIONAL -  - LETRA 75 DIAS / DRAFT 75 DAYS - Cambio de Situación</v>
      </c>
      <c r="E549" s="19">
        <v>45520</v>
      </c>
      <c r="F549" s="20" t="s">
        <v>27</v>
      </c>
      <c r="G549" s="20" t="s">
        <v>8186</v>
      </c>
      <c r="H549" s="20" t="s">
        <v>7404</v>
      </c>
      <c r="I549" s="20" t="s">
        <v>7405</v>
      </c>
      <c r="J549" s="20" t="s">
        <v>373</v>
      </c>
      <c r="K549" s="20" t="s">
        <v>374</v>
      </c>
      <c r="L549" s="20" t="s">
        <v>375</v>
      </c>
      <c r="M549" s="20" t="s">
        <v>125</v>
      </c>
      <c r="N549" s="21">
        <v>6352.5</v>
      </c>
      <c r="O549" s="21">
        <v>0</v>
      </c>
      <c r="P549" s="19">
        <v>45491</v>
      </c>
      <c r="Q549" s="19">
        <v>45520</v>
      </c>
      <c r="R549" s="20"/>
      <c r="S549" s="19">
        <v>45583</v>
      </c>
      <c r="T549" s="20" t="s">
        <v>126</v>
      </c>
      <c r="U549" s="20">
        <v>1009947</v>
      </c>
      <c r="V549" s="20">
        <v>240006103</v>
      </c>
      <c r="W549" s="20" t="s">
        <v>50</v>
      </c>
      <c r="X549" s="20" t="s">
        <v>794</v>
      </c>
      <c r="Y549" s="20" t="s">
        <v>128</v>
      </c>
      <c r="Z549" s="20" t="s">
        <v>7406</v>
      </c>
      <c r="AA549" s="20" t="s">
        <v>377</v>
      </c>
      <c r="AB549" s="20" t="s">
        <v>337</v>
      </c>
      <c r="AC549" s="20" t="s">
        <v>337</v>
      </c>
      <c r="AD549" s="20" t="s">
        <v>56</v>
      </c>
      <c r="AE549" s="20"/>
    </row>
    <row r="550" spans="1:31" ht="25.5" x14ac:dyDescent="0.2">
      <c r="A550" s="4">
        <f t="shared" si="37"/>
        <v>548</v>
      </c>
      <c r="B550" s="4" t="str">
        <f t="shared" si="35"/>
        <v>2024-02793</v>
      </c>
      <c r="C550" s="4" t="str">
        <f>IFERROR(VLOOKUP(F550,Tablas!$A$1:$B$3,2,0),"")</f>
        <v/>
      </c>
      <c r="D550" s="4" t="str">
        <f t="shared" si="36"/>
        <v>LETRAS EN DESCUENTO NACIONAL -  - LETRA 75 DIAS / DRAFT 75 DAYS - Cambio de Situación</v>
      </c>
      <c r="E550" s="19">
        <v>45518</v>
      </c>
      <c r="F550" s="20" t="s">
        <v>27</v>
      </c>
      <c r="G550" s="20" t="s">
        <v>8191</v>
      </c>
      <c r="H550" s="20" t="s">
        <v>7404</v>
      </c>
      <c r="I550" s="20" t="s">
        <v>7405</v>
      </c>
      <c r="J550" s="20" t="s">
        <v>330</v>
      </c>
      <c r="K550" s="20" t="s">
        <v>331</v>
      </c>
      <c r="L550" s="20" t="s">
        <v>332</v>
      </c>
      <c r="M550" s="20" t="s">
        <v>125</v>
      </c>
      <c r="N550" s="21">
        <v>6612.37</v>
      </c>
      <c r="O550" s="21">
        <v>0</v>
      </c>
      <c r="P550" s="19">
        <v>45490</v>
      </c>
      <c r="Q550" s="19">
        <v>45518</v>
      </c>
      <c r="R550" s="20"/>
      <c r="S550" s="19">
        <v>45582</v>
      </c>
      <c r="T550" s="20" t="s">
        <v>126</v>
      </c>
      <c r="U550" s="20">
        <v>1008609</v>
      </c>
      <c r="V550" s="20">
        <v>240005922</v>
      </c>
      <c r="W550" s="20" t="s">
        <v>50</v>
      </c>
      <c r="X550" s="20" t="s">
        <v>794</v>
      </c>
      <c r="Y550" s="20" t="s">
        <v>333</v>
      </c>
      <c r="Z550" s="20" t="s">
        <v>7406</v>
      </c>
      <c r="AA550" s="20" t="s">
        <v>335</v>
      </c>
      <c r="AB550" s="20" t="s">
        <v>336</v>
      </c>
      <c r="AC550" s="20" t="s">
        <v>337</v>
      </c>
      <c r="AD550" s="20" t="s">
        <v>56</v>
      </c>
      <c r="AE550" s="20"/>
    </row>
    <row r="551" spans="1:31" ht="25.5" x14ac:dyDescent="0.2">
      <c r="A551" s="4">
        <f t="shared" si="37"/>
        <v>549</v>
      </c>
      <c r="B551" s="4" t="str">
        <f t="shared" si="35"/>
        <v>2024-02791</v>
      </c>
      <c r="C551" s="4" t="str">
        <f>IFERROR(VLOOKUP(F551,Tablas!$A$1:$B$3,2,0),"")</f>
        <v/>
      </c>
      <c r="D551" s="4" t="str">
        <f t="shared" si="36"/>
        <v>LETRAS EN DESCUENTO NACIONAL -  - LETRA 75 DIAS / DRAFT 75 DAYS - Cambio de Situación</v>
      </c>
      <c r="E551" s="19">
        <v>45518</v>
      </c>
      <c r="F551" s="20" t="s">
        <v>27</v>
      </c>
      <c r="G551" s="20" t="s">
        <v>8192</v>
      </c>
      <c r="H551" s="20" t="s">
        <v>7404</v>
      </c>
      <c r="I551" s="20" t="s">
        <v>7405</v>
      </c>
      <c r="J551" s="20" t="s">
        <v>330</v>
      </c>
      <c r="K551" s="20" t="s">
        <v>331</v>
      </c>
      <c r="L551" s="20" t="s">
        <v>332</v>
      </c>
      <c r="M551" s="20" t="s">
        <v>125</v>
      </c>
      <c r="N551" s="21">
        <v>6612.4</v>
      </c>
      <c r="O551" s="21">
        <v>0</v>
      </c>
      <c r="P551" s="19">
        <v>45490</v>
      </c>
      <c r="Q551" s="19">
        <v>45518</v>
      </c>
      <c r="R551" s="20"/>
      <c r="S551" s="19">
        <v>45566</v>
      </c>
      <c r="T551" s="20" t="s">
        <v>126</v>
      </c>
      <c r="U551" s="20">
        <v>1008605</v>
      </c>
      <c r="V551" s="20">
        <v>240005920</v>
      </c>
      <c r="W551" s="20" t="s">
        <v>50</v>
      </c>
      <c r="X551" s="20" t="s">
        <v>794</v>
      </c>
      <c r="Y551" s="20" t="s">
        <v>333</v>
      </c>
      <c r="Z551" s="20" t="s">
        <v>7406</v>
      </c>
      <c r="AA551" s="20" t="s">
        <v>7441</v>
      </c>
      <c r="AB551" s="20" t="s">
        <v>789</v>
      </c>
      <c r="AC551" s="20" t="s">
        <v>167</v>
      </c>
      <c r="AD551" s="20" t="s">
        <v>56</v>
      </c>
      <c r="AE551" s="20"/>
    </row>
    <row r="552" spans="1:31" ht="25.5" x14ac:dyDescent="0.2">
      <c r="A552" s="4">
        <f t="shared" si="37"/>
        <v>550</v>
      </c>
      <c r="B552" s="4" t="str">
        <f t="shared" si="35"/>
        <v>2024-02792</v>
      </c>
      <c r="C552" s="4" t="str">
        <f>IFERROR(VLOOKUP(F552,Tablas!$A$1:$B$3,2,0),"")</f>
        <v/>
      </c>
      <c r="D552" s="4" t="str">
        <f t="shared" si="36"/>
        <v>LETRAS EN DESCUENTO NACIONAL -  - LETRA 75 DIAS / DRAFT 75 DAYS - Cambio de Situación</v>
      </c>
      <c r="E552" s="19">
        <v>45518</v>
      </c>
      <c r="F552" s="20" t="s">
        <v>27</v>
      </c>
      <c r="G552" s="20" t="s">
        <v>8193</v>
      </c>
      <c r="H552" s="20" t="s">
        <v>7404</v>
      </c>
      <c r="I552" s="20" t="s">
        <v>7405</v>
      </c>
      <c r="J552" s="20" t="s">
        <v>330</v>
      </c>
      <c r="K552" s="20" t="s">
        <v>331</v>
      </c>
      <c r="L552" s="20" t="s">
        <v>332</v>
      </c>
      <c r="M552" s="20" t="s">
        <v>125</v>
      </c>
      <c r="N552" s="21">
        <v>6612.4</v>
      </c>
      <c r="O552" s="21">
        <v>0</v>
      </c>
      <c r="P552" s="19">
        <v>45490</v>
      </c>
      <c r="Q552" s="19">
        <v>45518</v>
      </c>
      <c r="R552" s="20"/>
      <c r="S552" s="19">
        <v>45572</v>
      </c>
      <c r="T552" s="20" t="s">
        <v>126</v>
      </c>
      <c r="U552" s="20">
        <v>1008607</v>
      </c>
      <c r="V552" s="20">
        <v>240005921</v>
      </c>
      <c r="W552" s="20" t="s">
        <v>50</v>
      </c>
      <c r="X552" s="20" t="s">
        <v>794</v>
      </c>
      <c r="Y552" s="20" t="s">
        <v>333</v>
      </c>
      <c r="Z552" s="20" t="s">
        <v>7406</v>
      </c>
      <c r="AA552" s="20" t="s">
        <v>7441</v>
      </c>
      <c r="AB552" s="20" t="s">
        <v>789</v>
      </c>
      <c r="AC552" s="20" t="s">
        <v>167</v>
      </c>
      <c r="AD552" s="20" t="s">
        <v>56</v>
      </c>
      <c r="AE552" s="20"/>
    </row>
    <row r="553" spans="1:31" ht="25.5" x14ac:dyDescent="0.2">
      <c r="A553" s="4">
        <f t="shared" si="37"/>
        <v>551</v>
      </c>
      <c r="B553" s="4" t="str">
        <f t="shared" si="35"/>
        <v>2024-03516</v>
      </c>
      <c r="C553" s="4" t="str">
        <f>IFERROR(VLOOKUP(F553,Tablas!$A$1:$B$3,2,0),"")</f>
        <v/>
      </c>
      <c r="D553" s="4" t="str">
        <f t="shared" si="36"/>
        <v>LETRAS EN DESCUENTO NACIONAL -  - LETRA 75 DIAS / DRAFT 75 DAYS - Cambio de Situación</v>
      </c>
      <c r="E553" s="19">
        <v>45560</v>
      </c>
      <c r="F553" s="20" t="s">
        <v>27</v>
      </c>
      <c r="G553" s="20" t="s">
        <v>8194</v>
      </c>
      <c r="H553" s="20" t="s">
        <v>7404</v>
      </c>
      <c r="I553" s="20" t="s">
        <v>7405</v>
      </c>
      <c r="J553" s="20" t="s">
        <v>391</v>
      </c>
      <c r="K553" s="20" t="s">
        <v>392</v>
      </c>
      <c r="L553" s="20" t="s">
        <v>393</v>
      </c>
      <c r="M553" s="20" t="s">
        <v>33</v>
      </c>
      <c r="N553" s="21">
        <v>6721.28</v>
      </c>
      <c r="O553" s="21">
        <v>0</v>
      </c>
      <c r="P553" s="19">
        <v>45541</v>
      </c>
      <c r="Q553" s="19">
        <v>45560</v>
      </c>
      <c r="R553" s="20"/>
      <c r="S553" s="19">
        <v>45616</v>
      </c>
      <c r="T553" s="20" t="s">
        <v>126</v>
      </c>
      <c r="U553" s="20">
        <v>1031143</v>
      </c>
      <c r="V553" s="20">
        <v>240007017</v>
      </c>
      <c r="W553" s="20" t="s">
        <v>50</v>
      </c>
      <c r="X553" s="20" t="s">
        <v>794</v>
      </c>
      <c r="Y553" s="20" t="s">
        <v>306</v>
      </c>
      <c r="Z553" s="20" t="s">
        <v>7406</v>
      </c>
      <c r="AA553" s="20" t="s">
        <v>395</v>
      </c>
      <c r="AB553" s="20" t="s">
        <v>337</v>
      </c>
      <c r="AC553" s="20" t="s">
        <v>337</v>
      </c>
      <c r="AD553" s="20" t="s">
        <v>56</v>
      </c>
      <c r="AE553" s="20"/>
    </row>
    <row r="554" spans="1:31" ht="25.5" x14ac:dyDescent="0.2">
      <c r="A554" s="4">
        <f t="shared" si="37"/>
        <v>552</v>
      </c>
      <c r="B554" s="4" t="str">
        <f t="shared" si="35"/>
        <v>2024-03063</v>
      </c>
      <c r="C554" s="4" t="str">
        <f>IFERROR(VLOOKUP(F554,Tablas!$A$1:$B$3,2,0),"")</f>
        <v/>
      </c>
      <c r="D554" s="4" t="str">
        <f t="shared" si="36"/>
        <v>LETRAS EN DESCUENTO NACIONAL -  - LETRA 75 DIAS / DRAFT 75 DAYS - Cambio de Situación</v>
      </c>
      <c r="E554" s="19">
        <v>45518</v>
      </c>
      <c r="F554" s="20" t="s">
        <v>27</v>
      </c>
      <c r="G554" s="20" t="s">
        <v>8195</v>
      </c>
      <c r="H554" s="20" t="s">
        <v>7404</v>
      </c>
      <c r="I554" s="20" t="s">
        <v>7405</v>
      </c>
      <c r="J554" s="20" t="s">
        <v>391</v>
      </c>
      <c r="K554" s="20" t="s">
        <v>392</v>
      </c>
      <c r="L554" s="20" t="s">
        <v>393</v>
      </c>
      <c r="M554" s="20" t="s">
        <v>33</v>
      </c>
      <c r="N554" s="21">
        <v>6729.3</v>
      </c>
      <c r="O554" s="21">
        <v>0</v>
      </c>
      <c r="P554" s="19">
        <v>45505</v>
      </c>
      <c r="Q554" s="19">
        <v>45518</v>
      </c>
      <c r="R554" s="20"/>
      <c r="S554" s="19">
        <v>45581</v>
      </c>
      <c r="T554" s="20" t="s">
        <v>126</v>
      </c>
      <c r="U554" s="20">
        <v>1008646</v>
      </c>
      <c r="V554" s="20">
        <v>240005940</v>
      </c>
      <c r="W554" s="20" t="s">
        <v>50</v>
      </c>
      <c r="X554" s="20" t="s">
        <v>794</v>
      </c>
      <c r="Y554" s="20" t="s">
        <v>306</v>
      </c>
      <c r="Z554" s="20" t="s">
        <v>7406</v>
      </c>
      <c r="AA554" s="20" t="s">
        <v>495</v>
      </c>
      <c r="AB554" s="20" t="s">
        <v>337</v>
      </c>
      <c r="AC554" s="20" t="s">
        <v>337</v>
      </c>
      <c r="AD554" s="20" t="s">
        <v>56</v>
      </c>
      <c r="AE554" s="20"/>
    </row>
    <row r="555" spans="1:31" ht="25.5" x14ac:dyDescent="0.2">
      <c r="A555" s="4">
        <f t="shared" si="37"/>
        <v>553</v>
      </c>
      <c r="B555" s="4" t="str">
        <f t="shared" si="35"/>
        <v>2024-03277</v>
      </c>
      <c r="C555" s="4" t="str">
        <f>IFERROR(VLOOKUP(F555,Tablas!$A$1:$B$3,2,0),"")</f>
        <v/>
      </c>
      <c r="D555" s="4" t="str">
        <f t="shared" si="36"/>
        <v>LETRAS EN DESCUENTO NACIONAL -  - LETRA 75 DIAS / DRAFT 75 DAYS - Cambio de Situación</v>
      </c>
      <c r="E555" s="19">
        <v>45539</v>
      </c>
      <c r="F555" s="20" t="s">
        <v>27</v>
      </c>
      <c r="G555" s="20" t="s">
        <v>8196</v>
      </c>
      <c r="H555" s="20" t="s">
        <v>7404</v>
      </c>
      <c r="I555" s="20" t="s">
        <v>7405</v>
      </c>
      <c r="J555" s="20" t="s">
        <v>391</v>
      </c>
      <c r="K555" s="20" t="s">
        <v>392</v>
      </c>
      <c r="L555" s="20" t="s">
        <v>393</v>
      </c>
      <c r="M555" s="20" t="s">
        <v>33</v>
      </c>
      <c r="N555" s="21">
        <v>6756.96</v>
      </c>
      <c r="O555" s="21">
        <v>0</v>
      </c>
      <c r="P555" s="19">
        <v>45523</v>
      </c>
      <c r="Q555" s="19">
        <v>45539</v>
      </c>
      <c r="R555" s="20"/>
      <c r="S555" s="19">
        <v>45582</v>
      </c>
      <c r="T555" s="20" t="s">
        <v>126</v>
      </c>
      <c r="U555" s="20">
        <v>1020768</v>
      </c>
      <c r="V555" s="20">
        <v>240006469</v>
      </c>
      <c r="W555" s="20" t="s">
        <v>50</v>
      </c>
      <c r="X555" s="20" t="s">
        <v>794</v>
      </c>
      <c r="Y555" s="20" t="s">
        <v>306</v>
      </c>
      <c r="Z555" s="20" t="s">
        <v>7406</v>
      </c>
      <c r="AA555" s="20" t="s">
        <v>495</v>
      </c>
      <c r="AB555" s="20" t="s">
        <v>337</v>
      </c>
      <c r="AC555" s="20" t="s">
        <v>337</v>
      </c>
      <c r="AD555" s="20" t="s">
        <v>56</v>
      </c>
      <c r="AE555" s="20"/>
    </row>
    <row r="556" spans="1:31" ht="25.5" x14ac:dyDescent="0.2">
      <c r="A556" s="4">
        <f t="shared" si="37"/>
        <v>554</v>
      </c>
      <c r="B556" s="4" t="str">
        <f t="shared" si="35"/>
        <v>2024-03280</v>
      </c>
      <c r="C556" s="4" t="str">
        <f>IFERROR(VLOOKUP(F556,Tablas!$A$1:$B$3,2,0),"")</f>
        <v/>
      </c>
      <c r="D556" s="4" t="str">
        <f t="shared" si="36"/>
        <v>LETRAS EN DESCUENTO NACIONAL -  - LETRA 75 DIAS / DRAFT 75 DAYS - Cambio de Situación</v>
      </c>
      <c r="E556" s="19">
        <v>45539</v>
      </c>
      <c r="F556" s="20" t="s">
        <v>27</v>
      </c>
      <c r="G556" s="20" t="s">
        <v>8197</v>
      </c>
      <c r="H556" s="20" t="s">
        <v>7404</v>
      </c>
      <c r="I556" s="20" t="s">
        <v>7405</v>
      </c>
      <c r="J556" s="20" t="s">
        <v>391</v>
      </c>
      <c r="K556" s="20" t="s">
        <v>392</v>
      </c>
      <c r="L556" s="20" t="s">
        <v>393</v>
      </c>
      <c r="M556" s="20" t="s">
        <v>33</v>
      </c>
      <c r="N556" s="21">
        <v>6756.96</v>
      </c>
      <c r="O556" s="21">
        <v>0</v>
      </c>
      <c r="P556" s="19">
        <v>45523</v>
      </c>
      <c r="Q556" s="19">
        <v>45539</v>
      </c>
      <c r="R556" s="20"/>
      <c r="S556" s="19">
        <v>45603</v>
      </c>
      <c r="T556" s="20" t="s">
        <v>126</v>
      </c>
      <c r="U556" s="20">
        <v>1020774</v>
      </c>
      <c r="V556" s="20">
        <v>240006472</v>
      </c>
      <c r="W556" s="20" t="s">
        <v>50</v>
      </c>
      <c r="X556" s="20" t="s">
        <v>794</v>
      </c>
      <c r="Y556" s="20" t="s">
        <v>306</v>
      </c>
      <c r="Z556" s="20" t="s">
        <v>7406</v>
      </c>
      <c r="AA556" s="20" t="s">
        <v>395</v>
      </c>
      <c r="AB556" s="20" t="s">
        <v>337</v>
      </c>
      <c r="AC556" s="20" t="s">
        <v>337</v>
      </c>
      <c r="AD556" s="20" t="s">
        <v>56</v>
      </c>
      <c r="AE556" s="20"/>
    </row>
    <row r="557" spans="1:31" ht="25.5" x14ac:dyDescent="0.2">
      <c r="A557" s="4">
        <f t="shared" si="37"/>
        <v>555</v>
      </c>
      <c r="B557" s="4" t="str">
        <f t="shared" si="35"/>
        <v>2024-03278</v>
      </c>
      <c r="C557" s="4" t="str">
        <f>IFERROR(VLOOKUP(F557,Tablas!$A$1:$B$3,2,0),"")</f>
        <v/>
      </c>
      <c r="D557" s="4" t="str">
        <f t="shared" si="36"/>
        <v>LETRAS EN DESCUENTO NACIONAL -  - LETRA 75 DIAS / DRAFT 75 DAYS - Cambio de Situación</v>
      </c>
      <c r="E557" s="19">
        <v>45539</v>
      </c>
      <c r="F557" s="20" t="s">
        <v>27</v>
      </c>
      <c r="G557" s="20" t="s">
        <v>8198</v>
      </c>
      <c r="H557" s="20" t="s">
        <v>7404</v>
      </c>
      <c r="I557" s="20" t="s">
        <v>7405</v>
      </c>
      <c r="J557" s="20" t="s">
        <v>391</v>
      </c>
      <c r="K557" s="20" t="s">
        <v>392</v>
      </c>
      <c r="L557" s="20" t="s">
        <v>393</v>
      </c>
      <c r="M557" s="20" t="s">
        <v>33</v>
      </c>
      <c r="N557" s="21">
        <v>6756.96</v>
      </c>
      <c r="O557" s="21">
        <v>0</v>
      </c>
      <c r="P557" s="19">
        <v>45523</v>
      </c>
      <c r="Q557" s="19">
        <v>45539</v>
      </c>
      <c r="R557" s="20"/>
      <c r="S557" s="19">
        <v>45589</v>
      </c>
      <c r="T557" s="20" t="s">
        <v>126</v>
      </c>
      <c r="U557" s="20">
        <v>1020770</v>
      </c>
      <c r="V557" s="20">
        <v>240006470</v>
      </c>
      <c r="W557" s="20" t="s">
        <v>50</v>
      </c>
      <c r="X557" s="20" t="s">
        <v>794</v>
      </c>
      <c r="Y557" s="20" t="s">
        <v>306</v>
      </c>
      <c r="Z557" s="20" t="s">
        <v>7406</v>
      </c>
      <c r="AA557" s="20" t="s">
        <v>395</v>
      </c>
      <c r="AB557" s="20" t="s">
        <v>337</v>
      </c>
      <c r="AC557" s="20" t="s">
        <v>337</v>
      </c>
      <c r="AD557" s="20" t="s">
        <v>56</v>
      </c>
      <c r="AE557" s="20"/>
    </row>
    <row r="558" spans="1:31" ht="25.5" x14ac:dyDescent="0.2">
      <c r="A558" s="4">
        <f t="shared" si="37"/>
        <v>556</v>
      </c>
      <c r="B558" s="4" t="str">
        <f t="shared" si="35"/>
        <v>2024-03279</v>
      </c>
      <c r="C558" s="4" t="str">
        <f>IFERROR(VLOOKUP(F558,Tablas!$A$1:$B$3,2,0),"")</f>
        <v/>
      </c>
      <c r="D558" s="4" t="str">
        <f t="shared" si="36"/>
        <v>LETRAS EN DESCUENTO NACIONAL -  - LETRA 75 DIAS / DRAFT 75 DAYS - Cambio de Situación</v>
      </c>
      <c r="E558" s="19">
        <v>45539</v>
      </c>
      <c r="F558" s="20" t="s">
        <v>27</v>
      </c>
      <c r="G558" s="20" t="s">
        <v>8199</v>
      </c>
      <c r="H558" s="20" t="s">
        <v>7404</v>
      </c>
      <c r="I558" s="20" t="s">
        <v>7405</v>
      </c>
      <c r="J558" s="20" t="s">
        <v>391</v>
      </c>
      <c r="K558" s="20" t="s">
        <v>392</v>
      </c>
      <c r="L558" s="20" t="s">
        <v>393</v>
      </c>
      <c r="M558" s="20" t="s">
        <v>33</v>
      </c>
      <c r="N558" s="21">
        <v>6756.96</v>
      </c>
      <c r="O558" s="21">
        <v>0</v>
      </c>
      <c r="P558" s="19">
        <v>45523</v>
      </c>
      <c r="Q558" s="19">
        <v>45539</v>
      </c>
      <c r="R558" s="20"/>
      <c r="S558" s="19">
        <v>45595</v>
      </c>
      <c r="T558" s="20" t="s">
        <v>126</v>
      </c>
      <c r="U558" s="20">
        <v>1020772</v>
      </c>
      <c r="V558" s="20">
        <v>240006471</v>
      </c>
      <c r="W558" s="20" t="s">
        <v>50</v>
      </c>
      <c r="X558" s="20" t="s">
        <v>794</v>
      </c>
      <c r="Y558" s="20" t="s">
        <v>306</v>
      </c>
      <c r="Z558" s="20" t="s">
        <v>7406</v>
      </c>
      <c r="AA558" s="20" t="s">
        <v>395</v>
      </c>
      <c r="AB558" s="20" t="s">
        <v>337</v>
      </c>
      <c r="AC558" s="20" t="s">
        <v>337</v>
      </c>
      <c r="AD558" s="20" t="s">
        <v>56</v>
      </c>
      <c r="AE558" s="20"/>
    </row>
    <row r="559" spans="1:31" ht="25.5" x14ac:dyDescent="0.2">
      <c r="A559" s="4">
        <f t="shared" si="37"/>
        <v>557</v>
      </c>
      <c r="B559" s="4" t="str">
        <f t="shared" si="35"/>
        <v>2024-03275</v>
      </c>
      <c r="C559" s="4" t="str">
        <f>IFERROR(VLOOKUP(F559,Tablas!$A$1:$B$3,2,0),"")</f>
        <v/>
      </c>
      <c r="D559" s="4" t="str">
        <f t="shared" si="36"/>
        <v>LETRAS EN DESCUENTO NACIONAL -  - LETRA 75 DIAS / DRAFT 75 DAYS - Cambio de Situación</v>
      </c>
      <c r="E559" s="19">
        <v>45539</v>
      </c>
      <c r="F559" s="20" t="s">
        <v>27</v>
      </c>
      <c r="G559" s="20" t="s">
        <v>8200</v>
      </c>
      <c r="H559" s="20" t="s">
        <v>7404</v>
      </c>
      <c r="I559" s="20" t="s">
        <v>7405</v>
      </c>
      <c r="J559" s="20" t="s">
        <v>391</v>
      </c>
      <c r="K559" s="20" t="s">
        <v>392</v>
      </c>
      <c r="L559" s="20" t="s">
        <v>393</v>
      </c>
      <c r="M559" s="20" t="s">
        <v>33</v>
      </c>
      <c r="N559" s="21">
        <v>6756.96</v>
      </c>
      <c r="O559" s="21">
        <v>0</v>
      </c>
      <c r="P559" s="19">
        <v>45523</v>
      </c>
      <c r="Q559" s="19">
        <v>45539</v>
      </c>
      <c r="R559" s="20"/>
      <c r="S559" s="19">
        <v>45568</v>
      </c>
      <c r="T559" s="20" t="s">
        <v>126</v>
      </c>
      <c r="U559" s="20">
        <v>1020764</v>
      </c>
      <c r="V559" s="20">
        <v>240006467</v>
      </c>
      <c r="W559" s="20" t="s">
        <v>50</v>
      </c>
      <c r="X559" s="20" t="s">
        <v>794</v>
      </c>
      <c r="Y559" s="20" t="s">
        <v>306</v>
      </c>
      <c r="Z559" s="20" t="s">
        <v>7406</v>
      </c>
      <c r="AA559" s="20" t="s">
        <v>495</v>
      </c>
      <c r="AB559" s="20" t="s">
        <v>337</v>
      </c>
      <c r="AC559" s="20" t="s">
        <v>337</v>
      </c>
      <c r="AD559" s="20" t="s">
        <v>56</v>
      </c>
      <c r="AE559" s="20"/>
    </row>
    <row r="560" spans="1:31" ht="25.5" x14ac:dyDescent="0.2">
      <c r="A560" s="4">
        <f t="shared" si="37"/>
        <v>558</v>
      </c>
      <c r="B560" s="4" t="str">
        <f t="shared" si="35"/>
        <v>2024-03276</v>
      </c>
      <c r="C560" s="4" t="str">
        <f>IFERROR(VLOOKUP(F560,Tablas!$A$1:$B$3,2,0),"")</f>
        <v/>
      </c>
      <c r="D560" s="4" t="str">
        <f t="shared" si="36"/>
        <v>LETRAS EN DESCUENTO NACIONAL -  - LETRA 75 DIAS / DRAFT 75 DAYS - Cambio de Situación</v>
      </c>
      <c r="E560" s="19">
        <v>45539</v>
      </c>
      <c r="F560" s="20" t="s">
        <v>27</v>
      </c>
      <c r="G560" s="20" t="s">
        <v>8201</v>
      </c>
      <c r="H560" s="20" t="s">
        <v>7404</v>
      </c>
      <c r="I560" s="20" t="s">
        <v>7405</v>
      </c>
      <c r="J560" s="20" t="s">
        <v>391</v>
      </c>
      <c r="K560" s="20" t="s">
        <v>392</v>
      </c>
      <c r="L560" s="20" t="s">
        <v>393</v>
      </c>
      <c r="M560" s="20" t="s">
        <v>33</v>
      </c>
      <c r="N560" s="21">
        <v>6756.96</v>
      </c>
      <c r="O560" s="21">
        <v>0</v>
      </c>
      <c r="P560" s="19">
        <v>45523</v>
      </c>
      <c r="Q560" s="19">
        <v>45539</v>
      </c>
      <c r="R560" s="20"/>
      <c r="S560" s="19">
        <v>45575</v>
      </c>
      <c r="T560" s="20" t="s">
        <v>126</v>
      </c>
      <c r="U560" s="20">
        <v>1020766</v>
      </c>
      <c r="V560" s="20">
        <v>240006468</v>
      </c>
      <c r="W560" s="20" t="s">
        <v>50</v>
      </c>
      <c r="X560" s="20" t="s">
        <v>794</v>
      </c>
      <c r="Y560" s="20" t="s">
        <v>306</v>
      </c>
      <c r="Z560" s="20" t="s">
        <v>7406</v>
      </c>
      <c r="AA560" s="20" t="s">
        <v>495</v>
      </c>
      <c r="AB560" s="20" t="s">
        <v>337</v>
      </c>
      <c r="AC560" s="20" t="s">
        <v>337</v>
      </c>
      <c r="AD560" s="20" t="s">
        <v>56</v>
      </c>
      <c r="AE560" s="20"/>
    </row>
    <row r="561" spans="1:31" ht="25.5" x14ac:dyDescent="0.2">
      <c r="A561" s="4">
        <f t="shared" si="37"/>
        <v>559</v>
      </c>
      <c r="B561" s="4" t="str">
        <f t="shared" si="35"/>
        <v>2024-03281</v>
      </c>
      <c r="C561" s="4" t="str">
        <f>IFERROR(VLOOKUP(F561,Tablas!$A$1:$B$3,2,0),"")</f>
        <v/>
      </c>
      <c r="D561" s="4" t="str">
        <f t="shared" si="36"/>
        <v>LETRAS EN DESCUENTO NACIONAL -  - LETRA 75 DIAS / DRAFT 75 DAYS - Cambio de Situación</v>
      </c>
      <c r="E561" s="19">
        <v>45539</v>
      </c>
      <c r="F561" s="20" t="s">
        <v>27</v>
      </c>
      <c r="G561" s="20" t="s">
        <v>8202</v>
      </c>
      <c r="H561" s="20" t="s">
        <v>7404</v>
      </c>
      <c r="I561" s="20" t="s">
        <v>7405</v>
      </c>
      <c r="J561" s="20" t="s">
        <v>391</v>
      </c>
      <c r="K561" s="20" t="s">
        <v>392</v>
      </c>
      <c r="L561" s="20" t="s">
        <v>393</v>
      </c>
      <c r="M561" s="20" t="s">
        <v>33</v>
      </c>
      <c r="N561" s="21">
        <v>6756.98</v>
      </c>
      <c r="O561" s="21">
        <v>0</v>
      </c>
      <c r="P561" s="19">
        <v>45523</v>
      </c>
      <c r="Q561" s="19">
        <v>45539</v>
      </c>
      <c r="R561" s="20"/>
      <c r="S561" s="19">
        <v>45614</v>
      </c>
      <c r="T561" s="20" t="s">
        <v>126</v>
      </c>
      <c r="U561" s="20">
        <v>1020776</v>
      </c>
      <c r="V561" s="20">
        <v>240006473</v>
      </c>
      <c r="W561" s="20" t="s">
        <v>50</v>
      </c>
      <c r="X561" s="20" t="s">
        <v>794</v>
      </c>
      <c r="Y561" s="20" t="s">
        <v>306</v>
      </c>
      <c r="Z561" s="20" t="s">
        <v>7406</v>
      </c>
      <c r="AA561" s="20" t="s">
        <v>395</v>
      </c>
      <c r="AB561" s="20" t="s">
        <v>337</v>
      </c>
      <c r="AC561" s="20" t="s">
        <v>337</v>
      </c>
      <c r="AD561" s="20" t="s">
        <v>56</v>
      </c>
      <c r="AE561" s="20"/>
    </row>
    <row r="562" spans="1:31" ht="51" x14ac:dyDescent="0.2">
      <c r="A562" s="4">
        <f t="shared" si="37"/>
        <v>560</v>
      </c>
      <c r="B562" s="4" t="str">
        <f t="shared" si="35"/>
        <v>2024-02057</v>
      </c>
      <c r="C562" s="4" t="str">
        <f>IFERROR(VLOOKUP(F562,Tablas!$A$1:$B$3,2,0),"")</f>
        <v/>
      </c>
      <c r="D562" s="4" t="str">
        <f t="shared" si="36"/>
        <v>LETRAS EN DESCUENTO NACIONAL -  - LETRA 45-60-75 DIAS / DRAFT 45-60-75 DAYS - Cambio de Situación</v>
      </c>
      <c r="E562" s="19">
        <v>45456</v>
      </c>
      <c r="F562" s="20" t="s">
        <v>27</v>
      </c>
      <c r="G562" s="20" t="s">
        <v>8204</v>
      </c>
      <c r="H562" s="20" t="s">
        <v>7404</v>
      </c>
      <c r="I562" s="20" t="s">
        <v>7405</v>
      </c>
      <c r="J562" s="20" t="s">
        <v>263</v>
      </c>
      <c r="K562" s="20" t="s">
        <v>264</v>
      </c>
      <c r="L562" s="20" t="s">
        <v>265</v>
      </c>
      <c r="M562" s="20" t="s">
        <v>125</v>
      </c>
      <c r="N562" s="21">
        <v>6834.89</v>
      </c>
      <c r="O562" s="21">
        <v>0</v>
      </c>
      <c r="P562" s="19">
        <v>45435</v>
      </c>
      <c r="Q562" s="19">
        <v>45456</v>
      </c>
      <c r="R562" s="20"/>
      <c r="S562" s="19">
        <v>45510</v>
      </c>
      <c r="T562" s="20" t="s">
        <v>266</v>
      </c>
      <c r="U562" s="20">
        <v>983384</v>
      </c>
      <c r="V562" s="20">
        <v>240004570</v>
      </c>
      <c r="W562" s="20" t="s">
        <v>50</v>
      </c>
      <c r="X562" s="20" t="s">
        <v>794</v>
      </c>
      <c r="Y562" s="20" t="s">
        <v>267</v>
      </c>
      <c r="Z562" s="20" t="s">
        <v>7406</v>
      </c>
      <c r="AA562" s="20" t="s">
        <v>269</v>
      </c>
      <c r="AB562" s="20" t="s">
        <v>270</v>
      </c>
      <c r="AC562" s="20" t="s">
        <v>167</v>
      </c>
      <c r="AD562" s="20" t="s">
        <v>56</v>
      </c>
      <c r="AE562" s="20"/>
    </row>
    <row r="563" spans="1:31" ht="25.5" x14ac:dyDescent="0.2">
      <c r="A563" s="4">
        <f t="shared" si="37"/>
        <v>561</v>
      </c>
      <c r="B563" s="4" t="str">
        <f t="shared" si="35"/>
        <v>2024-03376</v>
      </c>
      <c r="C563" s="4" t="str">
        <f>IFERROR(VLOOKUP(F563,Tablas!$A$1:$B$3,2,0),"")</f>
        <v/>
      </c>
      <c r="D563" s="4" t="str">
        <f t="shared" si="36"/>
        <v>LETRAS EN DESCUENTO NACIONAL -  - LETRA 60 DIAS / DRAFT 60 DAYS - Cambio de Situación</v>
      </c>
      <c r="E563" s="19">
        <v>45546</v>
      </c>
      <c r="F563" s="20" t="s">
        <v>27</v>
      </c>
      <c r="G563" s="20" t="s">
        <v>8206</v>
      </c>
      <c r="H563" s="20" t="s">
        <v>7404</v>
      </c>
      <c r="I563" s="20" t="s">
        <v>7405</v>
      </c>
      <c r="J563" s="20" t="s">
        <v>379</v>
      </c>
      <c r="K563" s="20" t="s">
        <v>380</v>
      </c>
      <c r="L563" s="20" t="s">
        <v>381</v>
      </c>
      <c r="M563" s="20" t="s">
        <v>125</v>
      </c>
      <c r="N563" s="21">
        <v>6836.42</v>
      </c>
      <c r="O563" s="21">
        <v>0</v>
      </c>
      <c r="P563" s="19">
        <v>45530</v>
      </c>
      <c r="Q563" s="19">
        <v>45546</v>
      </c>
      <c r="R563" s="20"/>
      <c r="S563" s="19">
        <v>45610</v>
      </c>
      <c r="T563" s="20" t="s">
        <v>382</v>
      </c>
      <c r="U563" s="20">
        <v>1024446</v>
      </c>
      <c r="V563" s="20">
        <v>240006727</v>
      </c>
      <c r="W563" s="20" t="s">
        <v>50</v>
      </c>
      <c r="X563" s="20" t="s">
        <v>794</v>
      </c>
      <c r="Y563" s="20" t="s">
        <v>245</v>
      </c>
      <c r="Z563" s="20" t="s">
        <v>7406</v>
      </c>
      <c r="AA563" s="20" t="s">
        <v>384</v>
      </c>
      <c r="AB563" s="20" t="s">
        <v>337</v>
      </c>
      <c r="AC563" s="20" t="s">
        <v>337</v>
      </c>
      <c r="AD563" s="20" t="s">
        <v>56</v>
      </c>
      <c r="AE563" s="20"/>
    </row>
    <row r="564" spans="1:31" ht="25.5" x14ac:dyDescent="0.2">
      <c r="A564" s="4">
        <f t="shared" si="37"/>
        <v>562</v>
      </c>
      <c r="B564" s="4" t="str">
        <f t="shared" si="35"/>
        <v>2024-03374</v>
      </c>
      <c r="C564" s="4" t="str">
        <f>IFERROR(VLOOKUP(F564,Tablas!$A$1:$B$3,2,0),"")</f>
        <v/>
      </c>
      <c r="D564" s="4" t="str">
        <f t="shared" si="36"/>
        <v>LETRAS EN DESCUENTO NACIONAL -  - LETRA 60 DIAS / DRAFT 60 DAYS - Cambio de Situación</v>
      </c>
      <c r="E564" s="19">
        <v>45546</v>
      </c>
      <c r="F564" s="20" t="s">
        <v>27</v>
      </c>
      <c r="G564" s="20" t="s">
        <v>8207</v>
      </c>
      <c r="H564" s="20" t="s">
        <v>7404</v>
      </c>
      <c r="I564" s="20" t="s">
        <v>7405</v>
      </c>
      <c r="J564" s="20" t="s">
        <v>379</v>
      </c>
      <c r="K564" s="20" t="s">
        <v>380</v>
      </c>
      <c r="L564" s="20" t="s">
        <v>381</v>
      </c>
      <c r="M564" s="20" t="s">
        <v>125</v>
      </c>
      <c r="N564" s="21">
        <v>6836.42</v>
      </c>
      <c r="O564" s="21">
        <v>0</v>
      </c>
      <c r="P564" s="19">
        <v>45530</v>
      </c>
      <c r="Q564" s="19">
        <v>45546</v>
      </c>
      <c r="R564" s="20"/>
      <c r="S564" s="19">
        <v>45596</v>
      </c>
      <c r="T564" s="20" t="s">
        <v>382</v>
      </c>
      <c r="U564" s="20">
        <v>1024442</v>
      </c>
      <c r="V564" s="20">
        <v>240006725</v>
      </c>
      <c r="W564" s="20" t="s">
        <v>50</v>
      </c>
      <c r="X564" s="20" t="s">
        <v>794</v>
      </c>
      <c r="Y564" s="20" t="s">
        <v>245</v>
      </c>
      <c r="Z564" s="20" t="s">
        <v>7406</v>
      </c>
      <c r="AA564" s="20" t="s">
        <v>384</v>
      </c>
      <c r="AB564" s="20" t="s">
        <v>337</v>
      </c>
      <c r="AC564" s="20" t="s">
        <v>337</v>
      </c>
      <c r="AD564" s="20" t="s">
        <v>56</v>
      </c>
      <c r="AE564" s="20"/>
    </row>
    <row r="565" spans="1:31" ht="25.5" x14ac:dyDescent="0.2">
      <c r="A565" s="4">
        <f t="shared" si="37"/>
        <v>563</v>
      </c>
      <c r="B565" s="4" t="str">
        <f t="shared" si="35"/>
        <v>2024-03371</v>
      </c>
      <c r="C565" s="4" t="str">
        <f>IFERROR(VLOOKUP(F565,Tablas!$A$1:$B$3,2,0),"")</f>
        <v/>
      </c>
      <c r="D565" s="4" t="str">
        <f t="shared" si="36"/>
        <v>LETRAS EN DESCUENTO NACIONAL -  - LETRA 60 DIAS / DRAFT 60 DAYS - Cambio de Situación</v>
      </c>
      <c r="E565" s="19">
        <v>45546</v>
      </c>
      <c r="F565" s="20" t="s">
        <v>27</v>
      </c>
      <c r="G565" s="20" t="s">
        <v>8208</v>
      </c>
      <c r="H565" s="20" t="s">
        <v>7404</v>
      </c>
      <c r="I565" s="20" t="s">
        <v>7405</v>
      </c>
      <c r="J565" s="20" t="s">
        <v>379</v>
      </c>
      <c r="K565" s="20" t="s">
        <v>380</v>
      </c>
      <c r="L565" s="20" t="s">
        <v>381</v>
      </c>
      <c r="M565" s="20" t="s">
        <v>125</v>
      </c>
      <c r="N565" s="21">
        <v>6836.42</v>
      </c>
      <c r="O565" s="21">
        <v>0</v>
      </c>
      <c r="P565" s="19">
        <v>45530</v>
      </c>
      <c r="Q565" s="19">
        <v>45546</v>
      </c>
      <c r="R565" s="20"/>
      <c r="S565" s="19">
        <v>45575</v>
      </c>
      <c r="T565" s="20" t="s">
        <v>382</v>
      </c>
      <c r="U565" s="20">
        <v>1024422</v>
      </c>
      <c r="V565" s="20">
        <v>240006717</v>
      </c>
      <c r="W565" s="20" t="s">
        <v>50</v>
      </c>
      <c r="X565" s="20" t="s">
        <v>794</v>
      </c>
      <c r="Y565" s="20" t="s">
        <v>245</v>
      </c>
      <c r="Z565" s="20" t="s">
        <v>7406</v>
      </c>
      <c r="AA565" s="20" t="s">
        <v>7463</v>
      </c>
      <c r="AB565" s="20" t="s">
        <v>337</v>
      </c>
      <c r="AC565" s="20" t="s">
        <v>337</v>
      </c>
      <c r="AD565" s="20" t="s">
        <v>56</v>
      </c>
      <c r="AE565" s="20"/>
    </row>
    <row r="566" spans="1:31" ht="25.5" x14ac:dyDescent="0.2">
      <c r="A566" s="4">
        <f t="shared" si="37"/>
        <v>564</v>
      </c>
      <c r="B566" s="4" t="str">
        <f t="shared" si="35"/>
        <v>2024-03372</v>
      </c>
      <c r="C566" s="4" t="str">
        <f>IFERROR(VLOOKUP(F566,Tablas!$A$1:$B$3,2,0),"")</f>
        <v/>
      </c>
      <c r="D566" s="4" t="str">
        <f t="shared" si="36"/>
        <v>LETRAS EN DESCUENTO NACIONAL -  - LETRA 60 DIAS / DRAFT 60 DAYS - Cambio de Situación</v>
      </c>
      <c r="E566" s="19">
        <v>45546</v>
      </c>
      <c r="F566" s="20" t="s">
        <v>27</v>
      </c>
      <c r="G566" s="20" t="s">
        <v>8209</v>
      </c>
      <c r="H566" s="20" t="s">
        <v>7404</v>
      </c>
      <c r="I566" s="20" t="s">
        <v>7405</v>
      </c>
      <c r="J566" s="20" t="s">
        <v>379</v>
      </c>
      <c r="K566" s="20" t="s">
        <v>380</v>
      </c>
      <c r="L566" s="20" t="s">
        <v>381</v>
      </c>
      <c r="M566" s="20" t="s">
        <v>125</v>
      </c>
      <c r="N566" s="21">
        <v>6836.42</v>
      </c>
      <c r="O566" s="21">
        <v>0</v>
      </c>
      <c r="P566" s="19">
        <v>45530</v>
      </c>
      <c r="Q566" s="19">
        <v>45546</v>
      </c>
      <c r="R566" s="20"/>
      <c r="S566" s="19">
        <v>45582</v>
      </c>
      <c r="T566" s="20" t="s">
        <v>382</v>
      </c>
      <c r="U566" s="20">
        <v>1024434</v>
      </c>
      <c r="V566" s="20">
        <v>240006721</v>
      </c>
      <c r="W566" s="20" t="s">
        <v>50</v>
      </c>
      <c r="X566" s="20" t="s">
        <v>794</v>
      </c>
      <c r="Y566" s="20" t="s">
        <v>245</v>
      </c>
      <c r="Z566" s="20" t="s">
        <v>7406</v>
      </c>
      <c r="AA566" s="20" t="s">
        <v>384</v>
      </c>
      <c r="AB566" s="20" t="s">
        <v>337</v>
      </c>
      <c r="AC566" s="20" t="s">
        <v>337</v>
      </c>
      <c r="AD566" s="20" t="s">
        <v>56</v>
      </c>
      <c r="AE566" s="20"/>
    </row>
    <row r="567" spans="1:31" ht="25.5" x14ac:dyDescent="0.2">
      <c r="A567" s="4">
        <f t="shared" si="37"/>
        <v>565</v>
      </c>
      <c r="B567" s="4" t="str">
        <f t="shared" si="35"/>
        <v>2024-03373</v>
      </c>
      <c r="C567" s="4" t="str">
        <f>IFERROR(VLOOKUP(F567,Tablas!$A$1:$B$3,2,0),"")</f>
        <v/>
      </c>
      <c r="D567" s="4" t="str">
        <f t="shared" si="36"/>
        <v>LETRAS EN DESCUENTO NACIONAL -  - LETRA 60 DIAS / DRAFT 60 DAYS - Cambio de Situación</v>
      </c>
      <c r="E567" s="19">
        <v>45546</v>
      </c>
      <c r="F567" s="20" t="s">
        <v>27</v>
      </c>
      <c r="G567" s="20" t="s">
        <v>8210</v>
      </c>
      <c r="H567" s="20" t="s">
        <v>7404</v>
      </c>
      <c r="I567" s="20" t="s">
        <v>7405</v>
      </c>
      <c r="J567" s="20" t="s">
        <v>379</v>
      </c>
      <c r="K567" s="20" t="s">
        <v>380</v>
      </c>
      <c r="L567" s="20" t="s">
        <v>381</v>
      </c>
      <c r="M567" s="20" t="s">
        <v>125</v>
      </c>
      <c r="N567" s="21">
        <v>6836.42</v>
      </c>
      <c r="O567" s="21">
        <v>0</v>
      </c>
      <c r="P567" s="19">
        <v>45530</v>
      </c>
      <c r="Q567" s="19">
        <v>45546</v>
      </c>
      <c r="R567" s="20"/>
      <c r="S567" s="19">
        <v>45589</v>
      </c>
      <c r="T567" s="20" t="s">
        <v>382</v>
      </c>
      <c r="U567" s="20">
        <v>1024436</v>
      </c>
      <c r="V567" s="20">
        <v>240006722</v>
      </c>
      <c r="W567" s="20" t="s">
        <v>50</v>
      </c>
      <c r="X567" s="20" t="s">
        <v>794</v>
      </c>
      <c r="Y567" s="20" t="s">
        <v>245</v>
      </c>
      <c r="Z567" s="20" t="s">
        <v>7406</v>
      </c>
      <c r="AA567" s="20" t="s">
        <v>384</v>
      </c>
      <c r="AB567" s="20" t="s">
        <v>337</v>
      </c>
      <c r="AC567" s="20" t="s">
        <v>337</v>
      </c>
      <c r="AD567" s="20" t="s">
        <v>56</v>
      </c>
      <c r="AE567" s="20"/>
    </row>
    <row r="568" spans="1:31" ht="25.5" x14ac:dyDescent="0.2">
      <c r="A568" s="4">
        <f t="shared" si="37"/>
        <v>566</v>
      </c>
      <c r="B568" s="4" t="str">
        <f t="shared" si="35"/>
        <v>2024-03375</v>
      </c>
      <c r="C568" s="4" t="str">
        <f>IFERROR(VLOOKUP(F568,Tablas!$A$1:$B$3,2,0),"")</f>
        <v/>
      </c>
      <c r="D568" s="4" t="str">
        <f t="shared" si="36"/>
        <v>LETRAS EN DESCUENTO NACIONAL -  - LETRA 60 DIAS / DRAFT 60 DAYS - Cambio de Situación</v>
      </c>
      <c r="E568" s="19">
        <v>45546</v>
      </c>
      <c r="F568" s="20" t="s">
        <v>27</v>
      </c>
      <c r="G568" s="20" t="s">
        <v>8211</v>
      </c>
      <c r="H568" s="20" t="s">
        <v>7404</v>
      </c>
      <c r="I568" s="20" t="s">
        <v>7405</v>
      </c>
      <c r="J568" s="20" t="s">
        <v>379</v>
      </c>
      <c r="K568" s="20" t="s">
        <v>380</v>
      </c>
      <c r="L568" s="20" t="s">
        <v>381</v>
      </c>
      <c r="M568" s="20" t="s">
        <v>125</v>
      </c>
      <c r="N568" s="21">
        <v>6836.42</v>
      </c>
      <c r="O568" s="21">
        <v>0</v>
      </c>
      <c r="P568" s="19">
        <v>45530</v>
      </c>
      <c r="Q568" s="19">
        <v>45546</v>
      </c>
      <c r="R568" s="20"/>
      <c r="S568" s="19">
        <v>45603</v>
      </c>
      <c r="T568" s="20" t="s">
        <v>382</v>
      </c>
      <c r="U568" s="20">
        <v>1024444</v>
      </c>
      <c r="V568" s="20">
        <v>240006726</v>
      </c>
      <c r="W568" s="20" t="s">
        <v>50</v>
      </c>
      <c r="X568" s="20" t="s">
        <v>794</v>
      </c>
      <c r="Y568" s="20" t="s">
        <v>245</v>
      </c>
      <c r="Z568" s="20" t="s">
        <v>7406</v>
      </c>
      <c r="AA568" s="20" t="s">
        <v>384</v>
      </c>
      <c r="AB568" s="20" t="s">
        <v>337</v>
      </c>
      <c r="AC568" s="20" t="s">
        <v>337</v>
      </c>
      <c r="AD568" s="20" t="s">
        <v>56</v>
      </c>
      <c r="AE568" s="20"/>
    </row>
    <row r="569" spans="1:31" ht="25.5" x14ac:dyDescent="0.2">
      <c r="A569" s="4">
        <f t="shared" si="37"/>
        <v>567</v>
      </c>
      <c r="B569" s="4" t="str">
        <f t="shared" si="35"/>
        <v>2024-03377</v>
      </c>
      <c r="C569" s="4" t="str">
        <f>IFERROR(VLOOKUP(F569,Tablas!$A$1:$B$3,2,0),"")</f>
        <v/>
      </c>
      <c r="D569" s="4" t="str">
        <f t="shared" si="36"/>
        <v>LETRAS EN DESCUENTO NACIONAL -  - LETRA 60 DIAS / DRAFT 60 DAYS - Cambio de Situación</v>
      </c>
      <c r="E569" s="19">
        <v>45546</v>
      </c>
      <c r="F569" s="20" t="s">
        <v>27</v>
      </c>
      <c r="G569" s="20" t="s">
        <v>8212</v>
      </c>
      <c r="H569" s="20" t="s">
        <v>7404</v>
      </c>
      <c r="I569" s="20" t="s">
        <v>7405</v>
      </c>
      <c r="J569" s="20" t="s">
        <v>379</v>
      </c>
      <c r="K569" s="20" t="s">
        <v>380</v>
      </c>
      <c r="L569" s="20" t="s">
        <v>381</v>
      </c>
      <c r="M569" s="20" t="s">
        <v>125</v>
      </c>
      <c r="N569" s="21">
        <v>6836.45</v>
      </c>
      <c r="O569" s="21">
        <v>0</v>
      </c>
      <c r="P569" s="19">
        <v>45530</v>
      </c>
      <c r="Q569" s="19">
        <v>45546</v>
      </c>
      <c r="R569" s="20"/>
      <c r="S569" s="19">
        <v>45621</v>
      </c>
      <c r="T569" s="20" t="s">
        <v>382</v>
      </c>
      <c r="U569" s="20">
        <v>1024448</v>
      </c>
      <c r="V569" s="20">
        <v>240006728</v>
      </c>
      <c r="W569" s="20" t="s">
        <v>50</v>
      </c>
      <c r="X569" s="20" t="s">
        <v>794</v>
      </c>
      <c r="Y569" s="20" t="s">
        <v>245</v>
      </c>
      <c r="Z569" s="20" t="s">
        <v>7406</v>
      </c>
      <c r="AA569" s="20" t="s">
        <v>384</v>
      </c>
      <c r="AB569" s="20" t="s">
        <v>337</v>
      </c>
      <c r="AC569" s="20" t="s">
        <v>337</v>
      </c>
      <c r="AD569" s="20" t="s">
        <v>56</v>
      </c>
      <c r="AE569" s="20"/>
    </row>
    <row r="570" spans="1:31" ht="25.5" x14ac:dyDescent="0.2">
      <c r="A570" s="4">
        <f t="shared" si="37"/>
        <v>568</v>
      </c>
      <c r="B570" s="4" t="str">
        <f t="shared" si="35"/>
        <v>2024-02975</v>
      </c>
      <c r="C570" s="4" t="str">
        <f>IFERROR(VLOOKUP(F570,Tablas!$A$1:$B$3,2,0),"")</f>
        <v/>
      </c>
      <c r="D570" s="4" t="str">
        <f t="shared" si="36"/>
        <v>LETRAS EN DESCUENTO NACIONAL -  - LETRA 60 DIAS / DRAFT 60 DAYS - Cambio de Situación</v>
      </c>
      <c r="E570" s="19">
        <v>45518</v>
      </c>
      <c r="F570" s="20" t="s">
        <v>27</v>
      </c>
      <c r="G570" s="20" t="s">
        <v>8213</v>
      </c>
      <c r="H570" s="20" t="s">
        <v>7404</v>
      </c>
      <c r="I570" s="20" t="s">
        <v>7405</v>
      </c>
      <c r="J570" s="20" t="s">
        <v>379</v>
      </c>
      <c r="K570" s="20" t="s">
        <v>380</v>
      </c>
      <c r="L570" s="20" t="s">
        <v>381</v>
      </c>
      <c r="M570" s="20" t="s">
        <v>125</v>
      </c>
      <c r="N570" s="21">
        <v>6849</v>
      </c>
      <c r="O570" s="21">
        <v>0</v>
      </c>
      <c r="P570" s="19">
        <v>45504</v>
      </c>
      <c r="Q570" s="19">
        <v>45518</v>
      </c>
      <c r="R570" s="20"/>
      <c r="S570" s="19">
        <v>45586</v>
      </c>
      <c r="T570" s="20" t="s">
        <v>382</v>
      </c>
      <c r="U570" s="20">
        <v>1008734</v>
      </c>
      <c r="V570" s="20">
        <v>240005983</v>
      </c>
      <c r="W570" s="20" t="s">
        <v>50</v>
      </c>
      <c r="X570" s="20" t="s">
        <v>794</v>
      </c>
      <c r="Y570" s="20" t="s">
        <v>245</v>
      </c>
      <c r="Z570" s="20" t="s">
        <v>7406</v>
      </c>
      <c r="AA570" s="20" t="s">
        <v>384</v>
      </c>
      <c r="AB570" s="20" t="s">
        <v>337</v>
      </c>
      <c r="AC570" s="20" t="s">
        <v>337</v>
      </c>
      <c r="AD570" s="20" t="s">
        <v>56</v>
      </c>
      <c r="AE570" s="20"/>
    </row>
    <row r="571" spans="1:31" ht="25.5" x14ac:dyDescent="0.2">
      <c r="A571" s="4">
        <f t="shared" si="37"/>
        <v>569</v>
      </c>
      <c r="B571" s="4" t="str">
        <f t="shared" si="35"/>
        <v>2024-02973</v>
      </c>
      <c r="C571" s="4" t="str">
        <f>IFERROR(VLOOKUP(F571,Tablas!$A$1:$B$3,2,0),"")</f>
        <v/>
      </c>
      <c r="D571" s="4" t="str">
        <f t="shared" si="36"/>
        <v>LETRAS EN DESCUENTO NACIONAL -  - LETRA 60 DIAS / DRAFT 60 DAYS - Cambio de Situación</v>
      </c>
      <c r="E571" s="19">
        <v>45518</v>
      </c>
      <c r="F571" s="20" t="s">
        <v>27</v>
      </c>
      <c r="G571" s="20" t="s">
        <v>8214</v>
      </c>
      <c r="H571" s="20" t="s">
        <v>7404</v>
      </c>
      <c r="I571" s="20" t="s">
        <v>7405</v>
      </c>
      <c r="J571" s="20" t="s">
        <v>379</v>
      </c>
      <c r="K571" s="20" t="s">
        <v>380</v>
      </c>
      <c r="L571" s="20" t="s">
        <v>381</v>
      </c>
      <c r="M571" s="20" t="s">
        <v>125</v>
      </c>
      <c r="N571" s="21">
        <v>6849</v>
      </c>
      <c r="O571" s="21">
        <v>0</v>
      </c>
      <c r="P571" s="19">
        <v>45504</v>
      </c>
      <c r="Q571" s="19">
        <v>45518</v>
      </c>
      <c r="R571" s="20"/>
      <c r="S571" s="19">
        <v>45572</v>
      </c>
      <c r="T571" s="20" t="s">
        <v>382</v>
      </c>
      <c r="U571" s="20">
        <v>1008730</v>
      </c>
      <c r="V571" s="20">
        <v>240005981</v>
      </c>
      <c r="W571" s="20" t="s">
        <v>50</v>
      </c>
      <c r="X571" s="20" t="s">
        <v>794</v>
      </c>
      <c r="Y571" s="20" t="s">
        <v>245</v>
      </c>
      <c r="Z571" s="20" t="s">
        <v>7406</v>
      </c>
      <c r="AA571" s="20" t="s">
        <v>7463</v>
      </c>
      <c r="AB571" s="20" t="s">
        <v>337</v>
      </c>
      <c r="AC571" s="20" t="s">
        <v>337</v>
      </c>
      <c r="AD571" s="20" t="s">
        <v>56</v>
      </c>
      <c r="AE571" s="20"/>
    </row>
    <row r="572" spans="1:31" ht="25.5" x14ac:dyDescent="0.2">
      <c r="A572" s="4">
        <f t="shared" si="37"/>
        <v>570</v>
      </c>
      <c r="B572" s="4" t="str">
        <f t="shared" si="35"/>
        <v>2024-02974</v>
      </c>
      <c r="C572" s="4" t="str">
        <f>IFERROR(VLOOKUP(F572,Tablas!$A$1:$B$3,2,0),"")</f>
        <v/>
      </c>
      <c r="D572" s="4" t="str">
        <f t="shared" si="36"/>
        <v>LETRAS EN DESCUENTO NACIONAL -  - LETRA 60 DIAS / DRAFT 60 DAYS - Cambio de Situación</v>
      </c>
      <c r="E572" s="19">
        <v>45518</v>
      </c>
      <c r="F572" s="20" t="s">
        <v>27</v>
      </c>
      <c r="G572" s="20" t="s">
        <v>8215</v>
      </c>
      <c r="H572" s="20" t="s">
        <v>7404</v>
      </c>
      <c r="I572" s="20" t="s">
        <v>7405</v>
      </c>
      <c r="J572" s="20" t="s">
        <v>379</v>
      </c>
      <c r="K572" s="20" t="s">
        <v>380</v>
      </c>
      <c r="L572" s="20" t="s">
        <v>381</v>
      </c>
      <c r="M572" s="20" t="s">
        <v>125</v>
      </c>
      <c r="N572" s="21">
        <v>6849</v>
      </c>
      <c r="O572" s="21">
        <v>0</v>
      </c>
      <c r="P572" s="19">
        <v>45504</v>
      </c>
      <c r="Q572" s="19">
        <v>45518</v>
      </c>
      <c r="R572" s="20"/>
      <c r="S572" s="19">
        <v>45579</v>
      </c>
      <c r="T572" s="20" t="s">
        <v>382</v>
      </c>
      <c r="U572" s="20">
        <v>1008732</v>
      </c>
      <c r="V572" s="20">
        <v>240005982</v>
      </c>
      <c r="W572" s="20" t="s">
        <v>50</v>
      </c>
      <c r="X572" s="20" t="s">
        <v>794</v>
      </c>
      <c r="Y572" s="20" t="s">
        <v>245</v>
      </c>
      <c r="Z572" s="20" t="s">
        <v>7406</v>
      </c>
      <c r="AA572" s="20" t="s">
        <v>7463</v>
      </c>
      <c r="AB572" s="20" t="s">
        <v>337</v>
      </c>
      <c r="AC572" s="20" t="s">
        <v>337</v>
      </c>
      <c r="AD572" s="20" t="s">
        <v>56</v>
      </c>
      <c r="AE572" s="20"/>
    </row>
    <row r="573" spans="1:31" ht="25.5" x14ac:dyDescent="0.2">
      <c r="A573" s="4">
        <f t="shared" si="37"/>
        <v>571</v>
      </c>
      <c r="B573" s="4" t="str">
        <f t="shared" si="35"/>
        <v>2024-02972</v>
      </c>
      <c r="C573" s="4" t="str">
        <f>IFERROR(VLOOKUP(F573,Tablas!$A$1:$B$3,2,0),"")</f>
        <v/>
      </c>
      <c r="D573" s="4" t="str">
        <f t="shared" si="36"/>
        <v>LETRAS EN DESCUENTO NACIONAL -  - LETRA 60 DIAS / DRAFT 60 DAYS - Cambio de Situación</v>
      </c>
      <c r="E573" s="19">
        <v>45518</v>
      </c>
      <c r="F573" s="20" t="s">
        <v>27</v>
      </c>
      <c r="G573" s="20" t="s">
        <v>8216</v>
      </c>
      <c r="H573" s="20" t="s">
        <v>7404</v>
      </c>
      <c r="I573" s="20" t="s">
        <v>7405</v>
      </c>
      <c r="J573" s="20" t="s">
        <v>379</v>
      </c>
      <c r="K573" s="20" t="s">
        <v>380</v>
      </c>
      <c r="L573" s="20" t="s">
        <v>381</v>
      </c>
      <c r="M573" s="20" t="s">
        <v>125</v>
      </c>
      <c r="N573" s="21">
        <v>6849</v>
      </c>
      <c r="O573" s="21">
        <v>0</v>
      </c>
      <c r="P573" s="19">
        <v>45504</v>
      </c>
      <c r="Q573" s="19">
        <v>45518</v>
      </c>
      <c r="R573" s="20"/>
      <c r="S573" s="19">
        <v>45566</v>
      </c>
      <c r="T573" s="20" t="s">
        <v>382</v>
      </c>
      <c r="U573" s="20">
        <v>1008728</v>
      </c>
      <c r="V573" s="20">
        <v>240005980</v>
      </c>
      <c r="W573" s="20" t="s">
        <v>50</v>
      </c>
      <c r="X573" s="20" t="s">
        <v>794</v>
      </c>
      <c r="Y573" s="20" t="s">
        <v>245</v>
      </c>
      <c r="Z573" s="20" t="s">
        <v>7406</v>
      </c>
      <c r="AA573" s="20" t="s">
        <v>7463</v>
      </c>
      <c r="AB573" s="20" t="s">
        <v>337</v>
      </c>
      <c r="AC573" s="20" t="s">
        <v>337</v>
      </c>
      <c r="AD573" s="20" t="s">
        <v>56</v>
      </c>
      <c r="AE573" s="20"/>
    </row>
    <row r="574" spans="1:31" ht="25.5" x14ac:dyDescent="0.2">
      <c r="A574" s="4">
        <f t="shared" si="37"/>
        <v>572</v>
      </c>
      <c r="B574" s="4" t="str">
        <f t="shared" si="35"/>
        <v>2024-02976</v>
      </c>
      <c r="C574" s="4" t="str">
        <f>IFERROR(VLOOKUP(F574,Tablas!$A$1:$B$3,2,0),"")</f>
        <v/>
      </c>
      <c r="D574" s="4" t="str">
        <f t="shared" si="36"/>
        <v>LETRAS EN DESCUENTO NACIONAL -  - LETRA 60 DIAS / DRAFT 60 DAYS - Cambio de Situación</v>
      </c>
      <c r="E574" s="19">
        <v>45518</v>
      </c>
      <c r="F574" s="20" t="s">
        <v>27</v>
      </c>
      <c r="G574" s="20" t="s">
        <v>8217</v>
      </c>
      <c r="H574" s="20" t="s">
        <v>7404</v>
      </c>
      <c r="I574" s="20" t="s">
        <v>7405</v>
      </c>
      <c r="J574" s="20" t="s">
        <v>379</v>
      </c>
      <c r="K574" s="20" t="s">
        <v>380</v>
      </c>
      <c r="L574" s="20" t="s">
        <v>381</v>
      </c>
      <c r="M574" s="20" t="s">
        <v>125</v>
      </c>
      <c r="N574" s="21">
        <v>6849.02</v>
      </c>
      <c r="O574" s="21">
        <v>0</v>
      </c>
      <c r="P574" s="19">
        <v>45504</v>
      </c>
      <c r="Q574" s="19">
        <v>45518</v>
      </c>
      <c r="R574" s="20"/>
      <c r="S574" s="19">
        <v>45595</v>
      </c>
      <c r="T574" s="20" t="s">
        <v>382</v>
      </c>
      <c r="U574" s="20">
        <v>1008736</v>
      </c>
      <c r="V574" s="20">
        <v>240005984</v>
      </c>
      <c r="W574" s="20" t="s">
        <v>50</v>
      </c>
      <c r="X574" s="20" t="s">
        <v>794</v>
      </c>
      <c r="Y574" s="20" t="s">
        <v>245</v>
      </c>
      <c r="Z574" s="20" t="s">
        <v>7406</v>
      </c>
      <c r="AA574" s="20" t="s">
        <v>384</v>
      </c>
      <c r="AB574" s="20" t="s">
        <v>337</v>
      </c>
      <c r="AC574" s="20" t="s">
        <v>337</v>
      </c>
      <c r="AD574" s="20" t="s">
        <v>56</v>
      </c>
      <c r="AE574" s="20"/>
    </row>
    <row r="575" spans="1:31" ht="25.5" x14ac:dyDescent="0.2">
      <c r="A575" s="4">
        <f t="shared" ref="A575:A598" si="38">ROW()-2</f>
        <v>573</v>
      </c>
      <c r="B575" s="4" t="str">
        <f t="shared" si="35"/>
        <v>2024-02255</v>
      </c>
      <c r="C575" s="4" t="str">
        <f>IFERROR(VLOOKUP(F575,Tablas!$A$1:$B$3,2,0),"")</f>
        <v/>
      </c>
      <c r="D575" s="4" t="str">
        <f t="shared" si="36"/>
        <v>LETRAS EN DESCUENTO NACIONAL -  - LETRA 75 DIAS / DRAFT 75 DAYS - Cambio de Situación</v>
      </c>
      <c r="E575" s="19">
        <v>45456</v>
      </c>
      <c r="F575" s="20" t="s">
        <v>27</v>
      </c>
      <c r="G575" s="20" t="s">
        <v>8221</v>
      </c>
      <c r="H575" s="20" t="s">
        <v>7404</v>
      </c>
      <c r="I575" s="20" t="s">
        <v>7405</v>
      </c>
      <c r="J575" s="20" t="s">
        <v>330</v>
      </c>
      <c r="K575" s="20" t="s">
        <v>331</v>
      </c>
      <c r="L575" s="20" t="s">
        <v>332</v>
      </c>
      <c r="M575" s="20" t="s">
        <v>125</v>
      </c>
      <c r="N575" s="21">
        <v>6985.44</v>
      </c>
      <c r="O575" s="21">
        <v>0</v>
      </c>
      <c r="P575" s="19">
        <v>45443</v>
      </c>
      <c r="Q575" s="19">
        <v>45456</v>
      </c>
      <c r="R575" s="20"/>
      <c r="S575" s="19">
        <v>45569</v>
      </c>
      <c r="T575" s="20" t="s">
        <v>126</v>
      </c>
      <c r="U575" s="20">
        <v>983509</v>
      </c>
      <c r="V575" s="20">
        <v>240004631</v>
      </c>
      <c r="W575" s="20" t="s">
        <v>50</v>
      </c>
      <c r="X575" s="20" t="s">
        <v>794</v>
      </c>
      <c r="Y575" s="20" t="s">
        <v>333</v>
      </c>
      <c r="Z575" s="20" t="s">
        <v>7406</v>
      </c>
      <c r="AA575" s="20" t="s">
        <v>7441</v>
      </c>
      <c r="AB575" s="20" t="s">
        <v>789</v>
      </c>
      <c r="AC575" s="20" t="s">
        <v>167</v>
      </c>
      <c r="AD575" s="20" t="s">
        <v>56</v>
      </c>
      <c r="AE575" s="20"/>
    </row>
    <row r="576" spans="1:31" ht="25.5" x14ac:dyDescent="0.2">
      <c r="A576" s="4">
        <f t="shared" si="38"/>
        <v>574</v>
      </c>
      <c r="B576" s="4" t="str">
        <f t="shared" si="35"/>
        <v>2024-03022</v>
      </c>
      <c r="C576" s="4" t="str">
        <f>IFERROR(VLOOKUP(F576,Tablas!$A$1:$B$3,2,0),"")</f>
        <v/>
      </c>
      <c r="D576" s="4" t="str">
        <f t="shared" si="36"/>
        <v>LETRAS EN DESCUENTO NACIONAL -  - LETRA 75 DIAS / DRAFT 75 DAYS - Cambio de Situación</v>
      </c>
      <c r="E576" s="19">
        <v>45526</v>
      </c>
      <c r="F576" s="20" t="s">
        <v>27</v>
      </c>
      <c r="G576" s="20" t="s">
        <v>8223</v>
      </c>
      <c r="H576" s="20" t="s">
        <v>7404</v>
      </c>
      <c r="I576" s="20" t="s">
        <v>7405</v>
      </c>
      <c r="J576" s="20" t="s">
        <v>6848</v>
      </c>
      <c r="K576" s="20" t="s">
        <v>6849</v>
      </c>
      <c r="L576" s="20" t="s">
        <v>6850</v>
      </c>
      <c r="M576" s="20"/>
      <c r="N576" s="21">
        <v>7001.2</v>
      </c>
      <c r="O576" s="21">
        <v>0</v>
      </c>
      <c r="P576" s="19">
        <v>45504</v>
      </c>
      <c r="Q576" s="19">
        <v>45526</v>
      </c>
      <c r="R576" s="20"/>
      <c r="S576" s="19">
        <v>45595</v>
      </c>
      <c r="T576" s="20" t="s">
        <v>126</v>
      </c>
      <c r="U576" s="20">
        <v>1013099</v>
      </c>
      <c r="V576" s="20">
        <v>240006237</v>
      </c>
      <c r="W576" s="20" t="s">
        <v>50</v>
      </c>
      <c r="X576" s="20" t="s">
        <v>794</v>
      </c>
      <c r="Y576" s="20" t="s">
        <v>6851</v>
      </c>
      <c r="Z576" s="20" t="s">
        <v>7406</v>
      </c>
      <c r="AA576" s="20" t="s">
        <v>6853</v>
      </c>
      <c r="AB576" s="20" t="s">
        <v>2115</v>
      </c>
      <c r="AC576" s="20" t="s">
        <v>502</v>
      </c>
      <c r="AD576" s="20" t="s">
        <v>56</v>
      </c>
      <c r="AE576" s="20"/>
    </row>
    <row r="577" spans="1:31" ht="25.5" x14ac:dyDescent="0.2">
      <c r="A577" s="4">
        <f t="shared" si="38"/>
        <v>575</v>
      </c>
      <c r="B577" s="4" t="str">
        <f t="shared" si="35"/>
        <v>2024-03021</v>
      </c>
      <c r="C577" s="4" t="str">
        <f>IFERROR(VLOOKUP(F577,Tablas!$A$1:$B$3,2,0),"")</f>
        <v/>
      </c>
      <c r="D577" s="4" t="str">
        <f t="shared" si="36"/>
        <v>LETRAS EN DESCUENTO NACIONAL -  - LETRA 75 DIAS / DRAFT 75 DAYS - Cambio de Situación</v>
      </c>
      <c r="E577" s="19">
        <v>45526</v>
      </c>
      <c r="F577" s="20" t="s">
        <v>27</v>
      </c>
      <c r="G577" s="20" t="s">
        <v>8224</v>
      </c>
      <c r="H577" s="20" t="s">
        <v>7404</v>
      </c>
      <c r="I577" s="20" t="s">
        <v>7405</v>
      </c>
      <c r="J577" s="20" t="s">
        <v>6848</v>
      </c>
      <c r="K577" s="20" t="s">
        <v>6849</v>
      </c>
      <c r="L577" s="20" t="s">
        <v>6850</v>
      </c>
      <c r="M577" s="20"/>
      <c r="N577" s="21">
        <v>7001.22</v>
      </c>
      <c r="O577" s="21">
        <v>0</v>
      </c>
      <c r="P577" s="19">
        <v>45504</v>
      </c>
      <c r="Q577" s="19">
        <v>45526</v>
      </c>
      <c r="R577" s="20"/>
      <c r="S577" s="19">
        <v>45586</v>
      </c>
      <c r="T577" s="20" t="s">
        <v>126</v>
      </c>
      <c r="U577" s="20">
        <v>1013097</v>
      </c>
      <c r="V577" s="20">
        <v>240006236</v>
      </c>
      <c r="W577" s="20" t="s">
        <v>50</v>
      </c>
      <c r="X577" s="20" t="s">
        <v>794</v>
      </c>
      <c r="Y577" s="20" t="s">
        <v>6851</v>
      </c>
      <c r="Z577" s="20" t="s">
        <v>7406</v>
      </c>
      <c r="AA577" s="20" t="s">
        <v>6853</v>
      </c>
      <c r="AB577" s="20" t="s">
        <v>2115</v>
      </c>
      <c r="AC577" s="20" t="s">
        <v>502</v>
      </c>
      <c r="AD577" s="20" t="s">
        <v>56</v>
      </c>
      <c r="AE577" s="20"/>
    </row>
    <row r="578" spans="1:31" ht="25.5" x14ac:dyDescent="0.2">
      <c r="A578" s="4">
        <f t="shared" si="38"/>
        <v>576</v>
      </c>
      <c r="B578" s="4" t="str">
        <f t="shared" si="35"/>
        <v>2024-03020</v>
      </c>
      <c r="C578" s="4" t="str">
        <f>IFERROR(VLOOKUP(F578,Tablas!$A$1:$B$3,2,0),"")</f>
        <v/>
      </c>
      <c r="D578" s="4" t="str">
        <f t="shared" si="36"/>
        <v>LETRAS EN DESCUENTO NACIONAL -  - LETRA 75 DIAS / DRAFT 75 DAYS - Cambio de Situación</v>
      </c>
      <c r="E578" s="19">
        <v>45526</v>
      </c>
      <c r="F578" s="20" t="s">
        <v>27</v>
      </c>
      <c r="G578" s="20" t="s">
        <v>8225</v>
      </c>
      <c r="H578" s="20" t="s">
        <v>7404</v>
      </c>
      <c r="I578" s="20" t="s">
        <v>7405</v>
      </c>
      <c r="J578" s="20" t="s">
        <v>6848</v>
      </c>
      <c r="K578" s="20" t="s">
        <v>6849</v>
      </c>
      <c r="L578" s="20" t="s">
        <v>6850</v>
      </c>
      <c r="M578" s="20"/>
      <c r="N578" s="21">
        <v>7001.22</v>
      </c>
      <c r="O578" s="21">
        <v>0</v>
      </c>
      <c r="P578" s="19">
        <v>45504</v>
      </c>
      <c r="Q578" s="19">
        <v>45526</v>
      </c>
      <c r="R578" s="20"/>
      <c r="S578" s="19">
        <v>45579</v>
      </c>
      <c r="T578" s="20" t="s">
        <v>126</v>
      </c>
      <c r="U578" s="20">
        <v>1013095</v>
      </c>
      <c r="V578" s="20">
        <v>240006235</v>
      </c>
      <c r="W578" s="20" t="s">
        <v>50</v>
      </c>
      <c r="X578" s="20" t="s">
        <v>794</v>
      </c>
      <c r="Y578" s="20" t="s">
        <v>6851</v>
      </c>
      <c r="Z578" s="20" t="s">
        <v>7406</v>
      </c>
      <c r="AA578" s="20" t="s">
        <v>6853</v>
      </c>
      <c r="AB578" s="20" t="s">
        <v>2115</v>
      </c>
      <c r="AC578" s="20" t="s">
        <v>502</v>
      </c>
      <c r="AD578" s="20" t="s">
        <v>56</v>
      </c>
      <c r="AE578" s="20"/>
    </row>
    <row r="579" spans="1:31" ht="25.5" x14ac:dyDescent="0.2">
      <c r="A579" s="4">
        <f t="shared" si="38"/>
        <v>577</v>
      </c>
      <c r="B579" s="4" t="str">
        <f t="shared" si="35"/>
        <v>2024-03019</v>
      </c>
      <c r="C579" s="4" t="str">
        <f>IFERROR(VLOOKUP(F579,Tablas!$A$1:$B$3,2,0),"")</f>
        <v/>
      </c>
      <c r="D579" s="4" t="str">
        <f t="shared" si="36"/>
        <v>LETRAS EN DESCUENTO NACIONAL -  - LETRA 75 DIAS / DRAFT 75 DAYS - Cambio de Situación</v>
      </c>
      <c r="E579" s="19">
        <v>45526</v>
      </c>
      <c r="F579" s="20" t="s">
        <v>27</v>
      </c>
      <c r="G579" s="20" t="s">
        <v>8226</v>
      </c>
      <c r="H579" s="20" t="s">
        <v>7404</v>
      </c>
      <c r="I579" s="20" t="s">
        <v>7405</v>
      </c>
      <c r="J579" s="20" t="s">
        <v>6848</v>
      </c>
      <c r="K579" s="20" t="s">
        <v>6849</v>
      </c>
      <c r="L579" s="20" t="s">
        <v>6850</v>
      </c>
      <c r="M579" s="20"/>
      <c r="N579" s="21">
        <v>7001.22</v>
      </c>
      <c r="O579" s="21">
        <v>0</v>
      </c>
      <c r="P579" s="19">
        <v>45504</v>
      </c>
      <c r="Q579" s="19">
        <v>45526</v>
      </c>
      <c r="R579" s="20"/>
      <c r="S579" s="19">
        <v>45573</v>
      </c>
      <c r="T579" s="20" t="s">
        <v>126</v>
      </c>
      <c r="U579" s="20">
        <v>1013093</v>
      </c>
      <c r="V579" s="20">
        <v>240006234</v>
      </c>
      <c r="W579" s="20" t="s">
        <v>50</v>
      </c>
      <c r="X579" s="20" t="s">
        <v>794</v>
      </c>
      <c r="Y579" s="20" t="s">
        <v>6851</v>
      </c>
      <c r="Z579" s="20" t="s">
        <v>7406</v>
      </c>
      <c r="AA579" s="20" t="s">
        <v>6853</v>
      </c>
      <c r="AB579" s="20" t="s">
        <v>2115</v>
      </c>
      <c r="AC579" s="20" t="s">
        <v>502</v>
      </c>
      <c r="AD579" s="20" t="s">
        <v>56</v>
      </c>
      <c r="AE579" s="20"/>
    </row>
    <row r="580" spans="1:31" ht="25.5" x14ac:dyDescent="0.2">
      <c r="A580" s="4">
        <f t="shared" si="38"/>
        <v>578</v>
      </c>
      <c r="B580" s="4" t="str">
        <f t="shared" ref="B580:B643" si="39">MID(G580,1,20)</f>
        <v>2024-02749</v>
      </c>
      <c r="C580" s="4" t="str">
        <f>IFERROR(VLOOKUP(F580,Tablas!$A$1:$B$3,2,0),"")</f>
        <v/>
      </c>
      <c r="D580" s="4" t="str">
        <f t="shared" ref="D580:D643" si="40">CONCATENATE(I580," - ",AE580," - ",T580," - ",Z580)</f>
        <v>LETRAS EN DESCUENTO NACIONAL -  - LETRAS 75 DIAS / DRAFT 75 DIAS - Cambio de Situación</v>
      </c>
      <c r="E580" s="19">
        <v>45518</v>
      </c>
      <c r="F580" s="20" t="s">
        <v>27</v>
      </c>
      <c r="G580" s="20" t="s">
        <v>8228</v>
      </c>
      <c r="H580" s="20" t="s">
        <v>7404</v>
      </c>
      <c r="I580" s="20" t="s">
        <v>7405</v>
      </c>
      <c r="J580" s="20" t="s">
        <v>7948</v>
      </c>
      <c r="K580" s="20" t="s">
        <v>7949</v>
      </c>
      <c r="L580" s="20" t="s">
        <v>7950</v>
      </c>
      <c r="M580" s="20"/>
      <c r="N580" s="21">
        <v>7045.94</v>
      </c>
      <c r="O580" s="21">
        <v>0</v>
      </c>
      <c r="P580" s="19">
        <v>45489</v>
      </c>
      <c r="Q580" s="19">
        <v>45518</v>
      </c>
      <c r="R580" s="20"/>
      <c r="S580" s="19">
        <v>45579</v>
      </c>
      <c r="T580" s="20" t="s">
        <v>8042</v>
      </c>
      <c r="U580" s="20">
        <v>1008586</v>
      </c>
      <c r="V580" s="20">
        <v>240005910</v>
      </c>
      <c r="W580" s="20" t="s">
        <v>50</v>
      </c>
      <c r="X580" s="20" t="s">
        <v>794</v>
      </c>
      <c r="Y580" s="20" t="s">
        <v>128</v>
      </c>
      <c r="Z580" s="20" t="s">
        <v>7406</v>
      </c>
      <c r="AA580" s="20" t="s">
        <v>7952</v>
      </c>
      <c r="AB580" s="20" t="s">
        <v>390</v>
      </c>
      <c r="AC580" s="20" t="s">
        <v>167</v>
      </c>
      <c r="AD580" s="20" t="s">
        <v>56</v>
      </c>
      <c r="AE580" s="20"/>
    </row>
    <row r="581" spans="1:31" ht="25.5" x14ac:dyDescent="0.2">
      <c r="A581" s="4">
        <f t="shared" si="38"/>
        <v>579</v>
      </c>
      <c r="B581" s="4" t="str">
        <f t="shared" si="39"/>
        <v>2024-02748</v>
      </c>
      <c r="C581" s="4" t="str">
        <f>IFERROR(VLOOKUP(F581,Tablas!$A$1:$B$3,2,0),"")</f>
        <v/>
      </c>
      <c r="D581" s="4" t="str">
        <f t="shared" si="40"/>
        <v>LETRAS EN DESCUENTO NACIONAL -  - LETRAS 75 DIAS / DRAFT 75 DIAS - Cambio de Situación</v>
      </c>
      <c r="E581" s="19">
        <v>45518</v>
      </c>
      <c r="F581" s="20" t="s">
        <v>27</v>
      </c>
      <c r="G581" s="20" t="s">
        <v>8229</v>
      </c>
      <c r="H581" s="20" t="s">
        <v>7404</v>
      </c>
      <c r="I581" s="20" t="s">
        <v>7405</v>
      </c>
      <c r="J581" s="20" t="s">
        <v>7948</v>
      </c>
      <c r="K581" s="20" t="s">
        <v>7949</v>
      </c>
      <c r="L581" s="20" t="s">
        <v>7950</v>
      </c>
      <c r="M581" s="20"/>
      <c r="N581" s="21">
        <v>7045.95</v>
      </c>
      <c r="O581" s="21">
        <v>0</v>
      </c>
      <c r="P581" s="19">
        <v>45489</v>
      </c>
      <c r="Q581" s="19">
        <v>45518</v>
      </c>
      <c r="R581" s="20"/>
      <c r="S581" s="19">
        <v>45569</v>
      </c>
      <c r="T581" s="20" t="s">
        <v>8042</v>
      </c>
      <c r="U581" s="20">
        <v>1008584</v>
      </c>
      <c r="V581" s="20">
        <v>240005909</v>
      </c>
      <c r="W581" s="20" t="s">
        <v>50</v>
      </c>
      <c r="X581" s="20" t="s">
        <v>794</v>
      </c>
      <c r="Y581" s="20" t="s">
        <v>128</v>
      </c>
      <c r="Z581" s="20" t="s">
        <v>7406</v>
      </c>
      <c r="AA581" s="20" t="s">
        <v>7952</v>
      </c>
      <c r="AB581" s="20" t="s">
        <v>390</v>
      </c>
      <c r="AC581" s="20" t="s">
        <v>167</v>
      </c>
      <c r="AD581" s="20" t="s">
        <v>56</v>
      </c>
      <c r="AE581" s="20"/>
    </row>
    <row r="582" spans="1:31" ht="51" x14ac:dyDescent="0.2">
      <c r="A582" s="4">
        <f t="shared" si="38"/>
        <v>580</v>
      </c>
      <c r="B582" s="4" t="str">
        <f t="shared" si="39"/>
        <v>2024-03494</v>
      </c>
      <c r="C582" s="4" t="str">
        <f>IFERROR(VLOOKUP(F582,Tablas!$A$1:$B$3,2,0),"")</f>
        <v/>
      </c>
      <c r="D582" s="4" t="str">
        <f t="shared" si="40"/>
        <v>LETRAS EN DESCUENTO NACIONAL -  - LETRA 45-60-75 DIAS / DRAFT 45-60-75 DAYS - Cambio de Situación</v>
      </c>
      <c r="E582" s="19">
        <v>45554</v>
      </c>
      <c r="F582" s="20" t="s">
        <v>27</v>
      </c>
      <c r="G582" s="20" t="s">
        <v>8232</v>
      </c>
      <c r="H582" s="20" t="s">
        <v>7404</v>
      </c>
      <c r="I582" s="20" t="s">
        <v>7405</v>
      </c>
      <c r="J582" s="20" t="s">
        <v>263</v>
      </c>
      <c r="K582" s="20" t="s">
        <v>264</v>
      </c>
      <c r="L582" s="20" t="s">
        <v>265</v>
      </c>
      <c r="M582" s="20" t="s">
        <v>125</v>
      </c>
      <c r="N582" s="21">
        <v>7716.94</v>
      </c>
      <c r="O582" s="21">
        <v>0</v>
      </c>
      <c r="P582" s="19">
        <v>45539</v>
      </c>
      <c r="Q582" s="19">
        <v>45554</v>
      </c>
      <c r="R582" s="20"/>
      <c r="S582" s="19">
        <v>45612</v>
      </c>
      <c r="T582" s="20" t="s">
        <v>266</v>
      </c>
      <c r="U582" s="20">
        <v>1034997</v>
      </c>
      <c r="V582" s="20">
        <v>240007247</v>
      </c>
      <c r="W582" s="20" t="s">
        <v>50</v>
      </c>
      <c r="X582" s="20" t="s">
        <v>794</v>
      </c>
      <c r="Y582" s="20" t="s">
        <v>267</v>
      </c>
      <c r="Z582" s="20" t="s">
        <v>7406</v>
      </c>
      <c r="AA582" s="20" t="s">
        <v>269</v>
      </c>
      <c r="AB582" s="20" t="s">
        <v>270</v>
      </c>
      <c r="AC582" s="20" t="s">
        <v>167</v>
      </c>
      <c r="AD582" s="20" t="s">
        <v>56</v>
      </c>
      <c r="AE582" s="20"/>
    </row>
    <row r="583" spans="1:31" ht="51" x14ac:dyDescent="0.2">
      <c r="A583" s="4">
        <f t="shared" si="38"/>
        <v>581</v>
      </c>
      <c r="B583" s="4" t="str">
        <f t="shared" si="39"/>
        <v>2024-03491</v>
      </c>
      <c r="C583" s="4" t="str">
        <f>IFERROR(VLOOKUP(F583,Tablas!$A$1:$B$3,2,0),"")</f>
        <v/>
      </c>
      <c r="D583" s="4" t="str">
        <f t="shared" si="40"/>
        <v>LETRAS EN DESCUENTO NACIONAL -  - LETRA 45-60-75 DIAS / DRAFT 45-60-75 DAYS - Cambio de Situación</v>
      </c>
      <c r="E583" s="19">
        <v>45554</v>
      </c>
      <c r="F583" s="20" t="s">
        <v>27</v>
      </c>
      <c r="G583" s="20" t="s">
        <v>8233</v>
      </c>
      <c r="H583" s="20" t="s">
        <v>7404</v>
      </c>
      <c r="I583" s="20" t="s">
        <v>7405</v>
      </c>
      <c r="J583" s="20" t="s">
        <v>263</v>
      </c>
      <c r="K583" s="20" t="s">
        <v>264</v>
      </c>
      <c r="L583" s="20" t="s">
        <v>265</v>
      </c>
      <c r="M583" s="20" t="s">
        <v>125</v>
      </c>
      <c r="N583" s="21">
        <v>7716.94</v>
      </c>
      <c r="O583" s="21">
        <v>0</v>
      </c>
      <c r="P583" s="19">
        <v>45539</v>
      </c>
      <c r="Q583" s="19">
        <v>45554</v>
      </c>
      <c r="R583" s="20"/>
      <c r="S583" s="19">
        <v>45591</v>
      </c>
      <c r="T583" s="20" t="s">
        <v>266</v>
      </c>
      <c r="U583" s="20">
        <v>1034991</v>
      </c>
      <c r="V583" s="20">
        <v>240007244</v>
      </c>
      <c r="W583" s="20" t="s">
        <v>50</v>
      </c>
      <c r="X583" s="20" t="s">
        <v>794</v>
      </c>
      <c r="Y583" s="20" t="s">
        <v>267</v>
      </c>
      <c r="Z583" s="20" t="s">
        <v>7406</v>
      </c>
      <c r="AA583" s="20" t="s">
        <v>269</v>
      </c>
      <c r="AB583" s="20" t="s">
        <v>270</v>
      </c>
      <c r="AC583" s="20" t="s">
        <v>167</v>
      </c>
      <c r="AD583" s="20" t="s">
        <v>56</v>
      </c>
      <c r="AE583" s="20"/>
    </row>
    <row r="584" spans="1:31" ht="51" x14ac:dyDescent="0.2">
      <c r="A584" s="4">
        <f t="shared" si="38"/>
        <v>582</v>
      </c>
      <c r="B584" s="4" t="str">
        <f t="shared" si="39"/>
        <v>2024-03496</v>
      </c>
      <c r="C584" s="4" t="str">
        <f>IFERROR(VLOOKUP(F584,Tablas!$A$1:$B$3,2,0),"")</f>
        <v/>
      </c>
      <c r="D584" s="4" t="str">
        <f t="shared" si="40"/>
        <v>LETRAS EN CARTERA NACIONAL -  - LETRA 45-60-75 DIAS / DRAFT 45-60-75 DAYS - Asiento de Letras</v>
      </c>
      <c r="E584" s="19">
        <v>45552</v>
      </c>
      <c r="F584" s="20" t="s">
        <v>27</v>
      </c>
      <c r="G584" s="20" t="s">
        <v>8234</v>
      </c>
      <c r="H584" s="20" t="s">
        <v>7699</v>
      </c>
      <c r="I584" s="20" t="s">
        <v>7618</v>
      </c>
      <c r="J584" s="20" t="s">
        <v>263</v>
      </c>
      <c r="K584" s="20" t="s">
        <v>264</v>
      </c>
      <c r="L584" s="20" t="s">
        <v>265</v>
      </c>
      <c r="M584" s="20" t="s">
        <v>125</v>
      </c>
      <c r="N584" s="21">
        <v>7716.94</v>
      </c>
      <c r="O584" s="21">
        <v>0</v>
      </c>
      <c r="P584" s="19">
        <v>45539</v>
      </c>
      <c r="Q584" s="19">
        <v>45552</v>
      </c>
      <c r="R584" s="20"/>
      <c r="S584" s="19">
        <v>45629</v>
      </c>
      <c r="T584" s="20" t="s">
        <v>266</v>
      </c>
      <c r="U584" s="20">
        <v>1025157</v>
      </c>
      <c r="V584" s="20">
        <v>240006849</v>
      </c>
      <c r="W584" s="20" t="s">
        <v>50</v>
      </c>
      <c r="X584" s="20" t="s">
        <v>794</v>
      </c>
      <c r="Y584" s="20" t="s">
        <v>267</v>
      </c>
      <c r="Z584" s="20" t="s">
        <v>7700</v>
      </c>
      <c r="AA584" s="20" t="s">
        <v>269</v>
      </c>
      <c r="AB584" s="20" t="s">
        <v>270</v>
      </c>
      <c r="AC584" s="20" t="s">
        <v>167</v>
      </c>
      <c r="AD584" s="20" t="s">
        <v>56</v>
      </c>
      <c r="AE584" s="20"/>
    </row>
    <row r="585" spans="1:31" ht="51" x14ac:dyDescent="0.2">
      <c r="A585" s="4">
        <f t="shared" si="38"/>
        <v>583</v>
      </c>
      <c r="B585" s="4" t="str">
        <f t="shared" si="39"/>
        <v>2024-03492</v>
      </c>
      <c r="C585" s="4" t="str">
        <f>IFERROR(VLOOKUP(F585,Tablas!$A$1:$B$3,2,0),"")</f>
        <v/>
      </c>
      <c r="D585" s="4" t="str">
        <f t="shared" si="40"/>
        <v>LETRAS EN DESCUENTO NACIONAL -  - LETRA 45-60-75 DIAS / DRAFT 45-60-75 DAYS - Cambio de Situación</v>
      </c>
      <c r="E585" s="19">
        <v>45554</v>
      </c>
      <c r="F585" s="20" t="s">
        <v>27</v>
      </c>
      <c r="G585" s="20" t="s">
        <v>8235</v>
      </c>
      <c r="H585" s="20" t="s">
        <v>7404</v>
      </c>
      <c r="I585" s="20" t="s">
        <v>7405</v>
      </c>
      <c r="J585" s="20" t="s">
        <v>263</v>
      </c>
      <c r="K585" s="20" t="s">
        <v>264</v>
      </c>
      <c r="L585" s="20" t="s">
        <v>265</v>
      </c>
      <c r="M585" s="20" t="s">
        <v>125</v>
      </c>
      <c r="N585" s="21">
        <v>7716.94</v>
      </c>
      <c r="O585" s="21">
        <v>0</v>
      </c>
      <c r="P585" s="19">
        <v>45539</v>
      </c>
      <c r="Q585" s="19">
        <v>45554</v>
      </c>
      <c r="R585" s="20"/>
      <c r="S585" s="19">
        <v>45598</v>
      </c>
      <c r="T585" s="20" t="s">
        <v>266</v>
      </c>
      <c r="U585" s="20">
        <v>1034993</v>
      </c>
      <c r="V585" s="20">
        <v>240007245</v>
      </c>
      <c r="W585" s="20" t="s">
        <v>50</v>
      </c>
      <c r="X585" s="20" t="s">
        <v>794</v>
      </c>
      <c r="Y585" s="20" t="s">
        <v>267</v>
      </c>
      <c r="Z585" s="20" t="s">
        <v>7406</v>
      </c>
      <c r="AA585" s="20" t="s">
        <v>269</v>
      </c>
      <c r="AB585" s="20" t="s">
        <v>270</v>
      </c>
      <c r="AC585" s="20" t="s">
        <v>167</v>
      </c>
      <c r="AD585" s="20" t="s">
        <v>56</v>
      </c>
      <c r="AE585" s="20"/>
    </row>
    <row r="586" spans="1:31" ht="51" x14ac:dyDescent="0.2">
      <c r="A586" s="4">
        <f t="shared" si="38"/>
        <v>584</v>
      </c>
      <c r="B586" s="4" t="str">
        <f t="shared" si="39"/>
        <v>2024-03493</v>
      </c>
      <c r="C586" s="4" t="str">
        <f>IFERROR(VLOOKUP(F586,Tablas!$A$1:$B$3,2,0),"")</f>
        <v/>
      </c>
      <c r="D586" s="4" t="str">
        <f t="shared" si="40"/>
        <v>LETRAS EN DESCUENTO NACIONAL -  - LETRA 45-60-75 DIAS / DRAFT 45-60-75 DAYS - Cambio de Situación</v>
      </c>
      <c r="E586" s="19">
        <v>45554</v>
      </c>
      <c r="F586" s="20" t="s">
        <v>27</v>
      </c>
      <c r="G586" s="20" t="s">
        <v>8236</v>
      </c>
      <c r="H586" s="20" t="s">
        <v>7404</v>
      </c>
      <c r="I586" s="20" t="s">
        <v>7405</v>
      </c>
      <c r="J586" s="20" t="s">
        <v>263</v>
      </c>
      <c r="K586" s="20" t="s">
        <v>264</v>
      </c>
      <c r="L586" s="20" t="s">
        <v>265</v>
      </c>
      <c r="M586" s="20" t="s">
        <v>125</v>
      </c>
      <c r="N586" s="21">
        <v>7716.94</v>
      </c>
      <c r="O586" s="21">
        <v>0</v>
      </c>
      <c r="P586" s="19">
        <v>45539</v>
      </c>
      <c r="Q586" s="19">
        <v>45554</v>
      </c>
      <c r="R586" s="20"/>
      <c r="S586" s="19">
        <v>45605</v>
      </c>
      <c r="T586" s="20" t="s">
        <v>266</v>
      </c>
      <c r="U586" s="20">
        <v>1034995</v>
      </c>
      <c r="V586" s="20">
        <v>240007246</v>
      </c>
      <c r="W586" s="20" t="s">
        <v>50</v>
      </c>
      <c r="X586" s="20" t="s">
        <v>794</v>
      </c>
      <c r="Y586" s="20" t="s">
        <v>267</v>
      </c>
      <c r="Z586" s="20" t="s">
        <v>7406</v>
      </c>
      <c r="AA586" s="20" t="s">
        <v>269</v>
      </c>
      <c r="AB586" s="20" t="s">
        <v>270</v>
      </c>
      <c r="AC586" s="20" t="s">
        <v>167</v>
      </c>
      <c r="AD586" s="20" t="s">
        <v>56</v>
      </c>
      <c r="AE586" s="20"/>
    </row>
    <row r="587" spans="1:31" ht="51" x14ac:dyDescent="0.2">
      <c r="A587" s="4">
        <f t="shared" si="38"/>
        <v>585</v>
      </c>
      <c r="B587" s="4" t="str">
        <f t="shared" si="39"/>
        <v>2024-03495</v>
      </c>
      <c r="C587" s="4" t="str">
        <f>IFERROR(VLOOKUP(F587,Tablas!$A$1:$B$3,2,0),"")</f>
        <v/>
      </c>
      <c r="D587" s="4" t="str">
        <f t="shared" si="40"/>
        <v>LETRAS EN DESCUENTO NACIONAL -  - LETRA 45-60-75 DIAS / DRAFT 45-60-75 DAYS - Cambio de Situación</v>
      </c>
      <c r="E587" s="19">
        <v>45554</v>
      </c>
      <c r="F587" s="20" t="s">
        <v>27</v>
      </c>
      <c r="G587" s="20" t="s">
        <v>8237</v>
      </c>
      <c r="H587" s="20" t="s">
        <v>7404</v>
      </c>
      <c r="I587" s="20" t="s">
        <v>7405</v>
      </c>
      <c r="J587" s="20" t="s">
        <v>263</v>
      </c>
      <c r="K587" s="20" t="s">
        <v>264</v>
      </c>
      <c r="L587" s="20" t="s">
        <v>265</v>
      </c>
      <c r="M587" s="20" t="s">
        <v>125</v>
      </c>
      <c r="N587" s="21">
        <v>7716.94</v>
      </c>
      <c r="O587" s="21">
        <v>0</v>
      </c>
      <c r="P587" s="19">
        <v>45539</v>
      </c>
      <c r="Q587" s="19">
        <v>45554</v>
      </c>
      <c r="R587" s="20"/>
      <c r="S587" s="19">
        <v>45619</v>
      </c>
      <c r="T587" s="20" t="s">
        <v>266</v>
      </c>
      <c r="U587" s="20">
        <v>1034999</v>
      </c>
      <c r="V587" s="20">
        <v>240007248</v>
      </c>
      <c r="W587" s="20" t="s">
        <v>50</v>
      </c>
      <c r="X587" s="20" t="s">
        <v>794</v>
      </c>
      <c r="Y587" s="20" t="s">
        <v>267</v>
      </c>
      <c r="Z587" s="20" t="s">
        <v>7406</v>
      </c>
      <c r="AA587" s="20" t="s">
        <v>269</v>
      </c>
      <c r="AB587" s="20" t="s">
        <v>270</v>
      </c>
      <c r="AC587" s="20" t="s">
        <v>167</v>
      </c>
      <c r="AD587" s="20" t="s">
        <v>56</v>
      </c>
      <c r="AE587" s="20"/>
    </row>
    <row r="588" spans="1:31" ht="51" x14ac:dyDescent="0.2">
      <c r="A588" s="4">
        <f t="shared" si="38"/>
        <v>586</v>
      </c>
      <c r="B588" s="4" t="str">
        <f t="shared" si="39"/>
        <v>2024-03490</v>
      </c>
      <c r="C588" s="4" t="str">
        <f>IFERROR(VLOOKUP(F588,Tablas!$A$1:$B$3,2,0),"")</f>
        <v/>
      </c>
      <c r="D588" s="4" t="str">
        <f t="shared" si="40"/>
        <v>LETRAS EN DESCUENTO NACIONAL -  - LETRA 45-60-75 DIAS / DRAFT 45-60-75 DAYS - Cambio de Situación</v>
      </c>
      <c r="E588" s="19">
        <v>45554</v>
      </c>
      <c r="F588" s="20" t="s">
        <v>27</v>
      </c>
      <c r="G588" s="20" t="s">
        <v>8238</v>
      </c>
      <c r="H588" s="20" t="s">
        <v>7404</v>
      </c>
      <c r="I588" s="20" t="s">
        <v>7405</v>
      </c>
      <c r="J588" s="20" t="s">
        <v>263</v>
      </c>
      <c r="K588" s="20" t="s">
        <v>264</v>
      </c>
      <c r="L588" s="20" t="s">
        <v>265</v>
      </c>
      <c r="M588" s="20" t="s">
        <v>125</v>
      </c>
      <c r="N588" s="21">
        <v>7716.94</v>
      </c>
      <c r="O588" s="21">
        <v>0</v>
      </c>
      <c r="P588" s="19">
        <v>45539</v>
      </c>
      <c r="Q588" s="19">
        <v>45554</v>
      </c>
      <c r="R588" s="20"/>
      <c r="S588" s="19">
        <v>45584</v>
      </c>
      <c r="T588" s="20" t="s">
        <v>266</v>
      </c>
      <c r="U588" s="20">
        <v>1034883</v>
      </c>
      <c r="V588" s="20">
        <v>240007240</v>
      </c>
      <c r="W588" s="20" t="s">
        <v>50</v>
      </c>
      <c r="X588" s="20" t="s">
        <v>794</v>
      </c>
      <c r="Y588" s="20" t="s">
        <v>267</v>
      </c>
      <c r="Z588" s="20" t="s">
        <v>7406</v>
      </c>
      <c r="AA588" s="20" t="s">
        <v>269</v>
      </c>
      <c r="AB588" s="20" t="s">
        <v>270</v>
      </c>
      <c r="AC588" s="20" t="s">
        <v>167</v>
      </c>
      <c r="AD588" s="20" t="s">
        <v>56</v>
      </c>
      <c r="AE588" s="20"/>
    </row>
    <row r="589" spans="1:31" ht="25.5" x14ac:dyDescent="0.2">
      <c r="A589" s="4">
        <f t="shared" si="38"/>
        <v>587</v>
      </c>
      <c r="B589" s="4" t="str">
        <f t="shared" si="39"/>
        <v>2024-03423</v>
      </c>
      <c r="C589" s="4" t="str">
        <f>IFERROR(VLOOKUP(F589,Tablas!$A$1:$B$3,2,0),"")</f>
        <v/>
      </c>
      <c r="D589" s="4" t="str">
        <f t="shared" si="40"/>
        <v>LETRAS EN DESCUENTO NACIONAL -  - LETRA 75 DIAS / DRAFT 75 DAYS - Cambio de Situación</v>
      </c>
      <c r="E589" s="19">
        <v>45554</v>
      </c>
      <c r="F589" s="20" t="s">
        <v>27</v>
      </c>
      <c r="G589" s="20" t="s">
        <v>8241</v>
      </c>
      <c r="H589" s="20" t="s">
        <v>7404</v>
      </c>
      <c r="I589" s="20" t="s">
        <v>7405</v>
      </c>
      <c r="J589" s="20" t="s">
        <v>391</v>
      </c>
      <c r="K589" s="20" t="s">
        <v>392</v>
      </c>
      <c r="L589" s="20" t="s">
        <v>393</v>
      </c>
      <c r="M589" s="20" t="s">
        <v>33</v>
      </c>
      <c r="N589" s="21">
        <v>7966.89</v>
      </c>
      <c r="O589" s="21">
        <v>0</v>
      </c>
      <c r="P589" s="19">
        <v>45532</v>
      </c>
      <c r="Q589" s="19">
        <v>45554</v>
      </c>
      <c r="R589" s="20"/>
      <c r="S589" s="19">
        <v>45608</v>
      </c>
      <c r="T589" s="20" t="s">
        <v>126</v>
      </c>
      <c r="U589" s="20">
        <v>1031271</v>
      </c>
      <c r="V589" s="20">
        <v>240007070</v>
      </c>
      <c r="W589" s="20" t="s">
        <v>50</v>
      </c>
      <c r="X589" s="20" t="s">
        <v>794</v>
      </c>
      <c r="Y589" s="20" t="s">
        <v>306</v>
      </c>
      <c r="Z589" s="20" t="s">
        <v>7406</v>
      </c>
      <c r="AA589" s="20" t="s">
        <v>395</v>
      </c>
      <c r="AB589" s="20" t="s">
        <v>337</v>
      </c>
      <c r="AC589" s="20" t="s">
        <v>337</v>
      </c>
      <c r="AD589" s="20" t="s">
        <v>56</v>
      </c>
      <c r="AE589" s="20"/>
    </row>
    <row r="590" spans="1:31" ht="38.25" x14ac:dyDescent="0.2">
      <c r="A590" s="4">
        <f t="shared" si="38"/>
        <v>588</v>
      </c>
      <c r="B590" s="4" t="str">
        <f t="shared" si="39"/>
        <v>2024-01239</v>
      </c>
      <c r="C590" s="4" t="str">
        <f>IFERROR(VLOOKUP(F590,Tablas!$A$1:$B$3,2,0),"")</f>
        <v/>
      </c>
      <c r="D590" s="4" t="str">
        <f t="shared" si="40"/>
        <v>LETRAS EN CARTERA NACIONAL -  - LETRA 75 DIAS / DRAFT 75 DAYS - Asiento de Letras</v>
      </c>
      <c r="E590" s="19">
        <v>45419</v>
      </c>
      <c r="F590" s="20" t="s">
        <v>27</v>
      </c>
      <c r="G590" s="20" t="s">
        <v>8242</v>
      </c>
      <c r="H590" s="20" t="s">
        <v>7699</v>
      </c>
      <c r="I590" s="20" t="s">
        <v>7618</v>
      </c>
      <c r="J590" s="20" t="s">
        <v>7737</v>
      </c>
      <c r="K590" s="20" t="s">
        <v>7738</v>
      </c>
      <c r="L590" s="20" t="s">
        <v>7739</v>
      </c>
      <c r="M590" s="20"/>
      <c r="N590" s="21">
        <v>7975.19</v>
      </c>
      <c r="O590" s="21">
        <v>0</v>
      </c>
      <c r="P590" s="19">
        <v>45378</v>
      </c>
      <c r="Q590" s="19">
        <v>45419</v>
      </c>
      <c r="R590" s="20"/>
      <c r="S590" s="19">
        <v>45436</v>
      </c>
      <c r="T590" s="20" t="s">
        <v>126</v>
      </c>
      <c r="U590" s="20">
        <v>959759</v>
      </c>
      <c r="V590" s="20">
        <v>240003211</v>
      </c>
      <c r="W590" s="20" t="s">
        <v>50</v>
      </c>
      <c r="X590" s="20" t="s">
        <v>794</v>
      </c>
      <c r="Y590" s="20" t="s">
        <v>404</v>
      </c>
      <c r="Z590" s="20" t="s">
        <v>7700</v>
      </c>
      <c r="AA590" s="20" t="s">
        <v>7740</v>
      </c>
      <c r="AB590" s="20" t="s">
        <v>741</v>
      </c>
      <c r="AC590" s="20" t="s">
        <v>741</v>
      </c>
      <c r="AD590" s="20" t="s">
        <v>56</v>
      </c>
      <c r="AE590" s="20"/>
    </row>
    <row r="591" spans="1:31" ht="25.5" x14ac:dyDescent="0.2">
      <c r="A591" s="4">
        <f t="shared" si="38"/>
        <v>589</v>
      </c>
      <c r="B591" s="4" t="str">
        <f t="shared" si="39"/>
        <v>2024-02850</v>
      </c>
      <c r="C591" s="4" t="str">
        <f>IFERROR(VLOOKUP(F591,Tablas!$A$1:$B$3,2,0),"")</f>
        <v/>
      </c>
      <c r="D591" s="4" t="str">
        <f t="shared" si="40"/>
        <v>LETRAS EN DESCUENTO NACIONAL -  - LETRA 75 DIAS / DRAFT 75 DAYS - Cambio de Situación</v>
      </c>
      <c r="E591" s="19">
        <v>45526</v>
      </c>
      <c r="F591" s="20" t="s">
        <v>27</v>
      </c>
      <c r="G591" s="20" t="s">
        <v>8244</v>
      </c>
      <c r="H591" s="20" t="s">
        <v>7404</v>
      </c>
      <c r="I591" s="20" t="s">
        <v>7405</v>
      </c>
      <c r="J591" s="20" t="s">
        <v>391</v>
      </c>
      <c r="K591" s="20" t="s">
        <v>392</v>
      </c>
      <c r="L591" s="20" t="s">
        <v>393</v>
      </c>
      <c r="M591" s="20" t="s">
        <v>33</v>
      </c>
      <c r="N591" s="21">
        <v>8441.67</v>
      </c>
      <c r="O591" s="21">
        <v>0</v>
      </c>
      <c r="P591" s="19">
        <v>45492</v>
      </c>
      <c r="Q591" s="19">
        <v>45526</v>
      </c>
      <c r="R591" s="20"/>
      <c r="S591" s="19">
        <v>45567</v>
      </c>
      <c r="T591" s="20" t="s">
        <v>126</v>
      </c>
      <c r="U591" s="20">
        <v>1013022</v>
      </c>
      <c r="V591" s="20">
        <v>240006201</v>
      </c>
      <c r="W591" s="20" t="s">
        <v>50</v>
      </c>
      <c r="X591" s="20" t="s">
        <v>794</v>
      </c>
      <c r="Y591" s="20" t="s">
        <v>306</v>
      </c>
      <c r="Z591" s="20" t="s">
        <v>7406</v>
      </c>
      <c r="AA591" s="20" t="s">
        <v>495</v>
      </c>
      <c r="AB591" s="20" t="s">
        <v>337</v>
      </c>
      <c r="AC591" s="20" t="s">
        <v>337</v>
      </c>
      <c r="AD591" s="20" t="s">
        <v>56</v>
      </c>
      <c r="AE591" s="20"/>
    </row>
    <row r="592" spans="1:31" ht="25.5" x14ac:dyDescent="0.2">
      <c r="A592" s="4">
        <f t="shared" si="38"/>
        <v>590</v>
      </c>
      <c r="B592" s="4" t="str">
        <f t="shared" si="39"/>
        <v>2024-01764</v>
      </c>
      <c r="C592" s="4" t="str">
        <f>IFERROR(VLOOKUP(F592,Tablas!$A$1:$B$3,2,0),"")</f>
        <v/>
      </c>
      <c r="D592" s="4" t="str">
        <f t="shared" si="40"/>
        <v>LETRAS EN DESCUENTO NACIONAL -  - LETRA 75 DIAS / DRAFT 75 DAYS - Cambio de Situación</v>
      </c>
      <c r="E592" s="19">
        <v>45443</v>
      </c>
      <c r="F592" s="20" t="s">
        <v>27</v>
      </c>
      <c r="G592" s="20" t="s">
        <v>8245</v>
      </c>
      <c r="H592" s="20" t="s">
        <v>7404</v>
      </c>
      <c r="I592" s="20" t="s">
        <v>7405</v>
      </c>
      <c r="J592" s="20" t="s">
        <v>431</v>
      </c>
      <c r="K592" s="20" t="s">
        <v>432</v>
      </c>
      <c r="L592" s="20" t="s">
        <v>433</v>
      </c>
      <c r="M592" s="20" t="s">
        <v>125</v>
      </c>
      <c r="N592" s="21">
        <v>8724.33</v>
      </c>
      <c r="O592" s="21">
        <v>0</v>
      </c>
      <c r="P592" s="19">
        <v>45420</v>
      </c>
      <c r="Q592" s="19">
        <v>45443</v>
      </c>
      <c r="R592" s="20"/>
      <c r="S592" s="19">
        <v>45510</v>
      </c>
      <c r="T592" s="20" t="s">
        <v>126</v>
      </c>
      <c r="U592" s="20">
        <v>977003</v>
      </c>
      <c r="V592" s="20">
        <v>240004287</v>
      </c>
      <c r="W592" s="20" t="s">
        <v>50</v>
      </c>
      <c r="X592" s="20" t="s">
        <v>794</v>
      </c>
      <c r="Y592" s="20" t="s">
        <v>267</v>
      </c>
      <c r="Z592" s="20" t="s">
        <v>7406</v>
      </c>
      <c r="AA592" s="20" t="s">
        <v>435</v>
      </c>
      <c r="AB592" s="20" t="s">
        <v>436</v>
      </c>
      <c r="AC592" s="20" t="s">
        <v>167</v>
      </c>
      <c r="AD592" s="20" t="s">
        <v>56</v>
      </c>
      <c r="AE592" s="20"/>
    </row>
    <row r="593" spans="1:31" ht="25.5" x14ac:dyDescent="0.2">
      <c r="A593" s="4">
        <f t="shared" si="38"/>
        <v>591</v>
      </c>
      <c r="B593" s="4" t="str">
        <f t="shared" si="39"/>
        <v>2024-02937</v>
      </c>
      <c r="C593" s="4" t="str">
        <f>IFERROR(VLOOKUP(F593,Tablas!$A$1:$B$3,2,0),"")</f>
        <v/>
      </c>
      <c r="D593" s="4" t="str">
        <f t="shared" si="40"/>
        <v>LETRAS EN DESCUENTO NACIONAL -  - LETRA 75 DIAS / DRAFT 75 DAYS - Cambio de Situación</v>
      </c>
      <c r="E593" s="19">
        <v>45518</v>
      </c>
      <c r="F593" s="20" t="s">
        <v>27</v>
      </c>
      <c r="G593" s="20" t="s">
        <v>8253</v>
      </c>
      <c r="H593" s="20" t="s">
        <v>7404</v>
      </c>
      <c r="I593" s="20" t="s">
        <v>7405</v>
      </c>
      <c r="J593" s="20" t="s">
        <v>391</v>
      </c>
      <c r="K593" s="20" t="s">
        <v>392</v>
      </c>
      <c r="L593" s="20" t="s">
        <v>393</v>
      </c>
      <c r="M593" s="20" t="s">
        <v>33</v>
      </c>
      <c r="N593" s="21">
        <v>8865.58</v>
      </c>
      <c r="O593" s="21">
        <v>0</v>
      </c>
      <c r="P593" s="19">
        <v>45503</v>
      </c>
      <c r="Q593" s="19">
        <v>45518</v>
      </c>
      <c r="R593" s="20"/>
      <c r="S593" s="19">
        <v>45579</v>
      </c>
      <c r="T593" s="20" t="s">
        <v>126</v>
      </c>
      <c r="U593" s="20">
        <v>1008648</v>
      </c>
      <c r="V593" s="20">
        <v>240005941</v>
      </c>
      <c r="W593" s="20" t="s">
        <v>50</v>
      </c>
      <c r="X593" s="20" t="s">
        <v>794</v>
      </c>
      <c r="Y593" s="20" t="s">
        <v>306</v>
      </c>
      <c r="Z593" s="20" t="s">
        <v>7406</v>
      </c>
      <c r="AA593" s="20" t="s">
        <v>495</v>
      </c>
      <c r="AB593" s="20" t="s">
        <v>337</v>
      </c>
      <c r="AC593" s="20" t="s">
        <v>337</v>
      </c>
      <c r="AD593" s="20" t="s">
        <v>56</v>
      </c>
      <c r="AE593" s="20"/>
    </row>
    <row r="594" spans="1:31" ht="25.5" x14ac:dyDescent="0.2">
      <c r="A594" s="4">
        <f t="shared" si="38"/>
        <v>592</v>
      </c>
      <c r="B594" s="4" t="str">
        <f t="shared" si="39"/>
        <v>2024-03514</v>
      </c>
      <c r="C594" s="4" t="str">
        <f>IFERROR(VLOOKUP(F594,Tablas!$A$1:$B$3,2,0),"")</f>
        <v/>
      </c>
      <c r="D594" s="4" t="str">
        <f t="shared" si="40"/>
        <v>LETRAS EN DESCUENTO NACIONAL -  - LETRA 75 DIAS / DRAFT 75 DAYS - Cambio de Situación</v>
      </c>
      <c r="E594" s="19">
        <v>45554</v>
      </c>
      <c r="F594" s="20" t="s">
        <v>27</v>
      </c>
      <c r="G594" s="20" t="s">
        <v>8255</v>
      </c>
      <c r="H594" s="20" t="s">
        <v>7404</v>
      </c>
      <c r="I594" s="20" t="s">
        <v>7405</v>
      </c>
      <c r="J594" s="20" t="s">
        <v>431</v>
      </c>
      <c r="K594" s="20" t="s">
        <v>432</v>
      </c>
      <c r="L594" s="20" t="s">
        <v>433</v>
      </c>
      <c r="M594" s="20" t="s">
        <v>125</v>
      </c>
      <c r="N594" s="21">
        <v>9247.7000000000007</v>
      </c>
      <c r="O594" s="21">
        <v>0</v>
      </c>
      <c r="P594" s="19">
        <v>45540</v>
      </c>
      <c r="Q594" s="19">
        <v>45554</v>
      </c>
      <c r="R594" s="20"/>
      <c r="S594" s="19">
        <v>45615</v>
      </c>
      <c r="T594" s="20" t="s">
        <v>126</v>
      </c>
      <c r="U594" s="20">
        <v>1035108</v>
      </c>
      <c r="V594" s="20">
        <v>240007299</v>
      </c>
      <c r="W594" s="20" t="s">
        <v>50</v>
      </c>
      <c r="X594" s="20" t="s">
        <v>794</v>
      </c>
      <c r="Y594" s="20" t="s">
        <v>267</v>
      </c>
      <c r="Z594" s="20" t="s">
        <v>7406</v>
      </c>
      <c r="AA594" s="20" t="s">
        <v>435</v>
      </c>
      <c r="AB594" s="20" t="s">
        <v>436</v>
      </c>
      <c r="AC594" s="20" t="s">
        <v>167</v>
      </c>
      <c r="AD594" s="20" t="s">
        <v>56</v>
      </c>
      <c r="AE594" s="20"/>
    </row>
    <row r="595" spans="1:31" ht="25.5" x14ac:dyDescent="0.2">
      <c r="A595" s="4">
        <f t="shared" si="38"/>
        <v>593</v>
      </c>
      <c r="B595" s="4" t="str">
        <f t="shared" si="39"/>
        <v>2024-03221</v>
      </c>
      <c r="C595" s="4" t="str">
        <f>IFERROR(VLOOKUP(F595,Tablas!$A$1:$B$3,2,0),"")</f>
        <v/>
      </c>
      <c r="D595" s="4" t="str">
        <f t="shared" si="40"/>
        <v>LETRAS EN DESCUENTO NACIONAL -  - LETRA 60 DIAS / DRAFT 60 DAYS - Cambio de Situación</v>
      </c>
      <c r="E595" s="19">
        <v>45527</v>
      </c>
      <c r="F595" s="20" t="s">
        <v>27</v>
      </c>
      <c r="G595" s="20" t="s">
        <v>8256</v>
      </c>
      <c r="H595" s="20" t="s">
        <v>7404</v>
      </c>
      <c r="I595" s="20" t="s">
        <v>7405</v>
      </c>
      <c r="J595" s="20" t="s">
        <v>8004</v>
      </c>
      <c r="K595" s="20" t="s">
        <v>8005</v>
      </c>
      <c r="L595" s="20" t="s">
        <v>8006</v>
      </c>
      <c r="M595" s="20" t="s">
        <v>125</v>
      </c>
      <c r="N595" s="21">
        <v>9369.6200000000008</v>
      </c>
      <c r="O595" s="21">
        <v>0</v>
      </c>
      <c r="P595" s="19">
        <v>45517</v>
      </c>
      <c r="Q595" s="19">
        <v>45527</v>
      </c>
      <c r="R595" s="20"/>
      <c r="S595" s="19">
        <v>45593</v>
      </c>
      <c r="T595" s="20" t="s">
        <v>382</v>
      </c>
      <c r="U595" s="20">
        <v>1012594</v>
      </c>
      <c r="V595" s="20">
        <v>240006189</v>
      </c>
      <c r="W595" s="20" t="s">
        <v>50</v>
      </c>
      <c r="X595" s="20" t="s">
        <v>794</v>
      </c>
      <c r="Y595" s="20" t="s">
        <v>267</v>
      </c>
      <c r="Z595" s="20" t="s">
        <v>7406</v>
      </c>
      <c r="AA595" s="20" t="s">
        <v>8008</v>
      </c>
      <c r="AB595" s="20" t="s">
        <v>167</v>
      </c>
      <c r="AC595" s="20" t="s">
        <v>167</v>
      </c>
      <c r="AD595" s="20" t="s">
        <v>56</v>
      </c>
      <c r="AE595" s="20"/>
    </row>
    <row r="596" spans="1:31" ht="25.5" x14ac:dyDescent="0.2">
      <c r="A596" s="4">
        <f t="shared" si="38"/>
        <v>594</v>
      </c>
      <c r="B596" s="4" t="str">
        <f t="shared" si="39"/>
        <v>2024-02579</v>
      </c>
      <c r="C596" s="4" t="str">
        <f>IFERROR(VLOOKUP(F596,Tablas!$A$1:$B$3,2,0),"")</f>
        <v/>
      </c>
      <c r="D596" s="4" t="str">
        <f t="shared" si="40"/>
        <v>LETRAS EN DESCUENTO NACIONAL -  - LETRA 75 DIAS / DRAFT 75 DAYS - Cambio de Situación</v>
      </c>
      <c r="E596" s="19">
        <v>45490</v>
      </c>
      <c r="F596" s="20" t="s">
        <v>27</v>
      </c>
      <c r="G596" s="20" t="s">
        <v>8261</v>
      </c>
      <c r="H596" s="20" t="s">
        <v>7404</v>
      </c>
      <c r="I596" s="20" t="s">
        <v>7405</v>
      </c>
      <c r="J596" s="20" t="s">
        <v>330</v>
      </c>
      <c r="K596" s="20" t="s">
        <v>331</v>
      </c>
      <c r="L596" s="20" t="s">
        <v>332</v>
      </c>
      <c r="M596" s="20" t="s">
        <v>125</v>
      </c>
      <c r="N596" s="21">
        <v>9830.68</v>
      </c>
      <c r="O596" s="21">
        <v>0</v>
      </c>
      <c r="P596" s="19">
        <v>45471</v>
      </c>
      <c r="Q596" s="19">
        <v>45490</v>
      </c>
      <c r="R596" s="20"/>
      <c r="S596" s="19">
        <v>45580</v>
      </c>
      <c r="T596" s="20" t="s">
        <v>126</v>
      </c>
      <c r="U596" s="20">
        <v>997670</v>
      </c>
      <c r="V596" s="20">
        <v>240005353</v>
      </c>
      <c r="W596" s="20" t="s">
        <v>50</v>
      </c>
      <c r="X596" s="20" t="s">
        <v>794</v>
      </c>
      <c r="Y596" s="20" t="s">
        <v>333</v>
      </c>
      <c r="Z596" s="20" t="s">
        <v>7406</v>
      </c>
      <c r="AA596" s="20" t="s">
        <v>7441</v>
      </c>
      <c r="AB596" s="20" t="s">
        <v>789</v>
      </c>
      <c r="AC596" s="20" t="s">
        <v>167</v>
      </c>
      <c r="AD596" s="20" t="s">
        <v>56</v>
      </c>
      <c r="AE596" s="20"/>
    </row>
    <row r="597" spans="1:31" ht="25.5" x14ac:dyDescent="0.2">
      <c r="A597" s="4">
        <f t="shared" si="38"/>
        <v>595</v>
      </c>
      <c r="B597" s="4" t="str">
        <f t="shared" si="39"/>
        <v>2024-02580</v>
      </c>
      <c r="C597" s="4" t="str">
        <f>IFERROR(VLOOKUP(F597,Tablas!$A$1:$B$3,2,0),"")</f>
        <v/>
      </c>
      <c r="D597" s="4" t="str">
        <f t="shared" si="40"/>
        <v>LETRAS EN DESCUENTO NACIONAL -  - LETRA 75 DIAS / DRAFT 75 DAYS - Cambio de Situación</v>
      </c>
      <c r="E597" s="19">
        <v>45490</v>
      </c>
      <c r="F597" s="20" t="s">
        <v>27</v>
      </c>
      <c r="G597" s="20" t="s">
        <v>8262</v>
      </c>
      <c r="H597" s="20" t="s">
        <v>7404</v>
      </c>
      <c r="I597" s="20" t="s">
        <v>7405</v>
      </c>
      <c r="J597" s="20" t="s">
        <v>330</v>
      </c>
      <c r="K597" s="20" t="s">
        <v>331</v>
      </c>
      <c r="L597" s="20" t="s">
        <v>332</v>
      </c>
      <c r="M597" s="20" t="s">
        <v>125</v>
      </c>
      <c r="N597" s="21">
        <v>9830.69</v>
      </c>
      <c r="O597" s="21">
        <v>0</v>
      </c>
      <c r="P597" s="19">
        <v>45471</v>
      </c>
      <c r="Q597" s="19">
        <v>45490</v>
      </c>
      <c r="R597" s="20"/>
      <c r="S597" s="19">
        <v>45595</v>
      </c>
      <c r="T597" s="20" t="s">
        <v>126</v>
      </c>
      <c r="U597" s="20">
        <v>997672</v>
      </c>
      <c r="V597" s="20">
        <v>240005354</v>
      </c>
      <c r="W597" s="20" t="s">
        <v>50</v>
      </c>
      <c r="X597" s="20" t="s">
        <v>794</v>
      </c>
      <c r="Y597" s="20" t="s">
        <v>333</v>
      </c>
      <c r="Z597" s="20" t="s">
        <v>7406</v>
      </c>
      <c r="AA597" s="20" t="s">
        <v>335</v>
      </c>
      <c r="AB597" s="20" t="s">
        <v>336</v>
      </c>
      <c r="AC597" s="20" t="s">
        <v>337</v>
      </c>
      <c r="AD597" s="20" t="s">
        <v>56</v>
      </c>
      <c r="AE597" s="20"/>
    </row>
    <row r="598" spans="1:31" ht="25.5" x14ac:dyDescent="0.2">
      <c r="A598" s="4">
        <f t="shared" si="38"/>
        <v>596</v>
      </c>
      <c r="B598" s="4" t="str">
        <f t="shared" si="39"/>
        <v>2024-03298</v>
      </c>
      <c r="C598" s="4" t="str">
        <f>IFERROR(VLOOKUP(F598,Tablas!$A$1:$B$3,2,0),"")</f>
        <v/>
      </c>
      <c r="D598" s="4" t="str">
        <f t="shared" si="40"/>
        <v>LETRAS EN DESCUENTO NACIONAL -  - LETRA 75 DIAS / DRAFT 75 DAYS - Cambio de Situación</v>
      </c>
      <c r="E598" s="19">
        <v>45539</v>
      </c>
      <c r="F598" s="20" t="s">
        <v>27</v>
      </c>
      <c r="G598" s="20" t="s">
        <v>8263</v>
      </c>
      <c r="H598" s="20" t="s">
        <v>7404</v>
      </c>
      <c r="I598" s="20" t="s">
        <v>7405</v>
      </c>
      <c r="J598" s="20" t="s">
        <v>391</v>
      </c>
      <c r="K598" s="20" t="s">
        <v>392</v>
      </c>
      <c r="L598" s="20" t="s">
        <v>393</v>
      </c>
      <c r="M598" s="20" t="s">
        <v>33</v>
      </c>
      <c r="N598" s="21">
        <v>9880.75</v>
      </c>
      <c r="O598" s="21">
        <v>0</v>
      </c>
      <c r="P598" s="19">
        <v>45525</v>
      </c>
      <c r="Q598" s="19">
        <v>45539</v>
      </c>
      <c r="R598" s="20"/>
      <c r="S598" s="19">
        <v>45601</v>
      </c>
      <c r="T598" s="20" t="s">
        <v>126</v>
      </c>
      <c r="U598" s="20">
        <v>1020780</v>
      </c>
      <c r="V598" s="20">
        <v>240006475</v>
      </c>
      <c r="W598" s="20" t="s">
        <v>50</v>
      </c>
      <c r="X598" s="20" t="s">
        <v>794</v>
      </c>
      <c r="Y598" s="20" t="s">
        <v>306</v>
      </c>
      <c r="Z598" s="20" t="s">
        <v>7406</v>
      </c>
      <c r="AA598" s="20" t="s">
        <v>395</v>
      </c>
      <c r="AB598" s="20" t="s">
        <v>337</v>
      </c>
      <c r="AC598" s="20" t="s">
        <v>337</v>
      </c>
      <c r="AD598" s="20" t="s">
        <v>56</v>
      </c>
      <c r="AE598" s="20"/>
    </row>
    <row r="599" spans="1:31" ht="25.5" x14ac:dyDescent="0.2">
      <c r="A599" s="4">
        <f t="shared" ref="A599:A650" si="41">ROW()-2</f>
        <v>597</v>
      </c>
      <c r="B599" s="4" t="str">
        <f t="shared" si="39"/>
        <v>2024-02983</v>
      </c>
      <c r="C599" s="4" t="str">
        <f>IFERROR(VLOOKUP(F599,Tablas!$A$1:$B$3,2,0),"")</f>
        <v/>
      </c>
      <c r="D599" s="4" t="str">
        <f t="shared" si="40"/>
        <v>LETRAS EN DESCUENTO NACIONAL -  - LETRA 75 DIAS / DRAFT 75 DAYS - Cambio de Situación</v>
      </c>
      <c r="E599" s="19">
        <v>45537</v>
      </c>
      <c r="F599" s="20" t="s">
        <v>27</v>
      </c>
      <c r="G599" s="20" t="s">
        <v>8266</v>
      </c>
      <c r="H599" s="20" t="s">
        <v>7404</v>
      </c>
      <c r="I599" s="20" t="s">
        <v>7405</v>
      </c>
      <c r="J599" s="20" t="s">
        <v>330</v>
      </c>
      <c r="K599" s="20" t="s">
        <v>331</v>
      </c>
      <c r="L599" s="20" t="s">
        <v>332</v>
      </c>
      <c r="M599" s="20" t="s">
        <v>125</v>
      </c>
      <c r="N599" s="21">
        <v>10085.14</v>
      </c>
      <c r="O599" s="21">
        <v>0</v>
      </c>
      <c r="P599" s="19">
        <v>45504</v>
      </c>
      <c r="Q599" s="19">
        <v>45537</v>
      </c>
      <c r="R599" s="20"/>
      <c r="S599" s="19">
        <v>45625</v>
      </c>
      <c r="T599" s="20" t="s">
        <v>126</v>
      </c>
      <c r="U599" s="20">
        <v>1021183</v>
      </c>
      <c r="V599" s="20">
        <v>240006585</v>
      </c>
      <c r="W599" s="20" t="s">
        <v>50</v>
      </c>
      <c r="X599" s="20" t="s">
        <v>794</v>
      </c>
      <c r="Y599" s="20" t="s">
        <v>333</v>
      </c>
      <c r="Z599" s="20" t="s">
        <v>7406</v>
      </c>
      <c r="AA599" s="20" t="s">
        <v>335</v>
      </c>
      <c r="AB599" s="20" t="s">
        <v>336</v>
      </c>
      <c r="AC599" s="20" t="s">
        <v>337</v>
      </c>
      <c r="AD599" s="20" t="s">
        <v>56</v>
      </c>
      <c r="AE599" s="20"/>
    </row>
    <row r="600" spans="1:31" ht="25.5" x14ac:dyDescent="0.2">
      <c r="A600" s="4">
        <f t="shared" si="41"/>
        <v>598</v>
      </c>
      <c r="B600" s="4" t="str">
        <f t="shared" si="39"/>
        <v>2024-02980</v>
      </c>
      <c r="C600" s="4" t="str">
        <f>IFERROR(VLOOKUP(F600,Tablas!$A$1:$B$3,2,0),"")</f>
        <v/>
      </c>
      <c r="D600" s="4" t="str">
        <f t="shared" si="40"/>
        <v>LETRAS EN DESCUENTO NACIONAL -  - LETRA 75 DIAS / DRAFT 75 DAYS - Cambio de Situación</v>
      </c>
      <c r="E600" s="19">
        <v>45537</v>
      </c>
      <c r="F600" s="20" t="s">
        <v>27</v>
      </c>
      <c r="G600" s="20" t="s">
        <v>8267</v>
      </c>
      <c r="H600" s="20" t="s">
        <v>7404</v>
      </c>
      <c r="I600" s="20" t="s">
        <v>7405</v>
      </c>
      <c r="J600" s="20" t="s">
        <v>330</v>
      </c>
      <c r="K600" s="20" t="s">
        <v>331</v>
      </c>
      <c r="L600" s="20" t="s">
        <v>332</v>
      </c>
      <c r="M600" s="20" t="s">
        <v>125</v>
      </c>
      <c r="N600" s="21">
        <v>10085.16</v>
      </c>
      <c r="O600" s="21">
        <v>0</v>
      </c>
      <c r="P600" s="19">
        <v>45504</v>
      </c>
      <c r="Q600" s="19">
        <v>45537</v>
      </c>
      <c r="R600" s="20"/>
      <c r="S600" s="19">
        <v>45579</v>
      </c>
      <c r="T600" s="20" t="s">
        <v>126</v>
      </c>
      <c r="U600" s="20">
        <v>1021177</v>
      </c>
      <c r="V600" s="20">
        <v>240006582</v>
      </c>
      <c r="W600" s="20" t="s">
        <v>50</v>
      </c>
      <c r="X600" s="20" t="s">
        <v>794</v>
      </c>
      <c r="Y600" s="20" t="s">
        <v>333</v>
      </c>
      <c r="Z600" s="20" t="s">
        <v>7406</v>
      </c>
      <c r="AA600" s="20" t="s">
        <v>7441</v>
      </c>
      <c r="AB600" s="20" t="s">
        <v>789</v>
      </c>
      <c r="AC600" s="20" t="s">
        <v>167</v>
      </c>
      <c r="AD600" s="20" t="s">
        <v>56</v>
      </c>
      <c r="AE600" s="20"/>
    </row>
    <row r="601" spans="1:31" ht="25.5" x14ac:dyDescent="0.2">
      <c r="A601" s="4">
        <f t="shared" si="41"/>
        <v>599</v>
      </c>
      <c r="B601" s="4" t="str">
        <f t="shared" si="39"/>
        <v>2024-02982</v>
      </c>
      <c r="C601" s="4" t="str">
        <f>IFERROR(VLOOKUP(F601,Tablas!$A$1:$B$3,2,0),"")</f>
        <v/>
      </c>
      <c r="D601" s="4" t="str">
        <f t="shared" si="40"/>
        <v>LETRAS EN DESCUENTO NACIONAL -  - LETRA 75 DIAS / DRAFT 75 DAYS - Cambio de Situación</v>
      </c>
      <c r="E601" s="19">
        <v>45537</v>
      </c>
      <c r="F601" s="20" t="s">
        <v>27</v>
      </c>
      <c r="G601" s="20" t="s">
        <v>8268</v>
      </c>
      <c r="H601" s="20" t="s">
        <v>7404</v>
      </c>
      <c r="I601" s="20" t="s">
        <v>7405</v>
      </c>
      <c r="J601" s="20" t="s">
        <v>330</v>
      </c>
      <c r="K601" s="20" t="s">
        <v>331</v>
      </c>
      <c r="L601" s="20" t="s">
        <v>332</v>
      </c>
      <c r="M601" s="20" t="s">
        <v>125</v>
      </c>
      <c r="N601" s="21">
        <v>10085.16</v>
      </c>
      <c r="O601" s="21">
        <v>0</v>
      </c>
      <c r="P601" s="19">
        <v>45504</v>
      </c>
      <c r="Q601" s="19">
        <v>45537</v>
      </c>
      <c r="R601" s="20"/>
      <c r="S601" s="19">
        <v>45611</v>
      </c>
      <c r="T601" s="20" t="s">
        <v>126</v>
      </c>
      <c r="U601" s="20">
        <v>1021181</v>
      </c>
      <c r="V601" s="20">
        <v>240006584</v>
      </c>
      <c r="W601" s="20" t="s">
        <v>50</v>
      </c>
      <c r="X601" s="20" t="s">
        <v>794</v>
      </c>
      <c r="Y601" s="20" t="s">
        <v>333</v>
      </c>
      <c r="Z601" s="20" t="s">
        <v>7406</v>
      </c>
      <c r="AA601" s="20" t="s">
        <v>335</v>
      </c>
      <c r="AB601" s="20" t="s">
        <v>336</v>
      </c>
      <c r="AC601" s="20" t="s">
        <v>337</v>
      </c>
      <c r="AD601" s="20" t="s">
        <v>56</v>
      </c>
      <c r="AE601" s="20"/>
    </row>
    <row r="602" spans="1:31" ht="25.5" x14ac:dyDescent="0.2">
      <c r="A602" s="4">
        <f t="shared" si="41"/>
        <v>600</v>
      </c>
      <c r="B602" s="4" t="str">
        <f t="shared" si="39"/>
        <v>2024-02981</v>
      </c>
      <c r="C602" s="4" t="str">
        <f>IFERROR(VLOOKUP(F602,Tablas!$A$1:$B$3,2,0),"")</f>
        <v/>
      </c>
      <c r="D602" s="4" t="str">
        <f t="shared" si="40"/>
        <v>LETRAS EN DESCUENTO NACIONAL -  - LETRA 75 DIAS / DRAFT 75 DAYS - Cambio de Situación</v>
      </c>
      <c r="E602" s="19">
        <v>45537</v>
      </c>
      <c r="F602" s="20" t="s">
        <v>27</v>
      </c>
      <c r="G602" s="20" t="s">
        <v>8269</v>
      </c>
      <c r="H602" s="20" t="s">
        <v>7404</v>
      </c>
      <c r="I602" s="20" t="s">
        <v>7405</v>
      </c>
      <c r="J602" s="20" t="s">
        <v>330</v>
      </c>
      <c r="K602" s="20" t="s">
        <v>331</v>
      </c>
      <c r="L602" s="20" t="s">
        <v>332</v>
      </c>
      <c r="M602" s="20" t="s">
        <v>125</v>
      </c>
      <c r="N602" s="21">
        <v>10085.16</v>
      </c>
      <c r="O602" s="21">
        <v>0</v>
      </c>
      <c r="P602" s="19">
        <v>45504</v>
      </c>
      <c r="Q602" s="19">
        <v>45537</v>
      </c>
      <c r="R602" s="20"/>
      <c r="S602" s="19">
        <v>45595</v>
      </c>
      <c r="T602" s="20" t="s">
        <v>126</v>
      </c>
      <c r="U602" s="20">
        <v>1021179</v>
      </c>
      <c r="V602" s="20">
        <v>240006583</v>
      </c>
      <c r="W602" s="20" t="s">
        <v>50</v>
      </c>
      <c r="X602" s="20" t="s">
        <v>794</v>
      </c>
      <c r="Y602" s="20" t="s">
        <v>333</v>
      </c>
      <c r="Z602" s="20" t="s">
        <v>7406</v>
      </c>
      <c r="AA602" s="20" t="s">
        <v>335</v>
      </c>
      <c r="AB602" s="20" t="s">
        <v>336</v>
      </c>
      <c r="AC602" s="20" t="s">
        <v>337</v>
      </c>
      <c r="AD602" s="20" t="s">
        <v>56</v>
      </c>
      <c r="AE602" s="20"/>
    </row>
    <row r="603" spans="1:31" ht="25.5" x14ac:dyDescent="0.2">
      <c r="A603" s="4">
        <f t="shared" si="41"/>
        <v>601</v>
      </c>
      <c r="B603" s="4" t="str">
        <f t="shared" si="39"/>
        <v>2024-02979</v>
      </c>
      <c r="C603" s="4" t="str">
        <f>IFERROR(VLOOKUP(F603,Tablas!$A$1:$B$3,2,0),"")</f>
        <v/>
      </c>
      <c r="D603" s="4" t="str">
        <f t="shared" si="40"/>
        <v>LETRAS EN DESCUENTO NACIONAL -  - LETRA 75 DIAS / DRAFT 75 DAYS - Cambio de Situación</v>
      </c>
      <c r="E603" s="19">
        <v>45537</v>
      </c>
      <c r="F603" s="20" t="s">
        <v>27</v>
      </c>
      <c r="G603" s="20" t="s">
        <v>8270</v>
      </c>
      <c r="H603" s="20" t="s">
        <v>7404</v>
      </c>
      <c r="I603" s="20" t="s">
        <v>7405</v>
      </c>
      <c r="J603" s="20" t="s">
        <v>330</v>
      </c>
      <c r="K603" s="20" t="s">
        <v>331</v>
      </c>
      <c r="L603" s="20" t="s">
        <v>332</v>
      </c>
      <c r="M603" s="20" t="s">
        <v>125</v>
      </c>
      <c r="N603" s="21">
        <v>10085.16</v>
      </c>
      <c r="O603" s="21">
        <v>0</v>
      </c>
      <c r="P603" s="19">
        <v>45504</v>
      </c>
      <c r="Q603" s="19">
        <v>45537</v>
      </c>
      <c r="R603" s="20"/>
      <c r="S603" s="19">
        <v>45574</v>
      </c>
      <c r="T603" s="20" t="s">
        <v>126</v>
      </c>
      <c r="U603" s="20">
        <v>1021175</v>
      </c>
      <c r="V603" s="20">
        <v>240006581</v>
      </c>
      <c r="W603" s="20" t="s">
        <v>50</v>
      </c>
      <c r="X603" s="20" t="s">
        <v>794</v>
      </c>
      <c r="Y603" s="20" t="s">
        <v>333</v>
      </c>
      <c r="Z603" s="20" t="s">
        <v>7406</v>
      </c>
      <c r="AA603" s="20" t="s">
        <v>7441</v>
      </c>
      <c r="AB603" s="20" t="s">
        <v>789</v>
      </c>
      <c r="AC603" s="20" t="s">
        <v>167</v>
      </c>
      <c r="AD603" s="20" t="s">
        <v>56</v>
      </c>
      <c r="AE603" s="20"/>
    </row>
    <row r="604" spans="1:31" ht="25.5" x14ac:dyDescent="0.2">
      <c r="A604" s="4">
        <f t="shared" si="41"/>
        <v>602</v>
      </c>
      <c r="B604" s="4" t="str">
        <f t="shared" si="39"/>
        <v>2024-02799</v>
      </c>
      <c r="C604" s="4" t="str">
        <f>IFERROR(VLOOKUP(F604,Tablas!$A$1:$B$3,2,0),"")</f>
        <v/>
      </c>
      <c r="D604" s="4" t="str">
        <f t="shared" si="40"/>
        <v>LETRAS EN DESCUENTO NACIONAL -  - LETRA 75 DIAS / DRAFT 75 DAYS - Cambio de Situación</v>
      </c>
      <c r="E604" s="19">
        <v>45518</v>
      </c>
      <c r="F604" s="20" t="s">
        <v>27</v>
      </c>
      <c r="G604" s="20" t="s">
        <v>8275</v>
      </c>
      <c r="H604" s="20" t="s">
        <v>7404</v>
      </c>
      <c r="I604" s="20" t="s">
        <v>7405</v>
      </c>
      <c r="J604" s="20" t="s">
        <v>330</v>
      </c>
      <c r="K604" s="20" t="s">
        <v>331</v>
      </c>
      <c r="L604" s="20" t="s">
        <v>332</v>
      </c>
      <c r="M604" s="20" t="s">
        <v>125</v>
      </c>
      <c r="N604" s="21">
        <v>10209.76</v>
      </c>
      <c r="O604" s="21">
        <v>0</v>
      </c>
      <c r="P604" s="19">
        <v>45490</v>
      </c>
      <c r="Q604" s="19">
        <v>45518</v>
      </c>
      <c r="R604" s="20"/>
      <c r="S604" s="19">
        <v>45600</v>
      </c>
      <c r="T604" s="20" t="s">
        <v>126</v>
      </c>
      <c r="U604" s="20">
        <v>1008621</v>
      </c>
      <c r="V604" s="20">
        <v>240005928</v>
      </c>
      <c r="W604" s="20" t="s">
        <v>50</v>
      </c>
      <c r="X604" s="20" t="s">
        <v>794</v>
      </c>
      <c r="Y604" s="20" t="s">
        <v>333</v>
      </c>
      <c r="Z604" s="20" t="s">
        <v>7406</v>
      </c>
      <c r="AA604" s="20" t="s">
        <v>335</v>
      </c>
      <c r="AB604" s="20" t="s">
        <v>336</v>
      </c>
      <c r="AC604" s="20" t="s">
        <v>337</v>
      </c>
      <c r="AD604" s="20" t="s">
        <v>56</v>
      </c>
      <c r="AE604" s="20"/>
    </row>
    <row r="605" spans="1:31" ht="25.5" x14ac:dyDescent="0.2">
      <c r="A605" s="4">
        <f t="shared" si="41"/>
        <v>603</v>
      </c>
      <c r="B605" s="4" t="str">
        <f t="shared" si="39"/>
        <v>2024-02797</v>
      </c>
      <c r="C605" s="4" t="str">
        <f>IFERROR(VLOOKUP(F605,Tablas!$A$1:$B$3,2,0),"")</f>
        <v/>
      </c>
      <c r="D605" s="4" t="str">
        <f t="shared" si="40"/>
        <v>LETRAS EN DESCUENTO NACIONAL -  - LETRA 75 DIAS / DRAFT 75 DAYS - Cambio de Situación</v>
      </c>
      <c r="E605" s="19">
        <v>45518</v>
      </c>
      <c r="F605" s="20" t="s">
        <v>27</v>
      </c>
      <c r="G605" s="20" t="s">
        <v>8276</v>
      </c>
      <c r="H605" s="20" t="s">
        <v>7404</v>
      </c>
      <c r="I605" s="20" t="s">
        <v>7405</v>
      </c>
      <c r="J605" s="20" t="s">
        <v>330</v>
      </c>
      <c r="K605" s="20" t="s">
        <v>331</v>
      </c>
      <c r="L605" s="20" t="s">
        <v>332</v>
      </c>
      <c r="M605" s="20" t="s">
        <v>125</v>
      </c>
      <c r="N605" s="21">
        <v>10209.76</v>
      </c>
      <c r="O605" s="21">
        <v>0</v>
      </c>
      <c r="P605" s="19">
        <v>45490</v>
      </c>
      <c r="Q605" s="19">
        <v>45518</v>
      </c>
      <c r="R605" s="20"/>
      <c r="S605" s="19">
        <v>45568</v>
      </c>
      <c r="T605" s="20" t="s">
        <v>126</v>
      </c>
      <c r="U605" s="20">
        <v>1008617</v>
      </c>
      <c r="V605" s="20">
        <v>240005926</v>
      </c>
      <c r="W605" s="20" t="s">
        <v>50</v>
      </c>
      <c r="X605" s="20" t="s">
        <v>794</v>
      </c>
      <c r="Y605" s="20" t="s">
        <v>333</v>
      </c>
      <c r="Z605" s="20" t="s">
        <v>7406</v>
      </c>
      <c r="AA605" s="20" t="s">
        <v>7441</v>
      </c>
      <c r="AB605" s="20" t="s">
        <v>789</v>
      </c>
      <c r="AC605" s="20" t="s">
        <v>167</v>
      </c>
      <c r="AD605" s="20" t="s">
        <v>56</v>
      </c>
      <c r="AE605" s="20"/>
    </row>
    <row r="606" spans="1:31" ht="25.5" x14ac:dyDescent="0.2">
      <c r="A606" s="4">
        <f t="shared" si="41"/>
        <v>604</v>
      </c>
      <c r="B606" s="4" t="str">
        <f t="shared" si="39"/>
        <v>2024-02798</v>
      </c>
      <c r="C606" s="4" t="str">
        <f>IFERROR(VLOOKUP(F606,Tablas!$A$1:$B$3,2,0),"")</f>
        <v/>
      </c>
      <c r="D606" s="4" t="str">
        <f t="shared" si="40"/>
        <v>LETRAS EN DESCUENTO NACIONAL -  - LETRA 75 DIAS / DRAFT 75 DAYS - Cambio de Situación</v>
      </c>
      <c r="E606" s="19">
        <v>45518</v>
      </c>
      <c r="F606" s="20" t="s">
        <v>27</v>
      </c>
      <c r="G606" s="20" t="s">
        <v>8277</v>
      </c>
      <c r="H606" s="20" t="s">
        <v>7404</v>
      </c>
      <c r="I606" s="20" t="s">
        <v>7405</v>
      </c>
      <c r="J606" s="20" t="s">
        <v>330</v>
      </c>
      <c r="K606" s="20" t="s">
        <v>331</v>
      </c>
      <c r="L606" s="20" t="s">
        <v>332</v>
      </c>
      <c r="M606" s="20" t="s">
        <v>125</v>
      </c>
      <c r="N606" s="21">
        <v>10209.76</v>
      </c>
      <c r="O606" s="21">
        <v>0</v>
      </c>
      <c r="P606" s="19">
        <v>45490</v>
      </c>
      <c r="Q606" s="19">
        <v>45518</v>
      </c>
      <c r="R606" s="20"/>
      <c r="S606" s="19">
        <v>45583</v>
      </c>
      <c r="T606" s="20" t="s">
        <v>126</v>
      </c>
      <c r="U606" s="20">
        <v>1008619</v>
      </c>
      <c r="V606" s="20">
        <v>240005927</v>
      </c>
      <c r="W606" s="20" t="s">
        <v>50</v>
      </c>
      <c r="X606" s="20" t="s">
        <v>794</v>
      </c>
      <c r="Y606" s="20" t="s">
        <v>333</v>
      </c>
      <c r="Z606" s="20" t="s">
        <v>7406</v>
      </c>
      <c r="AA606" s="20" t="s">
        <v>335</v>
      </c>
      <c r="AB606" s="20" t="s">
        <v>336</v>
      </c>
      <c r="AC606" s="20" t="s">
        <v>337</v>
      </c>
      <c r="AD606" s="20" t="s">
        <v>56</v>
      </c>
      <c r="AE606" s="20"/>
    </row>
    <row r="607" spans="1:31" ht="25.5" x14ac:dyDescent="0.2">
      <c r="A607" s="4">
        <f t="shared" si="41"/>
        <v>605</v>
      </c>
      <c r="B607" s="4" t="str">
        <f t="shared" si="39"/>
        <v>2024-02800</v>
      </c>
      <c r="C607" s="4" t="str">
        <f>IFERROR(VLOOKUP(F607,Tablas!$A$1:$B$3,2,0),"")</f>
        <v/>
      </c>
      <c r="D607" s="4" t="str">
        <f t="shared" si="40"/>
        <v>LETRAS EN DESCUENTO NACIONAL -  - LETRA 75 DIAS / DRAFT 75 DAYS - Cambio de Situación</v>
      </c>
      <c r="E607" s="19">
        <v>45518</v>
      </c>
      <c r="F607" s="20" t="s">
        <v>27</v>
      </c>
      <c r="G607" s="20" t="s">
        <v>8278</v>
      </c>
      <c r="H607" s="20" t="s">
        <v>7404</v>
      </c>
      <c r="I607" s="20" t="s">
        <v>7405</v>
      </c>
      <c r="J607" s="20" t="s">
        <v>330</v>
      </c>
      <c r="K607" s="20" t="s">
        <v>331</v>
      </c>
      <c r="L607" s="20" t="s">
        <v>332</v>
      </c>
      <c r="M607" s="20" t="s">
        <v>125</v>
      </c>
      <c r="N607" s="21">
        <v>10209.790000000001</v>
      </c>
      <c r="O607" s="21">
        <v>0</v>
      </c>
      <c r="P607" s="19">
        <v>45490</v>
      </c>
      <c r="Q607" s="19">
        <v>45518</v>
      </c>
      <c r="R607" s="20"/>
      <c r="S607" s="19">
        <v>45614</v>
      </c>
      <c r="T607" s="20" t="s">
        <v>126</v>
      </c>
      <c r="U607" s="20">
        <v>1008623</v>
      </c>
      <c r="V607" s="20">
        <v>240005929</v>
      </c>
      <c r="W607" s="20" t="s">
        <v>50</v>
      </c>
      <c r="X607" s="20" t="s">
        <v>794</v>
      </c>
      <c r="Y607" s="20" t="s">
        <v>333</v>
      </c>
      <c r="Z607" s="20" t="s">
        <v>7406</v>
      </c>
      <c r="AA607" s="20" t="s">
        <v>335</v>
      </c>
      <c r="AB607" s="20" t="s">
        <v>336</v>
      </c>
      <c r="AC607" s="20" t="s">
        <v>337</v>
      </c>
      <c r="AD607" s="20" t="s">
        <v>56</v>
      </c>
      <c r="AE607" s="20"/>
    </row>
    <row r="608" spans="1:31" ht="25.5" x14ac:dyDescent="0.2">
      <c r="A608" s="4">
        <f t="shared" si="41"/>
        <v>606</v>
      </c>
      <c r="B608" s="4" t="str">
        <f t="shared" si="39"/>
        <v>2024-02674</v>
      </c>
      <c r="C608" s="4" t="str">
        <f>IFERROR(VLOOKUP(F608,Tablas!$A$1:$B$3,2,0),"")</f>
        <v/>
      </c>
      <c r="D608" s="4" t="str">
        <f t="shared" si="40"/>
        <v>LETRAS EN DESCUENTO NACIONAL -  - LETRA 75 DIAS / DRAFT 75 DAYS - Cambio de Situación</v>
      </c>
      <c r="E608" s="19">
        <v>45506</v>
      </c>
      <c r="F608" s="20" t="s">
        <v>27</v>
      </c>
      <c r="G608" s="20" t="s">
        <v>8279</v>
      </c>
      <c r="H608" s="20" t="s">
        <v>7404</v>
      </c>
      <c r="I608" s="20" t="s">
        <v>7405</v>
      </c>
      <c r="J608" s="20" t="s">
        <v>373</v>
      </c>
      <c r="K608" s="20" t="s">
        <v>374</v>
      </c>
      <c r="L608" s="20" t="s">
        <v>375</v>
      </c>
      <c r="M608" s="20" t="s">
        <v>125</v>
      </c>
      <c r="N608" s="21">
        <v>10299.879999999999</v>
      </c>
      <c r="O608" s="21">
        <v>0</v>
      </c>
      <c r="P608" s="19">
        <v>45485</v>
      </c>
      <c r="Q608" s="19">
        <v>45506</v>
      </c>
      <c r="R608" s="20"/>
      <c r="S608" s="19">
        <v>45575</v>
      </c>
      <c r="T608" s="20" t="s">
        <v>126</v>
      </c>
      <c r="U608" s="20">
        <v>1003770</v>
      </c>
      <c r="V608" s="20">
        <v>240005673</v>
      </c>
      <c r="W608" s="20" t="s">
        <v>50</v>
      </c>
      <c r="X608" s="20" t="s">
        <v>794</v>
      </c>
      <c r="Y608" s="20" t="s">
        <v>128</v>
      </c>
      <c r="Z608" s="20" t="s">
        <v>7406</v>
      </c>
      <c r="AA608" s="20" t="s">
        <v>7391</v>
      </c>
      <c r="AB608" s="20" t="s">
        <v>576</v>
      </c>
      <c r="AC608" s="20" t="s">
        <v>167</v>
      </c>
      <c r="AD608" s="20" t="s">
        <v>56</v>
      </c>
      <c r="AE608" s="20"/>
    </row>
    <row r="609" spans="1:31" ht="25.5" x14ac:dyDescent="0.2">
      <c r="A609" s="4">
        <f t="shared" si="41"/>
        <v>607</v>
      </c>
      <c r="B609" s="4" t="str">
        <f t="shared" si="39"/>
        <v>2024-02675</v>
      </c>
      <c r="C609" s="4" t="str">
        <f>IFERROR(VLOOKUP(F609,Tablas!$A$1:$B$3,2,0),"")</f>
        <v/>
      </c>
      <c r="D609" s="4" t="str">
        <f t="shared" si="40"/>
        <v>LETRAS EN DESCUENTO NACIONAL -  - LETRA 75 DIAS / DRAFT 75 DAYS - Cambio de Situación</v>
      </c>
      <c r="E609" s="19">
        <v>45506</v>
      </c>
      <c r="F609" s="20" t="s">
        <v>27</v>
      </c>
      <c r="G609" s="20" t="s">
        <v>8280</v>
      </c>
      <c r="H609" s="20" t="s">
        <v>7404</v>
      </c>
      <c r="I609" s="20" t="s">
        <v>7405</v>
      </c>
      <c r="J609" s="20" t="s">
        <v>373</v>
      </c>
      <c r="K609" s="20" t="s">
        <v>374</v>
      </c>
      <c r="L609" s="20" t="s">
        <v>375</v>
      </c>
      <c r="M609" s="20" t="s">
        <v>125</v>
      </c>
      <c r="N609" s="21">
        <v>10299.9</v>
      </c>
      <c r="O609" s="21">
        <v>0</v>
      </c>
      <c r="P609" s="19">
        <v>45485</v>
      </c>
      <c r="Q609" s="19">
        <v>45506</v>
      </c>
      <c r="R609" s="20"/>
      <c r="S609" s="19">
        <v>45590</v>
      </c>
      <c r="T609" s="20" t="s">
        <v>126</v>
      </c>
      <c r="U609" s="20">
        <v>1003772</v>
      </c>
      <c r="V609" s="20">
        <v>240005674</v>
      </c>
      <c r="W609" s="20" t="s">
        <v>50</v>
      </c>
      <c r="X609" s="20" t="s">
        <v>794</v>
      </c>
      <c r="Y609" s="20" t="s">
        <v>128</v>
      </c>
      <c r="Z609" s="20" t="s">
        <v>7406</v>
      </c>
      <c r="AA609" s="20" t="s">
        <v>377</v>
      </c>
      <c r="AB609" s="20" t="s">
        <v>337</v>
      </c>
      <c r="AC609" s="20" t="s">
        <v>337</v>
      </c>
      <c r="AD609" s="20" t="s">
        <v>56</v>
      </c>
      <c r="AE609" s="20"/>
    </row>
    <row r="610" spans="1:31" ht="25.5" x14ac:dyDescent="0.2">
      <c r="A610" s="4">
        <f t="shared" si="41"/>
        <v>608</v>
      </c>
      <c r="B610" s="4" t="str">
        <f t="shared" si="39"/>
        <v>2024-03401</v>
      </c>
      <c r="C610" s="4" t="str">
        <f>IFERROR(VLOOKUP(F610,Tablas!$A$1:$B$3,2,0),"")</f>
        <v/>
      </c>
      <c r="D610" s="4" t="str">
        <f t="shared" si="40"/>
        <v>LETRAS EN DESCUENTO NACIONAL -  - LETRA 75 DIAS / DRAFT 75 DAYS - Cambio de Situación</v>
      </c>
      <c r="E610" s="19">
        <v>45554</v>
      </c>
      <c r="F610" s="20" t="s">
        <v>27</v>
      </c>
      <c r="G610" s="20" t="s">
        <v>8281</v>
      </c>
      <c r="H610" s="20" t="s">
        <v>7404</v>
      </c>
      <c r="I610" s="20" t="s">
        <v>7405</v>
      </c>
      <c r="J610" s="20" t="s">
        <v>373</v>
      </c>
      <c r="K610" s="20" t="s">
        <v>374</v>
      </c>
      <c r="L610" s="20" t="s">
        <v>375</v>
      </c>
      <c r="M610" s="20" t="s">
        <v>125</v>
      </c>
      <c r="N610" s="21">
        <v>10318.39</v>
      </c>
      <c r="O610" s="21">
        <v>0</v>
      </c>
      <c r="P610" s="19">
        <v>45532</v>
      </c>
      <c r="Q610" s="19">
        <v>45554</v>
      </c>
      <c r="R610" s="20"/>
      <c r="S610" s="19">
        <v>45609</v>
      </c>
      <c r="T610" s="20" t="s">
        <v>126</v>
      </c>
      <c r="U610" s="20">
        <v>1031335</v>
      </c>
      <c r="V610" s="20">
        <v>240007102</v>
      </c>
      <c r="W610" s="20" t="s">
        <v>50</v>
      </c>
      <c r="X610" s="20" t="s">
        <v>794</v>
      </c>
      <c r="Y610" s="20" t="s">
        <v>128</v>
      </c>
      <c r="Z610" s="20" t="s">
        <v>7406</v>
      </c>
      <c r="AA610" s="20" t="s">
        <v>377</v>
      </c>
      <c r="AB610" s="20" t="s">
        <v>337</v>
      </c>
      <c r="AC610" s="20" t="s">
        <v>337</v>
      </c>
      <c r="AD610" s="20" t="s">
        <v>56</v>
      </c>
      <c r="AE610" s="20"/>
    </row>
    <row r="611" spans="1:31" ht="25.5" x14ac:dyDescent="0.2">
      <c r="A611" s="4">
        <f t="shared" si="41"/>
        <v>609</v>
      </c>
      <c r="B611" s="4" t="str">
        <f t="shared" si="39"/>
        <v>2024-03402</v>
      </c>
      <c r="C611" s="4" t="str">
        <f>IFERROR(VLOOKUP(F611,Tablas!$A$1:$B$3,2,0),"")</f>
        <v/>
      </c>
      <c r="D611" s="4" t="str">
        <f t="shared" si="40"/>
        <v>LETRAS EN DESCUENTO NACIONAL -  - LETRA 75 DIAS / DRAFT 75 DAYS - Cambio de Situación</v>
      </c>
      <c r="E611" s="19">
        <v>45554</v>
      </c>
      <c r="F611" s="20" t="s">
        <v>27</v>
      </c>
      <c r="G611" s="20" t="s">
        <v>8282</v>
      </c>
      <c r="H611" s="20" t="s">
        <v>7404</v>
      </c>
      <c r="I611" s="20" t="s">
        <v>7405</v>
      </c>
      <c r="J611" s="20" t="s">
        <v>373</v>
      </c>
      <c r="K611" s="20" t="s">
        <v>374</v>
      </c>
      <c r="L611" s="20" t="s">
        <v>375</v>
      </c>
      <c r="M611" s="20" t="s">
        <v>125</v>
      </c>
      <c r="N611" s="21">
        <v>10318.39</v>
      </c>
      <c r="O611" s="21">
        <v>0</v>
      </c>
      <c r="P611" s="19">
        <v>45532</v>
      </c>
      <c r="Q611" s="19">
        <v>45554</v>
      </c>
      <c r="R611" s="20"/>
      <c r="S611" s="19">
        <v>45625</v>
      </c>
      <c r="T611" s="20" t="s">
        <v>126</v>
      </c>
      <c r="U611" s="20">
        <v>1031337</v>
      </c>
      <c r="V611" s="20">
        <v>240007103</v>
      </c>
      <c r="W611" s="20" t="s">
        <v>50</v>
      </c>
      <c r="X611" s="20" t="s">
        <v>794</v>
      </c>
      <c r="Y611" s="20" t="s">
        <v>128</v>
      </c>
      <c r="Z611" s="20" t="s">
        <v>7406</v>
      </c>
      <c r="AA611" s="20" t="s">
        <v>377</v>
      </c>
      <c r="AB611" s="20" t="s">
        <v>337</v>
      </c>
      <c r="AC611" s="20" t="s">
        <v>337</v>
      </c>
      <c r="AD611" s="20" t="s">
        <v>56</v>
      </c>
      <c r="AE611" s="20"/>
    </row>
    <row r="612" spans="1:31" ht="25.5" x14ac:dyDescent="0.2">
      <c r="A612" s="4">
        <f t="shared" si="41"/>
        <v>610</v>
      </c>
      <c r="B612" s="4" t="str">
        <f t="shared" si="39"/>
        <v>2024-03398</v>
      </c>
      <c r="C612" s="4" t="str">
        <f>IFERROR(VLOOKUP(F612,Tablas!$A$1:$B$3,2,0),"")</f>
        <v/>
      </c>
      <c r="D612" s="4" t="str">
        <f t="shared" si="40"/>
        <v>LETRAS EN DESCUENTO NACIONAL -  - LETRA 75 DIAS / DRAFT 75 DAYS - Cambio de Situación</v>
      </c>
      <c r="E612" s="19">
        <v>45554</v>
      </c>
      <c r="F612" s="20" t="s">
        <v>27</v>
      </c>
      <c r="G612" s="20" t="s">
        <v>8283</v>
      </c>
      <c r="H612" s="20" t="s">
        <v>7404</v>
      </c>
      <c r="I612" s="20" t="s">
        <v>7405</v>
      </c>
      <c r="J612" s="20" t="s">
        <v>373</v>
      </c>
      <c r="K612" s="20" t="s">
        <v>374</v>
      </c>
      <c r="L612" s="20" t="s">
        <v>375</v>
      </c>
      <c r="M612" s="20" t="s">
        <v>125</v>
      </c>
      <c r="N612" s="21">
        <v>10318.39</v>
      </c>
      <c r="O612" s="21">
        <v>0</v>
      </c>
      <c r="P612" s="19">
        <v>45532</v>
      </c>
      <c r="Q612" s="19">
        <v>45554</v>
      </c>
      <c r="R612" s="20"/>
      <c r="S612" s="19">
        <v>45588</v>
      </c>
      <c r="T612" s="20" t="s">
        <v>126</v>
      </c>
      <c r="U612" s="20">
        <v>1031329</v>
      </c>
      <c r="V612" s="20">
        <v>240007099</v>
      </c>
      <c r="W612" s="20" t="s">
        <v>50</v>
      </c>
      <c r="X612" s="20" t="s">
        <v>794</v>
      </c>
      <c r="Y612" s="20" t="s">
        <v>128</v>
      </c>
      <c r="Z612" s="20" t="s">
        <v>7406</v>
      </c>
      <c r="AA612" s="20" t="s">
        <v>377</v>
      </c>
      <c r="AB612" s="20" t="s">
        <v>337</v>
      </c>
      <c r="AC612" s="20" t="s">
        <v>337</v>
      </c>
      <c r="AD612" s="20" t="s">
        <v>56</v>
      </c>
      <c r="AE612" s="20"/>
    </row>
    <row r="613" spans="1:31" ht="25.5" x14ac:dyDescent="0.2">
      <c r="A613" s="4">
        <f t="shared" si="41"/>
        <v>611</v>
      </c>
      <c r="B613" s="4" t="str">
        <f t="shared" si="39"/>
        <v>2024-03400</v>
      </c>
      <c r="C613" s="4" t="str">
        <f>IFERROR(VLOOKUP(F613,Tablas!$A$1:$B$3,2,0),"")</f>
        <v/>
      </c>
      <c r="D613" s="4" t="str">
        <f t="shared" si="40"/>
        <v>LETRAS EN DESCUENTO NACIONAL -  - LETRA 75 DIAS / DRAFT 75 DAYS - Cambio de Situación</v>
      </c>
      <c r="E613" s="19">
        <v>45554</v>
      </c>
      <c r="F613" s="20" t="s">
        <v>27</v>
      </c>
      <c r="G613" s="20" t="s">
        <v>8284</v>
      </c>
      <c r="H613" s="20" t="s">
        <v>7404</v>
      </c>
      <c r="I613" s="20" t="s">
        <v>7405</v>
      </c>
      <c r="J613" s="20" t="s">
        <v>373</v>
      </c>
      <c r="K613" s="20" t="s">
        <v>374</v>
      </c>
      <c r="L613" s="20" t="s">
        <v>375</v>
      </c>
      <c r="M613" s="20" t="s">
        <v>125</v>
      </c>
      <c r="N613" s="21">
        <v>10318.39</v>
      </c>
      <c r="O613" s="21">
        <v>0</v>
      </c>
      <c r="P613" s="19">
        <v>45532</v>
      </c>
      <c r="Q613" s="19">
        <v>45554</v>
      </c>
      <c r="R613" s="20"/>
      <c r="S613" s="19">
        <v>45602</v>
      </c>
      <c r="T613" s="20" t="s">
        <v>126</v>
      </c>
      <c r="U613" s="20">
        <v>1031333</v>
      </c>
      <c r="V613" s="20">
        <v>240007101</v>
      </c>
      <c r="W613" s="20" t="s">
        <v>50</v>
      </c>
      <c r="X613" s="20" t="s">
        <v>794</v>
      </c>
      <c r="Y613" s="20" t="s">
        <v>128</v>
      </c>
      <c r="Z613" s="20" t="s">
        <v>7406</v>
      </c>
      <c r="AA613" s="20" t="s">
        <v>377</v>
      </c>
      <c r="AB613" s="20" t="s">
        <v>337</v>
      </c>
      <c r="AC613" s="20" t="s">
        <v>337</v>
      </c>
      <c r="AD613" s="20" t="s">
        <v>56</v>
      </c>
      <c r="AE613" s="20"/>
    </row>
    <row r="614" spans="1:31" ht="25.5" x14ac:dyDescent="0.2">
      <c r="A614" s="4">
        <f t="shared" si="41"/>
        <v>612</v>
      </c>
      <c r="B614" s="4" t="str">
        <f t="shared" si="39"/>
        <v>2024-03399</v>
      </c>
      <c r="C614" s="4" t="str">
        <f>IFERROR(VLOOKUP(F614,Tablas!$A$1:$B$3,2,0),"")</f>
        <v/>
      </c>
      <c r="D614" s="4" t="str">
        <f t="shared" si="40"/>
        <v>LETRAS EN DESCUENTO NACIONAL -  - LETRA 75 DIAS / DRAFT 75 DAYS - Cambio de Situación</v>
      </c>
      <c r="E614" s="19">
        <v>45554</v>
      </c>
      <c r="F614" s="20" t="s">
        <v>27</v>
      </c>
      <c r="G614" s="20" t="s">
        <v>8285</v>
      </c>
      <c r="H614" s="20" t="s">
        <v>7404</v>
      </c>
      <c r="I614" s="20" t="s">
        <v>7405</v>
      </c>
      <c r="J614" s="20" t="s">
        <v>373</v>
      </c>
      <c r="K614" s="20" t="s">
        <v>374</v>
      </c>
      <c r="L614" s="20" t="s">
        <v>375</v>
      </c>
      <c r="M614" s="20" t="s">
        <v>125</v>
      </c>
      <c r="N614" s="21">
        <v>10318.39</v>
      </c>
      <c r="O614" s="21">
        <v>0</v>
      </c>
      <c r="P614" s="19">
        <v>45532</v>
      </c>
      <c r="Q614" s="19">
        <v>45554</v>
      </c>
      <c r="R614" s="20"/>
      <c r="S614" s="19">
        <v>45596</v>
      </c>
      <c r="T614" s="20" t="s">
        <v>126</v>
      </c>
      <c r="U614" s="20">
        <v>1031331</v>
      </c>
      <c r="V614" s="20">
        <v>240007100</v>
      </c>
      <c r="W614" s="20" t="s">
        <v>50</v>
      </c>
      <c r="X614" s="20" t="s">
        <v>794</v>
      </c>
      <c r="Y614" s="20" t="s">
        <v>128</v>
      </c>
      <c r="Z614" s="20" t="s">
        <v>7406</v>
      </c>
      <c r="AA614" s="20" t="s">
        <v>377</v>
      </c>
      <c r="AB614" s="20" t="s">
        <v>337</v>
      </c>
      <c r="AC614" s="20" t="s">
        <v>337</v>
      </c>
      <c r="AD614" s="20" t="s">
        <v>56</v>
      </c>
      <c r="AE614" s="20"/>
    </row>
    <row r="615" spans="1:31" ht="25.5" x14ac:dyDescent="0.2">
      <c r="A615" s="4">
        <f t="shared" si="41"/>
        <v>613</v>
      </c>
      <c r="B615" s="4" t="str">
        <f t="shared" si="39"/>
        <v>2024-03397</v>
      </c>
      <c r="C615" s="4" t="str">
        <f>IFERROR(VLOOKUP(F615,Tablas!$A$1:$B$3,2,0),"")</f>
        <v/>
      </c>
      <c r="D615" s="4" t="str">
        <f t="shared" si="40"/>
        <v>LETRAS EN DESCUENTO NACIONAL -  - LETRA 75 DIAS / DRAFT 75 DAYS - Cambio de Situación</v>
      </c>
      <c r="E615" s="19">
        <v>45554</v>
      </c>
      <c r="F615" s="20" t="s">
        <v>27</v>
      </c>
      <c r="G615" s="20" t="s">
        <v>8286</v>
      </c>
      <c r="H615" s="20" t="s">
        <v>7404</v>
      </c>
      <c r="I615" s="20" t="s">
        <v>7405</v>
      </c>
      <c r="J615" s="20" t="s">
        <v>373</v>
      </c>
      <c r="K615" s="20" t="s">
        <v>374</v>
      </c>
      <c r="L615" s="20" t="s">
        <v>375</v>
      </c>
      <c r="M615" s="20" t="s">
        <v>125</v>
      </c>
      <c r="N615" s="21">
        <v>10318.39</v>
      </c>
      <c r="O615" s="21">
        <v>0</v>
      </c>
      <c r="P615" s="19">
        <v>45532</v>
      </c>
      <c r="Q615" s="19">
        <v>45554</v>
      </c>
      <c r="R615" s="20"/>
      <c r="S615" s="19">
        <v>45581</v>
      </c>
      <c r="T615" s="20" t="s">
        <v>126</v>
      </c>
      <c r="U615" s="20">
        <v>1031327</v>
      </c>
      <c r="V615" s="20">
        <v>240007098</v>
      </c>
      <c r="W615" s="20" t="s">
        <v>50</v>
      </c>
      <c r="X615" s="20" t="s">
        <v>794</v>
      </c>
      <c r="Y615" s="20" t="s">
        <v>128</v>
      </c>
      <c r="Z615" s="20" t="s">
        <v>7406</v>
      </c>
      <c r="AA615" s="20" t="s">
        <v>7391</v>
      </c>
      <c r="AB615" s="20" t="s">
        <v>576</v>
      </c>
      <c r="AC615" s="20" t="s">
        <v>167</v>
      </c>
      <c r="AD615" s="20" t="s">
        <v>56</v>
      </c>
      <c r="AE615" s="20"/>
    </row>
    <row r="616" spans="1:31" ht="25.5" x14ac:dyDescent="0.2">
      <c r="A616" s="4">
        <f t="shared" si="41"/>
        <v>614</v>
      </c>
      <c r="B616" s="4" t="str">
        <f t="shared" si="39"/>
        <v>2024-03403</v>
      </c>
      <c r="C616" s="4" t="str">
        <f>IFERROR(VLOOKUP(F616,Tablas!$A$1:$B$3,2,0),"")</f>
        <v/>
      </c>
      <c r="D616" s="4" t="str">
        <f t="shared" si="40"/>
        <v>LETRAS EN DESCUENTO NACIONAL -  - LETRA 75 DIAS / DRAFT 75 DAYS - Cambio de Situación</v>
      </c>
      <c r="E616" s="19">
        <v>45554</v>
      </c>
      <c r="F616" s="20" t="s">
        <v>27</v>
      </c>
      <c r="G616" s="20" t="s">
        <v>8287</v>
      </c>
      <c r="H616" s="20" t="s">
        <v>7404</v>
      </c>
      <c r="I616" s="20" t="s">
        <v>7405</v>
      </c>
      <c r="J616" s="20" t="s">
        <v>373</v>
      </c>
      <c r="K616" s="20" t="s">
        <v>374</v>
      </c>
      <c r="L616" s="20" t="s">
        <v>375</v>
      </c>
      <c r="M616" s="20" t="s">
        <v>125</v>
      </c>
      <c r="N616" s="21">
        <v>10318.4</v>
      </c>
      <c r="O616" s="21">
        <v>0</v>
      </c>
      <c r="P616" s="19">
        <v>45532</v>
      </c>
      <c r="Q616" s="19">
        <v>45554</v>
      </c>
      <c r="R616" s="20"/>
      <c r="S616" s="19">
        <v>45639</v>
      </c>
      <c r="T616" s="20" t="s">
        <v>126</v>
      </c>
      <c r="U616" s="20">
        <v>1031339</v>
      </c>
      <c r="V616" s="20">
        <v>240007104</v>
      </c>
      <c r="W616" s="20" t="s">
        <v>50</v>
      </c>
      <c r="X616" s="20" t="s">
        <v>794</v>
      </c>
      <c r="Y616" s="20" t="s">
        <v>128</v>
      </c>
      <c r="Z616" s="20" t="s">
        <v>7406</v>
      </c>
      <c r="AA616" s="20" t="s">
        <v>377</v>
      </c>
      <c r="AB616" s="20" t="s">
        <v>337</v>
      </c>
      <c r="AC616" s="20" t="s">
        <v>337</v>
      </c>
      <c r="AD616" s="20" t="s">
        <v>56</v>
      </c>
      <c r="AE616" s="20"/>
    </row>
    <row r="617" spans="1:31" ht="51" x14ac:dyDescent="0.2">
      <c r="A617" s="4">
        <f t="shared" si="41"/>
        <v>615</v>
      </c>
      <c r="B617" s="4" t="str">
        <f t="shared" si="39"/>
        <v>2024-02769</v>
      </c>
      <c r="C617" s="4" t="str">
        <f>IFERROR(VLOOKUP(F617,Tablas!$A$1:$B$3,2,0),"")</f>
        <v/>
      </c>
      <c r="D617" s="4" t="str">
        <f t="shared" si="40"/>
        <v>LETRAS EN DESCUENTO NACIONAL -  - LETRA 45-60-75 DIAS / DRAFT 45-60-75 DAYS - Cambio de Situación</v>
      </c>
      <c r="E617" s="19">
        <v>45518</v>
      </c>
      <c r="F617" s="20" t="s">
        <v>27</v>
      </c>
      <c r="G617" s="20" t="s">
        <v>8288</v>
      </c>
      <c r="H617" s="20" t="s">
        <v>7404</v>
      </c>
      <c r="I617" s="20" t="s">
        <v>7405</v>
      </c>
      <c r="J617" s="20" t="s">
        <v>263</v>
      </c>
      <c r="K617" s="20" t="s">
        <v>264</v>
      </c>
      <c r="L617" s="20" t="s">
        <v>265</v>
      </c>
      <c r="M617" s="20" t="s">
        <v>125</v>
      </c>
      <c r="N617" s="21">
        <v>10331.870000000001</v>
      </c>
      <c r="O617" s="21">
        <v>0</v>
      </c>
      <c r="P617" s="19">
        <v>45490</v>
      </c>
      <c r="Q617" s="19">
        <v>45518</v>
      </c>
      <c r="R617" s="20"/>
      <c r="S617" s="19">
        <v>45595</v>
      </c>
      <c r="T617" s="20" t="s">
        <v>266</v>
      </c>
      <c r="U617" s="20">
        <v>1008687</v>
      </c>
      <c r="V617" s="20">
        <v>240005960</v>
      </c>
      <c r="W617" s="20" t="s">
        <v>50</v>
      </c>
      <c r="X617" s="20" t="s">
        <v>794</v>
      </c>
      <c r="Y617" s="20" t="s">
        <v>267</v>
      </c>
      <c r="Z617" s="20" t="s">
        <v>7406</v>
      </c>
      <c r="AA617" s="20" t="s">
        <v>269</v>
      </c>
      <c r="AB617" s="20" t="s">
        <v>270</v>
      </c>
      <c r="AC617" s="20" t="s">
        <v>167</v>
      </c>
      <c r="AD617" s="20" t="s">
        <v>56</v>
      </c>
      <c r="AE617" s="20"/>
    </row>
    <row r="618" spans="1:31" ht="51" x14ac:dyDescent="0.2">
      <c r="A618" s="4">
        <f t="shared" si="41"/>
        <v>616</v>
      </c>
      <c r="B618" s="4" t="str">
        <f t="shared" si="39"/>
        <v>2024-02768</v>
      </c>
      <c r="C618" s="4" t="str">
        <f>IFERROR(VLOOKUP(F618,Tablas!$A$1:$B$3,2,0),"")</f>
        <v/>
      </c>
      <c r="D618" s="4" t="str">
        <f t="shared" si="40"/>
        <v>LETRAS EN DESCUENTO NACIONAL -  - LETRA 45-60-75 DIAS / DRAFT 45-60-75 DAYS - Cambio de Situación</v>
      </c>
      <c r="E618" s="19">
        <v>45518</v>
      </c>
      <c r="F618" s="20" t="s">
        <v>27</v>
      </c>
      <c r="G618" s="20" t="s">
        <v>8289</v>
      </c>
      <c r="H618" s="20" t="s">
        <v>7404</v>
      </c>
      <c r="I618" s="20" t="s">
        <v>7405</v>
      </c>
      <c r="J618" s="20" t="s">
        <v>263</v>
      </c>
      <c r="K618" s="20" t="s">
        <v>264</v>
      </c>
      <c r="L618" s="20" t="s">
        <v>265</v>
      </c>
      <c r="M618" s="20" t="s">
        <v>125</v>
      </c>
      <c r="N618" s="21">
        <v>10331.870000000001</v>
      </c>
      <c r="O618" s="21">
        <v>0</v>
      </c>
      <c r="P618" s="19">
        <v>45490</v>
      </c>
      <c r="Q618" s="19">
        <v>45518</v>
      </c>
      <c r="R618" s="20"/>
      <c r="S618" s="19">
        <v>45582</v>
      </c>
      <c r="T618" s="20" t="s">
        <v>266</v>
      </c>
      <c r="U618" s="20">
        <v>1008685</v>
      </c>
      <c r="V618" s="20">
        <v>240005959</v>
      </c>
      <c r="W618" s="20" t="s">
        <v>50</v>
      </c>
      <c r="X618" s="20" t="s">
        <v>794</v>
      </c>
      <c r="Y618" s="20" t="s">
        <v>267</v>
      </c>
      <c r="Z618" s="20" t="s">
        <v>7406</v>
      </c>
      <c r="AA618" s="20" t="s">
        <v>269</v>
      </c>
      <c r="AB618" s="20" t="s">
        <v>270</v>
      </c>
      <c r="AC618" s="20" t="s">
        <v>167</v>
      </c>
      <c r="AD618" s="20" t="s">
        <v>56</v>
      </c>
      <c r="AE618" s="20"/>
    </row>
    <row r="619" spans="1:31" ht="51" x14ac:dyDescent="0.2">
      <c r="A619" s="4">
        <f t="shared" si="41"/>
        <v>617</v>
      </c>
      <c r="B619" s="4" t="str">
        <f t="shared" si="39"/>
        <v>2024-02770</v>
      </c>
      <c r="C619" s="4" t="str">
        <f>IFERROR(VLOOKUP(F619,Tablas!$A$1:$B$3,2,0),"")</f>
        <v/>
      </c>
      <c r="D619" s="4" t="str">
        <f t="shared" si="40"/>
        <v>LETRAS EN DESCUENTO NACIONAL -  - LETRA 45-60-75 DIAS / DRAFT 45-60-75 DAYS - Cambio de Situación</v>
      </c>
      <c r="E619" s="19">
        <v>45518</v>
      </c>
      <c r="F619" s="20" t="s">
        <v>27</v>
      </c>
      <c r="G619" s="20" t="s">
        <v>8290</v>
      </c>
      <c r="H619" s="20" t="s">
        <v>7404</v>
      </c>
      <c r="I619" s="20" t="s">
        <v>7405</v>
      </c>
      <c r="J619" s="20" t="s">
        <v>263</v>
      </c>
      <c r="K619" s="20" t="s">
        <v>264</v>
      </c>
      <c r="L619" s="20" t="s">
        <v>265</v>
      </c>
      <c r="M619" s="20" t="s">
        <v>125</v>
      </c>
      <c r="N619" s="21">
        <v>10331.879999999999</v>
      </c>
      <c r="O619" s="21">
        <v>0</v>
      </c>
      <c r="P619" s="19">
        <v>45490</v>
      </c>
      <c r="Q619" s="19">
        <v>45518</v>
      </c>
      <c r="R619" s="20"/>
      <c r="S619" s="19">
        <v>45610</v>
      </c>
      <c r="T619" s="20" t="s">
        <v>266</v>
      </c>
      <c r="U619" s="20">
        <v>1008689</v>
      </c>
      <c r="V619" s="20">
        <v>240005961</v>
      </c>
      <c r="W619" s="20" t="s">
        <v>50</v>
      </c>
      <c r="X619" s="20" t="s">
        <v>794</v>
      </c>
      <c r="Y619" s="20" t="s">
        <v>267</v>
      </c>
      <c r="Z619" s="20" t="s">
        <v>7406</v>
      </c>
      <c r="AA619" s="20" t="s">
        <v>269</v>
      </c>
      <c r="AB619" s="20" t="s">
        <v>270</v>
      </c>
      <c r="AC619" s="20" t="s">
        <v>167</v>
      </c>
      <c r="AD619" s="20" t="s">
        <v>56</v>
      </c>
      <c r="AE619" s="20"/>
    </row>
    <row r="620" spans="1:31" ht="25.5" x14ac:dyDescent="0.2">
      <c r="A620" s="4">
        <f t="shared" si="41"/>
        <v>618</v>
      </c>
      <c r="B620" s="4" t="str">
        <f t="shared" si="39"/>
        <v>2024-02903</v>
      </c>
      <c r="C620" s="4" t="str">
        <f>IFERROR(VLOOKUP(F620,Tablas!$A$1:$B$3,2,0),"")</f>
        <v/>
      </c>
      <c r="D620" s="4" t="str">
        <f t="shared" si="40"/>
        <v>LETRAS EN DESCUENTO NACIONAL -  - LETRA 75 DIAS / DRAFT 75 DAYS - Cambio de Situación</v>
      </c>
      <c r="E620" s="19">
        <v>45520</v>
      </c>
      <c r="F620" s="20" t="s">
        <v>27</v>
      </c>
      <c r="G620" s="20" t="s">
        <v>8291</v>
      </c>
      <c r="H620" s="20" t="s">
        <v>7404</v>
      </c>
      <c r="I620" s="20" t="s">
        <v>7405</v>
      </c>
      <c r="J620" s="20" t="s">
        <v>431</v>
      </c>
      <c r="K620" s="20" t="s">
        <v>432</v>
      </c>
      <c r="L620" s="20" t="s">
        <v>433</v>
      </c>
      <c r="M620" s="20" t="s">
        <v>125</v>
      </c>
      <c r="N620" s="21">
        <v>10342.36</v>
      </c>
      <c r="O620" s="21">
        <v>0</v>
      </c>
      <c r="P620" s="19">
        <v>45498</v>
      </c>
      <c r="Q620" s="19">
        <v>45520</v>
      </c>
      <c r="R620" s="20"/>
      <c r="S620" s="19">
        <v>45572</v>
      </c>
      <c r="T620" s="20" t="s">
        <v>126</v>
      </c>
      <c r="U620" s="20">
        <v>1009886</v>
      </c>
      <c r="V620" s="20">
        <v>240006073</v>
      </c>
      <c r="W620" s="20" t="s">
        <v>50</v>
      </c>
      <c r="X620" s="20" t="s">
        <v>794</v>
      </c>
      <c r="Y620" s="20" t="s">
        <v>267</v>
      </c>
      <c r="Z620" s="20" t="s">
        <v>7406</v>
      </c>
      <c r="AA620" s="20" t="s">
        <v>435</v>
      </c>
      <c r="AB620" s="20" t="s">
        <v>436</v>
      </c>
      <c r="AC620" s="20" t="s">
        <v>167</v>
      </c>
      <c r="AD620" s="20" t="s">
        <v>56</v>
      </c>
      <c r="AE620" s="20"/>
    </row>
    <row r="621" spans="1:31" ht="25.5" x14ac:dyDescent="0.2">
      <c r="A621" s="4">
        <f t="shared" si="41"/>
        <v>619</v>
      </c>
      <c r="B621" s="4" t="str">
        <f t="shared" si="39"/>
        <v>2024-02904</v>
      </c>
      <c r="C621" s="4" t="str">
        <f>IFERROR(VLOOKUP(F621,Tablas!$A$1:$B$3,2,0),"")</f>
        <v/>
      </c>
      <c r="D621" s="4" t="str">
        <f t="shared" si="40"/>
        <v>LETRAS EN DESCUENTO NACIONAL -  - LETRA 75 DIAS / DRAFT 75 DAYS - Cambio de Situación</v>
      </c>
      <c r="E621" s="19">
        <v>45520</v>
      </c>
      <c r="F621" s="20" t="s">
        <v>27</v>
      </c>
      <c r="G621" s="20" t="s">
        <v>8292</v>
      </c>
      <c r="H621" s="20" t="s">
        <v>7404</v>
      </c>
      <c r="I621" s="20" t="s">
        <v>7405</v>
      </c>
      <c r="J621" s="20" t="s">
        <v>431</v>
      </c>
      <c r="K621" s="20" t="s">
        <v>432</v>
      </c>
      <c r="L621" s="20" t="s">
        <v>433</v>
      </c>
      <c r="M621" s="20" t="s">
        <v>125</v>
      </c>
      <c r="N621" s="21">
        <v>10342.36</v>
      </c>
      <c r="O621" s="21">
        <v>0</v>
      </c>
      <c r="P621" s="19">
        <v>45498</v>
      </c>
      <c r="Q621" s="19">
        <v>45520</v>
      </c>
      <c r="R621" s="20"/>
      <c r="S621" s="19">
        <v>45588</v>
      </c>
      <c r="T621" s="20" t="s">
        <v>126</v>
      </c>
      <c r="U621" s="20">
        <v>1009888</v>
      </c>
      <c r="V621" s="20">
        <v>240006074</v>
      </c>
      <c r="W621" s="20" t="s">
        <v>50</v>
      </c>
      <c r="X621" s="20" t="s">
        <v>794</v>
      </c>
      <c r="Y621" s="20" t="s">
        <v>267</v>
      </c>
      <c r="Z621" s="20" t="s">
        <v>7406</v>
      </c>
      <c r="AA621" s="20" t="s">
        <v>435</v>
      </c>
      <c r="AB621" s="20" t="s">
        <v>436</v>
      </c>
      <c r="AC621" s="20" t="s">
        <v>167</v>
      </c>
      <c r="AD621" s="20" t="s">
        <v>56</v>
      </c>
      <c r="AE621" s="20"/>
    </row>
    <row r="622" spans="1:31" ht="25.5" x14ac:dyDescent="0.2">
      <c r="A622" s="4">
        <f t="shared" si="41"/>
        <v>620</v>
      </c>
      <c r="B622" s="4" t="str">
        <f t="shared" si="39"/>
        <v>2024-02905</v>
      </c>
      <c r="C622" s="4" t="str">
        <f>IFERROR(VLOOKUP(F622,Tablas!$A$1:$B$3,2,0),"")</f>
        <v/>
      </c>
      <c r="D622" s="4" t="str">
        <f t="shared" si="40"/>
        <v>LETRAS EN DESCUENTO NACIONAL -  - LETRA 75 DIAS / DRAFT 75 DAYS - Cambio de Situación</v>
      </c>
      <c r="E622" s="19">
        <v>45520</v>
      </c>
      <c r="F622" s="20" t="s">
        <v>27</v>
      </c>
      <c r="G622" s="20" t="s">
        <v>8293</v>
      </c>
      <c r="H622" s="20" t="s">
        <v>7404</v>
      </c>
      <c r="I622" s="20" t="s">
        <v>7405</v>
      </c>
      <c r="J622" s="20" t="s">
        <v>431</v>
      </c>
      <c r="K622" s="20" t="s">
        <v>432</v>
      </c>
      <c r="L622" s="20" t="s">
        <v>433</v>
      </c>
      <c r="M622" s="20" t="s">
        <v>125</v>
      </c>
      <c r="N622" s="21">
        <v>10342.379999999999</v>
      </c>
      <c r="O622" s="21">
        <v>0</v>
      </c>
      <c r="P622" s="19">
        <v>45498</v>
      </c>
      <c r="Q622" s="19">
        <v>45520</v>
      </c>
      <c r="R622" s="20"/>
      <c r="S622" s="19">
        <v>45603</v>
      </c>
      <c r="T622" s="20" t="s">
        <v>126</v>
      </c>
      <c r="U622" s="20">
        <v>1009892</v>
      </c>
      <c r="V622" s="20">
        <v>240006076</v>
      </c>
      <c r="W622" s="20" t="s">
        <v>50</v>
      </c>
      <c r="X622" s="20" t="s">
        <v>794</v>
      </c>
      <c r="Y622" s="20" t="s">
        <v>267</v>
      </c>
      <c r="Z622" s="20" t="s">
        <v>7406</v>
      </c>
      <c r="AA622" s="20" t="s">
        <v>435</v>
      </c>
      <c r="AB622" s="20" t="s">
        <v>436</v>
      </c>
      <c r="AC622" s="20" t="s">
        <v>167</v>
      </c>
      <c r="AD622" s="20" t="s">
        <v>56</v>
      </c>
      <c r="AE622" s="20"/>
    </row>
    <row r="623" spans="1:31" ht="25.5" x14ac:dyDescent="0.2">
      <c r="A623" s="4">
        <f t="shared" si="41"/>
        <v>621</v>
      </c>
      <c r="B623" s="4" t="str">
        <f t="shared" si="39"/>
        <v>2024-02848</v>
      </c>
      <c r="C623" s="4" t="str">
        <f>IFERROR(VLOOKUP(F623,Tablas!$A$1:$B$3,2,0),"")</f>
        <v/>
      </c>
      <c r="D623" s="4" t="str">
        <f t="shared" si="40"/>
        <v>LETRAS EN DESCUENTO NACIONAL -  - LETRA 75 DIAS / DRAFT 75 DAYS - Cambio de Situación</v>
      </c>
      <c r="E623" s="19">
        <v>45518</v>
      </c>
      <c r="F623" s="20" t="s">
        <v>27</v>
      </c>
      <c r="G623" s="20" t="s">
        <v>8294</v>
      </c>
      <c r="H623" s="20" t="s">
        <v>7404</v>
      </c>
      <c r="I623" s="20" t="s">
        <v>7405</v>
      </c>
      <c r="J623" s="20" t="s">
        <v>391</v>
      </c>
      <c r="K623" s="20" t="s">
        <v>392</v>
      </c>
      <c r="L623" s="20" t="s">
        <v>393</v>
      </c>
      <c r="M623" s="20" t="s">
        <v>33</v>
      </c>
      <c r="N623" s="21">
        <v>10451.89</v>
      </c>
      <c r="O623" s="21">
        <v>0</v>
      </c>
      <c r="P623" s="19">
        <v>45492</v>
      </c>
      <c r="Q623" s="19">
        <v>45518</v>
      </c>
      <c r="R623" s="20"/>
      <c r="S623" s="19">
        <v>45582</v>
      </c>
      <c r="T623" s="20" t="s">
        <v>126</v>
      </c>
      <c r="U623" s="20">
        <v>1008638</v>
      </c>
      <c r="V623" s="20">
        <v>240005936</v>
      </c>
      <c r="W623" s="20" t="s">
        <v>50</v>
      </c>
      <c r="X623" s="20" t="s">
        <v>794</v>
      </c>
      <c r="Y623" s="20" t="s">
        <v>306</v>
      </c>
      <c r="Z623" s="20" t="s">
        <v>7406</v>
      </c>
      <c r="AA623" s="20" t="s">
        <v>495</v>
      </c>
      <c r="AB623" s="20" t="s">
        <v>337</v>
      </c>
      <c r="AC623" s="20" t="s">
        <v>337</v>
      </c>
      <c r="AD623" s="20" t="s">
        <v>56</v>
      </c>
      <c r="AE623" s="20"/>
    </row>
    <row r="624" spans="1:31" ht="25.5" x14ac:dyDescent="0.2">
      <c r="A624" s="4">
        <f t="shared" si="41"/>
        <v>622</v>
      </c>
      <c r="B624" s="4" t="str">
        <f t="shared" si="39"/>
        <v>2024-02849</v>
      </c>
      <c r="C624" s="4" t="str">
        <f>IFERROR(VLOOKUP(F624,Tablas!$A$1:$B$3,2,0),"")</f>
        <v/>
      </c>
      <c r="D624" s="4" t="str">
        <f t="shared" si="40"/>
        <v>LETRAS EN DESCUENTO NACIONAL -  - LETRA 75 DIAS / DRAFT 75 DAYS - Cambio de Situación</v>
      </c>
      <c r="E624" s="19">
        <v>45518</v>
      </c>
      <c r="F624" s="20" t="s">
        <v>27</v>
      </c>
      <c r="G624" s="20" t="s">
        <v>8295</v>
      </c>
      <c r="H624" s="20" t="s">
        <v>7404</v>
      </c>
      <c r="I624" s="20" t="s">
        <v>7405</v>
      </c>
      <c r="J624" s="20" t="s">
        <v>391</v>
      </c>
      <c r="K624" s="20" t="s">
        <v>392</v>
      </c>
      <c r="L624" s="20" t="s">
        <v>393</v>
      </c>
      <c r="M624" s="20" t="s">
        <v>33</v>
      </c>
      <c r="N624" s="21">
        <v>10451.89</v>
      </c>
      <c r="O624" s="21">
        <v>0</v>
      </c>
      <c r="P624" s="19">
        <v>45492</v>
      </c>
      <c r="Q624" s="19">
        <v>45518</v>
      </c>
      <c r="R624" s="20"/>
      <c r="S624" s="19">
        <v>45600</v>
      </c>
      <c r="T624" s="20" t="s">
        <v>126</v>
      </c>
      <c r="U624" s="20">
        <v>1008640</v>
      </c>
      <c r="V624" s="20">
        <v>240005937</v>
      </c>
      <c r="W624" s="20" t="s">
        <v>50</v>
      </c>
      <c r="X624" s="20" t="s">
        <v>794</v>
      </c>
      <c r="Y624" s="20" t="s">
        <v>306</v>
      </c>
      <c r="Z624" s="20" t="s">
        <v>7406</v>
      </c>
      <c r="AA624" s="20" t="s">
        <v>395</v>
      </c>
      <c r="AB624" s="20" t="s">
        <v>337</v>
      </c>
      <c r="AC624" s="20" t="s">
        <v>337</v>
      </c>
      <c r="AD624" s="20" t="s">
        <v>56</v>
      </c>
      <c r="AE624" s="20"/>
    </row>
    <row r="625" spans="1:31" ht="25.5" x14ac:dyDescent="0.2">
      <c r="A625" s="4">
        <f t="shared" si="41"/>
        <v>623</v>
      </c>
      <c r="B625" s="4" t="str">
        <f t="shared" si="39"/>
        <v>2024-03163</v>
      </c>
      <c r="C625" s="4" t="str">
        <f>IFERROR(VLOOKUP(F625,Tablas!$A$1:$B$3,2,0),"")</f>
        <v/>
      </c>
      <c r="D625" s="4" t="str">
        <f t="shared" si="40"/>
        <v>LETRAS EN DESCUENTO NACIONAL -  - LETRA 75 DIAS / DRAFT 75 DAYS - Cambio de Situación</v>
      </c>
      <c r="E625" s="19">
        <v>45526</v>
      </c>
      <c r="F625" s="20" t="s">
        <v>27</v>
      </c>
      <c r="G625" s="20" t="s">
        <v>8300</v>
      </c>
      <c r="H625" s="20" t="s">
        <v>7404</v>
      </c>
      <c r="I625" s="20" t="s">
        <v>7405</v>
      </c>
      <c r="J625" s="20" t="s">
        <v>391</v>
      </c>
      <c r="K625" s="20" t="s">
        <v>392</v>
      </c>
      <c r="L625" s="20" t="s">
        <v>393</v>
      </c>
      <c r="M625" s="20" t="s">
        <v>33</v>
      </c>
      <c r="N625" s="21">
        <v>10624.39</v>
      </c>
      <c r="O625" s="21">
        <v>0</v>
      </c>
      <c r="P625" s="19">
        <v>45516</v>
      </c>
      <c r="Q625" s="19">
        <v>45526</v>
      </c>
      <c r="R625" s="20"/>
      <c r="S625" s="19">
        <v>45595</v>
      </c>
      <c r="T625" s="20" t="s">
        <v>126</v>
      </c>
      <c r="U625" s="20">
        <v>1013026</v>
      </c>
      <c r="V625" s="20">
        <v>240006203</v>
      </c>
      <c r="W625" s="20" t="s">
        <v>50</v>
      </c>
      <c r="X625" s="20" t="s">
        <v>794</v>
      </c>
      <c r="Y625" s="20" t="s">
        <v>306</v>
      </c>
      <c r="Z625" s="20" t="s">
        <v>7406</v>
      </c>
      <c r="AA625" s="20" t="s">
        <v>395</v>
      </c>
      <c r="AB625" s="20" t="s">
        <v>337</v>
      </c>
      <c r="AC625" s="20" t="s">
        <v>337</v>
      </c>
      <c r="AD625" s="20" t="s">
        <v>56</v>
      </c>
      <c r="AE625" s="20"/>
    </row>
    <row r="626" spans="1:31" ht="25.5" x14ac:dyDescent="0.2">
      <c r="A626" s="4">
        <f t="shared" si="41"/>
        <v>624</v>
      </c>
      <c r="B626" s="4" t="str">
        <f t="shared" si="39"/>
        <v>2024-03482</v>
      </c>
      <c r="C626" s="4" t="str">
        <f>IFERROR(VLOOKUP(F626,Tablas!$A$1:$B$3,2,0),"")</f>
        <v/>
      </c>
      <c r="D626" s="4" t="str">
        <f t="shared" si="40"/>
        <v>LETRAS EN DESCUENTO NACIONAL -  - LETRA 75 DIAS / DRAFT 75 DAYS - Cambio de Situación</v>
      </c>
      <c r="E626" s="19">
        <v>45560</v>
      </c>
      <c r="F626" s="20" t="s">
        <v>27</v>
      </c>
      <c r="G626" s="20" t="s">
        <v>8303</v>
      </c>
      <c r="H626" s="20" t="s">
        <v>7404</v>
      </c>
      <c r="I626" s="20" t="s">
        <v>7405</v>
      </c>
      <c r="J626" s="20" t="s">
        <v>330</v>
      </c>
      <c r="K626" s="20" t="s">
        <v>331</v>
      </c>
      <c r="L626" s="20" t="s">
        <v>332</v>
      </c>
      <c r="M626" s="20" t="s">
        <v>125</v>
      </c>
      <c r="N626" s="21">
        <v>11146.3</v>
      </c>
      <c r="O626" s="21">
        <v>0</v>
      </c>
      <c r="P626" s="19">
        <v>45533</v>
      </c>
      <c r="Q626" s="19">
        <v>45560</v>
      </c>
      <c r="R626" s="20"/>
      <c r="S626" s="19">
        <v>45629</v>
      </c>
      <c r="T626" s="20" t="s">
        <v>126</v>
      </c>
      <c r="U626" s="20">
        <v>1031140</v>
      </c>
      <c r="V626" s="20">
        <v>240007015</v>
      </c>
      <c r="W626" s="20" t="s">
        <v>50</v>
      </c>
      <c r="X626" s="20" t="s">
        <v>794</v>
      </c>
      <c r="Y626" s="20" t="s">
        <v>333</v>
      </c>
      <c r="Z626" s="20" t="s">
        <v>7406</v>
      </c>
      <c r="AA626" s="20" t="s">
        <v>335</v>
      </c>
      <c r="AB626" s="20" t="s">
        <v>336</v>
      </c>
      <c r="AC626" s="20" t="s">
        <v>337</v>
      </c>
      <c r="AD626" s="20" t="s">
        <v>56</v>
      </c>
      <c r="AE626" s="20"/>
    </row>
    <row r="627" spans="1:31" ht="25.5" x14ac:dyDescent="0.2">
      <c r="A627" s="4">
        <f t="shared" si="41"/>
        <v>625</v>
      </c>
      <c r="B627" s="4" t="str">
        <f t="shared" si="39"/>
        <v>2024-03480</v>
      </c>
      <c r="C627" s="4" t="str">
        <f>IFERROR(VLOOKUP(F627,Tablas!$A$1:$B$3,2,0),"")</f>
        <v/>
      </c>
      <c r="D627" s="4" t="str">
        <f t="shared" si="40"/>
        <v>LETRAS EN DESCUENTO NACIONAL -  - LETRA 75 DIAS / DRAFT 75 DAYS - Cambio de Situación</v>
      </c>
      <c r="E627" s="19">
        <v>45560</v>
      </c>
      <c r="F627" s="20" t="s">
        <v>27</v>
      </c>
      <c r="G627" s="20" t="s">
        <v>8304</v>
      </c>
      <c r="H627" s="20" t="s">
        <v>7404</v>
      </c>
      <c r="I627" s="20" t="s">
        <v>7405</v>
      </c>
      <c r="J627" s="20" t="s">
        <v>330</v>
      </c>
      <c r="K627" s="20" t="s">
        <v>331</v>
      </c>
      <c r="L627" s="20" t="s">
        <v>332</v>
      </c>
      <c r="M627" s="20" t="s">
        <v>125</v>
      </c>
      <c r="N627" s="21">
        <v>11146.32</v>
      </c>
      <c r="O627" s="21">
        <v>0</v>
      </c>
      <c r="P627" s="19">
        <v>45533</v>
      </c>
      <c r="Q627" s="19">
        <v>45560</v>
      </c>
      <c r="R627" s="20"/>
      <c r="S627" s="19">
        <v>45611</v>
      </c>
      <c r="T627" s="20" t="s">
        <v>126</v>
      </c>
      <c r="U627" s="20">
        <v>1031136</v>
      </c>
      <c r="V627" s="20">
        <v>240007013</v>
      </c>
      <c r="W627" s="20" t="s">
        <v>50</v>
      </c>
      <c r="X627" s="20" t="s">
        <v>794</v>
      </c>
      <c r="Y627" s="20" t="s">
        <v>333</v>
      </c>
      <c r="Z627" s="20" t="s">
        <v>7406</v>
      </c>
      <c r="AA627" s="20" t="s">
        <v>335</v>
      </c>
      <c r="AB627" s="20" t="s">
        <v>336</v>
      </c>
      <c r="AC627" s="20" t="s">
        <v>337</v>
      </c>
      <c r="AD627" s="20" t="s">
        <v>56</v>
      </c>
      <c r="AE627" s="20"/>
    </row>
    <row r="628" spans="1:31" ht="25.5" x14ac:dyDescent="0.2">
      <c r="A628" s="4">
        <f t="shared" si="41"/>
        <v>626</v>
      </c>
      <c r="B628" s="4" t="str">
        <f t="shared" si="39"/>
        <v>2024-03477</v>
      </c>
      <c r="C628" s="4" t="str">
        <f>IFERROR(VLOOKUP(F628,Tablas!$A$1:$B$3,2,0),"")</f>
        <v/>
      </c>
      <c r="D628" s="4" t="str">
        <f t="shared" si="40"/>
        <v>LETRAS EN DESCUENTO NACIONAL -  - LETRA 75 DIAS / DRAFT 75 DAYS - Cambio de Situación</v>
      </c>
      <c r="E628" s="19">
        <v>45560</v>
      </c>
      <c r="F628" s="20" t="s">
        <v>27</v>
      </c>
      <c r="G628" s="20" t="s">
        <v>8305</v>
      </c>
      <c r="H628" s="20" t="s">
        <v>7404</v>
      </c>
      <c r="I628" s="20" t="s">
        <v>7405</v>
      </c>
      <c r="J628" s="20" t="s">
        <v>330</v>
      </c>
      <c r="K628" s="20" t="s">
        <v>331</v>
      </c>
      <c r="L628" s="20" t="s">
        <v>332</v>
      </c>
      <c r="M628" s="20" t="s">
        <v>125</v>
      </c>
      <c r="N628" s="21">
        <v>11146.32</v>
      </c>
      <c r="O628" s="21">
        <v>0</v>
      </c>
      <c r="P628" s="19">
        <v>45533</v>
      </c>
      <c r="Q628" s="19">
        <v>45560</v>
      </c>
      <c r="R628" s="20"/>
      <c r="S628" s="19">
        <v>45590</v>
      </c>
      <c r="T628" s="20" t="s">
        <v>126</v>
      </c>
      <c r="U628" s="20">
        <v>1031130</v>
      </c>
      <c r="V628" s="20">
        <v>240007010</v>
      </c>
      <c r="W628" s="20" t="s">
        <v>50</v>
      </c>
      <c r="X628" s="20" t="s">
        <v>794</v>
      </c>
      <c r="Y628" s="20" t="s">
        <v>333</v>
      </c>
      <c r="Z628" s="20" t="s">
        <v>7406</v>
      </c>
      <c r="AA628" s="20" t="s">
        <v>335</v>
      </c>
      <c r="AB628" s="20" t="s">
        <v>336</v>
      </c>
      <c r="AC628" s="20" t="s">
        <v>337</v>
      </c>
      <c r="AD628" s="20" t="s">
        <v>56</v>
      </c>
      <c r="AE628" s="20"/>
    </row>
    <row r="629" spans="1:31" ht="25.5" x14ac:dyDescent="0.2">
      <c r="A629" s="4">
        <f t="shared" si="41"/>
        <v>627</v>
      </c>
      <c r="B629" s="4" t="str">
        <f t="shared" si="39"/>
        <v>2024-03476</v>
      </c>
      <c r="C629" s="4" t="str">
        <f>IFERROR(VLOOKUP(F629,Tablas!$A$1:$B$3,2,0),"")</f>
        <v/>
      </c>
      <c r="D629" s="4" t="str">
        <f t="shared" si="40"/>
        <v>LETRAS EN DESCUENTO NACIONAL -  - LETRA 75 DIAS / DRAFT 75 DAYS - Cambio de Situación</v>
      </c>
      <c r="E629" s="19">
        <v>45560</v>
      </c>
      <c r="F629" s="20" t="s">
        <v>27</v>
      </c>
      <c r="G629" s="20" t="s">
        <v>8306</v>
      </c>
      <c r="H629" s="20" t="s">
        <v>7404</v>
      </c>
      <c r="I629" s="20" t="s">
        <v>7405</v>
      </c>
      <c r="J629" s="20" t="s">
        <v>330</v>
      </c>
      <c r="K629" s="20" t="s">
        <v>331</v>
      </c>
      <c r="L629" s="20" t="s">
        <v>332</v>
      </c>
      <c r="M629" s="20" t="s">
        <v>125</v>
      </c>
      <c r="N629" s="21">
        <v>11146.32</v>
      </c>
      <c r="O629" s="21">
        <v>0</v>
      </c>
      <c r="P629" s="19">
        <v>45533</v>
      </c>
      <c r="Q629" s="19">
        <v>45560</v>
      </c>
      <c r="R629" s="20"/>
      <c r="S629" s="19">
        <v>45583</v>
      </c>
      <c r="T629" s="20" t="s">
        <v>126</v>
      </c>
      <c r="U629" s="20">
        <v>1031128</v>
      </c>
      <c r="V629" s="20">
        <v>240007009</v>
      </c>
      <c r="W629" s="20" t="s">
        <v>50</v>
      </c>
      <c r="X629" s="20" t="s">
        <v>794</v>
      </c>
      <c r="Y629" s="20" t="s">
        <v>333</v>
      </c>
      <c r="Z629" s="20" t="s">
        <v>7406</v>
      </c>
      <c r="AA629" s="20" t="s">
        <v>335</v>
      </c>
      <c r="AB629" s="20" t="s">
        <v>336</v>
      </c>
      <c r="AC629" s="20" t="s">
        <v>337</v>
      </c>
      <c r="AD629" s="20" t="s">
        <v>56</v>
      </c>
      <c r="AE629" s="20"/>
    </row>
    <row r="630" spans="1:31" ht="25.5" x14ac:dyDescent="0.2">
      <c r="A630" s="4">
        <f t="shared" si="41"/>
        <v>628</v>
      </c>
      <c r="B630" s="4" t="str">
        <f t="shared" si="39"/>
        <v>2024-03479</v>
      </c>
      <c r="C630" s="4" t="str">
        <f>IFERROR(VLOOKUP(F630,Tablas!$A$1:$B$3,2,0),"")</f>
        <v/>
      </c>
      <c r="D630" s="4" t="str">
        <f t="shared" si="40"/>
        <v>LETRAS EN DESCUENTO NACIONAL -  - LETRA 75 DIAS / DRAFT 75 DAYS - Cambio de Situación</v>
      </c>
      <c r="E630" s="19">
        <v>45560</v>
      </c>
      <c r="F630" s="20" t="s">
        <v>27</v>
      </c>
      <c r="G630" s="20" t="s">
        <v>8307</v>
      </c>
      <c r="H630" s="20" t="s">
        <v>7404</v>
      </c>
      <c r="I630" s="20" t="s">
        <v>7405</v>
      </c>
      <c r="J630" s="20" t="s">
        <v>330</v>
      </c>
      <c r="K630" s="20" t="s">
        <v>331</v>
      </c>
      <c r="L630" s="20" t="s">
        <v>332</v>
      </c>
      <c r="M630" s="20" t="s">
        <v>125</v>
      </c>
      <c r="N630" s="21">
        <v>11146.32</v>
      </c>
      <c r="O630" s="21">
        <v>0</v>
      </c>
      <c r="P630" s="19">
        <v>45533</v>
      </c>
      <c r="Q630" s="19">
        <v>45560</v>
      </c>
      <c r="R630" s="20"/>
      <c r="S630" s="19">
        <v>45604</v>
      </c>
      <c r="T630" s="20" t="s">
        <v>126</v>
      </c>
      <c r="U630" s="20">
        <v>1031134</v>
      </c>
      <c r="V630" s="20">
        <v>240007012</v>
      </c>
      <c r="W630" s="20" t="s">
        <v>50</v>
      </c>
      <c r="X630" s="20" t="s">
        <v>794</v>
      </c>
      <c r="Y630" s="20" t="s">
        <v>333</v>
      </c>
      <c r="Z630" s="20" t="s">
        <v>7406</v>
      </c>
      <c r="AA630" s="20" t="s">
        <v>335</v>
      </c>
      <c r="AB630" s="20" t="s">
        <v>336</v>
      </c>
      <c r="AC630" s="20" t="s">
        <v>337</v>
      </c>
      <c r="AD630" s="20" t="s">
        <v>56</v>
      </c>
      <c r="AE630" s="20"/>
    </row>
    <row r="631" spans="1:31" ht="25.5" x14ac:dyDescent="0.2">
      <c r="A631" s="4">
        <f t="shared" si="41"/>
        <v>629</v>
      </c>
      <c r="B631" s="4" t="str">
        <f t="shared" si="39"/>
        <v>2024-03481</v>
      </c>
      <c r="C631" s="4" t="str">
        <f>IFERROR(VLOOKUP(F631,Tablas!$A$1:$B$3,2,0),"")</f>
        <v/>
      </c>
      <c r="D631" s="4" t="str">
        <f t="shared" si="40"/>
        <v>LETRAS EN DESCUENTO NACIONAL -  - LETRA 75 DIAS / DRAFT 75 DAYS - Cambio de Situación</v>
      </c>
      <c r="E631" s="19">
        <v>45560</v>
      </c>
      <c r="F631" s="20" t="s">
        <v>27</v>
      </c>
      <c r="G631" s="20" t="s">
        <v>8308</v>
      </c>
      <c r="H631" s="20" t="s">
        <v>7404</v>
      </c>
      <c r="I631" s="20" t="s">
        <v>7405</v>
      </c>
      <c r="J631" s="20" t="s">
        <v>330</v>
      </c>
      <c r="K631" s="20" t="s">
        <v>331</v>
      </c>
      <c r="L631" s="20" t="s">
        <v>332</v>
      </c>
      <c r="M631" s="20" t="s">
        <v>125</v>
      </c>
      <c r="N631" s="21">
        <v>11146.32</v>
      </c>
      <c r="O631" s="21">
        <v>0</v>
      </c>
      <c r="P631" s="19">
        <v>45533</v>
      </c>
      <c r="Q631" s="19">
        <v>45560</v>
      </c>
      <c r="R631" s="20"/>
      <c r="S631" s="19">
        <v>45618</v>
      </c>
      <c r="T631" s="20" t="s">
        <v>126</v>
      </c>
      <c r="U631" s="20">
        <v>1031138</v>
      </c>
      <c r="V631" s="20">
        <v>240007014</v>
      </c>
      <c r="W631" s="20" t="s">
        <v>50</v>
      </c>
      <c r="X631" s="20" t="s">
        <v>794</v>
      </c>
      <c r="Y631" s="20" t="s">
        <v>333</v>
      </c>
      <c r="Z631" s="20" t="s">
        <v>7406</v>
      </c>
      <c r="AA631" s="20" t="s">
        <v>335</v>
      </c>
      <c r="AB631" s="20" t="s">
        <v>336</v>
      </c>
      <c r="AC631" s="20" t="s">
        <v>337</v>
      </c>
      <c r="AD631" s="20" t="s">
        <v>56</v>
      </c>
      <c r="AE631" s="20"/>
    </row>
    <row r="632" spans="1:31" ht="25.5" x14ac:dyDescent="0.2">
      <c r="A632" s="4">
        <f t="shared" si="41"/>
        <v>630</v>
      </c>
      <c r="B632" s="4" t="str">
        <f t="shared" si="39"/>
        <v>2024-03478</v>
      </c>
      <c r="C632" s="4" t="str">
        <f>IFERROR(VLOOKUP(F632,Tablas!$A$1:$B$3,2,0),"")</f>
        <v/>
      </c>
      <c r="D632" s="4" t="str">
        <f t="shared" si="40"/>
        <v>LETRAS EN DESCUENTO NACIONAL -  - LETRA 75 DIAS / DRAFT 75 DAYS - Cambio de Situación</v>
      </c>
      <c r="E632" s="19">
        <v>45560</v>
      </c>
      <c r="F632" s="20" t="s">
        <v>27</v>
      </c>
      <c r="G632" s="20" t="s">
        <v>8309</v>
      </c>
      <c r="H632" s="20" t="s">
        <v>7404</v>
      </c>
      <c r="I632" s="20" t="s">
        <v>7405</v>
      </c>
      <c r="J632" s="20" t="s">
        <v>330</v>
      </c>
      <c r="K632" s="20" t="s">
        <v>331</v>
      </c>
      <c r="L632" s="20" t="s">
        <v>332</v>
      </c>
      <c r="M632" s="20" t="s">
        <v>125</v>
      </c>
      <c r="N632" s="21">
        <v>11146.32</v>
      </c>
      <c r="O632" s="21">
        <v>0</v>
      </c>
      <c r="P632" s="19">
        <v>45533</v>
      </c>
      <c r="Q632" s="19">
        <v>45560</v>
      </c>
      <c r="R632" s="20"/>
      <c r="S632" s="19">
        <v>45596</v>
      </c>
      <c r="T632" s="20" t="s">
        <v>126</v>
      </c>
      <c r="U632" s="20">
        <v>1031132</v>
      </c>
      <c r="V632" s="20">
        <v>240007011</v>
      </c>
      <c r="W632" s="20" t="s">
        <v>50</v>
      </c>
      <c r="X632" s="20" t="s">
        <v>794</v>
      </c>
      <c r="Y632" s="20" t="s">
        <v>333</v>
      </c>
      <c r="Z632" s="20" t="s">
        <v>7406</v>
      </c>
      <c r="AA632" s="20" t="s">
        <v>335</v>
      </c>
      <c r="AB632" s="20" t="s">
        <v>336</v>
      </c>
      <c r="AC632" s="20" t="s">
        <v>337</v>
      </c>
      <c r="AD632" s="20" t="s">
        <v>56</v>
      </c>
      <c r="AE632" s="20"/>
    </row>
    <row r="633" spans="1:31" ht="25.5" x14ac:dyDescent="0.2">
      <c r="A633" s="4">
        <f t="shared" si="41"/>
        <v>631</v>
      </c>
      <c r="B633" s="4" t="str">
        <f t="shared" si="39"/>
        <v>2024-02868</v>
      </c>
      <c r="C633" s="4" t="str">
        <f>IFERROR(VLOOKUP(F633,Tablas!$A$1:$B$3,2,0),"")</f>
        <v/>
      </c>
      <c r="D633" s="4" t="str">
        <f t="shared" si="40"/>
        <v>LETRAS EN DESCUENTO NACIONAL -  - LETRA 75 DIAS / DRAFT 75 DAYS - Cambio de Situación</v>
      </c>
      <c r="E633" s="19">
        <v>45526</v>
      </c>
      <c r="F633" s="20" t="s">
        <v>27</v>
      </c>
      <c r="G633" s="20" t="s">
        <v>8311</v>
      </c>
      <c r="H633" s="20" t="s">
        <v>7404</v>
      </c>
      <c r="I633" s="20" t="s">
        <v>7405</v>
      </c>
      <c r="J633" s="20" t="s">
        <v>330</v>
      </c>
      <c r="K633" s="20" t="s">
        <v>331</v>
      </c>
      <c r="L633" s="20" t="s">
        <v>332</v>
      </c>
      <c r="M633" s="20" t="s">
        <v>125</v>
      </c>
      <c r="N633" s="21">
        <v>11282.36</v>
      </c>
      <c r="O633" s="21">
        <v>0</v>
      </c>
      <c r="P633" s="19">
        <v>45495</v>
      </c>
      <c r="Q633" s="19">
        <v>45526</v>
      </c>
      <c r="R633" s="20"/>
      <c r="S633" s="19">
        <v>45601</v>
      </c>
      <c r="T633" s="20" t="s">
        <v>126</v>
      </c>
      <c r="U633" s="20">
        <v>1013076</v>
      </c>
      <c r="V633" s="20">
        <v>240006228</v>
      </c>
      <c r="W633" s="20" t="s">
        <v>50</v>
      </c>
      <c r="X633" s="20" t="s">
        <v>794</v>
      </c>
      <c r="Y633" s="20" t="s">
        <v>333</v>
      </c>
      <c r="Z633" s="20" t="s">
        <v>7406</v>
      </c>
      <c r="AA633" s="20" t="s">
        <v>335</v>
      </c>
      <c r="AB633" s="20" t="s">
        <v>336</v>
      </c>
      <c r="AC633" s="20" t="s">
        <v>337</v>
      </c>
      <c r="AD633" s="20" t="s">
        <v>56</v>
      </c>
      <c r="AE633" s="20"/>
    </row>
    <row r="634" spans="1:31" ht="25.5" x14ac:dyDescent="0.2">
      <c r="A634" s="4">
        <f t="shared" si="41"/>
        <v>632</v>
      </c>
      <c r="B634" s="4" t="str">
        <f t="shared" si="39"/>
        <v>2024-02866</v>
      </c>
      <c r="C634" s="4" t="str">
        <f>IFERROR(VLOOKUP(F634,Tablas!$A$1:$B$3,2,0),"")</f>
        <v/>
      </c>
      <c r="D634" s="4" t="str">
        <f t="shared" si="40"/>
        <v>LETRAS EN DESCUENTO NACIONAL -  - LETRA 75 DIAS / DRAFT 75 DAYS - Cambio de Situación</v>
      </c>
      <c r="E634" s="19">
        <v>45526</v>
      </c>
      <c r="F634" s="20" t="s">
        <v>27</v>
      </c>
      <c r="G634" s="20" t="s">
        <v>8312</v>
      </c>
      <c r="H634" s="20" t="s">
        <v>7404</v>
      </c>
      <c r="I634" s="20" t="s">
        <v>7405</v>
      </c>
      <c r="J634" s="20" t="s">
        <v>330</v>
      </c>
      <c r="K634" s="20" t="s">
        <v>331</v>
      </c>
      <c r="L634" s="20" t="s">
        <v>332</v>
      </c>
      <c r="M634" s="20" t="s">
        <v>125</v>
      </c>
      <c r="N634" s="21">
        <v>11282.36</v>
      </c>
      <c r="O634" s="21">
        <v>0</v>
      </c>
      <c r="P634" s="19">
        <v>45495</v>
      </c>
      <c r="Q634" s="19">
        <v>45526</v>
      </c>
      <c r="R634" s="20"/>
      <c r="S634" s="19">
        <v>45569</v>
      </c>
      <c r="T634" s="20" t="s">
        <v>126</v>
      </c>
      <c r="U634" s="20">
        <v>1013072</v>
      </c>
      <c r="V634" s="20">
        <v>240006226</v>
      </c>
      <c r="W634" s="20" t="s">
        <v>50</v>
      </c>
      <c r="X634" s="20" t="s">
        <v>794</v>
      </c>
      <c r="Y634" s="20" t="s">
        <v>333</v>
      </c>
      <c r="Z634" s="20" t="s">
        <v>7406</v>
      </c>
      <c r="AA634" s="20" t="s">
        <v>7441</v>
      </c>
      <c r="AB634" s="20" t="s">
        <v>789</v>
      </c>
      <c r="AC634" s="20" t="s">
        <v>167</v>
      </c>
      <c r="AD634" s="20" t="s">
        <v>56</v>
      </c>
      <c r="AE634" s="20"/>
    </row>
    <row r="635" spans="1:31" ht="25.5" x14ac:dyDescent="0.2">
      <c r="A635" s="4">
        <f t="shared" si="41"/>
        <v>633</v>
      </c>
      <c r="B635" s="4" t="str">
        <f t="shared" si="39"/>
        <v>2024-02867</v>
      </c>
      <c r="C635" s="4" t="str">
        <f>IFERROR(VLOOKUP(F635,Tablas!$A$1:$B$3,2,0),"")</f>
        <v/>
      </c>
      <c r="D635" s="4" t="str">
        <f t="shared" si="40"/>
        <v>LETRAS EN DESCUENTO NACIONAL -  - LETRA 75 DIAS / DRAFT 75 DAYS - Cambio de Situación</v>
      </c>
      <c r="E635" s="19">
        <v>45526</v>
      </c>
      <c r="F635" s="20" t="s">
        <v>27</v>
      </c>
      <c r="G635" s="20" t="s">
        <v>8313</v>
      </c>
      <c r="H635" s="20" t="s">
        <v>7404</v>
      </c>
      <c r="I635" s="20" t="s">
        <v>7405</v>
      </c>
      <c r="J635" s="20" t="s">
        <v>330</v>
      </c>
      <c r="K635" s="20" t="s">
        <v>331</v>
      </c>
      <c r="L635" s="20" t="s">
        <v>332</v>
      </c>
      <c r="M635" s="20" t="s">
        <v>125</v>
      </c>
      <c r="N635" s="21">
        <v>11282.36</v>
      </c>
      <c r="O635" s="21">
        <v>0</v>
      </c>
      <c r="P635" s="19">
        <v>45495</v>
      </c>
      <c r="Q635" s="19">
        <v>45526</v>
      </c>
      <c r="R635" s="20"/>
      <c r="S635" s="19">
        <v>45586</v>
      </c>
      <c r="T635" s="20" t="s">
        <v>126</v>
      </c>
      <c r="U635" s="20">
        <v>1013074</v>
      </c>
      <c r="V635" s="20">
        <v>240006227</v>
      </c>
      <c r="W635" s="20" t="s">
        <v>50</v>
      </c>
      <c r="X635" s="20" t="s">
        <v>794</v>
      </c>
      <c r="Y635" s="20" t="s">
        <v>333</v>
      </c>
      <c r="Z635" s="20" t="s">
        <v>7406</v>
      </c>
      <c r="AA635" s="20" t="s">
        <v>335</v>
      </c>
      <c r="AB635" s="20" t="s">
        <v>336</v>
      </c>
      <c r="AC635" s="20" t="s">
        <v>337</v>
      </c>
      <c r="AD635" s="20" t="s">
        <v>56</v>
      </c>
      <c r="AE635" s="20"/>
    </row>
    <row r="636" spans="1:31" ht="25.5" x14ac:dyDescent="0.2">
      <c r="A636" s="4">
        <f t="shared" si="41"/>
        <v>634</v>
      </c>
      <c r="B636" s="4" t="str">
        <f t="shared" si="39"/>
        <v>2024-02869</v>
      </c>
      <c r="C636" s="4" t="str">
        <f>IFERROR(VLOOKUP(F636,Tablas!$A$1:$B$3,2,0),"")</f>
        <v/>
      </c>
      <c r="D636" s="4" t="str">
        <f t="shared" si="40"/>
        <v>LETRAS EN DESCUENTO NACIONAL -  - LETRA 75 DIAS / DRAFT 75 DAYS - Cambio de Situación</v>
      </c>
      <c r="E636" s="19">
        <v>45526</v>
      </c>
      <c r="F636" s="20" t="s">
        <v>27</v>
      </c>
      <c r="G636" s="20" t="s">
        <v>8314</v>
      </c>
      <c r="H636" s="20" t="s">
        <v>7404</v>
      </c>
      <c r="I636" s="20" t="s">
        <v>7405</v>
      </c>
      <c r="J636" s="20" t="s">
        <v>330</v>
      </c>
      <c r="K636" s="20" t="s">
        <v>331</v>
      </c>
      <c r="L636" s="20" t="s">
        <v>332</v>
      </c>
      <c r="M636" s="20" t="s">
        <v>125</v>
      </c>
      <c r="N636" s="21">
        <v>11282.39</v>
      </c>
      <c r="O636" s="21">
        <v>0</v>
      </c>
      <c r="P636" s="19">
        <v>45495</v>
      </c>
      <c r="Q636" s="19">
        <v>45526</v>
      </c>
      <c r="R636" s="20"/>
      <c r="S636" s="19">
        <v>45615</v>
      </c>
      <c r="T636" s="20" t="s">
        <v>126</v>
      </c>
      <c r="U636" s="20">
        <v>1013078</v>
      </c>
      <c r="V636" s="20">
        <v>240006229</v>
      </c>
      <c r="W636" s="20" t="s">
        <v>50</v>
      </c>
      <c r="X636" s="20" t="s">
        <v>794</v>
      </c>
      <c r="Y636" s="20" t="s">
        <v>333</v>
      </c>
      <c r="Z636" s="20" t="s">
        <v>7406</v>
      </c>
      <c r="AA636" s="20" t="s">
        <v>335</v>
      </c>
      <c r="AB636" s="20" t="s">
        <v>336</v>
      </c>
      <c r="AC636" s="20" t="s">
        <v>337</v>
      </c>
      <c r="AD636" s="20" t="s">
        <v>56</v>
      </c>
      <c r="AE636" s="20"/>
    </row>
    <row r="637" spans="1:31" ht="25.5" x14ac:dyDescent="0.2">
      <c r="A637" s="4">
        <f t="shared" si="41"/>
        <v>635</v>
      </c>
      <c r="B637" s="4" t="str">
        <f t="shared" si="39"/>
        <v>2024-03200</v>
      </c>
      <c r="C637" s="4" t="str">
        <f>IFERROR(VLOOKUP(F637,Tablas!$A$1:$B$3,2,0),"")</f>
        <v/>
      </c>
      <c r="D637" s="4" t="str">
        <f t="shared" si="40"/>
        <v>LETRAS EN DESCUENTO NACIONAL -  - LETRA 75 DIAS / DRAFT 75 DAYS - Cambio de Situación</v>
      </c>
      <c r="E637" s="19">
        <v>45526</v>
      </c>
      <c r="F637" s="20" t="s">
        <v>27</v>
      </c>
      <c r="G637" s="20" t="s">
        <v>8315</v>
      </c>
      <c r="H637" s="20" t="s">
        <v>7404</v>
      </c>
      <c r="I637" s="20" t="s">
        <v>7405</v>
      </c>
      <c r="J637" s="20" t="s">
        <v>391</v>
      </c>
      <c r="K637" s="20" t="s">
        <v>392</v>
      </c>
      <c r="L637" s="20" t="s">
        <v>393</v>
      </c>
      <c r="M637" s="20" t="s">
        <v>33</v>
      </c>
      <c r="N637" s="21">
        <v>11291.18</v>
      </c>
      <c r="O637" s="21">
        <v>0</v>
      </c>
      <c r="P637" s="19">
        <v>45516</v>
      </c>
      <c r="Q637" s="19">
        <v>45526</v>
      </c>
      <c r="R637" s="20"/>
      <c r="S637" s="19">
        <v>45593</v>
      </c>
      <c r="T637" s="20" t="s">
        <v>126</v>
      </c>
      <c r="U637" s="20">
        <v>1013028</v>
      </c>
      <c r="V637" s="20">
        <v>240006204</v>
      </c>
      <c r="W637" s="20" t="s">
        <v>50</v>
      </c>
      <c r="X637" s="20" t="s">
        <v>794</v>
      </c>
      <c r="Y637" s="20" t="s">
        <v>306</v>
      </c>
      <c r="Z637" s="20" t="s">
        <v>7406</v>
      </c>
      <c r="AA637" s="20" t="s">
        <v>395</v>
      </c>
      <c r="AB637" s="20" t="s">
        <v>337</v>
      </c>
      <c r="AC637" s="20" t="s">
        <v>337</v>
      </c>
      <c r="AD637" s="20" t="s">
        <v>56</v>
      </c>
      <c r="AE637" s="20"/>
    </row>
    <row r="638" spans="1:31" ht="25.5" x14ac:dyDescent="0.2">
      <c r="A638" s="4">
        <f t="shared" si="41"/>
        <v>636</v>
      </c>
      <c r="B638" s="4" t="str">
        <f t="shared" si="39"/>
        <v>2024-02724</v>
      </c>
      <c r="C638" s="4" t="str">
        <f>IFERROR(VLOOKUP(F638,Tablas!$A$1:$B$3,2,0),"")</f>
        <v/>
      </c>
      <c r="D638" s="4" t="str">
        <f t="shared" si="40"/>
        <v>LETRAS EN DESCUENTO NACIONAL -  - LETRA 75 DIAS / DRAFT 75 DAYS - Cambio de Situación</v>
      </c>
      <c r="E638" s="19">
        <v>45511</v>
      </c>
      <c r="F638" s="20" t="s">
        <v>27</v>
      </c>
      <c r="G638" s="20" t="s">
        <v>8316</v>
      </c>
      <c r="H638" s="20" t="s">
        <v>7404</v>
      </c>
      <c r="I638" s="20" t="s">
        <v>7405</v>
      </c>
      <c r="J638" s="20" t="s">
        <v>431</v>
      </c>
      <c r="K638" s="20" t="s">
        <v>432</v>
      </c>
      <c r="L638" s="20" t="s">
        <v>433</v>
      </c>
      <c r="M638" s="20" t="s">
        <v>125</v>
      </c>
      <c r="N638" s="21">
        <v>11457.07</v>
      </c>
      <c r="O638" s="21">
        <v>0</v>
      </c>
      <c r="P638" s="19">
        <v>45488</v>
      </c>
      <c r="Q638" s="19">
        <v>45511</v>
      </c>
      <c r="R638" s="20"/>
      <c r="S638" s="19">
        <v>45566</v>
      </c>
      <c r="T638" s="20" t="s">
        <v>126</v>
      </c>
      <c r="U638" s="20">
        <v>1006521</v>
      </c>
      <c r="V638" s="20">
        <v>240005788</v>
      </c>
      <c r="W638" s="20" t="s">
        <v>50</v>
      </c>
      <c r="X638" s="20" t="s">
        <v>794</v>
      </c>
      <c r="Y638" s="20" t="s">
        <v>267</v>
      </c>
      <c r="Z638" s="20" t="s">
        <v>7406</v>
      </c>
      <c r="AA638" s="20" t="s">
        <v>435</v>
      </c>
      <c r="AB638" s="20" t="s">
        <v>436</v>
      </c>
      <c r="AC638" s="20" t="s">
        <v>167</v>
      </c>
      <c r="AD638" s="20" t="s">
        <v>56</v>
      </c>
      <c r="AE638" s="20"/>
    </row>
    <row r="639" spans="1:31" ht="25.5" x14ac:dyDescent="0.2">
      <c r="A639" s="4">
        <f t="shared" si="41"/>
        <v>637</v>
      </c>
      <c r="B639" s="4" t="str">
        <f t="shared" si="39"/>
        <v>2024-03137</v>
      </c>
      <c r="C639" s="4" t="str">
        <f>IFERROR(VLOOKUP(F639,Tablas!$A$1:$B$3,2,0),"")</f>
        <v/>
      </c>
      <c r="D639" s="4" t="str">
        <f t="shared" si="40"/>
        <v>LETRAS EN DESCUENTO NACIONAL -  - LETRA 75 DIAS / DRAFT 75 DAYS - Cambio de Situación</v>
      </c>
      <c r="E639" s="19">
        <v>45546</v>
      </c>
      <c r="F639" s="20" t="s">
        <v>27</v>
      </c>
      <c r="G639" s="20" t="s">
        <v>8319</v>
      </c>
      <c r="H639" s="20" t="s">
        <v>7404</v>
      </c>
      <c r="I639" s="20" t="s">
        <v>7405</v>
      </c>
      <c r="J639" s="20" t="s">
        <v>373</v>
      </c>
      <c r="K639" s="20" t="s">
        <v>374</v>
      </c>
      <c r="L639" s="20" t="s">
        <v>375</v>
      </c>
      <c r="M639" s="20" t="s">
        <v>125</v>
      </c>
      <c r="N639" s="21">
        <v>11711.19</v>
      </c>
      <c r="O639" s="21">
        <v>0</v>
      </c>
      <c r="P639" s="19">
        <v>45513</v>
      </c>
      <c r="Q639" s="19">
        <v>45546</v>
      </c>
      <c r="R639" s="20"/>
      <c r="S639" s="19">
        <v>45566</v>
      </c>
      <c r="T639" s="20" t="s">
        <v>126</v>
      </c>
      <c r="U639" s="20">
        <v>1024606</v>
      </c>
      <c r="V639" s="20">
        <v>240006783</v>
      </c>
      <c r="W639" s="20" t="s">
        <v>50</v>
      </c>
      <c r="X639" s="20" t="s">
        <v>794</v>
      </c>
      <c r="Y639" s="20" t="s">
        <v>128</v>
      </c>
      <c r="Z639" s="20" t="s">
        <v>7406</v>
      </c>
      <c r="AA639" s="20" t="s">
        <v>7391</v>
      </c>
      <c r="AB639" s="20" t="s">
        <v>576</v>
      </c>
      <c r="AC639" s="20" t="s">
        <v>167</v>
      </c>
      <c r="AD639" s="20" t="s">
        <v>56</v>
      </c>
      <c r="AE639" s="20"/>
    </row>
    <row r="640" spans="1:31" ht="25.5" x14ac:dyDescent="0.2">
      <c r="A640" s="4">
        <f t="shared" si="41"/>
        <v>638</v>
      </c>
      <c r="B640" s="4" t="str">
        <f t="shared" si="39"/>
        <v>2024-03139</v>
      </c>
      <c r="C640" s="4" t="str">
        <f>IFERROR(VLOOKUP(F640,Tablas!$A$1:$B$3,2,0),"")</f>
        <v/>
      </c>
      <c r="D640" s="4" t="str">
        <f t="shared" si="40"/>
        <v>LETRAS EN DESCUENTO NACIONAL -  - LETRA 75 DIAS / DRAFT 75 DAYS - Cambio de Situación</v>
      </c>
      <c r="E640" s="19">
        <v>45546</v>
      </c>
      <c r="F640" s="20" t="s">
        <v>27</v>
      </c>
      <c r="G640" s="20" t="s">
        <v>8320</v>
      </c>
      <c r="H640" s="20" t="s">
        <v>7404</v>
      </c>
      <c r="I640" s="20" t="s">
        <v>7405</v>
      </c>
      <c r="J640" s="20" t="s">
        <v>373</v>
      </c>
      <c r="K640" s="20" t="s">
        <v>374</v>
      </c>
      <c r="L640" s="20" t="s">
        <v>375</v>
      </c>
      <c r="M640" s="20" t="s">
        <v>125</v>
      </c>
      <c r="N640" s="21">
        <v>11711.19</v>
      </c>
      <c r="O640" s="21">
        <v>0</v>
      </c>
      <c r="P640" s="19">
        <v>45513</v>
      </c>
      <c r="Q640" s="19">
        <v>45546</v>
      </c>
      <c r="R640" s="20"/>
      <c r="S640" s="19">
        <v>45579</v>
      </c>
      <c r="T640" s="20" t="s">
        <v>126</v>
      </c>
      <c r="U640" s="20">
        <v>1024644</v>
      </c>
      <c r="V640" s="20">
        <v>240006802</v>
      </c>
      <c r="W640" s="20" t="s">
        <v>50</v>
      </c>
      <c r="X640" s="20" t="s">
        <v>794</v>
      </c>
      <c r="Y640" s="20" t="s">
        <v>128</v>
      </c>
      <c r="Z640" s="20" t="s">
        <v>7406</v>
      </c>
      <c r="AA640" s="20" t="s">
        <v>7391</v>
      </c>
      <c r="AB640" s="20" t="s">
        <v>576</v>
      </c>
      <c r="AC640" s="20" t="s">
        <v>167</v>
      </c>
      <c r="AD640" s="20" t="s">
        <v>56</v>
      </c>
      <c r="AE640" s="20"/>
    </row>
    <row r="641" spans="1:31" ht="25.5" x14ac:dyDescent="0.2">
      <c r="A641" s="4">
        <f t="shared" si="41"/>
        <v>639</v>
      </c>
      <c r="B641" s="4" t="str">
        <f t="shared" si="39"/>
        <v>2024-03140</v>
      </c>
      <c r="C641" s="4" t="str">
        <f>IFERROR(VLOOKUP(F641,Tablas!$A$1:$B$3,2,0),"")</f>
        <v/>
      </c>
      <c r="D641" s="4" t="str">
        <f t="shared" si="40"/>
        <v>LETRAS EN DESCUENTO NACIONAL -  - LETRA 75 DIAS / DRAFT 75 DAYS - Cambio de Situación</v>
      </c>
      <c r="E641" s="19">
        <v>45546</v>
      </c>
      <c r="F641" s="20" t="s">
        <v>27</v>
      </c>
      <c r="G641" s="20" t="s">
        <v>8321</v>
      </c>
      <c r="H641" s="20" t="s">
        <v>7404</v>
      </c>
      <c r="I641" s="20" t="s">
        <v>7405</v>
      </c>
      <c r="J641" s="20" t="s">
        <v>373</v>
      </c>
      <c r="K641" s="20" t="s">
        <v>374</v>
      </c>
      <c r="L641" s="20" t="s">
        <v>375</v>
      </c>
      <c r="M641" s="20" t="s">
        <v>125</v>
      </c>
      <c r="N641" s="21">
        <v>11711.19</v>
      </c>
      <c r="O641" s="21">
        <v>0</v>
      </c>
      <c r="P641" s="19">
        <v>45513</v>
      </c>
      <c r="Q641" s="19">
        <v>45546</v>
      </c>
      <c r="R641" s="20"/>
      <c r="S641" s="19">
        <v>45586</v>
      </c>
      <c r="T641" s="20" t="s">
        <v>126</v>
      </c>
      <c r="U641" s="20">
        <v>1024646</v>
      </c>
      <c r="V641" s="20">
        <v>240006803</v>
      </c>
      <c r="W641" s="20" t="s">
        <v>50</v>
      </c>
      <c r="X641" s="20" t="s">
        <v>794</v>
      </c>
      <c r="Y641" s="20" t="s">
        <v>128</v>
      </c>
      <c r="Z641" s="20" t="s">
        <v>7406</v>
      </c>
      <c r="AA641" s="20" t="s">
        <v>377</v>
      </c>
      <c r="AB641" s="20" t="s">
        <v>337</v>
      </c>
      <c r="AC641" s="20" t="s">
        <v>337</v>
      </c>
      <c r="AD641" s="20" t="s">
        <v>56</v>
      </c>
      <c r="AE641" s="20"/>
    </row>
    <row r="642" spans="1:31" ht="25.5" x14ac:dyDescent="0.2">
      <c r="A642" s="4">
        <f t="shared" si="41"/>
        <v>640</v>
      </c>
      <c r="B642" s="4" t="str">
        <f t="shared" si="39"/>
        <v>2024-03141</v>
      </c>
      <c r="C642" s="4" t="str">
        <f>IFERROR(VLOOKUP(F642,Tablas!$A$1:$B$3,2,0),"")</f>
        <v/>
      </c>
      <c r="D642" s="4" t="str">
        <f t="shared" si="40"/>
        <v>LETRAS EN DESCUENTO NACIONAL -  - LETRA 75 DIAS / DRAFT 75 DAYS - Cambio de Situación</v>
      </c>
      <c r="E642" s="19">
        <v>45546</v>
      </c>
      <c r="F642" s="20" t="s">
        <v>27</v>
      </c>
      <c r="G642" s="20" t="s">
        <v>8322</v>
      </c>
      <c r="H642" s="20" t="s">
        <v>7404</v>
      </c>
      <c r="I642" s="20" t="s">
        <v>7405</v>
      </c>
      <c r="J642" s="20" t="s">
        <v>373</v>
      </c>
      <c r="K642" s="20" t="s">
        <v>374</v>
      </c>
      <c r="L642" s="20" t="s">
        <v>375</v>
      </c>
      <c r="M642" s="20" t="s">
        <v>125</v>
      </c>
      <c r="N642" s="21">
        <v>11711.19</v>
      </c>
      <c r="O642" s="21">
        <v>0</v>
      </c>
      <c r="P642" s="19">
        <v>45513</v>
      </c>
      <c r="Q642" s="19">
        <v>45546</v>
      </c>
      <c r="R642" s="20"/>
      <c r="S642" s="19">
        <v>45603</v>
      </c>
      <c r="T642" s="20" t="s">
        <v>126</v>
      </c>
      <c r="U642" s="20">
        <v>1024648</v>
      </c>
      <c r="V642" s="20">
        <v>240006804</v>
      </c>
      <c r="W642" s="20" t="s">
        <v>50</v>
      </c>
      <c r="X642" s="20" t="s">
        <v>794</v>
      </c>
      <c r="Y642" s="20" t="s">
        <v>128</v>
      </c>
      <c r="Z642" s="20" t="s">
        <v>7406</v>
      </c>
      <c r="AA642" s="20" t="s">
        <v>377</v>
      </c>
      <c r="AB642" s="20" t="s">
        <v>337</v>
      </c>
      <c r="AC642" s="20" t="s">
        <v>337</v>
      </c>
      <c r="AD642" s="20" t="s">
        <v>56</v>
      </c>
      <c r="AE642" s="20"/>
    </row>
    <row r="643" spans="1:31" ht="25.5" x14ac:dyDescent="0.2">
      <c r="A643" s="4">
        <f t="shared" si="41"/>
        <v>641</v>
      </c>
      <c r="B643" s="4" t="str">
        <f t="shared" si="39"/>
        <v>2024-03142</v>
      </c>
      <c r="C643" s="4" t="str">
        <f>IFERROR(VLOOKUP(F643,Tablas!$A$1:$B$3,2,0),"")</f>
        <v/>
      </c>
      <c r="D643" s="4" t="str">
        <f t="shared" si="40"/>
        <v>LETRAS EN DESCUENTO NACIONAL -  - LETRA 75 DIAS / DRAFT 75 DAYS - Cambio de Situación</v>
      </c>
      <c r="E643" s="19">
        <v>45546</v>
      </c>
      <c r="F643" s="20" t="s">
        <v>27</v>
      </c>
      <c r="G643" s="20" t="s">
        <v>8323</v>
      </c>
      <c r="H643" s="20" t="s">
        <v>7404</v>
      </c>
      <c r="I643" s="20" t="s">
        <v>7405</v>
      </c>
      <c r="J643" s="20" t="s">
        <v>373</v>
      </c>
      <c r="K643" s="20" t="s">
        <v>374</v>
      </c>
      <c r="L643" s="20" t="s">
        <v>375</v>
      </c>
      <c r="M643" s="20" t="s">
        <v>125</v>
      </c>
      <c r="N643" s="21">
        <v>11711.19</v>
      </c>
      <c r="O643" s="21">
        <v>0</v>
      </c>
      <c r="P643" s="19">
        <v>45513</v>
      </c>
      <c r="Q643" s="19">
        <v>45546</v>
      </c>
      <c r="R643" s="20"/>
      <c r="S643" s="19">
        <v>45618</v>
      </c>
      <c r="T643" s="20" t="s">
        <v>126</v>
      </c>
      <c r="U643" s="20">
        <v>1024650</v>
      </c>
      <c r="V643" s="20">
        <v>240006805</v>
      </c>
      <c r="W643" s="20" t="s">
        <v>50</v>
      </c>
      <c r="X643" s="20" t="s">
        <v>794</v>
      </c>
      <c r="Y643" s="20" t="s">
        <v>128</v>
      </c>
      <c r="Z643" s="20" t="s">
        <v>7406</v>
      </c>
      <c r="AA643" s="20" t="s">
        <v>377</v>
      </c>
      <c r="AB643" s="20" t="s">
        <v>337</v>
      </c>
      <c r="AC643" s="20" t="s">
        <v>337</v>
      </c>
      <c r="AD643" s="20" t="s">
        <v>56</v>
      </c>
      <c r="AE643" s="20"/>
    </row>
    <row r="644" spans="1:31" ht="25.5" x14ac:dyDescent="0.2">
      <c r="A644" s="4">
        <f t="shared" si="41"/>
        <v>642</v>
      </c>
      <c r="B644" s="4" t="str">
        <f t="shared" ref="B644:B689" si="42">MID(G644,1,20)</f>
        <v>2024-03138</v>
      </c>
      <c r="C644" s="4" t="str">
        <f>IFERROR(VLOOKUP(F644,Tablas!$A$1:$B$3,2,0),"")</f>
        <v/>
      </c>
      <c r="D644" s="4" t="str">
        <f t="shared" ref="D644:D689" si="43">CONCATENATE(I644," - ",AE644," - ",T644," - ",Z644)</f>
        <v>LETRAS EN DESCUENTO NACIONAL -  - LETRA 75 DIAS / DRAFT 75 DAYS - Cambio de Situación</v>
      </c>
      <c r="E644" s="19">
        <v>45546</v>
      </c>
      <c r="F644" s="20" t="s">
        <v>27</v>
      </c>
      <c r="G644" s="20" t="s">
        <v>8324</v>
      </c>
      <c r="H644" s="20" t="s">
        <v>7404</v>
      </c>
      <c r="I644" s="20" t="s">
        <v>7405</v>
      </c>
      <c r="J644" s="20" t="s">
        <v>373</v>
      </c>
      <c r="K644" s="20" t="s">
        <v>374</v>
      </c>
      <c r="L644" s="20" t="s">
        <v>375</v>
      </c>
      <c r="M644" s="20" t="s">
        <v>125</v>
      </c>
      <c r="N644" s="21">
        <v>11711.19</v>
      </c>
      <c r="O644" s="21">
        <v>0</v>
      </c>
      <c r="P644" s="19">
        <v>45513</v>
      </c>
      <c r="Q644" s="19">
        <v>45546</v>
      </c>
      <c r="R644" s="20"/>
      <c r="S644" s="19">
        <v>45574</v>
      </c>
      <c r="T644" s="20" t="s">
        <v>126</v>
      </c>
      <c r="U644" s="20">
        <v>1024642</v>
      </c>
      <c r="V644" s="20">
        <v>240006801</v>
      </c>
      <c r="W644" s="20" t="s">
        <v>50</v>
      </c>
      <c r="X644" s="20" t="s">
        <v>794</v>
      </c>
      <c r="Y644" s="20" t="s">
        <v>128</v>
      </c>
      <c r="Z644" s="20" t="s">
        <v>7406</v>
      </c>
      <c r="AA644" s="20" t="s">
        <v>7391</v>
      </c>
      <c r="AB644" s="20" t="s">
        <v>576</v>
      </c>
      <c r="AC644" s="20" t="s">
        <v>167</v>
      </c>
      <c r="AD644" s="20" t="s">
        <v>56</v>
      </c>
      <c r="AE644" s="20"/>
    </row>
    <row r="645" spans="1:31" ht="38.25" x14ac:dyDescent="0.2">
      <c r="A645" s="4">
        <f t="shared" si="41"/>
        <v>643</v>
      </c>
      <c r="B645" s="4" t="str">
        <f t="shared" si="42"/>
        <v>2024-03081</v>
      </c>
      <c r="C645" s="4" t="str">
        <f>IFERROR(VLOOKUP(F645,Tablas!$A$1:$B$3,2,0),"")</f>
        <v/>
      </c>
      <c r="D645" s="4" t="str">
        <f t="shared" si="43"/>
        <v>LETRAS EN DESCUENTO NACIONAL -  - LETRA 75 DIAS / DRAFT 75 DAYS - Cambio de Situación</v>
      </c>
      <c r="E645" s="19">
        <v>45520</v>
      </c>
      <c r="F645" s="20" t="s">
        <v>27</v>
      </c>
      <c r="G645" s="20" t="s">
        <v>8325</v>
      </c>
      <c r="H645" s="20" t="s">
        <v>7404</v>
      </c>
      <c r="I645" s="20" t="s">
        <v>7405</v>
      </c>
      <c r="J645" s="20" t="s">
        <v>7397</v>
      </c>
      <c r="K645" s="20" t="s">
        <v>7398</v>
      </c>
      <c r="L645" s="20" t="s">
        <v>7399</v>
      </c>
      <c r="M645" s="20" t="s">
        <v>125</v>
      </c>
      <c r="N645" s="21">
        <v>11726.11</v>
      </c>
      <c r="O645" s="21">
        <v>0</v>
      </c>
      <c r="P645" s="19">
        <v>45509</v>
      </c>
      <c r="Q645" s="19">
        <v>45520</v>
      </c>
      <c r="R645" s="20"/>
      <c r="S645" s="19">
        <v>45600</v>
      </c>
      <c r="T645" s="20" t="s">
        <v>126</v>
      </c>
      <c r="U645" s="20">
        <v>1009828</v>
      </c>
      <c r="V645" s="20">
        <v>240006054</v>
      </c>
      <c r="W645" s="20" t="s">
        <v>50</v>
      </c>
      <c r="X645" s="20" t="s">
        <v>794</v>
      </c>
      <c r="Y645" s="20" t="s">
        <v>267</v>
      </c>
      <c r="Z645" s="20" t="s">
        <v>7406</v>
      </c>
      <c r="AA645" s="20" t="s">
        <v>7402</v>
      </c>
      <c r="AB645" s="20" t="s">
        <v>328</v>
      </c>
      <c r="AC645" s="20" t="s">
        <v>167</v>
      </c>
      <c r="AD645" s="20" t="s">
        <v>56</v>
      </c>
      <c r="AE645" s="20"/>
    </row>
    <row r="646" spans="1:31" ht="38.25" x14ac:dyDescent="0.2">
      <c r="A646" s="4">
        <f t="shared" si="41"/>
        <v>644</v>
      </c>
      <c r="B646" s="4" t="str">
        <f t="shared" si="42"/>
        <v>2024-03079</v>
      </c>
      <c r="C646" s="4" t="str">
        <f>IFERROR(VLOOKUP(F646,Tablas!$A$1:$B$3,2,0),"")</f>
        <v/>
      </c>
      <c r="D646" s="4" t="str">
        <f t="shared" si="43"/>
        <v>LETRAS EN DESCUENTO NACIONAL -  - LETRA 75 DIAS / DRAFT 75 DAYS - Cambio de Situación</v>
      </c>
      <c r="E646" s="19">
        <v>45520</v>
      </c>
      <c r="F646" s="20" t="s">
        <v>27</v>
      </c>
      <c r="G646" s="20" t="s">
        <v>8326</v>
      </c>
      <c r="H646" s="20" t="s">
        <v>7404</v>
      </c>
      <c r="I646" s="20" t="s">
        <v>7405</v>
      </c>
      <c r="J646" s="20" t="s">
        <v>7397</v>
      </c>
      <c r="K646" s="20" t="s">
        <v>7398</v>
      </c>
      <c r="L646" s="20" t="s">
        <v>7399</v>
      </c>
      <c r="M646" s="20" t="s">
        <v>125</v>
      </c>
      <c r="N646" s="21">
        <v>11726.12</v>
      </c>
      <c r="O646" s="21">
        <v>0</v>
      </c>
      <c r="P646" s="19">
        <v>45509</v>
      </c>
      <c r="Q646" s="19">
        <v>45520</v>
      </c>
      <c r="R646" s="20"/>
      <c r="S646" s="19">
        <v>45582</v>
      </c>
      <c r="T646" s="20" t="s">
        <v>126</v>
      </c>
      <c r="U646" s="20">
        <v>1009824</v>
      </c>
      <c r="V646" s="20">
        <v>240006052</v>
      </c>
      <c r="W646" s="20" t="s">
        <v>50</v>
      </c>
      <c r="X646" s="20" t="s">
        <v>794</v>
      </c>
      <c r="Y646" s="20" t="s">
        <v>267</v>
      </c>
      <c r="Z646" s="20" t="s">
        <v>7406</v>
      </c>
      <c r="AA646" s="20" t="s">
        <v>7402</v>
      </c>
      <c r="AB646" s="20" t="s">
        <v>328</v>
      </c>
      <c r="AC646" s="20" t="s">
        <v>167</v>
      </c>
      <c r="AD646" s="20" t="s">
        <v>56</v>
      </c>
      <c r="AE646" s="20"/>
    </row>
    <row r="647" spans="1:31" ht="38.25" x14ac:dyDescent="0.2">
      <c r="A647" s="4">
        <f t="shared" si="41"/>
        <v>645</v>
      </c>
      <c r="B647" s="4" t="str">
        <f t="shared" si="42"/>
        <v>2024-03077</v>
      </c>
      <c r="C647" s="4" t="str">
        <f>IFERROR(VLOOKUP(F647,Tablas!$A$1:$B$3,2,0),"")</f>
        <v/>
      </c>
      <c r="D647" s="4" t="str">
        <f t="shared" si="43"/>
        <v>LETRAS EN DESCUENTO NACIONAL -  - LETRA 75 DIAS / DRAFT 75 DAYS - Cambio de Situación</v>
      </c>
      <c r="E647" s="19">
        <v>45520</v>
      </c>
      <c r="F647" s="20" t="s">
        <v>27</v>
      </c>
      <c r="G647" s="20" t="s">
        <v>8327</v>
      </c>
      <c r="H647" s="20" t="s">
        <v>7404</v>
      </c>
      <c r="I647" s="20" t="s">
        <v>7405</v>
      </c>
      <c r="J647" s="20" t="s">
        <v>7397</v>
      </c>
      <c r="K647" s="20" t="s">
        <v>7398</v>
      </c>
      <c r="L647" s="20" t="s">
        <v>7399</v>
      </c>
      <c r="M647" s="20" t="s">
        <v>125</v>
      </c>
      <c r="N647" s="21">
        <v>11726.12</v>
      </c>
      <c r="O647" s="21">
        <v>0</v>
      </c>
      <c r="P647" s="19">
        <v>45509</v>
      </c>
      <c r="Q647" s="19">
        <v>45520</v>
      </c>
      <c r="R647" s="20"/>
      <c r="S647" s="19">
        <v>45568</v>
      </c>
      <c r="T647" s="20" t="s">
        <v>126</v>
      </c>
      <c r="U647" s="20">
        <v>1009820</v>
      </c>
      <c r="V647" s="20">
        <v>240006050</v>
      </c>
      <c r="W647" s="20" t="s">
        <v>50</v>
      </c>
      <c r="X647" s="20" t="s">
        <v>794</v>
      </c>
      <c r="Y647" s="20" t="s">
        <v>267</v>
      </c>
      <c r="Z647" s="20" t="s">
        <v>7406</v>
      </c>
      <c r="AA647" s="20" t="s">
        <v>7402</v>
      </c>
      <c r="AB647" s="20" t="s">
        <v>328</v>
      </c>
      <c r="AC647" s="20" t="s">
        <v>167</v>
      </c>
      <c r="AD647" s="20" t="s">
        <v>56</v>
      </c>
      <c r="AE647" s="20"/>
    </row>
    <row r="648" spans="1:31" ht="38.25" x14ac:dyDescent="0.2">
      <c r="A648" s="4">
        <f t="shared" si="41"/>
        <v>646</v>
      </c>
      <c r="B648" s="4" t="str">
        <f t="shared" si="42"/>
        <v>2024-03078</v>
      </c>
      <c r="C648" s="4" t="str">
        <f>IFERROR(VLOOKUP(F648,Tablas!$A$1:$B$3,2,0),"")</f>
        <v/>
      </c>
      <c r="D648" s="4" t="str">
        <f t="shared" si="43"/>
        <v>LETRAS EN DESCUENTO NACIONAL -  - LETRA 75 DIAS / DRAFT 75 DAYS - Cambio de Situación</v>
      </c>
      <c r="E648" s="19">
        <v>45520</v>
      </c>
      <c r="F648" s="20" t="s">
        <v>27</v>
      </c>
      <c r="G648" s="20" t="s">
        <v>8328</v>
      </c>
      <c r="H648" s="20" t="s">
        <v>7404</v>
      </c>
      <c r="I648" s="20" t="s">
        <v>7405</v>
      </c>
      <c r="J648" s="20" t="s">
        <v>7397</v>
      </c>
      <c r="K648" s="20" t="s">
        <v>7398</v>
      </c>
      <c r="L648" s="20" t="s">
        <v>7399</v>
      </c>
      <c r="M648" s="20" t="s">
        <v>125</v>
      </c>
      <c r="N648" s="21">
        <v>11726.12</v>
      </c>
      <c r="O648" s="21">
        <v>0</v>
      </c>
      <c r="P648" s="19">
        <v>45509</v>
      </c>
      <c r="Q648" s="19">
        <v>45520</v>
      </c>
      <c r="R648" s="20"/>
      <c r="S648" s="19">
        <v>45576</v>
      </c>
      <c r="T648" s="20" t="s">
        <v>126</v>
      </c>
      <c r="U648" s="20">
        <v>1009822</v>
      </c>
      <c r="V648" s="20">
        <v>240006051</v>
      </c>
      <c r="W648" s="20" t="s">
        <v>50</v>
      </c>
      <c r="X648" s="20" t="s">
        <v>794</v>
      </c>
      <c r="Y648" s="20" t="s">
        <v>267</v>
      </c>
      <c r="Z648" s="20" t="s">
        <v>7406</v>
      </c>
      <c r="AA648" s="20" t="s">
        <v>7402</v>
      </c>
      <c r="AB648" s="20" t="s">
        <v>328</v>
      </c>
      <c r="AC648" s="20" t="s">
        <v>167</v>
      </c>
      <c r="AD648" s="20" t="s">
        <v>56</v>
      </c>
      <c r="AE648" s="20"/>
    </row>
    <row r="649" spans="1:31" ht="38.25" x14ac:dyDescent="0.2">
      <c r="A649" s="4">
        <f t="shared" si="41"/>
        <v>647</v>
      </c>
      <c r="B649" s="4" t="str">
        <f t="shared" si="42"/>
        <v>2024-03080</v>
      </c>
      <c r="C649" s="4" t="str">
        <f>IFERROR(VLOOKUP(F649,Tablas!$A$1:$B$3,2,0),"")</f>
        <v/>
      </c>
      <c r="D649" s="4" t="str">
        <f t="shared" si="43"/>
        <v>LETRAS EN DESCUENTO NACIONAL -  - LETRA 75 DIAS / DRAFT 75 DAYS - Cambio de Situación</v>
      </c>
      <c r="E649" s="19">
        <v>45520</v>
      </c>
      <c r="F649" s="20" t="s">
        <v>27</v>
      </c>
      <c r="G649" s="20" t="s">
        <v>8329</v>
      </c>
      <c r="H649" s="20" t="s">
        <v>7404</v>
      </c>
      <c r="I649" s="20" t="s">
        <v>7405</v>
      </c>
      <c r="J649" s="20" t="s">
        <v>7397</v>
      </c>
      <c r="K649" s="20" t="s">
        <v>7398</v>
      </c>
      <c r="L649" s="20" t="s">
        <v>7399</v>
      </c>
      <c r="M649" s="20" t="s">
        <v>125</v>
      </c>
      <c r="N649" s="21">
        <v>11726.12</v>
      </c>
      <c r="O649" s="21">
        <v>0</v>
      </c>
      <c r="P649" s="19">
        <v>45509</v>
      </c>
      <c r="Q649" s="19">
        <v>45520</v>
      </c>
      <c r="R649" s="20"/>
      <c r="S649" s="19">
        <v>45588</v>
      </c>
      <c r="T649" s="20" t="s">
        <v>126</v>
      </c>
      <c r="U649" s="20">
        <v>1009826</v>
      </c>
      <c r="V649" s="20">
        <v>240006053</v>
      </c>
      <c r="W649" s="20" t="s">
        <v>50</v>
      </c>
      <c r="X649" s="20" t="s">
        <v>794</v>
      </c>
      <c r="Y649" s="20" t="s">
        <v>267</v>
      </c>
      <c r="Z649" s="20" t="s">
        <v>7406</v>
      </c>
      <c r="AA649" s="20" t="s">
        <v>7402</v>
      </c>
      <c r="AB649" s="20" t="s">
        <v>328</v>
      </c>
      <c r="AC649" s="20" t="s">
        <v>167</v>
      </c>
      <c r="AD649" s="20" t="s">
        <v>56</v>
      </c>
      <c r="AE649" s="20"/>
    </row>
    <row r="650" spans="1:31" ht="25.5" x14ac:dyDescent="0.2">
      <c r="A650" s="4">
        <f t="shared" si="41"/>
        <v>648</v>
      </c>
      <c r="B650" s="4" t="str">
        <f t="shared" si="42"/>
        <v>2024-03108</v>
      </c>
      <c r="C650" s="4" t="str">
        <f>IFERROR(VLOOKUP(F650,Tablas!$A$1:$B$3,2,0),"")</f>
        <v/>
      </c>
      <c r="D650" s="4" t="str">
        <f t="shared" si="43"/>
        <v>LETRAS EN DESCUENTO NACIONAL -  - LETRA 75 DIAS / DRAFT 75 DAYS - Cambio de Situación</v>
      </c>
      <c r="E650" s="19">
        <v>45520</v>
      </c>
      <c r="F650" s="20" t="s">
        <v>27</v>
      </c>
      <c r="G650" s="20" t="s">
        <v>8330</v>
      </c>
      <c r="H650" s="20" t="s">
        <v>7404</v>
      </c>
      <c r="I650" s="20" t="s">
        <v>7405</v>
      </c>
      <c r="J650" s="20" t="s">
        <v>431</v>
      </c>
      <c r="K650" s="20" t="s">
        <v>432</v>
      </c>
      <c r="L650" s="20" t="s">
        <v>433</v>
      </c>
      <c r="M650" s="20" t="s">
        <v>125</v>
      </c>
      <c r="N650" s="21">
        <v>11813.12</v>
      </c>
      <c r="O650" s="21">
        <v>0</v>
      </c>
      <c r="P650" s="19">
        <v>45512</v>
      </c>
      <c r="Q650" s="19">
        <v>45520</v>
      </c>
      <c r="R650" s="20"/>
      <c r="S650" s="19">
        <v>45602</v>
      </c>
      <c r="T650" s="20" t="s">
        <v>126</v>
      </c>
      <c r="U650" s="20">
        <v>1009908</v>
      </c>
      <c r="V650" s="20">
        <v>240006084</v>
      </c>
      <c r="W650" s="20" t="s">
        <v>50</v>
      </c>
      <c r="X650" s="20" t="s">
        <v>794</v>
      </c>
      <c r="Y650" s="20" t="s">
        <v>267</v>
      </c>
      <c r="Z650" s="20" t="s">
        <v>7406</v>
      </c>
      <c r="AA650" s="20" t="s">
        <v>435</v>
      </c>
      <c r="AB650" s="20" t="s">
        <v>436</v>
      </c>
      <c r="AC650" s="20" t="s">
        <v>167</v>
      </c>
      <c r="AD650" s="20" t="s">
        <v>56</v>
      </c>
      <c r="AE650" s="20"/>
    </row>
    <row r="651" spans="1:31" ht="25.5" x14ac:dyDescent="0.2">
      <c r="A651" s="4">
        <f t="shared" ref="A651:A673" si="44">ROW()-2</f>
        <v>649</v>
      </c>
      <c r="B651" s="4" t="str">
        <f t="shared" si="42"/>
        <v>2024-03072</v>
      </c>
      <c r="C651" s="4" t="str">
        <f>IFERROR(VLOOKUP(F651,Tablas!$A$1:$B$3,2,0),"")</f>
        <v/>
      </c>
      <c r="D651" s="4" t="str">
        <f t="shared" si="43"/>
        <v>LETRAS EN DESCUENTO NACIONAL -  - LETRA 75 DIAS / DRAFT 75 DAYS - Cambio de Situación</v>
      </c>
      <c r="E651" s="19">
        <v>45520</v>
      </c>
      <c r="F651" s="20" t="s">
        <v>27</v>
      </c>
      <c r="G651" s="20" t="s">
        <v>8345</v>
      </c>
      <c r="H651" s="20" t="s">
        <v>7404</v>
      </c>
      <c r="I651" s="20" t="s">
        <v>7405</v>
      </c>
      <c r="J651" s="20" t="s">
        <v>431</v>
      </c>
      <c r="K651" s="20" t="s">
        <v>432</v>
      </c>
      <c r="L651" s="20" t="s">
        <v>433</v>
      </c>
      <c r="M651" s="20" t="s">
        <v>125</v>
      </c>
      <c r="N651" s="21">
        <v>12398.5</v>
      </c>
      <c r="O651" s="21">
        <v>0</v>
      </c>
      <c r="P651" s="19">
        <v>45509</v>
      </c>
      <c r="Q651" s="19">
        <v>45520</v>
      </c>
      <c r="R651" s="20"/>
      <c r="S651" s="19">
        <v>45600</v>
      </c>
      <c r="T651" s="20" t="s">
        <v>126</v>
      </c>
      <c r="U651" s="20">
        <v>1009906</v>
      </c>
      <c r="V651" s="20">
        <v>240006083</v>
      </c>
      <c r="W651" s="20" t="s">
        <v>50</v>
      </c>
      <c r="X651" s="20" t="s">
        <v>794</v>
      </c>
      <c r="Y651" s="20" t="s">
        <v>267</v>
      </c>
      <c r="Z651" s="20" t="s">
        <v>7406</v>
      </c>
      <c r="AA651" s="20" t="s">
        <v>435</v>
      </c>
      <c r="AB651" s="20" t="s">
        <v>436</v>
      </c>
      <c r="AC651" s="20" t="s">
        <v>167</v>
      </c>
      <c r="AD651" s="20" t="s">
        <v>56</v>
      </c>
      <c r="AE651" s="20"/>
    </row>
    <row r="652" spans="1:31" ht="25.5" x14ac:dyDescent="0.2">
      <c r="A652" s="4">
        <f t="shared" si="44"/>
        <v>650</v>
      </c>
      <c r="B652" s="4" t="str">
        <f t="shared" si="42"/>
        <v>2024-02805</v>
      </c>
      <c r="C652" s="4" t="str">
        <f>IFERROR(VLOOKUP(F652,Tablas!$A$1:$B$3,2,0),"")</f>
        <v/>
      </c>
      <c r="D652" s="4" t="str">
        <f t="shared" si="43"/>
        <v>LETRAS EN DESCUENTO NACIONAL -  - LETRA 75 DIAS / DRAFT 75 DAYS - Cambio de Situación</v>
      </c>
      <c r="E652" s="19">
        <v>45511</v>
      </c>
      <c r="F652" s="20" t="s">
        <v>27</v>
      </c>
      <c r="G652" s="20" t="s">
        <v>8354</v>
      </c>
      <c r="H652" s="20" t="s">
        <v>7404</v>
      </c>
      <c r="I652" s="20" t="s">
        <v>7405</v>
      </c>
      <c r="J652" s="20" t="s">
        <v>431</v>
      </c>
      <c r="K652" s="20" t="s">
        <v>432</v>
      </c>
      <c r="L652" s="20" t="s">
        <v>433</v>
      </c>
      <c r="M652" s="20" t="s">
        <v>125</v>
      </c>
      <c r="N652" s="21">
        <v>14425.26</v>
      </c>
      <c r="O652" s="21">
        <v>0</v>
      </c>
      <c r="P652" s="19">
        <v>45491</v>
      </c>
      <c r="Q652" s="19">
        <v>45511</v>
      </c>
      <c r="R652" s="20"/>
      <c r="S652" s="19">
        <v>45581</v>
      </c>
      <c r="T652" s="20" t="s">
        <v>126</v>
      </c>
      <c r="U652" s="20">
        <v>1006523</v>
      </c>
      <c r="V652" s="20">
        <v>240005789</v>
      </c>
      <c r="W652" s="20" t="s">
        <v>50</v>
      </c>
      <c r="X652" s="20" t="s">
        <v>794</v>
      </c>
      <c r="Y652" s="20" t="s">
        <v>267</v>
      </c>
      <c r="Z652" s="20" t="s">
        <v>7406</v>
      </c>
      <c r="AA652" s="20" t="s">
        <v>435</v>
      </c>
      <c r="AB652" s="20" t="s">
        <v>436</v>
      </c>
      <c r="AC652" s="20" t="s">
        <v>167</v>
      </c>
      <c r="AD652" s="20" t="s">
        <v>56</v>
      </c>
      <c r="AE652" s="20"/>
    </row>
    <row r="653" spans="1:31" ht="38.25" x14ac:dyDescent="0.2">
      <c r="A653" s="4">
        <f t="shared" si="44"/>
        <v>651</v>
      </c>
      <c r="B653" s="4" t="str">
        <f t="shared" si="42"/>
        <v>2024-03444</v>
      </c>
      <c r="C653" s="4" t="str">
        <f>IFERROR(VLOOKUP(F653,Tablas!$A$1:$B$3,2,0),"")</f>
        <v/>
      </c>
      <c r="D653" s="4" t="str">
        <f t="shared" si="43"/>
        <v>LETRAS EN DESCUENTO NACIONAL -  - LETRA 75 DIAS / DRAFT 75 DAYS - Cambio de Situación</v>
      </c>
      <c r="E653" s="19">
        <v>45546</v>
      </c>
      <c r="F653" s="20" t="s">
        <v>27</v>
      </c>
      <c r="G653" s="20" t="s">
        <v>8355</v>
      </c>
      <c r="H653" s="20" t="s">
        <v>7404</v>
      </c>
      <c r="I653" s="20" t="s">
        <v>7405</v>
      </c>
      <c r="J653" s="20" t="s">
        <v>7397</v>
      </c>
      <c r="K653" s="20" t="s">
        <v>7398</v>
      </c>
      <c r="L653" s="20" t="s">
        <v>7399</v>
      </c>
      <c r="M653" s="20" t="s">
        <v>125</v>
      </c>
      <c r="N653" s="21">
        <v>14430</v>
      </c>
      <c r="O653" s="21">
        <v>0</v>
      </c>
      <c r="P653" s="19">
        <v>45533</v>
      </c>
      <c r="Q653" s="19">
        <v>45546</v>
      </c>
      <c r="R653" s="20"/>
      <c r="S653" s="19">
        <v>45587</v>
      </c>
      <c r="T653" s="20" t="s">
        <v>126</v>
      </c>
      <c r="U653" s="20">
        <v>1024464</v>
      </c>
      <c r="V653" s="20">
        <v>240006733</v>
      </c>
      <c r="W653" s="20" t="s">
        <v>50</v>
      </c>
      <c r="X653" s="20" t="s">
        <v>794</v>
      </c>
      <c r="Y653" s="20" t="s">
        <v>267</v>
      </c>
      <c r="Z653" s="20" t="s">
        <v>7406</v>
      </c>
      <c r="AA653" s="20" t="s">
        <v>7402</v>
      </c>
      <c r="AB653" s="20" t="s">
        <v>328</v>
      </c>
      <c r="AC653" s="20" t="s">
        <v>167</v>
      </c>
      <c r="AD653" s="20" t="s">
        <v>56</v>
      </c>
      <c r="AE653" s="20"/>
    </row>
    <row r="654" spans="1:31" ht="38.25" x14ac:dyDescent="0.2">
      <c r="A654" s="4">
        <f t="shared" si="44"/>
        <v>652</v>
      </c>
      <c r="B654" s="4" t="str">
        <f t="shared" si="42"/>
        <v>2024-03446</v>
      </c>
      <c r="C654" s="4" t="str">
        <f>IFERROR(VLOOKUP(F654,Tablas!$A$1:$B$3,2,0),"")</f>
        <v/>
      </c>
      <c r="D654" s="4" t="str">
        <f t="shared" si="43"/>
        <v>LETRAS EN DESCUENTO NACIONAL -  - LETRA 75 DIAS / DRAFT 75 DAYS - Cambio de Situación</v>
      </c>
      <c r="E654" s="19">
        <v>45546</v>
      </c>
      <c r="F654" s="20" t="s">
        <v>27</v>
      </c>
      <c r="G654" s="20" t="s">
        <v>8356</v>
      </c>
      <c r="H654" s="20" t="s">
        <v>7404</v>
      </c>
      <c r="I654" s="20" t="s">
        <v>7405</v>
      </c>
      <c r="J654" s="20" t="s">
        <v>7397</v>
      </c>
      <c r="K654" s="20" t="s">
        <v>7398</v>
      </c>
      <c r="L654" s="20" t="s">
        <v>7399</v>
      </c>
      <c r="M654" s="20" t="s">
        <v>125</v>
      </c>
      <c r="N654" s="21">
        <v>14430</v>
      </c>
      <c r="O654" s="21">
        <v>0</v>
      </c>
      <c r="P654" s="19">
        <v>45533</v>
      </c>
      <c r="Q654" s="19">
        <v>45546</v>
      </c>
      <c r="R654" s="20"/>
      <c r="S654" s="19">
        <v>45600</v>
      </c>
      <c r="T654" s="20" t="s">
        <v>126</v>
      </c>
      <c r="U654" s="20">
        <v>1024472</v>
      </c>
      <c r="V654" s="20">
        <v>240006737</v>
      </c>
      <c r="W654" s="20" t="s">
        <v>50</v>
      </c>
      <c r="X654" s="20" t="s">
        <v>794</v>
      </c>
      <c r="Y654" s="20" t="s">
        <v>267</v>
      </c>
      <c r="Z654" s="20" t="s">
        <v>7406</v>
      </c>
      <c r="AA654" s="20" t="s">
        <v>7402</v>
      </c>
      <c r="AB654" s="20" t="s">
        <v>328</v>
      </c>
      <c r="AC654" s="20" t="s">
        <v>167</v>
      </c>
      <c r="AD654" s="20" t="s">
        <v>56</v>
      </c>
      <c r="AE654" s="20"/>
    </row>
    <row r="655" spans="1:31" ht="38.25" x14ac:dyDescent="0.2">
      <c r="A655" s="4">
        <f t="shared" si="44"/>
        <v>653</v>
      </c>
      <c r="B655" s="4" t="str">
        <f t="shared" si="42"/>
        <v>2024-03448</v>
      </c>
      <c r="C655" s="4" t="str">
        <f>IFERROR(VLOOKUP(F655,Tablas!$A$1:$B$3,2,0),"")</f>
        <v/>
      </c>
      <c r="D655" s="4" t="str">
        <f t="shared" si="43"/>
        <v>LETRAS EN DESCUENTO NACIONAL -  - LETRA 75 DIAS / DRAFT 75 DAYS - Cambio de Situación</v>
      </c>
      <c r="E655" s="19">
        <v>45546</v>
      </c>
      <c r="F655" s="20" t="s">
        <v>27</v>
      </c>
      <c r="G655" s="20" t="s">
        <v>8357</v>
      </c>
      <c r="H655" s="20" t="s">
        <v>7404</v>
      </c>
      <c r="I655" s="20" t="s">
        <v>7405</v>
      </c>
      <c r="J655" s="20" t="s">
        <v>7397</v>
      </c>
      <c r="K655" s="20" t="s">
        <v>7398</v>
      </c>
      <c r="L655" s="20" t="s">
        <v>7399</v>
      </c>
      <c r="M655" s="20" t="s">
        <v>125</v>
      </c>
      <c r="N655" s="21">
        <v>14430</v>
      </c>
      <c r="O655" s="21">
        <v>0</v>
      </c>
      <c r="P655" s="19">
        <v>45533</v>
      </c>
      <c r="Q655" s="19">
        <v>45546</v>
      </c>
      <c r="R655" s="20"/>
      <c r="S655" s="19">
        <v>45614</v>
      </c>
      <c r="T655" s="20" t="s">
        <v>126</v>
      </c>
      <c r="U655" s="20">
        <v>1024476</v>
      </c>
      <c r="V655" s="20">
        <v>240006739</v>
      </c>
      <c r="W655" s="20" t="s">
        <v>50</v>
      </c>
      <c r="X655" s="20" t="s">
        <v>794</v>
      </c>
      <c r="Y655" s="20" t="s">
        <v>267</v>
      </c>
      <c r="Z655" s="20" t="s">
        <v>7406</v>
      </c>
      <c r="AA655" s="20" t="s">
        <v>7402</v>
      </c>
      <c r="AB655" s="20" t="s">
        <v>328</v>
      </c>
      <c r="AC655" s="20" t="s">
        <v>167</v>
      </c>
      <c r="AD655" s="20" t="s">
        <v>56</v>
      </c>
      <c r="AE655" s="20"/>
    </row>
    <row r="656" spans="1:31" ht="38.25" x14ac:dyDescent="0.2">
      <c r="A656" s="4">
        <f t="shared" si="44"/>
        <v>654</v>
      </c>
      <c r="B656" s="4" t="str">
        <f t="shared" si="42"/>
        <v>2024-03447</v>
      </c>
      <c r="C656" s="4" t="str">
        <f>IFERROR(VLOOKUP(F656,Tablas!$A$1:$B$3,2,0),"")</f>
        <v/>
      </c>
      <c r="D656" s="4" t="str">
        <f t="shared" si="43"/>
        <v>LETRAS EN DESCUENTO NACIONAL -  - LETRA 75 DIAS / DRAFT 75 DAYS - Cambio de Situación</v>
      </c>
      <c r="E656" s="19">
        <v>45546</v>
      </c>
      <c r="F656" s="20" t="s">
        <v>27</v>
      </c>
      <c r="G656" s="20" t="s">
        <v>8358</v>
      </c>
      <c r="H656" s="20" t="s">
        <v>7404</v>
      </c>
      <c r="I656" s="20" t="s">
        <v>7405</v>
      </c>
      <c r="J656" s="20" t="s">
        <v>7397</v>
      </c>
      <c r="K656" s="20" t="s">
        <v>7398</v>
      </c>
      <c r="L656" s="20" t="s">
        <v>7399</v>
      </c>
      <c r="M656" s="20" t="s">
        <v>125</v>
      </c>
      <c r="N656" s="21">
        <v>14430</v>
      </c>
      <c r="O656" s="21">
        <v>0</v>
      </c>
      <c r="P656" s="19">
        <v>45533</v>
      </c>
      <c r="Q656" s="19">
        <v>45546</v>
      </c>
      <c r="R656" s="20"/>
      <c r="S656" s="19">
        <v>45607</v>
      </c>
      <c r="T656" s="20" t="s">
        <v>126</v>
      </c>
      <c r="U656" s="20">
        <v>1024474</v>
      </c>
      <c r="V656" s="20">
        <v>240006738</v>
      </c>
      <c r="W656" s="20" t="s">
        <v>50</v>
      </c>
      <c r="X656" s="20" t="s">
        <v>794</v>
      </c>
      <c r="Y656" s="20" t="s">
        <v>267</v>
      </c>
      <c r="Z656" s="20" t="s">
        <v>7406</v>
      </c>
      <c r="AA656" s="20" t="s">
        <v>7402</v>
      </c>
      <c r="AB656" s="20" t="s">
        <v>328</v>
      </c>
      <c r="AC656" s="20" t="s">
        <v>167</v>
      </c>
      <c r="AD656" s="20" t="s">
        <v>56</v>
      </c>
      <c r="AE656" s="20"/>
    </row>
    <row r="657" spans="1:31" ht="38.25" x14ac:dyDescent="0.2">
      <c r="A657" s="4">
        <f t="shared" si="44"/>
        <v>655</v>
      </c>
      <c r="B657" s="4" t="str">
        <f t="shared" si="42"/>
        <v>2024-03445</v>
      </c>
      <c r="C657" s="4" t="str">
        <f>IFERROR(VLOOKUP(F657,Tablas!$A$1:$B$3,2,0),"")</f>
        <v/>
      </c>
      <c r="D657" s="4" t="str">
        <f t="shared" si="43"/>
        <v>LETRAS EN DESCUENTO NACIONAL -  - LETRA 75 DIAS / DRAFT 75 DAYS - Cambio de Situación</v>
      </c>
      <c r="E657" s="19">
        <v>45546</v>
      </c>
      <c r="F657" s="20" t="s">
        <v>27</v>
      </c>
      <c r="G657" s="20" t="s">
        <v>8359</v>
      </c>
      <c r="H657" s="20" t="s">
        <v>7404</v>
      </c>
      <c r="I657" s="20" t="s">
        <v>7405</v>
      </c>
      <c r="J657" s="20" t="s">
        <v>7397</v>
      </c>
      <c r="K657" s="20" t="s">
        <v>7398</v>
      </c>
      <c r="L657" s="20" t="s">
        <v>7399</v>
      </c>
      <c r="M657" s="20" t="s">
        <v>125</v>
      </c>
      <c r="N657" s="21">
        <v>14430</v>
      </c>
      <c r="O657" s="21">
        <v>0</v>
      </c>
      <c r="P657" s="19">
        <v>45533</v>
      </c>
      <c r="Q657" s="19">
        <v>45546</v>
      </c>
      <c r="R657" s="20"/>
      <c r="S657" s="19">
        <v>45593</v>
      </c>
      <c r="T657" s="20" t="s">
        <v>126</v>
      </c>
      <c r="U657" s="20">
        <v>1024470</v>
      </c>
      <c r="V657" s="20">
        <v>240006736</v>
      </c>
      <c r="W657" s="20" t="s">
        <v>50</v>
      </c>
      <c r="X657" s="20" t="s">
        <v>794</v>
      </c>
      <c r="Y657" s="20" t="s">
        <v>267</v>
      </c>
      <c r="Z657" s="20" t="s">
        <v>7406</v>
      </c>
      <c r="AA657" s="20" t="s">
        <v>7402</v>
      </c>
      <c r="AB657" s="20" t="s">
        <v>328</v>
      </c>
      <c r="AC657" s="20" t="s">
        <v>167</v>
      </c>
      <c r="AD657" s="20" t="s">
        <v>56</v>
      </c>
      <c r="AE657" s="20"/>
    </row>
    <row r="658" spans="1:31" ht="38.25" x14ac:dyDescent="0.2">
      <c r="A658" s="4">
        <f t="shared" si="44"/>
        <v>656</v>
      </c>
      <c r="B658" s="4" t="str">
        <f t="shared" si="42"/>
        <v>2024-03443</v>
      </c>
      <c r="C658" s="4" t="str">
        <f>IFERROR(VLOOKUP(F658,Tablas!$A$1:$B$3,2,0),"")</f>
        <v/>
      </c>
      <c r="D658" s="4" t="str">
        <f t="shared" si="43"/>
        <v>LETRAS EN DESCUENTO NACIONAL -  - LETRA 75 DIAS / DRAFT 75 DAYS - Cambio de Situación</v>
      </c>
      <c r="E658" s="19">
        <v>45546</v>
      </c>
      <c r="F658" s="20" t="s">
        <v>27</v>
      </c>
      <c r="G658" s="20" t="s">
        <v>8360</v>
      </c>
      <c r="H658" s="20" t="s">
        <v>7404</v>
      </c>
      <c r="I658" s="20" t="s">
        <v>7405</v>
      </c>
      <c r="J658" s="20" t="s">
        <v>7397</v>
      </c>
      <c r="K658" s="20" t="s">
        <v>7398</v>
      </c>
      <c r="L658" s="20" t="s">
        <v>7399</v>
      </c>
      <c r="M658" s="20" t="s">
        <v>125</v>
      </c>
      <c r="N658" s="21">
        <v>14430</v>
      </c>
      <c r="O658" s="21">
        <v>0</v>
      </c>
      <c r="P658" s="19">
        <v>45533</v>
      </c>
      <c r="Q658" s="19">
        <v>45546</v>
      </c>
      <c r="R658" s="20"/>
      <c r="S658" s="19">
        <v>45579</v>
      </c>
      <c r="T658" s="20" t="s">
        <v>126</v>
      </c>
      <c r="U658" s="20">
        <v>1024462</v>
      </c>
      <c r="V658" s="20">
        <v>240006732</v>
      </c>
      <c r="W658" s="20" t="s">
        <v>50</v>
      </c>
      <c r="X658" s="20" t="s">
        <v>794</v>
      </c>
      <c r="Y658" s="20" t="s">
        <v>267</v>
      </c>
      <c r="Z658" s="20" t="s">
        <v>7406</v>
      </c>
      <c r="AA658" s="20" t="s">
        <v>7402</v>
      </c>
      <c r="AB658" s="20" t="s">
        <v>328</v>
      </c>
      <c r="AC658" s="20" t="s">
        <v>167</v>
      </c>
      <c r="AD658" s="20" t="s">
        <v>56</v>
      </c>
      <c r="AE658" s="20"/>
    </row>
    <row r="659" spans="1:31" ht="38.25" x14ac:dyDescent="0.2">
      <c r="A659" s="4">
        <f t="shared" si="44"/>
        <v>657</v>
      </c>
      <c r="B659" s="4" t="str">
        <f t="shared" si="42"/>
        <v>2024-03449</v>
      </c>
      <c r="C659" s="4" t="str">
        <f>IFERROR(VLOOKUP(F659,Tablas!$A$1:$B$3,2,0),"")</f>
        <v/>
      </c>
      <c r="D659" s="4" t="str">
        <f t="shared" si="43"/>
        <v>LETRAS EN DESCUENTO NACIONAL -  - LETRA 75 DIAS / DRAFT 75 DAYS - Cambio de Situación</v>
      </c>
      <c r="E659" s="19">
        <v>45546</v>
      </c>
      <c r="F659" s="20" t="s">
        <v>27</v>
      </c>
      <c r="G659" s="20" t="s">
        <v>8361</v>
      </c>
      <c r="H659" s="20" t="s">
        <v>7404</v>
      </c>
      <c r="I659" s="20" t="s">
        <v>7405</v>
      </c>
      <c r="J659" s="20" t="s">
        <v>7397</v>
      </c>
      <c r="K659" s="20" t="s">
        <v>7398</v>
      </c>
      <c r="L659" s="20" t="s">
        <v>7399</v>
      </c>
      <c r="M659" s="20" t="s">
        <v>125</v>
      </c>
      <c r="N659" s="21">
        <v>14430.03</v>
      </c>
      <c r="O659" s="21">
        <v>0</v>
      </c>
      <c r="P659" s="19">
        <v>45533</v>
      </c>
      <c r="Q659" s="19">
        <v>45546</v>
      </c>
      <c r="R659" s="20"/>
      <c r="S659" s="19">
        <v>45624</v>
      </c>
      <c r="T659" s="20" t="s">
        <v>126</v>
      </c>
      <c r="U659" s="20">
        <v>1024478</v>
      </c>
      <c r="V659" s="20">
        <v>240006740</v>
      </c>
      <c r="W659" s="20" t="s">
        <v>50</v>
      </c>
      <c r="X659" s="20" t="s">
        <v>794</v>
      </c>
      <c r="Y659" s="20" t="s">
        <v>267</v>
      </c>
      <c r="Z659" s="20" t="s">
        <v>7406</v>
      </c>
      <c r="AA659" s="20" t="s">
        <v>7402</v>
      </c>
      <c r="AB659" s="20" t="s">
        <v>328</v>
      </c>
      <c r="AC659" s="20" t="s">
        <v>167</v>
      </c>
      <c r="AD659" s="20" t="s">
        <v>56</v>
      </c>
      <c r="AE659" s="20"/>
    </row>
    <row r="660" spans="1:31" ht="25.5" x14ac:dyDescent="0.2">
      <c r="A660" s="4">
        <f t="shared" si="44"/>
        <v>658</v>
      </c>
      <c r="B660" s="4" t="str">
        <f t="shared" si="42"/>
        <v>2024-02940</v>
      </c>
      <c r="C660" s="4" t="str">
        <f>IFERROR(VLOOKUP(F660,Tablas!$A$1:$B$3,2,0),"")</f>
        <v/>
      </c>
      <c r="D660" s="4" t="str">
        <f t="shared" si="43"/>
        <v>LETRAS EN DESCUENTO NACIONAL -  - LETRA 75 DIAS / DRAFT 75 DAYS - Cambio de Situación</v>
      </c>
      <c r="E660" s="19">
        <v>45520</v>
      </c>
      <c r="F660" s="20" t="s">
        <v>27</v>
      </c>
      <c r="G660" s="20" t="s">
        <v>8362</v>
      </c>
      <c r="H660" s="20" t="s">
        <v>7404</v>
      </c>
      <c r="I660" s="20" t="s">
        <v>7405</v>
      </c>
      <c r="J660" s="20" t="s">
        <v>431</v>
      </c>
      <c r="K660" s="20" t="s">
        <v>432</v>
      </c>
      <c r="L660" s="20" t="s">
        <v>433</v>
      </c>
      <c r="M660" s="20" t="s">
        <v>125</v>
      </c>
      <c r="N660" s="21">
        <v>14801.38</v>
      </c>
      <c r="O660" s="21">
        <v>0</v>
      </c>
      <c r="P660" s="19">
        <v>45503</v>
      </c>
      <c r="Q660" s="19">
        <v>45520</v>
      </c>
      <c r="R660" s="20"/>
      <c r="S660" s="19">
        <v>45569</v>
      </c>
      <c r="T660" s="20" t="s">
        <v>126</v>
      </c>
      <c r="U660" s="20">
        <v>1009912</v>
      </c>
      <c r="V660" s="20">
        <v>240006086</v>
      </c>
      <c r="W660" s="20" t="s">
        <v>50</v>
      </c>
      <c r="X660" s="20" t="s">
        <v>794</v>
      </c>
      <c r="Y660" s="20" t="s">
        <v>267</v>
      </c>
      <c r="Z660" s="20" t="s">
        <v>7406</v>
      </c>
      <c r="AA660" s="20" t="s">
        <v>435</v>
      </c>
      <c r="AB660" s="20" t="s">
        <v>436</v>
      </c>
      <c r="AC660" s="20" t="s">
        <v>167</v>
      </c>
      <c r="AD660" s="20" t="s">
        <v>56</v>
      </c>
      <c r="AE660" s="20"/>
    </row>
    <row r="661" spans="1:31" ht="25.5" x14ac:dyDescent="0.2">
      <c r="A661" s="4">
        <f t="shared" si="44"/>
        <v>659</v>
      </c>
      <c r="B661" s="4" t="str">
        <f t="shared" si="42"/>
        <v>2024-02943</v>
      </c>
      <c r="C661" s="4" t="str">
        <f>IFERROR(VLOOKUP(F661,Tablas!$A$1:$B$3,2,0),"")</f>
        <v/>
      </c>
      <c r="D661" s="4" t="str">
        <f t="shared" si="43"/>
        <v>LETRAS EN DESCUENTO NACIONAL -  - LETRA 75 DIAS / DRAFT 75 DAYS - Cambio de Situación</v>
      </c>
      <c r="E661" s="19">
        <v>45520</v>
      </c>
      <c r="F661" s="20" t="s">
        <v>27</v>
      </c>
      <c r="G661" s="20" t="s">
        <v>8363</v>
      </c>
      <c r="H661" s="20" t="s">
        <v>7404</v>
      </c>
      <c r="I661" s="20" t="s">
        <v>7405</v>
      </c>
      <c r="J661" s="20" t="s">
        <v>431</v>
      </c>
      <c r="K661" s="20" t="s">
        <v>432</v>
      </c>
      <c r="L661" s="20" t="s">
        <v>433</v>
      </c>
      <c r="M661" s="20" t="s">
        <v>125</v>
      </c>
      <c r="N661" s="21">
        <v>14801.38</v>
      </c>
      <c r="O661" s="21">
        <v>0</v>
      </c>
      <c r="P661" s="19">
        <v>45503</v>
      </c>
      <c r="Q661" s="19">
        <v>45520</v>
      </c>
      <c r="R661" s="20"/>
      <c r="S661" s="19">
        <v>45608</v>
      </c>
      <c r="T661" s="20" t="s">
        <v>126</v>
      </c>
      <c r="U661" s="20">
        <v>1009918</v>
      </c>
      <c r="V661" s="20">
        <v>240006089</v>
      </c>
      <c r="W661" s="20" t="s">
        <v>50</v>
      </c>
      <c r="X661" s="20" t="s">
        <v>794</v>
      </c>
      <c r="Y661" s="20" t="s">
        <v>267</v>
      </c>
      <c r="Z661" s="20" t="s">
        <v>7406</v>
      </c>
      <c r="AA661" s="20" t="s">
        <v>435</v>
      </c>
      <c r="AB661" s="20" t="s">
        <v>436</v>
      </c>
      <c r="AC661" s="20" t="s">
        <v>167</v>
      </c>
      <c r="AD661" s="20" t="s">
        <v>56</v>
      </c>
      <c r="AE661" s="20"/>
    </row>
    <row r="662" spans="1:31" ht="25.5" x14ac:dyDescent="0.2">
      <c r="A662" s="4">
        <f t="shared" si="44"/>
        <v>660</v>
      </c>
      <c r="B662" s="4" t="str">
        <f t="shared" si="42"/>
        <v>2024-02941</v>
      </c>
      <c r="C662" s="4" t="str">
        <f>IFERROR(VLOOKUP(F662,Tablas!$A$1:$B$3,2,0),"")</f>
        <v/>
      </c>
      <c r="D662" s="4" t="str">
        <f t="shared" si="43"/>
        <v>LETRAS EN DESCUENTO NACIONAL -  - LETRA 75 DIAS / DRAFT 75 DAYS - Cambio de Situación</v>
      </c>
      <c r="E662" s="19">
        <v>45520</v>
      </c>
      <c r="F662" s="20" t="s">
        <v>27</v>
      </c>
      <c r="G662" s="20" t="s">
        <v>8364</v>
      </c>
      <c r="H662" s="20" t="s">
        <v>7404</v>
      </c>
      <c r="I662" s="20" t="s">
        <v>7405</v>
      </c>
      <c r="J662" s="20" t="s">
        <v>431</v>
      </c>
      <c r="K662" s="20" t="s">
        <v>432</v>
      </c>
      <c r="L662" s="20" t="s">
        <v>433</v>
      </c>
      <c r="M662" s="20" t="s">
        <v>125</v>
      </c>
      <c r="N662" s="21">
        <v>14801.38</v>
      </c>
      <c r="O662" s="21">
        <v>0</v>
      </c>
      <c r="P662" s="19">
        <v>45503</v>
      </c>
      <c r="Q662" s="19">
        <v>45520</v>
      </c>
      <c r="R662" s="20"/>
      <c r="S662" s="19">
        <v>45576</v>
      </c>
      <c r="T662" s="20" t="s">
        <v>126</v>
      </c>
      <c r="U662" s="20">
        <v>1009914</v>
      </c>
      <c r="V662" s="20">
        <v>240006087</v>
      </c>
      <c r="W662" s="20" t="s">
        <v>50</v>
      </c>
      <c r="X662" s="20" t="s">
        <v>794</v>
      </c>
      <c r="Y662" s="20" t="s">
        <v>267</v>
      </c>
      <c r="Z662" s="20" t="s">
        <v>7406</v>
      </c>
      <c r="AA662" s="20" t="s">
        <v>435</v>
      </c>
      <c r="AB662" s="20" t="s">
        <v>436</v>
      </c>
      <c r="AC662" s="20" t="s">
        <v>167</v>
      </c>
      <c r="AD662" s="20" t="s">
        <v>56</v>
      </c>
      <c r="AE662" s="20"/>
    </row>
    <row r="663" spans="1:31" ht="25.5" x14ac:dyDescent="0.2">
      <c r="A663" s="4">
        <f t="shared" si="44"/>
        <v>661</v>
      </c>
      <c r="B663" s="4" t="str">
        <f t="shared" si="42"/>
        <v>2024-02944</v>
      </c>
      <c r="C663" s="4" t="str">
        <f>IFERROR(VLOOKUP(F663,Tablas!$A$1:$B$3,2,0),"")</f>
        <v/>
      </c>
      <c r="D663" s="4" t="str">
        <f t="shared" si="43"/>
        <v>LETRAS EN DESCUENTO NACIONAL -  - LETRA 75 DIAS / DRAFT 75 DAYS - Cambio de Situación</v>
      </c>
      <c r="E663" s="19">
        <v>45520</v>
      </c>
      <c r="F663" s="20" t="s">
        <v>27</v>
      </c>
      <c r="G663" s="20" t="s">
        <v>8365</v>
      </c>
      <c r="H663" s="20" t="s">
        <v>7404</v>
      </c>
      <c r="I663" s="20" t="s">
        <v>7405</v>
      </c>
      <c r="J663" s="20" t="s">
        <v>431</v>
      </c>
      <c r="K663" s="20" t="s">
        <v>432</v>
      </c>
      <c r="L663" s="20" t="s">
        <v>433</v>
      </c>
      <c r="M663" s="20" t="s">
        <v>125</v>
      </c>
      <c r="N663" s="21">
        <v>14801.38</v>
      </c>
      <c r="O663" s="21">
        <v>0</v>
      </c>
      <c r="P663" s="19">
        <v>45503</v>
      </c>
      <c r="Q663" s="19">
        <v>45520</v>
      </c>
      <c r="R663" s="20"/>
      <c r="S663" s="19">
        <v>45623</v>
      </c>
      <c r="T663" s="20" t="s">
        <v>126</v>
      </c>
      <c r="U663" s="20">
        <v>1009920</v>
      </c>
      <c r="V663" s="20">
        <v>240006090</v>
      </c>
      <c r="W663" s="20" t="s">
        <v>50</v>
      </c>
      <c r="X663" s="20" t="s">
        <v>794</v>
      </c>
      <c r="Y663" s="20" t="s">
        <v>267</v>
      </c>
      <c r="Z663" s="20" t="s">
        <v>7406</v>
      </c>
      <c r="AA663" s="20" t="s">
        <v>435</v>
      </c>
      <c r="AB663" s="20" t="s">
        <v>436</v>
      </c>
      <c r="AC663" s="20" t="s">
        <v>167</v>
      </c>
      <c r="AD663" s="20" t="s">
        <v>56</v>
      </c>
      <c r="AE663" s="20"/>
    </row>
    <row r="664" spans="1:31" ht="25.5" x14ac:dyDescent="0.2">
      <c r="A664" s="4">
        <f t="shared" si="44"/>
        <v>662</v>
      </c>
      <c r="B664" s="4" t="str">
        <f t="shared" si="42"/>
        <v>2024-02942</v>
      </c>
      <c r="C664" s="4" t="str">
        <f>IFERROR(VLOOKUP(F664,Tablas!$A$1:$B$3,2,0),"")</f>
        <v/>
      </c>
      <c r="D664" s="4" t="str">
        <f t="shared" si="43"/>
        <v>LETRAS EN DESCUENTO NACIONAL -  - LETRA 75 DIAS / DRAFT 75 DAYS - Cambio de Situación</v>
      </c>
      <c r="E664" s="19">
        <v>45520</v>
      </c>
      <c r="F664" s="20" t="s">
        <v>27</v>
      </c>
      <c r="G664" s="20" t="s">
        <v>8366</v>
      </c>
      <c r="H664" s="20" t="s">
        <v>7404</v>
      </c>
      <c r="I664" s="20" t="s">
        <v>7405</v>
      </c>
      <c r="J664" s="20" t="s">
        <v>431</v>
      </c>
      <c r="K664" s="20" t="s">
        <v>432</v>
      </c>
      <c r="L664" s="20" t="s">
        <v>433</v>
      </c>
      <c r="M664" s="20" t="s">
        <v>125</v>
      </c>
      <c r="N664" s="21">
        <v>14801.38</v>
      </c>
      <c r="O664" s="21">
        <v>0</v>
      </c>
      <c r="P664" s="19">
        <v>45503</v>
      </c>
      <c r="Q664" s="19">
        <v>45520</v>
      </c>
      <c r="R664" s="20"/>
      <c r="S664" s="19">
        <v>45593</v>
      </c>
      <c r="T664" s="20" t="s">
        <v>126</v>
      </c>
      <c r="U664" s="20">
        <v>1009916</v>
      </c>
      <c r="V664" s="20">
        <v>240006088</v>
      </c>
      <c r="W664" s="20" t="s">
        <v>50</v>
      </c>
      <c r="X664" s="20" t="s">
        <v>794</v>
      </c>
      <c r="Y664" s="20" t="s">
        <v>267</v>
      </c>
      <c r="Z664" s="20" t="s">
        <v>7406</v>
      </c>
      <c r="AA664" s="20" t="s">
        <v>435</v>
      </c>
      <c r="AB664" s="20" t="s">
        <v>436</v>
      </c>
      <c r="AC664" s="20" t="s">
        <v>167</v>
      </c>
      <c r="AD664" s="20" t="s">
        <v>56</v>
      </c>
      <c r="AE664" s="20"/>
    </row>
    <row r="665" spans="1:31" ht="25.5" x14ac:dyDescent="0.2">
      <c r="A665" s="4">
        <f t="shared" si="44"/>
        <v>663</v>
      </c>
      <c r="B665" s="4" t="str">
        <f t="shared" si="42"/>
        <v>2024-02661</v>
      </c>
      <c r="C665" s="4" t="str">
        <f>IFERROR(VLOOKUP(F665,Tablas!$A$1:$B$3,2,0),"")</f>
        <v/>
      </c>
      <c r="D665" s="4" t="str">
        <f t="shared" si="43"/>
        <v>LETRAS EN DESCUENTO NACIONAL -  - LETRA 75 DIAS / DRAFT 75 DAYS - Cambio de Situación</v>
      </c>
      <c r="E665" s="19">
        <v>45511</v>
      </c>
      <c r="F665" s="20" t="s">
        <v>27</v>
      </c>
      <c r="G665" s="20" t="s">
        <v>8368</v>
      </c>
      <c r="H665" s="20" t="s">
        <v>7404</v>
      </c>
      <c r="I665" s="20" t="s">
        <v>7405</v>
      </c>
      <c r="J665" s="20" t="s">
        <v>431</v>
      </c>
      <c r="K665" s="20" t="s">
        <v>432</v>
      </c>
      <c r="L665" s="20" t="s">
        <v>433</v>
      </c>
      <c r="M665" s="20" t="s">
        <v>125</v>
      </c>
      <c r="N665" s="21">
        <v>15458.05</v>
      </c>
      <c r="O665" s="21">
        <v>0</v>
      </c>
      <c r="P665" s="19">
        <v>45484</v>
      </c>
      <c r="Q665" s="19">
        <v>45511</v>
      </c>
      <c r="R665" s="20"/>
      <c r="S665" s="19">
        <v>45574</v>
      </c>
      <c r="T665" s="20" t="s">
        <v>126</v>
      </c>
      <c r="U665" s="20">
        <v>1006517</v>
      </c>
      <c r="V665" s="20">
        <v>240005786</v>
      </c>
      <c r="W665" s="20" t="s">
        <v>50</v>
      </c>
      <c r="X665" s="20" t="s">
        <v>794</v>
      </c>
      <c r="Y665" s="20" t="s">
        <v>267</v>
      </c>
      <c r="Z665" s="20" t="s">
        <v>7406</v>
      </c>
      <c r="AA665" s="20" t="s">
        <v>435</v>
      </c>
      <c r="AB665" s="20" t="s">
        <v>436</v>
      </c>
      <c r="AC665" s="20" t="s">
        <v>167</v>
      </c>
      <c r="AD665" s="20" t="s">
        <v>56</v>
      </c>
      <c r="AE665" s="20"/>
    </row>
    <row r="666" spans="1:31" ht="25.5" x14ac:dyDescent="0.2">
      <c r="A666" s="4">
        <f t="shared" si="44"/>
        <v>664</v>
      </c>
      <c r="B666" s="4" t="str">
        <f t="shared" si="42"/>
        <v>2024-03317</v>
      </c>
      <c r="C666" s="4" t="str">
        <f>IFERROR(VLOOKUP(F666,Tablas!$A$1:$B$3,2,0),"")</f>
        <v/>
      </c>
      <c r="D666" s="4" t="str">
        <f t="shared" si="43"/>
        <v>LETRAS EN DESCUENTO NACIONAL -  - LETRA 75 DIAS / DRAFT 75 DAYS - Cambio de Situación</v>
      </c>
      <c r="E666" s="19">
        <v>45546</v>
      </c>
      <c r="F666" s="20" t="s">
        <v>27</v>
      </c>
      <c r="G666" s="20" t="s">
        <v>8375</v>
      </c>
      <c r="H666" s="20" t="s">
        <v>7404</v>
      </c>
      <c r="I666" s="20" t="s">
        <v>7405</v>
      </c>
      <c r="J666" s="20" t="s">
        <v>330</v>
      </c>
      <c r="K666" s="20" t="s">
        <v>331</v>
      </c>
      <c r="L666" s="20" t="s">
        <v>332</v>
      </c>
      <c r="M666" s="20" t="s">
        <v>125</v>
      </c>
      <c r="N666" s="21">
        <v>17608.009999999998</v>
      </c>
      <c r="O666" s="21">
        <v>0</v>
      </c>
      <c r="P666" s="19">
        <v>45526</v>
      </c>
      <c r="Q666" s="19">
        <v>45546</v>
      </c>
      <c r="R666" s="20"/>
      <c r="S666" s="19">
        <v>45646</v>
      </c>
      <c r="T666" s="20" t="s">
        <v>126</v>
      </c>
      <c r="U666" s="20">
        <v>1024568</v>
      </c>
      <c r="V666" s="20">
        <v>240006769</v>
      </c>
      <c r="W666" s="20" t="s">
        <v>50</v>
      </c>
      <c r="X666" s="20" t="s">
        <v>794</v>
      </c>
      <c r="Y666" s="20" t="s">
        <v>333</v>
      </c>
      <c r="Z666" s="20" t="s">
        <v>7406</v>
      </c>
      <c r="AA666" s="20" t="s">
        <v>335</v>
      </c>
      <c r="AB666" s="20" t="s">
        <v>336</v>
      </c>
      <c r="AC666" s="20" t="s">
        <v>337</v>
      </c>
      <c r="AD666" s="20" t="s">
        <v>56</v>
      </c>
      <c r="AE666" s="20"/>
    </row>
    <row r="667" spans="1:31" ht="25.5" x14ac:dyDescent="0.2">
      <c r="A667" s="4">
        <f t="shared" si="44"/>
        <v>665</v>
      </c>
      <c r="B667" s="4" t="str">
        <f t="shared" si="42"/>
        <v>2024-03311</v>
      </c>
      <c r="C667" s="4" t="str">
        <f>IFERROR(VLOOKUP(F667,Tablas!$A$1:$B$3,2,0),"")</f>
        <v/>
      </c>
      <c r="D667" s="4" t="str">
        <f t="shared" si="43"/>
        <v>LETRAS EN DESCUENTO NACIONAL -  - LETRA 75 DIAS / DRAFT 75 DAYS - Cambio de Situación</v>
      </c>
      <c r="E667" s="19">
        <v>45546</v>
      </c>
      <c r="F667" s="20" t="s">
        <v>27</v>
      </c>
      <c r="G667" s="20" t="s">
        <v>8376</v>
      </c>
      <c r="H667" s="20" t="s">
        <v>7404</v>
      </c>
      <c r="I667" s="20" t="s">
        <v>7405</v>
      </c>
      <c r="J667" s="20" t="s">
        <v>330</v>
      </c>
      <c r="K667" s="20" t="s">
        <v>331</v>
      </c>
      <c r="L667" s="20" t="s">
        <v>332</v>
      </c>
      <c r="M667" s="20" t="s">
        <v>125</v>
      </c>
      <c r="N667" s="21">
        <v>17608.03</v>
      </c>
      <c r="O667" s="21">
        <v>0</v>
      </c>
      <c r="P667" s="19">
        <v>45526</v>
      </c>
      <c r="Q667" s="19">
        <v>45546</v>
      </c>
      <c r="R667" s="20"/>
      <c r="S667" s="19">
        <v>45572</v>
      </c>
      <c r="T667" s="20" t="s">
        <v>126</v>
      </c>
      <c r="U667" s="20">
        <v>1024550</v>
      </c>
      <c r="V667" s="20">
        <v>240006760</v>
      </c>
      <c r="W667" s="20" t="s">
        <v>50</v>
      </c>
      <c r="X667" s="20" t="s">
        <v>794</v>
      </c>
      <c r="Y667" s="20" t="s">
        <v>333</v>
      </c>
      <c r="Z667" s="20" t="s">
        <v>7406</v>
      </c>
      <c r="AA667" s="20" t="s">
        <v>7441</v>
      </c>
      <c r="AB667" s="20" t="s">
        <v>789</v>
      </c>
      <c r="AC667" s="20" t="s">
        <v>167</v>
      </c>
      <c r="AD667" s="20" t="s">
        <v>56</v>
      </c>
      <c r="AE667" s="20"/>
    </row>
    <row r="668" spans="1:31" ht="25.5" x14ac:dyDescent="0.2">
      <c r="A668" s="4">
        <f t="shared" si="44"/>
        <v>666</v>
      </c>
      <c r="B668" s="4" t="str">
        <f t="shared" si="42"/>
        <v>2024-03312</v>
      </c>
      <c r="C668" s="4" t="str">
        <f>IFERROR(VLOOKUP(F668,Tablas!$A$1:$B$3,2,0),"")</f>
        <v/>
      </c>
      <c r="D668" s="4" t="str">
        <f t="shared" si="43"/>
        <v>LETRAS EN DESCUENTO NACIONAL -  - LETRA 75 DIAS / DRAFT 75 DAYS - Cambio de Situación</v>
      </c>
      <c r="E668" s="19">
        <v>45546</v>
      </c>
      <c r="F668" s="20" t="s">
        <v>27</v>
      </c>
      <c r="G668" s="20" t="s">
        <v>8377</v>
      </c>
      <c r="H668" s="20" t="s">
        <v>7404</v>
      </c>
      <c r="I668" s="20" t="s">
        <v>7405</v>
      </c>
      <c r="J668" s="20" t="s">
        <v>330</v>
      </c>
      <c r="K668" s="20" t="s">
        <v>331</v>
      </c>
      <c r="L668" s="20" t="s">
        <v>332</v>
      </c>
      <c r="M668" s="20" t="s">
        <v>125</v>
      </c>
      <c r="N668" s="21">
        <v>17608.03</v>
      </c>
      <c r="O668" s="21">
        <v>0</v>
      </c>
      <c r="P668" s="19">
        <v>45526</v>
      </c>
      <c r="Q668" s="19">
        <v>45546</v>
      </c>
      <c r="R668" s="20"/>
      <c r="S668" s="19">
        <v>45580</v>
      </c>
      <c r="T668" s="20" t="s">
        <v>126</v>
      </c>
      <c r="U668" s="20">
        <v>1024552</v>
      </c>
      <c r="V668" s="20">
        <v>240006761</v>
      </c>
      <c r="W668" s="20" t="s">
        <v>50</v>
      </c>
      <c r="X668" s="20" t="s">
        <v>794</v>
      </c>
      <c r="Y668" s="20" t="s">
        <v>333</v>
      </c>
      <c r="Z668" s="20" t="s">
        <v>7406</v>
      </c>
      <c r="AA668" s="20" t="s">
        <v>7441</v>
      </c>
      <c r="AB668" s="20" t="s">
        <v>789</v>
      </c>
      <c r="AC668" s="20" t="s">
        <v>167</v>
      </c>
      <c r="AD668" s="20" t="s">
        <v>56</v>
      </c>
      <c r="AE668" s="20"/>
    </row>
    <row r="669" spans="1:31" ht="25.5" x14ac:dyDescent="0.2">
      <c r="A669" s="4">
        <f t="shared" si="44"/>
        <v>667</v>
      </c>
      <c r="B669" s="4" t="str">
        <f t="shared" si="42"/>
        <v>2024-03316</v>
      </c>
      <c r="C669" s="4" t="str">
        <f>IFERROR(VLOOKUP(F669,Tablas!$A$1:$B$3,2,0),"")</f>
        <v/>
      </c>
      <c r="D669" s="4" t="str">
        <f t="shared" si="43"/>
        <v>LETRAS EN DESCUENTO NACIONAL -  - LETRA 75 DIAS / DRAFT 75 DAYS - Cambio de Situación</v>
      </c>
      <c r="E669" s="19">
        <v>45546</v>
      </c>
      <c r="F669" s="20" t="s">
        <v>27</v>
      </c>
      <c r="G669" s="20" t="s">
        <v>8378</v>
      </c>
      <c r="H669" s="20" t="s">
        <v>7404</v>
      </c>
      <c r="I669" s="20" t="s">
        <v>7405</v>
      </c>
      <c r="J669" s="20" t="s">
        <v>330</v>
      </c>
      <c r="K669" s="20" t="s">
        <v>331</v>
      </c>
      <c r="L669" s="20" t="s">
        <v>332</v>
      </c>
      <c r="M669" s="20" t="s">
        <v>125</v>
      </c>
      <c r="N669" s="21">
        <v>17608.03</v>
      </c>
      <c r="O669" s="21">
        <v>0</v>
      </c>
      <c r="P669" s="19">
        <v>45526</v>
      </c>
      <c r="Q669" s="19">
        <v>45546</v>
      </c>
      <c r="R669" s="20"/>
      <c r="S669" s="19">
        <v>45632</v>
      </c>
      <c r="T669" s="20" t="s">
        <v>126</v>
      </c>
      <c r="U669" s="20">
        <v>1024566</v>
      </c>
      <c r="V669" s="20">
        <v>240006768</v>
      </c>
      <c r="W669" s="20" t="s">
        <v>50</v>
      </c>
      <c r="X669" s="20" t="s">
        <v>794</v>
      </c>
      <c r="Y669" s="20" t="s">
        <v>333</v>
      </c>
      <c r="Z669" s="20" t="s">
        <v>7406</v>
      </c>
      <c r="AA669" s="20" t="s">
        <v>335</v>
      </c>
      <c r="AB669" s="20" t="s">
        <v>336</v>
      </c>
      <c r="AC669" s="20" t="s">
        <v>337</v>
      </c>
      <c r="AD669" s="20" t="s">
        <v>56</v>
      </c>
      <c r="AE669" s="20"/>
    </row>
    <row r="670" spans="1:31" ht="25.5" x14ac:dyDescent="0.2">
      <c r="A670" s="4">
        <f t="shared" si="44"/>
        <v>668</v>
      </c>
      <c r="B670" s="4" t="str">
        <f t="shared" si="42"/>
        <v>2024-03314</v>
      </c>
      <c r="C670" s="4" t="str">
        <f>IFERROR(VLOOKUP(F670,Tablas!$A$1:$B$3,2,0),"")</f>
        <v/>
      </c>
      <c r="D670" s="4" t="str">
        <f t="shared" si="43"/>
        <v>LETRAS EN DESCUENTO NACIONAL -  - LETRA 75 DIAS / DRAFT 75 DAYS - Cambio de Situación</v>
      </c>
      <c r="E670" s="19">
        <v>45546</v>
      </c>
      <c r="F670" s="20" t="s">
        <v>27</v>
      </c>
      <c r="G670" s="20" t="s">
        <v>8379</v>
      </c>
      <c r="H670" s="20" t="s">
        <v>7404</v>
      </c>
      <c r="I670" s="20" t="s">
        <v>7405</v>
      </c>
      <c r="J670" s="20" t="s">
        <v>330</v>
      </c>
      <c r="K670" s="20" t="s">
        <v>331</v>
      </c>
      <c r="L670" s="20" t="s">
        <v>332</v>
      </c>
      <c r="M670" s="20" t="s">
        <v>125</v>
      </c>
      <c r="N670" s="21">
        <v>17608.03</v>
      </c>
      <c r="O670" s="21">
        <v>0</v>
      </c>
      <c r="P670" s="19">
        <v>45526</v>
      </c>
      <c r="Q670" s="19">
        <v>45546</v>
      </c>
      <c r="R670" s="20"/>
      <c r="S670" s="19">
        <v>45601</v>
      </c>
      <c r="T670" s="20" t="s">
        <v>126</v>
      </c>
      <c r="U670" s="20">
        <v>1024562</v>
      </c>
      <c r="V670" s="20">
        <v>240006766</v>
      </c>
      <c r="W670" s="20" t="s">
        <v>50</v>
      </c>
      <c r="X670" s="20" t="s">
        <v>794</v>
      </c>
      <c r="Y670" s="20" t="s">
        <v>333</v>
      </c>
      <c r="Z670" s="20" t="s">
        <v>7406</v>
      </c>
      <c r="AA670" s="20" t="s">
        <v>335</v>
      </c>
      <c r="AB670" s="20" t="s">
        <v>336</v>
      </c>
      <c r="AC670" s="20" t="s">
        <v>337</v>
      </c>
      <c r="AD670" s="20" t="s">
        <v>56</v>
      </c>
      <c r="AE670" s="20"/>
    </row>
    <row r="671" spans="1:31" ht="25.5" x14ac:dyDescent="0.2">
      <c r="A671" s="4">
        <f t="shared" si="44"/>
        <v>669</v>
      </c>
      <c r="B671" s="4" t="str">
        <f t="shared" si="42"/>
        <v>2024-03315</v>
      </c>
      <c r="C671" s="4" t="str">
        <f>IFERROR(VLOOKUP(F671,Tablas!$A$1:$B$3,2,0),"")</f>
        <v/>
      </c>
      <c r="D671" s="4" t="str">
        <f t="shared" si="43"/>
        <v>LETRAS EN DESCUENTO NACIONAL -  - LETRA 75 DIAS / DRAFT 75 DAYS - Cambio de Situación</v>
      </c>
      <c r="E671" s="19">
        <v>45546</v>
      </c>
      <c r="F671" s="20" t="s">
        <v>27</v>
      </c>
      <c r="G671" s="20" t="s">
        <v>8380</v>
      </c>
      <c r="H671" s="20" t="s">
        <v>7404</v>
      </c>
      <c r="I671" s="20" t="s">
        <v>7405</v>
      </c>
      <c r="J671" s="20" t="s">
        <v>330</v>
      </c>
      <c r="K671" s="20" t="s">
        <v>331</v>
      </c>
      <c r="L671" s="20" t="s">
        <v>332</v>
      </c>
      <c r="M671" s="20" t="s">
        <v>125</v>
      </c>
      <c r="N671" s="21">
        <v>17608.03</v>
      </c>
      <c r="O671" s="21">
        <v>0</v>
      </c>
      <c r="P671" s="19">
        <v>45526</v>
      </c>
      <c r="Q671" s="19">
        <v>45546</v>
      </c>
      <c r="R671" s="20"/>
      <c r="S671" s="19">
        <v>45617</v>
      </c>
      <c r="T671" s="20" t="s">
        <v>126</v>
      </c>
      <c r="U671" s="20">
        <v>1024564</v>
      </c>
      <c r="V671" s="20">
        <v>240006767</v>
      </c>
      <c r="W671" s="20" t="s">
        <v>50</v>
      </c>
      <c r="X671" s="20" t="s">
        <v>794</v>
      </c>
      <c r="Y671" s="20" t="s">
        <v>333</v>
      </c>
      <c r="Z671" s="20" t="s">
        <v>7406</v>
      </c>
      <c r="AA671" s="20" t="s">
        <v>335</v>
      </c>
      <c r="AB671" s="20" t="s">
        <v>336</v>
      </c>
      <c r="AC671" s="20" t="s">
        <v>337</v>
      </c>
      <c r="AD671" s="20" t="s">
        <v>56</v>
      </c>
      <c r="AE671" s="20"/>
    </row>
    <row r="672" spans="1:31" ht="25.5" x14ac:dyDescent="0.2">
      <c r="A672" s="4">
        <f t="shared" si="44"/>
        <v>670</v>
      </c>
      <c r="B672" s="4" t="str">
        <f t="shared" si="42"/>
        <v>2024-03313</v>
      </c>
      <c r="C672" s="4" t="str">
        <f>IFERROR(VLOOKUP(F672,Tablas!$A$1:$B$3,2,0),"")</f>
        <v/>
      </c>
      <c r="D672" s="4" t="str">
        <f t="shared" si="43"/>
        <v>LETRAS EN DESCUENTO NACIONAL -  - LETRA 75 DIAS / DRAFT 75 DAYS - Cambio de Situación</v>
      </c>
      <c r="E672" s="19">
        <v>45546</v>
      </c>
      <c r="F672" s="20" t="s">
        <v>27</v>
      </c>
      <c r="G672" s="20" t="s">
        <v>8381</v>
      </c>
      <c r="H672" s="20" t="s">
        <v>7404</v>
      </c>
      <c r="I672" s="20" t="s">
        <v>7405</v>
      </c>
      <c r="J672" s="20" t="s">
        <v>330</v>
      </c>
      <c r="K672" s="20" t="s">
        <v>331</v>
      </c>
      <c r="L672" s="20" t="s">
        <v>332</v>
      </c>
      <c r="M672" s="20" t="s">
        <v>125</v>
      </c>
      <c r="N672" s="21">
        <v>17608.03</v>
      </c>
      <c r="O672" s="21">
        <v>0</v>
      </c>
      <c r="P672" s="19">
        <v>45526</v>
      </c>
      <c r="Q672" s="19">
        <v>45546</v>
      </c>
      <c r="R672" s="20"/>
      <c r="S672" s="19">
        <v>45596</v>
      </c>
      <c r="T672" s="20" t="s">
        <v>126</v>
      </c>
      <c r="U672" s="20">
        <v>1024560</v>
      </c>
      <c r="V672" s="20">
        <v>240006765</v>
      </c>
      <c r="W672" s="20" t="s">
        <v>50</v>
      </c>
      <c r="X672" s="20" t="s">
        <v>794</v>
      </c>
      <c r="Y672" s="20" t="s">
        <v>333</v>
      </c>
      <c r="Z672" s="20" t="s">
        <v>7406</v>
      </c>
      <c r="AA672" s="20" t="s">
        <v>335</v>
      </c>
      <c r="AB672" s="20" t="s">
        <v>336</v>
      </c>
      <c r="AC672" s="20" t="s">
        <v>337</v>
      </c>
      <c r="AD672" s="20" t="s">
        <v>56</v>
      </c>
      <c r="AE672" s="20"/>
    </row>
    <row r="673" spans="1:31" ht="38.25" x14ac:dyDescent="0.2">
      <c r="A673" s="4">
        <f t="shared" si="44"/>
        <v>671</v>
      </c>
      <c r="B673" s="4" t="str">
        <f t="shared" si="42"/>
        <v>2024-02668</v>
      </c>
      <c r="C673" s="4" t="str">
        <f>IFERROR(VLOOKUP(F673,Tablas!$A$1:$B$3,2,0),"")</f>
        <v/>
      </c>
      <c r="D673" s="4" t="str">
        <f t="shared" si="43"/>
        <v>LETRAS EN DESCUENTO NACIONAL -  - LETRA 75 DIAS / DRAFT 75 DAYS - Cambio de Situación</v>
      </c>
      <c r="E673" s="19">
        <v>45498</v>
      </c>
      <c r="F673" s="20" t="s">
        <v>27</v>
      </c>
      <c r="G673" s="20" t="s">
        <v>8382</v>
      </c>
      <c r="H673" s="20" t="s">
        <v>7404</v>
      </c>
      <c r="I673" s="20" t="s">
        <v>7405</v>
      </c>
      <c r="J673" s="20" t="s">
        <v>7397</v>
      </c>
      <c r="K673" s="20" t="s">
        <v>7398</v>
      </c>
      <c r="L673" s="20" t="s">
        <v>7399</v>
      </c>
      <c r="M673" s="20" t="s">
        <v>125</v>
      </c>
      <c r="N673" s="21">
        <v>18626.5</v>
      </c>
      <c r="O673" s="21">
        <v>0</v>
      </c>
      <c r="P673" s="19">
        <v>45484</v>
      </c>
      <c r="Q673" s="19">
        <v>45498</v>
      </c>
      <c r="R673" s="20"/>
      <c r="S673" s="19">
        <v>45576</v>
      </c>
      <c r="T673" s="20" t="s">
        <v>126</v>
      </c>
      <c r="U673" s="20">
        <v>998687</v>
      </c>
      <c r="V673" s="20">
        <v>240005460</v>
      </c>
      <c r="W673" s="20" t="s">
        <v>50</v>
      </c>
      <c r="X673" s="20" t="s">
        <v>794</v>
      </c>
      <c r="Y673" s="20" t="s">
        <v>267</v>
      </c>
      <c r="Z673" s="20" t="s">
        <v>7406</v>
      </c>
      <c r="AA673" s="20" t="s">
        <v>7402</v>
      </c>
      <c r="AB673" s="20" t="s">
        <v>328</v>
      </c>
      <c r="AC673" s="20" t="s">
        <v>167</v>
      </c>
      <c r="AD673" s="20" t="s">
        <v>56</v>
      </c>
      <c r="AE673" s="20"/>
    </row>
    <row r="674" spans="1:31" ht="38.25" x14ac:dyDescent="0.2">
      <c r="A674" s="4">
        <f t="shared" ref="A674:A689" si="45">ROW()-2</f>
        <v>672</v>
      </c>
      <c r="B674" s="4" t="str">
        <f t="shared" si="42"/>
        <v>2024-02603</v>
      </c>
      <c r="C674" s="4" t="str">
        <f>IFERROR(VLOOKUP(F674,Tablas!$A$1:$B$3,2,0),"")</f>
        <v/>
      </c>
      <c r="D674" s="4" t="str">
        <f t="shared" si="43"/>
        <v>LETRAS EN DESCUENTO NACIONAL -  - LETRA 75 DIAS / DRAFT 75 DAYS - Cambio de Situación</v>
      </c>
      <c r="E674" s="19">
        <v>45511</v>
      </c>
      <c r="F674" s="20" t="s">
        <v>27</v>
      </c>
      <c r="G674" s="20" t="s">
        <v>8385</v>
      </c>
      <c r="H674" s="20" t="s">
        <v>7404</v>
      </c>
      <c r="I674" s="20" t="s">
        <v>7405</v>
      </c>
      <c r="J674" s="20" t="s">
        <v>7397</v>
      </c>
      <c r="K674" s="20" t="s">
        <v>7398</v>
      </c>
      <c r="L674" s="20" t="s">
        <v>7399</v>
      </c>
      <c r="M674" s="20" t="s">
        <v>125</v>
      </c>
      <c r="N674" s="21">
        <v>20306.78</v>
      </c>
      <c r="O674" s="21">
        <v>0</v>
      </c>
      <c r="P674" s="19">
        <v>45470</v>
      </c>
      <c r="Q674" s="19">
        <v>45511</v>
      </c>
      <c r="R674" s="20"/>
      <c r="S674" s="19">
        <v>45590</v>
      </c>
      <c r="T674" s="20" t="s">
        <v>126</v>
      </c>
      <c r="U674" s="20">
        <v>1006549</v>
      </c>
      <c r="V674" s="20">
        <v>240005802</v>
      </c>
      <c r="W674" s="20" t="s">
        <v>50</v>
      </c>
      <c r="X674" s="20" t="s">
        <v>794</v>
      </c>
      <c r="Y674" s="20" t="s">
        <v>267</v>
      </c>
      <c r="Z674" s="20" t="s">
        <v>7406</v>
      </c>
      <c r="AA674" s="20" t="s">
        <v>7402</v>
      </c>
      <c r="AB674" s="20" t="s">
        <v>328</v>
      </c>
      <c r="AC674" s="20" t="s">
        <v>167</v>
      </c>
      <c r="AD674" s="20" t="s">
        <v>56</v>
      </c>
      <c r="AE674" s="20"/>
    </row>
    <row r="675" spans="1:31" ht="38.25" x14ac:dyDescent="0.2">
      <c r="A675" s="4">
        <f t="shared" si="45"/>
        <v>673</v>
      </c>
      <c r="B675" s="4" t="str">
        <f t="shared" si="42"/>
        <v>2024-02602</v>
      </c>
      <c r="C675" s="4" t="str">
        <f>IFERROR(VLOOKUP(F675,Tablas!$A$1:$B$3,2,0),"")</f>
        <v/>
      </c>
      <c r="D675" s="4" t="str">
        <f t="shared" si="43"/>
        <v>LETRAS EN DESCUENTO NACIONAL -  - LETRA 75 DIAS / DRAFT 75 DAYS - Cambio de Situación</v>
      </c>
      <c r="E675" s="19">
        <v>45511</v>
      </c>
      <c r="F675" s="20" t="s">
        <v>27</v>
      </c>
      <c r="G675" s="20" t="s">
        <v>8386</v>
      </c>
      <c r="H675" s="20" t="s">
        <v>7404</v>
      </c>
      <c r="I675" s="20" t="s">
        <v>7405</v>
      </c>
      <c r="J675" s="20" t="s">
        <v>7397</v>
      </c>
      <c r="K675" s="20" t="s">
        <v>7398</v>
      </c>
      <c r="L675" s="20" t="s">
        <v>7399</v>
      </c>
      <c r="M675" s="20" t="s">
        <v>125</v>
      </c>
      <c r="N675" s="21">
        <v>20306.79</v>
      </c>
      <c r="O675" s="21">
        <v>0</v>
      </c>
      <c r="P675" s="19">
        <v>45470</v>
      </c>
      <c r="Q675" s="19">
        <v>45511</v>
      </c>
      <c r="R675" s="20"/>
      <c r="S675" s="19">
        <v>45575</v>
      </c>
      <c r="T675" s="20" t="s">
        <v>126</v>
      </c>
      <c r="U675" s="20">
        <v>1006547</v>
      </c>
      <c r="V675" s="20">
        <v>240005801</v>
      </c>
      <c r="W675" s="20" t="s">
        <v>50</v>
      </c>
      <c r="X675" s="20" t="s">
        <v>794</v>
      </c>
      <c r="Y675" s="20" t="s">
        <v>267</v>
      </c>
      <c r="Z675" s="20" t="s">
        <v>7406</v>
      </c>
      <c r="AA675" s="20" t="s">
        <v>7402</v>
      </c>
      <c r="AB675" s="20" t="s">
        <v>328</v>
      </c>
      <c r="AC675" s="20" t="s">
        <v>167</v>
      </c>
      <c r="AD675" s="20" t="s">
        <v>56</v>
      </c>
      <c r="AE675" s="20"/>
    </row>
    <row r="676" spans="1:31" ht="25.5" x14ac:dyDescent="0.2">
      <c r="A676" s="4">
        <f t="shared" si="45"/>
        <v>674</v>
      </c>
      <c r="B676" s="4" t="str">
        <f t="shared" si="42"/>
        <v>2024-02277</v>
      </c>
      <c r="C676" s="4" t="str">
        <f>IFERROR(VLOOKUP(F676,Tablas!$A$1:$B$3,2,0),"")</f>
        <v/>
      </c>
      <c r="D676" s="4" t="str">
        <f t="shared" si="43"/>
        <v>LETRAS EN DESCUENTO NACIONAL -  - LETRA 75 DIAS / DRAFT 75 DAYS - Cambio de Situación</v>
      </c>
      <c r="E676" s="19">
        <v>45484</v>
      </c>
      <c r="F676" s="20" t="s">
        <v>27</v>
      </c>
      <c r="G676" s="20" t="s">
        <v>8387</v>
      </c>
      <c r="H676" s="20" t="s">
        <v>7404</v>
      </c>
      <c r="I676" s="20" t="s">
        <v>7405</v>
      </c>
      <c r="J676" s="20" t="s">
        <v>330</v>
      </c>
      <c r="K676" s="20" t="s">
        <v>331</v>
      </c>
      <c r="L676" s="20" t="s">
        <v>332</v>
      </c>
      <c r="M676" s="20" t="s">
        <v>125</v>
      </c>
      <c r="N676" s="21">
        <v>20317.02</v>
      </c>
      <c r="O676" s="21">
        <v>0</v>
      </c>
      <c r="P676" s="19">
        <v>45448</v>
      </c>
      <c r="Q676" s="19">
        <v>45484</v>
      </c>
      <c r="R676" s="20"/>
      <c r="S676" s="19">
        <v>45568</v>
      </c>
      <c r="T676" s="20" t="s">
        <v>126</v>
      </c>
      <c r="U676" s="20">
        <v>994766</v>
      </c>
      <c r="V676" s="20">
        <v>240005167</v>
      </c>
      <c r="W676" s="20" t="s">
        <v>50</v>
      </c>
      <c r="X676" s="20" t="s">
        <v>794</v>
      </c>
      <c r="Y676" s="20" t="s">
        <v>333</v>
      </c>
      <c r="Z676" s="20" t="s">
        <v>7406</v>
      </c>
      <c r="AA676" s="20" t="s">
        <v>7441</v>
      </c>
      <c r="AB676" s="20" t="s">
        <v>789</v>
      </c>
      <c r="AC676" s="20" t="s">
        <v>167</v>
      </c>
      <c r="AD676" s="20" t="s">
        <v>56</v>
      </c>
      <c r="AE676" s="20"/>
    </row>
    <row r="677" spans="1:31" ht="25.5" x14ac:dyDescent="0.2">
      <c r="A677" s="4">
        <f t="shared" si="45"/>
        <v>675</v>
      </c>
      <c r="B677" s="4" t="str">
        <f t="shared" si="42"/>
        <v>2024-02449</v>
      </c>
      <c r="C677" s="4" t="str">
        <f>IFERROR(VLOOKUP(F677,Tablas!$A$1:$B$3,2,0),"")</f>
        <v/>
      </c>
      <c r="D677" s="4" t="str">
        <f t="shared" si="43"/>
        <v>LETRAS EN DESCUENTO NACIONAL -  - LETRA 75 DIAS / DRAFT 75 DAYS - Cambio de Situación</v>
      </c>
      <c r="E677" s="19">
        <v>45490</v>
      </c>
      <c r="F677" s="20" t="s">
        <v>27</v>
      </c>
      <c r="G677" s="20" t="s">
        <v>8388</v>
      </c>
      <c r="H677" s="20" t="s">
        <v>7404</v>
      </c>
      <c r="I677" s="20" t="s">
        <v>7405</v>
      </c>
      <c r="J677" s="20" t="s">
        <v>330</v>
      </c>
      <c r="K677" s="20" t="s">
        <v>331</v>
      </c>
      <c r="L677" s="20" t="s">
        <v>332</v>
      </c>
      <c r="M677" s="20" t="s">
        <v>125</v>
      </c>
      <c r="N677" s="21">
        <v>20351.560000000001</v>
      </c>
      <c r="O677" s="21">
        <v>0</v>
      </c>
      <c r="P677" s="19">
        <v>45469</v>
      </c>
      <c r="Q677" s="19">
        <v>45490</v>
      </c>
      <c r="R677" s="20"/>
      <c r="S677" s="19">
        <v>45574</v>
      </c>
      <c r="T677" s="20" t="s">
        <v>126</v>
      </c>
      <c r="U677" s="20">
        <v>997640</v>
      </c>
      <c r="V677" s="20">
        <v>240005338</v>
      </c>
      <c r="W677" s="20" t="s">
        <v>50</v>
      </c>
      <c r="X677" s="20" t="s">
        <v>794</v>
      </c>
      <c r="Y677" s="20" t="s">
        <v>333</v>
      </c>
      <c r="Z677" s="20" t="s">
        <v>7406</v>
      </c>
      <c r="AA677" s="20" t="s">
        <v>7441</v>
      </c>
      <c r="AB677" s="20" t="s">
        <v>789</v>
      </c>
      <c r="AC677" s="20" t="s">
        <v>167</v>
      </c>
      <c r="AD677" s="20" t="s">
        <v>56</v>
      </c>
      <c r="AE677" s="20"/>
    </row>
    <row r="678" spans="1:31" ht="25.5" x14ac:dyDescent="0.2">
      <c r="A678" s="4">
        <f t="shared" si="45"/>
        <v>676</v>
      </c>
      <c r="B678" s="4" t="str">
        <f t="shared" si="42"/>
        <v>2024-02450</v>
      </c>
      <c r="C678" s="4" t="str">
        <f>IFERROR(VLOOKUP(F678,Tablas!$A$1:$B$3,2,0),"")</f>
        <v/>
      </c>
      <c r="D678" s="4" t="str">
        <f t="shared" si="43"/>
        <v>LETRAS EN DESCUENTO NACIONAL -  - LETRA 75 DIAS / DRAFT 75 DAYS - Cambio de Situación</v>
      </c>
      <c r="E678" s="19">
        <v>45490</v>
      </c>
      <c r="F678" s="20" t="s">
        <v>27</v>
      </c>
      <c r="G678" s="20" t="s">
        <v>8389</v>
      </c>
      <c r="H678" s="20" t="s">
        <v>7404</v>
      </c>
      <c r="I678" s="20" t="s">
        <v>7405</v>
      </c>
      <c r="J678" s="20" t="s">
        <v>330</v>
      </c>
      <c r="K678" s="20" t="s">
        <v>331</v>
      </c>
      <c r="L678" s="20" t="s">
        <v>332</v>
      </c>
      <c r="M678" s="20" t="s">
        <v>125</v>
      </c>
      <c r="N678" s="21">
        <v>20351.57</v>
      </c>
      <c r="O678" s="21">
        <v>0</v>
      </c>
      <c r="P678" s="19">
        <v>45469</v>
      </c>
      <c r="Q678" s="19">
        <v>45490</v>
      </c>
      <c r="R678" s="20"/>
      <c r="S678" s="19">
        <v>45589</v>
      </c>
      <c r="T678" s="20" t="s">
        <v>126</v>
      </c>
      <c r="U678" s="20">
        <v>997642</v>
      </c>
      <c r="V678" s="20">
        <v>240005339</v>
      </c>
      <c r="W678" s="20" t="s">
        <v>50</v>
      </c>
      <c r="X678" s="20" t="s">
        <v>794</v>
      </c>
      <c r="Y678" s="20" t="s">
        <v>333</v>
      </c>
      <c r="Z678" s="20" t="s">
        <v>7406</v>
      </c>
      <c r="AA678" s="20" t="s">
        <v>335</v>
      </c>
      <c r="AB678" s="20" t="s">
        <v>336</v>
      </c>
      <c r="AC678" s="20" t="s">
        <v>337</v>
      </c>
      <c r="AD678" s="20" t="s">
        <v>56</v>
      </c>
      <c r="AE678" s="20"/>
    </row>
    <row r="679" spans="1:31" ht="25.5" x14ac:dyDescent="0.2">
      <c r="A679" s="4">
        <f t="shared" si="45"/>
        <v>677</v>
      </c>
      <c r="B679" s="4" t="str">
        <f t="shared" si="42"/>
        <v>2024-03457</v>
      </c>
      <c r="C679" s="4" t="str">
        <f>IFERROR(VLOOKUP(F679,Tablas!$A$1:$B$3,2,0),"")</f>
        <v/>
      </c>
      <c r="D679" s="4" t="str">
        <f t="shared" si="43"/>
        <v>LETRAS EN DESCUENTO NACIONAL -  - LETRA 75 DIAS / DRAFT 75 DAYS - Cambio de Situación</v>
      </c>
      <c r="E679" s="19">
        <v>45554</v>
      </c>
      <c r="F679" s="20" t="s">
        <v>27</v>
      </c>
      <c r="G679" s="20" t="s">
        <v>8390</v>
      </c>
      <c r="H679" s="20" t="s">
        <v>7404</v>
      </c>
      <c r="I679" s="20" t="s">
        <v>7405</v>
      </c>
      <c r="J679" s="20" t="s">
        <v>330</v>
      </c>
      <c r="K679" s="20" t="s">
        <v>331</v>
      </c>
      <c r="L679" s="20" t="s">
        <v>332</v>
      </c>
      <c r="M679" s="20" t="s">
        <v>125</v>
      </c>
      <c r="N679" s="21">
        <v>20368.939999999999</v>
      </c>
      <c r="O679" s="21">
        <v>0</v>
      </c>
      <c r="P679" s="19">
        <v>45533</v>
      </c>
      <c r="Q679" s="19">
        <v>45554</v>
      </c>
      <c r="R679" s="20"/>
      <c r="S679" s="19">
        <v>45656</v>
      </c>
      <c r="T679" s="20" t="s">
        <v>126</v>
      </c>
      <c r="U679" s="20">
        <v>1035040</v>
      </c>
      <c r="V679" s="20">
        <v>240007267</v>
      </c>
      <c r="W679" s="20" t="s">
        <v>50</v>
      </c>
      <c r="X679" s="20" t="s">
        <v>794</v>
      </c>
      <c r="Y679" s="20" t="s">
        <v>333</v>
      </c>
      <c r="Z679" s="20" t="s">
        <v>7406</v>
      </c>
      <c r="AA679" s="20" t="s">
        <v>335</v>
      </c>
      <c r="AB679" s="20" t="s">
        <v>336</v>
      </c>
      <c r="AC679" s="20" t="s">
        <v>337</v>
      </c>
      <c r="AD679" s="20" t="s">
        <v>56</v>
      </c>
      <c r="AE679" s="20"/>
    </row>
    <row r="680" spans="1:31" ht="25.5" x14ac:dyDescent="0.2">
      <c r="A680" s="4">
        <f t="shared" si="45"/>
        <v>678</v>
      </c>
      <c r="B680" s="4" t="str">
        <f t="shared" si="42"/>
        <v>2024-03453</v>
      </c>
      <c r="C680" s="4" t="str">
        <f>IFERROR(VLOOKUP(F680,Tablas!$A$1:$B$3,2,0),"")</f>
        <v/>
      </c>
      <c r="D680" s="4" t="str">
        <f t="shared" si="43"/>
        <v>LETRAS EN DESCUENTO NACIONAL -  - LETRA 75 DIAS / DRAFT 75 DAYS - Cambio de Situación</v>
      </c>
      <c r="E680" s="19">
        <v>45554</v>
      </c>
      <c r="F680" s="20" t="s">
        <v>27</v>
      </c>
      <c r="G680" s="20" t="s">
        <v>8391</v>
      </c>
      <c r="H680" s="20" t="s">
        <v>7404</v>
      </c>
      <c r="I680" s="20" t="s">
        <v>7405</v>
      </c>
      <c r="J680" s="20" t="s">
        <v>330</v>
      </c>
      <c r="K680" s="20" t="s">
        <v>331</v>
      </c>
      <c r="L680" s="20" t="s">
        <v>332</v>
      </c>
      <c r="M680" s="20" t="s">
        <v>125</v>
      </c>
      <c r="N680" s="21">
        <v>20368.96</v>
      </c>
      <c r="O680" s="21">
        <v>0</v>
      </c>
      <c r="P680" s="19">
        <v>45533</v>
      </c>
      <c r="Q680" s="19">
        <v>45554</v>
      </c>
      <c r="R680" s="20"/>
      <c r="S680" s="19">
        <v>45603</v>
      </c>
      <c r="T680" s="20" t="s">
        <v>126</v>
      </c>
      <c r="U680" s="20">
        <v>1035032</v>
      </c>
      <c r="V680" s="20">
        <v>240007263</v>
      </c>
      <c r="W680" s="20" t="s">
        <v>50</v>
      </c>
      <c r="X680" s="20" t="s">
        <v>794</v>
      </c>
      <c r="Y680" s="20" t="s">
        <v>333</v>
      </c>
      <c r="Z680" s="20" t="s">
        <v>7406</v>
      </c>
      <c r="AA680" s="20" t="s">
        <v>335</v>
      </c>
      <c r="AB680" s="20" t="s">
        <v>336</v>
      </c>
      <c r="AC680" s="20" t="s">
        <v>337</v>
      </c>
      <c r="AD680" s="20" t="s">
        <v>56</v>
      </c>
      <c r="AE680" s="20"/>
    </row>
    <row r="681" spans="1:31" ht="25.5" x14ac:dyDescent="0.2">
      <c r="A681" s="4">
        <f t="shared" si="45"/>
        <v>679</v>
      </c>
      <c r="B681" s="4" t="str">
        <f t="shared" si="42"/>
        <v>2024-03452</v>
      </c>
      <c r="C681" s="4" t="str">
        <f>IFERROR(VLOOKUP(F681,Tablas!$A$1:$B$3,2,0),"")</f>
        <v/>
      </c>
      <c r="D681" s="4" t="str">
        <f t="shared" si="43"/>
        <v>LETRAS EN DESCUENTO NACIONAL -  - LETRA 75 DIAS / DRAFT 75 DAYS - Cambio de Situación</v>
      </c>
      <c r="E681" s="19">
        <v>45554</v>
      </c>
      <c r="F681" s="20" t="s">
        <v>27</v>
      </c>
      <c r="G681" s="20" t="s">
        <v>8392</v>
      </c>
      <c r="H681" s="20" t="s">
        <v>7404</v>
      </c>
      <c r="I681" s="20" t="s">
        <v>7405</v>
      </c>
      <c r="J681" s="20" t="s">
        <v>330</v>
      </c>
      <c r="K681" s="20" t="s">
        <v>331</v>
      </c>
      <c r="L681" s="20" t="s">
        <v>332</v>
      </c>
      <c r="M681" s="20" t="s">
        <v>125</v>
      </c>
      <c r="N681" s="21">
        <v>20368.96</v>
      </c>
      <c r="O681" s="21">
        <v>0</v>
      </c>
      <c r="P681" s="19">
        <v>45533</v>
      </c>
      <c r="Q681" s="19">
        <v>45554</v>
      </c>
      <c r="R681" s="20"/>
      <c r="S681" s="19">
        <v>45589</v>
      </c>
      <c r="T681" s="20" t="s">
        <v>126</v>
      </c>
      <c r="U681" s="20">
        <v>1035030</v>
      </c>
      <c r="V681" s="20">
        <v>240007262</v>
      </c>
      <c r="W681" s="20" t="s">
        <v>50</v>
      </c>
      <c r="X681" s="20" t="s">
        <v>794</v>
      </c>
      <c r="Y681" s="20" t="s">
        <v>333</v>
      </c>
      <c r="Z681" s="20" t="s">
        <v>7406</v>
      </c>
      <c r="AA681" s="20" t="s">
        <v>335</v>
      </c>
      <c r="AB681" s="20" t="s">
        <v>336</v>
      </c>
      <c r="AC681" s="20" t="s">
        <v>337</v>
      </c>
      <c r="AD681" s="20" t="s">
        <v>56</v>
      </c>
      <c r="AE681" s="20"/>
    </row>
    <row r="682" spans="1:31" ht="25.5" x14ac:dyDescent="0.2">
      <c r="A682" s="4">
        <f t="shared" si="45"/>
        <v>680</v>
      </c>
      <c r="B682" s="4" t="str">
        <f t="shared" si="42"/>
        <v>2024-03454</v>
      </c>
      <c r="C682" s="4" t="str">
        <f>IFERROR(VLOOKUP(F682,Tablas!$A$1:$B$3,2,0),"")</f>
        <v/>
      </c>
      <c r="D682" s="4" t="str">
        <f t="shared" si="43"/>
        <v>LETRAS EN DESCUENTO NACIONAL -  - LETRA 75 DIAS / DRAFT 75 DAYS - Cambio de Situación</v>
      </c>
      <c r="E682" s="19">
        <v>45554</v>
      </c>
      <c r="F682" s="20" t="s">
        <v>27</v>
      </c>
      <c r="G682" s="20" t="s">
        <v>8393</v>
      </c>
      <c r="H682" s="20" t="s">
        <v>7404</v>
      </c>
      <c r="I682" s="20" t="s">
        <v>7405</v>
      </c>
      <c r="J682" s="20" t="s">
        <v>330</v>
      </c>
      <c r="K682" s="20" t="s">
        <v>331</v>
      </c>
      <c r="L682" s="20" t="s">
        <v>332</v>
      </c>
      <c r="M682" s="20" t="s">
        <v>125</v>
      </c>
      <c r="N682" s="21">
        <v>20368.96</v>
      </c>
      <c r="O682" s="21">
        <v>0</v>
      </c>
      <c r="P682" s="19">
        <v>45533</v>
      </c>
      <c r="Q682" s="19">
        <v>45554</v>
      </c>
      <c r="R682" s="20"/>
      <c r="S682" s="19">
        <v>45609</v>
      </c>
      <c r="T682" s="20" t="s">
        <v>126</v>
      </c>
      <c r="U682" s="20">
        <v>1035034</v>
      </c>
      <c r="V682" s="20">
        <v>240007264</v>
      </c>
      <c r="W682" s="20" t="s">
        <v>50</v>
      </c>
      <c r="X682" s="20" t="s">
        <v>794</v>
      </c>
      <c r="Y682" s="20" t="s">
        <v>333</v>
      </c>
      <c r="Z682" s="20" t="s">
        <v>7406</v>
      </c>
      <c r="AA682" s="20" t="s">
        <v>335</v>
      </c>
      <c r="AB682" s="20" t="s">
        <v>336</v>
      </c>
      <c r="AC682" s="20" t="s">
        <v>337</v>
      </c>
      <c r="AD682" s="20" t="s">
        <v>56</v>
      </c>
      <c r="AE682" s="20"/>
    </row>
    <row r="683" spans="1:31" ht="25.5" x14ac:dyDescent="0.2">
      <c r="A683" s="4">
        <f t="shared" si="45"/>
        <v>681</v>
      </c>
      <c r="B683" s="4" t="str">
        <f t="shared" si="42"/>
        <v>2024-03456</v>
      </c>
      <c r="C683" s="4" t="str">
        <f>IFERROR(VLOOKUP(F683,Tablas!$A$1:$B$3,2,0),"")</f>
        <v/>
      </c>
      <c r="D683" s="4" t="str">
        <f t="shared" si="43"/>
        <v>LETRAS EN DESCUENTO NACIONAL -  - LETRA 75 DIAS / DRAFT 75 DAYS - Cambio de Situación</v>
      </c>
      <c r="E683" s="19">
        <v>45554</v>
      </c>
      <c r="F683" s="20" t="s">
        <v>27</v>
      </c>
      <c r="G683" s="20" t="s">
        <v>8394</v>
      </c>
      <c r="H683" s="20" t="s">
        <v>7404</v>
      </c>
      <c r="I683" s="20" t="s">
        <v>7405</v>
      </c>
      <c r="J683" s="20" t="s">
        <v>330</v>
      </c>
      <c r="K683" s="20" t="s">
        <v>331</v>
      </c>
      <c r="L683" s="20" t="s">
        <v>332</v>
      </c>
      <c r="M683" s="20" t="s">
        <v>125</v>
      </c>
      <c r="N683" s="21">
        <v>20368.96</v>
      </c>
      <c r="O683" s="21">
        <v>0</v>
      </c>
      <c r="P683" s="19">
        <v>45533</v>
      </c>
      <c r="Q683" s="19">
        <v>45554</v>
      </c>
      <c r="R683" s="20"/>
      <c r="S683" s="19">
        <v>45643</v>
      </c>
      <c r="T683" s="20" t="s">
        <v>126</v>
      </c>
      <c r="U683" s="20">
        <v>1035038</v>
      </c>
      <c r="V683" s="20">
        <v>240007266</v>
      </c>
      <c r="W683" s="20" t="s">
        <v>50</v>
      </c>
      <c r="X683" s="20" t="s">
        <v>794</v>
      </c>
      <c r="Y683" s="20" t="s">
        <v>333</v>
      </c>
      <c r="Z683" s="20" t="s">
        <v>7406</v>
      </c>
      <c r="AA683" s="20" t="s">
        <v>335</v>
      </c>
      <c r="AB683" s="20" t="s">
        <v>336</v>
      </c>
      <c r="AC683" s="20" t="s">
        <v>337</v>
      </c>
      <c r="AD683" s="20" t="s">
        <v>56</v>
      </c>
      <c r="AE683" s="20"/>
    </row>
    <row r="684" spans="1:31" ht="25.5" x14ac:dyDescent="0.2">
      <c r="A684" s="4">
        <f t="shared" si="45"/>
        <v>682</v>
      </c>
      <c r="B684" s="4" t="str">
        <f t="shared" si="42"/>
        <v>2024-03451</v>
      </c>
      <c r="C684" s="4" t="str">
        <f>IFERROR(VLOOKUP(F684,Tablas!$A$1:$B$3,2,0),"")</f>
        <v/>
      </c>
      <c r="D684" s="4" t="str">
        <f t="shared" si="43"/>
        <v>LETRAS EN DESCUENTO NACIONAL -  - LETRA 75 DIAS / DRAFT 75 DAYS - Cambio de Situación</v>
      </c>
      <c r="E684" s="19">
        <v>45554</v>
      </c>
      <c r="F684" s="20" t="s">
        <v>27</v>
      </c>
      <c r="G684" s="20" t="s">
        <v>8395</v>
      </c>
      <c r="H684" s="20" t="s">
        <v>7404</v>
      </c>
      <c r="I684" s="20" t="s">
        <v>7405</v>
      </c>
      <c r="J684" s="20" t="s">
        <v>330</v>
      </c>
      <c r="K684" s="20" t="s">
        <v>331</v>
      </c>
      <c r="L684" s="20" t="s">
        <v>332</v>
      </c>
      <c r="M684" s="20" t="s">
        <v>125</v>
      </c>
      <c r="N684" s="21">
        <v>20368.96</v>
      </c>
      <c r="O684" s="21">
        <v>0</v>
      </c>
      <c r="P684" s="19">
        <v>45533</v>
      </c>
      <c r="Q684" s="19">
        <v>45554</v>
      </c>
      <c r="R684" s="20"/>
      <c r="S684" s="19">
        <v>45582</v>
      </c>
      <c r="T684" s="20" t="s">
        <v>126</v>
      </c>
      <c r="U684" s="20">
        <v>1035028</v>
      </c>
      <c r="V684" s="20">
        <v>240007261</v>
      </c>
      <c r="W684" s="20" t="s">
        <v>50</v>
      </c>
      <c r="X684" s="20" t="s">
        <v>794</v>
      </c>
      <c r="Y684" s="20" t="s">
        <v>333</v>
      </c>
      <c r="Z684" s="20" t="s">
        <v>7406</v>
      </c>
      <c r="AA684" s="20" t="s">
        <v>335</v>
      </c>
      <c r="AB684" s="20" t="s">
        <v>336</v>
      </c>
      <c r="AC684" s="20" t="s">
        <v>337</v>
      </c>
      <c r="AD684" s="20" t="s">
        <v>56</v>
      </c>
      <c r="AE684" s="20"/>
    </row>
    <row r="685" spans="1:31" ht="25.5" x14ac:dyDescent="0.2">
      <c r="A685" s="4">
        <f t="shared" si="45"/>
        <v>683</v>
      </c>
      <c r="B685" s="4" t="str">
        <f t="shared" si="42"/>
        <v>2024-03455</v>
      </c>
      <c r="C685" s="4" t="str">
        <f>IFERROR(VLOOKUP(F685,Tablas!$A$1:$B$3,2,0),"")</f>
        <v/>
      </c>
      <c r="D685" s="4" t="str">
        <f t="shared" si="43"/>
        <v>LETRAS EN DESCUENTO NACIONAL -  - LETRA 75 DIAS / DRAFT 75 DAYS - Cambio de Situación</v>
      </c>
      <c r="E685" s="19">
        <v>45554</v>
      </c>
      <c r="F685" s="20" t="s">
        <v>27</v>
      </c>
      <c r="G685" s="20" t="s">
        <v>8396</v>
      </c>
      <c r="H685" s="20" t="s">
        <v>7404</v>
      </c>
      <c r="I685" s="20" t="s">
        <v>7405</v>
      </c>
      <c r="J685" s="20" t="s">
        <v>330</v>
      </c>
      <c r="K685" s="20" t="s">
        <v>331</v>
      </c>
      <c r="L685" s="20" t="s">
        <v>332</v>
      </c>
      <c r="M685" s="20" t="s">
        <v>125</v>
      </c>
      <c r="N685" s="21">
        <v>20368.96</v>
      </c>
      <c r="O685" s="21">
        <v>0</v>
      </c>
      <c r="P685" s="19">
        <v>45533</v>
      </c>
      <c r="Q685" s="19">
        <v>45554</v>
      </c>
      <c r="R685" s="20"/>
      <c r="S685" s="19">
        <v>45623</v>
      </c>
      <c r="T685" s="20" t="s">
        <v>126</v>
      </c>
      <c r="U685" s="20">
        <v>1035036</v>
      </c>
      <c r="V685" s="20">
        <v>240007265</v>
      </c>
      <c r="W685" s="20" t="s">
        <v>50</v>
      </c>
      <c r="X685" s="20" t="s">
        <v>794</v>
      </c>
      <c r="Y685" s="20" t="s">
        <v>333</v>
      </c>
      <c r="Z685" s="20" t="s">
        <v>7406</v>
      </c>
      <c r="AA685" s="20" t="s">
        <v>335</v>
      </c>
      <c r="AB685" s="20" t="s">
        <v>336</v>
      </c>
      <c r="AC685" s="20" t="s">
        <v>337</v>
      </c>
      <c r="AD685" s="20" t="s">
        <v>56</v>
      </c>
      <c r="AE685" s="20"/>
    </row>
    <row r="686" spans="1:31" ht="38.25" x14ac:dyDescent="0.2">
      <c r="A686" s="4">
        <f t="shared" si="45"/>
        <v>684</v>
      </c>
      <c r="B686" s="4" t="str">
        <f t="shared" si="42"/>
        <v>2024-03103</v>
      </c>
      <c r="C686" s="4" t="str">
        <f>IFERROR(VLOOKUP(F686,Tablas!$A$1:$B$3,2,0),"")</f>
        <v/>
      </c>
      <c r="D686" s="4" t="str">
        <f t="shared" si="43"/>
        <v>LETRAS EN DESCUENTO NACIONAL -  - LETRA 75 DIAS / DRAFT 75 DAYS - Cambio de Situación</v>
      </c>
      <c r="E686" s="19">
        <v>45526</v>
      </c>
      <c r="F686" s="20" t="s">
        <v>27</v>
      </c>
      <c r="G686" s="20" t="s">
        <v>8398</v>
      </c>
      <c r="H686" s="20" t="s">
        <v>7404</v>
      </c>
      <c r="I686" s="20" t="s">
        <v>7405</v>
      </c>
      <c r="J686" s="20" t="s">
        <v>7397</v>
      </c>
      <c r="K686" s="20" t="s">
        <v>7398</v>
      </c>
      <c r="L686" s="20" t="s">
        <v>7399</v>
      </c>
      <c r="M686" s="20" t="s">
        <v>125</v>
      </c>
      <c r="N686" s="21">
        <v>21378.9</v>
      </c>
      <c r="O686" s="21">
        <v>0</v>
      </c>
      <c r="P686" s="19">
        <v>45512</v>
      </c>
      <c r="Q686" s="19">
        <v>45526</v>
      </c>
      <c r="R686" s="20"/>
      <c r="S686" s="19">
        <v>45579</v>
      </c>
      <c r="T686" s="20" t="s">
        <v>126</v>
      </c>
      <c r="U686" s="20">
        <v>1013050</v>
      </c>
      <c r="V686" s="20">
        <v>240006215</v>
      </c>
      <c r="W686" s="20" t="s">
        <v>50</v>
      </c>
      <c r="X686" s="20" t="s">
        <v>794</v>
      </c>
      <c r="Y686" s="20" t="s">
        <v>267</v>
      </c>
      <c r="Z686" s="20" t="s">
        <v>7406</v>
      </c>
      <c r="AA686" s="20" t="s">
        <v>7402</v>
      </c>
      <c r="AB686" s="20" t="s">
        <v>328</v>
      </c>
      <c r="AC686" s="20" t="s">
        <v>167</v>
      </c>
      <c r="AD686" s="20" t="s">
        <v>56</v>
      </c>
      <c r="AE686" s="20"/>
    </row>
    <row r="687" spans="1:31" ht="38.25" x14ac:dyDescent="0.2">
      <c r="A687" s="4">
        <f t="shared" si="45"/>
        <v>685</v>
      </c>
      <c r="B687" s="4" t="str">
        <f t="shared" si="42"/>
        <v>2024-03102</v>
      </c>
      <c r="C687" s="4" t="str">
        <f>IFERROR(VLOOKUP(F687,Tablas!$A$1:$B$3,2,0),"")</f>
        <v/>
      </c>
      <c r="D687" s="4" t="str">
        <f t="shared" si="43"/>
        <v>LETRAS EN DESCUENTO NACIONAL -  - LETRA 75 DIAS / DRAFT 75 DAYS - Cambio de Situación</v>
      </c>
      <c r="E687" s="19">
        <v>45526</v>
      </c>
      <c r="F687" s="20" t="s">
        <v>27</v>
      </c>
      <c r="G687" s="20" t="s">
        <v>8399</v>
      </c>
      <c r="H687" s="20" t="s">
        <v>7404</v>
      </c>
      <c r="I687" s="20" t="s">
        <v>7405</v>
      </c>
      <c r="J687" s="20" t="s">
        <v>7397</v>
      </c>
      <c r="K687" s="20" t="s">
        <v>7398</v>
      </c>
      <c r="L687" s="20" t="s">
        <v>7399</v>
      </c>
      <c r="M687" s="20" t="s">
        <v>125</v>
      </c>
      <c r="N687" s="21">
        <v>21378.9</v>
      </c>
      <c r="O687" s="21">
        <v>0</v>
      </c>
      <c r="P687" s="19">
        <v>45512</v>
      </c>
      <c r="Q687" s="19">
        <v>45526</v>
      </c>
      <c r="R687" s="20"/>
      <c r="S687" s="19">
        <v>45566</v>
      </c>
      <c r="T687" s="20" t="s">
        <v>126</v>
      </c>
      <c r="U687" s="20">
        <v>1013048</v>
      </c>
      <c r="V687" s="20">
        <v>240006214</v>
      </c>
      <c r="W687" s="20" t="s">
        <v>50</v>
      </c>
      <c r="X687" s="20" t="s">
        <v>794</v>
      </c>
      <c r="Y687" s="20" t="s">
        <v>267</v>
      </c>
      <c r="Z687" s="20" t="s">
        <v>7406</v>
      </c>
      <c r="AA687" s="20" t="s">
        <v>7402</v>
      </c>
      <c r="AB687" s="20" t="s">
        <v>328</v>
      </c>
      <c r="AC687" s="20" t="s">
        <v>167</v>
      </c>
      <c r="AD687" s="20" t="s">
        <v>56</v>
      </c>
      <c r="AE687" s="20"/>
    </row>
    <row r="688" spans="1:31" ht="38.25" x14ac:dyDescent="0.2">
      <c r="A688" s="4">
        <f t="shared" si="45"/>
        <v>686</v>
      </c>
      <c r="B688" s="4" t="str">
        <f t="shared" si="42"/>
        <v>2024-03104</v>
      </c>
      <c r="C688" s="4" t="str">
        <f>IFERROR(VLOOKUP(F688,Tablas!$A$1:$B$3,2,0),"")</f>
        <v/>
      </c>
      <c r="D688" s="4" t="str">
        <f t="shared" si="43"/>
        <v>LETRAS EN DESCUENTO NACIONAL -  - LETRA 75 DIAS / DRAFT 75 DAYS - Cambio de Situación</v>
      </c>
      <c r="E688" s="19">
        <v>45526</v>
      </c>
      <c r="F688" s="20" t="s">
        <v>27</v>
      </c>
      <c r="G688" s="20" t="s">
        <v>8400</v>
      </c>
      <c r="H688" s="20" t="s">
        <v>7404</v>
      </c>
      <c r="I688" s="20" t="s">
        <v>7405</v>
      </c>
      <c r="J688" s="20" t="s">
        <v>7397</v>
      </c>
      <c r="K688" s="20" t="s">
        <v>7398</v>
      </c>
      <c r="L688" s="20" t="s">
        <v>7399</v>
      </c>
      <c r="M688" s="20" t="s">
        <v>125</v>
      </c>
      <c r="N688" s="21">
        <v>21378.9</v>
      </c>
      <c r="O688" s="21">
        <v>0</v>
      </c>
      <c r="P688" s="19">
        <v>45512</v>
      </c>
      <c r="Q688" s="19">
        <v>45526</v>
      </c>
      <c r="R688" s="20"/>
      <c r="S688" s="19">
        <v>45586</v>
      </c>
      <c r="T688" s="20" t="s">
        <v>126</v>
      </c>
      <c r="U688" s="20">
        <v>1013052</v>
      </c>
      <c r="V688" s="20">
        <v>240006216</v>
      </c>
      <c r="W688" s="20" t="s">
        <v>50</v>
      </c>
      <c r="X688" s="20" t="s">
        <v>794</v>
      </c>
      <c r="Y688" s="20" t="s">
        <v>267</v>
      </c>
      <c r="Z688" s="20" t="s">
        <v>7406</v>
      </c>
      <c r="AA688" s="20" t="s">
        <v>7402</v>
      </c>
      <c r="AB688" s="20" t="s">
        <v>328</v>
      </c>
      <c r="AC688" s="20" t="s">
        <v>167</v>
      </c>
      <c r="AD688" s="20" t="s">
        <v>56</v>
      </c>
      <c r="AE688" s="20"/>
    </row>
    <row r="689" spans="1:31" ht="38.25" x14ac:dyDescent="0.2">
      <c r="A689" s="4">
        <f t="shared" si="45"/>
        <v>687</v>
      </c>
      <c r="B689" s="4" t="str">
        <f t="shared" si="42"/>
        <v>2024-03107</v>
      </c>
      <c r="C689" s="4" t="str">
        <f>IFERROR(VLOOKUP(F689,Tablas!$A$1:$B$3,2,0),"")</f>
        <v/>
      </c>
      <c r="D689" s="4" t="str">
        <f t="shared" si="43"/>
        <v>LETRAS EN DESCUENTO NACIONAL -  - LETRA 75 DIAS / DRAFT 75 DAYS - Cambio de Situación</v>
      </c>
      <c r="E689" s="19">
        <v>45526</v>
      </c>
      <c r="F689" s="20" t="s">
        <v>27</v>
      </c>
      <c r="G689" s="20" t="s">
        <v>8401</v>
      </c>
      <c r="H689" s="20" t="s">
        <v>7404</v>
      </c>
      <c r="I689" s="20" t="s">
        <v>7405</v>
      </c>
      <c r="J689" s="20" t="s">
        <v>7397</v>
      </c>
      <c r="K689" s="20" t="s">
        <v>7398</v>
      </c>
      <c r="L689" s="20" t="s">
        <v>7399</v>
      </c>
      <c r="M689" s="20" t="s">
        <v>125</v>
      </c>
      <c r="N689" s="21">
        <v>21378.92</v>
      </c>
      <c r="O689" s="21">
        <v>0</v>
      </c>
      <c r="P689" s="19">
        <v>45512</v>
      </c>
      <c r="Q689" s="19">
        <v>45526</v>
      </c>
      <c r="R689" s="20"/>
      <c r="S689" s="19">
        <v>45632</v>
      </c>
      <c r="T689" s="20" t="s">
        <v>126</v>
      </c>
      <c r="U689" s="20">
        <v>1013058</v>
      </c>
      <c r="V689" s="20">
        <v>240006219</v>
      </c>
      <c r="W689" s="20" t="s">
        <v>50</v>
      </c>
      <c r="X689" s="20" t="s">
        <v>794</v>
      </c>
      <c r="Y689" s="20" t="s">
        <v>267</v>
      </c>
      <c r="Z689" s="20" t="s">
        <v>7406</v>
      </c>
      <c r="AA689" s="20" t="s">
        <v>7402</v>
      </c>
      <c r="AB689" s="20" t="s">
        <v>328</v>
      </c>
      <c r="AC689" s="20" t="s">
        <v>167</v>
      </c>
      <c r="AD689" s="20" t="s">
        <v>56</v>
      </c>
      <c r="AE689" s="20"/>
    </row>
  </sheetData>
  <autoFilter ref="A2:AF689" xr:uid="{A1877246-DB85-4073-9CFC-BBA414327817}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62AE7-0CB3-471E-A049-B6FF98A64320}">
  <sheetPr>
    <tabColor theme="6" tint="0.59999389629810485"/>
  </sheetPr>
  <dimension ref="A1:T688"/>
  <sheetViews>
    <sheetView topLeftCell="H1" workbookViewId="0">
      <selection activeCell="K8" sqref="K8"/>
    </sheetView>
  </sheetViews>
  <sheetFormatPr baseColWidth="10" defaultRowHeight="12.75" x14ac:dyDescent="0.2"/>
  <cols>
    <col min="2" max="2" width="23.42578125" customWidth="1"/>
    <col min="3" max="3" width="16.5703125" customWidth="1"/>
    <col min="4" max="4" width="19.7109375" customWidth="1"/>
    <col min="5" max="5" width="11.42578125" style="13"/>
    <col min="6" max="6" width="20" style="13" customWidth="1"/>
    <col min="7" max="7" width="21.42578125" style="13" customWidth="1"/>
    <col min="8" max="8" width="42.5703125" customWidth="1"/>
    <col min="9" max="9" width="23.140625" customWidth="1"/>
    <col min="10" max="10" width="13.5703125" customWidth="1"/>
    <col min="11" max="11" width="28" customWidth="1"/>
    <col min="12" max="12" width="19.42578125" customWidth="1"/>
    <col min="13" max="13" width="22" style="37" customWidth="1"/>
    <col min="14" max="14" width="18.28515625" customWidth="1"/>
    <col min="15" max="15" width="98.28515625" customWidth="1"/>
  </cols>
  <sheetData>
    <row r="1" spans="1:20" ht="28.5" customHeight="1" x14ac:dyDescent="0.2">
      <c r="A1" s="9"/>
      <c r="B1" s="9" t="s">
        <v>8502</v>
      </c>
      <c r="C1" s="9" t="s">
        <v>8503</v>
      </c>
      <c r="D1" s="9" t="s">
        <v>8504</v>
      </c>
      <c r="E1" s="14" t="s">
        <v>8490</v>
      </c>
      <c r="F1" s="14" t="s">
        <v>8515</v>
      </c>
      <c r="G1" s="14" t="s">
        <v>8505</v>
      </c>
      <c r="H1" s="9" t="s">
        <v>8492</v>
      </c>
      <c r="I1" s="9" t="s">
        <v>8506</v>
      </c>
      <c r="J1" s="10" t="s">
        <v>8491</v>
      </c>
      <c r="K1" s="11" t="s">
        <v>8507</v>
      </c>
      <c r="L1" s="11" t="s">
        <v>8508</v>
      </c>
      <c r="M1" s="36" t="s">
        <v>8509</v>
      </c>
      <c r="N1" s="11" t="s">
        <v>8510</v>
      </c>
      <c r="O1" s="11" t="s">
        <v>8511</v>
      </c>
      <c r="P1" s="12"/>
      <c r="Q1" s="12"/>
      <c r="R1" s="12"/>
      <c r="S1" s="12"/>
      <c r="T1" s="12"/>
    </row>
    <row r="2" spans="1:20" x14ac:dyDescent="0.2">
      <c r="A2">
        <f>ROW()-1</f>
        <v>1</v>
      </c>
      <c r="B2" t="str">
        <f>VLOOKUP($A2,'SAP - LT'!$A:$AE,12,0)</f>
        <v>AGRICARE S.A.C.</v>
      </c>
      <c r="C2" s="5" t="str">
        <f>VLOOKUP($A2,'SAP - LT'!$A:$AE,2,0)</f>
        <v>L001 9975</v>
      </c>
      <c r="D2" s="5" t="str">
        <f>VLOOKUP($A2,'SAP - LT'!$A:$AE,2,0)</f>
        <v>L001 9975</v>
      </c>
      <c r="E2" s="13">
        <v>45566</v>
      </c>
      <c r="F2" s="34">
        <f>VLOOKUP($A2,'SAP - LT'!$A:$AE,5,0)</f>
        <v>43100</v>
      </c>
      <c r="G2" s="13">
        <f>VLOOKUP($A2,'SAP - LT'!$A:$AE,19,0)</f>
        <v>40760</v>
      </c>
      <c r="H2" s="5" t="s">
        <v>8512</v>
      </c>
      <c r="I2" t="str">
        <f>VLOOKUP($A2,'SAP - LT'!$A:$AE,3,0)</f>
        <v/>
      </c>
      <c r="J2" t="str">
        <f>IF(VLOOKUP($A2,'SAP - LT'!$A:$AE,15,0)=0,"PEN","USD")</f>
        <v>PEN</v>
      </c>
      <c r="K2" s="40" t="s">
        <v>17524</v>
      </c>
      <c r="L2">
        <v>1</v>
      </c>
      <c r="M2" s="37">
        <f>IF(J2="PEN",VLOOKUP($A2,'SAP - LT'!$A:$AE,14,0),VLOOKUP($A2,'SAP- FACT'!$A:$AE,15,0))</f>
        <v>76.959999999999994</v>
      </c>
      <c r="N2" t="str">
        <f>IF(VLOOKUP($A2,'SAP - LT'!$A:$AE,15,0)=0,"PEN","USD")</f>
        <v>PEN</v>
      </c>
      <c r="O2" t="str">
        <f>VLOOKUP($A2,'SAP - LT'!$A:$AE,4,0)</f>
        <v>LETRAS EN COBRANZA NACIONAL -  - CONTADO ADELANTADO / CASH IN ADVANCE - SALDO LETRAS SOLES</v>
      </c>
    </row>
    <row r="3" spans="1:20" x14ac:dyDescent="0.2">
      <c r="A3">
        <f t="shared" ref="A3:A66" si="0">ROW()-1</f>
        <v>2</v>
      </c>
      <c r="B3" t="str">
        <f>VLOOKUP($A3,'SAP - LT'!$A:$AE,12,0)</f>
        <v>AGRICARE S.A.C.</v>
      </c>
      <c r="C3" s="5" t="str">
        <f>VLOOKUP($A3,'SAP - LT'!$A:$AE,2,0)</f>
        <v>R001 59301</v>
      </c>
      <c r="D3" s="5" t="str">
        <f>VLOOKUP($A3,'SAP - LT'!$A:$AE,2,0)</f>
        <v>R001 59301</v>
      </c>
      <c r="E3" s="13">
        <v>45566</v>
      </c>
      <c r="F3" s="34">
        <f>VLOOKUP($A3,'SAP - LT'!$A:$AE,5,0)</f>
        <v>43100</v>
      </c>
      <c r="G3" s="13">
        <f>VLOOKUP($A3,'SAP - LT'!$A:$AE,19,0)</f>
        <v>40266</v>
      </c>
      <c r="H3" s="5" t="s">
        <v>8512</v>
      </c>
      <c r="I3" t="str">
        <f>VLOOKUP($A3,'SAP - LT'!$A:$AE,3,0)</f>
        <v/>
      </c>
      <c r="J3" t="str">
        <f>IF(VLOOKUP($A3,'SAP - LT'!$A:$AE,15,0)=0,"PEN","USD")</f>
        <v>PEN</v>
      </c>
      <c r="K3" s="35" t="s">
        <v>17524</v>
      </c>
      <c r="L3">
        <v>1</v>
      </c>
      <c r="M3" s="37">
        <f>IF(J3="PEN",VLOOKUP($A3,'SAP - LT'!$A:$AE,14,0),VLOOKUP($A3,'SAP- FACT'!$A:$AE,15,0))</f>
        <v>175.33</v>
      </c>
      <c r="N3" t="str">
        <f>IF(VLOOKUP($A3,'SAP - LT'!$A:$AE,15,0)=0,"PEN","USD")</f>
        <v>PEN</v>
      </c>
      <c r="O3" t="str">
        <f>VLOOKUP($A3,'SAP - LT'!$A:$AE,4,0)</f>
        <v>LETRAS PROTESTADAS NACIONAL -  - CONTADO ADELANTADO / CASH IN ADVANCE - SALDO LETRAS SOLES</v>
      </c>
    </row>
    <row r="4" spans="1:20" x14ac:dyDescent="0.2">
      <c r="A4">
        <f t="shared" si="0"/>
        <v>3</v>
      </c>
      <c r="B4" t="str">
        <f>VLOOKUP($A4,'SAP - LT'!$A:$AE,12,0)</f>
        <v>AGRICARE S.A.C.</v>
      </c>
      <c r="C4" s="5" t="str">
        <f>VLOOKUP($A4,'SAP - LT'!$A:$AE,2,0)</f>
        <v>L001 12200</v>
      </c>
      <c r="D4" s="5" t="str">
        <f>VLOOKUP($A4,'SAP - LT'!$A:$AE,2,0)</f>
        <v>L001 12200</v>
      </c>
      <c r="E4" s="13">
        <v>45566</v>
      </c>
      <c r="F4" s="34">
        <f>VLOOKUP($A4,'SAP - LT'!$A:$AE,5,0)</f>
        <v>43100</v>
      </c>
      <c r="G4" s="13">
        <f>VLOOKUP($A4,'SAP - LT'!$A:$AE,19,0)</f>
        <v>41015</v>
      </c>
      <c r="H4" s="5" t="s">
        <v>8512</v>
      </c>
      <c r="I4" t="str">
        <f>VLOOKUP($A4,'SAP - LT'!$A:$AE,3,0)</f>
        <v/>
      </c>
      <c r="J4" t="str">
        <f>IF(VLOOKUP($A4,'SAP - LT'!$A:$AE,15,0)=0,"PEN","USD")</f>
        <v>PEN</v>
      </c>
      <c r="K4" s="35" t="s">
        <v>17524</v>
      </c>
      <c r="L4">
        <v>1</v>
      </c>
      <c r="M4" s="37">
        <f>IF(J4="PEN",VLOOKUP($A4,'SAP - LT'!$A:$AE,14,0),VLOOKUP($A4,'SAP- FACT'!$A:$AE,15,0))</f>
        <v>240.6</v>
      </c>
      <c r="N4" t="str">
        <f>IF(VLOOKUP($A4,'SAP - LT'!$A:$AE,15,0)=0,"PEN","USD")</f>
        <v>PEN</v>
      </c>
      <c r="O4" t="str">
        <f>VLOOKUP($A4,'SAP - LT'!$A:$AE,4,0)</f>
        <v>LETRAS PROTESTADAS NACIONAL -  - CONTADO ADELANTADO / CASH IN ADVANCE - SALDO LETRAS SOLES</v>
      </c>
    </row>
    <row r="5" spans="1:20" x14ac:dyDescent="0.2">
      <c r="A5">
        <f t="shared" si="0"/>
        <v>4</v>
      </c>
      <c r="B5" t="str">
        <f>VLOOKUP($A5,'SAP - LT'!$A:$AE,12,0)</f>
        <v>AGRICARE S.A.C.</v>
      </c>
      <c r="C5" s="5" t="str">
        <f>VLOOKUP($A5,'SAP - LT'!$A:$AE,2,0)</f>
        <v>L001 7897</v>
      </c>
      <c r="D5" s="5" t="str">
        <f>VLOOKUP($A5,'SAP - LT'!$A:$AE,2,0)</f>
        <v>L001 7897</v>
      </c>
      <c r="E5" s="13">
        <v>45566</v>
      </c>
      <c r="F5" s="34">
        <f>VLOOKUP($A5,'SAP - LT'!$A:$AE,5,0)</f>
        <v>43100</v>
      </c>
      <c r="G5" s="13">
        <f>VLOOKUP($A5,'SAP - LT'!$A:$AE,19,0)</f>
        <v>40511</v>
      </c>
      <c r="H5" s="5" t="s">
        <v>8512</v>
      </c>
      <c r="I5" t="str">
        <f>VLOOKUP($A5,'SAP - LT'!$A:$AE,3,0)</f>
        <v/>
      </c>
      <c r="J5" t="str">
        <f>IF(VLOOKUP($A5,'SAP - LT'!$A:$AE,15,0)=0,"PEN","USD")</f>
        <v>PEN</v>
      </c>
      <c r="K5" s="35" t="s">
        <v>17524</v>
      </c>
      <c r="L5">
        <v>1</v>
      </c>
      <c r="M5" s="37">
        <f>IF(J5="PEN",VLOOKUP($A5,'SAP - LT'!$A:$AE,14,0),VLOOKUP($A5,'SAP- FACT'!$A:$AE,15,0))</f>
        <v>245.98</v>
      </c>
      <c r="N5" t="str">
        <f>IF(VLOOKUP($A5,'SAP - LT'!$A:$AE,15,0)=0,"PEN","USD")</f>
        <v>PEN</v>
      </c>
      <c r="O5" t="str">
        <f>VLOOKUP($A5,'SAP - LT'!$A:$AE,4,0)</f>
        <v>LETRAS EN COBRANZA NACIONAL -  - CONTADO ADELANTADO / CASH IN ADVANCE - SALDO LETRAS SOLES</v>
      </c>
    </row>
    <row r="6" spans="1:20" x14ac:dyDescent="0.2">
      <c r="A6">
        <f t="shared" si="0"/>
        <v>5</v>
      </c>
      <c r="B6" t="str">
        <f>VLOOKUP($A6,'SAP - LT'!$A:$AE,12,0)</f>
        <v>AGRICARE S.A.C.</v>
      </c>
      <c r="C6" s="5" t="str">
        <f>VLOOKUP($A6,'SAP - LT'!$A:$AE,2,0)</f>
        <v>L001 7595</v>
      </c>
      <c r="D6" s="5" t="str">
        <f>VLOOKUP($A6,'SAP - LT'!$A:$AE,2,0)</f>
        <v>L001 7595</v>
      </c>
      <c r="E6" s="13">
        <v>45566</v>
      </c>
      <c r="F6" s="34">
        <f>VLOOKUP($A6,'SAP - LT'!$A:$AE,5,0)</f>
        <v>43100</v>
      </c>
      <c r="G6" s="13">
        <f>VLOOKUP($A6,'SAP - LT'!$A:$AE,19,0)</f>
        <v>40485</v>
      </c>
      <c r="H6" s="5" t="s">
        <v>8512</v>
      </c>
      <c r="I6" t="str">
        <f>VLOOKUP($A6,'SAP - LT'!$A:$AE,3,0)</f>
        <v/>
      </c>
      <c r="J6" t="str">
        <f>IF(VLOOKUP($A6,'SAP - LT'!$A:$AE,15,0)=0,"PEN","USD")</f>
        <v>PEN</v>
      </c>
      <c r="K6" s="35" t="s">
        <v>17524</v>
      </c>
      <c r="L6">
        <v>1</v>
      </c>
      <c r="M6" s="37">
        <f>IF(J6="PEN",VLOOKUP($A6,'SAP - LT'!$A:$AE,14,0),VLOOKUP($A6,'SAP- FACT'!$A:$AE,15,0))</f>
        <v>257.47000000000003</v>
      </c>
      <c r="N6" t="str">
        <f>IF(VLOOKUP($A6,'SAP - LT'!$A:$AE,15,0)=0,"PEN","USD")</f>
        <v>PEN</v>
      </c>
      <c r="O6" t="str">
        <f>VLOOKUP($A6,'SAP - LT'!$A:$AE,4,0)</f>
        <v>LETRAS EN COBRANZA NACIONAL -  - CONTADO ADELANTADO / CASH IN ADVANCE - SALDO LETRAS SOLES</v>
      </c>
    </row>
    <row r="7" spans="1:20" x14ac:dyDescent="0.2">
      <c r="A7">
        <f t="shared" si="0"/>
        <v>6</v>
      </c>
      <c r="B7" t="str">
        <f>VLOOKUP($A7,'SAP - LT'!$A:$AE,12,0)</f>
        <v>AGRICARE S.A.C.</v>
      </c>
      <c r="C7" s="5" t="str">
        <f>VLOOKUP($A7,'SAP - LT'!$A:$AE,2,0)</f>
        <v>L001 5741</v>
      </c>
      <c r="D7" s="5" t="str">
        <f>VLOOKUP($A7,'SAP - LT'!$A:$AE,2,0)</f>
        <v>L001 5741</v>
      </c>
      <c r="E7" s="13">
        <v>45566</v>
      </c>
      <c r="F7" s="34">
        <f>VLOOKUP($A7,'SAP - LT'!$A:$AE,5,0)</f>
        <v>43100</v>
      </c>
      <c r="G7" s="13">
        <f>VLOOKUP($A7,'SAP - LT'!$A:$AE,19,0)</f>
        <v>40196</v>
      </c>
      <c r="H7" s="5" t="s">
        <v>8512</v>
      </c>
      <c r="I7" t="str">
        <f>VLOOKUP($A7,'SAP - LT'!$A:$AE,3,0)</f>
        <v/>
      </c>
      <c r="J7" t="str">
        <f>IF(VLOOKUP($A7,'SAP - LT'!$A:$AE,15,0)=0,"PEN","USD")</f>
        <v>PEN</v>
      </c>
      <c r="K7" s="35" t="s">
        <v>17524</v>
      </c>
      <c r="L7">
        <v>1</v>
      </c>
      <c r="M7" s="37">
        <f>IF(J7="PEN",VLOOKUP($A7,'SAP - LT'!$A:$AE,14,0),VLOOKUP($A7,'SAP- FACT'!$A:$AE,15,0))</f>
        <v>258.23</v>
      </c>
      <c r="N7" t="str">
        <f>IF(VLOOKUP($A7,'SAP - LT'!$A:$AE,15,0)=0,"PEN","USD")</f>
        <v>PEN</v>
      </c>
      <c r="O7" t="str">
        <f>VLOOKUP($A7,'SAP - LT'!$A:$AE,4,0)</f>
        <v>LETRAS PROTESTADAS NACIONAL -  - CONTADO ADELANTADO / CASH IN ADVANCE - SALDO LETRAS SOLES</v>
      </c>
    </row>
    <row r="8" spans="1:20" x14ac:dyDescent="0.2">
      <c r="A8">
        <f t="shared" si="0"/>
        <v>7</v>
      </c>
      <c r="B8" t="str">
        <f>VLOOKUP($A8,'SAP - LT'!$A:$AE,12,0)</f>
        <v>AGRICARE S.A.C.</v>
      </c>
      <c r="C8" s="5" t="str">
        <f>VLOOKUP($A8,'SAP - LT'!$A:$AE,2,0)</f>
        <v>L001 12304</v>
      </c>
      <c r="D8" s="5" t="str">
        <f>VLOOKUP($A8,'SAP - LT'!$A:$AE,2,0)</f>
        <v>L001 12304</v>
      </c>
      <c r="E8" s="13">
        <v>45566</v>
      </c>
      <c r="F8" s="34">
        <f>VLOOKUP($A8,'SAP - LT'!$A:$AE,5,0)</f>
        <v>43100</v>
      </c>
      <c r="G8" s="13">
        <f>VLOOKUP($A8,'SAP - LT'!$A:$AE,19,0)</f>
        <v>41036</v>
      </c>
      <c r="H8" s="5" t="s">
        <v>8512</v>
      </c>
      <c r="I8" t="str">
        <f>VLOOKUP($A8,'SAP - LT'!$A:$AE,3,0)</f>
        <v/>
      </c>
      <c r="J8" t="str">
        <f>IF(VLOOKUP($A8,'SAP - LT'!$A:$AE,15,0)=0,"PEN","USD")</f>
        <v>PEN</v>
      </c>
      <c r="K8" s="35" t="s">
        <v>17524</v>
      </c>
      <c r="L8">
        <v>1</v>
      </c>
      <c r="M8" s="37">
        <f>IF(J8="PEN",VLOOKUP($A8,'SAP - LT'!$A:$AE,14,0),VLOOKUP($A8,'SAP- FACT'!$A:$AE,15,0))</f>
        <v>263.77</v>
      </c>
      <c r="N8" t="str">
        <f>IF(VLOOKUP($A8,'SAP - LT'!$A:$AE,15,0)=0,"PEN","USD")</f>
        <v>PEN</v>
      </c>
      <c r="O8" t="str">
        <f>VLOOKUP($A8,'SAP - LT'!$A:$AE,4,0)</f>
        <v>LETRAS PROTESTADAS NACIONAL -  - CONTADO ADELANTADO / CASH IN ADVANCE - SALDO LETRAS SOLES</v>
      </c>
    </row>
    <row r="9" spans="1:20" x14ac:dyDescent="0.2">
      <c r="A9">
        <f t="shared" si="0"/>
        <v>8</v>
      </c>
      <c r="B9" t="str">
        <f>VLOOKUP($A9,'SAP - LT'!$A:$AE,12,0)</f>
        <v>AGRICARE S.A.C.</v>
      </c>
      <c r="C9" s="5" t="str">
        <f>VLOOKUP($A9,'SAP - LT'!$A:$AE,2,0)</f>
        <v>L001 12923</v>
      </c>
      <c r="D9" s="5" t="str">
        <f>VLOOKUP($A9,'SAP - LT'!$A:$AE,2,0)</f>
        <v>L001 12923</v>
      </c>
      <c r="E9" s="13">
        <v>45566</v>
      </c>
      <c r="F9" s="34">
        <f>VLOOKUP($A9,'SAP - LT'!$A:$AE,5,0)</f>
        <v>43100</v>
      </c>
      <c r="G9" s="13">
        <f>VLOOKUP($A9,'SAP - LT'!$A:$AE,19,0)</f>
        <v>41090</v>
      </c>
      <c r="H9" s="5" t="s">
        <v>8512</v>
      </c>
      <c r="I9" t="str">
        <f>VLOOKUP($A9,'SAP - LT'!$A:$AE,3,0)</f>
        <v/>
      </c>
      <c r="J9" t="str">
        <f>IF(VLOOKUP($A9,'SAP - LT'!$A:$AE,15,0)=0,"PEN","USD")</f>
        <v>PEN</v>
      </c>
      <c r="K9" s="35" t="s">
        <v>17524</v>
      </c>
      <c r="L9">
        <v>1</v>
      </c>
      <c r="M9" s="37">
        <f>IF(J9="PEN",VLOOKUP($A9,'SAP - LT'!$A:$AE,14,0),VLOOKUP($A9,'SAP- FACT'!$A:$AE,15,0))</f>
        <v>267.01</v>
      </c>
      <c r="N9" t="str">
        <f>IF(VLOOKUP($A9,'SAP - LT'!$A:$AE,15,0)=0,"PEN","USD")</f>
        <v>PEN</v>
      </c>
      <c r="O9" t="str">
        <f>VLOOKUP($A9,'SAP - LT'!$A:$AE,4,0)</f>
        <v>LETRAS PROTESTADAS NACIONAL -  - CONTADO ADELANTADO / CASH IN ADVANCE - SALDO LETRAS SOLES</v>
      </c>
    </row>
    <row r="10" spans="1:20" x14ac:dyDescent="0.2">
      <c r="A10">
        <f t="shared" si="0"/>
        <v>9</v>
      </c>
      <c r="B10" t="str">
        <f>VLOOKUP($A10,'SAP - LT'!$A:$AE,12,0)</f>
        <v>AGRICARE S.A.C.</v>
      </c>
      <c r="C10" s="5" t="str">
        <f>VLOOKUP($A10,'SAP - LT'!$A:$AE,2,0)</f>
        <v>L001 6165</v>
      </c>
      <c r="D10" s="5" t="str">
        <f>VLOOKUP($A10,'SAP - LT'!$A:$AE,2,0)</f>
        <v>L001 6165</v>
      </c>
      <c r="E10" s="13">
        <v>45566</v>
      </c>
      <c r="F10" s="34">
        <f>VLOOKUP($A10,'SAP - LT'!$A:$AE,5,0)</f>
        <v>43100</v>
      </c>
      <c r="G10" s="13">
        <f>VLOOKUP($A10,'SAP - LT'!$A:$AE,19,0)</f>
        <v>40286</v>
      </c>
      <c r="H10" s="5" t="s">
        <v>8512</v>
      </c>
      <c r="I10" t="str">
        <f>VLOOKUP($A10,'SAP - LT'!$A:$AE,3,0)</f>
        <v/>
      </c>
      <c r="J10" t="str">
        <f>IF(VLOOKUP($A10,'SAP - LT'!$A:$AE,15,0)=0,"PEN","USD")</f>
        <v>PEN</v>
      </c>
      <c r="K10" s="35" t="s">
        <v>17524</v>
      </c>
      <c r="L10">
        <v>1</v>
      </c>
      <c r="M10" s="37">
        <f>IF(J10="PEN",VLOOKUP($A10,'SAP - LT'!$A:$AE,14,0),VLOOKUP($A10,'SAP- FACT'!$A:$AE,15,0))</f>
        <v>281.87</v>
      </c>
      <c r="N10" t="str">
        <f>IF(VLOOKUP($A10,'SAP - LT'!$A:$AE,15,0)=0,"PEN","USD")</f>
        <v>PEN</v>
      </c>
      <c r="O10" t="str">
        <f>VLOOKUP($A10,'SAP - LT'!$A:$AE,4,0)</f>
        <v>LETRAS PROTESTADAS NACIONAL -  - CONTADO ADELANTADO / CASH IN ADVANCE - SALDO LETRAS SOLES</v>
      </c>
    </row>
    <row r="11" spans="1:20" x14ac:dyDescent="0.2">
      <c r="A11">
        <f t="shared" si="0"/>
        <v>10</v>
      </c>
      <c r="B11" t="str">
        <f>VLOOKUP($A11,'SAP - LT'!$A:$AE,12,0)</f>
        <v>AGRICARE S.A.C.</v>
      </c>
      <c r="C11" s="5" t="str">
        <f>VLOOKUP($A11,'SAP - LT'!$A:$AE,2,0)</f>
        <v>L001 12376</v>
      </c>
      <c r="D11" s="5" t="str">
        <f>VLOOKUP($A11,'SAP - LT'!$A:$AE,2,0)</f>
        <v>L001 12376</v>
      </c>
      <c r="E11" s="13">
        <v>45566</v>
      </c>
      <c r="F11" s="34">
        <f>VLOOKUP($A11,'SAP - LT'!$A:$AE,5,0)</f>
        <v>43100</v>
      </c>
      <c r="G11" s="13">
        <f>VLOOKUP($A11,'SAP - LT'!$A:$AE,19,0)</f>
        <v>41034</v>
      </c>
      <c r="H11" s="5" t="s">
        <v>8512</v>
      </c>
      <c r="I11" t="str">
        <f>VLOOKUP($A11,'SAP - LT'!$A:$AE,3,0)</f>
        <v/>
      </c>
      <c r="J11" t="str">
        <f>IF(VLOOKUP($A11,'SAP - LT'!$A:$AE,15,0)=0,"PEN","USD")</f>
        <v>PEN</v>
      </c>
      <c r="K11" s="35" t="s">
        <v>17524</v>
      </c>
      <c r="L11">
        <v>1</v>
      </c>
      <c r="M11" s="37">
        <f>IF(J11="PEN",VLOOKUP($A11,'SAP - LT'!$A:$AE,14,0),VLOOKUP($A11,'SAP- FACT'!$A:$AE,15,0))</f>
        <v>301.83</v>
      </c>
      <c r="N11" t="str">
        <f>IF(VLOOKUP($A11,'SAP - LT'!$A:$AE,15,0)=0,"PEN","USD")</f>
        <v>PEN</v>
      </c>
      <c r="O11" t="str">
        <f>VLOOKUP($A11,'SAP - LT'!$A:$AE,4,0)</f>
        <v>LETRAS PROTESTADAS NACIONAL -  - CONTADO ADELANTADO / CASH IN ADVANCE - SALDO LETRAS SOLES</v>
      </c>
    </row>
    <row r="12" spans="1:20" x14ac:dyDescent="0.2">
      <c r="A12">
        <f t="shared" si="0"/>
        <v>11</v>
      </c>
      <c r="B12" t="str">
        <f>VLOOKUP($A12,'SAP - LT'!$A:$AE,12,0)</f>
        <v>AGRICARE S.A.C.</v>
      </c>
      <c r="C12" s="5" t="str">
        <f>VLOOKUP($A12,'SAP - LT'!$A:$AE,2,0)</f>
        <v>L001 8068</v>
      </c>
      <c r="D12" s="5" t="str">
        <f>VLOOKUP($A12,'SAP - LT'!$A:$AE,2,0)</f>
        <v>L001 8068</v>
      </c>
      <c r="E12" s="13">
        <v>45566</v>
      </c>
      <c r="F12" s="34">
        <f>VLOOKUP($A12,'SAP - LT'!$A:$AE,5,0)</f>
        <v>43100</v>
      </c>
      <c r="G12" s="13">
        <f>VLOOKUP($A12,'SAP - LT'!$A:$AE,19,0)</f>
        <v>40518</v>
      </c>
      <c r="H12" s="5" t="s">
        <v>8512</v>
      </c>
      <c r="I12" t="str">
        <f>VLOOKUP($A12,'SAP - LT'!$A:$AE,3,0)</f>
        <v/>
      </c>
      <c r="J12" t="str">
        <f>IF(VLOOKUP($A12,'SAP - LT'!$A:$AE,15,0)=0,"PEN","USD")</f>
        <v>PEN</v>
      </c>
      <c r="K12" s="35" t="s">
        <v>17524</v>
      </c>
      <c r="L12">
        <v>1</v>
      </c>
      <c r="M12" s="37">
        <f>IF(J12="PEN",VLOOKUP($A12,'SAP - LT'!$A:$AE,14,0),VLOOKUP($A12,'SAP- FACT'!$A:$AE,15,0))</f>
        <v>303.66000000000003</v>
      </c>
      <c r="N12" t="str">
        <f>IF(VLOOKUP($A12,'SAP - LT'!$A:$AE,15,0)=0,"PEN","USD")</f>
        <v>PEN</v>
      </c>
      <c r="O12" t="str">
        <f>VLOOKUP($A12,'SAP - LT'!$A:$AE,4,0)</f>
        <v>LETRAS EN COBRANZA NACIONAL -  - CONTADO ADELANTADO / CASH IN ADVANCE - SALDO LETRAS SOLES</v>
      </c>
    </row>
    <row r="13" spans="1:20" x14ac:dyDescent="0.2">
      <c r="A13">
        <f t="shared" si="0"/>
        <v>12</v>
      </c>
      <c r="B13" t="str">
        <f>VLOOKUP($A13,'SAP - LT'!$A:$AE,12,0)</f>
        <v>AGRICARE S.A.C.</v>
      </c>
      <c r="C13" s="5" t="str">
        <f>VLOOKUP($A13,'SAP - LT'!$A:$AE,2,0)</f>
        <v>L001 10967</v>
      </c>
      <c r="D13" s="5" t="str">
        <f>VLOOKUP($A13,'SAP - LT'!$A:$AE,2,0)</f>
        <v>L001 10967</v>
      </c>
      <c r="E13" s="13">
        <v>45566</v>
      </c>
      <c r="F13" s="34">
        <f>VLOOKUP($A13,'SAP - LT'!$A:$AE,5,0)</f>
        <v>43100</v>
      </c>
      <c r="G13" s="13">
        <f>VLOOKUP($A13,'SAP - LT'!$A:$AE,19,0)</f>
        <v>40876</v>
      </c>
      <c r="H13" s="5" t="s">
        <v>8512</v>
      </c>
      <c r="I13" t="str">
        <f>VLOOKUP($A13,'SAP - LT'!$A:$AE,3,0)</f>
        <v/>
      </c>
      <c r="J13" t="str">
        <f>IF(VLOOKUP($A13,'SAP - LT'!$A:$AE,15,0)=0,"PEN","USD")</f>
        <v>PEN</v>
      </c>
      <c r="K13" s="35" t="s">
        <v>17524</v>
      </c>
      <c r="L13">
        <v>1</v>
      </c>
      <c r="M13" s="37">
        <f>IF(J13="PEN",VLOOKUP($A13,'SAP - LT'!$A:$AE,14,0),VLOOKUP($A13,'SAP- FACT'!$A:$AE,15,0))</f>
        <v>325.79000000000002</v>
      </c>
      <c r="N13" t="str">
        <f>IF(VLOOKUP($A13,'SAP - LT'!$A:$AE,15,0)=0,"PEN","USD")</f>
        <v>PEN</v>
      </c>
      <c r="O13" t="str">
        <f>VLOOKUP($A13,'SAP - LT'!$A:$AE,4,0)</f>
        <v>LETRAS PROTESTADAS NACIONAL -  - CONTADO ADELANTADO / CASH IN ADVANCE - SALDO LETRAS SOLES</v>
      </c>
    </row>
    <row r="14" spans="1:20" x14ac:dyDescent="0.2">
      <c r="A14">
        <f t="shared" si="0"/>
        <v>13</v>
      </c>
      <c r="B14" t="str">
        <f>VLOOKUP($A14,'SAP - LT'!$A:$AE,12,0)</f>
        <v>AGRICARE S.A.C.</v>
      </c>
      <c r="C14" s="5" t="str">
        <f>VLOOKUP($A14,'SAP - LT'!$A:$AE,2,0)</f>
        <v>R001 26309</v>
      </c>
      <c r="D14" s="5" t="str">
        <f>VLOOKUP($A14,'SAP - LT'!$A:$AE,2,0)</f>
        <v>R001 26309</v>
      </c>
      <c r="E14" s="13">
        <v>45566</v>
      </c>
      <c r="F14" s="34">
        <f>VLOOKUP($A14,'SAP - LT'!$A:$AE,5,0)</f>
        <v>43100</v>
      </c>
      <c r="G14" s="13">
        <f>VLOOKUP($A14,'SAP - LT'!$A:$AE,19,0)</f>
        <v>40346</v>
      </c>
      <c r="H14" s="5" t="s">
        <v>8512</v>
      </c>
      <c r="I14" t="str">
        <f>VLOOKUP($A14,'SAP - LT'!$A:$AE,3,0)</f>
        <v/>
      </c>
      <c r="J14" t="str">
        <f>IF(VLOOKUP($A14,'SAP - LT'!$A:$AE,15,0)=0,"PEN","USD")</f>
        <v>PEN</v>
      </c>
      <c r="K14" s="35" t="s">
        <v>17524</v>
      </c>
      <c r="L14">
        <v>1</v>
      </c>
      <c r="M14" s="37">
        <f>IF(J14="PEN",VLOOKUP($A14,'SAP - LT'!$A:$AE,14,0),VLOOKUP($A14,'SAP- FACT'!$A:$AE,15,0))</f>
        <v>328.34</v>
      </c>
      <c r="N14" t="str">
        <f>IF(VLOOKUP($A14,'SAP - LT'!$A:$AE,15,0)=0,"PEN","USD")</f>
        <v>PEN</v>
      </c>
      <c r="O14" t="str">
        <f>VLOOKUP($A14,'SAP - LT'!$A:$AE,4,0)</f>
        <v>LETRAS PROTESTADAS NACIONAL -  - CONTADO ADELANTADO / CASH IN ADVANCE - SALDO LETRAS SOLES</v>
      </c>
    </row>
    <row r="15" spans="1:20" x14ac:dyDescent="0.2">
      <c r="A15">
        <f t="shared" si="0"/>
        <v>14</v>
      </c>
      <c r="B15" t="str">
        <f>VLOOKUP($A15,'SAP - LT'!$A:$AE,12,0)</f>
        <v>AGRICARE S.A.C.</v>
      </c>
      <c r="C15" s="5" t="str">
        <f>VLOOKUP($A15,'SAP - LT'!$A:$AE,2,0)</f>
        <v>R001 36096</v>
      </c>
      <c r="D15" s="5" t="str">
        <f>VLOOKUP($A15,'SAP - LT'!$A:$AE,2,0)</f>
        <v>R001 36096</v>
      </c>
      <c r="E15" s="13">
        <v>45566</v>
      </c>
      <c r="F15" s="34">
        <f>VLOOKUP($A15,'SAP - LT'!$A:$AE,5,0)</f>
        <v>43100</v>
      </c>
      <c r="G15" s="13">
        <f>VLOOKUP($A15,'SAP - LT'!$A:$AE,19,0)</f>
        <v>40346</v>
      </c>
      <c r="H15" s="5" t="s">
        <v>8512</v>
      </c>
      <c r="I15" t="str">
        <f>VLOOKUP($A15,'SAP - LT'!$A:$AE,3,0)</f>
        <v/>
      </c>
      <c r="J15" t="str">
        <f>IF(VLOOKUP($A15,'SAP - LT'!$A:$AE,15,0)=0,"PEN","USD")</f>
        <v>PEN</v>
      </c>
      <c r="K15" s="35" t="s">
        <v>17524</v>
      </c>
      <c r="L15">
        <v>1</v>
      </c>
      <c r="M15" s="37">
        <f>IF(J15="PEN",VLOOKUP($A15,'SAP - LT'!$A:$AE,14,0),VLOOKUP($A15,'SAP- FACT'!$A:$AE,15,0))</f>
        <v>328.52</v>
      </c>
      <c r="N15" t="str">
        <f>IF(VLOOKUP($A15,'SAP - LT'!$A:$AE,15,0)=0,"PEN","USD")</f>
        <v>PEN</v>
      </c>
      <c r="O15" t="str">
        <f>VLOOKUP($A15,'SAP - LT'!$A:$AE,4,0)</f>
        <v>LETRAS PROTESTADAS NACIONAL -  - CONTADO ADELANTADO / CASH IN ADVANCE - SALDO LETRAS SOLES</v>
      </c>
    </row>
    <row r="16" spans="1:20" x14ac:dyDescent="0.2">
      <c r="A16">
        <f t="shared" si="0"/>
        <v>15</v>
      </c>
      <c r="B16" t="str">
        <f>VLOOKUP($A16,'SAP - LT'!$A:$AE,12,0)</f>
        <v>AGRICARE S.A.C.</v>
      </c>
      <c r="C16" s="5" t="str">
        <f>VLOOKUP($A16,'SAP - LT'!$A:$AE,2,0)</f>
        <v>L001 12303</v>
      </c>
      <c r="D16" s="5" t="str">
        <f>VLOOKUP($A16,'SAP - LT'!$A:$AE,2,0)</f>
        <v>L001 12303</v>
      </c>
      <c r="E16" s="13">
        <v>45566</v>
      </c>
      <c r="F16" s="34">
        <f>VLOOKUP($A16,'SAP - LT'!$A:$AE,5,0)</f>
        <v>43100</v>
      </c>
      <c r="G16" s="13">
        <f>VLOOKUP($A16,'SAP - LT'!$A:$AE,19,0)</f>
        <v>41029</v>
      </c>
      <c r="H16" s="5" t="s">
        <v>8512</v>
      </c>
      <c r="I16" t="str">
        <f>VLOOKUP($A16,'SAP - LT'!$A:$AE,3,0)</f>
        <v/>
      </c>
      <c r="J16" t="str">
        <f>IF(VLOOKUP($A16,'SAP - LT'!$A:$AE,15,0)=0,"PEN","USD")</f>
        <v>PEN</v>
      </c>
      <c r="K16" s="35" t="s">
        <v>17524</v>
      </c>
      <c r="L16">
        <v>1</v>
      </c>
      <c r="M16" s="37">
        <f>IF(J16="PEN",VLOOKUP($A16,'SAP - LT'!$A:$AE,14,0),VLOOKUP($A16,'SAP- FACT'!$A:$AE,15,0))</f>
        <v>334.3</v>
      </c>
      <c r="N16" t="str">
        <f>IF(VLOOKUP($A16,'SAP - LT'!$A:$AE,15,0)=0,"PEN","USD")</f>
        <v>PEN</v>
      </c>
      <c r="O16" t="str">
        <f>VLOOKUP($A16,'SAP - LT'!$A:$AE,4,0)</f>
        <v>LETRAS PROTESTADAS NACIONAL -  - CONTADO ADELANTADO / CASH IN ADVANCE - SALDO LETRAS SOLES</v>
      </c>
    </row>
    <row r="17" spans="1:15" x14ac:dyDescent="0.2">
      <c r="A17">
        <f t="shared" si="0"/>
        <v>16</v>
      </c>
      <c r="B17" t="str">
        <f>VLOOKUP($A17,'SAP - LT'!$A:$AE,12,0)</f>
        <v>AGRICARE S.A.C.</v>
      </c>
      <c r="C17" s="5" t="str">
        <f>VLOOKUP($A17,'SAP - LT'!$A:$AE,2,0)</f>
        <v>L001 12274</v>
      </c>
      <c r="D17" s="5" t="str">
        <f>VLOOKUP($A17,'SAP - LT'!$A:$AE,2,0)</f>
        <v>L001 12274</v>
      </c>
      <c r="E17" s="13">
        <v>45566</v>
      </c>
      <c r="F17" s="34">
        <f>VLOOKUP($A17,'SAP - LT'!$A:$AE,5,0)</f>
        <v>43100</v>
      </c>
      <c r="G17" s="13">
        <f>VLOOKUP($A17,'SAP - LT'!$A:$AE,19,0)</f>
        <v>41022</v>
      </c>
      <c r="H17" s="5" t="s">
        <v>8512</v>
      </c>
      <c r="I17" t="str">
        <f>VLOOKUP($A17,'SAP - LT'!$A:$AE,3,0)</f>
        <v/>
      </c>
      <c r="J17" t="str">
        <f>IF(VLOOKUP($A17,'SAP - LT'!$A:$AE,15,0)=0,"PEN","USD")</f>
        <v>PEN</v>
      </c>
      <c r="K17" s="35" t="s">
        <v>17524</v>
      </c>
      <c r="L17">
        <v>1</v>
      </c>
      <c r="M17" s="37">
        <f>IF(J17="PEN",VLOOKUP($A17,'SAP - LT'!$A:$AE,14,0),VLOOKUP($A17,'SAP- FACT'!$A:$AE,15,0))</f>
        <v>354.77</v>
      </c>
      <c r="N17" t="str">
        <f>IF(VLOOKUP($A17,'SAP - LT'!$A:$AE,15,0)=0,"PEN","USD")</f>
        <v>PEN</v>
      </c>
      <c r="O17" t="str">
        <f>VLOOKUP($A17,'SAP - LT'!$A:$AE,4,0)</f>
        <v>LETRAS PROTESTADAS NACIONAL -  - CONTADO ADELANTADO / CASH IN ADVANCE - SALDO LETRAS SOLES</v>
      </c>
    </row>
    <row r="18" spans="1:15" x14ac:dyDescent="0.2">
      <c r="A18">
        <f t="shared" si="0"/>
        <v>17</v>
      </c>
      <c r="B18" t="str">
        <f>VLOOKUP($A18,'SAP - LT'!$A:$AE,12,0)</f>
        <v>AGRICARE S.A.C.</v>
      </c>
      <c r="C18" s="5" t="str">
        <f>VLOOKUP($A18,'SAP - LT'!$A:$AE,2,0)</f>
        <v>L001 12177</v>
      </c>
      <c r="D18" s="5" t="str">
        <f>VLOOKUP($A18,'SAP - LT'!$A:$AE,2,0)</f>
        <v>L001 12177</v>
      </c>
      <c r="E18" s="13">
        <v>45566</v>
      </c>
      <c r="F18" s="34">
        <f>VLOOKUP($A18,'SAP - LT'!$A:$AE,5,0)</f>
        <v>43100</v>
      </c>
      <c r="G18" s="13">
        <f>VLOOKUP($A18,'SAP - LT'!$A:$AE,19,0)</f>
        <v>41019</v>
      </c>
      <c r="H18" s="5" t="s">
        <v>8512</v>
      </c>
      <c r="I18" t="str">
        <f>VLOOKUP($A18,'SAP - LT'!$A:$AE,3,0)</f>
        <v/>
      </c>
      <c r="J18" t="str">
        <f>IF(VLOOKUP($A18,'SAP - LT'!$A:$AE,15,0)=0,"PEN","USD")</f>
        <v>PEN</v>
      </c>
      <c r="K18" s="35" t="s">
        <v>17524</v>
      </c>
      <c r="L18">
        <v>1</v>
      </c>
      <c r="M18" s="37">
        <f>IF(J18="PEN",VLOOKUP($A18,'SAP - LT'!$A:$AE,14,0),VLOOKUP($A18,'SAP- FACT'!$A:$AE,15,0))</f>
        <v>358.22</v>
      </c>
      <c r="N18" t="str">
        <f>IF(VLOOKUP($A18,'SAP - LT'!$A:$AE,15,0)=0,"PEN","USD")</f>
        <v>PEN</v>
      </c>
      <c r="O18" t="str">
        <f>VLOOKUP($A18,'SAP - LT'!$A:$AE,4,0)</f>
        <v>LETRAS PROTESTADAS NACIONAL -  - CONTADO ADELANTADO / CASH IN ADVANCE - SALDO LETRAS SOLES</v>
      </c>
    </row>
    <row r="19" spans="1:15" x14ac:dyDescent="0.2">
      <c r="A19">
        <f t="shared" si="0"/>
        <v>18</v>
      </c>
      <c r="B19" t="str">
        <f>VLOOKUP($A19,'SAP - LT'!$A:$AE,12,0)</f>
        <v>AGRICARE S.A.C.</v>
      </c>
      <c r="C19" s="5" t="str">
        <f>VLOOKUP($A19,'SAP - LT'!$A:$AE,2,0)</f>
        <v>L001 12275</v>
      </c>
      <c r="D19" s="5" t="str">
        <f>VLOOKUP($A19,'SAP - LT'!$A:$AE,2,0)</f>
        <v>L001 12275</v>
      </c>
      <c r="E19" s="13">
        <v>45566</v>
      </c>
      <c r="F19" s="34">
        <f>VLOOKUP($A19,'SAP - LT'!$A:$AE,5,0)</f>
        <v>43100</v>
      </c>
      <c r="G19" s="13">
        <f>VLOOKUP($A19,'SAP - LT'!$A:$AE,19,0)</f>
        <v>41029</v>
      </c>
      <c r="H19" s="5" t="s">
        <v>8512</v>
      </c>
      <c r="I19" t="str">
        <f>VLOOKUP($A19,'SAP - LT'!$A:$AE,3,0)</f>
        <v/>
      </c>
      <c r="J19" t="str">
        <f>IF(VLOOKUP($A19,'SAP - LT'!$A:$AE,15,0)=0,"PEN","USD")</f>
        <v>PEN</v>
      </c>
      <c r="K19" s="35" t="s">
        <v>17524</v>
      </c>
      <c r="L19">
        <v>1</v>
      </c>
      <c r="M19" s="37">
        <f>IF(J19="PEN",VLOOKUP($A19,'SAP - LT'!$A:$AE,14,0),VLOOKUP($A19,'SAP- FACT'!$A:$AE,15,0))</f>
        <v>387.85</v>
      </c>
      <c r="N19" t="str">
        <f>IF(VLOOKUP($A19,'SAP - LT'!$A:$AE,15,0)=0,"PEN","USD")</f>
        <v>PEN</v>
      </c>
      <c r="O19" t="str">
        <f>VLOOKUP($A19,'SAP - LT'!$A:$AE,4,0)</f>
        <v>LETRAS PROTESTADAS NACIONAL -  - CONTADO ADELANTADO / CASH IN ADVANCE - SALDO LETRAS SOLES</v>
      </c>
    </row>
    <row r="20" spans="1:15" x14ac:dyDescent="0.2">
      <c r="A20">
        <f t="shared" si="0"/>
        <v>19</v>
      </c>
      <c r="B20" t="str">
        <f>VLOOKUP($A20,'SAP - LT'!$A:$AE,12,0)</f>
        <v>AGRICARE S.A.C.</v>
      </c>
      <c r="C20" s="5" t="str">
        <f>VLOOKUP($A20,'SAP - LT'!$A:$AE,2,0)</f>
        <v>R001 36120</v>
      </c>
      <c r="D20" s="5" t="str">
        <f>VLOOKUP($A20,'SAP - LT'!$A:$AE,2,0)</f>
        <v>R001 36120</v>
      </c>
      <c r="E20" s="13">
        <v>45566</v>
      </c>
      <c r="F20" s="34">
        <f>VLOOKUP($A20,'SAP - LT'!$A:$AE,5,0)</f>
        <v>43100</v>
      </c>
      <c r="G20" s="13">
        <f>VLOOKUP($A20,'SAP - LT'!$A:$AE,19,0)</f>
        <v>40359</v>
      </c>
      <c r="H20" s="5" t="s">
        <v>8512</v>
      </c>
      <c r="I20" t="str">
        <f>VLOOKUP($A20,'SAP - LT'!$A:$AE,3,0)</f>
        <v/>
      </c>
      <c r="J20" t="str">
        <f>IF(VLOOKUP($A20,'SAP - LT'!$A:$AE,15,0)=0,"PEN","USD")</f>
        <v>PEN</v>
      </c>
      <c r="K20" s="35" t="s">
        <v>17524</v>
      </c>
      <c r="L20">
        <v>1</v>
      </c>
      <c r="M20" s="37">
        <f>IF(J20="PEN",VLOOKUP($A20,'SAP - LT'!$A:$AE,14,0),VLOOKUP($A20,'SAP- FACT'!$A:$AE,15,0))</f>
        <v>389.51</v>
      </c>
      <c r="N20" t="str">
        <f>IF(VLOOKUP($A20,'SAP - LT'!$A:$AE,15,0)=0,"PEN","USD")</f>
        <v>PEN</v>
      </c>
      <c r="O20" t="str">
        <f>VLOOKUP($A20,'SAP - LT'!$A:$AE,4,0)</f>
        <v>LETRAS PROTESTADAS NACIONAL -  - CONTADO ADELANTADO / CASH IN ADVANCE - SALDO LETRAS SOLES</v>
      </c>
    </row>
    <row r="21" spans="1:15" x14ac:dyDescent="0.2">
      <c r="A21">
        <f t="shared" si="0"/>
        <v>20</v>
      </c>
      <c r="B21" t="str">
        <f>VLOOKUP($A21,'SAP - LT'!$A:$AE,12,0)</f>
        <v>AGRICARE S.A.C.</v>
      </c>
      <c r="C21" s="5" t="str">
        <f>VLOOKUP($A21,'SAP - LT'!$A:$AE,2,0)</f>
        <v>L001 12232</v>
      </c>
      <c r="D21" s="5" t="str">
        <f>VLOOKUP($A21,'SAP - LT'!$A:$AE,2,0)</f>
        <v>L001 12232</v>
      </c>
      <c r="E21" s="13">
        <v>45566</v>
      </c>
      <c r="F21" s="34">
        <f>VLOOKUP($A21,'SAP - LT'!$A:$AE,5,0)</f>
        <v>43100</v>
      </c>
      <c r="G21" s="13">
        <f>VLOOKUP($A21,'SAP - LT'!$A:$AE,19,0)</f>
        <v>41019</v>
      </c>
      <c r="H21" s="5" t="s">
        <v>8512</v>
      </c>
      <c r="I21" t="str">
        <f>VLOOKUP($A21,'SAP - LT'!$A:$AE,3,0)</f>
        <v/>
      </c>
      <c r="J21" t="str">
        <f>IF(VLOOKUP($A21,'SAP - LT'!$A:$AE,15,0)=0,"PEN","USD")</f>
        <v>PEN</v>
      </c>
      <c r="K21" s="35" t="s">
        <v>17524</v>
      </c>
      <c r="L21">
        <v>1</v>
      </c>
      <c r="M21" s="37">
        <f>IF(J21="PEN",VLOOKUP($A21,'SAP - LT'!$A:$AE,14,0),VLOOKUP($A21,'SAP- FACT'!$A:$AE,15,0))</f>
        <v>399.13</v>
      </c>
      <c r="N21" t="str">
        <f>IF(VLOOKUP($A21,'SAP - LT'!$A:$AE,15,0)=0,"PEN","USD")</f>
        <v>PEN</v>
      </c>
      <c r="O21" t="str">
        <f>VLOOKUP($A21,'SAP - LT'!$A:$AE,4,0)</f>
        <v>LETRAS PROTESTADAS NACIONAL -  - CONTADO ADELANTADO / CASH IN ADVANCE - SALDO LETRAS SOLES</v>
      </c>
    </row>
    <row r="22" spans="1:15" x14ac:dyDescent="0.2">
      <c r="A22">
        <f t="shared" si="0"/>
        <v>21</v>
      </c>
      <c r="B22" t="str">
        <f>VLOOKUP($A22,'SAP - LT'!$A:$AE,12,0)</f>
        <v>AGRICARE S.A.C.</v>
      </c>
      <c r="C22" s="5" t="str">
        <f>VLOOKUP($A22,'SAP - LT'!$A:$AE,2,0)</f>
        <v>L001 13155</v>
      </c>
      <c r="D22" s="5" t="str">
        <f>VLOOKUP($A22,'SAP - LT'!$A:$AE,2,0)</f>
        <v>L001 13155</v>
      </c>
      <c r="E22" s="13">
        <v>45566</v>
      </c>
      <c r="F22" s="34">
        <f>VLOOKUP($A22,'SAP - LT'!$A:$AE,5,0)</f>
        <v>43100</v>
      </c>
      <c r="G22" s="13">
        <f>VLOOKUP($A22,'SAP - LT'!$A:$AE,19,0)</f>
        <v>41116</v>
      </c>
      <c r="H22" s="5" t="s">
        <v>8512</v>
      </c>
      <c r="I22" t="str">
        <f>VLOOKUP($A22,'SAP - LT'!$A:$AE,3,0)</f>
        <v/>
      </c>
      <c r="J22" t="str">
        <f>IF(VLOOKUP($A22,'SAP - LT'!$A:$AE,15,0)=0,"PEN","USD")</f>
        <v>PEN</v>
      </c>
      <c r="K22" s="35" t="s">
        <v>17524</v>
      </c>
      <c r="L22">
        <v>1</v>
      </c>
      <c r="M22" s="37">
        <f>IF(J22="PEN",VLOOKUP($A22,'SAP - LT'!$A:$AE,14,0),VLOOKUP($A22,'SAP- FACT'!$A:$AE,15,0))</f>
        <v>400.54</v>
      </c>
      <c r="N22" t="str">
        <f>IF(VLOOKUP($A22,'SAP - LT'!$A:$AE,15,0)=0,"PEN","USD")</f>
        <v>PEN</v>
      </c>
      <c r="O22" t="str">
        <f>VLOOKUP($A22,'SAP - LT'!$A:$AE,4,0)</f>
        <v>LETRAS PROTESTADAS NACIONAL -  - CONTADO ADELANTADO / CASH IN ADVANCE - SALDO LETRAS SOLES</v>
      </c>
    </row>
    <row r="23" spans="1:15" x14ac:dyDescent="0.2">
      <c r="A23">
        <f t="shared" si="0"/>
        <v>22</v>
      </c>
      <c r="B23" t="str">
        <f>VLOOKUP($A23,'SAP - LT'!$A:$AE,12,0)</f>
        <v>AGRICARE S.A.C.</v>
      </c>
      <c r="C23" s="5" t="str">
        <f>VLOOKUP($A23,'SAP - LT'!$A:$AE,2,0)</f>
        <v>L001 13145</v>
      </c>
      <c r="D23" s="5" t="str">
        <f>VLOOKUP($A23,'SAP - LT'!$A:$AE,2,0)</f>
        <v>L001 13145</v>
      </c>
      <c r="E23" s="13">
        <v>45566</v>
      </c>
      <c r="F23" s="34">
        <f>VLOOKUP($A23,'SAP - LT'!$A:$AE,5,0)</f>
        <v>43100</v>
      </c>
      <c r="G23" s="13">
        <f>VLOOKUP($A23,'SAP - LT'!$A:$AE,19,0)</f>
        <v>41113</v>
      </c>
      <c r="H23" s="5" t="s">
        <v>8512</v>
      </c>
      <c r="I23" t="str">
        <f>VLOOKUP($A23,'SAP - LT'!$A:$AE,3,0)</f>
        <v/>
      </c>
      <c r="J23" t="str">
        <f>IF(VLOOKUP($A23,'SAP - LT'!$A:$AE,15,0)=0,"PEN","USD")</f>
        <v>PEN</v>
      </c>
      <c r="K23" s="35" t="s">
        <v>17524</v>
      </c>
      <c r="L23">
        <v>1</v>
      </c>
      <c r="M23" s="37">
        <f>IF(J23="PEN",VLOOKUP($A23,'SAP - LT'!$A:$AE,14,0),VLOOKUP($A23,'SAP- FACT'!$A:$AE,15,0))</f>
        <v>427.5</v>
      </c>
      <c r="N23" t="str">
        <f>IF(VLOOKUP($A23,'SAP - LT'!$A:$AE,15,0)=0,"PEN","USD")</f>
        <v>PEN</v>
      </c>
      <c r="O23" t="str">
        <f>VLOOKUP($A23,'SAP - LT'!$A:$AE,4,0)</f>
        <v>LETRAS PROTESTADAS NACIONAL -  - CONTADO ADELANTADO / CASH IN ADVANCE - SALDO LETRAS SOLES</v>
      </c>
    </row>
    <row r="24" spans="1:15" x14ac:dyDescent="0.2">
      <c r="A24">
        <f t="shared" si="0"/>
        <v>23</v>
      </c>
      <c r="B24" t="str">
        <f>VLOOKUP($A24,'SAP - LT'!$A:$AE,12,0)</f>
        <v>AGRICARE S.A.C.</v>
      </c>
      <c r="C24" s="5" t="str">
        <f>VLOOKUP($A24,'SAP - LT'!$A:$AE,2,0)</f>
        <v>L001 13298</v>
      </c>
      <c r="D24" s="5" t="str">
        <f>VLOOKUP($A24,'SAP - LT'!$A:$AE,2,0)</f>
        <v>L001 13298</v>
      </c>
      <c r="E24" s="13">
        <v>45566</v>
      </c>
      <c r="F24" s="34">
        <f>VLOOKUP($A24,'SAP - LT'!$A:$AE,5,0)</f>
        <v>43100</v>
      </c>
      <c r="G24" s="13">
        <f>VLOOKUP($A24,'SAP - LT'!$A:$AE,19,0)</f>
        <v>41128</v>
      </c>
      <c r="H24" s="5" t="s">
        <v>8512</v>
      </c>
      <c r="I24" t="str">
        <f>VLOOKUP($A24,'SAP - LT'!$A:$AE,3,0)</f>
        <v/>
      </c>
      <c r="J24" t="str">
        <f>IF(VLOOKUP($A24,'SAP - LT'!$A:$AE,15,0)=0,"PEN","USD")</f>
        <v>PEN</v>
      </c>
      <c r="K24" s="35" t="s">
        <v>17524</v>
      </c>
      <c r="L24">
        <v>1</v>
      </c>
      <c r="M24" s="37">
        <f>IF(J24="PEN",VLOOKUP($A24,'SAP - LT'!$A:$AE,14,0),VLOOKUP($A24,'SAP- FACT'!$A:$AE,15,0))</f>
        <v>439.18</v>
      </c>
      <c r="N24" t="str">
        <f>IF(VLOOKUP($A24,'SAP - LT'!$A:$AE,15,0)=0,"PEN","USD")</f>
        <v>PEN</v>
      </c>
      <c r="O24" t="str">
        <f>VLOOKUP($A24,'SAP - LT'!$A:$AE,4,0)</f>
        <v>LETRAS PROTESTADAS NACIONAL -  - CONTADO ADELANTADO / CASH IN ADVANCE - SALDO LETRAS SOLES</v>
      </c>
    </row>
    <row r="25" spans="1:15" x14ac:dyDescent="0.2">
      <c r="A25">
        <f t="shared" si="0"/>
        <v>24</v>
      </c>
      <c r="B25" t="str">
        <f>VLOOKUP($A25,'SAP - LT'!$A:$AE,12,0)</f>
        <v>AGRICARE S.A.C.</v>
      </c>
      <c r="C25" s="5" t="str">
        <f>VLOOKUP($A25,'SAP - LT'!$A:$AE,2,0)</f>
        <v>L001 12375</v>
      </c>
      <c r="D25" s="5" t="str">
        <f>VLOOKUP($A25,'SAP - LT'!$A:$AE,2,0)</f>
        <v>L001 12375</v>
      </c>
      <c r="E25" s="13">
        <v>45566</v>
      </c>
      <c r="F25" s="34">
        <f>VLOOKUP($A25,'SAP - LT'!$A:$AE,5,0)</f>
        <v>43100</v>
      </c>
      <c r="G25" s="13">
        <f>VLOOKUP($A25,'SAP - LT'!$A:$AE,19,0)</f>
        <v>41027</v>
      </c>
      <c r="H25" s="5" t="s">
        <v>8512</v>
      </c>
      <c r="I25" t="str">
        <f>VLOOKUP($A25,'SAP - LT'!$A:$AE,3,0)</f>
        <v/>
      </c>
      <c r="J25" t="str">
        <f>IF(VLOOKUP($A25,'SAP - LT'!$A:$AE,15,0)=0,"PEN","USD")</f>
        <v>PEN</v>
      </c>
      <c r="K25" s="35" t="s">
        <v>17524</v>
      </c>
      <c r="L25">
        <v>1</v>
      </c>
      <c r="M25" s="37">
        <f>IF(J25="PEN",VLOOKUP($A25,'SAP - LT'!$A:$AE,14,0),VLOOKUP($A25,'SAP- FACT'!$A:$AE,15,0))</f>
        <v>443.49</v>
      </c>
      <c r="N25" t="str">
        <f>IF(VLOOKUP($A25,'SAP - LT'!$A:$AE,15,0)=0,"PEN","USD")</f>
        <v>PEN</v>
      </c>
      <c r="O25" t="str">
        <f>VLOOKUP($A25,'SAP - LT'!$A:$AE,4,0)</f>
        <v>LETRAS PROTESTADAS NACIONAL -  - CONTADO ADELANTADO / CASH IN ADVANCE - SALDO LETRAS SOLES</v>
      </c>
    </row>
    <row r="26" spans="1:15" x14ac:dyDescent="0.2">
      <c r="A26">
        <f t="shared" si="0"/>
        <v>25</v>
      </c>
      <c r="B26" t="str">
        <f>VLOOKUP($A26,'SAP - LT'!$A:$AE,12,0)</f>
        <v>AGRICARE S.A.C.</v>
      </c>
      <c r="C26" s="5" t="str">
        <f>VLOOKUP($A26,'SAP - LT'!$A:$AE,2,0)</f>
        <v>L001 13342</v>
      </c>
      <c r="D26" s="5" t="str">
        <f>VLOOKUP($A26,'SAP - LT'!$A:$AE,2,0)</f>
        <v>L001 13342</v>
      </c>
      <c r="E26" s="13">
        <v>45566</v>
      </c>
      <c r="F26" s="34">
        <f>VLOOKUP($A26,'SAP - LT'!$A:$AE,5,0)</f>
        <v>43100</v>
      </c>
      <c r="G26" s="13">
        <f>VLOOKUP($A26,'SAP - LT'!$A:$AE,19,0)</f>
        <v>41131</v>
      </c>
      <c r="H26" s="5" t="s">
        <v>8512</v>
      </c>
      <c r="I26" t="str">
        <f>VLOOKUP($A26,'SAP - LT'!$A:$AE,3,0)</f>
        <v/>
      </c>
      <c r="J26" t="str">
        <f>IF(VLOOKUP($A26,'SAP - LT'!$A:$AE,15,0)=0,"PEN","USD")</f>
        <v>PEN</v>
      </c>
      <c r="K26" s="35" t="s">
        <v>17524</v>
      </c>
      <c r="L26">
        <v>1</v>
      </c>
      <c r="M26" s="37">
        <f>IF(J26="PEN",VLOOKUP($A26,'SAP - LT'!$A:$AE,14,0),VLOOKUP($A26,'SAP- FACT'!$A:$AE,15,0))</f>
        <v>458.09</v>
      </c>
      <c r="N26" t="str">
        <f>IF(VLOOKUP($A26,'SAP - LT'!$A:$AE,15,0)=0,"PEN","USD")</f>
        <v>PEN</v>
      </c>
      <c r="O26" t="str">
        <f>VLOOKUP($A26,'SAP - LT'!$A:$AE,4,0)</f>
        <v>LETRAS PROTESTADAS NACIONAL -  - CONTADO ADELANTADO / CASH IN ADVANCE - SALDO LETRAS SOLES</v>
      </c>
    </row>
    <row r="27" spans="1:15" x14ac:dyDescent="0.2">
      <c r="A27">
        <f t="shared" si="0"/>
        <v>26</v>
      </c>
      <c r="B27" t="str">
        <f>VLOOKUP($A27,'SAP - LT'!$A:$AE,12,0)</f>
        <v>AGRICARE S.A.C.</v>
      </c>
      <c r="C27" s="5" t="str">
        <f>VLOOKUP($A27,'SAP - LT'!$A:$AE,2,0)</f>
        <v>L001 11615</v>
      </c>
      <c r="D27" s="5" t="str">
        <f>VLOOKUP($A27,'SAP - LT'!$A:$AE,2,0)</f>
        <v>L001 11615</v>
      </c>
      <c r="E27" s="13">
        <v>45566</v>
      </c>
      <c r="F27" s="34">
        <f>VLOOKUP($A27,'SAP - LT'!$A:$AE,5,0)</f>
        <v>43100</v>
      </c>
      <c r="G27" s="13">
        <f>VLOOKUP($A27,'SAP - LT'!$A:$AE,19,0)</f>
        <v>40945</v>
      </c>
      <c r="H27" s="5" t="s">
        <v>8512</v>
      </c>
      <c r="I27" t="str">
        <f>VLOOKUP($A27,'SAP - LT'!$A:$AE,3,0)</f>
        <v/>
      </c>
      <c r="J27" t="str">
        <f>IF(VLOOKUP($A27,'SAP - LT'!$A:$AE,15,0)=0,"PEN","USD")</f>
        <v>PEN</v>
      </c>
      <c r="K27" s="35" t="s">
        <v>17524</v>
      </c>
      <c r="L27">
        <v>1</v>
      </c>
      <c r="M27" s="37">
        <f>IF(J27="PEN",VLOOKUP($A27,'SAP - LT'!$A:$AE,14,0),VLOOKUP($A27,'SAP- FACT'!$A:$AE,15,0))</f>
        <v>459.85</v>
      </c>
      <c r="N27" t="str">
        <f>IF(VLOOKUP($A27,'SAP - LT'!$A:$AE,15,0)=0,"PEN","USD")</f>
        <v>PEN</v>
      </c>
      <c r="O27" t="str">
        <f>VLOOKUP($A27,'SAP - LT'!$A:$AE,4,0)</f>
        <v>LETRAS PROTESTADAS NACIONAL -  - CONTADO ADELANTADO / CASH IN ADVANCE - SALDO LETRAS SOLES</v>
      </c>
    </row>
    <row r="28" spans="1:15" x14ac:dyDescent="0.2">
      <c r="A28">
        <f t="shared" si="0"/>
        <v>27</v>
      </c>
      <c r="B28" t="str">
        <f>VLOOKUP($A28,'SAP - LT'!$A:$AE,12,0)</f>
        <v>AGRICARE S.A.C.</v>
      </c>
      <c r="C28" s="5" t="str">
        <f>VLOOKUP($A28,'SAP - LT'!$A:$AE,2,0)</f>
        <v>L001 8058</v>
      </c>
      <c r="D28" s="5" t="str">
        <f>VLOOKUP($A28,'SAP - LT'!$A:$AE,2,0)</f>
        <v>L001 8058</v>
      </c>
      <c r="E28" s="13">
        <v>45566</v>
      </c>
      <c r="F28" s="34">
        <f>VLOOKUP($A28,'SAP - LT'!$A:$AE,5,0)</f>
        <v>43100</v>
      </c>
      <c r="G28" s="13">
        <f>VLOOKUP($A28,'SAP - LT'!$A:$AE,19,0)</f>
        <v>40541</v>
      </c>
      <c r="H28" s="5" t="s">
        <v>8512</v>
      </c>
      <c r="I28" t="str">
        <f>VLOOKUP($A28,'SAP - LT'!$A:$AE,3,0)</f>
        <v/>
      </c>
      <c r="J28" t="str">
        <f>IF(VLOOKUP($A28,'SAP - LT'!$A:$AE,15,0)=0,"PEN","USD")</f>
        <v>PEN</v>
      </c>
      <c r="K28" s="35" t="s">
        <v>17524</v>
      </c>
      <c r="L28">
        <v>1</v>
      </c>
      <c r="M28" s="37">
        <f>IF(J28="PEN",VLOOKUP($A28,'SAP - LT'!$A:$AE,14,0),VLOOKUP($A28,'SAP- FACT'!$A:$AE,15,0))</f>
        <v>474.86</v>
      </c>
      <c r="N28" t="str">
        <f>IF(VLOOKUP($A28,'SAP - LT'!$A:$AE,15,0)=0,"PEN","USD")</f>
        <v>PEN</v>
      </c>
      <c r="O28" t="str">
        <f>VLOOKUP($A28,'SAP - LT'!$A:$AE,4,0)</f>
        <v>LETRAS EN COBRANZA NACIONAL -  - CONTADO ADELANTADO / CASH IN ADVANCE - SALDO LETRAS SOLES</v>
      </c>
    </row>
    <row r="29" spans="1:15" x14ac:dyDescent="0.2">
      <c r="A29">
        <f t="shared" si="0"/>
        <v>28</v>
      </c>
      <c r="B29" t="str">
        <f>VLOOKUP($A29,'SAP - LT'!$A:$AE,12,0)</f>
        <v>AGRICARE S.A.C.</v>
      </c>
      <c r="C29" s="5" t="str">
        <f>VLOOKUP($A29,'SAP - LT'!$A:$AE,2,0)</f>
        <v>L001 12972</v>
      </c>
      <c r="D29" s="5" t="str">
        <f>VLOOKUP($A29,'SAP - LT'!$A:$AE,2,0)</f>
        <v>L001 12972</v>
      </c>
      <c r="E29" s="13">
        <v>45566</v>
      </c>
      <c r="F29" s="34">
        <f>VLOOKUP($A29,'SAP - LT'!$A:$AE,5,0)</f>
        <v>43100</v>
      </c>
      <c r="G29" s="13">
        <f>VLOOKUP($A29,'SAP - LT'!$A:$AE,19,0)</f>
        <v>41096</v>
      </c>
      <c r="H29" s="5" t="s">
        <v>8512</v>
      </c>
      <c r="I29" t="str">
        <f>VLOOKUP($A29,'SAP - LT'!$A:$AE,3,0)</f>
        <v/>
      </c>
      <c r="J29" t="str">
        <f>IF(VLOOKUP($A29,'SAP - LT'!$A:$AE,15,0)=0,"PEN","USD")</f>
        <v>PEN</v>
      </c>
      <c r="K29" s="35" t="s">
        <v>17524</v>
      </c>
      <c r="L29">
        <v>1</v>
      </c>
      <c r="M29" s="37">
        <f>IF(J29="PEN",VLOOKUP($A29,'SAP - LT'!$A:$AE,14,0),VLOOKUP($A29,'SAP- FACT'!$A:$AE,15,0))</f>
        <v>474.95</v>
      </c>
      <c r="N29" t="str">
        <f>IF(VLOOKUP($A29,'SAP - LT'!$A:$AE,15,0)=0,"PEN","USD")</f>
        <v>PEN</v>
      </c>
      <c r="O29" t="str">
        <f>VLOOKUP($A29,'SAP - LT'!$A:$AE,4,0)</f>
        <v>LETRAS PROTESTADAS NACIONAL -  - CONTADO ADELANTADO / CASH IN ADVANCE - SALDO LETRAS SOLES</v>
      </c>
    </row>
    <row r="30" spans="1:15" x14ac:dyDescent="0.2">
      <c r="A30">
        <f t="shared" si="0"/>
        <v>29</v>
      </c>
      <c r="B30" t="str">
        <f>VLOOKUP($A30,'SAP - LT'!$A:$AE,12,0)</f>
        <v>AGRICARE S.A.C.</v>
      </c>
      <c r="C30" s="5" t="str">
        <f>VLOOKUP($A30,'SAP - LT'!$A:$AE,2,0)</f>
        <v>L001 12233</v>
      </c>
      <c r="D30" s="5" t="str">
        <f>VLOOKUP($A30,'SAP - LT'!$A:$AE,2,0)</f>
        <v>L001 12233</v>
      </c>
      <c r="E30" s="13">
        <v>45566</v>
      </c>
      <c r="F30" s="34">
        <f>VLOOKUP($A30,'SAP - LT'!$A:$AE,5,0)</f>
        <v>43100</v>
      </c>
      <c r="G30" s="13">
        <f>VLOOKUP($A30,'SAP - LT'!$A:$AE,19,0)</f>
        <v>41026</v>
      </c>
      <c r="H30" s="5" t="s">
        <v>8512</v>
      </c>
      <c r="I30" t="str">
        <f>VLOOKUP($A30,'SAP - LT'!$A:$AE,3,0)</f>
        <v/>
      </c>
      <c r="J30" t="str">
        <f>IF(VLOOKUP($A30,'SAP - LT'!$A:$AE,15,0)=0,"PEN","USD")</f>
        <v>PEN</v>
      </c>
      <c r="K30" s="35" t="s">
        <v>17524</v>
      </c>
      <c r="L30">
        <v>1</v>
      </c>
      <c r="M30" s="37">
        <f>IF(J30="PEN",VLOOKUP($A30,'SAP - LT'!$A:$AE,14,0),VLOOKUP($A30,'SAP- FACT'!$A:$AE,15,0))</f>
        <v>480.82</v>
      </c>
      <c r="N30" t="str">
        <f>IF(VLOOKUP($A30,'SAP - LT'!$A:$AE,15,0)=0,"PEN","USD")</f>
        <v>PEN</v>
      </c>
      <c r="O30" t="str">
        <f>VLOOKUP($A30,'SAP - LT'!$A:$AE,4,0)</f>
        <v>LETRAS PROTESTADAS NACIONAL -  - CONTADO ADELANTADO / CASH IN ADVANCE - SALDO LETRAS SOLES</v>
      </c>
    </row>
    <row r="31" spans="1:15" x14ac:dyDescent="0.2">
      <c r="A31">
        <f t="shared" si="0"/>
        <v>30</v>
      </c>
      <c r="B31" t="str">
        <f>VLOOKUP($A31,'SAP - LT'!$A:$AE,12,0)</f>
        <v>AGRICARE S.A.C.</v>
      </c>
      <c r="C31" s="5" t="str">
        <f>VLOOKUP($A31,'SAP - LT'!$A:$AE,2,0)</f>
        <v>L001 12949</v>
      </c>
      <c r="D31" s="5" t="str">
        <f>VLOOKUP($A31,'SAP - LT'!$A:$AE,2,0)</f>
        <v>L001 12949</v>
      </c>
      <c r="E31" s="13">
        <v>45566</v>
      </c>
      <c r="F31" s="34">
        <f>VLOOKUP($A31,'SAP - LT'!$A:$AE,5,0)</f>
        <v>43100</v>
      </c>
      <c r="G31" s="13">
        <f>VLOOKUP($A31,'SAP - LT'!$A:$AE,19,0)</f>
        <v>41093</v>
      </c>
      <c r="H31" s="5" t="s">
        <v>8512</v>
      </c>
      <c r="I31" t="str">
        <f>VLOOKUP($A31,'SAP - LT'!$A:$AE,3,0)</f>
        <v/>
      </c>
      <c r="J31" t="str">
        <f>IF(VLOOKUP($A31,'SAP - LT'!$A:$AE,15,0)=0,"PEN","USD")</f>
        <v>PEN</v>
      </c>
      <c r="K31" s="35" t="s">
        <v>17524</v>
      </c>
      <c r="L31">
        <v>1</v>
      </c>
      <c r="M31" s="37">
        <f>IF(J31="PEN",VLOOKUP($A31,'SAP - LT'!$A:$AE,14,0),VLOOKUP($A31,'SAP- FACT'!$A:$AE,15,0))</f>
        <v>495.51</v>
      </c>
      <c r="N31" t="str">
        <f>IF(VLOOKUP($A31,'SAP - LT'!$A:$AE,15,0)=0,"PEN","USD")</f>
        <v>PEN</v>
      </c>
      <c r="O31" t="str">
        <f>VLOOKUP($A31,'SAP - LT'!$A:$AE,4,0)</f>
        <v>LETRAS PROTESTADAS NACIONAL -  - CONTADO ADELANTADO / CASH IN ADVANCE - SALDO LETRAS SOLES</v>
      </c>
    </row>
    <row r="32" spans="1:15" x14ac:dyDescent="0.2">
      <c r="A32">
        <f t="shared" si="0"/>
        <v>31</v>
      </c>
      <c r="B32" t="str">
        <f>VLOOKUP($A32,'SAP - LT'!$A:$AE,12,0)</f>
        <v>AGRICARE S.A.C.</v>
      </c>
      <c r="C32" s="5" t="str">
        <f>VLOOKUP($A32,'SAP - LT'!$A:$AE,2,0)</f>
        <v>L001 11334</v>
      </c>
      <c r="D32" s="5" t="str">
        <f>VLOOKUP($A32,'SAP - LT'!$A:$AE,2,0)</f>
        <v>L001 11334</v>
      </c>
      <c r="E32" s="13">
        <v>45566</v>
      </c>
      <c r="F32" s="34">
        <f>VLOOKUP($A32,'SAP - LT'!$A:$AE,5,0)</f>
        <v>43100</v>
      </c>
      <c r="G32" s="13">
        <f>VLOOKUP($A32,'SAP - LT'!$A:$AE,19,0)</f>
        <v>40917</v>
      </c>
      <c r="H32" s="5" t="s">
        <v>8512</v>
      </c>
      <c r="I32" t="str">
        <f>VLOOKUP($A32,'SAP - LT'!$A:$AE,3,0)</f>
        <v/>
      </c>
      <c r="J32" t="str">
        <f>IF(VLOOKUP($A32,'SAP - LT'!$A:$AE,15,0)=0,"PEN","USD")</f>
        <v>PEN</v>
      </c>
      <c r="K32" s="35" t="s">
        <v>17524</v>
      </c>
      <c r="L32">
        <v>1</v>
      </c>
      <c r="M32" s="37">
        <f>IF(J32="PEN",VLOOKUP($A32,'SAP - LT'!$A:$AE,14,0),VLOOKUP($A32,'SAP- FACT'!$A:$AE,15,0))</f>
        <v>508.4</v>
      </c>
      <c r="N32" t="str">
        <f>IF(VLOOKUP($A32,'SAP - LT'!$A:$AE,15,0)=0,"PEN","USD")</f>
        <v>PEN</v>
      </c>
      <c r="O32" t="str">
        <f>VLOOKUP($A32,'SAP - LT'!$A:$AE,4,0)</f>
        <v>LETRAS PROTESTADAS NACIONAL -  - CONTADO ADELANTADO / CASH IN ADVANCE - SALDO LETRAS SOLES</v>
      </c>
    </row>
    <row r="33" spans="1:15" x14ac:dyDescent="0.2">
      <c r="A33">
        <f t="shared" si="0"/>
        <v>32</v>
      </c>
      <c r="B33" t="str">
        <f>VLOOKUP($A33,'SAP - LT'!$A:$AE,12,0)</f>
        <v>AGRICARE S.A.C.</v>
      </c>
      <c r="C33" s="5" t="str">
        <f>VLOOKUP($A33,'SAP - LT'!$A:$AE,2,0)</f>
        <v>L001 13216</v>
      </c>
      <c r="D33" s="5" t="str">
        <f>VLOOKUP($A33,'SAP - LT'!$A:$AE,2,0)</f>
        <v>L001 13216</v>
      </c>
      <c r="E33" s="13">
        <v>45566</v>
      </c>
      <c r="F33" s="34">
        <f>VLOOKUP($A33,'SAP - LT'!$A:$AE,5,0)</f>
        <v>43100</v>
      </c>
      <c r="G33" s="13">
        <f>VLOOKUP($A33,'SAP - LT'!$A:$AE,19,0)</f>
        <v>41121</v>
      </c>
      <c r="H33" s="5" t="s">
        <v>8512</v>
      </c>
      <c r="I33" t="str">
        <f>VLOOKUP($A33,'SAP - LT'!$A:$AE,3,0)</f>
        <v/>
      </c>
      <c r="J33" t="str">
        <f>IF(VLOOKUP($A33,'SAP - LT'!$A:$AE,15,0)=0,"PEN","USD")</f>
        <v>PEN</v>
      </c>
      <c r="K33" s="35" t="s">
        <v>17524</v>
      </c>
      <c r="L33">
        <v>1</v>
      </c>
      <c r="M33" s="37">
        <f>IF(J33="PEN",VLOOKUP($A33,'SAP - LT'!$A:$AE,14,0),VLOOKUP($A33,'SAP- FACT'!$A:$AE,15,0))</f>
        <v>515.19000000000005</v>
      </c>
      <c r="N33" t="str">
        <f>IF(VLOOKUP($A33,'SAP - LT'!$A:$AE,15,0)=0,"PEN","USD")</f>
        <v>PEN</v>
      </c>
      <c r="O33" t="str">
        <f>VLOOKUP($A33,'SAP - LT'!$A:$AE,4,0)</f>
        <v>LETRAS PROTESTADAS NACIONAL -  - CONTADO ADELANTADO / CASH IN ADVANCE - SALDO LETRAS SOLES</v>
      </c>
    </row>
    <row r="34" spans="1:15" x14ac:dyDescent="0.2">
      <c r="A34">
        <f t="shared" si="0"/>
        <v>33</v>
      </c>
      <c r="B34" t="str">
        <f>VLOOKUP($A34,'SAP - LT'!$A:$AE,12,0)</f>
        <v>AGRICARE S.A.C.</v>
      </c>
      <c r="C34" s="5" t="str">
        <f>VLOOKUP($A34,'SAP - LT'!$A:$AE,2,0)</f>
        <v>L001 12309</v>
      </c>
      <c r="D34" s="5" t="str">
        <f>VLOOKUP($A34,'SAP - LT'!$A:$AE,2,0)</f>
        <v>L001 12309</v>
      </c>
      <c r="E34" s="13">
        <v>45566</v>
      </c>
      <c r="F34" s="34">
        <f>VLOOKUP($A34,'SAP - LT'!$A:$AE,5,0)</f>
        <v>43100</v>
      </c>
      <c r="G34" s="13">
        <f>VLOOKUP($A34,'SAP - LT'!$A:$AE,19,0)</f>
        <v>41029</v>
      </c>
      <c r="H34" s="5" t="s">
        <v>8512</v>
      </c>
      <c r="I34" t="str">
        <f>VLOOKUP($A34,'SAP - LT'!$A:$AE,3,0)</f>
        <v/>
      </c>
      <c r="J34" t="str">
        <f>IF(VLOOKUP($A34,'SAP - LT'!$A:$AE,15,0)=0,"PEN","USD")</f>
        <v>PEN</v>
      </c>
      <c r="K34" s="35" t="s">
        <v>17524</v>
      </c>
      <c r="L34">
        <v>1</v>
      </c>
      <c r="M34" s="37">
        <f>IF(J34="PEN",VLOOKUP($A34,'SAP - LT'!$A:$AE,14,0),VLOOKUP($A34,'SAP- FACT'!$A:$AE,15,0))</f>
        <v>531.97</v>
      </c>
      <c r="N34" t="str">
        <f>IF(VLOOKUP($A34,'SAP - LT'!$A:$AE,15,0)=0,"PEN","USD")</f>
        <v>PEN</v>
      </c>
      <c r="O34" t="str">
        <f>VLOOKUP($A34,'SAP - LT'!$A:$AE,4,0)</f>
        <v>LETRAS PROTESTADAS NACIONAL -  - CONTADO ADELANTADO / CASH IN ADVANCE - SALDO LETRAS SOLES</v>
      </c>
    </row>
    <row r="35" spans="1:15" x14ac:dyDescent="0.2">
      <c r="A35">
        <f t="shared" si="0"/>
        <v>34</v>
      </c>
      <c r="B35" t="str">
        <f>VLOOKUP($A35,'SAP - LT'!$A:$AE,12,0)</f>
        <v>AGRICARE S.A.C.</v>
      </c>
      <c r="C35" s="5" t="str">
        <f>VLOOKUP($A35,'SAP - LT'!$A:$AE,2,0)</f>
        <v>L001 12305</v>
      </c>
      <c r="D35" s="5" t="str">
        <f>VLOOKUP($A35,'SAP - LT'!$A:$AE,2,0)</f>
        <v>L001 12305</v>
      </c>
      <c r="E35" s="13">
        <v>45566</v>
      </c>
      <c r="F35" s="34">
        <f>VLOOKUP($A35,'SAP - LT'!$A:$AE,5,0)</f>
        <v>43100</v>
      </c>
      <c r="G35" s="13">
        <f>VLOOKUP($A35,'SAP - LT'!$A:$AE,19,0)</f>
        <v>41029</v>
      </c>
      <c r="H35" s="5" t="s">
        <v>8512</v>
      </c>
      <c r="I35" t="str">
        <f>VLOOKUP($A35,'SAP - LT'!$A:$AE,3,0)</f>
        <v/>
      </c>
      <c r="J35" t="str">
        <f>IF(VLOOKUP($A35,'SAP - LT'!$A:$AE,15,0)=0,"PEN","USD")</f>
        <v>PEN</v>
      </c>
      <c r="K35" s="35" t="s">
        <v>17524</v>
      </c>
      <c r="L35">
        <v>1</v>
      </c>
      <c r="M35" s="37">
        <f>IF(J35="PEN",VLOOKUP($A35,'SAP - LT'!$A:$AE,14,0),VLOOKUP($A35,'SAP- FACT'!$A:$AE,15,0))</f>
        <v>558.07000000000005</v>
      </c>
      <c r="N35" t="str">
        <f>IF(VLOOKUP($A35,'SAP - LT'!$A:$AE,15,0)=0,"PEN","USD")</f>
        <v>PEN</v>
      </c>
      <c r="O35" t="str">
        <f>VLOOKUP($A35,'SAP - LT'!$A:$AE,4,0)</f>
        <v>LETRAS PROTESTADAS NACIONAL -  - CONTADO ADELANTADO / CASH IN ADVANCE - SALDO LETRAS SOLES</v>
      </c>
    </row>
    <row r="36" spans="1:15" x14ac:dyDescent="0.2">
      <c r="A36">
        <f t="shared" si="0"/>
        <v>35</v>
      </c>
      <c r="B36" t="str">
        <f>VLOOKUP($A36,'SAP - LT'!$A:$AE,12,0)</f>
        <v>AGRICARE S.A.C.</v>
      </c>
      <c r="C36" s="5" t="str">
        <f>VLOOKUP($A36,'SAP - LT'!$A:$AE,2,0)</f>
        <v>L001 13224</v>
      </c>
      <c r="D36" s="5" t="str">
        <f>VLOOKUP($A36,'SAP - LT'!$A:$AE,2,0)</f>
        <v>L001 13224</v>
      </c>
      <c r="E36" s="13">
        <v>45566</v>
      </c>
      <c r="F36" s="34">
        <f>VLOOKUP($A36,'SAP - LT'!$A:$AE,5,0)</f>
        <v>43100</v>
      </c>
      <c r="G36" s="13">
        <f>VLOOKUP($A36,'SAP - LT'!$A:$AE,19,0)</f>
        <v>41121</v>
      </c>
      <c r="H36" s="5" t="s">
        <v>8512</v>
      </c>
      <c r="I36" t="str">
        <f>VLOOKUP($A36,'SAP - LT'!$A:$AE,3,0)</f>
        <v/>
      </c>
      <c r="J36" t="str">
        <f>IF(VLOOKUP($A36,'SAP - LT'!$A:$AE,15,0)=0,"PEN","USD")</f>
        <v>PEN</v>
      </c>
      <c r="K36" s="35" t="s">
        <v>17524</v>
      </c>
      <c r="L36">
        <v>1</v>
      </c>
      <c r="M36" s="37">
        <f>IF(J36="PEN",VLOOKUP($A36,'SAP - LT'!$A:$AE,14,0),VLOOKUP($A36,'SAP- FACT'!$A:$AE,15,0))</f>
        <v>569.36</v>
      </c>
      <c r="N36" t="str">
        <f>IF(VLOOKUP($A36,'SAP - LT'!$A:$AE,15,0)=0,"PEN","USD")</f>
        <v>PEN</v>
      </c>
      <c r="O36" t="str">
        <f>VLOOKUP($A36,'SAP - LT'!$A:$AE,4,0)</f>
        <v>LETRAS PROTESTADAS NACIONAL -  - CONTADO ADELANTADO / CASH IN ADVANCE - SALDO LETRAS SOLES</v>
      </c>
    </row>
    <row r="37" spans="1:15" x14ac:dyDescent="0.2">
      <c r="A37">
        <f t="shared" si="0"/>
        <v>36</v>
      </c>
      <c r="B37" t="str">
        <f>VLOOKUP($A37,'SAP - LT'!$A:$AE,12,0)</f>
        <v>AGRICARE S.A.C.</v>
      </c>
      <c r="C37" s="5" t="str">
        <f>VLOOKUP($A37,'SAP - LT'!$A:$AE,2,0)</f>
        <v>L001 12245</v>
      </c>
      <c r="D37" s="5" t="str">
        <f>VLOOKUP($A37,'SAP - LT'!$A:$AE,2,0)</f>
        <v>L001 12245</v>
      </c>
      <c r="E37" s="13">
        <v>45566</v>
      </c>
      <c r="F37" s="34">
        <f>VLOOKUP($A37,'SAP - LT'!$A:$AE,5,0)</f>
        <v>43100</v>
      </c>
      <c r="G37" s="13">
        <f>VLOOKUP($A37,'SAP - LT'!$A:$AE,19,0)</f>
        <v>41020</v>
      </c>
      <c r="H37" s="5" t="s">
        <v>8512</v>
      </c>
      <c r="I37" t="str">
        <f>VLOOKUP($A37,'SAP - LT'!$A:$AE,3,0)</f>
        <v/>
      </c>
      <c r="J37" t="str">
        <f>IF(VLOOKUP($A37,'SAP - LT'!$A:$AE,15,0)=0,"PEN","USD")</f>
        <v>PEN</v>
      </c>
      <c r="K37" s="35" t="s">
        <v>17524</v>
      </c>
      <c r="L37">
        <v>1</v>
      </c>
      <c r="M37" s="37">
        <f>IF(J37="PEN",VLOOKUP($A37,'SAP - LT'!$A:$AE,14,0),VLOOKUP($A37,'SAP- FACT'!$A:$AE,15,0))</f>
        <v>580.65</v>
      </c>
      <c r="N37" t="str">
        <f>IF(VLOOKUP($A37,'SAP - LT'!$A:$AE,15,0)=0,"PEN","USD")</f>
        <v>PEN</v>
      </c>
      <c r="O37" t="str">
        <f>VLOOKUP($A37,'SAP - LT'!$A:$AE,4,0)</f>
        <v>LETRAS PROTESTADAS NACIONAL -  - CONTADO ADELANTADO / CASH IN ADVANCE - SALDO LETRAS SOLES</v>
      </c>
    </row>
    <row r="38" spans="1:15" x14ac:dyDescent="0.2">
      <c r="A38">
        <f t="shared" si="0"/>
        <v>37</v>
      </c>
      <c r="B38" t="str">
        <f>VLOOKUP($A38,'SAP - LT'!$A:$AE,12,0)</f>
        <v>AGRICARE S.A.C.</v>
      </c>
      <c r="C38" s="5" t="str">
        <f>VLOOKUP($A38,'SAP - LT'!$A:$AE,2,0)</f>
        <v>L001 13019</v>
      </c>
      <c r="D38" s="5" t="str">
        <f>VLOOKUP($A38,'SAP - LT'!$A:$AE,2,0)</f>
        <v>L001 13019</v>
      </c>
      <c r="E38" s="13">
        <v>45566</v>
      </c>
      <c r="F38" s="34">
        <f>VLOOKUP($A38,'SAP - LT'!$A:$AE,5,0)</f>
        <v>43100</v>
      </c>
      <c r="G38" s="13">
        <f>VLOOKUP($A38,'SAP - LT'!$A:$AE,19,0)</f>
        <v>41099</v>
      </c>
      <c r="H38" s="5" t="s">
        <v>8512</v>
      </c>
      <c r="I38" t="str">
        <f>VLOOKUP($A38,'SAP - LT'!$A:$AE,3,0)</f>
        <v/>
      </c>
      <c r="J38" t="str">
        <f>IF(VLOOKUP($A38,'SAP - LT'!$A:$AE,15,0)=0,"PEN","USD")</f>
        <v>PEN</v>
      </c>
      <c r="K38" s="35" t="s">
        <v>17524</v>
      </c>
      <c r="L38">
        <v>1</v>
      </c>
      <c r="M38" s="37">
        <f>IF(J38="PEN",VLOOKUP($A38,'SAP - LT'!$A:$AE,14,0),VLOOKUP($A38,'SAP- FACT'!$A:$AE,15,0))</f>
        <v>585.28</v>
      </c>
      <c r="N38" t="str">
        <f>IF(VLOOKUP($A38,'SAP - LT'!$A:$AE,15,0)=0,"PEN","USD")</f>
        <v>PEN</v>
      </c>
      <c r="O38" t="str">
        <f>VLOOKUP($A38,'SAP - LT'!$A:$AE,4,0)</f>
        <v>LETRAS PROTESTADAS NACIONAL -  - CONTADO ADELANTADO / CASH IN ADVANCE - SALDO LETRAS SOLES</v>
      </c>
    </row>
    <row r="39" spans="1:15" x14ac:dyDescent="0.2">
      <c r="A39">
        <f t="shared" si="0"/>
        <v>38</v>
      </c>
      <c r="B39" t="str">
        <f>VLOOKUP($A39,'SAP - LT'!$A:$AE,12,0)</f>
        <v>AGRICARE S.A.C.</v>
      </c>
      <c r="C39" s="5" t="str">
        <f>VLOOKUP($A39,'SAP - LT'!$A:$AE,2,0)</f>
        <v>L001 12192</v>
      </c>
      <c r="D39" s="5" t="str">
        <f>VLOOKUP($A39,'SAP - LT'!$A:$AE,2,0)</f>
        <v>L001 12192</v>
      </c>
      <c r="E39" s="13">
        <v>45566</v>
      </c>
      <c r="F39" s="34">
        <f>VLOOKUP($A39,'SAP - LT'!$A:$AE,5,0)</f>
        <v>43100</v>
      </c>
      <c r="G39" s="13">
        <f>VLOOKUP($A39,'SAP - LT'!$A:$AE,19,0)</f>
        <v>41013</v>
      </c>
      <c r="H39" s="5" t="s">
        <v>8512</v>
      </c>
      <c r="I39" t="str">
        <f>VLOOKUP($A39,'SAP - LT'!$A:$AE,3,0)</f>
        <v/>
      </c>
      <c r="J39" t="str">
        <f>IF(VLOOKUP($A39,'SAP - LT'!$A:$AE,15,0)=0,"PEN","USD")</f>
        <v>PEN</v>
      </c>
      <c r="K39" s="35" t="s">
        <v>17524</v>
      </c>
      <c r="L39">
        <v>1</v>
      </c>
      <c r="M39" s="37">
        <f>IF(J39="PEN",VLOOKUP($A39,'SAP - LT'!$A:$AE,14,0),VLOOKUP($A39,'SAP- FACT'!$A:$AE,15,0))</f>
        <v>590.86</v>
      </c>
      <c r="N39" t="str">
        <f>IF(VLOOKUP($A39,'SAP - LT'!$A:$AE,15,0)=0,"PEN","USD")</f>
        <v>PEN</v>
      </c>
      <c r="O39" t="str">
        <f>VLOOKUP($A39,'SAP - LT'!$A:$AE,4,0)</f>
        <v>LETRAS PROTESTADAS NACIONAL -  - CONTADO ADELANTADO / CASH IN ADVANCE - SALDO LETRAS SOLES</v>
      </c>
    </row>
    <row r="40" spans="1:15" x14ac:dyDescent="0.2">
      <c r="A40">
        <f t="shared" si="0"/>
        <v>39</v>
      </c>
      <c r="B40" t="str">
        <f>VLOOKUP($A40,'SAP - LT'!$A:$AE,12,0)</f>
        <v>AGRICARE S.A.C.</v>
      </c>
      <c r="C40" s="5" t="str">
        <f>VLOOKUP($A40,'SAP - LT'!$A:$AE,2,0)</f>
        <v>L001 13176</v>
      </c>
      <c r="D40" s="5" t="str">
        <f>VLOOKUP($A40,'SAP - LT'!$A:$AE,2,0)</f>
        <v>L001 13176</v>
      </c>
      <c r="E40" s="13">
        <v>45566</v>
      </c>
      <c r="F40" s="34">
        <f>VLOOKUP($A40,'SAP - LT'!$A:$AE,5,0)</f>
        <v>43100</v>
      </c>
      <c r="G40" s="13">
        <f>VLOOKUP($A40,'SAP - LT'!$A:$AE,19,0)</f>
        <v>41117</v>
      </c>
      <c r="H40" s="5" t="s">
        <v>8512</v>
      </c>
      <c r="I40" t="str">
        <f>VLOOKUP($A40,'SAP - LT'!$A:$AE,3,0)</f>
        <v/>
      </c>
      <c r="J40" t="str">
        <f>IF(VLOOKUP($A40,'SAP - LT'!$A:$AE,15,0)=0,"PEN","USD")</f>
        <v>PEN</v>
      </c>
      <c r="K40" s="35" t="s">
        <v>17524</v>
      </c>
      <c r="L40">
        <v>1</v>
      </c>
      <c r="M40" s="37">
        <f>IF(J40="PEN",VLOOKUP($A40,'SAP - LT'!$A:$AE,14,0),VLOOKUP($A40,'SAP- FACT'!$A:$AE,15,0))</f>
        <v>617.96</v>
      </c>
      <c r="N40" t="str">
        <f>IF(VLOOKUP($A40,'SAP - LT'!$A:$AE,15,0)=0,"PEN","USD")</f>
        <v>PEN</v>
      </c>
      <c r="O40" t="str">
        <f>VLOOKUP($A40,'SAP - LT'!$A:$AE,4,0)</f>
        <v>LETRAS PROTESTADAS NACIONAL -  - CONTADO ADELANTADO / CASH IN ADVANCE - SALDO LETRAS SOLES</v>
      </c>
    </row>
    <row r="41" spans="1:15" x14ac:dyDescent="0.2">
      <c r="A41">
        <f t="shared" si="0"/>
        <v>40</v>
      </c>
      <c r="B41" t="str">
        <f>VLOOKUP($A41,'SAP - LT'!$A:$AE,12,0)</f>
        <v>AGRICARE S.A.C.</v>
      </c>
      <c r="C41" s="5" t="str">
        <f>VLOOKUP($A41,'SAP - LT'!$A:$AE,2,0)</f>
        <v>L001 13150</v>
      </c>
      <c r="D41" s="5" t="str">
        <f>VLOOKUP($A41,'SAP - LT'!$A:$AE,2,0)</f>
        <v>L001 13150</v>
      </c>
      <c r="E41" s="13">
        <v>45566</v>
      </c>
      <c r="F41" s="34">
        <f>VLOOKUP($A41,'SAP - LT'!$A:$AE,5,0)</f>
        <v>43100</v>
      </c>
      <c r="G41" s="13">
        <f>VLOOKUP($A41,'SAP - LT'!$A:$AE,19,0)</f>
        <v>41114</v>
      </c>
      <c r="H41" s="5" t="s">
        <v>8512</v>
      </c>
      <c r="I41" t="str">
        <f>VLOOKUP($A41,'SAP - LT'!$A:$AE,3,0)</f>
        <v/>
      </c>
      <c r="J41" t="str">
        <f>IF(VLOOKUP($A41,'SAP - LT'!$A:$AE,15,0)=0,"PEN","USD")</f>
        <v>PEN</v>
      </c>
      <c r="K41" s="35" t="s">
        <v>17524</v>
      </c>
      <c r="L41">
        <v>1</v>
      </c>
      <c r="M41" s="37">
        <f>IF(J41="PEN",VLOOKUP($A41,'SAP - LT'!$A:$AE,14,0),VLOOKUP($A41,'SAP- FACT'!$A:$AE,15,0))</f>
        <v>621.04</v>
      </c>
      <c r="N41" t="str">
        <f>IF(VLOOKUP($A41,'SAP - LT'!$A:$AE,15,0)=0,"PEN","USD")</f>
        <v>PEN</v>
      </c>
      <c r="O41" t="str">
        <f>VLOOKUP($A41,'SAP - LT'!$A:$AE,4,0)</f>
        <v>LETRAS PROTESTADAS NACIONAL -  - CONTADO ADELANTADO / CASH IN ADVANCE - SALDO LETRAS SOLES</v>
      </c>
    </row>
    <row r="42" spans="1:15" x14ac:dyDescent="0.2">
      <c r="A42">
        <f t="shared" si="0"/>
        <v>41</v>
      </c>
      <c r="B42" t="str">
        <f>VLOOKUP($A42,'SAP - LT'!$A:$AE,12,0)</f>
        <v>AGRICARE S.A.C.</v>
      </c>
      <c r="C42" s="5" t="str">
        <f>VLOOKUP($A42,'SAP - LT'!$A:$AE,2,0)</f>
        <v>L001 13182</v>
      </c>
      <c r="D42" s="5" t="str">
        <f>VLOOKUP($A42,'SAP - LT'!$A:$AE,2,0)</f>
        <v>L001 13182</v>
      </c>
      <c r="E42" s="13">
        <v>45566</v>
      </c>
      <c r="F42" s="34">
        <f>VLOOKUP($A42,'SAP - LT'!$A:$AE,5,0)</f>
        <v>43100</v>
      </c>
      <c r="G42" s="13">
        <f>VLOOKUP($A42,'SAP - LT'!$A:$AE,19,0)</f>
        <v>41120</v>
      </c>
      <c r="H42" s="5" t="s">
        <v>8512</v>
      </c>
      <c r="I42" t="str">
        <f>VLOOKUP($A42,'SAP - LT'!$A:$AE,3,0)</f>
        <v/>
      </c>
      <c r="J42" t="str">
        <f>IF(VLOOKUP($A42,'SAP - LT'!$A:$AE,15,0)=0,"PEN","USD")</f>
        <v>PEN</v>
      </c>
      <c r="K42" s="35" t="s">
        <v>17524</v>
      </c>
      <c r="L42">
        <v>1</v>
      </c>
      <c r="M42" s="37">
        <f>IF(J42="PEN",VLOOKUP($A42,'SAP - LT'!$A:$AE,14,0),VLOOKUP($A42,'SAP- FACT'!$A:$AE,15,0))</f>
        <v>631.47</v>
      </c>
      <c r="N42" t="str">
        <f>IF(VLOOKUP($A42,'SAP - LT'!$A:$AE,15,0)=0,"PEN","USD")</f>
        <v>PEN</v>
      </c>
      <c r="O42" t="str">
        <f>VLOOKUP($A42,'SAP - LT'!$A:$AE,4,0)</f>
        <v>LETRAS PROTESTADAS NACIONAL -  - CONTADO ADELANTADO / CASH IN ADVANCE - SALDO LETRAS SOLES</v>
      </c>
    </row>
    <row r="43" spans="1:15" x14ac:dyDescent="0.2">
      <c r="A43">
        <f t="shared" si="0"/>
        <v>42</v>
      </c>
      <c r="B43" t="str">
        <f>VLOOKUP($A43,'SAP - LT'!$A:$AE,12,0)</f>
        <v>AGRICARE S.A.C.</v>
      </c>
      <c r="C43" s="5" t="str">
        <f>VLOOKUP($A43,'SAP - LT'!$A:$AE,2,0)</f>
        <v>L001 11593</v>
      </c>
      <c r="D43" s="5" t="str">
        <f>VLOOKUP($A43,'SAP - LT'!$A:$AE,2,0)</f>
        <v>L001 11593</v>
      </c>
      <c r="E43" s="13">
        <v>45566</v>
      </c>
      <c r="F43" s="34">
        <f>VLOOKUP($A43,'SAP - LT'!$A:$AE,5,0)</f>
        <v>43100</v>
      </c>
      <c r="G43" s="13">
        <f>VLOOKUP($A43,'SAP - LT'!$A:$AE,19,0)</f>
        <v>40952</v>
      </c>
      <c r="H43" s="5" t="s">
        <v>8512</v>
      </c>
      <c r="I43" t="str">
        <f>VLOOKUP($A43,'SAP - LT'!$A:$AE,3,0)</f>
        <v/>
      </c>
      <c r="J43" t="str">
        <f>IF(VLOOKUP($A43,'SAP - LT'!$A:$AE,15,0)=0,"PEN","USD")</f>
        <v>PEN</v>
      </c>
      <c r="K43" s="35" t="s">
        <v>17524</v>
      </c>
      <c r="L43">
        <v>1</v>
      </c>
      <c r="M43" s="37">
        <f>IF(J43="PEN",VLOOKUP($A43,'SAP - LT'!$A:$AE,14,0),VLOOKUP($A43,'SAP- FACT'!$A:$AE,15,0))</f>
        <v>682.67</v>
      </c>
      <c r="N43" t="str">
        <f>IF(VLOOKUP($A43,'SAP - LT'!$A:$AE,15,0)=0,"PEN","USD")</f>
        <v>PEN</v>
      </c>
      <c r="O43" t="str">
        <f>VLOOKUP($A43,'SAP - LT'!$A:$AE,4,0)</f>
        <v>LETRAS PROTESTADAS NACIONAL -  - CONTADO ADELANTADO / CASH IN ADVANCE - SALDO LETRAS SOLES</v>
      </c>
    </row>
    <row r="44" spans="1:15" x14ac:dyDescent="0.2">
      <c r="A44">
        <f t="shared" si="0"/>
        <v>43</v>
      </c>
      <c r="B44" t="str">
        <f>VLOOKUP($A44,'SAP - LT'!$A:$AE,12,0)</f>
        <v>AGRICARE S.A.C.</v>
      </c>
      <c r="C44" s="5" t="str">
        <f>VLOOKUP($A44,'SAP - LT'!$A:$AE,2,0)</f>
        <v>L001 11592</v>
      </c>
      <c r="D44" s="5" t="str">
        <f>VLOOKUP($A44,'SAP - LT'!$A:$AE,2,0)</f>
        <v>L001 11592</v>
      </c>
      <c r="E44" s="13">
        <v>45566</v>
      </c>
      <c r="F44" s="34">
        <f>VLOOKUP($A44,'SAP - LT'!$A:$AE,5,0)</f>
        <v>43100</v>
      </c>
      <c r="G44" s="13">
        <f>VLOOKUP($A44,'SAP - LT'!$A:$AE,19,0)</f>
        <v>40945</v>
      </c>
      <c r="H44" s="5" t="s">
        <v>8512</v>
      </c>
      <c r="I44" t="str">
        <f>VLOOKUP($A44,'SAP - LT'!$A:$AE,3,0)</f>
        <v/>
      </c>
      <c r="J44" t="str">
        <f>IF(VLOOKUP($A44,'SAP - LT'!$A:$AE,15,0)=0,"PEN","USD")</f>
        <v>PEN</v>
      </c>
      <c r="K44" s="35" t="s">
        <v>17524</v>
      </c>
      <c r="L44">
        <v>1</v>
      </c>
      <c r="M44" s="37">
        <f>IF(J44="PEN",VLOOKUP($A44,'SAP - LT'!$A:$AE,14,0),VLOOKUP($A44,'SAP- FACT'!$A:$AE,15,0))</f>
        <v>682.67</v>
      </c>
      <c r="N44" t="str">
        <f>IF(VLOOKUP($A44,'SAP - LT'!$A:$AE,15,0)=0,"PEN","USD")</f>
        <v>PEN</v>
      </c>
      <c r="O44" t="str">
        <f>VLOOKUP($A44,'SAP - LT'!$A:$AE,4,0)</f>
        <v>LETRAS PROTESTADAS NACIONAL -  - CONTADO ADELANTADO / CASH IN ADVANCE - SALDO LETRAS SOLES</v>
      </c>
    </row>
    <row r="45" spans="1:15" x14ac:dyDescent="0.2">
      <c r="A45">
        <f t="shared" si="0"/>
        <v>44</v>
      </c>
      <c r="B45" t="str">
        <f>VLOOKUP($A45,'SAP - LT'!$A:$AE,12,0)</f>
        <v>AGRICARE S.A.C.</v>
      </c>
      <c r="C45" s="5" t="str">
        <f>VLOOKUP($A45,'SAP - LT'!$A:$AE,2,0)</f>
        <v>L001 13132</v>
      </c>
      <c r="D45" s="5" t="str">
        <f>VLOOKUP($A45,'SAP - LT'!$A:$AE,2,0)</f>
        <v>L001 13132</v>
      </c>
      <c r="E45" s="13">
        <v>45566</v>
      </c>
      <c r="F45" s="34">
        <f>VLOOKUP($A45,'SAP - LT'!$A:$AE,5,0)</f>
        <v>43100</v>
      </c>
      <c r="G45" s="13">
        <f>VLOOKUP($A45,'SAP - LT'!$A:$AE,19,0)</f>
        <v>41110</v>
      </c>
      <c r="H45" s="5" t="s">
        <v>8512</v>
      </c>
      <c r="I45" t="str">
        <f>VLOOKUP($A45,'SAP - LT'!$A:$AE,3,0)</f>
        <v/>
      </c>
      <c r="J45" t="str">
        <f>IF(VLOOKUP($A45,'SAP - LT'!$A:$AE,15,0)=0,"PEN","USD")</f>
        <v>PEN</v>
      </c>
      <c r="K45" s="35" t="s">
        <v>17524</v>
      </c>
      <c r="L45">
        <v>1</v>
      </c>
      <c r="M45" s="37">
        <f>IF(J45="PEN",VLOOKUP($A45,'SAP - LT'!$A:$AE,14,0),VLOOKUP($A45,'SAP- FACT'!$A:$AE,15,0))</f>
        <v>685.29</v>
      </c>
      <c r="N45" t="str">
        <f>IF(VLOOKUP($A45,'SAP - LT'!$A:$AE,15,0)=0,"PEN","USD")</f>
        <v>PEN</v>
      </c>
      <c r="O45" t="str">
        <f>VLOOKUP($A45,'SAP - LT'!$A:$AE,4,0)</f>
        <v>LETRAS PROTESTADAS NACIONAL -  - CONTADO ADELANTADO / CASH IN ADVANCE - SALDO LETRAS SOLES</v>
      </c>
    </row>
    <row r="46" spans="1:15" x14ac:dyDescent="0.2">
      <c r="A46">
        <f t="shared" si="0"/>
        <v>45</v>
      </c>
      <c r="B46" t="str">
        <f>VLOOKUP($A46,'SAP - LT'!$A:$AE,12,0)</f>
        <v>AGRICARE S.A.C.</v>
      </c>
      <c r="C46" s="5" t="str">
        <f>VLOOKUP($A46,'SAP - LT'!$A:$AE,2,0)</f>
        <v>L001 9034</v>
      </c>
      <c r="D46" s="5" t="str">
        <f>VLOOKUP($A46,'SAP - LT'!$A:$AE,2,0)</f>
        <v>L001 9034</v>
      </c>
      <c r="E46" s="13">
        <v>45566</v>
      </c>
      <c r="F46" s="34">
        <f>VLOOKUP($A46,'SAP - LT'!$A:$AE,5,0)</f>
        <v>43100</v>
      </c>
      <c r="G46" s="13">
        <f>VLOOKUP($A46,'SAP - LT'!$A:$AE,19,0)</f>
        <v>40662</v>
      </c>
      <c r="H46" s="5" t="s">
        <v>8512</v>
      </c>
      <c r="I46" t="str">
        <f>VLOOKUP($A46,'SAP - LT'!$A:$AE,3,0)</f>
        <v/>
      </c>
      <c r="J46" t="str">
        <f>IF(VLOOKUP($A46,'SAP - LT'!$A:$AE,15,0)=0,"PEN","USD")</f>
        <v>PEN</v>
      </c>
      <c r="K46" s="35" t="s">
        <v>17524</v>
      </c>
      <c r="L46">
        <v>1</v>
      </c>
      <c r="M46" s="37">
        <f>IF(J46="PEN",VLOOKUP($A46,'SAP - LT'!$A:$AE,14,0),VLOOKUP($A46,'SAP- FACT'!$A:$AE,15,0))</f>
        <v>701.08</v>
      </c>
      <c r="N46" t="str">
        <f>IF(VLOOKUP($A46,'SAP - LT'!$A:$AE,15,0)=0,"PEN","USD")</f>
        <v>PEN</v>
      </c>
      <c r="O46" t="str">
        <f>VLOOKUP($A46,'SAP - LT'!$A:$AE,4,0)</f>
        <v>LETRAS EN COBRANZA NACIONAL -  - CONTADO ADELANTADO / CASH IN ADVANCE - SALDO LETRAS SOLES</v>
      </c>
    </row>
    <row r="47" spans="1:15" x14ac:dyDescent="0.2">
      <c r="A47">
        <f t="shared" si="0"/>
        <v>46</v>
      </c>
      <c r="B47" t="str">
        <f>VLOOKUP($A47,'SAP - LT'!$A:$AE,12,0)</f>
        <v>AGRICARE S.A.C.</v>
      </c>
      <c r="C47" s="5" t="str">
        <f>VLOOKUP($A47,'SAP - LT'!$A:$AE,2,0)</f>
        <v>L001 13030</v>
      </c>
      <c r="D47" s="5" t="str">
        <f>VLOOKUP($A47,'SAP - LT'!$A:$AE,2,0)</f>
        <v>L001 13030</v>
      </c>
      <c r="E47" s="13">
        <v>45566</v>
      </c>
      <c r="F47" s="34">
        <f>VLOOKUP($A47,'SAP - LT'!$A:$AE,5,0)</f>
        <v>43100</v>
      </c>
      <c r="G47" s="13">
        <f>VLOOKUP($A47,'SAP - LT'!$A:$AE,19,0)</f>
        <v>41102</v>
      </c>
      <c r="H47" s="5" t="s">
        <v>8512</v>
      </c>
      <c r="I47" t="str">
        <f>VLOOKUP($A47,'SAP - LT'!$A:$AE,3,0)</f>
        <v/>
      </c>
      <c r="J47" t="str">
        <f>IF(VLOOKUP($A47,'SAP - LT'!$A:$AE,15,0)=0,"PEN","USD")</f>
        <v>PEN</v>
      </c>
      <c r="K47" s="35" t="s">
        <v>17524</v>
      </c>
      <c r="L47">
        <v>1</v>
      </c>
      <c r="M47" s="37">
        <f>IF(J47="PEN",VLOOKUP($A47,'SAP - LT'!$A:$AE,14,0),VLOOKUP($A47,'SAP- FACT'!$A:$AE,15,0))</f>
        <v>706.27</v>
      </c>
      <c r="N47" t="str">
        <f>IF(VLOOKUP($A47,'SAP - LT'!$A:$AE,15,0)=0,"PEN","USD")</f>
        <v>PEN</v>
      </c>
      <c r="O47" t="str">
        <f>VLOOKUP($A47,'SAP - LT'!$A:$AE,4,0)</f>
        <v>LETRAS PROTESTADAS NACIONAL -  - CONTADO ADELANTADO / CASH IN ADVANCE - SALDO LETRAS SOLES</v>
      </c>
    </row>
    <row r="48" spans="1:15" x14ac:dyDescent="0.2">
      <c r="A48">
        <f t="shared" si="0"/>
        <v>47</v>
      </c>
      <c r="B48" t="str">
        <f>VLOOKUP($A48,'SAP - LT'!$A:$AE,12,0)</f>
        <v>AGRICARE S.A.C.</v>
      </c>
      <c r="C48" s="5" t="str">
        <f>VLOOKUP($A48,'SAP - LT'!$A:$AE,2,0)</f>
        <v>L001 13096</v>
      </c>
      <c r="D48" s="5" t="str">
        <f>VLOOKUP($A48,'SAP - LT'!$A:$AE,2,0)</f>
        <v>L001 13096</v>
      </c>
      <c r="E48" s="13">
        <v>45566</v>
      </c>
      <c r="F48" s="34">
        <f>VLOOKUP($A48,'SAP - LT'!$A:$AE,5,0)</f>
        <v>43100</v>
      </c>
      <c r="G48" s="13">
        <f>VLOOKUP($A48,'SAP - LT'!$A:$AE,19,0)</f>
        <v>41107</v>
      </c>
      <c r="H48" s="5" t="s">
        <v>8512</v>
      </c>
      <c r="I48" t="str">
        <f>VLOOKUP($A48,'SAP - LT'!$A:$AE,3,0)</f>
        <v/>
      </c>
      <c r="J48" t="str">
        <f>IF(VLOOKUP($A48,'SAP - LT'!$A:$AE,15,0)=0,"PEN","USD")</f>
        <v>PEN</v>
      </c>
      <c r="K48" s="35" t="s">
        <v>17524</v>
      </c>
      <c r="L48">
        <v>1</v>
      </c>
      <c r="M48" s="37">
        <f>IF(J48="PEN",VLOOKUP($A48,'SAP - LT'!$A:$AE,14,0),VLOOKUP($A48,'SAP- FACT'!$A:$AE,15,0))</f>
        <v>739.86</v>
      </c>
      <c r="N48" t="str">
        <f>IF(VLOOKUP($A48,'SAP - LT'!$A:$AE,15,0)=0,"PEN","USD")</f>
        <v>PEN</v>
      </c>
      <c r="O48" t="str">
        <f>VLOOKUP($A48,'SAP - LT'!$A:$AE,4,0)</f>
        <v>LETRAS PROTESTADAS NACIONAL -  - CONTADO ADELANTADO / CASH IN ADVANCE - SALDO LETRAS SOLES</v>
      </c>
    </row>
    <row r="49" spans="1:15" x14ac:dyDescent="0.2">
      <c r="A49">
        <f t="shared" si="0"/>
        <v>48</v>
      </c>
      <c r="B49" t="str">
        <f>VLOOKUP($A49,'SAP - LT'!$A:$AE,12,0)</f>
        <v>AGRICARE S.A.C.</v>
      </c>
      <c r="C49" s="5" t="str">
        <f>VLOOKUP($A49,'SAP - LT'!$A:$AE,2,0)</f>
        <v>L001 7040</v>
      </c>
      <c r="D49" s="5" t="str">
        <f>VLOOKUP($A49,'SAP - LT'!$A:$AE,2,0)</f>
        <v>L001 7040</v>
      </c>
      <c r="E49" s="13">
        <v>45566</v>
      </c>
      <c r="F49" s="34">
        <f>VLOOKUP($A49,'SAP - LT'!$A:$AE,5,0)</f>
        <v>43100</v>
      </c>
      <c r="G49" s="13">
        <f>VLOOKUP($A49,'SAP - LT'!$A:$AE,19,0)</f>
        <v>40384</v>
      </c>
      <c r="H49" s="5" t="s">
        <v>8512</v>
      </c>
      <c r="I49" t="str">
        <f>VLOOKUP($A49,'SAP - LT'!$A:$AE,3,0)</f>
        <v/>
      </c>
      <c r="J49" t="str">
        <f>IF(VLOOKUP($A49,'SAP - LT'!$A:$AE,15,0)=0,"PEN","USD")</f>
        <v>PEN</v>
      </c>
      <c r="K49" s="35" t="s">
        <v>17524</v>
      </c>
      <c r="L49">
        <v>1</v>
      </c>
      <c r="M49" s="37">
        <f>IF(J49="PEN",VLOOKUP($A49,'SAP - LT'!$A:$AE,14,0),VLOOKUP($A49,'SAP- FACT'!$A:$AE,15,0))</f>
        <v>745</v>
      </c>
      <c r="N49" t="str">
        <f>IF(VLOOKUP($A49,'SAP - LT'!$A:$AE,15,0)=0,"PEN","USD")</f>
        <v>PEN</v>
      </c>
      <c r="O49" t="str">
        <f>VLOOKUP($A49,'SAP - LT'!$A:$AE,4,0)</f>
        <v>LETRAS PROTESTADAS NACIONAL -  - CONTADO ADELANTADO / CASH IN ADVANCE - SALDO LETRAS SOLES</v>
      </c>
    </row>
    <row r="50" spans="1:15" x14ac:dyDescent="0.2">
      <c r="A50">
        <f t="shared" si="0"/>
        <v>49</v>
      </c>
      <c r="B50" t="str">
        <f>VLOOKUP($A50,'SAP - LT'!$A:$AE,12,0)</f>
        <v>AGRICARE S.A.C.</v>
      </c>
      <c r="C50" s="5" t="str">
        <f>VLOOKUP($A50,'SAP - LT'!$A:$AE,2,0)</f>
        <v>L001 12283</v>
      </c>
      <c r="D50" s="5" t="str">
        <f>VLOOKUP($A50,'SAP - LT'!$A:$AE,2,0)</f>
        <v>L001 12283</v>
      </c>
      <c r="E50" s="13">
        <v>45566</v>
      </c>
      <c r="F50" s="34">
        <f>VLOOKUP($A50,'SAP - LT'!$A:$AE,5,0)</f>
        <v>43100</v>
      </c>
      <c r="G50" s="13">
        <f>VLOOKUP($A50,'SAP - LT'!$A:$AE,19,0)</f>
        <v>41033</v>
      </c>
      <c r="H50" s="5" t="s">
        <v>8512</v>
      </c>
      <c r="I50" t="str">
        <f>VLOOKUP($A50,'SAP - LT'!$A:$AE,3,0)</f>
        <v/>
      </c>
      <c r="J50" t="str">
        <f>IF(VLOOKUP($A50,'SAP - LT'!$A:$AE,15,0)=0,"PEN","USD")</f>
        <v>PEN</v>
      </c>
      <c r="K50" s="35" t="s">
        <v>17524</v>
      </c>
      <c r="L50">
        <v>1</v>
      </c>
      <c r="M50" s="37">
        <f>IF(J50="PEN",VLOOKUP($A50,'SAP - LT'!$A:$AE,14,0),VLOOKUP($A50,'SAP- FACT'!$A:$AE,15,0))</f>
        <v>751.8</v>
      </c>
      <c r="N50" t="str">
        <f>IF(VLOOKUP($A50,'SAP - LT'!$A:$AE,15,0)=0,"PEN","USD")</f>
        <v>PEN</v>
      </c>
      <c r="O50" t="str">
        <f>VLOOKUP($A50,'SAP - LT'!$A:$AE,4,0)</f>
        <v>LETRAS PROTESTADAS NACIONAL -  - CONTADO ADELANTADO / CASH IN ADVANCE - SALDO LETRAS SOLES</v>
      </c>
    </row>
    <row r="51" spans="1:15" x14ac:dyDescent="0.2">
      <c r="A51">
        <f t="shared" si="0"/>
        <v>50</v>
      </c>
      <c r="B51" t="str">
        <f>VLOOKUP($A51,'SAP - LT'!$A:$AE,12,0)</f>
        <v>AGRICARE S.A.C.</v>
      </c>
      <c r="C51" s="5" t="str">
        <f>VLOOKUP($A51,'SAP - LT'!$A:$AE,2,0)</f>
        <v>L001 12282</v>
      </c>
      <c r="D51" s="5" t="str">
        <f>VLOOKUP($A51,'SAP - LT'!$A:$AE,2,0)</f>
        <v>L001 12282</v>
      </c>
      <c r="E51" s="13">
        <v>45566</v>
      </c>
      <c r="F51" s="34">
        <f>VLOOKUP($A51,'SAP - LT'!$A:$AE,5,0)</f>
        <v>43100</v>
      </c>
      <c r="G51" s="13">
        <f>VLOOKUP($A51,'SAP - LT'!$A:$AE,19,0)</f>
        <v>41026</v>
      </c>
      <c r="H51" s="5" t="s">
        <v>8512</v>
      </c>
      <c r="I51" t="str">
        <f>VLOOKUP($A51,'SAP - LT'!$A:$AE,3,0)</f>
        <v/>
      </c>
      <c r="J51" t="str">
        <f>IF(VLOOKUP($A51,'SAP - LT'!$A:$AE,15,0)=0,"PEN","USD")</f>
        <v>PEN</v>
      </c>
      <c r="K51" s="35" t="s">
        <v>17524</v>
      </c>
      <c r="L51">
        <v>1</v>
      </c>
      <c r="M51" s="37">
        <f>IF(J51="PEN",VLOOKUP($A51,'SAP - LT'!$A:$AE,14,0),VLOOKUP($A51,'SAP- FACT'!$A:$AE,15,0))</f>
        <v>752.3</v>
      </c>
      <c r="N51" t="str">
        <f>IF(VLOOKUP($A51,'SAP - LT'!$A:$AE,15,0)=0,"PEN","USD")</f>
        <v>PEN</v>
      </c>
      <c r="O51" t="str">
        <f>VLOOKUP($A51,'SAP - LT'!$A:$AE,4,0)</f>
        <v>LETRAS PROTESTADAS NACIONAL -  - CONTADO ADELANTADO / CASH IN ADVANCE - SALDO LETRAS SOLES</v>
      </c>
    </row>
    <row r="52" spans="1:15" x14ac:dyDescent="0.2">
      <c r="A52">
        <f t="shared" si="0"/>
        <v>51</v>
      </c>
      <c r="B52" t="str">
        <f>VLOOKUP($A52,'SAP - LT'!$A:$AE,12,0)</f>
        <v>AGRICARE S.A.C.</v>
      </c>
      <c r="C52" s="5" t="str">
        <f>VLOOKUP($A52,'SAP - LT'!$A:$AE,2,0)</f>
        <v>L001 13196</v>
      </c>
      <c r="D52" s="5" t="str">
        <f>VLOOKUP($A52,'SAP - LT'!$A:$AE,2,0)</f>
        <v>L001 13196</v>
      </c>
      <c r="E52" s="13">
        <v>45566</v>
      </c>
      <c r="F52" s="34">
        <f>VLOOKUP($A52,'SAP - LT'!$A:$AE,5,0)</f>
        <v>43100</v>
      </c>
      <c r="G52" s="13">
        <f>VLOOKUP($A52,'SAP - LT'!$A:$AE,19,0)</f>
        <v>41120</v>
      </c>
      <c r="H52" s="5" t="s">
        <v>8512</v>
      </c>
      <c r="I52" t="str">
        <f>VLOOKUP($A52,'SAP - LT'!$A:$AE,3,0)</f>
        <v/>
      </c>
      <c r="J52" t="str">
        <f>IF(VLOOKUP($A52,'SAP - LT'!$A:$AE,15,0)=0,"PEN","USD")</f>
        <v>PEN</v>
      </c>
      <c r="K52" s="35" t="s">
        <v>17524</v>
      </c>
      <c r="L52">
        <v>1</v>
      </c>
      <c r="M52" s="37">
        <f>IF(J52="PEN",VLOOKUP($A52,'SAP - LT'!$A:$AE,14,0),VLOOKUP($A52,'SAP- FACT'!$A:$AE,15,0))</f>
        <v>755.99</v>
      </c>
      <c r="N52" t="str">
        <f>IF(VLOOKUP($A52,'SAP - LT'!$A:$AE,15,0)=0,"PEN","USD")</f>
        <v>PEN</v>
      </c>
      <c r="O52" t="str">
        <f>VLOOKUP($A52,'SAP - LT'!$A:$AE,4,0)</f>
        <v>LETRAS PROTESTADAS NACIONAL -  - CONTADO ADELANTADO / CASH IN ADVANCE - SALDO LETRAS SOLES</v>
      </c>
    </row>
    <row r="53" spans="1:15" x14ac:dyDescent="0.2">
      <c r="A53">
        <f t="shared" si="0"/>
        <v>52</v>
      </c>
      <c r="B53" t="str">
        <f>VLOOKUP($A53,'SAP - LT'!$A:$AE,12,0)</f>
        <v>AGRICARE S.A.C.</v>
      </c>
      <c r="C53" s="5" t="str">
        <f>VLOOKUP($A53,'SAP - LT'!$A:$AE,2,0)</f>
        <v>L001 13225</v>
      </c>
      <c r="D53" s="5" t="str">
        <f>VLOOKUP($A53,'SAP - LT'!$A:$AE,2,0)</f>
        <v>L001 13225</v>
      </c>
      <c r="E53" s="13">
        <v>45566</v>
      </c>
      <c r="F53" s="34">
        <f>VLOOKUP($A53,'SAP - LT'!$A:$AE,5,0)</f>
        <v>43100</v>
      </c>
      <c r="G53" s="13">
        <f>VLOOKUP($A53,'SAP - LT'!$A:$AE,19,0)</f>
        <v>41123</v>
      </c>
      <c r="H53" s="5" t="s">
        <v>8512</v>
      </c>
      <c r="I53" t="str">
        <f>VLOOKUP($A53,'SAP - LT'!$A:$AE,3,0)</f>
        <v/>
      </c>
      <c r="J53" t="str">
        <f>IF(VLOOKUP($A53,'SAP - LT'!$A:$AE,15,0)=0,"PEN","USD")</f>
        <v>PEN</v>
      </c>
      <c r="K53" s="35" t="s">
        <v>17524</v>
      </c>
      <c r="L53">
        <v>1</v>
      </c>
      <c r="M53" s="37">
        <f>IF(J53="PEN",VLOOKUP($A53,'SAP - LT'!$A:$AE,14,0),VLOOKUP($A53,'SAP- FACT'!$A:$AE,15,0))</f>
        <v>819.13</v>
      </c>
      <c r="N53" t="str">
        <f>IF(VLOOKUP($A53,'SAP - LT'!$A:$AE,15,0)=0,"PEN","USD")</f>
        <v>PEN</v>
      </c>
      <c r="O53" t="str">
        <f>VLOOKUP($A53,'SAP - LT'!$A:$AE,4,0)</f>
        <v>LETRAS PROTESTADAS NACIONAL -  - CONTADO ADELANTADO / CASH IN ADVANCE - SALDO LETRAS SOLES</v>
      </c>
    </row>
    <row r="54" spans="1:15" x14ac:dyDescent="0.2">
      <c r="A54">
        <f t="shared" si="0"/>
        <v>53</v>
      </c>
      <c r="B54" t="str">
        <f>VLOOKUP($A54,'SAP - LT'!$A:$AE,12,0)</f>
        <v>AGRICARE S.A.C.</v>
      </c>
      <c r="C54" s="5" t="str">
        <f>VLOOKUP($A54,'SAP - LT'!$A:$AE,2,0)</f>
        <v>L001 13233</v>
      </c>
      <c r="D54" s="5" t="str">
        <f>VLOOKUP($A54,'SAP - LT'!$A:$AE,2,0)</f>
        <v>L001 13233</v>
      </c>
      <c r="E54" s="13">
        <v>45566</v>
      </c>
      <c r="F54" s="34">
        <f>VLOOKUP($A54,'SAP - LT'!$A:$AE,5,0)</f>
        <v>43100</v>
      </c>
      <c r="G54" s="13">
        <f>VLOOKUP($A54,'SAP - LT'!$A:$AE,19,0)</f>
        <v>41124</v>
      </c>
      <c r="H54" s="5" t="s">
        <v>8512</v>
      </c>
      <c r="I54" t="str">
        <f>VLOOKUP($A54,'SAP - LT'!$A:$AE,3,0)</f>
        <v/>
      </c>
      <c r="J54" t="str">
        <f>IF(VLOOKUP($A54,'SAP - LT'!$A:$AE,15,0)=0,"PEN","USD")</f>
        <v>PEN</v>
      </c>
      <c r="K54" s="35" t="s">
        <v>17524</v>
      </c>
      <c r="L54">
        <v>1</v>
      </c>
      <c r="M54" s="37">
        <f>IF(J54="PEN",VLOOKUP($A54,'SAP - LT'!$A:$AE,14,0),VLOOKUP($A54,'SAP- FACT'!$A:$AE,15,0))</f>
        <v>841.74</v>
      </c>
      <c r="N54" t="str">
        <f>IF(VLOOKUP($A54,'SAP - LT'!$A:$AE,15,0)=0,"PEN","USD")</f>
        <v>PEN</v>
      </c>
      <c r="O54" t="str">
        <f>VLOOKUP($A54,'SAP - LT'!$A:$AE,4,0)</f>
        <v>LETRAS PROTESTADAS NACIONAL -  - CONTADO ADELANTADO / CASH IN ADVANCE - SALDO LETRAS SOLES</v>
      </c>
    </row>
    <row r="55" spans="1:15" x14ac:dyDescent="0.2">
      <c r="A55">
        <f t="shared" si="0"/>
        <v>54</v>
      </c>
      <c r="B55" t="str">
        <f>VLOOKUP($A55,'SAP - LT'!$A:$AE,12,0)</f>
        <v>AGRICARE S.A.C.</v>
      </c>
      <c r="C55" s="5" t="str">
        <f>VLOOKUP($A55,'SAP - LT'!$A:$AE,2,0)</f>
        <v>L001 7057</v>
      </c>
      <c r="D55" s="5" t="str">
        <f>VLOOKUP($A55,'SAP - LT'!$A:$AE,2,0)</f>
        <v>L001 7057</v>
      </c>
      <c r="E55" s="13">
        <v>45566</v>
      </c>
      <c r="F55" s="34">
        <f>VLOOKUP($A55,'SAP - LT'!$A:$AE,5,0)</f>
        <v>43100</v>
      </c>
      <c r="G55" s="13">
        <f>VLOOKUP($A55,'SAP - LT'!$A:$AE,19,0)</f>
        <v>40388</v>
      </c>
      <c r="H55" s="5" t="s">
        <v>8512</v>
      </c>
      <c r="I55" t="str">
        <f>VLOOKUP($A55,'SAP - LT'!$A:$AE,3,0)</f>
        <v/>
      </c>
      <c r="J55" t="str">
        <f>IF(VLOOKUP($A55,'SAP - LT'!$A:$AE,15,0)=0,"PEN","USD")</f>
        <v>PEN</v>
      </c>
      <c r="K55" s="35" t="s">
        <v>17524</v>
      </c>
      <c r="L55">
        <v>1</v>
      </c>
      <c r="M55" s="37">
        <f>IF(J55="PEN",VLOOKUP($A55,'SAP - LT'!$A:$AE,14,0),VLOOKUP($A55,'SAP- FACT'!$A:$AE,15,0))</f>
        <v>848.53</v>
      </c>
      <c r="N55" t="str">
        <f>IF(VLOOKUP($A55,'SAP - LT'!$A:$AE,15,0)=0,"PEN","USD")</f>
        <v>PEN</v>
      </c>
      <c r="O55" t="str">
        <f>VLOOKUP($A55,'SAP - LT'!$A:$AE,4,0)</f>
        <v>LETRAS PROTESTADAS NACIONAL -  - CONTADO ADELANTADO / CASH IN ADVANCE - SALDO LETRAS SOLES</v>
      </c>
    </row>
    <row r="56" spans="1:15" x14ac:dyDescent="0.2">
      <c r="A56">
        <f t="shared" si="0"/>
        <v>55</v>
      </c>
      <c r="B56" t="str">
        <f>VLOOKUP($A56,'SAP - LT'!$A:$AE,12,0)</f>
        <v>AGRICARE S.A.C.</v>
      </c>
      <c r="C56" s="5" t="str">
        <f>VLOOKUP($A56,'SAP - LT'!$A:$AE,2,0)</f>
        <v>L001 13862</v>
      </c>
      <c r="D56" s="5" t="str">
        <f>VLOOKUP($A56,'SAP - LT'!$A:$AE,2,0)</f>
        <v>L001 13862</v>
      </c>
      <c r="E56" s="13">
        <v>45566</v>
      </c>
      <c r="F56" s="34">
        <f>VLOOKUP($A56,'SAP - LT'!$A:$AE,5,0)</f>
        <v>43100</v>
      </c>
      <c r="G56" s="13">
        <f>VLOOKUP($A56,'SAP - LT'!$A:$AE,19,0)</f>
        <v>41183</v>
      </c>
      <c r="H56" s="5" t="s">
        <v>8512</v>
      </c>
      <c r="I56" t="str">
        <f>VLOOKUP($A56,'SAP - LT'!$A:$AE,3,0)</f>
        <v/>
      </c>
      <c r="J56" t="str">
        <f>IF(VLOOKUP($A56,'SAP - LT'!$A:$AE,15,0)=0,"PEN","USD")</f>
        <v>PEN</v>
      </c>
      <c r="K56" s="35" t="s">
        <v>17524</v>
      </c>
      <c r="L56">
        <v>1</v>
      </c>
      <c r="M56" s="37">
        <f>IF(J56="PEN",VLOOKUP($A56,'SAP - LT'!$A:$AE,14,0),VLOOKUP($A56,'SAP- FACT'!$A:$AE,15,0))</f>
        <v>854.84</v>
      </c>
      <c r="N56" t="str">
        <f>IF(VLOOKUP($A56,'SAP - LT'!$A:$AE,15,0)=0,"PEN","USD")</f>
        <v>PEN</v>
      </c>
      <c r="O56" t="str">
        <f>VLOOKUP($A56,'SAP - LT'!$A:$AE,4,0)</f>
        <v>LETRAS PROTESTADAS NACIONAL -  - CONTADO ADELANTADO / CASH IN ADVANCE - SALDO LETRAS SOLES</v>
      </c>
    </row>
    <row r="57" spans="1:15" x14ac:dyDescent="0.2">
      <c r="A57">
        <f t="shared" si="0"/>
        <v>56</v>
      </c>
      <c r="B57" t="str">
        <f>VLOOKUP($A57,'SAP - LT'!$A:$AE,12,0)</f>
        <v>AGRICARE S.A.C.</v>
      </c>
      <c r="C57" s="5" t="str">
        <f>VLOOKUP($A57,'SAP - LT'!$A:$AE,2,0)</f>
        <v>L001 13863</v>
      </c>
      <c r="D57" s="5" t="str">
        <f>VLOOKUP($A57,'SAP - LT'!$A:$AE,2,0)</f>
        <v>L001 13863</v>
      </c>
      <c r="E57" s="13">
        <v>45566</v>
      </c>
      <c r="F57" s="34">
        <f>VLOOKUP($A57,'SAP - LT'!$A:$AE,5,0)</f>
        <v>43100</v>
      </c>
      <c r="G57" s="13">
        <f>VLOOKUP($A57,'SAP - LT'!$A:$AE,19,0)</f>
        <v>41191</v>
      </c>
      <c r="H57" s="5" t="s">
        <v>8512</v>
      </c>
      <c r="I57" t="str">
        <f>VLOOKUP($A57,'SAP - LT'!$A:$AE,3,0)</f>
        <v/>
      </c>
      <c r="J57" t="str">
        <f>IF(VLOOKUP($A57,'SAP - LT'!$A:$AE,15,0)=0,"PEN","USD")</f>
        <v>PEN</v>
      </c>
      <c r="K57" s="35" t="s">
        <v>17524</v>
      </c>
      <c r="L57">
        <v>1</v>
      </c>
      <c r="M57" s="37">
        <f>IF(J57="PEN",VLOOKUP($A57,'SAP - LT'!$A:$AE,14,0),VLOOKUP($A57,'SAP- FACT'!$A:$AE,15,0))</f>
        <v>854.84</v>
      </c>
      <c r="N57" t="str">
        <f>IF(VLOOKUP($A57,'SAP - LT'!$A:$AE,15,0)=0,"PEN","USD")</f>
        <v>PEN</v>
      </c>
      <c r="O57" t="str">
        <f>VLOOKUP($A57,'SAP - LT'!$A:$AE,4,0)</f>
        <v>LETRAS PROTESTADAS NACIONAL -  - CONTADO ADELANTADO / CASH IN ADVANCE - SALDO LETRAS SOLES</v>
      </c>
    </row>
    <row r="58" spans="1:15" x14ac:dyDescent="0.2">
      <c r="A58">
        <f t="shared" si="0"/>
        <v>57</v>
      </c>
      <c r="B58" t="str">
        <f>VLOOKUP($A58,'SAP - LT'!$A:$AE,12,0)</f>
        <v>AGRICARE S.A.C.</v>
      </c>
      <c r="C58" s="5" t="str">
        <f>VLOOKUP($A58,'SAP - LT'!$A:$AE,2,0)</f>
        <v>L001 13865</v>
      </c>
      <c r="D58" s="5" t="str">
        <f>VLOOKUP($A58,'SAP - LT'!$A:$AE,2,0)</f>
        <v>L001 13865</v>
      </c>
      <c r="E58" s="13">
        <v>45566</v>
      </c>
      <c r="F58" s="34">
        <f>VLOOKUP($A58,'SAP - LT'!$A:$AE,5,0)</f>
        <v>43100</v>
      </c>
      <c r="G58" s="13">
        <f>VLOOKUP($A58,'SAP - LT'!$A:$AE,19,0)</f>
        <v>41206</v>
      </c>
      <c r="H58" s="5" t="s">
        <v>8512</v>
      </c>
      <c r="I58" t="str">
        <f>VLOOKUP($A58,'SAP - LT'!$A:$AE,3,0)</f>
        <v/>
      </c>
      <c r="J58" t="str">
        <f>IF(VLOOKUP($A58,'SAP - LT'!$A:$AE,15,0)=0,"PEN","USD")</f>
        <v>PEN</v>
      </c>
      <c r="K58" s="35" t="s">
        <v>17524</v>
      </c>
      <c r="L58">
        <v>1</v>
      </c>
      <c r="M58" s="37">
        <f>IF(J58="PEN",VLOOKUP($A58,'SAP - LT'!$A:$AE,14,0),VLOOKUP($A58,'SAP- FACT'!$A:$AE,15,0))</f>
        <v>854.84</v>
      </c>
      <c r="N58" t="str">
        <f>IF(VLOOKUP($A58,'SAP - LT'!$A:$AE,15,0)=0,"PEN","USD")</f>
        <v>PEN</v>
      </c>
      <c r="O58" t="str">
        <f>VLOOKUP($A58,'SAP - LT'!$A:$AE,4,0)</f>
        <v>LETRAS PROTESTADAS NACIONAL -  - CONTADO ADELANTADO / CASH IN ADVANCE - SALDO LETRAS SOLES</v>
      </c>
    </row>
    <row r="59" spans="1:15" x14ac:dyDescent="0.2">
      <c r="A59">
        <f t="shared" si="0"/>
        <v>58</v>
      </c>
      <c r="B59" t="str">
        <f>VLOOKUP($A59,'SAP - LT'!$A:$AE,12,0)</f>
        <v>AGRICARE S.A.C.</v>
      </c>
      <c r="C59" s="5" t="str">
        <f>VLOOKUP($A59,'SAP - LT'!$A:$AE,2,0)</f>
        <v>L001 13864</v>
      </c>
      <c r="D59" s="5" t="str">
        <f>VLOOKUP($A59,'SAP - LT'!$A:$AE,2,0)</f>
        <v>L001 13864</v>
      </c>
      <c r="E59" s="13">
        <v>45566</v>
      </c>
      <c r="F59" s="34">
        <f>VLOOKUP($A59,'SAP - LT'!$A:$AE,5,0)</f>
        <v>43100</v>
      </c>
      <c r="G59" s="13">
        <f>VLOOKUP($A59,'SAP - LT'!$A:$AE,19,0)</f>
        <v>41198</v>
      </c>
      <c r="H59" s="5" t="s">
        <v>8512</v>
      </c>
      <c r="I59" t="str">
        <f>VLOOKUP($A59,'SAP - LT'!$A:$AE,3,0)</f>
        <v/>
      </c>
      <c r="J59" t="str">
        <f>IF(VLOOKUP($A59,'SAP - LT'!$A:$AE,15,0)=0,"PEN","USD")</f>
        <v>PEN</v>
      </c>
      <c r="K59" s="35" t="s">
        <v>17524</v>
      </c>
      <c r="L59">
        <v>1</v>
      </c>
      <c r="M59" s="37">
        <f>IF(J59="PEN",VLOOKUP($A59,'SAP - LT'!$A:$AE,14,0),VLOOKUP($A59,'SAP- FACT'!$A:$AE,15,0))</f>
        <v>854.84</v>
      </c>
      <c r="N59" t="str">
        <f>IF(VLOOKUP($A59,'SAP - LT'!$A:$AE,15,0)=0,"PEN","USD")</f>
        <v>PEN</v>
      </c>
      <c r="O59" t="str">
        <f>VLOOKUP($A59,'SAP - LT'!$A:$AE,4,0)</f>
        <v>LETRAS PROTESTADAS NACIONAL -  - CONTADO ADELANTADO / CASH IN ADVANCE - SALDO LETRAS SOLES</v>
      </c>
    </row>
    <row r="60" spans="1:15" x14ac:dyDescent="0.2">
      <c r="A60">
        <f t="shared" si="0"/>
        <v>59</v>
      </c>
      <c r="B60" t="str">
        <f>VLOOKUP($A60,'SAP - LT'!$A:$AE,12,0)</f>
        <v>AGRICARE S.A.C.</v>
      </c>
      <c r="C60" s="5" t="str">
        <f>VLOOKUP($A60,'SAP - LT'!$A:$AE,2,0)</f>
        <v>L001 13017</v>
      </c>
      <c r="D60" s="5" t="str">
        <f>VLOOKUP($A60,'SAP - LT'!$A:$AE,2,0)</f>
        <v>L001 13017</v>
      </c>
      <c r="E60" s="13">
        <v>45566</v>
      </c>
      <c r="F60" s="34">
        <f>VLOOKUP($A60,'SAP - LT'!$A:$AE,5,0)</f>
        <v>43100</v>
      </c>
      <c r="G60" s="13">
        <f>VLOOKUP($A60,'SAP - LT'!$A:$AE,19,0)</f>
        <v>41100</v>
      </c>
      <c r="H60" s="5" t="s">
        <v>8512</v>
      </c>
      <c r="I60" t="str">
        <f>VLOOKUP($A60,'SAP - LT'!$A:$AE,3,0)</f>
        <v/>
      </c>
      <c r="J60" t="str">
        <f>IF(VLOOKUP($A60,'SAP - LT'!$A:$AE,15,0)=0,"PEN","USD")</f>
        <v>PEN</v>
      </c>
      <c r="K60" s="35" t="s">
        <v>17524</v>
      </c>
      <c r="L60">
        <v>1</v>
      </c>
      <c r="M60" s="37">
        <f>IF(J60="PEN",VLOOKUP($A60,'SAP - LT'!$A:$AE,14,0),VLOOKUP($A60,'SAP- FACT'!$A:$AE,15,0))</f>
        <v>876.66</v>
      </c>
      <c r="N60" t="str">
        <f>IF(VLOOKUP($A60,'SAP - LT'!$A:$AE,15,0)=0,"PEN","USD")</f>
        <v>PEN</v>
      </c>
      <c r="O60" t="str">
        <f>VLOOKUP($A60,'SAP - LT'!$A:$AE,4,0)</f>
        <v>LETRAS PROTESTADAS NACIONAL -  - CONTADO ADELANTADO / CASH IN ADVANCE - SALDO LETRAS SOLES</v>
      </c>
    </row>
    <row r="61" spans="1:15" x14ac:dyDescent="0.2">
      <c r="A61">
        <f t="shared" si="0"/>
        <v>60</v>
      </c>
      <c r="B61" t="str">
        <f>VLOOKUP($A61,'SAP - LT'!$A:$AE,12,0)</f>
        <v>AGRICARE S.A.C.</v>
      </c>
      <c r="C61" s="5" t="str">
        <f>VLOOKUP($A61,'SAP - LT'!$A:$AE,2,0)</f>
        <v>L001 11716</v>
      </c>
      <c r="D61" s="5" t="str">
        <f>VLOOKUP($A61,'SAP - LT'!$A:$AE,2,0)</f>
        <v>L001 11716</v>
      </c>
      <c r="E61" s="13">
        <v>45566</v>
      </c>
      <c r="F61" s="34">
        <f>VLOOKUP($A61,'SAP - LT'!$A:$AE,5,0)</f>
        <v>43100</v>
      </c>
      <c r="G61" s="13">
        <f>VLOOKUP($A61,'SAP - LT'!$A:$AE,19,0)</f>
        <v>40952</v>
      </c>
      <c r="H61" s="5" t="s">
        <v>8512</v>
      </c>
      <c r="I61" t="str">
        <f>VLOOKUP($A61,'SAP - LT'!$A:$AE,3,0)</f>
        <v/>
      </c>
      <c r="J61" t="str">
        <f>IF(VLOOKUP($A61,'SAP - LT'!$A:$AE,15,0)=0,"PEN","USD")</f>
        <v>PEN</v>
      </c>
      <c r="K61" s="35" t="s">
        <v>17524</v>
      </c>
      <c r="L61">
        <v>1</v>
      </c>
      <c r="M61" s="37">
        <f>IF(J61="PEN",VLOOKUP($A61,'SAP - LT'!$A:$AE,14,0),VLOOKUP($A61,'SAP- FACT'!$A:$AE,15,0))</f>
        <v>918.03</v>
      </c>
      <c r="N61" t="str">
        <f>IF(VLOOKUP($A61,'SAP - LT'!$A:$AE,15,0)=0,"PEN","USD")</f>
        <v>PEN</v>
      </c>
      <c r="O61" t="str">
        <f>VLOOKUP($A61,'SAP - LT'!$A:$AE,4,0)</f>
        <v>LETRAS PROTESTADAS NACIONAL -  - CONTADO ADELANTADO / CASH IN ADVANCE - SALDO LETRAS SOLES</v>
      </c>
    </row>
    <row r="62" spans="1:15" x14ac:dyDescent="0.2">
      <c r="A62">
        <f t="shared" si="0"/>
        <v>61</v>
      </c>
      <c r="B62" t="str">
        <f>VLOOKUP($A62,'SAP - LT'!$A:$AE,12,0)</f>
        <v>AGRICARE S.A.C.</v>
      </c>
      <c r="C62" s="5" t="str">
        <f>VLOOKUP($A62,'SAP - LT'!$A:$AE,2,0)</f>
        <v>L001 11653</v>
      </c>
      <c r="D62" s="5" t="str">
        <f>VLOOKUP($A62,'SAP - LT'!$A:$AE,2,0)</f>
        <v>L001 11653</v>
      </c>
      <c r="E62" s="13">
        <v>45566</v>
      </c>
      <c r="F62" s="34">
        <f>VLOOKUP($A62,'SAP - LT'!$A:$AE,5,0)</f>
        <v>43100</v>
      </c>
      <c r="G62" s="13">
        <f>VLOOKUP($A62,'SAP - LT'!$A:$AE,19,0)</f>
        <v>40949</v>
      </c>
      <c r="H62" s="5" t="s">
        <v>8512</v>
      </c>
      <c r="I62" t="str">
        <f>VLOOKUP($A62,'SAP - LT'!$A:$AE,3,0)</f>
        <v/>
      </c>
      <c r="J62" t="str">
        <f>IF(VLOOKUP($A62,'SAP - LT'!$A:$AE,15,0)=0,"PEN","USD")</f>
        <v>PEN</v>
      </c>
      <c r="K62" s="35" t="s">
        <v>17524</v>
      </c>
      <c r="L62">
        <v>1</v>
      </c>
      <c r="M62" s="37">
        <f>IF(J62="PEN",VLOOKUP($A62,'SAP - LT'!$A:$AE,14,0),VLOOKUP($A62,'SAP- FACT'!$A:$AE,15,0))</f>
        <v>968.54</v>
      </c>
      <c r="N62" t="str">
        <f>IF(VLOOKUP($A62,'SAP - LT'!$A:$AE,15,0)=0,"PEN","USD")</f>
        <v>PEN</v>
      </c>
      <c r="O62" t="str">
        <f>VLOOKUP($A62,'SAP - LT'!$A:$AE,4,0)</f>
        <v>LETRAS PROTESTADAS NACIONAL -  - CONTADO ADELANTADO / CASH IN ADVANCE - SALDO LETRAS SOLES</v>
      </c>
    </row>
    <row r="63" spans="1:15" x14ac:dyDescent="0.2">
      <c r="A63">
        <f t="shared" si="0"/>
        <v>62</v>
      </c>
      <c r="B63" t="str">
        <f>VLOOKUP($A63,'SAP - LT'!$A:$AE,12,0)</f>
        <v>AGRICARE S.A.C.</v>
      </c>
      <c r="C63" s="5" t="str">
        <f>VLOOKUP($A63,'SAP - LT'!$A:$AE,2,0)</f>
        <v>L001 11400</v>
      </c>
      <c r="D63" s="5" t="str">
        <f>VLOOKUP($A63,'SAP - LT'!$A:$AE,2,0)</f>
        <v>L001 11400</v>
      </c>
      <c r="E63" s="13">
        <v>45566</v>
      </c>
      <c r="F63" s="34">
        <f>VLOOKUP($A63,'SAP - LT'!$A:$AE,5,0)</f>
        <v>43100</v>
      </c>
      <c r="G63" s="13">
        <f>VLOOKUP($A63,'SAP - LT'!$A:$AE,19,0)</f>
        <v>40924</v>
      </c>
      <c r="H63" s="5" t="s">
        <v>8512</v>
      </c>
      <c r="I63" t="str">
        <f>VLOOKUP($A63,'SAP - LT'!$A:$AE,3,0)</f>
        <v/>
      </c>
      <c r="J63" t="str">
        <f>IF(VLOOKUP($A63,'SAP - LT'!$A:$AE,15,0)=0,"PEN","USD")</f>
        <v>PEN</v>
      </c>
      <c r="K63" s="35" t="s">
        <v>17524</v>
      </c>
      <c r="L63">
        <v>1</v>
      </c>
      <c r="M63" s="37">
        <f>IF(J63="PEN",VLOOKUP($A63,'SAP - LT'!$A:$AE,14,0),VLOOKUP($A63,'SAP- FACT'!$A:$AE,15,0))</f>
        <v>1009.74</v>
      </c>
      <c r="N63" t="str">
        <f>IF(VLOOKUP($A63,'SAP - LT'!$A:$AE,15,0)=0,"PEN","USD")</f>
        <v>PEN</v>
      </c>
      <c r="O63" t="str">
        <f>VLOOKUP($A63,'SAP - LT'!$A:$AE,4,0)</f>
        <v>LETRAS PROTESTADAS NACIONAL -  - CONTADO ADELANTADO / CASH IN ADVANCE - SALDO LETRAS SOLES</v>
      </c>
    </row>
    <row r="64" spans="1:15" x14ac:dyDescent="0.2">
      <c r="A64">
        <f t="shared" si="0"/>
        <v>63</v>
      </c>
      <c r="B64" t="str">
        <f>VLOOKUP($A64,'SAP - LT'!$A:$AE,12,0)</f>
        <v>AGRICARE S.A.C.</v>
      </c>
      <c r="C64" s="5" t="str">
        <f>VLOOKUP($A64,'SAP - LT'!$A:$AE,2,0)</f>
        <v>L001 11510</v>
      </c>
      <c r="D64" s="5" t="str">
        <f>VLOOKUP($A64,'SAP - LT'!$A:$AE,2,0)</f>
        <v>L001 11510</v>
      </c>
      <c r="E64" s="13">
        <v>45566</v>
      </c>
      <c r="F64" s="34">
        <f>VLOOKUP($A64,'SAP - LT'!$A:$AE,5,0)</f>
        <v>43100</v>
      </c>
      <c r="G64" s="13">
        <f>VLOOKUP($A64,'SAP - LT'!$A:$AE,19,0)</f>
        <v>40935</v>
      </c>
      <c r="H64" s="5" t="s">
        <v>8512</v>
      </c>
      <c r="I64" t="str">
        <f>VLOOKUP($A64,'SAP - LT'!$A:$AE,3,0)</f>
        <v/>
      </c>
      <c r="J64" t="str">
        <f>IF(VLOOKUP($A64,'SAP - LT'!$A:$AE,15,0)=0,"PEN","USD")</f>
        <v>PEN</v>
      </c>
      <c r="K64" s="35" t="s">
        <v>17524</v>
      </c>
      <c r="L64">
        <v>1</v>
      </c>
      <c r="M64" s="37">
        <f>IF(J64="PEN",VLOOKUP($A64,'SAP - LT'!$A:$AE,14,0),VLOOKUP($A64,'SAP- FACT'!$A:$AE,15,0))</f>
        <v>1018.75</v>
      </c>
      <c r="N64" t="str">
        <f>IF(VLOOKUP($A64,'SAP - LT'!$A:$AE,15,0)=0,"PEN","USD")</f>
        <v>PEN</v>
      </c>
      <c r="O64" t="str">
        <f>VLOOKUP($A64,'SAP - LT'!$A:$AE,4,0)</f>
        <v>LETRAS PROTESTADAS NACIONAL -  - CONTADO ADELANTADO / CASH IN ADVANCE - SALDO LETRAS SOLES</v>
      </c>
    </row>
    <row r="65" spans="1:15" x14ac:dyDescent="0.2">
      <c r="A65">
        <f t="shared" si="0"/>
        <v>64</v>
      </c>
      <c r="B65" t="str">
        <f>VLOOKUP($A65,'SAP - LT'!$A:$AE,12,0)</f>
        <v>AGRICARE S.A.C.</v>
      </c>
      <c r="C65" s="5" t="str">
        <f>VLOOKUP($A65,'SAP - LT'!$A:$AE,2,0)</f>
        <v>L001 9054</v>
      </c>
      <c r="D65" s="5" t="str">
        <f>VLOOKUP($A65,'SAP - LT'!$A:$AE,2,0)</f>
        <v>L001 9054</v>
      </c>
      <c r="E65" s="13">
        <v>45566</v>
      </c>
      <c r="F65" s="34">
        <f>VLOOKUP($A65,'SAP - LT'!$A:$AE,5,0)</f>
        <v>43100</v>
      </c>
      <c r="G65" s="13">
        <f>VLOOKUP($A65,'SAP - LT'!$A:$AE,19,0)</f>
        <v>40665</v>
      </c>
      <c r="H65" s="5" t="s">
        <v>8512</v>
      </c>
      <c r="I65" t="str">
        <f>VLOOKUP($A65,'SAP - LT'!$A:$AE,3,0)</f>
        <v/>
      </c>
      <c r="J65" t="str">
        <f>IF(VLOOKUP($A65,'SAP - LT'!$A:$AE,15,0)=0,"PEN","USD")</f>
        <v>PEN</v>
      </c>
      <c r="K65" s="35" t="s">
        <v>17524</v>
      </c>
      <c r="L65">
        <v>1</v>
      </c>
      <c r="M65" s="37">
        <f>IF(J65="PEN",VLOOKUP($A65,'SAP - LT'!$A:$AE,14,0),VLOOKUP($A65,'SAP- FACT'!$A:$AE,15,0))</f>
        <v>1034.51</v>
      </c>
      <c r="N65" t="str">
        <f>IF(VLOOKUP($A65,'SAP - LT'!$A:$AE,15,0)=0,"PEN","USD")</f>
        <v>PEN</v>
      </c>
      <c r="O65" t="str">
        <f>VLOOKUP($A65,'SAP - LT'!$A:$AE,4,0)</f>
        <v>LETRAS PROTESTADAS NACIONAL -  - CONTADO ADELANTADO / CASH IN ADVANCE - SALDO LETRAS SOLES</v>
      </c>
    </row>
    <row r="66" spans="1:15" x14ac:dyDescent="0.2">
      <c r="A66">
        <f t="shared" si="0"/>
        <v>65</v>
      </c>
      <c r="B66" t="str">
        <f>VLOOKUP($A66,'SAP - LT'!$A:$AE,12,0)</f>
        <v>AGRICARE S.A.C.</v>
      </c>
      <c r="C66" s="5" t="str">
        <f>VLOOKUP($A66,'SAP - LT'!$A:$AE,2,0)</f>
        <v>L001 11529</v>
      </c>
      <c r="D66" s="5" t="str">
        <f>VLOOKUP($A66,'SAP - LT'!$A:$AE,2,0)</f>
        <v>L001 11529</v>
      </c>
      <c r="E66" s="13">
        <v>45566</v>
      </c>
      <c r="F66" s="34">
        <f>VLOOKUP($A66,'SAP - LT'!$A:$AE,5,0)</f>
        <v>43100</v>
      </c>
      <c r="G66" s="13">
        <f>VLOOKUP($A66,'SAP - LT'!$A:$AE,19,0)</f>
        <v>40936</v>
      </c>
      <c r="H66" s="5" t="s">
        <v>8512</v>
      </c>
      <c r="I66" t="str">
        <f>VLOOKUP($A66,'SAP - LT'!$A:$AE,3,0)</f>
        <v/>
      </c>
      <c r="J66" t="str">
        <f>IF(VLOOKUP($A66,'SAP - LT'!$A:$AE,15,0)=0,"PEN","USD")</f>
        <v>PEN</v>
      </c>
      <c r="K66" s="35" t="s">
        <v>17524</v>
      </c>
      <c r="L66">
        <v>1</v>
      </c>
      <c r="M66" s="37">
        <f>IF(J66="PEN",VLOOKUP($A66,'SAP - LT'!$A:$AE,14,0),VLOOKUP($A66,'SAP- FACT'!$A:$AE,15,0))</f>
        <v>1091.98</v>
      </c>
      <c r="N66" t="str">
        <f>IF(VLOOKUP($A66,'SAP - LT'!$A:$AE,15,0)=0,"PEN","USD")</f>
        <v>PEN</v>
      </c>
      <c r="O66" t="str">
        <f>VLOOKUP($A66,'SAP - LT'!$A:$AE,4,0)</f>
        <v>LETRAS PROTESTADAS NACIONAL -  - CONTADO ADELANTADO / CASH IN ADVANCE - SALDO LETRAS SOLES</v>
      </c>
    </row>
    <row r="67" spans="1:15" x14ac:dyDescent="0.2">
      <c r="A67">
        <f t="shared" ref="A67:A130" si="1">ROW()-1</f>
        <v>66</v>
      </c>
      <c r="B67" t="str">
        <f>VLOOKUP($A67,'SAP - LT'!$A:$AE,12,0)</f>
        <v>AGRICARE S.A.C.</v>
      </c>
      <c r="C67" s="5" t="str">
        <f>VLOOKUP($A67,'SAP - LT'!$A:$AE,2,0)</f>
        <v>L001 10952</v>
      </c>
      <c r="D67" s="5" t="str">
        <f>VLOOKUP($A67,'SAP - LT'!$A:$AE,2,0)</f>
        <v>L001 10952</v>
      </c>
      <c r="E67" s="13">
        <v>45566</v>
      </c>
      <c r="F67" s="34">
        <f>VLOOKUP($A67,'SAP - LT'!$A:$AE,5,0)</f>
        <v>43100</v>
      </c>
      <c r="G67" s="13">
        <f>VLOOKUP($A67,'SAP - LT'!$A:$AE,19,0)</f>
        <v>40873</v>
      </c>
      <c r="H67" s="5" t="s">
        <v>8512</v>
      </c>
      <c r="I67" t="str">
        <f>VLOOKUP($A67,'SAP - LT'!$A:$AE,3,0)</f>
        <v/>
      </c>
      <c r="J67" t="str">
        <f>IF(VLOOKUP($A67,'SAP - LT'!$A:$AE,15,0)=0,"PEN","USD")</f>
        <v>PEN</v>
      </c>
      <c r="K67" s="35" t="s">
        <v>17524</v>
      </c>
      <c r="L67">
        <v>1</v>
      </c>
      <c r="M67" s="37">
        <f>IF(J67="PEN",VLOOKUP($A67,'SAP - LT'!$A:$AE,14,0),VLOOKUP($A67,'SAP- FACT'!$A:$AE,15,0))</f>
        <v>1103.19</v>
      </c>
      <c r="N67" t="str">
        <f>IF(VLOOKUP($A67,'SAP - LT'!$A:$AE,15,0)=0,"PEN","USD")</f>
        <v>PEN</v>
      </c>
      <c r="O67" t="str">
        <f>VLOOKUP($A67,'SAP - LT'!$A:$AE,4,0)</f>
        <v>LETRAS PROTESTADAS NACIONAL -  - CONTADO ADELANTADO / CASH IN ADVANCE - SALDO LETRAS SOLES</v>
      </c>
    </row>
    <row r="68" spans="1:15" x14ac:dyDescent="0.2">
      <c r="A68">
        <f t="shared" si="1"/>
        <v>67</v>
      </c>
      <c r="B68" t="str">
        <f>VLOOKUP($A68,'SAP - LT'!$A:$AE,12,0)</f>
        <v>AGRICARE S.A.C.</v>
      </c>
      <c r="C68" s="5" t="str">
        <f>VLOOKUP($A68,'SAP - LT'!$A:$AE,2,0)</f>
        <v>L001 11171</v>
      </c>
      <c r="D68" s="5" t="str">
        <f>VLOOKUP($A68,'SAP - LT'!$A:$AE,2,0)</f>
        <v>L001 11171</v>
      </c>
      <c r="E68" s="13">
        <v>45566</v>
      </c>
      <c r="F68" s="34">
        <f>VLOOKUP($A68,'SAP - LT'!$A:$AE,5,0)</f>
        <v>43100</v>
      </c>
      <c r="G68" s="13">
        <f>VLOOKUP($A68,'SAP - LT'!$A:$AE,19,0)</f>
        <v>40896</v>
      </c>
      <c r="H68" s="5" t="s">
        <v>8512</v>
      </c>
      <c r="I68" t="str">
        <f>VLOOKUP($A68,'SAP - LT'!$A:$AE,3,0)</f>
        <v/>
      </c>
      <c r="J68" t="str">
        <f>IF(VLOOKUP($A68,'SAP - LT'!$A:$AE,15,0)=0,"PEN","USD")</f>
        <v>PEN</v>
      </c>
      <c r="K68" s="35" t="s">
        <v>17524</v>
      </c>
      <c r="L68">
        <v>1</v>
      </c>
      <c r="M68" s="37">
        <f>IF(J68="PEN",VLOOKUP($A68,'SAP - LT'!$A:$AE,14,0),VLOOKUP($A68,'SAP- FACT'!$A:$AE,15,0))</f>
        <v>1116.1400000000001</v>
      </c>
      <c r="N68" t="str">
        <f>IF(VLOOKUP($A68,'SAP - LT'!$A:$AE,15,0)=0,"PEN","USD")</f>
        <v>PEN</v>
      </c>
      <c r="O68" t="str">
        <f>VLOOKUP($A68,'SAP - LT'!$A:$AE,4,0)</f>
        <v>LETRAS PROTESTADAS NACIONAL -  - CONTADO ADELANTADO / CASH IN ADVANCE - SALDO LETRAS SOLES</v>
      </c>
    </row>
    <row r="69" spans="1:15" x14ac:dyDescent="0.2">
      <c r="A69">
        <f t="shared" si="1"/>
        <v>68</v>
      </c>
      <c r="B69" t="str">
        <f>VLOOKUP($A69,'SAP - LT'!$A:$AE,12,0)</f>
        <v>AGRICARE S.A.C.</v>
      </c>
      <c r="C69" s="5" t="str">
        <f>VLOOKUP($A69,'SAP - LT'!$A:$AE,2,0)</f>
        <v>L001 13839</v>
      </c>
      <c r="D69" s="5" t="str">
        <f>VLOOKUP($A69,'SAP - LT'!$A:$AE,2,0)</f>
        <v>L001 13839</v>
      </c>
      <c r="E69" s="13">
        <v>45566</v>
      </c>
      <c r="F69" s="34">
        <f>VLOOKUP($A69,'SAP - LT'!$A:$AE,5,0)</f>
        <v>43100</v>
      </c>
      <c r="G69" s="13">
        <f>VLOOKUP($A69,'SAP - LT'!$A:$AE,19,0)</f>
        <v>41188</v>
      </c>
      <c r="H69" s="5" t="s">
        <v>8512</v>
      </c>
      <c r="I69" t="str">
        <f>VLOOKUP($A69,'SAP - LT'!$A:$AE,3,0)</f>
        <v/>
      </c>
      <c r="J69" t="str">
        <f>IF(VLOOKUP($A69,'SAP - LT'!$A:$AE,15,0)=0,"PEN","USD")</f>
        <v>PEN</v>
      </c>
      <c r="K69" s="35" t="s">
        <v>17524</v>
      </c>
      <c r="L69">
        <v>1</v>
      </c>
      <c r="M69" s="37">
        <f>IF(J69="PEN",VLOOKUP($A69,'SAP - LT'!$A:$AE,14,0),VLOOKUP($A69,'SAP- FACT'!$A:$AE,15,0))</f>
        <v>1117.48</v>
      </c>
      <c r="N69" t="str">
        <f>IF(VLOOKUP($A69,'SAP - LT'!$A:$AE,15,0)=0,"PEN","USD")</f>
        <v>PEN</v>
      </c>
      <c r="O69" t="str">
        <f>VLOOKUP($A69,'SAP - LT'!$A:$AE,4,0)</f>
        <v>LETRAS PROTESTADAS NACIONAL -  - CONTADO ADELANTADO / CASH IN ADVANCE - SALDO LETRAS SOLES</v>
      </c>
    </row>
    <row r="70" spans="1:15" x14ac:dyDescent="0.2">
      <c r="A70">
        <f t="shared" si="1"/>
        <v>69</v>
      </c>
      <c r="B70" t="str">
        <f>VLOOKUP($A70,'SAP - LT'!$A:$AE,12,0)</f>
        <v>AGRICARE S.A.C.</v>
      </c>
      <c r="C70" s="5" t="str">
        <f>VLOOKUP($A70,'SAP - LT'!$A:$AE,2,0)</f>
        <v>L001 7024</v>
      </c>
      <c r="D70" s="5" t="str">
        <f>VLOOKUP($A70,'SAP - LT'!$A:$AE,2,0)</f>
        <v>L001 7024</v>
      </c>
      <c r="E70" s="13">
        <v>45566</v>
      </c>
      <c r="F70" s="34">
        <f>VLOOKUP($A70,'SAP - LT'!$A:$AE,5,0)</f>
        <v>43100</v>
      </c>
      <c r="G70" s="13">
        <f>VLOOKUP($A70,'SAP - LT'!$A:$AE,19,0)</f>
        <v>40382</v>
      </c>
      <c r="H70" s="5" t="s">
        <v>8512</v>
      </c>
      <c r="I70" t="str">
        <f>VLOOKUP($A70,'SAP - LT'!$A:$AE,3,0)</f>
        <v/>
      </c>
      <c r="J70" t="str">
        <f>IF(VLOOKUP($A70,'SAP - LT'!$A:$AE,15,0)=0,"PEN","USD")</f>
        <v>PEN</v>
      </c>
      <c r="K70" s="35" t="s">
        <v>17524</v>
      </c>
      <c r="L70">
        <v>1</v>
      </c>
      <c r="M70" s="37">
        <f>IF(J70="PEN",VLOOKUP($A70,'SAP - LT'!$A:$AE,14,0),VLOOKUP($A70,'SAP- FACT'!$A:$AE,15,0))</f>
        <v>1120.6099999999999</v>
      </c>
      <c r="N70" t="str">
        <f>IF(VLOOKUP($A70,'SAP - LT'!$A:$AE,15,0)=0,"PEN","USD")</f>
        <v>PEN</v>
      </c>
      <c r="O70" t="str">
        <f>VLOOKUP($A70,'SAP - LT'!$A:$AE,4,0)</f>
        <v>LETRAS EN COBRANZA NACIONAL -  - CONTADO ADELANTADO / CASH IN ADVANCE - SALDO LETRAS SOLES</v>
      </c>
    </row>
    <row r="71" spans="1:15" x14ac:dyDescent="0.2">
      <c r="A71">
        <f t="shared" si="1"/>
        <v>70</v>
      </c>
      <c r="B71" t="str">
        <f>VLOOKUP($A71,'SAP - LT'!$A:$AE,12,0)</f>
        <v>AGRICARE S.A.C.</v>
      </c>
      <c r="C71" s="5" t="str">
        <f>VLOOKUP($A71,'SAP - LT'!$A:$AE,2,0)</f>
        <v>L001 13108</v>
      </c>
      <c r="D71" s="5" t="str">
        <f>VLOOKUP($A71,'SAP - LT'!$A:$AE,2,0)</f>
        <v>L001 13108</v>
      </c>
      <c r="E71" s="13">
        <v>45566</v>
      </c>
      <c r="F71" s="34">
        <f>VLOOKUP($A71,'SAP - LT'!$A:$AE,5,0)</f>
        <v>43100</v>
      </c>
      <c r="G71" s="13">
        <f>VLOOKUP($A71,'SAP - LT'!$A:$AE,19,0)</f>
        <v>41106</v>
      </c>
      <c r="H71" s="5" t="s">
        <v>8512</v>
      </c>
      <c r="I71" t="str">
        <f>VLOOKUP($A71,'SAP - LT'!$A:$AE,3,0)</f>
        <v/>
      </c>
      <c r="J71" t="str">
        <f>IF(VLOOKUP($A71,'SAP - LT'!$A:$AE,15,0)=0,"PEN","USD")</f>
        <v>PEN</v>
      </c>
      <c r="K71" s="35" t="s">
        <v>17524</v>
      </c>
      <c r="L71">
        <v>1</v>
      </c>
      <c r="M71" s="37">
        <f>IF(J71="PEN",VLOOKUP($A71,'SAP - LT'!$A:$AE,14,0),VLOOKUP($A71,'SAP- FACT'!$A:$AE,15,0))</f>
        <v>1153.4100000000001</v>
      </c>
      <c r="N71" t="str">
        <f>IF(VLOOKUP($A71,'SAP - LT'!$A:$AE,15,0)=0,"PEN","USD")</f>
        <v>PEN</v>
      </c>
      <c r="O71" t="str">
        <f>VLOOKUP($A71,'SAP - LT'!$A:$AE,4,0)</f>
        <v>LETRAS PROTESTADAS NACIONAL -  - CONTADO ADELANTADO / CASH IN ADVANCE - SALDO LETRAS SOLES</v>
      </c>
    </row>
    <row r="72" spans="1:15" x14ac:dyDescent="0.2">
      <c r="A72">
        <f t="shared" si="1"/>
        <v>71</v>
      </c>
      <c r="B72" t="str">
        <f>VLOOKUP($A72,'SAP - LT'!$A:$AE,12,0)</f>
        <v>AGRICARE S.A.C.</v>
      </c>
      <c r="C72" s="5" t="str">
        <f>VLOOKUP($A72,'SAP - LT'!$A:$AE,2,0)</f>
        <v>L001 11536</v>
      </c>
      <c r="D72" s="5" t="str">
        <f>VLOOKUP($A72,'SAP - LT'!$A:$AE,2,0)</f>
        <v>L001 11536</v>
      </c>
      <c r="E72" s="13">
        <v>45566</v>
      </c>
      <c r="F72" s="34">
        <f>VLOOKUP($A72,'SAP - LT'!$A:$AE,5,0)</f>
        <v>43100</v>
      </c>
      <c r="G72" s="13">
        <f>VLOOKUP($A72,'SAP - LT'!$A:$AE,19,0)</f>
        <v>40938</v>
      </c>
      <c r="H72" s="5" t="s">
        <v>8512</v>
      </c>
      <c r="I72" t="str">
        <f>VLOOKUP($A72,'SAP - LT'!$A:$AE,3,0)</f>
        <v/>
      </c>
      <c r="J72" t="str">
        <f>IF(VLOOKUP($A72,'SAP - LT'!$A:$AE,15,0)=0,"PEN","USD")</f>
        <v>PEN</v>
      </c>
      <c r="K72" s="35" t="s">
        <v>17524</v>
      </c>
      <c r="L72">
        <v>1</v>
      </c>
      <c r="M72" s="37">
        <f>IF(J72="PEN",VLOOKUP($A72,'SAP - LT'!$A:$AE,14,0),VLOOKUP($A72,'SAP- FACT'!$A:$AE,15,0))</f>
        <v>1185.04</v>
      </c>
      <c r="N72" t="str">
        <f>IF(VLOOKUP($A72,'SAP - LT'!$A:$AE,15,0)=0,"PEN","USD")</f>
        <v>PEN</v>
      </c>
      <c r="O72" t="str">
        <f>VLOOKUP($A72,'SAP - LT'!$A:$AE,4,0)</f>
        <v>LETRAS PROTESTADAS NACIONAL -  - CONTADO ADELANTADO / CASH IN ADVANCE - SALDO LETRAS SOLES</v>
      </c>
    </row>
    <row r="73" spans="1:15" x14ac:dyDescent="0.2">
      <c r="A73">
        <f t="shared" si="1"/>
        <v>72</v>
      </c>
      <c r="B73" t="str">
        <f>VLOOKUP($A73,'SAP - LT'!$A:$AE,12,0)</f>
        <v>TOP VETERINARIA S.A.C.</v>
      </c>
      <c r="C73" s="5" t="str">
        <f>VLOOKUP($A73,'SAP - LT'!$A:$AE,2,0)</f>
        <v>2024-03117</v>
      </c>
      <c r="D73" s="5" t="str">
        <f>VLOOKUP($A73,'SAP - LT'!$A:$AE,2,0)</f>
        <v>2024-03117</v>
      </c>
      <c r="E73" s="13">
        <v>45566</v>
      </c>
      <c r="F73" s="34">
        <f>VLOOKUP($A73,'SAP - LT'!$A:$AE,5,0)</f>
        <v>45520</v>
      </c>
      <c r="G73" s="13">
        <f>VLOOKUP($A73,'SAP - LT'!$A:$AE,19,0)</f>
        <v>45588</v>
      </c>
      <c r="H73" s="5" t="s">
        <v>8512</v>
      </c>
      <c r="I73" t="str">
        <f>VLOOKUP($A73,'SAP - LT'!$A:$AE,3,0)</f>
        <v/>
      </c>
      <c r="J73" t="str">
        <f>IF(VLOOKUP($A73,'SAP - LT'!$A:$AE,15,0)=0,"PEN","USD")</f>
        <v>PEN</v>
      </c>
      <c r="K73" s="35" t="s">
        <v>17524</v>
      </c>
      <c r="L73">
        <v>1</v>
      </c>
      <c r="M73" s="37">
        <f>IF(J73="PEN",VLOOKUP($A73,'SAP - LT'!$A:$AE,14,0),VLOOKUP($A73,'SAP- FACT'!$A:$AE,15,0))</f>
        <v>1223.42</v>
      </c>
      <c r="N73" t="str">
        <f>IF(VLOOKUP($A73,'SAP - LT'!$A:$AE,15,0)=0,"PEN","USD")</f>
        <v>PEN</v>
      </c>
      <c r="O73" t="str">
        <f>VLOOKUP($A73,'SAP - LT'!$A:$AE,4,0)</f>
        <v>LETRAS EN DESCUENTO NACIONAL -  - LETRA 75 DIAS / DRAFT 75 DAYS - Cambio de Situación</v>
      </c>
    </row>
    <row r="74" spans="1:15" x14ac:dyDescent="0.2">
      <c r="A74">
        <f t="shared" si="1"/>
        <v>73</v>
      </c>
      <c r="B74" t="str">
        <f>VLOOKUP($A74,'SAP - LT'!$A:$AE,12,0)</f>
        <v>TOP VETERINARIA S.A.C.</v>
      </c>
      <c r="C74" s="5" t="str">
        <f>VLOOKUP($A74,'SAP - LT'!$A:$AE,2,0)</f>
        <v>2024-03118</v>
      </c>
      <c r="D74" s="5" t="str">
        <f>VLOOKUP($A74,'SAP - LT'!$A:$AE,2,0)</f>
        <v>2024-03118</v>
      </c>
      <c r="E74" s="13">
        <v>45566</v>
      </c>
      <c r="F74" s="34">
        <f>VLOOKUP($A74,'SAP - LT'!$A:$AE,5,0)</f>
        <v>45520</v>
      </c>
      <c r="G74" s="13">
        <f>VLOOKUP($A74,'SAP - LT'!$A:$AE,19,0)</f>
        <v>45595</v>
      </c>
      <c r="H74" s="5" t="s">
        <v>8512</v>
      </c>
      <c r="I74" t="str">
        <f>VLOOKUP($A74,'SAP - LT'!$A:$AE,3,0)</f>
        <v/>
      </c>
      <c r="J74" t="str">
        <f>IF(VLOOKUP($A74,'SAP - LT'!$A:$AE,15,0)=0,"PEN","USD")</f>
        <v>PEN</v>
      </c>
      <c r="K74" s="35" t="s">
        <v>17524</v>
      </c>
      <c r="L74">
        <v>1</v>
      </c>
      <c r="M74" s="37">
        <f>IF(J74="PEN",VLOOKUP($A74,'SAP - LT'!$A:$AE,14,0),VLOOKUP($A74,'SAP- FACT'!$A:$AE,15,0))</f>
        <v>1223.42</v>
      </c>
      <c r="N74" t="str">
        <f>IF(VLOOKUP($A74,'SAP - LT'!$A:$AE,15,0)=0,"PEN","USD")</f>
        <v>PEN</v>
      </c>
      <c r="O74" t="str">
        <f>VLOOKUP($A74,'SAP - LT'!$A:$AE,4,0)</f>
        <v>LETRAS EN DESCUENTO NACIONAL -  - LETRA 75 DIAS / DRAFT 75 DAYS - Cambio de Situación</v>
      </c>
    </row>
    <row r="75" spans="1:15" x14ac:dyDescent="0.2">
      <c r="A75">
        <f t="shared" si="1"/>
        <v>74</v>
      </c>
      <c r="B75" t="str">
        <f>VLOOKUP($A75,'SAP - LT'!$A:$AE,12,0)</f>
        <v>TOP VETERINARIA S.A.C.</v>
      </c>
      <c r="C75" s="5" t="str">
        <f>VLOOKUP($A75,'SAP - LT'!$A:$AE,2,0)</f>
        <v>2024-03116</v>
      </c>
      <c r="D75" s="5" t="str">
        <f>VLOOKUP($A75,'SAP - LT'!$A:$AE,2,0)</f>
        <v>2024-03116</v>
      </c>
      <c r="E75" s="13">
        <v>45566</v>
      </c>
      <c r="F75" s="34">
        <f>VLOOKUP($A75,'SAP - LT'!$A:$AE,5,0)</f>
        <v>45520</v>
      </c>
      <c r="G75" s="13">
        <f>VLOOKUP($A75,'SAP - LT'!$A:$AE,19,0)</f>
        <v>45581</v>
      </c>
      <c r="H75" s="5" t="s">
        <v>8512</v>
      </c>
      <c r="I75" t="str">
        <f>VLOOKUP($A75,'SAP - LT'!$A:$AE,3,0)</f>
        <v/>
      </c>
      <c r="J75" t="str">
        <f>IF(VLOOKUP($A75,'SAP - LT'!$A:$AE,15,0)=0,"PEN","USD")</f>
        <v>PEN</v>
      </c>
      <c r="K75" s="35" t="s">
        <v>17524</v>
      </c>
      <c r="L75">
        <v>1</v>
      </c>
      <c r="M75" s="37">
        <f>IF(J75="PEN",VLOOKUP($A75,'SAP - LT'!$A:$AE,14,0),VLOOKUP($A75,'SAP- FACT'!$A:$AE,15,0))</f>
        <v>1223.42</v>
      </c>
      <c r="N75" t="str">
        <f>IF(VLOOKUP($A75,'SAP - LT'!$A:$AE,15,0)=0,"PEN","USD")</f>
        <v>PEN</v>
      </c>
      <c r="O75" t="str">
        <f>VLOOKUP($A75,'SAP - LT'!$A:$AE,4,0)</f>
        <v>LETRAS EN DESCUENTO NACIONAL -  - LETRA 75 DIAS / DRAFT 75 DAYS - Cambio de Situación</v>
      </c>
    </row>
    <row r="76" spans="1:15" x14ac:dyDescent="0.2">
      <c r="A76">
        <f t="shared" si="1"/>
        <v>75</v>
      </c>
      <c r="B76" t="str">
        <f>VLOOKUP($A76,'SAP - LT'!$A:$AE,12,0)</f>
        <v>TOP VETERINARIA S.A.C.</v>
      </c>
      <c r="C76" s="5" t="str">
        <f>VLOOKUP($A76,'SAP - LT'!$A:$AE,2,0)</f>
        <v>2024-03115</v>
      </c>
      <c r="D76" s="5" t="str">
        <f>VLOOKUP($A76,'SAP - LT'!$A:$AE,2,0)</f>
        <v>2024-03115</v>
      </c>
      <c r="E76" s="13">
        <v>45566</v>
      </c>
      <c r="F76" s="34">
        <f>VLOOKUP($A76,'SAP - LT'!$A:$AE,5,0)</f>
        <v>45520</v>
      </c>
      <c r="G76" s="13">
        <f>VLOOKUP($A76,'SAP - LT'!$A:$AE,19,0)</f>
        <v>45575</v>
      </c>
      <c r="H76" s="5" t="s">
        <v>8512</v>
      </c>
      <c r="I76" t="str">
        <f>VLOOKUP($A76,'SAP - LT'!$A:$AE,3,0)</f>
        <v/>
      </c>
      <c r="J76" t="str">
        <f>IF(VLOOKUP($A76,'SAP - LT'!$A:$AE,15,0)=0,"PEN","USD")</f>
        <v>PEN</v>
      </c>
      <c r="K76" s="35" t="s">
        <v>17524</v>
      </c>
      <c r="L76">
        <v>1</v>
      </c>
      <c r="M76" s="37">
        <f>IF(J76="PEN",VLOOKUP($A76,'SAP - LT'!$A:$AE,14,0),VLOOKUP($A76,'SAP- FACT'!$A:$AE,15,0))</f>
        <v>1223.42</v>
      </c>
      <c r="N76" t="str">
        <f>IF(VLOOKUP($A76,'SAP - LT'!$A:$AE,15,0)=0,"PEN","USD")</f>
        <v>PEN</v>
      </c>
      <c r="O76" t="str">
        <f>VLOOKUP($A76,'SAP - LT'!$A:$AE,4,0)</f>
        <v>LETRAS EN DESCUENTO NACIONAL -  - LETRA 75 DIAS / DRAFT 75 DAYS - Cambio de Situación</v>
      </c>
    </row>
    <row r="77" spans="1:15" x14ac:dyDescent="0.2">
      <c r="A77">
        <f t="shared" si="1"/>
        <v>76</v>
      </c>
      <c r="B77" t="str">
        <f>VLOOKUP($A77,'SAP - LT'!$A:$AE,12,0)</f>
        <v>TOP VETERINARIA S.A.C.</v>
      </c>
      <c r="C77" s="5" t="str">
        <f>VLOOKUP($A77,'SAP - LT'!$A:$AE,2,0)</f>
        <v>2024-03119</v>
      </c>
      <c r="D77" s="5" t="str">
        <f>VLOOKUP($A77,'SAP - LT'!$A:$AE,2,0)</f>
        <v>2024-03119</v>
      </c>
      <c r="E77" s="13">
        <v>45566</v>
      </c>
      <c r="F77" s="34">
        <f>VLOOKUP($A77,'SAP - LT'!$A:$AE,5,0)</f>
        <v>45520</v>
      </c>
      <c r="G77" s="13">
        <f>VLOOKUP($A77,'SAP - LT'!$A:$AE,19,0)</f>
        <v>45604</v>
      </c>
      <c r="H77" s="5" t="s">
        <v>8512</v>
      </c>
      <c r="I77" t="str">
        <f>VLOOKUP($A77,'SAP - LT'!$A:$AE,3,0)</f>
        <v/>
      </c>
      <c r="J77" t="str">
        <f>IF(VLOOKUP($A77,'SAP - LT'!$A:$AE,15,0)=0,"PEN","USD")</f>
        <v>PEN</v>
      </c>
      <c r="K77" s="35" t="s">
        <v>17524</v>
      </c>
      <c r="L77">
        <v>1</v>
      </c>
      <c r="M77" s="37">
        <f>IF(J77="PEN",VLOOKUP($A77,'SAP - LT'!$A:$AE,14,0),VLOOKUP($A77,'SAP- FACT'!$A:$AE,15,0))</f>
        <v>1223.44</v>
      </c>
      <c r="N77" t="str">
        <f>IF(VLOOKUP($A77,'SAP - LT'!$A:$AE,15,0)=0,"PEN","USD")</f>
        <v>PEN</v>
      </c>
      <c r="O77" t="str">
        <f>VLOOKUP($A77,'SAP - LT'!$A:$AE,4,0)</f>
        <v>LETRAS EN DESCUENTO NACIONAL -  - LETRA 75 DIAS / DRAFT 75 DAYS - Cambio de Situación</v>
      </c>
    </row>
    <row r="78" spans="1:15" x14ac:dyDescent="0.2">
      <c r="A78">
        <f t="shared" si="1"/>
        <v>77</v>
      </c>
      <c r="B78" t="str">
        <f>VLOOKUP($A78,'SAP - LT'!$A:$AE,12,0)</f>
        <v>AGRICARE S.A.C.</v>
      </c>
      <c r="C78" s="5" t="str">
        <f>VLOOKUP($A78,'SAP - LT'!$A:$AE,2,0)</f>
        <v>L001 13077</v>
      </c>
      <c r="D78" s="5" t="str">
        <f>VLOOKUP($A78,'SAP - LT'!$A:$AE,2,0)</f>
        <v>L001 13077</v>
      </c>
      <c r="E78" s="13">
        <v>45566</v>
      </c>
      <c r="F78" s="34">
        <f>VLOOKUP($A78,'SAP - LT'!$A:$AE,5,0)</f>
        <v>43100</v>
      </c>
      <c r="G78" s="13">
        <f>VLOOKUP($A78,'SAP - LT'!$A:$AE,19,0)</f>
        <v>41104</v>
      </c>
      <c r="H78" s="5" t="s">
        <v>8512</v>
      </c>
      <c r="I78" t="str">
        <f>VLOOKUP($A78,'SAP - LT'!$A:$AE,3,0)</f>
        <v/>
      </c>
      <c r="J78" t="str">
        <f>IF(VLOOKUP($A78,'SAP - LT'!$A:$AE,15,0)=0,"PEN","USD")</f>
        <v>PEN</v>
      </c>
      <c r="K78" s="35" t="s">
        <v>17524</v>
      </c>
      <c r="L78">
        <v>1</v>
      </c>
      <c r="M78" s="37">
        <f>IF(J78="PEN",VLOOKUP($A78,'SAP - LT'!$A:$AE,14,0),VLOOKUP($A78,'SAP- FACT'!$A:$AE,15,0))</f>
        <v>1227.71</v>
      </c>
      <c r="N78" t="str">
        <f>IF(VLOOKUP($A78,'SAP - LT'!$A:$AE,15,0)=0,"PEN","USD")</f>
        <v>PEN</v>
      </c>
      <c r="O78" t="str">
        <f>VLOOKUP($A78,'SAP - LT'!$A:$AE,4,0)</f>
        <v>LETRAS PROTESTADAS NACIONAL -  - CONTADO ADELANTADO / CASH IN ADVANCE - SALDO LETRAS SOLES</v>
      </c>
    </row>
    <row r="79" spans="1:15" x14ac:dyDescent="0.2">
      <c r="A79">
        <f t="shared" si="1"/>
        <v>78</v>
      </c>
      <c r="B79" t="str">
        <f>VLOOKUP($A79,'SAP - LT'!$A:$AE,12,0)</f>
        <v>AGRICARE S.A.C.</v>
      </c>
      <c r="C79" s="5" t="str">
        <f>VLOOKUP($A79,'SAP - LT'!$A:$AE,2,0)</f>
        <v>L001 13089</v>
      </c>
      <c r="D79" s="5" t="str">
        <f>VLOOKUP($A79,'SAP - LT'!$A:$AE,2,0)</f>
        <v>L001 13089</v>
      </c>
      <c r="E79" s="13">
        <v>45566</v>
      </c>
      <c r="F79" s="34">
        <f>VLOOKUP($A79,'SAP - LT'!$A:$AE,5,0)</f>
        <v>43100</v>
      </c>
      <c r="G79" s="13">
        <f>VLOOKUP($A79,'SAP - LT'!$A:$AE,19,0)</f>
        <v>41106</v>
      </c>
      <c r="H79" s="5" t="s">
        <v>8512</v>
      </c>
      <c r="I79" t="str">
        <f>VLOOKUP($A79,'SAP - LT'!$A:$AE,3,0)</f>
        <v/>
      </c>
      <c r="J79" t="str">
        <f>IF(VLOOKUP($A79,'SAP - LT'!$A:$AE,15,0)=0,"PEN","USD")</f>
        <v>PEN</v>
      </c>
      <c r="K79" s="35" t="s">
        <v>17524</v>
      </c>
      <c r="L79">
        <v>1</v>
      </c>
      <c r="M79" s="37">
        <f>IF(J79="PEN",VLOOKUP($A79,'SAP - LT'!$A:$AE,14,0),VLOOKUP($A79,'SAP- FACT'!$A:$AE,15,0))</f>
        <v>1235.22</v>
      </c>
      <c r="N79" t="str">
        <f>IF(VLOOKUP($A79,'SAP - LT'!$A:$AE,15,0)=0,"PEN","USD")</f>
        <v>PEN</v>
      </c>
      <c r="O79" t="str">
        <f>VLOOKUP($A79,'SAP - LT'!$A:$AE,4,0)</f>
        <v>LETRAS PROTESTADAS NACIONAL -  - CONTADO ADELANTADO / CASH IN ADVANCE - SALDO LETRAS SOLES</v>
      </c>
    </row>
    <row r="80" spans="1:15" x14ac:dyDescent="0.2">
      <c r="A80">
        <f t="shared" si="1"/>
        <v>79</v>
      </c>
      <c r="B80" t="str">
        <f>VLOOKUP($A80,'SAP - LT'!$A:$AE,12,0)</f>
        <v>AGRICARE S.A.C.</v>
      </c>
      <c r="C80" s="5" t="str">
        <f>VLOOKUP($A80,'SAP - LT'!$A:$AE,2,0)</f>
        <v>R001 16561</v>
      </c>
      <c r="D80" s="5" t="str">
        <f>VLOOKUP($A80,'SAP - LT'!$A:$AE,2,0)</f>
        <v>R001 16561</v>
      </c>
      <c r="E80" s="13">
        <v>45566</v>
      </c>
      <c r="F80" s="34">
        <f>VLOOKUP($A80,'SAP - LT'!$A:$AE,5,0)</f>
        <v>43100</v>
      </c>
      <c r="G80" s="13">
        <f>VLOOKUP($A80,'SAP - LT'!$A:$AE,19,0)</f>
        <v>40353</v>
      </c>
      <c r="H80" s="5" t="s">
        <v>8512</v>
      </c>
      <c r="I80" t="str">
        <f>VLOOKUP($A80,'SAP - LT'!$A:$AE,3,0)</f>
        <v/>
      </c>
      <c r="J80" t="str">
        <f>IF(VLOOKUP($A80,'SAP - LT'!$A:$AE,15,0)=0,"PEN","USD")</f>
        <v>PEN</v>
      </c>
      <c r="K80" s="35" t="s">
        <v>17524</v>
      </c>
      <c r="L80">
        <v>1</v>
      </c>
      <c r="M80" s="37">
        <f>IF(J80="PEN",VLOOKUP($A80,'SAP - LT'!$A:$AE,14,0),VLOOKUP($A80,'SAP- FACT'!$A:$AE,15,0))</f>
        <v>1245.29</v>
      </c>
      <c r="N80" t="str">
        <f>IF(VLOOKUP($A80,'SAP - LT'!$A:$AE,15,0)=0,"PEN","USD")</f>
        <v>PEN</v>
      </c>
      <c r="O80" t="str">
        <f>VLOOKUP($A80,'SAP - LT'!$A:$AE,4,0)</f>
        <v>LETRAS PROTESTADAS NACIONAL -  - CONTADO ADELANTADO / CASH IN ADVANCE - SALDO LETRAS SOLES</v>
      </c>
    </row>
    <row r="81" spans="1:15" x14ac:dyDescent="0.2">
      <c r="A81">
        <f t="shared" si="1"/>
        <v>80</v>
      </c>
      <c r="B81" t="str">
        <f>VLOOKUP($A81,'SAP - LT'!$A:$AE,12,0)</f>
        <v>AGRICARE S.A.C.</v>
      </c>
      <c r="C81" s="5" t="str">
        <f>VLOOKUP($A81,'SAP - LT'!$A:$AE,2,0)</f>
        <v>L001 10915</v>
      </c>
      <c r="D81" s="5" t="str">
        <f>VLOOKUP($A81,'SAP - LT'!$A:$AE,2,0)</f>
        <v>L001 10915</v>
      </c>
      <c r="E81" s="13">
        <v>45566</v>
      </c>
      <c r="F81" s="34">
        <f>VLOOKUP($A81,'SAP - LT'!$A:$AE,5,0)</f>
        <v>43100</v>
      </c>
      <c r="G81" s="13">
        <f>VLOOKUP($A81,'SAP - LT'!$A:$AE,19,0)</f>
        <v>40868</v>
      </c>
      <c r="H81" s="5" t="s">
        <v>8512</v>
      </c>
      <c r="I81" t="str">
        <f>VLOOKUP($A81,'SAP - LT'!$A:$AE,3,0)</f>
        <v/>
      </c>
      <c r="J81" t="str">
        <f>IF(VLOOKUP($A81,'SAP - LT'!$A:$AE,15,0)=0,"PEN","USD")</f>
        <v>PEN</v>
      </c>
      <c r="K81" s="35" t="s">
        <v>17524</v>
      </c>
      <c r="L81">
        <v>1</v>
      </c>
      <c r="M81" s="37">
        <f>IF(J81="PEN",VLOOKUP($A81,'SAP - LT'!$A:$AE,14,0),VLOOKUP($A81,'SAP- FACT'!$A:$AE,15,0))</f>
        <v>1282.26</v>
      </c>
      <c r="N81" t="str">
        <f>IF(VLOOKUP($A81,'SAP - LT'!$A:$AE,15,0)=0,"PEN","USD")</f>
        <v>PEN</v>
      </c>
      <c r="O81" t="str">
        <f>VLOOKUP($A81,'SAP - LT'!$A:$AE,4,0)</f>
        <v>LETRAS PROTESTADAS NACIONAL -  - CONTADO ADELANTADO / CASH IN ADVANCE - SALDO LETRAS SOLES</v>
      </c>
    </row>
    <row r="82" spans="1:15" x14ac:dyDescent="0.2">
      <c r="A82">
        <f t="shared" si="1"/>
        <v>81</v>
      </c>
      <c r="B82" t="str">
        <f>VLOOKUP($A82,'SAP - LT'!$A:$AE,12,0)</f>
        <v>AGRICARE S.A.C.</v>
      </c>
      <c r="C82" s="5" t="str">
        <f>VLOOKUP($A82,'SAP - LT'!$A:$AE,2,0)</f>
        <v>L001 11479</v>
      </c>
      <c r="D82" s="5" t="str">
        <f>VLOOKUP($A82,'SAP - LT'!$A:$AE,2,0)</f>
        <v>L001 11479</v>
      </c>
      <c r="E82" s="13">
        <v>45566</v>
      </c>
      <c r="F82" s="34">
        <f>VLOOKUP($A82,'SAP - LT'!$A:$AE,5,0)</f>
        <v>43100</v>
      </c>
      <c r="G82" s="13">
        <f>VLOOKUP($A82,'SAP - LT'!$A:$AE,19,0)</f>
        <v>40932</v>
      </c>
      <c r="H82" s="5" t="s">
        <v>8512</v>
      </c>
      <c r="I82" t="str">
        <f>VLOOKUP($A82,'SAP - LT'!$A:$AE,3,0)</f>
        <v/>
      </c>
      <c r="J82" t="str">
        <f>IF(VLOOKUP($A82,'SAP - LT'!$A:$AE,15,0)=0,"PEN","USD")</f>
        <v>PEN</v>
      </c>
      <c r="K82" s="35" t="s">
        <v>17524</v>
      </c>
      <c r="L82">
        <v>1</v>
      </c>
      <c r="M82" s="37">
        <f>IF(J82="PEN",VLOOKUP($A82,'SAP - LT'!$A:$AE,14,0),VLOOKUP($A82,'SAP- FACT'!$A:$AE,15,0))</f>
        <v>1292.5</v>
      </c>
      <c r="N82" t="str">
        <f>IF(VLOOKUP($A82,'SAP - LT'!$A:$AE,15,0)=0,"PEN","USD")</f>
        <v>PEN</v>
      </c>
      <c r="O82" t="str">
        <f>VLOOKUP($A82,'SAP - LT'!$A:$AE,4,0)</f>
        <v>LETRAS PROTESTADAS NACIONAL -  - CONTADO ADELANTADO / CASH IN ADVANCE - SALDO LETRAS SOLES</v>
      </c>
    </row>
    <row r="83" spans="1:15" x14ac:dyDescent="0.2">
      <c r="A83">
        <f t="shared" si="1"/>
        <v>82</v>
      </c>
      <c r="B83" t="str">
        <f>VLOOKUP($A83,'SAP - LT'!$A:$AE,12,0)</f>
        <v>AGRICARE S.A.C.</v>
      </c>
      <c r="C83" s="5" t="str">
        <f>VLOOKUP($A83,'SAP - LT'!$A:$AE,2,0)</f>
        <v>L001 9990</v>
      </c>
      <c r="D83" s="5" t="str">
        <f>VLOOKUP($A83,'SAP - LT'!$A:$AE,2,0)</f>
        <v>L001 9990</v>
      </c>
      <c r="E83" s="13">
        <v>45566</v>
      </c>
      <c r="F83" s="34">
        <f>VLOOKUP($A83,'SAP - LT'!$A:$AE,5,0)</f>
        <v>43100</v>
      </c>
      <c r="G83" s="13">
        <f>VLOOKUP($A83,'SAP - LT'!$A:$AE,19,0)</f>
        <v>40763</v>
      </c>
      <c r="H83" s="5" t="s">
        <v>8512</v>
      </c>
      <c r="I83" t="str">
        <f>VLOOKUP($A83,'SAP - LT'!$A:$AE,3,0)</f>
        <v/>
      </c>
      <c r="J83" t="str">
        <f>IF(VLOOKUP($A83,'SAP - LT'!$A:$AE,15,0)=0,"PEN","USD")</f>
        <v>PEN</v>
      </c>
      <c r="K83" s="35" t="s">
        <v>17524</v>
      </c>
      <c r="L83">
        <v>1</v>
      </c>
      <c r="M83" s="37">
        <f>IF(J83="PEN",VLOOKUP($A83,'SAP - LT'!$A:$AE,14,0),VLOOKUP($A83,'SAP- FACT'!$A:$AE,15,0))</f>
        <v>1379.84</v>
      </c>
      <c r="N83" t="str">
        <f>IF(VLOOKUP($A83,'SAP - LT'!$A:$AE,15,0)=0,"PEN","USD")</f>
        <v>PEN</v>
      </c>
      <c r="O83" t="str">
        <f>VLOOKUP($A83,'SAP - LT'!$A:$AE,4,0)</f>
        <v>LETRAS PROTESTADAS NACIONAL -  - CONTADO ADELANTADO / CASH IN ADVANCE - SALDO LETRAS SOLES</v>
      </c>
    </row>
    <row r="84" spans="1:15" x14ac:dyDescent="0.2">
      <c r="A84">
        <f t="shared" si="1"/>
        <v>83</v>
      </c>
      <c r="B84" t="str">
        <f>VLOOKUP($A84,'SAP - LT'!$A:$AE,12,0)</f>
        <v>AGRICARE S.A.C.</v>
      </c>
      <c r="C84" s="5" t="str">
        <f>VLOOKUP($A84,'SAP - LT'!$A:$AE,2,0)</f>
        <v>L001 10892</v>
      </c>
      <c r="D84" s="5" t="str">
        <f>VLOOKUP($A84,'SAP - LT'!$A:$AE,2,0)</f>
        <v>L001 10892</v>
      </c>
      <c r="E84" s="13">
        <v>45566</v>
      </c>
      <c r="F84" s="34">
        <f>VLOOKUP($A84,'SAP - LT'!$A:$AE,5,0)</f>
        <v>43100</v>
      </c>
      <c r="G84" s="13">
        <f>VLOOKUP($A84,'SAP - LT'!$A:$AE,19,0)</f>
        <v>40861</v>
      </c>
      <c r="H84" s="5" t="s">
        <v>8512</v>
      </c>
      <c r="I84" t="str">
        <f>VLOOKUP($A84,'SAP - LT'!$A:$AE,3,0)</f>
        <v/>
      </c>
      <c r="J84" t="str">
        <f>IF(VLOOKUP($A84,'SAP - LT'!$A:$AE,15,0)=0,"PEN","USD")</f>
        <v>PEN</v>
      </c>
      <c r="K84" s="35" t="s">
        <v>17524</v>
      </c>
      <c r="L84">
        <v>1</v>
      </c>
      <c r="M84" s="37">
        <f>IF(J84="PEN",VLOOKUP($A84,'SAP - LT'!$A:$AE,14,0),VLOOKUP($A84,'SAP- FACT'!$A:$AE,15,0))</f>
        <v>1381.51</v>
      </c>
      <c r="N84" t="str">
        <f>IF(VLOOKUP($A84,'SAP - LT'!$A:$AE,15,0)=0,"PEN","USD")</f>
        <v>PEN</v>
      </c>
      <c r="O84" t="str">
        <f>VLOOKUP($A84,'SAP - LT'!$A:$AE,4,0)</f>
        <v>LETRAS PROTESTADAS NACIONAL -  - CONTADO ADELANTADO / CASH IN ADVANCE - SALDO LETRAS SOLES</v>
      </c>
    </row>
    <row r="85" spans="1:15" x14ac:dyDescent="0.2">
      <c r="A85">
        <f t="shared" si="1"/>
        <v>84</v>
      </c>
      <c r="B85" t="str">
        <f>VLOOKUP($A85,'SAP - LT'!$A:$AE,12,0)</f>
        <v>AGRICARE S.A.C.</v>
      </c>
      <c r="C85" s="5" t="str">
        <f>VLOOKUP($A85,'SAP - LT'!$A:$AE,2,0)</f>
        <v>L001 10057</v>
      </c>
      <c r="D85" s="5" t="str">
        <f>VLOOKUP($A85,'SAP - LT'!$A:$AE,2,0)</f>
        <v>L001 10057</v>
      </c>
      <c r="E85" s="13">
        <v>45566</v>
      </c>
      <c r="F85" s="34">
        <f>VLOOKUP($A85,'SAP - LT'!$A:$AE,5,0)</f>
        <v>43100</v>
      </c>
      <c r="G85" s="13">
        <f>VLOOKUP($A85,'SAP - LT'!$A:$AE,19,0)</f>
        <v>40774</v>
      </c>
      <c r="H85" s="5" t="s">
        <v>8512</v>
      </c>
      <c r="I85" t="str">
        <f>VLOOKUP($A85,'SAP - LT'!$A:$AE,3,0)</f>
        <v/>
      </c>
      <c r="J85" t="str">
        <f>IF(VLOOKUP($A85,'SAP - LT'!$A:$AE,15,0)=0,"PEN","USD")</f>
        <v>PEN</v>
      </c>
      <c r="K85" s="35" t="s">
        <v>17524</v>
      </c>
      <c r="L85">
        <v>1</v>
      </c>
      <c r="M85" s="37">
        <f>IF(J85="PEN",VLOOKUP($A85,'SAP - LT'!$A:$AE,14,0),VLOOKUP($A85,'SAP- FACT'!$A:$AE,15,0))</f>
        <v>1392.21</v>
      </c>
      <c r="N85" t="str">
        <f>IF(VLOOKUP($A85,'SAP - LT'!$A:$AE,15,0)=0,"PEN","USD")</f>
        <v>PEN</v>
      </c>
      <c r="O85" t="str">
        <f>VLOOKUP($A85,'SAP - LT'!$A:$AE,4,0)</f>
        <v>LETRAS PROTESTADAS NACIONAL -  - CONTADO ADELANTADO / CASH IN ADVANCE - SALDO LETRAS SOLES</v>
      </c>
    </row>
    <row r="86" spans="1:15" x14ac:dyDescent="0.2">
      <c r="A86">
        <f t="shared" si="1"/>
        <v>85</v>
      </c>
      <c r="B86" t="str">
        <f>VLOOKUP($A86,'SAP - LT'!$A:$AE,12,0)</f>
        <v>FARMACIA VETERINARIA EL ESTABLO S.A.C.</v>
      </c>
      <c r="C86" s="5" t="str">
        <f>VLOOKUP($A86,'SAP - LT'!$A:$AE,2,0)</f>
        <v>2024-00211</v>
      </c>
      <c r="D86" s="5" t="str">
        <f>VLOOKUP($A86,'SAP - LT'!$A:$AE,2,0)</f>
        <v>2024-00211</v>
      </c>
      <c r="E86" s="13">
        <v>45566</v>
      </c>
      <c r="F86" s="34">
        <f>VLOOKUP($A86,'SAP - LT'!$A:$AE,5,0)</f>
        <v>45366</v>
      </c>
      <c r="G86" s="13">
        <f>VLOOKUP($A86,'SAP - LT'!$A:$AE,19,0)</f>
        <v>45357</v>
      </c>
      <c r="H86" s="5" t="s">
        <v>8512</v>
      </c>
      <c r="I86" t="str">
        <f>VLOOKUP($A86,'SAP - LT'!$A:$AE,3,0)</f>
        <v/>
      </c>
      <c r="J86" t="str">
        <f>IF(VLOOKUP($A86,'SAP - LT'!$A:$AE,15,0)=0,"PEN","USD")</f>
        <v>PEN</v>
      </c>
      <c r="K86" s="35" t="s">
        <v>17524</v>
      </c>
      <c r="L86">
        <v>1</v>
      </c>
      <c r="M86" s="37">
        <f>IF(J86="PEN",VLOOKUP($A86,'SAP - LT'!$A:$AE,14,0),VLOOKUP($A86,'SAP- FACT'!$A:$AE,15,0))</f>
        <v>1392.8</v>
      </c>
      <c r="N86" t="str">
        <f>IF(VLOOKUP($A86,'SAP - LT'!$A:$AE,15,0)=0,"PEN","USD")</f>
        <v>PEN</v>
      </c>
      <c r="O86" t="str">
        <f>VLOOKUP($A86,'SAP - LT'!$A:$AE,4,0)</f>
        <v>LETRAS PROTESTADAS NACIONAL -  - LETRA 45-60-75 DIAS / DRAFT 45-60-75 DAYS - Cambio de Situación</v>
      </c>
    </row>
    <row r="87" spans="1:15" x14ac:dyDescent="0.2">
      <c r="A87">
        <f t="shared" si="1"/>
        <v>86</v>
      </c>
      <c r="B87" t="str">
        <f>VLOOKUP($A87,'SAP - LT'!$A:$AE,12,0)</f>
        <v>AGRICARE S.A.C.</v>
      </c>
      <c r="C87" s="5" t="str">
        <f>VLOOKUP($A87,'SAP - LT'!$A:$AE,2,0)</f>
        <v>L001 10875</v>
      </c>
      <c r="D87" s="5" t="str">
        <f>VLOOKUP($A87,'SAP - LT'!$A:$AE,2,0)</f>
        <v>L001 10875</v>
      </c>
      <c r="E87" s="13">
        <v>45566</v>
      </c>
      <c r="F87" s="34">
        <f>VLOOKUP($A87,'SAP - LT'!$A:$AE,5,0)</f>
        <v>43100</v>
      </c>
      <c r="G87" s="13">
        <f>VLOOKUP($A87,'SAP - LT'!$A:$AE,19,0)</f>
        <v>40861</v>
      </c>
      <c r="H87" s="5" t="s">
        <v>8512</v>
      </c>
      <c r="I87" t="str">
        <f>VLOOKUP($A87,'SAP - LT'!$A:$AE,3,0)</f>
        <v/>
      </c>
      <c r="J87" t="str">
        <f>IF(VLOOKUP($A87,'SAP - LT'!$A:$AE,15,0)=0,"PEN","USD")</f>
        <v>PEN</v>
      </c>
      <c r="K87" s="35" t="s">
        <v>17524</v>
      </c>
      <c r="L87">
        <v>1</v>
      </c>
      <c r="M87" s="37">
        <f>IF(J87="PEN",VLOOKUP($A87,'SAP - LT'!$A:$AE,14,0),VLOOKUP($A87,'SAP- FACT'!$A:$AE,15,0))</f>
        <v>1421.77</v>
      </c>
      <c r="N87" t="str">
        <f>IF(VLOOKUP($A87,'SAP - LT'!$A:$AE,15,0)=0,"PEN","USD")</f>
        <v>PEN</v>
      </c>
      <c r="O87" t="str">
        <f>VLOOKUP($A87,'SAP - LT'!$A:$AE,4,0)</f>
        <v>LETRAS PROTESTADAS NACIONAL -  - CONTADO ADELANTADO / CASH IN ADVANCE - SALDO LETRAS SOLES</v>
      </c>
    </row>
    <row r="88" spans="1:15" x14ac:dyDescent="0.2">
      <c r="A88">
        <f t="shared" si="1"/>
        <v>87</v>
      </c>
      <c r="B88" t="str">
        <f>VLOOKUP($A88,'SAP - LT'!$A:$AE,12,0)</f>
        <v>AGRICARE S.A.C.</v>
      </c>
      <c r="C88" s="5" t="str">
        <f>VLOOKUP($A88,'SAP - LT'!$A:$AE,2,0)</f>
        <v>L001 11454</v>
      </c>
      <c r="D88" s="5" t="str">
        <f>VLOOKUP($A88,'SAP - LT'!$A:$AE,2,0)</f>
        <v>L001 11454</v>
      </c>
      <c r="E88" s="13">
        <v>45566</v>
      </c>
      <c r="F88" s="34">
        <f>VLOOKUP($A88,'SAP - LT'!$A:$AE,5,0)</f>
        <v>43100</v>
      </c>
      <c r="G88" s="13">
        <f>VLOOKUP($A88,'SAP - LT'!$A:$AE,19,0)</f>
        <v>40928</v>
      </c>
      <c r="H88" s="5" t="s">
        <v>8512</v>
      </c>
      <c r="I88" t="str">
        <f>VLOOKUP($A88,'SAP - LT'!$A:$AE,3,0)</f>
        <v/>
      </c>
      <c r="J88" t="str">
        <f>IF(VLOOKUP($A88,'SAP - LT'!$A:$AE,15,0)=0,"PEN","USD")</f>
        <v>PEN</v>
      </c>
      <c r="K88" s="35" t="s">
        <v>17524</v>
      </c>
      <c r="L88">
        <v>1</v>
      </c>
      <c r="M88" s="37">
        <f>IF(J88="PEN",VLOOKUP($A88,'SAP - LT'!$A:$AE,14,0),VLOOKUP($A88,'SAP- FACT'!$A:$AE,15,0))</f>
        <v>1430.47</v>
      </c>
      <c r="N88" t="str">
        <f>IF(VLOOKUP($A88,'SAP - LT'!$A:$AE,15,0)=0,"PEN","USD")</f>
        <v>PEN</v>
      </c>
      <c r="O88" t="str">
        <f>VLOOKUP($A88,'SAP - LT'!$A:$AE,4,0)</f>
        <v>LETRAS PROTESTADAS NACIONAL -  - CONTADO ADELANTADO / CASH IN ADVANCE - SALDO LETRAS SOLES</v>
      </c>
    </row>
    <row r="89" spans="1:15" x14ac:dyDescent="0.2">
      <c r="A89">
        <f t="shared" si="1"/>
        <v>88</v>
      </c>
      <c r="B89" t="str">
        <f>VLOOKUP($A89,'SAP - LT'!$A:$AE,12,0)</f>
        <v>REPRESENTACIONES DURAND S.A.C.</v>
      </c>
      <c r="C89" s="5" t="str">
        <f>VLOOKUP($A89,'SAP - LT'!$A:$AE,2,0)</f>
        <v>2024-03321</v>
      </c>
      <c r="D89" s="5" t="str">
        <f>VLOOKUP($A89,'SAP - LT'!$A:$AE,2,0)</f>
        <v>2024-03321</v>
      </c>
      <c r="E89" s="13">
        <v>45566</v>
      </c>
      <c r="F89" s="34">
        <f>VLOOKUP($A89,'SAP - LT'!$A:$AE,5,0)</f>
        <v>45546</v>
      </c>
      <c r="G89" s="13">
        <f>VLOOKUP($A89,'SAP - LT'!$A:$AE,19,0)</f>
        <v>45603</v>
      </c>
      <c r="H89" s="5" t="s">
        <v>8512</v>
      </c>
      <c r="I89" t="str">
        <f>VLOOKUP($A89,'SAP - LT'!$A:$AE,3,0)</f>
        <v/>
      </c>
      <c r="J89" t="str">
        <f>IF(VLOOKUP($A89,'SAP - LT'!$A:$AE,15,0)=0,"PEN","USD")</f>
        <v>PEN</v>
      </c>
      <c r="K89" s="35" t="s">
        <v>17524</v>
      </c>
      <c r="L89">
        <v>1</v>
      </c>
      <c r="M89" s="37">
        <f>IF(J89="PEN",VLOOKUP($A89,'SAP - LT'!$A:$AE,14,0),VLOOKUP($A89,'SAP- FACT'!$A:$AE,15,0))</f>
        <v>1469.8</v>
      </c>
      <c r="N89" t="str">
        <f>IF(VLOOKUP($A89,'SAP - LT'!$A:$AE,15,0)=0,"PEN","USD")</f>
        <v>PEN</v>
      </c>
      <c r="O89" t="str">
        <f>VLOOKUP($A89,'SAP - LT'!$A:$AE,4,0)</f>
        <v>LETRAS EN DESCUENTO NACIONAL -  - LETRA 75 DIAS / DRAFT 75 DAYS - Cambio de Situación</v>
      </c>
    </row>
    <row r="90" spans="1:15" x14ac:dyDescent="0.2">
      <c r="A90">
        <f t="shared" si="1"/>
        <v>89</v>
      </c>
      <c r="B90" t="str">
        <f>VLOOKUP($A90,'SAP - LT'!$A:$AE,12,0)</f>
        <v>REPRESENTACIONES DURAND S.A.C.</v>
      </c>
      <c r="C90" s="5" t="str">
        <f>VLOOKUP($A90,'SAP - LT'!$A:$AE,2,0)</f>
        <v>2024-03318</v>
      </c>
      <c r="D90" s="5" t="str">
        <f>VLOOKUP($A90,'SAP - LT'!$A:$AE,2,0)</f>
        <v>2024-03318</v>
      </c>
      <c r="E90" s="13">
        <v>45566</v>
      </c>
      <c r="F90" s="34">
        <f>VLOOKUP($A90,'SAP - LT'!$A:$AE,5,0)</f>
        <v>45546</v>
      </c>
      <c r="G90" s="13">
        <f>VLOOKUP($A90,'SAP - LT'!$A:$AE,19,0)</f>
        <v>45572</v>
      </c>
      <c r="H90" s="5" t="s">
        <v>8512</v>
      </c>
      <c r="I90" t="str">
        <f>VLOOKUP($A90,'SAP - LT'!$A:$AE,3,0)</f>
        <v/>
      </c>
      <c r="J90" t="str">
        <f>IF(VLOOKUP($A90,'SAP - LT'!$A:$AE,15,0)=0,"PEN","USD")</f>
        <v>PEN</v>
      </c>
      <c r="K90" s="35" t="s">
        <v>17524</v>
      </c>
      <c r="L90">
        <v>1</v>
      </c>
      <c r="M90" s="37">
        <f>IF(J90="PEN",VLOOKUP($A90,'SAP - LT'!$A:$AE,14,0),VLOOKUP($A90,'SAP- FACT'!$A:$AE,15,0))</f>
        <v>1469.81</v>
      </c>
      <c r="N90" t="str">
        <f>IF(VLOOKUP($A90,'SAP - LT'!$A:$AE,15,0)=0,"PEN","USD")</f>
        <v>PEN</v>
      </c>
      <c r="O90" t="str">
        <f>VLOOKUP($A90,'SAP - LT'!$A:$AE,4,0)</f>
        <v>LETRAS EN DESCUENTO NACIONAL -  - LETRA 75 DIAS / DRAFT 75 DAYS - Cambio de Situación</v>
      </c>
    </row>
    <row r="91" spans="1:15" x14ac:dyDescent="0.2">
      <c r="A91">
        <f t="shared" si="1"/>
        <v>90</v>
      </c>
      <c r="B91" t="str">
        <f>VLOOKUP($A91,'SAP - LT'!$A:$AE,12,0)</f>
        <v>REPRESENTACIONES DURAND S.A.C.</v>
      </c>
      <c r="C91" s="5" t="str">
        <f>VLOOKUP($A91,'SAP - LT'!$A:$AE,2,0)</f>
        <v>2024-03319</v>
      </c>
      <c r="D91" s="5" t="str">
        <f>VLOOKUP($A91,'SAP - LT'!$A:$AE,2,0)</f>
        <v>2024-03319</v>
      </c>
      <c r="E91" s="13">
        <v>45566</v>
      </c>
      <c r="F91" s="34">
        <f>VLOOKUP($A91,'SAP - LT'!$A:$AE,5,0)</f>
        <v>45546</v>
      </c>
      <c r="G91" s="13">
        <f>VLOOKUP($A91,'SAP - LT'!$A:$AE,19,0)</f>
        <v>45583</v>
      </c>
      <c r="H91" s="5" t="s">
        <v>8512</v>
      </c>
      <c r="I91" t="str">
        <f>VLOOKUP($A91,'SAP - LT'!$A:$AE,3,0)</f>
        <v/>
      </c>
      <c r="J91" t="str">
        <f>IF(VLOOKUP($A91,'SAP - LT'!$A:$AE,15,0)=0,"PEN","USD")</f>
        <v>PEN</v>
      </c>
      <c r="K91" s="35" t="s">
        <v>17524</v>
      </c>
      <c r="L91">
        <v>1</v>
      </c>
      <c r="M91" s="37">
        <f>IF(J91="PEN",VLOOKUP($A91,'SAP - LT'!$A:$AE,14,0),VLOOKUP($A91,'SAP- FACT'!$A:$AE,15,0))</f>
        <v>1469.81</v>
      </c>
      <c r="N91" t="str">
        <f>IF(VLOOKUP($A91,'SAP - LT'!$A:$AE,15,0)=0,"PEN","USD")</f>
        <v>PEN</v>
      </c>
      <c r="O91" t="str">
        <f>VLOOKUP($A91,'SAP - LT'!$A:$AE,4,0)</f>
        <v>LETRAS EN DESCUENTO NACIONAL -  - LETRA 75 DIAS / DRAFT 75 DAYS - Cambio de Situación</v>
      </c>
    </row>
    <row r="92" spans="1:15" x14ac:dyDescent="0.2">
      <c r="A92">
        <f t="shared" si="1"/>
        <v>91</v>
      </c>
      <c r="B92" t="str">
        <f>VLOOKUP($A92,'SAP - LT'!$A:$AE,12,0)</f>
        <v>REPRESENTACIONES DURAND S.A.C.</v>
      </c>
      <c r="C92" s="5" t="str">
        <f>VLOOKUP($A92,'SAP - LT'!$A:$AE,2,0)</f>
        <v>2024-03320</v>
      </c>
      <c r="D92" s="5" t="str">
        <f>VLOOKUP($A92,'SAP - LT'!$A:$AE,2,0)</f>
        <v>2024-03320</v>
      </c>
      <c r="E92" s="13">
        <v>45566</v>
      </c>
      <c r="F92" s="34">
        <f>VLOOKUP($A92,'SAP - LT'!$A:$AE,5,0)</f>
        <v>45546</v>
      </c>
      <c r="G92" s="13">
        <f>VLOOKUP($A92,'SAP - LT'!$A:$AE,19,0)</f>
        <v>45593</v>
      </c>
      <c r="H92" s="5" t="s">
        <v>8512</v>
      </c>
      <c r="I92" t="str">
        <f>VLOOKUP($A92,'SAP - LT'!$A:$AE,3,0)</f>
        <v/>
      </c>
      <c r="J92" t="str">
        <f>IF(VLOOKUP($A92,'SAP - LT'!$A:$AE,15,0)=0,"PEN","USD")</f>
        <v>PEN</v>
      </c>
      <c r="K92" s="35" t="s">
        <v>17524</v>
      </c>
      <c r="L92">
        <v>1</v>
      </c>
      <c r="M92" s="37">
        <f>IF(J92="PEN",VLOOKUP($A92,'SAP - LT'!$A:$AE,14,0),VLOOKUP($A92,'SAP- FACT'!$A:$AE,15,0))</f>
        <v>1469.81</v>
      </c>
      <c r="N92" t="str">
        <f>IF(VLOOKUP($A92,'SAP - LT'!$A:$AE,15,0)=0,"PEN","USD")</f>
        <v>PEN</v>
      </c>
      <c r="O92" t="str">
        <f>VLOOKUP($A92,'SAP - LT'!$A:$AE,4,0)</f>
        <v>LETRAS EN DESCUENTO NACIONAL -  - LETRA 75 DIAS / DRAFT 75 DAYS - Cambio de Situación</v>
      </c>
    </row>
    <row r="93" spans="1:15" x14ac:dyDescent="0.2">
      <c r="A93">
        <f t="shared" si="1"/>
        <v>92</v>
      </c>
      <c r="B93" t="str">
        <f>VLOOKUP($A93,'SAP - LT'!$A:$AE,12,0)</f>
        <v>AGRICARE S.A.C.</v>
      </c>
      <c r="C93" s="5" t="str">
        <f>VLOOKUP($A93,'SAP - LT'!$A:$AE,2,0)</f>
        <v>L001 6171</v>
      </c>
      <c r="D93" s="5" t="str">
        <f>VLOOKUP($A93,'SAP - LT'!$A:$AE,2,0)</f>
        <v>L001 6171</v>
      </c>
      <c r="E93" s="13">
        <v>45566</v>
      </c>
      <c r="F93" s="34">
        <f>VLOOKUP($A93,'SAP - LT'!$A:$AE,5,0)</f>
        <v>43100</v>
      </c>
      <c r="G93" s="13">
        <f>VLOOKUP($A93,'SAP - LT'!$A:$AE,19,0)</f>
        <v>40265</v>
      </c>
      <c r="H93" s="5" t="s">
        <v>8512</v>
      </c>
      <c r="I93" t="str">
        <f>VLOOKUP($A93,'SAP - LT'!$A:$AE,3,0)</f>
        <v/>
      </c>
      <c r="J93" t="str">
        <f>IF(VLOOKUP($A93,'SAP - LT'!$A:$AE,15,0)=0,"PEN","USD")</f>
        <v>PEN</v>
      </c>
      <c r="K93" s="35" t="s">
        <v>17524</v>
      </c>
      <c r="L93">
        <v>1</v>
      </c>
      <c r="M93" s="37">
        <f>IF(J93="PEN",VLOOKUP($A93,'SAP - LT'!$A:$AE,14,0),VLOOKUP($A93,'SAP- FACT'!$A:$AE,15,0))</f>
        <v>1490.63</v>
      </c>
      <c r="N93" t="str">
        <f>IF(VLOOKUP($A93,'SAP - LT'!$A:$AE,15,0)=0,"PEN","USD")</f>
        <v>PEN</v>
      </c>
      <c r="O93" t="str">
        <f>VLOOKUP($A93,'SAP - LT'!$A:$AE,4,0)</f>
        <v>LETRAS PROTESTADAS NACIONAL -  - CONTADO ADELANTADO / CASH IN ADVANCE - SALDO LETRAS SOLES</v>
      </c>
    </row>
    <row r="94" spans="1:15" x14ac:dyDescent="0.2">
      <c r="A94">
        <f t="shared" si="1"/>
        <v>93</v>
      </c>
      <c r="B94" t="str">
        <f>VLOOKUP($A94,'SAP - LT'!$A:$AE,12,0)</f>
        <v>AGRICARE S.A.C.</v>
      </c>
      <c r="C94" s="5" t="str">
        <f>VLOOKUP($A94,'SAP - LT'!$A:$AE,2,0)</f>
        <v>L001 7420</v>
      </c>
      <c r="D94" s="5" t="str">
        <f>VLOOKUP($A94,'SAP - LT'!$A:$AE,2,0)</f>
        <v>L001 7420</v>
      </c>
      <c r="E94" s="13">
        <v>45566</v>
      </c>
      <c r="F94" s="34">
        <f>VLOOKUP($A94,'SAP - LT'!$A:$AE,5,0)</f>
        <v>43100</v>
      </c>
      <c r="G94" s="13">
        <f>VLOOKUP($A94,'SAP - LT'!$A:$AE,19,0)</f>
        <v>40364</v>
      </c>
      <c r="H94" s="5" t="s">
        <v>8512</v>
      </c>
      <c r="I94" t="str">
        <f>VLOOKUP($A94,'SAP - LT'!$A:$AE,3,0)</f>
        <v/>
      </c>
      <c r="J94" t="str">
        <f>IF(VLOOKUP($A94,'SAP - LT'!$A:$AE,15,0)=0,"PEN","USD")</f>
        <v>PEN</v>
      </c>
      <c r="K94" s="35" t="s">
        <v>17524</v>
      </c>
      <c r="L94">
        <v>1</v>
      </c>
      <c r="M94" s="37">
        <f>IF(J94="PEN",VLOOKUP($A94,'SAP - LT'!$A:$AE,14,0),VLOOKUP($A94,'SAP- FACT'!$A:$AE,15,0))</f>
        <v>1503.74</v>
      </c>
      <c r="N94" t="str">
        <f>IF(VLOOKUP($A94,'SAP - LT'!$A:$AE,15,0)=0,"PEN","USD")</f>
        <v>PEN</v>
      </c>
      <c r="O94" t="str">
        <f>VLOOKUP($A94,'SAP - LT'!$A:$AE,4,0)</f>
        <v>LETRAS PROTESTADAS NACIONAL -  - CONTADO ADELANTADO / CASH IN ADVANCE - SALDO LETRAS SOLES</v>
      </c>
    </row>
    <row r="95" spans="1:15" x14ac:dyDescent="0.2">
      <c r="A95">
        <f t="shared" si="1"/>
        <v>94</v>
      </c>
      <c r="B95" t="str">
        <f>VLOOKUP($A95,'SAP - LT'!$A:$AE,12,0)</f>
        <v>AGRICARE S.A.C.</v>
      </c>
      <c r="C95" s="5" t="str">
        <f>VLOOKUP($A95,'SAP - LT'!$A:$AE,2,0)</f>
        <v>L001 13133</v>
      </c>
      <c r="D95" s="5" t="str">
        <f>VLOOKUP($A95,'SAP - LT'!$A:$AE,2,0)</f>
        <v>L001 13133</v>
      </c>
      <c r="E95" s="13">
        <v>45566</v>
      </c>
      <c r="F95" s="34">
        <f>VLOOKUP($A95,'SAP - LT'!$A:$AE,5,0)</f>
        <v>43100</v>
      </c>
      <c r="G95" s="13">
        <f>VLOOKUP($A95,'SAP - LT'!$A:$AE,19,0)</f>
        <v>41111</v>
      </c>
      <c r="H95" s="5" t="s">
        <v>8512</v>
      </c>
      <c r="I95" t="str">
        <f>VLOOKUP($A95,'SAP - LT'!$A:$AE,3,0)</f>
        <v/>
      </c>
      <c r="J95" t="str">
        <f>IF(VLOOKUP($A95,'SAP - LT'!$A:$AE,15,0)=0,"PEN","USD")</f>
        <v>PEN</v>
      </c>
      <c r="K95" s="35" t="s">
        <v>17524</v>
      </c>
      <c r="L95">
        <v>1</v>
      </c>
      <c r="M95" s="37">
        <f>IF(J95="PEN",VLOOKUP($A95,'SAP - LT'!$A:$AE,14,0),VLOOKUP($A95,'SAP- FACT'!$A:$AE,15,0))</f>
        <v>1525.06</v>
      </c>
      <c r="N95" t="str">
        <f>IF(VLOOKUP($A95,'SAP - LT'!$A:$AE,15,0)=0,"PEN","USD")</f>
        <v>PEN</v>
      </c>
      <c r="O95" t="str">
        <f>VLOOKUP($A95,'SAP - LT'!$A:$AE,4,0)</f>
        <v>LETRAS PROTESTADAS NACIONAL -  - CONTADO ADELANTADO / CASH IN ADVANCE - SALDO LETRAS SOLES</v>
      </c>
    </row>
    <row r="96" spans="1:15" x14ac:dyDescent="0.2">
      <c r="A96">
        <f t="shared" si="1"/>
        <v>95</v>
      </c>
      <c r="B96" t="str">
        <f>VLOOKUP($A96,'SAP - LT'!$A:$AE,12,0)</f>
        <v>AGRICARE S.A.C.</v>
      </c>
      <c r="C96" s="5" t="str">
        <f>VLOOKUP($A96,'SAP - LT'!$A:$AE,2,0)</f>
        <v>L001 13900</v>
      </c>
      <c r="D96" s="5" t="str">
        <f>VLOOKUP($A96,'SAP - LT'!$A:$AE,2,0)</f>
        <v>L001 13900</v>
      </c>
      <c r="E96" s="13">
        <v>45566</v>
      </c>
      <c r="F96" s="34">
        <f>VLOOKUP($A96,'SAP - LT'!$A:$AE,5,0)</f>
        <v>43100</v>
      </c>
      <c r="G96" s="13">
        <f>VLOOKUP($A96,'SAP - LT'!$A:$AE,19,0)</f>
        <v>41195</v>
      </c>
      <c r="H96" s="5" t="s">
        <v>8512</v>
      </c>
      <c r="I96" t="str">
        <f>VLOOKUP($A96,'SAP - LT'!$A:$AE,3,0)</f>
        <v/>
      </c>
      <c r="J96" t="str">
        <f>IF(VLOOKUP($A96,'SAP - LT'!$A:$AE,15,0)=0,"PEN","USD")</f>
        <v>PEN</v>
      </c>
      <c r="K96" s="35" t="s">
        <v>17524</v>
      </c>
      <c r="L96">
        <v>1</v>
      </c>
      <c r="M96" s="37">
        <f>IF(J96="PEN",VLOOKUP($A96,'SAP - LT'!$A:$AE,14,0),VLOOKUP($A96,'SAP- FACT'!$A:$AE,15,0))</f>
        <v>1529.16</v>
      </c>
      <c r="N96" t="str">
        <f>IF(VLOOKUP($A96,'SAP - LT'!$A:$AE,15,0)=0,"PEN","USD")</f>
        <v>PEN</v>
      </c>
      <c r="O96" t="str">
        <f>VLOOKUP($A96,'SAP - LT'!$A:$AE,4,0)</f>
        <v>LETRAS PROTESTADAS NACIONAL -  - CONTADO ADELANTADO / CASH IN ADVANCE - SALDO LETRAS SOLES</v>
      </c>
    </row>
    <row r="97" spans="1:15" x14ac:dyDescent="0.2">
      <c r="A97">
        <f t="shared" si="1"/>
        <v>96</v>
      </c>
      <c r="B97" t="str">
        <f>VLOOKUP($A97,'SAP - LT'!$A:$AE,12,0)</f>
        <v>CORPORACION VETLAND S.R.L</v>
      </c>
      <c r="C97" s="5" t="str">
        <f>VLOOKUP($A97,'SAP - LT'!$A:$AE,2,0)</f>
        <v>2024-03217</v>
      </c>
      <c r="D97" s="5" t="str">
        <f>VLOOKUP($A97,'SAP - LT'!$A:$AE,2,0)</f>
        <v>2024-03217</v>
      </c>
      <c r="E97" s="13">
        <v>45566</v>
      </c>
      <c r="F97" s="34">
        <f>VLOOKUP($A97,'SAP - LT'!$A:$AE,5,0)</f>
        <v>45539</v>
      </c>
      <c r="G97" s="13">
        <f>VLOOKUP($A97,'SAP - LT'!$A:$AE,19,0)</f>
        <v>45562</v>
      </c>
      <c r="H97" s="5" t="s">
        <v>8512</v>
      </c>
      <c r="I97" t="str">
        <f>VLOOKUP($A97,'SAP - LT'!$A:$AE,3,0)</f>
        <v/>
      </c>
      <c r="J97" t="str">
        <f>IF(VLOOKUP($A97,'SAP - LT'!$A:$AE,15,0)=0,"PEN","USD")</f>
        <v>PEN</v>
      </c>
      <c r="K97" s="35" t="s">
        <v>17524</v>
      </c>
      <c r="L97">
        <v>1</v>
      </c>
      <c r="M97" s="37">
        <f>IF(J97="PEN",VLOOKUP($A97,'SAP - LT'!$A:$AE,14,0),VLOOKUP($A97,'SAP- FACT'!$A:$AE,15,0))</f>
        <v>1561.14</v>
      </c>
      <c r="N97" t="str">
        <f>IF(VLOOKUP($A97,'SAP - LT'!$A:$AE,15,0)=0,"PEN","USD")</f>
        <v>PEN</v>
      </c>
      <c r="O97" t="str">
        <f>VLOOKUP($A97,'SAP - LT'!$A:$AE,4,0)</f>
        <v>LETRAS EN DESCUENTO NACIONAL -  - LETRA 75 DIAS / DRAFT 75 DAYS - Cambio de Situación</v>
      </c>
    </row>
    <row r="98" spans="1:15" x14ac:dyDescent="0.2">
      <c r="A98">
        <f t="shared" si="1"/>
        <v>97</v>
      </c>
      <c r="B98" t="str">
        <f>VLOOKUP($A98,'SAP - LT'!$A:$AE,12,0)</f>
        <v>CORPORACION VETLAND S.R.L</v>
      </c>
      <c r="C98" s="5" t="str">
        <f>VLOOKUP($A98,'SAP - LT'!$A:$AE,2,0)</f>
        <v>2024-03220</v>
      </c>
      <c r="D98" s="5" t="str">
        <f>VLOOKUP($A98,'SAP - LT'!$A:$AE,2,0)</f>
        <v>2024-03220</v>
      </c>
      <c r="E98" s="13">
        <v>45566</v>
      </c>
      <c r="F98" s="34">
        <f>VLOOKUP($A98,'SAP - LT'!$A:$AE,5,0)</f>
        <v>45539</v>
      </c>
      <c r="G98" s="13">
        <f>VLOOKUP($A98,'SAP - LT'!$A:$AE,19,0)</f>
        <v>45593</v>
      </c>
      <c r="H98" s="5" t="s">
        <v>8512</v>
      </c>
      <c r="I98" t="str">
        <f>VLOOKUP($A98,'SAP - LT'!$A:$AE,3,0)</f>
        <v/>
      </c>
      <c r="J98" t="str">
        <f>IF(VLOOKUP($A98,'SAP - LT'!$A:$AE,15,0)=0,"PEN","USD")</f>
        <v>PEN</v>
      </c>
      <c r="K98" s="35" t="s">
        <v>17524</v>
      </c>
      <c r="L98">
        <v>1</v>
      </c>
      <c r="M98" s="37">
        <f>IF(J98="PEN",VLOOKUP($A98,'SAP - LT'!$A:$AE,14,0),VLOOKUP($A98,'SAP- FACT'!$A:$AE,15,0))</f>
        <v>1561.14</v>
      </c>
      <c r="N98" t="str">
        <f>IF(VLOOKUP($A98,'SAP - LT'!$A:$AE,15,0)=0,"PEN","USD")</f>
        <v>PEN</v>
      </c>
      <c r="O98" t="str">
        <f>VLOOKUP($A98,'SAP - LT'!$A:$AE,4,0)</f>
        <v>LETRAS EN DESCUENTO NACIONAL -  - LETRA 75 DIAS / DRAFT 75 DAYS - Cambio de Situación</v>
      </c>
    </row>
    <row r="99" spans="1:15" x14ac:dyDescent="0.2">
      <c r="A99">
        <f t="shared" si="1"/>
        <v>98</v>
      </c>
      <c r="B99" t="str">
        <f>VLOOKUP($A99,'SAP - LT'!$A:$AE,12,0)</f>
        <v>CORPORACION VETLAND S.R.L</v>
      </c>
      <c r="C99" s="5" t="str">
        <f>VLOOKUP($A99,'SAP - LT'!$A:$AE,2,0)</f>
        <v>2024-03218</v>
      </c>
      <c r="D99" s="5" t="str">
        <f>VLOOKUP($A99,'SAP - LT'!$A:$AE,2,0)</f>
        <v>2024-03218</v>
      </c>
      <c r="E99" s="13">
        <v>45566</v>
      </c>
      <c r="F99" s="34">
        <f>VLOOKUP($A99,'SAP - LT'!$A:$AE,5,0)</f>
        <v>45539</v>
      </c>
      <c r="G99" s="13">
        <f>VLOOKUP($A99,'SAP - LT'!$A:$AE,19,0)</f>
        <v>45574</v>
      </c>
      <c r="H99" s="5" t="s">
        <v>8512</v>
      </c>
      <c r="I99" t="str">
        <f>VLOOKUP($A99,'SAP - LT'!$A:$AE,3,0)</f>
        <v/>
      </c>
      <c r="J99" t="str">
        <f>IF(VLOOKUP($A99,'SAP - LT'!$A:$AE,15,0)=0,"PEN","USD")</f>
        <v>PEN</v>
      </c>
      <c r="K99" s="35" t="s">
        <v>17524</v>
      </c>
      <c r="L99">
        <v>1</v>
      </c>
      <c r="M99" s="37">
        <f>IF(J99="PEN",VLOOKUP($A99,'SAP - LT'!$A:$AE,14,0),VLOOKUP($A99,'SAP- FACT'!$A:$AE,15,0))</f>
        <v>1561.14</v>
      </c>
      <c r="N99" t="str">
        <f>IF(VLOOKUP($A99,'SAP - LT'!$A:$AE,15,0)=0,"PEN","USD")</f>
        <v>PEN</v>
      </c>
      <c r="O99" t="str">
        <f>VLOOKUP($A99,'SAP - LT'!$A:$AE,4,0)</f>
        <v>LETRAS EN DESCUENTO NACIONAL -  - LETRA 75 DIAS / DRAFT 75 DAYS - Cambio de Situación</v>
      </c>
    </row>
    <row r="100" spans="1:15" x14ac:dyDescent="0.2">
      <c r="A100">
        <f t="shared" si="1"/>
        <v>99</v>
      </c>
      <c r="B100" t="str">
        <f>VLOOKUP($A100,'SAP - LT'!$A:$AE,12,0)</f>
        <v>CORPORACION VETLAND S.R.L</v>
      </c>
      <c r="C100" s="5" t="str">
        <f>VLOOKUP($A100,'SAP - LT'!$A:$AE,2,0)</f>
        <v>2024-03219</v>
      </c>
      <c r="D100" s="5" t="str">
        <f>VLOOKUP($A100,'SAP - LT'!$A:$AE,2,0)</f>
        <v>2024-03219</v>
      </c>
      <c r="E100" s="13">
        <v>45566</v>
      </c>
      <c r="F100" s="34">
        <f>VLOOKUP($A100,'SAP - LT'!$A:$AE,5,0)</f>
        <v>45539</v>
      </c>
      <c r="G100" s="13">
        <f>VLOOKUP($A100,'SAP - LT'!$A:$AE,19,0)</f>
        <v>45583</v>
      </c>
      <c r="H100" s="5" t="s">
        <v>8512</v>
      </c>
      <c r="I100" t="str">
        <f>VLOOKUP($A100,'SAP - LT'!$A:$AE,3,0)</f>
        <v/>
      </c>
      <c r="J100" t="str">
        <f>IF(VLOOKUP($A100,'SAP - LT'!$A:$AE,15,0)=0,"PEN","USD")</f>
        <v>PEN</v>
      </c>
      <c r="K100" s="35" t="s">
        <v>17524</v>
      </c>
      <c r="L100">
        <v>1</v>
      </c>
      <c r="M100" s="37">
        <f>IF(J100="PEN",VLOOKUP($A100,'SAP - LT'!$A:$AE,14,0),VLOOKUP($A100,'SAP- FACT'!$A:$AE,15,0))</f>
        <v>1561.14</v>
      </c>
      <c r="N100" t="str">
        <f>IF(VLOOKUP($A100,'SAP - LT'!$A:$AE,15,0)=0,"PEN","USD")</f>
        <v>PEN</v>
      </c>
      <c r="O100" t="str">
        <f>VLOOKUP($A100,'SAP - LT'!$A:$AE,4,0)</f>
        <v>LETRAS EN DESCUENTO NACIONAL -  - LETRA 75 DIAS / DRAFT 75 DAYS - Cambio de Situación</v>
      </c>
    </row>
    <row r="101" spans="1:15" x14ac:dyDescent="0.2">
      <c r="A101">
        <f t="shared" si="1"/>
        <v>100</v>
      </c>
      <c r="B101" t="str">
        <f>VLOOKUP($A101,'SAP - LT'!$A:$AE,12,0)</f>
        <v>REPRESENTACIONES DURAND S.A.C.</v>
      </c>
      <c r="C101" s="5" t="str">
        <f>VLOOKUP($A101,'SAP - LT'!$A:$AE,2,0)</f>
        <v>2024-03335</v>
      </c>
      <c r="D101" s="5" t="str">
        <f>VLOOKUP($A101,'SAP - LT'!$A:$AE,2,0)</f>
        <v>2024-03335</v>
      </c>
      <c r="E101" s="13">
        <v>45566</v>
      </c>
      <c r="F101" s="34">
        <f>VLOOKUP($A101,'SAP - LT'!$A:$AE,5,0)</f>
        <v>45546</v>
      </c>
      <c r="G101" s="13">
        <f>VLOOKUP($A101,'SAP - LT'!$A:$AE,19,0)</f>
        <v>45602</v>
      </c>
      <c r="H101" s="5" t="s">
        <v>8512</v>
      </c>
      <c r="I101" t="str">
        <f>VLOOKUP($A101,'SAP - LT'!$A:$AE,3,0)</f>
        <v/>
      </c>
      <c r="J101" t="str">
        <f>IF(VLOOKUP($A101,'SAP - LT'!$A:$AE,15,0)=0,"PEN","USD")</f>
        <v>PEN</v>
      </c>
      <c r="K101" s="35" t="s">
        <v>17524</v>
      </c>
      <c r="L101">
        <v>1</v>
      </c>
      <c r="M101" s="37">
        <f>IF(J101="PEN",VLOOKUP($A101,'SAP - LT'!$A:$AE,14,0),VLOOKUP($A101,'SAP- FACT'!$A:$AE,15,0))</f>
        <v>1590.98</v>
      </c>
      <c r="N101" t="str">
        <f>IF(VLOOKUP($A101,'SAP - LT'!$A:$AE,15,0)=0,"PEN","USD")</f>
        <v>PEN</v>
      </c>
      <c r="O101" t="str">
        <f>VLOOKUP($A101,'SAP - LT'!$A:$AE,4,0)</f>
        <v>LETRAS EN DESCUENTO NACIONAL -  - LETRA 75 DIAS / DRAFT 75 DAYS - Cambio de Situación</v>
      </c>
    </row>
    <row r="102" spans="1:15" x14ac:dyDescent="0.2">
      <c r="A102">
        <f t="shared" si="1"/>
        <v>101</v>
      </c>
      <c r="B102" t="str">
        <f>VLOOKUP($A102,'SAP - LT'!$A:$AE,12,0)</f>
        <v>REPRESENTACIONES DURAND S.A.C.</v>
      </c>
      <c r="C102" s="5" t="str">
        <f>VLOOKUP($A102,'SAP - LT'!$A:$AE,2,0)</f>
        <v>2024-03332</v>
      </c>
      <c r="D102" s="5" t="str">
        <f>VLOOKUP($A102,'SAP - LT'!$A:$AE,2,0)</f>
        <v>2024-03332</v>
      </c>
      <c r="E102" s="13">
        <v>45566</v>
      </c>
      <c r="F102" s="34">
        <f>VLOOKUP($A102,'SAP - LT'!$A:$AE,5,0)</f>
        <v>45546</v>
      </c>
      <c r="G102" s="13">
        <f>VLOOKUP($A102,'SAP - LT'!$A:$AE,19,0)</f>
        <v>45572</v>
      </c>
      <c r="H102" s="5" t="s">
        <v>8512</v>
      </c>
      <c r="I102" t="str">
        <f>VLOOKUP($A102,'SAP - LT'!$A:$AE,3,0)</f>
        <v/>
      </c>
      <c r="J102" t="str">
        <f>IF(VLOOKUP($A102,'SAP - LT'!$A:$AE,15,0)=0,"PEN","USD")</f>
        <v>PEN</v>
      </c>
      <c r="K102" s="35" t="s">
        <v>17524</v>
      </c>
      <c r="L102">
        <v>1</v>
      </c>
      <c r="M102" s="37">
        <f>IF(J102="PEN",VLOOKUP($A102,'SAP - LT'!$A:$AE,14,0),VLOOKUP($A102,'SAP- FACT'!$A:$AE,15,0))</f>
        <v>1591</v>
      </c>
      <c r="N102" t="str">
        <f>IF(VLOOKUP($A102,'SAP - LT'!$A:$AE,15,0)=0,"PEN","USD")</f>
        <v>PEN</v>
      </c>
      <c r="O102" t="str">
        <f>VLOOKUP($A102,'SAP - LT'!$A:$AE,4,0)</f>
        <v>LETRAS EN DESCUENTO NACIONAL -  - LETRA 75 DIAS / DRAFT 75 DAYS - Cambio de Situación</v>
      </c>
    </row>
    <row r="103" spans="1:15" x14ac:dyDescent="0.2">
      <c r="A103">
        <f t="shared" si="1"/>
        <v>102</v>
      </c>
      <c r="B103" t="str">
        <f>VLOOKUP($A103,'SAP - LT'!$A:$AE,12,0)</f>
        <v>REPRESENTACIONES DURAND S.A.C.</v>
      </c>
      <c r="C103" s="5" t="str">
        <f>VLOOKUP($A103,'SAP - LT'!$A:$AE,2,0)</f>
        <v>2024-03334</v>
      </c>
      <c r="D103" s="5" t="str">
        <f>VLOOKUP($A103,'SAP - LT'!$A:$AE,2,0)</f>
        <v>2024-03334</v>
      </c>
      <c r="E103" s="13">
        <v>45566</v>
      </c>
      <c r="F103" s="34">
        <f>VLOOKUP($A103,'SAP - LT'!$A:$AE,5,0)</f>
        <v>45546</v>
      </c>
      <c r="G103" s="13">
        <f>VLOOKUP($A103,'SAP - LT'!$A:$AE,19,0)</f>
        <v>45596</v>
      </c>
      <c r="H103" s="5" t="s">
        <v>8512</v>
      </c>
      <c r="I103" t="str">
        <f>VLOOKUP($A103,'SAP - LT'!$A:$AE,3,0)</f>
        <v/>
      </c>
      <c r="J103" t="str">
        <f>IF(VLOOKUP($A103,'SAP - LT'!$A:$AE,15,0)=0,"PEN","USD")</f>
        <v>PEN</v>
      </c>
      <c r="K103" s="35" t="s">
        <v>17524</v>
      </c>
      <c r="L103">
        <v>1</v>
      </c>
      <c r="M103" s="37">
        <f>IF(J103="PEN",VLOOKUP($A103,'SAP - LT'!$A:$AE,14,0),VLOOKUP($A103,'SAP- FACT'!$A:$AE,15,0))</f>
        <v>1591</v>
      </c>
      <c r="N103" t="str">
        <f>IF(VLOOKUP($A103,'SAP - LT'!$A:$AE,15,0)=0,"PEN","USD")</f>
        <v>PEN</v>
      </c>
      <c r="O103" t="str">
        <f>VLOOKUP($A103,'SAP - LT'!$A:$AE,4,0)</f>
        <v>LETRAS EN DESCUENTO NACIONAL -  - LETRA 75 DIAS / DRAFT 75 DAYS - Cambio de Situación</v>
      </c>
    </row>
    <row r="104" spans="1:15" x14ac:dyDescent="0.2">
      <c r="A104">
        <f t="shared" si="1"/>
        <v>103</v>
      </c>
      <c r="B104" t="str">
        <f>VLOOKUP($A104,'SAP - LT'!$A:$AE,12,0)</f>
        <v>REPRESENTACIONES DURAND S.A.C.</v>
      </c>
      <c r="C104" s="5" t="str">
        <f>VLOOKUP($A104,'SAP - LT'!$A:$AE,2,0)</f>
        <v>2024-03333</v>
      </c>
      <c r="D104" s="5" t="str">
        <f>VLOOKUP($A104,'SAP - LT'!$A:$AE,2,0)</f>
        <v>2024-03333</v>
      </c>
      <c r="E104" s="13">
        <v>45566</v>
      </c>
      <c r="F104" s="34">
        <f>VLOOKUP($A104,'SAP - LT'!$A:$AE,5,0)</f>
        <v>45546</v>
      </c>
      <c r="G104" s="13">
        <f>VLOOKUP($A104,'SAP - LT'!$A:$AE,19,0)</f>
        <v>45582</v>
      </c>
      <c r="H104" s="5" t="s">
        <v>8512</v>
      </c>
      <c r="I104" t="str">
        <f>VLOOKUP($A104,'SAP - LT'!$A:$AE,3,0)</f>
        <v/>
      </c>
      <c r="J104" t="str">
        <f>IF(VLOOKUP($A104,'SAP - LT'!$A:$AE,15,0)=0,"PEN","USD")</f>
        <v>PEN</v>
      </c>
      <c r="K104" s="35" t="s">
        <v>17524</v>
      </c>
      <c r="L104">
        <v>1</v>
      </c>
      <c r="M104" s="37">
        <f>IF(J104="PEN",VLOOKUP($A104,'SAP - LT'!$A:$AE,14,0),VLOOKUP($A104,'SAP- FACT'!$A:$AE,15,0))</f>
        <v>1591</v>
      </c>
      <c r="N104" t="str">
        <f>IF(VLOOKUP($A104,'SAP - LT'!$A:$AE,15,0)=0,"PEN","USD")</f>
        <v>PEN</v>
      </c>
      <c r="O104" t="str">
        <f>VLOOKUP($A104,'SAP - LT'!$A:$AE,4,0)</f>
        <v>LETRAS EN DESCUENTO NACIONAL -  - LETRA 75 DIAS / DRAFT 75 DAYS - Cambio de Situación</v>
      </c>
    </row>
    <row r="105" spans="1:15" x14ac:dyDescent="0.2">
      <c r="A105">
        <f t="shared" si="1"/>
        <v>104</v>
      </c>
      <c r="B105" t="str">
        <f>VLOOKUP($A105,'SAP - LT'!$A:$AE,12,0)</f>
        <v>AGRICARE S.A.C.</v>
      </c>
      <c r="C105" s="5" t="str">
        <f>VLOOKUP($A105,'SAP - LT'!$A:$AE,2,0)</f>
        <v>L001 10893</v>
      </c>
      <c r="D105" s="5" t="str">
        <f>VLOOKUP($A105,'SAP - LT'!$A:$AE,2,0)</f>
        <v>L001 10893</v>
      </c>
      <c r="E105" s="13">
        <v>45566</v>
      </c>
      <c r="F105" s="34">
        <f>VLOOKUP($A105,'SAP - LT'!$A:$AE,5,0)</f>
        <v>43100</v>
      </c>
      <c r="G105" s="13">
        <f>VLOOKUP($A105,'SAP - LT'!$A:$AE,19,0)</f>
        <v>40862</v>
      </c>
      <c r="H105" s="5" t="s">
        <v>8512</v>
      </c>
      <c r="I105" t="str">
        <f>VLOOKUP($A105,'SAP - LT'!$A:$AE,3,0)</f>
        <v/>
      </c>
      <c r="J105" t="str">
        <f>IF(VLOOKUP($A105,'SAP - LT'!$A:$AE,15,0)=0,"PEN","USD")</f>
        <v>PEN</v>
      </c>
      <c r="K105" s="35" t="s">
        <v>17524</v>
      </c>
      <c r="L105">
        <v>1</v>
      </c>
      <c r="M105" s="37">
        <f>IF(J105="PEN",VLOOKUP($A105,'SAP - LT'!$A:$AE,14,0),VLOOKUP($A105,'SAP- FACT'!$A:$AE,15,0))</f>
        <v>1617.08</v>
      </c>
      <c r="N105" t="str">
        <f>IF(VLOOKUP($A105,'SAP - LT'!$A:$AE,15,0)=0,"PEN","USD")</f>
        <v>PEN</v>
      </c>
      <c r="O105" t="str">
        <f>VLOOKUP($A105,'SAP - LT'!$A:$AE,4,0)</f>
        <v>LETRAS PROTESTADAS NACIONAL -  - CONTADO ADELANTADO / CASH IN ADVANCE - SALDO LETRAS SOLES</v>
      </c>
    </row>
    <row r="106" spans="1:15" x14ac:dyDescent="0.2">
      <c r="A106">
        <f t="shared" si="1"/>
        <v>105</v>
      </c>
      <c r="B106" t="str">
        <f>VLOOKUP($A106,'SAP - LT'!$A:$AE,12,0)</f>
        <v>AGRICOTRAMG LL&amp;C E.I.R.L.</v>
      </c>
      <c r="C106" s="5" t="str">
        <f>VLOOKUP($A106,'SAP - LT'!$A:$AE,2,0)</f>
        <v>2024-03270</v>
      </c>
      <c r="D106" s="5" t="str">
        <f>VLOOKUP($A106,'SAP - LT'!$A:$AE,2,0)</f>
        <v>2024-03270</v>
      </c>
      <c r="E106" s="13">
        <v>45566</v>
      </c>
      <c r="F106" s="34">
        <f>VLOOKUP($A106,'SAP - LT'!$A:$AE,5,0)</f>
        <v>45554</v>
      </c>
      <c r="G106" s="13">
        <f>VLOOKUP($A106,'SAP - LT'!$A:$AE,19,0)</f>
        <v>45595</v>
      </c>
      <c r="H106" s="5" t="s">
        <v>8512</v>
      </c>
      <c r="I106" t="str">
        <f>VLOOKUP($A106,'SAP - LT'!$A:$AE,3,0)</f>
        <v/>
      </c>
      <c r="J106" t="str">
        <f>IF(VLOOKUP($A106,'SAP - LT'!$A:$AE,15,0)=0,"PEN","USD")</f>
        <v>PEN</v>
      </c>
      <c r="K106" s="35" t="s">
        <v>17524</v>
      </c>
      <c r="L106">
        <v>1</v>
      </c>
      <c r="M106" s="37">
        <f>IF(J106="PEN",VLOOKUP($A106,'SAP - LT'!$A:$AE,14,0),VLOOKUP($A106,'SAP- FACT'!$A:$AE,15,0))</f>
        <v>1628.8</v>
      </c>
      <c r="N106" t="str">
        <f>IF(VLOOKUP($A106,'SAP - LT'!$A:$AE,15,0)=0,"PEN","USD")</f>
        <v>PEN</v>
      </c>
      <c r="O106" t="str">
        <f>VLOOKUP($A106,'SAP - LT'!$A:$AE,4,0)</f>
        <v>LETRAS EN DESCUENTO NACIONAL -  - LETRA 60 DIAS / DRAFT 60 DAYS - Cambio de Situación</v>
      </c>
    </row>
    <row r="107" spans="1:15" x14ac:dyDescent="0.2">
      <c r="A107">
        <f t="shared" si="1"/>
        <v>106</v>
      </c>
      <c r="B107" t="str">
        <f>VLOOKUP($A107,'SAP - LT'!$A:$AE,12,0)</f>
        <v>AGRICOTRAMG LL&amp;C E.I.R.L.</v>
      </c>
      <c r="C107" s="5" t="str">
        <f>VLOOKUP($A107,'SAP - LT'!$A:$AE,2,0)</f>
        <v>2024-03268</v>
      </c>
      <c r="D107" s="5" t="str">
        <f>VLOOKUP($A107,'SAP - LT'!$A:$AE,2,0)</f>
        <v>2024-03268</v>
      </c>
      <c r="E107" s="13">
        <v>45566</v>
      </c>
      <c r="F107" s="34">
        <f>VLOOKUP($A107,'SAP - LT'!$A:$AE,5,0)</f>
        <v>45554</v>
      </c>
      <c r="G107" s="13">
        <f>VLOOKUP($A107,'SAP - LT'!$A:$AE,19,0)</f>
        <v>45575</v>
      </c>
      <c r="H107" s="5" t="s">
        <v>8512</v>
      </c>
      <c r="I107" t="str">
        <f>VLOOKUP($A107,'SAP - LT'!$A:$AE,3,0)</f>
        <v/>
      </c>
      <c r="J107" t="str">
        <f>IF(VLOOKUP($A107,'SAP - LT'!$A:$AE,15,0)=0,"PEN","USD")</f>
        <v>PEN</v>
      </c>
      <c r="K107" s="35" t="s">
        <v>17524</v>
      </c>
      <c r="L107">
        <v>1</v>
      </c>
      <c r="M107" s="37">
        <f>IF(J107="PEN",VLOOKUP($A107,'SAP - LT'!$A:$AE,14,0),VLOOKUP($A107,'SAP- FACT'!$A:$AE,15,0))</f>
        <v>1628.81</v>
      </c>
      <c r="N107" t="str">
        <f>IF(VLOOKUP($A107,'SAP - LT'!$A:$AE,15,0)=0,"PEN","USD")</f>
        <v>PEN</v>
      </c>
      <c r="O107" t="str">
        <f>VLOOKUP($A107,'SAP - LT'!$A:$AE,4,0)</f>
        <v>LETRAS EN DESCUENTO NACIONAL -  - LETRA 60 DIAS / DRAFT 60 DAYS - Cambio de Situación</v>
      </c>
    </row>
    <row r="108" spans="1:15" x14ac:dyDescent="0.2">
      <c r="A108">
        <f t="shared" si="1"/>
        <v>107</v>
      </c>
      <c r="B108" t="str">
        <f>VLOOKUP($A108,'SAP - LT'!$A:$AE,12,0)</f>
        <v>AGRICOTRAMG LL&amp;C E.I.R.L.</v>
      </c>
      <c r="C108" s="5" t="str">
        <f>VLOOKUP($A108,'SAP - LT'!$A:$AE,2,0)</f>
        <v>2024-03269</v>
      </c>
      <c r="D108" s="5" t="str">
        <f>VLOOKUP($A108,'SAP - LT'!$A:$AE,2,0)</f>
        <v>2024-03269</v>
      </c>
      <c r="E108" s="13">
        <v>45566</v>
      </c>
      <c r="F108" s="34">
        <f>VLOOKUP($A108,'SAP - LT'!$A:$AE,5,0)</f>
        <v>45554</v>
      </c>
      <c r="G108" s="13">
        <f>VLOOKUP($A108,'SAP - LT'!$A:$AE,19,0)</f>
        <v>45586</v>
      </c>
      <c r="H108" s="5" t="s">
        <v>8512</v>
      </c>
      <c r="I108" t="str">
        <f>VLOOKUP($A108,'SAP - LT'!$A:$AE,3,0)</f>
        <v/>
      </c>
      <c r="J108" t="str">
        <f>IF(VLOOKUP($A108,'SAP - LT'!$A:$AE,15,0)=0,"PEN","USD")</f>
        <v>PEN</v>
      </c>
      <c r="K108" s="35" t="s">
        <v>17524</v>
      </c>
      <c r="L108">
        <v>1</v>
      </c>
      <c r="M108" s="37">
        <f>IF(J108="PEN",VLOOKUP($A108,'SAP - LT'!$A:$AE,14,0),VLOOKUP($A108,'SAP- FACT'!$A:$AE,15,0))</f>
        <v>1628.81</v>
      </c>
      <c r="N108" t="str">
        <f>IF(VLOOKUP($A108,'SAP - LT'!$A:$AE,15,0)=0,"PEN","USD")</f>
        <v>PEN</v>
      </c>
      <c r="O108" t="str">
        <f>VLOOKUP($A108,'SAP - LT'!$A:$AE,4,0)</f>
        <v>LETRAS EN DESCUENTO NACIONAL -  - LETRA 60 DIAS / DRAFT 60 DAYS - Cambio de Situación</v>
      </c>
    </row>
    <row r="109" spans="1:15" x14ac:dyDescent="0.2">
      <c r="A109">
        <f t="shared" si="1"/>
        <v>108</v>
      </c>
      <c r="B109" t="str">
        <f>VLOOKUP($A109,'SAP - LT'!$A:$AE,12,0)</f>
        <v>AGRICOTRAMG LL&amp;C E.I.R.L.</v>
      </c>
      <c r="C109" s="5" t="str">
        <f>VLOOKUP($A109,'SAP - LT'!$A:$AE,2,0)</f>
        <v>2024-03267</v>
      </c>
      <c r="D109" s="5" t="str">
        <f>VLOOKUP($A109,'SAP - LT'!$A:$AE,2,0)</f>
        <v>2024-03267</v>
      </c>
      <c r="E109" s="13">
        <v>45566</v>
      </c>
      <c r="F109" s="34">
        <f>VLOOKUP($A109,'SAP - LT'!$A:$AE,5,0)</f>
        <v>45553</v>
      </c>
      <c r="G109" s="13">
        <f>VLOOKUP($A109,'SAP - LT'!$A:$AE,19,0)</f>
        <v>45565</v>
      </c>
      <c r="H109" s="5" t="s">
        <v>8512</v>
      </c>
      <c r="I109" t="str">
        <f>VLOOKUP($A109,'SAP - LT'!$A:$AE,3,0)</f>
        <v/>
      </c>
      <c r="J109" t="str">
        <f>IF(VLOOKUP($A109,'SAP - LT'!$A:$AE,15,0)=0,"PEN","USD")</f>
        <v>PEN</v>
      </c>
      <c r="K109" s="35" t="s">
        <v>17524</v>
      </c>
      <c r="L109">
        <v>1</v>
      </c>
      <c r="M109" s="37">
        <f>IF(J109="PEN",VLOOKUP($A109,'SAP - LT'!$A:$AE,14,0),VLOOKUP($A109,'SAP- FACT'!$A:$AE,15,0))</f>
        <v>1628.81</v>
      </c>
      <c r="N109" t="str">
        <f>IF(VLOOKUP($A109,'SAP - LT'!$A:$AE,15,0)=0,"PEN","USD")</f>
        <v>PEN</v>
      </c>
      <c r="O109" t="str">
        <f>VLOOKUP($A109,'SAP - LT'!$A:$AE,4,0)</f>
        <v>LETRAS EN COBRANZA NACIONAL -  - LETRA 60 DIAS / DRAFT 60 DAYS - Cambio de Situación</v>
      </c>
    </row>
    <row r="110" spans="1:15" x14ac:dyDescent="0.2">
      <c r="A110">
        <f t="shared" si="1"/>
        <v>109</v>
      </c>
      <c r="B110" t="str">
        <f>VLOOKUP($A110,'SAP - LT'!$A:$AE,12,0)</f>
        <v>TOP VETERINARIA S.A.C.</v>
      </c>
      <c r="C110" s="5" t="str">
        <f>VLOOKUP($A110,'SAP - LT'!$A:$AE,2,0)</f>
        <v>2024-03675</v>
      </c>
      <c r="D110" s="5" t="str">
        <f>VLOOKUP($A110,'SAP - LT'!$A:$AE,2,0)</f>
        <v>2024-03675</v>
      </c>
      <c r="E110" s="13">
        <v>45566</v>
      </c>
      <c r="F110" s="34">
        <f>VLOOKUP($A110,'SAP - LT'!$A:$AE,5,0)</f>
        <v>45560</v>
      </c>
      <c r="G110" s="13">
        <f>VLOOKUP($A110,'SAP - LT'!$A:$AE,19,0)</f>
        <v>45631</v>
      </c>
      <c r="H110" s="5" t="s">
        <v>8512</v>
      </c>
      <c r="I110" t="str">
        <f>VLOOKUP($A110,'SAP - LT'!$A:$AE,3,0)</f>
        <v/>
      </c>
      <c r="J110" t="str">
        <f>IF(VLOOKUP($A110,'SAP - LT'!$A:$AE,15,0)=0,"PEN","USD")</f>
        <v>PEN</v>
      </c>
      <c r="K110" s="35" t="s">
        <v>17524</v>
      </c>
      <c r="L110">
        <v>1</v>
      </c>
      <c r="M110" s="37">
        <f>IF(J110="PEN",VLOOKUP($A110,'SAP - LT'!$A:$AE,14,0),VLOOKUP($A110,'SAP- FACT'!$A:$AE,15,0))</f>
        <v>1644.92</v>
      </c>
      <c r="N110" t="str">
        <f>IF(VLOOKUP($A110,'SAP - LT'!$A:$AE,15,0)=0,"PEN","USD")</f>
        <v>PEN</v>
      </c>
      <c r="O110" t="str">
        <f>VLOOKUP($A110,'SAP - LT'!$A:$AE,4,0)</f>
        <v>LETRAS EN DESCUENTO NACIONAL -  - LETRA 75 DIAS / DRAFT 75 DAYS - Cambio de Situación</v>
      </c>
    </row>
    <row r="111" spans="1:15" x14ac:dyDescent="0.2">
      <c r="A111">
        <f t="shared" si="1"/>
        <v>110</v>
      </c>
      <c r="B111" t="str">
        <f>VLOOKUP($A111,'SAP - LT'!$A:$AE,12,0)</f>
        <v>TOP VETERINARIA S.A.C.</v>
      </c>
      <c r="C111" s="5" t="str">
        <f>VLOOKUP($A111,'SAP - LT'!$A:$AE,2,0)</f>
        <v>2024-03672</v>
      </c>
      <c r="D111" s="5" t="str">
        <f>VLOOKUP($A111,'SAP - LT'!$A:$AE,2,0)</f>
        <v>2024-03672</v>
      </c>
      <c r="E111" s="13">
        <v>45566</v>
      </c>
      <c r="F111" s="34">
        <f>VLOOKUP($A111,'SAP - LT'!$A:$AE,5,0)</f>
        <v>45560</v>
      </c>
      <c r="G111" s="13">
        <f>VLOOKUP($A111,'SAP - LT'!$A:$AE,19,0)</f>
        <v>45600</v>
      </c>
      <c r="H111" s="5" t="s">
        <v>8512</v>
      </c>
      <c r="I111" t="str">
        <f>VLOOKUP($A111,'SAP - LT'!$A:$AE,3,0)</f>
        <v/>
      </c>
      <c r="J111" t="str">
        <f>IF(VLOOKUP($A111,'SAP - LT'!$A:$AE,15,0)=0,"PEN","USD")</f>
        <v>PEN</v>
      </c>
      <c r="K111" s="35" t="s">
        <v>17524</v>
      </c>
      <c r="L111">
        <v>1</v>
      </c>
      <c r="M111" s="37">
        <f>IF(J111="PEN",VLOOKUP($A111,'SAP - LT'!$A:$AE,14,0),VLOOKUP($A111,'SAP- FACT'!$A:$AE,15,0))</f>
        <v>1644.92</v>
      </c>
      <c r="N111" t="str">
        <f>IF(VLOOKUP($A111,'SAP - LT'!$A:$AE,15,0)=0,"PEN","USD")</f>
        <v>PEN</v>
      </c>
      <c r="O111" t="str">
        <f>VLOOKUP($A111,'SAP - LT'!$A:$AE,4,0)</f>
        <v>LETRAS EN DESCUENTO NACIONAL -  - LETRA 75 DIAS / DRAFT 75 DAYS - Cambio de Situación</v>
      </c>
    </row>
    <row r="112" spans="1:15" x14ac:dyDescent="0.2">
      <c r="A112">
        <f t="shared" si="1"/>
        <v>111</v>
      </c>
      <c r="B112" t="str">
        <f>VLOOKUP($A112,'SAP - LT'!$A:$AE,12,0)</f>
        <v>TOP VETERINARIA S.A.C.</v>
      </c>
      <c r="C112" s="5" t="str">
        <f>VLOOKUP($A112,'SAP - LT'!$A:$AE,2,0)</f>
        <v>2024-03673</v>
      </c>
      <c r="D112" s="5" t="str">
        <f>VLOOKUP($A112,'SAP - LT'!$A:$AE,2,0)</f>
        <v>2024-03673</v>
      </c>
      <c r="E112" s="13">
        <v>45566</v>
      </c>
      <c r="F112" s="34">
        <f>VLOOKUP($A112,'SAP - LT'!$A:$AE,5,0)</f>
        <v>45560</v>
      </c>
      <c r="G112" s="13">
        <f>VLOOKUP($A112,'SAP - LT'!$A:$AE,19,0)</f>
        <v>45610</v>
      </c>
      <c r="H112" s="5" t="s">
        <v>8512</v>
      </c>
      <c r="I112" t="str">
        <f>VLOOKUP($A112,'SAP - LT'!$A:$AE,3,0)</f>
        <v/>
      </c>
      <c r="J112" t="str">
        <f>IF(VLOOKUP($A112,'SAP - LT'!$A:$AE,15,0)=0,"PEN","USD")</f>
        <v>PEN</v>
      </c>
      <c r="K112" s="35" t="s">
        <v>17524</v>
      </c>
      <c r="L112">
        <v>1</v>
      </c>
      <c r="M112" s="37">
        <f>IF(J112="PEN",VLOOKUP($A112,'SAP - LT'!$A:$AE,14,0),VLOOKUP($A112,'SAP- FACT'!$A:$AE,15,0))</f>
        <v>1644.92</v>
      </c>
      <c r="N112" t="str">
        <f>IF(VLOOKUP($A112,'SAP - LT'!$A:$AE,15,0)=0,"PEN","USD")</f>
        <v>PEN</v>
      </c>
      <c r="O112" t="str">
        <f>VLOOKUP($A112,'SAP - LT'!$A:$AE,4,0)</f>
        <v>LETRAS EN DESCUENTO NACIONAL -  - LETRA 75 DIAS / DRAFT 75 DAYS - Cambio de Situación</v>
      </c>
    </row>
    <row r="113" spans="1:15" x14ac:dyDescent="0.2">
      <c r="A113">
        <f t="shared" si="1"/>
        <v>112</v>
      </c>
      <c r="B113" t="str">
        <f>VLOOKUP($A113,'SAP - LT'!$A:$AE,12,0)</f>
        <v>TOP VETERINARIA S.A.C.</v>
      </c>
      <c r="C113" s="5" t="str">
        <f>VLOOKUP($A113,'SAP - LT'!$A:$AE,2,0)</f>
        <v>2024-03674</v>
      </c>
      <c r="D113" s="5" t="str">
        <f>VLOOKUP($A113,'SAP - LT'!$A:$AE,2,0)</f>
        <v>2024-03674</v>
      </c>
      <c r="E113" s="13">
        <v>45566</v>
      </c>
      <c r="F113" s="34">
        <f>VLOOKUP($A113,'SAP - LT'!$A:$AE,5,0)</f>
        <v>45560</v>
      </c>
      <c r="G113" s="13">
        <f>VLOOKUP($A113,'SAP - LT'!$A:$AE,19,0)</f>
        <v>45621</v>
      </c>
      <c r="H113" s="5" t="s">
        <v>8512</v>
      </c>
      <c r="I113" t="str">
        <f>VLOOKUP($A113,'SAP - LT'!$A:$AE,3,0)</f>
        <v/>
      </c>
      <c r="J113" t="str">
        <f>IF(VLOOKUP($A113,'SAP - LT'!$A:$AE,15,0)=0,"PEN","USD")</f>
        <v>PEN</v>
      </c>
      <c r="K113" s="35" t="s">
        <v>17524</v>
      </c>
      <c r="L113">
        <v>1</v>
      </c>
      <c r="M113" s="37">
        <f>IF(J113="PEN",VLOOKUP($A113,'SAP - LT'!$A:$AE,14,0),VLOOKUP($A113,'SAP- FACT'!$A:$AE,15,0))</f>
        <v>1644.92</v>
      </c>
      <c r="N113" t="str">
        <f>IF(VLOOKUP($A113,'SAP - LT'!$A:$AE,15,0)=0,"PEN","USD")</f>
        <v>PEN</v>
      </c>
      <c r="O113" t="str">
        <f>VLOOKUP($A113,'SAP - LT'!$A:$AE,4,0)</f>
        <v>LETRAS EN DESCUENTO NACIONAL -  - LETRA 75 DIAS / DRAFT 75 DAYS - Cambio de Situación</v>
      </c>
    </row>
    <row r="114" spans="1:15" x14ac:dyDescent="0.2">
      <c r="A114">
        <f t="shared" si="1"/>
        <v>113</v>
      </c>
      <c r="B114" t="str">
        <f>VLOOKUP($A114,'SAP - LT'!$A:$AE,12,0)</f>
        <v>NOVAFARMA S.A.C.</v>
      </c>
      <c r="C114" s="5" t="str">
        <f>VLOOKUP($A114,'SAP - LT'!$A:$AE,2,0)</f>
        <v>2024-03285</v>
      </c>
      <c r="D114" s="5" t="str">
        <f>VLOOKUP($A114,'SAP - LT'!$A:$AE,2,0)</f>
        <v>2024-03285</v>
      </c>
      <c r="E114" s="13">
        <v>45566</v>
      </c>
      <c r="F114" s="34">
        <f>VLOOKUP($A114,'SAP - LT'!$A:$AE,5,0)</f>
        <v>45546</v>
      </c>
      <c r="G114" s="13">
        <f>VLOOKUP($A114,'SAP - LT'!$A:$AE,19,0)</f>
        <v>45600</v>
      </c>
      <c r="H114" s="5" t="s">
        <v>8512</v>
      </c>
      <c r="I114" t="str">
        <f>VLOOKUP($A114,'SAP - LT'!$A:$AE,3,0)</f>
        <v/>
      </c>
      <c r="J114" t="str">
        <f>IF(VLOOKUP($A114,'SAP - LT'!$A:$AE,15,0)=0,"PEN","USD")</f>
        <v>PEN</v>
      </c>
      <c r="K114" s="35" t="s">
        <v>17524</v>
      </c>
      <c r="L114">
        <v>1</v>
      </c>
      <c r="M114" s="37">
        <f>IF(J114="PEN",VLOOKUP($A114,'SAP - LT'!$A:$AE,14,0),VLOOKUP($A114,'SAP- FACT'!$A:$AE,15,0))</f>
        <v>1663.91</v>
      </c>
      <c r="N114" t="str">
        <f>IF(VLOOKUP($A114,'SAP - LT'!$A:$AE,15,0)=0,"PEN","USD")</f>
        <v>PEN</v>
      </c>
      <c r="O114" t="str">
        <f>VLOOKUP($A114,'SAP - LT'!$A:$AE,4,0)</f>
        <v>LETRAS EN DESCUENTO NACIONAL -  - LETRA 60 DIAS / DRAFT 60 DAYS - Cambio de Situación</v>
      </c>
    </row>
    <row r="115" spans="1:15" x14ac:dyDescent="0.2">
      <c r="A115">
        <f t="shared" si="1"/>
        <v>114</v>
      </c>
      <c r="B115" t="str">
        <f>VLOOKUP($A115,'SAP - LT'!$A:$AE,12,0)</f>
        <v>NOVAFARMA S.A.C.</v>
      </c>
      <c r="C115" s="5" t="str">
        <f>VLOOKUP($A115,'SAP - LT'!$A:$AE,2,0)</f>
        <v>2024-03283</v>
      </c>
      <c r="D115" s="5" t="str">
        <f>VLOOKUP($A115,'SAP - LT'!$A:$AE,2,0)</f>
        <v>2024-03283</v>
      </c>
      <c r="E115" s="13">
        <v>45566</v>
      </c>
      <c r="F115" s="34">
        <f>VLOOKUP($A115,'SAP - LT'!$A:$AE,5,0)</f>
        <v>45546</v>
      </c>
      <c r="G115" s="13">
        <f>VLOOKUP($A115,'SAP - LT'!$A:$AE,19,0)</f>
        <v>45579</v>
      </c>
      <c r="H115" s="5" t="s">
        <v>8512</v>
      </c>
      <c r="I115" t="str">
        <f>VLOOKUP($A115,'SAP - LT'!$A:$AE,3,0)</f>
        <v/>
      </c>
      <c r="J115" t="str">
        <f>IF(VLOOKUP($A115,'SAP - LT'!$A:$AE,15,0)=0,"PEN","USD")</f>
        <v>PEN</v>
      </c>
      <c r="K115" s="35" t="s">
        <v>17524</v>
      </c>
      <c r="L115">
        <v>1</v>
      </c>
      <c r="M115" s="37">
        <f>IF(J115="PEN",VLOOKUP($A115,'SAP - LT'!$A:$AE,14,0),VLOOKUP($A115,'SAP- FACT'!$A:$AE,15,0))</f>
        <v>1663.92</v>
      </c>
      <c r="N115" t="str">
        <f>IF(VLOOKUP($A115,'SAP - LT'!$A:$AE,15,0)=0,"PEN","USD")</f>
        <v>PEN</v>
      </c>
      <c r="O115" t="str">
        <f>VLOOKUP($A115,'SAP - LT'!$A:$AE,4,0)</f>
        <v>LETRAS EN DESCUENTO NACIONAL -  - LETRA 60 DIAS / DRAFT 60 DAYS - Cambio de Situación</v>
      </c>
    </row>
    <row r="116" spans="1:15" x14ac:dyDescent="0.2">
      <c r="A116">
        <f t="shared" si="1"/>
        <v>115</v>
      </c>
      <c r="B116" t="str">
        <f>VLOOKUP($A116,'SAP - LT'!$A:$AE,12,0)</f>
        <v>NOVAFARMA S.A.C.</v>
      </c>
      <c r="C116" s="5" t="str">
        <f>VLOOKUP($A116,'SAP - LT'!$A:$AE,2,0)</f>
        <v>2024-03282</v>
      </c>
      <c r="D116" s="5" t="str">
        <f>VLOOKUP($A116,'SAP - LT'!$A:$AE,2,0)</f>
        <v>2024-03282</v>
      </c>
      <c r="E116" s="13">
        <v>45566</v>
      </c>
      <c r="F116" s="34">
        <f>VLOOKUP($A116,'SAP - LT'!$A:$AE,5,0)</f>
        <v>45546</v>
      </c>
      <c r="G116" s="13">
        <f>VLOOKUP($A116,'SAP - LT'!$A:$AE,19,0)</f>
        <v>45568</v>
      </c>
      <c r="H116" s="5" t="s">
        <v>8512</v>
      </c>
      <c r="I116" t="str">
        <f>VLOOKUP($A116,'SAP - LT'!$A:$AE,3,0)</f>
        <v/>
      </c>
      <c r="J116" t="str">
        <f>IF(VLOOKUP($A116,'SAP - LT'!$A:$AE,15,0)=0,"PEN","USD")</f>
        <v>PEN</v>
      </c>
      <c r="K116" s="35" t="s">
        <v>17524</v>
      </c>
      <c r="L116">
        <v>1</v>
      </c>
      <c r="M116" s="37">
        <f>IF(J116="PEN",VLOOKUP($A116,'SAP - LT'!$A:$AE,14,0),VLOOKUP($A116,'SAP- FACT'!$A:$AE,15,0))</f>
        <v>1663.92</v>
      </c>
      <c r="N116" t="str">
        <f>IF(VLOOKUP($A116,'SAP - LT'!$A:$AE,15,0)=0,"PEN","USD")</f>
        <v>PEN</v>
      </c>
      <c r="O116" t="str">
        <f>VLOOKUP($A116,'SAP - LT'!$A:$AE,4,0)</f>
        <v>LETRAS EN DESCUENTO NACIONAL -  - LETRA 60 DIAS / DRAFT 60 DAYS - Cambio de Situación</v>
      </c>
    </row>
    <row r="117" spans="1:15" x14ac:dyDescent="0.2">
      <c r="A117">
        <f t="shared" si="1"/>
        <v>116</v>
      </c>
      <c r="B117" t="str">
        <f>VLOOKUP($A117,'SAP - LT'!$A:$AE,12,0)</f>
        <v>NOVAFARMA S.A.C.</v>
      </c>
      <c r="C117" s="5" t="str">
        <f>VLOOKUP($A117,'SAP - LT'!$A:$AE,2,0)</f>
        <v>2024-03284</v>
      </c>
      <c r="D117" s="5" t="str">
        <f>VLOOKUP($A117,'SAP - LT'!$A:$AE,2,0)</f>
        <v>2024-03284</v>
      </c>
      <c r="E117" s="13">
        <v>45566</v>
      </c>
      <c r="F117" s="34">
        <f>VLOOKUP($A117,'SAP - LT'!$A:$AE,5,0)</f>
        <v>45546</v>
      </c>
      <c r="G117" s="13">
        <f>VLOOKUP($A117,'SAP - LT'!$A:$AE,19,0)</f>
        <v>45588</v>
      </c>
      <c r="H117" s="5" t="s">
        <v>8512</v>
      </c>
      <c r="I117" t="str">
        <f>VLOOKUP($A117,'SAP - LT'!$A:$AE,3,0)</f>
        <v/>
      </c>
      <c r="J117" t="str">
        <f>IF(VLOOKUP($A117,'SAP - LT'!$A:$AE,15,0)=0,"PEN","USD")</f>
        <v>PEN</v>
      </c>
      <c r="K117" s="35" t="s">
        <v>17524</v>
      </c>
      <c r="L117">
        <v>1</v>
      </c>
      <c r="M117" s="37">
        <f>IF(J117="PEN",VLOOKUP($A117,'SAP - LT'!$A:$AE,14,0),VLOOKUP($A117,'SAP- FACT'!$A:$AE,15,0))</f>
        <v>1663.92</v>
      </c>
      <c r="N117" t="str">
        <f>IF(VLOOKUP($A117,'SAP - LT'!$A:$AE,15,0)=0,"PEN","USD")</f>
        <v>PEN</v>
      </c>
      <c r="O117" t="str">
        <f>VLOOKUP($A117,'SAP - LT'!$A:$AE,4,0)</f>
        <v>LETRAS EN DESCUENTO NACIONAL -  - LETRA 60 DIAS / DRAFT 60 DAYS - Cambio de Situación</v>
      </c>
    </row>
    <row r="118" spans="1:15" x14ac:dyDescent="0.2">
      <c r="A118">
        <f t="shared" si="1"/>
        <v>117</v>
      </c>
      <c r="B118" t="str">
        <f>VLOOKUP($A118,'SAP - LT'!$A:$AE,12,0)</f>
        <v>AGRICARE S.A.C.</v>
      </c>
      <c r="C118" s="5" t="str">
        <f>VLOOKUP($A118,'SAP - LT'!$A:$AE,2,0)</f>
        <v>L001 13380</v>
      </c>
      <c r="D118" s="5" t="str">
        <f>VLOOKUP($A118,'SAP - LT'!$A:$AE,2,0)</f>
        <v>L001 13380</v>
      </c>
      <c r="E118" s="13">
        <v>45566</v>
      </c>
      <c r="F118" s="34">
        <f>VLOOKUP($A118,'SAP - LT'!$A:$AE,5,0)</f>
        <v>43100</v>
      </c>
      <c r="G118" s="13">
        <f>VLOOKUP($A118,'SAP - LT'!$A:$AE,19,0)</f>
        <v>41139</v>
      </c>
      <c r="H118" s="5" t="s">
        <v>8512</v>
      </c>
      <c r="I118" t="str">
        <f>VLOOKUP($A118,'SAP - LT'!$A:$AE,3,0)</f>
        <v/>
      </c>
      <c r="J118" t="str">
        <f>IF(VLOOKUP($A118,'SAP - LT'!$A:$AE,15,0)=0,"PEN","USD")</f>
        <v>PEN</v>
      </c>
      <c r="K118" s="35" t="s">
        <v>17524</v>
      </c>
      <c r="L118">
        <v>1</v>
      </c>
      <c r="M118" s="37">
        <f>IF(J118="PEN",VLOOKUP($A118,'SAP - LT'!$A:$AE,14,0),VLOOKUP($A118,'SAP- FACT'!$A:$AE,15,0))</f>
        <v>1667.93</v>
      </c>
      <c r="N118" t="str">
        <f>IF(VLOOKUP($A118,'SAP - LT'!$A:$AE,15,0)=0,"PEN","USD")</f>
        <v>PEN</v>
      </c>
      <c r="O118" t="str">
        <f>VLOOKUP($A118,'SAP - LT'!$A:$AE,4,0)</f>
        <v>LETRAS PROTESTADAS NACIONAL -  - CONTADO ADELANTADO / CASH IN ADVANCE - SALDO LETRAS SOLES</v>
      </c>
    </row>
    <row r="119" spans="1:15" x14ac:dyDescent="0.2">
      <c r="A119">
        <f t="shared" si="1"/>
        <v>118</v>
      </c>
      <c r="B119" t="str">
        <f>VLOOKUP($A119,'SAP - LT'!$A:$AE,12,0)</f>
        <v>TOP VETERINARIA S.A.C.</v>
      </c>
      <c r="C119" s="5" t="str">
        <f>VLOOKUP($A119,'SAP - LT'!$A:$AE,2,0)</f>
        <v>2024-03413</v>
      </c>
      <c r="D119" s="5" t="str">
        <f>VLOOKUP($A119,'SAP - LT'!$A:$AE,2,0)</f>
        <v>2024-03413</v>
      </c>
      <c r="E119" s="13">
        <v>45566</v>
      </c>
      <c r="F119" s="34">
        <f>VLOOKUP($A119,'SAP - LT'!$A:$AE,5,0)</f>
        <v>45554</v>
      </c>
      <c r="G119" s="13">
        <f>VLOOKUP($A119,'SAP - LT'!$A:$AE,19,0)</f>
        <v>45612</v>
      </c>
      <c r="H119" s="5" t="s">
        <v>8512</v>
      </c>
      <c r="I119" t="str">
        <f>VLOOKUP($A119,'SAP - LT'!$A:$AE,3,0)</f>
        <v/>
      </c>
      <c r="J119" t="str">
        <f>IF(VLOOKUP($A119,'SAP - LT'!$A:$AE,15,0)=0,"PEN","USD")</f>
        <v>PEN</v>
      </c>
      <c r="K119" s="35" t="s">
        <v>17524</v>
      </c>
      <c r="L119">
        <v>1</v>
      </c>
      <c r="M119" s="37">
        <f>IF(J119="PEN",VLOOKUP($A119,'SAP - LT'!$A:$AE,14,0),VLOOKUP($A119,'SAP- FACT'!$A:$AE,15,0))</f>
        <v>1690.57</v>
      </c>
      <c r="N119" t="str">
        <f>IF(VLOOKUP($A119,'SAP - LT'!$A:$AE,15,0)=0,"PEN","USD")</f>
        <v>PEN</v>
      </c>
      <c r="O119" t="str">
        <f>VLOOKUP($A119,'SAP - LT'!$A:$AE,4,0)</f>
        <v>LETRAS EN DESCUENTO NACIONAL -  - LETRA 75 DIAS / DRAFT 75 DAYS - Cambio de Situación</v>
      </c>
    </row>
    <row r="120" spans="1:15" x14ac:dyDescent="0.2">
      <c r="A120">
        <f t="shared" si="1"/>
        <v>119</v>
      </c>
      <c r="B120" t="str">
        <f>VLOOKUP($A120,'SAP - LT'!$A:$AE,12,0)</f>
        <v>TOP VETERINARIA S.A.C.</v>
      </c>
      <c r="C120" s="5" t="str">
        <f>VLOOKUP($A120,'SAP - LT'!$A:$AE,2,0)</f>
        <v>2024-03412</v>
      </c>
      <c r="D120" s="5" t="str">
        <f>VLOOKUP($A120,'SAP - LT'!$A:$AE,2,0)</f>
        <v>2024-03412</v>
      </c>
      <c r="E120" s="13">
        <v>45566</v>
      </c>
      <c r="F120" s="34">
        <f>VLOOKUP($A120,'SAP - LT'!$A:$AE,5,0)</f>
        <v>45554</v>
      </c>
      <c r="G120" s="13">
        <f>VLOOKUP($A120,'SAP - LT'!$A:$AE,19,0)</f>
        <v>45601</v>
      </c>
      <c r="H120" s="5" t="s">
        <v>8512</v>
      </c>
      <c r="I120" t="str">
        <f>VLOOKUP($A120,'SAP - LT'!$A:$AE,3,0)</f>
        <v/>
      </c>
      <c r="J120" t="str">
        <f>IF(VLOOKUP($A120,'SAP - LT'!$A:$AE,15,0)=0,"PEN","USD")</f>
        <v>PEN</v>
      </c>
      <c r="K120" s="35" t="s">
        <v>17524</v>
      </c>
      <c r="L120">
        <v>1</v>
      </c>
      <c r="M120" s="37">
        <f>IF(J120="PEN",VLOOKUP($A120,'SAP - LT'!$A:$AE,14,0),VLOOKUP($A120,'SAP- FACT'!$A:$AE,15,0))</f>
        <v>1690.59</v>
      </c>
      <c r="N120" t="str">
        <f>IF(VLOOKUP($A120,'SAP - LT'!$A:$AE,15,0)=0,"PEN","USD")</f>
        <v>PEN</v>
      </c>
      <c r="O120" t="str">
        <f>VLOOKUP($A120,'SAP - LT'!$A:$AE,4,0)</f>
        <v>LETRAS EN DESCUENTO NACIONAL -  - LETRA 75 DIAS / DRAFT 75 DAYS - Cambio de Situación</v>
      </c>
    </row>
    <row r="121" spans="1:15" x14ac:dyDescent="0.2">
      <c r="A121">
        <f t="shared" si="1"/>
        <v>120</v>
      </c>
      <c r="B121" t="str">
        <f>VLOOKUP($A121,'SAP - LT'!$A:$AE,12,0)</f>
        <v>TOP VETERINARIA S.A.C.</v>
      </c>
      <c r="C121" s="5" t="str">
        <f>VLOOKUP($A121,'SAP - LT'!$A:$AE,2,0)</f>
        <v>2024-03410</v>
      </c>
      <c r="D121" s="5" t="str">
        <f>VLOOKUP($A121,'SAP - LT'!$A:$AE,2,0)</f>
        <v>2024-03410</v>
      </c>
      <c r="E121" s="13">
        <v>45566</v>
      </c>
      <c r="F121" s="34">
        <f>VLOOKUP($A121,'SAP - LT'!$A:$AE,5,0)</f>
        <v>45554</v>
      </c>
      <c r="G121" s="13">
        <f>VLOOKUP($A121,'SAP - LT'!$A:$AE,19,0)</f>
        <v>45582</v>
      </c>
      <c r="H121" s="5" t="s">
        <v>8512</v>
      </c>
      <c r="I121" t="str">
        <f>VLOOKUP($A121,'SAP - LT'!$A:$AE,3,0)</f>
        <v/>
      </c>
      <c r="J121" t="str">
        <f>IF(VLOOKUP($A121,'SAP - LT'!$A:$AE,15,0)=0,"PEN","USD")</f>
        <v>PEN</v>
      </c>
      <c r="K121" s="35" t="s">
        <v>17524</v>
      </c>
      <c r="L121">
        <v>1</v>
      </c>
      <c r="M121" s="37">
        <f>IF(J121="PEN",VLOOKUP($A121,'SAP - LT'!$A:$AE,14,0),VLOOKUP($A121,'SAP- FACT'!$A:$AE,15,0))</f>
        <v>1690.59</v>
      </c>
      <c r="N121" t="str">
        <f>IF(VLOOKUP($A121,'SAP - LT'!$A:$AE,15,0)=0,"PEN","USD")</f>
        <v>PEN</v>
      </c>
      <c r="O121" t="str">
        <f>VLOOKUP($A121,'SAP - LT'!$A:$AE,4,0)</f>
        <v>LETRAS EN DESCUENTO NACIONAL -  - LETRA 75 DIAS / DRAFT 75 DAYS - Cambio de Situación</v>
      </c>
    </row>
    <row r="122" spans="1:15" x14ac:dyDescent="0.2">
      <c r="A122">
        <f t="shared" si="1"/>
        <v>121</v>
      </c>
      <c r="B122" t="str">
        <f>VLOOKUP($A122,'SAP - LT'!$A:$AE,12,0)</f>
        <v>TOP VETERINARIA S.A.C.</v>
      </c>
      <c r="C122" s="5" t="str">
        <f>VLOOKUP($A122,'SAP - LT'!$A:$AE,2,0)</f>
        <v>2024-03411</v>
      </c>
      <c r="D122" s="5" t="str">
        <f>VLOOKUP($A122,'SAP - LT'!$A:$AE,2,0)</f>
        <v>2024-03411</v>
      </c>
      <c r="E122" s="13">
        <v>45566</v>
      </c>
      <c r="F122" s="34">
        <f>VLOOKUP($A122,'SAP - LT'!$A:$AE,5,0)</f>
        <v>45554</v>
      </c>
      <c r="G122" s="13">
        <f>VLOOKUP($A122,'SAP - LT'!$A:$AE,19,0)</f>
        <v>45594</v>
      </c>
      <c r="H122" s="5" t="s">
        <v>8512</v>
      </c>
      <c r="I122" t="str">
        <f>VLOOKUP($A122,'SAP - LT'!$A:$AE,3,0)</f>
        <v/>
      </c>
      <c r="J122" t="str">
        <f>IF(VLOOKUP($A122,'SAP - LT'!$A:$AE,15,0)=0,"PEN","USD")</f>
        <v>PEN</v>
      </c>
      <c r="K122" s="35" t="s">
        <v>17524</v>
      </c>
      <c r="L122">
        <v>1</v>
      </c>
      <c r="M122" s="37">
        <f>IF(J122="PEN",VLOOKUP($A122,'SAP - LT'!$A:$AE,14,0),VLOOKUP($A122,'SAP- FACT'!$A:$AE,15,0))</f>
        <v>1690.59</v>
      </c>
      <c r="N122" t="str">
        <f>IF(VLOOKUP($A122,'SAP - LT'!$A:$AE,15,0)=0,"PEN","USD")</f>
        <v>PEN</v>
      </c>
      <c r="O122" t="str">
        <f>VLOOKUP($A122,'SAP - LT'!$A:$AE,4,0)</f>
        <v>LETRAS EN DESCUENTO NACIONAL -  - LETRA 75 DIAS / DRAFT 75 DAYS - Cambio de Situación</v>
      </c>
    </row>
    <row r="123" spans="1:15" x14ac:dyDescent="0.2">
      <c r="A123">
        <f t="shared" si="1"/>
        <v>122</v>
      </c>
      <c r="B123" t="str">
        <f>VLOOKUP($A123,'SAP - LT'!$A:$AE,12,0)</f>
        <v>LESCANO VALENCIA AMANDA ANGELICA</v>
      </c>
      <c r="C123" s="5" t="str">
        <f>VLOOKUP($A123,'SAP - LT'!$A:$AE,2,0)</f>
        <v>2024-03260</v>
      </c>
      <c r="D123" s="5" t="str">
        <f>VLOOKUP($A123,'SAP - LT'!$A:$AE,2,0)</f>
        <v>2024-03260</v>
      </c>
      <c r="E123" s="13">
        <v>45566</v>
      </c>
      <c r="F123" s="34">
        <f>VLOOKUP($A123,'SAP - LT'!$A:$AE,5,0)</f>
        <v>45539</v>
      </c>
      <c r="G123" s="13">
        <f>VLOOKUP($A123,'SAP - LT'!$A:$AE,19,0)</f>
        <v>45607</v>
      </c>
      <c r="H123" s="5" t="s">
        <v>8512</v>
      </c>
      <c r="I123" t="str">
        <f>VLOOKUP($A123,'SAP - LT'!$A:$AE,3,0)</f>
        <v/>
      </c>
      <c r="J123" t="str">
        <f>IF(VLOOKUP($A123,'SAP - LT'!$A:$AE,15,0)=0,"PEN","USD")</f>
        <v>PEN</v>
      </c>
      <c r="K123" s="35" t="s">
        <v>17524</v>
      </c>
      <c r="L123">
        <v>1</v>
      </c>
      <c r="M123" s="37">
        <f>IF(J123="PEN",VLOOKUP($A123,'SAP - LT'!$A:$AE,14,0),VLOOKUP($A123,'SAP- FACT'!$A:$AE,15,0))</f>
        <v>1727.82</v>
      </c>
      <c r="N123" t="str">
        <f>IF(VLOOKUP($A123,'SAP - LT'!$A:$AE,15,0)=0,"PEN","USD")</f>
        <v>PEN</v>
      </c>
      <c r="O123" t="str">
        <f>VLOOKUP($A123,'SAP - LT'!$A:$AE,4,0)</f>
        <v>LETRAS EN DESCUENTO NACIONAL -  - LETRA 75 DIAS / DRAFT 75 DAYS - Cambio de Situación</v>
      </c>
    </row>
    <row r="124" spans="1:15" x14ac:dyDescent="0.2">
      <c r="A124">
        <f t="shared" si="1"/>
        <v>123</v>
      </c>
      <c r="B124" t="str">
        <f>VLOOKUP($A124,'SAP - LT'!$A:$AE,12,0)</f>
        <v>LESCANO VALENCIA AMANDA ANGELICA</v>
      </c>
      <c r="C124" s="5" t="str">
        <f>VLOOKUP($A124,'SAP - LT'!$A:$AE,2,0)</f>
        <v>2024-03257</v>
      </c>
      <c r="D124" s="5" t="str">
        <f>VLOOKUP($A124,'SAP - LT'!$A:$AE,2,0)</f>
        <v>2024-03257</v>
      </c>
      <c r="E124" s="13">
        <v>45566</v>
      </c>
      <c r="F124" s="34">
        <f>VLOOKUP($A124,'SAP - LT'!$A:$AE,5,0)</f>
        <v>45539</v>
      </c>
      <c r="G124" s="13">
        <f>VLOOKUP($A124,'SAP - LT'!$A:$AE,19,0)</f>
        <v>45576</v>
      </c>
      <c r="H124" s="5" t="s">
        <v>8512</v>
      </c>
      <c r="I124" t="str">
        <f>VLOOKUP($A124,'SAP - LT'!$A:$AE,3,0)</f>
        <v/>
      </c>
      <c r="J124" t="str">
        <f>IF(VLOOKUP($A124,'SAP - LT'!$A:$AE,15,0)=0,"PEN","USD")</f>
        <v>PEN</v>
      </c>
      <c r="K124" s="35" t="s">
        <v>17524</v>
      </c>
      <c r="L124">
        <v>1</v>
      </c>
      <c r="M124" s="37">
        <f>IF(J124="PEN",VLOOKUP($A124,'SAP - LT'!$A:$AE,14,0),VLOOKUP($A124,'SAP- FACT'!$A:$AE,15,0))</f>
        <v>1727.83</v>
      </c>
      <c r="N124" t="str">
        <f>IF(VLOOKUP($A124,'SAP - LT'!$A:$AE,15,0)=0,"PEN","USD")</f>
        <v>PEN</v>
      </c>
      <c r="O124" t="str">
        <f>VLOOKUP($A124,'SAP - LT'!$A:$AE,4,0)</f>
        <v>LETRAS EN DESCUENTO NACIONAL -  - LETRA 75 DIAS / DRAFT 75 DAYS - Cambio de Situación</v>
      </c>
    </row>
    <row r="125" spans="1:15" x14ac:dyDescent="0.2">
      <c r="A125">
        <f t="shared" si="1"/>
        <v>124</v>
      </c>
      <c r="B125" t="str">
        <f>VLOOKUP($A125,'SAP - LT'!$A:$AE,12,0)</f>
        <v>LESCANO VALENCIA AMANDA ANGELICA</v>
      </c>
      <c r="C125" s="5" t="str">
        <f>VLOOKUP($A125,'SAP - LT'!$A:$AE,2,0)</f>
        <v>2024-03259</v>
      </c>
      <c r="D125" s="5" t="str">
        <f>VLOOKUP($A125,'SAP - LT'!$A:$AE,2,0)</f>
        <v>2024-03259</v>
      </c>
      <c r="E125" s="13">
        <v>45566</v>
      </c>
      <c r="F125" s="34">
        <f>VLOOKUP($A125,'SAP - LT'!$A:$AE,5,0)</f>
        <v>45539</v>
      </c>
      <c r="G125" s="13">
        <f>VLOOKUP($A125,'SAP - LT'!$A:$AE,19,0)</f>
        <v>45590</v>
      </c>
      <c r="H125" s="5" t="s">
        <v>8512</v>
      </c>
      <c r="I125" t="str">
        <f>VLOOKUP($A125,'SAP - LT'!$A:$AE,3,0)</f>
        <v/>
      </c>
      <c r="J125" t="str">
        <f>IF(VLOOKUP($A125,'SAP - LT'!$A:$AE,15,0)=0,"PEN","USD")</f>
        <v>PEN</v>
      </c>
      <c r="K125" s="35" t="s">
        <v>17524</v>
      </c>
      <c r="L125">
        <v>1</v>
      </c>
      <c r="M125" s="37">
        <f>IF(J125="PEN",VLOOKUP($A125,'SAP - LT'!$A:$AE,14,0),VLOOKUP($A125,'SAP- FACT'!$A:$AE,15,0))</f>
        <v>1727.83</v>
      </c>
      <c r="N125" t="str">
        <f>IF(VLOOKUP($A125,'SAP - LT'!$A:$AE,15,0)=0,"PEN","USD")</f>
        <v>PEN</v>
      </c>
      <c r="O125" t="str">
        <f>VLOOKUP($A125,'SAP - LT'!$A:$AE,4,0)</f>
        <v>LETRAS EN DESCUENTO NACIONAL -  - LETRA 75 DIAS / DRAFT 75 DAYS - Cambio de Situación</v>
      </c>
    </row>
    <row r="126" spans="1:15" x14ac:dyDescent="0.2">
      <c r="A126">
        <f t="shared" si="1"/>
        <v>125</v>
      </c>
      <c r="B126" t="str">
        <f>VLOOKUP($A126,'SAP - LT'!$A:$AE,12,0)</f>
        <v>LESCANO VALENCIA AMANDA ANGELICA</v>
      </c>
      <c r="C126" s="5" t="str">
        <f>VLOOKUP($A126,'SAP - LT'!$A:$AE,2,0)</f>
        <v>2024-03258</v>
      </c>
      <c r="D126" s="5" t="str">
        <f>VLOOKUP($A126,'SAP - LT'!$A:$AE,2,0)</f>
        <v>2024-03258</v>
      </c>
      <c r="E126" s="13">
        <v>45566</v>
      </c>
      <c r="F126" s="34">
        <f>VLOOKUP($A126,'SAP - LT'!$A:$AE,5,0)</f>
        <v>45539</v>
      </c>
      <c r="G126" s="13">
        <f>VLOOKUP($A126,'SAP - LT'!$A:$AE,19,0)</f>
        <v>45583</v>
      </c>
      <c r="H126" s="5" t="s">
        <v>8512</v>
      </c>
      <c r="I126" t="str">
        <f>VLOOKUP($A126,'SAP - LT'!$A:$AE,3,0)</f>
        <v/>
      </c>
      <c r="J126" t="str">
        <f>IF(VLOOKUP($A126,'SAP - LT'!$A:$AE,15,0)=0,"PEN","USD")</f>
        <v>PEN</v>
      </c>
      <c r="K126" s="35" t="s">
        <v>17524</v>
      </c>
      <c r="L126">
        <v>1</v>
      </c>
      <c r="M126" s="37">
        <f>IF(J126="PEN",VLOOKUP($A126,'SAP - LT'!$A:$AE,14,0),VLOOKUP($A126,'SAP- FACT'!$A:$AE,15,0))</f>
        <v>1727.83</v>
      </c>
      <c r="N126" t="str">
        <f>IF(VLOOKUP($A126,'SAP - LT'!$A:$AE,15,0)=0,"PEN","USD")</f>
        <v>PEN</v>
      </c>
      <c r="O126" t="str">
        <f>VLOOKUP($A126,'SAP - LT'!$A:$AE,4,0)</f>
        <v>LETRAS EN DESCUENTO NACIONAL -  - LETRA 75 DIAS / DRAFT 75 DAYS - Cambio de Situación</v>
      </c>
    </row>
    <row r="127" spans="1:15" x14ac:dyDescent="0.2">
      <c r="A127">
        <f t="shared" si="1"/>
        <v>126</v>
      </c>
      <c r="B127" t="str">
        <f>VLOOKUP($A127,'SAP - LT'!$A:$AE,12,0)</f>
        <v>LESCANO VALENCIA AMANDA ANGELICA</v>
      </c>
      <c r="C127" s="5" t="str">
        <f>VLOOKUP($A127,'SAP - LT'!$A:$AE,2,0)</f>
        <v>2024-03256</v>
      </c>
      <c r="D127" s="5" t="str">
        <f>VLOOKUP($A127,'SAP - LT'!$A:$AE,2,0)</f>
        <v>2024-03256</v>
      </c>
      <c r="E127" s="13">
        <v>45566</v>
      </c>
      <c r="F127" s="34">
        <f>VLOOKUP($A127,'SAP - LT'!$A:$AE,5,0)</f>
        <v>45539</v>
      </c>
      <c r="G127" s="13">
        <f>VLOOKUP($A127,'SAP - LT'!$A:$AE,19,0)</f>
        <v>45569</v>
      </c>
      <c r="H127" s="5" t="s">
        <v>8512</v>
      </c>
      <c r="I127" t="str">
        <f>VLOOKUP($A127,'SAP - LT'!$A:$AE,3,0)</f>
        <v/>
      </c>
      <c r="J127" t="str">
        <f>IF(VLOOKUP($A127,'SAP - LT'!$A:$AE,15,0)=0,"PEN","USD")</f>
        <v>PEN</v>
      </c>
      <c r="K127" s="35" t="s">
        <v>17524</v>
      </c>
      <c r="L127">
        <v>1</v>
      </c>
      <c r="M127" s="37">
        <f>IF(J127="PEN",VLOOKUP($A127,'SAP - LT'!$A:$AE,14,0),VLOOKUP($A127,'SAP- FACT'!$A:$AE,15,0))</f>
        <v>1727.83</v>
      </c>
      <c r="N127" t="str">
        <f>IF(VLOOKUP($A127,'SAP - LT'!$A:$AE,15,0)=0,"PEN","USD")</f>
        <v>PEN</v>
      </c>
      <c r="O127" t="str">
        <f>VLOOKUP($A127,'SAP - LT'!$A:$AE,4,0)</f>
        <v>LETRAS EN DESCUENTO NACIONAL -  - LETRA 75 DIAS / DRAFT 75 DAYS - Cambio de Situación</v>
      </c>
    </row>
    <row r="128" spans="1:15" x14ac:dyDescent="0.2">
      <c r="A128">
        <f t="shared" si="1"/>
        <v>127</v>
      </c>
      <c r="B128" t="str">
        <f>VLOOKUP($A128,'SAP - LT'!$A:$AE,12,0)</f>
        <v>LESCANO VALENCIA AMANDA ANGELICA</v>
      </c>
      <c r="C128" s="5" t="str">
        <f>VLOOKUP($A128,'SAP - LT'!$A:$AE,2,0)</f>
        <v>2024-03255</v>
      </c>
      <c r="D128" s="5" t="str">
        <f>VLOOKUP($A128,'SAP - LT'!$A:$AE,2,0)</f>
        <v>2024-03255</v>
      </c>
      <c r="E128" s="13">
        <v>45566</v>
      </c>
      <c r="F128" s="34">
        <f>VLOOKUP($A128,'SAP - LT'!$A:$AE,5,0)</f>
        <v>45539</v>
      </c>
      <c r="G128" s="13">
        <f>VLOOKUP($A128,'SAP - LT'!$A:$AE,19,0)</f>
        <v>45562</v>
      </c>
      <c r="H128" s="5" t="s">
        <v>8512</v>
      </c>
      <c r="I128" t="str">
        <f>VLOOKUP($A128,'SAP - LT'!$A:$AE,3,0)</f>
        <v/>
      </c>
      <c r="J128" t="str">
        <f>IF(VLOOKUP($A128,'SAP - LT'!$A:$AE,15,0)=0,"PEN","USD")</f>
        <v>PEN</v>
      </c>
      <c r="K128" s="35" t="s">
        <v>17524</v>
      </c>
      <c r="L128">
        <v>1</v>
      </c>
      <c r="M128" s="37">
        <f>IF(J128="PEN",VLOOKUP($A128,'SAP - LT'!$A:$AE,14,0),VLOOKUP($A128,'SAP- FACT'!$A:$AE,15,0))</f>
        <v>1727.83</v>
      </c>
      <c r="N128" t="str">
        <f>IF(VLOOKUP($A128,'SAP - LT'!$A:$AE,15,0)=0,"PEN","USD")</f>
        <v>PEN</v>
      </c>
      <c r="O128" t="str">
        <f>VLOOKUP($A128,'SAP - LT'!$A:$AE,4,0)</f>
        <v>LETRAS EN DESCUENTO NACIONAL -  - LETRA 75 DIAS / DRAFT 75 DAYS - Cambio de Situación</v>
      </c>
    </row>
    <row r="129" spans="1:15" x14ac:dyDescent="0.2">
      <c r="A129">
        <f t="shared" si="1"/>
        <v>128</v>
      </c>
      <c r="B129" t="str">
        <f>VLOOKUP($A129,'SAP - LT'!$A:$AE,12,0)</f>
        <v>TOP VETERINARIA S.A.C.</v>
      </c>
      <c r="C129" s="5" t="str">
        <f>VLOOKUP($A129,'SAP - LT'!$A:$AE,2,0)</f>
        <v>2024-02824</v>
      </c>
      <c r="D129" s="5" t="str">
        <f>VLOOKUP($A129,'SAP - LT'!$A:$AE,2,0)</f>
        <v>2024-02824</v>
      </c>
      <c r="E129" s="13">
        <v>45566</v>
      </c>
      <c r="F129" s="34">
        <f>VLOOKUP($A129,'SAP - LT'!$A:$AE,5,0)</f>
        <v>45520</v>
      </c>
      <c r="G129" s="13">
        <f>VLOOKUP($A129,'SAP - LT'!$A:$AE,19,0)</f>
        <v>45568</v>
      </c>
      <c r="H129" s="5" t="s">
        <v>8512</v>
      </c>
      <c r="I129" t="str">
        <f>VLOOKUP($A129,'SAP - LT'!$A:$AE,3,0)</f>
        <v/>
      </c>
      <c r="J129" t="str">
        <f>IF(VLOOKUP($A129,'SAP - LT'!$A:$AE,15,0)=0,"PEN","USD")</f>
        <v>PEN</v>
      </c>
      <c r="K129" s="35" t="s">
        <v>17524</v>
      </c>
      <c r="L129">
        <v>1</v>
      </c>
      <c r="M129" s="37">
        <f>IF(J129="PEN",VLOOKUP($A129,'SAP - LT'!$A:$AE,14,0),VLOOKUP($A129,'SAP- FACT'!$A:$AE,15,0))</f>
        <v>1781.8</v>
      </c>
      <c r="N129" t="str">
        <f>IF(VLOOKUP($A129,'SAP - LT'!$A:$AE,15,0)=0,"PEN","USD")</f>
        <v>PEN</v>
      </c>
      <c r="O129" t="str">
        <f>VLOOKUP($A129,'SAP - LT'!$A:$AE,4,0)</f>
        <v>LETRAS EN DESCUENTO NACIONAL -  - LETRA 75 DIAS / DRAFT 75 DAYS - Cambio de Situación</v>
      </c>
    </row>
    <row r="130" spans="1:15" x14ac:dyDescent="0.2">
      <c r="A130">
        <f t="shared" si="1"/>
        <v>129</v>
      </c>
      <c r="B130" t="str">
        <f>VLOOKUP($A130,'SAP - LT'!$A:$AE,12,0)</f>
        <v>TOP VETERINARIA S.A.C.</v>
      </c>
      <c r="C130" s="5" t="str">
        <f>VLOOKUP($A130,'SAP - LT'!$A:$AE,2,0)</f>
        <v>2024-03204</v>
      </c>
      <c r="D130" s="5" t="str">
        <f>VLOOKUP($A130,'SAP - LT'!$A:$AE,2,0)</f>
        <v>2024-03204</v>
      </c>
      <c r="E130" s="13">
        <v>45566</v>
      </c>
      <c r="F130" s="34">
        <f>VLOOKUP($A130,'SAP - LT'!$A:$AE,5,0)</f>
        <v>45546</v>
      </c>
      <c r="G130" s="13">
        <f>VLOOKUP($A130,'SAP - LT'!$A:$AE,19,0)</f>
        <v>45593</v>
      </c>
      <c r="H130" s="5" t="s">
        <v>8512</v>
      </c>
      <c r="I130" t="str">
        <f>VLOOKUP($A130,'SAP - LT'!$A:$AE,3,0)</f>
        <v/>
      </c>
      <c r="J130" t="str">
        <f>IF(VLOOKUP($A130,'SAP - LT'!$A:$AE,15,0)=0,"PEN","USD")</f>
        <v>PEN</v>
      </c>
      <c r="K130" s="35" t="s">
        <v>17524</v>
      </c>
      <c r="L130">
        <v>1</v>
      </c>
      <c r="M130" s="37">
        <f>IF(J130="PEN",VLOOKUP($A130,'SAP - LT'!$A:$AE,14,0),VLOOKUP($A130,'SAP- FACT'!$A:$AE,15,0))</f>
        <v>1787.45</v>
      </c>
      <c r="N130" t="str">
        <f>IF(VLOOKUP($A130,'SAP - LT'!$A:$AE,15,0)=0,"PEN","USD")</f>
        <v>PEN</v>
      </c>
      <c r="O130" t="str">
        <f>VLOOKUP($A130,'SAP - LT'!$A:$AE,4,0)</f>
        <v>LETRAS EN DESCUENTO NACIONAL -  - LETRA 75 DIAS / DRAFT 75 DAYS - Cambio de Situación</v>
      </c>
    </row>
    <row r="131" spans="1:15" x14ac:dyDescent="0.2">
      <c r="A131">
        <f t="shared" ref="A131:A194" si="2">ROW()-1</f>
        <v>130</v>
      </c>
      <c r="B131" t="str">
        <f>VLOOKUP($A131,'SAP - LT'!$A:$AE,12,0)</f>
        <v>TOP VETERINARIA S.A.C.</v>
      </c>
      <c r="C131" s="5" t="str">
        <f>VLOOKUP($A131,'SAP - LT'!$A:$AE,2,0)</f>
        <v>2024-03203</v>
      </c>
      <c r="D131" s="5" t="str">
        <f>VLOOKUP($A131,'SAP - LT'!$A:$AE,2,0)</f>
        <v>2024-03203</v>
      </c>
      <c r="E131" s="13">
        <v>45566</v>
      </c>
      <c r="F131" s="34">
        <f>VLOOKUP($A131,'SAP - LT'!$A:$AE,5,0)</f>
        <v>45546</v>
      </c>
      <c r="G131" s="13">
        <f>VLOOKUP($A131,'SAP - LT'!$A:$AE,19,0)</f>
        <v>45583</v>
      </c>
      <c r="H131" s="5" t="s">
        <v>8512</v>
      </c>
      <c r="I131" t="str">
        <f>VLOOKUP($A131,'SAP - LT'!$A:$AE,3,0)</f>
        <v/>
      </c>
      <c r="J131" t="str">
        <f>IF(VLOOKUP($A131,'SAP - LT'!$A:$AE,15,0)=0,"PEN","USD")</f>
        <v>PEN</v>
      </c>
      <c r="K131" s="35" t="s">
        <v>17524</v>
      </c>
      <c r="L131">
        <v>1</v>
      </c>
      <c r="M131" s="37">
        <f>IF(J131="PEN",VLOOKUP($A131,'SAP - LT'!$A:$AE,14,0),VLOOKUP($A131,'SAP- FACT'!$A:$AE,15,0))</f>
        <v>1787.47</v>
      </c>
      <c r="N131" t="str">
        <f>IF(VLOOKUP($A131,'SAP - LT'!$A:$AE,15,0)=0,"PEN","USD")</f>
        <v>PEN</v>
      </c>
      <c r="O131" t="str">
        <f>VLOOKUP($A131,'SAP - LT'!$A:$AE,4,0)</f>
        <v>LETRAS EN DESCUENTO NACIONAL -  - LETRA 75 DIAS / DRAFT 75 DAYS - Cambio de Situación</v>
      </c>
    </row>
    <row r="132" spans="1:15" x14ac:dyDescent="0.2">
      <c r="A132">
        <f t="shared" si="2"/>
        <v>131</v>
      </c>
      <c r="B132" t="str">
        <f>VLOOKUP($A132,'SAP - LT'!$A:$AE,12,0)</f>
        <v>TOP VETERINARIA S.A.C.</v>
      </c>
      <c r="C132" s="5" t="str">
        <f>VLOOKUP($A132,'SAP - LT'!$A:$AE,2,0)</f>
        <v>2024-03202</v>
      </c>
      <c r="D132" s="5" t="str">
        <f>VLOOKUP($A132,'SAP - LT'!$A:$AE,2,0)</f>
        <v>2024-03202</v>
      </c>
      <c r="E132" s="13">
        <v>45566</v>
      </c>
      <c r="F132" s="34">
        <f>VLOOKUP($A132,'SAP - LT'!$A:$AE,5,0)</f>
        <v>45546</v>
      </c>
      <c r="G132" s="13">
        <f>VLOOKUP($A132,'SAP - LT'!$A:$AE,19,0)</f>
        <v>45576</v>
      </c>
      <c r="H132" s="5" t="s">
        <v>8512</v>
      </c>
      <c r="I132" t="str">
        <f>VLOOKUP($A132,'SAP - LT'!$A:$AE,3,0)</f>
        <v/>
      </c>
      <c r="J132" t="str">
        <f>IF(VLOOKUP($A132,'SAP - LT'!$A:$AE,15,0)=0,"PEN","USD")</f>
        <v>PEN</v>
      </c>
      <c r="K132" s="35" t="s">
        <v>17524</v>
      </c>
      <c r="L132">
        <v>1</v>
      </c>
      <c r="M132" s="37">
        <f>IF(J132="PEN",VLOOKUP($A132,'SAP - LT'!$A:$AE,14,0),VLOOKUP($A132,'SAP- FACT'!$A:$AE,15,0))</f>
        <v>1787.47</v>
      </c>
      <c r="N132" t="str">
        <f>IF(VLOOKUP($A132,'SAP - LT'!$A:$AE,15,0)=0,"PEN","USD")</f>
        <v>PEN</v>
      </c>
      <c r="O132" t="str">
        <f>VLOOKUP($A132,'SAP - LT'!$A:$AE,4,0)</f>
        <v>LETRAS EN DESCUENTO NACIONAL -  - LETRA 75 DIAS / DRAFT 75 DAYS - Cambio de Situación</v>
      </c>
    </row>
    <row r="133" spans="1:15" x14ac:dyDescent="0.2">
      <c r="A133">
        <f t="shared" si="2"/>
        <v>132</v>
      </c>
      <c r="B133" t="str">
        <f>VLOOKUP($A133,'SAP - LT'!$A:$AE,12,0)</f>
        <v>AGROCOMERCIO S.A.C</v>
      </c>
      <c r="C133" s="5" t="str">
        <f>VLOOKUP($A133,'SAP - LT'!$A:$AE,2,0)</f>
        <v>2024-03009</v>
      </c>
      <c r="D133" s="5" t="str">
        <f>VLOOKUP($A133,'SAP - LT'!$A:$AE,2,0)</f>
        <v>2024-03009</v>
      </c>
      <c r="E133" s="13">
        <v>45566</v>
      </c>
      <c r="F133" s="34">
        <f>VLOOKUP($A133,'SAP - LT'!$A:$AE,5,0)</f>
        <v>45539</v>
      </c>
      <c r="G133" s="13">
        <f>VLOOKUP($A133,'SAP - LT'!$A:$AE,19,0)</f>
        <v>45580</v>
      </c>
      <c r="H133" s="5" t="s">
        <v>8512</v>
      </c>
      <c r="I133" t="str">
        <f>VLOOKUP($A133,'SAP - LT'!$A:$AE,3,0)</f>
        <v/>
      </c>
      <c r="J133" t="str">
        <f>IF(VLOOKUP($A133,'SAP - LT'!$A:$AE,15,0)=0,"PEN","USD")</f>
        <v>PEN</v>
      </c>
      <c r="K133" s="35" t="s">
        <v>17524</v>
      </c>
      <c r="L133">
        <v>1</v>
      </c>
      <c r="M133" s="37">
        <f>IF(J133="PEN",VLOOKUP($A133,'SAP - LT'!$A:$AE,14,0),VLOOKUP($A133,'SAP- FACT'!$A:$AE,15,0))</f>
        <v>1801.86</v>
      </c>
      <c r="N133" t="str">
        <f>IF(VLOOKUP($A133,'SAP - LT'!$A:$AE,15,0)=0,"PEN","USD")</f>
        <v>PEN</v>
      </c>
      <c r="O133" t="str">
        <f>VLOOKUP($A133,'SAP - LT'!$A:$AE,4,0)</f>
        <v>LETRAS EN COBRANZA NACIONAL -  - LETRA 75 DIAS / DRAFT 75 DAYS - Cambio de Situación</v>
      </c>
    </row>
    <row r="134" spans="1:15" x14ac:dyDescent="0.2">
      <c r="A134">
        <f t="shared" si="2"/>
        <v>133</v>
      </c>
      <c r="B134" t="str">
        <f>VLOOKUP($A134,'SAP - LT'!$A:$AE,12,0)</f>
        <v>AGROCOMERCIO S.A.C</v>
      </c>
      <c r="C134" s="5" t="str">
        <f>VLOOKUP($A134,'SAP - LT'!$A:$AE,2,0)</f>
        <v>2024-03008</v>
      </c>
      <c r="D134" s="5" t="str">
        <f>VLOOKUP($A134,'SAP - LT'!$A:$AE,2,0)</f>
        <v>2024-03008</v>
      </c>
      <c r="E134" s="13">
        <v>45566</v>
      </c>
      <c r="F134" s="34">
        <f>VLOOKUP($A134,'SAP - LT'!$A:$AE,5,0)</f>
        <v>45539</v>
      </c>
      <c r="G134" s="13">
        <f>VLOOKUP($A134,'SAP - LT'!$A:$AE,19,0)</f>
        <v>45569</v>
      </c>
      <c r="H134" s="5" t="s">
        <v>8512</v>
      </c>
      <c r="I134" t="str">
        <f>VLOOKUP($A134,'SAP - LT'!$A:$AE,3,0)</f>
        <v/>
      </c>
      <c r="J134" t="str">
        <f>IF(VLOOKUP($A134,'SAP - LT'!$A:$AE,15,0)=0,"PEN","USD")</f>
        <v>PEN</v>
      </c>
      <c r="K134" s="35" t="s">
        <v>17524</v>
      </c>
      <c r="L134">
        <v>1</v>
      </c>
      <c r="M134" s="37">
        <f>IF(J134="PEN",VLOOKUP($A134,'SAP - LT'!$A:$AE,14,0),VLOOKUP($A134,'SAP- FACT'!$A:$AE,15,0))</f>
        <v>1801.86</v>
      </c>
      <c r="N134" t="str">
        <f>IF(VLOOKUP($A134,'SAP - LT'!$A:$AE,15,0)=0,"PEN","USD")</f>
        <v>PEN</v>
      </c>
      <c r="O134" t="str">
        <f>VLOOKUP($A134,'SAP - LT'!$A:$AE,4,0)</f>
        <v>LETRAS EN COBRANZA NACIONAL -  - LETRA 75 DIAS / DRAFT 75 DAYS - Cambio de Situación</v>
      </c>
    </row>
    <row r="135" spans="1:15" x14ac:dyDescent="0.2">
      <c r="A135">
        <f t="shared" si="2"/>
        <v>134</v>
      </c>
      <c r="B135" t="str">
        <f>VLOOKUP($A135,'SAP - LT'!$A:$AE,12,0)</f>
        <v>REPRESENTACIONES DURAND S.A.C.</v>
      </c>
      <c r="C135" s="5" t="str">
        <f>VLOOKUP($A135,'SAP - LT'!$A:$AE,2,0)</f>
        <v>2024-02033</v>
      </c>
      <c r="D135" s="5" t="str">
        <f>VLOOKUP($A135,'SAP - LT'!$A:$AE,2,0)</f>
        <v>2024-02033</v>
      </c>
      <c r="E135" s="13">
        <v>45566</v>
      </c>
      <c r="F135" s="34">
        <f>VLOOKUP($A135,'SAP - LT'!$A:$AE,5,0)</f>
        <v>45449</v>
      </c>
      <c r="G135" s="13">
        <f>VLOOKUP($A135,'SAP - LT'!$A:$AE,19,0)</f>
        <v>45498</v>
      </c>
      <c r="H135" s="5" t="s">
        <v>8512</v>
      </c>
      <c r="I135" t="str">
        <f>VLOOKUP($A135,'SAP - LT'!$A:$AE,3,0)</f>
        <v/>
      </c>
      <c r="J135" t="str">
        <f>IF(VLOOKUP($A135,'SAP - LT'!$A:$AE,15,0)=0,"PEN","USD")</f>
        <v>PEN</v>
      </c>
      <c r="K135" s="35" t="s">
        <v>17524</v>
      </c>
      <c r="L135">
        <v>1</v>
      </c>
      <c r="M135" s="37">
        <f>IF(J135="PEN",VLOOKUP($A135,'SAP - LT'!$A:$AE,14,0),VLOOKUP($A135,'SAP- FACT'!$A:$AE,15,0))</f>
        <v>1823.22</v>
      </c>
      <c r="N135" t="str">
        <f>IF(VLOOKUP($A135,'SAP - LT'!$A:$AE,15,0)=0,"PEN","USD")</f>
        <v>PEN</v>
      </c>
      <c r="O135" t="str">
        <f>VLOOKUP($A135,'SAP - LT'!$A:$AE,4,0)</f>
        <v>LETRAS EN DESCUENTO NACIONAL -  - LETRA 75 DIAS / DRAFT 75 DAYS - Cambio de Situación</v>
      </c>
    </row>
    <row r="136" spans="1:15" x14ac:dyDescent="0.2">
      <c r="A136">
        <f t="shared" si="2"/>
        <v>135</v>
      </c>
      <c r="B136" t="str">
        <f>VLOOKUP($A136,'SAP - LT'!$A:$AE,12,0)</f>
        <v>REPRESENTACIONES DURAND S.A.C.</v>
      </c>
      <c r="C136" s="5" t="str">
        <f>VLOOKUP($A136,'SAP - LT'!$A:$AE,2,0)</f>
        <v>2024-02032</v>
      </c>
      <c r="D136" s="5" t="str">
        <f>VLOOKUP($A136,'SAP - LT'!$A:$AE,2,0)</f>
        <v>2024-02032</v>
      </c>
      <c r="E136" s="13">
        <v>45566</v>
      </c>
      <c r="F136" s="34">
        <f>VLOOKUP($A136,'SAP - LT'!$A:$AE,5,0)</f>
        <v>45449</v>
      </c>
      <c r="G136" s="13">
        <f>VLOOKUP($A136,'SAP - LT'!$A:$AE,19,0)</f>
        <v>45481</v>
      </c>
      <c r="H136" s="5" t="s">
        <v>8512</v>
      </c>
      <c r="I136" t="str">
        <f>VLOOKUP($A136,'SAP - LT'!$A:$AE,3,0)</f>
        <v/>
      </c>
      <c r="J136" t="str">
        <f>IF(VLOOKUP($A136,'SAP - LT'!$A:$AE,15,0)=0,"PEN","USD")</f>
        <v>PEN</v>
      </c>
      <c r="K136" s="35" t="s">
        <v>17524</v>
      </c>
      <c r="L136">
        <v>1</v>
      </c>
      <c r="M136" s="37">
        <f>IF(J136="PEN",VLOOKUP($A136,'SAP - LT'!$A:$AE,14,0),VLOOKUP($A136,'SAP- FACT'!$A:$AE,15,0))</f>
        <v>1823.22</v>
      </c>
      <c r="N136" t="str">
        <f>IF(VLOOKUP($A136,'SAP - LT'!$A:$AE,15,0)=0,"PEN","USD")</f>
        <v>PEN</v>
      </c>
      <c r="O136" t="str">
        <f>VLOOKUP($A136,'SAP - LT'!$A:$AE,4,0)</f>
        <v>LETRAS EN DESCUENTO NACIONAL -  - LETRA 75 DIAS / DRAFT 75 DAYS - Cambio de Situación</v>
      </c>
    </row>
    <row r="137" spans="1:15" x14ac:dyDescent="0.2">
      <c r="A137">
        <f t="shared" si="2"/>
        <v>136</v>
      </c>
      <c r="B137" t="str">
        <f>VLOOKUP($A137,'SAP - LT'!$A:$AE,12,0)</f>
        <v>REPRESENTACIONES DURAND S.A.C.</v>
      </c>
      <c r="C137" s="5" t="str">
        <f>VLOOKUP($A137,'SAP - LT'!$A:$AE,2,0)</f>
        <v>2024-03110</v>
      </c>
      <c r="D137" s="5" t="str">
        <f>VLOOKUP($A137,'SAP - LT'!$A:$AE,2,0)</f>
        <v>2024-03110</v>
      </c>
      <c r="E137" s="13">
        <v>45566</v>
      </c>
      <c r="F137" s="34">
        <f>VLOOKUP($A137,'SAP - LT'!$A:$AE,5,0)</f>
        <v>45537</v>
      </c>
      <c r="G137" s="13">
        <f>VLOOKUP($A137,'SAP - LT'!$A:$AE,19,0)</f>
        <v>45576</v>
      </c>
      <c r="H137" s="5" t="s">
        <v>8512</v>
      </c>
      <c r="I137" t="str">
        <f>VLOOKUP($A137,'SAP - LT'!$A:$AE,3,0)</f>
        <v/>
      </c>
      <c r="J137" t="str">
        <f>IF(VLOOKUP($A137,'SAP - LT'!$A:$AE,15,0)=0,"PEN","USD")</f>
        <v>PEN</v>
      </c>
      <c r="K137" s="35" t="s">
        <v>17524</v>
      </c>
      <c r="L137">
        <v>1</v>
      </c>
      <c r="M137" s="37">
        <f>IF(J137="PEN",VLOOKUP($A137,'SAP - LT'!$A:$AE,14,0),VLOOKUP($A137,'SAP- FACT'!$A:$AE,15,0))</f>
        <v>1830.18</v>
      </c>
      <c r="N137" t="str">
        <f>IF(VLOOKUP($A137,'SAP - LT'!$A:$AE,15,0)=0,"PEN","USD")</f>
        <v>PEN</v>
      </c>
      <c r="O137" t="str">
        <f>VLOOKUP($A137,'SAP - LT'!$A:$AE,4,0)</f>
        <v>LETRAS EN DESCUENTO NACIONAL -  - LETRA 75 DIAS / DRAFT 75 DAYS - Cambio de Situación</v>
      </c>
    </row>
    <row r="138" spans="1:15" x14ac:dyDescent="0.2">
      <c r="A138">
        <f t="shared" si="2"/>
        <v>137</v>
      </c>
      <c r="B138" t="str">
        <f>VLOOKUP($A138,'SAP - LT'!$A:$AE,12,0)</f>
        <v>CORPORACION FARMACEUTICA VETERINARIA SOCIEDAD ANONIMA CERRADA</v>
      </c>
      <c r="C138" s="5" t="str">
        <f>VLOOKUP($A138,'SAP - LT'!$A:$AE,2,0)</f>
        <v>2024-03357</v>
      </c>
      <c r="D138" s="5" t="str">
        <f>VLOOKUP($A138,'SAP - LT'!$A:$AE,2,0)</f>
        <v>2024-03357</v>
      </c>
      <c r="E138" s="13">
        <v>45566</v>
      </c>
      <c r="F138" s="34">
        <f>VLOOKUP($A138,'SAP - LT'!$A:$AE,5,0)</f>
        <v>45546</v>
      </c>
      <c r="G138" s="13">
        <f>VLOOKUP($A138,'SAP - LT'!$A:$AE,19,0)</f>
        <v>45604</v>
      </c>
      <c r="H138" s="5" t="s">
        <v>8512</v>
      </c>
      <c r="I138" t="str">
        <f>VLOOKUP($A138,'SAP - LT'!$A:$AE,3,0)</f>
        <v/>
      </c>
      <c r="J138" t="str">
        <f>IF(VLOOKUP($A138,'SAP - LT'!$A:$AE,15,0)=0,"PEN","USD")</f>
        <v>PEN</v>
      </c>
      <c r="K138" s="35" t="s">
        <v>17524</v>
      </c>
      <c r="L138">
        <v>1</v>
      </c>
      <c r="M138" s="37">
        <f>IF(J138="PEN",VLOOKUP($A138,'SAP - LT'!$A:$AE,14,0),VLOOKUP($A138,'SAP- FACT'!$A:$AE,15,0))</f>
        <v>1876.9</v>
      </c>
      <c r="N138" t="str">
        <f>IF(VLOOKUP($A138,'SAP - LT'!$A:$AE,15,0)=0,"PEN","USD")</f>
        <v>PEN</v>
      </c>
      <c r="O138" t="str">
        <f>VLOOKUP($A138,'SAP - LT'!$A:$AE,4,0)</f>
        <v>LETRAS EN DESCUENTO NACIONAL -  - LETRA 75 DIAS / DRAFT 75 DAYS - Cambio de Situación</v>
      </c>
    </row>
    <row r="139" spans="1:15" x14ac:dyDescent="0.2">
      <c r="A139">
        <f t="shared" si="2"/>
        <v>138</v>
      </c>
      <c r="B139" t="str">
        <f>VLOOKUP($A139,'SAP - LT'!$A:$AE,12,0)</f>
        <v>CORPORACION FARMACEUTICA VETERINARIA SOCIEDAD ANONIMA CERRADA</v>
      </c>
      <c r="C139" s="5" t="str">
        <f>VLOOKUP($A139,'SAP - LT'!$A:$AE,2,0)</f>
        <v>2024-03355</v>
      </c>
      <c r="D139" s="5" t="str">
        <f>VLOOKUP($A139,'SAP - LT'!$A:$AE,2,0)</f>
        <v>2024-03355</v>
      </c>
      <c r="E139" s="13">
        <v>45566</v>
      </c>
      <c r="F139" s="34">
        <f>VLOOKUP($A139,'SAP - LT'!$A:$AE,5,0)</f>
        <v>45546</v>
      </c>
      <c r="G139" s="13">
        <f>VLOOKUP($A139,'SAP - LT'!$A:$AE,19,0)</f>
        <v>45586</v>
      </c>
      <c r="H139" s="5" t="s">
        <v>8512</v>
      </c>
      <c r="I139" t="str">
        <f>VLOOKUP($A139,'SAP - LT'!$A:$AE,3,0)</f>
        <v/>
      </c>
      <c r="J139" t="str">
        <f>IF(VLOOKUP($A139,'SAP - LT'!$A:$AE,15,0)=0,"PEN","USD")</f>
        <v>PEN</v>
      </c>
      <c r="K139" s="35" t="s">
        <v>17524</v>
      </c>
      <c r="L139">
        <v>1</v>
      </c>
      <c r="M139" s="37">
        <f>IF(J139="PEN",VLOOKUP($A139,'SAP - LT'!$A:$AE,14,0),VLOOKUP($A139,'SAP- FACT'!$A:$AE,15,0))</f>
        <v>1876.91</v>
      </c>
      <c r="N139" t="str">
        <f>IF(VLOOKUP($A139,'SAP - LT'!$A:$AE,15,0)=0,"PEN","USD")</f>
        <v>PEN</v>
      </c>
      <c r="O139" t="str">
        <f>VLOOKUP($A139,'SAP - LT'!$A:$AE,4,0)</f>
        <v>LETRAS EN DESCUENTO NACIONAL -  - LETRA 75 DIAS / DRAFT 75 DAYS - Cambio de Situación</v>
      </c>
    </row>
    <row r="140" spans="1:15" x14ac:dyDescent="0.2">
      <c r="A140">
        <f t="shared" si="2"/>
        <v>139</v>
      </c>
      <c r="B140" t="str">
        <f>VLOOKUP($A140,'SAP - LT'!$A:$AE,12,0)</f>
        <v>CORPORACION FARMACEUTICA VETERINARIA SOCIEDAD ANONIMA CERRADA</v>
      </c>
      <c r="C140" s="5" t="str">
        <f>VLOOKUP($A140,'SAP - LT'!$A:$AE,2,0)</f>
        <v>2024-03356</v>
      </c>
      <c r="D140" s="5" t="str">
        <f>VLOOKUP($A140,'SAP - LT'!$A:$AE,2,0)</f>
        <v>2024-03356</v>
      </c>
      <c r="E140" s="13">
        <v>45566</v>
      </c>
      <c r="F140" s="34">
        <f>VLOOKUP($A140,'SAP - LT'!$A:$AE,5,0)</f>
        <v>45546</v>
      </c>
      <c r="G140" s="13">
        <f>VLOOKUP($A140,'SAP - LT'!$A:$AE,19,0)</f>
        <v>45595</v>
      </c>
      <c r="H140" s="5" t="s">
        <v>8512</v>
      </c>
      <c r="I140" t="str">
        <f>VLOOKUP($A140,'SAP - LT'!$A:$AE,3,0)</f>
        <v/>
      </c>
      <c r="J140" t="str">
        <f>IF(VLOOKUP($A140,'SAP - LT'!$A:$AE,15,0)=0,"PEN","USD")</f>
        <v>PEN</v>
      </c>
      <c r="K140" s="35" t="s">
        <v>17524</v>
      </c>
      <c r="L140">
        <v>1</v>
      </c>
      <c r="M140" s="37">
        <f>IF(J140="PEN",VLOOKUP($A140,'SAP - LT'!$A:$AE,14,0),VLOOKUP($A140,'SAP- FACT'!$A:$AE,15,0))</f>
        <v>1876.91</v>
      </c>
      <c r="N140" t="str">
        <f>IF(VLOOKUP($A140,'SAP - LT'!$A:$AE,15,0)=0,"PEN","USD")</f>
        <v>PEN</v>
      </c>
      <c r="O140" t="str">
        <f>VLOOKUP($A140,'SAP - LT'!$A:$AE,4,0)</f>
        <v>LETRAS EN DESCUENTO NACIONAL -  - LETRA 75 DIAS / DRAFT 75 DAYS - Cambio de Situación</v>
      </c>
    </row>
    <row r="141" spans="1:15" x14ac:dyDescent="0.2">
      <c r="A141">
        <f t="shared" si="2"/>
        <v>140</v>
      </c>
      <c r="B141" t="str">
        <f>VLOOKUP($A141,'SAP - LT'!$A:$AE,12,0)</f>
        <v>CORPORACION FARMACEUTICA VETERINARIA SOCIEDAD ANONIMA CERRADA</v>
      </c>
      <c r="C141" s="5" t="str">
        <f>VLOOKUP($A141,'SAP - LT'!$A:$AE,2,0)</f>
        <v>2024-03354</v>
      </c>
      <c r="D141" s="5" t="str">
        <f>VLOOKUP($A141,'SAP - LT'!$A:$AE,2,0)</f>
        <v>2024-03354</v>
      </c>
      <c r="E141" s="13">
        <v>45566</v>
      </c>
      <c r="F141" s="34">
        <f>VLOOKUP($A141,'SAP - LT'!$A:$AE,5,0)</f>
        <v>45546</v>
      </c>
      <c r="G141" s="13">
        <f>VLOOKUP($A141,'SAP - LT'!$A:$AE,19,0)</f>
        <v>45575</v>
      </c>
      <c r="H141" s="5" t="s">
        <v>8512</v>
      </c>
      <c r="I141" t="str">
        <f>VLOOKUP($A141,'SAP - LT'!$A:$AE,3,0)</f>
        <v/>
      </c>
      <c r="J141" t="str">
        <f>IF(VLOOKUP($A141,'SAP - LT'!$A:$AE,15,0)=0,"PEN","USD")</f>
        <v>PEN</v>
      </c>
      <c r="K141" s="35" t="s">
        <v>17524</v>
      </c>
      <c r="L141">
        <v>1</v>
      </c>
      <c r="M141" s="37">
        <f>IF(J141="PEN",VLOOKUP($A141,'SAP - LT'!$A:$AE,14,0),VLOOKUP($A141,'SAP- FACT'!$A:$AE,15,0))</f>
        <v>1876.91</v>
      </c>
      <c r="N141" t="str">
        <f>IF(VLOOKUP($A141,'SAP - LT'!$A:$AE,15,0)=0,"PEN","USD")</f>
        <v>PEN</v>
      </c>
      <c r="O141" t="str">
        <f>VLOOKUP($A141,'SAP - LT'!$A:$AE,4,0)</f>
        <v>LETRAS EN DESCUENTO NACIONAL -  - LETRA 75 DIAS / DRAFT 75 DAYS - Cambio de Situación</v>
      </c>
    </row>
    <row r="142" spans="1:15" x14ac:dyDescent="0.2">
      <c r="A142">
        <f t="shared" si="2"/>
        <v>141</v>
      </c>
      <c r="B142" t="str">
        <f>VLOOKUP($A142,'SAP - LT'!$A:$AE,12,0)</f>
        <v>AGRICARE S.A.C.</v>
      </c>
      <c r="C142" s="5" t="str">
        <f>VLOOKUP($A142,'SAP - LT'!$A:$AE,2,0)</f>
        <v>L001 10852</v>
      </c>
      <c r="D142" s="5" t="str">
        <f>VLOOKUP($A142,'SAP - LT'!$A:$AE,2,0)</f>
        <v>L001 10852</v>
      </c>
      <c r="E142" s="13">
        <v>45566</v>
      </c>
      <c r="F142" s="34">
        <f>VLOOKUP($A142,'SAP - LT'!$A:$AE,5,0)</f>
        <v>43100</v>
      </c>
      <c r="G142" s="13">
        <f>VLOOKUP($A142,'SAP - LT'!$A:$AE,19,0)</f>
        <v>40861</v>
      </c>
      <c r="H142" s="5" t="s">
        <v>8512</v>
      </c>
      <c r="I142" t="str">
        <f>VLOOKUP($A142,'SAP - LT'!$A:$AE,3,0)</f>
        <v/>
      </c>
      <c r="J142" t="str">
        <f>IF(VLOOKUP($A142,'SAP - LT'!$A:$AE,15,0)=0,"PEN","USD")</f>
        <v>PEN</v>
      </c>
      <c r="K142" s="35" t="s">
        <v>17524</v>
      </c>
      <c r="L142">
        <v>1</v>
      </c>
      <c r="M142" s="37">
        <f>IF(J142="PEN",VLOOKUP($A142,'SAP - LT'!$A:$AE,14,0),VLOOKUP($A142,'SAP- FACT'!$A:$AE,15,0))</f>
        <v>1887</v>
      </c>
      <c r="N142" t="str">
        <f>IF(VLOOKUP($A142,'SAP - LT'!$A:$AE,15,0)=0,"PEN","USD")</f>
        <v>PEN</v>
      </c>
      <c r="O142" t="str">
        <f>VLOOKUP($A142,'SAP - LT'!$A:$AE,4,0)</f>
        <v>LETRAS PROTESTADAS NACIONAL -  - CONTADO ADELANTADO / CASH IN ADVANCE - SALDO LETRAS SOLES</v>
      </c>
    </row>
    <row r="143" spans="1:15" x14ac:dyDescent="0.2">
      <c r="A143">
        <f t="shared" si="2"/>
        <v>142</v>
      </c>
      <c r="B143" t="str">
        <f>VLOOKUP($A143,'SAP - LT'!$A:$AE,12,0)</f>
        <v>NOVAFARMA S.A.C.</v>
      </c>
      <c r="C143" s="5" t="str">
        <f>VLOOKUP($A143,'SAP - LT'!$A:$AE,2,0)</f>
        <v>2024-02948</v>
      </c>
      <c r="D143" s="5" t="str">
        <f>VLOOKUP($A143,'SAP - LT'!$A:$AE,2,0)</f>
        <v>2024-02948</v>
      </c>
      <c r="E143" s="13">
        <v>45566</v>
      </c>
      <c r="F143" s="34">
        <f>VLOOKUP($A143,'SAP - LT'!$A:$AE,5,0)</f>
        <v>45518</v>
      </c>
      <c r="G143" s="13">
        <f>VLOOKUP($A143,'SAP - LT'!$A:$AE,19,0)</f>
        <v>45580</v>
      </c>
      <c r="H143" s="5" t="s">
        <v>8512</v>
      </c>
      <c r="I143" t="str">
        <f>VLOOKUP($A143,'SAP - LT'!$A:$AE,3,0)</f>
        <v/>
      </c>
      <c r="J143" t="str">
        <f>IF(VLOOKUP($A143,'SAP - LT'!$A:$AE,15,0)=0,"PEN","USD")</f>
        <v>PEN</v>
      </c>
      <c r="K143" s="35" t="s">
        <v>17524</v>
      </c>
      <c r="L143">
        <v>1</v>
      </c>
      <c r="M143" s="37">
        <f>IF(J143="PEN",VLOOKUP($A143,'SAP - LT'!$A:$AE,14,0),VLOOKUP($A143,'SAP- FACT'!$A:$AE,15,0))</f>
        <v>1897.19</v>
      </c>
      <c r="N143" t="str">
        <f>IF(VLOOKUP($A143,'SAP - LT'!$A:$AE,15,0)=0,"PEN","USD")</f>
        <v>PEN</v>
      </c>
      <c r="O143" t="str">
        <f>VLOOKUP($A143,'SAP - LT'!$A:$AE,4,0)</f>
        <v>LETRAS EN DESCUENTO NACIONAL -  - LETRA 60 DIAS / DRAFT 60 DAYS - Cambio de Situación</v>
      </c>
    </row>
    <row r="144" spans="1:15" x14ac:dyDescent="0.2">
      <c r="A144">
        <f t="shared" si="2"/>
        <v>143</v>
      </c>
      <c r="B144" t="str">
        <f>VLOOKUP($A144,'SAP - LT'!$A:$AE,12,0)</f>
        <v>NOVAFARMA S.A.C.</v>
      </c>
      <c r="C144" s="5" t="str">
        <f>VLOOKUP($A144,'SAP - LT'!$A:$AE,2,0)</f>
        <v>2024-02947</v>
      </c>
      <c r="D144" s="5" t="str">
        <f>VLOOKUP($A144,'SAP - LT'!$A:$AE,2,0)</f>
        <v>2024-02947</v>
      </c>
      <c r="E144" s="13">
        <v>45566</v>
      </c>
      <c r="F144" s="34">
        <f>VLOOKUP($A144,'SAP - LT'!$A:$AE,5,0)</f>
        <v>45518</v>
      </c>
      <c r="G144" s="13">
        <f>VLOOKUP($A144,'SAP - LT'!$A:$AE,19,0)</f>
        <v>45568</v>
      </c>
      <c r="H144" s="5" t="s">
        <v>8512</v>
      </c>
      <c r="I144" t="str">
        <f>VLOOKUP($A144,'SAP - LT'!$A:$AE,3,0)</f>
        <v/>
      </c>
      <c r="J144" t="str">
        <f>IF(VLOOKUP($A144,'SAP - LT'!$A:$AE,15,0)=0,"PEN","USD")</f>
        <v>PEN</v>
      </c>
      <c r="K144" s="35" t="s">
        <v>17524</v>
      </c>
      <c r="L144">
        <v>1</v>
      </c>
      <c r="M144" s="37">
        <f>IF(J144="PEN",VLOOKUP($A144,'SAP - LT'!$A:$AE,14,0),VLOOKUP($A144,'SAP- FACT'!$A:$AE,15,0))</f>
        <v>1897.21</v>
      </c>
      <c r="N144" t="str">
        <f>IF(VLOOKUP($A144,'SAP - LT'!$A:$AE,15,0)=0,"PEN","USD")</f>
        <v>PEN</v>
      </c>
      <c r="O144" t="str">
        <f>VLOOKUP($A144,'SAP - LT'!$A:$AE,4,0)</f>
        <v>LETRAS EN DESCUENTO NACIONAL -  - LETRA 60 DIAS / DRAFT 60 DAYS - Cambio de Situación</v>
      </c>
    </row>
    <row r="145" spans="1:15" x14ac:dyDescent="0.2">
      <c r="A145">
        <f t="shared" si="2"/>
        <v>144</v>
      </c>
      <c r="B145" t="str">
        <f>VLOOKUP($A145,'SAP - LT'!$A:$AE,12,0)</f>
        <v>INVERSIONES PROAVET E.I.R.L.</v>
      </c>
      <c r="C145" s="5" t="str">
        <f>VLOOKUP($A145,'SAP - LT'!$A:$AE,2,0)</f>
        <v>2024-03070</v>
      </c>
      <c r="D145" s="5" t="str">
        <f>VLOOKUP($A145,'SAP - LT'!$A:$AE,2,0)</f>
        <v>2024-03070</v>
      </c>
      <c r="E145" s="13">
        <v>45566</v>
      </c>
      <c r="F145" s="34">
        <f>VLOOKUP($A145,'SAP - LT'!$A:$AE,5,0)</f>
        <v>45526</v>
      </c>
      <c r="G145" s="13">
        <f>VLOOKUP($A145,'SAP - LT'!$A:$AE,19,0)</f>
        <v>45581</v>
      </c>
      <c r="H145" s="5" t="s">
        <v>8512</v>
      </c>
      <c r="I145" t="str">
        <f>VLOOKUP($A145,'SAP - LT'!$A:$AE,3,0)</f>
        <v/>
      </c>
      <c r="J145" t="str">
        <f>IF(VLOOKUP($A145,'SAP - LT'!$A:$AE,15,0)=0,"PEN","USD")</f>
        <v>PEN</v>
      </c>
      <c r="K145" s="35" t="s">
        <v>17524</v>
      </c>
      <c r="L145">
        <v>1</v>
      </c>
      <c r="M145" s="37">
        <f>IF(J145="PEN",VLOOKUP($A145,'SAP - LT'!$A:$AE,14,0),VLOOKUP($A145,'SAP- FACT'!$A:$AE,15,0))</f>
        <v>1902</v>
      </c>
      <c r="N145" t="str">
        <f>IF(VLOOKUP($A145,'SAP - LT'!$A:$AE,15,0)=0,"PEN","USD")</f>
        <v>PEN</v>
      </c>
      <c r="O145" t="str">
        <f>VLOOKUP($A145,'SAP - LT'!$A:$AE,4,0)</f>
        <v>LETRAS EN DESCUENTO NACIONAL -  - LETRA 75 DIAS / DRAFT 75 DAYS - Cambio de Situación</v>
      </c>
    </row>
    <row r="146" spans="1:15" x14ac:dyDescent="0.2">
      <c r="A146">
        <f t="shared" si="2"/>
        <v>145</v>
      </c>
      <c r="B146" t="str">
        <f>VLOOKUP($A146,'SAP - LT'!$A:$AE,12,0)</f>
        <v>INVERSIONES PROAVET E.I.R.L.</v>
      </c>
      <c r="C146" s="5" t="str">
        <f>VLOOKUP($A146,'SAP - LT'!$A:$AE,2,0)</f>
        <v>2024-03068</v>
      </c>
      <c r="D146" s="5" t="str">
        <f>VLOOKUP($A146,'SAP - LT'!$A:$AE,2,0)</f>
        <v>2024-03068</v>
      </c>
      <c r="E146" s="13">
        <v>45566</v>
      </c>
      <c r="F146" s="34">
        <f>VLOOKUP($A146,'SAP - LT'!$A:$AE,5,0)</f>
        <v>45526</v>
      </c>
      <c r="G146" s="13">
        <f>VLOOKUP($A146,'SAP - LT'!$A:$AE,19,0)</f>
        <v>45567</v>
      </c>
      <c r="H146" s="5" t="s">
        <v>8512</v>
      </c>
      <c r="I146" t="str">
        <f>VLOOKUP($A146,'SAP - LT'!$A:$AE,3,0)</f>
        <v/>
      </c>
      <c r="J146" t="str">
        <f>IF(VLOOKUP($A146,'SAP - LT'!$A:$AE,15,0)=0,"PEN","USD")</f>
        <v>PEN</v>
      </c>
      <c r="K146" s="35" t="s">
        <v>17524</v>
      </c>
      <c r="L146">
        <v>1</v>
      </c>
      <c r="M146" s="37">
        <f>IF(J146="PEN",VLOOKUP($A146,'SAP - LT'!$A:$AE,14,0),VLOOKUP($A146,'SAP- FACT'!$A:$AE,15,0))</f>
        <v>1902</v>
      </c>
      <c r="N146" t="str">
        <f>IF(VLOOKUP($A146,'SAP - LT'!$A:$AE,15,0)=0,"PEN","USD")</f>
        <v>PEN</v>
      </c>
      <c r="O146" t="str">
        <f>VLOOKUP($A146,'SAP - LT'!$A:$AE,4,0)</f>
        <v>LETRAS EN DESCUENTO NACIONAL -  - LETRA 75 DIAS / DRAFT 75 DAYS - Cambio de Situación</v>
      </c>
    </row>
    <row r="147" spans="1:15" x14ac:dyDescent="0.2">
      <c r="A147">
        <f t="shared" si="2"/>
        <v>146</v>
      </c>
      <c r="B147" t="str">
        <f>VLOOKUP($A147,'SAP - LT'!$A:$AE,12,0)</f>
        <v>INVERSIONES PROAVET E.I.R.L.</v>
      </c>
      <c r="C147" s="5" t="str">
        <f>VLOOKUP($A147,'SAP - LT'!$A:$AE,2,0)</f>
        <v>2024-03067</v>
      </c>
      <c r="D147" s="5" t="str">
        <f>VLOOKUP($A147,'SAP - LT'!$A:$AE,2,0)</f>
        <v>2024-03067</v>
      </c>
      <c r="E147" s="13">
        <v>45566</v>
      </c>
      <c r="F147" s="34">
        <f>VLOOKUP($A147,'SAP - LT'!$A:$AE,5,0)</f>
        <v>45526</v>
      </c>
      <c r="G147" s="13">
        <f>VLOOKUP($A147,'SAP - LT'!$A:$AE,19,0)</f>
        <v>45560</v>
      </c>
      <c r="H147" s="5" t="s">
        <v>8512</v>
      </c>
      <c r="I147" t="str">
        <f>VLOOKUP($A147,'SAP - LT'!$A:$AE,3,0)</f>
        <v/>
      </c>
      <c r="J147" t="str">
        <f>IF(VLOOKUP($A147,'SAP - LT'!$A:$AE,15,0)=0,"PEN","USD")</f>
        <v>PEN</v>
      </c>
      <c r="K147" s="35" t="s">
        <v>17524</v>
      </c>
      <c r="L147">
        <v>1</v>
      </c>
      <c r="M147" s="37">
        <f>IF(J147="PEN",VLOOKUP($A147,'SAP - LT'!$A:$AE,14,0),VLOOKUP($A147,'SAP- FACT'!$A:$AE,15,0))</f>
        <v>1902</v>
      </c>
      <c r="N147" t="str">
        <f>IF(VLOOKUP($A147,'SAP - LT'!$A:$AE,15,0)=0,"PEN","USD")</f>
        <v>PEN</v>
      </c>
      <c r="O147" t="str">
        <f>VLOOKUP($A147,'SAP - LT'!$A:$AE,4,0)</f>
        <v>LETRAS EN DESCUENTO NACIONAL -  - LETRA 75 DIAS / DRAFT 75 DAYS - Cambio de Situación</v>
      </c>
    </row>
    <row r="148" spans="1:15" x14ac:dyDescent="0.2">
      <c r="A148">
        <f t="shared" si="2"/>
        <v>147</v>
      </c>
      <c r="B148" t="str">
        <f>VLOOKUP($A148,'SAP - LT'!$A:$AE,12,0)</f>
        <v>INVERSIONES PROAVET E.I.R.L.</v>
      </c>
      <c r="C148" s="5" t="str">
        <f>VLOOKUP($A148,'SAP - LT'!$A:$AE,2,0)</f>
        <v>2024-03069</v>
      </c>
      <c r="D148" s="5" t="str">
        <f>VLOOKUP($A148,'SAP - LT'!$A:$AE,2,0)</f>
        <v>2024-03069</v>
      </c>
      <c r="E148" s="13">
        <v>45566</v>
      </c>
      <c r="F148" s="34">
        <f>VLOOKUP($A148,'SAP - LT'!$A:$AE,5,0)</f>
        <v>45526</v>
      </c>
      <c r="G148" s="13">
        <f>VLOOKUP($A148,'SAP - LT'!$A:$AE,19,0)</f>
        <v>45574</v>
      </c>
      <c r="H148" s="5" t="s">
        <v>8512</v>
      </c>
      <c r="I148" t="str">
        <f>VLOOKUP($A148,'SAP - LT'!$A:$AE,3,0)</f>
        <v/>
      </c>
      <c r="J148" t="str">
        <f>IF(VLOOKUP($A148,'SAP - LT'!$A:$AE,15,0)=0,"PEN","USD")</f>
        <v>PEN</v>
      </c>
      <c r="K148" s="35" t="s">
        <v>17524</v>
      </c>
      <c r="L148">
        <v>1</v>
      </c>
      <c r="M148" s="37">
        <f>IF(J148="PEN",VLOOKUP($A148,'SAP - LT'!$A:$AE,14,0),VLOOKUP($A148,'SAP- FACT'!$A:$AE,15,0))</f>
        <v>1902</v>
      </c>
      <c r="N148" t="str">
        <f>IF(VLOOKUP($A148,'SAP - LT'!$A:$AE,15,0)=0,"PEN","USD")</f>
        <v>PEN</v>
      </c>
      <c r="O148" t="str">
        <f>VLOOKUP($A148,'SAP - LT'!$A:$AE,4,0)</f>
        <v>LETRAS EN DESCUENTO NACIONAL -  - LETRA 75 DIAS / DRAFT 75 DAYS - Cambio de Situación</v>
      </c>
    </row>
    <row r="149" spans="1:15" x14ac:dyDescent="0.2">
      <c r="A149">
        <f t="shared" si="2"/>
        <v>148</v>
      </c>
      <c r="B149" t="str">
        <f>VLOOKUP($A149,'SAP - LT'!$A:$AE,12,0)</f>
        <v>INVERSIONES PROAVET E.I.R.L.</v>
      </c>
      <c r="C149" s="5" t="str">
        <f>VLOOKUP($A149,'SAP - LT'!$A:$AE,2,0)</f>
        <v>2024-03071</v>
      </c>
      <c r="D149" s="5" t="str">
        <f>VLOOKUP($A149,'SAP - LT'!$A:$AE,2,0)</f>
        <v>2024-03071</v>
      </c>
      <c r="E149" s="13">
        <v>45566</v>
      </c>
      <c r="F149" s="34">
        <f>VLOOKUP($A149,'SAP - LT'!$A:$AE,5,0)</f>
        <v>45526</v>
      </c>
      <c r="G149" s="13">
        <f>VLOOKUP($A149,'SAP - LT'!$A:$AE,19,0)</f>
        <v>45595</v>
      </c>
      <c r="H149" s="5" t="s">
        <v>8512</v>
      </c>
      <c r="I149" t="str">
        <f>VLOOKUP($A149,'SAP - LT'!$A:$AE,3,0)</f>
        <v/>
      </c>
      <c r="J149" t="str">
        <f>IF(VLOOKUP($A149,'SAP - LT'!$A:$AE,15,0)=0,"PEN","USD")</f>
        <v>PEN</v>
      </c>
      <c r="K149" s="35" t="s">
        <v>17524</v>
      </c>
      <c r="L149">
        <v>1</v>
      </c>
      <c r="M149" s="37">
        <f>IF(J149="PEN",VLOOKUP($A149,'SAP - LT'!$A:$AE,14,0),VLOOKUP($A149,'SAP- FACT'!$A:$AE,15,0))</f>
        <v>1902.02</v>
      </c>
      <c r="N149" t="str">
        <f>IF(VLOOKUP($A149,'SAP - LT'!$A:$AE,15,0)=0,"PEN","USD")</f>
        <v>PEN</v>
      </c>
      <c r="O149" t="str">
        <f>VLOOKUP($A149,'SAP - LT'!$A:$AE,4,0)</f>
        <v>LETRAS EN DESCUENTO NACIONAL -  - LETRA 75 DIAS / DRAFT 75 DAYS - Cambio de Situación</v>
      </c>
    </row>
    <row r="150" spans="1:15" x14ac:dyDescent="0.2">
      <c r="A150">
        <f t="shared" si="2"/>
        <v>149</v>
      </c>
      <c r="B150" t="str">
        <f>VLOOKUP($A150,'SAP - LT'!$A:$AE,12,0)</f>
        <v>VETCOM S.R.L.</v>
      </c>
      <c r="C150" s="5" t="str">
        <f>VLOOKUP($A150,'SAP - LT'!$A:$AE,2,0)</f>
        <v>2024-03383</v>
      </c>
      <c r="D150" s="5" t="str">
        <f>VLOOKUP($A150,'SAP - LT'!$A:$AE,2,0)</f>
        <v>2024-03383</v>
      </c>
      <c r="E150" s="13">
        <v>45566</v>
      </c>
      <c r="F150" s="34">
        <f>VLOOKUP($A150,'SAP - LT'!$A:$AE,5,0)</f>
        <v>45560</v>
      </c>
      <c r="G150" s="13">
        <f>VLOOKUP($A150,'SAP - LT'!$A:$AE,19,0)</f>
        <v>45593</v>
      </c>
      <c r="H150" s="5" t="s">
        <v>8512</v>
      </c>
      <c r="I150" t="str">
        <f>VLOOKUP($A150,'SAP - LT'!$A:$AE,3,0)</f>
        <v/>
      </c>
      <c r="J150" t="str">
        <f>IF(VLOOKUP($A150,'SAP - LT'!$A:$AE,15,0)=0,"PEN","USD")</f>
        <v>PEN</v>
      </c>
      <c r="K150" s="35" t="s">
        <v>17524</v>
      </c>
      <c r="L150">
        <v>1</v>
      </c>
      <c r="M150" s="37">
        <f>IF(J150="PEN",VLOOKUP($A150,'SAP - LT'!$A:$AE,14,0),VLOOKUP($A150,'SAP- FACT'!$A:$AE,15,0))</f>
        <v>1903.57</v>
      </c>
      <c r="N150" t="str">
        <f>IF(VLOOKUP($A150,'SAP - LT'!$A:$AE,15,0)=0,"PEN","USD")</f>
        <v>PEN</v>
      </c>
      <c r="O150" t="str">
        <f>VLOOKUP($A150,'SAP - LT'!$A:$AE,4,0)</f>
        <v>LETRAS EN DESCUENTO NACIONAL -  - LETRA 75 DIAS / DRAFT 75 DAYS - Cambio de Situación</v>
      </c>
    </row>
    <row r="151" spans="1:15" x14ac:dyDescent="0.2">
      <c r="A151">
        <f t="shared" si="2"/>
        <v>150</v>
      </c>
      <c r="B151" t="str">
        <f>VLOOKUP($A151,'SAP - LT'!$A:$AE,12,0)</f>
        <v>VETCOM S.R.L.</v>
      </c>
      <c r="C151" s="5" t="str">
        <f>VLOOKUP($A151,'SAP - LT'!$A:$AE,2,0)</f>
        <v>2024-03382</v>
      </c>
      <c r="D151" s="5" t="str">
        <f>VLOOKUP($A151,'SAP - LT'!$A:$AE,2,0)</f>
        <v>2024-03382</v>
      </c>
      <c r="E151" s="13">
        <v>45566</v>
      </c>
      <c r="F151" s="34">
        <f>VLOOKUP($A151,'SAP - LT'!$A:$AE,5,0)</f>
        <v>45560</v>
      </c>
      <c r="G151" s="13">
        <f>VLOOKUP($A151,'SAP - LT'!$A:$AE,19,0)</f>
        <v>45576</v>
      </c>
      <c r="H151" s="5" t="s">
        <v>8512</v>
      </c>
      <c r="I151" t="str">
        <f>VLOOKUP($A151,'SAP - LT'!$A:$AE,3,0)</f>
        <v/>
      </c>
      <c r="J151" t="str">
        <f>IF(VLOOKUP($A151,'SAP - LT'!$A:$AE,15,0)=0,"PEN","USD")</f>
        <v>PEN</v>
      </c>
      <c r="K151" s="35" t="s">
        <v>17524</v>
      </c>
      <c r="L151">
        <v>1</v>
      </c>
      <c r="M151" s="37">
        <f>IF(J151="PEN",VLOOKUP($A151,'SAP - LT'!$A:$AE,14,0),VLOOKUP($A151,'SAP- FACT'!$A:$AE,15,0))</f>
        <v>1903.58</v>
      </c>
      <c r="N151" t="str">
        <f>IF(VLOOKUP($A151,'SAP - LT'!$A:$AE,15,0)=0,"PEN","USD")</f>
        <v>PEN</v>
      </c>
      <c r="O151" t="str">
        <f>VLOOKUP($A151,'SAP - LT'!$A:$AE,4,0)</f>
        <v>LETRAS EN DESCUENTO NACIONAL -  - LETRA 75 DIAS / DRAFT 75 DAYS - Cambio de Situación</v>
      </c>
    </row>
    <row r="152" spans="1:15" x14ac:dyDescent="0.2">
      <c r="A152">
        <f t="shared" si="2"/>
        <v>151</v>
      </c>
      <c r="B152" t="str">
        <f>VLOOKUP($A152,'SAP - LT'!$A:$AE,12,0)</f>
        <v>LESCANO VALENCIA AMANDA ANGELICA</v>
      </c>
      <c r="C152" s="5" t="str">
        <f>VLOOKUP($A152,'SAP - LT'!$A:$AE,2,0)</f>
        <v>2024-02407</v>
      </c>
      <c r="D152" s="5" t="str">
        <f>VLOOKUP($A152,'SAP - LT'!$A:$AE,2,0)</f>
        <v>2024-02407</v>
      </c>
      <c r="E152" s="13">
        <v>45566</v>
      </c>
      <c r="F152" s="34">
        <f>VLOOKUP($A152,'SAP - LT'!$A:$AE,5,0)</f>
        <v>45565</v>
      </c>
      <c r="G152" s="13">
        <f>VLOOKUP($A152,'SAP - LT'!$A:$AE,19,0)</f>
        <v>45554</v>
      </c>
      <c r="H152" s="5" t="s">
        <v>8512</v>
      </c>
      <c r="I152" t="str">
        <f>VLOOKUP($A152,'SAP - LT'!$A:$AE,3,0)</f>
        <v/>
      </c>
      <c r="J152" t="str">
        <f>IF(VLOOKUP($A152,'SAP - LT'!$A:$AE,15,0)=0,"PEN","USD")</f>
        <v>PEN</v>
      </c>
      <c r="K152" s="35" t="s">
        <v>17524</v>
      </c>
      <c r="L152">
        <v>1</v>
      </c>
      <c r="M152" s="37">
        <f>IF(J152="PEN",VLOOKUP($A152,'SAP - LT'!$A:$AE,14,0),VLOOKUP($A152,'SAP- FACT'!$A:$AE,15,0))</f>
        <v>1972.26</v>
      </c>
      <c r="N152" t="str">
        <f>IF(VLOOKUP($A152,'SAP - LT'!$A:$AE,15,0)=0,"PEN","USD")</f>
        <v>PEN</v>
      </c>
      <c r="O152" t="str">
        <f>VLOOKUP($A152,'SAP - LT'!$A:$AE,4,0)</f>
        <v>LETRAS PROTESTADAS NACIONAL -  - LETRA 75 DIAS / DRAFT 75 DAYS - Cambio de Situación</v>
      </c>
    </row>
    <row r="153" spans="1:15" x14ac:dyDescent="0.2">
      <c r="A153">
        <f t="shared" si="2"/>
        <v>152</v>
      </c>
      <c r="B153" t="str">
        <f>VLOOKUP($A153,'SAP - LT'!$A:$AE,12,0)</f>
        <v>INVERSIONES Y SERVICIOS VETERINARIO COTOS S.A.C.</v>
      </c>
      <c r="C153" s="5" t="str">
        <f>VLOOKUP($A153,'SAP - LT'!$A:$AE,2,0)</f>
        <v>2024-02645</v>
      </c>
      <c r="D153" s="5" t="str">
        <f>VLOOKUP($A153,'SAP - LT'!$A:$AE,2,0)</f>
        <v>2024-02645</v>
      </c>
      <c r="E153" s="13">
        <v>45566</v>
      </c>
      <c r="F153" s="34">
        <f>VLOOKUP($A153,'SAP - LT'!$A:$AE,5,0)</f>
        <v>45518</v>
      </c>
      <c r="G153" s="13">
        <f>VLOOKUP($A153,'SAP - LT'!$A:$AE,19,0)</f>
        <v>45572</v>
      </c>
      <c r="H153" s="5" t="s">
        <v>8512</v>
      </c>
      <c r="I153" t="str">
        <f>VLOOKUP($A153,'SAP - LT'!$A:$AE,3,0)</f>
        <v/>
      </c>
      <c r="J153" t="str">
        <f>IF(VLOOKUP($A153,'SAP - LT'!$A:$AE,15,0)=0,"PEN","USD")</f>
        <v>PEN</v>
      </c>
      <c r="K153" s="35" t="s">
        <v>17524</v>
      </c>
      <c r="L153">
        <v>1</v>
      </c>
      <c r="M153" s="37">
        <f>IF(J153="PEN",VLOOKUP($A153,'SAP - LT'!$A:$AE,14,0),VLOOKUP($A153,'SAP- FACT'!$A:$AE,15,0))</f>
        <v>1983.8</v>
      </c>
      <c r="N153" t="str">
        <f>IF(VLOOKUP($A153,'SAP - LT'!$A:$AE,15,0)=0,"PEN","USD")</f>
        <v>PEN</v>
      </c>
      <c r="O153" t="str">
        <f>VLOOKUP($A153,'SAP - LT'!$A:$AE,4,0)</f>
        <v>LETRAS EN DESCUENTO NACIONAL -  - LETRA 75 DIAS / DRAFT 75 DAYS - Cambio de Situación</v>
      </c>
    </row>
    <row r="154" spans="1:15" x14ac:dyDescent="0.2">
      <c r="A154">
        <f t="shared" si="2"/>
        <v>153</v>
      </c>
      <c r="B154" t="str">
        <f>VLOOKUP($A154,'SAP - LT'!$A:$AE,12,0)</f>
        <v>TOP VETERINARIA S.A.C.</v>
      </c>
      <c r="C154" s="5" t="str">
        <f>VLOOKUP($A154,'SAP - LT'!$A:$AE,2,0)</f>
        <v>2024-03341</v>
      </c>
      <c r="D154" s="5" t="str">
        <f>VLOOKUP($A154,'SAP - LT'!$A:$AE,2,0)</f>
        <v>2024-03341</v>
      </c>
      <c r="E154" s="13">
        <v>45566</v>
      </c>
      <c r="F154" s="34">
        <f>VLOOKUP($A154,'SAP - LT'!$A:$AE,5,0)</f>
        <v>45554</v>
      </c>
      <c r="G154" s="13">
        <f>VLOOKUP($A154,'SAP - LT'!$A:$AE,19,0)</f>
        <v>45617</v>
      </c>
      <c r="H154" s="5" t="s">
        <v>8512</v>
      </c>
      <c r="I154" t="str">
        <f>VLOOKUP($A154,'SAP - LT'!$A:$AE,3,0)</f>
        <v/>
      </c>
      <c r="J154" t="str">
        <f>IF(VLOOKUP($A154,'SAP - LT'!$A:$AE,15,0)=0,"PEN","USD")</f>
        <v>PEN</v>
      </c>
      <c r="K154" s="35" t="s">
        <v>17524</v>
      </c>
      <c r="L154">
        <v>1</v>
      </c>
      <c r="M154" s="37">
        <f>IF(J154="PEN",VLOOKUP($A154,'SAP - LT'!$A:$AE,14,0),VLOOKUP($A154,'SAP- FACT'!$A:$AE,15,0))</f>
        <v>2000.54</v>
      </c>
      <c r="N154" t="str">
        <f>IF(VLOOKUP($A154,'SAP - LT'!$A:$AE,15,0)=0,"PEN","USD")</f>
        <v>PEN</v>
      </c>
      <c r="O154" t="str">
        <f>VLOOKUP($A154,'SAP - LT'!$A:$AE,4,0)</f>
        <v>LETRAS EN DESCUENTO NACIONAL -  - LETRA 75 DIAS / DRAFT 75 DAYS - Cambio de Situación</v>
      </c>
    </row>
    <row r="155" spans="1:15" x14ac:dyDescent="0.2">
      <c r="A155">
        <f t="shared" si="2"/>
        <v>154</v>
      </c>
      <c r="B155" t="str">
        <f>VLOOKUP($A155,'SAP - LT'!$A:$AE,12,0)</f>
        <v>TOP VETERINARIA S.A.C.</v>
      </c>
      <c r="C155" s="5" t="str">
        <f>VLOOKUP($A155,'SAP - LT'!$A:$AE,2,0)</f>
        <v>2024-03336</v>
      </c>
      <c r="D155" s="5" t="str">
        <f>VLOOKUP($A155,'SAP - LT'!$A:$AE,2,0)</f>
        <v>2024-03336</v>
      </c>
      <c r="E155" s="13">
        <v>45566</v>
      </c>
      <c r="F155" s="34">
        <f>VLOOKUP($A155,'SAP - LT'!$A:$AE,5,0)</f>
        <v>45554</v>
      </c>
      <c r="G155" s="13">
        <f>VLOOKUP($A155,'SAP - LT'!$A:$AE,19,0)</f>
        <v>45572</v>
      </c>
      <c r="H155" s="5" t="s">
        <v>8512</v>
      </c>
      <c r="I155" t="str">
        <f>VLOOKUP($A155,'SAP - LT'!$A:$AE,3,0)</f>
        <v/>
      </c>
      <c r="J155" t="str">
        <f>IF(VLOOKUP($A155,'SAP - LT'!$A:$AE,15,0)=0,"PEN","USD")</f>
        <v>PEN</v>
      </c>
      <c r="K155" s="35" t="s">
        <v>17524</v>
      </c>
      <c r="L155">
        <v>1</v>
      </c>
      <c r="M155" s="37">
        <f>IF(J155="PEN",VLOOKUP($A155,'SAP - LT'!$A:$AE,14,0),VLOOKUP($A155,'SAP- FACT'!$A:$AE,15,0))</f>
        <v>2000.56</v>
      </c>
      <c r="N155" t="str">
        <f>IF(VLOOKUP($A155,'SAP - LT'!$A:$AE,15,0)=0,"PEN","USD")</f>
        <v>PEN</v>
      </c>
      <c r="O155" t="str">
        <f>VLOOKUP($A155,'SAP - LT'!$A:$AE,4,0)</f>
        <v>LETRAS EN DESCUENTO NACIONAL -  - LETRA 75 DIAS / DRAFT 75 DAYS - Cambio de Situación</v>
      </c>
    </row>
    <row r="156" spans="1:15" x14ac:dyDescent="0.2">
      <c r="A156">
        <f t="shared" si="2"/>
        <v>155</v>
      </c>
      <c r="B156" t="str">
        <f>VLOOKUP($A156,'SAP - LT'!$A:$AE,12,0)</f>
        <v>TOP VETERINARIA S.A.C.</v>
      </c>
      <c r="C156" s="5" t="str">
        <f>VLOOKUP($A156,'SAP - LT'!$A:$AE,2,0)</f>
        <v>2024-03337</v>
      </c>
      <c r="D156" s="5" t="str">
        <f>VLOOKUP($A156,'SAP - LT'!$A:$AE,2,0)</f>
        <v>2024-03337</v>
      </c>
      <c r="E156" s="13">
        <v>45566</v>
      </c>
      <c r="F156" s="34">
        <f>VLOOKUP($A156,'SAP - LT'!$A:$AE,5,0)</f>
        <v>45554</v>
      </c>
      <c r="G156" s="13">
        <f>VLOOKUP($A156,'SAP - LT'!$A:$AE,19,0)</f>
        <v>45580</v>
      </c>
      <c r="H156" s="5" t="s">
        <v>8512</v>
      </c>
      <c r="I156" t="str">
        <f>VLOOKUP($A156,'SAP - LT'!$A:$AE,3,0)</f>
        <v/>
      </c>
      <c r="J156" t="str">
        <f>IF(VLOOKUP($A156,'SAP - LT'!$A:$AE,15,0)=0,"PEN","USD")</f>
        <v>PEN</v>
      </c>
      <c r="K156" s="35" t="s">
        <v>17524</v>
      </c>
      <c r="L156">
        <v>1</v>
      </c>
      <c r="M156" s="37">
        <f>IF(J156="PEN",VLOOKUP($A156,'SAP - LT'!$A:$AE,14,0),VLOOKUP($A156,'SAP- FACT'!$A:$AE,15,0))</f>
        <v>2000.56</v>
      </c>
      <c r="N156" t="str">
        <f>IF(VLOOKUP($A156,'SAP - LT'!$A:$AE,15,0)=0,"PEN","USD")</f>
        <v>PEN</v>
      </c>
      <c r="O156" t="str">
        <f>VLOOKUP($A156,'SAP - LT'!$A:$AE,4,0)</f>
        <v>LETRAS EN DESCUENTO NACIONAL -  - LETRA 75 DIAS / DRAFT 75 DAYS - Cambio de Situación</v>
      </c>
    </row>
    <row r="157" spans="1:15" x14ac:dyDescent="0.2">
      <c r="A157">
        <f t="shared" si="2"/>
        <v>156</v>
      </c>
      <c r="B157" t="str">
        <f>VLOOKUP($A157,'SAP - LT'!$A:$AE,12,0)</f>
        <v>TOP VETERINARIA S.A.C.</v>
      </c>
      <c r="C157" s="5" t="str">
        <f>VLOOKUP($A157,'SAP - LT'!$A:$AE,2,0)</f>
        <v>2024-03340</v>
      </c>
      <c r="D157" s="5" t="str">
        <f>VLOOKUP($A157,'SAP - LT'!$A:$AE,2,0)</f>
        <v>2024-03340</v>
      </c>
      <c r="E157" s="13">
        <v>45566</v>
      </c>
      <c r="F157" s="34">
        <f>VLOOKUP($A157,'SAP - LT'!$A:$AE,5,0)</f>
        <v>45554</v>
      </c>
      <c r="G157" s="13">
        <f>VLOOKUP($A157,'SAP - LT'!$A:$AE,19,0)</f>
        <v>45600</v>
      </c>
      <c r="H157" s="5" t="s">
        <v>8512</v>
      </c>
      <c r="I157" t="str">
        <f>VLOOKUP($A157,'SAP - LT'!$A:$AE,3,0)</f>
        <v/>
      </c>
      <c r="J157" t="str">
        <f>IF(VLOOKUP($A157,'SAP - LT'!$A:$AE,15,0)=0,"PEN","USD")</f>
        <v>PEN</v>
      </c>
      <c r="K157" s="35" t="s">
        <v>17524</v>
      </c>
      <c r="L157">
        <v>1</v>
      </c>
      <c r="M157" s="37">
        <f>IF(J157="PEN",VLOOKUP($A157,'SAP - LT'!$A:$AE,14,0),VLOOKUP($A157,'SAP- FACT'!$A:$AE,15,0))</f>
        <v>2000.56</v>
      </c>
      <c r="N157" t="str">
        <f>IF(VLOOKUP($A157,'SAP - LT'!$A:$AE,15,0)=0,"PEN","USD")</f>
        <v>PEN</v>
      </c>
      <c r="O157" t="str">
        <f>VLOOKUP($A157,'SAP - LT'!$A:$AE,4,0)</f>
        <v>LETRAS EN DESCUENTO NACIONAL -  - LETRA 75 DIAS / DRAFT 75 DAYS - Cambio de Situación</v>
      </c>
    </row>
    <row r="158" spans="1:15" x14ac:dyDescent="0.2">
      <c r="A158">
        <f t="shared" si="2"/>
        <v>157</v>
      </c>
      <c r="B158" t="str">
        <f>VLOOKUP($A158,'SAP - LT'!$A:$AE,12,0)</f>
        <v>TOP VETERINARIA S.A.C.</v>
      </c>
      <c r="C158" s="5" t="str">
        <f>VLOOKUP($A158,'SAP - LT'!$A:$AE,2,0)</f>
        <v>2024-03339</v>
      </c>
      <c r="D158" s="5" t="str">
        <f>VLOOKUP($A158,'SAP - LT'!$A:$AE,2,0)</f>
        <v>2024-03339</v>
      </c>
      <c r="E158" s="13">
        <v>45566</v>
      </c>
      <c r="F158" s="34">
        <f>VLOOKUP($A158,'SAP - LT'!$A:$AE,5,0)</f>
        <v>45554</v>
      </c>
      <c r="G158" s="13">
        <f>VLOOKUP($A158,'SAP - LT'!$A:$AE,19,0)</f>
        <v>45593</v>
      </c>
      <c r="H158" s="5" t="s">
        <v>8512</v>
      </c>
      <c r="I158" t="str">
        <f>VLOOKUP($A158,'SAP - LT'!$A:$AE,3,0)</f>
        <v/>
      </c>
      <c r="J158" t="str">
        <f>IF(VLOOKUP($A158,'SAP - LT'!$A:$AE,15,0)=0,"PEN","USD")</f>
        <v>PEN</v>
      </c>
      <c r="K158" s="35" t="s">
        <v>17524</v>
      </c>
      <c r="L158">
        <v>1</v>
      </c>
      <c r="M158" s="37">
        <f>IF(J158="PEN",VLOOKUP($A158,'SAP - LT'!$A:$AE,14,0),VLOOKUP($A158,'SAP- FACT'!$A:$AE,15,0))</f>
        <v>2000.56</v>
      </c>
      <c r="N158" t="str">
        <f>IF(VLOOKUP($A158,'SAP - LT'!$A:$AE,15,0)=0,"PEN","USD")</f>
        <v>PEN</v>
      </c>
      <c r="O158" t="str">
        <f>VLOOKUP($A158,'SAP - LT'!$A:$AE,4,0)</f>
        <v>LETRAS EN DESCUENTO NACIONAL -  - LETRA 75 DIAS / DRAFT 75 DAYS - Cambio de Situación</v>
      </c>
    </row>
    <row r="159" spans="1:15" x14ac:dyDescent="0.2">
      <c r="A159">
        <f t="shared" si="2"/>
        <v>158</v>
      </c>
      <c r="B159" t="str">
        <f>VLOOKUP($A159,'SAP - LT'!$A:$AE,12,0)</f>
        <v>TOP VETERINARIA S.A.C.</v>
      </c>
      <c r="C159" s="5" t="str">
        <f>VLOOKUP($A159,'SAP - LT'!$A:$AE,2,0)</f>
        <v>2024-03338</v>
      </c>
      <c r="D159" s="5" t="str">
        <f>VLOOKUP($A159,'SAP - LT'!$A:$AE,2,0)</f>
        <v>2024-03338</v>
      </c>
      <c r="E159" s="13">
        <v>45566</v>
      </c>
      <c r="F159" s="34">
        <f>VLOOKUP($A159,'SAP - LT'!$A:$AE,5,0)</f>
        <v>45554</v>
      </c>
      <c r="G159" s="13">
        <f>VLOOKUP($A159,'SAP - LT'!$A:$AE,19,0)</f>
        <v>45587</v>
      </c>
      <c r="H159" s="5" t="s">
        <v>8512</v>
      </c>
      <c r="I159" t="str">
        <f>VLOOKUP($A159,'SAP - LT'!$A:$AE,3,0)</f>
        <v/>
      </c>
      <c r="J159" t="str">
        <f>IF(VLOOKUP($A159,'SAP - LT'!$A:$AE,15,0)=0,"PEN","USD")</f>
        <v>PEN</v>
      </c>
      <c r="K159" s="35" t="s">
        <v>17524</v>
      </c>
      <c r="L159">
        <v>1</v>
      </c>
      <c r="M159" s="37">
        <f>IF(J159="PEN",VLOOKUP($A159,'SAP - LT'!$A:$AE,14,0),VLOOKUP($A159,'SAP- FACT'!$A:$AE,15,0))</f>
        <v>2000.56</v>
      </c>
      <c r="N159" t="str">
        <f>IF(VLOOKUP($A159,'SAP - LT'!$A:$AE,15,0)=0,"PEN","USD")</f>
        <v>PEN</v>
      </c>
      <c r="O159" t="str">
        <f>VLOOKUP($A159,'SAP - LT'!$A:$AE,4,0)</f>
        <v>LETRAS EN DESCUENTO NACIONAL -  - LETRA 75 DIAS / DRAFT 75 DAYS - Cambio de Situación</v>
      </c>
    </row>
    <row r="160" spans="1:15" x14ac:dyDescent="0.2">
      <c r="A160">
        <f t="shared" si="2"/>
        <v>159</v>
      </c>
      <c r="B160" t="str">
        <f>VLOOKUP($A160,'SAP - LT'!$A:$AE,12,0)</f>
        <v>INVERSIONES Y SERVICIOS VETERINARIO COTOS S.A.C.</v>
      </c>
      <c r="C160" s="5" t="str">
        <f>VLOOKUP($A160,'SAP - LT'!$A:$AE,2,0)</f>
        <v>2024-03185</v>
      </c>
      <c r="D160" s="5" t="str">
        <f>VLOOKUP($A160,'SAP - LT'!$A:$AE,2,0)</f>
        <v>2024-03185</v>
      </c>
      <c r="E160" s="13">
        <v>45566</v>
      </c>
      <c r="F160" s="34">
        <f>VLOOKUP($A160,'SAP - LT'!$A:$AE,5,0)</f>
        <v>45539</v>
      </c>
      <c r="G160" s="13">
        <f>VLOOKUP($A160,'SAP - LT'!$A:$AE,19,0)</f>
        <v>45582</v>
      </c>
      <c r="H160" s="5" t="s">
        <v>8512</v>
      </c>
      <c r="I160" t="str">
        <f>VLOOKUP($A160,'SAP - LT'!$A:$AE,3,0)</f>
        <v/>
      </c>
      <c r="J160" t="str">
        <f>IF(VLOOKUP($A160,'SAP - LT'!$A:$AE,15,0)=0,"PEN","USD")</f>
        <v>PEN</v>
      </c>
      <c r="K160" s="35" t="s">
        <v>17524</v>
      </c>
      <c r="L160">
        <v>1</v>
      </c>
      <c r="M160" s="37">
        <f>IF(J160="PEN",VLOOKUP($A160,'SAP - LT'!$A:$AE,14,0),VLOOKUP($A160,'SAP- FACT'!$A:$AE,15,0))</f>
        <v>2000.78</v>
      </c>
      <c r="N160" t="str">
        <f>IF(VLOOKUP($A160,'SAP - LT'!$A:$AE,15,0)=0,"PEN","USD")</f>
        <v>PEN</v>
      </c>
      <c r="O160" t="str">
        <f>VLOOKUP($A160,'SAP - LT'!$A:$AE,4,0)</f>
        <v>LETRAS EN DESCUENTO NACIONAL -  - LETRA 75 DIAS / DRAFT 75 DAYS - Cambio de Situación</v>
      </c>
    </row>
    <row r="161" spans="1:15" x14ac:dyDescent="0.2">
      <c r="A161">
        <f t="shared" si="2"/>
        <v>160</v>
      </c>
      <c r="B161" t="str">
        <f>VLOOKUP($A161,'SAP - LT'!$A:$AE,12,0)</f>
        <v>INVERSIONES Y SERVICIOS VETERINARIO COTOS S.A.C.</v>
      </c>
      <c r="C161" s="5" t="str">
        <f>VLOOKUP($A161,'SAP - LT'!$A:$AE,2,0)</f>
        <v>2024-03186</v>
      </c>
      <c r="D161" s="5" t="str">
        <f>VLOOKUP($A161,'SAP - LT'!$A:$AE,2,0)</f>
        <v>2024-03186</v>
      </c>
      <c r="E161" s="13">
        <v>45566</v>
      </c>
      <c r="F161" s="34">
        <f>VLOOKUP($A161,'SAP - LT'!$A:$AE,5,0)</f>
        <v>45539</v>
      </c>
      <c r="G161" s="13">
        <f>VLOOKUP($A161,'SAP - LT'!$A:$AE,19,0)</f>
        <v>45589</v>
      </c>
      <c r="H161" s="5" t="s">
        <v>8512</v>
      </c>
      <c r="I161" t="str">
        <f>VLOOKUP($A161,'SAP - LT'!$A:$AE,3,0)</f>
        <v/>
      </c>
      <c r="J161" t="str">
        <f>IF(VLOOKUP($A161,'SAP - LT'!$A:$AE,15,0)=0,"PEN","USD")</f>
        <v>PEN</v>
      </c>
      <c r="K161" s="35" t="s">
        <v>17524</v>
      </c>
      <c r="L161">
        <v>1</v>
      </c>
      <c r="M161" s="37">
        <f>IF(J161="PEN",VLOOKUP($A161,'SAP - LT'!$A:$AE,14,0),VLOOKUP($A161,'SAP- FACT'!$A:$AE,15,0))</f>
        <v>2000.78</v>
      </c>
      <c r="N161" t="str">
        <f>IF(VLOOKUP($A161,'SAP - LT'!$A:$AE,15,0)=0,"PEN","USD")</f>
        <v>PEN</v>
      </c>
      <c r="O161" t="str">
        <f>VLOOKUP($A161,'SAP - LT'!$A:$AE,4,0)</f>
        <v>LETRAS EN DESCUENTO NACIONAL -  - LETRA 75 DIAS / DRAFT 75 DAYS - Cambio de Situación</v>
      </c>
    </row>
    <row r="162" spans="1:15" x14ac:dyDescent="0.2">
      <c r="A162">
        <f t="shared" si="2"/>
        <v>161</v>
      </c>
      <c r="B162" t="str">
        <f>VLOOKUP($A162,'SAP - LT'!$A:$AE,12,0)</f>
        <v>INVERSIONES Y SERVICIOS VETERINARIO COTOS S.A.C.</v>
      </c>
      <c r="C162" s="5" t="str">
        <f>VLOOKUP($A162,'SAP - LT'!$A:$AE,2,0)</f>
        <v>2024-03183</v>
      </c>
      <c r="D162" s="5" t="str">
        <f>VLOOKUP($A162,'SAP - LT'!$A:$AE,2,0)</f>
        <v>2024-03183</v>
      </c>
      <c r="E162" s="13">
        <v>45566</v>
      </c>
      <c r="F162" s="34">
        <f>VLOOKUP($A162,'SAP - LT'!$A:$AE,5,0)</f>
        <v>45539</v>
      </c>
      <c r="G162" s="13">
        <f>VLOOKUP($A162,'SAP - LT'!$A:$AE,19,0)</f>
        <v>45569</v>
      </c>
      <c r="H162" s="5" t="s">
        <v>8512</v>
      </c>
      <c r="I162" t="str">
        <f>VLOOKUP($A162,'SAP - LT'!$A:$AE,3,0)</f>
        <v/>
      </c>
      <c r="J162" t="str">
        <f>IF(VLOOKUP($A162,'SAP - LT'!$A:$AE,15,0)=0,"PEN","USD")</f>
        <v>PEN</v>
      </c>
      <c r="K162" s="35" t="s">
        <v>17524</v>
      </c>
      <c r="L162">
        <v>1</v>
      </c>
      <c r="M162" s="37">
        <f>IF(J162="PEN",VLOOKUP($A162,'SAP - LT'!$A:$AE,14,0),VLOOKUP($A162,'SAP- FACT'!$A:$AE,15,0))</f>
        <v>2000.78</v>
      </c>
      <c r="N162" t="str">
        <f>IF(VLOOKUP($A162,'SAP - LT'!$A:$AE,15,0)=0,"PEN","USD")</f>
        <v>PEN</v>
      </c>
      <c r="O162" t="str">
        <f>VLOOKUP($A162,'SAP - LT'!$A:$AE,4,0)</f>
        <v>LETRAS EN DESCUENTO NACIONAL -  - LETRA 75 DIAS / DRAFT 75 DAYS - Cambio de Situación</v>
      </c>
    </row>
    <row r="163" spans="1:15" x14ac:dyDescent="0.2">
      <c r="A163">
        <f t="shared" si="2"/>
        <v>162</v>
      </c>
      <c r="B163" t="str">
        <f>VLOOKUP($A163,'SAP - LT'!$A:$AE,12,0)</f>
        <v>INVERSIONES Y SERVICIOS VETERINARIO COTOS S.A.C.</v>
      </c>
      <c r="C163" s="5" t="str">
        <f>VLOOKUP($A163,'SAP - LT'!$A:$AE,2,0)</f>
        <v>2024-03184</v>
      </c>
      <c r="D163" s="5" t="str">
        <f>VLOOKUP($A163,'SAP - LT'!$A:$AE,2,0)</f>
        <v>2024-03184</v>
      </c>
      <c r="E163" s="13">
        <v>45566</v>
      </c>
      <c r="F163" s="34">
        <f>VLOOKUP($A163,'SAP - LT'!$A:$AE,5,0)</f>
        <v>45539</v>
      </c>
      <c r="G163" s="13">
        <f>VLOOKUP($A163,'SAP - LT'!$A:$AE,19,0)</f>
        <v>45575</v>
      </c>
      <c r="H163" s="5" t="s">
        <v>8512</v>
      </c>
      <c r="I163" t="str">
        <f>VLOOKUP($A163,'SAP - LT'!$A:$AE,3,0)</f>
        <v/>
      </c>
      <c r="J163" t="str">
        <f>IF(VLOOKUP($A163,'SAP - LT'!$A:$AE,15,0)=0,"PEN","USD")</f>
        <v>PEN</v>
      </c>
      <c r="K163" s="35" t="s">
        <v>17524</v>
      </c>
      <c r="L163">
        <v>1</v>
      </c>
      <c r="M163" s="37">
        <f>IF(J163="PEN",VLOOKUP($A163,'SAP - LT'!$A:$AE,14,0),VLOOKUP($A163,'SAP- FACT'!$A:$AE,15,0))</f>
        <v>2000.78</v>
      </c>
      <c r="N163" t="str">
        <f>IF(VLOOKUP($A163,'SAP - LT'!$A:$AE,15,0)=0,"PEN","USD")</f>
        <v>PEN</v>
      </c>
      <c r="O163" t="str">
        <f>VLOOKUP($A163,'SAP - LT'!$A:$AE,4,0)</f>
        <v>LETRAS EN DESCUENTO NACIONAL -  - LETRA 75 DIAS / DRAFT 75 DAYS - Cambio de Situación</v>
      </c>
    </row>
    <row r="164" spans="1:15" x14ac:dyDescent="0.2">
      <c r="A164">
        <f t="shared" si="2"/>
        <v>163</v>
      </c>
      <c r="B164" t="str">
        <f>VLOOKUP($A164,'SAP - LT'!$A:$AE,12,0)</f>
        <v>INVERSIONES Y SERVICIOS VETERINARIO COTOS S.A.C.</v>
      </c>
      <c r="C164" s="5" t="str">
        <f>VLOOKUP($A164,'SAP - LT'!$A:$AE,2,0)</f>
        <v>2024-03187</v>
      </c>
      <c r="D164" s="5" t="str">
        <f>VLOOKUP($A164,'SAP - LT'!$A:$AE,2,0)</f>
        <v>2024-03187</v>
      </c>
      <c r="E164" s="13">
        <v>45566</v>
      </c>
      <c r="F164" s="34">
        <f>VLOOKUP($A164,'SAP - LT'!$A:$AE,5,0)</f>
        <v>45539</v>
      </c>
      <c r="G164" s="13">
        <f>VLOOKUP($A164,'SAP - LT'!$A:$AE,19,0)</f>
        <v>45607</v>
      </c>
      <c r="H164" s="5" t="s">
        <v>8512</v>
      </c>
      <c r="I164" t="str">
        <f>VLOOKUP($A164,'SAP - LT'!$A:$AE,3,0)</f>
        <v/>
      </c>
      <c r="J164" t="str">
        <f>IF(VLOOKUP($A164,'SAP - LT'!$A:$AE,15,0)=0,"PEN","USD")</f>
        <v>PEN</v>
      </c>
      <c r="K164" s="35" t="s">
        <v>17524</v>
      </c>
      <c r="L164">
        <v>1</v>
      </c>
      <c r="M164" s="37">
        <f>IF(J164="PEN",VLOOKUP($A164,'SAP - LT'!$A:$AE,14,0),VLOOKUP($A164,'SAP- FACT'!$A:$AE,15,0))</f>
        <v>2000.78</v>
      </c>
      <c r="N164" t="str">
        <f>IF(VLOOKUP($A164,'SAP - LT'!$A:$AE,15,0)=0,"PEN","USD")</f>
        <v>PEN</v>
      </c>
      <c r="O164" t="str">
        <f>VLOOKUP($A164,'SAP - LT'!$A:$AE,4,0)</f>
        <v>LETRAS EN DESCUENTO NACIONAL -  - LETRA 75 DIAS / DRAFT 75 DAYS - Cambio de Situación</v>
      </c>
    </row>
    <row r="165" spans="1:15" x14ac:dyDescent="0.2">
      <c r="A165">
        <f t="shared" si="2"/>
        <v>164</v>
      </c>
      <c r="B165" t="str">
        <f>VLOOKUP($A165,'SAP - LT'!$A:$AE,12,0)</f>
        <v>TOP VETERINARIA S.A.C.</v>
      </c>
      <c r="C165" s="5" t="str">
        <f>VLOOKUP($A165,'SAP - LT'!$A:$AE,2,0)</f>
        <v>2024-03331</v>
      </c>
      <c r="D165" s="5" t="str">
        <f>VLOOKUP($A165,'SAP - LT'!$A:$AE,2,0)</f>
        <v>2024-03331</v>
      </c>
      <c r="E165" s="13">
        <v>45566</v>
      </c>
      <c r="F165" s="34">
        <f>VLOOKUP($A165,'SAP - LT'!$A:$AE,5,0)</f>
        <v>45554</v>
      </c>
      <c r="G165" s="13">
        <f>VLOOKUP($A165,'SAP - LT'!$A:$AE,19,0)</f>
        <v>45602</v>
      </c>
      <c r="H165" s="5" t="s">
        <v>8512</v>
      </c>
      <c r="I165" t="str">
        <f>VLOOKUP($A165,'SAP - LT'!$A:$AE,3,0)</f>
        <v/>
      </c>
      <c r="J165" t="str">
        <f>IF(VLOOKUP($A165,'SAP - LT'!$A:$AE,15,0)=0,"PEN","USD")</f>
        <v>PEN</v>
      </c>
      <c r="K165" s="35" t="s">
        <v>17524</v>
      </c>
      <c r="L165">
        <v>1</v>
      </c>
      <c r="M165" s="37">
        <f>IF(J165="PEN",VLOOKUP($A165,'SAP - LT'!$A:$AE,14,0),VLOOKUP($A165,'SAP- FACT'!$A:$AE,15,0))</f>
        <v>2005.75</v>
      </c>
      <c r="N165" t="str">
        <f>IF(VLOOKUP($A165,'SAP - LT'!$A:$AE,15,0)=0,"PEN","USD")</f>
        <v>PEN</v>
      </c>
      <c r="O165" t="str">
        <f>VLOOKUP($A165,'SAP - LT'!$A:$AE,4,0)</f>
        <v>LETRAS EN DESCUENTO NACIONAL -  - LETRA 75 DIAS / DRAFT 75 DAYS - Cambio de Situación</v>
      </c>
    </row>
    <row r="166" spans="1:15" x14ac:dyDescent="0.2">
      <c r="A166">
        <f t="shared" si="2"/>
        <v>165</v>
      </c>
      <c r="B166" t="str">
        <f>VLOOKUP($A166,'SAP - LT'!$A:$AE,12,0)</f>
        <v>TOP VETERINARIA S.A.C.</v>
      </c>
      <c r="C166" s="5" t="str">
        <f>VLOOKUP($A166,'SAP - LT'!$A:$AE,2,0)</f>
        <v>2024-03329</v>
      </c>
      <c r="D166" s="5" t="str">
        <f>VLOOKUP($A166,'SAP - LT'!$A:$AE,2,0)</f>
        <v>2024-03329</v>
      </c>
      <c r="E166" s="13">
        <v>45566</v>
      </c>
      <c r="F166" s="34">
        <f>VLOOKUP($A166,'SAP - LT'!$A:$AE,5,0)</f>
        <v>45554</v>
      </c>
      <c r="G166" s="13">
        <f>VLOOKUP($A166,'SAP - LT'!$A:$AE,19,0)</f>
        <v>45582</v>
      </c>
      <c r="H166" s="5" t="s">
        <v>8512</v>
      </c>
      <c r="I166" t="str">
        <f>VLOOKUP($A166,'SAP - LT'!$A:$AE,3,0)</f>
        <v/>
      </c>
      <c r="J166" t="str">
        <f>IF(VLOOKUP($A166,'SAP - LT'!$A:$AE,15,0)=0,"PEN","USD")</f>
        <v>PEN</v>
      </c>
      <c r="K166" s="35" t="s">
        <v>17524</v>
      </c>
      <c r="L166">
        <v>1</v>
      </c>
      <c r="M166" s="37">
        <f>IF(J166="PEN",VLOOKUP($A166,'SAP - LT'!$A:$AE,14,0),VLOOKUP($A166,'SAP- FACT'!$A:$AE,15,0))</f>
        <v>2005.77</v>
      </c>
      <c r="N166" t="str">
        <f>IF(VLOOKUP($A166,'SAP - LT'!$A:$AE,15,0)=0,"PEN","USD")</f>
        <v>PEN</v>
      </c>
      <c r="O166" t="str">
        <f>VLOOKUP($A166,'SAP - LT'!$A:$AE,4,0)</f>
        <v>LETRAS EN DESCUENTO NACIONAL -  - LETRA 75 DIAS / DRAFT 75 DAYS - Cambio de Situación</v>
      </c>
    </row>
    <row r="167" spans="1:15" x14ac:dyDescent="0.2">
      <c r="A167">
        <f t="shared" si="2"/>
        <v>166</v>
      </c>
      <c r="B167" t="str">
        <f>VLOOKUP($A167,'SAP - LT'!$A:$AE,12,0)</f>
        <v>TOP VETERINARIA S.A.C.</v>
      </c>
      <c r="C167" s="5" t="str">
        <f>VLOOKUP($A167,'SAP - LT'!$A:$AE,2,0)</f>
        <v>2024-03330</v>
      </c>
      <c r="D167" s="5" t="str">
        <f>VLOOKUP($A167,'SAP - LT'!$A:$AE,2,0)</f>
        <v>2024-03330</v>
      </c>
      <c r="E167" s="13">
        <v>45566</v>
      </c>
      <c r="F167" s="34">
        <f>VLOOKUP($A167,'SAP - LT'!$A:$AE,5,0)</f>
        <v>45554</v>
      </c>
      <c r="G167" s="13">
        <f>VLOOKUP($A167,'SAP - LT'!$A:$AE,19,0)</f>
        <v>45593</v>
      </c>
      <c r="H167" s="5" t="s">
        <v>8512</v>
      </c>
      <c r="I167" t="str">
        <f>VLOOKUP($A167,'SAP - LT'!$A:$AE,3,0)</f>
        <v/>
      </c>
      <c r="J167" t="str">
        <f>IF(VLOOKUP($A167,'SAP - LT'!$A:$AE,15,0)=0,"PEN","USD")</f>
        <v>PEN</v>
      </c>
      <c r="K167" s="35" t="s">
        <v>17524</v>
      </c>
      <c r="L167">
        <v>1</v>
      </c>
      <c r="M167" s="37">
        <f>IF(J167="PEN",VLOOKUP($A167,'SAP - LT'!$A:$AE,14,0),VLOOKUP($A167,'SAP- FACT'!$A:$AE,15,0))</f>
        <v>2005.77</v>
      </c>
      <c r="N167" t="str">
        <f>IF(VLOOKUP($A167,'SAP - LT'!$A:$AE,15,0)=0,"PEN","USD")</f>
        <v>PEN</v>
      </c>
      <c r="O167" t="str">
        <f>VLOOKUP($A167,'SAP - LT'!$A:$AE,4,0)</f>
        <v>LETRAS EN DESCUENTO NACIONAL -  - LETRA 75 DIAS / DRAFT 75 DAYS - Cambio de Situación</v>
      </c>
    </row>
    <row r="168" spans="1:15" x14ac:dyDescent="0.2">
      <c r="A168">
        <f t="shared" si="2"/>
        <v>167</v>
      </c>
      <c r="B168" t="str">
        <f>VLOOKUP($A168,'SAP - LT'!$A:$AE,12,0)</f>
        <v>TOP VETERINARIA S.A.C.</v>
      </c>
      <c r="C168" s="5" t="str">
        <f>VLOOKUP($A168,'SAP - LT'!$A:$AE,2,0)</f>
        <v>2024-03328</v>
      </c>
      <c r="D168" s="5" t="str">
        <f>VLOOKUP($A168,'SAP - LT'!$A:$AE,2,0)</f>
        <v>2024-03328</v>
      </c>
      <c r="E168" s="13">
        <v>45566</v>
      </c>
      <c r="F168" s="34">
        <f>VLOOKUP($A168,'SAP - LT'!$A:$AE,5,0)</f>
        <v>45554</v>
      </c>
      <c r="G168" s="13">
        <f>VLOOKUP($A168,'SAP - LT'!$A:$AE,19,0)</f>
        <v>45572</v>
      </c>
      <c r="H168" s="5" t="s">
        <v>8512</v>
      </c>
      <c r="I168" t="str">
        <f>VLOOKUP($A168,'SAP - LT'!$A:$AE,3,0)</f>
        <v/>
      </c>
      <c r="J168" t="str">
        <f>IF(VLOOKUP($A168,'SAP - LT'!$A:$AE,15,0)=0,"PEN","USD")</f>
        <v>PEN</v>
      </c>
      <c r="K168" s="35" t="s">
        <v>17524</v>
      </c>
      <c r="L168">
        <v>1</v>
      </c>
      <c r="M168" s="37">
        <f>IF(J168="PEN",VLOOKUP($A168,'SAP - LT'!$A:$AE,14,0),VLOOKUP($A168,'SAP- FACT'!$A:$AE,15,0))</f>
        <v>2005.77</v>
      </c>
      <c r="N168" t="str">
        <f>IF(VLOOKUP($A168,'SAP - LT'!$A:$AE,15,0)=0,"PEN","USD")</f>
        <v>PEN</v>
      </c>
      <c r="O168" t="str">
        <f>VLOOKUP($A168,'SAP - LT'!$A:$AE,4,0)</f>
        <v>LETRAS EN DESCUENTO NACIONAL -  - LETRA 75 DIAS / DRAFT 75 DAYS - Cambio de Situación</v>
      </c>
    </row>
    <row r="169" spans="1:15" x14ac:dyDescent="0.2">
      <c r="A169">
        <f t="shared" si="2"/>
        <v>168</v>
      </c>
      <c r="B169" t="str">
        <f>VLOOKUP($A169,'SAP - LT'!$A:$AE,12,0)</f>
        <v>REPRESENTACIONES DURAND S.A.C.</v>
      </c>
      <c r="C169" s="5" t="str">
        <f>VLOOKUP($A169,'SAP - LT'!$A:$AE,2,0)</f>
        <v>2024-02957</v>
      </c>
      <c r="D169" s="5" t="str">
        <f>VLOOKUP($A169,'SAP - LT'!$A:$AE,2,0)</f>
        <v>2024-02957</v>
      </c>
      <c r="E169" s="13">
        <v>45566</v>
      </c>
      <c r="F169" s="34">
        <f>VLOOKUP($A169,'SAP - LT'!$A:$AE,5,0)</f>
        <v>45537</v>
      </c>
      <c r="G169" s="13">
        <f>VLOOKUP($A169,'SAP - LT'!$A:$AE,19,0)</f>
        <v>45593</v>
      </c>
      <c r="H169" s="5" t="s">
        <v>8512</v>
      </c>
      <c r="I169" t="str">
        <f>VLOOKUP($A169,'SAP - LT'!$A:$AE,3,0)</f>
        <v/>
      </c>
      <c r="J169" t="str">
        <f>IF(VLOOKUP($A169,'SAP - LT'!$A:$AE,15,0)=0,"PEN","USD")</f>
        <v>PEN</v>
      </c>
      <c r="K169" s="35" t="s">
        <v>17524</v>
      </c>
      <c r="L169">
        <v>1</v>
      </c>
      <c r="M169" s="37">
        <f>IF(J169="PEN",VLOOKUP($A169,'SAP - LT'!$A:$AE,14,0),VLOOKUP($A169,'SAP- FACT'!$A:$AE,15,0))</f>
        <v>2010.38</v>
      </c>
      <c r="N169" t="str">
        <f>IF(VLOOKUP($A169,'SAP - LT'!$A:$AE,15,0)=0,"PEN","USD")</f>
        <v>PEN</v>
      </c>
      <c r="O169" t="str">
        <f>VLOOKUP($A169,'SAP - LT'!$A:$AE,4,0)</f>
        <v>LETRAS EN DESCUENTO NACIONAL -  - LETRA 75 DIAS / DRAFT 75 DAYS - Cambio de Situación</v>
      </c>
    </row>
    <row r="170" spans="1:15" x14ac:dyDescent="0.2">
      <c r="A170">
        <f t="shared" si="2"/>
        <v>169</v>
      </c>
      <c r="B170" t="str">
        <f>VLOOKUP($A170,'SAP - LT'!$A:$AE,12,0)</f>
        <v>REPRESENTACIONES DURAND S.A.C.</v>
      </c>
      <c r="C170" s="5" t="str">
        <f>VLOOKUP($A170,'SAP - LT'!$A:$AE,2,0)</f>
        <v>2024-02956</v>
      </c>
      <c r="D170" s="5" t="str">
        <f>VLOOKUP($A170,'SAP - LT'!$A:$AE,2,0)</f>
        <v>2024-02956</v>
      </c>
      <c r="E170" s="13">
        <v>45566</v>
      </c>
      <c r="F170" s="34">
        <f>VLOOKUP($A170,'SAP - LT'!$A:$AE,5,0)</f>
        <v>45537</v>
      </c>
      <c r="G170" s="13">
        <f>VLOOKUP($A170,'SAP - LT'!$A:$AE,19,0)</f>
        <v>45576</v>
      </c>
      <c r="H170" s="5" t="s">
        <v>8512</v>
      </c>
      <c r="I170" t="str">
        <f>VLOOKUP($A170,'SAP - LT'!$A:$AE,3,0)</f>
        <v/>
      </c>
      <c r="J170" t="str">
        <f>IF(VLOOKUP($A170,'SAP - LT'!$A:$AE,15,0)=0,"PEN","USD")</f>
        <v>PEN</v>
      </c>
      <c r="K170" s="35" t="s">
        <v>17524</v>
      </c>
      <c r="L170">
        <v>1</v>
      </c>
      <c r="M170" s="37">
        <f>IF(J170="PEN",VLOOKUP($A170,'SAP - LT'!$A:$AE,14,0),VLOOKUP($A170,'SAP- FACT'!$A:$AE,15,0))</f>
        <v>2010.41</v>
      </c>
      <c r="N170" t="str">
        <f>IF(VLOOKUP($A170,'SAP - LT'!$A:$AE,15,0)=0,"PEN","USD")</f>
        <v>PEN</v>
      </c>
      <c r="O170" t="str">
        <f>VLOOKUP($A170,'SAP - LT'!$A:$AE,4,0)</f>
        <v>LETRAS EN DESCUENTO NACIONAL -  - LETRA 75 DIAS / DRAFT 75 DAYS - Cambio de Situación</v>
      </c>
    </row>
    <row r="171" spans="1:15" x14ac:dyDescent="0.2">
      <c r="A171">
        <f t="shared" si="2"/>
        <v>170</v>
      </c>
      <c r="B171" t="str">
        <f>VLOOKUP($A171,'SAP - LT'!$A:$AE,12,0)</f>
        <v>REPRESENTACIONES DURAND S.A.C.</v>
      </c>
      <c r="C171" s="5" t="str">
        <f>VLOOKUP($A171,'SAP - LT'!$A:$AE,2,0)</f>
        <v>2024-02955</v>
      </c>
      <c r="D171" s="5" t="str">
        <f>VLOOKUP($A171,'SAP - LT'!$A:$AE,2,0)</f>
        <v>2024-02955</v>
      </c>
      <c r="E171" s="13">
        <v>45566</v>
      </c>
      <c r="F171" s="34">
        <f>VLOOKUP($A171,'SAP - LT'!$A:$AE,5,0)</f>
        <v>45537</v>
      </c>
      <c r="G171" s="13">
        <f>VLOOKUP($A171,'SAP - LT'!$A:$AE,19,0)</f>
        <v>45569</v>
      </c>
      <c r="H171" s="5" t="s">
        <v>8512</v>
      </c>
      <c r="I171" t="str">
        <f>VLOOKUP($A171,'SAP - LT'!$A:$AE,3,0)</f>
        <v/>
      </c>
      <c r="J171" t="str">
        <f>IF(VLOOKUP($A171,'SAP - LT'!$A:$AE,15,0)=0,"PEN","USD")</f>
        <v>PEN</v>
      </c>
      <c r="K171" s="35" t="s">
        <v>17524</v>
      </c>
      <c r="L171">
        <v>1</v>
      </c>
      <c r="M171" s="37">
        <f>IF(J171="PEN",VLOOKUP($A171,'SAP - LT'!$A:$AE,14,0),VLOOKUP($A171,'SAP- FACT'!$A:$AE,15,0))</f>
        <v>2010.41</v>
      </c>
      <c r="N171" t="str">
        <f>IF(VLOOKUP($A171,'SAP - LT'!$A:$AE,15,0)=0,"PEN","USD")</f>
        <v>PEN</v>
      </c>
      <c r="O171" t="str">
        <f>VLOOKUP($A171,'SAP - LT'!$A:$AE,4,0)</f>
        <v>LETRAS EN DESCUENTO NACIONAL -  - LETRA 75 DIAS / DRAFT 75 DAYS - Cambio de Situación</v>
      </c>
    </row>
    <row r="172" spans="1:15" x14ac:dyDescent="0.2">
      <c r="A172">
        <f t="shared" si="2"/>
        <v>171</v>
      </c>
      <c r="B172" t="str">
        <f>VLOOKUP($A172,'SAP - LT'!$A:$AE,12,0)</f>
        <v>CORPORACION VETLAND S.R.L</v>
      </c>
      <c r="C172" s="5" t="str">
        <f>VLOOKUP($A172,'SAP - LT'!$A:$AE,2,0)</f>
        <v>2024-02996</v>
      </c>
      <c r="D172" s="5" t="str">
        <f>VLOOKUP($A172,'SAP - LT'!$A:$AE,2,0)</f>
        <v>2024-02996</v>
      </c>
      <c r="E172" s="13">
        <v>45566</v>
      </c>
      <c r="F172" s="34">
        <f>VLOOKUP($A172,'SAP - LT'!$A:$AE,5,0)</f>
        <v>45539</v>
      </c>
      <c r="G172" s="13">
        <f>VLOOKUP($A172,'SAP - LT'!$A:$AE,19,0)</f>
        <v>45567</v>
      </c>
      <c r="H172" s="5" t="s">
        <v>8512</v>
      </c>
      <c r="I172" t="str">
        <f>VLOOKUP($A172,'SAP - LT'!$A:$AE,3,0)</f>
        <v/>
      </c>
      <c r="J172" t="str">
        <f>IF(VLOOKUP($A172,'SAP - LT'!$A:$AE,15,0)=0,"PEN","USD")</f>
        <v>PEN</v>
      </c>
      <c r="K172" s="35" t="s">
        <v>17524</v>
      </c>
      <c r="L172">
        <v>1</v>
      </c>
      <c r="M172" s="37">
        <f>IF(J172="PEN",VLOOKUP($A172,'SAP - LT'!$A:$AE,14,0),VLOOKUP($A172,'SAP- FACT'!$A:$AE,15,0))</f>
        <v>2037.31</v>
      </c>
      <c r="N172" t="str">
        <f>IF(VLOOKUP($A172,'SAP - LT'!$A:$AE,15,0)=0,"PEN","USD")</f>
        <v>PEN</v>
      </c>
      <c r="O172" t="str">
        <f>VLOOKUP($A172,'SAP - LT'!$A:$AE,4,0)</f>
        <v>LETRAS EN DESCUENTO NACIONAL -  - LETRA 75 DIAS / DRAFT 75 DAYS - Cambio de Situación</v>
      </c>
    </row>
    <row r="173" spans="1:15" x14ac:dyDescent="0.2">
      <c r="A173">
        <f t="shared" si="2"/>
        <v>172</v>
      </c>
      <c r="B173" t="str">
        <f>VLOOKUP($A173,'SAP - LT'!$A:$AE,12,0)</f>
        <v>CORPORACION VETLAND S.R.L</v>
      </c>
      <c r="C173" s="5" t="str">
        <f>VLOOKUP($A173,'SAP - LT'!$A:$AE,2,0)</f>
        <v>2024-02998</v>
      </c>
      <c r="D173" s="5" t="str">
        <f>VLOOKUP($A173,'SAP - LT'!$A:$AE,2,0)</f>
        <v>2024-02998</v>
      </c>
      <c r="E173" s="13">
        <v>45566</v>
      </c>
      <c r="F173" s="34">
        <f>VLOOKUP($A173,'SAP - LT'!$A:$AE,5,0)</f>
        <v>45539</v>
      </c>
      <c r="G173" s="13">
        <f>VLOOKUP($A173,'SAP - LT'!$A:$AE,19,0)</f>
        <v>45579</v>
      </c>
      <c r="H173" s="5" t="s">
        <v>8512</v>
      </c>
      <c r="I173" t="str">
        <f>VLOOKUP($A173,'SAP - LT'!$A:$AE,3,0)</f>
        <v/>
      </c>
      <c r="J173" t="str">
        <f>IF(VLOOKUP($A173,'SAP - LT'!$A:$AE,15,0)=0,"PEN","USD")</f>
        <v>PEN</v>
      </c>
      <c r="K173" s="35" t="s">
        <v>17524</v>
      </c>
      <c r="L173">
        <v>1</v>
      </c>
      <c r="M173" s="37">
        <f>IF(J173="PEN",VLOOKUP($A173,'SAP - LT'!$A:$AE,14,0),VLOOKUP($A173,'SAP- FACT'!$A:$AE,15,0))</f>
        <v>2037.31</v>
      </c>
      <c r="N173" t="str">
        <f>IF(VLOOKUP($A173,'SAP - LT'!$A:$AE,15,0)=0,"PEN","USD")</f>
        <v>PEN</v>
      </c>
      <c r="O173" t="str">
        <f>VLOOKUP($A173,'SAP - LT'!$A:$AE,4,0)</f>
        <v>LETRAS EN DESCUENTO NACIONAL -  - LETRA 75 DIAS / DRAFT 75 DAYS - Cambio de Situación</v>
      </c>
    </row>
    <row r="174" spans="1:15" x14ac:dyDescent="0.2">
      <c r="A174">
        <f t="shared" si="2"/>
        <v>173</v>
      </c>
      <c r="B174" t="str">
        <f>VLOOKUP($A174,'SAP - LT'!$A:$AE,12,0)</f>
        <v>CORPORACION VETLAND S.R.L</v>
      </c>
      <c r="C174" s="5" t="str">
        <f>VLOOKUP($A174,'SAP - LT'!$A:$AE,2,0)</f>
        <v>2024-02999</v>
      </c>
      <c r="D174" s="5" t="str">
        <f>VLOOKUP($A174,'SAP - LT'!$A:$AE,2,0)</f>
        <v>2024-02999</v>
      </c>
      <c r="E174" s="13">
        <v>45566</v>
      </c>
      <c r="F174" s="34">
        <f>VLOOKUP($A174,'SAP - LT'!$A:$AE,5,0)</f>
        <v>45539</v>
      </c>
      <c r="G174" s="13">
        <f>VLOOKUP($A174,'SAP - LT'!$A:$AE,19,0)</f>
        <v>45594</v>
      </c>
      <c r="H174" s="5" t="s">
        <v>8512</v>
      </c>
      <c r="I174" t="str">
        <f>VLOOKUP($A174,'SAP - LT'!$A:$AE,3,0)</f>
        <v/>
      </c>
      <c r="J174" t="str">
        <f>IF(VLOOKUP($A174,'SAP - LT'!$A:$AE,15,0)=0,"PEN","USD")</f>
        <v>PEN</v>
      </c>
      <c r="K174" s="35" t="s">
        <v>17524</v>
      </c>
      <c r="L174">
        <v>1</v>
      </c>
      <c r="M174" s="37">
        <f>IF(J174="PEN",VLOOKUP($A174,'SAP - LT'!$A:$AE,14,0),VLOOKUP($A174,'SAP- FACT'!$A:$AE,15,0))</f>
        <v>2037.31</v>
      </c>
      <c r="N174" t="str">
        <f>IF(VLOOKUP($A174,'SAP - LT'!$A:$AE,15,0)=0,"PEN","USD")</f>
        <v>PEN</v>
      </c>
      <c r="O174" t="str">
        <f>VLOOKUP($A174,'SAP - LT'!$A:$AE,4,0)</f>
        <v>LETRAS EN DESCUENTO NACIONAL -  - LETRA 75 DIAS / DRAFT 75 DAYS - Cambio de Situación</v>
      </c>
    </row>
    <row r="175" spans="1:15" x14ac:dyDescent="0.2">
      <c r="A175">
        <f t="shared" si="2"/>
        <v>174</v>
      </c>
      <c r="B175" t="str">
        <f>VLOOKUP($A175,'SAP - LT'!$A:$AE,12,0)</f>
        <v>CORPORACION VETLAND S.R.L</v>
      </c>
      <c r="C175" s="5" t="str">
        <f>VLOOKUP($A175,'SAP - LT'!$A:$AE,2,0)</f>
        <v>2024-02997</v>
      </c>
      <c r="D175" s="5" t="str">
        <f>VLOOKUP($A175,'SAP - LT'!$A:$AE,2,0)</f>
        <v>2024-02997</v>
      </c>
      <c r="E175" s="13">
        <v>45566</v>
      </c>
      <c r="F175" s="34">
        <f>VLOOKUP($A175,'SAP - LT'!$A:$AE,5,0)</f>
        <v>45539</v>
      </c>
      <c r="G175" s="13">
        <f>VLOOKUP($A175,'SAP - LT'!$A:$AE,19,0)</f>
        <v>45572</v>
      </c>
      <c r="H175" s="5" t="s">
        <v>8512</v>
      </c>
      <c r="I175" t="str">
        <f>VLOOKUP($A175,'SAP - LT'!$A:$AE,3,0)</f>
        <v/>
      </c>
      <c r="J175" t="str">
        <f>IF(VLOOKUP($A175,'SAP - LT'!$A:$AE,15,0)=0,"PEN","USD")</f>
        <v>PEN</v>
      </c>
      <c r="K175" s="35" t="s">
        <v>17524</v>
      </c>
      <c r="L175">
        <v>1</v>
      </c>
      <c r="M175" s="37">
        <f>IF(J175="PEN",VLOOKUP($A175,'SAP - LT'!$A:$AE,14,0),VLOOKUP($A175,'SAP- FACT'!$A:$AE,15,0))</f>
        <v>2037.31</v>
      </c>
      <c r="N175" t="str">
        <f>IF(VLOOKUP($A175,'SAP - LT'!$A:$AE,15,0)=0,"PEN","USD")</f>
        <v>PEN</v>
      </c>
      <c r="O175" t="str">
        <f>VLOOKUP($A175,'SAP - LT'!$A:$AE,4,0)</f>
        <v>LETRAS EN DESCUENTO NACIONAL -  - LETRA 75 DIAS / DRAFT 75 DAYS - Cambio de Situación</v>
      </c>
    </row>
    <row r="176" spans="1:15" x14ac:dyDescent="0.2">
      <c r="A176">
        <f t="shared" si="2"/>
        <v>175</v>
      </c>
      <c r="B176" t="str">
        <f>VLOOKUP($A176,'SAP - LT'!$A:$AE,12,0)</f>
        <v>CORPORACION VETLAND S.R.L</v>
      </c>
      <c r="C176" s="5" t="str">
        <f>VLOOKUP($A176,'SAP - LT'!$A:$AE,2,0)</f>
        <v>2024-02995</v>
      </c>
      <c r="D176" s="5" t="str">
        <f>VLOOKUP($A176,'SAP - LT'!$A:$AE,2,0)</f>
        <v>2024-02995</v>
      </c>
      <c r="E176" s="13">
        <v>45566</v>
      </c>
      <c r="F176" s="34">
        <f>VLOOKUP($A176,'SAP - LT'!$A:$AE,5,0)</f>
        <v>45539</v>
      </c>
      <c r="G176" s="13">
        <f>VLOOKUP($A176,'SAP - LT'!$A:$AE,19,0)</f>
        <v>45560</v>
      </c>
      <c r="H176" s="5" t="s">
        <v>8512</v>
      </c>
      <c r="I176" t="str">
        <f>VLOOKUP($A176,'SAP - LT'!$A:$AE,3,0)</f>
        <v/>
      </c>
      <c r="J176" t="str">
        <f>IF(VLOOKUP($A176,'SAP - LT'!$A:$AE,15,0)=0,"PEN","USD")</f>
        <v>PEN</v>
      </c>
      <c r="K176" s="35" t="s">
        <v>17524</v>
      </c>
      <c r="L176">
        <v>1</v>
      </c>
      <c r="M176" s="37">
        <f>IF(J176="PEN",VLOOKUP($A176,'SAP - LT'!$A:$AE,14,0),VLOOKUP($A176,'SAP- FACT'!$A:$AE,15,0))</f>
        <v>2037.31</v>
      </c>
      <c r="N176" t="str">
        <f>IF(VLOOKUP($A176,'SAP - LT'!$A:$AE,15,0)=0,"PEN","USD")</f>
        <v>PEN</v>
      </c>
      <c r="O176" t="str">
        <f>VLOOKUP($A176,'SAP - LT'!$A:$AE,4,0)</f>
        <v>LETRAS EN DESCUENTO NACIONAL -  - LETRA 75 DIAS / DRAFT 75 DAYS - Cambio de Situación</v>
      </c>
    </row>
    <row r="177" spans="1:15" x14ac:dyDescent="0.2">
      <c r="A177">
        <f t="shared" si="2"/>
        <v>176</v>
      </c>
      <c r="B177" t="str">
        <f>VLOOKUP($A177,'SAP - LT'!$A:$AE,12,0)</f>
        <v>TOP VETERINARIA S.A.C.</v>
      </c>
      <c r="C177" s="5" t="str">
        <f>VLOOKUP($A177,'SAP - LT'!$A:$AE,2,0)</f>
        <v>2024-03394</v>
      </c>
      <c r="D177" s="5" t="str">
        <f>VLOOKUP($A177,'SAP - LT'!$A:$AE,2,0)</f>
        <v>2024-03394</v>
      </c>
      <c r="E177" s="13">
        <v>45566</v>
      </c>
      <c r="F177" s="34">
        <f>VLOOKUP($A177,'SAP - LT'!$A:$AE,5,0)</f>
        <v>45554</v>
      </c>
      <c r="G177" s="13">
        <f>VLOOKUP($A177,'SAP - LT'!$A:$AE,19,0)</f>
        <v>45590</v>
      </c>
      <c r="H177" s="5" t="s">
        <v>8512</v>
      </c>
      <c r="I177" t="str">
        <f>VLOOKUP($A177,'SAP - LT'!$A:$AE,3,0)</f>
        <v/>
      </c>
      <c r="J177" t="str">
        <f>IF(VLOOKUP($A177,'SAP - LT'!$A:$AE,15,0)=0,"PEN","USD")</f>
        <v>PEN</v>
      </c>
      <c r="K177" s="35" t="s">
        <v>17524</v>
      </c>
      <c r="L177">
        <v>1</v>
      </c>
      <c r="M177" s="37">
        <f>IF(J177="PEN",VLOOKUP($A177,'SAP - LT'!$A:$AE,14,0),VLOOKUP($A177,'SAP- FACT'!$A:$AE,15,0))</f>
        <v>2062.52</v>
      </c>
      <c r="N177" t="str">
        <f>IF(VLOOKUP($A177,'SAP - LT'!$A:$AE,15,0)=0,"PEN","USD")</f>
        <v>PEN</v>
      </c>
      <c r="O177" t="str">
        <f>VLOOKUP($A177,'SAP - LT'!$A:$AE,4,0)</f>
        <v>LETRAS EN DESCUENTO NACIONAL -  - LETRA 75 DIAS / DRAFT 75 DAYS - Cambio de Situación</v>
      </c>
    </row>
    <row r="178" spans="1:15" x14ac:dyDescent="0.2">
      <c r="A178">
        <f t="shared" si="2"/>
        <v>177</v>
      </c>
      <c r="B178" t="str">
        <f>VLOOKUP($A178,'SAP - LT'!$A:$AE,12,0)</f>
        <v>TOP VETERINARIA S.A.C.</v>
      </c>
      <c r="C178" s="5" t="str">
        <f>VLOOKUP($A178,'SAP - LT'!$A:$AE,2,0)</f>
        <v>2024-03395</v>
      </c>
      <c r="D178" s="5" t="str">
        <f>VLOOKUP($A178,'SAP - LT'!$A:$AE,2,0)</f>
        <v>2024-03395</v>
      </c>
      <c r="E178" s="13">
        <v>45566</v>
      </c>
      <c r="F178" s="34">
        <f>VLOOKUP($A178,'SAP - LT'!$A:$AE,5,0)</f>
        <v>45554</v>
      </c>
      <c r="G178" s="13">
        <f>VLOOKUP($A178,'SAP - LT'!$A:$AE,19,0)</f>
        <v>45600</v>
      </c>
      <c r="H178" s="5" t="s">
        <v>8512</v>
      </c>
      <c r="I178" t="str">
        <f>VLOOKUP($A178,'SAP - LT'!$A:$AE,3,0)</f>
        <v/>
      </c>
      <c r="J178" t="str">
        <f>IF(VLOOKUP($A178,'SAP - LT'!$A:$AE,15,0)=0,"PEN","USD")</f>
        <v>PEN</v>
      </c>
      <c r="K178" s="35" t="s">
        <v>17524</v>
      </c>
      <c r="L178">
        <v>1</v>
      </c>
      <c r="M178" s="37">
        <f>IF(J178="PEN",VLOOKUP($A178,'SAP - LT'!$A:$AE,14,0),VLOOKUP($A178,'SAP- FACT'!$A:$AE,15,0))</f>
        <v>2062.52</v>
      </c>
      <c r="N178" t="str">
        <f>IF(VLOOKUP($A178,'SAP - LT'!$A:$AE,15,0)=0,"PEN","USD")</f>
        <v>PEN</v>
      </c>
      <c r="O178" t="str">
        <f>VLOOKUP($A178,'SAP - LT'!$A:$AE,4,0)</f>
        <v>LETRAS EN DESCUENTO NACIONAL -  - LETRA 75 DIAS / DRAFT 75 DAYS - Cambio de Situación</v>
      </c>
    </row>
    <row r="179" spans="1:15" x14ac:dyDescent="0.2">
      <c r="A179">
        <f t="shared" si="2"/>
        <v>178</v>
      </c>
      <c r="B179" t="str">
        <f>VLOOKUP($A179,'SAP - LT'!$A:$AE,12,0)</f>
        <v>TOP VETERINARIA S.A.C.</v>
      </c>
      <c r="C179" s="5" t="str">
        <f>VLOOKUP($A179,'SAP - LT'!$A:$AE,2,0)</f>
        <v>2024-03393</v>
      </c>
      <c r="D179" s="5" t="str">
        <f>VLOOKUP($A179,'SAP - LT'!$A:$AE,2,0)</f>
        <v>2024-03393</v>
      </c>
      <c r="E179" s="13">
        <v>45566</v>
      </c>
      <c r="F179" s="34">
        <f>VLOOKUP($A179,'SAP - LT'!$A:$AE,5,0)</f>
        <v>45554</v>
      </c>
      <c r="G179" s="13">
        <f>VLOOKUP($A179,'SAP - LT'!$A:$AE,19,0)</f>
        <v>45581</v>
      </c>
      <c r="H179" s="5" t="s">
        <v>8512</v>
      </c>
      <c r="I179" t="str">
        <f>VLOOKUP($A179,'SAP - LT'!$A:$AE,3,0)</f>
        <v/>
      </c>
      <c r="J179" t="str">
        <f>IF(VLOOKUP($A179,'SAP - LT'!$A:$AE,15,0)=0,"PEN","USD")</f>
        <v>PEN</v>
      </c>
      <c r="K179" s="35" t="s">
        <v>17524</v>
      </c>
      <c r="L179">
        <v>1</v>
      </c>
      <c r="M179" s="37">
        <f>IF(J179="PEN",VLOOKUP($A179,'SAP - LT'!$A:$AE,14,0),VLOOKUP($A179,'SAP- FACT'!$A:$AE,15,0))</f>
        <v>2062.52</v>
      </c>
      <c r="N179" t="str">
        <f>IF(VLOOKUP($A179,'SAP - LT'!$A:$AE,15,0)=0,"PEN","USD")</f>
        <v>PEN</v>
      </c>
      <c r="O179" t="str">
        <f>VLOOKUP($A179,'SAP - LT'!$A:$AE,4,0)</f>
        <v>LETRAS EN DESCUENTO NACIONAL -  - LETRA 75 DIAS / DRAFT 75 DAYS - Cambio de Situación</v>
      </c>
    </row>
    <row r="180" spans="1:15" x14ac:dyDescent="0.2">
      <c r="A180">
        <f t="shared" si="2"/>
        <v>179</v>
      </c>
      <c r="B180" t="str">
        <f>VLOOKUP($A180,'SAP - LT'!$A:$AE,12,0)</f>
        <v>TOP VETERINARIA S.A.C.</v>
      </c>
      <c r="C180" s="5" t="str">
        <f>VLOOKUP($A180,'SAP - LT'!$A:$AE,2,0)</f>
        <v>2024-03396</v>
      </c>
      <c r="D180" s="5" t="str">
        <f>VLOOKUP($A180,'SAP - LT'!$A:$AE,2,0)</f>
        <v>2024-03396</v>
      </c>
      <c r="E180" s="13">
        <v>45566</v>
      </c>
      <c r="F180" s="34">
        <f>VLOOKUP($A180,'SAP - LT'!$A:$AE,5,0)</f>
        <v>45554</v>
      </c>
      <c r="G180" s="13">
        <f>VLOOKUP($A180,'SAP - LT'!$A:$AE,19,0)</f>
        <v>45609</v>
      </c>
      <c r="H180" s="5" t="s">
        <v>8512</v>
      </c>
      <c r="I180" t="str">
        <f>VLOOKUP($A180,'SAP - LT'!$A:$AE,3,0)</f>
        <v/>
      </c>
      <c r="J180" t="str">
        <f>IF(VLOOKUP($A180,'SAP - LT'!$A:$AE,15,0)=0,"PEN","USD")</f>
        <v>PEN</v>
      </c>
      <c r="K180" s="35" t="s">
        <v>17524</v>
      </c>
      <c r="L180">
        <v>1</v>
      </c>
      <c r="M180" s="37">
        <f>IF(J180="PEN",VLOOKUP($A180,'SAP - LT'!$A:$AE,14,0),VLOOKUP($A180,'SAP- FACT'!$A:$AE,15,0))</f>
        <v>2062.5300000000002</v>
      </c>
      <c r="N180" t="str">
        <f>IF(VLOOKUP($A180,'SAP - LT'!$A:$AE,15,0)=0,"PEN","USD")</f>
        <v>PEN</v>
      </c>
      <c r="O180" t="str">
        <f>VLOOKUP($A180,'SAP - LT'!$A:$AE,4,0)</f>
        <v>LETRAS EN DESCUENTO NACIONAL -  - LETRA 75 DIAS / DRAFT 75 DAYS - Cambio de Situación</v>
      </c>
    </row>
    <row r="181" spans="1:15" x14ac:dyDescent="0.2">
      <c r="A181">
        <f t="shared" si="2"/>
        <v>180</v>
      </c>
      <c r="B181" t="str">
        <f>VLOOKUP($A181,'SAP - LT'!$A:$AE,12,0)</f>
        <v>AGRICARE S.A.C.</v>
      </c>
      <c r="C181" s="5" t="str">
        <f>VLOOKUP($A181,'SAP - LT'!$A:$AE,2,0)</f>
        <v>59468</v>
      </c>
      <c r="D181" s="5" t="str">
        <f>VLOOKUP($A181,'SAP - LT'!$A:$AE,2,0)</f>
        <v>59468</v>
      </c>
      <c r="E181" s="13">
        <v>45566</v>
      </c>
      <c r="F181" s="34">
        <f>VLOOKUP($A181,'SAP - LT'!$A:$AE,5,0)</f>
        <v>45230</v>
      </c>
      <c r="G181" s="13">
        <f>VLOOKUP($A181,'SAP - LT'!$A:$AE,19,0)</f>
        <v>45230</v>
      </c>
      <c r="H181" s="5" t="s">
        <v>8512</v>
      </c>
      <c r="I181" t="str">
        <f>VLOOKUP($A181,'SAP - LT'!$A:$AE,3,0)</f>
        <v/>
      </c>
      <c r="J181" t="str">
        <f>IF(VLOOKUP($A181,'SAP - LT'!$A:$AE,15,0)=0,"PEN","USD")</f>
        <v>PEN</v>
      </c>
      <c r="K181" s="35" t="s">
        <v>17524</v>
      </c>
      <c r="L181">
        <v>1</v>
      </c>
      <c r="M181" s="37">
        <f>IF(J181="PEN",VLOOKUP($A181,'SAP - LT'!$A:$AE,14,0),VLOOKUP($A181,'SAP- FACT'!$A:$AE,15,0))</f>
        <v>2064.9699999999998</v>
      </c>
      <c r="N181" t="str">
        <f>IF(VLOOKUP($A181,'SAP - LT'!$A:$AE,15,0)=0,"PEN","USD")</f>
        <v>PEN</v>
      </c>
      <c r="O181" t="str">
        <f>VLOOKUP($A181,'SAP - LT'!$A:$AE,4,0)</f>
        <v>LETRAS EN CARTERA NACIONAL -  - CONTADO ADELANTADO / CASH IN ADVANCE - RECLASIFICACION LETRAS VINCULADAS</v>
      </c>
    </row>
    <row r="182" spans="1:15" x14ac:dyDescent="0.2">
      <c r="A182">
        <f t="shared" si="2"/>
        <v>181</v>
      </c>
      <c r="B182" t="str">
        <f>VLOOKUP($A182,'SAP - LT'!$A:$AE,12,0)</f>
        <v>FARMACIA VETERINARIA EL ESTABLO S.A.C.</v>
      </c>
      <c r="C182" s="5" t="str">
        <f>VLOOKUP($A182,'SAP - LT'!$A:$AE,2,0)</f>
        <v>2024-00209</v>
      </c>
      <c r="D182" s="5" t="str">
        <f>VLOOKUP($A182,'SAP - LT'!$A:$AE,2,0)</f>
        <v>2024-00209</v>
      </c>
      <c r="E182" s="13">
        <v>45566</v>
      </c>
      <c r="F182" s="34">
        <f>VLOOKUP($A182,'SAP - LT'!$A:$AE,5,0)</f>
        <v>45371</v>
      </c>
      <c r="G182" s="13">
        <f>VLOOKUP($A182,'SAP - LT'!$A:$AE,19,0)</f>
        <v>45362</v>
      </c>
      <c r="H182" s="5" t="s">
        <v>8512</v>
      </c>
      <c r="I182" t="str">
        <f>VLOOKUP($A182,'SAP - LT'!$A:$AE,3,0)</f>
        <v/>
      </c>
      <c r="J182" t="str">
        <f>IF(VLOOKUP($A182,'SAP - LT'!$A:$AE,15,0)=0,"PEN","USD")</f>
        <v>PEN</v>
      </c>
      <c r="K182" s="35" t="s">
        <v>17524</v>
      </c>
      <c r="L182">
        <v>1</v>
      </c>
      <c r="M182" s="37">
        <f>IF(J182="PEN",VLOOKUP($A182,'SAP - LT'!$A:$AE,14,0),VLOOKUP($A182,'SAP- FACT'!$A:$AE,15,0))</f>
        <v>2083.25</v>
      </c>
      <c r="N182" t="str">
        <f>IF(VLOOKUP($A182,'SAP - LT'!$A:$AE,15,0)=0,"PEN","USD")</f>
        <v>PEN</v>
      </c>
      <c r="O182" t="str">
        <f>VLOOKUP($A182,'SAP - LT'!$A:$AE,4,0)</f>
        <v>LETRAS PROTESTADAS NACIONAL -  - LETRA 45-60-75 DIAS / DRAFT 45-60-75 DAYS - Cambio de Situación</v>
      </c>
    </row>
    <row r="183" spans="1:15" x14ac:dyDescent="0.2">
      <c r="A183">
        <f t="shared" si="2"/>
        <v>182</v>
      </c>
      <c r="B183" t="str">
        <f>VLOOKUP($A183,'SAP - LT'!$A:$AE,12,0)</f>
        <v>FARMACIA VETERINARIA EL ESTABLO S.A.C.</v>
      </c>
      <c r="C183" s="5" t="str">
        <f>VLOOKUP($A183,'SAP - LT'!$A:$AE,2,0)</f>
        <v>2024-00208</v>
      </c>
      <c r="D183" s="5" t="str">
        <f>VLOOKUP($A183,'SAP - LT'!$A:$AE,2,0)</f>
        <v>2024-00208</v>
      </c>
      <c r="E183" s="13">
        <v>45566</v>
      </c>
      <c r="F183" s="34">
        <f>VLOOKUP($A183,'SAP - LT'!$A:$AE,5,0)</f>
        <v>45370</v>
      </c>
      <c r="G183" s="13">
        <f>VLOOKUP($A183,'SAP - LT'!$A:$AE,19,0)</f>
        <v>45360</v>
      </c>
      <c r="H183" s="5" t="s">
        <v>8512</v>
      </c>
      <c r="I183" t="str">
        <f>VLOOKUP($A183,'SAP - LT'!$A:$AE,3,0)</f>
        <v/>
      </c>
      <c r="J183" t="str">
        <f>IF(VLOOKUP($A183,'SAP - LT'!$A:$AE,15,0)=0,"PEN","USD")</f>
        <v>PEN</v>
      </c>
      <c r="K183" s="35" t="s">
        <v>17524</v>
      </c>
      <c r="L183">
        <v>1</v>
      </c>
      <c r="M183" s="37">
        <f>IF(J183="PEN",VLOOKUP($A183,'SAP - LT'!$A:$AE,14,0),VLOOKUP($A183,'SAP- FACT'!$A:$AE,15,0))</f>
        <v>2083.27</v>
      </c>
      <c r="N183" t="str">
        <f>IF(VLOOKUP($A183,'SAP - LT'!$A:$AE,15,0)=0,"PEN","USD")</f>
        <v>PEN</v>
      </c>
      <c r="O183" t="str">
        <f>VLOOKUP($A183,'SAP - LT'!$A:$AE,4,0)</f>
        <v>LETRAS PROTESTADAS NACIONAL -  - LETRA 45-60-75 DIAS / DRAFT 45-60-75 DAYS - Cambio de Situación</v>
      </c>
    </row>
    <row r="184" spans="1:15" x14ac:dyDescent="0.2">
      <c r="A184">
        <f t="shared" si="2"/>
        <v>183</v>
      </c>
      <c r="B184" t="str">
        <f>VLOOKUP($A184,'SAP - LT'!$A:$AE,12,0)</f>
        <v>AGROVET MANANTIAL S.A.C.</v>
      </c>
      <c r="C184" s="5" t="str">
        <f>VLOOKUP($A184,'SAP - LT'!$A:$AE,2,0)</f>
        <v>2024-02704</v>
      </c>
      <c r="D184" s="5" t="str">
        <f>VLOOKUP($A184,'SAP - LT'!$A:$AE,2,0)</f>
        <v>2024-02704</v>
      </c>
      <c r="E184" s="13">
        <v>45566</v>
      </c>
      <c r="F184" s="34">
        <f>VLOOKUP($A184,'SAP - LT'!$A:$AE,5,0)</f>
        <v>45518</v>
      </c>
      <c r="G184" s="13">
        <f>VLOOKUP($A184,'SAP - LT'!$A:$AE,19,0)</f>
        <v>45562</v>
      </c>
      <c r="H184" s="5" t="s">
        <v>8512</v>
      </c>
      <c r="I184" t="str">
        <f>VLOOKUP($A184,'SAP - LT'!$A:$AE,3,0)</f>
        <v/>
      </c>
      <c r="J184" t="str">
        <f>IF(VLOOKUP($A184,'SAP - LT'!$A:$AE,15,0)=0,"PEN","USD")</f>
        <v>PEN</v>
      </c>
      <c r="K184" s="35" t="s">
        <v>17524</v>
      </c>
      <c r="L184">
        <v>1</v>
      </c>
      <c r="M184" s="37">
        <f>IF(J184="PEN",VLOOKUP($A184,'SAP - LT'!$A:$AE,14,0),VLOOKUP($A184,'SAP- FACT'!$A:$AE,15,0))</f>
        <v>2087.5300000000002</v>
      </c>
      <c r="N184" t="str">
        <f>IF(VLOOKUP($A184,'SAP - LT'!$A:$AE,15,0)=0,"PEN","USD")</f>
        <v>PEN</v>
      </c>
      <c r="O184" t="str">
        <f>VLOOKUP($A184,'SAP - LT'!$A:$AE,4,0)</f>
        <v>LETRAS EN DESCUENTO NACIONAL -  - LETRA 75 DIAS / DRAFT 75 DAYS - Cambio de Situación</v>
      </c>
    </row>
    <row r="185" spans="1:15" x14ac:dyDescent="0.2">
      <c r="A185">
        <f t="shared" si="2"/>
        <v>184</v>
      </c>
      <c r="B185" t="str">
        <f>VLOOKUP($A185,'SAP - LT'!$A:$AE,12,0)</f>
        <v>UNIVERSO VETERINARIO S.A.C.</v>
      </c>
      <c r="C185" s="5" t="str">
        <f>VLOOKUP($A185,'SAP - LT'!$A:$AE,2,0)</f>
        <v>2024-03381</v>
      </c>
      <c r="D185" s="5" t="str">
        <f>VLOOKUP($A185,'SAP - LT'!$A:$AE,2,0)</f>
        <v>2024-03381</v>
      </c>
      <c r="E185" s="13">
        <v>45566</v>
      </c>
      <c r="F185" s="34">
        <f>VLOOKUP($A185,'SAP - LT'!$A:$AE,5,0)</f>
        <v>45546</v>
      </c>
      <c r="G185" s="13">
        <f>VLOOKUP($A185,'SAP - LT'!$A:$AE,19,0)</f>
        <v>45608</v>
      </c>
      <c r="H185" s="5" t="s">
        <v>8512</v>
      </c>
      <c r="I185" t="str">
        <f>VLOOKUP($A185,'SAP - LT'!$A:$AE,3,0)</f>
        <v/>
      </c>
      <c r="J185" t="str">
        <f>IF(VLOOKUP($A185,'SAP - LT'!$A:$AE,15,0)=0,"PEN","USD")</f>
        <v>PEN</v>
      </c>
      <c r="K185" s="35" t="s">
        <v>17524</v>
      </c>
      <c r="L185">
        <v>1</v>
      </c>
      <c r="M185" s="37">
        <f>IF(J185="PEN",VLOOKUP($A185,'SAP - LT'!$A:$AE,14,0),VLOOKUP($A185,'SAP- FACT'!$A:$AE,15,0))</f>
        <v>2088.71</v>
      </c>
      <c r="N185" t="str">
        <f>IF(VLOOKUP($A185,'SAP - LT'!$A:$AE,15,0)=0,"PEN","USD")</f>
        <v>PEN</v>
      </c>
      <c r="O185" t="str">
        <f>VLOOKUP($A185,'SAP - LT'!$A:$AE,4,0)</f>
        <v>LETRAS EN DESCUENTO NACIONAL -  - LETRA 75 DIAS / DRAFT 75 DAYS - Cambio de Situación</v>
      </c>
    </row>
    <row r="186" spans="1:15" x14ac:dyDescent="0.2">
      <c r="A186">
        <f t="shared" si="2"/>
        <v>185</v>
      </c>
      <c r="B186" t="str">
        <f>VLOOKUP($A186,'SAP - LT'!$A:$AE,12,0)</f>
        <v>UNIVERSO VETERINARIO S.A.C.</v>
      </c>
      <c r="C186" s="5" t="str">
        <f>VLOOKUP($A186,'SAP - LT'!$A:$AE,2,0)</f>
        <v>2024-03379</v>
      </c>
      <c r="D186" s="5" t="str">
        <f>VLOOKUP($A186,'SAP - LT'!$A:$AE,2,0)</f>
        <v>2024-03379</v>
      </c>
      <c r="E186" s="13">
        <v>45566</v>
      </c>
      <c r="F186" s="34">
        <f>VLOOKUP($A186,'SAP - LT'!$A:$AE,5,0)</f>
        <v>45546</v>
      </c>
      <c r="G186" s="13">
        <f>VLOOKUP($A186,'SAP - LT'!$A:$AE,19,0)</f>
        <v>45586</v>
      </c>
      <c r="H186" s="5" t="s">
        <v>8512</v>
      </c>
      <c r="I186" t="str">
        <f>VLOOKUP($A186,'SAP - LT'!$A:$AE,3,0)</f>
        <v/>
      </c>
      <c r="J186" t="str">
        <f>IF(VLOOKUP($A186,'SAP - LT'!$A:$AE,15,0)=0,"PEN","USD")</f>
        <v>PEN</v>
      </c>
      <c r="K186" s="35" t="s">
        <v>17524</v>
      </c>
      <c r="L186">
        <v>1</v>
      </c>
      <c r="M186" s="37">
        <f>IF(J186="PEN",VLOOKUP($A186,'SAP - LT'!$A:$AE,14,0),VLOOKUP($A186,'SAP- FACT'!$A:$AE,15,0))</f>
        <v>2088.7199999999998</v>
      </c>
      <c r="N186" t="str">
        <f>IF(VLOOKUP($A186,'SAP - LT'!$A:$AE,15,0)=0,"PEN","USD")</f>
        <v>PEN</v>
      </c>
      <c r="O186" t="str">
        <f>VLOOKUP($A186,'SAP - LT'!$A:$AE,4,0)</f>
        <v>LETRAS EN DESCUENTO NACIONAL -  - LETRA 75 DIAS / DRAFT 75 DAYS - Cambio de Situación</v>
      </c>
    </row>
    <row r="187" spans="1:15" x14ac:dyDescent="0.2">
      <c r="A187">
        <f t="shared" si="2"/>
        <v>186</v>
      </c>
      <c r="B187" t="str">
        <f>VLOOKUP($A187,'SAP - LT'!$A:$AE,12,0)</f>
        <v>UNIVERSO VETERINARIO S.A.C.</v>
      </c>
      <c r="C187" s="5" t="str">
        <f>VLOOKUP($A187,'SAP - LT'!$A:$AE,2,0)</f>
        <v>2024-03380</v>
      </c>
      <c r="D187" s="5" t="str">
        <f>VLOOKUP($A187,'SAP - LT'!$A:$AE,2,0)</f>
        <v>2024-03380</v>
      </c>
      <c r="E187" s="13">
        <v>45566</v>
      </c>
      <c r="F187" s="34">
        <f>VLOOKUP($A187,'SAP - LT'!$A:$AE,5,0)</f>
        <v>45546</v>
      </c>
      <c r="G187" s="13">
        <f>VLOOKUP($A187,'SAP - LT'!$A:$AE,19,0)</f>
        <v>45596</v>
      </c>
      <c r="H187" s="5" t="s">
        <v>8512</v>
      </c>
      <c r="I187" t="str">
        <f>VLOOKUP($A187,'SAP - LT'!$A:$AE,3,0)</f>
        <v/>
      </c>
      <c r="J187" t="str">
        <f>IF(VLOOKUP($A187,'SAP - LT'!$A:$AE,15,0)=0,"PEN","USD")</f>
        <v>PEN</v>
      </c>
      <c r="K187" s="35" t="s">
        <v>17524</v>
      </c>
      <c r="L187">
        <v>1</v>
      </c>
      <c r="M187" s="37">
        <f>IF(J187="PEN",VLOOKUP($A187,'SAP - LT'!$A:$AE,14,0),VLOOKUP($A187,'SAP- FACT'!$A:$AE,15,0))</f>
        <v>2088.7199999999998</v>
      </c>
      <c r="N187" t="str">
        <f>IF(VLOOKUP($A187,'SAP - LT'!$A:$AE,15,0)=0,"PEN","USD")</f>
        <v>PEN</v>
      </c>
      <c r="O187" t="str">
        <f>VLOOKUP($A187,'SAP - LT'!$A:$AE,4,0)</f>
        <v>LETRAS EN DESCUENTO NACIONAL -  - LETRA 75 DIAS / DRAFT 75 DAYS - Cambio de Situación</v>
      </c>
    </row>
    <row r="188" spans="1:15" x14ac:dyDescent="0.2">
      <c r="A188">
        <f t="shared" si="2"/>
        <v>187</v>
      </c>
      <c r="B188" t="str">
        <f>VLOOKUP($A188,'SAP - LT'!$A:$AE,12,0)</f>
        <v>UNIVERSO VETERINARIO S.A.C.</v>
      </c>
      <c r="C188" s="5" t="str">
        <f>VLOOKUP($A188,'SAP - LT'!$A:$AE,2,0)</f>
        <v>2024-03378</v>
      </c>
      <c r="D188" s="5" t="str">
        <f>VLOOKUP($A188,'SAP - LT'!$A:$AE,2,0)</f>
        <v>2024-03378</v>
      </c>
      <c r="E188" s="13">
        <v>45566</v>
      </c>
      <c r="F188" s="34">
        <f>VLOOKUP($A188,'SAP - LT'!$A:$AE,5,0)</f>
        <v>45546</v>
      </c>
      <c r="G188" s="13">
        <f>VLOOKUP($A188,'SAP - LT'!$A:$AE,19,0)</f>
        <v>45576</v>
      </c>
      <c r="H188" s="5" t="s">
        <v>8512</v>
      </c>
      <c r="I188" t="str">
        <f>VLOOKUP($A188,'SAP - LT'!$A:$AE,3,0)</f>
        <v/>
      </c>
      <c r="J188" t="str">
        <f>IF(VLOOKUP($A188,'SAP - LT'!$A:$AE,15,0)=0,"PEN","USD")</f>
        <v>PEN</v>
      </c>
      <c r="K188" s="35" t="s">
        <v>17524</v>
      </c>
      <c r="L188">
        <v>1</v>
      </c>
      <c r="M188" s="37">
        <f>IF(J188="PEN",VLOOKUP($A188,'SAP - LT'!$A:$AE,14,0),VLOOKUP($A188,'SAP- FACT'!$A:$AE,15,0))</f>
        <v>2088.7199999999998</v>
      </c>
      <c r="N188" t="str">
        <f>IF(VLOOKUP($A188,'SAP - LT'!$A:$AE,15,0)=0,"PEN","USD")</f>
        <v>PEN</v>
      </c>
      <c r="O188" t="str">
        <f>VLOOKUP($A188,'SAP - LT'!$A:$AE,4,0)</f>
        <v>LETRAS EN DESCUENTO NACIONAL -  - LETRA 75 DIAS / DRAFT 75 DAYS - Cambio de Situación</v>
      </c>
    </row>
    <row r="189" spans="1:15" x14ac:dyDescent="0.2">
      <c r="A189">
        <f t="shared" si="2"/>
        <v>188</v>
      </c>
      <c r="B189" t="str">
        <f>VLOOKUP($A189,'SAP - LT'!$A:$AE,12,0)</f>
        <v>FARMACIA VETERINARIA EL ESTABLO S.A.C.</v>
      </c>
      <c r="C189" s="5" t="str">
        <f>VLOOKUP($A189,'SAP - LT'!$A:$AE,2,0)</f>
        <v>2024-00217</v>
      </c>
      <c r="D189" s="5" t="str">
        <f>VLOOKUP($A189,'SAP - LT'!$A:$AE,2,0)</f>
        <v>2024-00217</v>
      </c>
      <c r="E189" s="13">
        <v>45566</v>
      </c>
      <c r="F189" s="34">
        <f>VLOOKUP($A189,'SAP - LT'!$A:$AE,5,0)</f>
        <v>45377</v>
      </c>
      <c r="G189" s="13">
        <f>VLOOKUP($A189,'SAP - LT'!$A:$AE,19,0)</f>
        <v>45366</v>
      </c>
      <c r="H189" s="5" t="s">
        <v>8512</v>
      </c>
      <c r="I189" t="str">
        <f>VLOOKUP($A189,'SAP - LT'!$A:$AE,3,0)</f>
        <v/>
      </c>
      <c r="J189" t="str">
        <f>IF(VLOOKUP($A189,'SAP - LT'!$A:$AE,15,0)=0,"PEN","USD")</f>
        <v>PEN</v>
      </c>
      <c r="K189" s="35" t="s">
        <v>17524</v>
      </c>
      <c r="L189">
        <v>1</v>
      </c>
      <c r="M189" s="37">
        <f>IF(J189="PEN",VLOOKUP($A189,'SAP - LT'!$A:$AE,14,0),VLOOKUP($A189,'SAP- FACT'!$A:$AE,15,0))</f>
        <v>2096.91</v>
      </c>
      <c r="N189" t="str">
        <f>IF(VLOOKUP($A189,'SAP - LT'!$A:$AE,15,0)=0,"PEN","USD")</f>
        <v>PEN</v>
      </c>
      <c r="O189" t="str">
        <f>VLOOKUP($A189,'SAP - LT'!$A:$AE,4,0)</f>
        <v>LETRAS PROTESTADAS NACIONAL -  - LETRA 45-60-75 DIAS / DRAFT 45-60-75 DAYS - Cambio de Situación</v>
      </c>
    </row>
    <row r="190" spans="1:15" x14ac:dyDescent="0.2">
      <c r="A190">
        <f t="shared" si="2"/>
        <v>189</v>
      </c>
      <c r="B190" t="str">
        <f>VLOOKUP($A190,'SAP - LT'!$A:$AE,12,0)</f>
        <v>FARMACIA VETERINARIA EL ESTABLO S.A.C.</v>
      </c>
      <c r="C190" s="5" t="str">
        <f>VLOOKUP($A190,'SAP - LT'!$A:$AE,2,0)</f>
        <v>2024-00215</v>
      </c>
      <c r="D190" s="5" t="str">
        <f>VLOOKUP($A190,'SAP - LT'!$A:$AE,2,0)</f>
        <v>2024-00215</v>
      </c>
      <c r="E190" s="13">
        <v>45566</v>
      </c>
      <c r="F190" s="34">
        <f>VLOOKUP($A190,'SAP - LT'!$A:$AE,5,0)</f>
        <v>45373</v>
      </c>
      <c r="G190" s="13">
        <f>VLOOKUP($A190,'SAP - LT'!$A:$AE,19,0)</f>
        <v>45364</v>
      </c>
      <c r="H190" s="5" t="s">
        <v>8512</v>
      </c>
      <c r="I190" t="str">
        <f>VLOOKUP($A190,'SAP - LT'!$A:$AE,3,0)</f>
        <v/>
      </c>
      <c r="J190" t="str">
        <f>IF(VLOOKUP($A190,'SAP - LT'!$A:$AE,15,0)=0,"PEN","USD")</f>
        <v>PEN</v>
      </c>
      <c r="K190" s="35" t="s">
        <v>17524</v>
      </c>
      <c r="L190">
        <v>1</v>
      </c>
      <c r="M190" s="37">
        <f>IF(J190="PEN",VLOOKUP($A190,'SAP - LT'!$A:$AE,14,0),VLOOKUP($A190,'SAP- FACT'!$A:$AE,15,0))</f>
        <v>2096.91</v>
      </c>
      <c r="N190" t="str">
        <f>IF(VLOOKUP($A190,'SAP - LT'!$A:$AE,15,0)=0,"PEN","USD")</f>
        <v>PEN</v>
      </c>
      <c r="O190" t="str">
        <f>VLOOKUP($A190,'SAP - LT'!$A:$AE,4,0)</f>
        <v>LETRAS PROTESTADAS NACIONAL -  - LETRA 45-60-75 DIAS / DRAFT 45-60-75 DAYS - Cambio de Situación</v>
      </c>
    </row>
    <row r="191" spans="1:15" x14ac:dyDescent="0.2">
      <c r="A191">
        <f t="shared" si="2"/>
        <v>190</v>
      </c>
      <c r="B191" t="str">
        <f>VLOOKUP($A191,'SAP - LT'!$A:$AE,12,0)</f>
        <v>FARMACIA VETERINARIA EL ESTABLO S.A.C.</v>
      </c>
      <c r="C191" s="5" t="str">
        <f>VLOOKUP($A191,'SAP - LT'!$A:$AE,2,0)</f>
        <v>2024-00218</v>
      </c>
      <c r="D191" s="5" t="str">
        <f>VLOOKUP($A191,'SAP - LT'!$A:$AE,2,0)</f>
        <v>2024-00218</v>
      </c>
      <c r="E191" s="13">
        <v>45566</v>
      </c>
      <c r="F191" s="34">
        <f>VLOOKUP($A191,'SAP - LT'!$A:$AE,5,0)</f>
        <v>45377</v>
      </c>
      <c r="G191" s="13">
        <f>VLOOKUP($A191,'SAP - LT'!$A:$AE,19,0)</f>
        <v>45367</v>
      </c>
      <c r="H191" s="5" t="s">
        <v>8512</v>
      </c>
      <c r="I191" t="str">
        <f>VLOOKUP($A191,'SAP - LT'!$A:$AE,3,0)</f>
        <v/>
      </c>
      <c r="J191" t="str">
        <f>IF(VLOOKUP($A191,'SAP - LT'!$A:$AE,15,0)=0,"PEN","USD")</f>
        <v>PEN</v>
      </c>
      <c r="K191" s="35" t="s">
        <v>17524</v>
      </c>
      <c r="L191">
        <v>1</v>
      </c>
      <c r="M191" s="37">
        <f>IF(J191="PEN",VLOOKUP($A191,'SAP - LT'!$A:$AE,14,0),VLOOKUP($A191,'SAP- FACT'!$A:$AE,15,0))</f>
        <v>2096.91</v>
      </c>
      <c r="N191" t="str">
        <f>IF(VLOOKUP($A191,'SAP - LT'!$A:$AE,15,0)=0,"PEN","USD")</f>
        <v>PEN</v>
      </c>
      <c r="O191" t="str">
        <f>VLOOKUP($A191,'SAP - LT'!$A:$AE,4,0)</f>
        <v>LETRAS PROTESTADAS NACIONAL -  - LETRA 45-60-75 DIAS / DRAFT 45-60-75 DAYS - Cambio de Situación</v>
      </c>
    </row>
    <row r="192" spans="1:15" x14ac:dyDescent="0.2">
      <c r="A192">
        <f t="shared" si="2"/>
        <v>191</v>
      </c>
      <c r="B192" t="str">
        <f>VLOOKUP($A192,'SAP - LT'!$A:$AE,12,0)</f>
        <v>INVERSIONES Y SERVICIOS VETERINARIO COTOS S.A.C.</v>
      </c>
      <c r="C192" s="5" t="str">
        <f>VLOOKUP($A192,'SAP - LT'!$A:$AE,2,0)</f>
        <v>2024-02967</v>
      </c>
      <c r="D192" s="5" t="str">
        <f>VLOOKUP($A192,'SAP - LT'!$A:$AE,2,0)</f>
        <v>2024-02967</v>
      </c>
      <c r="E192" s="13">
        <v>45566</v>
      </c>
      <c r="F192" s="34">
        <f>VLOOKUP($A192,'SAP - LT'!$A:$AE,5,0)</f>
        <v>45518</v>
      </c>
      <c r="G192" s="13">
        <f>VLOOKUP($A192,'SAP - LT'!$A:$AE,19,0)</f>
        <v>45595</v>
      </c>
      <c r="H192" s="5" t="s">
        <v>8512</v>
      </c>
      <c r="I192" t="str">
        <f>VLOOKUP($A192,'SAP - LT'!$A:$AE,3,0)</f>
        <v/>
      </c>
      <c r="J192" t="str">
        <f>IF(VLOOKUP($A192,'SAP - LT'!$A:$AE,15,0)=0,"PEN","USD")</f>
        <v>PEN</v>
      </c>
      <c r="K192" s="35" t="s">
        <v>17524</v>
      </c>
      <c r="L192">
        <v>1</v>
      </c>
      <c r="M192" s="37">
        <f>IF(J192="PEN",VLOOKUP($A192,'SAP - LT'!$A:$AE,14,0),VLOOKUP($A192,'SAP- FACT'!$A:$AE,15,0))</f>
        <v>2109.9299999999998</v>
      </c>
      <c r="N192" t="str">
        <f>IF(VLOOKUP($A192,'SAP - LT'!$A:$AE,15,0)=0,"PEN","USD")</f>
        <v>PEN</v>
      </c>
      <c r="O192" t="str">
        <f>VLOOKUP($A192,'SAP - LT'!$A:$AE,4,0)</f>
        <v>LETRAS EN DESCUENTO NACIONAL -  - LETRA 75 DIAS / DRAFT 75 DAYS - Cambio de Situación</v>
      </c>
    </row>
    <row r="193" spans="1:15" x14ac:dyDescent="0.2">
      <c r="A193">
        <f t="shared" si="2"/>
        <v>192</v>
      </c>
      <c r="B193" t="str">
        <f>VLOOKUP($A193,'SAP - LT'!$A:$AE,12,0)</f>
        <v>INVERSIONES Y SERVICIOS VETERINARIO COTOS S.A.C.</v>
      </c>
      <c r="C193" s="5" t="str">
        <f>VLOOKUP($A193,'SAP - LT'!$A:$AE,2,0)</f>
        <v>2024-02965</v>
      </c>
      <c r="D193" s="5" t="str">
        <f>VLOOKUP($A193,'SAP - LT'!$A:$AE,2,0)</f>
        <v>2024-02965</v>
      </c>
      <c r="E193" s="13">
        <v>45566</v>
      </c>
      <c r="F193" s="34">
        <f>VLOOKUP($A193,'SAP - LT'!$A:$AE,5,0)</f>
        <v>45518</v>
      </c>
      <c r="G193" s="13">
        <f>VLOOKUP($A193,'SAP - LT'!$A:$AE,19,0)</f>
        <v>45573</v>
      </c>
      <c r="H193" s="5" t="s">
        <v>8512</v>
      </c>
      <c r="I193" t="str">
        <f>VLOOKUP($A193,'SAP - LT'!$A:$AE,3,0)</f>
        <v/>
      </c>
      <c r="J193" t="str">
        <f>IF(VLOOKUP($A193,'SAP - LT'!$A:$AE,15,0)=0,"PEN","USD")</f>
        <v>PEN</v>
      </c>
      <c r="K193" s="35" t="s">
        <v>17524</v>
      </c>
      <c r="L193">
        <v>1</v>
      </c>
      <c r="M193" s="37">
        <f>IF(J193="PEN",VLOOKUP($A193,'SAP - LT'!$A:$AE,14,0),VLOOKUP($A193,'SAP- FACT'!$A:$AE,15,0))</f>
        <v>2109.9499999999998</v>
      </c>
      <c r="N193" t="str">
        <f>IF(VLOOKUP($A193,'SAP - LT'!$A:$AE,15,0)=0,"PEN","USD")</f>
        <v>PEN</v>
      </c>
      <c r="O193" t="str">
        <f>VLOOKUP($A193,'SAP - LT'!$A:$AE,4,0)</f>
        <v>LETRAS EN DESCUENTO NACIONAL -  - LETRA 75 DIAS / DRAFT 75 DAYS - Cambio de Situación</v>
      </c>
    </row>
    <row r="194" spans="1:15" x14ac:dyDescent="0.2">
      <c r="A194">
        <f t="shared" si="2"/>
        <v>193</v>
      </c>
      <c r="B194" t="str">
        <f>VLOOKUP($A194,'SAP - LT'!$A:$AE,12,0)</f>
        <v>INVERSIONES Y SERVICIOS VETERINARIO COTOS S.A.C.</v>
      </c>
      <c r="C194" s="5" t="str">
        <f>VLOOKUP($A194,'SAP - LT'!$A:$AE,2,0)</f>
        <v>2024-02966</v>
      </c>
      <c r="D194" s="5" t="str">
        <f>VLOOKUP($A194,'SAP - LT'!$A:$AE,2,0)</f>
        <v>2024-02966</v>
      </c>
      <c r="E194" s="13">
        <v>45566</v>
      </c>
      <c r="F194" s="34">
        <f>VLOOKUP($A194,'SAP - LT'!$A:$AE,5,0)</f>
        <v>45518</v>
      </c>
      <c r="G194" s="13">
        <f>VLOOKUP($A194,'SAP - LT'!$A:$AE,19,0)</f>
        <v>45580</v>
      </c>
      <c r="H194" s="5" t="s">
        <v>8512</v>
      </c>
      <c r="I194" t="str">
        <f>VLOOKUP($A194,'SAP - LT'!$A:$AE,3,0)</f>
        <v/>
      </c>
      <c r="J194" t="str">
        <f>IF(VLOOKUP($A194,'SAP - LT'!$A:$AE,15,0)=0,"PEN","USD")</f>
        <v>PEN</v>
      </c>
      <c r="K194" s="35" t="s">
        <v>17524</v>
      </c>
      <c r="L194">
        <v>1</v>
      </c>
      <c r="M194" s="37">
        <f>IF(J194="PEN",VLOOKUP($A194,'SAP - LT'!$A:$AE,14,0),VLOOKUP($A194,'SAP- FACT'!$A:$AE,15,0))</f>
        <v>2109.9499999999998</v>
      </c>
      <c r="N194" t="str">
        <f>IF(VLOOKUP($A194,'SAP - LT'!$A:$AE,15,0)=0,"PEN","USD")</f>
        <v>PEN</v>
      </c>
      <c r="O194" t="str">
        <f>VLOOKUP($A194,'SAP - LT'!$A:$AE,4,0)</f>
        <v>LETRAS EN DESCUENTO NACIONAL -  - LETRA 75 DIAS / DRAFT 75 DAYS - Cambio de Situación</v>
      </c>
    </row>
    <row r="195" spans="1:15" x14ac:dyDescent="0.2">
      <c r="A195">
        <f t="shared" ref="A195:A258" si="3">ROW()-1</f>
        <v>194</v>
      </c>
      <c r="B195" t="str">
        <f>VLOOKUP($A195,'SAP - LT'!$A:$AE,12,0)</f>
        <v>DISTRIBUCIONES AGROVET GRANDEZ TARAPOTO S.R.L.</v>
      </c>
      <c r="C195" s="5" t="str">
        <f>VLOOKUP($A195,'SAP - LT'!$A:$AE,2,0)</f>
        <v>2024-02888</v>
      </c>
      <c r="D195" s="5" t="str">
        <f>VLOOKUP($A195,'SAP - LT'!$A:$AE,2,0)</f>
        <v>2024-02888</v>
      </c>
      <c r="E195" s="13">
        <v>45566</v>
      </c>
      <c r="F195" s="34">
        <f>VLOOKUP($A195,'SAP - LT'!$A:$AE,5,0)</f>
        <v>45539</v>
      </c>
      <c r="G195" s="13">
        <f>VLOOKUP($A195,'SAP - LT'!$A:$AE,19,0)</f>
        <v>45574</v>
      </c>
      <c r="H195" s="5" t="s">
        <v>8512</v>
      </c>
      <c r="I195" t="str">
        <f>VLOOKUP($A195,'SAP - LT'!$A:$AE,3,0)</f>
        <v/>
      </c>
      <c r="J195" t="str">
        <f>IF(VLOOKUP($A195,'SAP - LT'!$A:$AE,15,0)=0,"PEN","USD")</f>
        <v>PEN</v>
      </c>
      <c r="K195" s="35" t="s">
        <v>17524</v>
      </c>
      <c r="L195">
        <v>1</v>
      </c>
      <c r="M195" s="37">
        <f>IF(J195="PEN",VLOOKUP($A195,'SAP - LT'!$A:$AE,14,0),VLOOKUP($A195,'SAP- FACT'!$A:$AE,15,0))</f>
        <v>2122.6799999999998</v>
      </c>
      <c r="N195" t="str">
        <f>IF(VLOOKUP($A195,'SAP - LT'!$A:$AE,15,0)=0,"PEN","USD")</f>
        <v>PEN</v>
      </c>
      <c r="O195" t="str">
        <f>VLOOKUP($A195,'SAP - LT'!$A:$AE,4,0)</f>
        <v>LETRAS EN DESCUENTO NACIONAL -  - LETRA 75 DIAS / DRAFT 75 DAYS - Cambio de Situación</v>
      </c>
    </row>
    <row r="196" spans="1:15" x14ac:dyDescent="0.2">
      <c r="A196">
        <f t="shared" si="3"/>
        <v>195</v>
      </c>
      <c r="B196" t="str">
        <f>VLOOKUP($A196,'SAP - LT'!$A:$AE,12,0)</f>
        <v>DISTRIBUCIONES AGROVET GRANDEZ TARAPOTO S.R.L.</v>
      </c>
      <c r="C196" s="5" t="str">
        <f>VLOOKUP($A196,'SAP - LT'!$A:$AE,2,0)</f>
        <v>2024-02889</v>
      </c>
      <c r="D196" s="5" t="str">
        <f>VLOOKUP($A196,'SAP - LT'!$A:$AE,2,0)</f>
        <v>2024-02889</v>
      </c>
      <c r="E196" s="13">
        <v>45566</v>
      </c>
      <c r="F196" s="34">
        <f>VLOOKUP($A196,'SAP - LT'!$A:$AE,5,0)</f>
        <v>45539</v>
      </c>
      <c r="G196" s="13">
        <f>VLOOKUP($A196,'SAP - LT'!$A:$AE,19,0)</f>
        <v>45590</v>
      </c>
      <c r="H196" s="5" t="s">
        <v>8512</v>
      </c>
      <c r="I196" t="str">
        <f>VLOOKUP($A196,'SAP - LT'!$A:$AE,3,0)</f>
        <v/>
      </c>
      <c r="J196" t="str">
        <f>IF(VLOOKUP($A196,'SAP - LT'!$A:$AE,15,0)=0,"PEN","USD")</f>
        <v>PEN</v>
      </c>
      <c r="K196" s="35" t="s">
        <v>17524</v>
      </c>
      <c r="L196">
        <v>1</v>
      </c>
      <c r="M196" s="37">
        <f>IF(J196="PEN",VLOOKUP($A196,'SAP - LT'!$A:$AE,14,0),VLOOKUP($A196,'SAP- FACT'!$A:$AE,15,0))</f>
        <v>2122.6799999999998</v>
      </c>
      <c r="N196" t="str">
        <f>IF(VLOOKUP($A196,'SAP - LT'!$A:$AE,15,0)=0,"PEN","USD")</f>
        <v>PEN</v>
      </c>
      <c r="O196" t="str">
        <f>VLOOKUP($A196,'SAP - LT'!$A:$AE,4,0)</f>
        <v>LETRAS EN DESCUENTO NACIONAL -  - LETRA 75 DIAS / DRAFT 75 DAYS - Cambio de Situación</v>
      </c>
    </row>
    <row r="197" spans="1:15" x14ac:dyDescent="0.2">
      <c r="A197">
        <f t="shared" si="3"/>
        <v>196</v>
      </c>
      <c r="B197" t="str">
        <f>VLOOKUP($A197,'SAP - LT'!$A:$AE,12,0)</f>
        <v>CONSORCIO DISTRIBUIDOR VETERINARIO S.A.C.</v>
      </c>
      <c r="C197" s="5" t="str">
        <f>VLOOKUP($A197,'SAP - LT'!$A:$AE,2,0)</f>
        <v>2022-01166</v>
      </c>
      <c r="D197" s="5" t="str">
        <f>VLOOKUP($A197,'SAP - LT'!$A:$AE,2,0)</f>
        <v>2022-01166</v>
      </c>
      <c r="E197" s="13">
        <v>45566</v>
      </c>
      <c r="F197" s="34">
        <f>VLOOKUP($A197,'SAP - LT'!$A:$AE,5,0)</f>
        <v>44713</v>
      </c>
      <c r="G197" s="13">
        <f>VLOOKUP($A197,'SAP - LT'!$A:$AE,19,0)</f>
        <v>44704</v>
      </c>
      <c r="H197" s="5" t="s">
        <v>8512</v>
      </c>
      <c r="I197" t="str">
        <f>VLOOKUP($A197,'SAP - LT'!$A:$AE,3,0)</f>
        <v/>
      </c>
      <c r="J197" t="str">
        <f>IF(VLOOKUP($A197,'SAP - LT'!$A:$AE,15,0)=0,"PEN","USD")</f>
        <v>PEN</v>
      </c>
      <c r="K197" s="35" t="s">
        <v>17524</v>
      </c>
      <c r="L197">
        <v>1</v>
      </c>
      <c r="M197" s="37">
        <f>IF(J197="PEN",VLOOKUP($A197,'SAP - LT'!$A:$AE,14,0),VLOOKUP($A197,'SAP- FACT'!$A:$AE,15,0))</f>
        <v>2127.19</v>
      </c>
      <c r="N197" t="str">
        <f>IF(VLOOKUP($A197,'SAP - LT'!$A:$AE,15,0)=0,"PEN","USD")</f>
        <v>PEN</v>
      </c>
      <c r="O197" t="str">
        <f>VLOOKUP($A197,'SAP - LT'!$A:$AE,4,0)</f>
        <v>LETRAS PROTESTADAS NACIONAL -  - LETRA 45-60-75 DIAS / DRAFT 45-60-75 DAYS - Cambio de Situación</v>
      </c>
    </row>
    <row r="198" spans="1:15" x14ac:dyDescent="0.2">
      <c r="A198">
        <f t="shared" si="3"/>
        <v>197</v>
      </c>
      <c r="B198" t="str">
        <f>VLOOKUP($A198,'SAP - LT'!$A:$AE,12,0)</f>
        <v>CONSORCIO DISTRIBUIDOR VETERINARIO S.A.C.</v>
      </c>
      <c r="C198" s="5" t="str">
        <f>VLOOKUP($A198,'SAP - LT'!$A:$AE,2,0)</f>
        <v>2022-01170</v>
      </c>
      <c r="D198" s="5" t="str">
        <f>VLOOKUP($A198,'SAP - LT'!$A:$AE,2,0)</f>
        <v>2022-01170</v>
      </c>
      <c r="E198" s="13">
        <v>45566</v>
      </c>
      <c r="F198" s="34">
        <f>VLOOKUP($A198,'SAP - LT'!$A:$AE,5,0)</f>
        <v>44742</v>
      </c>
      <c r="G198" s="13">
        <f>VLOOKUP($A198,'SAP - LT'!$A:$AE,19,0)</f>
        <v>44732</v>
      </c>
      <c r="H198" s="5" t="s">
        <v>8512</v>
      </c>
      <c r="I198" t="str">
        <f>VLOOKUP($A198,'SAP - LT'!$A:$AE,3,0)</f>
        <v/>
      </c>
      <c r="J198" t="str">
        <f>IF(VLOOKUP($A198,'SAP - LT'!$A:$AE,15,0)=0,"PEN","USD")</f>
        <v>PEN</v>
      </c>
      <c r="K198" s="35" t="s">
        <v>17524</v>
      </c>
      <c r="L198">
        <v>1</v>
      </c>
      <c r="M198" s="37">
        <f>IF(J198="PEN",VLOOKUP($A198,'SAP - LT'!$A:$AE,14,0),VLOOKUP($A198,'SAP- FACT'!$A:$AE,15,0))</f>
        <v>2127.19</v>
      </c>
      <c r="N198" t="str">
        <f>IF(VLOOKUP($A198,'SAP - LT'!$A:$AE,15,0)=0,"PEN","USD")</f>
        <v>PEN</v>
      </c>
      <c r="O198" t="str">
        <f>VLOOKUP($A198,'SAP - LT'!$A:$AE,4,0)</f>
        <v>LETRAS PROTESTADAS NACIONAL -  - LETRA 45-60-75 DIAS / DRAFT 45-60-75 DAYS - Cambio de Situación</v>
      </c>
    </row>
    <row r="199" spans="1:15" x14ac:dyDescent="0.2">
      <c r="A199">
        <f t="shared" si="3"/>
        <v>198</v>
      </c>
      <c r="B199" t="str">
        <f>VLOOKUP($A199,'SAP - LT'!$A:$AE,12,0)</f>
        <v>CONSORCIO DISTRIBUIDOR VETERINARIO S.A.C.</v>
      </c>
      <c r="C199" s="5" t="str">
        <f>VLOOKUP($A199,'SAP - LT'!$A:$AE,2,0)</f>
        <v>2022-01171</v>
      </c>
      <c r="D199" s="5" t="str">
        <f>VLOOKUP($A199,'SAP - LT'!$A:$AE,2,0)</f>
        <v>2022-01171</v>
      </c>
      <c r="E199" s="13">
        <v>45566</v>
      </c>
      <c r="F199" s="34">
        <f>VLOOKUP($A199,'SAP - LT'!$A:$AE,5,0)</f>
        <v>44757</v>
      </c>
      <c r="G199" s="13">
        <f>VLOOKUP($A199,'SAP - LT'!$A:$AE,19,0)</f>
        <v>44748</v>
      </c>
      <c r="H199" s="5" t="s">
        <v>8512</v>
      </c>
      <c r="I199" t="str">
        <f>VLOOKUP($A199,'SAP - LT'!$A:$AE,3,0)</f>
        <v/>
      </c>
      <c r="J199" t="str">
        <f>IF(VLOOKUP($A199,'SAP - LT'!$A:$AE,15,0)=0,"PEN","USD")</f>
        <v>PEN</v>
      </c>
      <c r="K199" s="35" t="s">
        <v>17524</v>
      </c>
      <c r="L199">
        <v>1</v>
      </c>
      <c r="M199" s="37">
        <f>IF(J199="PEN",VLOOKUP($A199,'SAP - LT'!$A:$AE,14,0),VLOOKUP($A199,'SAP- FACT'!$A:$AE,15,0))</f>
        <v>2127.19</v>
      </c>
      <c r="N199" t="str">
        <f>IF(VLOOKUP($A199,'SAP - LT'!$A:$AE,15,0)=0,"PEN","USD")</f>
        <v>PEN</v>
      </c>
      <c r="O199" t="str">
        <f>VLOOKUP($A199,'SAP - LT'!$A:$AE,4,0)</f>
        <v>LETRAS PROTESTADAS NACIONAL -  - LETRA 45-60-75 DIAS / DRAFT 45-60-75 DAYS - Cambio de Situación</v>
      </c>
    </row>
    <row r="200" spans="1:15" x14ac:dyDescent="0.2">
      <c r="A200">
        <f t="shared" si="3"/>
        <v>199</v>
      </c>
      <c r="B200" t="str">
        <f>VLOOKUP($A200,'SAP - LT'!$A:$AE,12,0)</f>
        <v>CONSORCIO DISTRIBUIDOR VETERINARIO S.A.C.</v>
      </c>
      <c r="C200" s="5" t="str">
        <f>VLOOKUP($A200,'SAP - LT'!$A:$AE,2,0)</f>
        <v>2022-01167</v>
      </c>
      <c r="D200" s="5" t="str">
        <f>VLOOKUP($A200,'SAP - LT'!$A:$AE,2,0)</f>
        <v>2022-01167</v>
      </c>
      <c r="E200" s="13">
        <v>45566</v>
      </c>
      <c r="F200" s="34">
        <f>VLOOKUP($A200,'SAP - LT'!$A:$AE,5,0)</f>
        <v>44720</v>
      </c>
      <c r="G200" s="13">
        <f>VLOOKUP($A200,'SAP - LT'!$A:$AE,19,0)</f>
        <v>44711</v>
      </c>
      <c r="H200" s="5" t="s">
        <v>8512</v>
      </c>
      <c r="I200" t="str">
        <f>VLOOKUP($A200,'SAP - LT'!$A:$AE,3,0)</f>
        <v/>
      </c>
      <c r="J200" t="str">
        <f>IF(VLOOKUP($A200,'SAP - LT'!$A:$AE,15,0)=0,"PEN","USD")</f>
        <v>PEN</v>
      </c>
      <c r="K200" s="35" t="s">
        <v>17524</v>
      </c>
      <c r="L200">
        <v>1</v>
      </c>
      <c r="M200" s="37">
        <f>IF(J200="PEN",VLOOKUP($A200,'SAP - LT'!$A:$AE,14,0),VLOOKUP($A200,'SAP- FACT'!$A:$AE,15,0))</f>
        <v>2127.19</v>
      </c>
      <c r="N200" t="str">
        <f>IF(VLOOKUP($A200,'SAP - LT'!$A:$AE,15,0)=0,"PEN","USD")</f>
        <v>PEN</v>
      </c>
      <c r="O200" t="str">
        <f>VLOOKUP($A200,'SAP - LT'!$A:$AE,4,0)</f>
        <v>LETRAS PROTESTADAS NACIONAL -  - LETRA 45-60-75 DIAS / DRAFT 45-60-75 DAYS - Cambio de Situación</v>
      </c>
    </row>
    <row r="201" spans="1:15" x14ac:dyDescent="0.2">
      <c r="A201">
        <f t="shared" si="3"/>
        <v>200</v>
      </c>
      <c r="B201" t="str">
        <f>VLOOKUP($A201,'SAP - LT'!$A:$AE,12,0)</f>
        <v>CONSORCIO DISTRIBUIDOR VETERINARIO S.A.C.</v>
      </c>
      <c r="C201" s="5" t="str">
        <f>VLOOKUP($A201,'SAP - LT'!$A:$AE,2,0)</f>
        <v>2022-01168</v>
      </c>
      <c r="D201" s="5" t="str">
        <f>VLOOKUP($A201,'SAP - LT'!$A:$AE,2,0)</f>
        <v>2022-01168</v>
      </c>
      <c r="E201" s="13">
        <v>45566</v>
      </c>
      <c r="F201" s="34">
        <f>VLOOKUP($A201,'SAP - LT'!$A:$AE,5,0)</f>
        <v>44727</v>
      </c>
      <c r="G201" s="13">
        <f>VLOOKUP($A201,'SAP - LT'!$A:$AE,19,0)</f>
        <v>44718</v>
      </c>
      <c r="H201" s="5" t="s">
        <v>8512</v>
      </c>
      <c r="I201" t="str">
        <f>VLOOKUP($A201,'SAP - LT'!$A:$AE,3,0)</f>
        <v/>
      </c>
      <c r="J201" t="str">
        <f>IF(VLOOKUP($A201,'SAP - LT'!$A:$AE,15,0)=0,"PEN","USD")</f>
        <v>PEN</v>
      </c>
      <c r="K201" s="35" t="s">
        <v>17524</v>
      </c>
      <c r="L201">
        <v>1</v>
      </c>
      <c r="M201" s="37">
        <f>IF(J201="PEN",VLOOKUP($A201,'SAP - LT'!$A:$AE,14,0),VLOOKUP($A201,'SAP- FACT'!$A:$AE,15,0))</f>
        <v>2127.19</v>
      </c>
      <c r="N201" t="str">
        <f>IF(VLOOKUP($A201,'SAP - LT'!$A:$AE,15,0)=0,"PEN","USD")</f>
        <v>PEN</v>
      </c>
      <c r="O201" t="str">
        <f>VLOOKUP($A201,'SAP - LT'!$A:$AE,4,0)</f>
        <v>LETRAS PROTESTADAS NACIONAL -  - LETRA 45-60-75 DIAS / DRAFT 45-60-75 DAYS - Cambio de Situación</v>
      </c>
    </row>
    <row r="202" spans="1:15" x14ac:dyDescent="0.2">
      <c r="A202">
        <f t="shared" si="3"/>
        <v>201</v>
      </c>
      <c r="B202" t="str">
        <f>VLOOKUP($A202,'SAP - LT'!$A:$AE,12,0)</f>
        <v>CORPORACION VETLAND S.R.L</v>
      </c>
      <c r="C202" s="5" t="str">
        <f>VLOOKUP($A202,'SAP - LT'!$A:$AE,2,0)</f>
        <v>2024-02830</v>
      </c>
      <c r="D202" s="5" t="str">
        <f>VLOOKUP($A202,'SAP - LT'!$A:$AE,2,0)</f>
        <v>2024-02830</v>
      </c>
      <c r="E202" s="13">
        <v>45566</v>
      </c>
      <c r="F202" s="34">
        <f>VLOOKUP($A202,'SAP - LT'!$A:$AE,5,0)</f>
        <v>45539</v>
      </c>
      <c r="G202" s="13">
        <f>VLOOKUP($A202,'SAP - LT'!$A:$AE,19,0)</f>
        <v>45581</v>
      </c>
      <c r="H202" s="5" t="s">
        <v>8512</v>
      </c>
      <c r="I202" t="str">
        <f>VLOOKUP($A202,'SAP - LT'!$A:$AE,3,0)</f>
        <v/>
      </c>
      <c r="J202" t="str">
        <f>IF(VLOOKUP($A202,'SAP - LT'!$A:$AE,15,0)=0,"PEN","USD")</f>
        <v>PEN</v>
      </c>
      <c r="K202" s="35" t="s">
        <v>17524</v>
      </c>
      <c r="L202">
        <v>1</v>
      </c>
      <c r="M202" s="37">
        <f>IF(J202="PEN",VLOOKUP($A202,'SAP - LT'!$A:$AE,14,0),VLOOKUP($A202,'SAP- FACT'!$A:$AE,15,0))</f>
        <v>2152.66</v>
      </c>
      <c r="N202" t="str">
        <f>IF(VLOOKUP($A202,'SAP - LT'!$A:$AE,15,0)=0,"PEN","USD")</f>
        <v>PEN</v>
      </c>
      <c r="O202" t="str">
        <f>VLOOKUP($A202,'SAP - LT'!$A:$AE,4,0)</f>
        <v>LETRAS EN DESCUENTO NACIONAL -  - LETRA 75 DIAS / DRAFT 75 DAYS - Cambio de Situación</v>
      </c>
    </row>
    <row r="203" spans="1:15" x14ac:dyDescent="0.2">
      <c r="A203">
        <f t="shared" si="3"/>
        <v>202</v>
      </c>
      <c r="B203" t="str">
        <f>VLOOKUP($A203,'SAP - LT'!$A:$AE,12,0)</f>
        <v>CORPORACION VETLAND S.R.L</v>
      </c>
      <c r="C203" s="5" t="str">
        <f>VLOOKUP($A203,'SAP - LT'!$A:$AE,2,0)</f>
        <v>2024-02828</v>
      </c>
      <c r="D203" s="5" t="str">
        <f>VLOOKUP($A203,'SAP - LT'!$A:$AE,2,0)</f>
        <v>2024-02828</v>
      </c>
      <c r="E203" s="13">
        <v>45566</v>
      </c>
      <c r="F203" s="34">
        <f>VLOOKUP($A203,'SAP - LT'!$A:$AE,5,0)</f>
        <v>45539</v>
      </c>
      <c r="G203" s="13">
        <f>VLOOKUP($A203,'SAP - LT'!$A:$AE,19,0)</f>
        <v>45558</v>
      </c>
      <c r="H203" s="5" t="s">
        <v>8512</v>
      </c>
      <c r="I203" t="str">
        <f>VLOOKUP($A203,'SAP - LT'!$A:$AE,3,0)</f>
        <v/>
      </c>
      <c r="J203" t="str">
        <f>IF(VLOOKUP($A203,'SAP - LT'!$A:$AE,15,0)=0,"PEN","USD")</f>
        <v>PEN</v>
      </c>
      <c r="K203" s="35" t="s">
        <v>17524</v>
      </c>
      <c r="L203">
        <v>1</v>
      </c>
      <c r="M203" s="37">
        <f>IF(J203="PEN",VLOOKUP($A203,'SAP - LT'!$A:$AE,14,0),VLOOKUP($A203,'SAP- FACT'!$A:$AE,15,0))</f>
        <v>2152.67</v>
      </c>
      <c r="N203" t="str">
        <f>IF(VLOOKUP($A203,'SAP - LT'!$A:$AE,15,0)=0,"PEN","USD")</f>
        <v>PEN</v>
      </c>
      <c r="O203" t="str">
        <f>VLOOKUP($A203,'SAP - LT'!$A:$AE,4,0)</f>
        <v>LETRAS EN DESCUENTO NACIONAL -  - LETRA 75 DIAS / DRAFT 75 DAYS - Cambio de Situación</v>
      </c>
    </row>
    <row r="204" spans="1:15" x14ac:dyDescent="0.2">
      <c r="A204">
        <f t="shared" si="3"/>
        <v>203</v>
      </c>
      <c r="B204" t="str">
        <f>VLOOKUP($A204,'SAP - LT'!$A:$AE,12,0)</f>
        <v>CORPORACION VETLAND S.R.L</v>
      </c>
      <c r="C204" s="5" t="str">
        <f>VLOOKUP($A204,'SAP - LT'!$A:$AE,2,0)</f>
        <v>2024-02829</v>
      </c>
      <c r="D204" s="5" t="str">
        <f>VLOOKUP($A204,'SAP - LT'!$A:$AE,2,0)</f>
        <v>2024-02829</v>
      </c>
      <c r="E204" s="13">
        <v>45566</v>
      </c>
      <c r="F204" s="34">
        <f>VLOOKUP($A204,'SAP - LT'!$A:$AE,5,0)</f>
        <v>45539</v>
      </c>
      <c r="G204" s="13">
        <f>VLOOKUP($A204,'SAP - LT'!$A:$AE,19,0)</f>
        <v>45565</v>
      </c>
      <c r="H204" s="5" t="s">
        <v>8512</v>
      </c>
      <c r="I204" t="str">
        <f>VLOOKUP($A204,'SAP - LT'!$A:$AE,3,0)</f>
        <v/>
      </c>
      <c r="J204" t="str">
        <f>IF(VLOOKUP($A204,'SAP - LT'!$A:$AE,15,0)=0,"PEN","USD")</f>
        <v>PEN</v>
      </c>
      <c r="K204" s="35" t="s">
        <v>17524</v>
      </c>
      <c r="L204">
        <v>1</v>
      </c>
      <c r="M204" s="37">
        <f>IF(J204="PEN",VLOOKUP($A204,'SAP - LT'!$A:$AE,14,0),VLOOKUP($A204,'SAP- FACT'!$A:$AE,15,0))</f>
        <v>2152.67</v>
      </c>
      <c r="N204" t="str">
        <f>IF(VLOOKUP($A204,'SAP - LT'!$A:$AE,15,0)=0,"PEN","USD")</f>
        <v>PEN</v>
      </c>
      <c r="O204" t="str">
        <f>VLOOKUP($A204,'SAP - LT'!$A:$AE,4,0)</f>
        <v>LETRAS EN DESCUENTO NACIONAL -  - LETRA 75 DIAS / DRAFT 75 DAYS - Cambio de Situación</v>
      </c>
    </row>
    <row r="205" spans="1:15" x14ac:dyDescent="0.2">
      <c r="A205">
        <f t="shared" si="3"/>
        <v>204</v>
      </c>
      <c r="B205" t="str">
        <f>VLOOKUP($A205,'SAP - LT'!$A:$AE,12,0)</f>
        <v>CORPORACION VETLAND S.R.L</v>
      </c>
      <c r="C205" s="5" t="str">
        <f>VLOOKUP($A205,'SAP - LT'!$A:$AE,2,0)</f>
        <v>2024-02540</v>
      </c>
      <c r="D205" s="5" t="str">
        <f>VLOOKUP($A205,'SAP - LT'!$A:$AE,2,0)</f>
        <v>2024-02540</v>
      </c>
      <c r="E205" s="13">
        <v>45566</v>
      </c>
      <c r="F205" s="34">
        <f>VLOOKUP($A205,'SAP - LT'!$A:$AE,5,0)</f>
        <v>45490</v>
      </c>
      <c r="G205" s="13">
        <f>VLOOKUP($A205,'SAP - LT'!$A:$AE,19,0)</f>
        <v>45561</v>
      </c>
      <c r="H205" s="5" t="s">
        <v>8512</v>
      </c>
      <c r="I205" t="str">
        <f>VLOOKUP($A205,'SAP - LT'!$A:$AE,3,0)</f>
        <v/>
      </c>
      <c r="J205" t="str">
        <f>IF(VLOOKUP($A205,'SAP - LT'!$A:$AE,15,0)=0,"PEN","USD")</f>
        <v>PEN</v>
      </c>
      <c r="K205" s="35" t="s">
        <v>17524</v>
      </c>
      <c r="L205">
        <v>1</v>
      </c>
      <c r="M205" s="37">
        <f>IF(J205="PEN",VLOOKUP($A205,'SAP - LT'!$A:$AE,14,0),VLOOKUP($A205,'SAP- FACT'!$A:$AE,15,0))</f>
        <v>2161.9</v>
      </c>
      <c r="N205" t="str">
        <f>IF(VLOOKUP($A205,'SAP - LT'!$A:$AE,15,0)=0,"PEN","USD")</f>
        <v>PEN</v>
      </c>
      <c r="O205" t="str">
        <f>VLOOKUP($A205,'SAP - LT'!$A:$AE,4,0)</f>
        <v>LETRAS EN DESCUENTO NACIONAL -  - LETRA 75 DIAS / DRAFT 75 DAYS - Cambio de Situación</v>
      </c>
    </row>
    <row r="206" spans="1:15" x14ac:dyDescent="0.2">
      <c r="A206">
        <f t="shared" si="3"/>
        <v>205</v>
      </c>
      <c r="B206" t="str">
        <f>VLOOKUP($A206,'SAP - LT'!$A:$AE,12,0)</f>
        <v>DISTRIBUCIONES AGROVET GRANDEZ TARAPOTO S.R.L.</v>
      </c>
      <c r="C206" s="5" t="str">
        <f>VLOOKUP($A206,'SAP - LT'!$A:$AE,2,0)</f>
        <v>2024-03158</v>
      </c>
      <c r="D206" s="5" t="str">
        <f>VLOOKUP($A206,'SAP - LT'!$A:$AE,2,0)</f>
        <v>2024-03158</v>
      </c>
      <c r="E206" s="13">
        <v>45566</v>
      </c>
      <c r="F206" s="34">
        <f>VLOOKUP($A206,'SAP - LT'!$A:$AE,5,0)</f>
        <v>45539</v>
      </c>
      <c r="G206" s="13">
        <f>VLOOKUP($A206,'SAP - LT'!$A:$AE,19,0)</f>
        <v>45576</v>
      </c>
      <c r="H206" s="5" t="s">
        <v>8512</v>
      </c>
      <c r="I206" t="str">
        <f>VLOOKUP($A206,'SAP - LT'!$A:$AE,3,0)</f>
        <v/>
      </c>
      <c r="J206" t="str">
        <f>IF(VLOOKUP($A206,'SAP - LT'!$A:$AE,15,0)=0,"PEN","USD")</f>
        <v>PEN</v>
      </c>
      <c r="K206" s="35" t="s">
        <v>17524</v>
      </c>
      <c r="L206">
        <v>1</v>
      </c>
      <c r="M206" s="37">
        <f>IF(J206="PEN",VLOOKUP($A206,'SAP - LT'!$A:$AE,14,0),VLOOKUP($A206,'SAP- FACT'!$A:$AE,15,0))</f>
        <v>2172.85</v>
      </c>
      <c r="N206" t="str">
        <f>IF(VLOOKUP($A206,'SAP - LT'!$A:$AE,15,0)=0,"PEN","USD")</f>
        <v>PEN</v>
      </c>
      <c r="O206" t="str">
        <f>VLOOKUP($A206,'SAP - LT'!$A:$AE,4,0)</f>
        <v>LETRAS EN DESCUENTO NACIONAL -  - LETRA 75 DIAS / DRAFT 75 DAYS - Cambio de Situación</v>
      </c>
    </row>
    <row r="207" spans="1:15" x14ac:dyDescent="0.2">
      <c r="A207">
        <f t="shared" si="3"/>
        <v>206</v>
      </c>
      <c r="B207" t="str">
        <f>VLOOKUP($A207,'SAP - LT'!$A:$AE,12,0)</f>
        <v>NOVAFARMA S.A.C.</v>
      </c>
      <c r="C207" s="5" t="str">
        <f>VLOOKUP($A207,'SAP - LT'!$A:$AE,2,0)</f>
        <v>2024-03100</v>
      </c>
      <c r="D207" s="5" t="str">
        <f>VLOOKUP($A207,'SAP - LT'!$A:$AE,2,0)</f>
        <v>2024-03100</v>
      </c>
      <c r="E207" s="13">
        <v>45566</v>
      </c>
      <c r="F207" s="34">
        <f>VLOOKUP($A207,'SAP - LT'!$A:$AE,5,0)</f>
        <v>45526</v>
      </c>
      <c r="G207" s="13">
        <f>VLOOKUP($A207,'SAP - LT'!$A:$AE,19,0)</f>
        <v>45603</v>
      </c>
      <c r="H207" s="5" t="s">
        <v>8512</v>
      </c>
      <c r="I207" t="str">
        <f>VLOOKUP($A207,'SAP - LT'!$A:$AE,3,0)</f>
        <v/>
      </c>
      <c r="J207" t="str">
        <f>IF(VLOOKUP($A207,'SAP - LT'!$A:$AE,15,0)=0,"PEN","USD")</f>
        <v>PEN</v>
      </c>
      <c r="K207" s="35" t="s">
        <v>17524</v>
      </c>
      <c r="L207">
        <v>1</v>
      </c>
      <c r="M207" s="37">
        <f>IF(J207="PEN",VLOOKUP($A207,'SAP - LT'!$A:$AE,14,0),VLOOKUP($A207,'SAP- FACT'!$A:$AE,15,0))</f>
        <v>2189.19</v>
      </c>
      <c r="N207" t="str">
        <f>IF(VLOOKUP($A207,'SAP - LT'!$A:$AE,15,0)=0,"PEN","USD")</f>
        <v>PEN</v>
      </c>
      <c r="O207" t="str">
        <f>VLOOKUP($A207,'SAP - LT'!$A:$AE,4,0)</f>
        <v>LETRAS EN DESCUENTO NACIONAL -  - LETRA 60 DIAS / DRAFT 60 DAYS - Cambio de Situación</v>
      </c>
    </row>
    <row r="208" spans="1:15" x14ac:dyDescent="0.2">
      <c r="A208">
        <f t="shared" si="3"/>
        <v>207</v>
      </c>
      <c r="B208" t="str">
        <f>VLOOKUP($A208,'SAP - LT'!$A:$AE,12,0)</f>
        <v>NOVAFARMA S.A.C.</v>
      </c>
      <c r="C208" s="5" t="str">
        <f>VLOOKUP($A208,'SAP - LT'!$A:$AE,2,0)</f>
        <v>2024-03098</v>
      </c>
      <c r="D208" s="5" t="str">
        <f>VLOOKUP($A208,'SAP - LT'!$A:$AE,2,0)</f>
        <v>2024-03098</v>
      </c>
      <c r="E208" s="13">
        <v>45566</v>
      </c>
      <c r="F208" s="34">
        <f>VLOOKUP($A208,'SAP - LT'!$A:$AE,5,0)</f>
        <v>45526</v>
      </c>
      <c r="G208" s="13">
        <f>VLOOKUP($A208,'SAP - LT'!$A:$AE,19,0)</f>
        <v>45580</v>
      </c>
      <c r="H208" s="5" t="s">
        <v>8512</v>
      </c>
      <c r="I208" t="str">
        <f>VLOOKUP($A208,'SAP - LT'!$A:$AE,3,0)</f>
        <v/>
      </c>
      <c r="J208" t="str">
        <f>IF(VLOOKUP($A208,'SAP - LT'!$A:$AE,15,0)=0,"PEN","USD")</f>
        <v>PEN</v>
      </c>
      <c r="K208" s="35" t="s">
        <v>17524</v>
      </c>
      <c r="L208">
        <v>1</v>
      </c>
      <c r="M208" s="37">
        <f>IF(J208="PEN",VLOOKUP($A208,'SAP - LT'!$A:$AE,14,0),VLOOKUP($A208,'SAP- FACT'!$A:$AE,15,0))</f>
        <v>2189.2199999999998</v>
      </c>
      <c r="N208" t="str">
        <f>IF(VLOOKUP($A208,'SAP - LT'!$A:$AE,15,0)=0,"PEN","USD")</f>
        <v>PEN</v>
      </c>
      <c r="O208" t="str">
        <f>VLOOKUP($A208,'SAP - LT'!$A:$AE,4,0)</f>
        <v>LETRAS EN DESCUENTO NACIONAL -  - LETRA 60 DIAS / DRAFT 60 DAYS - Cambio de Situación</v>
      </c>
    </row>
    <row r="209" spans="1:15" x14ac:dyDescent="0.2">
      <c r="A209">
        <f t="shared" si="3"/>
        <v>208</v>
      </c>
      <c r="B209" t="str">
        <f>VLOOKUP($A209,'SAP - LT'!$A:$AE,12,0)</f>
        <v>NOVAFARMA S.A.C.</v>
      </c>
      <c r="C209" s="5" t="str">
        <f>VLOOKUP($A209,'SAP - LT'!$A:$AE,2,0)</f>
        <v>2024-03099</v>
      </c>
      <c r="D209" s="5" t="str">
        <f>VLOOKUP($A209,'SAP - LT'!$A:$AE,2,0)</f>
        <v>2024-03099</v>
      </c>
      <c r="E209" s="13">
        <v>45566</v>
      </c>
      <c r="F209" s="34">
        <f>VLOOKUP($A209,'SAP - LT'!$A:$AE,5,0)</f>
        <v>45526</v>
      </c>
      <c r="G209" s="13">
        <f>VLOOKUP($A209,'SAP - LT'!$A:$AE,19,0)</f>
        <v>45587</v>
      </c>
      <c r="H209" s="5" t="s">
        <v>8512</v>
      </c>
      <c r="I209" t="str">
        <f>VLOOKUP($A209,'SAP - LT'!$A:$AE,3,0)</f>
        <v/>
      </c>
      <c r="J209" t="str">
        <f>IF(VLOOKUP($A209,'SAP - LT'!$A:$AE,15,0)=0,"PEN","USD")</f>
        <v>PEN</v>
      </c>
      <c r="K209" s="35" t="s">
        <v>17524</v>
      </c>
      <c r="L209">
        <v>1</v>
      </c>
      <c r="M209" s="37">
        <f>IF(J209="PEN",VLOOKUP($A209,'SAP - LT'!$A:$AE,14,0),VLOOKUP($A209,'SAP- FACT'!$A:$AE,15,0))</f>
        <v>2189.2199999999998</v>
      </c>
      <c r="N209" t="str">
        <f>IF(VLOOKUP($A209,'SAP - LT'!$A:$AE,15,0)=0,"PEN","USD")</f>
        <v>PEN</v>
      </c>
      <c r="O209" t="str">
        <f>VLOOKUP($A209,'SAP - LT'!$A:$AE,4,0)</f>
        <v>LETRAS EN DESCUENTO NACIONAL -  - LETRA 60 DIAS / DRAFT 60 DAYS - Cambio de Situación</v>
      </c>
    </row>
    <row r="210" spans="1:15" x14ac:dyDescent="0.2">
      <c r="A210">
        <f t="shared" si="3"/>
        <v>209</v>
      </c>
      <c r="B210" t="str">
        <f>VLOOKUP($A210,'SAP - LT'!$A:$AE,12,0)</f>
        <v>NOVAFARMA S.A.C.</v>
      </c>
      <c r="C210" s="5" t="str">
        <f>VLOOKUP($A210,'SAP - LT'!$A:$AE,2,0)</f>
        <v>2024-03097</v>
      </c>
      <c r="D210" s="5" t="str">
        <f>VLOOKUP($A210,'SAP - LT'!$A:$AE,2,0)</f>
        <v>2024-03097</v>
      </c>
      <c r="E210" s="13">
        <v>45566</v>
      </c>
      <c r="F210" s="34">
        <f>VLOOKUP($A210,'SAP - LT'!$A:$AE,5,0)</f>
        <v>45526</v>
      </c>
      <c r="G210" s="13">
        <f>VLOOKUP($A210,'SAP - LT'!$A:$AE,19,0)</f>
        <v>45573</v>
      </c>
      <c r="H210" s="5" t="s">
        <v>8512</v>
      </c>
      <c r="I210" t="str">
        <f>VLOOKUP($A210,'SAP - LT'!$A:$AE,3,0)</f>
        <v/>
      </c>
      <c r="J210" t="str">
        <f>IF(VLOOKUP($A210,'SAP - LT'!$A:$AE,15,0)=0,"PEN","USD")</f>
        <v>PEN</v>
      </c>
      <c r="K210" s="35" t="s">
        <v>17524</v>
      </c>
      <c r="L210">
        <v>1</v>
      </c>
      <c r="M210" s="37">
        <f>IF(J210="PEN",VLOOKUP($A210,'SAP - LT'!$A:$AE,14,0),VLOOKUP($A210,'SAP- FACT'!$A:$AE,15,0))</f>
        <v>2189.2199999999998</v>
      </c>
      <c r="N210" t="str">
        <f>IF(VLOOKUP($A210,'SAP - LT'!$A:$AE,15,0)=0,"PEN","USD")</f>
        <v>PEN</v>
      </c>
      <c r="O210" t="str">
        <f>VLOOKUP($A210,'SAP - LT'!$A:$AE,4,0)</f>
        <v>LETRAS EN DESCUENTO NACIONAL -  - LETRA 60 DIAS / DRAFT 60 DAYS - Cambio de Situación</v>
      </c>
    </row>
    <row r="211" spans="1:15" x14ac:dyDescent="0.2">
      <c r="A211">
        <f t="shared" si="3"/>
        <v>210</v>
      </c>
      <c r="B211" t="str">
        <f>VLOOKUP($A211,'SAP - LT'!$A:$AE,12,0)</f>
        <v>NOVAFARMA S.A.C.</v>
      </c>
      <c r="C211" s="5" t="str">
        <f>VLOOKUP($A211,'SAP - LT'!$A:$AE,2,0)</f>
        <v>2024-03065</v>
      </c>
      <c r="D211" s="5" t="str">
        <f>VLOOKUP($A211,'SAP - LT'!$A:$AE,2,0)</f>
        <v>2024-03065</v>
      </c>
      <c r="E211" s="13">
        <v>45566</v>
      </c>
      <c r="F211" s="34">
        <f>VLOOKUP($A211,'SAP - LT'!$A:$AE,5,0)</f>
        <v>45518</v>
      </c>
      <c r="G211" s="13">
        <f>VLOOKUP($A211,'SAP - LT'!$A:$AE,19,0)</f>
        <v>45567</v>
      </c>
      <c r="H211" s="5" t="s">
        <v>8512</v>
      </c>
      <c r="I211" t="str">
        <f>VLOOKUP($A211,'SAP - LT'!$A:$AE,3,0)</f>
        <v/>
      </c>
      <c r="J211" t="str">
        <f>IF(VLOOKUP($A211,'SAP - LT'!$A:$AE,15,0)=0,"PEN","USD")</f>
        <v>PEN</v>
      </c>
      <c r="K211" s="35" t="s">
        <v>17524</v>
      </c>
      <c r="L211">
        <v>1</v>
      </c>
      <c r="M211" s="37">
        <f>IF(J211="PEN",VLOOKUP($A211,'SAP - LT'!$A:$AE,14,0),VLOOKUP($A211,'SAP- FACT'!$A:$AE,15,0))</f>
        <v>2200.6999999999998</v>
      </c>
      <c r="N211" t="str">
        <f>IF(VLOOKUP($A211,'SAP - LT'!$A:$AE,15,0)=0,"PEN","USD")</f>
        <v>PEN</v>
      </c>
      <c r="O211" t="str">
        <f>VLOOKUP($A211,'SAP - LT'!$A:$AE,4,0)</f>
        <v>LETRAS EN DESCUENTO NACIONAL -  - LETRA 60 DIAS / DRAFT 60 DAYS - Cambio de Situación</v>
      </c>
    </row>
    <row r="212" spans="1:15" x14ac:dyDescent="0.2">
      <c r="A212">
        <f t="shared" si="3"/>
        <v>211</v>
      </c>
      <c r="B212" t="str">
        <f>VLOOKUP($A212,'SAP - LT'!$A:$AE,12,0)</f>
        <v>REPRESENTACIONES DURAND S.A.C.</v>
      </c>
      <c r="C212" s="5" t="str">
        <f>VLOOKUP($A212,'SAP - LT'!$A:$AE,2,0)</f>
        <v>2024-03135</v>
      </c>
      <c r="D212" s="5" t="str">
        <f>VLOOKUP($A212,'SAP - LT'!$A:$AE,2,0)</f>
        <v>2024-03135</v>
      </c>
      <c r="E212" s="13">
        <v>45566</v>
      </c>
      <c r="F212" s="34">
        <f>VLOOKUP($A212,'SAP - LT'!$A:$AE,5,0)</f>
        <v>45537</v>
      </c>
      <c r="G212" s="13">
        <f>VLOOKUP($A212,'SAP - LT'!$A:$AE,19,0)</f>
        <v>45588</v>
      </c>
      <c r="H212" s="5" t="s">
        <v>8512</v>
      </c>
      <c r="I212" t="str">
        <f>VLOOKUP($A212,'SAP - LT'!$A:$AE,3,0)</f>
        <v/>
      </c>
      <c r="J212" t="str">
        <f>IF(VLOOKUP($A212,'SAP - LT'!$A:$AE,15,0)=0,"PEN","USD")</f>
        <v>PEN</v>
      </c>
      <c r="K212" s="35" t="s">
        <v>17524</v>
      </c>
      <c r="L212">
        <v>1</v>
      </c>
      <c r="M212" s="37">
        <f>IF(J212="PEN",VLOOKUP($A212,'SAP - LT'!$A:$AE,14,0),VLOOKUP($A212,'SAP- FACT'!$A:$AE,15,0))</f>
        <v>2214.9699999999998</v>
      </c>
      <c r="N212" t="str">
        <f>IF(VLOOKUP($A212,'SAP - LT'!$A:$AE,15,0)=0,"PEN","USD")</f>
        <v>PEN</v>
      </c>
      <c r="O212" t="str">
        <f>VLOOKUP($A212,'SAP - LT'!$A:$AE,4,0)</f>
        <v>LETRAS EN DESCUENTO NACIONAL -  - LETRA 75 DIAS / DRAFT 75 DAYS - Cambio de Situación</v>
      </c>
    </row>
    <row r="213" spans="1:15" x14ac:dyDescent="0.2">
      <c r="A213">
        <f t="shared" si="3"/>
        <v>212</v>
      </c>
      <c r="B213" t="str">
        <f>VLOOKUP($A213,'SAP - LT'!$A:$AE,12,0)</f>
        <v>REPRESENTACIONES DURAND S.A.C.</v>
      </c>
      <c r="C213" s="5" t="str">
        <f>VLOOKUP($A213,'SAP - LT'!$A:$AE,2,0)</f>
        <v>2024-03134</v>
      </c>
      <c r="D213" s="5" t="str">
        <f>VLOOKUP($A213,'SAP - LT'!$A:$AE,2,0)</f>
        <v>2024-03134</v>
      </c>
      <c r="E213" s="13">
        <v>45566</v>
      </c>
      <c r="F213" s="34">
        <f>VLOOKUP($A213,'SAP - LT'!$A:$AE,5,0)</f>
        <v>45537</v>
      </c>
      <c r="G213" s="13">
        <f>VLOOKUP($A213,'SAP - LT'!$A:$AE,19,0)</f>
        <v>45580</v>
      </c>
      <c r="H213" s="5" t="s">
        <v>8512</v>
      </c>
      <c r="I213" t="str">
        <f>VLOOKUP($A213,'SAP - LT'!$A:$AE,3,0)</f>
        <v/>
      </c>
      <c r="J213" t="str">
        <f>IF(VLOOKUP($A213,'SAP - LT'!$A:$AE,15,0)=0,"PEN","USD")</f>
        <v>PEN</v>
      </c>
      <c r="K213" s="35" t="s">
        <v>17524</v>
      </c>
      <c r="L213">
        <v>1</v>
      </c>
      <c r="M213" s="37">
        <f>IF(J213="PEN",VLOOKUP($A213,'SAP - LT'!$A:$AE,14,0),VLOOKUP($A213,'SAP- FACT'!$A:$AE,15,0))</f>
        <v>2214.98</v>
      </c>
      <c r="N213" t="str">
        <f>IF(VLOOKUP($A213,'SAP - LT'!$A:$AE,15,0)=0,"PEN","USD")</f>
        <v>PEN</v>
      </c>
      <c r="O213" t="str">
        <f>VLOOKUP($A213,'SAP - LT'!$A:$AE,4,0)</f>
        <v>LETRAS EN DESCUENTO NACIONAL -  - LETRA 75 DIAS / DRAFT 75 DAYS - Cambio de Situación</v>
      </c>
    </row>
    <row r="214" spans="1:15" x14ac:dyDescent="0.2">
      <c r="A214">
        <f t="shared" si="3"/>
        <v>213</v>
      </c>
      <c r="B214" t="str">
        <f>VLOOKUP($A214,'SAP - LT'!$A:$AE,12,0)</f>
        <v>REPRESENTACIONES DURAND S.A.C.</v>
      </c>
      <c r="C214" s="5" t="str">
        <f>VLOOKUP($A214,'SAP - LT'!$A:$AE,2,0)</f>
        <v>2024-03133</v>
      </c>
      <c r="D214" s="5" t="str">
        <f>VLOOKUP($A214,'SAP - LT'!$A:$AE,2,0)</f>
        <v>2024-03133</v>
      </c>
      <c r="E214" s="13">
        <v>45566</v>
      </c>
      <c r="F214" s="34">
        <f>VLOOKUP($A214,'SAP - LT'!$A:$AE,5,0)</f>
        <v>45537</v>
      </c>
      <c r="G214" s="13">
        <f>VLOOKUP($A214,'SAP - LT'!$A:$AE,19,0)</f>
        <v>45568</v>
      </c>
      <c r="H214" s="5" t="s">
        <v>8512</v>
      </c>
      <c r="I214" t="str">
        <f>VLOOKUP($A214,'SAP - LT'!$A:$AE,3,0)</f>
        <v/>
      </c>
      <c r="J214" t="str">
        <f>IF(VLOOKUP($A214,'SAP - LT'!$A:$AE,15,0)=0,"PEN","USD")</f>
        <v>PEN</v>
      </c>
      <c r="K214" s="35" t="s">
        <v>17524</v>
      </c>
      <c r="L214">
        <v>1</v>
      </c>
      <c r="M214" s="37">
        <f>IF(J214="PEN",VLOOKUP($A214,'SAP - LT'!$A:$AE,14,0),VLOOKUP($A214,'SAP- FACT'!$A:$AE,15,0))</f>
        <v>2214.98</v>
      </c>
      <c r="N214" t="str">
        <f>IF(VLOOKUP($A214,'SAP - LT'!$A:$AE,15,0)=0,"PEN","USD")</f>
        <v>PEN</v>
      </c>
      <c r="O214" t="str">
        <f>VLOOKUP($A214,'SAP - LT'!$A:$AE,4,0)</f>
        <v>LETRAS EN DESCUENTO NACIONAL -  - LETRA 75 DIAS / DRAFT 75 DAYS - Cambio de Situación</v>
      </c>
    </row>
    <row r="215" spans="1:15" x14ac:dyDescent="0.2">
      <c r="A215">
        <f t="shared" si="3"/>
        <v>214</v>
      </c>
      <c r="B215" t="str">
        <f>VLOOKUP($A215,'SAP - LT'!$A:$AE,12,0)</f>
        <v>CORPORACION VETLAND S.R.L</v>
      </c>
      <c r="C215" s="5" t="str">
        <f>VLOOKUP($A215,'SAP - LT'!$A:$AE,2,0)</f>
        <v>2024-03347</v>
      </c>
      <c r="D215" s="5" t="str">
        <f>VLOOKUP($A215,'SAP - LT'!$A:$AE,2,0)</f>
        <v>2024-03347</v>
      </c>
      <c r="E215" s="13">
        <v>45566</v>
      </c>
      <c r="F215" s="34">
        <f>VLOOKUP($A215,'SAP - LT'!$A:$AE,5,0)</f>
        <v>45554</v>
      </c>
      <c r="G215" s="13">
        <f>VLOOKUP($A215,'SAP - LT'!$A:$AE,19,0)</f>
        <v>45621</v>
      </c>
      <c r="H215" s="5" t="s">
        <v>8512</v>
      </c>
      <c r="I215" t="str">
        <f>VLOOKUP($A215,'SAP - LT'!$A:$AE,3,0)</f>
        <v/>
      </c>
      <c r="J215" t="str">
        <f>IF(VLOOKUP($A215,'SAP - LT'!$A:$AE,15,0)=0,"PEN","USD")</f>
        <v>PEN</v>
      </c>
      <c r="K215" s="35" t="s">
        <v>17524</v>
      </c>
      <c r="L215">
        <v>1</v>
      </c>
      <c r="M215" s="37">
        <f>IF(J215="PEN",VLOOKUP($A215,'SAP - LT'!$A:$AE,14,0),VLOOKUP($A215,'SAP- FACT'!$A:$AE,15,0))</f>
        <v>2217.36</v>
      </c>
      <c r="N215" t="str">
        <f>IF(VLOOKUP($A215,'SAP - LT'!$A:$AE,15,0)=0,"PEN","USD")</f>
        <v>PEN</v>
      </c>
      <c r="O215" t="str">
        <f>VLOOKUP($A215,'SAP - LT'!$A:$AE,4,0)</f>
        <v>LETRAS EN DESCUENTO NACIONAL -  - LETRA 75 DIAS / DRAFT 75 DAYS - Cambio de Situación</v>
      </c>
    </row>
    <row r="216" spans="1:15" x14ac:dyDescent="0.2">
      <c r="A216">
        <f t="shared" si="3"/>
        <v>215</v>
      </c>
      <c r="B216" t="str">
        <f>VLOOKUP($A216,'SAP - LT'!$A:$AE,12,0)</f>
        <v>CORPORACION VETLAND S.R.L</v>
      </c>
      <c r="C216" s="5" t="str">
        <f>VLOOKUP($A216,'SAP - LT'!$A:$AE,2,0)</f>
        <v>2024-03342</v>
      </c>
      <c r="D216" s="5" t="str">
        <f>VLOOKUP($A216,'SAP - LT'!$A:$AE,2,0)</f>
        <v>2024-03342</v>
      </c>
      <c r="E216" s="13">
        <v>45566</v>
      </c>
      <c r="F216" s="34">
        <f>VLOOKUP($A216,'SAP - LT'!$A:$AE,5,0)</f>
        <v>45554</v>
      </c>
      <c r="G216" s="13">
        <f>VLOOKUP($A216,'SAP - LT'!$A:$AE,19,0)</f>
        <v>45575</v>
      </c>
      <c r="H216" s="5" t="s">
        <v>8512</v>
      </c>
      <c r="I216" t="str">
        <f>VLOOKUP($A216,'SAP - LT'!$A:$AE,3,0)</f>
        <v/>
      </c>
      <c r="J216" t="str">
        <f>IF(VLOOKUP($A216,'SAP - LT'!$A:$AE,15,0)=0,"PEN","USD")</f>
        <v>PEN</v>
      </c>
      <c r="K216" s="35" t="s">
        <v>17524</v>
      </c>
      <c r="L216">
        <v>1</v>
      </c>
      <c r="M216" s="37">
        <f>IF(J216="PEN",VLOOKUP($A216,'SAP - LT'!$A:$AE,14,0),VLOOKUP($A216,'SAP- FACT'!$A:$AE,15,0))</f>
        <v>2217.38</v>
      </c>
      <c r="N216" t="str">
        <f>IF(VLOOKUP($A216,'SAP - LT'!$A:$AE,15,0)=0,"PEN","USD")</f>
        <v>PEN</v>
      </c>
      <c r="O216" t="str">
        <f>VLOOKUP($A216,'SAP - LT'!$A:$AE,4,0)</f>
        <v>LETRAS EN DESCUENTO NACIONAL -  - LETRA 75 DIAS / DRAFT 75 DAYS - Cambio de Situación</v>
      </c>
    </row>
    <row r="217" spans="1:15" x14ac:dyDescent="0.2">
      <c r="A217">
        <f t="shared" si="3"/>
        <v>216</v>
      </c>
      <c r="B217" t="str">
        <f>VLOOKUP($A217,'SAP - LT'!$A:$AE,12,0)</f>
        <v>CORPORACION VETLAND S.R.L</v>
      </c>
      <c r="C217" s="5" t="str">
        <f>VLOOKUP($A217,'SAP - LT'!$A:$AE,2,0)</f>
        <v>2024-03346</v>
      </c>
      <c r="D217" s="5" t="str">
        <f>VLOOKUP($A217,'SAP - LT'!$A:$AE,2,0)</f>
        <v>2024-03346</v>
      </c>
      <c r="E217" s="13">
        <v>45566</v>
      </c>
      <c r="F217" s="34">
        <f>VLOOKUP($A217,'SAP - LT'!$A:$AE,5,0)</f>
        <v>45554</v>
      </c>
      <c r="G217" s="13">
        <f>VLOOKUP($A217,'SAP - LT'!$A:$AE,19,0)</f>
        <v>45603</v>
      </c>
      <c r="H217" s="5" t="s">
        <v>8512</v>
      </c>
      <c r="I217" t="str">
        <f>VLOOKUP($A217,'SAP - LT'!$A:$AE,3,0)</f>
        <v/>
      </c>
      <c r="J217" t="str">
        <f>IF(VLOOKUP($A217,'SAP - LT'!$A:$AE,15,0)=0,"PEN","USD")</f>
        <v>PEN</v>
      </c>
      <c r="K217" s="35" t="s">
        <v>17524</v>
      </c>
      <c r="L217">
        <v>1</v>
      </c>
      <c r="M217" s="37">
        <f>IF(J217="PEN",VLOOKUP($A217,'SAP - LT'!$A:$AE,14,0),VLOOKUP($A217,'SAP- FACT'!$A:$AE,15,0))</f>
        <v>2217.38</v>
      </c>
      <c r="N217" t="str">
        <f>IF(VLOOKUP($A217,'SAP - LT'!$A:$AE,15,0)=0,"PEN","USD")</f>
        <v>PEN</v>
      </c>
      <c r="O217" t="str">
        <f>VLOOKUP($A217,'SAP - LT'!$A:$AE,4,0)</f>
        <v>LETRAS EN DESCUENTO NACIONAL -  - LETRA 75 DIAS / DRAFT 75 DAYS - Cambio de Situación</v>
      </c>
    </row>
    <row r="218" spans="1:15" x14ac:dyDescent="0.2">
      <c r="A218">
        <f t="shared" si="3"/>
        <v>217</v>
      </c>
      <c r="B218" t="str">
        <f>VLOOKUP($A218,'SAP - LT'!$A:$AE,12,0)</f>
        <v>CORPORACION VETLAND S.R.L</v>
      </c>
      <c r="C218" s="5" t="str">
        <f>VLOOKUP($A218,'SAP - LT'!$A:$AE,2,0)</f>
        <v>2024-03345</v>
      </c>
      <c r="D218" s="5" t="str">
        <f>VLOOKUP($A218,'SAP - LT'!$A:$AE,2,0)</f>
        <v>2024-03345</v>
      </c>
      <c r="E218" s="13">
        <v>45566</v>
      </c>
      <c r="F218" s="34">
        <f>VLOOKUP($A218,'SAP - LT'!$A:$AE,5,0)</f>
        <v>45554</v>
      </c>
      <c r="G218" s="13">
        <f>VLOOKUP($A218,'SAP - LT'!$A:$AE,19,0)</f>
        <v>45596</v>
      </c>
      <c r="H218" s="5" t="s">
        <v>8512</v>
      </c>
      <c r="I218" t="str">
        <f>VLOOKUP($A218,'SAP - LT'!$A:$AE,3,0)</f>
        <v/>
      </c>
      <c r="J218" t="str">
        <f>IF(VLOOKUP($A218,'SAP - LT'!$A:$AE,15,0)=0,"PEN","USD")</f>
        <v>PEN</v>
      </c>
      <c r="K218" s="35" t="s">
        <v>17524</v>
      </c>
      <c r="L218">
        <v>1</v>
      </c>
      <c r="M218" s="37">
        <f>IF(J218="PEN",VLOOKUP($A218,'SAP - LT'!$A:$AE,14,0),VLOOKUP($A218,'SAP- FACT'!$A:$AE,15,0))</f>
        <v>2217.38</v>
      </c>
      <c r="N218" t="str">
        <f>IF(VLOOKUP($A218,'SAP - LT'!$A:$AE,15,0)=0,"PEN","USD")</f>
        <v>PEN</v>
      </c>
      <c r="O218" t="str">
        <f>VLOOKUP($A218,'SAP - LT'!$A:$AE,4,0)</f>
        <v>LETRAS EN DESCUENTO NACIONAL -  - LETRA 75 DIAS / DRAFT 75 DAYS - Cambio de Situación</v>
      </c>
    </row>
    <row r="219" spans="1:15" x14ac:dyDescent="0.2">
      <c r="A219">
        <f t="shared" si="3"/>
        <v>218</v>
      </c>
      <c r="B219" t="str">
        <f>VLOOKUP($A219,'SAP - LT'!$A:$AE,12,0)</f>
        <v>CORPORACION VETLAND S.R.L</v>
      </c>
      <c r="C219" s="5" t="str">
        <f>VLOOKUP($A219,'SAP - LT'!$A:$AE,2,0)</f>
        <v>2024-03344</v>
      </c>
      <c r="D219" s="5" t="str">
        <f>VLOOKUP($A219,'SAP - LT'!$A:$AE,2,0)</f>
        <v>2024-03344</v>
      </c>
      <c r="E219" s="13">
        <v>45566</v>
      </c>
      <c r="F219" s="34">
        <f>VLOOKUP($A219,'SAP - LT'!$A:$AE,5,0)</f>
        <v>45554</v>
      </c>
      <c r="G219" s="13">
        <f>VLOOKUP($A219,'SAP - LT'!$A:$AE,19,0)</f>
        <v>45590</v>
      </c>
      <c r="H219" s="5" t="s">
        <v>8512</v>
      </c>
      <c r="I219" t="str">
        <f>VLOOKUP($A219,'SAP - LT'!$A:$AE,3,0)</f>
        <v/>
      </c>
      <c r="J219" t="str">
        <f>IF(VLOOKUP($A219,'SAP - LT'!$A:$AE,15,0)=0,"PEN","USD")</f>
        <v>PEN</v>
      </c>
      <c r="K219" s="35" t="s">
        <v>17524</v>
      </c>
      <c r="L219">
        <v>1</v>
      </c>
      <c r="M219" s="37">
        <f>IF(J219="PEN",VLOOKUP($A219,'SAP - LT'!$A:$AE,14,0),VLOOKUP($A219,'SAP- FACT'!$A:$AE,15,0))</f>
        <v>2217.38</v>
      </c>
      <c r="N219" t="str">
        <f>IF(VLOOKUP($A219,'SAP - LT'!$A:$AE,15,0)=0,"PEN","USD")</f>
        <v>PEN</v>
      </c>
      <c r="O219" t="str">
        <f>VLOOKUP($A219,'SAP - LT'!$A:$AE,4,0)</f>
        <v>LETRAS EN DESCUENTO NACIONAL -  - LETRA 75 DIAS / DRAFT 75 DAYS - Cambio de Situación</v>
      </c>
    </row>
    <row r="220" spans="1:15" x14ac:dyDescent="0.2">
      <c r="A220">
        <f t="shared" si="3"/>
        <v>219</v>
      </c>
      <c r="B220" t="str">
        <f>VLOOKUP($A220,'SAP - LT'!$A:$AE,12,0)</f>
        <v>CORPORACION VETLAND S.R.L</v>
      </c>
      <c r="C220" s="5" t="str">
        <f>VLOOKUP($A220,'SAP - LT'!$A:$AE,2,0)</f>
        <v>2024-03343</v>
      </c>
      <c r="D220" s="5" t="str">
        <f>VLOOKUP($A220,'SAP - LT'!$A:$AE,2,0)</f>
        <v>2024-03343</v>
      </c>
      <c r="E220" s="13">
        <v>45566</v>
      </c>
      <c r="F220" s="34">
        <f>VLOOKUP($A220,'SAP - LT'!$A:$AE,5,0)</f>
        <v>45554</v>
      </c>
      <c r="G220" s="13">
        <f>VLOOKUP($A220,'SAP - LT'!$A:$AE,19,0)</f>
        <v>45582</v>
      </c>
      <c r="H220" s="5" t="s">
        <v>8512</v>
      </c>
      <c r="I220" t="str">
        <f>VLOOKUP($A220,'SAP - LT'!$A:$AE,3,0)</f>
        <v/>
      </c>
      <c r="J220" t="str">
        <f>IF(VLOOKUP($A220,'SAP - LT'!$A:$AE,15,0)=0,"PEN","USD")</f>
        <v>PEN</v>
      </c>
      <c r="K220" s="35" t="s">
        <v>17524</v>
      </c>
      <c r="L220">
        <v>1</v>
      </c>
      <c r="M220" s="37">
        <f>IF(J220="PEN",VLOOKUP($A220,'SAP - LT'!$A:$AE,14,0),VLOOKUP($A220,'SAP- FACT'!$A:$AE,15,0))</f>
        <v>2217.38</v>
      </c>
      <c r="N220" t="str">
        <f>IF(VLOOKUP($A220,'SAP - LT'!$A:$AE,15,0)=0,"PEN","USD")</f>
        <v>PEN</v>
      </c>
      <c r="O220" t="str">
        <f>VLOOKUP($A220,'SAP - LT'!$A:$AE,4,0)</f>
        <v>LETRAS EN DESCUENTO NACIONAL -  - LETRA 75 DIAS / DRAFT 75 DAYS - Cambio de Situación</v>
      </c>
    </row>
    <row r="221" spans="1:15" x14ac:dyDescent="0.2">
      <c r="A221">
        <f t="shared" si="3"/>
        <v>220</v>
      </c>
      <c r="B221" t="str">
        <f>VLOOKUP($A221,'SAP - LT'!$A:$AE,12,0)</f>
        <v>TOP VETERINARIA S.A.C.</v>
      </c>
      <c r="C221" s="5" t="str">
        <f>VLOOKUP($A221,'SAP - LT'!$A:$AE,2,0)</f>
        <v>2024-02809</v>
      </c>
      <c r="D221" s="5" t="str">
        <f>VLOOKUP($A221,'SAP - LT'!$A:$AE,2,0)</f>
        <v>2024-02809</v>
      </c>
      <c r="E221" s="13">
        <v>45566</v>
      </c>
      <c r="F221" s="34">
        <f>VLOOKUP($A221,'SAP - LT'!$A:$AE,5,0)</f>
        <v>45520</v>
      </c>
      <c r="G221" s="13">
        <f>VLOOKUP($A221,'SAP - LT'!$A:$AE,19,0)</f>
        <v>45567</v>
      </c>
      <c r="H221" s="5" t="s">
        <v>8512</v>
      </c>
      <c r="I221" t="str">
        <f>VLOOKUP($A221,'SAP - LT'!$A:$AE,3,0)</f>
        <v/>
      </c>
      <c r="J221" t="str">
        <f>IF(VLOOKUP($A221,'SAP - LT'!$A:$AE,15,0)=0,"PEN","USD")</f>
        <v>PEN</v>
      </c>
      <c r="K221" s="35" t="s">
        <v>17524</v>
      </c>
      <c r="L221">
        <v>1</v>
      </c>
      <c r="M221" s="37">
        <f>IF(J221="PEN",VLOOKUP($A221,'SAP - LT'!$A:$AE,14,0),VLOOKUP($A221,'SAP- FACT'!$A:$AE,15,0))</f>
        <v>2236.8000000000002</v>
      </c>
      <c r="N221" t="str">
        <f>IF(VLOOKUP($A221,'SAP - LT'!$A:$AE,15,0)=0,"PEN","USD")</f>
        <v>PEN</v>
      </c>
      <c r="O221" t="str">
        <f>VLOOKUP($A221,'SAP - LT'!$A:$AE,4,0)</f>
        <v>LETRAS EN DESCUENTO NACIONAL -  - LETRA 75 DIAS / DRAFT 75 DAYS - Cambio de Situación</v>
      </c>
    </row>
    <row r="222" spans="1:15" x14ac:dyDescent="0.2">
      <c r="A222">
        <f t="shared" si="3"/>
        <v>221</v>
      </c>
      <c r="B222" t="str">
        <f>VLOOKUP($A222,'SAP - LT'!$A:$AE,12,0)</f>
        <v>AGROCOMERCIO S.A.C</v>
      </c>
      <c r="C222" s="5" t="str">
        <f>VLOOKUP($A222,'SAP - LT'!$A:$AE,2,0)</f>
        <v>2024-03014</v>
      </c>
      <c r="D222" s="5" t="str">
        <f>VLOOKUP($A222,'SAP - LT'!$A:$AE,2,0)</f>
        <v>2024-03014</v>
      </c>
      <c r="E222" s="13">
        <v>45566</v>
      </c>
      <c r="F222" s="34">
        <f>VLOOKUP($A222,'SAP - LT'!$A:$AE,5,0)</f>
        <v>45532</v>
      </c>
      <c r="G222" s="13">
        <f>VLOOKUP($A222,'SAP - LT'!$A:$AE,19,0)</f>
        <v>45581</v>
      </c>
      <c r="H222" s="5" t="s">
        <v>8512</v>
      </c>
      <c r="I222" t="str">
        <f>VLOOKUP($A222,'SAP - LT'!$A:$AE,3,0)</f>
        <v/>
      </c>
      <c r="J222" t="str">
        <f>IF(VLOOKUP($A222,'SAP - LT'!$A:$AE,15,0)=0,"PEN","USD")</f>
        <v>PEN</v>
      </c>
      <c r="K222" s="35" t="s">
        <v>17524</v>
      </c>
      <c r="L222">
        <v>1</v>
      </c>
      <c r="M222" s="37">
        <f>IF(J222="PEN",VLOOKUP($A222,'SAP - LT'!$A:$AE,14,0),VLOOKUP($A222,'SAP- FACT'!$A:$AE,15,0))</f>
        <v>2251.44</v>
      </c>
      <c r="N222" t="str">
        <f>IF(VLOOKUP($A222,'SAP - LT'!$A:$AE,15,0)=0,"PEN","USD")</f>
        <v>PEN</v>
      </c>
      <c r="O222" t="str">
        <f>VLOOKUP($A222,'SAP - LT'!$A:$AE,4,0)</f>
        <v>LETRAS EN COBRANZA NACIONAL -  - LETRA 75 DIAS / DRAFT 75 DAYS - Cambio de Situación</v>
      </c>
    </row>
    <row r="223" spans="1:15" x14ac:dyDescent="0.2">
      <c r="A223">
        <f t="shared" si="3"/>
        <v>222</v>
      </c>
      <c r="B223" t="str">
        <f>VLOOKUP($A223,'SAP - LT'!$A:$AE,12,0)</f>
        <v>AGROCOMERCIO S.A.C</v>
      </c>
      <c r="C223" s="5" t="str">
        <f>VLOOKUP($A223,'SAP - LT'!$A:$AE,2,0)</f>
        <v>2024-03013</v>
      </c>
      <c r="D223" s="5" t="str">
        <f>VLOOKUP($A223,'SAP - LT'!$A:$AE,2,0)</f>
        <v>2024-03013</v>
      </c>
      <c r="E223" s="13">
        <v>45566</v>
      </c>
      <c r="F223" s="34">
        <f>VLOOKUP($A223,'SAP - LT'!$A:$AE,5,0)</f>
        <v>45532</v>
      </c>
      <c r="G223" s="13">
        <f>VLOOKUP($A223,'SAP - LT'!$A:$AE,19,0)</f>
        <v>45574</v>
      </c>
      <c r="H223" s="5" t="s">
        <v>8512</v>
      </c>
      <c r="I223" t="str">
        <f>VLOOKUP($A223,'SAP - LT'!$A:$AE,3,0)</f>
        <v/>
      </c>
      <c r="J223" t="str">
        <f>IF(VLOOKUP($A223,'SAP - LT'!$A:$AE,15,0)=0,"PEN","USD")</f>
        <v>PEN</v>
      </c>
      <c r="K223" s="35" t="s">
        <v>17524</v>
      </c>
      <c r="L223">
        <v>1</v>
      </c>
      <c r="M223" s="37">
        <f>IF(J223="PEN",VLOOKUP($A223,'SAP - LT'!$A:$AE,14,0),VLOOKUP($A223,'SAP- FACT'!$A:$AE,15,0))</f>
        <v>2251.44</v>
      </c>
      <c r="N223" t="str">
        <f>IF(VLOOKUP($A223,'SAP - LT'!$A:$AE,15,0)=0,"PEN","USD")</f>
        <v>PEN</v>
      </c>
      <c r="O223" t="str">
        <f>VLOOKUP($A223,'SAP - LT'!$A:$AE,4,0)</f>
        <v>LETRAS EN COBRANZA NACIONAL -  - LETRA 75 DIAS / DRAFT 75 DAYS - Cambio de Situación</v>
      </c>
    </row>
    <row r="224" spans="1:15" x14ac:dyDescent="0.2">
      <c r="A224">
        <f t="shared" si="3"/>
        <v>223</v>
      </c>
      <c r="B224" t="str">
        <f>VLOOKUP($A224,'SAP - LT'!$A:$AE,12,0)</f>
        <v>AGROCOMERCIO S.A.C</v>
      </c>
      <c r="C224" s="5" t="str">
        <f>VLOOKUP($A224,'SAP - LT'!$A:$AE,2,0)</f>
        <v>2024-03012</v>
      </c>
      <c r="D224" s="5" t="str">
        <f>VLOOKUP($A224,'SAP - LT'!$A:$AE,2,0)</f>
        <v>2024-03012</v>
      </c>
      <c r="E224" s="13">
        <v>45566</v>
      </c>
      <c r="F224" s="34">
        <f>VLOOKUP($A224,'SAP - LT'!$A:$AE,5,0)</f>
        <v>45532</v>
      </c>
      <c r="G224" s="13">
        <f>VLOOKUP($A224,'SAP - LT'!$A:$AE,19,0)</f>
        <v>45567</v>
      </c>
      <c r="H224" s="5" t="s">
        <v>8512</v>
      </c>
      <c r="I224" t="str">
        <f>VLOOKUP($A224,'SAP - LT'!$A:$AE,3,0)</f>
        <v/>
      </c>
      <c r="J224" t="str">
        <f>IF(VLOOKUP($A224,'SAP - LT'!$A:$AE,15,0)=0,"PEN","USD")</f>
        <v>PEN</v>
      </c>
      <c r="K224" s="35" t="s">
        <v>17524</v>
      </c>
      <c r="L224">
        <v>1</v>
      </c>
      <c r="M224" s="37">
        <f>IF(J224="PEN",VLOOKUP($A224,'SAP - LT'!$A:$AE,14,0),VLOOKUP($A224,'SAP- FACT'!$A:$AE,15,0))</f>
        <v>2251.44</v>
      </c>
      <c r="N224" t="str">
        <f>IF(VLOOKUP($A224,'SAP - LT'!$A:$AE,15,0)=0,"PEN","USD")</f>
        <v>PEN</v>
      </c>
      <c r="O224" t="str">
        <f>VLOOKUP($A224,'SAP - LT'!$A:$AE,4,0)</f>
        <v>LETRAS EN COBRANZA NACIONAL -  - LETRA 75 DIAS / DRAFT 75 DAYS - Cambio de Situación</v>
      </c>
    </row>
    <row r="225" spans="1:15" x14ac:dyDescent="0.2">
      <c r="A225">
        <f t="shared" si="3"/>
        <v>224</v>
      </c>
      <c r="B225" t="str">
        <f>VLOOKUP($A225,'SAP - LT'!$A:$AE,12,0)</f>
        <v>AGROCOMERCIO S.A.C</v>
      </c>
      <c r="C225" s="5" t="str">
        <f>VLOOKUP($A225,'SAP - LT'!$A:$AE,2,0)</f>
        <v>2024-03015</v>
      </c>
      <c r="D225" s="5" t="str">
        <f>VLOOKUP($A225,'SAP - LT'!$A:$AE,2,0)</f>
        <v>2024-03015</v>
      </c>
      <c r="E225" s="13">
        <v>45566</v>
      </c>
      <c r="F225" s="34">
        <f>VLOOKUP($A225,'SAP - LT'!$A:$AE,5,0)</f>
        <v>45532</v>
      </c>
      <c r="G225" s="13">
        <f>VLOOKUP($A225,'SAP - LT'!$A:$AE,19,0)</f>
        <v>45594</v>
      </c>
      <c r="H225" s="5" t="s">
        <v>8512</v>
      </c>
      <c r="I225" t="str">
        <f>VLOOKUP($A225,'SAP - LT'!$A:$AE,3,0)</f>
        <v/>
      </c>
      <c r="J225" t="str">
        <f>IF(VLOOKUP($A225,'SAP - LT'!$A:$AE,15,0)=0,"PEN","USD")</f>
        <v>PEN</v>
      </c>
      <c r="K225" s="35" t="s">
        <v>17524</v>
      </c>
      <c r="L225">
        <v>1</v>
      </c>
      <c r="M225" s="37">
        <f>IF(J225="PEN",VLOOKUP($A225,'SAP - LT'!$A:$AE,14,0),VLOOKUP($A225,'SAP- FACT'!$A:$AE,15,0))</f>
        <v>2251.44</v>
      </c>
      <c r="N225" t="str">
        <f>IF(VLOOKUP($A225,'SAP - LT'!$A:$AE,15,0)=0,"PEN","USD")</f>
        <v>PEN</v>
      </c>
      <c r="O225" t="str">
        <f>VLOOKUP($A225,'SAP - LT'!$A:$AE,4,0)</f>
        <v>LETRAS EN COBRANZA NACIONAL -  - LETRA 75 DIAS / DRAFT 75 DAYS - Cambio de Situación</v>
      </c>
    </row>
    <row r="226" spans="1:15" x14ac:dyDescent="0.2">
      <c r="A226">
        <f t="shared" si="3"/>
        <v>225</v>
      </c>
      <c r="B226" t="str">
        <f>VLOOKUP($A226,'SAP - LT'!$A:$AE,12,0)</f>
        <v>UNIVERSO VETERINARIO S.A.C.</v>
      </c>
      <c r="C226" s="5" t="str">
        <f>VLOOKUP($A226,'SAP - LT'!$A:$AE,2,0)</f>
        <v>2024-02507</v>
      </c>
      <c r="D226" s="5" t="str">
        <f>VLOOKUP($A226,'SAP - LT'!$A:$AE,2,0)</f>
        <v>2024-02507</v>
      </c>
      <c r="E226" s="13">
        <v>45566</v>
      </c>
      <c r="F226" s="34">
        <f>VLOOKUP($A226,'SAP - LT'!$A:$AE,5,0)</f>
        <v>45504</v>
      </c>
      <c r="G226" s="13">
        <f>VLOOKUP($A226,'SAP - LT'!$A:$AE,19,0)</f>
        <v>45544</v>
      </c>
      <c r="H226" s="5" t="s">
        <v>8512</v>
      </c>
      <c r="I226" t="str">
        <f>VLOOKUP($A226,'SAP - LT'!$A:$AE,3,0)</f>
        <v/>
      </c>
      <c r="J226" t="str">
        <f>IF(VLOOKUP($A226,'SAP - LT'!$A:$AE,15,0)=0,"PEN","USD")</f>
        <v>PEN</v>
      </c>
      <c r="K226" s="35" t="s">
        <v>17524</v>
      </c>
      <c r="L226">
        <v>1</v>
      </c>
      <c r="M226" s="37">
        <f>IF(J226="PEN",VLOOKUP($A226,'SAP - LT'!$A:$AE,14,0),VLOOKUP($A226,'SAP- FACT'!$A:$AE,15,0))</f>
        <v>2267.33</v>
      </c>
      <c r="N226" t="str">
        <f>IF(VLOOKUP($A226,'SAP - LT'!$A:$AE,15,0)=0,"PEN","USD")</f>
        <v>PEN</v>
      </c>
      <c r="O226" t="str">
        <f>VLOOKUP($A226,'SAP - LT'!$A:$AE,4,0)</f>
        <v>LETRAS EN CARTERA NACIONAL -  - LETRA 75 DIAS / DRAFT 75 DAYS - Asiento de Letras</v>
      </c>
    </row>
    <row r="227" spans="1:15" x14ac:dyDescent="0.2">
      <c r="A227">
        <f t="shared" si="3"/>
        <v>226</v>
      </c>
      <c r="B227" t="str">
        <f>VLOOKUP($A227,'SAP - LT'!$A:$AE,12,0)</f>
        <v>UNIVERSO VETERINARIO S.A.C.</v>
      </c>
      <c r="C227" s="5" t="str">
        <f>VLOOKUP($A227,'SAP - LT'!$A:$AE,2,0)</f>
        <v>2024-02506</v>
      </c>
      <c r="D227" s="5" t="str">
        <f>VLOOKUP($A227,'SAP - LT'!$A:$AE,2,0)</f>
        <v>2024-02506</v>
      </c>
      <c r="E227" s="13">
        <v>45566</v>
      </c>
      <c r="F227" s="34">
        <f>VLOOKUP($A227,'SAP - LT'!$A:$AE,5,0)</f>
        <v>45504</v>
      </c>
      <c r="G227" s="13">
        <f>VLOOKUP($A227,'SAP - LT'!$A:$AE,19,0)</f>
        <v>45537</v>
      </c>
      <c r="H227" s="5" t="s">
        <v>8512</v>
      </c>
      <c r="I227" t="str">
        <f>VLOOKUP($A227,'SAP - LT'!$A:$AE,3,0)</f>
        <v/>
      </c>
      <c r="J227" t="str">
        <f>IF(VLOOKUP($A227,'SAP - LT'!$A:$AE,15,0)=0,"PEN","USD")</f>
        <v>PEN</v>
      </c>
      <c r="K227" s="35" t="s">
        <v>17524</v>
      </c>
      <c r="L227">
        <v>1</v>
      </c>
      <c r="M227" s="37">
        <f>IF(J227="PEN",VLOOKUP($A227,'SAP - LT'!$A:$AE,14,0),VLOOKUP($A227,'SAP- FACT'!$A:$AE,15,0))</f>
        <v>2267.33</v>
      </c>
      <c r="N227" t="str">
        <f>IF(VLOOKUP($A227,'SAP - LT'!$A:$AE,15,0)=0,"PEN","USD")</f>
        <v>PEN</v>
      </c>
      <c r="O227" t="str">
        <f>VLOOKUP($A227,'SAP - LT'!$A:$AE,4,0)</f>
        <v>LETRAS EN CARTERA NACIONAL -  - LETRA 75 DIAS / DRAFT 75 DAYS - Asiento de Letras</v>
      </c>
    </row>
    <row r="228" spans="1:15" x14ac:dyDescent="0.2">
      <c r="A228">
        <f t="shared" si="3"/>
        <v>227</v>
      </c>
      <c r="B228" t="str">
        <f>VLOOKUP($A228,'SAP - LT'!$A:$AE,12,0)</f>
        <v>UNIVERSO VETERINARIO S.A.C.</v>
      </c>
      <c r="C228" s="5" t="str">
        <f>VLOOKUP($A228,'SAP - LT'!$A:$AE,2,0)</f>
        <v>2024-02508</v>
      </c>
      <c r="D228" s="5" t="str">
        <f>VLOOKUP($A228,'SAP - LT'!$A:$AE,2,0)</f>
        <v>2024-02508</v>
      </c>
      <c r="E228" s="13">
        <v>45566</v>
      </c>
      <c r="F228" s="34">
        <f>VLOOKUP($A228,'SAP - LT'!$A:$AE,5,0)</f>
        <v>45504</v>
      </c>
      <c r="G228" s="13">
        <f>VLOOKUP($A228,'SAP - LT'!$A:$AE,19,0)</f>
        <v>45560</v>
      </c>
      <c r="H228" s="5" t="s">
        <v>8512</v>
      </c>
      <c r="I228" t="str">
        <f>VLOOKUP($A228,'SAP - LT'!$A:$AE,3,0)</f>
        <v/>
      </c>
      <c r="J228" t="str">
        <f>IF(VLOOKUP($A228,'SAP - LT'!$A:$AE,15,0)=0,"PEN","USD")</f>
        <v>PEN</v>
      </c>
      <c r="K228" s="35" t="s">
        <v>17524</v>
      </c>
      <c r="L228">
        <v>1</v>
      </c>
      <c r="M228" s="37">
        <f>IF(J228="PEN",VLOOKUP($A228,'SAP - LT'!$A:$AE,14,0),VLOOKUP($A228,'SAP- FACT'!$A:$AE,15,0))</f>
        <v>2267.33</v>
      </c>
      <c r="N228" t="str">
        <f>IF(VLOOKUP($A228,'SAP - LT'!$A:$AE,15,0)=0,"PEN","USD")</f>
        <v>PEN</v>
      </c>
      <c r="O228" t="str">
        <f>VLOOKUP($A228,'SAP - LT'!$A:$AE,4,0)</f>
        <v>LETRAS EN CARTERA NACIONAL -  - LETRA 75 DIAS / DRAFT 75 DAYS - Asiento de Letras</v>
      </c>
    </row>
    <row r="229" spans="1:15" x14ac:dyDescent="0.2">
      <c r="A229">
        <f t="shared" si="3"/>
        <v>228</v>
      </c>
      <c r="B229" t="str">
        <f>VLOOKUP($A229,'SAP - LT'!$A:$AE,12,0)</f>
        <v>GRUPO PHARMAX VETERINARIA S.A.C.</v>
      </c>
      <c r="C229" s="5" t="str">
        <f>VLOOKUP($A229,'SAP - LT'!$A:$AE,2,0)</f>
        <v>2024-03206</v>
      </c>
      <c r="D229" s="5" t="str">
        <f>VLOOKUP($A229,'SAP - LT'!$A:$AE,2,0)</f>
        <v>2024-03206</v>
      </c>
      <c r="E229" s="13">
        <v>45566</v>
      </c>
      <c r="F229" s="34">
        <f>VLOOKUP($A229,'SAP - LT'!$A:$AE,5,0)</f>
        <v>45546</v>
      </c>
      <c r="G229" s="13">
        <f>VLOOKUP($A229,'SAP - LT'!$A:$AE,19,0)</f>
        <v>45569</v>
      </c>
      <c r="H229" s="5" t="s">
        <v>8512</v>
      </c>
      <c r="I229" t="str">
        <f>VLOOKUP($A229,'SAP - LT'!$A:$AE,3,0)</f>
        <v/>
      </c>
      <c r="J229" t="str">
        <f>IF(VLOOKUP($A229,'SAP - LT'!$A:$AE,15,0)=0,"PEN","USD")</f>
        <v>PEN</v>
      </c>
      <c r="K229" s="35" t="s">
        <v>17524</v>
      </c>
      <c r="L229">
        <v>1</v>
      </c>
      <c r="M229" s="37">
        <f>IF(J229="PEN",VLOOKUP($A229,'SAP - LT'!$A:$AE,14,0),VLOOKUP($A229,'SAP- FACT'!$A:$AE,15,0))</f>
        <v>2319.64</v>
      </c>
      <c r="N229" t="str">
        <f>IF(VLOOKUP($A229,'SAP - LT'!$A:$AE,15,0)=0,"PEN","USD")</f>
        <v>PEN</v>
      </c>
      <c r="O229" t="str">
        <f>VLOOKUP($A229,'SAP - LT'!$A:$AE,4,0)</f>
        <v>LETRAS EN DESCUENTO NACIONAL -  - LETRA 45-60-75 DIAS / DRAFT 45-60-75 DAYS - Cambio de Situación</v>
      </c>
    </row>
    <row r="230" spans="1:15" x14ac:dyDescent="0.2">
      <c r="A230">
        <f t="shared" si="3"/>
        <v>229</v>
      </c>
      <c r="B230" t="str">
        <f>VLOOKUP($A230,'SAP - LT'!$A:$AE,12,0)</f>
        <v>GRUPO PHARMAX VETERINARIA S.A.C.</v>
      </c>
      <c r="C230" s="5" t="str">
        <f>VLOOKUP($A230,'SAP - LT'!$A:$AE,2,0)</f>
        <v>2024-03208</v>
      </c>
      <c r="D230" s="5" t="str">
        <f>VLOOKUP($A230,'SAP - LT'!$A:$AE,2,0)</f>
        <v>2024-03208</v>
      </c>
      <c r="E230" s="13">
        <v>45566</v>
      </c>
      <c r="F230" s="34">
        <f>VLOOKUP($A230,'SAP - LT'!$A:$AE,5,0)</f>
        <v>45546</v>
      </c>
      <c r="G230" s="13">
        <f>VLOOKUP($A230,'SAP - LT'!$A:$AE,19,0)</f>
        <v>45583</v>
      </c>
      <c r="H230" s="5" t="s">
        <v>8512</v>
      </c>
      <c r="I230" t="str">
        <f>VLOOKUP($A230,'SAP - LT'!$A:$AE,3,0)</f>
        <v/>
      </c>
      <c r="J230" t="str">
        <f>IF(VLOOKUP($A230,'SAP - LT'!$A:$AE,15,0)=0,"PEN","USD")</f>
        <v>PEN</v>
      </c>
      <c r="K230" s="35" t="s">
        <v>17524</v>
      </c>
      <c r="L230">
        <v>1</v>
      </c>
      <c r="M230" s="37">
        <f>IF(J230="PEN",VLOOKUP($A230,'SAP - LT'!$A:$AE,14,0),VLOOKUP($A230,'SAP- FACT'!$A:$AE,15,0))</f>
        <v>2319.64</v>
      </c>
      <c r="N230" t="str">
        <f>IF(VLOOKUP($A230,'SAP - LT'!$A:$AE,15,0)=0,"PEN","USD")</f>
        <v>PEN</v>
      </c>
      <c r="O230" t="str">
        <f>VLOOKUP($A230,'SAP - LT'!$A:$AE,4,0)</f>
        <v>LETRAS EN DESCUENTO NACIONAL -  - LETRA 45-60-75 DIAS / DRAFT 45-60-75 DAYS - Cambio de Situación</v>
      </c>
    </row>
    <row r="231" spans="1:15" x14ac:dyDescent="0.2">
      <c r="A231">
        <f t="shared" si="3"/>
        <v>230</v>
      </c>
      <c r="B231" t="str">
        <f>VLOOKUP($A231,'SAP - LT'!$A:$AE,12,0)</f>
        <v>GRUPO PHARMAX VETERINARIA S.A.C.</v>
      </c>
      <c r="C231" s="5" t="str">
        <f>VLOOKUP($A231,'SAP - LT'!$A:$AE,2,0)</f>
        <v>2024-03209</v>
      </c>
      <c r="D231" s="5" t="str">
        <f>VLOOKUP($A231,'SAP - LT'!$A:$AE,2,0)</f>
        <v>2024-03209</v>
      </c>
      <c r="E231" s="13">
        <v>45566</v>
      </c>
      <c r="F231" s="34">
        <f>VLOOKUP($A231,'SAP - LT'!$A:$AE,5,0)</f>
        <v>45546</v>
      </c>
      <c r="G231" s="13">
        <f>VLOOKUP($A231,'SAP - LT'!$A:$AE,19,0)</f>
        <v>45590</v>
      </c>
      <c r="H231" s="5" t="s">
        <v>8512</v>
      </c>
      <c r="I231" t="str">
        <f>VLOOKUP($A231,'SAP - LT'!$A:$AE,3,0)</f>
        <v/>
      </c>
      <c r="J231" t="str">
        <f>IF(VLOOKUP($A231,'SAP - LT'!$A:$AE,15,0)=0,"PEN","USD")</f>
        <v>PEN</v>
      </c>
      <c r="K231" s="35" t="s">
        <v>17524</v>
      </c>
      <c r="L231">
        <v>1</v>
      </c>
      <c r="M231" s="37">
        <f>IF(J231="PEN",VLOOKUP($A231,'SAP - LT'!$A:$AE,14,0),VLOOKUP($A231,'SAP- FACT'!$A:$AE,15,0))</f>
        <v>2319.64</v>
      </c>
      <c r="N231" t="str">
        <f>IF(VLOOKUP($A231,'SAP - LT'!$A:$AE,15,0)=0,"PEN","USD")</f>
        <v>PEN</v>
      </c>
      <c r="O231" t="str">
        <f>VLOOKUP($A231,'SAP - LT'!$A:$AE,4,0)</f>
        <v>LETRAS EN DESCUENTO NACIONAL -  - LETRA 45-60-75 DIAS / DRAFT 45-60-75 DAYS - Cambio de Situación</v>
      </c>
    </row>
    <row r="232" spans="1:15" x14ac:dyDescent="0.2">
      <c r="A232">
        <f t="shared" si="3"/>
        <v>231</v>
      </c>
      <c r="B232" t="str">
        <f>VLOOKUP($A232,'SAP - LT'!$A:$AE,12,0)</f>
        <v>GRUPO PHARMAX VETERINARIA S.A.C.</v>
      </c>
      <c r="C232" s="5" t="str">
        <f>VLOOKUP($A232,'SAP - LT'!$A:$AE,2,0)</f>
        <v>2024-03207</v>
      </c>
      <c r="D232" s="5" t="str">
        <f>VLOOKUP($A232,'SAP - LT'!$A:$AE,2,0)</f>
        <v>2024-03207</v>
      </c>
      <c r="E232" s="13">
        <v>45566</v>
      </c>
      <c r="F232" s="34">
        <f>VLOOKUP($A232,'SAP - LT'!$A:$AE,5,0)</f>
        <v>45546</v>
      </c>
      <c r="G232" s="13">
        <f>VLOOKUP($A232,'SAP - LT'!$A:$AE,19,0)</f>
        <v>45576</v>
      </c>
      <c r="H232" s="5" t="s">
        <v>8512</v>
      </c>
      <c r="I232" t="str">
        <f>VLOOKUP($A232,'SAP - LT'!$A:$AE,3,0)</f>
        <v/>
      </c>
      <c r="J232" t="str">
        <f>IF(VLOOKUP($A232,'SAP - LT'!$A:$AE,15,0)=0,"PEN","USD")</f>
        <v>PEN</v>
      </c>
      <c r="K232" s="35" t="s">
        <v>17524</v>
      </c>
      <c r="L232">
        <v>1</v>
      </c>
      <c r="M232" s="37">
        <f>IF(J232="PEN",VLOOKUP($A232,'SAP - LT'!$A:$AE,14,0),VLOOKUP($A232,'SAP- FACT'!$A:$AE,15,0))</f>
        <v>2319.64</v>
      </c>
      <c r="N232" t="str">
        <f>IF(VLOOKUP($A232,'SAP - LT'!$A:$AE,15,0)=0,"PEN","USD")</f>
        <v>PEN</v>
      </c>
      <c r="O232" t="str">
        <f>VLOOKUP($A232,'SAP - LT'!$A:$AE,4,0)</f>
        <v>LETRAS EN DESCUENTO NACIONAL -  - LETRA 45-60-75 DIAS / DRAFT 45-60-75 DAYS - Cambio de Situación</v>
      </c>
    </row>
    <row r="233" spans="1:15" x14ac:dyDescent="0.2">
      <c r="A233">
        <f t="shared" si="3"/>
        <v>232</v>
      </c>
      <c r="B233" t="str">
        <f>VLOOKUP($A233,'SAP - LT'!$A:$AE,12,0)</f>
        <v>GRUPO PHARMAX VETERINARIA S.A.C.</v>
      </c>
      <c r="C233" s="5" t="str">
        <f>VLOOKUP($A233,'SAP - LT'!$A:$AE,2,0)</f>
        <v>2024-03210</v>
      </c>
      <c r="D233" s="5" t="str">
        <f>VLOOKUP($A233,'SAP - LT'!$A:$AE,2,0)</f>
        <v>2024-03210</v>
      </c>
      <c r="E233" s="13">
        <v>45566</v>
      </c>
      <c r="F233" s="34">
        <f>VLOOKUP($A233,'SAP - LT'!$A:$AE,5,0)</f>
        <v>45546</v>
      </c>
      <c r="G233" s="13">
        <f>VLOOKUP($A233,'SAP - LT'!$A:$AE,19,0)</f>
        <v>45607</v>
      </c>
      <c r="H233" s="5" t="s">
        <v>8512</v>
      </c>
      <c r="I233" t="str">
        <f>VLOOKUP($A233,'SAP - LT'!$A:$AE,3,0)</f>
        <v/>
      </c>
      <c r="J233" t="str">
        <f>IF(VLOOKUP($A233,'SAP - LT'!$A:$AE,15,0)=0,"PEN","USD")</f>
        <v>PEN</v>
      </c>
      <c r="K233" s="35" t="s">
        <v>17524</v>
      </c>
      <c r="L233">
        <v>1</v>
      </c>
      <c r="M233" s="37">
        <f>IF(J233="PEN",VLOOKUP($A233,'SAP - LT'!$A:$AE,14,0),VLOOKUP($A233,'SAP- FACT'!$A:$AE,15,0))</f>
        <v>2319.66</v>
      </c>
      <c r="N233" t="str">
        <f>IF(VLOOKUP($A233,'SAP - LT'!$A:$AE,15,0)=0,"PEN","USD")</f>
        <v>PEN</v>
      </c>
      <c r="O233" t="str">
        <f>VLOOKUP($A233,'SAP - LT'!$A:$AE,4,0)</f>
        <v>LETRAS EN DESCUENTO NACIONAL -  - LETRA 45-60-75 DIAS / DRAFT 45-60-75 DAYS - Cambio de Situación</v>
      </c>
    </row>
    <row r="234" spans="1:15" x14ac:dyDescent="0.2">
      <c r="A234">
        <f t="shared" si="3"/>
        <v>233</v>
      </c>
      <c r="B234" t="str">
        <f>VLOOKUP($A234,'SAP - LT'!$A:$AE,12,0)</f>
        <v>AGRICOTRAMG LL&amp;C E.I.R.L.</v>
      </c>
      <c r="C234" s="5" t="str">
        <f>VLOOKUP($A234,'SAP - LT'!$A:$AE,2,0)</f>
        <v>2024-03031</v>
      </c>
      <c r="D234" s="5" t="str">
        <f>VLOOKUP($A234,'SAP - LT'!$A:$AE,2,0)</f>
        <v>2024-03031</v>
      </c>
      <c r="E234" s="13">
        <v>45566</v>
      </c>
      <c r="F234" s="34">
        <f>VLOOKUP($A234,'SAP - LT'!$A:$AE,5,0)</f>
        <v>45539</v>
      </c>
      <c r="G234" s="13">
        <f>VLOOKUP($A234,'SAP - LT'!$A:$AE,19,0)</f>
        <v>45566</v>
      </c>
      <c r="H234" s="5" t="s">
        <v>8512</v>
      </c>
      <c r="I234" t="str">
        <f>VLOOKUP($A234,'SAP - LT'!$A:$AE,3,0)</f>
        <v/>
      </c>
      <c r="J234" t="str">
        <f>IF(VLOOKUP($A234,'SAP - LT'!$A:$AE,15,0)=0,"PEN","USD")</f>
        <v>PEN</v>
      </c>
      <c r="K234" s="35" t="s">
        <v>17524</v>
      </c>
      <c r="L234">
        <v>1</v>
      </c>
      <c r="M234" s="37">
        <f>IF(J234="PEN",VLOOKUP($A234,'SAP - LT'!$A:$AE,14,0),VLOOKUP($A234,'SAP- FACT'!$A:$AE,15,0))</f>
        <v>2329.3200000000002</v>
      </c>
      <c r="N234" t="str">
        <f>IF(VLOOKUP($A234,'SAP - LT'!$A:$AE,15,0)=0,"PEN","USD")</f>
        <v>PEN</v>
      </c>
      <c r="O234" t="str">
        <f>VLOOKUP($A234,'SAP - LT'!$A:$AE,4,0)</f>
        <v>LETRAS EN DESCUENTO NACIONAL -  - LETRA 60 DIAS / DRAFT 60 DAYS - Cambio de Situación</v>
      </c>
    </row>
    <row r="235" spans="1:15" x14ac:dyDescent="0.2">
      <c r="A235">
        <f t="shared" si="3"/>
        <v>234</v>
      </c>
      <c r="B235" t="str">
        <f>VLOOKUP($A235,'SAP - LT'!$A:$AE,12,0)</f>
        <v>AGROVETERINARIA MARKET MATEO`S S.C.R.L</v>
      </c>
      <c r="C235" s="5" t="str">
        <f>VLOOKUP($A235,'SAP - LT'!$A:$AE,2,0)</f>
        <v>2024-02924</v>
      </c>
      <c r="D235" s="5" t="str">
        <f>VLOOKUP($A235,'SAP - LT'!$A:$AE,2,0)</f>
        <v>2024-02924</v>
      </c>
      <c r="E235" s="13">
        <v>45566</v>
      </c>
      <c r="F235" s="34">
        <f>VLOOKUP($A235,'SAP - LT'!$A:$AE,5,0)</f>
        <v>45520</v>
      </c>
      <c r="G235" s="13">
        <f>VLOOKUP($A235,'SAP - LT'!$A:$AE,19,0)</f>
        <v>45588</v>
      </c>
      <c r="H235" s="5" t="s">
        <v>8512</v>
      </c>
      <c r="I235" t="str">
        <f>VLOOKUP($A235,'SAP - LT'!$A:$AE,3,0)</f>
        <v/>
      </c>
      <c r="J235" t="str">
        <f>IF(VLOOKUP($A235,'SAP - LT'!$A:$AE,15,0)=0,"PEN","USD")</f>
        <v>PEN</v>
      </c>
      <c r="K235" s="35" t="s">
        <v>17524</v>
      </c>
      <c r="L235">
        <v>1</v>
      </c>
      <c r="M235" s="37">
        <f>IF(J235="PEN",VLOOKUP($A235,'SAP - LT'!$A:$AE,14,0),VLOOKUP($A235,'SAP- FACT'!$A:$AE,15,0))</f>
        <v>2332.8200000000002</v>
      </c>
      <c r="N235" t="str">
        <f>IF(VLOOKUP($A235,'SAP - LT'!$A:$AE,15,0)=0,"PEN","USD")</f>
        <v>PEN</v>
      </c>
      <c r="O235" t="str">
        <f>VLOOKUP($A235,'SAP - LT'!$A:$AE,4,0)</f>
        <v>LETRAS EN DESCUENTO NACIONAL -  - LETRA 75 DIAS / DRAFT 75 DAYS - Cambio de Situación</v>
      </c>
    </row>
    <row r="236" spans="1:15" x14ac:dyDescent="0.2">
      <c r="A236">
        <f t="shared" si="3"/>
        <v>235</v>
      </c>
      <c r="B236" t="str">
        <f>VLOOKUP($A236,'SAP - LT'!$A:$AE,12,0)</f>
        <v>AGROVETERINARIA MARKET MATEO`S S.C.R.L</v>
      </c>
      <c r="C236" s="5" t="str">
        <f>VLOOKUP($A236,'SAP - LT'!$A:$AE,2,0)</f>
        <v>2024-02923</v>
      </c>
      <c r="D236" s="5" t="str">
        <f>VLOOKUP($A236,'SAP - LT'!$A:$AE,2,0)</f>
        <v>2024-02923</v>
      </c>
      <c r="E236" s="13">
        <v>45566</v>
      </c>
      <c r="F236" s="34">
        <f>VLOOKUP($A236,'SAP - LT'!$A:$AE,5,0)</f>
        <v>45520</v>
      </c>
      <c r="G236" s="13">
        <f>VLOOKUP($A236,'SAP - LT'!$A:$AE,19,0)</f>
        <v>45572</v>
      </c>
      <c r="H236" s="5" t="s">
        <v>8512</v>
      </c>
      <c r="I236" t="str">
        <f>VLOOKUP($A236,'SAP - LT'!$A:$AE,3,0)</f>
        <v/>
      </c>
      <c r="J236" t="str">
        <f>IF(VLOOKUP($A236,'SAP - LT'!$A:$AE,15,0)=0,"PEN","USD")</f>
        <v>PEN</v>
      </c>
      <c r="K236" s="35" t="s">
        <v>17524</v>
      </c>
      <c r="L236">
        <v>1</v>
      </c>
      <c r="M236" s="37">
        <f>IF(J236="PEN",VLOOKUP($A236,'SAP - LT'!$A:$AE,14,0),VLOOKUP($A236,'SAP- FACT'!$A:$AE,15,0))</f>
        <v>2332.85</v>
      </c>
      <c r="N236" t="str">
        <f>IF(VLOOKUP($A236,'SAP - LT'!$A:$AE,15,0)=0,"PEN","USD")</f>
        <v>PEN</v>
      </c>
      <c r="O236" t="str">
        <f>VLOOKUP($A236,'SAP - LT'!$A:$AE,4,0)</f>
        <v>LETRAS EN DESCUENTO NACIONAL -  - LETRA 75 DIAS / DRAFT 75 DAYS - Cambio de Situación</v>
      </c>
    </row>
    <row r="237" spans="1:15" x14ac:dyDescent="0.2">
      <c r="A237">
        <f t="shared" si="3"/>
        <v>236</v>
      </c>
      <c r="B237" t="str">
        <f>VLOOKUP($A237,'SAP - LT'!$A:$AE,12,0)</f>
        <v>FARMACIA VETERINARIA EL ESTABLO S.A.C.</v>
      </c>
      <c r="C237" s="5" t="str">
        <f>VLOOKUP($A237,'SAP - LT'!$A:$AE,2,0)</f>
        <v>2024-00213</v>
      </c>
      <c r="D237" s="5" t="str">
        <f>VLOOKUP($A237,'SAP - LT'!$A:$AE,2,0)</f>
        <v>2024-00213</v>
      </c>
      <c r="E237" s="13">
        <v>45566</v>
      </c>
      <c r="F237" s="34">
        <f>VLOOKUP($A237,'SAP - LT'!$A:$AE,5,0)</f>
        <v>45371</v>
      </c>
      <c r="G237" s="13">
        <f>VLOOKUP($A237,'SAP - LT'!$A:$AE,19,0)</f>
        <v>45362</v>
      </c>
      <c r="H237" s="5" t="s">
        <v>8512</v>
      </c>
      <c r="I237" t="str">
        <f>VLOOKUP($A237,'SAP - LT'!$A:$AE,3,0)</f>
        <v/>
      </c>
      <c r="J237" t="str">
        <f>IF(VLOOKUP($A237,'SAP - LT'!$A:$AE,15,0)=0,"PEN","USD")</f>
        <v>PEN</v>
      </c>
      <c r="K237" s="35" t="s">
        <v>17524</v>
      </c>
      <c r="L237">
        <v>1</v>
      </c>
      <c r="M237" s="37">
        <f>IF(J237="PEN",VLOOKUP($A237,'SAP - LT'!$A:$AE,14,0),VLOOKUP($A237,'SAP- FACT'!$A:$AE,15,0))</f>
        <v>2347.67</v>
      </c>
      <c r="N237" t="str">
        <f>IF(VLOOKUP($A237,'SAP - LT'!$A:$AE,15,0)=0,"PEN","USD")</f>
        <v>PEN</v>
      </c>
      <c r="O237" t="str">
        <f>VLOOKUP($A237,'SAP - LT'!$A:$AE,4,0)</f>
        <v>LETRAS PROTESTADAS NACIONAL -  - LETRA 45-60-75 DIAS / DRAFT 45-60-75 DAYS - Cambio de Situación</v>
      </c>
    </row>
    <row r="238" spans="1:15" x14ac:dyDescent="0.2">
      <c r="A238">
        <f t="shared" si="3"/>
        <v>237</v>
      </c>
      <c r="B238" t="str">
        <f>VLOOKUP($A238,'SAP - LT'!$A:$AE,12,0)</f>
        <v>FARMACIA VETERINARIA EL ESTABLO S.A.C.</v>
      </c>
      <c r="C238" s="5" t="str">
        <f>VLOOKUP($A238,'SAP - LT'!$A:$AE,2,0)</f>
        <v>2024-00214</v>
      </c>
      <c r="D238" s="5" t="str">
        <f>VLOOKUP($A238,'SAP - LT'!$A:$AE,2,0)</f>
        <v>2024-00214</v>
      </c>
      <c r="E238" s="13">
        <v>45566</v>
      </c>
      <c r="F238" s="34">
        <f>VLOOKUP($A238,'SAP - LT'!$A:$AE,5,0)</f>
        <v>45372</v>
      </c>
      <c r="G238" s="13">
        <f>VLOOKUP($A238,'SAP - LT'!$A:$AE,19,0)</f>
        <v>45363</v>
      </c>
      <c r="H238" s="5" t="s">
        <v>8512</v>
      </c>
      <c r="I238" t="str">
        <f>VLOOKUP($A238,'SAP - LT'!$A:$AE,3,0)</f>
        <v/>
      </c>
      <c r="J238" t="str">
        <f>IF(VLOOKUP($A238,'SAP - LT'!$A:$AE,15,0)=0,"PEN","USD")</f>
        <v>PEN</v>
      </c>
      <c r="K238" s="35" t="s">
        <v>17524</v>
      </c>
      <c r="L238">
        <v>1</v>
      </c>
      <c r="M238" s="37">
        <f>IF(J238="PEN",VLOOKUP($A238,'SAP - LT'!$A:$AE,14,0),VLOOKUP($A238,'SAP- FACT'!$A:$AE,15,0))</f>
        <v>2347.67</v>
      </c>
      <c r="N238" t="str">
        <f>IF(VLOOKUP($A238,'SAP - LT'!$A:$AE,15,0)=0,"PEN","USD")</f>
        <v>PEN</v>
      </c>
      <c r="O238" t="str">
        <f>VLOOKUP($A238,'SAP - LT'!$A:$AE,4,0)</f>
        <v>LETRAS PROTESTADAS NACIONAL -  - LETRA 45-60-75 DIAS / DRAFT 45-60-75 DAYS - Cambio de Situación</v>
      </c>
    </row>
    <row r="239" spans="1:15" x14ac:dyDescent="0.2">
      <c r="A239">
        <f t="shared" si="3"/>
        <v>238</v>
      </c>
      <c r="B239" t="str">
        <f>VLOOKUP($A239,'SAP - LT'!$A:$AE,12,0)</f>
        <v>DISTRIBUCIONES AGROVET GRANDEZ TARAPOTO S.R.L.</v>
      </c>
      <c r="C239" s="5" t="str">
        <f>VLOOKUP($A239,'SAP - LT'!$A:$AE,2,0)</f>
        <v>2024-03060</v>
      </c>
      <c r="D239" s="5" t="str">
        <f>VLOOKUP($A239,'SAP - LT'!$A:$AE,2,0)</f>
        <v>2024-03060</v>
      </c>
      <c r="E239" s="13">
        <v>45566</v>
      </c>
      <c r="F239" s="34">
        <f>VLOOKUP($A239,'SAP - LT'!$A:$AE,5,0)</f>
        <v>45539</v>
      </c>
      <c r="G239" s="13">
        <f>VLOOKUP($A239,'SAP - LT'!$A:$AE,19,0)</f>
        <v>45573</v>
      </c>
      <c r="H239" s="5" t="s">
        <v>8512</v>
      </c>
      <c r="I239" t="str">
        <f>VLOOKUP($A239,'SAP - LT'!$A:$AE,3,0)</f>
        <v/>
      </c>
      <c r="J239" t="str">
        <f>IF(VLOOKUP($A239,'SAP - LT'!$A:$AE,15,0)=0,"PEN","USD")</f>
        <v>PEN</v>
      </c>
      <c r="K239" s="35" t="s">
        <v>17524</v>
      </c>
      <c r="L239">
        <v>1</v>
      </c>
      <c r="M239" s="37">
        <f>IF(J239="PEN",VLOOKUP($A239,'SAP - LT'!$A:$AE,14,0),VLOOKUP($A239,'SAP- FACT'!$A:$AE,15,0))</f>
        <v>2349.3000000000002</v>
      </c>
      <c r="N239" t="str">
        <f>IF(VLOOKUP($A239,'SAP - LT'!$A:$AE,15,0)=0,"PEN","USD")</f>
        <v>PEN</v>
      </c>
      <c r="O239" t="str">
        <f>VLOOKUP($A239,'SAP - LT'!$A:$AE,4,0)</f>
        <v>LETRAS EN DESCUENTO NACIONAL -  - LETRA 75 DIAS / DRAFT 75 DAYS - Cambio de Situación</v>
      </c>
    </row>
    <row r="240" spans="1:15" x14ac:dyDescent="0.2">
      <c r="A240">
        <f t="shared" si="3"/>
        <v>239</v>
      </c>
      <c r="B240" t="str">
        <f>VLOOKUP($A240,'SAP - LT'!$A:$AE,12,0)</f>
        <v>DISTRIBUCIONES AGROVET GRANDEZ TARAPOTO S.R.L.</v>
      </c>
      <c r="C240" s="5" t="str">
        <f>VLOOKUP($A240,'SAP - LT'!$A:$AE,2,0)</f>
        <v>2024-03061</v>
      </c>
      <c r="D240" s="5" t="str">
        <f>VLOOKUP($A240,'SAP - LT'!$A:$AE,2,0)</f>
        <v>2024-03061</v>
      </c>
      <c r="E240" s="13">
        <v>45566</v>
      </c>
      <c r="F240" s="34">
        <f>VLOOKUP($A240,'SAP - LT'!$A:$AE,5,0)</f>
        <v>45539</v>
      </c>
      <c r="G240" s="13">
        <f>VLOOKUP($A240,'SAP - LT'!$A:$AE,19,0)</f>
        <v>45579</v>
      </c>
      <c r="H240" s="5" t="s">
        <v>8512</v>
      </c>
      <c r="I240" t="str">
        <f>VLOOKUP($A240,'SAP - LT'!$A:$AE,3,0)</f>
        <v/>
      </c>
      <c r="J240" t="str">
        <f>IF(VLOOKUP($A240,'SAP - LT'!$A:$AE,15,0)=0,"PEN","USD")</f>
        <v>PEN</v>
      </c>
      <c r="K240" s="35" t="s">
        <v>17524</v>
      </c>
      <c r="L240">
        <v>1</v>
      </c>
      <c r="M240" s="37">
        <f>IF(J240="PEN",VLOOKUP($A240,'SAP - LT'!$A:$AE,14,0),VLOOKUP($A240,'SAP- FACT'!$A:$AE,15,0))</f>
        <v>2349.3000000000002</v>
      </c>
      <c r="N240" t="str">
        <f>IF(VLOOKUP($A240,'SAP - LT'!$A:$AE,15,0)=0,"PEN","USD")</f>
        <v>PEN</v>
      </c>
      <c r="O240" t="str">
        <f>VLOOKUP($A240,'SAP - LT'!$A:$AE,4,0)</f>
        <v>LETRAS EN DESCUENTO NACIONAL -  - LETRA 75 DIAS / DRAFT 75 DAYS - Cambio de Situación</v>
      </c>
    </row>
    <row r="241" spans="1:15" x14ac:dyDescent="0.2">
      <c r="A241">
        <f t="shared" si="3"/>
        <v>240</v>
      </c>
      <c r="B241" t="str">
        <f>VLOOKUP($A241,'SAP - LT'!$A:$AE,12,0)</f>
        <v>DISTRIBUCIONES AGROVET GRANDEZ TARAPOTO S.R.L.</v>
      </c>
      <c r="C241" s="5" t="str">
        <f>VLOOKUP($A241,'SAP - LT'!$A:$AE,2,0)</f>
        <v>2024-03062</v>
      </c>
      <c r="D241" s="5" t="str">
        <f>VLOOKUP($A241,'SAP - LT'!$A:$AE,2,0)</f>
        <v>2024-03062</v>
      </c>
      <c r="E241" s="13">
        <v>45566</v>
      </c>
      <c r="F241" s="34">
        <f>VLOOKUP($A241,'SAP - LT'!$A:$AE,5,0)</f>
        <v>45539</v>
      </c>
      <c r="G241" s="13">
        <f>VLOOKUP($A241,'SAP - LT'!$A:$AE,19,0)</f>
        <v>45595</v>
      </c>
      <c r="H241" s="5" t="s">
        <v>8512</v>
      </c>
      <c r="I241" t="str">
        <f>VLOOKUP($A241,'SAP - LT'!$A:$AE,3,0)</f>
        <v/>
      </c>
      <c r="J241" t="str">
        <f>IF(VLOOKUP($A241,'SAP - LT'!$A:$AE,15,0)=0,"PEN","USD")</f>
        <v>PEN</v>
      </c>
      <c r="K241" s="35" t="s">
        <v>17524</v>
      </c>
      <c r="L241">
        <v>1</v>
      </c>
      <c r="M241" s="37">
        <f>IF(J241="PEN",VLOOKUP($A241,'SAP - LT'!$A:$AE,14,0),VLOOKUP($A241,'SAP- FACT'!$A:$AE,15,0))</f>
        <v>2349.31</v>
      </c>
      <c r="N241" t="str">
        <f>IF(VLOOKUP($A241,'SAP - LT'!$A:$AE,15,0)=0,"PEN","USD")</f>
        <v>PEN</v>
      </c>
      <c r="O241" t="str">
        <f>VLOOKUP($A241,'SAP - LT'!$A:$AE,4,0)</f>
        <v>LETRAS EN DESCUENTO NACIONAL -  - LETRA 75 DIAS / DRAFT 75 DAYS - Cambio de Situación</v>
      </c>
    </row>
    <row r="242" spans="1:15" x14ac:dyDescent="0.2">
      <c r="A242">
        <f t="shared" si="3"/>
        <v>241</v>
      </c>
      <c r="B242" t="str">
        <f>VLOOKUP($A242,'SAP - LT'!$A:$AE,12,0)</f>
        <v>CORPORACION VETLAND S.R.L</v>
      </c>
      <c r="C242" s="5" t="str">
        <f>VLOOKUP($A242,'SAP - LT'!$A:$AE,2,0)</f>
        <v>2024-02927</v>
      </c>
      <c r="D242" s="5" t="str">
        <f>VLOOKUP($A242,'SAP - LT'!$A:$AE,2,0)</f>
        <v>2024-02927</v>
      </c>
      <c r="E242" s="13">
        <v>45566</v>
      </c>
      <c r="F242" s="34">
        <f>VLOOKUP($A242,'SAP - LT'!$A:$AE,5,0)</f>
        <v>45539</v>
      </c>
      <c r="G242" s="13">
        <f>VLOOKUP($A242,'SAP - LT'!$A:$AE,19,0)</f>
        <v>45559</v>
      </c>
      <c r="H242" s="5" t="s">
        <v>8512</v>
      </c>
      <c r="I242" t="str">
        <f>VLOOKUP($A242,'SAP - LT'!$A:$AE,3,0)</f>
        <v/>
      </c>
      <c r="J242" t="str">
        <f>IF(VLOOKUP($A242,'SAP - LT'!$A:$AE,15,0)=0,"PEN","USD")</f>
        <v>PEN</v>
      </c>
      <c r="K242" s="35" t="s">
        <v>17524</v>
      </c>
      <c r="L242">
        <v>1</v>
      </c>
      <c r="M242" s="37">
        <f>IF(J242="PEN",VLOOKUP($A242,'SAP - LT'!$A:$AE,14,0),VLOOKUP($A242,'SAP- FACT'!$A:$AE,15,0))</f>
        <v>2357.48</v>
      </c>
      <c r="N242" t="str">
        <f>IF(VLOOKUP($A242,'SAP - LT'!$A:$AE,15,0)=0,"PEN","USD")</f>
        <v>PEN</v>
      </c>
      <c r="O242" t="str">
        <f>VLOOKUP($A242,'SAP - LT'!$A:$AE,4,0)</f>
        <v>LETRAS EN DESCUENTO NACIONAL -  - LETRA 75 DIAS / DRAFT 75 DAYS - Cambio de Situación</v>
      </c>
    </row>
    <row r="243" spans="1:15" x14ac:dyDescent="0.2">
      <c r="A243">
        <f t="shared" si="3"/>
        <v>242</v>
      </c>
      <c r="B243" t="str">
        <f>VLOOKUP($A243,'SAP - LT'!$A:$AE,12,0)</f>
        <v>CORPORACION VETLAND S.R.L</v>
      </c>
      <c r="C243" s="5" t="str">
        <f>VLOOKUP($A243,'SAP - LT'!$A:$AE,2,0)</f>
        <v>2024-02929</v>
      </c>
      <c r="D243" s="5" t="str">
        <f>VLOOKUP($A243,'SAP - LT'!$A:$AE,2,0)</f>
        <v>2024-02929</v>
      </c>
      <c r="E243" s="13">
        <v>45566</v>
      </c>
      <c r="F243" s="34">
        <f>VLOOKUP($A243,'SAP - LT'!$A:$AE,5,0)</f>
        <v>45539</v>
      </c>
      <c r="G243" s="13">
        <f>VLOOKUP($A243,'SAP - LT'!$A:$AE,19,0)</f>
        <v>45573</v>
      </c>
      <c r="H243" s="5" t="s">
        <v>8512</v>
      </c>
      <c r="I243" t="str">
        <f>VLOOKUP($A243,'SAP - LT'!$A:$AE,3,0)</f>
        <v/>
      </c>
      <c r="J243" t="str">
        <f>IF(VLOOKUP($A243,'SAP - LT'!$A:$AE,15,0)=0,"PEN","USD")</f>
        <v>PEN</v>
      </c>
      <c r="K243" s="35" t="s">
        <v>17524</v>
      </c>
      <c r="L243">
        <v>1</v>
      </c>
      <c r="M243" s="37">
        <f>IF(J243="PEN",VLOOKUP($A243,'SAP - LT'!$A:$AE,14,0),VLOOKUP($A243,'SAP- FACT'!$A:$AE,15,0))</f>
        <v>2357.48</v>
      </c>
      <c r="N243" t="str">
        <f>IF(VLOOKUP($A243,'SAP - LT'!$A:$AE,15,0)=0,"PEN","USD")</f>
        <v>PEN</v>
      </c>
      <c r="O243" t="str">
        <f>VLOOKUP($A243,'SAP - LT'!$A:$AE,4,0)</f>
        <v>LETRAS EN DESCUENTO NACIONAL -  - LETRA 75 DIAS / DRAFT 75 DAYS - Cambio de Situación</v>
      </c>
    </row>
    <row r="244" spans="1:15" x14ac:dyDescent="0.2">
      <c r="A244">
        <f t="shared" si="3"/>
        <v>243</v>
      </c>
      <c r="B244" t="str">
        <f>VLOOKUP($A244,'SAP - LT'!$A:$AE,12,0)</f>
        <v>CORPORACION VETLAND S.R.L</v>
      </c>
      <c r="C244" s="5" t="str">
        <f>VLOOKUP($A244,'SAP - LT'!$A:$AE,2,0)</f>
        <v>2024-02928</v>
      </c>
      <c r="D244" s="5" t="str">
        <f>VLOOKUP($A244,'SAP - LT'!$A:$AE,2,0)</f>
        <v>2024-02928</v>
      </c>
      <c r="E244" s="13">
        <v>45566</v>
      </c>
      <c r="F244" s="34">
        <f>VLOOKUP($A244,'SAP - LT'!$A:$AE,5,0)</f>
        <v>45539</v>
      </c>
      <c r="G244" s="13">
        <f>VLOOKUP($A244,'SAP - LT'!$A:$AE,19,0)</f>
        <v>45566</v>
      </c>
      <c r="H244" s="5" t="s">
        <v>8512</v>
      </c>
      <c r="I244" t="str">
        <f>VLOOKUP($A244,'SAP - LT'!$A:$AE,3,0)</f>
        <v/>
      </c>
      <c r="J244" t="str">
        <f>IF(VLOOKUP($A244,'SAP - LT'!$A:$AE,15,0)=0,"PEN","USD")</f>
        <v>PEN</v>
      </c>
      <c r="K244" s="35" t="s">
        <v>17524</v>
      </c>
      <c r="L244">
        <v>1</v>
      </c>
      <c r="M244" s="37">
        <f>IF(J244="PEN",VLOOKUP($A244,'SAP - LT'!$A:$AE,14,0),VLOOKUP($A244,'SAP- FACT'!$A:$AE,15,0))</f>
        <v>2357.48</v>
      </c>
      <c r="N244" t="str">
        <f>IF(VLOOKUP($A244,'SAP - LT'!$A:$AE,15,0)=0,"PEN","USD")</f>
        <v>PEN</v>
      </c>
      <c r="O244" t="str">
        <f>VLOOKUP($A244,'SAP - LT'!$A:$AE,4,0)</f>
        <v>LETRAS EN DESCUENTO NACIONAL -  - LETRA 75 DIAS / DRAFT 75 DAYS - Cambio de Situación</v>
      </c>
    </row>
    <row r="245" spans="1:15" x14ac:dyDescent="0.2">
      <c r="A245">
        <f t="shared" si="3"/>
        <v>244</v>
      </c>
      <c r="B245" t="str">
        <f>VLOOKUP($A245,'SAP - LT'!$A:$AE,12,0)</f>
        <v>CORPORACION VETLAND S.R.L</v>
      </c>
      <c r="C245" s="5" t="str">
        <f>VLOOKUP($A245,'SAP - LT'!$A:$AE,2,0)</f>
        <v>2024-02930</v>
      </c>
      <c r="D245" s="5" t="str">
        <f>VLOOKUP($A245,'SAP - LT'!$A:$AE,2,0)</f>
        <v>2024-02930</v>
      </c>
      <c r="E245" s="13">
        <v>45566</v>
      </c>
      <c r="F245" s="34">
        <f>VLOOKUP($A245,'SAP - LT'!$A:$AE,5,0)</f>
        <v>45539</v>
      </c>
      <c r="G245" s="13">
        <f>VLOOKUP($A245,'SAP - LT'!$A:$AE,19,0)</f>
        <v>45589</v>
      </c>
      <c r="H245" s="5" t="s">
        <v>8512</v>
      </c>
      <c r="I245" t="str">
        <f>VLOOKUP($A245,'SAP - LT'!$A:$AE,3,0)</f>
        <v/>
      </c>
      <c r="J245" t="str">
        <f>IF(VLOOKUP($A245,'SAP - LT'!$A:$AE,15,0)=0,"PEN","USD")</f>
        <v>PEN</v>
      </c>
      <c r="K245" s="35" t="s">
        <v>17524</v>
      </c>
      <c r="L245">
        <v>1</v>
      </c>
      <c r="M245" s="37">
        <f>IF(J245="PEN",VLOOKUP($A245,'SAP - LT'!$A:$AE,14,0),VLOOKUP($A245,'SAP- FACT'!$A:$AE,15,0))</f>
        <v>2357.5</v>
      </c>
      <c r="N245" t="str">
        <f>IF(VLOOKUP($A245,'SAP - LT'!$A:$AE,15,0)=0,"PEN","USD")</f>
        <v>PEN</v>
      </c>
      <c r="O245" t="str">
        <f>VLOOKUP($A245,'SAP - LT'!$A:$AE,4,0)</f>
        <v>LETRAS EN DESCUENTO NACIONAL -  - LETRA 75 DIAS / DRAFT 75 DAYS - Cambio de Situación</v>
      </c>
    </row>
    <row r="246" spans="1:15" x14ac:dyDescent="0.2">
      <c r="A246">
        <f t="shared" si="3"/>
        <v>245</v>
      </c>
      <c r="B246" t="str">
        <f>VLOOKUP($A246,'SAP - LT'!$A:$AE,12,0)</f>
        <v>AGROCOMERCIO S.A.C</v>
      </c>
      <c r="C246" s="5" t="str">
        <f>VLOOKUP($A246,'SAP - LT'!$A:$AE,2,0)</f>
        <v>2024-02710</v>
      </c>
      <c r="D246" s="5" t="str">
        <f>VLOOKUP($A246,'SAP - LT'!$A:$AE,2,0)</f>
        <v>2024-02710</v>
      </c>
      <c r="E246" s="13">
        <v>45566</v>
      </c>
      <c r="F246" s="34">
        <f>VLOOKUP($A246,'SAP - LT'!$A:$AE,5,0)</f>
        <v>45511</v>
      </c>
      <c r="G246" s="13">
        <f>VLOOKUP($A246,'SAP - LT'!$A:$AE,19,0)</f>
        <v>45579</v>
      </c>
      <c r="H246" s="5" t="s">
        <v>8512</v>
      </c>
      <c r="I246" t="str">
        <f>VLOOKUP($A246,'SAP - LT'!$A:$AE,3,0)</f>
        <v/>
      </c>
      <c r="J246" t="str">
        <f>IF(VLOOKUP($A246,'SAP - LT'!$A:$AE,15,0)=0,"PEN","USD")</f>
        <v>PEN</v>
      </c>
      <c r="K246" s="35" t="s">
        <v>17524</v>
      </c>
      <c r="L246">
        <v>1</v>
      </c>
      <c r="M246" s="37">
        <f>IF(J246="PEN",VLOOKUP($A246,'SAP - LT'!$A:$AE,14,0),VLOOKUP($A246,'SAP- FACT'!$A:$AE,15,0))</f>
        <v>2364.09</v>
      </c>
      <c r="N246" t="str">
        <f>IF(VLOOKUP($A246,'SAP - LT'!$A:$AE,15,0)=0,"PEN","USD")</f>
        <v>PEN</v>
      </c>
      <c r="O246" t="str">
        <f>VLOOKUP($A246,'SAP - LT'!$A:$AE,4,0)</f>
        <v>LETRAS EN COBRANZA NACIONAL -  - LETRA 75 DIAS / DRAFT 75 DAYS - Cambio de Situación</v>
      </c>
    </row>
    <row r="247" spans="1:15" x14ac:dyDescent="0.2">
      <c r="A247">
        <f t="shared" si="3"/>
        <v>246</v>
      </c>
      <c r="B247" t="str">
        <f>VLOOKUP($A247,'SAP - LT'!$A:$AE,12,0)</f>
        <v>LESCANO VALENCIA AMANDA ANGELICA</v>
      </c>
      <c r="C247" s="5" t="str">
        <f>VLOOKUP($A247,'SAP - LT'!$A:$AE,2,0)</f>
        <v>2024-02546</v>
      </c>
      <c r="D247" s="5" t="str">
        <f>VLOOKUP($A247,'SAP - LT'!$A:$AE,2,0)</f>
        <v>2024-02546</v>
      </c>
      <c r="E247" s="13">
        <v>45566</v>
      </c>
      <c r="F247" s="34">
        <f>VLOOKUP($A247,'SAP - LT'!$A:$AE,5,0)</f>
        <v>45492</v>
      </c>
      <c r="G247" s="13">
        <f>VLOOKUP($A247,'SAP - LT'!$A:$AE,19,0)</f>
        <v>45561</v>
      </c>
      <c r="H247" s="5" t="s">
        <v>8512</v>
      </c>
      <c r="I247" t="str">
        <f>VLOOKUP($A247,'SAP - LT'!$A:$AE,3,0)</f>
        <v/>
      </c>
      <c r="J247" t="str">
        <f>IF(VLOOKUP($A247,'SAP - LT'!$A:$AE,15,0)=0,"PEN","USD")</f>
        <v>PEN</v>
      </c>
      <c r="K247" s="35" t="s">
        <v>17524</v>
      </c>
      <c r="L247">
        <v>1</v>
      </c>
      <c r="M247" s="37">
        <f>IF(J247="PEN",VLOOKUP($A247,'SAP - LT'!$A:$AE,14,0),VLOOKUP($A247,'SAP- FACT'!$A:$AE,15,0))</f>
        <v>2368.81</v>
      </c>
      <c r="N247" t="str">
        <f>IF(VLOOKUP($A247,'SAP - LT'!$A:$AE,15,0)=0,"PEN","USD")</f>
        <v>PEN</v>
      </c>
      <c r="O247" t="str">
        <f>VLOOKUP($A247,'SAP - LT'!$A:$AE,4,0)</f>
        <v>LETRAS EN DESCUENTO NACIONAL -  - LETRA 75 DIAS / DRAFT 75 DAYS - Cambio de Situación</v>
      </c>
    </row>
    <row r="248" spans="1:15" x14ac:dyDescent="0.2">
      <c r="A248">
        <f t="shared" si="3"/>
        <v>247</v>
      </c>
      <c r="B248" t="str">
        <f>VLOOKUP($A248,'SAP - LT'!$A:$AE,12,0)</f>
        <v>AGROVET LOS ANDES SOCIEDAD COMERCIAL DE RESPONSABILIDAD LIMITADA</v>
      </c>
      <c r="C248" s="5" t="str">
        <f>VLOOKUP($A248,'SAP - LT'!$A:$AE,2,0)</f>
        <v>2024-01238</v>
      </c>
      <c r="D248" s="5" t="str">
        <f>VLOOKUP($A248,'SAP - LT'!$A:$AE,2,0)</f>
        <v>2024-01238</v>
      </c>
      <c r="E248" s="13">
        <v>45566</v>
      </c>
      <c r="F248" s="34">
        <f>VLOOKUP($A248,'SAP - LT'!$A:$AE,5,0)</f>
        <v>45419</v>
      </c>
      <c r="G248" s="13">
        <f>VLOOKUP($A248,'SAP - LT'!$A:$AE,19,0)</f>
        <v>45429</v>
      </c>
      <c r="H248" s="5" t="s">
        <v>8512</v>
      </c>
      <c r="I248" t="str">
        <f>VLOOKUP($A248,'SAP - LT'!$A:$AE,3,0)</f>
        <v/>
      </c>
      <c r="J248" t="str">
        <f>IF(VLOOKUP($A248,'SAP - LT'!$A:$AE,15,0)=0,"PEN","USD")</f>
        <v>PEN</v>
      </c>
      <c r="K248" s="35" t="s">
        <v>17524</v>
      </c>
      <c r="L248">
        <v>1</v>
      </c>
      <c r="M248" s="37">
        <f>IF(J248="PEN",VLOOKUP($A248,'SAP - LT'!$A:$AE,14,0),VLOOKUP($A248,'SAP- FACT'!$A:$AE,15,0))</f>
        <v>2372.46</v>
      </c>
      <c r="N248" t="str">
        <f>IF(VLOOKUP($A248,'SAP - LT'!$A:$AE,15,0)=0,"PEN","USD")</f>
        <v>PEN</v>
      </c>
      <c r="O248" t="str">
        <f>VLOOKUP($A248,'SAP - LT'!$A:$AE,4,0)</f>
        <v>LETRAS EN CARTERA NACIONAL -  - LETRA 75 DIAS / DRAFT 75 DAYS - Asiento de Letras</v>
      </c>
    </row>
    <row r="249" spans="1:15" x14ac:dyDescent="0.2">
      <c r="A249">
        <f t="shared" si="3"/>
        <v>248</v>
      </c>
      <c r="B249" t="str">
        <f>VLOOKUP($A249,'SAP - LT'!$A:$AE,12,0)</f>
        <v>TOP VETERINARIA S.A.C.</v>
      </c>
      <c r="C249" s="5" t="str">
        <f>VLOOKUP($A249,'SAP - LT'!$A:$AE,2,0)</f>
        <v>2024-03087</v>
      </c>
      <c r="D249" s="5" t="str">
        <f>VLOOKUP($A249,'SAP - LT'!$A:$AE,2,0)</f>
        <v>2024-03087</v>
      </c>
      <c r="E249" s="13">
        <v>45566</v>
      </c>
      <c r="F249" s="34">
        <f>VLOOKUP($A249,'SAP - LT'!$A:$AE,5,0)</f>
        <v>45546</v>
      </c>
      <c r="G249" s="13">
        <f>VLOOKUP($A249,'SAP - LT'!$A:$AE,19,0)</f>
        <v>45601</v>
      </c>
      <c r="H249" s="5" t="s">
        <v>8512</v>
      </c>
      <c r="I249" t="str">
        <f>VLOOKUP($A249,'SAP - LT'!$A:$AE,3,0)</f>
        <v/>
      </c>
      <c r="J249" t="str">
        <f>IF(VLOOKUP($A249,'SAP - LT'!$A:$AE,15,0)=0,"PEN","USD")</f>
        <v>PEN</v>
      </c>
      <c r="K249" s="35" t="s">
        <v>17524</v>
      </c>
      <c r="L249">
        <v>1</v>
      </c>
      <c r="M249" s="37">
        <f>IF(J249="PEN",VLOOKUP($A249,'SAP - LT'!$A:$AE,14,0),VLOOKUP($A249,'SAP- FACT'!$A:$AE,15,0))</f>
        <v>2373.6799999999998</v>
      </c>
      <c r="N249" t="str">
        <f>IF(VLOOKUP($A249,'SAP - LT'!$A:$AE,15,0)=0,"PEN","USD")</f>
        <v>PEN</v>
      </c>
      <c r="O249" t="str">
        <f>VLOOKUP($A249,'SAP - LT'!$A:$AE,4,0)</f>
        <v>LETRAS EN DESCUENTO NACIONAL -  - LETRA 75 DIAS / DRAFT 75 DAYS - Cambio de Situación</v>
      </c>
    </row>
    <row r="250" spans="1:15" x14ac:dyDescent="0.2">
      <c r="A250">
        <f t="shared" si="3"/>
        <v>249</v>
      </c>
      <c r="B250" t="str">
        <f>VLOOKUP($A250,'SAP - LT'!$A:$AE,12,0)</f>
        <v>TOP VETERINARIA S.A.C.</v>
      </c>
      <c r="C250" s="5" t="str">
        <f>VLOOKUP($A250,'SAP - LT'!$A:$AE,2,0)</f>
        <v>2024-03085</v>
      </c>
      <c r="D250" s="5" t="str">
        <f>VLOOKUP($A250,'SAP - LT'!$A:$AE,2,0)</f>
        <v>2024-03085</v>
      </c>
      <c r="E250" s="13">
        <v>45566</v>
      </c>
      <c r="F250" s="34">
        <f>VLOOKUP($A250,'SAP - LT'!$A:$AE,5,0)</f>
        <v>45546</v>
      </c>
      <c r="G250" s="13">
        <f>VLOOKUP($A250,'SAP - LT'!$A:$AE,19,0)</f>
        <v>45579</v>
      </c>
      <c r="H250" s="5" t="s">
        <v>8512</v>
      </c>
      <c r="I250" t="str">
        <f>VLOOKUP($A250,'SAP - LT'!$A:$AE,3,0)</f>
        <v/>
      </c>
      <c r="J250" t="str">
        <f>IF(VLOOKUP($A250,'SAP - LT'!$A:$AE,15,0)=0,"PEN","USD")</f>
        <v>PEN</v>
      </c>
      <c r="K250" s="35" t="s">
        <v>17524</v>
      </c>
      <c r="L250">
        <v>1</v>
      </c>
      <c r="M250" s="37">
        <f>IF(J250="PEN",VLOOKUP($A250,'SAP - LT'!$A:$AE,14,0),VLOOKUP($A250,'SAP- FACT'!$A:$AE,15,0))</f>
        <v>2373.69</v>
      </c>
      <c r="N250" t="str">
        <f>IF(VLOOKUP($A250,'SAP - LT'!$A:$AE,15,0)=0,"PEN","USD")</f>
        <v>PEN</v>
      </c>
      <c r="O250" t="str">
        <f>VLOOKUP($A250,'SAP - LT'!$A:$AE,4,0)</f>
        <v>LETRAS EN DESCUENTO NACIONAL -  - LETRA 75 DIAS / DRAFT 75 DAYS - Cambio de Situación</v>
      </c>
    </row>
    <row r="251" spans="1:15" x14ac:dyDescent="0.2">
      <c r="A251">
        <f t="shared" si="3"/>
        <v>250</v>
      </c>
      <c r="B251" t="str">
        <f>VLOOKUP($A251,'SAP - LT'!$A:$AE,12,0)</f>
        <v>TOP VETERINARIA S.A.C.</v>
      </c>
      <c r="C251" s="5" t="str">
        <f>VLOOKUP($A251,'SAP - LT'!$A:$AE,2,0)</f>
        <v>2024-03086</v>
      </c>
      <c r="D251" s="5" t="str">
        <f>VLOOKUP($A251,'SAP - LT'!$A:$AE,2,0)</f>
        <v>2024-03086</v>
      </c>
      <c r="E251" s="13">
        <v>45566</v>
      </c>
      <c r="F251" s="34">
        <f>VLOOKUP($A251,'SAP - LT'!$A:$AE,5,0)</f>
        <v>45546</v>
      </c>
      <c r="G251" s="13">
        <f>VLOOKUP($A251,'SAP - LT'!$A:$AE,19,0)</f>
        <v>45586</v>
      </c>
      <c r="H251" s="5" t="s">
        <v>8512</v>
      </c>
      <c r="I251" t="str">
        <f>VLOOKUP($A251,'SAP - LT'!$A:$AE,3,0)</f>
        <v/>
      </c>
      <c r="J251" t="str">
        <f>IF(VLOOKUP($A251,'SAP - LT'!$A:$AE,15,0)=0,"PEN","USD")</f>
        <v>PEN</v>
      </c>
      <c r="K251" s="35" t="s">
        <v>17524</v>
      </c>
      <c r="L251">
        <v>1</v>
      </c>
      <c r="M251" s="37">
        <f>IF(J251="PEN",VLOOKUP($A251,'SAP - LT'!$A:$AE,14,0),VLOOKUP($A251,'SAP- FACT'!$A:$AE,15,0))</f>
        <v>2373.69</v>
      </c>
      <c r="N251" t="str">
        <f>IF(VLOOKUP($A251,'SAP - LT'!$A:$AE,15,0)=0,"PEN","USD")</f>
        <v>PEN</v>
      </c>
      <c r="O251" t="str">
        <f>VLOOKUP($A251,'SAP - LT'!$A:$AE,4,0)</f>
        <v>LETRAS EN DESCUENTO NACIONAL -  - LETRA 75 DIAS / DRAFT 75 DAYS - Cambio de Situación</v>
      </c>
    </row>
    <row r="252" spans="1:15" x14ac:dyDescent="0.2">
      <c r="A252">
        <f t="shared" si="3"/>
        <v>251</v>
      </c>
      <c r="B252" t="str">
        <f>VLOOKUP($A252,'SAP - LT'!$A:$AE,12,0)</f>
        <v>TOP VETERINARIA S.A.C.</v>
      </c>
      <c r="C252" s="5" t="str">
        <f>VLOOKUP($A252,'SAP - LT'!$A:$AE,2,0)</f>
        <v>2024-03084</v>
      </c>
      <c r="D252" s="5" t="str">
        <f>VLOOKUP($A252,'SAP - LT'!$A:$AE,2,0)</f>
        <v>2024-03084</v>
      </c>
      <c r="E252" s="13">
        <v>45566</v>
      </c>
      <c r="F252" s="34">
        <f>VLOOKUP($A252,'SAP - LT'!$A:$AE,5,0)</f>
        <v>45546</v>
      </c>
      <c r="G252" s="13">
        <f>VLOOKUP($A252,'SAP - LT'!$A:$AE,19,0)</f>
        <v>45574</v>
      </c>
      <c r="H252" s="5" t="s">
        <v>8512</v>
      </c>
      <c r="I252" t="str">
        <f>VLOOKUP($A252,'SAP - LT'!$A:$AE,3,0)</f>
        <v/>
      </c>
      <c r="J252" t="str">
        <f>IF(VLOOKUP($A252,'SAP - LT'!$A:$AE,15,0)=0,"PEN","USD")</f>
        <v>PEN</v>
      </c>
      <c r="K252" s="35" t="s">
        <v>17524</v>
      </c>
      <c r="L252">
        <v>1</v>
      </c>
      <c r="M252" s="37">
        <f>IF(J252="PEN",VLOOKUP($A252,'SAP - LT'!$A:$AE,14,0),VLOOKUP($A252,'SAP- FACT'!$A:$AE,15,0))</f>
        <v>2373.69</v>
      </c>
      <c r="N252" t="str">
        <f>IF(VLOOKUP($A252,'SAP - LT'!$A:$AE,15,0)=0,"PEN","USD")</f>
        <v>PEN</v>
      </c>
      <c r="O252" t="str">
        <f>VLOOKUP($A252,'SAP - LT'!$A:$AE,4,0)</f>
        <v>LETRAS EN DESCUENTO NACIONAL -  - LETRA 75 DIAS / DRAFT 75 DAYS - Cambio de Situación</v>
      </c>
    </row>
    <row r="253" spans="1:15" x14ac:dyDescent="0.2">
      <c r="A253">
        <f t="shared" si="3"/>
        <v>252</v>
      </c>
      <c r="B253" t="str">
        <f>VLOOKUP($A253,'SAP - LT'!$A:$AE,12,0)</f>
        <v>INVERSIONES PROAVET E.I.R.L.</v>
      </c>
      <c r="C253" s="5" t="str">
        <f>VLOOKUP($A253,'SAP - LT'!$A:$AE,2,0)</f>
        <v>2024-03005</v>
      </c>
      <c r="D253" s="5" t="str">
        <f>VLOOKUP($A253,'SAP - LT'!$A:$AE,2,0)</f>
        <v>2024-03005</v>
      </c>
      <c r="E253" s="13">
        <v>45566</v>
      </c>
      <c r="F253" s="34">
        <f>VLOOKUP($A253,'SAP - LT'!$A:$AE,5,0)</f>
        <v>45526</v>
      </c>
      <c r="G253" s="13">
        <f>VLOOKUP($A253,'SAP - LT'!$A:$AE,19,0)</f>
        <v>45594</v>
      </c>
      <c r="H253" s="5" t="s">
        <v>8512</v>
      </c>
      <c r="I253" t="str">
        <f>VLOOKUP($A253,'SAP - LT'!$A:$AE,3,0)</f>
        <v/>
      </c>
      <c r="J253" t="str">
        <f>IF(VLOOKUP($A253,'SAP - LT'!$A:$AE,15,0)=0,"PEN","USD")</f>
        <v>PEN</v>
      </c>
      <c r="K253" s="35" t="s">
        <v>17524</v>
      </c>
      <c r="L253">
        <v>1</v>
      </c>
      <c r="M253" s="37">
        <f>IF(J253="PEN",VLOOKUP($A253,'SAP - LT'!$A:$AE,14,0),VLOOKUP($A253,'SAP- FACT'!$A:$AE,15,0))</f>
        <v>2374.13</v>
      </c>
      <c r="N253" t="str">
        <f>IF(VLOOKUP($A253,'SAP - LT'!$A:$AE,15,0)=0,"PEN","USD")</f>
        <v>PEN</v>
      </c>
      <c r="O253" t="str">
        <f>VLOOKUP($A253,'SAP - LT'!$A:$AE,4,0)</f>
        <v>LETRAS EN DESCUENTO NACIONAL -  - LETRA 75 DIAS / DRAFT 75 DAYS - Cambio de Situación</v>
      </c>
    </row>
    <row r="254" spans="1:15" x14ac:dyDescent="0.2">
      <c r="A254">
        <f t="shared" si="3"/>
        <v>253</v>
      </c>
      <c r="B254" t="str">
        <f>VLOOKUP($A254,'SAP - LT'!$A:$AE,12,0)</f>
        <v>INVERSIONES PROAVET E.I.R.L.</v>
      </c>
      <c r="C254" s="5" t="str">
        <f>VLOOKUP($A254,'SAP - LT'!$A:$AE,2,0)</f>
        <v>2024-03001</v>
      </c>
      <c r="D254" s="5" t="str">
        <f>VLOOKUP($A254,'SAP - LT'!$A:$AE,2,0)</f>
        <v>2024-03001</v>
      </c>
      <c r="E254" s="13">
        <v>45566</v>
      </c>
      <c r="F254" s="34">
        <f>VLOOKUP($A254,'SAP - LT'!$A:$AE,5,0)</f>
        <v>45526</v>
      </c>
      <c r="G254" s="13">
        <f>VLOOKUP($A254,'SAP - LT'!$A:$AE,19,0)</f>
        <v>45558</v>
      </c>
      <c r="H254" s="5" t="s">
        <v>8512</v>
      </c>
      <c r="I254" t="str">
        <f>VLOOKUP($A254,'SAP - LT'!$A:$AE,3,0)</f>
        <v/>
      </c>
      <c r="J254" t="str">
        <f>IF(VLOOKUP($A254,'SAP - LT'!$A:$AE,15,0)=0,"PEN","USD")</f>
        <v>PEN</v>
      </c>
      <c r="K254" s="35" t="s">
        <v>17524</v>
      </c>
      <c r="L254">
        <v>1</v>
      </c>
      <c r="M254" s="37">
        <f>IF(J254="PEN",VLOOKUP($A254,'SAP - LT'!$A:$AE,14,0),VLOOKUP($A254,'SAP- FACT'!$A:$AE,15,0))</f>
        <v>2374.15</v>
      </c>
      <c r="N254" t="str">
        <f>IF(VLOOKUP($A254,'SAP - LT'!$A:$AE,15,0)=0,"PEN","USD")</f>
        <v>PEN</v>
      </c>
      <c r="O254" t="str">
        <f>VLOOKUP($A254,'SAP - LT'!$A:$AE,4,0)</f>
        <v>LETRAS EN DESCUENTO NACIONAL -  - LETRA 75 DIAS / DRAFT 75 DAYS - Cambio de Situación</v>
      </c>
    </row>
    <row r="255" spans="1:15" x14ac:dyDescent="0.2">
      <c r="A255">
        <f t="shared" si="3"/>
        <v>254</v>
      </c>
      <c r="B255" t="str">
        <f>VLOOKUP($A255,'SAP - LT'!$A:$AE,12,0)</f>
        <v>INVERSIONES PROAVET E.I.R.L.</v>
      </c>
      <c r="C255" s="5" t="str">
        <f>VLOOKUP($A255,'SAP - LT'!$A:$AE,2,0)</f>
        <v>2024-03003</v>
      </c>
      <c r="D255" s="5" t="str">
        <f>VLOOKUP($A255,'SAP - LT'!$A:$AE,2,0)</f>
        <v>2024-03003</v>
      </c>
      <c r="E255" s="13">
        <v>45566</v>
      </c>
      <c r="F255" s="34">
        <f>VLOOKUP($A255,'SAP - LT'!$A:$AE,5,0)</f>
        <v>45526</v>
      </c>
      <c r="G255" s="13">
        <f>VLOOKUP($A255,'SAP - LT'!$A:$AE,19,0)</f>
        <v>45573</v>
      </c>
      <c r="H255" s="5" t="s">
        <v>8512</v>
      </c>
      <c r="I255" t="str">
        <f>VLOOKUP($A255,'SAP - LT'!$A:$AE,3,0)</f>
        <v/>
      </c>
      <c r="J255" t="str">
        <f>IF(VLOOKUP($A255,'SAP - LT'!$A:$AE,15,0)=0,"PEN","USD")</f>
        <v>PEN</v>
      </c>
      <c r="K255" s="35" t="s">
        <v>17524</v>
      </c>
      <c r="L255">
        <v>1</v>
      </c>
      <c r="M255" s="37">
        <f>IF(J255="PEN",VLOOKUP($A255,'SAP - LT'!$A:$AE,14,0),VLOOKUP($A255,'SAP- FACT'!$A:$AE,15,0))</f>
        <v>2374.15</v>
      </c>
      <c r="N255" t="str">
        <f>IF(VLOOKUP($A255,'SAP - LT'!$A:$AE,15,0)=0,"PEN","USD")</f>
        <v>PEN</v>
      </c>
      <c r="O255" t="str">
        <f>VLOOKUP($A255,'SAP - LT'!$A:$AE,4,0)</f>
        <v>LETRAS EN DESCUENTO NACIONAL -  - LETRA 75 DIAS / DRAFT 75 DAYS - Cambio de Situación</v>
      </c>
    </row>
    <row r="256" spans="1:15" x14ac:dyDescent="0.2">
      <c r="A256">
        <f t="shared" si="3"/>
        <v>255</v>
      </c>
      <c r="B256" t="str">
        <f>VLOOKUP($A256,'SAP - LT'!$A:$AE,12,0)</f>
        <v>INVERSIONES PROAVET E.I.R.L.</v>
      </c>
      <c r="C256" s="5" t="str">
        <f>VLOOKUP($A256,'SAP - LT'!$A:$AE,2,0)</f>
        <v>2024-03002</v>
      </c>
      <c r="D256" s="5" t="str">
        <f>VLOOKUP($A256,'SAP - LT'!$A:$AE,2,0)</f>
        <v>2024-03002</v>
      </c>
      <c r="E256" s="13">
        <v>45566</v>
      </c>
      <c r="F256" s="34">
        <f>VLOOKUP($A256,'SAP - LT'!$A:$AE,5,0)</f>
        <v>45526</v>
      </c>
      <c r="G256" s="13">
        <f>VLOOKUP($A256,'SAP - LT'!$A:$AE,19,0)</f>
        <v>45565</v>
      </c>
      <c r="H256" s="5" t="s">
        <v>8512</v>
      </c>
      <c r="I256" t="str">
        <f>VLOOKUP($A256,'SAP - LT'!$A:$AE,3,0)</f>
        <v/>
      </c>
      <c r="J256" t="str">
        <f>IF(VLOOKUP($A256,'SAP - LT'!$A:$AE,15,0)=0,"PEN","USD")</f>
        <v>PEN</v>
      </c>
      <c r="K256" s="35" t="s">
        <v>17524</v>
      </c>
      <c r="L256">
        <v>1</v>
      </c>
      <c r="M256" s="37">
        <f>IF(J256="PEN",VLOOKUP($A256,'SAP - LT'!$A:$AE,14,0),VLOOKUP($A256,'SAP- FACT'!$A:$AE,15,0))</f>
        <v>2374.15</v>
      </c>
      <c r="N256" t="str">
        <f>IF(VLOOKUP($A256,'SAP - LT'!$A:$AE,15,0)=0,"PEN","USD")</f>
        <v>PEN</v>
      </c>
      <c r="O256" t="str">
        <f>VLOOKUP($A256,'SAP - LT'!$A:$AE,4,0)</f>
        <v>LETRAS EN DESCUENTO NACIONAL -  - LETRA 75 DIAS / DRAFT 75 DAYS - Cambio de Situación</v>
      </c>
    </row>
    <row r="257" spans="1:15" x14ac:dyDescent="0.2">
      <c r="A257">
        <f t="shared" si="3"/>
        <v>256</v>
      </c>
      <c r="B257" t="str">
        <f>VLOOKUP($A257,'SAP - LT'!$A:$AE,12,0)</f>
        <v>INVERSIONES PROAVET E.I.R.L.</v>
      </c>
      <c r="C257" s="5" t="str">
        <f>VLOOKUP($A257,'SAP - LT'!$A:$AE,2,0)</f>
        <v>2024-03004</v>
      </c>
      <c r="D257" s="5" t="str">
        <f>VLOOKUP($A257,'SAP - LT'!$A:$AE,2,0)</f>
        <v>2024-03004</v>
      </c>
      <c r="E257" s="13">
        <v>45566</v>
      </c>
      <c r="F257" s="34">
        <f>VLOOKUP($A257,'SAP - LT'!$A:$AE,5,0)</f>
        <v>45526</v>
      </c>
      <c r="G257" s="13">
        <f>VLOOKUP($A257,'SAP - LT'!$A:$AE,19,0)</f>
        <v>45579</v>
      </c>
      <c r="H257" s="5" t="s">
        <v>8512</v>
      </c>
      <c r="I257" t="str">
        <f>VLOOKUP($A257,'SAP - LT'!$A:$AE,3,0)</f>
        <v/>
      </c>
      <c r="J257" t="str">
        <f>IF(VLOOKUP($A257,'SAP - LT'!$A:$AE,15,0)=0,"PEN","USD")</f>
        <v>PEN</v>
      </c>
      <c r="K257" s="35" t="s">
        <v>17524</v>
      </c>
      <c r="L257">
        <v>1</v>
      </c>
      <c r="M257" s="37">
        <f>IF(J257="PEN",VLOOKUP($A257,'SAP - LT'!$A:$AE,14,0),VLOOKUP($A257,'SAP- FACT'!$A:$AE,15,0))</f>
        <v>2374.15</v>
      </c>
      <c r="N257" t="str">
        <f>IF(VLOOKUP($A257,'SAP - LT'!$A:$AE,15,0)=0,"PEN","USD")</f>
        <v>PEN</v>
      </c>
      <c r="O257" t="str">
        <f>VLOOKUP($A257,'SAP - LT'!$A:$AE,4,0)</f>
        <v>LETRAS EN DESCUENTO NACIONAL -  - LETRA 75 DIAS / DRAFT 75 DAYS - Cambio de Situación</v>
      </c>
    </row>
    <row r="258" spans="1:15" x14ac:dyDescent="0.2">
      <c r="A258">
        <f t="shared" si="3"/>
        <v>257</v>
      </c>
      <c r="B258" t="str">
        <f>VLOOKUP($A258,'SAP - LT'!$A:$AE,12,0)</f>
        <v>AGRICARE S.A.C.</v>
      </c>
      <c r="C258" s="5" t="str">
        <f>VLOOKUP($A258,'SAP - LT'!$A:$AE,2,0)</f>
        <v>L001 10897</v>
      </c>
      <c r="D258" s="5" t="str">
        <f>VLOOKUP($A258,'SAP - LT'!$A:$AE,2,0)</f>
        <v>L001 10897</v>
      </c>
      <c r="E258" s="13">
        <v>45566</v>
      </c>
      <c r="F258" s="34">
        <f>VLOOKUP($A258,'SAP - LT'!$A:$AE,5,0)</f>
        <v>43100</v>
      </c>
      <c r="G258" s="13">
        <f>VLOOKUP($A258,'SAP - LT'!$A:$AE,19,0)</f>
        <v>40864</v>
      </c>
      <c r="H258" s="5" t="s">
        <v>8512</v>
      </c>
      <c r="I258" t="str">
        <f>VLOOKUP($A258,'SAP - LT'!$A:$AE,3,0)</f>
        <v/>
      </c>
      <c r="J258" t="str">
        <f>IF(VLOOKUP($A258,'SAP - LT'!$A:$AE,15,0)=0,"PEN","USD")</f>
        <v>PEN</v>
      </c>
      <c r="K258" s="35" t="s">
        <v>17524</v>
      </c>
      <c r="L258">
        <v>1</v>
      </c>
      <c r="M258" s="37">
        <f>IF(J258="PEN",VLOOKUP($A258,'SAP - LT'!$A:$AE,14,0),VLOOKUP($A258,'SAP- FACT'!$A:$AE,15,0))</f>
        <v>2380.42</v>
      </c>
      <c r="N258" t="str">
        <f>IF(VLOOKUP($A258,'SAP - LT'!$A:$AE,15,0)=0,"PEN","USD")</f>
        <v>PEN</v>
      </c>
      <c r="O258" t="str">
        <f>VLOOKUP($A258,'SAP - LT'!$A:$AE,4,0)</f>
        <v>LETRAS PROTESTADAS NACIONAL -  - CONTADO ADELANTADO / CASH IN ADVANCE - SALDO LETRAS SOLES</v>
      </c>
    </row>
    <row r="259" spans="1:15" x14ac:dyDescent="0.2">
      <c r="A259">
        <f t="shared" ref="A259:A322" si="4">ROW()-1</f>
        <v>258</v>
      </c>
      <c r="B259" t="str">
        <f>VLOOKUP($A259,'SAP - LT'!$A:$AE,12,0)</f>
        <v>AGRICARE S.A.C.</v>
      </c>
      <c r="C259" s="5" t="str">
        <f>VLOOKUP($A259,'SAP - LT'!$A:$AE,2,0)</f>
        <v>L001 10898</v>
      </c>
      <c r="D259" s="5" t="str">
        <f>VLOOKUP($A259,'SAP - LT'!$A:$AE,2,0)</f>
        <v>L001 10898</v>
      </c>
      <c r="E259" s="13">
        <v>45566</v>
      </c>
      <c r="F259" s="34">
        <f>VLOOKUP($A259,'SAP - LT'!$A:$AE,5,0)</f>
        <v>43100</v>
      </c>
      <c r="G259" s="13">
        <f>VLOOKUP($A259,'SAP - LT'!$A:$AE,19,0)</f>
        <v>40879</v>
      </c>
      <c r="H259" s="5" t="s">
        <v>8512</v>
      </c>
      <c r="I259" t="str">
        <f>VLOOKUP($A259,'SAP - LT'!$A:$AE,3,0)</f>
        <v/>
      </c>
      <c r="J259" t="str">
        <f>IF(VLOOKUP($A259,'SAP - LT'!$A:$AE,15,0)=0,"PEN","USD")</f>
        <v>PEN</v>
      </c>
      <c r="K259" s="35" t="s">
        <v>17524</v>
      </c>
      <c r="L259">
        <v>1</v>
      </c>
      <c r="M259" s="37">
        <f>IF(J259="PEN",VLOOKUP($A259,'SAP - LT'!$A:$AE,14,0),VLOOKUP($A259,'SAP- FACT'!$A:$AE,15,0))</f>
        <v>2380.4299999999998</v>
      </c>
      <c r="N259" t="str">
        <f>IF(VLOOKUP($A259,'SAP - LT'!$A:$AE,15,0)=0,"PEN","USD")</f>
        <v>PEN</v>
      </c>
      <c r="O259" t="str">
        <f>VLOOKUP($A259,'SAP - LT'!$A:$AE,4,0)</f>
        <v>LETRAS PROTESTADAS NACIONAL -  - CONTADO ADELANTADO / CASH IN ADVANCE - SALDO LETRAS SOLES</v>
      </c>
    </row>
    <row r="260" spans="1:15" x14ac:dyDescent="0.2">
      <c r="A260">
        <f t="shared" si="4"/>
        <v>259</v>
      </c>
      <c r="B260" t="str">
        <f>VLOOKUP($A260,'SAP - LT'!$A:$AE,12,0)</f>
        <v>DISTRIBUCIONES AGROVET GRANDEZ TARAPOTO S.R.L.</v>
      </c>
      <c r="C260" s="5" t="str">
        <f>VLOOKUP($A260,'SAP - LT'!$A:$AE,2,0)</f>
        <v>2024-03286</v>
      </c>
      <c r="D260" s="5" t="str">
        <f>VLOOKUP($A260,'SAP - LT'!$A:$AE,2,0)</f>
        <v>2024-03286</v>
      </c>
      <c r="E260" s="13">
        <v>45566</v>
      </c>
      <c r="F260" s="34">
        <f>VLOOKUP($A260,'SAP - LT'!$A:$AE,5,0)</f>
        <v>45539</v>
      </c>
      <c r="G260" s="13">
        <f>VLOOKUP($A260,'SAP - LT'!$A:$AE,19,0)</f>
        <v>45569</v>
      </c>
      <c r="H260" s="5" t="s">
        <v>8512</v>
      </c>
      <c r="I260" t="str">
        <f>VLOOKUP($A260,'SAP - LT'!$A:$AE,3,0)</f>
        <v/>
      </c>
      <c r="J260" t="str">
        <f>IF(VLOOKUP($A260,'SAP - LT'!$A:$AE,15,0)=0,"PEN","USD")</f>
        <v>PEN</v>
      </c>
      <c r="K260" s="35" t="s">
        <v>17524</v>
      </c>
      <c r="L260">
        <v>1</v>
      </c>
      <c r="M260" s="37">
        <f>IF(J260="PEN",VLOOKUP($A260,'SAP - LT'!$A:$AE,14,0),VLOOKUP($A260,'SAP- FACT'!$A:$AE,15,0))</f>
        <v>2382.3000000000002</v>
      </c>
      <c r="N260" t="str">
        <f>IF(VLOOKUP($A260,'SAP - LT'!$A:$AE,15,0)=0,"PEN","USD")</f>
        <v>PEN</v>
      </c>
      <c r="O260" t="str">
        <f>VLOOKUP($A260,'SAP - LT'!$A:$AE,4,0)</f>
        <v>LETRAS EN DESCUENTO NACIONAL -  - LETRA 75 DIAS / DRAFT 75 DAYS - Cambio de Situación</v>
      </c>
    </row>
    <row r="261" spans="1:15" x14ac:dyDescent="0.2">
      <c r="A261">
        <f t="shared" si="4"/>
        <v>260</v>
      </c>
      <c r="B261" t="str">
        <f>VLOOKUP($A261,'SAP - LT'!$A:$AE,12,0)</f>
        <v>DISTRIBUCIONES AGROVET GRANDEZ TARAPOTO S.R.L.</v>
      </c>
      <c r="C261" s="5" t="str">
        <f>VLOOKUP($A261,'SAP - LT'!$A:$AE,2,0)</f>
        <v>2024-03287</v>
      </c>
      <c r="D261" s="5" t="str">
        <f>VLOOKUP($A261,'SAP - LT'!$A:$AE,2,0)</f>
        <v>2024-03287</v>
      </c>
      <c r="E261" s="13">
        <v>45566</v>
      </c>
      <c r="F261" s="34">
        <f>VLOOKUP($A261,'SAP - LT'!$A:$AE,5,0)</f>
        <v>45539</v>
      </c>
      <c r="G261" s="13">
        <f>VLOOKUP($A261,'SAP - LT'!$A:$AE,19,0)</f>
        <v>45580</v>
      </c>
      <c r="H261" s="5" t="s">
        <v>8512</v>
      </c>
      <c r="I261" t="str">
        <f>VLOOKUP($A261,'SAP - LT'!$A:$AE,3,0)</f>
        <v/>
      </c>
      <c r="J261" t="str">
        <f>IF(VLOOKUP($A261,'SAP - LT'!$A:$AE,15,0)=0,"PEN","USD")</f>
        <v>PEN</v>
      </c>
      <c r="K261" s="35" t="s">
        <v>17524</v>
      </c>
      <c r="L261">
        <v>1</v>
      </c>
      <c r="M261" s="37">
        <f>IF(J261="PEN",VLOOKUP($A261,'SAP - LT'!$A:$AE,14,0),VLOOKUP($A261,'SAP- FACT'!$A:$AE,15,0))</f>
        <v>2382.3000000000002</v>
      </c>
      <c r="N261" t="str">
        <f>IF(VLOOKUP($A261,'SAP - LT'!$A:$AE,15,0)=0,"PEN","USD")</f>
        <v>PEN</v>
      </c>
      <c r="O261" t="str">
        <f>VLOOKUP($A261,'SAP - LT'!$A:$AE,4,0)</f>
        <v>LETRAS EN DESCUENTO NACIONAL -  - LETRA 75 DIAS / DRAFT 75 DAYS - Cambio de Situación</v>
      </c>
    </row>
    <row r="262" spans="1:15" x14ac:dyDescent="0.2">
      <c r="A262">
        <f t="shared" si="4"/>
        <v>261</v>
      </c>
      <c r="B262" t="str">
        <f>VLOOKUP($A262,'SAP - LT'!$A:$AE,12,0)</f>
        <v>DISTRIBUCIONES AGROVET GRANDEZ TARAPOTO S.R.L.</v>
      </c>
      <c r="C262" s="5" t="str">
        <f>VLOOKUP($A262,'SAP - LT'!$A:$AE,2,0)</f>
        <v>2024-03288</v>
      </c>
      <c r="D262" s="5" t="str">
        <f>VLOOKUP($A262,'SAP - LT'!$A:$AE,2,0)</f>
        <v>2024-03288</v>
      </c>
      <c r="E262" s="13">
        <v>45566</v>
      </c>
      <c r="F262" s="34">
        <f>VLOOKUP($A262,'SAP - LT'!$A:$AE,5,0)</f>
        <v>45539</v>
      </c>
      <c r="G262" s="13">
        <f>VLOOKUP($A262,'SAP - LT'!$A:$AE,19,0)</f>
        <v>45588</v>
      </c>
      <c r="H262" s="5" t="s">
        <v>8512</v>
      </c>
      <c r="I262" t="str">
        <f>VLOOKUP($A262,'SAP - LT'!$A:$AE,3,0)</f>
        <v/>
      </c>
      <c r="J262" t="str">
        <f>IF(VLOOKUP($A262,'SAP - LT'!$A:$AE,15,0)=0,"PEN","USD")</f>
        <v>PEN</v>
      </c>
      <c r="K262" s="35" t="s">
        <v>17524</v>
      </c>
      <c r="L262">
        <v>1</v>
      </c>
      <c r="M262" s="37">
        <f>IF(J262="PEN",VLOOKUP($A262,'SAP - LT'!$A:$AE,14,0),VLOOKUP($A262,'SAP- FACT'!$A:$AE,15,0))</f>
        <v>2382.3000000000002</v>
      </c>
      <c r="N262" t="str">
        <f>IF(VLOOKUP($A262,'SAP - LT'!$A:$AE,15,0)=0,"PEN","USD")</f>
        <v>PEN</v>
      </c>
      <c r="O262" t="str">
        <f>VLOOKUP($A262,'SAP - LT'!$A:$AE,4,0)</f>
        <v>LETRAS EN DESCUENTO NACIONAL -  - LETRA 75 DIAS / DRAFT 75 DAYS - Cambio de Situación</v>
      </c>
    </row>
    <row r="263" spans="1:15" x14ac:dyDescent="0.2">
      <c r="A263">
        <f t="shared" si="4"/>
        <v>262</v>
      </c>
      <c r="B263" t="str">
        <f>VLOOKUP($A263,'SAP - LT'!$A:$AE,12,0)</f>
        <v>DISTRIBUCIONES AGROVET GRANDEZ TARAPOTO S.R.L.</v>
      </c>
      <c r="C263" s="5" t="str">
        <f>VLOOKUP($A263,'SAP - LT'!$A:$AE,2,0)</f>
        <v>2024-03289</v>
      </c>
      <c r="D263" s="5" t="str">
        <f>VLOOKUP($A263,'SAP - LT'!$A:$AE,2,0)</f>
        <v>2024-03289</v>
      </c>
      <c r="E263" s="13">
        <v>45566</v>
      </c>
      <c r="F263" s="34">
        <f>VLOOKUP($A263,'SAP - LT'!$A:$AE,5,0)</f>
        <v>45539</v>
      </c>
      <c r="G263" s="13">
        <f>VLOOKUP($A263,'SAP - LT'!$A:$AE,19,0)</f>
        <v>45600</v>
      </c>
      <c r="H263" s="5" t="s">
        <v>8512</v>
      </c>
      <c r="I263" t="str">
        <f>VLOOKUP($A263,'SAP - LT'!$A:$AE,3,0)</f>
        <v/>
      </c>
      <c r="J263" t="str">
        <f>IF(VLOOKUP($A263,'SAP - LT'!$A:$AE,15,0)=0,"PEN","USD")</f>
        <v>PEN</v>
      </c>
      <c r="K263" s="35" t="s">
        <v>17524</v>
      </c>
      <c r="L263">
        <v>1</v>
      </c>
      <c r="M263" s="37">
        <f>IF(J263="PEN",VLOOKUP($A263,'SAP - LT'!$A:$AE,14,0),VLOOKUP($A263,'SAP- FACT'!$A:$AE,15,0))</f>
        <v>2382.31</v>
      </c>
      <c r="N263" t="str">
        <f>IF(VLOOKUP($A263,'SAP - LT'!$A:$AE,15,0)=0,"PEN","USD")</f>
        <v>PEN</v>
      </c>
      <c r="O263" t="str">
        <f>VLOOKUP($A263,'SAP - LT'!$A:$AE,4,0)</f>
        <v>LETRAS EN DESCUENTO NACIONAL -  - LETRA 75 DIAS / DRAFT 75 DAYS - Cambio de Situación</v>
      </c>
    </row>
    <row r="264" spans="1:15" x14ac:dyDescent="0.2">
      <c r="A264">
        <f t="shared" si="4"/>
        <v>263</v>
      </c>
      <c r="B264" t="str">
        <f>VLOOKUP($A264,'SAP - LT'!$A:$AE,12,0)</f>
        <v>NOVAFARMA S.A.C.</v>
      </c>
      <c r="C264" s="5" t="str">
        <f>VLOOKUP($A264,'SAP - LT'!$A:$AE,2,0)</f>
        <v>2024-03513</v>
      </c>
      <c r="D264" s="5" t="str">
        <f>VLOOKUP($A264,'SAP - LT'!$A:$AE,2,0)</f>
        <v>2024-03513</v>
      </c>
      <c r="E264" s="13">
        <v>45566</v>
      </c>
      <c r="F264" s="34">
        <f>VLOOKUP($A264,'SAP - LT'!$A:$AE,5,0)</f>
        <v>45554</v>
      </c>
      <c r="G264" s="13">
        <f>VLOOKUP($A264,'SAP - LT'!$A:$AE,19,0)</f>
        <v>45631</v>
      </c>
      <c r="H264" s="5" t="s">
        <v>8512</v>
      </c>
      <c r="I264" t="str">
        <f>VLOOKUP($A264,'SAP - LT'!$A:$AE,3,0)</f>
        <v/>
      </c>
      <c r="J264" t="str">
        <f>IF(VLOOKUP($A264,'SAP - LT'!$A:$AE,15,0)=0,"PEN","USD")</f>
        <v>PEN</v>
      </c>
      <c r="K264" s="35" t="s">
        <v>17524</v>
      </c>
      <c r="L264">
        <v>1</v>
      </c>
      <c r="M264" s="37">
        <f>IF(J264="PEN",VLOOKUP($A264,'SAP - LT'!$A:$AE,14,0),VLOOKUP($A264,'SAP- FACT'!$A:$AE,15,0))</f>
        <v>2404.54</v>
      </c>
      <c r="N264" t="str">
        <f>IF(VLOOKUP($A264,'SAP - LT'!$A:$AE,15,0)=0,"PEN","USD")</f>
        <v>PEN</v>
      </c>
      <c r="O264" t="str">
        <f>VLOOKUP($A264,'SAP - LT'!$A:$AE,4,0)</f>
        <v>LETRAS EN DESCUENTO NACIONAL -  - LETRA 60 DIAS / DRAFT 60 DAYS - Cambio de Situación</v>
      </c>
    </row>
    <row r="265" spans="1:15" x14ac:dyDescent="0.2">
      <c r="A265">
        <f t="shared" si="4"/>
        <v>264</v>
      </c>
      <c r="B265" t="str">
        <f>VLOOKUP($A265,'SAP - LT'!$A:$AE,12,0)</f>
        <v>NOVAFARMA S.A.C.</v>
      </c>
      <c r="C265" s="5" t="str">
        <f>VLOOKUP($A265,'SAP - LT'!$A:$AE,2,0)</f>
        <v>2024-03509</v>
      </c>
      <c r="D265" s="5" t="str">
        <f>VLOOKUP($A265,'SAP - LT'!$A:$AE,2,0)</f>
        <v>2024-03509</v>
      </c>
      <c r="E265" s="13">
        <v>45566</v>
      </c>
      <c r="F265" s="34">
        <f>VLOOKUP($A265,'SAP - LT'!$A:$AE,5,0)</f>
        <v>45554</v>
      </c>
      <c r="G265" s="13">
        <f>VLOOKUP($A265,'SAP - LT'!$A:$AE,19,0)</f>
        <v>45594</v>
      </c>
      <c r="H265" s="5" t="s">
        <v>8512</v>
      </c>
      <c r="I265" t="str">
        <f>VLOOKUP($A265,'SAP - LT'!$A:$AE,3,0)</f>
        <v/>
      </c>
      <c r="J265" t="str">
        <f>IF(VLOOKUP($A265,'SAP - LT'!$A:$AE,15,0)=0,"PEN","USD")</f>
        <v>PEN</v>
      </c>
      <c r="K265" s="35" t="s">
        <v>17524</v>
      </c>
      <c r="L265">
        <v>1</v>
      </c>
      <c r="M265" s="37">
        <f>IF(J265="PEN",VLOOKUP($A265,'SAP - LT'!$A:$AE,14,0),VLOOKUP($A265,'SAP- FACT'!$A:$AE,15,0))</f>
        <v>2404.5700000000002</v>
      </c>
      <c r="N265" t="str">
        <f>IF(VLOOKUP($A265,'SAP - LT'!$A:$AE,15,0)=0,"PEN","USD")</f>
        <v>PEN</v>
      </c>
      <c r="O265" t="str">
        <f>VLOOKUP($A265,'SAP - LT'!$A:$AE,4,0)</f>
        <v>LETRAS EN DESCUENTO NACIONAL -  - LETRA 60 DIAS / DRAFT 60 DAYS - Cambio de Situación</v>
      </c>
    </row>
    <row r="266" spans="1:15" x14ac:dyDescent="0.2">
      <c r="A266">
        <f t="shared" si="4"/>
        <v>265</v>
      </c>
      <c r="B266" t="str">
        <f>VLOOKUP($A266,'SAP - LT'!$A:$AE,12,0)</f>
        <v>NOVAFARMA S.A.C.</v>
      </c>
      <c r="C266" s="5" t="str">
        <f>VLOOKUP($A266,'SAP - LT'!$A:$AE,2,0)</f>
        <v>2024-03510</v>
      </c>
      <c r="D266" s="5" t="str">
        <f>VLOOKUP($A266,'SAP - LT'!$A:$AE,2,0)</f>
        <v>2024-03510</v>
      </c>
      <c r="E266" s="13">
        <v>45566</v>
      </c>
      <c r="F266" s="34">
        <f>VLOOKUP($A266,'SAP - LT'!$A:$AE,5,0)</f>
        <v>45554</v>
      </c>
      <c r="G266" s="13">
        <f>VLOOKUP($A266,'SAP - LT'!$A:$AE,19,0)</f>
        <v>45602</v>
      </c>
      <c r="H266" s="5" t="s">
        <v>8512</v>
      </c>
      <c r="I266" t="str">
        <f>VLOOKUP($A266,'SAP - LT'!$A:$AE,3,0)</f>
        <v/>
      </c>
      <c r="J266" t="str">
        <f>IF(VLOOKUP($A266,'SAP - LT'!$A:$AE,15,0)=0,"PEN","USD")</f>
        <v>PEN</v>
      </c>
      <c r="K266" s="35" t="s">
        <v>17524</v>
      </c>
      <c r="L266">
        <v>1</v>
      </c>
      <c r="M266" s="37">
        <f>IF(J266="PEN",VLOOKUP($A266,'SAP - LT'!$A:$AE,14,0),VLOOKUP($A266,'SAP- FACT'!$A:$AE,15,0))</f>
        <v>2404.5700000000002</v>
      </c>
      <c r="N266" t="str">
        <f>IF(VLOOKUP($A266,'SAP - LT'!$A:$AE,15,0)=0,"PEN","USD")</f>
        <v>PEN</v>
      </c>
      <c r="O266" t="str">
        <f>VLOOKUP($A266,'SAP - LT'!$A:$AE,4,0)</f>
        <v>LETRAS EN DESCUENTO NACIONAL -  - LETRA 60 DIAS / DRAFT 60 DAYS - Cambio de Situación</v>
      </c>
    </row>
    <row r="267" spans="1:15" x14ac:dyDescent="0.2">
      <c r="A267">
        <f t="shared" si="4"/>
        <v>266</v>
      </c>
      <c r="B267" t="str">
        <f>VLOOKUP($A267,'SAP - LT'!$A:$AE,12,0)</f>
        <v>NOVAFARMA S.A.C.</v>
      </c>
      <c r="C267" s="5" t="str">
        <f>VLOOKUP($A267,'SAP - LT'!$A:$AE,2,0)</f>
        <v>2024-03508</v>
      </c>
      <c r="D267" s="5" t="str">
        <f>VLOOKUP($A267,'SAP - LT'!$A:$AE,2,0)</f>
        <v>2024-03508</v>
      </c>
      <c r="E267" s="13">
        <v>45566</v>
      </c>
      <c r="F267" s="34">
        <f>VLOOKUP($A267,'SAP - LT'!$A:$AE,5,0)</f>
        <v>45554</v>
      </c>
      <c r="G267" s="13">
        <f>VLOOKUP($A267,'SAP - LT'!$A:$AE,19,0)</f>
        <v>45587</v>
      </c>
      <c r="H267" s="5" t="s">
        <v>8512</v>
      </c>
      <c r="I267" t="str">
        <f>VLOOKUP($A267,'SAP - LT'!$A:$AE,3,0)</f>
        <v/>
      </c>
      <c r="J267" t="str">
        <f>IF(VLOOKUP($A267,'SAP - LT'!$A:$AE,15,0)=0,"PEN","USD")</f>
        <v>PEN</v>
      </c>
      <c r="K267" s="35" t="s">
        <v>17524</v>
      </c>
      <c r="L267">
        <v>1</v>
      </c>
      <c r="M267" s="37">
        <f>IF(J267="PEN",VLOOKUP($A267,'SAP - LT'!$A:$AE,14,0),VLOOKUP($A267,'SAP- FACT'!$A:$AE,15,0))</f>
        <v>2404.5700000000002</v>
      </c>
      <c r="N267" t="str">
        <f>IF(VLOOKUP($A267,'SAP - LT'!$A:$AE,15,0)=0,"PEN","USD")</f>
        <v>PEN</v>
      </c>
      <c r="O267" t="str">
        <f>VLOOKUP($A267,'SAP - LT'!$A:$AE,4,0)</f>
        <v>LETRAS EN DESCUENTO NACIONAL -  - LETRA 60 DIAS / DRAFT 60 DAYS - Cambio de Situación</v>
      </c>
    </row>
    <row r="268" spans="1:15" x14ac:dyDescent="0.2">
      <c r="A268">
        <f t="shared" si="4"/>
        <v>267</v>
      </c>
      <c r="B268" t="str">
        <f>VLOOKUP($A268,'SAP - LT'!$A:$AE,12,0)</f>
        <v>NOVAFARMA S.A.C.</v>
      </c>
      <c r="C268" s="5" t="str">
        <f>VLOOKUP($A268,'SAP - LT'!$A:$AE,2,0)</f>
        <v>2024-03512</v>
      </c>
      <c r="D268" s="5" t="str">
        <f>VLOOKUP($A268,'SAP - LT'!$A:$AE,2,0)</f>
        <v>2024-03512</v>
      </c>
      <c r="E268" s="13">
        <v>45566</v>
      </c>
      <c r="F268" s="34">
        <f>VLOOKUP($A268,'SAP - LT'!$A:$AE,5,0)</f>
        <v>45554</v>
      </c>
      <c r="G268" s="13">
        <f>VLOOKUP($A268,'SAP - LT'!$A:$AE,19,0)</f>
        <v>45617</v>
      </c>
      <c r="H268" s="5" t="s">
        <v>8512</v>
      </c>
      <c r="I268" t="str">
        <f>VLOOKUP($A268,'SAP - LT'!$A:$AE,3,0)</f>
        <v/>
      </c>
      <c r="J268" t="str">
        <f>IF(VLOOKUP($A268,'SAP - LT'!$A:$AE,15,0)=0,"PEN","USD")</f>
        <v>PEN</v>
      </c>
      <c r="K268" s="35" t="s">
        <v>17524</v>
      </c>
      <c r="L268">
        <v>1</v>
      </c>
      <c r="M268" s="37">
        <f>IF(J268="PEN",VLOOKUP($A268,'SAP - LT'!$A:$AE,14,0),VLOOKUP($A268,'SAP- FACT'!$A:$AE,15,0))</f>
        <v>2404.5700000000002</v>
      </c>
      <c r="N268" t="str">
        <f>IF(VLOOKUP($A268,'SAP - LT'!$A:$AE,15,0)=0,"PEN","USD")</f>
        <v>PEN</v>
      </c>
      <c r="O268" t="str">
        <f>VLOOKUP($A268,'SAP - LT'!$A:$AE,4,0)</f>
        <v>LETRAS EN DESCUENTO NACIONAL -  - LETRA 60 DIAS / DRAFT 60 DAYS - Cambio de Situación</v>
      </c>
    </row>
    <row r="269" spans="1:15" x14ac:dyDescent="0.2">
      <c r="A269">
        <f t="shared" si="4"/>
        <v>268</v>
      </c>
      <c r="B269" t="str">
        <f>VLOOKUP($A269,'SAP - LT'!$A:$AE,12,0)</f>
        <v>NOVAFARMA S.A.C.</v>
      </c>
      <c r="C269" s="5" t="str">
        <f>VLOOKUP($A269,'SAP - LT'!$A:$AE,2,0)</f>
        <v>2024-03511</v>
      </c>
      <c r="D269" s="5" t="str">
        <f>VLOOKUP($A269,'SAP - LT'!$A:$AE,2,0)</f>
        <v>2024-03511</v>
      </c>
      <c r="E269" s="13">
        <v>45566</v>
      </c>
      <c r="F269" s="34">
        <f>VLOOKUP($A269,'SAP - LT'!$A:$AE,5,0)</f>
        <v>45554</v>
      </c>
      <c r="G269" s="13">
        <f>VLOOKUP($A269,'SAP - LT'!$A:$AE,19,0)</f>
        <v>45609</v>
      </c>
      <c r="H269" s="5" t="s">
        <v>8512</v>
      </c>
      <c r="I269" t="str">
        <f>VLOOKUP($A269,'SAP - LT'!$A:$AE,3,0)</f>
        <v/>
      </c>
      <c r="J269" t="str">
        <f>IF(VLOOKUP($A269,'SAP - LT'!$A:$AE,15,0)=0,"PEN","USD")</f>
        <v>PEN</v>
      </c>
      <c r="K269" s="35" t="s">
        <v>17524</v>
      </c>
      <c r="L269">
        <v>1</v>
      </c>
      <c r="M269" s="37">
        <f>IF(J269="PEN",VLOOKUP($A269,'SAP - LT'!$A:$AE,14,0),VLOOKUP($A269,'SAP- FACT'!$A:$AE,15,0))</f>
        <v>2404.5700000000002</v>
      </c>
      <c r="N269" t="str">
        <f>IF(VLOOKUP($A269,'SAP - LT'!$A:$AE,15,0)=0,"PEN","USD")</f>
        <v>PEN</v>
      </c>
      <c r="O269" t="str">
        <f>VLOOKUP($A269,'SAP - LT'!$A:$AE,4,0)</f>
        <v>LETRAS EN DESCUENTO NACIONAL -  - LETRA 60 DIAS / DRAFT 60 DAYS - Cambio de Situación</v>
      </c>
    </row>
    <row r="270" spans="1:15" x14ac:dyDescent="0.2">
      <c r="A270">
        <f t="shared" si="4"/>
        <v>269</v>
      </c>
      <c r="B270" t="str">
        <f>VLOOKUP($A270,'SAP - LT'!$A:$AE,12,0)</f>
        <v>CORPORACION VETLAND S.R.L</v>
      </c>
      <c r="C270" s="5" t="str">
        <f>VLOOKUP($A270,'SAP - LT'!$A:$AE,2,0)</f>
        <v>2024-03489</v>
      </c>
      <c r="D270" s="5" t="str">
        <f>VLOOKUP($A270,'SAP - LT'!$A:$AE,2,0)</f>
        <v>2024-03489</v>
      </c>
      <c r="E270" s="13">
        <v>45566</v>
      </c>
      <c r="F270" s="34">
        <f>VLOOKUP($A270,'SAP - LT'!$A:$AE,5,0)</f>
        <v>45554</v>
      </c>
      <c r="G270" s="13">
        <f>VLOOKUP($A270,'SAP - LT'!$A:$AE,19,0)</f>
        <v>45628</v>
      </c>
      <c r="H270" s="5" t="s">
        <v>8512</v>
      </c>
      <c r="I270" t="str">
        <f>VLOOKUP($A270,'SAP - LT'!$A:$AE,3,0)</f>
        <v/>
      </c>
      <c r="J270" t="str">
        <f>IF(VLOOKUP($A270,'SAP - LT'!$A:$AE,15,0)=0,"PEN","USD")</f>
        <v>PEN</v>
      </c>
      <c r="K270" s="35" t="s">
        <v>17524</v>
      </c>
      <c r="L270">
        <v>1</v>
      </c>
      <c r="M270" s="37">
        <f>IF(J270="PEN",VLOOKUP($A270,'SAP - LT'!$A:$AE,14,0),VLOOKUP($A270,'SAP- FACT'!$A:$AE,15,0))</f>
        <v>2428.58</v>
      </c>
      <c r="N270" t="str">
        <f>IF(VLOOKUP($A270,'SAP - LT'!$A:$AE,15,0)=0,"PEN","USD")</f>
        <v>PEN</v>
      </c>
      <c r="O270" t="str">
        <f>VLOOKUP($A270,'SAP - LT'!$A:$AE,4,0)</f>
        <v>LETRAS EN DESCUENTO NACIONAL -  - LETRA 75 DIAS / DRAFT 75 DAYS - Cambio de Situación</v>
      </c>
    </row>
    <row r="271" spans="1:15" x14ac:dyDescent="0.2">
      <c r="A271">
        <f t="shared" si="4"/>
        <v>270</v>
      </c>
      <c r="B271" t="str">
        <f>VLOOKUP($A271,'SAP - LT'!$A:$AE,12,0)</f>
        <v>CORPORACION VETLAND S.R.L</v>
      </c>
      <c r="C271" s="5" t="str">
        <f>VLOOKUP($A271,'SAP - LT'!$A:$AE,2,0)</f>
        <v>2024-03484</v>
      </c>
      <c r="D271" s="5" t="str">
        <f>VLOOKUP($A271,'SAP - LT'!$A:$AE,2,0)</f>
        <v>2024-03484</v>
      </c>
      <c r="E271" s="13">
        <v>45566</v>
      </c>
      <c r="F271" s="34">
        <f>VLOOKUP($A271,'SAP - LT'!$A:$AE,5,0)</f>
        <v>45554</v>
      </c>
      <c r="G271" s="13">
        <f>VLOOKUP($A271,'SAP - LT'!$A:$AE,19,0)</f>
        <v>45583</v>
      </c>
      <c r="H271" s="5" t="s">
        <v>8512</v>
      </c>
      <c r="I271" t="str">
        <f>VLOOKUP($A271,'SAP - LT'!$A:$AE,3,0)</f>
        <v/>
      </c>
      <c r="J271" t="str">
        <f>IF(VLOOKUP($A271,'SAP - LT'!$A:$AE,15,0)=0,"PEN","USD")</f>
        <v>PEN</v>
      </c>
      <c r="K271" s="35" t="s">
        <v>17524</v>
      </c>
      <c r="L271">
        <v>1</v>
      </c>
      <c r="M271" s="37">
        <f>IF(J271="PEN",VLOOKUP($A271,'SAP - LT'!$A:$AE,14,0),VLOOKUP($A271,'SAP- FACT'!$A:$AE,15,0))</f>
        <v>2428.6</v>
      </c>
      <c r="N271" t="str">
        <f>IF(VLOOKUP($A271,'SAP - LT'!$A:$AE,15,0)=0,"PEN","USD")</f>
        <v>PEN</v>
      </c>
      <c r="O271" t="str">
        <f>VLOOKUP($A271,'SAP - LT'!$A:$AE,4,0)</f>
        <v>LETRAS EN DESCUENTO NACIONAL -  - LETRA 75 DIAS / DRAFT 75 DAYS - Cambio de Situación</v>
      </c>
    </row>
    <row r="272" spans="1:15" x14ac:dyDescent="0.2">
      <c r="A272">
        <f t="shared" si="4"/>
        <v>271</v>
      </c>
      <c r="B272" t="str">
        <f>VLOOKUP($A272,'SAP - LT'!$A:$AE,12,0)</f>
        <v>CORPORACION VETLAND S.R.L</v>
      </c>
      <c r="C272" s="5" t="str">
        <f>VLOOKUP($A272,'SAP - LT'!$A:$AE,2,0)</f>
        <v>2024-03487</v>
      </c>
      <c r="D272" s="5" t="str">
        <f>VLOOKUP($A272,'SAP - LT'!$A:$AE,2,0)</f>
        <v>2024-03487</v>
      </c>
      <c r="E272" s="13">
        <v>45566</v>
      </c>
      <c r="F272" s="34">
        <f>VLOOKUP($A272,'SAP - LT'!$A:$AE,5,0)</f>
        <v>45554</v>
      </c>
      <c r="G272" s="13">
        <f>VLOOKUP($A272,'SAP - LT'!$A:$AE,19,0)</f>
        <v>45603</v>
      </c>
      <c r="H272" s="5" t="s">
        <v>8512</v>
      </c>
      <c r="I272" t="str">
        <f>VLOOKUP($A272,'SAP - LT'!$A:$AE,3,0)</f>
        <v/>
      </c>
      <c r="J272" t="str">
        <f>IF(VLOOKUP($A272,'SAP - LT'!$A:$AE,15,0)=0,"PEN","USD")</f>
        <v>PEN</v>
      </c>
      <c r="K272" s="35" t="s">
        <v>17524</v>
      </c>
      <c r="L272">
        <v>1</v>
      </c>
      <c r="M272" s="37">
        <f>IF(J272="PEN",VLOOKUP($A272,'SAP - LT'!$A:$AE,14,0),VLOOKUP($A272,'SAP- FACT'!$A:$AE,15,0))</f>
        <v>2428.6</v>
      </c>
      <c r="N272" t="str">
        <f>IF(VLOOKUP($A272,'SAP - LT'!$A:$AE,15,0)=0,"PEN","USD")</f>
        <v>PEN</v>
      </c>
      <c r="O272" t="str">
        <f>VLOOKUP($A272,'SAP - LT'!$A:$AE,4,0)</f>
        <v>LETRAS EN DESCUENTO NACIONAL -  - LETRA 75 DIAS / DRAFT 75 DAYS - Cambio de Situación</v>
      </c>
    </row>
    <row r="273" spans="1:15" x14ac:dyDescent="0.2">
      <c r="A273">
        <f t="shared" si="4"/>
        <v>272</v>
      </c>
      <c r="B273" t="str">
        <f>VLOOKUP($A273,'SAP - LT'!$A:$AE,12,0)</f>
        <v>CORPORACION VETLAND S.R.L</v>
      </c>
      <c r="C273" s="5" t="str">
        <f>VLOOKUP($A273,'SAP - LT'!$A:$AE,2,0)</f>
        <v>2024-03485</v>
      </c>
      <c r="D273" s="5" t="str">
        <f>VLOOKUP($A273,'SAP - LT'!$A:$AE,2,0)</f>
        <v>2024-03485</v>
      </c>
      <c r="E273" s="13">
        <v>45566</v>
      </c>
      <c r="F273" s="34">
        <f>VLOOKUP($A273,'SAP - LT'!$A:$AE,5,0)</f>
        <v>45554</v>
      </c>
      <c r="G273" s="13">
        <f>VLOOKUP($A273,'SAP - LT'!$A:$AE,19,0)</f>
        <v>45589</v>
      </c>
      <c r="H273" s="5" t="s">
        <v>8512</v>
      </c>
      <c r="I273" t="str">
        <f>VLOOKUP($A273,'SAP - LT'!$A:$AE,3,0)</f>
        <v/>
      </c>
      <c r="J273" t="str">
        <f>IF(VLOOKUP($A273,'SAP - LT'!$A:$AE,15,0)=0,"PEN","USD")</f>
        <v>PEN</v>
      </c>
      <c r="K273" s="35" t="s">
        <v>17524</v>
      </c>
      <c r="L273">
        <v>1</v>
      </c>
      <c r="M273" s="37">
        <f>IF(J273="PEN",VLOOKUP($A273,'SAP - LT'!$A:$AE,14,0),VLOOKUP($A273,'SAP- FACT'!$A:$AE,15,0))</f>
        <v>2428.6</v>
      </c>
      <c r="N273" t="str">
        <f>IF(VLOOKUP($A273,'SAP - LT'!$A:$AE,15,0)=0,"PEN","USD")</f>
        <v>PEN</v>
      </c>
      <c r="O273" t="str">
        <f>VLOOKUP($A273,'SAP - LT'!$A:$AE,4,0)</f>
        <v>LETRAS EN DESCUENTO NACIONAL -  - LETRA 75 DIAS / DRAFT 75 DAYS - Cambio de Situación</v>
      </c>
    </row>
    <row r="274" spans="1:15" x14ac:dyDescent="0.2">
      <c r="A274">
        <f t="shared" si="4"/>
        <v>273</v>
      </c>
      <c r="B274" t="str">
        <f>VLOOKUP($A274,'SAP - LT'!$A:$AE,12,0)</f>
        <v>CORPORACION VETLAND S.R.L</v>
      </c>
      <c r="C274" s="5" t="str">
        <f>VLOOKUP($A274,'SAP - LT'!$A:$AE,2,0)</f>
        <v>2024-03486</v>
      </c>
      <c r="D274" s="5" t="str">
        <f>VLOOKUP($A274,'SAP - LT'!$A:$AE,2,0)</f>
        <v>2024-03486</v>
      </c>
      <c r="E274" s="13">
        <v>45566</v>
      </c>
      <c r="F274" s="34">
        <f>VLOOKUP($A274,'SAP - LT'!$A:$AE,5,0)</f>
        <v>45554</v>
      </c>
      <c r="G274" s="13">
        <f>VLOOKUP($A274,'SAP - LT'!$A:$AE,19,0)</f>
        <v>45596</v>
      </c>
      <c r="H274" s="5" t="s">
        <v>8512</v>
      </c>
      <c r="I274" t="str">
        <f>VLOOKUP($A274,'SAP - LT'!$A:$AE,3,0)</f>
        <v/>
      </c>
      <c r="J274" t="str">
        <f>IF(VLOOKUP($A274,'SAP - LT'!$A:$AE,15,0)=0,"PEN","USD")</f>
        <v>PEN</v>
      </c>
      <c r="K274" s="35" t="s">
        <v>17524</v>
      </c>
      <c r="L274">
        <v>1</v>
      </c>
      <c r="M274" s="37">
        <f>IF(J274="PEN",VLOOKUP($A274,'SAP - LT'!$A:$AE,14,0),VLOOKUP($A274,'SAP- FACT'!$A:$AE,15,0))</f>
        <v>2428.6</v>
      </c>
      <c r="N274" t="str">
        <f>IF(VLOOKUP($A274,'SAP - LT'!$A:$AE,15,0)=0,"PEN","USD")</f>
        <v>PEN</v>
      </c>
      <c r="O274" t="str">
        <f>VLOOKUP($A274,'SAP - LT'!$A:$AE,4,0)</f>
        <v>LETRAS EN DESCUENTO NACIONAL -  - LETRA 75 DIAS / DRAFT 75 DAYS - Cambio de Situación</v>
      </c>
    </row>
    <row r="275" spans="1:15" x14ac:dyDescent="0.2">
      <c r="A275">
        <f t="shared" si="4"/>
        <v>274</v>
      </c>
      <c r="B275" t="str">
        <f>VLOOKUP($A275,'SAP - LT'!$A:$AE,12,0)</f>
        <v>CORPORACION VETLAND S.R.L</v>
      </c>
      <c r="C275" s="5" t="str">
        <f>VLOOKUP($A275,'SAP - LT'!$A:$AE,2,0)</f>
        <v>2024-03488</v>
      </c>
      <c r="D275" s="5" t="str">
        <f>VLOOKUP($A275,'SAP - LT'!$A:$AE,2,0)</f>
        <v>2024-03488</v>
      </c>
      <c r="E275" s="13">
        <v>45566</v>
      </c>
      <c r="F275" s="34">
        <f>VLOOKUP($A275,'SAP - LT'!$A:$AE,5,0)</f>
        <v>45554</v>
      </c>
      <c r="G275" s="13">
        <f>VLOOKUP($A275,'SAP - LT'!$A:$AE,19,0)</f>
        <v>45610</v>
      </c>
      <c r="H275" s="5" t="s">
        <v>8512</v>
      </c>
      <c r="I275" t="str">
        <f>VLOOKUP($A275,'SAP - LT'!$A:$AE,3,0)</f>
        <v/>
      </c>
      <c r="J275" t="str">
        <f>IF(VLOOKUP($A275,'SAP - LT'!$A:$AE,15,0)=0,"PEN","USD")</f>
        <v>PEN</v>
      </c>
      <c r="K275" s="35" t="s">
        <v>17524</v>
      </c>
      <c r="L275">
        <v>1</v>
      </c>
      <c r="M275" s="37">
        <f>IF(J275="PEN",VLOOKUP($A275,'SAP - LT'!$A:$AE,14,0),VLOOKUP($A275,'SAP- FACT'!$A:$AE,15,0))</f>
        <v>2428.6</v>
      </c>
      <c r="N275" t="str">
        <f>IF(VLOOKUP($A275,'SAP - LT'!$A:$AE,15,0)=0,"PEN","USD")</f>
        <v>PEN</v>
      </c>
      <c r="O275" t="str">
        <f>VLOOKUP($A275,'SAP - LT'!$A:$AE,4,0)</f>
        <v>LETRAS EN DESCUENTO NACIONAL -  - LETRA 75 DIAS / DRAFT 75 DAYS - Cambio de Situación</v>
      </c>
    </row>
    <row r="276" spans="1:15" x14ac:dyDescent="0.2">
      <c r="A276">
        <f t="shared" si="4"/>
        <v>275</v>
      </c>
      <c r="B276" t="str">
        <f>VLOOKUP($A276,'SAP - LT'!$A:$AE,12,0)</f>
        <v>CORPORACION FARMACEUTICA VETERINARIA SOCIEDAD ANONIMA CERRADA</v>
      </c>
      <c r="C276" s="5" t="str">
        <f>VLOOKUP($A276,'SAP - LT'!$A:$AE,2,0)</f>
        <v>2024-03150</v>
      </c>
      <c r="D276" s="5" t="str">
        <f>VLOOKUP($A276,'SAP - LT'!$A:$AE,2,0)</f>
        <v>2024-03150</v>
      </c>
      <c r="E276" s="13">
        <v>45566</v>
      </c>
      <c r="F276" s="34">
        <f>VLOOKUP($A276,'SAP - LT'!$A:$AE,5,0)</f>
        <v>45526</v>
      </c>
      <c r="G276" s="13">
        <f>VLOOKUP($A276,'SAP - LT'!$A:$AE,19,0)</f>
        <v>45575</v>
      </c>
      <c r="H276" s="5" t="s">
        <v>8512</v>
      </c>
      <c r="I276" t="str">
        <f>VLOOKUP($A276,'SAP - LT'!$A:$AE,3,0)</f>
        <v/>
      </c>
      <c r="J276" t="str">
        <f>IF(VLOOKUP($A276,'SAP - LT'!$A:$AE,15,0)=0,"PEN","USD")</f>
        <v>PEN</v>
      </c>
      <c r="K276" s="35" t="s">
        <v>17524</v>
      </c>
      <c r="L276">
        <v>1</v>
      </c>
      <c r="M276" s="37">
        <f>IF(J276="PEN",VLOOKUP($A276,'SAP - LT'!$A:$AE,14,0),VLOOKUP($A276,'SAP- FACT'!$A:$AE,15,0))</f>
        <v>2485.5500000000002</v>
      </c>
      <c r="N276" t="str">
        <f>IF(VLOOKUP($A276,'SAP - LT'!$A:$AE,15,0)=0,"PEN","USD")</f>
        <v>PEN</v>
      </c>
      <c r="O276" t="str">
        <f>VLOOKUP($A276,'SAP - LT'!$A:$AE,4,0)</f>
        <v>LETRAS EN DESCUENTO NACIONAL -  - LETRA 75 DIAS / DRAFT 75 DAYS - Cambio de Situación</v>
      </c>
    </row>
    <row r="277" spans="1:15" x14ac:dyDescent="0.2">
      <c r="A277">
        <f t="shared" si="4"/>
        <v>276</v>
      </c>
      <c r="B277" t="str">
        <f>VLOOKUP($A277,'SAP - LT'!$A:$AE,12,0)</f>
        <v>NOVAFARMA S.A.C.</v>
      </c>
      <c r="C277" s="5" t="str">
        <f>VLOOKUP($A277,'SAP - LT'!$A:$AE,2,0)</f>
        <v>2024-03189</v>
      </c>
      <c r="D277" s="5" t="str">
        <f>VLOOKUP($A277,'SAP - LT'!$A:$AE,2,0)</f>
        <v>2024-03189</v>
      </c>
      <c r="E277" s="13">
        <v>45566</v>
      </c>
      <c r="F277" s="34">
        <f>VLOOKUP($A277,'SAP - LT'!$A:$AE,5,0)</f>
        <v>45526</v>
      </c>
      <c r="G277" s="13">
        <f>VLOOKUP($A277,'SAP - LT'!$A:$AE,19,0)</f>
        <v>45569</v>
      </c>
      <c r="H277" s="5" t="s">
        <v>8512</v>
      </c>
      <c r="I277" t="str">
        <f>VLOOKUP($A277,'SAP - LT'!$A:$AE,3,0)</f>
        <v/>
      </c>
      <c r="J277" t="str">
        <f>IF(VLOOKUP($A277,'SAP - LT'!$A:$AE,15,0)=0,"PEN","USD")</f>
        <v>PEN</v>
      </c>
      <c r="K277" s="35" t="s">
        <v>17524</v>
      </c>
      <c r="L277">
        <v>1</v>
      </c>
      <c r="M277" s="37">
        <f>IF(J277="PEN",VLOOKUP($A277,'SAP - LT'!$A:$AE,14,0),VLOOKUP($A277,'SAP- FACT'!$A:$AE,15,0))</f>
        <v>2490.16</v>
      </c>
      <c r="N277" t="str">
        <f>IF(VLOOKUP($A277,'SAP - LT'!$A:$AE,15,0)=0,"PEN","USD")</f>
        <v>PEN</v>
      </c>
      <c r="O277" t="str">
        <f>VLOOKUP($A277,'SAP - LT'!$A:$AE,4,0)</f>
        <v>LETRAS EN DESCUENTO NACIONAL -  - LETRA 60 DIAS / DRAFT 60 DAYS - Cambio de Situación</v>
      </c>
    </row>
    <row r="278" spans="1:15" x14ac:dyDescent="0.2">
      <c r="A278">
        <f t="shared" si="4"/>
        <v>277</v>
      </c>
      <c r="B278" t="str">
        <f>VLOOKUP($A278,'SAP - LT'!$A:$AE,12,0)</f>
        <v>NOVAFARMA S.A.C.</v>
      </c>
      <c r="C278" s="5" t="str">
        <f>VLOOKUP($A278,'SAP - LT'!$A:$AE,2,0)</f>
        <v>2024-03191</v>
      </c>
      <c r="D278" s="5" t="str">
        <f>VLOOKUP($A278,'SAP - LT'!$A:$AE,2,0)</f>
        <v>2024-03191</v>
      </c>
      <c r="E278" s="13">
        <v>45566</v>
      </c>
      <c r="F278" s="34">
        <f>VLOOKUP($A278,'SAP - LT'!$A:$AE,5,0)</f>
        <v>45526</v>
      </c>
      <c r="G278" s="13">
        <f>VLOOKUP($A278,'SAP - LT'!$A:$AE,19,0)</f>
        <v>45582</v>
      </c>
      <c r="H278" s="5" t="s">
        <v>8512</v>
      </c>
      <c r="I278" t="str">
        <f>VLOOKUP($A278,'SAP - LT'!$A:$AE,3,0)</f>
        <v/>
      </c>
      <c r="J278" t="str">
        <f>IF(VLOOKUP($A278,'SAP - LT'!$A:$AE,15,0)=0,"PEN","USD")</f>
        <v>PEN</v>
      </c>
      <c r="K278" s="35" t="s">
        <v>17524</v>
      </c>
      <c r="L278">
        <v>1</v>
      </c>
      <c r="M278" s="37">
        <f>IF(J278="PEN",VLOOKUP($A278,'SAP - LT'!$A:$AE,14,0),VLOOKUP($A278,'SAP- FACT'!$A:$AE,15,0))</f>
        <v>2490.16</v>
      </c>
      <c r="N278" t="str">
        <f>IF(VLOOKUP($A278,'SAP - LT'!$A:$AE,15,0)=0,"PEN","USD")</f>
        <v>PEN</v>
      </c>
      <c r="O278" t="str">
        <f>VLOOKUP($A278,'SAP - LT'!$A:$AE,4,0)</f>
        <v>LETRAS EN DESCUENTO NACIONAL -  - LETRA 60 DIAS / DRAFT 60 DAYS - Cambio de Situación</v>
      </c>
    </row>
    <row r="279" spans="1:15" x14ac:dyDescent="0.2">
      <c r="A279">
        <f t="shared" si="4"/>
        <v>278</v>
      </c>
      <c r="B279" t="str">
        <f>VLOOKUP($A279,'SAP - LT'!$A:$AE,12,0)</f>
        <v>NOVAFARMA S.A.C.</v>
      </c>
      <c r="C279" s="5" t="str">
        <f>VLOOKUP($A279,'SAP - LT'!$A:$AE,2,0)</f>
        <v>2024-03190</v>
      </c>
      <c r="D279" s="5" t="str">
        <f>VLOOKUP($A279,'SAP - LT'!$A:$AE,2,0)</f>
        <v>2024-03190</v>
      </c>
      <c r="E279" s="13">
        <v>45566</v>
      </c>
      <c r="F279" s="34">
        <f>VLOOKUP($A279,'SAP - LT'!$A:$AE,5,0)</f>
        <v>45526</v>
      </c>
      <c r="G279" s="13">
        <f>VLOOKUP($A279,'SAP - LT'!$A:$AE,19,0)</f>
        <v>45575</v>
      </c>
      <c r="H279" s="5" t="s">
        <v>8512</v>
      </c>
      <c r="I279" t="str">
        <f>VLOOKUP($A279,'SAP - LT'!$A:$AE,3,0)</f>
        <v/>
      </c>
      <c r="J279" t="str">
        <f>IF(VLOOKUP($A279,'SAP - LT'!$A:$AE,15,0)=0,"PEN","USD")</f>
        <v>PEN</v>
      </c>
      <c r="K279" s="35" t="s">
        <v>17524</v>
      </c>
      <c r="L279">
        <v>1</v>
      </c>
      <c r="M279" s="37">
        <f>IF(J279="PEN",VLOOKUP($A279,'SAP - LT'!$A:$AE,14,0),VLOOKUP($A279,'SAP- FACT'!$A:$AE,15,0))</f>
        <v>2490.16</v>
      </c>
      <c r="N279" t="str">
        <f>IF(VLOOKUP($A279,'SAP - LT'!$A:$AE,15,0)=0,"PEN","USD")</f>
        <v>PEN</v>
      </c>
      <c r="O279" t="str">
        <f>VLOOKUP($A279,'SAP - LT'!$A:$AE,4,0)</f>
        <v>LETRAS EN DESCUENTO NACIONAL -  - LETRA 60 DIAS / DRAFT 60 DAYS - Cambio de Situación</v>
      </c>
    </row>
    <row r="280" spans="1:15" x14ac:dyDescent="0.2">
      <c r="A280">
        <f t="shared" si="4"/>
        <v>279</v>
      </c>
      <c r="B280" t="str">
        <f>VLOOKUP($A280,'SAP - LT'!$A:$AE,12,0)</f>
        <v>NOVAFARMA S.A.C.</v>
      </c>
      <c r="C280" s="5" t="str">
        <f>VLOOKUP($A280,'SAP - LT'!$A:$AE,2,0)</f>
        <v>2024-03192</v>
      </c>
      <c r="D280" s="5" t="str">
        <f>VLOOKUP($A280,'SAP - LT'!$A:$AE,2,0)</f>
        <v>2024-03192</v>
      </c>
      <c r="E280" s="13">
        <v>45566</v>
      </c>
      <c r="F280" s="34">
        <f>VLOOKUP($A280,'SAP - LT'!$A:$AE,5,0)</f>
        <v>45526</v>
      </c>
      <c r="G280" s="13">
        <f>VLOOKUP($A280,'SAP - LT'!$A:$AE,19,0)</f>
        <v>45589</v>
      </c>
      <c r="H280" s="5" t="s">
        <v>8512</v>
      </c>
      <c r="I280" t="str">
        <f>VLOOKUP($A280,'SAP - LT'!$A:$AE,3,0)</f>
        <v/>
      </c>
      <c r="J280" t="str">
        <f>IF(VLOOKUP($A280,'SAP - LT'!$A:$AE,15,0)=0,"PEN","USD")</f>
        <v>PEN</v>
      </c>
      <c r="K280" s="35" t="s">
        <v>17524</v>
      </c>
      <c r="L280">
        <v>1</v>
      </c>
      <c r="M280" s="37">
        <f>IF(J280="PEN",VLOOKUP($A280,'SAP - LT'!$A:$AE,14,0),VLOOKUP($A280,'SAP- FACT'!$A:$AE,15,0))</f>
        <v>2490.16</v>
      </c>
      <c r="N280" t="str">
        <f>IF(VLOOKUP($A280,'SAP - LT'!$A:$AE,15,0)=0,"PEN","USD")</f>
        <v>PEN</v>
      </c>
      <c r="O280" t="str">
        <f>VLOOKUP($A280,'SAP - LT'!$A:$AE,4,0)</f>
        <v>LETRAS EN DESCUENTO NACIONAL -  - LETRA 60 DIAS / DRAFT 60 DAYS - Cambio de Situación</v>
      </c>
    </row>
    <row r="281" spans="1:15" x14ac:dyDescent="0.2">
      <c r="A281">
        <f t="shared" si="4"/>
        <v>280</v>
      </c>
      <c r="B281" t="str">
        <f>VLOOKUP($A281,'SAP - LT'!$A:$AE,12,0)</f>
        <v>NOVAFARMA S.A.C.</v>
      </c>
      <c r="C281" s="5" t="str">
        <f>VLOOKUP($A281,'SAP - LT'!$A:$AE,2,0)</f>
        <v>2024-03193</v>
      </c>
      <c r="D281" s="5" t="str">
        <f>VLOOKUP($A281,'SAP - LT'!$A:$AE,2,0)</f>
        <v>2024-03193</v>
      </c>
      <c r="E281" s="13">
        <v>45566</v>
      </c>
      <c r="F281" s="34">
        <f>VLOOKUP($A281,'SAP - LT'!$A:$AE,5,0)</f>
        <v>45526</v>
      </c>
      <c r="G281" s="13">
        <f>VLOOKUP($A281,'SAP - LT'!$A:$AE,19,0)</f>
        <v>45607</v>
      </c>
      <c r="H281" s="5" t="s">
        <v>8512</v>
      </c>
      <c r="I281" t="str">
        <f>VLOOKUP($A281,'SAP - LT'!$A:$AE,3,0)</f>
        <v/>
      </c>
      <c r="J281" t="str">
        <f>IF(VLOOKUP($A281,'SAP - LT'!$A:$AE,15,0)=0,"PEN","USD")</f>
        <v>PEN</v>
      </c>
      <c r="K281" s="35" t="s">
        <v>17524</v>
      </c>
      <c r="L281">
        <v>1</v>
      </c>
      <c r="M281" s="37">
        <f>IF(J281="PEN",VLOOKUP($A281,'SAP - LT'!$A:$AE,14,0),VLOOKUP($A281,'SAP- FACT'!$A:$AE,15,0))</f>
        <v>2490.1799999999998</v>
      </c>
      <c r="N281" t="str">
        <f>IF(VLOOKUP($A281,'SAP - LT'!$A:$AE,15,0)=0,"PEN","USD")</f>
        <v>PEN</v>
      </c>
      <c r="O281" t="str">
        <f>VLOOKUP($A281,'SAP - LT'!$A:$AE,4,0)</f>
        <v>LETRAS EN DESCUENTO NACIONAL -  - LETRA 60 DIAS / DRAFT 60 DAYS - Cambio de Situación</v>
      </c>
    </row>
    <row r="282" spans="1:15" x14ac:dyDescent="0.2">
      <c r="A282">
        <f t="shared" si="4"/>
        <v>281</v>
      </c>
      <c r="B282" t="str">
        <f>VLOOKUP($A282,'SAP - LT'!$A:$AE,12,0)</f>
        <v>NOVAFARMA S.A.C.</v>
      </c>
      <c r="C282" s="5" t="str">
        <f>VLOOKUP($A282,'SAP - LT'!$A:$AE,2,0)</f>
        <v>2024-02723</v>
      </c>
      <c r="D282" s="5" t="str">
        <f>VLOOKUP($A282,'SAP - LT'!$A:$AE,2,0)</f>
        <v>2024-02723</v>
      </c>
      <c r="E282" s="13">
        <v>45566</v>
      </c>
      <c r="F282" s="34">
        <f>VLOOKUP($A282,'SAP - LT'!$A:$AE,5,0)</f>
        <v>45518</v>
      </c>
      <c r="G282" s="13">
        <f>VLOOKUP($A282,'SAP - LT'!$A:$AE,19,0)</f>
        <v>45579</v>
      </c>
      <c r="H282" s="5" t="s">
        <v>8512</v>
      </c>
      <c r="I282" t="str">
        <f>VLOOKUP($A282,'SAP - LT'!$A:$AE,3,0)</f>
        <v/>
      </c>
      <c r="J282" t="str">
        <f>IF(VLOOKUP($A282,'SAP - LT'!$A:$AE,15,0)=0,"PEN","USD")</f>
        <v>PEN</v>
      </c>
      <c r="K282" s="35" t="s">
        <v>17524</v>
      </c>
      <c r="L282">
        <v>1</v>
      </c>
      <c r="M282" s="37">
        <f>IF(J282="PEN",VLOOKUP($A282,'SAP - LT'!$A:$AE,14,0),VLOOKUP($A282,'SAP- FACT'!$A:$AE,15,0))</f>
        <v>2491.94</v>
      </c>
      <c r="N282" t="str">
        <f>IF(VLOOKUP($A282,'SAP - LT'!$A:$AE,15,0)=0,"PEN","USD")</f>
        <v>PEN</v>
      </c>
      <c r="O282" t="str">
        <f>VLOOKUP($A282,'SAP - LT'!$A:$AE,4,0)</f>
        <v>LETRAS EN DESCUENTO NACIONAL -  - LETRA 60 DIAS / DRAFT 60 DAYS - Cambio de Situación</v>
      </c>
    </row>
    <row r="283" spans="1:15" x14ac:dyDescent="0.2">
      <c r="A283">
        <f t="shared" si="4"/>
        <v>282</v>
      </c>
      <c r="B283" t="str">
        <f>VLOOKUP($A283,'SAP - LT'!$A:$AE,12,0)</f>
        <v>CONSORCIO DISTRIBUIDOR VETERINARIO S.A.C.</v>
      </c>
      <c r="C283" s="5" t="str">
        <f>VLOOKUP($A283,'SAP - LT'!$A:$AE,2,0)</f>
        <v>2022-01228</v>
      </c>
      <c r="D283" s="5" t="str">
        <f>VLOOKUP($A283,'SAP - LT'!$A:$AE,2,0)</f>
        <v>2022-01228</v>
      </c>
      <c r="E283" s="13">
        <v>45566</v>
      </c>
      <c r="F283" s="34">
        <f>VLOOKUP($A283,'SAP - LT'!$A:$AE,5,0)</f>
        <v>44748</v>
      </c>
      <c r="G283" s="13">
        <f>VLOOKUP($A283,'SAP - LT'!$A:$AE,19,0)</f>
        <v>44739</v>
      </c>
      <c r="H283" s="5" t="s">
        <v>8512</v>
      </c>
      <c r="I283" t="str">
        <f>VLOOKUP($A283,'SAP - LT'!$A:$AE,3,0)</f>
        <v/>
      </c>
      <c r="J283" t="str">
        <f>IF(VLOOKUP($A283,'SAP - LT'!$A:$AE,15,0)=0,"PEN","USD")</f>
        <v>PEN</v>
      </c>
      <c r="K283" s="35" t="s">
        <v>17524</v>
      </c>
      <c r="L283">
        <v>1</v>
      </c>
      <c r="M283" s="37">
        <f>IF(J283="PEN",VLOOKUP($A283,'SAP - LT'!$A:$AE,14,0),VLOOKUP($A283,'SAP- FACT'!$A:$AE,15,0))</f>
        <v>2502.4899999999998</v>
      </c>
      <c r="N283" t="str">
        <f>IF(VLOOKUP($A283,'SAP - LT'!$A:$AE,15,0)=0,"PEN","USD")</f>
        <v>PEN</v>
      </c>
      <c r="O283" t="str">
        <f>VLOOKUP($A283,'SAP - LT'!$A:$AE,4,0)</f>
        <v>LETRAS PROTESTADAS NACIONAL -  - LETRA 45-60-75 DIAS / DRAFT 45-60-75 DAYS - Cambio de Situación</v>
      </c>
    </row>
    <row r="284" spans="1:15" x14ac:dyDescent="0.2">
      <c r="A284">
        <f t="shared" si="4"/>
        <v>283</v>
      </c>
      <c r="B284" t="str">
        <f>VLOOKUP($A284,'SAP - LT'!$A:$AE,12,0)</f>
        <v>CONSORCIO DISTRIBUIDOR VETERINARIO S.A.C.</v>
      </c>
      <c r="C284" s="5" t="str">
        <f>VLOOKUP($A284,'SAP - LT'!$A:$AE,2,0)</f>
        <v>2022-01226</v>
      </c>
      <c r="D284" s="5" t="str">
        <f>VLOOKUP($A284,'SAP - LT'!$A:$AE,2,0)</f>
        <v>2022-01226</v>
      </c>
      <c r="E284" s="13">
        <v>45566</v>
      </c>
      <c r="F284" s="34">
        <f>VLOOKUP($A284,'SAP - LT'!$A:$AE,5,0)</f>
        <v>44727</v>
      </c>
      <c r="G284" s="13">
        <f>VLOOKUP($A284,'SAP - LT'!$A:$AE,19,0)</f>
        <v>44718</v>
      </c>
      <c r="H284" s="5" t="s">
        <v>8512</v>
      </c>
      <c r="I284" t="str">
        <f>VLOOKUP($A284,'SAP - LT'!$A:$AE,3,0)</f>
        <v/>
      </c>
      <c r="J284" t="str">
        <f>IF(VLOOKUP($A284,'SAP - LT'!$A:$AE,15,0)=0,"PEN","USD")</f>
        <v>PEN</v>
      </c>
      <c r="K284" s="35" t="s">
        <v>17524</v>
      </c>
      <c r="L284">
        <v>1</v>
      </c>
      <c r="M284" s="37">
        <f>IF(J284="PEN",VLOOKUP($A284,'SAP - LT'!$A:$AE,14,0),VLOOKUP($A284,'SAP- FACT'!$A:$AE,15,0))</f>
        <v>2502.5</v>
      </c>
      <c r="N284" t="str">
        <f>IF(VLOOKUP($A284,'SAP - LT'!$A:$AE,15,0)=0,"PEN","USD")</f>
        <v>PEN</v>
      </c>
      <c r="O284" t="str">
        <f>VLOOKUP($A284,'SAP - LT'!$A:$AE,4,0)</f>
        <v>LETRAS PROTESTADAS NACIONAL -  - LETRA 45-60-75 DIAS / DRAFT 45-60-75 DAYS - Cambio de Situación</v>
      </c>
    </row>
    <row r="285" spans="1:15" x14ac:dyDescent="0.2">
      <c r="A285">
        <f t="shared" si="4"/>
        <v>284</v>
      </c>
      <c r="B285" t="str">
        <f>VLOOKUP($A285,'SAP - LT'!$A:$AE,12,0)</f>
        <v>CONSORCIO DISTRIBUIDOR VETERINARIO S.A.C.</v>
      </c>
      <c r="C285" s="5" t="str">
        <f>VLOOKUP($A285,'SAP - LT'!$A:$AE,2,0)</f>
        <v>2022-00447</v>
      </c>
      <c r="D285" s="5" t="str">
        <f>VLOOKUP($A285,'SAP - LT'!$A:$AE,2,0)</f>
        <v>2022-00447</v>
      </c>
      <c r="E285" s="13">
        <v>45566</v>
      </c>
      <c r="F285" s="34">
        <f>VLOOKUP($A285,'SAP - LT'!$A:$AE,5,0)</f>
        <v>44692</v>
      </c>
      <c r="G285" s="13">
        <f>VLOOKUP($A285,'SAP - LT'!$A:$AE,19,0)</f>
        <v>44683</v>
      </c>
      <c r="H285" s="5" t="s">
        <v>8512</v>
      </c>
      <c r="I285" t="str">
        <f>VLOOKUP($A285,'SAP - LT'!$A:$AE,3,0)</f>
        <v/>
      </c>
      <c r="J285" t="str">
        <f>IF(VLOOKUP($A285,'SAP - LT'!$A:$AE,15,0)=0,"PEN","USD")</f>
        <v>PEN</v>
      </c>
      <c r="K285" s="35" t="s">
        <v>17524</v>
      </c>
      <c r="L285">
        <v>1</v>
      </c>
      <c r="M285" s="37">
        <f>IF(J285="PEN",VLOOKUP($A285,'SAP - LT'!$A:$AE,14,0),VLOOKUP($A285,'SAP- FACT'!$A:$AE,15,0))</f>
        <v>2505.96</v>
      </c>
      <c r="N285" t="str">
        <f>IF(VLOOKUP($A285,'SAP - LT'!$A:$AE,15,0)=0,"PEN","USD")</f>
        <v>PEN</v>
      </c>
      <c r="O285" t="str">
        <f>VLOOKUP($A285,'SAP - LT'!$A:$AE,4,0)</f>
        <v>LETRAS PROTESTADAS NACIONAL -  - LETRA 45-60-75 DIAS / DRAFT 45-60-75 DAYS - Cambio de Situación</v>
      </c>
    </row>
    <row r="286" spans="1:15" x14ac:dyDescent="0.2">
      <c r="A286">
        <f t="shared" si="4"/>
        <v>285</v>
      </c>
      <c r="B286" t="str">
        <f>VLOOKUP($A286,'SAP - LT'!$A:$AE,12,0)</f>
        <v>NOVAFARMA S.A.C.</v>
      </c>
      <c r="C286" s="5" t="str">
        <f>VLOOKUP($A286,'SAP - LT'!$A:$AE,2,0)</f>
        <v>2024-03147</v>
      </c>
      <c r="D286" s="5" t="str">
        <f>VLOOKUP($A286,'SAP - LT'!$A:$AE,2,0)</f>
        <v>2024-03147</v>
      </c>
      <c r="E286" s="13">
        <v>45566</v>
      </c>
      <c r="F286" s="34">
        <f>VLOOKUP($A286,'SAP - LT'!$A:$AE,5,0)</f>
        <v>45526</v>
      </c>
      <c r="G286" s="13">
        <f>VLOOKUP($A286,'SAP - LT'!$A:$AE,19,0)</f>
        <v>45586</v>
      </c>
      <c r="H286" s="5" t="s">
        <v>8512</v>
      </c>
      <c r="I286" t="str">
        <f>VLOOKUP($A286,'SAP - LT'!$A:$AE,3,0)</f>
        <v/>
      </c>
      <c r="J286" t="str">
        <f>IF(VLOOKUP($A286,'SAP - LT'!$A:$AE,15,0)=0,"PEN","USD")</f>
        <v>PEN</v>
      </c>
      <c r="K286" s="35" t="s">
        <v>17524</v>
      </c>
      <c r="L286">
        <v>1</v>
      </c>
      <c r="M286" s="37">
        <f>IF(J286="PEN",VLOOKUP($A286,'SAP - LT'!$A:$AE,14,0),VLOOKUP($A286,'SAP- FACT'!$A:$AE,15,0))</f>
        <v>2537.5500000000002</v>
      </c>
      <c r="N286" t="str">
        <f>IF(VLOOKUP($A286,'SAP - LT'!$A:$AE,15,0)=0,"PEN","USD")</f>
        <v>PEN</v>
      </c>
      <c r="O286" t="str">
        <f>VLOOKUP($A286,'SAP - LT'!$A:$AE,4,0)</f>
        <v>LETRAS EN DESCUENTO NACIONAL -  - LETRA 60 DIAS / DRAFT 60 DAYS - Cambio de Situación</v>
      </c>
    </row>
    <row r="287" spans="1:15" x14ac:dyDescent="0.2">
      <c r="A287">
        <f t="shared" si="4"/>
        <v>286</v>
      </c>
      <c r="B287" t="str">
        <f>VLOOKUP($A287,'SAP - LT'!$A:$AE,12,0)</f>
        <v>NOVAFARMA S.A.C.</v>
      </c>
      <c r="C287" s="5" t="str">
        <f>VLOOKUP($A287,'SAP - LT'!$A:$AE,2,0)</f>
        <v>2024-03148</v>
      </c>
      <c r="D287" s="5" t="str">
        <f>VLOOKUP($A287,'SAP - LT'!$A:$AE,2,0)</f>
        <v>2024-03148</v>
      </c>
      <c r="E287" s="13">
        <v>45566</v>
      </c>
      <c r="F287" s="34">
        <f>VLOOKUP($A287,'SAP - LT'!$A:$AE,5,0)</f>
        <v>45526</v>
      </c>
      <c r="G287" s="13">
        <f>VLOOKUP($A287,'SAP - LT'!$A:$AE,19,0)</f>
        <v>45604</v>
      </c>
      <c r="H287" s="5" t="s">
        <v>8512</v>
      </c>
      <c r="I287" t="str">
        <f>VLOOKUP($A287,'SAP - LT'!$A:$AE,3,0)</f>
        <v/>
      </c>
      <c r="J287" t="str">
        <f>IF(VLOOKUP($A287,'SAP - LT'!$A:$AE,15,0)=0,"PEN","USD")</f>
        <v>PEN</v>
      </c>
      <c r="K287" s="35" t="s">
        <v>17524</v>
      </c>
      <c r="L287">
        <v>1</v>
      </c>
      <c r="M287" s="37">
        <f>IF(J287="PEN",VLOOKUP($A287,'SAP - LT'!$A:$AE,14,0),VLOOKUP($A287,'SAP- FACT'!$A:$AE,15,0))</f>
        <v>2537.5500000000002</v>
      </c>
      <c r="N287" t="str">
        <f>IF(VLOOKUP($A287,'SAP - LT'!$A:$AE,15,0)=0,"PEN","USD")</f>
        <v>PEN</v>
      </c>
      <c r="O287" t="str">
        <f>VLOOKUP($A287,'SAP - LT'!$A:$AE,4,0)</f>
        <v>LETRAS EN DESCUENTO NACIONAL -  - LETRA 60 DIAS / DRAFT 60 DAYS - Cambio de Situación</v>
      </c>
    </row>
    <row r="288" spans="1:15" x14ac:dyDescent="0.2">
      <c r="A288">
        <f t="shared" si="4"/>
        <v>287</v>
      </c>
      <c r="B288" t="str">
        <f>VLOOKUP($A288,'SAP - LT'!$A:$AE,12,0)</f>
        <v>NOVAFARMA S.A.C.</v>
      </c>
      <c r="C288" s="5" t="str">
        <f>VLOOKUP($A288,'SAP - LT'!$A:$AE,2,0)</f>
        <v>2024-03145</v>
      </c>
      <c r="D288" s="5" t="str">
        <f>VLOOKUP($A288,'SAP - LT'!$A:$AE,2,0)</f>
        <v>2024-03145</v>
      </c>
      <c r="E288" s="13">
        <v>45566</v>
      </c>
      <c r="F288" s="34">
        <f>VLOOKUP($A288,'SAP - LT'!$A:$AE,5,0)</f>
        <v>45526</v>
      </c>
      <c r="G288" s="13">
        <f>VLOOKUP($A288,'SAP - LT'!$A:$AE,19,0)</f>
        <v>45574</v>
      </c>
      <c r="H288" s="5" t="s">
        <v>8512</v>
      </c>
      <c r="I288" t="str">
        <f>VLOOKUP($A288,'SAP - LT'!$A:$AE,3,0)</f>
        <v/>
      </c>
      <c r="J288" t="str">
        <f>IF(VLOOKUP($A288,'SAP - LT'!$A:$AE,15,0)=0,"PEN","USD")</f>
        <v>PEN</v>
      </c>
      <c r="K288" s="35" t="s">
        <v>17524</v>
      </c>
      <c r="L288">
        <v>1</v>
      </c>
      <c r="M288" s="37">
        <f>IF(J288="PEN",VLOOKUP($A288,'SAP - LT'!$A:$AE,14,0),VLOOKUP($A288,'SAP- FACT'!$A:$AE,15,0))</f>
        <v>2537.5500000000002</v>
      </c>
      <c r="N288" t="str">
        <f>IF(VLOOKUP($A288,'SAP - LT'!$A:$AE,15,0)=0,"PEN","USD")</f>
        <v>PEN</v>
      </c>
      <c r="O288" t="str">
        <f>VLOOKUP($A288,'SAP - LT'!$A:$AE,4,0)</f>
        <v>LETRAS EN DESCUENTO NACIONAL -  - LETRA 60 DIAS / DRAFT 60 DAYS - Cambio de Situación</v>
      </c>
    </row>
    <row r="289" spans="1:15" x14ac:dyDescent="0.2">
      <c r="A289">
        <f t="shared" si="4"/>
        <v>288</v>
      </c>
      <c r="B289" t="str">
        <f>VLOOKUP($A289,'SAP - LT'!$A:$AE,12,0)</f>
        <v>NOVAFARMA S.A.C.</v>
      </c>
      <c r="C289" s="5" t="str">
        <f>VLOOKUP($A289,'SAP - LT'!$A:$AE,2,0)</f>
        <v>2024-03146</v>
      </c>
      <c r="D289" s="5" t="str">
        <f>VLOOKUP($A289,'SAP - LT'!$A:$AE,2,0)</f>
        <v>2024-03146</v>
      </c>
      <c r="E289" s="13">
        <v>45566</v>
      </c>
      <c r="F289" s="34">
        <f>VLOOKUP($A289,'SAP - LT'!$A:$AE,5,0)</f>
        <v>45526</v>
      </c>
      <c r="G289" s="13">
        <f>VLOOKUP($A289,'SAP - LT'!$A:$AE,19,0)</f>
        <v>45579</v>
      </c>
      <c r="H289" s="5" t="s">
        <v>8512</v>
      </c>
      <c r="I289" t="str">
        <f>VLOOKUP($A289,'SAP - LT'!$A:$AE,3,0)</f>
        <v/>
      </c>
      <c r="J289" t="str">
        <f>IF(VLOOKUP($A289,'SAP - LT'!$A:$AE,15,0)=0,"PEN","USD")</f>
        <v>PEN</v>
      </c>
      <c r="K289" s="35" t="s">
        <v>17524</v>
      </c>
      <c r="L289">
        <v>1</v>
      </c>
      <c r="M289" s="37">
        <f>IF(J289="PEN",VLOOKUP($A289,'SAP - LT'!$A:$AE,14,0),VLOOKUP($A289,'SAP- FACT'!$A:$AE,15,0))</f>
        <v>2537.5500000000002</v>
      </c>
      <c r="N289" t="str">
        <f>IF(VLOOKUP($A289,'SAP - LT'!$A:$AE,15,0)=0,"PEN","USD")</f>
        <v>PEN</v>
      </c>
      <c r="O289" t="str">
        <f>VLOOKUP($A289,'SAP - LT'!$A:$AE,4,0)</f>
        <v>LETRAS EN DESCUENTO NACIONAL -  - LETRA 60 DIAS / DRAFT 60 DAYS - Cambio de Situación</v>
      </c>
    </row>
    <row r="290" spans="1:15" x14ac:dyDescent="0.2">
      <c r="A290">
        <f t="shared" si="4"/>
        <v>289</v>
      </c>
      <c r="B290" t="str">
        <f>VLOOKUP($A290,'SAP - LT'!$A:$AE,12,0)</f>
        <v>NOVAFARMA S.A.C.</v>
      </c>
      <c r="C290" s="5" t="str">
        <f>VLOOKUP($A290,'SAP - LT'!$A:$AE,2,0)</f>
        <v>2024-02836</v>
      </c>
      <c r="D290" s="5" t="str">
        <f>VLOOKUP($A290,'SAP - LT'!$A:$AE,2,0)</f>
        <v>2024-02836</v>
      </c>
      <c r="E290" s="13">
        <v>45566</v>
      </c>
      <c r="F290" s="34">
        <f>VLOOKUP($A290,'SAP - LT'!$A:$AE,5,0)</f>
        <v>45506</v>
      </c>
      <c r="G290" s="13">
        <f>VLOOKUP($A290,'SAP - LT'!$A:$AE,19,0)</f>
        <v>45581</v>
      </c>
      <c r="H290" s="5" t="s">
        <v>8512</v>
      </c>
      <c r="I290" t="str">
        <f>VLOOKUP($A290,'SAP - LT'!$A:$AE,3,0)</f>
        <v/>
      </c>
      <c r="J290" t="str">
        <f>IF(VLOOKUP($A290,'SAP - LT'!$A:$AE,15,0)=0,"PEN","USD")</f>
        <v>PEN</v>
      </c>
      <c r="K290" s="35" t="s">
        <v>17524</v>
      </c>
      <c r="L290">
        <v>1</v>
      </c>
      <c r="M290" s="37">
        <f>IF(J290="PEN",VLOOKUP($A290,'SAP - LT'!$A:$AE,14,0),VLOOKUP($A290,'SAP- FACT'!$A:$AE,15,0))</f>
        <v>2552.56</v>
      </c>
      <c r="N290" t="str">
        <f>IF(VLOOKUP($A290,'SAP - LT'!$A:$AE,15,0)=0,"PEN","USD")</f>
        <v>PEN</v>
      </c>
      <c r="O290" t="str">
        <f>VLOOKUP($A290,'SAP - LT'!$A:$AE,4,0)</f>
        <v>LETRAS EN DESCUENTO NACIONAL -  - LETRA 60 DIAS / DRAFT 60 DAYS - Cambio de Situación</v>
      </c>
    </row>
    <row r="291" spans="1:15" x14ac:dyDescent="0.2">
      <c r="A291">
        <f t="shared" si="4"/>
        <v>290</v>
      </c>
      <c r="B291" t="str">
        <f>VLOOKUP($A291,'SAP - LT'!$A:$AE,12,0)</f>
        <v>REPRESENTACIONES DURAND S.A.C.</v>
      </c>
      <c r="C291" s="5" t="str">
        <f>VLOOKUP($A291,'SAP - LT'!$A:$AE,2,0)</f>
        <v>2024-03238</v>
      </c>
      <c r="D291" s="5" t="str">
        <f>VLOOKUP($A291,'SAP - LT'!$A:$AE,2,0)</f>
        <v>2024-03238</v>
      </c>
      <c r="E291" s="13">
        <v>45566</v>
      </c>
      <c r="F291" s="34">
        <f>VLOOKUP($A291,'SAP - LT'!$A:$AE,5,0)</f>
        <v>45546</v>
      </c>
      <c r="G291" s="13">
        <f>VLOOKUP($A291,'SAP - LT'!$A:$AE,19,0)</f>
        <v>45593</v>
      </c>
      <c r="H291" s="5" t="s">
        <v>8512</v>
      </c>
      <c r="I291" t="str">
        <f>VLOOKUP($A291,'SAP - LT'!$A:$AE,3,0)</f>
        <v/>
      </c>
      <c r="J291" t="str">
        <f>IF(VLOOKUP($A291,'SAP - LT'!$A:$AE,15,0)=0,"PEN","USD")</f>
        <v>PEN</v>
      </c>
      <c r="K291" s="35" t="s">
        <v>17524</v>
      </c>
      <c r="L291">
        <v>1</v>
      </c>
      <c r="M291" s="37">
        <f>IF(J291="PEN",VLOOKUP($A291,'SAP - LT'!$A:$AE,14,0),VLOOKUP($A291,'SAP- FACT'!$A:$AE,15,0))</f>
        <v>2578.14</v>
      </c>
      <c r="N291" t="str">
        <f>IF(VLOOKUP($A291,'SAP - LT'!$A:$AE,15,0)=0,"PEN","USD")</f>
        <v>PEN</v>
      </c>
      <c r="O291" t="str">
        <f>VLOOKUP($A291,'SAP - LT'!$A:$AE,4,0)</f>
        <v>LETRAS EN DESCUENTO NACIONAL -  - LETRA 75 DIAS / DRAFT 75 DAYS - Cambio de Situación</v>
      </c>
    </row>
    <row r="292" spans="1:15" x14ac:dyDescent="0.2">
      <c r="A292">
        <f t="shared" si="4"/>
        <v>291</v>
      </c>
      <c r="B292" t="str">
        <f>VLOOKUP($A292,'SAP - LT'!$A:$AE,12,0)</f>
        <v>REPRESENTACIONES DURAND S.A.C.</v>
      </c>
      <c r="C292" s="5" t="str">
        <f>VLOOKUP($A292,'SAP - LT'!$A:$AE,2,0)</f>
        <v>2024-03237</v>
      </c>
      <c r="D292" s="5" t="str">
        <f>VLOOKUP($A292,'SAP - LT'!$A:$AE,2,0)</f>
        <v>2024-03237</v>
      </c>
      <c r="E292" s="13">
        <v>45566</v>
      </c>
      <c r="F292" s="34">
        <f>VLOOKUP($A292,'SAP - LT'!$A:$AE,5,0)</f>
        <v>45546</v>
      </c>
      <c r="G292" s="13">
        <f>VLOOKUP($A292,'SAP - LT'!$A:$AE,19,0)</f>
        <v>45583</v>
      </c>
      <c r="H292" s="5" t="s">
        <v>8512</v>
      </c>
      <c r="I292" t="str">
        <f>VLOOKUP($A292,'SAP - LT'!$A:$AE,3,0)</f>
        <v/>
      </c>
      <c r="J292" t="str">
        <f>IF(VLOOKUP($A292,'SAP - LT'!$A:$AE,15,0)=0,"PEN","USD")</f>
        <v>PEN</v>
      </c>
      <c r="K292" s="35" t="s">
        <v>17524</v>
      </c>
      <c r="L292">
        <v>1</v>
      </c>
      <c r="M292" s="37">
        <f>IF(J292="PEN",VLOOKUP($A292,'SAP - LT'!$A:$AE,14,0),VLOOKUP($A292,'SAP- FACT'!$A:$AE,15,0))</f>
        <v>2578.15</v>
      </c>
      <c r="N292" t="str">
        <f>IF(VLOOKUP($A292,'SAP - LT'!$A:$AE,15,0)=0,"PEN","USD")</f>
        <v>PEN</v>
      </c>
      <c r="O292" t="str">
        <f>VLOOKUP($A292,'SAP - LT'!$A:$AE,4,0)</f>
        <v>LETRAS EN DESCUENTO NACIONAL -  - LETRA 75 DIAS / DRAFT 75 DAYS - Cambio de Situación</v>
      </c>
    </row>
    <row r="293" spans="1:15" x14ac:dyDescent="0.2">
      <c r="A293">
        <f t="shared" si="4"/>
        <v>292</v>
      </c>
      <c r="B293" t="str">
        <f>VLOOKUP($A293,'SAP - LT'!$A:$AE,12,0)</f>
        <v>REPRESENTACIONES DURAND S.A.C.</v>
      </c>
      <c r="C293" s="5" t="str">
        <f>VLOOKUP($A293,'SAP - LT'!$A:$AE,2,0)</f>
        <v>2024-03236</v>
      </c>
      <c r="D293" s="5" t="str">
        <f>VLOOKUP($A293,'SAP - LT'!$A:$AE,2,0)</f>
        <v>2024-03236</v>
      </c>
      <c r="E293" s="13">
        <v>45566</v>
      </c>
      <c r="F293" s="34">
        <f>VLOOKUP($A293,'SAP - LT'!$A:$AE,5,0)</f>
        <v>45546</v>
      </c>
      <c r="G293" s="13">
        <f>VLOOKUP($A293,'SAP - LT'!$A:$AE,19,0)</f>
        <v>45574</v>
      </c>
      <c r="H293" s="5" t="s">
        <v>8512</v>
      </c>
      <c r="I293" t="str">
        <f>VLOOKUP($A293,'SAP - LT'!$A:$AE,3,0)</f>
        <v/>
      </c>
      <c r="J293" t="str">
        <f>IF(VLOOKUP($A293,'SAP - LT'!$A:$AE,15,0)=0,"PEN","USD")</f>
        <v>PEN</v>
      </c>
      <c r="K293" s="35" t="s">
        <v>17524</v>
      </c>
      <c r="L293">
        <v>1</v>
      </c>
      <c r="M293" s="37">
        <f>IF(J293="PEN",VLOOKUP($A293,'SAP - LT'!$A:$AE,14,0),VLOOKUP($A293,'SAP- FACT'!$A:$AE,15,0))</f>
        <v>2578.15</v>
      </c>
      <c r="N293" t="str">
        <f>IF(VLOOKUP($A293,'SAP - LT'!$A:$AE,15,0)=0,"PEN","USD")</f>
        <v>PEN</v>
      </c>
      <c r="O293" t="str">
        <f>VLOOKUP($A293,'SAP - LT'!$A:$AE,4,0)</f>
        <v>LETRAS EN DESCUENTO NACIONAL -  - LETRA 75 DIAS / DRAFT 75 DAYS - Cambio de Situación</v>
      </c>
    </row>
    <row r="294" spans="1:15" x14ac:dyDescent="0.2">
      <c r="A294">
        <f t="shared" si="4"/>
        <v>293</v>
      </c>
      <c r="B294" t="str">
        <f>VLOOKUP($A294,'SAP - LT'!$A:$AE,12,0)</f>
        <v>UNIVERSO VETERINARIO S.A.C.</v>
      </c>
      <c r="C294" s="5" t="str">
        <f>VLOOKUP($A294,'SAP - LT'!$A:$AE,2,0)</f>
        <v>2024-02813</v>
      </c>
      <c r="D294" s="5" t="str">
        <f>VLOOKUP($A294,'SAP - LT'!$A:$AE,2,0)</f>
        <v>2024-02813</v>
      </c>
      <c r="E294" s="13">
        <v>45566</v>
      </c>
      <c r="F294" s="34">
        <f>VLOOKUP($A294,'SAP - LT'!$A:$AE,5,0)</f>
        <v>45506</v>
      </c>
      <c r="G294" s="13">
        <f>VLOOKUP($A294,'SAP - LT'!$A:$AE,19,0)</f>
        <v>45567</v>
      </c>
      <c r="H294" s="5" t="s">
        <v>8512</v>
      </c>
      <c r="I294" t="str">
        <f>VLOOKUP($A294,'SAP - LT'!$A:$AE,3,0)</f>
        <v/>
      </c>
      <c r="J294" t="str">
        <f>IF(VLOOKUP($A294,'SAP - LT'!$A:$AE,15,0)=0,"PEN","USD")</f>
        <v>PEN</v>
      </c>
      <c r="K294" s="35" t="s">
        <v>17524</v>
      </c>
      <c r="L294">
        <v>1</v>
      </c>
      <c r="M294" s="37">
        <f>IF(J294="PEN",VLOOKUP($A294,'SAP - LT'!$A:$AE,14,0),VLOOKUP($A294,'SAP- FACT'!$A:$AE,15,0))</f>
        <v>2588.92</v>
      </c>
      <c r="N294" t="str">
        <f>IF(VLOOKUP($A294,'SAP - LT'!$A:$AE,15,0)=0,"PEN","USD")</f>
        <v>PEN</v>
      </c>
      <c r="O294" t="str">
        <f>VLOOKUP($A294,'SAP - LT'!$A:$AE,4,0)</f>
        <v>LETRAS EN DESCUENTO NACIONAL -  - LETRA 75 DIAS / DRAFT 75 DAYS - Cambio de Situación</v>
      </c>
    </row>
    <row r="295" spans="1:15" x14ac:dyDescent="0.2">
      <c r="A295">
        <f t="shared" si="4"/>
        <v>294</v>
      </c>
      <c r="B295" t="str">
        <f>VLOOKUP($A295,'SAP - LT'!$A:$AE,12,0)</f>
        <v>TOP VETERINARIA S.A.C.</v>
      </c>
      <c r="C295" s="5" t="str">
        <f>VLOOKUP($A295,'SAP - LT'!$A:$AE,2,0)</f>
        <v>2024-03273</v>
      </c>
      <c r="D295" s="5" t="str">
        <f>VLOOKUP($A295,'SAP - LT'!$A:$AE,2,0)</f>
        <v>2024-03273</v>
      </c>
      <c r="E295" s="13">
        <v>45566</v>
      </c>
      <c r="F295" s="34">
        <f>VLOOKUP($A295,'SAP - LT'!$A:$AE,5,0)</f>
        <v>45546</v>
      </c>
      <c r="G295" s="13">
        <f>VLOOKUP($A295,'SAP - LT'!$A:$AE,19,0)</f>
        <v>45586</v>
      </c>
      <c r="H295" s="5" t="s">
        <v>8512</v>
      </c>
      <c r="I295" t="str">
        <f>VLOOKUP($A295,'SAP - LT'!$A:$AE,3,0)</f>
        <v/>
      </c>
      <c r="J295" t="str">
        <f>IF(VLOOKUP($A295,'SAP - LT'!$A:$AE,15,0)=0,"PEN","USD")</f>
        <v>PEN</v>
      </c>
      <c r="K295" s="35" t="s">
        <v>17524</v>
      </c>
      <c r="L295">
        <v>1</v>
      </c>
      <c r="M295" s="37">
        <f>IF(J295="PEN",VLOOKUP($A295,'SAP - LT'!$A:$AE,14,0),VLOOKUP($A295,'SAP- FACT'!$A:$AE,15,0))</f>
        <v>2639.68</v>
      </c>
      <c r="N295" t="str">
        <f>IF(VLOOKUP($A295,'SAP - LT'!$A:$AE,15,0)=0,"PEN","USD")</f>
        <v>PEN</v>
      </c>
      <c r="O295" t="str">
        <f>VLOOKUP($A295,'SAP - LT'!$A:$AE,4,0)</f>
        <v>LETRAS EN DESCUENTO NACIONAL -  - LETRA 75 DIAS / DRAFT 75 DAYS - Cambio de Situación</v>
      </c>
    </row>
    <row r="296" spans="1:15" x14ac:dyDescent="0.2">
      <c r="A296">
        <f t="shared" si="4"/>
        <v>295</v>
      </c>
      <c r="B296" t="str">
        <f>VLOOKUP($A296,'SAP - LT'!$A:$AE,12,0)</f>
        <v>TOP VETERINARIA S.A.C.</v>
      </c>
      <c r="C296" s="5" t="str">
        <f>VLOOKUP($A296,'SAP - LT'!$A:$AE,2,0)</f>
        <v>2024-03272</v>
      </c>
      <c r="D296" s="5" t="str">
        <f>VLOOKUP($A296,'SAP - LT'!$A:$AE,2,0)</f>
        <v>2024-03272</v>
      </c>
      <c r="E296" s="13">
        <v>45566</v>
      </c>
      <c r="F296" s="34">
        <f>VLOOKUP($A296,'SAP - LT'!$A:$AE,5,0)</f>
        <v>45546</v>
      </c>
      <c r="G296" s="13">
        <f>VLOOKUP($A296,'SAP - LT'!$A:$AE,19,0)</f>
        <v>45575</v>
      </c>
      <c r="H296" s="5" t="s">
        <v>8512</v>
      </c>
      <c r="I296" t="str">
        <f>VLOOKUP($A296,'SAP - LT'!$A:$AE,3,0)</f>
        <v/>
      </c>
      <c r="J296" t="str">
        <f>IF(VLOOKUP($A296,'SAP - LT'!$A:$AE,15,0)=0,"PEN","USD")</f>
        <v>PEN</v>
      </c>
      <c r="K296" s="35" t="s">
        <v>17524</v>
      </c>
      <c r="L296">
        <v>1</v>
      </c>
      <c r="M296" s="37">
        <f>IF(J296="PEN",VLOOKUP($A296,'SAP - LT'!$A:$AE,14,0),VLOOKUP($A296,'SAP- FACT'!$A:$AE,15,0))</f>
        <v>2639.68</v>
      </c>
      <c r="N296" t="str">
        <f>IF(VLOOKUP($A296,'SAP - LT'!$A:$AE,15,0)=0,"PEN","USD")</f>
        <v>PEN</v>
      </c>
      <c r="O296" t="str">
        <f>VLOOKUP($A296,'SAP - LT'!$A:$AE,4,0)</f>
        <v>LETRAS EN DESCUENTO NACIONAL -  - LETRA 75 DIAS / DRAFT 75 DAYS - Cambio de Situación</v>
      </c>
    </row>
    <row r="297" spans="1:15" x14ac:dyDescent="0.2">
      <c r="A297">
        <f t="shared" si="4"/>
        <v>296</v>
      </c>
      <c r="B297" t="str">
        <f>VLOOKUP($A297,'SAP - LT'!$A:$AE,12,0)</f>
        <v>TOP VETERINARIA S.A.C.</v>
      </c>
      <c r="C297" s="5" t="str">
        <f>VLOOKUP($A297,'SAP - LT'!$A:$AE,2,0)</f>
        <v>2024-03274</v>
      </c>
      <c r="D297" s="5" t="str">
        <f>VLOOKUP($A297,'SAP - LT'!$A:$AE,2,0)</f>
        <v>2024-03274</v>
      </c>
      <c r="E297" s="13">
        <v>45566</v>
      </c>
      <c r="F297" s="34">
        <f>VLOOKUP($A297,'SAP - LT'!$A:$AE,5,0)</f>
        <v>45546</v>
      </c>
      <c r="G297" s="13">
        <f>VLOOKUP($A297,'SAP - LT'!$A:$AE,19,0)</f>
        <v>45595</v>
      </c>
      <c r="H297" s="5" t="s">
        <v>8512</v>
      </c>
      <c r="I297" t="str">
        <f>VLOOKUP($A297,'SAP - LT'!$A:$AE,3,0)</f>
        <v/>
      </c>
      <c r="J297" t="str">
        <f>IF(VLOOKUP($A297,'SAP - LT'!$A:$AE,15,0)=0,"PEN","USD")</f>
        <v>PEN</v>
      </c>
      <c r="K297" s="35" t="s">
        <v>17524</v>
      </c>
      <c r="L297">
        <v>1</v>
      </c>
      <c r="M297" s="37">
        <f>IF(J297="PEN",VLOOKUP($A297,'SAP - LT'!$A:$AE,14,0),VLOOKUP($A297,'SAP- FACT'!$A:$AE,15,0))</f>
        <v>2639.69</v>
      </c>
      <c r="N297" t="str">
        <f>IF(VLOOKUP($A297,'SAP - LT'!$A:$AE,15,0)=0,"PEN","USD")</f>
        <v>PEN</v>
      </c>
      <c r="O297" t="str">
        <f>VLOOKUP($A297,'SAP - LT'!$A:$AE,4,0)</f>
        <v>LETRAS EN DESCUENTO NACIONAL -  - LETRA 75 DIAS / DRAFT 75 DAYS - Cambio de Situación</v>
      </c>
    </row>
    <row r="298" spans="1:15" x14ac:dyDescent="0.2">
      <c r="A298">
        <f t="shared" si="4"/>
        <v>297</v>
      </c>
      <c r="B298" t="str">
        <f>VLOOKUP($A298,'SAP - LT'!$A:$AE,12,0)</f>
        <v>UNIVERSO VETERINARIO S.A.C.</v>
      </c>
      <c r="C298" s="5" t="str">
        <f>VLOOKUP($A298,'SAP - LT'!$A:$AE,2,0)</f>
        <v>2024-02917</v>
      </c>
      <c r="D298" s="5" t="str">
        <f>VLOOKUP($A298,'SAP - LT'!$A:$AE,2,0)</f>
        <v>2024-02917</v>
      </c>
      <c r="E298" s="13">
        <v>45566</v>
      </c>
      <c r="F298" s="34">
        <f>VLOOKUP($A298,'SAP - LT'!$A:$AE,5,0)</f>
        <v>45539</v>
      </c>
      <c r="G298" s="13">
        <f>VLOOKUP($A298,'SAP - LT'!$A:$AE,19,0)</f>
        <v>45572</v>
      </c>
      <c r="H298" s="5" t="s">
        <v>8512</v>
      </c>
      <c r="I298" t="str">
        <f>VLOOKUP($A298,'SAP - LT'!$A:$AE,3,0)</f>
        <v/>
      </c>
      <c r="J298" t="str">
        <f>IF(VLOOKUP($A298,'SAP - LT'!$A:$AE,15,0)=0,"PEN","USD")</f>
        <v>PEN</v>
      </c>
      <c r="K298" s="35" t="s">
        <v>17524</v>
      </c>
      <c r="L298">
        <v>1</v>
      </c>
      <c r="M298" s="37">
        <f>IF(J298="PEN",VLOOKUP($A298,'SAP - LT'!$A:$AE,14,0),VLOOKUP($A298,'SAP- FACT'!$A:$AE,15,0))</f>
        <v>2660.78</v>
      </c>
      <c r="N298" t="str">
        <f>IF(VLOOKUP($A298,'SAP - LT'!$A:$AE,15,0)=0,"PEN","USD")</f>
        <v>PEN</v>
      </c>
      <c r="O298" t="str">
        <f>VLOOKUP($A298,'SAP - LT'!$A:$AE,4,0)</f>
        <v>LETRAS EN DESCUENTO NACIONAL -  - LETRA 75 DIAS / DRAFT 75 DAYS - Cambio de Situación</v>
      </c>
    </row>
    <row r="299" spans="1:15" x14ac:dyDescent="0.2">
      <c r="A299">
        <f t="shared" si="4"/>
        <v>298</v>
      </c>
      <c r="B299" t="str">
        <f>VLOOKUP($A299,'SAP - LT'!$A:$AE,12,0)</f>
        <v>UNIVERSO VETERINARIO S.A.C.</v>
      </c>
      <c r="C299" s="5" t="str">
        <f>VLOOKUP($A299,'SAP - LT'!$A:$AE,2,0)</f>
        <v>2024-02918</v>
      </c>
      <c r="D299" s="5" t="str">
        <f>VLOOKUP($A299,'SAP - LT'!$A:$AE,2,0)</f>
        <v>2024-02918</v>
      </c>
      <c r="E299" s="13">
        <v>45566</v>
      </c>
      <c r="F299" s="34">
        <f>VLOOKUP($A299,'SAP - LT'!$A:$AE,5,0)</f>
        <v>45539</v>
      </c>
      <c r="G299" s="13">
        <f>VLOOKUP($A299,'SAP - LT'!$A:$AE,19,0)</f>
        <v>45588</v>
      </c>
      <c r="H299" s="5" t="s">
        <v>8512</v>
      </c>
      <c r="I299" t="str">
        <f>VLOOKUP($A299,'SAP - LT'!$A:$AE,3,0)</f>
        <v/>
      </c>
      <c r="J299" t="str">
        <f>IF(VLOOKUP($A299,'SAP - LT'!$A:$AE,15,0)=0,"PEN","USD")</f>
        <v>PEN</v>
      </c>
      <c r="K299" s="35" t="s">
        <v>17524</v>
      </c>
      <c r="L299">
        <v>1</v>
      </c>
      <c r="M299" s="37">
        <f>IF(J299="PEN",VLOOKUP($A299,'SAP - LT'!$A:$AE,14,0),VLOOKUP($A299,'SAP- FACT'!$A:$AE,15,0))</f>
        <v>2660.8</v>
      </c>
      <c r="N299" t="str">
        <f>IF(VLOOKUP($A299,'SAP - LT'!$A:$AE,15,0)=0,"PEN","USD")</f>
        <v>PEN</v>
      </c>
      <c r="O299" t="str">
        <f>VLOOKUP($A299,'SAP - LT'!$A:$AE,4,0)</f>
        <v>LETRAS EN DESCUENTO NACIONAL -  - LETRA 75 DIAS / DRAFT 75 DAYS - Cambio de Situación</v>
      </c>
    </row>
    <row r="300" spans="1:15" x14ac:dyDescent="0.2">
      <c r="A300">
        <f t="shared" si="4"/>
        <v>299</v>
      </c>
      <c r="B300" t="str">
        <f>VLOOKUP($A300,'SAP - LT'!$A:$AE,12,0)</f>
        <v>REPRESENTACIONES DURAND S.A.C.</v>
      </c>
      <c r="C300" s="5" t="str">
        <f>VLOOKUP($A300,'SAP - LT'!$A:$AE,2,0)</f>
        <v>2024-03422</v>
      </c>
      <c r="D300" s="5" t="str">
        <f>VLOOKUP($A300,'SAP - LT'!$A:$AE,2,0)</f>
        <v>2024-03422</v>
      </c>
      <c r="E300" s="13">
        <v>45566</v>
      </c>
      <c r="F300" s="34">
        <f>VLOOKUP($A300,'SAP - LT'!$A:$AE,5,0)</f>
        <v>45560</v>
      </c>
      <c r="G300" s="13">
        <f>VLOOKUP($A300,'SAP - LT'!$A:$AE,19,0)</f>
        <v>45596</v>
      </c>
      <c r="H300" s="5" t="s">
        <v>8512</v>
      </c>
      <c r="I300" t="str">
        <f>VLOOKUP($A300,'SAP - LT'!$A:$AE,3,0)</f>
        <v/>
      </c>
      <c r="J300" t="str">
        <f>IF(VLOOKUP($A300,'SAP - LT'!$A:$AE,15,0)=0,"PEN","USD")</f>
        <v>PEN</v>
      </c>
      <c r="K300" s="35" t="s">
        <v>17524</v>
      </c>
      <c r="L300">
        <v>1</v>
      </c>
      <c r="M300" s="37">
        <f>IF(J300="PEN",VLOOKUP($A300,'SAP - LT'!$A:$AE,14,0),VLOOKUP($A300,'SAP- FACT'!$A:$AE,15,0))</f>
        <v>2666.8</v>
      </c>
      <c r="N300" t="str">
        <f>IF(VLOOKUP($A300,'SAP - LT'!$A:$AE,15,0)=0,"PEN","USD")</f>
        <v>PEN</v>
      </c>
      <c r="O300" t="str">
        <f>VLOOKUP($A300,'SAP - LT'!$A:$AE,4,0)</f>
        <v>LETRAS EN DESCUENTO NACIONAL -  - LETRA 75 DIAS / DRAFT 75 DAYS - Cambio de Situación</v>
      </c>
    </row>
    <row r="301" spans="1:15" x14ac:dyDescent="0.2">
      <c r="A301">
        <f t="shared" si="4"/>
        <v>300</v>
      </c>
      <c r="B301" t="str">
        <f>VLOOKUP($A301,'SAP - LT'!$A:$AE,12,0)</f>
        <v>REPRESENTACIONES DURAND S.A.C.</v>
      </c>
      <c r="C301" s="5" t="str">
        <f>VLOOKUP($A301,'SAP - LT'!$A:$AE,2,0)</f>
        <v>2024-03421</v>
      </c>
      <c r="D301" s="5" t="str">
        <f>VLOOKUP($A301,'SAP - LT'!$A:$AE,2,0)</f>
        <v>2024-03421</v>
      </c>
      <c r="E301" s="13">
        <v>45566</v>
      </c>
      <c r="F301" s="34">
        <f>VLOOKUP($A301,'SAP - LT'!$A:$AE,5,0)</f>
        <v>45560</v>
      </c>
      <c r="G301" s="13">
        <f>VLOOKUP($A301,'SAP - LT'!$A:$AE,19,0)</f>
        <v>45581</v>
      </c>
      <c r="H301" s="5" t="s">
        <v>8512</v>
      </c>
      <c r="I301" t="str">
        <f>VLOOKUP($A301,'SAP - LT'!$A:$AE,3,0)</f>
        <v/>
      </c>
      <c r="J301" t="str">
        <f>IF(VLOOKUP($A301,'SAP - LT'!$A:$AE,15,0)=0,"PEN","USD")</f>
        <v>PEN</v>
      </c>
      <c r="K301" s="35" t="s">
        <v>17524</v>
      </c>
      <c r="L301">
        <v>1</v>
      </c>
      <c r="M301" s="37">
        <f>IF(J301="PEN",VLOOKUP($A301,'SAP - LT'!$A:$AE,14,0),VLOOKUP($A301,'SAP- FACT'!$A:$AE,15,0))</f>
        <v>2666.8</v>
      </c>
      <c r="N301" t="str">
        <f>IF(VLOOKUP($A301,'SAP - LT'!$A:$AE,15,0)=0,"PEN","USD")</f>
        <v>PEN</v>
      </c>
      <c r="O301" t="str">
        <f>VLOOKUP($A301,'SAP - LT'!$A:$AE,4,0)</f>
        <v>LETRAS EN DESCUENTO NACIONAL -  - LETRA 75 DIAS / DRAFT 75 DAYS - Cambio de Situación</v>
      </c>
    </row>
    <row r="302" spans="1:15" x14ac:dyDescent="0.2">
      <c r="A302">
        <f t="shared" si="4"/>
        <v>301</v>
      </c>
      <c r="B302" t="str">
        <f>VLOOKUP($A302,'SAP - LT'!$A:$AE,12,0)</f>
        <v>REPRESENTACIONES DURAND S.A.C.</v>
      </c>
      <c r="C302" s="5" t="str">
        <f>VLOOKUP($A302,'SAP - LT'!$A:$AE,2,0)</f>
        <v>2024-01229</v>
      </c>
      <c r="D302" s="5" t="str">
        <f>VLOOKUP($A302,'SAP - LT'!$A:$AE,2,0)</f>
        <v>2024-01229</v>
      </c>
      <c r="E302" s="13">
        <v>45566</v>
      </c>
      <c r="F302" s="34">
        <f>VLOOKUP($A302,'SAP - LT'!$A:$AE,5,0)</f>
        <v>45407</v>
      </c>
      <c r="G302" s="13">
        <f>VLOOKUP($A302,'SAP - LT'!$A:$AE,19,0)</f>
        <v>45568</v>
      </c>
      <c r="H302" s="5" t="s">
        <v>8512</v>
      </c>
      <c r="I302" t="str">
        <f>VLOOKUP($A302,'SAP - LT'!$A:$AE,3,0)</f>
        <v/>
      </c>
      <c r="J302" t="str">
        <f>IF(VLOOKUP($A302,'SAP - LT'!$A:$AE,15,0)=0,"PEN","USD")</f>
        <v>PEN</v>
      </c>
      <c r="K302" s="35" t="s">
        <v>17524</v>
      </c>
      <c r="L302">
        <v>1</v>
      </c>
      <c r="M302" s="37">
        <f>IF(J302="PEN",VLOOKUP($A302,'SAP - LT'!$A:$AE,14,0),VLOOKUP($A302,'SAP- FACT'!$A:$AE,15,0))</f>
        <v>2679.89</v>
      </c>
      <c r="N302" t="str">
        <f>IF(VLOOKUP($A302,'SAP - LT'!$A:$AE,15,0)=0,"PEN","USD")</f>
        <v>PEN</v>
      </c>
      <c r="O302" t="str">
        <f>VLOOKUP($A302,'SAP - LT'!$A:$AE,4,0)</f>
        <v>LETRAS EN DESCUENTO NACIONAL -  - LETRA 75 DIAS / DRAFT 75 DAYS - Cambio de Situación</v>
      </c>
    </row>
    <row r="303" spans="1:15" x14ac:dyDescent="0.2">
      <c r="A303">
        <f t="shared" si="4"/>
        <v>302</v>
      </c>
      <c r="B303" t="str">
        <f>VLOOKUP($A303,'SAP - LT'!$A:$AE,12,0)</f>
        <v>AGROVETERINARIA MARKET MATEO`S S.C.R.L</v>
      </c>
      <c r="C303" s="5" t="str">
        <f>VLOOKUP($A303,'SAP - LT'!$A:$AE,2,0)</f>
        <v>2024-03198</v>
      </c>
      <c r="D303" s="5" t="str">
        <f>VLOOKUP($A303,'SAP - LT'!$A:$AE,2,0)</f>
        <v>2024-03198</v>
      </c>
      <c r="E303" s="13">
        <v>45566</v>
      </c>
      <c r="F303" s="34">
        <f>VLOOKUP($A303,'SAP - LT'!$A:$AE,5,0)</f>
        <v>45539</v>
      </c>
      <c r="G303" s="13">
        <f>VLOOKUP($A303,'SAP - LT'!$A:$AE,19,0)</f>
        <v>45589</v>
      </c>
      <c r="H303" s="5" t="s">
        <v>8512</v>
      </c>
      <c r="I303" t="str">
        <f>VLOOKUP($A303,'SAP - LT'!$A:$AE,3,0)</f>
        <v/>
      </c>
      <c r="J303" t="str">
        <f>IF(VLOOKUP($A303,'SAP - LT'!$A:$AE,15,0)=0,"PEN","USD")</f>
        <v>PEN</v>
      </c>
      <c r="K303" s="35" t="s">
        <v>17524</v>
      </c>
      <c r="L303">
        <v>1</v>
      </c>
      <c r="M303" s="37">
        <f>IF(J303="PEN",VLOOKUP($A303,'SAP - LT'!$A:$AE,14,0),VLOOKUP($A303,'SAP- FACT'!$A:$AE,15,0))</f>
        <v>2723.06</v>
      </c>
      <c r="N303" t="str">
        <f>IF(VLOOKUP($A303,'SAP - LT'!$A:$AE,15,0)=0,"PEN","USD")</f>
        <v>PEN</v>
      </c>
      <c r="O303" t="str">
        <f>VLOOKUP($A303,'SAP - LT'!$A:$AE,4,0)</f>
        <v>LETRAS EN DESCUENTO NACIONAL -  - LETRA 75 DIAS / DRAFT 75 DAYS - Cambio de Situación</v>
      </c>
    </row>
    <row r="304" spans="1:15" x14ac:dyDescent="0.2">
      <c r="A304">
        <f t="shared" si="4"/>
        <v>303</v>
      </c>
      <c r="B304" t="str">
        <f>VLOOKUP($A304,'SAP - LT'!$A:$AE,12,0)</f>
        <v>AGROVETERINARIA MARKET MATEO`S S.C.R.L</v>
      </c>
      <c r="C304" s="5" t="str">
        <f>VLOOKUP($A304,'SAP - LT'!$A:$AE,2,0)</f>
        <v>2024-03197</v>
      </c>
      <c r="D304" s="5" t="str">
        <f>VLOOKUP($A304,'SAP - LT'!$A:$AE,2,0)</f>
        <v>2024-03197</v>
      </c>
      <c r="E304" s="13">
        <v>45566</v>
      </c>
      <c r="F304" s="34">
        <f>VLOOKUP($A304,'SAP - LT'!$A:$AE,5,0)</f>
        <v>45539</v>
      </c>
      <c r="G304" s="13">
        <f>VLOOKUP($A304,'SAP - LT'!$A:$AE,19,0)</f>
        <v>45582</v>
      </c>
      <c r="H304" s="5" t="s">
        <v>8512</v>
      </c>
      <c r="I304" t="str">
        <f>VLOOKUP($A304,'SAP - LT'!$A:$AE,3,0)</f>
        <v/>
      </c>
      <c r="J304" t="str">
        <f>IF(VLOOKUP($A304,'SAP - LT'!$A:$AE,15,0)=0,"PEN","USD")</f>
        <v>PEN</v>
      </c>
      <c r="K304" s="35" t="s">
        <v>17524</v>
      </c>
      <c r="L304">
        <v>1</v>
      </c>
      <c r="M304" s="37">
        <f>IF(J304="PEN",VLOOKUP($A304,'SAP - LT'!$A:$AE,14,0),VLOOKUP($A304,'SAP- FACT'!$A:$AE,15,0))</f>
        <v>2723.06</v>
      </c>
      <c r="N304" t="str">
        <f>IF(VLOOKUP($A304,'SAP - LT'!$A:$AE,15,0)=0,"PEN","USD")</f>
        <v>PEN</v>
      </c>
      <c r="O304" t="str">
        <f>VLOOKUP($A304,'SAP - LT'!$A:$AE,4,0)</f>
        <v>LETRAS EN DESCUENTO NACIONAL -  - LETRA 75 DIAS / DRAFT 75 DAYS - Cambio de Situación</v>
      </c>
    </row>
    <row r="305" spans="1:15" x14ac:dyDescent="0.2">
      <c r="A305">
        <f t="shared" si="4"/>
        <v>304</v>
      </c>
      <c r="B305" t="str">
        <f>VLOOKUP($A305,'SAP - LT'!$A:$AE,12,0)</f>
        <v>AGROVETERINARIA MARKET MATEO`S S.C.R.L</v>
      </c>
      <c r="C305" s="5" t="str">
        <f>VLOOKUP($A305,'SAP - LT'!$A:$AE,2,0)</f>
        <v>2024-03195</v>
      </c>
      <c r="D305" s="5" t="str">
        <f>VLOOKUP($A305,'SAP - LT'!$A:$AE,2,0)</f>
        <v>2024-03195</v>
      </c>
      <c r="E305" s="13">
        <v>45566</v>
      </c>
      <c r="F305" s="34">
        <f>VLOOKUP($A305,'SAP - LT'!$A:$AE,5,0)</f>
        <v>45539</v>
      </c>
      <c r="G305" s="13">
        <f>VLOOKUP($A305,'SAP - LT'!$A:$AE,19,0)</f>
        <v>45568</v>
      </c>
      <c r="H305" s="5" t="s">
        <v>8512</v>
      </c>
      <c r="I305" t="str">
        <f>VLOOKUP($A305,'SAP - LT'!$A:$AE,3,0)</f>
        <v/>
      </c>
      <c r="J305" t="str">
        <f>IF(VLOOKUP($A305,'SAP - LT'!$A:$AE,15,0)=0,"PEN","USD")</f>
        <v>PEN</v>
      </c>
      <c r="K305" s="35" t="s">
        <v>17524</v>
      </c>
      <c r="L305">
        <v>1</v>
      </c>
      <c r="M305" s="37">
        <f>IF(J305="PEN",VLOOKUP($A305,'SAP - LT'!$A:$AE,14,0),VLOOKUP($A305,'SAP- FACT'!$A:$AE,15,0))</f>
        <v>2723.06</v>
      </c>
      <c r="N305" t="str">
        <f>IF(VLOOKUP($A305,'SAP - LT'!$A:$AE,15,0)=0,"PEN","USD")</f>
        <v>PEN</v>
      </c>
      <c r="O305" t="str">
        <f>VLOOKUP($A305,'SAP - LT'!$A:$AE,4,0)</f>
        <v>LETRAS EN DESCUENTO NACIONAL -  - LETRA 75 DIAS / DRAFT 75 DAYS - Cambio de Situación</v>
      </c>
    </row>
    <row r="306" spans="1:15" x14ac:dyDescent="0.2">
      <c r="A306">
        <f t="shared" si="4"/>
        <v>305</v>
      </c>
      <c r="B306" t="str">
        <f>VLOOKUP($A306,'SAP - LT'!$A:$AE,12,0)</f>
        <v>AGROVETERINARIA MARKET MATEO`S S.C.R.L</v>
      </c>
      <c r="C306" s="5" t="str">
        <f>VLOOKUP($A306,'SAP - LT'!$A:$AE,2,0)</f>
        <v>2024-03196</v>
      </c>
      <c r="D306" s="5" t="str">
        <f>VLOOKUP($A306,'SAP - LT'!$A:$AE,2,0)</f>
        <v>2024-03196</v>
      </c>
      <c r="E306" s="13">
        <v>45566</v>
      </c>
      <c r="F306" s="34">
        <f>VLOOKUP($A306,'SAP - LT'!$A:$AE,5,0)</f>
        <v>45539</v>
      </c>
      <c r="G306" s="13">
        <f>VLOOKUP($A306,'SAP - LT'!$A:$AE,19,0)</f>
        <v>45575</v>
      </c>
      <c r="H306" s="5" t="s">
        <v>8512</v>
      </c>
      <c r="I306" t="str">
        <f>VLOOKUP($A306,'SAP - LT'!$A:$AE,3,0)</f>
        <v/>
      </c>
      <c r="J306" t="str">
        <f>IF(VLOOKUP($A306,'SAP - LT'!$A:$AE,15,0)=0,"PEN","USD")</f>
        <v>PEN</v>
      </c>
      <c r="K306" s="35" t="s">
        <v>17524</v>
      </c>
      <c r="L306">
        <v>1</v>
      </c>
      <c r="M306" s="37">
        <f>IF(J306="PEN",VLOOKUP($A306,'SAP - LT'!$A:$AE,14,0),VLOOKUP($A306,'SAP- FACT'!$A:$AE,15,0))</f>
        <v>2723.06</v>
      </c>
      <c r="N306" t="str">
        <f>IF(VLOOKUP($A306,'SAP - LT'!$A:$AE,15,0)=0,"PEN","USD")</f>
        <v>PEN</v>
      </c>
      <c r="O306" t="str">
        <f>VLOOKUP($A306,'SAP - LT'!$A:$AE,4,0)</f>
        <v>LETRAS EN DESCUENTO NACIONAL -  - LETRA 75 DIAS / DRAFT 75 DAYS - Cambio de Situación</v>
      </c>
    </row>
    <row r="307" spans="1:15" x14ac:dyDescent="0.2">
      <c r="A307">
        <f t="shared" si="4"/>
        <v>306</v>
      </c>
      <c r="B307" t="str">
        <f>VLOOKUP($A307,'SAP - LT'!$A:$AE,12,0)</f>
        <v>AGROVETERINARIA MARKET MATEO`S S.C.R.L</v>
      </c>
      <c r="C307" s="5" t="str">
        <f>VLOOKUP($A307,'SAP - LT'!$A:$AE,2,0)</f>
        <v>2024-03199</v>
      </c>
      <c r="D307" s="5" t="str">
        <f>VLOOKUP($A307,'SAP - LT'!$A:$AE,2,0)</f>
        <v>2024-03199</v>
      </c>
      <c r="E307" s="13">
        <v>45566</v>
      </c>
      <c r="F307" s="34">
        <f>VLOOKUP($A307,'SAP - LT'!$A:$AE,5,0)</f>
        <v>45539</v>
      </c>
      <c r="G307" s="13">
        <f>VLOOKUP($A307,'SAP - LT'!$A:$AE,19,0)</f>
        <v>45607</v>
      </c>
      <c r="H307" s="5" t="s">
        <v>8512</v>
      </c>
      <c r="I307" t="str">
        <f>VLOOKUP($A307,'SAP - LT'!$A:$AE,3,0)</f>
        <v/>
      </c>
      <c r="J307" t="str">
        <f>IF(VLOOKUP($A307,'SAP - LT'!$A:$AE,15,0)=0,"PEN","USD")</f>
        <v>PEN</v>
      </c>
      <c r="K307" s="35" t="s">
        <v>17524</v>
      </c>
      <c r="L307">
        <v>1</v>
      </c>
      <c r="M307" s="37">
        <f>IF(J307="PEN",VLOOKUP($A307,'SAP - LT'!$A:$AE,14,0),VLOOKUP($A307,'SAP- FACT'!$A:$AE,15,0))</f>
        <v>2723.07</v>
      </c>
      <c r="N307" t="str">
        <f>IF(VLOOKUP($A307,'SAP - LT'!$A:$AE,15,0)=0,"PEN","USD")</f>
        <v>PEN</v>
      </c>
      <c r="O307" t="str">
        <f>VLOOKUP($A307,'SAP - LT'!$A:$AE,4,0)</f>
        <v>LETRAS EN DESCUENTO NACIONAL -  - LETRA 75 DIAS / DRAFT 75 DAYS - Cambio de Situación</v>
      </c>
    </row>
    <row r="308" spans="1:15" x14ac:dyDescent="0.2">
      <c r="A308">
        <f t="shared" si="4"/>
        <v>307</v>
      </c>
      <c r="B308" t="str">
        <f>VLOOKUP($A308,'SAP - LT'!$A:$AE,12,0)</f>
        <v>NOVAFARMA S.A.C.</v>
      </c>
      <c r="C308" s="5" t="str">
        <f>VLOOKUP($A308,'SAP - LT'!$A:$AE,2,0)</f>
        <v>2024-03520</v>
      </c>
      <c r="D308" s="5" t="str">
        <f>VLOOKUP($A308,'SAP - LT'!$A:$AE,2,0)</f>
        <v>2024-03520</v>
      </c>
      <c r="E308" s="13">
        <v>45566</v>
      </c>
      <c r="F308" s="34">
        <f>VLOOKUP($A308,'SAP - LT'!$A:$AE,5,0)</f>
        <v>45554</v>
      </c>
      <c r="G308" s="13">
        <f>VLOOKUP($A308,'SAP - LT'!$A:$AE,19,0)</f>
        <v>45618</v>
      </c>
      <c r="H308" s="5" t="s">
        <v>8512</v>
      </c>
      <c r="I308" t="str">
        <f>VLOOKUP($A308,'SAP - LT'!$A:$AE,3,0)</f>
        <v/>
      </c>
      <c r="J308" t="str">
        <f>IF(VLOOKUP($A308,'SAP - LT'!$A:$AE,15,0)=0,"PEN","USD")</f>
        <v>PEN</v>
      </c>
      <c r="K308" s="35" t="s">
        <v>17524</v>
      </c>
      <c r="L308">
        <v>1</v>
      </c>
      <c r="M308" s="37">
        <f>IF(J308="PEN",VLOOKUP($A308,'SAP - LT'!$A:$AE,14,0),VLOOKUP($A308,'SAP- FACT'!$A:$AE,15,0))</f>
        <v>2749.88</v>
      </c>
      <c r="N308" t="str">
        <f>IF(VLOOKUP($A308,'SAP - LT'!$A:$AE,15,0)=0,"PEN","USD")</f>
        <v>PEN</v>
      </c>
      <c r="O308" t="str">
        <f>VLOOKUP($A308,'SAP - LT'!$A:$AE,4,0)</f>
        <v>LETRAS EN DESCUENTO NACIONAL -  - LETRA 60 DIAS / DRAFT 60 DAYS - Cambio de Situación</v>
      </c>
    </row>
    <row r="309" spans="1:15" x14ac:dyDescent="0.2">
      <c r="A309">
        <f t="shared" si="4"/>
        <v>308</v>
      </c>
      <c r="B309" t="str">
        <f>VLOOKUP($A309,'SAP - LT'!$A:$AE,12,0)</f>
        <v>NOVAFARMA S.A.C.</v>
      </c>
      <c r="C309" s="5" t="str">
        <f>VLOOKUP($A309,'SAP - LT'!$A:$AE,2,0)</f>
        <v>2024-03519</v>
      </c>
      <c r="D309" s="5" t="str">
        <f>VLOOKUP($A309,'SAP - LT'!$A:$AE,2,0)</f>
        <v>2024-03519</v>
      </c>
      <c r="E309" s="13">
        <v>45566</v>
      </c>
      <c r="F309" s="34">
        <f>VLOOKUP($A309,'SAP - LT'!$A:$AE,5,0)</f>
        <v>45554</v>
      </c>
      <c r="G309" s="13">
        <f>VLOOKUP($A309,'SAP - LT'!$A:$AE,19,0)</f>
        <v>45607</v>
      </c>
      <c r="H309" s="5" t="s">
        <v>8512</v>
      </c>
      <c r="I309" t="str">
        <f>VLOOKUP($A309,'SAP - LT'!$A:$AE,3,0)</f>
        <v/>
      </c>
      <c r="J309" t="str">
        <f>IF(VLOOKUP($A309,'SAP - LT'!$A:$AE,15,0)=0,"PEN","USD")</f>
        <v>PEN</v>
      </c>
      <c r="K309" s="35" t="s">
        <v>17524</v>
      </c>
      <c r="L309">
        <v>1</v>
      </c>
      <c r="M309" s="37">
        <f>IF(J309="PEN",VLOOKUP($A309,'SAP - LT'!$A:$AE,14,0),VLOOKUP($A309,'SAP- FACT'!$A:$AE,15,0))</f>
        <v>2749.9</v>
      </c>
      <c r="N309" t="str">
        <f>IF(VLOOKUP($A309,'SAP - LT'!$A:$AE,15,0)=0,"PEN","USD")</f>
        <v>PEN</v>
      </c>
      <c r="O309" t="str">
        <f>VLOOKUP($A309,'SAP - LT'!$A:$AE,4,0)</f>
        <v>LETRAS EN DESCUENTO NACIONAL -  - LETRA 60 DIAS / DRAFT 60 DAYS - Cambio de Situación</v>
      </c>
    </row>
    <row r="310" spans="1:15" x14ac:dyDescent="0.2">
      <c r="A310">
        <f t="shared" si="4"/>
        <v>309</v>
      </c>
      <c r="B310" t="str">
        <f>VLOOKUP($A310,'SAP - LT'!$A:$AE,12,0)</f>
        <v>NOVAFARMA S.A.C.</v>
      </c>
      <c r="C310" s="5" t="str">
        <f>VLOOKUP($A310,'SAP - LT'!$A:$AE,2,0)</f>
        <v>2024-03517</v>
      </c>
      <c r="D310" s="5" t="str">
        <f>VLOOKUP($A310,'SAP - LT'!$A:$AE,2,0)</f>
        <v>2024-03517</v>
      </c>
      <c r="E310" s="13">
        <v>45566</v>
      </c>
      <c r="F310" s="34">
        <f>VLOOKUP($A310,'SAP - LT'!$A:$AE,5,0)</f>
        <v>45554</v>
      </c>
      <c r="G310" s="13">
        <f>VLOOKUP($A310,'SAP - LT'!$A:$AE,19,0)</f>
        <v>45587</v>
      </c>
      <c r="H310" s="5" t="s">
        <v>8512</v>
      </c>
      <c r="I310" t="str">
        <f>VLOOKUP($A310,'SAP - LT'!$A:$AE,3,0)</f>
        <v/>
      </c>
      <c r="J310" t="str">
        <f>IF(VLOOKUP($A310,'SAP - LT'!$A:$AE,15,0)=0,"PEN","USD")</f>
        <v>PEN</v>
      </c>
      <c r="K310" s="35" t="s">
        <v>17524</v>
      </c>
      <c r="L310">
        <v>1</v>
      </c>
      <c r="M310" s="37">
        <f>IF(J310="PEN",VLOOKUP($A310,'SAP - LT'!$A:$AE,14,0),VLOOKUP($A310,'SAP- FACT'!$A:$AE,15,0))</f>
        <v>2749.9</v>
      </c>
      <c r="N310" t="str">
        <f>IF(VLOOKUP($A310,'SAP - LT'!$A:$AE,15,0)=0,"PEN","USD")</f>
        <v>PEN</v>
      </c>
      <c r="O310" t="str">
        <f>VLOOKUP($A310,'SAP - LT'!$A:$AE,4,0)</f>
        <v>LETRAS EN DESCUENTO NACIONAL -  - LETRA 60 DIAS / DRAFT 60 DAYS - Cambio de Situación</v>
      </c>
    </row>
    <row r="311" spans="1:15" x14ac:dyDescent="0.2">
      <c r="A311">
        <f t="shared" si="4"/>
        <v>310</v>
      </c>
      <c r="B311" t="str">
        <f>VLOOKUP($A311,'SAP - LT'!$A:$AE,12,0)</f>
        <v>NOVAFARMA S.A.C.</v>
      </c>
      <c r="C311" s="5" t="str">
        <f>VLOOKUP($A311,'SAP - LT'!$A:$AE,2,0)</f>
        <v>2024-03518</v>
      </c>
      <c r="D311" s="5" t="str">
        <f>VLOOKUP($A311,'SAP - LT'!$A:$AE,2,0)</f>
        <v>2024-03518</v>
      </c>
      <c r="E311" s="13">
        <v>45566</v>
      </c>
      <c r="F311" s="34">
        <f>VLOOKUP($A311,'SAP - LT'!$A:$AE,5,0)</f>
        <v>45554</v>
      </c>
      <c r="G311" s="13">
        <f>VLOOKUP($A311,'SAP - LT'!$A:$AE,19,0)</f>
        <v>45596</v>
      </c>
      <c r="H311" s="5" t="s">
        <v>8512</v>
      </c>
      <c r="I311" t="str">
        <f>VLOOKUP($A311,'SAP - LT'!$A:$AE,3,0)</f>
        <v/>
      </c>
      <c r="J311" t="str">
        <f>IF(VLOOKUP($A311,'SAP - LT'!$A:$AE,15,0)=0,"PEN","USD")</f>
        <v>PEN</v>
      </c>
      <c r="K311" s="35" t="s">
        <v>17524</v>
      </c>
      <c r="L311">
        <v>1</v>
      </c>
      <c r="M311" s="37">
        <f>IF(J311="PEN",VLOOKUP($A311,'SAP - LT'!$A:$AE,14,0),VLOOKUP($A311,'SAP- FACT'!$A:$AE,15,0))</f>
        <v>2749.9</v>
      </c>
      <c r="N311" t="str">
        <f>IF(VLOOKUP($A311,'SAP - LT'!$A:$AE,15,0)=0,"PEN","USD")</f>
        <v>PEN</v>
      </c>
      <c r="O311" t="str">
        <f>VLOOKUP($A311,'SAP - LT'!$A:$AE,4,0)</f>
        <v>LETRAS EN DESCUENTO NACIONAL -  - LETRA 60 DIAS / DRAFT 60 DAYS - Cambio de Situación</v>
      </c>
    </row>
    <row r="312" spans="1:15" x14ac:dyDescent="0.2">
      <c r="A312">
        <f t="shared" si="4"/>
        <v>311</v>
      </c>
      <c r="B312" t="str">
        <f>VLOOKUP($A312,'SAP - LT'!$A:$AE,12,0)</f>
        <v>UNIVERSO VETERINARIO S.A.C.</v>
      </c>
      <c r="C312" s="5" t="str">
        <f>VLOOKUP($A312,'SAP - LT'!$A:$AE,2,0)</f>
        <v>2024-02518</v>
      </c>
      <c r="D312" s="5" t="str">
        <f>VLOOKUP($A312,'SAP - LT'!$A:$AE,2,0)</f>
        <v>2024-02518</v>
      </c>
      <c r="E312" s="13">
        <v>45566</v>
      </c>
      <c r="F312" s="34">
        <f>VLOOKUP($A312,'SAP - LT'!$A:$AE,5,0)</f>
        <v>45526</v>
      </c>
      <c r="G312" s="13">
        <f>VLOOKUP($A312,'SAP - LT'!$A:$AE,19,0)</f>
        <v>45530</v>
      </c>
      <c r="H312" s="5" t="s">
        <v>8512</v>
      </c>
      <c r="I312" t="str">
        <f>VLOOKUP($A312,'SAP - LT'!$A:$AE,3,0)</f>
        <v/>
      </c>
      <c r="J312" t="str">
        <f>IF(VLOOKUP($A312,'SAP - LT'!$A:$AE,15,0)=0,"PEN","USD")</f>
        <v>PEN</v>
      </c>
      <c r="K312" s="35" t="s">
        <v>17524</v>
      </c>
      <c r="L312">
        <v>1</v>
      </c>
      <c r="M312" s="37">
        <f>IF(J312="PEN",VLOOKUP($A312,'SAP - LT'!$A:$AE,14,0),VLOOKUP($A312,'SAP- FACT'!$A:$AE,15,0))</f>
        <v>2758.29</v>
      </c>
      <c r="N312" t="str">
        <f>IF(VLOOKUP($A312,'SAP - LT'!$A:$AE,15,0)=0,"PEN","USD")</f>
        <v>PEN</v>
      </c>
      <c r="O312" t="str">
        <f>VLOOKUP($A312,'SAP - LT'!$A:$AE,4,0)</f>
        <v>LETRAS EN CARTERA NACIONAL -  - LETRA 75 DIAS / DRAFT 75 DAYS - Asiento de Letras</v>
      </c>
    </row>
    <row r="313" spans="1:15" x14ac:dyDescent="0.2">
      <c r="A313">
        <f t="shared" si="4"/>
        <v>312</v>
      </c>
      <c r="B313" t="str">
        <f>VLOOKUP($A313,'SAP - LT'!$A:$AE,12,0)</f>
        <v>UNIVERSO VETERINARIO S.A.C.</v>
      </c>
      <c r="C313" s="5" t="str">
        <f>VLOOKUP($A313,'SAP - LT'!$A:$AE,2,0)</f>
        <v>2024-02520</v>
      </c>
      <c r="D313" s="5" t="str">
        <f>VLOOKUP($A313,'SAP - LT'!$A:$AE,2,0)</f>
        <v>2024-02520</v>
      </c>
      <c r="E313" s="13">
        <v>45566</v>
      </c>
      <c r="F313" s="34">
        <f>VLOOKUP($A313,'SAP - LT'!$A:$AE,5,0)</f>
        <v>45526</v>
      </c>
      <c r="G313" s="13">
        <f>VLOOKUP($A313,'SAP - LT'!$A:$AE,19,0)</f>
        <v>45544</v>
      </c>
      <c r="H313" s="5" t="s">
        <v>8512</v>
      </c>
      <c r="I313" t="str">
        <f>VLOOKUP($A313,'SAP - LT'!$A:$AE,3,0)</f>
        <v/>
      </c>
      <c r="J313" t="str">
        <f>IF(VLOOKUP($A313,'SAP - LT'!$A:$AE,15,0)=0,"PEN","USD")</f>
        <v>PEN</v>
      </c>
      <c r="K313" s="35" t="s">
        <v>17524</v>
      </c>
      <c r="L313">
        <v>1</v>
      </c>
      <c r="M313" s="37">
        <f>IF(J313="PEN",VLOOKUP($A313,'SAP - LT'!$A:$AE,14,0),VLOOKUP($A313,'SAP- FACT'!$A:$AE,15,0))</f>
        <v>2758.29</v>
      </c>
      <c r="N313" t="str">
        <f>IF(VLOOKUP($A313,'SAP - LT'!$A:$AE,15,0)=0,"PEN","USD")</f>
        <v>PEN</v>
      </c>
      <c r="O313" t="str">
        <f>VLOOKUP($A313,'SAP - LT'!$A:$AE,4,0)</f>
        <v>LETRAS EN CARTERA NACIONAL -  - LETRA 75 DIAS / DRAFT 75 DAYS - Asiento de Letras</v>
      </c>
    </row>
    <row r="314" spans="1:15" x14ac:dyDescent="0.2">
      <c r="A314">
        <f t="shared" si="4"/>
        <v>313</v>
      </c>
      <c r="B314" t="str">
        <f>VLOOKUP($A314,'SAP - LT'!$A:$AE,12,0)</f>
        <v>UNIVERSO VETERINARIO S.A.C.</v>
      </c>
      <c r="C314" s="5" t="str">
        <f>VLOOKUP($A314,'SAP - LT'!$A:$AE,2,0)</f>
        <v>2024-02521</v>
      </c>
      <c r="D314" s="5" t="str">
        <f>VLOOKUP($A314,'SAP - LT'!$A:$AE,2,0)</f>
        <v>2024-02521</v>
      </c>
      <c r="E314" s="13">
        <v>45566</v>
      </c>
      <c r="F314" s="34">
        <f>VLOOKUP($A314,'SAP - LT'!$A:$AE,5,0)</f>
        <v>45526</v>
      </c>
      <c r="G314" s="13">
        <f>VLOOKUP($A314,'SAP - LT'!$A:$AE,19,0)</f>
        <v>45560</v>
      </c>
      <c r="H314" s="5" t="s">
        <v>8512</v>
      </c>
      <c r="I314" t="str">
        <f>VLOOKUP($A314,'SAP - LT'!$A:$AE,3,0)</f>
        <v/>
      </c>
      <c r="J314" t="str">
        <f>IF(VLOOKUP($A314,'SAP - LT'!$A:$AE,15,0)=0,"PEN","USD")</f>
        <v>PEN</v>
      </c>
      <c r="K314" s="35" t="s">
        <v>17524</v>
      </c>
      <c r="L314">
        <v>1</v>
      </c>
      <c r="M314" s="37">
        <f>IF(J314="PEN",VLOOKUP($A314,'SAP - LT'!$A:$AE,14,0),VLOOKUP($A314,'SAP- FACT'!$A:$AE,15,0))</f>
        <v>2758.29</v>
      </c>
      <c r="N314" t="str">
        <f>IF(VLOOKUP($A314,'SAP - LT'!$A:$AE,15,0)=0,"PEN","USD")</f>
        <v>PEN</v>
      </c>
      <c r="O314" t="str">
        <f>VLOOKUP($A314,'SAP - LT'!$A:$AE,4,0)</f>
        <v>LETRAS EN CARTERA NACIONAL -  - LETRA 75 DIAS / DRAFT 75 DAYS - Asiento de Letras</v>
      </c>
    </row>
    <row r="315" spans="1:15" x14ac:dyDescent="0.2">
      <c r="A315">
        <f t="shared" si="4"/>
        <v>314</v>
      </c>
      <c r="B315" t="str">
        <f>VLOOKUP($A315,'SAP - LT'!$A:$AE,12,0)</f>
        <v>UNIVERSO VETERINARIO S.A.C.</v>
      </c>
      <c r="C315" s="5" t="str">
        <f>VLOOKUP($A315,'SAP - LT'!$A:$AE,2,0)</f>
        <v>2024-02519</v>
      </c>
      <c r="D315" s="5" t="str">
        <f>VLOOKUP($A315,'SAP - LT'!$A:$AE,2,0)</f>
        <v>2024-02519</v>
      </c>
      <c r="E315" s="13">
        <v>45566</v>
      </c>
      <c r="F315" s="34">
        <f>VLOOKUP($A315,'SAP - LT'!$A:$AE,5,0)</f>
        <v>45526</v>
      </c>
      <c r="G315" s="13">
        <f>VLOOKUP($A315,'SAP - LT'!$A:$AE,19,0)</f>
        <v>45537</v>
      </c>
      <c r="H315" s="5" t="s">
        <v>8512</v>
      </c>
      <c r="I315" t="str">
        <f>VLOOKUP($A315,'SAP - LT'!$A:$AE,3,0)</f>
        <v/>
      </c>
      <c r="J315" t="str">
        <f>IF(VLOOKUP($A315,'SAP - LT'!$A:$AE,15,0)=0,"PEN","USD")</f>
        <v>PEN</v>
      </c>
      <c r="K315" s="35" t="s">
        <v>17524</v>
      </c>
      <c r="L315">
        <v>1</v>
      </c>
      <c r="M315" s="37">
        <f>IF(J315="PEN",VLOOKUP($A315,'SAP - LT'!$A:$AE,14,0),VLOOKUP($A315,'SAP- FACT'!$A:$AE,15,0))</f>
        <v>2758.29</v>
      </c>
      <c r="N315" t="str">
        <f>IF(VLOOKUP($A315,'SAP - LT'!$A:$AE,15,0)=0,"PEN","USD")</f>
        <v>PEN</v>
      </c>
      <c r="O315" t="str">
        <f>VLOOKUP($A315,'SAP - LT'!$A:$AE,4,0)</f>
        <v>LETRAS EN CARTERA NACIONAL -  - LETRA 75 DIAS / DRAFT 75 DAYS - Asiento de Letras</v>
      </c>
    </row>
    <row r="316" spans="1:15" x14ac:dyDescent="0.2">
      <c r="A316">
        <f t="shared" si="4"/>
        <v>315</v>
      </c>
      <c r="B316" t="str">
        <f>VLOOKUP($A316,'SAP - LT'!$A:$AE,12,0)</f>
        <v>CORPORACION FARMACEUTICA VETERINARIA SOCIEDAD ANONIMA CERRADA</v>
      </c>
      <c r="C316" s="5" t="str">
        <f>VLOOKUP($A316,'SAP - LT'!$A:$AE,2,0)</f>
        <v>2024-03074</v>
      </c>
      <c r="D316" s="5" t="str">
        <f>VLOOKUP($A316,'SAP - LT'!$A:$AE,2,0)</f>
        <v>2024-03074</v>
      </c>
      <c r="E316" s="13">
        <v>45566</v>
      </c>
      <c r="F316" s="34">
        <f>VLOOKUP($A316,'SAP - LT'!$A:$AE,5,0)</f>
        <v>45539</v>
      </c>
      <c r="G316" s="13">
        <f>VLOOKUP($A316,'SAP - LT'!$A:$AE,19,0)</f>
        <v>45569</v>
      </c>
      <c r="H316" s="5" t="s">
        <v>8512</v>
      </c>
      <c r="I316" t="str">
        <f>VLOOKUP($A316,'SAP - LT'!$A:$AE,3,0)</f>
        <v/>
      </c>
      <c r="J316" t="str">
        <f>IF(VLOOKUP($A316,'SAP - LT'!$A:$AE,15,0)=0,"PEN","USD")</f>
        <v>PEN</v>
      </c>
      <c r="K316" s="35" t="s">
        <v>17524</v>
      </c>
      <c r="L316">
        <v>1</v>
      </c>
      <c r="M316" s="37">
        <f>IF(J316="PEN",VLOOKUP($A316,'SAP - LT'!$A:$AE,14,0),VLOOKUP($A316,'SAP- FACT'!$A:$AE,15,0))</f>
        <v>2811.35</v>
      </c>
      <c r="N316" t="str">
        <f>IF(VLOOKUP($A316,'SAP - LT'!$A:$AE,15,0)=0,"PEN","USD")</f>
        <v>PEN</v>
      </c>
      <c r="O316" t="str">
        <f>VLOOKUP($A316,'SAP - LT'!$A:$AE,4,0)</f>
        <v>LETRAS EN DESCUENTO NACIONAL -  - LETRA 75 DIAS / DRAFT 75 DAYS - Cambio de Situación</v>
      </c>
    </row>
    <row r="317" spans="1:15" x14ac:dyDescent="0.2">
      <c r="A317">
        <f t="shared" si="4"/>
        <v>316</v>
      </c>
      <c r="B317" t="str">
        <f>VLOOKUP($A317,'SAP - LT'!$A:$AE,12,0)</f>
        <v>UNIVERSO VETERINARIO S.A.C.</v>
      </c>
      <c r="C317" s="5" t="str">
        <f>VLOOKUP($A317,'SAP - LT'!$A:$AE,2,0)</f>
        <v>2024-02817</v>
      </c>
      <c r="D317" s="5" t="str">
        <f>VLOOKUP($A317,'SAP - LT'!$A:$AE,2,0)</f>
        <v>2024-02817</v>
      </c>
      <c r="E317" s="13">
        <v>45566</v>
      </c>
      <c r="F317" s="34">
        <f>VLOOKUP($A317,'SAP - LT'!$A:$AE,5,0)</f>
        <v>45506</v>
      </c>
      <c r="G317" s="13">
        <f>VLOOKUP($A317,'SAP - LT'!$A:$AE,19,0)</f>
        <v>45569</v>
      </c>
      <c r="H317" s="5" t="s">
        <v>8512</v>
      </c>
      <c r="I317" t="str">
        <f>VLOOKUP($A317,'SAP - LT'!$A:$AE,3,0)</f>
        <v/>
      </c>
      <c r="J317" t="str">
        <f>IF(VLOOKUP($A317,'SAP - LT'!$A:$AE,15,0)=0,"PEN","USD")</f>
        <v>PEN</v>
      </c>
      <c r="K317" s="35" t="s">
        <v>17524</v>
      </c>
      <c r="L317">
        <v>1</v>
      </c>
      <c r="M317" s="37">
        <f>IF(J317="PEN",VLOOKUP($A317,'SAP - LT'!$A:$AE,14,0),VLOOKUP($A317,'SAP- FACT'!$A:$AE,15,0))</f>
        <v>2812.53</v>
      </c>
      <c r="N317" t="str">
        <f>IF(VLOOKUP($A317,'SAP - LT'!$A:$AE,15,0)=0,"PEN","USD")</f>
        <v>PEN</v>
      </c>
      <c r="O317" t="str">
        <f>VLOOKUP($A317,'SAP - LT'!$A:$AE,4,0)</f>
        <v>LETRAS EN DESCUENTO NACIONAL -  - LETRA 75 DIAS / DRAFT 75 DAYS - Cambio de Situación</v>
      </c>
    </row>
    <row r="318" spans="1:15" x14ac:dyDescent="0.2">
      <c r="A318">
        <f t="shared" si="4"/>
        <v>317</v>
      </c>
      <c r="B318" t="str">
        <f>VLOOKUP($A318,'SAP - LT'!$A:$AE,12,0)</f>
        <v>LESCANO VALENCIA AMANDA ANGELICA</v>
      </c>
      <c r="C318" s="5" t="str">
        <f>VLOOKUP($A318,'SAP - LT'!$A:$AE,2,0)</f>
        <v>2024-02209</v>
      </c>
      <c r="D318" s="5" t="str">
        <f>VLOOKUP($A318,'SAP - LT'!$A:$AE,2,0)</f>
        <v>2024-02209</v>
      </c>
      <c r="E318" s="13">
        <v>45566</v>
      </c>
      <c r="F318" s="34">
        <f>VLOOKUP($A318,'SAP - LT'!$A:$AE,5,0)</f>
        <v>45511</v>
      </c>
      <c r="G318" s="13">
        <f>VLOOKUP($A318,'SAP - LT'!$A:$AE,19,0)</f>
        <v>45499</v>
      </c>
      <c r="H318" s="5" t="s">
        <v>8512</v>
      </c>
      <c r="I318" t="str">
        <f>VLOOKUP($A318,'SAP - LT'!$A:$AE,3,0)</f>
        <v/>
      </c>
      <c r="J318" t="str">
        <f>IF(VLOOKUP($A318,'SAP - LT'!$A:$AE,15,0)=0,"PEN","USD")</f>
        <v>PEN</v>
      </c>
      <c r="K318" s="35" t="s">
        <v>17524</v>
      </c>
      <c r="L318">
        <v>1</v>
      </c>
      <c r="M318" s="37">
        <f>IF(J318="PEN",VLOOKUP($A318,'SAP - LT'!$A:$AE,14,0),VLOOKUP($A318,'SAP- FACT'!$A:$AE,15,0))</f>
        <v>2853.5</v>
      </c>
      <c r="N318" t="str">
        <f>IF(VLOOKUP($A318,'SAP - LT'!$A:$AE,15,0)=0,"PEN","USD")</f>
        <v>PEN</v>
      </c>
      <c r="O318" t="str">
        <f>VLOOKUP($A318,'SAP - LT'!$A:$AE,4,0)</f>
        <v>LETRAS PROTESTADAS NACIONAL -  - LETRA 75 DIAS / DRAFT 75 DAYS - Cambio de Situación</v>
      </c>
    </row>
    <row r="319" spans="1:15" x14ac:dyDescent="0.2">
      <c r="A319">
        <f t="shared" si="4"/>
        <v>318</v>
      </c>
      <c r="B319" t="str">
        <f>VLOOKUP($A319,'SAP - LT'!$A:$AE,12,0)</f>
        <v>GRUPO PHARMAX VETERINARIA S.A.C.</v>
      </c>
      <c r="C319" s="5" t="str">
        <f>VLOOKUP($A319,'SAP - LT'!$A:$AE,2,0)</f>
        <v>2024-02804</v>
      </c>
      <c r="D319" s="5" t="str">
        <f>VLOOKUP($A319,'SAP - LT'!$A:$AE,2,0)</f>
        <v>2024-02804</v>
      </c>
      <c r="E319" s="13">
        <v>45566</v>
      </c>
      <c r="F319" s="34">
        <f>VLOOKUP($A319,'SAP - LT'!$A:$AE,5,0)</f>
        <v>45520</v>
      </c>
      <c r="G319" s="13">
        <f>VLOOKUP($A319,'SAP - LT'!$A:$AE,19,0)</f>
        <v>45566</v>
      </c>
      <c r="H319" s="5" t="s">
        <v>8512</v>
      </c>
      <c r="I319" t="str">
        <f>VLOOKUP($A319,'SAP - LT'!$A:$AE,3,0)</f>
        <v/>
      </c>
      <c r="J319" t="str">
        <f>IF(VLOOKUP($A319,'SAP - LT'!$A:$AE,15,0)=0,"PEN","USD")</f>
        <v>PEN</v>
      </c>
      <c r="K319" s="35" t="s">
        <v>17524</v>
      </c>
      <c r="L319">
        <v>1</v>
      </c>
      <c r="M319" s="37">
        <f>IF(J319="PEN",VLOOKUP($A319,'SAP - LT'!$A:$AE,14,0),VLOOKUP($A319,'SAP- FACT'!$A:$AE,15,0))</f>
        <v>2887.46</v>
      </c>
      <c r="N319" t="str">
        <f>IF(VLOOKUP($A319,'SAP - LT'!$A:$AE,15,0)=0,"PEN","USD")</f>
        <v>PEN</v>
      </c>
      <c r="O319" t="str">
        <f>VLOOKUP($A319,'SAP - LT'!$A:$AE,4,0)</f>
        <v>LETRAS EN DESCUENTO NACIONAL -  - LETRA 45-60-75 DIAS / DRAFT 45-60-75 DAYS - Cambio de Situación</v>
      </c>
    </row>
    <row r="320" spans="1:15" x14ac:dyDescent="0.2">
      <c r="A320">
        <f t="shared" si="4"/>
        <v>319</v>
      </c>
      <c r="B320" t="str">
        <f>VLOOKUP($A320,'SAP - LT'!$A:$AE,12,0)</f>
        <v>TOP VETERINARIA S.A.C.</v>
      </c>
      <c r="C320" s="5" t="str">
        <f>VLOOKUP($A320,'SAP - LT'!$A:$AE,2,0)</f>
        <v>2024-03507</v>
      </c>
      <c r="D320" s="5" t="str">
        <f>VLOOKUP($A320,'SAP - LT'!$A:$AE,2,0)</f>
        <v>2024-03507</v>
      </c>
      <c r="E320" s="13">
        <v>45566</v>
      </c>
      <c r="F320" s="34">
        <f>VLOOKUP($A320,'SAP - LT'!$A:$AE,5,0)</f>
        <v>45560</v>
      </c>
      <c r="G320" s="13">
        <f>VLOOKUP($A320,'SAP - LT'!$A:$AE,19,0)</f>
        <v>45633</v>
      </c>
      <c r="H320" s="5" t="s">
        <v>8512</v>
      </c>
      <c r="I320" t="str">
        <f>VLOOKUP($A320,'SAP - LT'!$A:$AE,3,0)</f>
        <v/>
      </c>
      <c r="J320" t="str">
        <f>IF(VLOOKUP($A320,'SAP - LT'!$A:$AE,15,0)=0,"PEN","USD")</f>
        <v>PEN</v>
      </c>
      <c r="K320" s="35" t="s">
        <v>17524</v>
      </c>
      <c r="L320">
        <v>1</v>
      </c>
      <c r="M320" s="37">
        <f>IF(J320="PEN",VLOOKUP($A320,'SAP - LT'!$A:$AE,14,0),VLOOKUP($A320,'SAP- FACT'!$A:$AE,15,0))</f>
        <v>2904.2</v>
      </c>
      <c r="N320" t="str">
        <f>IF(VLOOKUP($A320,'SAP - LT'!$A:$AE,15,0)=0,"PEN","USD")</f>
        <v>PEN</v>
      </c>
      <c r="O320" t="str">
        <f>VLOOKUP($A320,'SAP - LT'!$A:$AE,4,0)</f>
        <v>LETRAS EN DESCUENTO NACIONAL -  - LETRA 75 DIAS / DRAFT 75 DAYS - Cambio de Situación</v>
      </c>
    </row>
    <row r="321" spans="1:15" x14ac:dyDescent="0.2">
      <c r="A321">
        <f t="shared" si="4"/>
        <v>320</v>
      </c>
      <c r="B321" t="str">
        <f>VLOOKUP($A321,'SAP - LT'!$A:$AE,12,0)</f>
        <v>TOP VETERINARIA S.A.C.</v>
      </c>
      <c r="C321" s="5" t="str">
        <f>VLOOKUP($A321,'SAP - LT'!$A:$AE,2,0)</f>
        <v>2024-03503</v>
      </c>
      <c r="D321" s="5" t="str">
        <f>VLOOKUP($A321,'SAP - LT'!$A:$AE,2,0)</f>
        <v>2024-03503</v>
      </c>
      <c r="E321" s="13">
        <v>45566</v>
      </c>
      <c r="F321" s="34">
        <f>VLOOKUP($A321,'SAP - LT'!$A:$AE,5,0)</f>
        <v>45560</v>
      </c>
      <c r="G321" s="13">
        <f>VLOOKUP($A321,'SAP - LT'!$A:$AE,19,0)</f>
        <v>45596</v>
      </c>
      <c r="H321" s="5" t="s">
        <v>8512</v>
      </c>
      <c r="I321" t="str">
        <f>VLOOKUP($A321,'SAP - LT'!$A:$AE,3,0)</f>
        <v/>
      </c>
      <c r="J321" t="str">
        <f>IF(VLOOKUP($A321,'SAP - LT'!$A:$AE,15,0)=0,"PEN","USD")</f>
        <v>PEN</v>
      </c>
      <c r="K321" s="35" t="s">
        <v>17524</v>
      </c>
      <c r="L321">
        <v>1</v>
      </c>
      <c r="M321" s="37">
        <f>IF(J321="PEN",VLOOKUP($A321,'SAP - LT'!$A:$AE,14,0),VLOOKUP($A321,'SAP- FACT'!$A:$AE,15,0))</f>
        <v>2904.22</v>
      </c>
      <c r="N321" t="str">
        <f>IF(VLOOKUP($A321,'SAP - LT'!$A:$AE,15,0)=0,"PEN","USD")</f>
        <v>PEN</v>
      </c>
      <c r="O321" t="str">
        <f>VLOOKUP($A321,'SAP - LT'!$A:$AE,4,0)</f>
        <v>LETRAS EN DESCUENTO NACIONAL -  - LETRA 75 DIAS / DRAFT 75 DAYS - Cambio de Situación</v>
      </c>
    </row>
    <row r="322" spans="1:15" x14ac:dyDescent="0.2">
      <c r="A322">
        <f t="shared" si="4"/>
        <v>321</v>
      </c>
      <c r="B322" t="str">
        <f>VLOOKUP($A322,'SAP - LT'!$A:$AE,12,0)</f>
        <v>TOP VETERINARIA S.A.C.</v>
      </c>
      <c r="C322" s="5" t="str">
        <f>VLOOKUP($A322,'SAP - LT'!$A:$AE,2,0)</f>
        <v>2024-03506</v>
      </c>
      <c r="D322" s="5" t="str">
        <f>VLOOKUP($A322,'SAP - LT'!$A:$AE,2,0)</f>
        <v>2024-03506</v>
      </c>
      <c r="E322" s="13">
        <v>45566</v>
      </c>
      <c r="F322" s="34">
        <f>VLOOKUP($A322,'SAP - LT'!$A:$AE,5,0)</f>
        <v>45560</v>
      </c>
      <c r="G322" s="13">
        <f>VLOOKUP($A322,'SAP - LT'!$A:$AE,19,0)</f>
        <v>45617</v>
      </c>
      <c r="H322" s="5" t="s">
        <v>8512</v>
      </c>
      <c r="I322" t="str">
        <f>VLOOKUP($A322,'SAP - LT'!$A:$AE,3,0)</f>
        <v/>
      </c>
      <c r="J322" t="str">
        <f>IF(VLOOKUP($A322,'SAP - LT'!$A:$AE,15,0)=0,"PEN","USD")</f>
        <v>PEN</v>
      </c>
      <c r="K322" s="35" t="s">
        <v>17524</v>
      </c>
      <c r="L322">
        <v>1</v>
      </c>
      <c r="M322" s="37">
        <f>IF(J322="PEN",VLOOKUP($A322,'SAP - LT'!$A:$AE,14,0),VLOOKUP($A322,'SAP- FACT'!$A:$AE,15,0))</f>
        <v>2904.22</v>
      </c>
      <c r="N322" t="str">
        <f>IF(VLOOKUP($A322,'SAP - LT'!$A:$AE,15,0)=0,"PEN","USD")</f>
        <v>PEN</v>
      </c>
      <c r="O322" t="str">
        <f>VLOOKUP($A322,'SAP - LT'!$A:$AE,4,0)</f>
        <v>LETRAS EN DESCUENTO NACIONAL -  - LETRA 75 DIAS / DRAFT 75 DAYS - Cambio de Situación</v>
      </c>
    </row>
    <row r="323" spans="1:15" x14ac:dyDescent="0.2">
      <c r="A323">
        <f t="shared" ref="A323:A386" si="5">ROW()-1</f>
        <v>322</v>
      </c>
      <c r="B323" t="str">
        <f>VLOOKUP($A323,'SAP - LT'!$A:$AE,12,0)</f>
        <v>TOP VETERINARIA S.A.C.</v>
      </c>
      <c r="C323" s="5" t="str">
        <f>VLOOKUP($A323,'SAP - LT'!$A:$AE,2,0)</f>
        <v>2024-03504</v>
      </c>
      <c r="D323" s="5" t="str">
        <f>VLOOKUP($A323,'SAP - LT'!$A:$AE,2,0)</f>
        <v>2024-03504</v>
      </c>
      <c r="E323" s="13">
        <v>45566</v>
      </c>
      <c r="F323" s="34">
        <f>VLOOKUP($A323,'SAP - LT'!$A:$AE,5,0)</f>
        <v>45560</v>
      </c>
      <c r="G323" s="13">
        <f>VLOOKUP($A323,'SAP - LT'!$A:$AE,19,0)</f>
        <v>45604</v>
      </c>
      <c r="H323" s="5" t="s">
        <v>8512</v>
      </c>
      <c r="I323" t="str">
        <f>VLOOKUP($A323,'SAP - LT'!$A:$AE,3,0)</f>
        <v/>
      </c>
      <c r="J323" t="str">
        <f>IF(VLOOKUP($A323,'SAP - LT'!$A:$AE,15,0)=0,"PEN","USD")</f>
        <v>PEN</v>
      </c>
      <c r="K323" s="35" t="s">
        <v>17524</v>
      </c>
      <c r="L323">
        <v>1</v>
      </c>
      <c r="M323" s="37">
        <f>IF(J323="PEN",VLOOKUP($A323,'SAP - LT'!$A:$AE,14,0),VLOOKUP($A323,'SAP- FACT'!$A:$AE,15,0))</f>
        <v>2904.22</v>
      </c>
      <c r="N323" t="str">
        <f>IF(VLOOKUP($A323,'SAP - LT'!$A:$AE,15,0)=0,"PEN","USD")</f>
        <v>PEN</v>
      </c>
      <c r="O323" t="str">
        <f>VLOOKUP($A323,'SAP - LT'!$A:$AE,4,0)</f>
        <v>LETRAS EN DESCUENTO NACIONAL -  - LETRA 75 DIAS / DRAFT 75 DAYS - Cambio de Situación</v>
      </c>
    </row>
    <row r="324" spans="1:15" x14ac:dyDescent="0.2">
      <c r="A324">
        <f t="shared" si="5"/>
        <v>323</v>
      </c>
      <c r="B324" t="str">
        <f>VLOOKUP($A324,'SAP - LT'!$A:$AE,12,0)</f>
        <v>TOP VETERINARIA S.A.C.</v>
      </c>
      <c r="C324" s="5" t="str">
        <f>VLOOKUP($A324,'SAP - LT'!$A:$AE,2,0)</f>
        <v>2024-03505</v>
      </c>
      <c r="D324" s="5" t="str">
        <f>VLOOKUP($A324,'SAP - LT'!$A:$AE,2,0)</f>
        <v>2024-03505</v>
      </c>
      <c r="E324" s="13">
        <v>45566</v>
      </c>
      <c r="F324" s="34">
        <f>VLOOKUP($A324,'SAP - LT'!$A:$AE,5,0)</f>
        <v>45560</v>
      </c>
      <c r="G324" s="13">
        <f>VLOOKUP($A324,'SAP - LT'!$A:$AE,19,0)</f>
        <v>45610</v>
      </c>
      <c r="H324" s="5" t="s">
        <v>8512</v>
      </c>
      <c r="I324" t="str">
        <f>VLOOKUP($A324,'SAP - LT'!$A:$AE,3,0)</f>
        <v/>
      </c>
      <c r="J324" t="str">
        <f>IF(VLOOKUP($A324,'SAP - LT'!$A:$AE,15,0)=0,"PEN","USD")</f>
        <v>PEN</v>
      </c>
      <c r="K324" s="35" t="s">
        <v>17524</v>
      </c>
      <c r="L324">
        <v>1</v>
      </c>
      <c r="M324" s="37">
        <f>IF(J324="PEN",VLOOKUP($A324,'SAP - LT'!$A:$AE,14,0),VLOOKUP($A324,'SAP- FACT'!$A:$AE,15,0))</f>
        <v>2904.22</v>
      </c>
      <c r="N324" t="str">
        <f>IF(VLOOKUP($A324,'SAP - LT'!$A:$AE,15,0)=0,"PEN","USD")</f>
        <v>PEN</v>
      </c>
      <c r="O324" t="str">
        <f>VLOOKUP($A324,'SAP - LT'!$A:$AE,4,0)</f>
        <v>LETRAS EN DESCUENTO NACIONAL -  - LETRA 75 DIAS / DRAFT 75 DAYS - Cambio de Situación</v>
      </c>
    </row>
    <row r="325" spans="1:15" x14ac:dyDescent="0.2">
      <c r="A325">
        <f t="shared" si="5"/>
        <v>324</v>
      </c>
      <c r="B325" t="str">
        <f>VLOOKUP($A325,'SAP - LT'!$A:$AE,12,0)</f>
        <v>TOP VETERINARIA S.A.C.</v>
      </c>
      <c r="C325" s="5" t="str">
        <f>VLOOKUP($A325,'SAP - LT'!$A:$AE,2,0)</f>
        <v>2024-03502</v>
      </c>
      <c r="D325" s="5" t="str">
        <f>VLOOKUP($A325,'SAP - LT'!$A:$AE,2,0)</f>
        <v>2024-03502</v>
      </c>
      <c r="E325" s="13">
        <v>45566</v>
      </c>
      <c r="F325" s="34">
        <f>VLOOKUP($A325,'SAP - LT'!$A:$AE,5,0)</f>
        <v>45560</v>
      </c>
      <c r="G325" s="13">
        <f>VLOOKUP($A325,'SAP - LT'!$A:$AE,19,0)</f>
        <v>45589</v>
      </c>
      <c r="H325" s="5" t="s">
        <v>8512</v>
      </c>
      <c r="I325" t="str">
        <f>VLOOKUP($A325,'SAP - LT'!$A:$AE,3,0)</f>
        <v/>
      </c>
      <c r="J325" t="str">
        <f>IF(VLOOKUP($A325,'SAP - LT'!$A:$AE,15,0)=0,"PEN","USD")</f>
        <v>PEN</v>
      </c>
      <c r="K325" s="35" t="s">
        <v>17524</v>
      </c>
      <c r="L325">
        <v>1</v>
      </c>
      <c r="M325" s="37">
        <f>IF(J325="PEN",VLOOKUP($A325,'SAP - LT'!$A:$AE,14,0),VLOOKUP($A325,'SAP- FACT'!$A:$AE,15,0))</f>
        <v>2904.22</v>
      </c>
      <c r="N325" t="str">
        <f>IF(VLOOKUP($A325,'SAP - LT'!$A:$AE,15,0)=0,"PEN","USD")</f>
        <v>PEN</v>
      </c>
      <c r="O325" t="str">
        <f>VLOOKUP($A325,'SAP - LT'!$A:$AE,4,0)</f>
        <v>LETRAS EN DESCUENTO NACIONAL -  - LETRA 75 DIAS / DRAFT 75 DAYS - Cambio de Situación</v>
      </c>
    </row>
    <row r="326" spans="1:15" x14ac:dyDescent="0.2">
      <c r="A326">
        <f t="shared" si="5"/>
        <v>325</v>
      </c>
      <c r="B326" t="str">
        <f>VLOOKUP($A326,'SAP - LT'!$A:$AE,12,0)</f>
        <v>NOVAFARMA S.A.C.</v>
      </c>
      <c r="C326" s="5" t="str">
        <f>VLOOKUP($A326,'SAP - LT'!$A:$AE,2,0)</f>
        <v>2024-02951</v>
      </c>
      <c r="D326" s="5" t="str">
        <f>VLOOKUP($A326,'SAP - LT'!$A:$AE,2,0)</f>
        <v>2024-02951</v>
      </c>
      <c r="E326" s="13">
        <v>45566</v>
      </c>
      <c r="F326" s="34">
        <f>VLOOKUP($A326,'SAP - LT'!$A:$AE,5,0)</f>
        <v>45518</v>
      </c>
      <c r="G326" s="13">
        <f>VLOOKUP($A326,'SAP - LT'!$A:$AE,19,0)</f>
        <v>45566</v>
      </c>
      <c r="H326" s="5" t="s">
        <v>8512</v>
      </c>
      <c r="I326" t="str">
        <f>VLOOKUP($A326,'SAP - LT'!$A:$AE,3,0)</f>
        <v/>
      </c>
      <c r="J326" t="str">
        <f>IF(VLOOKUP($A326,'SAP - LT'!$A:$AE,15,0)=0,"PEN","USD")</f>
        <v>PEN</v>
      </c>
      <c r="K326" s="35" t="s">
        <v>17524</v>
      </c>
      <c r="L326">
        <v>1</v>
      </c>
      <c r="M326" s="37">
        <f>IF(J326="PEN",VLOOKUP($A326,'SAP - LT'!$A:$AE,14,0),VLOOKUP($A326,'SAP- FACT'!$A:$AE,15,0))</f>
        <v>2909.17</v>
      </c>
      <c r="N326" t="str">
        <f>IF(VLOOKUP($A326,'SAP - LT'!$A:$AE,15,0)=0,"PEN","USD")</f>
        <v>PEN</v>
      </c>
      <c r="O326" t="str">
        <f>VLOOKUP($A326,'SAP - LT'!$A:$AE,4,0)</f>
        <v>LETRAS EN DESCUENTO NACIONAL -  - LETRA 60 DIAS / DRAFT 60 DAYS - Cambio de Situación</v>
      </c>
    </row>
    <row r="327" spans="1:15" x14ac:dyDescent="0.2">
      <c r="A327">
        <f t="shared" si="5"/>
        <v>326</v>
      </c>
      <c r="B327" t="str">
        <f>VLOOKUP($A327,'SAP - LT'!$A:$AE,12,0)</f>
        <v>INVERSIONES Y SERVICIOS VETERINARIO COTOS S.A.C.</v>
      </c>
      <c r="C327" s="5" t="str">
        <f>VLOOKUP($A327,'SAP - LT'!$A:$AE,2,0)</f>
        <v>2024-03114</v>
      </c>
      <c r="D327" s="5" t="str">
        <f>VLOOKUP($A327,'SAP - LT'!$A:$AE,2,0)</f>
        <v>2024-03114</v>
      </c>
      <c r="E327" s="13">
        <v>45566</v>
      </c>
      <c r="F327" s="34">
        <f>VLOOKUP($A327,'SAP - LT'!$A:$AE,5,0)</f>
        <v>45539</v>
      </c>
      <c r="G327" s="13">
        <f>VLOOKUP($A327,'SAP - LT'!$A:$AE,19,0)</f>
        <v>45588</v>
      </c>
      <c r="H327" s="5" t="s">
        <v>8512</v>
      </c>
      <c r="I327" t="str">
        <f>VLOOKUP($A327,'SAP - LT'!$A:$AE,3,0)</f>
        <v/>
      </c>
      <c r="J327" t="str">
        <f>IF(VLOOKUP($A327,'SAP - LT'!$A:$AE,15,0)=0,"PEN","USD")</f>
        <v>PEN</v>
      </c>
      <c r="K327" s="35" t="s">
        <v>17524</v>
      </c>
      <c r="L327">
        <v>1</v>
      </c>
      <c r="M327" s="37">
        <f>IF(J327="PEN",VLOOKUP($A327,'SAP - LT'!$A:$AE,14,0),VLOOKUP($A327,'SAP- FACT'!$A:$AE,15,0))</f>
        <v>2947.16</v>
      </c>
      <c r="N327" t="str">
        <f>IF(VLOOKUP($A327,'SAP - LT'!$A:$AE,15,0)=0,"PEN","USD")</f>
        <v>PEN</v>
      </c>
      <c r="O327" t="str">
        <f>VLOOKUP($A327,'SAP - LT'!$A:$AE,4,0)</f>
        <v>LETRAS EN DESCUENTO NACIONAL -  - LETRA 75 DIAS / DRAFT 75 DAYS - Cambio de Situación</v>
      </c>
    </row>
    <row r="328" spans="1:15" x14ac:dyDescent="0.2">
      <c r="A328">
        <f t="shared" si="5"/>
        <v>327</v>
      </c>
      <c r="B328" t="str">
        <f>VLOOKUP($A328,'SAP - LT'!$A:$AE,12,0)</f>
        <v>INVERSIONES Y SERVICIOS VETERINARIO COTOS S.A.C.</v>
      </c>
      <c r="C328" s="5" t="str">
        <f>VLOOKUP($A328,'SAP - LT'!$A:$AE,2,0)</f>
        <v>2024-03113</v>
      </c>
      <c r="D328" s="5" t="str">
        <f>VLOOKUP($A328,'SAP - LT'!$A:$AE,2,0)</f>
        <v>2024-03113</v>
      </c>
      <c r="E328" s="13">
        <v>45566</v>
      </c>
      <c r="F328" s="34">
        <f>VLOOKUP($A328,'SAP - LT'!$A:$AE,5,0)</f>
        <v>45539</v>
      </c>
      <c r="G328" s="13">
        <f>VLOOKUP($A328,'SAP - LT'!$A:$AE,19,0)</f>
        <v>45579</v>
      </c>
      <c r="H328" s="5" t="s">
        <v>8512</v>
      </c>
      <c r="I328" t="str">
        <f>VLOOKUP($A328,'SAP - LT'!$A:$AE,3,0)</f>
        <v/>
      </c>
      <c r="J328" t="str">
        <f>IF(VLOOKUP($A328,'SAP - LT'!$A:$AE,15,0)=0,"PEN","USD")</f>
        <v>PEN</v>
      </c>
      <c r="K328" s="35" t="s">
        <v>17524</v>
      </c>
      <c r="L328">
        <v>1</v>
      </c>
      <c r="M328" s="37">
        <f>IF(J328="PEN",VLOOKUP($A328,'SAP - LT'!$A:$AE,14,0),VLOOKUP($A328,'SAP- FACT'!$A:$AE,15,0))</f>
        <v>2947.17</v>
      </c>
      <c r="N328" t="str">
        <f>IF(VLOOKUP($A328,'SAP - LT'!$A:$AE,15,0)=0,"PEN","USD")</f>
        <v>PEN</v>
      </c>
      <c r="O328" t="str">
        <f>VLOOKUP($A328,'SAP - LT'!$A:$AE,4,0)</f>
        <v>LETRAS EN DESCUENTO NACIONAL -  - LETRA 75 DIAS / DRAFT 75 DAYS - Cambio de Situación</v>
      </c>
    </row>
    <row r="329" spans="1:15" x14ac:dyDescent="0.2">
      <c r="A329">
        <f t="shared" si="5"/>
        <v>328</v>
      </c>
      <c r="B329" t="str">
        <f>VLOOKUP($A329,'SAP - LT'!$A:$AE,12,0)</f>
        <v>INVERSIONES Y SERVICIOS VETERINARIO COTOS S.A.C.</v>
      </c>
      <c r="C329" s="5" t="str">
        <f>VLOOKUP($A329,'SAP - LT'!$A:$AE,2,0)</f>
        <v>2024-03626</v>
      </c>
      <c r="D329" s="5" t="str">
        <f>VLOOKUP($A329,'SAP - LT'!$A:$AE,2,0)</f>
        <v>2024-03626</v>
      </c>
      <c r="E329" s="13">
        <v>45566</v>
      </c>
      <c r="F329" s="34">
        <f>VLOOKUP($A329,'SAP - LT'!$A:$AE,5,0)</f>
        <v>45560</v>
      </c>
      <c r="G329" s="13">
        <f>VLOOKUP($A329,'SAP - LT'!$A:$AE,19,0)</f>
        <v>45604</v>
      </c>
      <c r="H329" s="5" t="s">
        <v>8512</v>
      </c>
      <c r="I329" t="str">
        <f>VLOOKUP($A329,'SAP - LT'!$A:$AE,3,0)</f>
        <v/>
      </c>
      <c r="J329" t="str">
        <f>IF(VLOOKUP($A329,'SAP - LT'!$A:$AE,15,0)=0,"PEN","USD")</f>
        <v>PEN</v>
      </c>
      <c r="K329" s="35" t="s">
        <v>17524</v>
      </c>
      <c r="L329">
        <v>1</v>
      </c>
      <c r="M329" s="37">
        <f>IF(J329="PEN",VLOOKUP($A329,'SAP - LT'!$A:$AE,14,0),VLOOKUP($A329,'SAP- FACT'!$A:$AE,15,0))</f>
        <v>2956.45</v>
      </c>
      <c r="N329" t="str">
        <f>IF(VLOOKUP($A329,'SAP - LT'!$A:$AE,15,0)=0,"PEN","USD")</f>
        <v>PEN</v>
      </c>
      <c r="O329" t="str">
        <f>VLOOKUP($A329,'SAP - LT'!$A:$AE,4,0)</f>
        <v>LETRAS EN DESCUENTO NACIONAL -  - LETRA 75 DIAS / DRAFT 75 DAYS - Cambio de Situación</v>
      </c>
    </row>
    <row r="330" spans="1:15" x14ac:dyDescent="0.2">
      <c r="A330">
        <f t="shared" si="5"/>
        <v>329</v>
      </c>
      <c r="B330" t="str">
        <f>VLOOKUP($A330,'SAP - LT'!$A:$AE,12,0)</f>
        <v>INVERSIONES Y SERVICIOS VETERINARIO COTOS S.A.C.</v>
      </c>
      <c r="C330" s="5" t="str">
        <f>VLOOKUP($A330,'SAP - LT'!$A:$AE,2,0)</f>
        <v>2024-03625</v>
      </c>
      <c r="D330" s="5" t="str">
        <f>VLOOKUP($A330,'SAP - LT'!$A:$AE,2,0)</f>
        <v>2024-03625</v>
      </c>
      <c r="E330" s="13">
        <v>45566</v>
      </c>
      <c r="F330" s="34">
        <f>VLOOKUP($A330,'SAP - LT'!$A:$AE,5,0)</f>
        <v>45560</v>
      </c>
      <c r="G330" s="13">
        <f>VLOOKUP($A330,'SAP - LT'!$A:$AE,19,0)</f>
        <v>45596</v>
      </c>
      <c r="H330" s="5" t="s">
        <v>8512</v>
      </c>
      <c r="I330" t="str">
        <f>VLOOKUP($A330,'SAP - LT'!$A:$AE,3,0)</f>
        <v/>
      </c>
      <c r="J330" t="str">
        <f>IF(VLOOKUP($A330,'SAP - LT'!$A:$AE,15,0)=0,"PEN","USD")</f>
        <v>PEN</v>
      </c>
      <c r="K330" s="35" t="s">
        <v>17524</v>
      </c>
      <c r="L330">
        <v>1</v>
      </c>
      <c r="M330" s="37">
        <f>IF(J330="PEN",VLOOKUP($A330,'SAP - LT'!$A:$AE,14,0),VLOOKUP($A330,'SAP- FACT'!$A:$AE,15,0))</f>
        <v>2956.45</v>
      </c>
      <c r="N330" t="str">
        <f>IF(VLOOKUP($A330,'SAP - LT'!$A:$AE,15,0)=0,"PEN","USD")</f>
        <v>PEN</v>
      </c>
      <c r="O330" t="str">
        <f>VLOOKUP($A330,'SAP - LT'!$A:$AE,4,0)</f>
        <v>LETRAS EN DESCUENTO NACIONAL -  - LETRA 75 DIAS / DRAFT 75 DAYS - Cambio de Situación</v>
      </c>
    </row>
    <row r="331" spans="1:15" x14ac:dyDescent="0.2">
      <c r="A331">
        <f t="shared" si="5"/>
        <v>330</v>
      </c>
      <c r="B331" t="str">
        <f>VLOOKUP($A331,'SAP - LT'!$A:$AE,12,0)</f>
        <v>INVERSIONES Y SERVICIOS VETERINARIO COTOS S.A.C.</v>
      </c>
      <c r="C331" s="5" t="str">
        <f>VLOOKUP($A331,'SAP - LT'!$A:$AE,2,0)</f>
        <v>2024-03627</v>
      </c>
      <c r="D331" s="5" t="str">
        <f>VLOOKUP($A331,'SAP - LT'!$A:$AE,2,0)</f>
        <v>2024-03627</v>
      </c>
      <c r="E331" s="13">
        <v>45566</v>
      </c>
      <c r="F331" s="34">
        <f>VLOOKUP($A331,'SAP - LT'!$A:$AE,5,0)</f>
        <v>45560</v>
      </c>
      <c r="G331" s="13">
        <f>VLOOKUP($A331,'SAP - LT'!$A:$AE,19,0)</f>
        <v>45610</v>
      </c>
      <c r="H331" s="5" t="s">
        <v>8512</v>
      </c>
      <c r="I331" t="str">
        <f>VLOOKUP($A331,'SAP - LT'!$A:$AE,3,0)</f>
        <v/>
      </c>
      <c r="J331" t="str">
        <f>IF(VLOOKUP($A331,'SAP - LT'!$A:$AE,15,0)=0,"PEN","USD")</f>
        <v>PEN</v>
      </c>
      <c r="K331" s="35" t="s">
        <v>17524</v>
      </c>
      <c r="L331">
        <v>1</v>
      </c>
      <c r="M331" s="37">
        <f>IF(J331="PEN",VLOOKUP($A331,'SAP - LT'!$A:$AE,14,0),VLOOKUP($A331,'SAP- FACT'!$A:$AE,15,0))</f>
        <v>2956.45</v>
      </c>
      <c r="N331" t="str">
        <f>IF(VLOOKUP($A331,'SAP - LT'!$A:$AE,15,0)=0,"PEN","USD")</f>
        <v>PEN</v>
      </c>
      <c r="O331" t="str">
        <f>VLOOKUP($A331,'SAP - LT'!$A:$AE,4,0)</f>
        <v>LETRAS EN DESCUENTO NACIONAL -  - LETRA 75 DIAS / DRAFT 75 DAYS - Cambio de Situación</v>
      </c>
    </row>
    <row r="332" spans="1:15" x14ac:dyDescent="0.2">
      <c r="A332">
        <f t="shared" si="5"/>
        <v>331</v>
      </c>
      <c r="B332" t="str">
        <f>VLOOKUP($A332,'SAP - LT'!$A:$AE,12,0)</f>
        <v>INVERSIONES Y SERVICIOS VETERINARIO COTOS S.A.C.</v>
      </c>
      <c r="C332" s="5" t="str">
        <f>VLOOKUP($A332,'SAP - LT'!$A:$AE,2,0)</f>
        <v>2024-03629</v>
      </c>
      <c r="D332" s="5" t="str">
        <f>VLOOKUP($A332,'SAP - LT'!$A:$AE,2,0)</f>
        <v>2024-03629</v>
      </c>
      <c r="E332" s="13">
        <v>45566</v>
      </c>
      <c r="F332" s="34">
        <f>VLOOKUP($A332,'SAP - LT'!$A:$AE,5,0)</f>
        <v>45560</v>
      </c>
      <c r="G332" s="13">
        <f>VLOOKUP($A332,'SAP - LT'!$A:$AE,19,0)</f>
        <v>45625</v>
      </c>
      <c r="H332" s="5" t="s">
        <v>8512</v>
      </c>
      <c r="I332" t="str">
        <f>VLOOKUP($A332,'SAP - LT'!$A:$AE,3,0)</f>
        <v/>
      </c>
      <c r="J332" t="str">
        <f>IF(VLOOKUP($A332,'SAP - LT'!$A:$AE,15,0)=0,"PEN","USD")</f>
        <v>PEN</v>
      </c>
      <c r="K332" s="35" t="s">
        <v>17524</v>
      </c>
      <c r="L332">
        <v>1</v>
      </c>
      <c r="M332" s="37">
        <f>IF(J332="PEN",VLOOKUP($A332,'SAP - LT'!$A:$AE,14,0),VLOOKUP($A332,'SAP- FACT'!$A:$AE,15,0))</f>
        <v>2956.45</v>
      </c>
      <c r="N332" t="str">
        <f>IF(VLOOKUP($A332,'SAP - LT'!$A:$AE,15,0)=0,"PEN","USD")</f>
        <v>PEN</v>
      </c>
      <c r="O332" t="str">
        <f>VLOOKUP($A332,'SAP - LT'!$A:$AE,4,0)</f>
        <v>LETRAS EN DESCUENTO NACIONAL -  - LETRA 75 DIAS / DRAFT 75 DAYS - Cambio de Situación</v>
      </c>
    </row>
    <row r="333" spans="1:15" x14ac:dyDescent="0.2">
      <c r="A333">
        <f t="shared" si="5"/>
        <v>332</v>
      </c>
      <c r="B333" t="str">
        <f>VLOOKUP($A333,'SAP - LT'!$A:$AE,12,0)</f>
        <v>INVERSIONES Y SERVICIOS VETERINARIO COTOS S.A.C.</v>
      </c>
      <c r="C333" s="5" t="str">
        <f>VLOOKUP($A333,'SAP - LT'!$A:$AE,2,0)</f>
        <v>2024-03628</v>
      </c>
      <c r="D333" s="5" t="str">
        <f>VLOOKUP($A333,'SAP - LT'!$A:$AE,2,0)</f>
        <v>2024-03628</v>
      </c>
      <c r="E333" s="13">
        <v>45566</v>
      </c>
      <c r="F333" s="34">
        <f>VLOOKUP($A333,'SAP - LT'!$A:$AE,5,0)</f>
        <v>45560</v>
      </c>
      <c r="G333" s="13">
        <f>VLOOKUP($A333,'SAP - LT'!$A:$AE,19,0)</f>
        <v>45617</v>
      </c>
      <c r="H333" s="5" t="s">
        <v>8512</v>
      </c>
      <c r="I333" t="str">
        <f>VLOOKUP($A333,'SAP - LT'!$A:$AE,3,0)</f>
        <v/>
      </c>
      <c r="J333" t="str">
        <f>IF(VLOOKUP($A333,'SAP - LT'!$A:$AE,15,0)=0,"PEN","USD")</f>
        <v>PEN</v>
      </c>
      <c r="K333" s="35" t="s">
        <v>17524</v>
      </c>
      <c r="L333">
        <v>1</v>
      </c>
      <c r="M333" s="37">
        <f>IF(J333="PEN",VLOOKUP($A333,'SAP - LT'!$A:$AE,14,0),VLOOKUP($A333,'SAP- FACT'!$A:$AE,15,0))</f>
        <v>2956.45</v>
      </c>
      <c r="N333" t="str">
        <f>IF(VLOOKUP($A333,'SAP - LT'!$A:$AE,15,0)=0,"PEN","USD")</f>
        <v>PEN</v>
      </c>
      <c r="O333" t="str">
        <f>VLOOKUP($A333,'SAP - LT'!$A:$AE,4,0)</f>
        <v>LETRAS EN DESCUENTO NACIONAL -  - LETRA 75 DIAS / DRAFT 75 DAYS - Cambio de Situación</v>
      </c>
    </row>
    <row r="334" spans="1:15" x14ac:dyDescent="0.2">
      <c r="A334">
        <f t="shared" si="5"/>
        <v>333</v>
      </c>
      <c r="B334" t="str">
        <f>VLOOKUP($A334,'SAP - LT'!$A:$AE,12,0)</f>
        <v>INVERSIONES Y SERVICIOS VETERINARIO COTOS S.A.C.</v>
      </c>
      <c r="C334" s="5" t="str">
        <f>VLOOKUP($A334,'SAP - LT'!$A:$AE,2,0)</f>
        <v>2024-03630</v>
      </c>
      <c r="D334" s="5" t="str">
        <f>VLOOKUP($A334,'SAP - LT'!$A:$AE,2,0)</f>
        <v>2024-03630</v>
      </c>
      <c r="E334" s="13">
        <v>45566</v>
      </c>
      <c r="F334" s="34">
        <f>VLOOKUP($A334,'SAP - LT'!$A:$AE,5,0)</f>
        <v>45560</v>
      </c>
      <c r="G334" s="13">
        <f>VLOOKUP($A334,'SAP - LT'!$A:$AE,19,0)</f>
        <v>45642</v>
      </c>
      <c r="H334" s="5" t="s">
        <v>8512</v>
      </c>
      <c r="I334" t="str">
        <f>VLOOKUP($A334,'SAP - LT'!$A:$AE,3,0)</f>
        <v/>
      </c>
      <c r="J334" t="str">
        <f>IF(VLOOKUP($A334,'SAP - LT'!$A:$AE,15,0)=0,"PEN","USD")</f>
        <v>PEN</v>
      </c>
      <c r="K334" s="35" t="s">
        <v>17524</v>
      </c>
      <c r="L334">
        <v>1</v>
      </c>
      <c r="M334" s="37">
        <f>IF(J334="PEN",VLOOKUP($A334,'SAP - LT'!$A:$AE,14,0),VLOOKUP($A334,'SAP- FACT'!$A:$AE,15,0))</f>
        <v>2956.45</v>
      </c>
      <c r="N334" t="str">
        <f>IF(VLOOKUP($A334,'SAP - LT'!$A:$AE,15,0)=0,"PEN","USD")</f>
        <v>PEN</v>
      </c>
      <c r="O334" t="str">
        <f>VLOOKUP($A334,'SAP - LT'!$A:$AE,4,0)</f>
        <v>LETRAS EN DESCUENTO NACIONAL -  - LETRA 75 DIAS / DRAFT 75 DAYS - Cambio de Situación</v>
      </c>
    </row>
    <row r="335" spans="1:15" x14ac:dyDescent="0.2">
      <c r="A335">
        <f t="shared" si="5"/>
        <v>334</v>
      </c>
      <c r="B335" t="str">
        <f>VLOOKUP($A335,'SAP - LT'!$A:$AE,12,0)</f>
        <v>UNIVERSO VETERINARIO S.A.C.</v>
      </c>
      <c r="C335" s="5" t="str">
        <f>VLOOKUP($A335,'SAP - LT'!$A:$AE,2,0)</f>
        <v>2024-03364</v>
      </c>
      <c r="D335" s="5" t="str">
        <f>VLOOKUP($A335,'SAP - LT'!$A:$AE,2,0)</f>
        <v>2024-03364</v>
      </c>
      <c r="E335" s="13">
        <v>45566</v>
      </c>
      <c r="F335" s="34">
        <f>VLOOKUP($A335,'SAP - LT'!$A:$AE,5,0)</f>
        <v>45546</v>
      </c>
      <c r="G335" s="13">
        <f>VLOOKUP($A335,'SAP - LT'!$A:$AE,19,0)</f>
        <v>45621</v>
      </c>
      <c r="H335" s="5" t="s">
        <v>8512</v>
      </c>
      <c r="I335" t="str">
        <f>VLOOKUP($A335,'SAP - LT'!$A:$AE,3,0)</f>
        <v/>
      </c>
      <c r="J335" t="str">
        <f>IF(VLOOKUP($A335,'SAP - LT'!$A:$AE,15,0)=0,"PEN","USD")</f>
        <v>PEN</v>
      </c>
      <c r="K335" s="35" t="s">
        <v>17524</v>
      </c>
      <c r="L335">
        <v>1</v>
      </c>
      <c r="M335" s="37">
        <f>IF(J335="PEN",VLOOKUP($A335,'SAP - LT'!$A:$AE,14,0),VLOOKUP($A335,'SAP- FACT'!$A:$AE,15,0))</f>
        <v>2985.69</v>
      </c>
      <c r="N335" t="str">
        <f>IF(VLOOKUP($A335,'SAP - LT'!$A:$AE,15,0)=0,"PEN","USD")</f>
        <v>PEN</v>
      </c>
      <c r="O335" t="str">
        <f>VLOOKUP($A335,'SAP - LT'!$A:$AE,4,0)</f>
        <v>LETRAS EN DESCUENTO NACIONAL -  - LETRA 75 DIAS / DRAFT 75 DAYS - Cambio de Situación</v>
      </c>
    </row>
    <row r="336" spans="1:15" x14ac:dyDescent="0.2">
      <c r="A336">
        <f t="shared" si="5"/>
        <v>335</v>
      </c>
      <c r="B336" t="str">
        <f>VLOOKUP($A336,'SAP - LT'!$A:$AE,12,0)</f>
        <v>UNIVERSO VETERINARIO S.A.C.</v>
      </c>
      <c r="C336" s="5" t="str">
        <f>VLOOKUP($A336,'SAP - LT'!$A:$AE,2,0)</f>
        <v>2024-03360</v>
      </c>
      <c r="D336" s="5" t="str">
        <f>VLOOKUP($A336,'SAP - LT'!$A:$AE,2,0)</f>
        <v>2024-03360</v>
      </c>
      <c r="E336" s="13">
        <v>45566</v>
      </c>
      <c r="F336" s="34">
        <f>VLOOKUP($A336,'SAP - LT'!$A:$AE,5,0)</f>
        <v>45546</v>
      </c>
      <c r="G336" s="13">
        <f>VLOOKUP($A336,'SAP - LT'!$A:$AE,19,0)</f>
        <v>45583</v>
      </c>
      <c r="H336" s="5" t="s">
        <v>8512</v>
      </c>
      <c r="I336" t="str">
        <f>VLOOKUP($A336,'SAP - LT'!$A:$AE,3,0)</f>
        <v/>
      </c>
      <c r="J336" t="str">
        <f>IF(VLOOKUP($A336,'SAP - LT'!$A:$AE,15,0)=0,"PEN","USD")</f>
        <v>PEN</v>
      </c>
      <c r="K336" s="35" t="s">
        <v>17524</v>
      </c>
      <c r="L336">
        <v>1</v>
      </c>
      <c r="M336" s="37">
        <f>IF(J336="PEN",VLOOKUP($A336,'SAP - LT'!$A:$AE,14,0),VLOOKUP($A336,'SAP- FACT'!$A:$AE,15,0))</f>
        <v>2985.72</v>
      </c>
      <c r="N336" t="str">
        <f>IF(VLOOKUP($A336,'SAP - LT'!$A:$AE,15,0)=0,"PEN","USD")</f>
        <v>PEN</v>
      </c>
      <c r="O336" t="str">
        <f>VLOOKUP($A336,'SAP - LT'!$A:$AE,4,0)</f>
        <v>LETRAS EN DESCUENTO NACIONAL -  - LETRA 75 DIAS / DRAFT 75 DAYS - Cambio de Situación</v>
      </c>
    </row>
    <row r="337" spans="1:15" x14ac:dyDescent="0.2">
      <c r="A337">
        <f t="shared" si="5"/>
        <v>336</v>
      </c>
      <c r="B337" t="str">
        <f>VLOOKUP($A337,'SAP - LT'!$A:$AE,12,0)</f>
        <v>UNIVERSO VETERINARIO S.A.C.</v>
      </c>
      <c r="C337" s="5" t="str">
        <f>VLOOKUP($A337,'SAP - LT'!$A:$AE,2,0)</f>
        <v>2024-03363</v>
      </c>
      <c r="D337" s="5" t="str">
        <f>VLOOKUP($A337,'SAP - LT'!$A:$AE,2,0)</f>
        <v>2024-03363</v>
      </c>
      <c r="E337" s="13">
        <v>45566</v>
      </c>
      <c r="F337" s="34">
        <f>VLOOKUP($A337,'SAP - LT'!$A:$AE,5,0)</f>
        <v>45546</v>
      </c>
      <c r="G337" s="13">
        <f>VLOOKUP($A337,'SAP - LT'!$A:$AE,19,0)</f>
        <v>45603</v>
      </c>
      <c r="H337" s="5" t="s">
        <v>8512</v>
      </c>
      <c r="I337" t="str">
        <f>VLOOKUP($A337,'SAP - LT'!$A:$AE,3,0)</f>
        <v/>
      </c>
      <c r="J337" t="str">
        <f>IF(VLOOKUP($A337,'SAP - LT'!$A:$AE,15,0)=0,"PEN","USD")</f>
        <v>PEN</v>
      </c>
      <c r="K337" s="35" t="s">
        <v>17524</v>
      </c>
      <c r="L337">
        <v>1</v>
      </c>
      <c r="M337" s="37">
        <f>IF(J337="PEN",VLOOKUP($A337,'SAP - LT'!$A:$AE,14,0),VLOOKUP($A337,'SAP- FACT'!$A:$AE,15,0))</f>
        <v>2985.72</v>
      </c>
      <c r="N337" t="str">
        <f>IF(VLOOKUP($A337,'SAP - LT'!$A:$AE,15,0)=0,"PEN","USD")</f>
        <v>PEN</v>
      </c>
      <c r="O337" t="str">
        <f>VLOOKUP($A337,'SAP - LT'!$A:$AE,4,0)</f>
        <v>LETRAS EN DESCUENTO NACIONAL -  - LETRA 75 DIAS / DRAFT 75 DAYS - Cambio de Situación</v>
      </c>
    </row>
    <row r="338" spans="1:15" x14ac:dyDescent="0.2">
      <c r="A338">
        <f t="shared" si="5"/>
        <v>337</v>
      </c>
      <c r="B338" t="str">
        <f>VLOOKUP($A338,'SAP - LT'!$A:$AE,12,0)</f>
        <v>UNIVERSO VETERINARIO S.A.C.</v>
      </c>
      <c r="C338" s="5" t="str">
        <f>VLOOKUP($A338,'SAP - LT'!$A:$AE,2,0)</f>
        <v>2024-03361</v>
      </c>
      <c r="D338" s="5" t="str">
        <f>VLOOKUP($A338,'SAP - LT'!$A:$AE,2,0)</f>
        <v>2024-03361</v>
      </c>
      <c r="E338" s="13">
        <v>45566</v>
      </c>
      <c r="F338" s="34">
        <f>VLOOKUP($A338,'SAP - LT'!$A:$AE,5,0)</f>
        <v>45546</v>
      </c>
      <c r="G338" s="13">
        <f>VLOOKUP($A338,'SAP - LT'!$A:$AE,19,0)</f>
        <v>45590</v>
      </c>
      <c r="H338" s="5" t="s">
        <v>8512</v>
      </c>
      <c r="I338" t="str">
        <f>VLOOKUP($A338,'SAP - LT'!$A:$AE,3,0)</f>
        <v/>
      </c>
      <c r="J338" t="str">
        <f>IF(VLOOKUP($A338,'SAP - LT'!$A:$AE,15,0)=0,"PEN","USD")</f>
        <v>PEN</v>
      </c>
      <c r="K338" s="35" t="s">
        <v>17524</v>
      </c>
      <c r="L338">
        <v>1</v>
      </c>
      <c r="M338" s="37">
        <f>IF(J338="PEN",VLOOKUP($A338,'SAP - LT'!$A:$AE,14,0),VLOOKUP($A338,'SAP- FACT'!$A:$AE,15,0))</f>
        <v>2985.72</v>
      </c>
      <c r="N338" t="str">
        <f>IF(VLOOKUP($A338,'SAP - LT'!$A:$AE,15,0)=0,"PEN","USD")</f>
        <v>PEN</v>
      </c>
      <c r="O338" t="str">
        <f>VLOOKUP($A338,'SAP - LT'!$A:$AE,4,0)</f>
        <v>LETRAS EN DESCUENTO NACIONAL -  - LETRA 75 DIAS / DRAFT 75 DAYS - Cambio de Situación</v>
      </c>
    </row>
    <row r="339" spans="1:15" x14ac:dyDescent="0.2">
      <c r="A339">
        <f t="shared" si="5"/>
        <v>338</v>
      </c>
      <c r="B339" t="str">
        <f>VLOOKUP($A339,'SAP - LT'!$A:$AE,12,0)</f>
        <v>UNIVERSO VETERINARIO S.A.C.</v>
      </c>
      <c r="C339" s="5" t="str">
        <f>VLOOKUP($A339,'SAP - LT'!$A:$AE,2,0)</f>
        <v>2024-03362</v>
      </c>
      <c r="D339" s="5" t="str">
        <f>VLOOKUP($A339,'SAP - LT'!$A:$AE,2,0)</f>
        <v>2024-03362</v>
      </c>
      <c r="E339" s="13">
        <v>45566</v>
      </c>
      <c r="F339" s="34">
        <f>VLOOKUP($A339,'SAP - LT'!$A:$AE,5,0)</f>
        <v>45546</v>
      </c>
      <c r="G339" s="13">
        <f>VLOOKUP($A339,'SAP - LT'!$A:$AE,19,0)</f>
        <v>45596</v>
      </c>
      <c r="H339" s="5" t="s">
        <v>8512</v>
      </c>
      <c r="I339" t="str">
        <f>VLOOKUP($A339,'SAP - LT'!$A:$AE,3,0)</f>
        <v/>
      </c>
      <c r="J339" t="str">
        <f>IF(VLOOKUP($A339,'SAP - LT'!$A:$AE,15,0)=0,"PEN","USD")</f>
        <v>PEN</v>
      </c>
      <c r="K339" s="35" t="s">
        <v>17524</v>
      </c>
      <c r="L339">
        <v>1</v>
      </c>
      <c r="M339" s="37">
        <f>IF(J339="PEN",VLOOKUP($A339,'SAP - LT'!$A:$AE,14,0),VLOOKUP($A339,'SAP- FACT'!$A:$AE,15,0))</f>
        <v>2985.72</v>
      </c>
      <c r="N339" t="str">
        <f>IF(VLOOKUP($A339,'SAP - LT'!$A:$AE,15,0)=0,"PEN","USD")</f>
        <v>PEN</v>
      </c>
      <c r="O339" t="str">
        <f>VLOOKUP($A339,'SAP - LT'!$A:$AE,4,0)</f>
        <v>LETRAS EN DESCUENTO NACIONAL -  - LETRA 75 DIAS / DRAFT 75 DAYS - Cambio de Situación</v>
      </c>
    </row>
    <row r="340" spans="1:15" x14ac:dyDescent="0.2">
      <c r="A340">
        <f t="shared" si="5"/>
        <v>339</v>
      </c>
      <c r="B340" t="str">
        <f>VLOOKUP($A340,'SAP - LT'!$A:$AE,12,0)</f>
        <v>UNIVERSO VETERINARIO S.A.C.</v>
      </c>
      <c r="C340" s="5" t="str">
        <f>VLOOKUP($A340,'SAP - LT'!$A:$AE,2,0)</f>
        <v>2024-03359</v>
      </c>
      <c r="D340" s="5" t="str">
        <f>VLOOKUP($A340,'SAP - LT'!$A:$AE,2,0)</f>
        <v>2024-03359</v>
      </c>
      <c r="E340" s="13">
        <v>45566</v>
      </c>
      <c r="F340" s="34">
        <f>VLOOKUP($A340,'SAP - LT'!$A:$AE,5,0)</f>
        <v>45546</v>
      </c>
      <c r="G340" s="13">
        <f>VLOOKUP($A340,'SAP - LT'!$A:$AE,19,0)</f>
        <v>45576</v>
      </c>
      <c r="H340" s="5" t="s">
        <v>8512</v>
      </c>
      <c r="I340" t="str">
        <f>VLOOKUP($A340,'SAP - LT'!$A:$AE,3,0)</f>
        <v/>
      </c>
      <c r="J340" t="str">
        <f>IF(VLOOKUP($A340,'SAP - LT'!$A:$AE,15,0)=0,"PEN","USD")</f>
        <v>PEN</v>
      </c>
      <c r="K340" s="35" t="s">
        <v>17524</v>
      </c>
      <c r="L340">
        <v>1</v>
      </c>
      <c r="M340" s="37">
        <f>IF(J340="PEN",VLOOKUP($A340,'SAP - LT'!$A:$AE,14,0),VLOOKUP($A340,'SAP- FACT'!$A:$AE,15,0))</f>
        <v>2985.72</v>
      </c>
      <c r="N340" t="str">
        <f>IF(VLOOKUP($A340,'SAP - LT'!$A:$AE,15,0)=0,"PEN","USD")</f>
        <v>PEN</v>
      </c>
      <c r="O340" t="str">
        <f>VLOOKUP($A340,'SAP - LT'!$A:$AE,4,0)</f>
        <v>LETRAS EN DESCUENTO NACIONAL -  - LETRA 75 DIAS / DRAFT 75 DAYS - Cambio de Situación</v>
      </c>
    </row>
    <row r="341" spans="1:15" x14ac:dyDescent="0.2">
      <c r="A341">
        <f t="shared" si="5"/>
        <v>340</v>
      </c>
      <c r="B341" t="str">
        <f>VLOOKUP($A341,'SAP - LT'!$A:$AE,12,0)</f>
        <v>AGROVETERINARIA MEVELIN S.R.L.</v>
      </c>
      <c r="C341" s="5" t="str">
        <f>VLOOKUP($A341,'SAP - LT'!$A:$AE,2,0)</f>
        <v>2024-03122</v>
      </c>
      <c r="D341" s="5" t="str">
        <f>VLOOKUP($A341,'SAP - LT'!$A:$AE,2,0)</f>
        <v>2024-03122</v>
      </c>
      <c r="E341" s="13">
        <v>45566</v>
      </c>
      <c r="F341" s="34">
        <f>VLOOKUP($A341,'SAP - LT'!$A:$AE,5,0)</f>
        <v>45526</v>
      </c>
      <c r="G341" s="13">
        <f>VLOOKUP($A341,'SAP - LT'!$A:$AE,19,0)</f>
        <v>45574</v>
      </c>
      <c r="H341" s="5" t="s">
        <v>8512</v>
      </c>
      <c r="I341" t="str">
        <f>VLOOKUP($A341,'SAP - LT'!$A:$AE,3,0)</f>
        <v/>
      </c>
      <c r="J341" t="str">
        <f>IF(VLOOKUP($A341,'SAP - LT'!$A:$AE,15,0)=0,"PEN","USD")</f>
        <v>PEN</v>
      </c>
      <c r="K341" s="35" t="s">
        <v>17524</v>
      </c>
      <c r="L341">
        <v>1</v>
      </c>
      <c r="M341" s="37">
        <f>IF(J341="PEN",VLOOKUP($A341,'SAP - LT'!$A:$AE,14,0),VLOOKUP($A341,'SAP- FACT'!$A:$AE,15,0))</f>
        <v>3015.22</v>
      </c>
      <c r="N341" t="str">
        <f>IF(VLOOKUP($A341,'SAP - LT'!$A:$AE,15,0)=0,"PEN","USD")</f>
        <v>PEN</v>
      </c>
      <c r="O341" t="str">
        <f>VLOOKUP($A341,'SAP - LT'!$A:$AE,4,0)</f>
        <v>LETRAS EN DESCUENTO NACIONAL -  - LETRA 75 DIAS / DRAFT 75 DAYS - Cambio de Situación</v>
      </c>
    </row>
    <row r="342" spans="1:15" x14ac:dyDescent="0.2">
      <c r="A342">
        <f t="shared" si="5"/>
        <v>341</v>
      </c>
      <c r="B342" t="str">
        <f>VLOOKUP($A342,'SAP - LT'!$A:$AE,12,0)</f>
        <v>AGROVETERINARIA MEVELIN S.R.L.</v>
      </c>
      <c r="C342" s="5" t="str">
        <f>VLOOKUP($A342,'SAP - LT'!$A:$AE,2,0)</f>
        <v>2024-03123</v>
      </c>
      <c r="D342" s="5" t="str">
        <f>VLOOKUP($A342,'SAP - LT'!$A:$AE,2,0)</f>
        <v>2024-03123</v>
      </c>
      <c r="E342" s="13">
        <v>45566</v>
      </c>
      <c r="F342" s="34">
        <f>VLOOKUP($A342,'SAP - LT'!$A:$AE,5,0)</f>
        <v>45526</v>
      </c>
      <c r="G342" s="13">
        <f>VLOOKUP($A342,'SAP - LT'!$A:$AE,19,0)</f>
        <v>45579</v>
      </c>
      <c r="H342" s="5" t="s">
        <v>8512</v>
      </c>
      <c r="I342" t="str">
        <f>VLOOKUP($A342,'SAP - LT'!$A:$AE,3,0)</f>
        <v/>
      </c>
      <c r="J342" t="str">
        <f>IF(VLOOKUP($A342,'SAP - LT'!$A:$AE,15,0)=0,"PEN","USD")</f>
        <v>PEN</v>
      </c>
      <c r="K342" s="35" t="s">
        <v>17524</v>
      </c>
      <c r="L342">
        <v>1</v>
      </c>
      <c r="M342" s="37">
        <f>IF(J342="PEN",VLOOKUP($A342,'SAP - LT'!$A:$AE,14,0),VLOOKUP($A342,'SAP- FACT'!$A:$AE,15,0))</f>
        <v>3015.22</v>
      </c>
      <c r="N342" t="str">
        <f>IF(VLOOKUP($A342,'SAP - LT'!$A:$AE,15,0)=0,"PEN","USD")</f>
        <v>PEN</v>
      </c>
      <c r="O342" t="str">
        <f>VLOOKUP($A342,'SAP - LT'!$A:$AE,4,0)</f>
        <v>LETRAS EN DESCUENTO NACIONAL -  - LETRA 75 DIAS / DRAFT 75 DAYS - Cambio de Situación</v>
      </c>
    </row>
    <row r="343" spans="1:15" x14ac:dyDescent="0.2">
      <c r="A343">
        <f t="shared" si="5"/>
        <v>342</v>
      </c>
      <c r="B343" t="str">
        <f>VLOOKUP($A343,'SAP - LT'!$A:$AE,12,0)</f>
        <v>AGROVETERINARIA MEVELIN S.R.L.</v>
      </c>
      <c r="C343" s="5" t="str">
        <f>VLOOKUP($A343,'SAP - LT'!$A:$AE,2,0)</f>
        <v>2024-03124</v>
      </c>
      <c r="D343" s="5" t="str">
        <f>VLOOKUP($A343,'SAP - LT'!$A:$AE,2,0)</f>
        <v>2024-03124</v>
      </c>
      <c r="E343" s="13">
        <v>45566</v>
      </c>
      <c r="F343" s="34">
        <f>VLOOKUP($A343,'SAP - LT'!$A:$AE,5,0)</f>
        <v>45526</v>
      </c>
      <c r="G343" s="13">
        <f>VLOOKUP($A343,'SAP - LT'!$A:$AE,19,0)</f>
        <v>45586</v>
      </c>
      <c r="H343" s="5" t="s">
        <v>8512</v>
      </c>
      <c r="I343" t="str">
        <f>VLOOKUP($A343,'SAP - LT'!$A:$AE,3,0)</f>
        <v/>
      </c>
      <c r="J343" t="str">
        <f>IF(VLOOKUP($A343,'SAP - LT'!$A:$AE,15,0)=0,"PEN","USD")</f>
        <v>PEN</v>
      </c>
      <c r="K343" s="35" t="s">
        <v>17524</v>
      </c>
      <c r="L343">
        <v>1</v>
      </c>
      <c r="M343" s="37">
        <f>IF(J343="PEN",VLOOKUP($A343,'SAP - LT'!$A:$AE,14,0),VLOOKUP($A343,'SAP- FACT'!$A:$AE,15,0))</f>
        <v>3015.22</v>
      </c>
      <c r="N343" t="str">
        <f>IF(VLOOKUP($A343,'SAP - LT'!$A:$AE,15,0)=0,"PEN","USD")</f>
        <v>PEN</v>
      </c>
      <c r="O343" t="str">
        <f>VLOOKUP($A343,'SAP - LT'!$A:$AE,4,0)</f>
        <v>LETRAS EN DESCUENTO NACIONAL -  - LETRA 75 DIAS / DRAFT 75 DAYS - Cambio de Situación</v>
      </c>
    </row>
    <row r="344" spans="1:15" x14ac:dyDescent="0.2">
      <c r="A344">
        <f t="shared" si="5"/>
        <v>343</v>
      </c>
      <c r="B344" t="str">
        <f>VLOOKUP($A344,'SAP - LT'!$A:$AE,12,0)</f>
        <v>REPRESENTACIONES DURAND S.A.C.</v>
      </c>
      <c r="C344" s="5" t="str">
        <f>VLOOKUP($A344,'SAP - LT'!$A:$AE,2,0)</f>
        <v>2024-02631</v>
      </c>
      <c r="D344" s="5" t="str">
        <f>VLOOKUP($A344,'SAP - LT'!$A:$AE,2,0)</f>
        <v>2024-02631</v>
      </c>
      <c r="E344" s="13">
        <v>45566</v>
      </c>
      <c r="F344" s="34">
        <f>VLOOKUP($A344,'SAP - LT'!$A:$AE,5,0)</f>
        <v>45498</v>
      </c>
      <c r="G344" s="13">
        <f>VLOOKUP($A344,'SAP - LT'!$A:$AE,19,0)</f>
        <v>45568</v>
      </c>
      <c r="H344" s="5" t="s">
        <v>8512</v>
      </c>
      <c r="I344" t="str">
        <f>VLOOKUP($A344,'SAP - LT'!$A:$AE,3,0)</f>
        <v/>
      </c>
      <c r="J344" t="str">
        <f>IF(VLOOKUP($A344,'SAP - LT'!$A:$AE,15,0)=0,"PEN","USD")</f>
        <v>PEN</v>
      </c>
      <c r="K344" s="35" t="s">
        <v>17524</v>
      </c>
      <c r="L344">
        <v>1</v>
      </c>
      <c r="M344" s="37">
        <f>IF(J344="PEN",VLOOKUP($A344,'SAP - LT'!$A:$AE,14,0),VLOOKUP($A344,'SAP- FACT'!$A:$AE,15,0))</f>
        <v>3054.13</v>
      </c>
      <c r="N344" t="str">
        <f>IF(VLOOKUP($A344,'SAP - LT'!$A:$AE,15,0)=0,"PEN","USD")</f>
        <v>PEN</v>
      </c>
      <c r="O344" t="str">
        <f>VLOOKUP($A344,'SAP - LT'!$A:$AE,4,0)</f>
        <v>LETRAS EN DESCUENTO NACIONAL -  - LETRA 75 DIAS / DRAFT 75 DAYS - Cambio de Situación</v>
      </c>
    </row>
    <row r="345" spans="1:15" x14ac:dyDescent="0.2">
      <c r="A345">
        <f t="shared" si="5"/>
        <v>344</v>
      </c>
      <c r="B345" t="str">
        <f>VLOOKUP($A345,'SAP - LT'!$A:$AE,12,0)</f>
        <v>AGRO VETERINARIA MI BUEN PASTOR S.R.L.</v>
      </c>
      <c r="C345" s="5" t="str">
        <f>VLOOKUP($A345,'SAP - LT'!$A:$AE,2,0)</f>
        <v>2024-03054</v>
      </c>
      <c r="D345" s="5" t="str">
        <f>VLOOKUP($A345,'SAP - LT'!$A:$AE,2,0)</f>
        <v>2024-03054</v>
      </c>
      <c r="E345" s="13">
        <v>45566</v>
      </c>
      <c r="F345" s="34">
        <f>VLOOKUP($A345,'SAP - LT'!$A:$AE,5,0)</f>
        <v>45539</v>
      </c>
      <c r="G345" s="13">
        <f>VLOOKUP($A345,'SAP - LT'!$A:$AE,19,0)</f>
        <v>45575</v>
      </c>
      <c r="H345" s="5" t="s">
        <v>8512</v>
      </c>
      <c r="I345" t="str">
        <f>VLOOKUP($A345,'SAP - LT'!$A:$AE,3,0)</f>
        <v/>
      </c>
      <c r="J345" t="str">
        <f>IF(VLOOKUP($A345,'SAP - LT'!$A:$AE,15,0)=0,"PEN","USD")</f>
        <v>PEN</v>
      </c>
      <c r="K345" s="35" t="s">
        <v>17524</v>
      </c>
      <c r="L345">
        <v>1</v>
      </c>
      <c r="M345" s="37">
        <f>IF(J345="PEN",VLOOKUP($A345,'SAP - LT'!$A:$AE,14,0),VLOOKUP($A345,'SAP- FACT'!$A:$AE,15,0))</f>
        <v>3075.47</v>
      </c>
      <c r="N345" t="str">
        <f>IF(VLOOKUP($A345,'SAP - LT'!$A:$AE,15,0)=0,"PEN","USD")</f>
        <v>PEN</v>
      </c>
      <c r="O345" t="str">
        <f>VLOOKUP($A345,'SAP - LT'!$A:$AE,4,0)</f>
        <v>LETRAS EN DESCUENTO NACIONAL -  - LETRA 75 DIAS / DRAFT 75 DAYS - Cambio de Situación</v>
      </c>
    </row>
    <row r="346" spans="1:15" x14ac:dyDescent="0.2">
      <c r="A346">
        <f t="shared" si="5"/>
        <v>345</v>
      </c>
      <c r="B346" t="str">
        <f>VLOOKUP($A346,'SAP - LT'!$A:$AE,12,0)</f>
        <v>AGRO VETERINARIA MI BUEN PASTOR S.R.L.</v>
      </c>
      <c r="C346" s="5" t="str">
        <f>VLOOKUP($A346,'SAP - LT'!$A:$AE,2,0)</f>
        <v>2024-03055</v>
      </c>
      <c r="D346" s="5" t="str">
        <f>VLOOKUP($A346,'SAP - LT'!$A:$AE,2,0)</f>
        <v>2024-03055</v>
      </c>
      <c r="E346" s="13">
        <v>45566</v>
      </c>
      <c r="F346" s="34">
        <f>VLOOKUP($A346,'SAP - LT'!$A:$AE,5,0)</f>
        <v>45539</v>
      </c>
      <c r="G346" s="13">
        <f>VLOOKUP($A346,'SAP - LT'!$A:$AE,19,0)</f>
        <v>45579</v>
      </c>
      <c r="H346" s="5" t="s">
        <v>8512</v>
      </c>
      <c r="I346" t="str">
        <f>VLOOKUP($A346,'SAP - LT'!$A:$AE,3,0)</f>
        <v/>
      </c>
      <c r="J346" t="str">
        <f>IF(VLOOKUP($A346,'SAP - LT'!$A:$AE,15,0)=0,"PEN","USD")</f>
        <v>PEN</v>
      </c>
      <c r="K346" s="35" t="s">
        <v>17524</v>
      </c>
      <c r="L346">
        <v>1</v>
      </c>
      <c r="M346" s="37">
        <f>IF(J346="PEN",VLOOKUP($A346,'SAP - LT'!$A:$AE,14,0),VLOOKUP($A346,'SAP- FACT'!$A:$AE,15,0))</f>
        <v>3075.47</v>
      </c>
      <c r="N346" t="str">
        <f>IF(VLOOKUP($A346,'SAP - LT'!$A:$AE,15,0)=0,"PEN","USD")</f>
        <v>PEN</v>
      </c>
      <c r="O346" t="str">
        <f>VLOOKUP($A346,'SAP - LT'!$A:$AE,4,0)</f>
        <v>LETRAS EN DESCUENTO NACIONAL -  - LETRA 75 DIAS / DRAFT 75 DAYS - Cambio de Situación</v>
      </c>
    </row>
    <row r="347" spans="1:15" x14ac:dyDescent="0.2">
      <c r="A347">
        <f t="shared" si="5"/>
        <v>346</v>
      </c>
      <c r="B347" t="str">
        <f>VLOOKUP($A347,'SAP - LT'!$A:$AE,12,0)</f>
        <v>AGRO VETERINARIA MI BUEN PASTOR S.R.L.</v>
      </c>
      <c r="C347" s="5" t="str">
        <f>VLOOKUP($A347,'SAP - LT'!$A:$AE,2,0)</f>
        <v>2024-03053</v>
      </c>
      <c r="D347" s="5" t="str">
        <f>VLOOKUP($A347,'SAP - LT'!$A:$AE,2,0)</f>
        <v>2024-03053</v>
      </c>
      <c r="E347" s="13">
        <v>45566</v>
      </c>
      <c r="F347" s="34">
        <f>VLOOKUP($A347,'SAP - LT'!$A:$AE,5,0)</f>
        <v>45539</v>
      </c>
      <c r="G347" s="13">
        <f>VLOOKUP($A347,'SAP - LT'!$A:$AE,19,0)</f>
        <v>45566</v>
      </c>
      <c r="H347" s="5" t="s">
        <v>8512</v>
      </c>
      <c r="I347" t="str">
        <f>VLOOKUP($A347,'SAP - LT'!$A:$AE,3,0)</f>
        <v/>
      </c>
      <c r="J347" t="str">
        <f>IF(VLOOKUP($A347,'SAP - LT'!$A:$AE,15,0)=0,"PEN","USD")</f>
        <v>PEN</v>
      </c>
      <c r="K347" s="35" t="s">
        <v>17524</v>
      </c>
      <c r="L347">
        <v>1</v>
      </c>
      <c r="M347" s="37">
        <f>IF(J347="PEN",VLOOKUP($A347,'SAP - LT'!$A:$AE,14,0),VLOOKUP($A347,'SAP- FACT'!$A:$AE,15,0))</f>
        <v>3075.47</v>
      </c>
      <c r="N347" t="str">
        <f>IF(VLOOKUP($A347,'SAP - LT'!$A:$AE,15,0)=0,"PEN","USD")</f>
        <v>PEN</v>
      </c>
      <c r="O347" t="str">
        <f>VLOOKUP($A347,'SAP - LT'!$A:$AE,4,0)</f>
        <v>LETRAS EN DESCUENTO NACIONAL -  - LETRA 75 DIAS / DRAFT 75 DAYS - Cambio de Situación</v>
      </c>
    </row>
    <row r="348" spans="1:15" x14ac:dyDescent="0.2">
      <c r="A348">
        <f t="shared" si="5"/>
        <v>347</v>
      </c>
      <c r="B348" t="str">
        <f>VLOOKUP($A348,'SAP - LT'!$A:$AE,12,0)</f>
        <v>AGRO VETERINARIA MI BUEN PASTOR S.R.L.</v>
      </c>
      <c r="C348" s="5" t="str">
        <f>VLOOKUP($A348,'SAP - LT'!$A:$AE,2,0)</f>
        <v>2024-03056</v>
      </c>
      <c r="D348" s="5" t="str">
        <f>VLOOKUP($A348,'SAP - LT'!$A:$AE,2,0)</f>
        <v>2024-03056</v>
      </c>
      <c r="E348" s="13">
        <v>45566</v>
      </c>
      <c r="F348" s="34">
        <f>VLOOKUP($A348,'SAP - LT'!$A:$AE,5,0)</f>
        <v>45539</v>
      </c>
      <c r="G348" s="13">
        <f>VLOOKUP($A348,'SAP - LT'!$A:$AE,19,0)</f>
        <v>45595</v>
      </c>
      <c r="H348" s="5" t="s">
        <v>8512</v>
      </c>
      <c r="I348" t="str">
        <f>VLOOKUP($A348,'SAP - LT'!$A:$AE,3,0)</f>
        <v/>
      </c>
      <c r="J348" t="str">
        <f>IF(VLOOKUP($A348,'SAP - LT'!$A:$AE,15,0)=0,"PEN","USD")</f>
        <v>PEN</v>
      </c>
      <c r="K348" s="35" t="s">
        <v>17524</v>
      </c>
      <c r="L348">
        <v>1</v>
      </c>
      <c r="M348" s="37">
        <f>IF(J348="PEN",VLOOKUP($A348,'SAP - LT'!$A:$AE,14,0),VLOOKUP($A348,'SAP- FACT'!$A:$AE,15,0))</f>
        <v>3075.49</v>
      </c>
      <c r="N348" t="str">
        <f>IF(VLOOKUP($A348,'SAP - LT'!$A:$AE,15,0)=0,"PEN","USD")</f>
        <v>PEN</v>
      </c>
      <c r="O348" t="str">
        <f>VLOOKUP($A348,'SAP - LT'!$A:$AE,4,0)</f>
        <v>LETRAS EN DESCUENTO NACIONAL -  - LETRA 75 DIAS / DRAFT 75 DAYS - Cambio de Situación</v>
      </c>
    </row>
    <row r="349" spans="1:15" x14ac:dyDescent="0.2">
      <c r="A349">
        <f t="shared" si="5"/>
        <v>348</v>
      </c>
      <c r="B349" t="str">
        <f>VLOOKUP($A349,'SAP - LT'!$A:$AE,12,0)</f>
        <v>SANIDAD AGROPECUARIA &amp; ASOCIADOS S.A.C.</v>
      </c>
      <c r="C349" s="5" t="str">
        <f>VLOOKUP($A349,'SAP - LT'!$A:$AE,2,0)</f>
        <v>2024-03161</v>
      </c>
      <c r="D349" s="5" t="str">
        <f>VLOOKUP($A349,'SAP - LT'!$A:$AE,2,0)</f>
        <v>2024-03161</v>
      </c>
      <c r="E349" s="13">
        <v>45566</v>
      </c>
      <c r="F349" s="34">
        <f>VLOOKUP($A349,'SAP - LT'!$A:$AE,5,0)</f>
        <v>45539</v>
      </c>
      <c r="G349" s="13">
        <f>VLOOKUP($A349,'SAP - LT'!$A:$AE,19,0)</f>
        <v>45583</v>
      </c>
      <c r="H349" s="5" t="s">
        <v>8512</v>
      </c>
      <c r="I349" t="str">
        <f>VLOOKUP($A349,'SAP - LT'!$A:$AE,3,0)</f>
        <v/>
      </c>
      <c r="J349" t="str">
        <f>IF(VLOOKUP($A349,'SAP - LT'!$A:$AE,15,0)=0,"PEN","USD")</f>
        <v>PEN</v>
      </c>
      <c r="K349" s="35" t="s">
        <v>17524</v>
      </c>
      <c r="L349">
        <v>1</v>
      </c>
      <c r="M349" s="37">
        <f>IF(J349="PEN",VLOOKUP($A349,'SAP - LT'!$A:$AE,14,0),VLOOKUP($A349,'SAP- FACT'!$A:$AE,15,0))</f>
        <v>3151.07</v>
      </c>
      <c r="N349" t="str">
        <f>IF(VLOOKUP($A349,'SAP - LT'!$A:$AE,15,0)=0,"PEN","USD")</f>
        <v>PEN</v>
      </c>
      <c r="O349" t="str">
        <f>VLOOKUP($A349,'SAP - LT'!$A:$AE,4,0)</f>
        <v>LETRAS EN DESCUENTO NACIONAL -  - LETRA 75 DIAS / DRAFT 75 DAYS - Cambio de Situación</v>
      </c>
    </row>
    <row r="350" spans="1:15" x14ac:dyDescent="0.2">
      <c r="A350">
        <f t="shared" si="5"/>
        <v>349</v>
      </c>
      <c r="B350" t="str">
        <f>VLOOKUP($A350,'SAP - LT'!$A:$AE,12,0)</f>
        <v>SANIDAD AGROPECUARIA &amp; ASOCIADOS S.A.C.</v>
      </c>
      <c r="C350" s="5" t="str">
        <f>VLOOKUP($A350,'SAP - LT'!$A:$AE,2,0)</f>
        <v>2024-03160</v>
      </c>
      <c r="D350" s="5" t="str">
        <f>VLOOKUP($A350,'SAP - LT'!$A:$AE,2,0)</f>
        <v>2024-03160</v>
      </c>
      <c r="E350" s="13">
        <v>45566</v>
      </c>
      <c r="F350" s="34">
        <f>VLOOKUP($A350,'SAP - LT'!$A:$AE,5,0)</f>
        <v>45539</v>
      </c>
      <c r="G350" s="13">
        <f>VLOOKUP($A350,'SAP - LT'!$A:$AE,19,0)</f>
        <v>45574</v>
      </c>
      <c r="H350" s="5" t="s">
        <v>8512</v>
      </c>
      <c r="I350" t="str">
        <f>VLOOKUP($A350,'SAP - LT'!$A:$AE,3,0)</f>
        <v/>
      </c>
      <c r="J350" t="str">
        <f>IF(VLOOKUP($A350,'SAP - LT'!$A:$AE,15,0)=0,"PEN","USD")</f>
        <v>PEN</v>
      </c>
      <c r="K350" s="35" t="s">
        <v>17524</v>
      </c>
      <c r="L350">
        <v>1</v>
      </c>
      <c r="M350" s="37">
        <f>IF(J350="PEN",VLOOKUP($A350,'SAP - LT'!$A:$AE,14,0),VLOOKUP($A350,'SAP- FACT'!$A:$AE,15,0))</f>
        <v>3151.07</v>
      </c>
      <c r="N350" t="str">
        <f>IF(VLOOKUP($A350,'SAP - LT'!$A:$AE,15,0)=0,"PEN","USD")</f>
        <v>PEN</v>
      </c>
      <c r="O350" t="str">
        <f>VLOOKUP($A350,'SAP - LT'!$A:$AE,4,0)</f>
        <v>LETRAS EN DESCUENTO NACIONAL -  - LETRA 75 DIAS / DRAFT 75 DAYS - Cambio de Situación</v>
      </c>
    </row>
    <row r="351" spans="1:15" x14ac:dyDescent="0.2">
      <c r="A351">
        <f t="shared" si="5"/>
        <v>350</v>
      </c>
      <c r="B351" t="str">
        <f>VLOOKUP($A351,'SAP - LT'!$A:$AE,12,0)</f>
        <v>SANIDAD AGROPECUARIA &amp; ASOCIADOS S.A.C.</v>
      </c>
      <c r="C351" s="5" t="str">
        <f>VLOOKUP($A351,'SAP - LT'!$A:$AE,2,0)</f>
        <v>2024-03162</v>
      </c>
      <c r="D351" s="5" t="str">
        <f>VLOOKUP($A351,'SAP - LT'!$A:$AE,2,0)</f>
        <v>2024-03162</v>
      </c>
      <c r="E351" s="13">
        <v>45566</v>
      </c>
      <c r="F351" s="34">
        <f>VLOOKUP($A351,'SAP - LT'!$A:$AE,5,0)</f>
        <v>45539</v>
      </c>
      <c r="G351" s="13">
        <f>VLOOKUP($A351,'SAP - LT'!$A:$AE,19,0)</f>
        <v>45593</v>
      </c>
      <c r="H351" s="5" t="s">
        <v>8512</v>
      </c>
      <c r="I351" t="str">
        <f>VLOOKUP($A351,'SAP - LT'!$A:$AE,3,0)</f>
        <v/>
      </c>
      <c r="J351" t="str">
        <f>IF(VLOOKUP($A351,'SAP - LT'!$A:$AE,15,0)=0,"PEN","USD")</f>
        <v>PEN</v>
      </c>
      <c r="K351" s="35" t="s">
        <v>17524</v>
      </c>
      <c r="L351">
        <v>1</v>
      </c>
      <c r="M351" s="37">
        <f>IF(J351="PEN",VLOOKUP($A351,'SAP - LT'!$A:$AE,14,0),VLOOKUP($A351,'SAP- FACT'!$A:$AE,15,0))</f>
        <v>3151.08</v>
      </c>
      <c r="N351" t="str">
        <f>IF(VLOOKUP($A351,'SAP - LT'!$A:$AE,15,0)=0,"PEN","USD")</f>
        <v>PEN</v>
      </c>
      <c r="O351" t="str">
        <f>VLOOKUP($A351,'SAP - LT'!$A:$AE,4,0)</f>
        <v>LETRAS EN DESCUENTO NACIONAL -  - LETRA 75 DIAS / DRAFT 75 DAYS - Cambio de Situación</v>
      </c>
    </row>
    <row r="352" spans="1:15" x14ac:dyDescent="0.2">
      <c r="A352">
        <f t="shared" si="5"/>
        <v>351</v>
      </c>
      <c r="B352" t="str">
        <f>VLOOKUP($A352,'SAP - LT'!$A:$AE,12,0)</f>
        <v>FARMACIA VETERINARIA EL ESTABLO S.A.C.</v>
      </c>
      <c r="C352" s="5" t="str">
        <f>VLOOKUP($A352,'SAP - LT'!$A:$AE,2,0)</f>
        <v>2024-00352</v>
      </c>
      <c r="D352" s="5" t="str">
        <f>VLOOKUP($A352,'SAP - LT'!$A:$AE,2,0)</f>
        <v>2024-00352</v>
      </c>
      <c r="E352" s="13">
        <v>45566</v>
      </c>
      <c r="F352" s="34">
        <f>VLOOKUP($A352,'SAP - LT'!$A:$AE,5,0)</f>
        <v>45377</v>
      </c>
      <c r="G352" s="13">
        <f>VLOOKUP($A352,'SAP - LT'!$A:$AE,19,0)</f>
        <v>45367</v>
      </c>
      <c r="H352" s="5" t="s">
        <v>8512</v>
      </c>
      <c r="I352" t="str">
        <f>VLOOKUP($A352,'SAP - LT'!$A:$AE,3,0)</f>
        <v/>
      </c>
      <c r="J352" t="str">
        <f>IF(VLOOKUP($A352,'SAP - LT'!$A:$AE,15,0)=0,"PEN","USD")</f>
        <v>PEN</v>
      </c>
      <c r="K352" s="35" t="s">
        <v>17524</v>
      </c>
      <c r="L352">
        <v>1</v>
      </c>
      <c r="M352" s="37">
        <f>IF(J352="PEN",VLOOKUP($A352,'SAP - LT'!$A:$AE,14,0),VLOOKUP($A352,'SAP- FACT'!$A:$AE,15,0))</f>
        <v>3302.03</v>
      </c>
      <c r="N352" t="str">
        <f>IF(VLOOKUP($A352,'SAP - LT'!$A:$AE,15,0)=0,"PEN","USD")</f>
        <v>PEN</v>
      </c>
      <c r="O352" t="str">
        <f>VLOOKUP($A352,'SAP - LT'!$A:$AE,4,0)</f>
        <v>LETRAS PROTESTADAS NACIONAL -  - LETRA 45-60-75 DIAS / DRAFT 45-60-75 DAYS - Cambio de Situación</v>
      </c>
    </row>
    <row r="353" spans="1:15" x14ac:dyDescent="0.2">
      <c r="A353">
        <f t="shared" si="5"/>
        <v>352</v>
      </c>
      <c r="B353" t="str">
        <f>VLOOKUP($A353,'SAP - LT'!$A:$AE,12,0)</f>
        <v>FARMACIA VETERINARIA EL ESTABLO S.A.C.</v>
      </c>
      <c r="C353" s="5" t="str">
        <f>VLOOKUP($A353,'SAP - LT'!$A:$AE,2,0)</f>
        <v>2024-00354</v>
      </c>
      <c r="D353" s="5" t="str">
        <f>VLOOKUP($A353,'SAP - LT'!$A:$AE,2,0)</f>
        <v>2024-00354</v>
      </c>
      <c r="E353" s="13">
        <v>45566</v>
      </c>
      <c r="F353" s="34">
        <f>VLOOKUP($A353,'SAP - LT'!$A:$AE,5,0)</f>
        <v>45391</v>
      </c>
      <c r="G353" s="13">
        <f>VLOOKUP($A353,'SAP - LT'!$A:$AE,19,0)</f>
        <v>45381</v>
      </c>
      <c r="H353" s="5" t="s">
        <v>8512</v>
      </c>
      <c r="I353" t="str">
        <f>VLOOKUP($A353,'SAP - LT'!$A:$AE,3,0)</f>
        <v/>
      </c>
      <c r="J353" t="str">
        <f>IF(VLOOKUP($A353,'SAP - LT'!$A:$AE,15,0)=0,"PEN","USD")</f>
        <v>PEN</v>
      </c>
      <c r="K353" s="35" t="s">
        <v>17524</v>
      </c>
      <c r="L353">
        <v>1</v>
      </c>
      <c r="M353" s="37">
        <f>IF(J353="PEN",VLOOKUP($A353,'SAP - LT'!$A:$AE,14,0),VLOOKUP($A353,'SAP- FACT'!$A:$AE,15,0))</f>
        <v>3302.03</v>
      </c>
      <c r="N353" t="str">
        <f>IF(VLOOKUP($A353,'SAP - LT'!$A:$AE,15,0)=0,"PEN","USD")</f>
        <v>PEN</v>
      </c>
      <c r="O353" t="str">
        <f>VLOOKUP($A353,'SAP - LT'!$A:$AE,4,0)</f>
        <v>LETRAS PROTESTADAS NACIONAL -  - LETRA 45-60-75 DIAS / DRAFT 45-60-75 DAYS - Cambio de Situación</v>
      </c>
    </row>
    <row r="354" spans="1:15" x14ac:dyDescent="0.2">
      <c r="A354">
        <f t="shared" si="5"/>
        <v>353</v>
      </c>
      <c r="B354" t="str">
        <f>VLOOKUP($A354,'SAP - LT'!$A:$AE,12,0)</f>
        <v>FARMACIA VETERINARIA EL ESTABLO S.A.C.</v>
      </c>
      <c r="C354" s="5" t="str">
        <f>VLOOKUP($A354,'SAP - LT'!$A:$AE,2,0)</f>
        <v>2024-00356</v>
      </c>
      <c r="D354" s="5" t="str">
        <f>VLOOKUP($A354,'SAP - LT'!$A:$AE,2,0)</f>
        <v>2024-00356</v>
      </c>
      <c r="E354" s="13">
        <v>45566</v>
      </c>
      <c r="F354" s="34">
        <f>VLOOKUP($A354,'SAP - LT'!$A:$AE,5,0)</f>
        <v>45405</v>
      </c>
      <c r="G354" s="13">
        <f>VLOOKUP($A354,'SAP - LT'!$A:$AE,19,0)</f>
        <v>45395</v>
      </c>
      <c r="H354" s="5" t="s">
        <v>8512</v>
      </c>
      <c r="I354" t="str">
        <f>VLOOKUP($A354,'SAP - LT'!$A:$AE,3,0)</f>
        <v/>
      </c>
      <c r="J354" t="str">
        <f>IF(VLOOKUP($A354,'SAP - LT'!$A:$AE,15,0)=0,"PEN","USD")</f>
        <v>PEN</v>
      </c>
      <c r="K354" s="35" t="s">
        <v>17524</v>
      </c>
      <c r="L354">
        <v>1</v>
      </c>
      <c r="M354" s="37">
        <f>IF(J354="PEN",VLOOKUP($A354,'SAP - LT'!$A:$AE,14,0),VLOOKUP($A354,'SAP- FACT'!$A:$AE,15,0))</f>
        <v>3302.03</v>
      </c>
      <c r="N354" t="str">
        <f>IF(VLOOKUP($A354,'SAP - LT'!$A:$AE,15,0)=0,"PEN","USD")</f>
        <v>PEN</v>
      </c>
      <c r="O354" t="str">
        <f>VLOOKUP($A354,'SAP - LT'!$A:$AE,4,0)</f>
        <v>LETRAS PROTESTADAS NACIONAL -  - LETRA 45-60-75 DIAS / DRAFT 45-60-75 DAYS - Cambio de Situación</v>
      </c>
    </row>
    <row r="355" spans="1:15" x14ac:dyDescent="0.2">
      <c r="A355">
        <f t="shared" si="5"/>
        <v>354</v>
      </c>
      <c r="B355" t="str">
        <f>VLOOKUP($A355,'SAP - LT'!$A:$AE,12,0)</f>
        <v>AGRICOTRAMG LL&amp;C E.I.R.L.</v>
      </c>
      <c r="C355" s="5" t="str">
        <f>VLOOKUP($A355,'SAP - LT'!$A:$AE,2,0)</f>
        <v>2024-03435</v>
      </c>
      <c r="D355" s="5" t="str">
        <f>VLOOKUP($A355,'SAP - LT'!$A:$AE,2,0)</f>
        <v>2024-03435</v>
      </c>
      <c r="E355" s="13">
        <v>45566</v>
      </c>
      <c r="F355" s="34">
        <f>VLOOKUP($A355,'SAP - LT'!$A:$AE,5,0)</f>
        <v>45554</v>
      </c>
      <c r="G355" s="13">
        <f>VLOOKUP($A355,'SAP - LT'!$A:$AE,19,0)</f>
        <v>45607</v>
      </c>
      <c r="H355" s="5" t="s">
        <v>8512</v>
      </c>
      <c r="I355" t="str">
        <f>VLOOKUP($A355,'SAP - LT'!$A:$AE,3,0)</f>
        <v/>
      </c>
      <c r="J355" t="str">
        <f>IF(VLOOKUP($A355,'SAP - LT'!$A:$AE,15,0)=0,"PEN","USD")</f>
        <v>PEN</v>
      </c>
      <c r="K355" s="35" t="s">
        <v>17524</v>
      </c>
      <c r="L355">
        <v>1</v>
      </c>
      <c r="M355" s="37">
        <f>IF(J355="PEN",VLOOKUP($A355,'SAP - LT'!$A:$AE,14,0),VLOOKUP($A355,'SAP- FACT'!$A:$AE,15,0))</f>
        <v>3306.02</v>
      </c>
      <c r="N355" t="str">
        <f>IF(VLOOKUP($A355,'SAP - LT'!$A:$AE,15,0)=0,"PEN","USD")</f>
        <v>PEN</v>
      </c>
      <c r="O355" t="str">
        <f>VLOOKUP($A355,'SAP - LT'!$A:$AE,4,0)</f>
        <v>LETRAS EN DESCUENTO NACIONAL -  - LETRA 60 DIAS / DRAFT 60 DAYS - Cambio de Situación</v>
      </c>
    </row>
    <row r="356" spans="1:15" x14ac:dyDescent="0.2">
      <c r="A356">
        <f t="shared" si="5"/>
        <v>355</v>
      </c>
      <c r="B356" t="str">
        <f>VLOOKUP($A356,'SAP - LT'!$A:$AE,12,0)</f>
        <v>AGRICOTRAMG LL&amp;C E.I.R.L.</v>
      </c>
      <c r="C356" s="5" t="str">
        <f>VLOOKUP($A356,'SAP - LT'!$A:$AE,2,0)</f>
        <v>2024-03434</v>
      </c>
      <c r="D356" s="5" t="str">
        <f>VLOOKUP($A356,'SAP - LT'!$A:$AE,2,0)</f>
        <v>2024-03434</v>
      </c>
      <c r="E356" s="13">
        <v>45566</v>
      </c>
      <c r="F356" s="34">
        <f>VLOOKUP($A356,'SAP - LT'!$A:$AE,5,0)</f>
        <v>45554</v>
      </c>
      <c r="G356" s="13">
        <f>VLOOKUP($A356,'SAP - LT'!$A:$AE,19,0)</f>
        <v>45600</v>
      </c>
      <c r="H356" s="5" t="s">
        <v>8512</v>
      </c>
      <c r="I356" t="str">
        <f>VLOOKUP($A356,'SAP - LT'!$A:$AE,3,0)</f>
        <v/>
      </c>
      <c r="J356" t="str">
        <f>IF(VLOOKUP($A356,'SAP - LT'!$A:$AE,15,0)=0,"PEN","USD")</f>
        <v>PEN</v>
      </c>
      <c r="K356" s="35" t="s">
        <v>17524</v>
      </c>
      <c r="L356">
        <v>1</v>
      </c>
      <c r="M356" s="37">
        <f>IF(J356="PEN",VLOOKUP($A356,'SAP - LT'!$A:$AE,14,0),VLOOKUP($A356,'SAP- FACT'!$A:$AE,15,0))</f>
        <v>3306.02</v>
      </c>
      <c r="N356" t="str">
        <f>IF(VLOOKUP($A356,'SAP - LT'!$A:$AE,15,0)=0,"PEN","USD")</f>
        <v>PEN</v>
      </c>
      <c r="O356" t="str">
        <f>VLOOKUP($A356,'SAP - LT'!$A:$AE,4,0)</f>
        <v>LETRAS EN DESCUENTO NACIONAL -  - LETRA 60 DIAS / DRAFT 60 DAYS - Cambio de Situación</v>
      </c>
    </row>
    <row r="357" spans="1:15" x14ac:dyDescent="0.2">
      <c r="A357">
        <f t="shared" si="5"/>
        <v>356</v>
      </c>
      <c r="B357" t="str">
        <f>VLOOKUP($A357,'SAP - LT'!$A:$AE,12,0)</f>
        <v>AGRICOTRAMG LL&amp;C E.I.R.L.</v>
      </c>
      <c r="C357" s="5" t="str">
        <f>VLOOKUP($A357,'SAP - LT'!$A:$AE,2,0)</f>
        <v>2024-03436</v>
      </c>
      <c r="D357" s="5" t="str">
        <f>VLOOKUP($A357,'SAP - LT'!$A:$AE,2,0)</f>
        <v>2024-03436</v>
      </c>
      <c r="E357" s="13">
        <v>45566</v>
      </c>
      <c r="F357" s="34">
        <f>VLOOKUP($A357,'SAP - LT'!$A:$AE,5,0)</f>
        <v>45554</v>
      </c>
      <c r="G357" s="13">
        <f>VLOOKUP($A357,'SAP - LT'!$A:$AE,19,0)</f>
        <v>45624</v>
      </c>
      <c r="H357" s="5" t="s">
        <v>8512</v>
      </c>
      <c r="I357" t="str">
        <f>VLOOKUP($A357,'SAP - LT'!$A:$AE,3,0)</f>
        <v/>
      </c>
      <c r="J357" t="str">
        <f>IF(VLOOKUP($A357,'SAP - LT'!$A:$AE,15,0)=0,"PEN","USD")</f>
        <v>PEN</v>
      </c>
      <c r="K357" s="35" t="s">
        <v>17524</v>
      </c>
      <c r="L357">
        <v>1</v>
      </c>
      <c r="M357" s="37">
        <f>IF(J357="PEN",VLOOKUP($A357,'SAP - LT'!$A:$AE,14,0),VLOOKUP($A357,'SAP- FACT'!$A:$AE,15,0))</f>
        <v>3306.02</v>
      </c>
      <c r="N357" t="str">
        <f>IF(VLOOKUP($A357,'SAP - LT'!$A:$AE,15,0)=0,"PEN","USD")</f>
        <v>PEN</v>
      </c>
      <c r="O357" t="str">
        <f>VLOOKUP($A357,'SAP - LT'!$A:$AE,4,0)</f>
        <v>LETRAS EN DESCUENTO NACIONAL -  - LETRA 60 DIAS / DRAFT 60 DAYS - Cambio de Situación</v>
      </c>
    </row>
    <row r="358" spans="1:15" x14ac:dyDescent="0.2">
      <c r="A358">
        <f t="shared" si="5"/>
        <v>357</v>
      </c>
      <c r="B358" t="str">
        <f>VLOOKUP($A358,'SAP - LT'!$A:$AE,12,0)</f>
        <v>AGRICOTRAMG LL&amp;C E.I.R.L.</v>
      </c>
      <c r="C358" s="5" t="str">
        <f>VLOOKUP($A358,'SAP - LT'!$A:$AE,2,0)</f>
        <v>2024-03433</v>
      </c>
      <c r="D358" s="5" t="str">
        <f>VLOOKUP($A358,'SAP - LT'!$A:$AE,2,0)</f>
        <v>2024-03433</v>
      </c>
      <c r="E358" s="13">
        <v>45566</v>
      </c>
      <c r="F358" s="34">
        <f>VLOOKUP($A358,'SAP - LT'!$A:$AE,5,0)</f>
        <v>45554</v>
      </c>
      <c r="G358" s="13">
        <f>VLOOKUP($A358,'SAP - LT'!$A:$AE,19,0)</f>
        <v>45593</v>
      </c>
      <c r="H358" s="5" t="s">
        <v>8512</v>
      </c>
      <c r="I358" t="str">
        <f>VLOOKUP($A358,'SAP - LT'!$A:$AE,3,0)</f>
        <v/>
      </c>
      <c r="J358" t="str">
        <f>IF(VLOOKUP($A358,'SAP - LT'!$A:$AE,15,0)=0,"PEN","USD")</f>
        <v>PEN</v>
      </c>
      <c r="K358" s="35" t="s">
        <v>17524</v>
      </c>
      <c r="L358">
        <v>1</v>
      </c>
      <c r="M358" s="37">
        <f>IF(J358="PEN",VLOOKUP($A358,'SAP - LT'!$A:$AE,14,0),VLOOKUP($A358,'SAP- FACT'!$A:$AE,15,0))</f>
        <v>3306.02</v>
      </c>
      <c r="N358" t="str">
        <f>IF(VLOOKUP($A358,'SAP - LT'!$A:$AE,15,0)=0,"PEN","USD")</f>
        <v>PEN</v>
      </c>
      <c r="O358" t="str">
        <f>VLOOKUP($A358,'SAP - LT'!$A:$AE,4,0)</f>
        <v>LETRAS EN DESCUENTO NACIONAL -  - LETRA 60 DIAS / DRAFT 60 DAYS - Cambio de Situación</v>
      </c>
    </row>
    <row r="359" spans="1:15" x14ac:dyDescent="0.2">
      <c r="A359">
        <f t="shared" si="5"/>
        <v>358</v>
      </c>
      <c r="B359" t="str">
        <f>VLOOKUP($A359,'SAP - LT'!$A:$AE,12,0)</f>
        <v>AGRICOTRAMG LL&amp;C E.I.R.L.</v>
      </c>
      <c r="C359" s="5" t="str">
        <f>VLOOKUP($A359,'SAP - LT'!$A:$AE,2,0)</f>
        <v>2024-03432</v>
      </c>
      <c r="D359" s="5" t="str">
        <f>VLOOKUP($A359,'SAP - LT'!$A:$AE,2,0)</f>
        <v>2024-03432</v>
      </c>
      <c r="E359" s="13">
        <v>45566</v>
      </c>
      <c r="F359" s="34">
        <f>VLOOKUP($A359,'SAP - LT'!$A:$AE,5,0)</f>
        <v>45554</v>
      </c>
      <c r="G359" s="13">
        <f>VLOOKUP($A359,'SAP - LT'!$A:$AE,19,0)</f>
        <v>45587</v>
      </c>
      <c r="H359" s="5" t="s">
        <v>8512</v>
      </c>
      <c r="I359" t="str">
        <f>VLOOKUP($A359,'SAP - LT'!$A:$AE,3,0)</f>
        <v/>
      </c>
      <c r="J359" t="str">
        <f>IF(VLOOKUP($A359,'SAP - LT'!$A:$AE,15,0)=0,"PEN","USD")</f>
        <v>PEN</v>
      </c>
      <c r="K359" s="35" t="s">
        <v>17524</v>
      </c>
      <c r="L359">
        <v>1</v>
      </c>
      <c r="M359" s="37">
        <f>IF(J359="PEN",VLOOKUP($A359,'SAP - LT'!$A:$AE,14,0),VLOOKUP($A359,'SAP- FACT'!$A:$AE,15,0))</f>
        <v>3306.02</v>
      </c>
      <c r="N359" t="str">
        <f>IF(VLOOKUP($A359,'SAP - LT'!$A:$AE,15,0)=0,"PEN","USD")</f>
        <v>PEN</v>
      </c>
      <c r="O359" t="str">
        <f>VLOOKUP($A359,'SAP - LT'!$A:$AE,4,0)</f>
        <v>LETRAS EN DESCUENTO NACIONAL -  - LETRA 60 DIAS / DRAFT 60 DAYS - Cambio de Situación</v>
      </c>
    </row>
    <row r="360" spans="1:15" x14ac:dyDescent="0.2">
      <c r="A360">
        <f t="shared" si="5"/>
        <v>359</v>
      </c>
      <c r="B360" t="str">
        <f>VLOOKUP($A360,'SAP - LT'!$A:$AE,12,0)</f>
        <v>AGRICOTRAMG LL&amp;C E.I.R.L.</v>
      </c>
      <c r="C360" s="5" t="str">
        <f>VLOOKUP($A360,'SAP - LT'!$A:$AE,2,0)</f>
        <v>2024-03431</v>
      </c>
      <c r="D360" s="5" t="str">
        <f>VLOOKUP($A360,'SAP - LT'!$A:$AE,2,0)</f>
        <v>2024-03431</v>
      </c>
      <c r="E360" s="13">
        <v>45566</v>
      </c>
      <c r="F360" s="34">
        <f>VLOOKUP($A360,'SAP - LT'!$A:$AE,5,0)</f>
        <v>45554</v>
      </c>
      <c r="G360" s="13">
        <f>VLOOKUP($A360,'SAP - LT'!$A:$AE,19,0)</f>
        <v>45579</v>
      </c>
      <c r="H360" s="5" t="s">
        <v>8512</v>
      </c>
      <c r="I360" t="str">
        <f>VLOOKUP($A360,'SAP - LT'!$A:$AE,3,0)</f>
        <v/>
      </c>
      <c r="J360" t="str">
        <f>IF(VLOOKUP($A360,'SAP - LT'!$A:$AE,15,0)=0,"PEN","USD")</f>
        <v>PEN</v>
      </c>
      <c r="K360" s="35" t="s">
        <v>17524</v>
      </c>
      <c r="L360">
        <v>1</v>
      </c>
      <c r="M360" s="37">
        <f>IF(J360="PEN",VLOOKUP($A360,'SAP - LT'!$A:$AE,14,0),VLOOKUP($A360,'SAP- FACT'!$A:$AE,15,0))</f>
        <v>3306.02</v>
      </c>
      <c r="N360" t="str">
        <f>IF(VLOOKUP($A360,'SAP - LT'!$A:$AE,15,0)=0,"PEN","USD")</f>
        <v>PEN</v>
      </c>
      <c r="O360" t="str">
        <f>VLOOKUP($A360,'SAP - LT'!$A:$AE,4,0)</f>
        <v>LETRAS EN DESCUENTO NACIONAL -  - LETRA 60 DIAS / DRAFT 60 DAYS - Cambio de Situación</v>
      </c>
    </row>
    <row r="361" spans="1:15" x14ac:dyDescent="0.2">
      <c r="A361">
        <f t="shared" si="5"/>
        <v>360</v>
      </c>
      <c r="B361" t="str">
        <f>VLOOKUP($A361,'SAP - LT'!$A:$AE,12,0)</f>
        <v>AGRICARE S.A.C.</v>
      </c>
      <c r="C361" s="5" t="str">
        <f>VLOOKUP($A361,'SAP - LT'!$A:$AE,2,0)</f>
        <v>57505</v>
      </c>
      <c r="D361" s="5" t="str">
        <f>VLOOKUP($A361,'SAP - LT'!$A:$AE,2,0)</f>
        <v>57505</v>
      </c>
      <c r="E361" s="13">
        <v>45566</v>
      </c>
      <c r="F361" s="34">
        <f>VLOOKUP($A361,'SAP - LT'!$A:$AE,5,0)</f>
        <v>45230</v>
      </c>
      <c r="G361" s="13">
        <f>VLOOKUP($A361,'SAP - LT'!$A:$AE,19,0)</f>
        <v>45230</v>
      </c>
      <c r="H361" s="5" t="s">
        <v>8512</v>
      </c>
      <c r="I361" t="str">
        <f>VLOOKUP($A361,'SAP - LT'!$A:$AE,3,0)</f>
        <v/>
      </c>
      <c r="J361" t="str">
        <f>IF(VLOOKUP($A361,'SAP - LT'!$A:$AE,15,0)=0,"PEN","USD")</f>
        <v>PEN</v>
      </c>
      <c r="K361" s="35" t="s">
        <v>17524</v>
      </c>
      <c r="L361">
        <v>1</v>
      </c>
      <c r="M361" s="37">
        <f>IF(J361="PEN",VLOOKUP($A361,'SAP - LT'!$A:$AE,14,0),VLOOKUP($A361,'SAP- FACT'!$A:$AE,15,0))</f>
        <v>3367.17</v>
      </c>
      <c r="N361" t="str">
        <f>IF(VLOOKUP($A361,'SAP - LT'!$A:$AE,15,0)=0,"PEN","USD")</f>
        <v>PEN</v>
      </c>
      <c r="O361" t="str">
        <f>VLOOKUP($A361,'SAP - LT'!$A:$AE,4,0)</f>
        <v>LETRAS EN CARTERA NACIONAL -  - CONTADO ADELANTADO / CASH IN ADVANCE - RECLASIFICACION LETRAS VINCULADAS</v>
      </c>
    </row>
    <row r="362" spans="1:15" x14ac:dyDescent="0.2">
      <c r="A362">
        <f t="shared" si="5"/>
        <v>361</v>
      </c>
      <c r="B362" t="str">
        <f>VLOOKUP($A362,'SAP - LT'!$A:$AE,12,0)</f>
        <v>NOVAFARMA S.A.C.</v>
      </c>
      <c r="C362" s="5" t="str">
        <f>VLOOKUP($A362,'SAP - LT'!$A:$AE,2,0)</f>
        <v>2024-03327</v>
      </c>
      <c r="D362" s="5" t="str">
        <f>VLOOKUP($A362,'SAP - LT'!$A:$AE,2,0)</f>
        <v>2024-03327</v>
      </c>
      <c r="E362" s="13">
        <v>45566</v>
      </c>
      <c r="F362" s="34">
        <f>VLOOKUP($A362,'SAP - LT'!$A:$AE,5,0)</f>
        <v>45554</v>
      </c>
      <c r="G362" s="13">
        <f>VLOOKUP($A362,'SAP - LT'!$A:$AE,19,0)</f>
        <v>45616</v>
      </c>
      <c r="H362" s="5" t="s">
        <v>8512</v>
      </c>
      <c r="I362" t="str">
        <f>VLOOKUP($A362,'SAP - LT'!$A:$AE,3,0)</f>
        <v/>
      </c>
      <c r="J362" t="str">
        <f>IF(VLOOKUP($A362,'SAP - LT'!$A:$AE,15,0)=0,"PEN","USD")</f>
        <v>PEN</v>
      </c>
      <c r="K362" s="35" t="s">
        <v>17524</v>
      </c>
      <c r="L362">
        <v>1</v>
      </c>
      <c r="M362" s="37">
        <f>IF(J362="PEN",VLOOKUP($A362,'SAP - LT'!$A:$AE,14,0),VLOOKUP($A362,'SAP- FACT'!$A:$AE,15,0))</f>
        <v>3385.99</v>
      </c>
      <c r="N362" t="str">
        <f>IF(VLOOKUP($A362,'SAP - LT'!$A:$AE,15,0)=0,"PEN","USD")</f>
        <v>PEN</v>
      </c>
      <c r="O362" t="str">
        <f>VLOOKUP($A362,'SAP - LT'!$A:$AE,4,0)</f>
        <v>LETRAS EN DESCUENTO NACIONAL -  - LETRA 60 DIAS / DRAFT 60 DAYS - Cambio de Situación</v>
      </c>
    </row>
    <row r="363" spans="1:15" x14ac:dyDescent="0.2">
      <c r="A363">
        <f t="shared" si="5"/>
        <v>362</v>
      </c>
      <c r="B363" t="str">
        <f>VLOOKUP($A363,'SAP - LT'!$A:$AE,12,0)</f>
        <v>NOVAFARMA S.A.C.</v>
      </c>
      <c r="C363" s="5" t="str">
        <f>VLOOKUP($A363,'SAP - LT'!$A:$AE,2,0)</f>
        <v>2024-03323</v>
      </c>
      <c r="D363" s="5" t="str">
        <f>VLOOKUP($A363,'SAP - LT'!$A:$AE,2,0)</f>
        <v>2024-03323</v>
      </c>
      <c r="E363" s="13">
        <v>45566</v>
      </c>
      <c r="F363" s="34">
        <f>VLOOKUP($A363,'SAP - LT'!$A:$AE,5,0)</f>
        <v>45554</v>
      </c>
      <c r="G363" s="13">
        <f>VLOOKUP($A363,'SAP - LT'!$A:$AE,19,0)</f>
        <v>45580</v>
      </c>
      <c r="H363" s="5" t="s">
        <v>8512</v>
      </c>
      <c r="I363" t="str">
        <f>VLOOKUP($A363,'SAP - LT'!$A:$AE,3,0)</f>
        <v/>
      </c>
      <c r="J363" t="str">
        <f>IF(VLOOKUP($A363,'SAP - LT'!$A:$AE,15,0)=0,"PEN","USD")</f>
        <v>PEN</v>
      </c>
      <c r="K363" s="35" t="s">
        <v>17524</v>
      </c>
      <c r="L363">
        <v>1</v>
      </c>
      <c r="M363" s="37">
        <f>IF(J363="PEN",VLOOKUP($A363,'SAP - LT'!$A:$AE,14,0),VLOOKUP($A363,'SAP- FACT'!$A:$AE,15,0))</f>
        <v>3386</v>
      </c>
      <c r="N363" t="str">
        <f>IF(VLOOKUP($A363,'SAP - LT'!$A:$AE,15,0)=0,"PEN","USD")</f>
        <v>PEN</v>
      </c>
      <c r="O363" t="str">
        <f>VLOOKUP($A363,'SAP - LT'!$A:$AE,4,0)</f>
        <v>LETRAS EN DESCUENTO NACIONAL -  - LETRA 60 DIAS / DRAFT 60 DAYS - Cambio de Situación</v>
      </c>
    </row>
    <row r="364" spans="1:15" x14ac:dyDescent="0.2">
      <c r="A364">
        <f t="shared" si="5"/>
        <v>363</v>
      </c>
      <c r="B364" t="str">
        <f>VLOOKUP($A364,'SAP - LT'!$A:$AE,12,0)</f>
        <v>NOVAFARMA S.A.C.</v>
      </c>
      <c r="C364" s="5" t="str">
        <f>VLOOKUP($A364,'SAP - LT'!$A:$AE,2,0)</f>
        <v>2024-03322</v>
      </c>
      <c r="D364" s="5" t="str">
        <f>VLOOKUP($A364,'SAP - LT'!$A:$AE,2,0)</f>
        <v>2024-03322</v>
      </c>
      <c r="E364" s="13">
        <v>45566</v>
      </c>
      <c r="F364" s="34">
        <f>VLOOKUP($A364,'SAP - LT'!$A:$AE,5,0)</f>
        <v>45554</v>
      </c>
      <c r="G364" s="13">
        <f>VLOOKUP($A364,'SAP - LT'!$A:$AE,19,0)</f>
        <v>45572</v>
      </c>
      <c r="H364" s="5" t="s">
        <v>8512</v>
      </c>
      <c r="I364" t="str">
        <f>VLOOKUP($A364,'SAP - LT'!$A:$AE,3,0)</f>
        <v/>
      </c>
      <c r="J364" t="str">
        <f>IF(VLOOKUP($A364,'SAP - LT'!$A:$AE,15,0)=0,"PEN","USD")</f>
        <v>PEN</v>
      </c>
      <c r="K364" s="35" t="s">
        <v>17524</v>
      </c>
      <c r="L364">
        <v>1</v>
      </c>
      <c r="M364" s="37">
        <f>IF(J364="PEN",VLOOKUP($A364,'SAP - LT'!$A:$AE,14,0),VLOOKUP($A364,'SAP- FACT'!$A:$AE,15,0))</f>
        <v>3386</v>
      </c>
      <c r="N364" t="str">
        <f>IF(VLOOKUP($A364,'SAP - LT'!$A:$AE,15,0)=0,"PEN","USD")</f>
        <v>PEN</v>
      </c>
      <c r="O364" t="str">
        <f>VLOOKUP($A364,'SAP - LT'!$A:$AE,4,0)</f>
        <v>LETRAS EN DESCUENTO NACIONAL -  - LETRA 60 DIAS / DRAFT 60 DAYS - Cambio de Situación</v>
      </c>
    </row>
    <row r="365" spans="1:15" x14ac:dyDescent="0.2">
      <c r="A365">
        <f t="shared" si="5"/>
        <v>364</v>
      </c>
      <c r="B365" t="str">
        <f>VLOOKUP($A365,'SAP - LT'!$A:$AE,12,0)</f>
        <v>NOVAFARMA S.A.C.</v>
      </c>
      <c r="C365" s="5" t="str">
        <f>VLOOKUP($A365,'SAP - LT'!$A:$AE,2,0)</f>
        <v>2024-03326</v>
      </c>
      <c r="D365" s="5" t="str">
        <f>VLOOKUP($A365,'SAP - LT'!$A:$AE,2,0)</f>
        <v>2024-03326</v>
      </c>
      <c r="E365" s="13">
        <v>45566</v>
      </c>
      <c r="F365" s="34">
        <f>VLOOKUP($A365,'SAP - LT'!$A:$AE,5,0)</f>
        <v>45554</v>
      </c>
      <c r="G365" s="13">
        <f>VLOOKUP($A365,'SAP - LT'!$A:$AE,19,0)</f>
        <v>45601</v>
      </c>
      <c r="H365" s="5" t="s">
        <v>8512</v>
      </c>
      <c r="I365" t="str">
        <f>VLOOKUP($A365,'SAP - LT'!$A:$AE,3,0)</f>
        <v/>
      </c>
      <c r="J365" t="str">
        <f>IF(VLOOKUP($A365,'SAP - LT'!$A:$AE,15,0)=0,"PEN","USD")</f>
        <v>PEN</v>
      </c>
      <c r="K365" s="35" t="s">
        <v>17524</v>
      </c>
      <c r="L365">
        <v>1</v>
      </c>
      <c r="M365" s="37">
        <f>IF(J365="PEN",VLOOKUP($A365,'SAP - LT'!$A:$AE,14,0),VLOOKUP($A365,'SAP- FACT'!$A:$AE,15,0))</f>
        <v>3386</v>
      </c>
      <c r="N365" t="str">
        <f>IF(VLOOKUP($A365,'SAP - LT'!$A:$AE,15,0)=0,"PEN","USD")</f>
        <v>PEN</v>
      </c>
      <c r="O365" t="str">
        <f>VLOOKUP($A365,'SAP - LT'!$A:$AE,4,0)</f>
        <v>LETRAS EN DESCUENTO NACIONAL -  - LETRA 60 DIAS / DRAFT 60 DAYS - Cambio de Situación</v>
      </c>
    </row>
    <row r="366" spans="1:15" x14ac:dyDescent="0.2">
      <c r="A366">
        <f t="shared" si="5"/>
        <v>365</v>
      </c>
      <c r="B366" t="str">
        <f>VLOOKUP($A366,'SAP - LT'!$A:$AE,12,0)</f>
        <v>NOVAFARMA S.A.C.</v>
      </c>
      <c r="C366" s="5" t="str">
        <f>VLOOKUP($A366,'SAP - LT'!$A:$AE,2,0)</f>
        <v>2024-03325</v>
      </c>
      <c r="D366" s="5" t="str">
        <f>VLOOKUP($A366,'SAP - LT'!$A:$AE,2,0)</f>
        <v>2024-03325</v>
      </c>
      <c r="E366" s="13">
        <v>45566</v>
      </c>
      <c r="F366" s="34">
        <f>VLOOKUP($A366,'SAP - LT'!$A:$AE,5,0)</f>
        <v>45554</v>
      </c>
      <c r="G366" s="13">
        <f>VLOOKUP($A366,'SAP - LT'!$A:$AE,19,0)</f>
        <v>45593</v>
      </c>
      <c r="H366" s="5" t="s">
        <v>8512</v>
      </c>
      <c r="I366" t="str">
        <f>VLOOKUP($A366,'SAP - LT'!$A:$AE,3,0)</f>
        <v/>
      </c>
      <c r="J366" t="str">
        <f>IF(VLOOKUP($A366,'SAP - LT'!$A:$AE,15,0)=0,"PEN","USD")</f>
        <v>PEN</v>
      </c>
      <c r="K366" s="35" t="s">
        <v>17524</v>
      </c>
      <c r="L366">
        <v>1</v>
      </c>
      <c r="M366" s="37">
        <f>IF(J366="PEN",VLOOKUP($A366,'SAP - LT'!$A:$AE,14,0),VLOOKUP($A366,'SAP- FACT'!$A:$AE,15,0))</f>
        <v>3386</v>
      </c>
      <c r="N366" t="str">
        <f>IF(VLOOKUP($A366,'SAP - LT'!$A:$AE,15,0)=0,"PEN","USD")</f>
        <v>PEN</v>
      </c>
      <c r="O366" t="str">
        <f>VLOOKUP($A366,'SAP - LT'!$A:$AE,4,0)</f>
        <v>LETRAS EN DESCUENTO NACIONAL -  - LETRA 60 DIAS / DRAFT 60 DAYS - Cambio de Situación</v>
      </c>
    </row>
    <row r="367" spans="1:15" x14ac:dyDescent="0.2">
      <c r="A367">
        <f t="shared" si="5"/>
        <v>366</v>
      </c>
      <c r="B367" t="str">
        <f>VLOOKUP($A367,'SAP - LT'!$A:$AE,12,0)</f>
        <v>NOVAFARMA S.A.C.</v>
      </c>
      <c r="C367" s="5" t="str">
        <f>VLOOKUP($A367,'SAP - LT'!$A:$AE,2,0)</f>
        <v>2024-03324</v>
      </c>
      <c r="D367" s="5" t="str">
        <f>VLOOKUP($A367,'SAP - LT'!$A:$AE,2,0)</f>
        <v>2024-03324</v>
      </c>
      <c r="E367" s="13">
        <v>45566</v>
      </c>
      <c r="F367" s="34">
        <f>VLOOKUP($A367,'SAP - LT'!$A:$AE,5,0)</f>
        <v>45554</v>
      </c>
      <c r="G367" s="13">
        <f>VLOOKUP($A367,'SAP - LT'!$A:$AE,19,0)</f>
        <v>45586</v>
      </c>
      <c r="H367" s="5" t="s">
        <v>8512</v>
      </c>
      <c r="I367" t="str">
        <f>VLOOKUP($A367,'SAP - LT'!$A:$AE,3,0)</f>
        <v/>
      </c>
      <c r="J367" t="str">
        <f>IF(VLOOKUP($A367,'SAP - LT'!$A:$AE,15,0)=0,"PEN","USD")</f>
        <v>PEN</v>
      </c>
      <c r="K367" s="35" t="s">
        <v>17524</v>
      </c>
      <c r="L367">
        <v>1</v>
      </c>
      <c r="M367" s="37">
        <f>IF(J367="PEN",VLOOKUP($A367,'SAP - LT'!$A:$AE,14,0),VLOOKUP($A367,'SAP- FACT'!$A:$AE,15,0))</f>
        <v>3386</v>
      </c>
      <c r="N367" t="str">
        <f>IF(VLOOKUP($A367,'SAP - LT'!$A:$AE,15,0)=0,"PEN","USD")</f>
        <v>PEN</v>
      </c>
      <c r="O367" t="str">
        <f>VLOOKUP($A367,'SAP - LT'!$A:$AE,4,0)</f>
        <v>LETRAS EN DESCUENTO NACIONAL -  - LETRA 60 DIAS / DRAFT 60 DAYS - Cambio de Situación</v>
      </c>
    </row>
    <row r="368" spans="1:15" x14ac:dyDescent="0.2">
      <c r="A368">
        <f t="shared" si="5"/>
        <v>367</v>
      </c>
      <c r="B368" t="str">
        <f>VLOOKUP($A368,'SAP - LT'!$A:$AE,12,0)</f>
        <v>AGRO VETERINARIA MI BUEN PASTOR S.R.L.</v>
      </c>
      <c r="C368" s="5" t="str">
        <f>VLOOKUP($A368,'SAP - LT'!$A:$AE,2,0)</f>
        <v>2024-02912</v>
      </c>
      <c r="D368" s="5" t="str">
        <f>VLOOKUP($A368,'SAP - LT'!$A:$AE,2,0)</f>
        <v>2024-02912</v>
      </c>
      <c r="E368" s="13">
        <v>45566</v>
      </c>
      <c r="F368" s="34">
        <f>VLOOKUP($A368,'SAP - LT'!$A:$AE,5,0)</f>
        <v>45539</v>
      </c>
      <c r="G368" s="13">
        <f>VLOOKUP($A368,'SAP - LT'!$A:$AE,19,0)</f>
        <v>45588</v>
      </c>
      <c r="H368" s="5" t="s">
        <v>8512</v>
      </c>
      <c r="I368" t="str">
        <f>VLOOKUP($A368,'SAP - LT'!$A:$AE,3,0)</f>
        <v/>
      </c>
      <c r="J368" t="str">
        <f>IF(VLOOKUP($A368,'SAP - LT'!$A:$AE,15,0)=0,"PEN","USD")</f>
        <v>PEN</v>
      </c>
      <c r="K368" s="35" t="s">
        <v>17524</v>
      </c>
      <c r="L368">
        <v>1</v>
      </c>
      <c r="M368" s="37">
        <f>IF(J368="PEN",VLOOKUP($A368,'SAP - LT'!$A:$AE,14,0),VLOOKUP($A368,'SAP- FACT'!$A:$AE,15,0))</f>
        <v>3395.41</v>
      </c>
      <c r="N368" t="str">
        <f>IF(VLOOKUP($A368,'SAP - LT'!$A:$AE,15,0)=0,"PEN","USD")</f>
        <v>PEN</v>
      </c>
      <c r="O368" t="str">
        <f>VLOOKUP($A368,'SAP - LT'!$A:$AE,4,0)</f>
        <v>LETRAS EN DESCUENTO NACIONAL -  - LETRA 75 DIAS / DRAFT 75 DAYS - Cambio de Situación</v>
      </c>
    </row>
    <row r="369" spans="1:15" x14ac:dyDescent="0.2">
      <c r="A369">
        <f t="shared" si="5"/>
        <v>368</v>
      </c>
      <c r="B369" t="str">
        <f>VLOOKUP($A369,'SAP - LT'!$A:$AE,12,0)</f>
        <v>AGRO VETERINARIA MI BUEN PASTOR S.R.L.</v>
      </c>
      <c r="C369" s="5" t="str">
        <f>VLOOKUP($A369,'SAP - LT'!$A:$AE,2,0)</f>
        <v>2024-02911</v>
      </c>
      <c r="D369" s="5" t="str">
        <f>VLOOKUP($A369,'SAP - LT'!$A:$AE,2,0)</f>
        <v>2024-02911</v>
      </c>
      <c r="E369" s="13">
        <v>45566</v>
      </c>
      <c r="F369" s="34">
        <f>VLOOKUP($A369,'SAP - LT'!$A:$AE,5,0)</f>
        <v>45539</v>
      </c>
      <c r="G369" s="13">
        <f>VLOOKUP($A369,'SAP - LT'!$A:$AE,19,0)</f>
        <v>45572</v>
      </c>
      <c r="H369" s="5" t="s">
        <v>8512</v>
      </c>
      <c r="I369" t="str">
        <f>VLOOKUP($A369,'SAP - LT'!$A:$AE,3,0)</f>
        <v/>
      </c>
      <c r="J369" t="str">
        <f>IF(VLOOKUP($A369,'SAP - LT'!$A:$AE,15,0)=0,"PEN","USD")</f>
        <v>PEN</v>
      </c>
      <c r="K369" s="35" t="s">
        <v>17524</v>
      </c>
      <c r="L369">
        <v>1</v>
      </c>
      <c r="M369" s="37">
        <f>IF(J369="PEN",VLOOKUP($A369,'SAP - LT'!$A:$AE,14,0),VLOOKUP($A369,'SAP- FACT'!$A:$AE,15,0))</f>
        <v>3395.41</v>
      </c>
      <c r="N369" t="str">
        <f>IF(VLOOKUP($A369,'SAP - LT'!$A:$AE,15,0)=0,"PEN","USD")</f>
        <v>PEN</v>
      </c>
      <c r="O369" t="str">
        <f>VLOOKUP($A369,'SAP - LT'!$A:$AE,4,0)</f>
        <v>LETRAS EN DESCUENTO NACIONAL -  - LETRA 75 DIAS / DRAFT 75 DAYS - Cambio de Situación</v>
      </c>
    </row>
    <row r="370" spans="1:15" x14ac:dyDescent="0.2">
      <c r="A370">
        <f t="shared" si="5"/>
        <v>369</v>
      </c>
      <c r="B370" t="str">
        <f>VLOOKUP($A370,'SAP - LT'!$A:$AE,12,0)</f>
        <v>AGRO VETERINARIA MI BUEN PASTOR S.R.L.</v>
      </c>
      <c r="C370" s="5" t="str">
        <f>VLOOKUP($A370,'SAP - LT'!$A:$AE,2,0)</f>
        <v>2024-02910</v>
      </c>
      <c r="D370" s="5" t="str">
        <f>VLOOKUP($A370,'SAP - LT'!$A:$AE,2,0)</f>
        <v>2024-02910</v>
      </c>
      <c r="E370" s="13">
        <v>45566</v>
      </c>
      <c r="F370" s="34">
        <f>VLOOKUP($A370,'SAP - LT'!$A:$AE,5,0)</f>
        <v>45539</v>
      </c>
      <c r="G370" s="13">
        <f>VLOOKUP($A370,'SAP - LT'!$A:$AE,19,0)</f>
        <v>45565</v>
      </c>
      <c r="H370" s="5" t="s">
        <v>8512</v>
      </c>
      <c r="I370" t="str">
        <f>VLOOKUP($A370,'SAP - LT'!$A:$AE,3,0)</f>
        <v/>
      </c>
      <c r="J370" t="str">
        <f>IF(VLOOKUP($A370,'SAP - LT'!$A:$AE,15,0)=0,"PEN","USD")</f>
        <v>PEN</v>
      </c>
      <c r="K370" s="35" t="s">
        <v>17524</v>
      </c>
      <c r="L370">
        <v>1</v>
      </c>
      <c r="M370" s="37">
        <f>IF(J370="PEN",VLOOKUP($A370,'SAP - LT'!$A:$AE,14,0),VLOOKUP($A370,'SAP- FACT'!$A:$AE,15,0))</f>
        <v>3395.41</v>
      </c>
      <c r="N370" t="str">
        <f>IF(VLOOKUP($A370,'SAP - LT'!$A:$AE,15,0)=0,"PEN","USD")</f>
        <v>PEN</v>
      </c>
      <c r="O370" t="str">
        <f>VLOOKUP($A370,'SAP - LT'!$A:$AE,4,0)</f>
        <v>LETRAS EN DESCUENTO NACIONAL -  - LETRA 75 DIAS / DRAFT 75 DAYS - Cambio de Situación</v>
      </c>
    </row>
    <row r="371" spans="1:15" x14ac:dyDescent="0.2">
      <c r="A371">
        <f t="shared" si="5"/>
        <v>370</v>
      </c>
      <c r="B371" t="str">
        <f>VLOOKUP($A371,'SAP - LT'!$A:$AE,12,0)</f>
        <v>UNIVERSO VETERINARIO S.A.C.</v>
      </c>
      <c r="C371" s="5" t="str">
        <f>VLOOKUP($A371,'SAP - LT'!$A:$AE,2,0)</f>
        <v>2024-03179</v>
      </c>
      <c r="D371" s="5" t="str">
        <f>VLOOKUP($A371,'SAP - LT'!$A:$AE,2,0)</f>
        <v>2024-03179</v>
      </c>
      <c r="E371" s="13">
        <v>45566</v>
      </c>
      <c r="F371" s="34">
        <f>VLOOKUP($A371,'SAP - LT'!$A:$AE,5,0)</f>
        <v>45546</v>
      </c>
      <c r="G371" s="13">
        <f>VLOOKUP($A371,'SAP - LT'!$A:$AE,19,0)</f>
        <v>45582</v>
      </c>
      <c r="H371" s="5" t="s">
        <v>8512</v>
      </c>
      <c r="I371" t="str">
        <f>VLOOKUP($A371,'SAP - LT'!$A:$AE,3,0)</f>
        <v/>
      </c>
      <c r="J371" t="str">
        <f>IF(VLOOKUP($A371,'SAP - LT'!$A:$AE,15,0)=0,"PEN","USD")</f>
        <v>PEN</v>
      </c>
      <c r="K371" s="35" t="s">
        <v>17524</v>
      </c>
      <c r="L371">
        <v>1</v>
      </c>
      <c r="M371" s="37">
        <f>IF(J371="PEN",VLOOKUP($A371,'SAP - LT'!$A:$AE,14,0),VLOOKUP($A371,'SAP- FACT'!$A:$AE,15,0))</f>
        <v>3497.44</v>
      </c>
      <c r="N371" t="str">
        <f>IF(VLOOKUP($A371,'SAP - LT'!$A:$AE,15,0)=0,"PEN","USD")</f>
        <v>PEN</v>
      </c>
      <c r="O371" t="str">
        <f>VLOOKUP($A371,'SAP - LT'!$A:$AE,4,0)</f>
        <v>LETRAS EN DESCUENTO NACIONAL -  - LETRA 75 DIAS / DRAFT 75 DAYS - Cambio de Situación</v>
      </c>
    </row>
    <row r="372" spans="1:15" x14ac:dyDescent="0.2">
      <c r="A372">
        <f t="shared" si="5"/>
        <v>371</v>
      </c>
      <c r="B372" t="str">
        <f>VLOOKUP($A372,'SAP - LT'!$A:$AE,12,0)</f>
        <v>UNIVERSO VETERINARIO S.A.C.</v>
      </c>
      <c r="C372" s="5" t="str">
        <f>VLOOKUP($A372,'SAP - LT'!$A:$AE,2,0)</f>
        <v>2024-03178</v>
      </c>
      <c r="D372" s="5" t="str">
        <f>VLOOKUP($A372,'SAP - LT'!$A:$AE,2,0)</f>
        <v>2024-03178</v>
      </c>
      <c r="E372" s="13">
        <v>45566</v>
      </c>
      <c r="F372" s="34">
        <f>VLOOKUP($A372,'SAP - LT'!$A:$AE,5,0)</f>
        <v>45546</v>
      </c>
      <c r="G372" s="13">
        <f>VLOOKUP($A372,'SAP - LT'!$A:$AE,19,0)</f>
        <v>45575</v>
      </c>
      <c r="H372" s="5" t="s">
        <v>8512</v>
      </c>
      <c r="I372" t="str">
        <f>VLOOKUP($A372,'SAP - LT'!$A:$AE,3,0)</f>
        <v/>
      </c>
      <c r="J372" t="str">
        <f>IF(VLOOKUP($A372,'SAP - LT'!$A:$AE,15,0)=0,"PEN","USD")</f>
        <v>PEN</v>
      </c>
      <c r="K372" s="35" t="s">
        <v>17524</v>
      </c>
      <c r="L372">
        <v>1</v>
      </c>
      <c r="M372" s="37">
        <f>IF(J372="PEN",VLOOKUP($A372,'SAP - LT'!$A:$AE,14,0),VLOOKUP($A372,'SAP- FACT'!$A:$AE,15,0))</f>
        <v>3497.44</v>
      </c>
      <c r="N372" t="str">
        <f>IF(VLOOKUP($A372,'SAP - LT'!$A:$AE,15,0)=0,"PEN","USD")</f>
        <v>PEN</v>
      </c>
      <c r="O372" t="str">
        <f>VLOOKUP($A372,'SAP - LT'!$A:$AE,4,0)</f>
        <v>LETRAS EN DESCUENTO NACIONAL -  - LETRA 75 DIAS / DRAFT 75 DAYS - Cambio de Situación</v>
      </c>
    </row>
    <row r="373" spans="1:15" x14ac:dyDescent="0.2">
      <c r="A373">
        <f t="shared" si="5"/>
        <v>372</v>
      </c>
      <c r="B373" t="str">
        <f>VLOOKUP($A373,'SAP - LT'!$A:$AE,12,0)</f>
        <v>UNIVERSO VETERINARIO S.A.C.</v>
      </c>
      <c r="C373" s="5" t="str">
        <f>VLOOKUP($A373,'SAP - LT'!$A:$AE,2,0)</f>
        <v>2024-03180</v>
      </c>
      <c r="D373" s="5" t="str">
        <f>VLOOKUP($A373,'SAP - LT'!$A:$AE,2,0)</f>
        <v>2024-03180</v>
      </c>
      <c r="E373" s="13">
        <v>45566</v>
      </c>
      <c r="F373" s="34">
        <f>VLOOKUP($A373,'SAP - LT'!$A:$AE,5,0)</f>
        <v>45546</v>
      </c>
      <c r="G373" s="13">
        <f>VLOOKUP($A373,'SAP - LT'!$A:$AE,19,0)</f>
        <v>45589</v>
      </c>
      <c r="H373" s="5" t="s">
        <v>8512</v>
      </c>
      <c r="I373" t="str">
        <f>VLOOKUP($A373,'SAP - LT'!$A:$AE,3,0)</f>
        <v/>
      </c>
      <c r="J373" t="str">
        <f>IF(VLOOKUP($A373,'SAP - LT'!$A:$AE,15,0)=0,"PEN","USD")</f>
        <v>PEN</v>
      </c>
      <c r="K373" s="35" t="s">
        <v>17524</v>
      </c>
      <c r="L373">
        <v>1</v>
      </c>
      <c r="M373" s="37">
        <f>IF(J373="PEN",VLOOKUP($A373,'SAP - LT'!$A:$AE,14,0),VLOOKUP($A373,'SAP- FACT'!$A:$AE,15,0))</f>
        <v>3497.44</v>
      </c>
      <c r="N373" t="str">
        <f>IF(VLOOKUP($A373,'SAP - LT'!$A:$AE,15,0)=0,"PEN","USD")</f>
        <v>PEN</v>
      </c>
      <c r="O373" t="str">
        <f>VLOOKUP($A373,'SAP - LT'!$A:$AE,4,0)</f>
        <v>LETRAS EN DESCUENTO NACIONAL -  - LETRA 75 DIAS / DRAFT 75 DAYS - Cambio de Situación</v>
      </c>
    </row>
    <row r="374" spans="1:15" x14ac:dyDescent="0.2">
      <c r="A374">
        <f t="shared" si="5"/>
        <v>373</v>
      </c>
      <c r="B374" t="str">
        <f>VLOOKUP($A374,'SAP - LT'!$A:$AE,12,0)</f>
        <v>UNIVERSO VETERINARIO S.A.C.</v>
      </c>
      <c r="C374" s="5" t="str">
        <f>VLOOKUP($A374,'SAP - LT'!$A:$AE,2,0)</f>
        <v>2024-03177</v>
      </c>
      <c r="D374" s="5" t="str">
        <f>VLOOKUP($A374,'SAP - LT'!$A:$AE,2,0)</f>
        <v>2024-03177</v>
      </c>
      <c r="E374" s="13">
        <v>45566</v>
      </c>
      <c r="F374" s="34">
        <f>VLOOKUP($A374,'SAP - LT'!$A:$AE,5,0)</f>
        <v>45546</v>
      </c>
      <c r="G374" s="13">
        <f>VLOOKUP($A374,'SAP - LT'!$A:$AE,19,0)</f>
        <v>45568</v>
      </c>
      <c r="H374" s="5" t="s">
        <v>8512</v>
      </c>
      <c r="I374" t="str">
        <f>VLOOKUP($A374,'SAP - LT'!$A:$AE,3,0)</f>
        <v/>
      </c>
      <c r="J374" t="str">
        <f>IF(VLOOKUP($A374,'SAP - LT'!$A:$AE,15,0)=0,"PEN","USD")</f>
        <v>PEN</v>
      </c>
      <c r="K374" s="35" t="s">
        <v>17524</v>
      </c>
      <c r="L374">
        <v>1</v>
      </c>
      <c r="M374" s="37">
        <f>IF(J374="PEN",VLOOKUP($A374,'SAP - LT'!$A:$AE,14,0),VLOOKUP($A374,'SAP- FACT'!$A:$AE,15,0))</f>
        <v>3497.44</v>
      </c>
      <c r="N374" t="str">
        <f>IF(VLOOKUP($A374,'SAP - LT'!$A:$AE,15,0)=0,"PEN","USD")</f>
        <v>PEN</v>
      </c>
      <c r="O374" t="str">
        <f>VLOOKUP($A374,'SAP - LT'!$A:$AE,4,0)</f>
        <v>LETRAS EN DESCUENTO NACIONAL -  - LETRA 75 DIAS / DRAFT 75 DAYS - Cambio de Situación</v>
      </c>
    </row>
    <row r="375" spans="1:15" x14ac:dyDescent="0.2">
      <c r="A375">
        <f t="shared" si="5"/>
        <v>374</v>
      </c>
      <c r="B375" t="str">
        <f>VLOOKUP($A375,'SAP - LT'!$A:$AE,12,0)</f>
        <v>UNIVERSO VETERINARIO S.A.C.</v>
      </c>
      <c r="C375" s="5" t="str">
        <f>VLOOKUP($A375,'SAP - LT'!$A:$AE,2,0)</f>
        <v>2024-03181</v>
      </c>
      <c r="D375" s="5" t="str">
        <f>VLOOKUP($A375,'SAP - LT'!$A:$AE,2,0)</f>
        <v>2024-03181</v>
      </c>
      <c r="E375" s="13">
        <v>45566</v>
      </c>
      <c r="F375" s="34">
        <f>VLOOKUP($A375,'SAP - LT'!$A:$AE,5,0)</f>
        <v>45546</v>
      </c>
      <c r="G375" s="13">
        <f>VLOOKUP($A375,'SAP - LT'!$A:$AE,19,0)</f>
        <v>45607</v>
      </c>
      <c r="H375" s="5" t="s">
        <v>8512</v>
      </c>
      <c r="I375" t="str">
        <f>VLOOKUP($A375,'SAP - LT'!$A:$AE,3,0)</f>
        <v/>
      </c>
      <c r="J375" t="str">
        <f>IF(VLOOKUP($A375,'SAP - LT'!$A:$AE,15,0)=0,"PEN","USD")</f>
        <v>PEN</v>
      </c>
      <c r="K375" s="35" t="s">
        <v>17524</v>
      </c>
      <c r="L375">
        <v>1</v>
      </c>
      <c r="M375" s="37">
        <f>IF(J375="PEN",VLOOKUP($A375,'SAP - LT'!$A:$AE,14,0),VLOOKUP($A375,'SAP- FACT'!$A:$AE,15,0))</f>
        <v>3497.45</v>
      </c>
      <c r="N375" t="str">
        <f>IF(VLOOKUP($A375,'SAP - LT'!$A:$AE,15,0)=0,"PEN","USD")</f>
        <v>PEN</v>
      </c>
      <c r="O375" t="str">
        <f>VLOOKUP($A375,'SAP - LT'!$A:$AE,4,0)</f>
        <v>LETRAS EN DESCUENTO NACIONAL -  - LETRA 75 DIAS / DRAFT 75 DAYS - Cambio de Situación</v>
      </c>
    </row>
    <row r="376" spans="1:15" x14ac:dyDescent="0.2">
      <c r="A376">
        <f t="shared" si="5"/>
        <v>375</v>
      </c>
      <c r="B376" t="str">
        <f>VLOOKUP($A376,'SAP - LT'!$A:$AE,12,0)</f>
        <v>REPRESENTACIONES DURAND S.A.C.</v>
      </c>
      <c r="C376" s="5" t="str">
        <f>VLOOKUP($A376,'SAP - LT'!$A:$AE,2,0)</f>
        <v>2024-02515</v>
      </c>
      <c r="D376" s="5" t="str">
        <f>VLOOKUP($A376,'SAP - LT'!$A:$AE,2,0)</f>
        <v>2024-02515</v>
      </c>
      <c r="E376" s="13">
        <v>45566</v>
      </c>
      <c r="F376" s="34">
        <f>VLOOKUP($A376,'SAP - LT'!$A:$AE,5,0)</f>
        <v>45498</v>
      </c>
      <c r="G376" s="13">
        <f>VLOOKUP($A376,'SAP - LT'!$A:$AE,19,0)</f>
        <v>45590</v>
      </c>
      <c r="H376" s="5" t="s">
        <v>8512</v>
      </c>
      <c r="I376" t="str">
        <f>VLOOKUP($A376,'SAP - LT'!$A:$AE,3,0)</f>
        <v/>
      </c>
      <c r="J376" t="str">
        <f>IF(VLOOKUP($A376,'SAP - LT'!$A:$AE,15,0)=0,"PEN","USD")</f>
        <v>PEN</v>
      </c>
      <c r="K376" s="35" t="s">
        <v>17524</v>
      </c>
      <c r="L376">
        <v>1</v>
      </c>
      <c r="M376" s="37">
        <f>IF(J376="PEN",VLOOKUP($A376,'SAP - LT'!$A:$AE,14,0),VLOOKUP($A376,'SAP- FACT'!$A:$AE,15,0))</f>
        <v>3521.92</v>
      </c>
      <c r="N376" t="str">
        <f>IF(VLOOKUP($A376,'SAP - LT'!$A:$AE,15,0)=0,"PEN","USD")</f>
        <v>PEN</v>
      </c>
      <c r="O376" t="str">
        <f>VLOOKUP($A376,'SAP - LT'!$A:$AE,4,0)</f>
        <v>LETRAS EN DESCUENTO NACIONAL -  - LETRA 75 DIAS / DRAFT 75 DAYS - Cambio de Situación</v>
      </c>
    </row>
    <row r="377" spans="1:15" x14ac:dyDescent="0.2">
      <c r="A377">
        <f t="shared" si="5"/>
        <v>376</v>
      </c>
      <c r="B377" t="str">
        <f>VLOOKUP($A377,'SAP - LT'!$A:$AE,12,0)</f>
        <v>REPRESENTACIONES DURAND S.A.C.</v>
      </c>
      <c r="C377" s="5" t="str">
        <f>VLOOKUP($A377,'SAP - LT'!$A:$AE,2,0)</f>
        <v>2024-02514</v>
      </c>
      <c r="D377" s="5" t="str">
        <f>VLOOKUP($A377,'SAP - LT'!$A:$AE,2,0)</f>
        <v>2024-02514</v>
      </c>
      <c r="E377" s="13">
        <v>45566</v>
      </c>
      <c r="F377" s="34">
        <f>VLOOKUP($A377,'SAP - LT'!$A:$AE,5,0)</f>
        <v>45498</v>
      </c>
      <c r="G377" s="13">
        <f>VLOOKUP($A377,'SAP - LT'!$A:$AE,19,0)</f>
        <v>45576</v>
      </c>
      <c r="H377" s="5" t="s">
        <v>8512</v>
      </c>
      <c r="I377" t="str">
        <f>VLOOKUP($A377,'SAP - LT'!$A:$AE,3,0)</f>
        <v/>
      </c>
      <c r="J377" t="str">
        <f>IF(VLOOKUP($A377,'SAP - LT'!$A:$AE,15,0)=0,"PEN","USD")</f>
        <v>PEN</v>
      </c>
      <c r="K377" s="35" t="s">
        <v>17524</v>
      </c>
      <c r="L377">
        <v>1</v>
      </c>
      <c r="M377" s="37">
        <f>IF(J377="PEN",VLOOKUP($A377,'SAP - LT'!$A:$AE,14,0),VLOOKUP($A377,'SAP- FACT'!$A:$AE,15,0))</f>
        <v>3521.93</v>
      </c>
      <c r="N377" t="str">
        <f>IF(VLOOKUP($A377,'SAP - LT'!$A:$AE,15,0)=0,"PEN","USD")</f>
        <v>PEN</v>
      </c>
      <c r="O377" t="str">
        <f>VLOOKUP($A377,'SAP - LT'!$A:$AE,4,0)</f>
        <v>LETRAS EN DESCUENTO NACIONAL -  - LETRA 75 DIAS / DRAFT 75 DAYS - Cambio de Situación</v>
      </c>
    </row>
    <row r="378" spans="1:15" x14ac:dyDescent="0.2">
      <c r="A378">
        <f t="shared" si="5"/>
        <v>377</v>
      </c>
      <c r="B378" t="str">
        <f>VLOOKUP($A378,'SAP - LT'!$A:$AE,12,0)</f>
        <v>AGROCOMERCIO S.A.C</v>
      </c>
      <c r="C378" s="5" t="str">
        <f>VLOOKUP($A378,'SAP - LT'!$A:$AE,2,0)</f>
        <v>2024-03365</v>
      </c>
      <c r="D378" s="5" t="str">
        <f>VLOOKUP($A378,'SAP - LT'!$A:$AE,2,0)</f>
        <v>2024-03365</v>
      </c>
      <c r="E378" s="13">
        <v>45566</v>
      </c>
      <c r="F378" s="34">
        <f>VLOOKUP($A378,'SAP - LT'!$A:$AE,5,0)</f>
        <v>45555</v>
      </c>
      <c r="G378" s="13">
        <f>VLOOKUP($A378,'SAP - LT'!$A:$AE,19,0)</f>
        <v>45575</v>
      </c>
      <c r="H378" s="5" t="s">
        <v>8512</v>
      </c>
      <c r="I378" t="str">
        <f>VLOOKUP($A378,'SAP - LT'!$A:$AE,3,0)</f>
        <v/>
      </c>
      <c r="J378" t="str">
        <f>IF(VLOOKUP($A378,'SAP - LT'!$A:$AE,15,0)=0,"PEN","USD")</f>
        <v>PEN</v>
      </c>
      <c r="K378" s="35" t="s">
        <v>17524</v>
      </c>
      <c r="L378">
        <v>1</v>
      </c>
      <c r="M378" s="37">
        <f>IF(J378="PEN",VLOOKUP($A378,'SAP - LT'!$A:$AE,14,0),VLOOKUP($A378,'SAP- FACT'!$A:$AE,15,0))</f>
        <v>3564.23</v>
      </c>
      <c r="N378" t="str">
        <f>IF(VLOOKUP($A378,'SAP - LT'!$A:$AE,15,0)=0,"PEN","USD")</f>
        <v>PEN</v>
      </c>
      <c r="O378" t="str">
        <f>VLOOKUP($A378,'SAP - LT'!$A:$AE,4,0)</f>
        <v>LETRAS EN COBRANZA NACIONAL -  - LETRA 75 DIAS / DRAFT 75 DAYS - Cambio de Situación</v>
      </c>
    </row>
    <row r="379" spans="1:15" x14ac:dyDescent="0.2">
      <c r="A379">
        <f t="shared" si="5"/>
        <v>378</v>
      </c>
      <c r="B379" t="str">
        <f>VLOOKUP($A379,'SAP - LT'!$A:$AE,12,0)</f>
        <v>AGROCOMERCIO S.A.C</v>
      </c>
      <c r="C379" s="5" t="str">
        <f>VLOOKUP($A379,'SAP - LT'!$A:$AE,2,0)</f>
        <v>2024-03368</v>
      </c>
      <c r="D379" s="5" t="str">
        <f>VLOOKUP($A379,'SAP - LT'!$A:$AE,2,0)</f>
        <v>2024-03368</v>
      </c>
      <c r="E379" s="13">
        <v>45566</v>
      </c>
      <c r="F379" s="34">
        <f>VLOOKUP($A379,'SAP - LT'!$A:$AE,5,0)</f>
        <v>45555</v>
      </c>
      <c r="G379" s="13">
        <f>VLOOKUP($A379,'SAP - LT'!$A:$AE,19,0)</f>
        <v>45596</v>
      </c>
      <c r="H379" s="5" t="s">
        <v>8512</v>
      </c>
      <c r="I379" t="str">
        <f>VLOOKUP($A379,'SAP - LT'!$A:$AE,3,0)</f>
        <v/>
      </c>
      <c r="J379" t="str">
        <f>IF(VLOOKUP($A379,'SAP - LT'!$A:$AE,15,0)=0,"PEN","USD")</f>
        <v>PEN</v>
      </c>
      <c r="K379" s="35" t="s">
        <v>17524</v>
      </c>
      <c r="L379">
        <v>1</v>
      </c>
      <c r="M379" s="37">
        <f>IF(J379="PEN",VLOOKUP($A379,'SAP - LT'!$A:$AE,14,0),VLOOKUP($A379,'SAP- FACT'!$A:$AE,15,0))</f>
        <v>3564.23</v>
      </c>
      <c r="N379" t="str">
        <f>IF(VLOOKUP($A379,'SAP - LT'!$A:$AE,15,0)=0,"PEN","USD")</f>
        <v>PEN</v>
      </c>
      <c r="O379" t="str">
        <f>VLOOKUP($A379,'SAP - LT'!$A:$AE,4,0)</f>
        <v>LETRAS EN COBRANZA NACIONAL -  - LETRA 75 DIAS / DRAFT 75 DAYS - Cambio de Situación</v>
      </c>
    </row>
    <row r="380" spans="1:15" x14ac:dyDescent="0.2">
      <c r="A380">
        <f t="shared" si="5"/>
        <v>379</v>
      </c>
      <c r="B380" t="str">
        <f>VLOOKUP($A380,'SAP - LT'!$A:$AE,12,0)</f>
        <v>AGROCOMERCIO S.A.C</v>
      </c>
      <c r="C380" s="5" t="str">
        <f>VLOOKUP($A380,'SAP - LT'!$A:$AE,2,0)</f>
        <v>2024-03370</v>
      </c>
      <c r="D380" s="5" t="str">
        <f>VLOOKUP($A380,'SAP - LT'!$A:$AE,2,0)</f>
        <v>2024-03370</v>
      </c>
      <c r="E380" s="13">
        <v>45566</v>
      </c>
      <c r="F380" s="34">
        <f>VLOOKUP($A380,'SAP - LT'!$A:$AE,5,0)</f>
        <v>45555</v>
      </c>
      <c r="G380" s="13">
        <f>VLOOKUP($A380,'SAP - LT'!$A:$AE,19,0)</f>
        <v>45621</v>
      </c>
      <c r="H380" s="5" t="s">
        <v>8512</v>
      </c>
      <c r="I380" t="str">
        <f>VLOOKUP($A380,'SAP - LT'!$A:$AE,3,0)</f>
        <v/>
      </c>
      <c r="J380" t="str">
        <f>IF(VLOOKUP($A380,'SAP - LT'!$A:$AE,15,0)=0,"PEN","USD")</f>
        <v>PEN</v>
      </c>
      <c r="K380" s="35" t="s">
        <v>17524</v>
      </c>
      <c r="L380">
        <v>1</v>
      </c>
      <c r="M380" s="37">
        <f>IF(J380="PEN",VLOOKUP($A380,'SAP - LT'!$A:$AE,14,0),VLOOKUP($A380,'SAP- FACT'!$A:$AE,15,0))</f>
        <v>3564.23</v>
      </c>
      <c r="N380" t="str">
        <f>IF(VLOOKUP($A380,'SAP - LT'!$A:$AE,15,0)=0,"PEN","USD")</f>
        <v>PEN</v>
      </c>
      <c r="O380" t="str">
        <f>VLOOKUP($A380,'SAP - LT'!$A:$AE,4,0)</f>
        <v>LETRAS EN COBRANZA NACIONAL -  - LETRA 75 DIAS / DRAFT 75 DAYS - Cambio de Situación</v>
      </c>
    </row>
    <row r="381" spans="1:15" x14ac:dyDescent="0.2">
      <c r="A381">
        <f t="shared" si="5"/>
        <v>380</v>
      </c>
      <c r="B381" t="str">
        <f>VLOOKUP($A381,'SAP - LT'!$A:$AE,12,0)</f>
        <v>AGROCOMERCIO S.A.C</v>
      </c>
      <c r="C381" s="5" t="str">
        <f>VLOOKUP($A381,'SAP - LT'!$A:$AE,2,0)</f>
        <v>2024-03366</v>
      </c>
      <c r="D381" s="5" t="str">
        <f>VLOOKUP($A381,'SAP - LT'!$A:$AE,2,0)</f>
        <v>2024-03366</v>
      </c>
      <c r="E381" s="13">
        <v>45566</v>
      </c>
      <c r="F381" s="34">
        <f>VLOOKUP($A381,'SAP - LT'!$A:$AE,5,0)</f>
        <v>45555</v>
      </c>
      <c r="G381" s="13">
        <f>VLOOKUP($A381,'SAP - LT'!$A:$AE,19,0)</f>
        <v>45582</v>
      </c>
      <c r="H381" s="5" t="s">
        <v>8512</v>
      </c>
      <c r="I381" t="str">
        <f>VLOOKUP($A381,'SAP - LT'!$A:$AE,3,0)</f>
        <v/>
      </c>
      <c r="J381" t="str">
        <f>IF(VLOOKUP($A381,'SAP - LT'!$A:$AE,15,0)=0,"PEN","USD")</f>
        <v>PEN</v>
      </c>
      <c r="K381" s="35" t="s">
        <v>17524</v>
      </c>
      <c r="L381">
        <v>1</v>
      </c>
      <c r="M381" s="37">
        <f>IF(J381="PEN",VLOOKUP($A381,'SAP - LT'!$A:$AE,14,0),VLOOKUP($A381,'SAP- FACT'!$A:$AE,15,0))</f>
        <v>3564.23</v>
      </c>
      <c r="N381" t="str">
        <f>IF(VLOOKUP($A381,'SAP - LT'!$A:$AE,15,0)=0,"PEN","USD")</f>
        <v>PEN</v>
      </c>
      <c r="O381" t="str">
        <f>VLOOKUP($A381,'SAP - LT'!$A:$AE,4,0)</f>
        <v>LETRAS EN COBRANZA NACIONAL -  - LETRA 75 DIAS / DRAFT 75 DAYS - Cambio de Situación</v>
      </c>
    </row>
    <row r="382" spans="1:15" x14ac:dyDescent="0.2">
      <c r="A382">
        <f t="shared" si="5"/>
        <v>381</v>
      </c>
      <c r="B382" t="str">
        <f>VLOOKUP($A382,'SAP - LT'!$A:$AE,12,0)</f>
        <v>AGROCOMERCIO S.A.C</v>
      </c>
      <c r="C382" s="5" t="str">
        <f>VLOOKUP($A382,'SAP - LT'!$A:$AE,2,0)</f>
        <v>2024-03369</v>
      </c>
      <c r="D382" s="5" t="str">
        <f>VLOOKUP($A382,'SAP - LT'!$A:$AE,2,0)</f>
        <v>2024-03369</v>
      </c>
      <c r="E382" s="13">
        <v>45566</v>
      </c>
      <c r="F382" s="34">
        <f>VLOOKUP($A382,'SAP - LT'!$A:$AE,5,0)</f>
        <v>45555</v>
      </c>
      <c r="G382" s="13">
        <f>VLOOKUP($A382,'SAP - LT'!$A:$AE,19,0)</f>
        <v>45603</v>
      </c>
      <c r="H382" s="5" t="s">
        <v>8512</v>
      </c>
      <c r="I382" t="str">
        <f>VLOOKUP($A382,'SAP - LT'!$A:$AE,3,0)</f>
        <v/>
      </c>
      <c r="J382" t="str">
        <f>IF(VLOOKUP($A382,'SAP - LT'!$A:$AE,15,0)=0,"PEN","USD")</f>
        <v>PEN</v>
      </c>
      <c r="K382" s="35" t="s">
        <v>17524</v>
      </c>
      <c r="L382">
        <v>1</v>
      </c>
      <c r="M382" s="37">
        <f>IF(J382="PEN",VLOOKUP($A382,'SAP - LT'!$A:$AE,14,0),VLOOKUP($A382,'SAP- FACT'!$A:$AE,15,0))</f>
        <v>3564.23</v>
      </c>
      <c r="N382" t="str">
        <f>IF(VLOOKUP($A382,'SAP - LT'!$A:$AE,15,0)=0,"PEN","USD")</f>
        <v>PEN</v>
      </c>
      <c r="O382" t="str">
        <f>VLOOKUP($A382,'SAP - LT'!$A:$AE,4,0)</f>
        <v>LETRAS EN COBRANZA NACIONAL -  - LETRA 75 DIAS / DRAFT 75 DAYS - Cambio de Situación</v>
      </c>
    </row>
    <row r="383" spans="1:15" x14ac:dyDescent="0.2">
      <c r="A383">
        <f t="shared" si="5"/>
        <v>382</v>
      </c>
      <c r="B383" t="str">
        <f>VLOOKUP($A383,'SAP - LT'!$A:$AE,12,0)</f>
        <v>AGROCOMERCIO S.A.C</v>
      </c>
      <c r="C383" s="5" t="str">
        <f>VLOOKUP($A383,'SAP - LT'!$A:$AE,2,0)</f>
        <v>2024-03367</v>
      </c>
      <c r="D383" s="5" t="str">
        <f>VLOOKUP($A383,'SAP - LT'!$A:$AE,2,0)</f>
        <v>2024-03367</v>
      </c>
      <c r="E383" s="13">
        <v>45566</v>
      </c>
      <c r="F383" s="34">
        <f>VLOOKUP($A383,'SAP - LT'!$A:$AE,5,0)</f>
        <v>45555</v>
      </c>
      <c r="G383" s="13">
        <f>VLOOKUP($A383,'SAP - LT'!$A:$AE,19,0)</f>
        <v>45589</v>
      </c>
      <c r="H383" s="5" t="s">
        <v>8512</v>
      </c>
      <c r="I383" t="str">
        <f>VLOOKUP($A383,'SAP - LT'!$A:$AE,3,0)</f>
        <v/>
      </c>
      <c r="J383" t="str">
        <f>IF(VLOOKUP($A383,'SAP - LT'!$A:$AE,15,0)=0,"PEN","USD")</f>
        <v>PEN</v>
      </c>
      <c r="K383" s="35" t="s">
        <v>17524</v>
      </c>
      <c r="L383">
        <v>1</v>
      </c>
      <c r="M383" s="37">
        <f>IF(J383="PEN",VLOOKUP($A383,'SAP - LT'!$A:$AE,14,0),VLOOKUP($A383,'SAP- FACT'!$A:$AE,15,0))</f>
        <v>3564.23</v>
      </c>
      <c r="N383" t="str">
        <f>IF(VLOOKUP($A383,'SAP - LT'!$A:$AE,15,0)=0,"PEN","USD")</f>
        <v>PEN</v>
      </c>
      <c r="O383" t="str">
        <f>VLOOKUP($A383,'SAP - LT'!$A:$AE,4,0)</f>
        <v>LETRAS EN COBRANZA NACIONAL -  - LETRA 75 DIAS / DRAFT 75 DAYS - Cambio de Situación</v>
      </c>
    </row>
    <row r="384" spans="1:15" x14ac:dyDescent="0.2">
      <c r="A384">
        <f t="shared" si="5"/>
        <v>383</v>
      </c>
      <c r="B384" t="str">
        <f>VLOOKUP($A384,'SAP - LT'!$A:$AE,12,0)</f>
        <v>REPRESENTACIONES DURAND S.A.C.</v>
      </c>
      <c r="C384" s="5" t="str">
        <f>VLOOKUP($A384,'SAP - LT'!$A:$AE,2,0)</f>
        <v>2024-03308</v>
      </c>
      <c r="D384" s="5" t="str">
        <f>VLOOKUP($A384,'SAP - LT'!$A:$AE,2,0)</f>
        <v>2024-03308</v>
      </c>
      <c r="E384" s="13">
        <v>45566</v>
      </c>
      <c r="F384" s="34">
        <f>VLOOKUP($A384,'SAP - LT'!$A:$AE,5,0)</f>
        <v>45560</v>
      </c>
      <c r="G384" s="13">
        <f>VLOOKUP($A384,'SAP - LT'!$A:$AE,19,0)</f>
        <v>45594</v>
      </c>
      <c r="H384" s="5" t="s">
        <v>8512</v>
      </c>
      <c r="I384" t="str">
        <f>VLOOKUP($A384,'SAP - LT'!$A:$AE,3,0)</f>
        <v/>
      </c>
      <c r="J384" t="str">
        <f>IF(VLOOKUP($A384,'SAP - LT'!$A:$AE,15,0)=0,"PEN","USD")</f>
        <v>PEN</v>
      </c>
      <c r="K384" s="35" t="s">
        <v>17524</v>
      </c>
      <c r="L384">
        <v>1</v>
      </c>
      <c r="M384" s="37">
        <f>IF(J384="PEN",VLOOKUP($A384,'SAP - LT'!$A:$AE,14,0),VLOOKUP($A384,'SAP- FACT'!$A:$AE,15,0))</f>
        <v>3592.86</v>
      </c>
      <c r="N384" t="str">
        <f>IF(VLOOKUP($A384,'SAP - LT'!$A:$AE,15,0)=0,"PEN","USD")</f>
        <v>PEN</v>
      </c>
      <c r="O384" t="str">
        <f>VLOOKUP($A384,'SAP - LT'!$A:$AE,4,0)</f>
        <v>LETRAS EN DESCUENTO NACIONAL -  - LETRA 75 DIAS / DRAFT 75 DAYS - Cambio de Situación</v>
      </c>
    </row>
    <row r="385" spans="1:15" x14ac:dyDescent="0.2">
      <c r="A385">
        <f t="shared" si="5"/>
        <v>384</v>
      </c>
      <c r="B385" t="str">
        <f>VLOOKUP($A385,'SAP - LT'!$A:$AE,12,0)</f>
        <v>REPRESENTACIONES DURAND S.A.C.</v>
      </c>
      <c r="C385" s="5" t="str">
        <f>VLOOKUP($A385,'SAP - LT'!$A:$AE,2,0)</f>
        <v>2024-03309</v>
      </c>
      <c r="D385" s="5" t="str">
        <f>VLOOKUP($A385,'SAP - LT'!$A:$AE,2,0)</f>
        <v>2024-03309</v>
      </c>
      <c r="E385" s="13">
        <v>45566</v>
      </c>
      <c r="F385" s="34">
        <f>VLOOKUP($A385,'SAP - LT'!$A:$AE,5,0)</f>
        <v>45560</v>
      </c>
      <c r="G385" s="13">
        <f>VLOOKUP($A385,'SAP - LT'!$A:$AE,19,0)</f>
        <v>45600</v>
      </c>
      <c r="H385" s="5" t="s">
        <v>8512</v>
      </c>
      <c r="I385" t="str">
        <f>VLOOKUP($A385,'SAP - LT'!$A:$AE,3,0)</f>
        <v/>
      </c>
      <c r="J385" t="str">
        <f>IF(VLOOKUP($A385,'SAP - LT'!$A:$AE,15,0)=0,"PEN","USD")</f>
        <v>PEN</v>
      </c>
      <c r="K385" s="35" t="s">
        <v>17524</v>
      </c>
      <c r="L385">
        <v>1</v>
      </c>
      <c r="M385" s="37">
        <f>IF(J385="PEN",VLOOKUP($A385,'SAP - LT'!$A:$AE,14,0),VLOOKUP($A385,'SAP- FACT'!$A:$AE,15,0))</f>
        <v>3592.86</v>
      </c>
      <c r="N385" t="str">
        <f>IF(VLOOKUP($A385,'SAP - LT'!$A:$AE,15,0)=0,"PEN","USD")</f>
        <v>PEN</v>
      </c>
      <c r="O385" t="str">
        <f>VLOOKUP($A385,'SAP - LT'!$A:$AE,4,0)</f>
        <v>LETRAS EN DESCUENTO NACIONAL -  - LETRA 75 DIAS / DRAFT 75 DAYS - Cambio de Situación</v>
      </c>
    </row>
    <row r="386" spans="1:15" x14ac:dyDescent="0.2">
      <c r="A386">
        <f t="shared" si="5"/>
        <v>385</v>
      </c>
      <c r="B386" t="str">
        <f>VLOOKUP($A386,'SAP - LT'!$A:$AE,12,0)</f>
        <v>REPRESENTACIONES DURAND S.A.C.</v>
      </c>
      <c r="C386" s="5" t="str">
        <f>VLOOKUP($A386,'SAP - LT'!$A:$AE,2,0)</f>
        <v>2024-03307</v>
      </c>
      <c r="D386" s="5" t="str">
        <f>VLOOKUP($A386,'SAP - LT'!$A:$AE,2,0)</f>
        <v>2024-03307</v>
      </c>
      <c r="E386" s="13">
        <v>45566</v>
      </c>
      <c r="F386" s="34">
        <f>VLOOKUP($A386,'SAP - LT'!$A:$AE,5,0)</f>
        <v>45560</v>
      </c>
      <c r="G386" s="13">
        <f>VLOOKUP($A386,'SAP - LT'!$A:$AE,19,0)</f>
        <v>45586</v>
      </c>
      <c r="H386" s="5" t="s">
        <v>8512</v>
      </c>
      <c r="I386" t="str">
        <f>VLOOKUP($A386,'SAP - LT'!$A:$AE,3,0)</f>
        <v/>
      </c>
      <c r="J386" t="str">
        <f>IF(VLOOKUP($A386,'SAP - LT'!$A:$AE,15,0)=0,"PEN","USD")</f>
        <v>PEN</v>
      </c>
      <c r="K386" s="35" t="s">
        <v>17524</v>
      </c>
      <c r="L386">
        <v>1</v>
      </c>
      <c r="M386" s="37">
        <f>IF(J386="PEN",VLOOKUP($A386,'SAP - LT'!$A:$AE,14,0),VLOOKUP($A386,'SAP- FACT'!$A:$AE,15,0))</f>
        <v>3592.86</v>
      </c>
      <c r="N386" t="str">
        <f>IF(VLOOKUP($A386,'SAP - LT'!$A:$AE,15,0)=0,"PEN","USD")</f>
        <v>PEN</v>
      </c>
      <c r="O386" t="str">
        <f>VLOOKUP($A386,'SAP - LT'!$A:$AE,4,0)</f>
        <v>LETRAS EN DESCUENTO NACIONAL -  - LETRA 75 DIAS / DRAFT 75 DAYS - Cambio de Situación</v>
      </c>
    </row>
    <row r="387" spans="1:15" x14ac:dyDescent="0.2">
      <c r="A387">
        <f t="shared" ref="A387:A450" si="6">ROW()-1</f>
        <v>386</v>
      </c>
      <c r="B387" t="str">
        <f>VLOOKUP($A387,'SAP - LT'!$A:$AE,12,0)</f>
        <v>REPRESENTACIONES DURAND S.A.C.</v>
      </c>
      <c r="C387" s="5" t="str">
        <f>VLOOKUP($A387,'SAP - LT'!$A:$AE,2,0)</f>
        <v>2024-03305</v>
      </c>
      <c r="D387" s="5" t="str">
        <f>VLOOKUP($A387,'SAP - LT'!$A:$AE,2,0)</f>
        <v>2024-03305</v>
      </c>
      <c r="E387" s="13">
        <v>45566</v>
      </c>
      <c r="F387" s="34">
        <f>VLOOKUP($A387,'SAP - LT'!$A:$AE,5,0)</f>
        <v>45560</v>
      </c>
      <c r="G387" s="13">
        <f>VLOOKUP($A387,'SAP - LT'!$A:$AE,19,0)</f>
        <v>45572</v>
      </c>
      <c r="H387" s="5" t="s">
        <v>8512</v>
      </c>
      <c r="I387" t="str">
        <f>VLOOKUP($A387,'SAP - LT'!$A:$AE,3,0)</f>
        <v/>
      </c>
      <c r="J387" t="str">
        <f>IF(VLOOKUP($A387,'SAP - LT'!$A:$AE,15,0)=0,"PEN","USD")</f>
        <v>PEN</v>
      </c>
      <c r="K387" s="35" t="s">
        <v>17524</v>
      </c>
      <c r="L387">
        <v>1</v>
      </c>
      <c r="M387" s="37">
        <f>IF(J387="PEN",VLOOKUP($A387,'SAP - LT'!$A:$AE,14,0),VLOOKUP($A387,'SAP- FACT'!$A:$AE,15,0))</f>
        <v>3592.86</v>
      </c>
      <c r="N387" t="str">
        <f>IF(VLOOKUP($A387,'SAP - LT'!$A:$AE,15,0)=0,"PEN","USD")</f>
        <v>PEN</v>
      </c>
      <c r="O387" t="str">
        <f>VLOOKUP($A387,'SAP - LT'!$A:$AE,4,0)</f>
        <v>LETRAS EN DESCUENTO NACIONAL -  - LETRA 75 DIAS / DRAFT 75 DAYS - Cambio de Situación</v>
      </c>
    </row>
    <row r="388" spans="1:15" x14ac:dyDescent="0.2">
      <c r="A388">
        <f t="shared" si="6"/>
        <v>387</v>
      </c>
      <c r="B388" t="str">
        <f>VLOOKUP($A388,'SAP - LT'!$A:$AE,12,0)</f>
        <v>REPRESENTACIONES DURAND S.A.C.</v>
      </c>
      <c r="C388" s="5" t="str">
        <f>VLOOKUP($A388,'SAP - LT'!$A:$AE,2,0)</f>
        <v>2024-03306</v>
      </c>
      <c r="D388" s="5" t="str">
        <f>VLOOKUP($A388,'SAP - LT'!$A:$AE,2,0)</f>
        <v>2024-03306</v>
      </c>
      <c r="E388" s="13">
        <v>45566</v>
      </c>
      <c r="F388" s="34">
        <f>VLOOKUP($A388,'SAP - LT'!$A:$AE,5,0)</f>
        <v>45560</v>
      </c>
      <c r="G388" s="13">
        <f>VLOOKUP($A388,'SAP - LT'!$A:$AE,19,0)</f>
        <v>45579</v>
      </c>
      <c r="H388" s="5" t="s">
        <v>8512</v>
      </c>
      <c r="I388" t="str">
        <f>VLOOKUP($A388,'SAP - LT'!$A:$AE,3,0)</f>
        <v/>
      </c>
      <c r="J388" t="str">
        <f>IF(VLOOKUP($A388,'SAP - LT'!$A:$AE,15,0)=0,"PEN","USD")</f>
        <v>PEN</v>
      </c>
      <c r="K388" s="35" t="s">
        <v>17524</v>
      </c>
      <c r="L388">
        <v>1</v>
      </c>
      <c r="M388" s="37">
        <f>IF(J388="PEN",VLOOKUP($A388,'SAP - LT'!$A:$AE,14,0),VLOOKUP($A388,'SAP- FACT'!$A:$AE,15,0))</f>
        <v>3592.86</v>
      </c>
      <c r="N388" t="str">
        <f>IF(VLOOKUP($A388,'SAP - LT'!$A:$AE,15,0)=0,"PEN","USD")</f>
        <v>PEN</v>
      </c>
      <c r="O388" t="str">
        <f>VLOOKUP($A388,'SAP - LT'!$A:$AE,4,0)</f>
        <v>LETRAS EN DESCUENTO NACIONAL -  - LETRA 75 DIAS / DRAFT 75 DAYS - Cambio de Situación</v>
      </c>
    </row>
    <row r="389" spans="1:15" x14ac:dyDescent="0.2">
      <c r="A389">
        <f t="shared" si="6"/>
        <v>388</v>
      </c>
      <c r="B389" t="str">
        <f>VLOOKUP($A389,'SAP - LT'!$A:$AE,12,0)</f>
        <v>REPRESENTACIONES DURAND S.A.C.</v>
      </c>
      <c r="C389" s="5" t="str">
        <f>VLOOKUP($A389,'SAP - LT'!$A:$AE,2,0)</f>
        <v>2024-03310</v>
      </c>
      <c r="D389" s="5" t="str">
        <f>VLOOKUP($A389,'SAP - LT'!$A:$AE,2,0)</f>
        <v>2024-03310</v>
      </c>
      <c r="E389" s="13">
        <v>45566</v>
      </c>
      <c r="F389" s="34">
        <f>VLOOKUP($A389,'SAP - LT'!$A:$AE,5,0)</f>
        <v>45560</v>
      </c>
      <c r="G389" s="13">
        <f>VLOOKUP($A389,'SAP - LT'!$A:$AE,19,0)</f>
        <v>45617</v>
      </c>
      <c r="H389" s="5" t="s">
        <v>8512</v>
      </c>
      <c r="I389" t="str">
        <f>VLOOKUP($A389,'SAP - LT'!$A:$AE,3,0)</f>
        <v/>
      </c>
      <c r="J389" t="str">
        <f>IF(VLOOKUP($A389,'SAP - LT'!$A:$AE,15,0)=0,"PEN","USD")</f>
        <v>PEN</v>
      </c>
      <c r="K389" s="35" t="s">
        <v>17524</v>
      </c>
      <c r="L389">
        <v>1</v>
      </c>
      <c r="M389" s="37">
        <f>IF(J389="PEN",VLOOKUP($A389,'SAP - LT'!$A:$AE,14,0),VLOOKUP($A389,'SAP- FACT'!$A:$AE,15,0))</f>
        <v>3592.88</v>
      </c>
      <c r="N389" t="str">
        <f>IF(VLOOKUP($A389,'SAP - LT'!$A:$AE,15,0)=0,"PEN","USD")</f>
        <v>PEN</v>
      </c>
      <c r="O389" t="str">
        <f>VLOOKUP($A389,'SAP - LT'!$A:$AE,4,0)</f>
        <v>LETRAS EN DESCUENTO NACIONAL -  - LETRA 75 DIAS / DRAFT 75 DAYS - Cambio de Situación</v>
      </c>
    </row>
    <row r="390" spans="1:15" x14ac:dyDescent="0.2">
      <c r="A390">
        <f t="shared" si="6"/>
        <v>389</v>
      </c>
      <c r="B390" t="str">
        <f>VLOOKUP($A390,'SAP - LT'!$A:$AE,12,0)</f>
        <v>REPRESENTACIONES DURAND S.A.C.</v>
      </c>
      <c r="C390" s="5" t="str">
        <f>VLOOKUP($A390,'SAP - LT'!$A:$AE,2,0)</f>
        <v>2024-03047</v>
      </c>
      <c r="D390" s="5" t="str">
        <f>VLOOKUP($A390,'SAP - LT'!$A:$AE,2,0)</f>
        <v>2024-03047</v>
      </c>
      <c r="E390" s="13">
        <v>45566</v>
      </c>
      <c r="F390" s="34">
        <f>VLOOKUP($A390,'SAP - LT'!$A:$AE,5,0)</f>
        <v>45537</v>
      </c>
      <c r="G390" s="13">
        <f>VLOOKUP($A390,'SAP - LT'!$A:$AE,19,0)</f>
        <v>45567</v>
      </c>
      <c r="H390" s="5" t="s">
        <v>8512</v>
      </c>
      <c r="I390" t="str">
        <f>VLOOKUP($A390,'SAP - LT'!$A:$AE,3,0)</f>
        <v/>
      </c>
      <c r="J390" t="str">
        <f>IF(VLOOKUP($A390,'SAP - LT'!$A:$AE,15,0)=0,"PEN","USD")</f>
        <v>PEN</v>
      </c>
      <c r="K390" s="35" t="s">
        <v>17524</v>
      </c>
      <c r="L390">
        <v>1</v>
      </c>
      <c r="M390" s="37">
        <f>IF(J390="PEN",VLOOKUP($A390,'SAP - LT'!$A:$AE,14,0),VLOOKUP($A390,'SAP- FACT'!$A:$AE,15,0))</f>
        <v>3618.46</v>
      </c>
      <c r="N390" t="str">
        <f>IF(VLOOKUP($A390,'SAP - LT'!$A:$AE,15,0)=0,"PEN","USD")</f>
        <v>PEN</v>
      </c>
      <c r="O390" t="str">
        <f>VLOOKUP($A390,'SAP - LT'!$A:$AE,4,0)</f>
        <v>LETRAS EN DESCUENTO NACIONAL -  - LETRA 75 DIAS / DRAFT 75 DAYS - Cambio de Situación</v>
      </c>
    </row>
    <row r="391" spans="1:15" x14ac:dyDescent="0.2">
      <c r="A391">
        <f t="shared" si="6"/>
        <v>390</v>
      </c>
      <c r="B391" t="str">
        <f>VLOOKUP($A391,'SAP - LT'!$A:$AE,12,0)</f>
        <v>REPRESENTACIONES DURAND S.A.C.</v>
      </c>
      <c r="C391" s="5" t="str">
        <f>VLOOKUP($A391,'SAP - LT'!$A:$AE,2,0)</f>
        <v>2024-03048</v>
      </c>
      <c r="D391" s="5" t="str">
        <f>VLOOKUP($A391,'SAP - LT'!$A:$AE,2,0)</f>
        <v>2024-03048</v>
      </c>
      <c r="E391" s="13">
        <v>45566</v>
      </c>
      <c r="F391" s="34">
        <f>VLOOKUP($A391,'SAP - LT'!$A:$AE,5,0)</f>
        <v>45537</v>
      </c>
      <c r="G391" s="13">
        <f>VLOOKUP($A391,'SAP - LT'!$A:$AE,19,0)</f>
        <v>45575</v>
      </c>
      <c r="H391" s="5" t="s">
        <v>8512</v>
      </c>
      <c r="I391" t="str">
        <f>VLOOKUP($A391,'SAP - LT'!$A:$AE,3,0)</f>
        <v/>
      </c>
      <c r="J391" t="str">
        <f>IF(VLOOKUP($A391,'SAP - LT'!$A:$AE,15,0)=0,"PEN","USD")</f>
        <v>PEN</v>
      </c>
      <c r="K391" s="35" t="s">
        <v>17524</v>
      </c>
      <c r="L391">
        <v>1</v>
      </c>
      <c r="M391" s="37">
        <f>IF(J391="PEN",VLOOKUP($A391,'SAP - LT'!$A:$AE,14,0),VLOOKUP($A391,'SAP- FACT'!$A:$AE,15,0))</f>
        <v>3618.46</v>
      </c>
      <c r="N391" t="str">
        <f>IF(VLOOKUP($A391,'SAP - LT'!$A:$AE,15,0)=0,"PEN","USD")</f>
        <v>PEN</v>
      </c>
      <c r="O391" t="str">
        <f>VLOOKUP($A391,'SAP - LT'!$A:$AE,4,0)</f>
        <v>LETRAS EN DESCUENTO NACIONAL -  - LETRA 75 DIAS / DRAFT 75 DAYS - Cambio de Situación</v>
      </c>
    </row>
    <row r="392" spans="1:15" x14ac:dyDescent="0.2">
      <c r="A392">
        <f t="shared" si="6"/>
        <v>391</v>
      </c>
      <c r="B392" t="str">
        <f>VLOOKUP($A392,'SAP - LT'!$A:$AE,12,0)</f>
        <v>REPRESENTACIONES DURAND S.A.C.</v>
      </c>
      <c r="C392" s="5" t="str">
        <f>VLOOKUP($A392,'SAP - LT'!$A:$AE,2,0)</f>
        <v>2024-03049</v>
      </c>
      <c r="D392" s="5" t="str">
        <f>VLOOKUP($A392,'SAP - LT'!$A:$AE,2,0)</f>
        <v>2024-03049</v>
      </c>
      <c r="E392" s="13">
        <v>45566</v>
      </c>
      <c r="F392" s="34">
        <f>VLOOKUP($A392,'SAP - LT'!$A:$AE,5,0)</f>
        <v>45537</v>
      </c>
      <c r="G392" s="13">
        <f>VLOOKUP($A392,'SAP - LT'!$A:$AE,19,0)</f>
        <v>45581</v>
      </c>
      <c r="H392" s="5" t="s">
        <v>8512</v>
      </c>
      <c r="I392" t="str">
        <f>VLOOKUP($A392,'SAP - LT'!$A:$AE,3,0)</f>
        <v/>
      </c>
      <c r="J392" t="str">
        <f>IF(VLOOKUP($A392,'SAP - LT'!$A:$AE,15,0)=0,"PEN","USD")</f>
        <v>PEN</v>
      </c>
      <c r="K392" s="35" t="s">
        <v>17524</v>
      </c>
      <c r="L392">
        <v>1</v>
      </c>
      <c r="M392" s="37">
        <f>IF(J392="PEN",VLOOKUP($A392,'SAP - LT'!$A:$AE,14,0),VLOOKUP($A392,'SAP- FACT'!$A:$AE,15,0))</f>
        <v>3618.46</v>
      </c>
      <c r="N392" t="str">
        <f>IF(VLOOKUP($A392,'SAP - LT'!$A:$AE,15,0)=0,"PEN","USD")</f>
        <v>PEN</v>
      </c>
      <c r="O392" t="str">
        <f>VLOOKUP($A392,'SAP - LT'!$A:$AE,4,0)</f>
        <v>LETRAS EN DESCUENTO NACIONAL -  - LETRA 75 DIAS / DRAFT 75 DAYS - Cambio de Situación</v>
      </c>
    </row>
    <row r="393" spans="1:15" x14ac:dyDescent="0.2">
      <c r="A393">
        <f t="shared" si="6"/>
        <v>392</v>
      </c>
      <c r="B393" t="str">
        <f>VLOOKUP($A393,'SAP - LT'!$A:$AE,12,0)</f>
        <v>REPRESENTACIONES DURAND S.A.C.</v>
      </c>
      <c r="C393" s="5" t="str">
        <f>VLOOKUP($A393,'SAP - LT'!$A:$AE,2,0)</f>
        <v>2024-03050</v>
      </c>
      <c r="D393" s="5" t="str">
        <f>VLOOKUP($A393,'SAP - LT'!$A:$AE,2,0)</f>
        <v>2024-03050</v>
      </c>
      <c r="E393" s="13">
        <v>45566</v>
      </c>
      <c r="F393" s="34">
        <f>VLOOKUP($A393,'SAP - LT'!$A:$AE,5,0)</f>
        <v>45537</v>
      </c>
      <c r="G393" s="13">
        <f>VLOOKUP($A393,'SAP - LT'!$A:$AE,19,0)</f>
        <v>45601</v>
      </c>
      <c r="H393" s="5" t="s">
        <v>8512</v>
      </c>
      <c r="I393" t="str">
        <f>VLOOKUP($A393,'SAP - LT'!$A:$AE,3,0)</f>
        <v/>
      </c>
      <c r="J393" t="str">
        <f>IF(VLOOKUP($A393,'SAP - LT'!$A:$AE,15,0)=0,"PEN","USD")</f>
        <v>PEN</v>
      </c>
      <c r="K393" s="35" t="s">
        <v>17524</v>
      </c>
      <c r="L393">
        <v>1</v>
      </c>
      <c r="M393" s="37">
        <f>IF(J393="PEN",VLOOKUP($A393,'SAP - LT'!$A:$AE,14,0),VLOOKUP($A393,'SAP- FACT'!$A:$AE,15,0))</f>
        <v>3618.47</v>
      </c>
      <c r="N393" t="str">
        <f>IF(VLOOKUP($A393,'SAP - LT'!$A:$AE,15,0)=0,"PEN","USD")</f>
        <v>PEN</v>
      </c>
      <c r="O393" t="str">
        <f>VLOOKUP($A393,'SAP - LT'!$A:$AE,4,0)</f>
        <v>LETRAS EN DESCUENTO NACIONAL -  - LETRA 75 DIAS / DRAFT 75 DAYS - Cambio de Situación</v>
      </c>
    </row>
    <row r="394" spans="1:15" x14ac:dyDescent="0.2">
      <c r="A394">
        <f t="shared" si="6"/>
        <v>393</v>
      </c>
      <c r="B394" t="str">
        <f>VLOOKUP($A394,'SAP - LT'!$A:$AE,12,0)</f>
        <v>TOP VETERINARIA S.A.C.</v>
      </c>
      <c r="C394" s="5" t="str">
        <f>VLOOKUP($A394,'SAP - LT'!$A:$AE,2,0)</f>
        <v>2024-03669</v>
      </c>
      <c r="D394" s="5" t="str">
        <f>VLOOKUP($A394,'SAP - LT'!$A:$AE,2,0)</f>
        <v>2024-03669</v>
      </c>
      <c r="E394" s="13">
        <v>45566</v>
      </c>
      <c r="F394" s="34">
        <f>VLOOKUP($A394,'SAP - LT'!$A:$AE,5,0)</f>
        <v>45560</v>
      </c>
      <c r="G394" s="13">
        <f>VLOOKUP($A394,'SAP - LT'!$A:$AE,19,0)</f>
        <v>45621</v>
      </c>
      <c r="H394" s="5" t="s">
        <v>8512</v>
      </c>
      <c r="I394" t="str">
        <f>VLOOKUP($A394,'SAP - LT'!$A:$AE,3,0)</f>
        <v/>
      </c>
      <c r="J394" t="str">
        <f>IF(VLOOKUP($A394,'SAP - LT'!$A:$AE,15,0)=0,"PEN","USD")</f>
        <v>PEN</v>
      </c>
      <c r="K394" s="35" t="s">
        <v>17524</v>
      </c>
      <c r="L394">
        <v>1</v>
      </c>
      <c r="M394" s="37">
        <f>IF(J394="PEN",VLOOKUP($A394,'SAP - LT'!$A:$AE,14,0),VLOOKUP($A394,'SAP- FACT'!$A:$AE,15,0))</f>
        <v>3622.15</v>
      </c>
      <c r="N394" t="str">
        <f>IF(VLOOKUP($A394,'SAP - LT'!$A:$AE,15,0)=0,"PEN","USD")</f>
        <v>PEN</v>
      </c>
      <c r="O394" t="str">
        <f>VLOOKUP($A394,'SAP - LT'!$A:$AE,4,0)</f>
        <v>LETRAS EN DESCUENTO NACIONAL -  - LETRA 75 DIAS / DRAFT 75 DAYS - Cambio de Situación</v>
      </c>
    </row>
    <row r="395" spans="1:15" x14ac:dyDescent="0.2">
      <c r="A395">
        <f t="shared" si="6"/>
        <v>394</v>
      </c>
      <c r="B395" t="str">
        <f>VLOOKUP($A395,'SAP - LT'!$A:$AE,12,0)</f>
        <v>TOP VETERINARIA S.A.C.</v>
      </c>
      <c r="C395" s="5" t="str">
        <f>VLOOKUP($A395,'SAP - LT'!$A:$AE,2,0)</f>
        <v>2024-03670</v>
      </c>
      <c r="D395" s="5" t="str">
        <f>VLOOKUP($A395,'SAP - LT'!$A:$AE,2,0)</f>
        <v>2024-03670</v>
      </c>
      <c r="E395" s="13">
        <v>45566</v>
      </c>
      <c r="F395" s="34">
        <f>VLOOKUP($A395,'SAP - LT'!$A:$AE,5,0)</f>
        <v>45560</v>
      </c>
      <c r="G395" s="13">
        <f>VLOOKUP($A395,'SAP - LT'!$A:$AE,19,0)</f>
        <v>45630</v>
      </c>
      <c r="H395" s="5" t="s">
        <v>8512</v>
      </c>
      <c r="I395" t="str">
        <f>VLOOKUP($A395,'SAP - LT'!$A:$AE,3,0)</f>
        <v/>
      </c>
      <c r="J395" t="str">
        <f>IF(VLOOKUP($A395,'SAP - LT'!$A:$AE,15,0)=0,"PEN","USD")</f>
        <v>PEN</v>
      </c>
      <c r="K395" s="35" t="s">
        <v>17524</v>
      </c>
      <c r="L395">
        <v>1</v>
      </c>
      <c r="M395" s="37">
        <f>IF(J395="PEN",VLOOKUP($A395,'SAP - LT'!$A:$AE,14,0),VLOOKUP($A395,'SAP- FACT'!$A:$AE,15,0))</f>
        <v>3622.15</v>
      </c>
      <c r="N395" t="str">
        <f>IF(VLOOKUP($A395,'SAP - LT'!$A:$AE,15,0)=0,"PEN","USD")</f>
        <v>PEN</v>
      </c>
      <c r="O395" t="str">
        <f>VLOOKUP($A395,'SAP - LT'!$A:$AE,4,0)</f>
        <v>LETRAS EN DESCUENTO NACIONAL -  - LETRA 75 DIAS / DRAFT 75 DAYS - Cambio de Situación</v>
      </c>
    </row>
    <row r="396" spans="1:15" x14ac:dyDescent="0.2">
      <c r="A396">
        <f t="shared" si="6"/>
        <v>395</v>
      </c>
      <c r="B396" t="str">
        <f>VLOOKUP($A396,'SAP - LT'!$A:$AE,12,0)</f>
        <v>TOP VETERINARIA S.A.C.</v>
      </c>
      <c r="C396" s="5" t="str">
        <f>VLOOKUP($A396,'SAP - LT'!$A:$AE,2,0)</f>
        <v>2024-03668</v>
      </c>
      <c r="D396" s="5" t="str">
        <f>VLOOKUP($A396,'SAP - LT'!$A:$AE,2,0)</f>
        <v>2024-03668</v>
      </c>
      <c r="E396" s="13">
        <v>45566</v>
      </c>
      <c r="F396" s="34">
        <f>VLOOKUP($A396,'SAP - LT'!$A:$AE,5,0)</f>
        <v>45560</v>
      </c>
      <c r="G396" s="13">
        <f>VLOOKUP($A396,'SAP - LT'!$A:$AE,19,0)</f>
        <v>45614</v>
      </c>
      <c r="H396" s="5" t="s">
        <v>8512</v>
      </c>
      <c r="I396" t="str">
        <f>VLOOKUP($A396,'SAP - LT'!$A:$AE,3,0)</f>
        <v/>
      </c>
      <c r="J396" t="str">
        <f>IF(VLOOKUP($A396,'SAP - LT'!$A:$AE,15,0)=0,"PEN","USD")</f>
        <v>PEN</v>
      </c>
      <c r="K396" s="35" t="s">
        <v>17524</v>
      </c>
      <c r="L396">
        <v>1</v>
      </c>
      <c r="M396" s="37">
        <f>IF(J396="PEN",VLOOKUP($A396,'SAP - LT'!$A:$AE,14,0),VLOOKUP($A396,'SAP- FACT'!$A:$AE,15,0))</f>
        <v>3622.15</v>
      </c>
      <c r="N396" t="str">
        <f>IF(VLOOKUP($A396,'SAP - LT'!$A:$AE,15,0)=0,"PEN","USD")</f>
        <v>PEN</v>
      </c>
      <c r="O396" t="str">
        <f>VLOOKUP($A396,'SAP - LT'!$A:$AE,4,0)</f>
        <v>LETRAS EN DESCUENTO NACIONAL -  - LETRA 75 DIAS / DRAFT 75 DAYS - Cambio de Situación</v>
      </c>
    </row>
    <row r="397" spans="1:15" x14ac:dyDescent="0.2">
      <c r="A397">
        <f t="shared" si="6"/>
        <v>396</v>
      </c>
      <c r="B397" t="str">
        <f>VLOOKUP($A397,'SAP - LT'!$A:$AE,12,0)</f>
        <v>TOP VETERINARIA S.A.C.</v>
      </c>
      <c r="C397" s="5" t="str">
        <f>VLOOKUP($A397,'SAP - LT'!$A:$AE,2,0)</f>
        <v>2024-03667</v>
      </c>
      <c r="D397" s="5" t="str">
        <f>VLOOKUP($A397,'SAP - LT'!$A:$AE,2,0)</f>
        <v>2024-03667</v>
      </c>
      <c r="E397" s="13">
        <v>45566</v>
      </c>
      <c r="F397" s="34">
        <f>VLOOKUP($A397,'SAP - LT'!$A:$AE,5,0)</f>
        <v>45560</v>
      </c>
      <c r="G397" s="13">
        <f>VLOOKUP($A397,'SAP - LT'!$A:$AE,19,0)</f>
        <v>45607</v>
      </c>
      <c r="H397" s="5" t="s">
        <v>8512</v>
      </c>
      <c r="I397" t="str">
        <f>VLOOKUP($A397,'SAP - LT'!$A:$AE,3,0)</f>
        <v/>
      </c>
      <c r="J397" t="str">
        <f>IF(VLOOKUP($A397,'SAP - LT'!$A:$AE,15,0)=0,"PEN","USD")</f>
        <v>PEN</v>
      </c>
      <c r="K397" s="35" t="s">
        <v>17524</v>
      </c>
      <c r="L397">
        <v>1</v>
      </c>
      <c r="M397" s="37">
        <f>IF(J397="PEN",VLOOKUP($A397,'SAP - LT'!$A:$AE,14,0),VLOOKUP($A397,'SAP- FACT'!$A:$AE,15,0))</f>
        <v>3622.15</v>
      </c>
      <c r="N397" t="str">
        <f>IF(VLOOKUP($A397,'SAP - LT'!$A:$AE,15,0)=0,"PEN","USD")</f>
        <v>PEN</v>
      </c>
      <c r="O397" t="str">
        <f>VLOOKUP($A397,'SAP - LT'!$A:$AE,4,0)</f>
        <v>LETRAS EN DESCUENTO NACIONAL -  - LETRA 75 DIAS / DRAFT 75 DAYS - Cambio de Situación</v>
      </c>
    </row>
    <row r="398" spans="1:15" x14ac:dyDescent="0.2">
      <c r="A398">
        <f t="shared" si="6"/>
        <v>397</v>
      </c>
      <c r="B398" t="str">
        <f>VLOOKUP($A398,'SAP - LT'!$A:$AE,12,0)</f>
        <v>TOP VETERINARIA S.A.C.</v>
      </c>
      <c r="C398" s="5" t="str">
        <f>VLOOKUP($A398,'SAP - LT'!$A:$AE,2,0)</f>
        <v>2024-03666</v>
      </c>
      <c r="D398" s="5" t="str">
        <f>VLOOKUP($A398,'SAP - LT'!$A:$AE,2,0)</f>
        <v>2024-03666</v>
      </c>
      <c r="E398" s="13">
        <v>45566</v>
      </c>
      <c r="F398" s="34">
        <f>VLOOKUP($A398,'SAP - LT'!$A:$AE,5,0)</f>
        <v>45560</v>
      </c>
      <c r="G398" s="13">
        <f>VLOOKUP($A398,'SAP - LT'!$A:$AE,19,0)</f>
        <v>45600</v>
      </c>
      <c r="H398" s="5" t="s">
        <v>8512</v>
      </c>
      <c r="I398" t="str">
        <f>VLOOKUP($A398,'SAP - LT'!$A:$AE,3,0)</f>
        <v/>
      </c>
      <c r="J398" t="str">
        <f>IF(VLOOKUP($A398,'SAP - LT'!$A:$AE,15,0)=0,"PEN","USD")</f>
        <v>PEN</v>
      </c>
      <c r="K398" s="35" t="s">
        <v>17524</v>
      </c>
      <c r="L398">
        <v>1</v>
      </c>
      <c r="M398" s="37">
        <f>IF(J398="PEN",VLOOKUP($A398,'SAP - LT'!$A:$AE,14,0),VLOOKUP($A398,'SAP- FACT'!$A:$AE,15,0))</f>
        <v>3622.15</v>
      </c>
      <c r="N398" t="str">
        <f>IF(VLOOKUP($A398,'SAP - LT'!$A:$AE,15,0)=0,"PEN","USD")</f>
        <v>PEN</v>
      </c>
      <c r="O398" t="str">
        <f>VLOOKUP($A398,'SAP - LT'!$A:$AE,4,0)</f>
        <v>LETRAS EN DESCUENTO NACIONAL -  - LETRA 75 DIAS / DRAFT 75 DAYS - Cambio de Situación</v>
      </c>
    </row>
    <row r="399" spans="1:15" x14ac:dyDescent="0.2">
      <c r="A399">
        <f t="shared" si="6"/>
        <v>398</v>
      </c>
      <c r="B399" t="str">
        <f>VLOOKUP($A399,'SAP - LT'!$A:$AE,12,0)</f>
        <v>TOP VETERINARIA S.A.C.</v>
      </c>
      <c r="C399" s="5" t="str">
        <f>VLOOKUP($A399,'SAP - LT'!$A:$AE,2,0)</f>
        <v>2024-03671</v>
      </c>
      <c r="D399" s="5" t="str">
        <f>VLOOKUP($A399,'SAP - LT'!$A:$AE,2,0)</f>
        <v>2024-03671</v>
      </c>
      <c r="E399" s="13">
        <v>45566</v>
      </c>
      <c r="F399" s="34">
        <f>VLOOKUP($A399,'SAP - LT'!$A:$AE,5,0)</f>
        <v>45560</v>
      </c>
      <c r="G399" s="13">
        <f>VLOOKUP($A399,'SAP - LT'!$A:$AE,19,0)</f>
        <v>45645</v>
      </c>
      <c r="H399" s="5" t="s">
        <v>8512</v>
      </c>
      <c r="I399" t="str">
        <f>VLOOKUP($A399,'SAP - LT'!$A:$AE,3,0)</f>
        <v/>
      </c>
      <c r="J399" t="str">
        <f>IF(VLOOKUP($A399,'SAP - LT'!$A:$AE,15,0)=0,"PEN","USD")</f>
        <v>PEN</v>
      </c>
      <c r="K399" s="35" t="s">
        <v>17524</v>
      </c>
      <c r="L399">
        <v>1</v>
      </c>
      <c r="M399" s="37">
        <f>IF(J399="PEN",VLOOKUP($A399,'SAP - LT'!$A:$AE,14,0),VLOOKUP($A399,'SAP- FACT'!$A:$AE,15,0))</f>
        <v>3622.16</v>
      </c>
      <c r="N399" t="str">
        <f>IF(VLOOKUP($A399,'SAP - LT'!$A:$AE,15,0)=0,"PEN","USD")</f>
        <v>PEN</v>
      </c>
      <c r="O399" t="str">
        <f>VLOOKUP($A399,'SAP - LT'!$A:$AE,4,0)</f>
        <v>LETRAS EN DESCUENTO NACIONAL -  - LETRA 75 DIAS / DRAFT 75 DAYS - Cambio de Situación</v>
      </c>
    </row>
    <row r="400" spans="1:15" x14ac:dyDescent="0.2">
      <c r="A400">
        <f t="shared" si="6"/>
        <v>399</v>
      </c>
      <c r="B400" t="str">
        <f>VLOOKUP($A400,'SAP - LT'!$A:$AE,12,0)</f>
        <v>H &amp; P DISTRIBUCIONES Y REPRESENTACIONES</v>
      </c>
      <c r="C400" s="5" t="str">
        <f>VLOOKUP($A400,'SAP - LT'!$A:$AE,2,0)</f>
        <v>2024-03301</v>
      </c>
      <c r="D400" s="5" t="str">
        <f>VLOOKUP($A400,'SAP - LT'!$A:$AE,2,0)</f>
        <v>2024-03301</v>
      </c>
      <c r="E400" s="13">
        <v>45566</v>
      </c>
      <c r="F400" s="34">
        <f>VLOOKUP($A400,'SAP - LT'!$A:$AE,5,0)</f>
        <v>45554</v>
      </c>
      <c r="G400" s="13">
        <f>VLOOKUP($A400,'SAP - LT'!$A:$AE,19,0)</f>
        <v>45587</v>
      </c>
      <c r="H400" s="5" t="s">
        <v>8512</v>
      </c>
      <c r="I400" t="str">
        <f>VLOOKUP($A400,'SAP - LT'!$A:$AE,3,0)</f>
        <v/>
      </c>
      <c r="J400" t="str">
        <f>IF(VLOOKUP($A400,'SAP - LT'!$A:$AE,15,0)=0,"PEN","USD")</f>
        <v>PEN</v>
      </c>
      <c r="K400" s="35" t="s">
        <v>17524</v>
      </c>
      <c r="L400">
        <v>1</v>
      </c>
      <c r="M400" s="37">
        <f>IF(J400="PEN",VLOOKUP($A400,'SAP - LT'!$A:$AE,14,0),VLOOKUP($A400,'SAP- FACT'!$A:$AE,15,0))</f>
        <v>3811.21</v>
      </c>
      <c r="N400" t="str">
        <f>IF(VLOOKUP($A400,'SAP - LT'!$A:$AE,15,0)=0,"PEN","USD")</f>
        <v>PEN</v>
      </c>
      <c r="O400" t="str">
        <f>VLOOKUP($A400,'SAP - LT'!$A:$AE,4,0)</f>
        <v>LETRAS EN DESCUENTO NACIONAL -  - LETRA 75 DIAS / DRAFT 75 DAYS - Cambio de Situación</v>
      </c>
    </row>
    <row r="401" spans="1:15" x14ac:dyDescent="0.2">
      <c r="A401">
        <f t="shared" si="6"/>
        <v>400</v>
      </c>
      <c r="B401" t="str">
        <f>VLOOKUP($A401,'SAP - LT'!$A:$AE,12,0)</f>
        <v>H &amp; P DISTRIBUCIONES Y REPRESENTACIONES</v>
      </c>
      <c r="C401" s="5" t="str">
        <f>VLOOKUP($A401,'SAP - LT'!$A:$AE,2,0)</f>
        <v>2024-03303</v>
      </c>
      <c r="D401" s="5" t="str">
        <f>VLOOKUP($A401,'SAP - LT'!$A:$AE,2,0)</f>
        <v>2024-03303</v>
      </c>
      <c r="E401" s="13">
        <v>45566</v>
      </c>
      <c r="F401" s="34">
        <f>VLOOKUP($A401,'SAP - LT'!$A:$AE,5,0)</f>
        <v>45554</v>
      </c>
      <c r="G401" s="13">
        <f>VLOOKUP($A401,'SAP - LT'!$A:$AE,19,0)</f>
        <v>45601</v>
      </c>
      <c r="H401" s="5" t="s">
        <v>8512</v>
      </c>
      <c r="I401" t="str">
        <f>VLOOKUP($A401,'SAP - LT'!$A:$AE,3,0)</f>
        <v/>
      </c>
      <c r="J401" t="str">
        <f>IF(VLOOKUP($A401,'SAP - LT'!$A:$AE,15,0)=0,"PEN","USD")</f>
        <v>PEN</v>
      </c>
      <c r="K401" s="35" t="s">
        <v>17524</v>
      </c>
      <c r="L401">
        <v>1</v>
      </c>
      <c r="M401" s="37">
        <f>IF(J401="PEN",VLOOKUP($A401,'SAP - LT'!$A:$AE,14,0),VLOOKUP($A401,'SAP- FACT'!$A:$AE,15,0))</f>
        <v>3811.21</v>
      </c>
      <c r="N401" t="str">
        <f>IF(VLOOKUP($A401,'SAP - LT'!$A:$AE,15,0)=0,"PEN","USD")</f>
        <v>PEN</v>
      </c>
      <c r="O401" t="str">
        <f>VLOOKUP($A401,'SAP - LT'!$A:$AE,4,0)</f>
        <v>LETRAS EN DESCUENTO NACIONAL -  - LETRA 75 DIAS / DRAFT 75 DAYS - Cambio de Situación</v>
      </c>
    </row>
    <row r="402" spans="1:15" x14ac:dyDescent="0.2">
      <c r="A402">
        <f t="shared" si="6"/>
        <v>401</v>
      </c>
      <c r="B402" t="str">
        <f>VLOOKUP($A402,'SAP - LT'!$A:$AE,12,0)</f>
        <v>H &amp; P DISTRIBUCIONES Y REPRESENTACIONES</v>
      </c>
      <c r="C402" s="5" t="str">
        <f>VLOOKUP($A402,'SAP - LT'!$A:$AE,2,0)</f>
        <v>2024-03302</v>
      </c>
      <c r="D402" s="5" t="str">
        <f>VLOOKUP($A402,'SAP - LT'!$A:$AE,2,0)</f>
        <v>2024-03302</v>
      </c>
      <c r="E402" s="13">
        <v>45566</v>
      </c>
      <c r="F402" s="34">
        <f>VLOOKUP($A402,'SAP - LT'!$A:$AE,5,0)</f>
        <v>45554</v>
      </c>
      <c r="G402" s="13">
        <f>VLOOKUP($A402,'SAP - LT'!$A:$AE,19,0)</f>
        <v>45594</v>
      </c>
      <c r="H402" s="5" t="s">
        <v>8512</v>
      </c>
      <c r="I402" t="str">
        <f>VLOOKUP($A402,'SAP - LT'!$A:$AE,3,0)</f>
        <v/>
      </c>
      <c r="J402" t="str">
        <f>IF(VLOOKUP($A402,'SAP - LT'!$A:$AE,15,0)=0,"PEN","USD")</f>
        <v>PEN</v>
      </c>
      <c r="K402" s="35" t="s">
        <v>17524</v>
      </c>
      <c r="L402">
        <v>1</v>
      </c>
      <c r="M402" s="37">
        <f>IF(J402="PEN",VLOOKUP($A402,'SAP - LT'!$A:$AE,14,0),VLOOKUP($A402,'SAP- FACT'!$A:$AE,15,0))</f>
        <v>3811.21</v>
      </c>
      <c r="N402" t="str">
        <f>IF(VLOOKUP($A402,'SAP - LT'!$A:$AE,15,0)=0,"PEN","USD")</f>
        <v>PEN</v>
      </c>
      <c r="O402" t="str">
        <f>VLOOKUP($A402,'SAP - LT'!$A:$AE,4,0)</f>
        <v>LETRAS EN DESCUENTO NACIONAL -  - LETRA 75 DIAS / DRAFT 75 DAYS - Cambio de Situación</v>
      </c>
    </row>
    <row r="403" spans="1:15" x14ac:dyDescent="0.2">
      <c r="A403">
        <f t="shared" si="6"/>
        <v>402</v>
      </c>
      <c r="B403" t="str">
        <f>VLOOKUP($A403,'SAP - LT'!$A:$AE,12,0)</f>
        <v>H &amp; P DISTRIBUCIONES Y REPRESENTACIONES</v>
      </c>
      <c r="C403" s="5" t="str">
        <f>VLOOKUP($A403,'SAP - LT'!$A:$AE,2,0)</f>
        <v>2024-03299</v>
      </c>
      <c r="D403" s="5" t="str">
        <f>VLOOKUP($A403,'SAP - LT'!$A:$AE,2,0)</f>
        <v>2024-03299</v>
      </c>
      <c r="E403" s="13">
        <v>45566</v>
      </c>
      <c r="F403" s="34">
        <f>VLOOKUP($A403,'SAP - LT'!$A:$AE,5,0)</f>
        <v>45554</v>
      </c>
      <c r="G403" s="13">
        <f>VLOOKUP($A403,'SAP - LT'!$A:$AE,19,0)</f>
        <v>45572</v>
      </c>
      <c r="H403" s="5" t="s">
        <v>8512</v>
      </c>
      <c r="I403" t="str">
        <f>VLOOKUP($A403,'SAP - LT'!$A:$AE,3,0)</f>
        <v/>
      </c>
      <c r="J403" t="str">
        <f>IF(VLOOKUP($A403,'SAP - LT'!$A:$AE,15,0)=0,"PEN","USD")</f>
        <v>PEN</v>
      </c>
      <c r="K403" s="35" t="s">
        <v>17524</v>
      </c>
      <c r="L403">
        <v>1</v>
      </c>
      <c r="M403" s="37">
        <f>IF(J403="PEN",VLOOKUP($A403,'SAP - LT'!$A:$AE,14,0),VLOOKUP($A403,'SAP- FACT'!$A:$AE,15,0))</f>
        <v>3811.21</v>
      </c>
      <c r="N403" t="str">
        <f>IF(VLOOKUP($A403,'SAP - LT'!$A:$AE,15,0)=0,"PEN","USD")</f>
        <v>PEN</v>
      </c>
      <c r="O403" t="str">
        <f>VLOOKUP($A403,'SAP - LT'!$A:$AE,4,0)</f>
        <v>LETRAS EN DESCUENTO NACIONAL -  - LETRA 75 DIAS / DRAFT 75 DAYS - Cambio de Situación</v>
      </c>
    </row>
    <row r="404" spans="1:15" x14ac:dyDescent="0.2">
      <c r="A404">
        <f t="shared" si="6"/>
        <v>403</v>
      </c>
      <c r="B404" t="str">
        <f>VLOOKUP($A404,'SAP - LT'!$A:$AE,12,0)</f>
        <v>H &amp; P DISTRIBUCIONES Y REPRESENTACIONES</v>
      </c>
      <c r="C404" s="5" t="str">
        <f>VLOOKUP($A404,'SAP - LT'!$A:$AE,2,0)</f>
        <v>2024-03300</v>
      </c>
      <c r="D404" s="5" t="str">
        <f>VLOOKUP($A404,'SAP - LT'!$A:$AE,2,0)</f>
        <v>2024-03300</v>
      </c>
      <c r="E404" s="13">
        <v>45566</v>
      </c>
      <c r="F404" s="34">
        <f>VLOOKUP($A404,'SAP - LT'!$A:$AE,5,0)</f>
        <v>45554</v>
      </c>
      <c r="G404" s="13">
        <f>VLOOKUP($A404,'SAP - LT'!$A:$AE,19,0)</f>
        <v>45580</v>
      </c>
      <c r="H404" s="5" t="s">
        <v>8512</v>
      </c>
      <c r="I404" t="str">
        <f>VLOOKUP($A404,'SAP - LT'!$A:$AE,3,0)</f>
        <v/>
      </c>
      <c r="J404" t="str">
        <f>IF(VLOOKUP($A404,'SAP - LT'!$A:$AE,15,0)=0,"PEN","USD")</f>
        <v>PEN</v>
      </c>
      <c r="K404" s="35" t="s">
        <v>17524</v>
      </c>
      <c r="L404">
        <v>1</v>
      </c>
      <c r="M404" s="37">
        <f>IF(J404="PEN",VLOOKUP($A404,'SAP - LT'!$A:$AE,14,0),VLOOKUP($A404,'SAP- FACT'!$A:$AE,15,0))</f>
        <v>3811.21</v>
      </c>
      <c r="N404" t="str">
        <f>IF(VLOOKUP($A404,'SAP - LT'!$A:$AE,15,0)=0,"PEN","USD")</f>
        <v>PEN</v>
      </c>
      <c r="O404" t="str">
        <f>VLOOKUP($A404,'SAP - LT'!$A:$AE,4,0)</f>
        <v>LETRAS EN DESCUENTO NACIONAL -  - LETRA 75 DIAS / DRAFT 75 DAYS - Cambio de Situación</v>
      </c>
    </row>
    <row r="405" spans="1:15" x14ac:dyDescent="0.2">
      <c r="A405">
        <f t="shared" si="6"/>
        <v>404</v>
      </c>
      <c r="B405" t="str">
        <f>VLOOKUP($A405,'SAP - LT'!$A:$AE,12,0)</f>
        <v>H &amp; P DISTRIBUCIONES Y REPRESENTACIONES</v>
      </c>
      <c r="C405" s="5" t="str">
        <f>VLOOKUP($A405,'SAP - LT'!$A:$AE,2,0)</f>
        <v>2024-03304</v>
      </c>
      <c r="D405" s="5" t="str">
        <f>VLOOKUP($A405,'SAP - LT'!$A:$AE,2,0)</f>
        <v>2024-03304</v>
      </c>
      <c r="E405" s="13">
        <v>45566</v>
      </c>
      <c r="F405" s="34">
        <f>VLOOKUP($A405,'SAP - LT'!$A:$AE,5,0)</f>
        <v>45554</v>
      </c>
      <c r="G405" s="13">
        <f>VLOOKUP($A405,'SAP - LT'!$A:$AE,19,0)</f>
        <v>45618</v>
      </c>
      <c r="H405" s="5" t="s">
        <v>8512</v>
      </c>
      <c r="I405" t="str">
        <f>VLOOKUP($A405,'SAP - LT'!$A:$AE,3,0)</f>
        <v/>
      </c>
      <c r="J405" t="str">
        <f>IF(VLOOKUP($A405,'SAP - LT'!$A:$AE,15,0)=0,"PEN","USD")</f>
        <v>PEN</v>
      </c>
      <c r="K405" s="35" t="s">
        <v>17524</v>
      </c>
      <c r="L405">
        <v>1</v>
      </c>
      <c r="M405" s="37">
        <f>IF(J405="PEN",VLOOKUP($A405,'SAP - LT'!$A:$AE,14,0),VLOOKUP($A405,'SAP- FACT'!$A:$AE,15,0))</f>
        <v>3811.22</v>
      </c>
      <c r="N405" t="str">
        <f>IF(VLOOKUP($A405,'SAP - LT'!$A:$AE,15,0)=0,"PEN","USD")</f>
        <v>PEN</v>
      </c>
      <c r="O405" t="str">
        <f>VLOOKUP($A405,'SAP - LT'!$A:$AE,4,0)</f>
        <v>LETRAS EN DESCUENTO NACIONAL -  - LETRA 75 DIAS / DRAFT 75 DAYS - Cambio de Situación</v>
      </c>
    </row>
    <row r="406" spans="1:15" x14ac:dyDescent="0.2">
      <c r="A406">
        <f t="shared" si="6"/>
        <v>405</v>
      </c>
      <c r="B406" t="str">
        <f>VLOOKUP($A406,'SAP - LT'!$A:$AE,12,0)</f>
        <v>SANIDAD AGROPECUARIA &amp; ASOCIADOS S.A.C.</v>
      </c>
      <c r="C406" s="5" t="str">
        <f>VLOOKUP($A406,'SAP - LT'!$A:$AE,2,0)</f>
        <v>2024-03385</v>
      </c>
      <c r="D406" s="5" t="str">
        <f>VLOOKUP($A406,'SAP - LT'!$A:$AE,2,0)</f>
        <v>2024-03385</v>
      </c>
      <c r="E406" s="13">
        <v>45566</v>
      </c>
      <c r="F406" s="34">
        <f>VLOOKUP($A406,'SAP - LT'!$A:$AE,5,0)</f>
        <v>45554</v>
      </c>
      <c r="G406" s="13">
        <f>VLOOKUP($A406,'SAP - LT'!$A:$AE,19,0)</f>
        <v>45594</v>
      </c>
      <c r="H406" s="5" t="s">
        <v>8512</v>
      </c>
      <c r="I406" t="str">
        <f>VLOOKUP($A406,'SAP - LT'!$A:$AE,3,0)</f>
        <v/>
      </c>
      <c r="J406" t="str">
        <f>IF(VLOOKUP($A406,'SAP - LT'!$A:$AE,15,0)=0,"PEN","USD")</f>
        <v>PEN</v>
      </c>
      <c r="K406" s="35" t="s">
        <v>17524</v>
      </c>
      <c r="L406">
        <v>1</v>
      </c>
      <c r="M406" s="37">
        <f>IF(J406="PEN",VLOOKUP($A406,'SAP - LT'!$A:$AE,14,0),VLOOKUP($A406,'SAP- FACT'!$A:$AE,15,0))</f>
        <v>3870.88</v>
      </c>
      <c r="N406" t="str">
        <f>IF(VLOOKUP($A406,'SAP - LT'!$A:$AE,15,0)=0,"PEN","USD")</f>
        <v>PEN</v>
      </c>
      <c r="O406" t="str">
        <f>VLOOKUP($A406,'SAP - LT'!$A:$AE,4,0)</f>
        <v>LETRAS EN DESCUENTO NACIONAL -  - LETRA 75 DIAS / DRAFT 75 DAYS - Cambio de Situación</v>
      </c>
    </row>
    <row r="407" spans="1:15" x14ac:dyDescent="0.2">
      <c r="A407">
        <f t="shared" si="6"/>
        <v>406</v>
      </c>
      <c r="B407" t="str">
        <f>VLOOKUP($A407,'SAP - LT'!$A:$AE,12,0)</f>
        <v>AGROVET Y DISTRIBUCIONES GRANDEZ S.R.L</v>
      </c>
      <c r="C407" s="5" t="str">
        <f>VLOOKUP($A407,'SAP - LT'!$A:$AE,2,0)</f>
        <v>2024-03169</v>
      </c>
      <c r="D407" s="5" t="str">
        <f>VLOOKUP($A407,'SAP - LT'!$A:$AE,2,0)</f>
        <v>2024-03169</v>
      </c>
      <c r="E407" s="13">
        <v>45566</v>
      </c>
      <c r="F407" s="34">
        <f>VLOOKUP($A407,'SAP - LT'!$A:$AE,5,0)</f>
        <v>45554</v>
      </c>
      <c r="G407" s="13">
        <f>VLOOKUP($A407,'SAP - LT'!$A:$AE,19,0)</f>
        <v>45607</v>
      </c>
      <c r="H407" s="5" t="s">
        <v>8512</v>
      </c>
      <c r="I407" t="str">
        <f>VLOOKUP($A407,'SAP - LT'!$A:$AE,3,0)</f>
        <v/>
      </c>
      <c r="J407" t="str">
        <f>IF(VLOOKUP($A407,'SAP - LT'!$A:$AE,15,0)=0,"PEN","USD")</f>
        <v>PEN</v>
      </c>
      <c r="K407" s="35" t="s">
        <v>17524</v>
      </c>
      <c r="L407">
        <v>1</v>
      </c>
      <c r="M407" s="37">
        <f>IF(J407="PEN",VLOOKUP($A407,'SAP - LT'!$A:$AE,14,0),VLOOKUP($A407,'SAP- FACT'!$A:$AE,15,0))</f>
        <v>3878.32</v>
      </c>
      <c r="N407" t="str">
        <f>IF(VLOOKUP($A407,'SAP - LT'!$A:$AE,15,0)=0,"PEN","USD")</f>
        <v>PEN</v>
      </c>
      <c r="O407" t="str">
        <f>VLOOKUP($A407,'SAP - LT'!$A:$AE,4,0)</f>
        <v>LETRAS EN DESCUENTO NACIONAL -  - LETRA 75 DIAS / DRAFT 75 DAYS - Cambio de Situación</v>
      </c>
    </row>
    <row r="408" spans="1:15" x14ac:dyDescent="0.2">
      <c r="A408">
        <f t="shared" si="6"/>
        <v>407</v>
      </c>
      <c r="B408" t="str">
        <f>VLOOKUP($A408,'SAP - LT'!$A:$AE,12,0)</f>
        <v>AGROVET Y DISTRIBUCIONES GRANDEZ S.R.L</v>
      </c>
      <c r="C408" s="5" t="str">
        <f>VLOOKUP($A408,'SAP - LT'!$A:$AE,2,0)</f>
        <v>2024-03166</v>
      </c>
      <c r="D408" s="5" t="str">
        <f>VLOOKUP($A408,'SAP - LT'!$A:$AE,2,0)</f>
        <v>2024-03166</v>
      </c>
      <c r="E408" s="13">
        <v>45566</v>
      </c>
      <c r="F408" s="34">
        <f>VLOOKUP($A408,'SAP - LT'!$A:$AE,5,0)</f>
        <v>45554</v>
      </c>
      <c r="G408" s="13">
        <f>VLOOKUP($A408,'SAP - LT'!$A:$AE,19,0)</f>
        <v>45575</v>
      </c>
      <c r="H408" s="5" t="s">
        <v>8512</v>
      </c>
      <c r="I408" t="str">
        <f>VLOOKUP($A408,'SAP - LT'!$A:$AE,3,0)</f>
        <v/>
      </c>
      <c r="J408" t="str">
        <f>IF(VLOOKUP($A408,'SAP - LT'!$A:$AE,15,0)=0,"PEN","USD")</f>
        <v>PEN</v>
      </c>
      <c r="K408" s="35" t="s">
        <v>17524</v>
      </c>
      <c r="L408">
        <v>1</v>
      </c>
      <c r="M408" s="37">
        <f>IF(J408="PEN",VLOOKUP($A408,'SAP - LT'!$A:$AE,14,0),VLOOKUP($A408,'SAP- FACT'!$A:$AE,15,0))</f>
        <v>3878.35</v>
      </c>
      <c r="N408" t="str">
        <f>IF(VLOOKUP($A408,'SAP - LT'!$A:$AE,15,0)=0,"PEN","USD")</f>
        <v>PEN</v>
      </c>
      <c r="O408" t="str">
        <f>VLOOKUP($A408,'SAP - LT'!$A:$AE,4,0)</f>
        <v>LETRAS EN DESCUENTO NACIONAL -  - LETRA 75 DIAS / DRAFT 75 DAYS - Cambio de Situación</v>
      </c>
    </row>
    <row r="409" spans="1:15" x14ac:dyDescent="0.2">
      <c r="A409">
        <f t="shared" si="6"/>
        <v>408</v>
      </c>
      <c r="B409" t="str">
        <f>VLOOKUP($A409,'SAP - LT'!$A:$AE,12,0)</f>
        <v>AGROVET Y DISTRIBUCIONES GRANDEZ S.R.L</v>
      </c>
      <c r="C409" s="5" t="str">
        <f>VLOOKUP($A409,'SAP - LT'!$A:$AE,2,0)</f>
        <v>2024-03167</v>
      </c>
      <c r="D409" s="5" t="str">
        <f>VLOOKUP($A409,'SAP - LT'!$A:$AE,2,0)</f>
        <v>2024-03167</v>
      </c>
      <c r="E409" s="13">
        <v>45566</v>
      </c>
      <c r="F409" s="34">
        <f>VLOOKUP($A409,'SAP - LT'!$A:$AE,5,0)</f>
        <v>45554</v>
      </c>
      <c r="G409" s="13">
        <f>VLOOKUP($A409,'SAP - LT'!$A:$AE,19,0)</f>
        <v>45582</v>
      </c>
      <c r="H409" s="5" t="s">
        <v>8512</v>
      </c>
      <c r="I409" t="str">
        <f>VLOOKUP($A409,'SAP - LT'!$A:$AE,3,0)</f>
        <v/>
      </c>
      <c r="J409" t="str">
        <f>IF(VLOOKUP($A409,'SAP - LT'!$A:$AE,15,0)=0,"PEN","USD")</f>
        <v>PEN</v>
      </c>
      <c r="K409" s="35" t="s">
        <v>17524</v>
      </c>
      <c r="L409">
        <v>1</v>
      </c>
      <c r="M409" s="37">
        <f>IF(J409="PEN",VLOOKUP($A409,'SAP - LT'!$A:$AE,14,0),VLOOKUP($A409,'SAP- FACT'!$A:$AE,15,0))</f>
        <v>3878.35</v>
      </c>
      <c r="N409" t="str">
        <f>IF(VLOOKUP($A409,'SAP - LT'!$A:$AE,15,0)=0,"PEN","USD")</f>
        <v>PEN</v>
      </c>
      <c r="O409" t="str">
        <f>VLOOKUP($A409,'SAP - LT'!$A:$AE,4,0)</f>
        <v>LETRAS EN DESCUENTO NACIONAL -  - LETRA 75 DIAS / DRAFT 75 DAYS - Cambio de Situación</v>
      </c>
    </row>
    <row r="410" spans="1:15" x14ac:dyDescent="0.2">
      <c r="A410">
        <f t="shared" si="6"/>
        <v>409</v>
      </c>
      <c r="B410" t="str">
        <f>VLOOKUP($A410,'SAP - LT'!$A:$AE,12,0)</f>
        <v>AGROVET Y DISTRIBUCIONES GRANDEZ S.R.L</v>
      </c>
      <c r="C410" s="5" t="str">
        <f>VLOOKUP($A410,'SAP - LT'!$A:$AE,2,0)</f>
        <v>2024-03168</v>
      </c>
      <c r="D410" s="5" t="str">
        <f>VLOOKUP($A410,'SAP - LT'!$A:$AE,2,0)</f>
        <v>2024-03168</v>
      </c>
      <c r="E410" s="13">
        <v>45566</v>
      </c>
      <c r="F410" s="34">
        <f>VLOOKUP($A410,'SAP - LT'!$A:$AE,5,0)</f>
        <v>45554</v>
      </c>
      <c r="G410" s="13">
        <f>VLOOKUP($A410,'SAP - LT'!$A:$AE,19,0)</f>
        <v>45588</v>
      </c>
      <c r="H410" s="5" t="s">
        <v>8512</v>
      </c>
      <c r="I410" t="str">
        <f>VLOOKUP($A410,'SAP - LT'!$A:$AE,3,0)</f>
        <v/>
      </c>
      <c r="J410" t="str">
        <f>IF(VLOOKUP($A410,'SAP - LT'!$A:$AE,15,0)=0,"PEN","USD")</f>
        <v>PEN</v>
      </c>
      <c r="K410" s="35" t="s">
        <v>17524</v>
      </c>
      <c r="L410">
        <v>1</v>
      </c>
      <c r="M410" s="37">
        <f>IF(J410="PEN",VLOOKUP($A410,'SAP - LT'!$A:$AE,14,0),VLOOKUP($A410,'SAP- FACT'!$A:$AE,15,0))</f>
        <v>3878.35</v>
      </c>
      <c r="N410" t="str">
        <f>IF(VLOOKUP($A410,'SAP - LT'!$A:$AE,15,0)=0,"PEN","USD")</f>
        <v>PEN</v>
      </c>
      <c r="O410" t="str">
        <f>VLOOKUP($A410,'SAP - LT'!$A:$AE,4,0)</f>
        <v>LETRAS EN DESCUENTO NACIONAL -  - LETRA 75 DIAS / DRAFT 75 DAYS - Cambio de Situación</v>
      </c>
    </row>
    <row r="411" spans="1:15" x14ac:dyDescent="0.2">
      <c r="A411">
        <f t="shared" si="6"/>
        <v>410</v>
      </c>
      <c r="B411" t="str">
        <f>VLOOKUP($A411,'SAP - LT'!$A:$AE,12,0)</f>
        <v>AGROVET Y DISTRIBUCIONES GRANDEZ S.R.L</v>
      </c>
      <c r="C411" s="5" t="str">
        <f>VLOOKUP($A411,'SAP - LT'!$A:$AE,2,0)</f>
        <v>2024-03165</v>
      </c>
      <c r="D411" s="5" t="str">
        <f>VLOOKUP($A411,'SAP - LT'!$A:$AE,2,0)</f>
        <v>2024-03165</v>
      </c>
      <c r="E411" s="13">
        <v>45566</v>
      </c>
      <c r="F411" s="34">
        <f>VLOOKUP($A411,'SAP - LT'!$A:$AE,5,0)</f>
        <v>45554</v>
      </c>
      <c r="G411" s="13">
        <f>VLOOKUP($A411,'SAP - LT'!$A:$AE,19,0)</f>
        <v>45569</v>
      </c>
      <c r="H411" s="5" t="s">
        <v>8512</v>
      </c>
      <c r="I411" t="str">
        <f>VLOOKUP($A411,'SAP - LT'!$A:$AE,3,0)</f>
        <v/>
      </c>
      <c r="J411" t="str">
        <f>IF(VLOOKUP($A411,'SAP - LT'!$A:$AE,15,0)=0,"PEN","USD")</f>
        <v>PEN</v>
      </c>
      <c r="K411" s="35" t="s">
        <v>17524</v>
      </c>
      <c r="L411">
        <v>1</v>
      </c>
      <c r="M411" s="37">
        <f>IF(J411="PEN",VLOOKUP($A411,'SAP - LT'!$A:$AE,14,0),VLOOKUP($A411,'SAP- FACT'!$A:$AE,15,0))</f>
        <v>3878.35</v>
      </c>
      <c r="N411" t="str">
        <f>IF(VLOOKUP($A411,'SAP - LT'!$A:$AE,15,0)=0,"PEN","USD")</f>
        <v>PEN</v>
      </c>
      <c r="O411" t="str">
        <f>VLOOKUP($A411,'SAP - LT'!$A:$AE,4,0)</f>
        <v>LETRAS EN DESCUENTO NACIONAL -  - LETRA 75 DIAS / DRAFT 75 DAYS - Cambio de Situación</v>
      </c>
    </row>
    <row r="412" spans="1:15" x14ac:dyDescent="0.2">
      <c r="A412">
        <f t="shared" si="6"/>
        <v>411</v>
      </c>
      <c r="B412" t="str">
        <f>VLOOKUP($A412,'SAP - LT'!$A:$AE,12,0)</f>
        <v>INVERSIONES Y SERVICIOS VETERINARIO COTOS S.A.C.</v>
      </c>
      <c r="C412" s="5" t="str">
        <f>VLOOKUP($A412,'SAP - LT'!$A:$AE,2,0)</f>
        <v>2024-02699</v>
      </c>
      <c r="D412" s="5" t="str">
        <f>VLOOKUP($A412,'SAP - LT'!$A:$AE,2,0)</f>
        <v>2024-02699</v>
      </c>
      <c r="E412" s="13">
        <v>45566</v>
      </c>
      <c r="F412" s="34">
        <f>VLOOKUP($A412,'SAP - LT'!$A:$AE,5,0)</f>
        <v>45518</v>
      </c>
      <c r="G412" s="13">
        <f>VLOOKUP($A412,'SAP - LT'!$A:$AE,19,0)</f>
        <v>45579</v>
      </c>
      <c r="H412" s="5" t="s">
        <v>8512</v>
      </c>
      <c r="I412" t="str">
        <f>VLOOKUP($A412,'SAP - LT'!$A:$AE,3,0)</f>
        <v/>
      </c>
      <c r="J412" t="str">
        <f>IF(VLOOKUP($A412,'SAP - LT'!$A:$AE,15,0)=0,"PEN","USD")</f>
        <v>PEN</v>
      </c>
      <c r="K412" s="35" t="s">
        <v>17524</v>
      </c>
      <c r="L412">
        <v>1</v>
      </c>
      <c r="M412" s="37">
        <f>IF(J412="PEN",VLOOKUP($A412,'SAP - LT'!$A:$AE,14,0),VLOOKUP($A412,'SAP- FACT'!$A:$AE,15,0))</f>
        <v>3886.91</v>
      </c>
      <c r="N412" t="str">
        <f>IF(VLOOKUP($A412,'SAP - LT'!$A:$AE,15,0)=0,"PEN","USD")</f>
        <v>PEN</v>
      </c>
      <c r="O412" t="str">
        <f>VLOOKUP($A412,'SAP - LT'!$A:$AE,4,0)</f>
        <v>LETRAS EN DESCUENTO NACIONAL -  - LETRA 75 DIAS / DRAFT 75 DAYS - Cambio de Situación</v>
      </c>
    </row>
    <row r="413" spans="1:15" x14ac:dyDescent="0.2">
      <c r="A413">
        <f t="shared" si="6"/>
        <v>412</v>
      </c>
      <c r="B413" t="str">
        <f>VLOOKUP($A413,'SAP - LT'!$A:$AE,12,0)</f>
        <v>REPRESENTACIONES DURAND S.A.C.</v>
      </c>
      <c r="C413" s="5" t="str">
        <f>VLOOKUP($A413,'SAP - LT'!$A:$AE,2,0)</f>
        <v>2024-03044</v>
      </c>
      <c r="D413" s="5" t="str">
        <f>VLOOKUP($A413,'SAP - LT'!$A:$AE,2,0)</f>
        <v>2024-03044</v>
      </c>
      <c r="E413" s="13">
        <v>45566</v>
      </c>
      <c r="F413" s="34">
        <f>VLOOKUP($A413,'SAP - LT'!$A:$AE,5,0)</f>
        <v>45537</v>
      </c>
      <c r="G413" s="13">
        <f>VLOOKUP($A413,'SAP - LT'!$A:$AE,19,0)</f>
        <v>45610</v>
      </c>
      <c r="H413" s="5" t="s">
        <v>8512</v>
      </c>
      <c r="I413" t="str">
        <f>VLOOKUP($A413,'SAP - LT'!$A:$AE,3,0)</f>
        <v/>
      </c>
      <c r="J413" t="str">
        <f>IF(VLOOKUP($A413,'SAP - LT'!$A:$AE,15,0)=0,"PEN","USD")</f>
        <v>PEN</v>
      </c>
      <c r="K413" s="35" t="s">
        <v>17524</v>
      </c>
      <c r="L413">
        <v>1</v>
      </c>
      <c r="M413" s="37">
        <f>IF(J413="PEN",VLOOKUP($A413,'SAP - LT'!$A:$AE,14,0),VLOOKUP($A413,'SAP- FACT'!$A:$AE,15,0))</f>
        <v>3887.23</v>
      </c>
      <c r="N413" t="str">
        <f>IF(VLOOKUP($A413,'SAP - LT'!$A:$AE,15,0)=0,"PEN","USD")</f>
        <v>PEN</v>
      </c>
      <c r="O413" t="str">
        <f>VLOOKUP($A413,'SAP - LT'!$A:$AE,4,0)</f>
        <v>LETRAS EN DESCUENTO NACIONAL -  - LETRA 75 DIAS / DRAFT 75 DAYS - Cambio de Situación</v>
      </c>
    </row>
    <row r="414" spans="1:15" x14ac:dyDescent="0.2">
      <c r="A414">
        <f t="shared" si="6"/>
        <v>413</v>
      </c>
      <c r="B414" t="str">
        <f>VLOOKUP($A414,'SAP - LT'!$A:$AE,12,0)</f>
        <v>REPRESENTACIONES DURAND S.A.C.</v>
      </c>
      <c r="C414" s="5" t="str">
        <f>VLOOKUP($A414,'SAP - LT'!$A:$AE,2,0)</f>
        <v>2024-03043</v>
      </c>
      <c r="D414" s="5" t="str">
        <f>VLOOKUP($A414,'SAP - LT'!$A:$AE,2,0)</f>
        <v>2024-03043</v>
      </c>
      <c r="E414" s="13">
        <v>45566</v>
      </c>
      <c r="F414" s="34">
        <f>VLOOKUP($A414,'SAP - LT'!$A:$AE,5,0)</f>
        <v>45537</v>
      </c>
      <c r="G414" s="13">
        <f>VLOOKUP($A414,'SAP - LT'!$A:$AE,19,0)</f>
        <v>45595</v>
      </c>
      <c r="H414" s="5" t="s">
        <v>8512</v>
      </c>
      <c r="I414" t="str">
        <f>VLOOKUP($A414,'SAP - LT'!$A:$AE,3,0)</f>
        <v/>
      </c>
      <c r="J414" t="str">
        <f>IF(VLOOKUP($A414,'SAP - LT'!$A:$AE,15,0)=0,"PEN","USD")</f>
        <v>PEN</v>
      </c>
      <c r="K414" s="35" t="s">
        <v>17524</v>
      </c>
      <c r="L414">
        <v>1</v>
      </c>
      <c r="M414" s="37">
        <f>IF(J414="PEN",VLOOKUP($A414,'SAP - LT'!$A:$AE,14,0),VLOOKUP($A414,'SAP- FACT'!$A:$AE,15,0))</f>
        <v>3887.23</v>
      </c>
      <c r="N414" t="str">
        <f>IF(VLOOKUP($A414,'SAP - LT'!$A:$AE,15,0)=0,"PEN","USD")</f>
        <v>PEN</v>
      </c>
      <c r="O414" t="str">
        <f>VLOOKUP($A414,'SAP - LT'!$A:$AE,4,0)</f>
        <v>LETRAS EN DESCUENTO NACIONAL -  - LETRA 75 DIAS / DRAFT 75 DAYS - Cambio de Situación</v>
      </c>
    </row>
    <row r="415" spans="1:15" x14ac:dyDescent="0.2">
      <c r="A415">
        <f t="shared" si="6"/>
        <v>414</v>
      </c>
      <c r="B415" t="str">
        <f>VLOOKUP($A415,'SAP - LT'!$A:$AE,12,0)</f>
        <v>REPRESENTACIONES DURAND S.A.C.</v>
      </c>
      <c r="C415" s="5" t="str">
        <f>VLOOKUP($A415,'SAP - LT'!$A:$AE,2,0)</f>
        <v>2024-03039</v>
      </c>
      <c r="D415" s="5" t="str">
        <f>VLOOKUP($A415,'SAP - LT'!$A:$AE,2,0)</f>
        <v>2024-03039</v>
      </c>
      <c r="E415" s="13">
        <v>45566</v>
      </c>
      <c r="F415" s="34">
        <f>VLOOKUP($A415,'SAP - LT'!$A:$AE,5,0)</f>
        <v>45537</v>
      </c>
      <c r="G415" s="13">
        <f>VLOOKUP($A415,'SAP - LT'!$A:$AE,19,0)</f>
        <v>45560</v>
      </c>
      <c r="H415" s="5" t="s">
        <v>8512</v>
      </c>
      <c r="I415" t="str">
        <f>VLOOKUP($A415,'SAP - LT'!$A:$AE,3,0)</f>
        <v/>
      </c>
      <c r="J415" t="str">
        <f>IF(VLOOKUP($A415,'SAP - LT'!$A:$AE,15,0)=0,"PEN","USD")</f>
        <v>PEN</v>
      </c>
      <c r="K415" s="35" t="s">
        <v>17524</v>
      </c>
      <c r="L415">
        <v>1</v>
      </c>
      <c r="M415" s="37">
        <f>IF(J415="PEN",VLOOKUP($A415,'SAP - LT'!$A:$AE,14,0),VLOOKUP($A415,'SAP- FACT'!$A:$AE,15,0))</f>
        <v>3887.23</v>
      </c>
      <c r="N415" t="str">
        <f>IF(VLOOKUP($A415,'SAP - LT'!$A:$AE,15,0)=0,"PEN","USD")</f>
        <v>PEN</v>
      </c>
      <c r="O415" t="str">
        <f>VLOOKUP($A415,'SAP - LT'!$A:$AE,4,0)</f>
        <v>LETRAS EN DESCUENTO NACIONAL -  - LETRA 75 DIAS / DRAFT 75 DAYS - Cambio de Situación</v>
      </c>
    </row>
    <row r="416" spans="1:15" x14ac:dyDescent="0.2">
      <c r="A416">
        <f t="shared" si="6"/>
        <v>415</v>
      </c>
      <c r="B416" t="str">
        <f>VLOOKUP($A416,'SAP - LT'!$A:$AE,12,0)</f>
        <v>REPRESENTACIONES DURAND S.A.C.</v>
      </c>
      <c r="C416" s="5" t="str">
        <f>VLOOKUP($A416,'SAP - LT'!$A:$AE,2,0)</f>
        <v>2024-03042</v>
      </c>
      <c r="D416" s="5" t="str">
        <f>VLOOKUP($A416,'SAP - LT'!$A:$AE,2,0)</f>
        <v>2024-03042</v>
      </c>
      <c r="E416" s="13">
        <v>45566</v>
      </c>
      <c r="F416" s="34">
        <f>VLOOKUP($A416,'SAP - LT'!$A:$AE,5,0)</f>
        <v>45537</v>
      </c>
      <c r="G416" s="13">
        <f>VLOOKUP($A416,'SAP - LT'!$A:$AE,19,0)</f>
        <v>45581</v>
      </c>
      <c r="H416" s="5" t="s">
        <v>8512</v>
      </c>
      <c r="I416" t="str">
        <f>VLOOKUP($A416,'SAP - LT'!$A:$AE,3,0)</f>
        <v/>
      </c>
      <c r="J416" t="str">
        <f>IF(VLOOKUP($A416,'SAP - LT'!$A:$AE,15,0)=0,"PEN","USD")</f>
        <v>PEN</v>
      </c>
      <c r="K416" s="35" t="s">
        <v>17524</v>
      </c>
      <c r="L416">
        <v>1</v>
      </c>
      <c r="M416" s="37">
        <f>IF(J416="PEN",VLOOKUP($A416,'SAP - LT'!$A:$AE,14,0),VLOOKUP($A416,'SAP- FACT'!$A:$AE,15,0))</f>
        <v>3887.23</v>
      </c>
      <c r="N416" t="str">
        <f>IF(VLOOKUP($A416,'SAP - LT'!$A:$AE,15,0)=0,"PEN","USD")</f>
        <v>PEN</v>
      </c>
      <c r="O416" t="str">
        <f>VLOOKUP($A416,'SAP - LT'!$A:$AE,4,0)</f>
        <v>LETRAS EN DESCUENTO NACIONAL -  - LETRA 75 DIAS / DRAFT 75 DAYS - Cambio de Situación</v>
      </c>
    </row>
    <row r="417" spans="1:15" x14ac:dyDescent="0.2">
      <c r="A417">
        <f t="shared" si="6"/>
        <v>416</v>
      </c>
      <c r="B417" t="str">
        <f>VLOOKUP($A417,'SAP - LT'!$A:$AE,12,0)</f>
        <v>REPRESENTACIONES DURAND S.A.C.</v>
      </c>
      <c r="C417" s="5" t="str">
        <f>VLOOKUP($A417,'SAP - LT'!$A:$AE,2,0)</f>
        <v>2024-03040</v>
      </c>
      <c r="D417" s="5" t="str">
        <f>VLOOKUP($A417,'SAP - LT'!$A:$AE,2,0)</f>
        <v>2024-03040</v>
      </c>
      <c r="E417" s="13">
        <v>45566</v>
      </c>
      <c r="F417" s="34">
        <f>VLOOKUP($A417,'SAP - LT'!$A:$AE,5,0)</f>
        <v>45537</v>
      </c>
      <c r="G417" s="13">
        <f>VLOOKUP($A417,'SAP - LT'!$A:$AE,19,0)</f>
        <v>45567</v>
      </c>
      <c r="H417" s="5" t="s">
        <v>8512</v>
      </c>
      <c r="I417" t="str">
        <f>VLOOKUP($A417,'SAP - LT'!$A:$AE,3,0)</f>
        <v/>
      </c>
      <c r="J417" t="str">
        <f>IF(VLOOKUP($A417,'SAP - LT'!$A:$AE,15,0)=0,"PEN","USD")</f>
        <v>PEN</v>
      </c>
      <c r="K417" s="35" t="s">
        <v>17524</v>
      </c>
      <c r="L417">
        <v>1</v>
      </c>
      <c r="M417" s="37">
        <f>IF(J417="PEN",VLOOKUP($A417,'SAP - LT'!$A:$AE,14,0),VLOOKUP($A417,'SAP- FACT'!$A:$AE,15,0))</f>
        <v>3887.23</v>
      </c>
      <c r="N417" t="str">
        <f>IF(VLOOKUP($A417,'SAP - LT'!$A:$AE,15,0)=0,"PEN","USD")</f>
        <v>PEN</v>
      </c>
      <c r="O417" t="str">
        <f>VLOOKUP($A417,'SAP - LT'!$A:$AE,4,0)</f>
        <v>LETRAS EN DESCUENTO NACIONAL -  - LETRA 75 DIAS / DRAFT 75 DAYS - Cambio de Situación</v>
      </c>
    </row>
    <row r="418" spans="1:15" x14ac:dyDescent="0.2">
      <c r="A418">
        <f t="shared" si="6"/>
        <v>417</v>
      </c>
      <c r="B418" t="str">
        <f>VLOOKUP($A418,'SAP - LT'!$A:$AE,12,0)</f>
        <v>REPRESENTACIONES DURAND S.A.C.</v>
      </c>
      <c r="C418" s="5" t="str">
        <f>VLOOKUP($A418,'SAP - LT'!$A:$AE,2,0)</f>
        <v>2024-03041</v>
      </c>
      <c r="D418" s="5" t="str">
        <f>VLOOKUP($A418,'SAP - LT'!$A:$AE,2,0)</f>
        <v>2024-03041</v>
      </c>
      <c r="E418" s="13">
        <v>45566</v>
      </c>
      <c r="F418" s="34">
        <f>VLOOKUP($A418,'SAP - LT'!$A:$AE,5,0)</f>
        <v>45537</v>
      </c>
      <c r="G418" s="13">
        <f>VLOOKUP($A418,'SAP - LT'!$A:$AE,19,0)</f>
        <v>45575</v>
      </c>
      <c r="H418" s="5" t="s">
        <v>8512</v>
      </c>
      <c r="I418" t="str">
        <f>VLOOKUP($A418,'SAP - LT'!$A:$AE,3,0)</f>
        <v/>
      </c>
      <c r="J418" t="str">
        <f>IF(VLOOKUP($A418,'SAP - LT'!$A:$AE,15,0)=0,"PEN","USD")</f>
        <v>PEN</v>
      </c>
      <c r="K418" s="35" t="s">
        <v>17524</v>
      </c>
      <c r="L418">
        <v>1</v>
      </c>
      <c r="M418" s="37">
        <f>IF(J418="PEN",VLOOKUP($A418,'SAP - LT'!$A:$AE,14,0),VLOOKUP($A418,'SAP- FACT'!$A:$AE,15,0))</f>
        <v>3887.23</v>
      </c>
      <c r="N418" t="str">
        <f>IF(VLOOKUP($A418,'SAP - LT'!$A:$AE,15,0)=0,"PEN","USD")</f>
        <v>PEN</v>
      </c>
      <c r="O418" t="str">
        <f>VLOOKUP($A418,'SAP - LT'!$A:$AE,4,0)</f>
        <v>LETRAS EN DESCUENTO NACIONAL -  - LETRA 75 DIAS / DRAFT 75 DAYS - Cambio de Situación</v>
      </c>
    </row>
    <row r="419" spans="1:15" x14ac:dyDescent="0.2">
      <c r="A419">
        <f t="shared" si="6"/>
        <v>418</v>
      </c>
      <c r="B419" t="str">
        <f>VLOOKUP($A419,'SAP - LT'!$A:$AE,12,0)</f>
        <v>H &amp; P DISTRIBUCIONES Y REPRESENTACIONES</v>
      </c>
      <c r="C419" s="5" t="str">
        <f>VLOOKUP($A419,'SAP - LT'!$A:$AE,2,0)</f>
        <v>2024-02877</v>
      </c>
      <c r="D419" s="5" t="str">
        <f>VLOOKUP($A419,'SAP - LT'!$A:$AE,2,0)</f>
        <v>2024-02877</v>
      </c>
      <c r="E419" s="13">
        <v>45566</v>
      </c>
      <c r="F419" s="34">
        <f>VLOOKUP($A419,'SAP - LT'!$A:$AE,5,0)</f>
        <v>45498</v>
      </c>
      <c r="G419" s="13">
        <f>VLOOKUP($A419,'SAP - LT'!$A:$AE,19,0)</f>
        <v>45531</v>
      </c>
      <c r="H419" s="5" t="s">
        <v>8512</v>
      </c>
      <c r="I419" t="str">
        <f>VLOOKUP($A419,'SAP - LT'!$A:$AE,3,0)</f>
        <v/>
      </c>
      <c r="J419" t="str">
        <f>IF(VLOOKUP($A419,'SAP - LT'!$A:$AE,15,0)=0,"PEN","USD")</f>
        <v>PEN</v>
      </c>
      <c r="K419" s="35" t="s">
        <v>17524</v>
      </c>
      <c r="L419">
        <v>1</v>
      </c>
      <c r="M419" s="37">
        <f>IF(J419="PEN",VLOOKUP($A419,'SAP - LT'!$A:$AE,14,0),VLOOKUP($A419,'SAP- FACT'!$A:$AE,15,0))</f>
        <v>3905.57</v>
      </c>
      <c r="N419" t="str">
        <f>IF(VLOOKUP($A419,'SAP - LT'!$A:$AE,15,0)=0,"PEN","USD")</f>
        <v>PEN</v>
      </c>
      <c r="O419" t="str">
        <f>VLOOKUP($A419,'SAP - LT'!$A:$AE,4,0)</f>
        <v>LETRAS EN DESCUENTO NACIONAL -  - LETRA 75 DIAS / DRAFT 75 DAYS - Cambio de Situación</v>
      </c>
    </row>
    <row r="420" spans="1:15" x14ac:dyDescent="0.2">
      <c r="A420">
        <f t="shared" si="6"/>
        <v>419</v>
      </c>
      <c r="B420" t="str">
        <f>VLOOKUP($A420,'SAP - LT'!$A:$AE,12,0)</f>
        <v>REPRESENTACIONES DURAND S.A.C.</v>
      </c>
      <c r="C420" s="5" t="str">
        <f>VLOOKUP($A420,'SAP - LT'!$A:$AE,2,0)</f>
        <v>2024-03463</v>
      </c>
      <c r="D420" s="5" t="str">
        <f>VLOOKUP($A420,'SAP - LT'!$A:$AE,2,0)</f>
        <v>2024-03463</v>
      </c>
      <c r="E420" s="13">
        <v>45566</v>
      </c>
      <c r="F420" s="34">
        <f>VLOOKUP($A420,'SAP - LT'!$A:$AE,5,0)</f>
        <v>45560</v>
      </c>
      <c r="G420" s="13">
        <f>VLOOKUP($A420,'SAP - LT'!$A:$AE,19,0)</f>
        <v>45624</v>
      </c>
      <c r="H420" s="5" t="s">
        <v>8512</v>
      </c>
      <c r="I420" t="str">
        <f>VLOOKUP($A420,'SAP - LT'!$A:$AE,3,0)</f>
        <v/>
      </c>
      <c r="J420" t="str">
        <f>IF(VLOOKUP($A420,'SAP - LT'!$A:$AE,15,0)=0,"PEN","USD")</f>
        <v>PEN</v>
      </c>
      <c r="K420" s="35" t="s">
        <v>17524</v>
      </c>
      <c r="L420">
        <v>1</v>
      </c>
      <c r="M420" s="37">
        <f>IF(J420="PEN",VLOOKUP($A420,'SAP - LT'!$A:$AE,14,0),VLOOKUP($A420,'SAP- FACT'!$A:$AE,15,0))</f>
        <v>3959.3</v>
      </c>
      <c r="N420" t="str">
        <f>IF(VLOOKUP($A420,'SAP - LT'!$A:$AE,15,0)=0,"PEN","USD")</f>
        <v>PEN</v>
      </c>
      <c r="O420" t="str">
        <f>VLOOKUP($A420,'SAP - LT'!$A:$AE,4,0)</f>
        <v>LETRAS EN DESCUENTO NACIONAL -  - LETRA 75 DIAS / DRAFT 75 DAYS - Cambio de Situación</v>
      </c>
    </row>
    <row r="421" spans="1:15" x14ac:dyDescent="0.2">
      <c r="A421">
        <f t="shared" si="6"/>
        <v>420</v>
      </c>
      <c r="B421" t="str">
        <f>VLOOKUP($A421,'SAP - LT'!$A:$AE,12,0)</f>
        <v>REPRESENTACIONES DURAND S.A.C.</v>
      </c>
      <c r="C421" s="5" t="str">
        <f>VLOOKUP($A421,'SAP - LT'!$A:$AE,2,0)</f>
        <v>2024-03459</v>
      </c>
      <c r="D421" s="5" t="str">
        <f>VLOOKUP($A421,'SAP - LT'!$A:$AE,2,0)</f>
        <v>2024-03459</v>
      </c>
      <c r="E421" s="13">
        <v>45566</v>
      </c>
      <c r="F421" s="34">
        <f>VLOOKUP($A421,'SAP - LT'!$A:$AE,5,0)</f>
        <v>45560</v>
      </c>
      <c r="G421" s="13">
        <f>VLOOKUP($A421,'SAP - LT'!$A:$AE,19,0)</f>
        <v>45587</v>
      </c>
      <c r="H421" s="5" t="s">
        <v>8512</v>
      </c>
      <c r="I421" t="str">
        <f>VLOOKUP($A421,'SAP - LT'!$A:$AE,3,0)</f>
        <v/>
      </c>
      <c r="J421" t="str">
        <f>IF(VLOOKUP($A421,'SAP - LT'!$A:$AE,15,0)=0,"PEN","USD")</f>
        <v>PEN</v>
      </c>
      <c r="K421" s="35" t="s">
        <v>17524</v>
      </c>
      <c r="L421">
        <v>1</v>
      </c>
      <c r="M421" s="37">
        <f>IF(J421="PEN",VLOOKUP($A421,'SAP - LT'!$A:$AE,14,0),VLOOKUP($A421,'SAP- FACT'!$A:$AE,15,0))</f>
        <v>3959.33</v>
      </c>
      <c r="N421" t="str">
        <f>IF(VLOOKUP($A421,'SAP - LT'!$A:$AE,15,0)=0,"PEN","USD")</f>
        <v>PEN</v>
      </c>
      <c r="O421" t="str">
        <f>VLOOKUP($A421,'SAP - LT'!$A:$AE,4,0)</f>
        <v>LETRAS EN DESCUENTO NACIONAL -  - LETRA 75 DIAS / DRAFT 75 DAYS - Cambio de Situación</v>
      </c>
    </row>
    <row r="422" spans="1:15" x14ac:dyDescent="0.2">
      <c r="A422">
        <f t="shared" si="6"/>
        <v>421</v>
      </c>
      <c r="B422" t="str">
        <f>VLOOKUP($A422,'SAP - LT'!$A:$AE,12,0)</f>
        <v>REPRESENTACIONES DURAND S.A.C.</v>
      </c>
      <c r="C422" s="5" t="str">
        <f>VLOOKUP($A422,'SAP - LT'!$A:$AE,2,0)</f>
        <v>2024-03460</v>
      </c>
      <c r="D422" s="5" t="str">
        <f>VLOOKUP($A422,'SAP - LT'!$A:$AE,2,0)</f>
        <v>2024-03460</v>
      </c>
      <c r="E422" s="13">
        <v>45566</v>
      </c>
      <c r="F422" s="34">
        <f>VLOOKUP($A422,'SAP - LT'!$A:$AE,5,0)</f>
        <v>45560</v>
      </c>
      <c r="G422" s="13">
        <f>VLOOKUP($A422,'SAP - LT'!$A:$AE,19,0)</f>
        <v>45593</v>
      </c>
      <c r="H422" s="5" t="s">
        <v>8512</v>
      </c>
      <c r="I422" t="str">
        <f>VLOOKUP($A422,'SAP - LT'!$A:$AE,3,0)</f>
        <v/>
      </c>
      <c r="J422" t="str">
        <f>IF(VLOOKUP($A422,'SAP - LT'!$A:$AE,15,0)=0,"PEN","USD")</f>
        <v>PEN</v>
      </c>
      <c r="K422" s="35" t="s">
        <v>17524</v>
      </c>
      <c r="L422">
        <v>1</v>
      </c>
      <c r="M422" s="37">
        <f>IF(J422="PEN",VLOOKUP($A422,'SAP - LT'!$A:$AE,14,0),VLOOKUP($A422,'SAP- FACT'!$A:$AE,15,0))</f>
        <v>3959.33</v>
      </c>
      <c r="N422" t="str">
        <f>IF(VLOOKUP($A422,'SAP - LT'!$A:$AE,15,0)=0,"PEN","USD")</f>
        <v>PEN</v>
      </c>
      <c r="O422" t="str">
        <f>VLOOKUP($A422,'SAP - LT'!$A:$AE,4,0)</f>
        <v>LETRAS EN DESCUENTO NACIONAL -  - LETRA 75 DIAS / DRAFT 75 DAYS - Cambio de Situación</v>
      </c>
    </row>
    <row r="423" spans="1:15" x14ac:dyDescent="0.2">
      <c r="A423">
        <f t="shared" si="6"/>
        <v>422</v>
      </c>
      <c r="B423" t="str">
        <f>VLOOKUP($A423,'SAP - LT'!$A:$AE,12,0)</f>
        <v>REPRESENTACIONES DURAND S.A.C.</v>
      </c>
      <c r="C423" s="5" t="str">
        <f>VLOOKUP($A423,'SAP - LT'!$A:$AE,2,0)</f>
        <v>2024-03462</v>
      </c>
      <c r="D423" s="5" t="str">
        <f>VLOOKUP($A423,'SAP - LT'!$A:$AE,2,0)</f>
        <v>2024-03462</v>
      </c>
      <c r="E423" s="13">
        <v>45566</v>
      </c>
      <c r="F423" s="34">
        <f>VLOOKUP($A423,'SAP - LT'!$A:$AE,5,0)</f>
        <v>45560</v>
      </c>
      <c r="G423" s="13">
        <f>VLOOKUP($A423,'SAP - LT'!$A:$AE,19,0)</f>
        <v>45607</v>
      </c>
      <c r="H423" s="5" t="s">
        <v>8512</v>
      </c>
      <c r="I423" t="str">
        <f>VLOOKUP($A423,'SAP - LT'!$A:$AE,3,0)</f>
        <v/>
      </c>
      <c r="J423" t="str">
        <f>IF(VLOOKUP($A423,'SAP - LT'!$A:$AE,15,0)=0,"PEN","USD")</f>
        <v>PEN</v>
      </c>
      <c r="K423" s="35" t="s">
        <v>17524</v>
      </c>
      <c r="L423">
        <v>1</v>
      </c>
      <c r="M423" s="37">
        <f>IF(J423="PEN",VLOOKUP($A423,'SAP - LT'!$A:$AE,14,0),VLOOKUP($A423,'SAP- FACT'!$A:$AE,15,0))</f>
        <v>3959.33</v>
      </c>
      <c r="N423" t="str">
        <f>IF(VLOOKUP($A423,'SAP - LT'!$A:$AE,15,0)=0,"PEN","USD")</f>
        <v>PEN</v>
      </c>
      <c r="O423" t="str">
        <f>VLOOKUP($A423,'SAP - LT'!$A:$AE,4,0)</f>
        <v>LETRAS EN DESCUENTO NACIONAL -  - LETRA 75 DIAS / DRAFT 75 DAYS - Cambio de Situación</v>
      </c>
    </row>
    <row r="424" spans="1:15" x14ac:dyDescent="0.2">
      <c r="A424">
        <f t="shared" si="6"/>
        <v>423</v>
      </c>
      <c r="B424" t="str">
        <f>VLOOKUP($A424,'SAP - LT'!$A:$AE,12,0)</f>
        <v>REPRESENTACIONES DURAND S.A.C.</v>
      </c>
      <c r="C424" s="5" t="str">
        <f>VLOOKUP($A424,'SAP - LT'!$A:$AE,2,0)</f>
        <v>2024-03461</v>
      </c>
      <c r="D424" s="5" t="str">
        <f>VLOOKUP($A424,'SAP - LT'!$A:$AE,2,0)</f>
        <v>2024-03461</v>
      </c>
      <c r="E424" s="13">
        <v>45566</v>
      </c>
      <c r="F424" s="34">
        <f>VLOOKUP($A424,'SAP - LT'!$A:$AE,5,0)</f>
        <v>45560</v>
      </c>
      <c r="G424" s="13">
        <f>VLOOKUP($A424,'SAP - LT'!$A:$AE,19,0)</f>
        <v>45601</v>
      </c>
      <c r="H424" s="5" t="s">
        <v>8512</v>
      </c>
      <c r="I424" t="str">
        <f>VLOOKUP($A424,'SAP - LT'!$A:$AE,3,0)</f>
        <v/>
      </c>
      <c r="J424" t="str">
        <f>IF(VLOOKUP($A424,'SAP - LT'!$A:$AE,15,0)=0,"PEN","USD")</f>
        <v>PEN</v>
      </c>
      <c r="K424" s="35" t="s">
        <v>17524</v>
      </c>
      <c r="L424">
        <v>1</v>
      </c>
      <c r="M424" s="37">
        <f>IF(J424="PEN",VLOOKUP($A424,'SAP - LT'!$A:$AE,14,0),VLOOKUP($A424,'SAP- FACT'!$A:$AE,15,0))</f>
        <v>3959.33</v>
      </c>
      <c r="N424" t="str">
        <f>IF(VLOOKUP($A424,'SAP - LT'!$A:$AE,15,0)=0,"PEN","USD")</f>
        <v>PEN</v>
      </c>
      <c r="O424" t="str">
        <f>VLOOKUP($A424,'SAP - LT'!$A:$AE,4,0)</f>
        <v>LETRAS EN DESCUENTO NACIONAL -  - LETRA 75 DIAS / DRAFT 75 DAYS - Cambio de Situación</v>
      </c>
    </row>
    <row r="425" spans="1:15" x14ac:dyDescent="0.2">
      <c r="A425">
        <f t="shared" si="6"/>
        <v>424</v>
      </c>
      <c r="B425" t="str">
        <f>VLOOKUP($A425,'SAP - LT'!$A:$AE,12,0)</f>
        <v>REPRESENTACIONES DURAND S.A.C.</v>
      </c>
      <c r="C425" s="5" t="str">
        <f>VLOOKUP($A425,'SAP - LT'!$A:$AE,2,0)</f>
        <v>2024-03458</v>
      </c>
      <c r="D425" s="5" t="str">
        <f>VLOOKUP($A425,'SAP - LT'!$A:$AE,2,0)</f>
        <v>2024-03458</v>
      </c>
      <c r="E425" s="13">
        <v>45566</v>
      </c>
      <c r="F425" s="34">
        <f>VLOOKUP($A425,'SAP - LT'!$A:$AE,5,0)</f>
        <v>45560</v>
      </c>
      <c r="G425" s="13">
        <f>VLOOKUP($A425,'SAP - LT'!$A:$AE,19,0)</f>
        <v>45579</v>
      </c>
      <c r="H425" s="5" t="s">
        <v>8512</v>
      </c>
      <c r="I425" t="str">
        <f>VLOOKUP($A425,'SAP - LT'!$A:$AE,3,0)</f>
        <v/>
      </c>
      <c r="J425" t="str">
        <f>IF(VLOOKUP($A425,'SAP - LT'!$A:$AE,15,0)=0,"PEN","USD")</f>
        <v>PEN</v>
      </c>
      <c r="K425" s="35" t="s">
        <v>17524</v>
      </c>
      <c r="L425">
        <v>1</v>
      </c>
      <c r="M425" s="37">
        <f>IF(J425="PEN",VLOOKUP($A425,'SAP - LT'!$A:$AE,14,0),VLOOKUP($A425,'SAP- FACT'!$A:$AE,15,0))</f>
        <v>3959.33</v>
      </c>
      <c r="N425" t="str">
        <f>IF(VLOOKUP($A425,'SAP - LT'!$A:$AE,15,0)=0,"PEN","USD")</f>
        <v>PEN</v>
      </c>
      <c r="O425" t="str">
        <f>VLOOKUP($A425,'SAP - LT'!$A:$AE,4,0)</f>
        <v>LETRAS EN DESCUENTO NACIONAL -  - LETRA 75 DIAS / DRAFT 75 DAYS - Cambio de Situación</v>
      </c>
    </row>
    <row r="426" spans="1:15" x14ac:dyDescent="0.2">
      <c r="A426">
        <f t="shared" si="6"/>
        <v>425</v>
      </c>
      <c r="B426" t="str">
        <f>VLOOKUP($A426,'SAP - LT'!$A:$AE,12,0)</f>
        <v>AGRICARE S.A.C.</v>
      </c>
      <c r="C426" s="5" t="str">
        <f>VLOOKUP($A426,'SAP - LT'!$A:$AE,2,0)</f>
        <v>L001 2015-36</v>
      </c>
      <c r="D426" s="5" t="str">
        <f>VLOOKUP($A426,'SAP - LT'!$A:$AE,2,0)</f>
        <v>L001 2015-36</v>
      </c>
      <c r="E426" s="13">
        <v>45566</v>
      </c>
      <c r="F426" s="34">
        <f>VLOOKUP($A426,'SAP - LT'!$A:$AE,5,0)</f>
        <v>43100</v>
      </c>
      <c r="G426" s="13">
        <f>VLOOKUP($A426,'SAP - LT'!$A:$AE,19,0)</f>
        <v>42198</v>
      </c>
      <c r="H426" s="5" t="s">
        <v>8512</v>
      </c>
      <c r="I426" t="str">
        <f>VLOOKUP($A426,'SAP - LT'!$A:$AE,3,0)</f>
        <v/>
      </c>
      <c r="J426" t="str">
        <f>IF(VLOOKUP($A426,'SAP - LT'!$A:$AE,15,0)=0,"PEN","USD")</f>
        <v>PEN</v>
      </c>
      <c r="K426" s="35" t="s">
        <v>17524</v>
      </c>
      <c r="L426">
        <v>1</v>
      </c>
      <c r="M426" s="37">
        <f>IF(J426="PEN",VLOOKUP($A426,'SAP - LT'!$A:$AE,14,0),VLOOKUP($A426,'SAP- FACT'!$A:$AE,15,0))</f>
        <v>4014.24</v>
      </c>
      <c r="N426" t="str">
        <f>IF(VLOOKUP($A426,'SAP - LT'!$A:$AE,15,0)=0,"PEN","USD")</f>
        <v>PEN</v>
      </c>
      <c r="O426" t="str">
        <f>VLOOKUP($A426,'SAP - LT'!$A:$AE,4,0)</f>
        <v>LETRAS PROTESTADAS NACIONAL -  - CONTADO ADELANTADO / CASH IN ADVANCE - SALDO LETRAS SOLES</v>
      </c>
    </row>
    <row r="427" spans="1:15" x14ac:dyDescent="0.2">
      <c r="A427">
        <f t="shared" si="6"/>
        <v>426</v>
      </c>
      <c r="B427" t="str">
        <f>VLOOKUP($A427,'SAP - LT'!$A:$AE,12,0)</f>
        <v>AGRICOTRAMG LL&amp;C E.I.R.L.</v>
      </c>
      <c r="C427" s="5" t="str">
        <f>VLOOKUP($A427,'SAP - LT'!$A:$AE,2,0)</f>
        <v>2024-02463</v>
      </c>
      <c r="D427" s="5" t="str">
        <f>VLOOKUP($A427,'SAP - LT'!$A:$AE,2,0)</f>
        <v>2024-02463</v>
      </c>
      <c r="E427" s="13">
        <v>45566</v>
      </c>
      <c r="F427" s="34">
        <f>VLOOKUP($A427,'SAP - LT'!$A:$AE,5,0)</f>
        <v>45511</v>
      </c>
      <c r="G427" s="13">
        <f>VLOOKUP($A427,'SAP - LT'!$A:$AE,19,0)</f>
        <v>45565</v>
      </c>
      <c r="H427" s="5" t="s">
        <v>8512</v>
      </c>
      <c r="I427" t="str">
        <f>VLOOKUP($A427,'SAP - LT'!$A:$AE,3,0)</f>
        <v/>
      </c>
      <c r="J427" t="str">
        <f>IF(VLOOKUP($A427,'SAP - LT'!$A:$AE,15,0)=0,"PEN","USD")</f>
        <v>PEN</v>
      </c>
      <c r="K427" s="35" t="s">
        <v>17524</v>
      </c>
      <c r="L427">
        <v>1</v>
      </c>
      <c r="M427" s="37">
        <f>IF(J427="PEN",VLOOKUP($A427,'SAP - LT'!$A:$AE,14,0),VLOOKUP($A427,'SAP- FACT'!$A:$AE,15,0))</f>
        <v>4040.76</v>
      </c>
      <c r="N427" t="str">
        <f>IF(VLOOKUP($A427,'SAP - LT'!$A:$AE,15,0)=0,"PEN","USD")</f>
        <v>PEN</v>
      </c>
      <c r="O427" t="str">
        <f>VLOOKUP($A427,'SAP - LT'!$A:$AE,4,0)</f>
        <v>LETRAS EN DESCUENTO NACIONAL -  - LETRA 60 DIAS / DRAFT 60 DAYS - Cambio de Situación</v>
      </c>
    </row>
    <row r="428" spans="1:15" x14ac:dyDescent="0.2">
      <c r="A428">
        <f t="shared" si="6"/>
        <v>427</v>
      </c>
      <c r="B428" t="str">
        <f>VLOOKUP($A428,'SAP - LT'!$A:$AE,12,0)</f>
        <v>TOP VETERINARIA S.A.C.</v>
      </c>
      <c r="C428" s="5" t="str">
        <f>VLOOKUP($A428,'SAP - LT'!$A:$AE,2,0)</f>
        <v>2024-03579</v>
      </c>
      <c r="D428" s="5" t="str">
        <f>VLOOKUP($A428,'SAP - LT'!$A:$AE,2,0)</f>
        <v>2024-03579</v>
      </c>
      <c r="E428" s="13">
        <v>45566</v>
      </c>
      <c r="F428" s="34">
        <f>VLOOKUP($A428,'SAP - LT'!$A:$AE,5,0)</f>
        <v>45560</v>
      </c>
      <c r="G428" s="13">
        <f>VLOOKUP($A428,'SAP - LT'!$A:$AE,19,0)</f>
        <v>45621</v>
      </c>
      <c r="H428" s="5" t="s">
        <v>8512</v>
      </c>
      <c r="I428" t="str">
        <f>VLOOKUP($A428,'SAP - LT'!$A:$AE,3,0)</f>
        <v/>
      </c>
      <c r="J428" t="str">
        <f>IF(VLOOKUP($A428,'SAP - LT'!$A:$AE,15,0)=0,"PEN","USD")</f>
        <v>PEN</v>
      </c>
      <c r="K428" s="35" t="s">
        <v>17524</v>
      </c>
      <c r="L428">
        <v>1</v>
      </c>
      <c r="M428" s="37">
        <f>IF(J428="PEN",VLOOKUP($A428,'SAP - LT'!$A:$AE,14,0),VLOOKUP($A428,'SAP- FACT'!$A:$AE,15,0))</f>
        <v>4157.1400000000003</v>
      </c>
      <c r="N428" t="str">
        <f>IF(VLOOKUP($A428,'SAP - LT'!$A:$AE,15,0)=0,"PEN","USD")</f>
        <v>PEN</v>
      </c>
      <c r="O428" t="str">
        <f>VLOOKUP($A428,'SAP - LT'!$A:$AE,4,0)</f>
        <v>LETRAS EN DESCUENTO NACIONAL -  - LETRA 75 DIAS / DRAFT 75 DAYS - Cambio de Situación</v>
      </c>
    </row>
    <row r="429" spans="1:15" x14ac:dyDescent="0.2">
      <c r="A429">
        <f t="shared" si="6"/>
        <v>428</v>
      </c>
      <c r="B429" t="str">
        <f>VLOOKUP($A429,'SAP - LT'!$A:$AE,12,0)</f>
        <v>TOP VETERINARIA S.A.C.</v>
      </c>
      <c r="C429" s="5" t="str">
        <f>VLOOKUP($A429,'SAP - LT'!$A:$AE,2,0)</f>
        <v>2024-03575</v>
      </c>
      <c r="D429" s="5" t="str">
        <f>VLOOKUP($A429,'SAP - LT'!$A:$AE,2,0)</f>
        <v>2024-03575</v>
      </c>
      <c r="E429" s="13">
        <v>45566</v>
      </c>
      <c r="F429" s="34">
        <f>VLOOKUP($A429,'SAP - LT'!$A:$AE,5,0)</f>
        <v>45560</v>
      </c>
      <c r="G429" s="13">
        <f>VLOOKUP($A429,'SAP - LT'!$A:$AE,19,0)</f>
        <v>45594</v>
      </c>
      <c r="H429" s="5" t="s">
        <v>8512</v>
      </c>
      <c r="I429" t="str">
        <f>VLOOKUP($A429,'SAP - LT'!$A:$AE,3,0)</f>
        <v/>
      </c>
      <c r="J429" t="str">
        <f>IF(VLOOKUP($A429,'SAP - LT'!$A:$AE,15,0)=0,"PEN","USD")</f>
        <v>PEN</v>
      </c>
      <c r="K429" s="35" t="s">
        <v>17524</v>
      </c>
      <c r="L429">
        <v>1</v>
      </c>
      <c r="M429" s="37">
        <f>IF(J429="PEN",VLOOKUP($A429,'SAP - LT'!$A:$AE,14,0),VLOOKUP($A429,'SAP- FACT'!$A:$AE,15,0))</f>
        <v>4157.1400000000003</v>
      </c>
      <c r="N429" t="str">
        <f>IF(VLOOKUP($A429,'SAP - LT'!$A:$AE,15,0)=0,"PEN","USD")</f>
        <v>PEN</v>
      </c>
      <c r="O429" t="str">
        <f>VLOOKUP($A429,'SAP - LT'!$A:$AE,4,0)</f>
        <v>LETRAS EN DESCUENTO NACIONAL -  - LETRA 75 DIAS / DRAFT 75 DAYS - Cambio de Situación</v>
      </c>
    </row>
    <row r="430" spans="1:15" x14ac:dyDescent="0.2">
      <c r="A430">
        <f t="shared" si="6"/>
        <v>429</v>
      </c>
      <c r="B430" t="str">
        <f>VLOOKUP($A430,'SAP - LT'!$A:$AE,12,0)</f>
        <v>TOP VETERINARIA S.A.C.</v>
      </c>
      <c r="C430" s="5" t="str">
        <f>VLOOKUP($A430,'SAP - LT'!$A:$AE,2,0)</f>
        <v>2024-03578</v>
      </c>
      <c r="D430" s="5" t="str">
        <f>VLOOKUP($A430,'SAP - LT'!$A:$AE,2,0)</f>
        <v>2024-03578</v>
      </c>
      <c r="E430" s="13">
        <v>45566</v>
      </c>
      <c r="F430" s="34">
        <f>VLOOKUP($A430,'SAP - LT'!$A:$AE,5,0)</f>
        <v>45560</v>
      </c>
      <c r="G430" s="13">
        <f>VLOOKUP($A430,'SAP - LT'!$A:$AE,19,0)</f>
        <v>45614</v>
      </c>
      <c r="H430" s="5" t="s">
        <v>8512</v>
      </c>
      <c r="I430" t="str">
        <f>VLOOKUP($A430,'SAP - LT'!$A:$AE,3,0)</f>
        <v/>
      </c>
      <c r="J430" t="str">
        <f>IF(VLOOKUP($A430,'SAP - LT'!$A:$AE,15,0)=0,"PEN","USD")</f>
        <v>PEN</v>
      </c>
      <c r="K430" s="35" t="s">
        <v>17524</v>
      </c>
      <c r="L430">
        <v>1</v>
      </c>
      <c r="M430" s="37">
        <f>IF(J430="PEN",VLOOKUP($A430,'SAP - LT'!$A:$AE,14,0),VLOOKUP($A430,'SAP- FACT'!$A:$AE,15,0))</f>
        <v>4157.1400000000003</v>
      </c>
      <c r="N430" t="str">
        <f>IF(VLOOKUP($A430,'SAP - LT'!$A:$AE,15,0)=0,"PEN","USD")</f>
        <v>PEN</v>
      </c>
      <c r="O430" t="str">
        <f>VLOOKUP($A430,'SAP - LT'!$A:$AE,4,0)</f>
        <v>LETRAS EN DESCUENTO NACIONAL -  - LETRA 75 DIAS / DRAFT 75 DAYS - Cambio de Situación</v>
      </c>
    </row>
    <row r="431" spans="1:15" x14ac:dyDescent="0.2">
      <c r="A431">
        <f t="shared" si="6"/>
        <v>430</v>
      </c>
      <c r="B431" t="str">
        <f>VLOOKUP($A431,'SAP - LT'!$A:$AE,12,0)</f>
        <v>TOP VETERINARIA S.A.C.</v>
      </c>
      <c r="C431" s="5" t="str">
        <f>VLOOKUP($A431,'SAP - LT'!$A:$AE,2,0)</f>
        <v>2024-03577</v>
      </c>
      <c r="D431" s="5" t="str">
        <f>VLOOKUP($A431,'SAP - LT'!$A:$AE,2,0)</f>
        <v>2024-03577</v>
      </c>
      <c r="E431" s="13">
        <v>45566</v>
      </c>
      <c r="F431" s="34">
        <f>VLOOKUP($A431,'SAP - LT'!$A:$AE,5,0)</f>
        <v>45560</v>
      </c>
      <c r="G431" s="13">
        <f>VLOOKUP($A431,'SAP - LT'!$A:$AE,19,0)</f>
        <v>45607</v>
      </c>
      <c r="H431" s="5" t="s">
        <v>8512</v>
      </c>
      <c r="I431" t="str">
        <f>VLOOKUP($A431,'SAP - LT'!$A:$AE,3,0)</f>
        <v/>
      </c>
      <c r="J431" t="str">
        <f>IF(VLOOKUP($A431,'SAP - LT'!$A:$AE,15,0)=0,"PEN","USD")</f>
        <v>PEN</v>
      </c>
      <c r="K431" s="35" t="s">
        <v>17524</v>
      </c>
      <c r="L431">
        <v>1</v>
      </c>
      <c r="M431" s="37">
        <f>IF(J431="PEN",VLOOKUP($A431,'SAP - LT'!$A:$AE,14,0),VLOOKUP($A431,'SAP- FACT'!$A:$AE,15,0))</f>
        <v>4157.1400000000003</v>
      </c>
      <c r="N431" t="str">
        <f>IF(VLOOKUP($A431,'SAP - LT'!$A:$AE,15,0)=0,"PEN","USD")</f>
        <v>PEN</v>
      </c>
      <c r="O431" t="str">
        <f>VLOOKUP($A431,'SAP - LT'!$A:$AE,4,0)</f>
        <v>LETRAS EN DESCUENTO NACIONAL -  - LETRA 75 DIAS / DRAFT 75 DAYS - Cambio de Situación</v>
      </c>
    </row>
    <row r="432" spans="1:15" x14ac:dyDescent="0.2">
      <c r="A432">
        <f t="shared" si="6"/>
        <v>431</v>
      </c>
      <c r="B432" t="str">
        <f>VLOOKUP($A432,'SAP - LT'!$A:$AE,12,0)</f>
        <v>TOP VETERINARIA S.A.C.</v>
      </c>
      <c r="C432" s="5" t="str">
        <f>VLOOKUP($A432,'SAP - LT'!$A:$AE,2,0)</f>
        <v>2024-03580</v>
      </c>
      <c r="D432" s="5" t="str">
        <f>VLOOKUP($A432,'SAP - LT'!$A:$AE,2,0)</f>
        <v>2024-03580</v>
      </c>
      <c r="E432" s="13">
        <v>45566</v>
      </c>
      <c r="F432" s="34">
        <f>VLOOKUP($A432,'SAP - LT'!$A:$AE,5,0)</f>
        <v>45560</v>
      </c>
      <c r="G432" s="13">
        <f>VLOOKUP($A432,'SAP - LT'!$A:$AE,19,0)</f>
        <v>45638</v>
      </c>
      <c r="H432" s="5" t="s">
        <v>8512</v>
      </c>
      <c r="I432" t="str">
        <f>VLOOKUP($A432,'SAP - LT'!$A:$AE,3,0)</f>
        <v/>
      </c>
      <c r="J432" t="str">
        <f>IF(VLOOKUP($A432,'SAP - LT'!$A:$AE,15,0)=0,"PEN","USD")</f>
        <v>PEN</v>
      </c>
      <c r="K432" s="35" t="s">
        <v>17524</v>
      </c>
      <c r="L432">
        <v>1</v>
      </c>
      <c r="M432" s="37">
        <f>IF(J432="PEN",VLOOKUP($A432,'SAP - LT'!$A:$AE,14,0),VLOOKUP($A432,'SAP- FACT'!$A:$AE,15,0))</f>
        <v>4157.1400000000003</v>
      </c>
      <c r="N432" t="str">
        <f>IF(VLOOKUP($A432,'SAP - LT'!$A:$AE,15,0)=0,"PEN","USD")</f>
        <v>PEN</v>
      </c>
      <c r="O432" t="str">
        <f>VLOOKUP($A432,'SAP - LT'!$A:$AE,4,0)</f>
        <v>LETRAS EN DESCUENTO NACIONAL -  - LETRA 75 DIAS / DRAFT 75 DAYS - Cambio de Situación</v>
      </c>
    </row>
    <row r="433" spans="1:15" x14ac:dyDescent="0.2">
      <c r="A433">
        <f t="shared" si="6"/>
        <v>432</v>
      </c>
      <c r="B433" t="str">
        <f>VLOOKUP($A433,'SAP - LT'!$A:$AE,12,0)</f>
        <v>TOP VETERINARIA S.A.C.</v>
      </c>
      <c r="C433" s="5" t="str">
        <f>VLOOKUP($A433,'SAP - LT'!$A:$AE,2,0)</f>
        <v>2024-03576</v>
      </c>
      <c r="D433" s="5" t="str">
        <f>VLOOKUP($A433,'SAP - LT'!$A:$AE,2,0)</f>
        <v>2024-03576</v>
      </c>
      <c r="E433" s="13">
        <v>45566</v>
      </c>
      <c r="F433" s="34">
        <f>VLOOKUP($A433,'SAP - LT'!$A:$AE,5,0)</f>
        <v>45560</v>
      </c>
      <c r="G433" s="13">
        <f>VLOOKUP($A433,'SAP - LT'!$A:$AE,19,0)</f>
        <v>45600</v>
      </c>
      <c r="H433" s="5" t="s">
        <v>8512</v>
      </c>
      <c r="I433" t="str">
        <f>VLOOKUP($A433,'SAP - LT'!$A:$AE,3,0)</f>
        <v/>
      </c>
      <c r="J433" t="str">
        <f>IF(VLOOKUP($A433,'SAP - LT'!$A:$AE,15,0)=0,"PEN","USD")</f>
        <v>PEN</v>
      </c>
      <c r="K433" s="35" t="s">
        <v>17524</v>
      </c>
      <c r="L433">
        <v>1</v>
      </c>
      <c r="M433" s="37">
        <f>IF(J433="PEN",VLOOKUP($A433,'SAP - LT'!$A:$AE,14,0),VLOOKUP($A433,'SAP- FACT'!$A:$AE,15,0))</f>
        <v>4157.1400000000003</v>
      </c>
      <c r="N433" t="str">
        <f>IF(VLOOKUP($A433,'SAP - LT'!$A:$AE,15,0)=0,"PEN","USD")</f>
        <v>PEN</v>
      </c>
      <c r="O433" t="str">
        <f>VLOOKUP($A433,'SAP - LT'!$A:$AE,4,0)</f>
        <v>LETRAS EN DESCUENTO NACIONAL -  - LETRA 75 DIAS / DRAFT 75 DAYS - Cambio de Situación</v>
      </c>
    </row>
    <row r="434" spans="1:15" x14ac:dyDescent="0.2">
      <c r="A434">
        <f t="shared" si="6"/>
        <v>433</v>
      </c>
      <c r="B434" t="str">
        <f>VLOOKUP($A434,'SAP - LT'!$A:$AE,12,0)</f>
        <v>TOP VETERINARIA S.A.C.</v>
      </c>
      <c r="C434" s="5" t="str">
        <f>VLOOKUP($A434,'SAP - LT'!$A:$AE,2,0)</f>
        <v>2024-03252</v>
      </c>
      <c r="D434" s="5" t="str">
        <f>VLOOKUP($A434,'SAP - LT'!$A:$AE,2,0)</f>
        <v>2024-03252</v>
      </c>
      <c r="E434" s="13">
        <v>45566</v>
      </c>
      <c r="F434" s="34">
        <f>VLOOKUP($A434,'SAP - LT'!$A:$AE,5,0)</f>
        <v>45546</v>
      </c>
      <c r="G434" s="13">
        <f>VLOOKUP($A434,'SAP - LT'!$A:$AE,19,0)</f>
        <v>45588</v>
      </c>
      <c r="H434" s="5" t="s">
        <v>8512</v>
      </c>
      <c r="I434" t="str">
        <f>VLOOKUP($A434,'SAP - LT'!$A:$AE,3,0)</f>
        <v/>
      </c>
      <c r="J434" t="str">
        <f>IF(VLOOKUP($A434,'SAP - LT'!$A:$AE,15,0)=0,"PEN","USD")</f>
        <v>PEN</v>
      </c>
      <c r="K434" s="35" t="s">
        <v>17524</v>
      </c>
      <c r="L434">
        <v>1</v>
      </c>
      <c r="M434" s="37">
        <f>IF(J434="PEN",VLOOKUP($A434,'SAP - LT'!$A:$AE,14,0),VLOOKUP($A434,'SAP- FACT'!$A:$AE,15,0))</f>
        <v>4225.34</v>
      </c>
      <c r="N434" t="str">
        <f>IF(VLOOKUP($A434,'SAP - LT'!$A:$AE,15,0)=0,"PEN","USD")</f>
        <v>PEN</v>
      </c>
      <c r="O434" t="str">
        <f>VLOOKUP($A434,'SAP - LT'!$A:$AE,4,0)</f>
        <v>LETRAS EN DESCUENTO NACIONAL -  - LETRA 75 DIAS / DRAFT 75 DAYS - Cambio de Situación</v>
      </c>
    </row>
    <row r="435" spans="1:15" x14ac:dyDescent="0.2">
      <c r="A435">
        <f t="shared" si="6"/>
        <v>434</v>
      </c>
      <c r="B435" t="str">
        <f>VLOOKUP($A435,'SAP - LT'!$A:$AE,12,0)</f>
        <v>TOP VETERINARIA S.A.C.</v>
      </c>
      <c r="C435" s="5" t="str">
        <f>VLOOKUP($A435,'SAP - LT'!$A:$AE,2,0)</f>
        <v>2024-03253</v>
      </c>
      <c r="D435" s="5" t="str">
        <f>VLOOKUP($A435,'SAP - LT'!$A:$AE,2,0)</f>
        <v>2024-03253</v>
      </c>
      <c r="E435" s="13">
        <v>45566</v>
      </c>
      <c r="F435" s="34">
        <f>VLOOKUP($A435,'SAP - LT'!$A:$AE,5,0)</f>
        <v>45546</v>
      </c>
      <c r="G435" s="13">
        <f>VLOOKUP($A435,'SAP - LT'!$A:$AE,19,0)</f>
        <v>45595</v>
      </c>
      <c r="H435" s="5" t="s">
        <v>8512</v>
      </c>
      <c r="I435" t="str">
        <f>VLOOKUP($A435,'SAP - LT'!$A:$AE,3,0)</f>
        <v/>
      </c>
      <c r="J435" t="str">
        <f>IF(VLOOKUP($A435,'SAP - LT'!$A:$AE,15,0)=0,"PEN","USD")</f>
        <v>PEN</v>
      </c>
      <c r="K435" s="35" t="s">
        <v>17524</v>
      </c>
      <c r="L435">
        <v>1</v>
      </c>
      <c r="M435" s="37">
        <f>IF(J435="PEN",VLOOKUP($A435,'SAP - LT'!$A:$AE,14,0),VLOOKUP($A435,'SAP- FACT'!$A:$AE,15,0))</f>
        <v>4225.34</v>
      </c>
      <c r="N435" t="str">
        <f>IF(VLOOKUP($A435,'SAP - LT'!$A:$AE,15,0)=0,"PEN","USD")</f>
        <v>PEN</v>
      </c>
      <c r="O435" t="str">
        <f>VLOOKUP($A435,'SAP - LT'!$A:$AE,4,0)</f>
        <v>LETRAS EN DESCUENTO NACIONAL -  - LETRA 75 DIAS / DRAFT 75 DAYS - Cambio de Situación</v>
      </c>
    </row>
    <row r="436" spans="1:15" x14ac:dyDescent="0.2">
      <c r="A436">
        <f t="shared" si="6"/>
        <v>435</v>
      </c>
      <c r="B436" t="str">
        <f>VLOOKUP($A436,'SAP - LT'!$A:$AE,12,0)</f>
        <v>TOP VETERINARIA S.A.C.</v>
      </c>
      <c r="C436" s="5" t="str">
        <f>VLOOKUP($A436,'SAP - LT'!$A:$AE,2,0)</f>
        <v>2024-03250</v>
      </c>
      <c r="D436" s="5" t="str">
        <f>VLOOKUP($A436,'SAP - LT'!$A:$AE,2,0)</f>
        <v>2024-03250</v>
      </c>
      <c r="E436" s="13">
        <v>45566</v>
      </c>
      <c r="F436" s="34">
        <f>VLOOKUP($A436,'SAP - LT'!$A:$AE,5,0)</f>
        <v>45546</v>
      </c>
      <c r="G436" s="13">
        <f>VLOOKUP($A436,'SAP - LT'!$A:$AE,19,0)</f>
        <v>45575</v>
      </c>
      <c r="H436" s="5" t="s">
        <v>8512</v>
      </c>
      <c r="I436" t="str">
        <f>VLOOKUP($A436,'SAP - LT'!$A:$AE,3,0)</f>
        <v/>
      </c>
      <c r="J436" t="str">
        <f>IF(VLOOKUP($A436,'SAP - LT'!$A:$AE,15,0)=0,"PEN","USD")</f>
        <v>PEN</v>
      </c>
      <c r="K436" s="35" t="s">
        <v>17524</v>
      </c>
      <c r="L436">
        <v>1</v>
      </c>
      <c r="M436" s="37">
        <f>IF(J436="PEN",VLOOKUP($A436,'SAP - LT'!$A:$AE,14,0),VLOOKUP($A436,'SAP- FACT'!$A:$AE,15,0))</f>
        <v>4225.34</v>
      </c>
      <c r="N436" t="str">
        <f>IF(VLOOKUP($A436,'SAP - LT'!$A:$AE,15,0)=0,"PEN","USD")</f>
        <v>PEN</v>
      </c>
      <c r="O436" t="str">
        <f>VLOOKUP($A436,'SAP - LT'!$A:$AE,4,0)</f>
        <v>LETRAS EN DESCUENTO NACIONAL -  - LETRA 75 DIAS / DRAFT 75 DAYS - Cambio de Situación</v>
      </c>
    </row>
    <row r="437" spans="1:15" x14ac:dyDescent="0.2">
      <c r="A437">
        <f t="shared" si="6"/>
        <v>436</v>
      </c>
      <c r="B437" t="str">
        <f>VLOOKUP($A437,'SAP - LT'!$A:$AE,12,0)</f>
        <v>TOP VETERINARIA S.A.C.</v>
      </c>
      <c r="C437" s="5" t="str">
        <f>VLOOKUP($A437,'SAP - LT'!$A:$AE,2,0)</f>
        <v>2024-03251</v>
      </c>
      <c r="D437" s="5" t="str">
        <f>VLOOKUP($A437,'SAP - LT'!$A:$AE,2,0)</f>
        <v>2024-03251</v>
      </c>
      <c r="E437" s="13">
        <v>45566</v>
      </c>
      <c r="F437" s="34">
        <f>VLOOKUP($A437,'SAP - LT'!$A:$AE,5,0)</f>
        <v>45546</v>
      </c>
      <c r="G437" s="13">
        <f>VLOOKUP($A437,'SAP - LT'!$A:$AE,19,0)</f>
        <v>45581</v>
      </c>
      <c r="H437" s="5" t="s">
        <v>8512</v>
      </c>
      <c r="I437" t="str">
        <f>VLOOKUP($A437,'SAP - LT'!$A:$AE,3,0)</f>
        <v/>
      </c>
      <c r="J437" t="str">
        <f>IF(VLOOKUP($A437,'SAP - LT'!$A:$AE,15,0)=0,"PEN","USD")</f>
        <v>PEN</v>
      </c>
      <c r="K437" s="35" t="s">
        <v>17524</v>
      </c>
      <c r="L437">
        <v>1</v>
      </c>
      <c r="M437" s="37">
        <f>IF(J437="PEN",VLOOKUP($A437,'SAP - LT'!$A:$AE,14,0),VLOOKUP($A437,'SAP- FACT'!$A:$AE,15,0))</f>
        <v>4225.34</v>
      </c>
      <c r="N437" t="str">
        <f>IF(VLOOKUP($A437,'SAP - LT'!$A:$AE,15,0)=0,"PEN","USD")</f>
        <v>PEN</v>
      </c>
      <c r="O437" t="str">
        <f>VLOOKUP($A437,'SAP - LT'!$A:$AE,4,0)</f>
        <v>LETRAS EN DESCUENTO NACIONAL -  - LETRA 75 DIAS / DRAFT 75 DAYS - Cambio de Situación</v>
      </c>
    </row>
    <row r="438" spans="1:15" x14ac:dyDescent="0.2">
      <c r="A438">
        <f t="shared" si="6"/>
        <v>437</v>
      </c>
      <c r="B438" t="str">
        <f>VLOOKUP($A438,'SAP - LT'!$A:$AE,12,0)</f>
        <v>TOP VETERINARIA S.A.C.</v>
      </c>
      <c r="C438" s="5" t="str">
        <f>VLOOKUP($A438,'SAP - LT'!$A:$AE,2,0)</f>
        <v>2024-03254</v>
      </c>
      <c r="D438" s="5" t="str">
        <f>VLOOKUP($A438,'SAP - LT'!$A:$AE,2,0)</f>
        <v>2024-03254</v>
      </c>
      <c r="E438" s="13">
        <v>45566</v>
      </c>
      <c r="F438" s="34">
        <f>VLOOKUP($A438,'SAP - LT'!$A:$AE,5,0)</f>
        <v>45546</v>
      </c>
      <c r="G438" s="13">
        <f>VLOOKUP($A438,'SAP - LT'!$A:$AE,19,0)</f>
        <v>45611</v>
      </c>
      <c r="H438" s="5" t="s">
        <v>8512</v>
      </c>
      <c r="I438" t="str">
        <f>VLOOKUP($A438,'SAP - LT'!$A:$AE,3,0)</f>
        <v/>
      </c>
      <c r="J438" t="str">
        <f>IF(VLOOKUP($A438,'SAP - LT'!$A:$AE,15,0)=0,"PEN","USD")</f>
        <v>PEN</v>
      </c>
      <c r="K438" s="35" t="s">
        <v>17524</v>
      </c>
      <c r="L438">
        <v>1</v>
      </c>
      <c r="M438" s="37">
        <f>IF(J438="PEN",VLOOKUP($A438,'SAP - LT'!$A:$AE,14,0),VLOOKUP($A438,'SAP- FACT'!$A:$AE,15,0))</f>
        <v>4225.3599999999997</v>
      </c>
      <c r="N438" t="str">
        <f>IF(VLOOKUP($A438,'SAP - LT'!$A:$AE,15,0)=0,"PEN","USD")</f>
        <v>PEN</v>
      </c>
      <c r="O438" t="str">
        <f>VLOOKUP($A438,'SAP - LT'!$A:$AE,4,0)</f>
        <v>LETRAS EN DESCUENTO NACIONAL -  - LETRA 75 DIAS / DRAFT 75 DAYS - Cambio de Situación</v>
      </c>
    </row>
    <row r="439" spans="1:15" x14ac:dyDescent="0.2">
      <c r="A439">
        <f t="shared" si="6"/>
        <v>438</v>
      </c>
      <c r="B439" t="str">
        <f>VLOOKUP($A439,'SAP - LT'!$A:$AE,12,0)</f>
        <v>SANIDAD AGROPECUARIA &amp; ASOCIADOS S.A.C.</v>
      </c>
      <c r="C439" s="5" t="str">
        <f>VLOOKUP($A439,'SAP - LT'!$A:$AE,2,0)</f>
        <v>2024-03526</v>
      </c>
      <c r="D439" s="5" t="str">
        <f>VLOOKUP($A439,'SAP - LT'!$A:$AE,2,0)</f>
        <v>2024-03526</v>
      </c>
      <c r="E439" s="13">
        <v>45566</v>
      </c>
      <c r="F439" s="34">
        <f>VLOOKUP($A439,'SAP - LT'!$A:$AE,5,0)</f>
        <v>45560</v>
      </c>
      <c r="G439" s="13">
        <f>VLOOKUP($A439,'SAP - LT'!$A:$AE,19,0)</f>
        <v>45601</v>
      </c>
      <c r="H439" s="5" t="s">
        <v>8512</v>
      </c>
      <c r="I439" t="str">
        <f>VLOOKUP($A439,'SAP - LT'!$A:$AE,3,0)</f>
        <v/>
      </c>
      <c r="J439" t="str">
        <f>IF(VLOOKUP($A439,'SAP - LT'!$A:$AE,15,0)=0,"PEN","USD")</f>
        <v>PEN</v>
      </c>
      <c r="K439" s="35" t="s">
        <v>17524</v>
      </c>
      <c r="L439">
        <v>1</v>
      </c>
      <c r="M439" s="37">
        <f>IF(J439="PEN",VLOOKUP($A439,'SAP - LT'!$A:$AE,14,0),VLOOKUP($A439,'SAP- FACT'!$A:$AE,15,0))</f>
        <v>4248.9399999999996</v>
      </c>
      <c r="N439" t="str">
        <f>IF(VLOOKUP($A439,'SAP - LT'!$A:$AE,15,0)=0,"PEN","USD")</f>
        <v>PEN</v>
      </c>
      <c r="O439" t="str">
        <f>VLOOKUP($A439,'SAP - LT'!$A:$AE,4,0)</f>
        <v>LETRAS EN DESCUENTO NACIONAL -  - LETRA 75 DIAS / DRAFT 75 DAYS - Cambio de Situación</v>
      </c>
    </row>
    <row r="440" spans="1:15" x14ac:dyDescent="0.2">
      <c r="A440">
        <f t="shared" si="6"/>
        <v>439</v>
      </c>
      <c r="B440" t="str">
        <f>VLOOKUP($A440,'SAP - LT'!$A:$AE,12,0)</f>
        <v>REPRESENTACIONES DURAND S.A.C.</v>
      </c>
      <c r="C440" s="5" t="str">
        <f>VLOOKUP($A440,'SAP - LT'!$A:$AE,2,0)</f>
        <v>2024-03586</v>
      </c>
      <c r="D440" s="5" t="str">
        <f>VLOOKUP($A440,'SAP - LT'!$A:$AE,2,0)</f>
        <v>2024-03586</v>
      </c>
      <c r="E440" s="13">
        <v>45566</v>
      </c>
      <c r="F440" s="34">
        <f>VLOOKUP($A440,'SAP - LT'!$A:$AE,5,0)</f>
        <v>45560</v>
      </c>
      <c r="G440" s="13">
        <f>VLOOKUP($A440,'SAP - LT'!$A:$AE,19,0)</f>
        <v>45624</v>
      </c>
      <c r="H440" s="5" t="s">
        <v>8512</v>
      </c>
      <c r="I440" t="str">
        <f>VLOOKUP($A440,'SAP - LT'!$A:$AE,3,0)</f>
        <v/>
      </c>
      <c r="J440" t="str">
        <f>IF(VLOOKUP($A440,'SAP - LT'!$A:$AE,15,0)=0,"PEN","USD")</f>
        <v>PEN</v>
      </c>
      <c r="K440" s="35" t="s">
        <v>17524</v>
      </c>
      <c r="L440">
        <v>1</v>
      </c>
      <c r="M440" s="37">
        <f>IF(J440="PEN",VLOOKUP($A440,'SAP - LT'!$A:$AE,14,0),VLOOKUP($A440,'SAP- FACT'!$A:$AE,15,0))</f>
        <v>4307.8100000000004</v>
      </c>
      <c r="N440" t="str">
        <f>IF(VLOOKUP($A440,'SAP - LT'!$A:$AE,15,0)=0,"PEN","USD")</f>
        <v>PEN</v>
      </c>
      <c r="O440" t="str">
        <f>VLOOKUP($A440,'SAP - LT'!$A:$AE,4,0)</f>
        <v>LETRAS EN DESCUENTO NACIONAL -  - LETRA 75 DIAS / DRAFT 75 DAYS - Cambio de Situación</v>
      </c>
    </row>
    <row r="441" spans="1:15" x14ac:dyDescent="0.2">
      <c r="A441">
        <f t="shared" si="6"/>
        <v>440</v>
      </c>
      <c r="B441" t="str">
        <f>VLOOKUP($A441,'SAP - LT'!$A:$AE,12,0)</f>
        <v>REPRESENTACIONES DURAND S.A.C.</v>
      </c>
      <c r="C441" s="5" t="str">
        <f>VLOOKUP($A441,'SAP - LT'!$A:$AE,2,0)</f>
        <v>2024-03584</v>
      </c>
      <c r="D441" s="5" t="str">
        <f>VLOOKUP($A441,'SAP - LT'!$A:$AE,2,0)</f>
        <v>2024-03584</v>
      </c>
      <c r="E441" s="13">
        <v>45566</v>
      </c>
      <c r="F441" s="34">
        <f>VLOOKUP($A441,'SAP - LT'!$A:$AE,5,0)</f>
        <v>45560</v>
      </c>
      <c r="G441" s="13">
        <f>VLOOKUP($A441,'SAP - LT'!$A:$AE,19,0)</f>
        <v>45600</v>
      </c>
      <c r="H441" s="5" t="s">
        <v>8512</v>
      </c>
      <c r="I441" t="str">
        <f>VLOOKUP($A441,'SAP - LT'!$A:$AE,3,0)</f>
        <v/>
      </c>
      <c r="J441" t="str">
        <f>IF(VLOOKUP($A441,'SAP - LT'!$A:$AE,15,0)=0,"PEN","USD")</f>
        <v>PEN</v>
      </c>
      <c r="K441" s="35" t="s">
        <v>17524</v>
      </c>
      <c r="L441">
        <v>1</v>
      </c>
      <c r="M441" s="37">
        <f>IF(J441="PEN",VLOOKUP($A441,'SAP - LT'!$A:$AE,14,0),VLOOKUP($A441,'SAP- FACT'!$A:$AE,15,0))</f>
        <v>4307.82</v>
      </c>
      <c r="N441" t="str">
        <f>IF(VLOOKUP($A441,'SAP - LT'!$A:$AE,15,0)=0,"PEN","USD")</f>
        <v>PEN</v>
      </c>
      <c r="O441" t="str">
        <f>VLOOKUP($A441,'SAP - LT'!$A:$AE,4,0)</f>
        <v>LETRAS EN DESCUENTO NACIONAL -  - LETRA 75 DIAS / DRAFT 75 DAYS - Cambio de Situación</v>
      </c>
    </row>
    <row r="442" spans="1:15" x14ac:dyDescent="0.2">
      <c r="A442">
        <f t="shared" si="6"/>
        <v>441</v>
      </c>
      <c r="B442" t="str">
        <f>VLOOKUP($A442,'SAP - LT'!$A:$AE,12,0)</f>
        <v>REPRESENTACIONES DURAND S.A.C.</v>
      </c>
      <c r="C442" s="5" t="str">
        <f>VLOOKUP($A442,'SAP - LT'!$A:$AE,2,0)</f>
        <v>2024-03585</v>
      </c>
      <c r="D442" s="5" t="str">
        <f>VLOOKUP($A442,'SAP - LT'!$A:$AE,2,0)</f>
        <v>2024-03585</v>
      </c>
      <c r="E442" s="13">
        <v>45566</v>
      </c>
      <c r="F442" s="34">
        <f>VLOOKUP($A442,'SAP - LT'!$A:$AE,5,0)</f>
        <v>45560</v>
      </c>
      <c r="G442" s="13">
        <f>VLOOKUP($A442,'SAP - LT'!$A:$AE,19,0)</f>
        <v>45608</v>
      </c>
      <c r="H442" s="5" t="s">
        <v>8512</v>
      </c>
      <c r="I442" t="str">
        <f>VLOOKUP($A442,'SAP - LT'!$A:$AE,3,0)</f>
        <v/>
      </c>
      <c r="J442" t="str">
        <f>IF(VLOOKUP($A442,'SAP - LT'!$A:$AE,15,0)=0,"PEN","USD")</f>
        <v>PEN</v>
      </c>
      <c r="K442" s="35" t="s">
        <v>17524</v>
      </c>
      <c r="L442">
        <v>1</v>
      </c>
      <c r="M442" s="37">
        <f>IF(J442="PEN",VLOOKUP($A442,'SAP - LT'!$A:$AE,14,0),VLOOKUP($A442,'SAP- FACT'!$A:$AE,15,0))</f>
        <v>4307.82</v>
      </c>
      <c r="N442" t="str">
        <f>IF(VLOOKUP($A442,'SAP - LT'!$A:$AE,15,0)=0,"PEN","USD")</f>
        <v>PEN</v>
      </c>
      <c r="O442" t="str">
        <f>VLOOKUP($A442,'SAP - LT'!$A:$AE,4,0)</f>
        <v>LETRAS EN DESCUENTO NACIONAL -  - LETRA 75 DIAS / DRAFT 75 DAYS - Cambio de Situación</v>
      </c>
    </row>
    <row r="443" spans="1:15" x14ac:dyDescent="0.2">
      <c r="A443">
        <f t="shared" si="6"/>
        <v>442</v>
      </c>
      <c r="B443" t="str">
        <f>VLOOKUP($A443,'SAP - LT'!$A:$AE,12,0)</f>
        <v>REPRESENTACIONES DURAND S.A.C.</v>
      </c>
      <c r="C443" s="5" t="str">
        <f>VLOOKUP($A443,'SAP - LT'!$A:$AE,2,0)</f>
        <v>2024-03582</v>
      </c>
      <c r="D443" s="5" t="str">
        <f>VLOOKUP($A443,'SAP - LT'!$A:$AE,2,0)</f>
        <v>2024-03582</v>
      </c>
      <c r="E443" s="13">
        <v>45566</v>
      </c>
      <c r="F443" s="34">
        <f>VLOOKUP($A443,'SAP - LT'!$A:$AE,5,0)</f>
        <v>45560</v>
      </c>
      <c r="G443" s="13">
        <f>VLOOKUP($A443,'SAP - LT'!$A:$AE,19,0)</f>
        <v>45587</v>
      </c>
      <c r="H443" s="5" t="s">
        <v>8512</v>
      </c>
      <c r="I443" t="str">
        <f>VLOOKUP($A443,'SAP - LT'!$A:$AE,3,0)</f>
        <v/>
      </c>
      <c r="J443" t="str">
        <f>IF(VLOOKUP($A443,'SAP - LT'!$A:$AE,15,0)=0,"PEN","USD")</f>
        <v>PEN</v>
      </c>
      <c r="K443" s="35" t="s">
        <v>17524</v>
      </c>
      <c r="L443">
        <v>1</v>
      </c>
      <c r="M443" s="37">
        <f>IF(J443="PEN",VLOOKUP($A443,'SAP - LT'!$A:$AE,14,0),VLOOKUP($A443,'SAP- FACT'!$A:$AE,15,0))</f>
        <v>4307.82</v>
      </c>
      <c r="N443" t="str">
        <f>IF(VLOOKUP($A443,'SAP - LT'!$A:$AE,15,0)=0,"PEN","USD")</f>
        <v>PEN</v>
      </c>
      <c r="O443" t="str">
        <f>VLOOKUP($A443,'SAP - LT'!$A:$AE,4,0)</f>
        <v>LETRAS EN DESCUENTO NACIONAL -  - LETRA 75 DIAS / DRAFT 75 DAYS - Cambio de Situación</v>
      </c>
    </row>
    <row r="444" spans="1:15" x14ac:dyDescent="0.2">
      <c r="A444">
        <f t="shared" si="6"/>
        <v>443</v>
      </c>
      <c r="B444" t="str">
        <f>VLOOKUP($A444,'SAP - LT'!$A:$AE,12,0)</f>
        <v>REPRESENTACIONES DURAND S.A.C.</v>
      </c>
      <c r="C444" s="5" t="str">
        <f>VLOOKUP($A444,'SAP - LT'!$A:$AE,2,0)</f>
        <v>2024-03583</v>
      </c>
      <c r="D444" s="5" t="str">
        <f>VLOOKUP($A444,'SAP - LT'!$A:$AE,2,0)</f>
        <v>2024-03583</v>
      </c>
      <c r="E444" s="13">
        <v>45566</v>
      </c>
      <c r="F444" s="34">
        <f>VLOOKUP($A444,'SAP - LT'!$A:$AE,5,0)</f>
        <v>45560</v>
      </c>
      <c r="G444" s="13">
        <f>VLOOKUP($A444,'SAP - LT'!$A:$AE,19,0)</f>
        <v>45593</v>
      </c>
      <c r="H444" s="5" t="s">
        <v>8512</v>
      </c>
      <c r="I444" t="str">
        <f>VLOOKUP($A444,'SAP - LT'!$A:$AE,3,0)</f>
        <v/>
      </c>
      <c r="J444" t="str">
        <f>IF(VLOOKUP($A444,'SAP - LT'!$A:$AE,15,0)=0,"PEN","USD")</f>
        <v>PEN</v>
      </c>
      <c r="K444" s="35" t="s">
        <v>17524</v>
      </c>
      <c r="L444">
        <v>1</v>
      </c>
      <c r="M444" s="37">
        <f>IF(J444="PEN",VLOOKUP($A444,'SAP - LT'!$A:$AE,14,0),VLOOKUP($A444,'SAP- FACT'!$A:$AE,15,0))</f>
        <v>4307.82</v>
      </c>
      <c r="N444" t="str">
        <f>IF(VLOOKUP($A444,'SAP - LT'!$A:$AE,15,0)=0,"PEN","USD")</f>
        <v>PEN</v>
      </c>
      <c r="O444" t="str">
        <f>VLOOKUP($A444,'SAP - LT'!$A:$AE,4,0)</f>
        <v>LETRAS EN DESCUENTO NACIONAL -  - LETRA 75 DIAS / DRAFT 75 DAYS - Cambio de Situación</v>
      </c>
    </row>
    <row r="445" spans="1:15" x14ac:dyDescent="0.2">
      <c r="A445">
        <f t="shared" si="6"/>
        <v>444</v>
      </c>
      <c r="B445" t="str">
        <f>VLOOKUP($A445,'SAP - LT'!$A:$AE,12,0)</f>
        <v>REPRESENTACIONES DURAND S.A.C.</v>
      </c>
      <c r="C445" s="5" t="str">
        <f>VLOOKUP($A445,'SAP - LT'!$A:$AE,2,0)</f>
        <v>2024-03581</v>
      </c>
      <c r="D445" s="5" t="str">
        <f>VLOOKUP($A445,'SAP - LT'!$A:$AE,2,0)</f>
        <v>2024-03581</v>
      </c>
      <c r="E445" s="13">
        <v>45566</v>
      </c>
      <c r="F445" s="34">
        <f>VLOOKUP($A445,'SAP - LT'!$A:$AE,5,0)</f>
        <v>45560</v>
      </c>
      <c r="G445" s="13">
        <f>VLOOKUP($A445,'SAP - LT'!$A:$AE,19,0)</f>
        <v>45579</v>
      </c>
      <c r="H445" s="5" t="s">
        <v>8512</v>
      </c>
      <c r="I445" t="str">
        <f>VLOOKUP($A445,'SAP - LT'!$A:$AE,3,0)</f>
        <v/>
      </c>
      <c r="J445" t="str">
        <f>IF(VLOOKUP($A445,'SAP - LT'!$A:$AE,15,0)=0,"PEN","USD")</f>
        <v>PEN</v>
      </c>
      <c r="K445" s="35" t="s">
        <v>17524</v>
      </c>
      <c r="L445">
        <v>1</v>
      </c>
      <c r="M445" s="37">
        <f>IF(J445="PEN",VLOOKUP($A445,'SAP - LT'!$A:$AE,14,0),VLOOKUP($A445,'SAP- FACT'!$A:$AE,15,0))</f>
        <v>4307.82</v>
      </c>
      <c r="N445" t="str">
        <f>IF(VLOOKUP($A445,'SAP - LT'!$A:$AE,15,0)=0,"PEN","USD")</f>
        <v>PEN</v>
      </c>
      <c r="O445" t="str">
        <f>VLOOKUP($A445,'SAP - LT'!$A:$AE,4,0)</f>
        <v>LETRAS EN DESCUENTO NACIONAL -  - LETRA 75 DIAS / DRAFT 75 DAYS - Cambio de Situación</v>
      </c>
    </row>
    <row r="446" spans="1:15" x14ac:dyDescent="0.2">
      <c r="A446">
        <f t="shared" si="6"/>
        <v>445</v>
      </c>
      <c r="B446" t="str">
        <f>VLOOKUP($A446,'SAP - LT'!$A:$AE,12,0)</f>
        <v>INVERSIONES Y SERVICIOS VETERINARIO COTOS S.A.C.</v>
      </c>
      <c r="C446" s="5" t="str">
        <f>VLOOKUP($A446,'SAP - LT'!$A:$AE,2,0)</f>
        <v>2024-02625</v>
      </c>
      <c r="D446" s="5" t="str">
        <f>VLOOKUP($A446,'SAP - LT'!$A:$AE,2,0)</f>
        <v>2024-02625</v>
      </c>
      <c r="E446" s="13">
        <v>45566</v>
      </c>
      <c r="F446" s="34">
        <f>VLOOKUP($A446,'SAP - LT'!$A:$AE,5,0)</f>
        <v>45518</v>
      </c>
      <c r="G446" s="13">
        <f>VLOOKUP($A446,'SAP - LT'!$A:$AE,19,0)</f>
        <v>45568</v>
      </c>
      <c r="H446" s="5" t="s">
        <v>8512</v>
      </c>
      <c r="I446" t="str">
        <f>VLOOKUP($A446,'SAP - LT'!$A:$AE,3,0)</f>
        <v/>
      </c>
      <c r="J446" t="str">
        <f>IF(VLOOKUP($A446,'SAP - LT'!$A:$AE,15,0)=0,"PEN","USD")</f>
        <v>PEN</v>
      </c>
      <c r="K446" s="35" t="s">
        <v>17524</v>
      </c>
      <c r="L446">
        <v>1</v>
      </c>
      <c r="M446" s="37">
        <f>IF(J446="PEN",VLOOKUP($A446,'SAP - LT'!$A:$AE,14,0),VLOOKUP($A446,'SAP- FACT'!$A:$AE,15,0))</f>
        <v>4331</v>
      </c>
      <c r="N446" t="str">
        <f>IF(VLOOKUP($A446,'SAP - LT'!$A:$AE,15,0)=0,"PEN","USD")</f>
        <v>PEN</v>
      </c>
      <c r="O446" t="str">
        <f>VLOOKUP($A446,'SAP - LT'!$A:$AE,4,0)</f>
        <v>LETRAS EN DESCUENTO NACIONAL -  - LETRA 75 DIAS / DRAFT 75 DAYS - Cambio de Situación</v>
      </c>
    </row>
    <row r="447" spans="1:15" x14ac:dyDescent="0.2">
      <c r="A447">
        <f t="shared" si="6"/>
        <v>446</v>
      </c>
      <c r="B447" t="str">
        <f>VLOOKUP($A447,'SAP - LT'!$A:$AE,12,0)</f>
        <v>TOP VETERINARIA S.A.C.</v>
      </c>
      <c r="C447" s="5" t="str">
        <f>VLOOKUP($A447,'SAP - LT'!$A:$AE,2,0)</f>
        <v>2024-03405</v>
      </c>
      <c r="D447" s="5" t="str">
        <f>VLOOKUP($A447,'SAP - LT'!$A:$AE,2,0)</f>
        <v>2024-03405</v>
      </c>
      <c r="E447" s="13">
        <v>45566</v>
      </c>
      <c r="F447" s="34">
        <f>VLOOKUP($A447,'SAP - LT'!$A:$AE,5,0)</f>
        <v>45554</v>
      </c>
      <c r="G447" s="13">
        <f>VLOOKUP($A447,'SAP - LT'!$A:$AE,19,0)</f>
        <v>45587</v>
      </c>
      <c r="H447" s="5" t="s">
        <v>8512</v>
      </c>
      <c r="I447" t="str">
        <f>VLOOKUP($A447,'SAP - LT'!$A:$AE,3,0)</f>
        <v/>
      </c>
      <c r="J447" t="str">
        <f>IF(VLOOKUP($A447,'SAP - LT'!$A:$AE,15,0)=0,"PEN","USD")</f>
        <v>PEN</v>
      </c>
      <c r="K447" s="35" t="s">
        <v>17524</v>
      </c>
      <c r="L447">
        <v>1</v>
      </c>
      <c r="M447" s="37">
        <f>IF(J447="PEN",VLOOKUP($A447,'SAP - LT'!$A:$AE,14,0),VLOOKUP($A447,'SAP- FACT'!$A:$AE,15,0))</f>
        <v>4372.04</v>
      </c>
      <c r="N447" t="str">
        <f>IF(VLOOKUP($A447,'SAP - LT'!$A:$AE,15,0)=0,"PEN","USD")</f>
        <v>PEN</v>
      </c>
      <c r="O447" t="str">
        <f>VLOOKUP($A447,'SAP - LT'!$A:$AE,4,0)</f>
        <v>LETRAS EN DESCUENTO NACIONAL -  - LETRA 75 DIAS / DRAFT 75 DAYS - Cambio de Situación</v>
      </c>
    </row>
    <row r="448" spans="1:15" x14ac:dyDescent="0.2">
      <c r="A448">
        <f t="shared" si="6"/>
        <v>447</v>
      </c>
      <c r="B448" t="str">
        <f>VLOOKUP($A448,'SAP - LT'!$A:$AE,12,0)</f>
        <v>TOP VETERINARIA S.A.C.</v>
      </c>
      <c r="C448" s="5" t="str">
        <f>VLOOKUP($A448,'SAP - LT'!$A:$AE,2,0)</f>
        <v>2024-03408</v>
      </c>
      <c r="D448" s="5" t="str">
        <f>VLOOKUP($A448,'SAP - LT'!$A:$AE,2,0)</f>
        <v>2024-03408</v>
      </c>
      <c r="E448" s="13">
        <v>45566</v>
      </c>
      <c r="F448" s="34">
        <f>VLOOKUP($A448,'SAP - LT'!$A:$AE,5,0)</f>
        <v>45554</v>
      </c>
      <c r="G448" s="13">
        <f>VLOOKUP($A448,'SAP - LT'!$A:$AE,19,0)</f>
        <v>45608</v>
      </c>
      <c r="H448" s="5" t="s">
        <v>8512</v>
      </c>
      <c r="I448" t="str">
        <f>VLOOKUP($A448,'SAP - LT'!$A:$AE,3,0)</f>
        <v/>
      </c>
      <c r="J448" t="str">
        <f>IF(VLOOKUP($A448,'SAP - LT'!$A:$AE,15,0)=0,"PEN","USD")</f>
        <v>PEN</v>
      </c>
      <c r="K448" s="35" t="s">
        <v>17524</v>
      </c>
      <c r="L448">
        <v>1</v>
      </c>
      <c r="M448" s="37">
        <f>IF(J448="PEN",VLOOKUP($A448,'SAP - LT'!$A:$AE,14,0),VLOOKUP($A448,'SAP- FACT'!$A:$AE,15,0))</f>
        <v>4372.04</v>
      </c>
      <c r="N448" t="str">
        <f>IF(VLOOKUP($A448,'SAP - LT'!$A:$AE,15,0)=0,"PEN","USD")</f>
        <v>PEN</v>
      </c>
      <c r="O448" t="str">
        <f>VLOOKUP($A448,'SAP - LT'!$A:$AE,4,0)</f>
        <v>LETRAS EN DESCUENTO NACIONAL -  - LETRA 75 DIAS / DRAFT 75 DAYS - Cambio de Situación</v>
      </c>
    </row>
    <row r="449" spans="1:15" x14ac:dyDescent="0.2">
      <c r="A449">
        <f t="shared" si="6"/>
        <v>448</v>
      </c>
      <c r="B449" t="str">
        <f>VLOOKUP($A449,'SAP - LT'!$A:$AE,12,0)</f>
        <v>TOP VETERINARIA S.A.C.</v>
      </c>
      <c r="C449" s="5" t="str">
        <f>VLOOKUP($A449,'SAP - LT'!$A:$AE,2,0)</f>
        <v>2024-03406</v>
      </c>
      <c r="D449" s="5" t="str">
        <f>VLOOKUP($A449,'SAP - LT'!$A:$AE,2,0)</f>
        <v>2024-03406</v>
      </c>
      <c r="E449" s="13">
        <v>45566</v>
      </c>
      <c r="F449" s="34">
        <f>VLOOKUP($A449,'SAP - LT'!$A:$AE,5,0)</f>
        <v>45554</v>
      </c>
      <c r="G449" s="13">
        <f>VLOOKUP($A449,'SAP - LT'!$A:$AE,19,0)</f>
        <v>45594</v>
      </c>
      <c r="H449" s="5" t="s">
        <v>8512</v>
      </c>
      <c r="I449" t="str">
        <f>VLOOKUP($A449,'SAP - LT'!$A:$AE,3,0)</f>
        <v/>
      </c>
      <c r="J449" t="str">
        <f>IF(VLOOKUP($A449,'SAP - LT'!$A:$AE,15,0)=0,"PEN","USD")</f>
        <v>PEN</v>
      </c>
      <c r="K449" s="35" t="s">
        <v>17524</v>
      </c>
      <c r="L449">
        <v>1</v>
      </c>
      <c r="M449" s="37">
        <f>IF(J449="PEN",VLOOKUP($A449,'SAP - LT'!$A:$AE,14,0),VLOOKUP($A449,'SAP- FACT'!$A:$AE,15,0))</f>
        <v>4372.04</v>
      </c>
      <c r="N449" t="str">
        <f>IF(VLOOKUP($A449,'SAP - LT'!$A:$AE,15,0)=0,"PEN","USD")</f>
        <v>PEN</v>
      </c>
      <c r="O449" t="str">
        <f>VLOOKUP($A449,'SAP - LT'!$A:$AE,4,0)</f>
        <v>LETRAS EN DESCUENTO NACIONAL -  - LETRA 75 DIAS / DRAFT 75 DAYS - Cambio de Situación</v>
      </c>
    </row>
    <row r="450" spans="1:15" x14ac:dyDescent="0.2">
      <c r="A450">
        <f t="shared" si="6"/>
        <v>449</v>
      </c>
      <c r="B450" t="str">
        <f>VLOOKUP($A450,'SAP - LT'!$A:$AE,12,0)</f>
        <v>TOP VETERINARIA S.A.C.</v>
      </c>
      <c r="C450" s="5" t="str">
        <f>VLOOKUP($A450,'SAP - LT'!$A:$AE,2,0)</f>
        <v>2024-03407</v>
      </c>
      <c r="D450" s="5" t="str">
        <f>VLOOKUP($A450,'SAP - LT'!$A:$AE,2,0)</f>
        <v>2024-03407</v>
      </c>
      <c r="E450" s="13">
        <v>45566</v>
      </c>
      <c r="F450" s="34">
        <f>VLOOKUP($A450,'SAP - LT'!$A:$AE,5,0)</f>
        <v>45554</v>
      </c>
      <c r="G450" s="13">
        <f>VLOOKUP($A450,'SAP - LT'!$A:$AE,19,0)</f>
        <v>45601</v>
      </c>
      <c r="H450" s="5" t="s">
        <v>8512</v>
      </c>
      <c r="I450" t="str">
        <f>VLOOKUP($A450,'SAP - LT'!$A:$AE,3,0)</f>
        <v/>
      </c>
      <c r="J450" t="str">
        <f>IF(VLOOKUP($A450,'SAP - LT'!$A:$AE,15,0)=0,"PEN","USD")</f>
        <v>PEN</v>
      </c>
      <c r="K450" s="35" t="s">
        <v>17524</v>
      </c>
      <c r="L450">
        <v>1</v>
      </c>
      <c r="M450" s="37">
        <f>IF(J450="PEN",VLOOKUP($A450,'SAP - LT'!$A:$AE,14,0),VLOOKUP($A450,'SAP- FACT'!$A:$AE,15,0))</f>
        <v>4372.04</v>
      </c>
      <c r="N450" t="str">
        <f>IF(VLOOKUP($A450,'SAP - LT'!$A:$AE,15,0)=0,"PEN","USD")</f>
        <v>PEN</v>
      </c>
      <c r="O450" t="str">
        <f>VLOOKUP($A450,'SAP - LT'!$A:$AE,4,0)</f>
        <v>LETRAS EN DESCUENTO NACIONAL -  - LETRA 75 DIAS / DRAFT 75 DAYS - Cambio de Situación</v>
      </c>
    </row>
    <row r="451" spans="1:15" x14ac:dyDescent="0.2">
      <c r="A451">
        <f t="shared" ref="A451:A514" si="7">ROW()-1</f>
        <v>450</v>
      </c>
      <c r="B451" t="str">
        <f>VLOOKUP($A451,'SAP - LT'!$A:$AE,12,0)</f>
        <v>TOP VETERINARIA S.A.C.</v>
      </c>
      <c r="C451" s="5" t="str">
        <f>VLOOKUP($A451,'SAP - LT'!$A:$AE,2,0)</f>
        <v>2024-03404</v>
      </c>
      <c r="D451" s="5" t="str">
        <f>VLOOKUP($A451,'SAP - LT'!$A:$AE,2,0)</f>
        <v>2024-03404</v>
      </c>
      <c r="E451" s="13">
        <v>45566</v>
      </c>
      <c r="F451" s="34">
        <f>VLOOKUP($A451,'SAP - LT'!$A:$AE,5,0)</f>
        <v>45554</v>
      </c>
      <c r="G451" s="13">
        <f>VLOOKUP($A451,'SAP - LT'!$A:$AE,19,0)</f>
        <v>45580</v>
      </c>
      <c r="H451" s="5" t="s">
        <v>8512</v>
      </c>
      <c r="I451" t="str">
        <f>VLOOKUP($A451,'SAP - LT'!$A:$AE,3,0)</f>
        <v/>
      </c>
      <c r="J451" t="str">
        <f>IF(VLOOKUP($A451,'SAP - LT'!$A:$AE,15,0)=0,"PEN","USD")</f>
        <v>PEN</v>
      </c>
      <c r="K451" s="35" t="s">
        <v>17524</v>
      </c>
      <c r="L451">
        <v>1</v>
      </c>
      <c r="M451" s="37">
        <f>IF(J451="PEN",VLOOKUP($A451,'SAP - LT'!$A:$AE,14,0),VLOOKUP($A451,'SAP- FACT'!$A:$AE,15,0))</f>
        <v>4372.04</v>
      </c>
      <c r="N451" t="str">
        <f>IF(VLOOKUP($A451,'SAP - LT'!$A:$AE,15,0)=0,"PEN","USD")</f>
        <v>PEN</v>
      </c>
      <c r="O451" t="str">
        <f>VLOOKUP($A451,'SAP - LT'!$A:$AE,4,0)</f>
        <v>LETRAS EN DESCUENTO NACIONAL -  - LETRA 75 DIAS / DRAFT 75 DAYS - Cambio de Situación</v>
      </c>
    </row>
    <row r="452" spans="1:15" x14ac:dyDescent="0.2">
      <c r="A452">
        <f t="shared" si="7"/>
        <v>451</v>
      </c>
      <c r="B452" t="str">
        <f>VLOOKUP($A452,'SAP - LT'!$A:$AE,12,0)</f>
        <v>TOP VETERINARIA S.A.C.</v>
      </c>
      <c r="C452" s="5" t="str">
        <f>VLOOKUP($A452,'SAP - LT'!$A:$AE,2,0)</f>
        <v>2024-03409</v>
      </c>
      <c r="D452" s="5" t="str">
        <f>VLOOKUP($A452,'SAP - LT'!$A:$AE,2,0)</f>
        <v>2024-03409</v>
      </c>
      <c r="E452" s="13">
        <v>45566</v>
      </c>
      <c r="F452" s="34">
        <f>VLOOKUP($A452,'SAP - LT'!$A:$AE,5,0)</f>
        <v>45554</v>
      </c>
      <c r="G452" s="13">
        <f>VLOOKUP($A452,'SAP - LT'!$A:$AE,19,0)</f>
        <v>45625</v>
      </c>
      <c r="H452" s="5" t="s">
        <v>8512</v>
      </c>
      <c r="I452" t="str">
        <f>VLOOKUP($A452,'SAP - LT'!$A:$AE,3,0)</f>
        <v/>
      </c>
      <c r="J452" t="str">
        <f>IF(VLOOKUP($A452,'SAP - LT'!$A:$AE,15,0)=0,"PEN","USD")</f>
        <v>PEN</v>
      </c>
      <c r="K452" s="35" t="s">
        <v>17524</v>
      </c>
      <c r="L452">
        <v>1</v>
      </c>
      <c r="M452" s="37">
        <f>IF(J452="PEN",VLOOKUP($A452,'SAP - LT'!$A:$AE,14,0),VLOOKUP($A452,'SAP- FACT'!$A:$AE,15,0))</f>
        <v>4372.05</v>
      </c>
      <c r="N452" t="str">
        <f>IF(VLOOKUP($A452,'SAP - LT'!$A:$AE,15,0)=0,"PEN","USD")</f>
        <v>PEN</v>
      </c>
      <c r="O452" t="str">
        <f>VLOOKUP($A452,'SAP - LT'!$A:$AE,4,0)</f>
        <v>LETRAS EN DESCUENTO NACIONAL -  - LETRA 75 DIAS / DRAFT 75 DAYS - Cambio de Situación</v>
      </c>
    </row>
    <row r="453" spans="1:15" x14ac:dyDescent="0.2">
      <c r="A453">
        <f t="shared" si="7"/>
        <v>452</v>
      </c>
      <c r="B453" t="str">
        <f>VLOOKUP($A453,'SAP - LT'!$A:$AE,12,0)</f>
        <v>REPRESENTACIONES DURAND S.A.C.</v>
      </c>
      <c r="C453" s="5" t="str">
        <f>VLOOKUP($A453,'SAP - LT'!$A:$AE,2,0)</f>
        <v>2024-02987</v>
      </c>
      <c r="D453" s="5" t="str">
        <f>VLOOKUP($A453,'SAP - LT'!$A:$AE,2,0)</f>
        <v>2024-02987</v>
      </c>
      <c r="E453" s="13">
        <v>45566</v>
      </c>
      <c r="F453" s="34">
        <f>VLOOKUP($A453,'SAP - LT'!$A:$AE,5,0)</f>
        <v>45537</v>
      </c>
      <c r="G453" s="13">
        <f>VLOOKUP($A453,'SAP - LT'!$A:$AE,19,0)</f>
        <v>45574</v>
      </c>
      <c r="H453" s="5" t="s">
        <v>8512</v>
      </c>
      <c r="I453" t="str">
        <f>VLOOKUP($A453,'SAP - LT'!$A:$AE,3,0)</f>
        <v/>
      </c>
      <c r="J453" t="str">
        <f>IF(VLOOKUP($A453,'SAP - LT'!$A:$AE,15,0)=0,"PEN","USD")</f>
        <v>PEN</v>
      </c>
      <c r="K453" s="35" t="s">
        <v>17524</v>
      </c>
      <c r="L453">
        <v>1</v>
      </c>
      <c r="M453" s="37">
        <f>IF(J453="PEN",VLOOKUP($A453,'SAP - LT'!$A:$AE,14,0),VLOOKUP($A453,'SAP- FACT'!$A:$AE,15,0))</f>
        <v>4457.88</v>
      </c>
      <c r="N453" t="str">
        <f>IF(VLOOKUP($A453,'SAP - LT'!$A:$AE,15,0)=0,"PEN","USD")</f>
        <v>PEN</v>
      </c>
      <c r="O453" t="str">
        <f>VLOOKUP($A453,'SAP - LT'!$A:$AE,4,0)</f>
        <v>LETRAS EN DESCUENTO NACIONAL -  - LETRA 75 DIAS / DRAFT 75 DAYS - Cambio de Situación</v>
      </c>
    </row>
    <row r="454" spans="1:15" x14ac:dyDescent="0.2">
      <c r="A454">
        <f t="shared" si="7"/>
        <v>453</v>
      </c>
      <c r="B454" t="str">
        <f>VLOOKUP($A454,'SAP - LT'!$A:$AE,12,0)</f>
        <v>REPRESENTACIONES DURAND S.A.C.</v>
      </c>
      <c r="C454" s="5" t="str">
        <f>VLOOKUP($A454,'SAP - LT'!$A:$AE,2,0)</f>
        <v>2024-02988</v>
      </c>
      <c r="D454" s="5" t="str">
        <f>VLOOKUP($A454,'SAP - LT'!$A:$AE,2,0)</f>
        <v>2024-02988</v>
      </c>
      <c r="E454" s="13">
        <v>45566</v>
      </c>
      <c r="F454" s="34">
        <f>VLOOKUP($A454,'SAP - LT'!$A:$AE,5,0)</f>
        <v>45537</v>
      </c>
      <c r="G454" s="13">
        <f>VLOOKUP($A454,'SAP - LT'!$A:$AE,19,0)</f>
        <v>45580</v>
      </c>
      <c r="H454" s="5" t="s">
        <v>8512</v>
      </c>
      <c r="I454" t="str">
        <f>VLOOKUP($A454,'SAP - LT'!$A:$AE,3,0)</f>
        <v/>
      </c>
      <c r="J454" t="str">
        <f>IF(VLOOKUP($A454,'SAP - LT'!$A:$AE,15,0)=0,"PEN","USD")</f>
        <v>PEN</v>
      </c>
      <c r="K454" s="35" t="s">
        <v>17524</v>
      </c>
      <c r="L454">
        <v>1</v>
      </c>
      <c r="M454" s="37">
        <f>IF(J454="PEN",VLOOKUP($A454,'SAP - LT'!$A:$AE,14,0),VLOOKUP($A454,'SAP- FACT'!$A:$AE,15,0))</f>
        <v>4457.88</v>
      </c>
      <c r="N454" t="str">
        <f>IF(VLOOKUP($A454,'SAP - LT'!$A:$AE,15,0)=0,"PEN","USD")</f>
        <v>PEN</v>
      </c>
      <c r="O454" t="str">
        <f>VLOOKUP($A454,'SAP - LT'!$A:$AE,4,0)</f>
        <v>LETRAS EN DESCUENTO NACIONAL -  - LETRA 75 DIAS / DRAFT 75 DAYS - Cambio de Situación</v>
      </c>
    </row>
    <row r="455" spans="1:15" x14ac:dyDescent="0.2">
      <c r="A455">
        <f t="shared" si="7"/>
        <v>454</v>
      </c>
      <c r="B455" t="str">
        <f>VLOOKUP($A455,'SAP - LT'!$A:$AE,12,0)</f>
        <v>REPRESENTACIONES DURAND S.A.C.</v>
      </c>
      <c r="C455" s="5" t="str">
        <f>VLOOKUP($A455,'SAP - LT'!$A:$AE,2,0)</f>
        <v>2024-02989</v>
      </c>
      <c r="D455" s="5" t="str">
        <f>VLOOKUP($A455,'SAP - LT'!$A:$AE,2,0)</f>
        <v>2024-02989</v>
      </c>
      <c r="E455" s="13">
        <v>45566</v>
      </c>
      <c r="F455" s="34">
        <f>VLOOKUP($A455,'SAP - LT'!$A:$AE,5,0)</f>
        <v>45537</v>
      </c>
      <c r="G455" s="13">
        <f>VLOOKUP($A455,'SAP - LT'!$A:$AE,19,0)</f>
        <v>45594</v>
      </c>
      <c r="H455" s="5" t="s">
        <v>8512</v>
      </c>
      <c r="I455" t="str">
        <f>VLOOKUP($A455,'SAP - LT'!$A:$AE,3,0)</f>
        <v/>
      </c>
      <c r="J455" t="str">
        <f>IF(VLOOKUP($A455,'SAP - LT'!$A:$AE,15,0)=0,"PEN","USD")</f>
        <v>PEN</v>
      </c>
      <c r="K455" s="35" t="s">
        <v>17524</v>
      </c>
      <c r="L455">
        <v>1</v>
      </c>
      <c r="M455" s="37">
        <f>IF(J455="PEN",VLOOKUP($A455,'SAP - LT'!$A:$AE,14,0),VLOOKUP($A455,'SAP- FACT'!$A:$AE,15,0))</f>
        <v>4457.8999999999996</v>
      </c>
      <c r="N455" t="str">
        <f>IF(VLOOKUP($A455,'SAP - LT'!$A:$AE,15,0)=0,"PEN","USD")</f>
        <v>PEN</v>
      </c>
      <c r="O455" t="str">
        <f>VLOOKUP($A455,'SAP - LT'!$A:$AE,4,0)</f>
        <v>LETRAS EN DESCUENTO NACIONAL -  - LETRA 75 DIAS / DRAFT 75 DAYS - Cambio de Situación</v>
      </c>
    </row>
    <row r="456" spans="1:15" x14ac:dyDescent="0.2">
      <c r="A456">
        <f t="shared" si="7"/>
        <v>455</v>
      </c>
      <c r="B456" t="str">
        <f>VLOOKUP($A456,'SAP - LT'!$A:$AE,12,0)</f>
        <v>TOP VETERINARIA S.A.C.</v>
      </c>
      <c r="C456" s="5" t="str">
        <f>VLOOKUP($A456,'SAP - LT'!$A:$AE,2,0)</f>
        <v>2024-03131</v>
      </c>
      <c r="D456" s="5" t="str">
        <f>VLOOKUP($A456,'SAP - LT'!$A:$AE,2,0)</f>
        <v>2024-03131</v>
      </c>
      <c r="E456" s="13">
        <v>45566</v>
      </c>
      <c r="F456" s="34">
        <f>VLOOKUP($A456,'SAP - LT'!$A:$AE,5,0)</f>
        <v>45546</v>
      </c>
      <c r="G456" s="13">
        <f>VLOOKUP($A456,'SAP - LT'!$A:$AE,19,0)</f>
        <v>45603</v>
      </c>
      <c r="H456" s="5" t="s">
        <v>8512</v>
      </c>
      <c r="I456" t="str">
        <f>VLOOKUP($A456,'SAP - LT'!$A:$AE,3,0)</f>
        <v/>
      </c>
      <c r="J456" t="str">
        <f>IF(VLOOKUP($A456,'SAP - LT'!$A:$AE,15,0)=0,"PEN","USD")</f>
        <v>PEN</v>
      </c>
      <c r="K456" s="35" t="s">
        <v>17524</v>
      </c>
      <c r="L456">
        <v>1</v>
      </c>
      <c r="M456" s="37">
        <f>IF(J456="PEN",VLOOKUP($A456,'SAP - LT'!$A:$AE,14,0),VLOOKUP($A456,'SAP- FACT'!$A:$AE,15,0))</f>
        <v>4492.8100000000004</v>
      </c>
      <c r="N456" t="str">
        <f>IF(VLOOKUP($A456,'SAP - LT'!$A:$AE,15,0)=0,"PEN","USD")</f>
        <v>PEN</v>
      </c>
      <c r="O456" t="str">
        <f>VLOOKUP($A456,'SAP - LT'!$A:$AE,4,0)</f>
        <v>LETRAS EN DESCUENTO NACIONAL -  - LETRA 75 DIAS / DRAFT 75 DAYS - Cambio de Situación</v>
      </c>
    </row>
    <row r="457" spans="1:15" x14ac:dyDescent="0.2">
      <c r="A457">
        <f t="shared" si="7"/>
        <v>456</v>
      </c>
      <c r="B457" t="str">
        <f>VLOOKUP($A457,'SAP - LT'!$A:$AE,12,0)</f>
        <v>TOP VETERINARIA S.A.C.</v>
      </c>
      <c r="C457" s="5" t="str">
        <f>VLOOKUP($A457,'SAP - LT'!$A:$AE,2,0)</f>
        <v>2024-03130</v>
      </c>
      <c r="D457" s="5" t="str">
        <f>VLOOKUP($A457,'SAP - LT'!$A:$AE,2,0)</f>
        <v>2024-03130</v>
      </c>
      <c r="E457" s="13">
        <v>45566</v>
      </c>
      <c r="F457" s="34">
        <f>VLOOKUP($A457,'SAP - LT'!$A:$AE,5,0)</f>
        <v>45546</v>
      </c>
      <c r="G457" s="13">
        <f>VLOOKUP($A457,'SAP - LT'!$A:$AE,19,0)</f>
        <v>45587</v>
      </c>
      <c r="H457" s="5" t="s">
        <v>8512</v>
      </c>
      <c r="I457" t="str">
        <f>VLOOKUP($A457,'SAP - LT'!$A:$AE,3,0)</f>
        <v/>
      </c>
      <c r="J457" t="str">
        <f>IF(VLOOKUP($A457,'SAP - LT'!$A:$AE,15,0)=0,"PEN","USD")</f>
        <v>PEN</v>
      </c>
      <c r="K457" s="35" t="s">
        <v>17524</v>
      </c>
      <c r="L457">
        <v>1</v>
      </c>
      <c r="M457" s="37">
        <f>IF(J457="PEN",VLOOKUP($A457,'SAP - LT'!$A:$AE,14,0),VLOOKUP($A457,'SAP- FACT'!$A:$AE,15,0))</f>
        <v>4492.83</v>
      </c>
      <c r="N457" t="str">
        <f>IF(VLOOKUP($A457,'SAP - LT'!$A:$AE,15,0)=0,"PEN","USD")</f>
        <v>PEN</v>
      </c>
      <c r="O457" t="str">
        <f>VLOOKUP($A457,'SAP - LT'!$A:$AE,4,0)</f>
        <v>LETRAS EN DESCUENTO NACIONAL -  - LETRA 75 DIAS / DRAFT 75 DAYS - Cambio de Situación</v>
      </c>
    </row>
    <row r="458" spans="1:15" x14ac:dyDescent="0.2">
      <c r="A458">
        <f t="shared" si="7"/>
        <v>457</v>
      </c>
      <c r="B458" t="str">
        <f>VLOOKUP($A458,'SAP - LT'!$A:$AE,12,0)</f>
        <v>TOP VETERINARIA S.A.C.</v>
      </c>
      <c r="C458" s="5" t="str">
        <f>VLOOKUP($A458,'SAP - LT'!$A:$AE,2,0)</f>
        <v>2024-03129</v>
      </c>
      <c r="D458" s="5" t="str">
        <f>VLOOKUP($A458,'SAP - LT'!$A:$AE,2,0)</f>
        <v>2024-03129</v>
      </c>
      <c r="E458" s="13">
        <v>45566</v>
      </c>
      <c r="F458" s="34">
        <f>VLOOKUP($A458,'SAP - LT'!$A:$AE,5,0)</f>
        <v>45546</v>
      </c>
      <c r="G458" s="13">
        <f>VLOOKUP($A458,'SAP - LT'!$A:$AE,19,0)</f>
        <v>45580</v>
      </c>
      <c r="H458" s="5" t="s">
        <v>8512</v>
      </c>
      <c r="I458" t="str">
        <f>VLOOKUP($A458,'SAP - LT'!$A:$AE,3,0)</f>
        <v/>
      </c>
      <c r="J458" t="str">
        <f>IF(VLOOKUP($A458,'SAP - LT'!$A:$AE,15,0)=0,"PEN","USD")</f>
        <v>PEN</v>
      </c>
      <c r="K458" s="35" t="s">
        <v>17524</v>
      </c>
      <c r="L458">
        <v>1</v>
      </c>
      <c r="M458" s="37">
        <f>IF(J458="PEN",VLOOKUP($A458,'SAP - LT'!$A:$AE,14,0),VLOOKUP($A458,'SAP- FACT'!$A:$AE,15,0))</f>
        <v>4492.83</v>
      </c>
      <c r="N458" t="str">
        <f>IF(VLOOKUP($A458,'SAP - LT'!$A:$AE,15,0)=0,"PEN","USD")</f>
        <v>PEN</v>
      </c>
      <c r="O458" t="str">
        <f>VLOOKUP($A458,'SAP - LT'!$A:$AE,4,0)</f>
        <v>LETRAS EN DESCUENTO NACIONAL -  - LETRA 75 DIAS / DRAFT 75 DAYS - Cambio de Situación</v>
      </c>
    </row>
    <row r="459" spans="1:15" x14ac:dyDescent="0.2">
      <c r="A459">
        <f t="shared" si="7"/>
        <v>458</v>
      </c>
      <c r="B459" t="str">
        <f>VLOOKUP($A459,'SAP - LT'!$A:$AE,12,0)</f>
        <v>TOP VETERINARIA S.A.C.</v>
      </c>
      <c r="C459" s="5" t="str">
        <f>VLOOKUP($A459,'SAP - LT'!$A:$AE,2,0)</f>
        <v>2024-03127</v>
      </c>
      <c r="D459" s="5" t="str">
        <f>VLOOKUP($A459,'SAP - LT'!$A:$AE,2,0)</f>
        <v>2024-03127</v>
      </c>
      <c r="E459" s="13">
        <v>45566</v>
      </c>
      <c r="F459" s="34">
        <f>VLOOKUP($A459,'SAP - LT'!$A:$AE,5,0)</f>
        <v>45546</v>
      </c>
      <c r="G459" s="13">
        <f>VLOOKUP($A459,'SAP - LT'!$A:$AE,19,0)</f>
        <v>45566</v>
      </c>
      <c r="H459" s="5" t="s">
        <v>8512</v>
      </c>
      <c r="I459" t="str">
        <f>VLOOKUP($A459,'SAP - LT'!$A:$AE,3,0)</f>
        <v/>
      </c>
      <c r="J459" t="str">
        <f>IF(VLOOKUP($A459,'SAP - LT'!$A:$AE,15,0)=0,"PEN","USD")</f>
        <v>PEN</v>
      </c>
      <c r="K459" s="35" t="s">
        <v>17524</v>
      </c>
      <c r="L459">
        <v>1</v>
      </c>
      <c r="M459" s="37">
        <f>IF(J459="PEN",VLOOKUP($A459,'SAP - LT'!$A:$AE,14,0),VLOOKUP($A459,'SAP- FACT'!$A:$AE,15,0))</f>
        <v>4492.83</v>
      </c>
      <c r="N459" t="str">
        <f>IF(VLOOKUP($A459,'SAP - LT'!$A:$AE,15,0)=0,"PEN","USD")</f>
        <v>PEN</v>
      </c>
      <c r="O459" t="str">
        <f>VLOOKUP($A459,'SAP - LT'!$A:$AE,4,0)</f>
        <v>LETRAS EN DESCUENTO NACIONAL -  - LETRA 75 DIAS / DRAFT 75 DAYS - Cambio de Situación</v>
      </c>
    </row>
    <row r="460" spans="1:15" x14ac:dyDescent="0.2">
      <c r="A460">
        <f t="shared" si="7"/>
        <v>459</v>
      </c>
      <c r="B460" t="str">
        <f>VLOOKUP($A460,'SAP - LT'!$A:$AE,12,0)</f>
        <v>TOP VETERINARIA S.A.C.</v>
      </c>
      <c r="C460" s="5" t="str">
        <f>VLOOKUP($A460,'SAP - LT'!$A:$AE,2,0)</f>
        <v>2024-03128</v>
      </c>
      <c r="D460" s="5" t="str">
        <f>VLOOKUP($A460,'SAP - LT'!$A:$AE,2,0)</f>
        <v>2024-03128</v>
      </c>
      <c r="E460" s="13">
        <v>45566</v>
      </c>
      <c r="F460" s="34">
        <f>VLOOKUP($A460,'SAP - LT'!$A:$AE,5,0)</f>
        <v>45546</v>
      </c>
      <c r="G460" s="13">
        <f>VLOOKUP($A460,'SAP - LT'!$A:$AE,19,0)</f>
        <v>45574</v>
      </c>
      <c r="H460" s="5" t="s">
        <v>8512</v>
      </c>
      <c r="I460" t="str">
        <f>VLOOKUP($A460,'SAP - LT'!$A:$AE,3,0)</f>
        <v/>
      </c>
      <c r="J460" t="str">
        <f>IF(VLOOKUP($A460,'SAP - LT'!$A:$AE,15,0)=0,"PEN","USD")</f>
        <v>PEN</v>
      </c>
      <c r="K460" s="35" t="s">
        <v>17524</v>
      </c>
      <c r="L460">
        <v>1</v>
      </c>
      <c r="M460" s="37">
        <f>IF(J460="PEN",VLOOKUP($A460,'SAP - LT'!$A:$AE,14,0),VLOOKUP($A460,'SAP- FACT'!$A:$AE,15,0))</f>
        <v>4492.83</v>
      </c>
      <c r="N460" t="str">
        <f>IF(VLOOKUP($A460,'SAP - LT'!$A:$AE,15,0)=0,"PEN","USD")</f>
        <v>PEN</v>
      </c>
      <c r="O460" t="str">
        <f>VLOOKUP($A460,'SAP - LT'!$A:$AE,4,0)</f>
        <v>LETRAS EN DESCUENTO NACIONAL -  - LETRA 75 DIAS / DRAFT 75 DAYS - Cambio de Situación</v>
      </c>
    </row>
    <row r="461" spans="1:15" x14ac:dyDescent="0.2">
      <c r="A461">
        <f t="shared" si="7"/>
        <v>460</v>
      </c>
      <c r="B461" t="str">
        <f>VLOOKUP($A461,'SAP - LT'!$A:$AE,12,0)</f>
        <v>TOP VETERINARIA S.A.C.</v>
      </c>
      <c r="C461" s="5" t="str">
        <f>VLOOKUP($A461,'SAP - LT'!$A:$AE,2,0)</f>
        <v>2024-03645</v>
      </c>
      <c r="D461" s="5" t="str">
        <f>VLOOKUP($A461,'SAP - LT'!$A:$AE,2,0)</f>
        <v>2024-03645</v>
      </c>
      <c r="E461" s="13">
        <v>45566</v>
      </c>
      <c r="F461" s="34">
        <f>VLOOKUP($A461,'SAP - LT'!$A:$AE,5,0)</f>
        <v>45560</v>
      </c>
      <c r="G461" s="13">
        <f>VLOOKUP($A461,'SAP - LT'!$A:$AE,19,0)</f>
        <v>45629</v>
      </c>
      <c r="H461" s="5" t="s">
        <v>8512</v>
      </c>
      <c r="I461" t="str">
        <f>VLOOKUP($A461,'SAP - LT'!$A:$AE,3,0)</f>
        <v/>
      </c>
      <c r="J461" t="str">
        <f>IF(VLOOKUP($A461,'SAP - LT'!$A:$AE,15,0)=0,"PEN","USD")</f>
        <v>PEN</v>
      </c>
      <c r="K461" s="35" t="s">
        <v>17524</v>
      </c>
      <c r="L461">
        <v>1</v>
      </c>
      <c r="M461" s="37">
        <f>IF(J461="PEN",VLOOKUP($A461,'SAP - LT'!$A:$AE,14,0),VLOOKUP($A461,'SAP- FACT'!$A:$AE,15,0))</f>
        <v>4575.49</v>
      </c>
      <c r="N461" t="str">
        <f>IF(VLOOKUP($A461,'SAP - LT'!$A:$AE,15,0)=0,"PEN","USD")</f>
        <v>PEN</v>
      </c>
      <c r="O461" t="str">
        <f>VLOOKUP($A461,'SAP - LT'!$A:$AE,4,0)</f>
        <v>LETRAS EN DESCUENTO NACIONAL -  - LETRA 75 DIAS / DRAFT 75 DAYS - Cambio de Situación</v>
      </c>
    </row>
    <row r="462" spans="1:15" x14ac:dyDescent="0.2">
      <c r="A462">
        <f t="shared" si="7"/>
        <v>461</v>
      </c>
      <c r="B462" t="str">
        <f>VLOOKUP($A462,'SAP - LT'!$A:$AE,12,0)</f>
        <v>TOP VETERINARIA S.A.C.</v>
      </c>
      <c r="C462" s="5" t="str">
        <f>VLOOKUP($A462,'SAP - LT'!$A:$AE,2,0)</f>
        <v>2024-03643</v>
      </c>
      <c r="D462" s="5" t="str">
        <f>VLOOKUP($A462,'SAP - LT'!$A:$AE,2,0)</f>
        <v>2024-03643</v>
      </c>
      <c r="E462" s="13">
        <v>45566</v>
      </c>
      <c r="F462" s="34">
        <f>VLOOKUP($A462,'SAP - LT'!$A:$AE,5,0)</f>
        <v>45560</v>
      </c>
      <c r="G462" s="13">
        <f>VLOOKUP($A462,'SAP - LT'!$A:$AE,19,0)</f>
        <v>45615</v>
      </c>
      <c r="H462" s="5" t="s">
        <v>8512</v>
      </c>
      <c r="I462" t="str">
        <f>VLOOKUP($A462,'SAP - LT'!$A:$AE,3,0)</f>
        <v/>
      </c>
      <c r="J462" t="str">
        <f>IF(VLOOKUP($A462,'SAP - LT'!$A:$AE,15,0)=0,"PEN","USD")</f>
        <v>PEN</v>
      </c>
      <c r="K462" s="35" t="s">
        <v>17524</v>
      </c>
      <c r="L462">
        <v>1</v>
      </c>
      <c r="M462" s="37">
        <f>IF(J462="PEN",VLOOKUP($A462,'SAP - LT'!$A:$AE,14,0),VLOOKUP($A462,'SAP- FACT'!$A:$AE,15,0))</f>
        <v>4575.49</v>
      </c>
      <c r="N462" t="str">
        <f>IF(VLOOKUP($A462,'SAP - LT'!$A:$AE,15,0)=0,"PEN","USD")</f>
        <v>PEN</v>
      </c>
      <c r="O462" t="str">
        <f>VLOOKUP($A462,'SAP - LT'!$A:$AE,4,0)</f>
        <v>LETRAS EN DESCUENTO NACIONAL -  - LETRA 75 DIAS / DRAFT 75 DAYS - Cambio de Situación</v>
      </c>
    </row>
    <row r="463" spans="1:15" x14ac:dyDescent="0.2">
      <c r="A463">
        <f t="shared" si="7"/>
        <v>462</v>
      </c>
      <c r="B463" t="str">
        <f>VLOOKUP($A463,'SAP - LT'!$A:$AE,12,0)</f>
        <v>TOP VETERINARIA S.A.C.</v>
      </c>
      <c r="C463" s="5" t="str">
        <f>VLOOKUP($A463,'SAP - LT'!$A:$AE,2,0)</f>
        <v>2024-03646</v>
      </c>
      <c r="D463" s="5" t="str">
        <f>VLOOKUP($A463,'SAP - LT'!$A:$AE,2,0)</f>
        <v>2024-03646</v>
      </c>
      <c r="E463" s="13">
        <v>45566</v>
      </c>
      <c r="F463" s="34">
        <f>VLOOKUP($A463,'SAP - LT'!$A:$AE,5,0)</f>
        <v>45560</v>
      </c>
      <c r="G463" s="13">
        <f>VLOOKUP($A463,'SAP - LT'!$A:$AE,19,0)</f>
        <v>45646</v>
      </c>
      <c r="H463" s="5" t="s">
        <v>8512</v>
      </c>
      <c r="I463" t="str">
        <f>VLOOKUP($A463,'SAP - LT'!$A:$AE,3,0)</f>
        <v/>
      </c>
      <c r="J463" t="str">
        <f>IF(VLOOKUP($A463,'SAP - LT'!$A:$AE,15,0)=0,"PEN","USD")</f>
        <v>PEN</v>
      </c>
      <c r="K463" s="35" t="s">
        <v>17524</v>
      </c>
      <c r="L463">
        <v>1</v>
      </c>
      <c r="M463" s="37">
        <f>IF(J463="PEN",VLOOKUP($A463,'SAP - LT'!$A:$AE,14,0),VLOOKUP($A463,'SAP- FACT'!$A:$AE,15,0))</f>
        <v>4575.49</v>
      </c>
      <c r="N463" t="str">
        <f>IF(VLOOKUP($A463,'SAP - LT'!$A:$AE,15,0)=0,"PEN","USD")</f>
        <v>PEN</v>
      </c>
      <c r="O463" t="str">
        <f>VLOOKUP($A463,'SAP - LT'!$A:$AE,4,0)</f>
        <v>LETRAS EN DESCUENTO NACIONAL -  - LETRA 75 DIAS / DRAFT 75 DAYS - Cambio de Situación</v>
      </c>
    </row>
    <row r="464" spans="1:15" x14ac:dyDescent="0.2">
      <c r="A464">
        <f t="shared" si="7"/>
        <v>463</v>
      </c>
      <c r="B464" t="str">
        <f>VLOOKUP($A464,'SAP - LT'!$A:$AE,12,0)</f>
        <v>TOP VETERINARIA S.A.C.</v>
      </c>
      <c r="C464" s="5" t="str">
        <f>VLOOKUP($A464,'SAP - LT'!$A:$AE,2,0)</f>
        <v>2024-03644</v>
      </c>
      <c r="D464" s="5" t="str">
        <f>VLOOKUP($A464,'SAP - LT'!$A:$AE,2,0)</f>
        <v>2024-03644</v>
      </c>
      <c r="E464" s="13">
        <v>45566</v>
      </c>
      <c r="F464" s="34">
        <f>VLOOKUP($A464,'SAP - LT'!$A:$AE,5,0)</f>
        <v>45560</v>
      </c>
      <c r="G464" s="13">
        <f>VLOOKUP($A464,'SAP - LT'!$A:$AE,19,0)</f>
        <v>45622</v>
      </c>
      <c r="H464" s="5" t="s">
        <v>8512</v>
      </c>
      <c r="I464" t="str">
        <f>VLOOKUP($A464,'SAP - LT'!$A:$AE,3,0)</f>
        <v/>
      </c>
      <c r="J464" t="str">
        <f>IF(VLOOKUP($A464,'SAP - LT'!$A:$AE,15,0)=0,"PEN","USD")</f>
        <v>PEN</v>
      </c>
      <c r="K464" s="35" t="s">
        <v>17524</v>
      </c>
      <c r="L464">
        <v>1</v>
      </c>
      <c r="M464" s="37">
        <f>IF(J464="PEN",VLOOKUP($A464,'SAP - LT'!$A:$AE,14,0),VLOOKUP($A464,'SAP- FACT'!$A:$AE,15,0))</f>
        <v>4575.49</v>
      </c>
      <c r="N464" t="str">
        <f>IF(VLOOKUP($A464,'SAP - LT'!$A:$AE,15,0)=0,"PEN","USD")</f>
        <v>PEN</v>
      </c>
      <c r="O464" t="str">
        <f>VLOOKUP($A464,'SAP - LT'!$A:$AE,4,0)</f>
        <v>LETRAS EN DESCUENTO NACIONAL -  - LETRA 75 DIAS / DRAFT 75 DAYS - Cambio de Situación</v>
      </c>
    </row>
    <row r="465" spans="1:15" x14ac:dyDescent="0.2">
      <c r="A465">
        <f t="shared" si="7"/>
        <v>464</v>
      </c>
      <c r="B465" t="str">
        <f>VLOOKUP($A465,'SAP - LT'!$A:$AE,12,0)</f>
        <v>TOP VETERINARIA S.A.C.</v>
      </c>
      <c r="C465" s="5" t="str">
        <f>VLOOKUP($A465,'SAP - LT'!$A:$AE,2,0)</f>
        <v>2024-03641</v>
      </c>
      <c r="D465" s="5" t="str">
        <f>VLOOKUP($A465,'SAP - LT'!$A:$AE,2,0)</f>
        <v>2024-03641</v>
      </c>
      <c r="E465" s="13">
        <v>45566</v>
      </c>
      <c r="F465" s="34">
        <f>VLOOKUP($A465,'SAP - LT'!$A:$AE,5,0)</f>
        <v>45560</v>
      </c>
      <c r="G465" s="13">
        <f>VLOOKUP($A465,'SAP - LT'!$A:$AE,19,0)</f>
        <v>45601</v>
      </c>
      <c r="H465" s="5" t="s">
        <v>8512</v>
      </c>
      <c r="I465" t="str">
        <f>VLOOKUP($A465,'SAP - LT'!$A:$AE,3,0)</f>
        <v/>
      </c>
      <c r="J465" t="str">
        <f>IF(VLOOKUP($A465,'SAP - LT'!$A:$AE,15,0)=0,"PEN","USD")</f>
        <v>PEN</v>
      </c>
      <c r="K465" s="35" t="s">
        <v>17524</v>
      </c>
      <c r="L465">
        <v>1</v>
      </c>
      <c r="M465" s="37">
        <f>IF(J465="PEN",VLOOKUP($A465,'SAP - LT'!$A:$AE,14,0),VLOOKUP($A465,'SAP- FACT'!$A:$AE,15,0))</f>
        <v>4575.49</v>
      </c>
      <c r="N465" t="str">
        <f>IF(VLOOKUP($A465,'SAP - LT'!$A:$AE,15,0)=0,"PEN","USD")</f>
        <v>PEN</v>
      </c>
      <c r="O465" t="str">
        <f>VLOOKUP($A465,'SAP - LT'!$A:$AE,4,0)</f>
        <v>LETRAS EN DESCUENTO NACIONAL -  - LETRA 75 DIAS / DRAFT 75 DAYS - Cambio de Situación</v>
      </c>
    </row>
    <row r="466" spans="1:15" x14ac:dyDescent="0.2">
      <c r="A466">
        <f t="shared" si="7"/>
        <v>465</v>
      </c>
      <c r="B466" t="str">
        <f>VLOOKUP($A466,'SAP - LT'!$A:$AE,12,0)</f>
        <v>TOP VETERINARIA S.A.C.</v>
      </c>
      <c r="C466" s="5" t="str">
        <f>VLOOKUP($A466,'SAP - LT'!$A:$AE,2,0)</f>
        <v>2024-03642</v>
      </c>
      <c r="D466" s="5" t="str">
        <f>VLOOKUP($A466,'SAP - LT'!$A:$AE,2,0)</f>
        <v>2024-03642</v>
      </c>
      <c r="E466" s="13">
        <v>45566</v>
      </c>
      <c r="F466" s="34">
        <f>VLOOKUP($A466,'SAP - LT'!$A:$AE,5,0)</f>
        <v>45560</v>
      </c>
      <c r="G466" s="13">
        <f>VLOOKUP($A466,'SAP - LT'!$A:$AE,19,0)</f>
        <v>45608</v>
      </c>
      <c r="H466" s="5" t="s">
        <v>8512</v>
      </c>
      <c r="I466" t="str">
        <f>VLOOKUP($A466,'SAP - LT'!$A:$AE,3,0)</f>
        <v/>
      </c>
      <c r="J466" t="str">
        <f>IF(VLOOKUP($A466,'SAP - LT'!$A:$AE,15,0)=0,"PEN","USD")</f>
        <v>PEN</v>
      </c>
      <c r="K466" s="35" t="s">
        <v>17524</v>
      </c>
      <c r="L466">
        <v>1</v>
      </c>
      <c r="M466" s="37">
        <f>IF(J466="PEN",VLOOKUP($A466,'SAP - LT'!$A:$AE,14,0),VLOOKUP($A466,'SAP- FACT'!$A:$AE,15,0))</f>
        <v>4575.49</v>
      </c>
      <c r="N466" t="str">
        <f>IF(VLOOKUP($A466,'SAP - LT'!$A:$AE,15,0)=0,"PEN","USD")</f>
        <v>PEN</v>
      </c>
      <c r="O466" t="str">
        <f>VLOOKUP($A466,'SAP - LT'!$A:$AE,4,0)</f>
        <v>LETRAS EN DESCUENTO NACIONAL -  - LETRA 75 DIAS / DRAFT 75 DAYS - Cambio de Situación</v>
      </c>
    </row>
    <row r="467" spans="1:15" x14ac:dyDescent="0.2">
      <c r="A467">
        <f t="shared" si="7"/>
        <v>466</v>
      </c>
      <c r="B467" t="str">
        <f>VLOOKUP($A467,'SAP - LT'!$A:$AE,12,0)</f>
        <v>REPRESENTACIONES DURAND S.A.C.</v>
      </c>
      <c r="C467" s="5" t="str">
        <f>VLOOKUP($A467,'SAP - LT'!$A:$AE,2,0)</f>
        <v>2024-03037</v>
      </c>
      <c r="D467" s="5" t="str">
        <f>VLOOKUP($A467,'SAP - LT'!$A:$AE,2,0)</f>
        <v>2024-03037</v>
      </c>
      <c r="E467" s="13">
        <v>45566</v>
      </c>
      <c r="F467" s="34">
        <f>VLOOKUP($A467,'SAP - LT'!$A:$AE,5,0)</f>
        <v>45537</v>
      </c>
      <c r="G467" s="13">
        <f>VLOOKUP($A467,'SAP - LT'!$A:$AE,19,0)</f>
        <v>45600</v>
      </c>
      <c r="H467" s="5" t="s">
        <v>8512</v>
      </c>
      <c r="I467" t="str">
        <f>VLOOKUP($A467,'SAP - LT'!$A:$AE,3,0)</f>
        <v/>
      </c>
      <c r="J467" t="str">
        <f>IF(VLOOKUP($A467,'SAP - LT'!$A:$AE,15,0)=0,"PEN","USD")</f>
        <v>PEN</v>
      </c>
      <c r="K467" s="35" t="s">
        <v>17524</v>
      </c>
      <c r="L467">
        <v>1</v>
      </c>
      <c r="M467" s="37">
        <f>IF(J467="PEN",VLOOKUP($A467,'SAP - LT'!$A:$AE,14,0),VLOOKUP($A467,'SAP- FACT'!$A:$AE,15,0))</f>
        <v>4585.51</v>
      </c>
      <c r="N467" t="str">
        <f>IF(VLOOKUP($A467,'SAP - LT'!$A:$AE,15,0)=0,"PEN","USD")</f>
        <v>PEN</v>
      </c>
      <c r="O467" t="str">
        <f>VLOOKUP($A467,'SAP - LT'!$A:$AE,4,0)</f>
        <v>LETRAS EN DESCUENTO NACIONAL -  - LETRA 75 DIAS / DRAFT 75 DAYS - Cambio de Situación</v>
      </c>
    </row>
    <row r="468" spans="1:15" x14ac:dyDescent="0.2">
      <c r="A468">
        <f t="shared" si="7"/>
        <v>467</v>
      </c>
      <c r="B468" t="str">
        <f>VLOOKUP($A468,'SAP - LT'!$A:$AE,12,0)</f>
        <v>REPRESENTACIONES DURAND S.A.C.</v>
      </c>
      <c r="C468" s="5" t="str">
        <f>VLOOKUP($A468,'SAP - LT'!$A:$AE,2,0)</f>
        <v>2024-03036</v>
      </c>
      <c r="D468" s="5" t="str">
        <f>VLOOKUP($A468,'SAP - LT'!$A:$AE,2,0)</f>
        <v>2024-03036</v>
      </c>
      <c r="E468" s="13">
        <v>45566</v>
      </c>
      <c r="F468" s="34">
        <f>VLOOKUP($A468,'SAP - LT'!$A:$AE,5,0)</f>
        <v>45537</v>
      </c>
      <c r="G468" s="13">
        <f>VLOOKUP($A468,'SAP - LT'!$A:$AE,19,0)</f>
        <v>45579</v>
      </c>
      <c r="H468" s="5" t="s">
        <v>8512</v>
      </c>
      <c r="I468" t="str">
        <f>VLOOKUP($A468,'SAP - LT'!$A:$AE,3,0)</f>
        <v/>
      </c>
      <c r="J468" t="str">
        <f>IF(VLOOKUP($A468,'SAP - LT'!$A:$AE,15,0)=0,"PEN","USD")</f>
        <v>PEN</v>
      </c>
      <c r="K468" s="35" t="s">
        <v>17524</v>
      </c>
      <c r="L468">
        <v>1</v>
      </c>
      <c r="M468" s="37">
        <f>IF(J468="PEN",VLOOKUP($A468,'SAP - LT'!$A:$AE,14,0),VLOOKUP($A468,'SAP- FACT'!$A:$AE,15,0))</f>
        <v>4585.54</v>
      </c>
      <c r="N468" t="str">
        <f>IF(VLOOKUP($A468,'SAP - LT'!$A:$AE,15,0)=0,"PEN","USD")</f>
        <v>PEN</v>
      </c>
      <c r="O468" t="str">
        <f>VLOOKUP($A468,'SAP - LT'!$A:$AE,4,0)</f>
        <v>LETRAS EN DESCUENTO NACIONAL -  - LETRA 75 DIAS / DRAFT 75 DAYS - Cambio de Situación</v>
      </c>
    </row>
    <row r="469" spans="1:15" x14ac:dyDescent="0.2">
      <c r="A469">
        <f t="shared" si="7"/>
        <v>468</v>
      </c>
      <c r="B469" t="str">
        <f>VLOOKUP($A469,'SAP - LT'!$A:$AE,12,0)</f>
        <v>REPRESENTACIONES DURAND S.A.C.</v>
      </c>
      <c r="C469" s="5" t="str">
        <f>VLOOKUP($A469,'SAP - LT'!$A:$AE,2,0)</f>
        <v>2024-03035</v>
      </c>
      <c r="D469" s="5" t="str">
        <f>VLOOKUP($A469,'SAP - LT'!$A:$AE,2,0)</f>
        <v>2024-03035</v>
      </c>
      <c r="E469" s="13">
        <v>45566</v>
      </c>
      <c r="F469" s="34">
        <f>VLOOKUP($A469,'SAP - LT'!$A:$AE,5,0)</f>
        <v>45537</v>
      </c>
      <c r="G469" s="13">
        <f>VLOOKUP($A469,'SAP - LT'!$A:$AE,19,0)</f>
        <v>45573</v>
      </c>
      <c r="H469" s="5" t="s">
        <v>8512</v>
      </c>
      <c r="I469" t="str">
        <f>VLOOKUP($A469,'SAP - LT'!$A:$AE,3,0)</f>
        <v/>
      </c>
      <c r="J469" t="str">
        <f>IF(VLOOKUP($A469,'SAP - LT'!$A:$AE,15,0)=0,"PEN","USD")</f>
        <v>PEN</v>
      </c>
      <c r="K469" s="35" t="s">
        <v>17524</v>
      </c>
      <c r="L469">
        <v>1</v>
      </c>
      <c r="M469" s="37">
        <f>IF(J469="PEN",VLOOKUP($A469,'SAP - LT'!$A:$AE,14,0),VLOOKUP($A469,'SAP- FACT'!$A:$AE,15,0))</f>
        <v>4585.54</v>
      </c>
      <c r="N469" t="str">
        <f>IF(VLOOKUP($A469,'SAP - LT'!$A:$AE,15,0)=0,"PEN","USD")</f>
        <v>PEN</v>
      </c>
      <c r="O469" t="str">
        <f>VLOOKUP($A469,'SAP - LT'!$A:$AE,4,0)</f>
        <v>LETRAS EN DESCUENTO NACIONAL -  - LETRA 75 DIAS / DRAFT 75 DAYS - Cambio de Situación</v>
      </c>
    </row>
    <row r="470" spans="1:15" x14ac:dyDescent="0.2">
      <c r="A470">
        <f t="shared" si="7"/>
        <v>469</v>
      </c>
      <c r="B470" t="str">
        <f>VLOOKUP($A470,'SAP - LT'!$A:$AE,12,0)</f>
        <v>REPRESENTACIONES DURAND S.A.C.</v>
      </c>
      <c r="C470" s="5" t="str">
        <f>VLOOKUP($A470,'SAP - LT'!$A:$AE,2,0)</f>
        <v>2024-03034</v>
      </c>
      <c r="D470" s="5" t="str">
        <f>VLOOKUP($A470,'SAP - LT'!$A:$AE,2,0)</f>
        <v>2024-03034</v>
      </c>
      <c r="E470" s="13">
        <v>45566</v>
      </c>
      <c r="F470" s="34">
        <f>VLOOKUP($A470,'SAP - LT'!$A:$AE,5,0)</f>
        <v>45537</v>
      </c>
      <c r="G470" s="13">
        <f>VLOOKUP($A470,'SAP - LT'!$A:$AE,19,0)</f>
        <v>45566</v>
      </c>
      <c r="H470" s="5" t="s">
        <v>8512</v>
      </c>
      <c r="I470" t="str">
        <f>VLOOKUP($A470,'SAP - LT'!$A:$AE,3,0)</f>
        <v/>
      </c>
      <c r="J470" t="str">
        <f>IF(VLOOKUP($A470,'SAP - LT'!$A:$AE,15,0)=0,"PEN","USD")</f>
        <v>PEN</v>
      </c>
      <c r="K470" s="35" t="s">
        <v>17524</v>
      </c>
      <c r="L470">
        <v>1</v>
      </c>
      <c r="M470" s="37">
        <f>IF(J470="PEN",VLOOKUP($A470,'SAP - LT'!$A:$AE,14,0),VLOOKUP($A470,'SAP- FACT'!$A:$AE,15,0))</f>
        <v>4585.54</v>
      </c>
      <c r="N470" t="str">
        <f>IF(VLOOKUP($A470,'SAP - LT'!$A:$AE,15,0)=0,"PEN","USD")</f>
        <v>PEN</v>
      </c>
      <c r="O470" t="str">
        <f>VLOOKUP($A470,'SAP - LT'!$A:$AE,4,0)</f>
        <v>LETRAS EN DESCUENTO NACIONAL -  - LETRA 75 DIAS / DRAFT 75 DAYS - Cambio de Situación</v>
      </c>
    </row>
    <row r="471" spans="1:15" x14ac:dyDescent="0.2">
      <c r="A471">
        <f t="shared" si="7"/>
        <v>470</v>
      </c>
      <c r="B471" t="str">
        <f>VLOOKUP($A471,'SAP - LT'!$A:$AE,12,0)</f>
        <v>REPRESENTACIONES DURAND S.A.C.</v>
      </c>
      <c r="C471" s="5" t="str">
        <f>VLOOKUP($A471,'SAP - LT'!$A:$AE,2,0)</f>
        <v>2024-03174</v>
      </c>
      <c r="D471" s="5" t="str">
        <f>VLOOKUP($A471,'SAP - LT'!$A:$AE,2,0)</f>
        <v>2024-03174</v>
      </c>
      <c r="E471" s="13">
        <v>45566</v>
      </c>
      <c r="F471" s="34">
        <f>VLOOKUP($A471,'SAP - LT'!$A:$AE,5,0)</f>
        <v>45537</v>
      </c>
      <c r="G471" s="13">
        <f>VLOOKUP($A471,'SAP - LT'!$A:$AE,19,0)</f>
        <v>45568</v>
      </c>
      <c r="H471" s="5" t="s">
        <v>8512</v>
      </c>
      <c r="I471" t="str">
        <f>VLOOKUP($A471,'SAP - LT'!$A:$AE,3,0)</f>
        <v/>
      </c>
      <c r="J471" t="str">
        <f>IF(VLOOKUP($A471,'SAP - LT'!$A:$AE,15,0)=0,"PEN","USD")</f>
        <v>PEN</v>
      </c>
      <c r="K471" s="35" t="s">
        <v>17524</v>
      </c>
      <c r="L471">
        <v>1</v>
      </c>
      <c r="M471" s="37">
        <f>IF(J471="PEN",VLOOKUP($A471,'SAP - LT'!$A:$AE,14,0),VLOOKUP($A471,'SAP- FACT'!$A:$AE,15,0))</f>
        <v>4594.8599999999997</v>
      </c>
      <c r="N471" t="str">
        <f>IF(VLOOKUP($A471,'SAP - LT'!$A:$AE,15,0)=0,"PEN","USD")</f>
        <v>PEN</v>
      </c>
      <c r="O471" t="str">
        <f>VLOOKUP($A471,'SAP - LT'!$A:$AE,4,0)</f>
        <v>LETRAS EN DESCUENTO NACIONAL -  - LETRA 75 DIAS / DRAFT 75 DAYS - Cambio de Situación</v>
      </c>
    </row>
    <row r="472" spans="1:15" x14ac:dyDescent="0.2">
      <c r="A472">
        <f t="shared" si="7"/>
        <v>471</v>
      </c>
      <c r="B472" t="str">
        <f>VLOOKUP($A472,'SAP - LT'!$A:$AE,12,0)</f>
        <v>REPRESENTACIONES DURAND S.A.C.</v>
      </c>
      <c r="C472" s="5" t="str">
        <f>VLOOKUP($A472,'SAP - LT'!$A:$AE,2,0)</f>
        <v>2024-03175</v>
      </c>
      <c r="D472" s="5" t="str">
        <f>VLOOKUP($A472,'SAP - LT'!$A:$AE,2,0)</f>
        <v>2024-03175</v>
      </c>
      <c r="E472" s="13">
        <v>45566</v>
      </c>
      <c r="F472" s="34">
        <f>VLOOKUP($A472,'SAP - LT'!$A:$AE,5,0)</f>
        <v>45537</v>
      </c>
      <c r="G472" s="13">
        <f>VLOOKUP($A472,'SAP - LT'!$A:$AE,19,0)</f>
        <v>45587</v>
      </c>
      <c r="H472" s="5" t="s">
        <v>8512</v>
      </c>
      <c r="I472" t="str">
        <f>VLOOKUP($A472,'SAP - LT'!$A:$AE,3,0)</f>
        <v/>
      </c>
      <c r="J472" t="str">
        <f>IF(VLOOKUP($A472,'SAP - LT'!$A:$AE,15,0)=0,"PEN","USD")</f>
        <v>PEN</v>
      </c>
      <c r="K472" s="35" t="s">
        <v>17524</v>
      </c>
      <c r="L472">
        <v>1</v>
      </c>
      <c r="M472" s="37">
        <f>IF(J472="PEN",VLOOKUP($A472,'SAP - LT'!$A:$AE,14,0),VLOOKUP($A472,'SAP- FACT'!$A:$AE,15,0))</f>
        <v>4594.87</v>
      </c>
      <c r="N472" t="str">
        <f>IF(VLOOKUP($A472,'SAP - LT'!$A:$AE,15,0)=0,"PEN","USD")</f>
        <v>PEN</v>
      </c>
      <c r="O472" t="str">
        <f>VLOOKUP($A472,'SAP - LT'!$A:$AE,4,0)</f>
        <v>LETRAS EN DESCUENTO NACIONAL -  - LETRA 75 DIAS / DRAFT 75 DAYS - Cambio de Situación</v>
      </c>
    </row>
    <row r="473" spans="1:15" x14ac:dyDescent="0.2">
      <c r="A473">
        <f t="shared" si="7"/>
        <v>472</v>
      </c>
      <c r="B473" t="str">
        <f>VLOOKUP($A473,'SAP - LT'!$A:$AE,12,0)</f>
        <v>H &amp; P DISTRIBUCIONES Y REPRESENTACIONES</v>
      </c>
      <c r="C473" s="5" t="str">
        <f>VLOOKUP($A473,'SAP - LT'!$A:$AE,2,0)</f>
        <v>2024-03450</v>
      </c>
      <c r="D473" s="5" t="str">
        <f>VLOOKUP($A473,'SAP - LT'!$A:$AE,2,0)</f>
        <v>2024-03450</v>
      </c>
      <c r="E473" s="13">
        <v>45566</v>
      </c>
      <c r="F473" s="34">
        <f>VLOOKUP($A473,'SAP - LT'!$A:$AE,5,0)</f>
        <v>45554</v>
      </c>
      <c r="G473" s="13">
        <f>VLOOKUP($A473,'SAP - LT'!$A:$AE,19,0)</f>
        <v>45596</v>
      </c>
      <c r="H473" s="5" t="s">
        <v>8512</v>
      </c>
      <c r="I473" t="str">
        <f>VLOOKUP($A473,'SAP - LT'!$A:$AE,3,0)</f>
        <v/>
      </c>
      <c r="J473" t="str">
        <f>IF(VLOOKUP($A473,'SAP - LT'!$A:$AE,15,0)=0,"PEN","USD")</f>
        <v>PEN</v>
      </c>
      <c r="K473" s="35" t="s">
        <v>17524</v>
      </c>
      <c r="L473">
        <v>1</v>
      </c>
      <c r="M473" s="37">
        <f>IF(J473="PEN",VLOOKUP($A473,'SAP - LT'!$A:$AE,14,0),VLOOKUP($A473,'SAP- FACT'!$A:$AE,15,0))</f>
        <v>4607.7</v>
      </c>
      <c r="N473" t="str">
        <f>IF(VLOOKUP($A473,'SAP - LT'!$A:$AE,15,0)=0,"PEN","USD")</f>
        <v>PEN</v>
      </c>
      <c r="O473" t="str">
        <f>VLOOKUP($A473,'SAP - LT'!$A:$AE,4,0)</f>
        <v>LETRAS EN DESCUENTO NACIONAL -  - LETRA 75 DIAS / DRAFT 75 DAYS - Cambio de Situación</v>
      </c>
    </row>
    <row r="474" spans="1:15" x14ac:dyDescent="0.2">
      <c r="A474">
        <f t="shared" si="7"/>
        <v>473</v>
      </c>
      <c r="B474" t="str">
        <f>VLOOKUP($A474,'SAP - LT'!$A:$AE,12,0)</f>
        <v>SANIDAD AGROPECUARIA &amp; ASOCIADOS S.A.C.</v>
      </c>
      <c r="C474" s="5" t="str">
        <f>VLOOKUP($A474,'SAP - LT'!$A:$AE,2,0)</f>
        <v>2024-03358</v>
      </c>
      <c r="D474" s="5" t="str">
        <f>VLOOKUP($A474,'SAP - LT'!$A:$AE,2,0)</f>
        <v>2024-03358</v>
      </c>
      <c r="E474" s="13">
        <v>45566</v>
      </c>
      <c r="F474" s="34">
        <f>VLOOKUP($A474,'SAP - LT'!$A:$AE,5,0)</f>
        <v>45554</v>
      </c>
      <c r="G474" s="13">
        <f>VLOOKUP($A474,'SAP - LT'!$A:$AE,19,0)</f>
        <v>45607</v>
      </c>
      <c r="H474" s="5" t="s">
        <v>8512</v>
      </c>
      <c r="I474" t="str">
        <f>VLOOKUP($A474,'SAP - LT'!$A:$AE,3,0)</f>
        <v/>
      </c>
      <c r="J474" t="str">
        <f>IF(VLOOKUP($A474,'SAP - LT'!$A:$AE,15,0)=0,"PEN","USD")</f>
        <v>PEN</v>
      </c>
      <c r="K474" s="35" t="s">
        <v>17524</v>
      </c>
      <c r="L474">
        <v>1</v>
      </c>
      <c r="M474" s="37">
        <f>IF(J474="PEN",VLOOKUP($A474,'SAP - LT'!$A:$AE,14,0),VLOOKUP($A474,'SAP- FACT'!$A:$AE,15,0))</f>
        <v>4630.32</v>
      </c>
      <c r="N474" t="str">
        <f>IF(VLOOKUP($A474,'SAP - LT'!$A:$AE,15,0)=0,"PEN","USD")</f>
        <v>PEN</v>
      </c>
      <c r="O474" t="str">
        <f>VLOOKUP($A474,'SAP - LT'!$A:$AE,4,0)</f>
        <v>LETRAS EN DESCUENTO NACIONAL -  - LETRA 75 DIAS / DRAFT 75 DAYS - Cambio de Situación</v>
      </c>
    </row>
    <row r="475" spans="1:15" x14ac:dyDescent="0.2">
      <c r="A475">
        <f t="shared" si="7"/>
        <v>474</v>
      </c>
      <c r="B475" t="str">
        <f>VLOOKUP($A475,'SAP - LT'!$A:$AE,12,0)</f>
        <v>TOP VETERINARIA S.A.C.</v>
      </c>
      <c r="C475" s="5" t="str">
        <f>VLOOKUP($A475,'SAP - LT'!$A:$AE,2,0)</f>
        <v>2024-02484</v>
      </c>
      <c r="D475" s="5" t="str">
        <f>VLOOKUP($A475,'SAP - LT'!$A:$AE,2,0)</f>
        <v>2024-02484</v>
      </c>
      <c r="E475" s="13">
        <v>45566</v>
      </c>
      <c r="F475" s="34">
        <f>VLOOKUP($A475,'SAP - LT'!$A:$AE,5,0)</f>
        <v>45506</v>
      </c>
      <c r="G475" s="13">
        <f>VLOOKUP($A475,'SAP - LT'!$A:$AE,19,0)</f>
        <v>45566</v>
      </c>
      <c r="H475" s="5" t="s">
        <v>8512</v>
      </c>
      <c r="I475" t="str">
        <f>VLOOKUP($A475,'SAP - LT'!$A:$AE,3,0)</f>
        <v/>
      </c>
      <c r="J475" t="str">
        <f>IF(VLOOKUP($A475,'SAP - LT'!$A:$AE,15,0)=0,"PEN","USD")</f>
        <v>PEN</v>
      </c>
      <c r="K475" s="35" t="s">
        <v>17524</v>
      </c>
      <c r="L475">
        <v>1</v>
      </c>
      <c r="M475" s="37">
        <f>IF(J475="PEN",VLOOKUP($A475,'SAP - LT'!$A:$AE,14,0),VLOOKUP($A475,'SAP- FACT'!$A:$AE,15,0))</f>
        <v>4722.1400000000003</v>
      </c>
      <c r="N475" t="str">
        <f>IF(VLOOKUP($A475,'SAP - LT'!$A:$AE,15,0)=0,"PEN","USD")</f>
        <v>PEN</v>
      </c>
      <c r="O475" t="str">
        <f>VLOOKUP($A475,'SAP - LT'!$A:$AE,4,0)</f>
        <v>LETRAS EN DESCUENTO NACIONAL -  - LETRA 75 DIAS / DRAFT 75 DAYS - Cambio de Situación</v>
      </c>
    </row>
    <row r="476" spans="1:15" x14ac:dyDescent="0.2">
      <c r="A476">
        <f t="shared" si="7"/>
        <v>475</v>
      </c>
      <c r="B476" t="str">
        <f>VLOOKUP($A476,'SAP - LT'!$A:$AE,12,0)</f>
        <v>SANIDAD AGROPECUARIA &amp; ASOCIADOS S.A.C.</v>
      </c>
      <c r="C476" s="5" t="str">
        <f>VLOOKUP($A476,'SAP - LT'!$A:$AE,2,0)</f>
        <v>2024-02968</v>
      </c>
      <c r="D476" s="5" t="str">
        <f>VLOOKUP($A476,'SAP - LT'!$A:$AE,2,0)</f>
        <v>2024-02968</v>
      </c>
      <c r="E476" s="13">
        <v>45566</v>
      </c>
      <c r="F476" s="34">
        <f>VLOOKUP($A476,'SAP - LT'!$A:$AE,5,0)</f>
        <v>45518</v>
      </c>
      <c r="G476" s="13">
        <f>VLOOKUP($A476,'SAP - LT'!$A:$AE,19,0)</f>
        <v>45567</v>
      </c>
      <c r="H476" s="5" t="s">
        <v>8512</v>
      </c>
      <c r="I476" t="str">
        <f>VLOOKUP($A476,'SAP - LT'!$A:$AE,3,0)</f>
        <v/>
      </c>
      <c r="J476" t="str">
        <f>IF(VLOOKUP($A476,'SAP - LT'!$A:$AE,15,0)=0,"PEN","USD")</f>
        <v>PEN</v>
      </c>
      <c r="K476" s="35" t="s">
        <v>17524</v>
      </c>
      <c r="L476">
        <v>1</v>
      </c>
      <c r="M476" s="37">
        <f>IF(J476="PEN",VLOOKUP($A476,'SAP - LT'!$A:$AE,14,0),VLOOKUP($A476,'SAP- FACT'!$A:$AE,15,0))</f>
        <v>4735.8100000000004</v>
      </c>
      <c r="N476" t="str">
        <f>IF(VLOOKUP($A476,'SAP - LT'!$A:$AE,15,0)=0,"PEN","USD")</f>
        <v>PEN</v>
      </c>
      <c r="O476" t="str">
        <f>VLOOKUP($A476,'SAP - LT'!$A:$AE,4,0)</f>
        <v>LETRAS EN DESCUENTO NACIONAL -  - LETRA 75 DIAS / DRAFT 75 DAYS - Cambio de Situación</v>
      </c>
    </row>
    <row r="477" spans="1:15" x14ac:dyDescent="0.2">
      <c r="A477">
        <f t="shared" si="7"/>
        <v>476</v>
      </c>
      <c r="B477" t="str">
        <f>VLOOKUP($A477,'SAP - LT'!$A:$AE,12,0)</f>
        <v>AGROVET Y DISTRIBUCIONES GRANDEZ S.R.L</v>
      </c>
      <c r="C477" s="5" t="str">
        <f>VLOOKUP($A477,'SAP - LT'!$A:$AE,2,0)</f>
        <v>2024-03243</v>
      </c>
      <c r="D477" s="5" t="str">
        <f>VLOOKUP($A477,'SAP - LT'!$A:$AE,2,0)</f>
        <v>2024-03243</v>
      </c>
      <c r="E477" s="13">
        <v>45566</v>
      </c>
      <c r="F477" s="34">
        <f>VLOOKUP($A477,'SAP - LT'!$A:$AE,5,0)</f>
        <v>45554</v>
      </c>
      <c r="G477" s="13">
        <f>VLOOKUP($A477,'SAP - LT'!$A:$AE,19,0)</f>
        <v>45593</v>
      </c>
      <c r="H477" s="5" t="s">
        <v>8512</v>
      </c>
      <c r="I477" t="str">
        <f>VLOOKUP($A477,'SAP - LT'!$A:$AE,3,0)</f>
        <v/>
      </c>
      <c r="J477" t="str">
        <f>IF(VLOOKUP($A477,'SAP - LT'!$A:$AE,15,0)=0,"PEN","USD")</f>
        <v>PEN</v>
      </c>
      <c r="K477" s="35" t="s">
        <v>17524</v>
      </c>
      <c r="L477">
        <v>1</v>
      </c>
      <c r="M477" s="37">
        <f>IF(J477="PEN",VLOOKUP($A477,'SAP - LT'!$A:$AE,14,0),VLOOKUP($A477,'SAP- FACT'!$A:$AE,15,0))</f>
        <v>4762.96</v>
      </c>
      <c r="N477" t="str">
        <f>IF(VLOOKUP($A477,'SAP - LT'!$A:$AE,15,0)=0,"PEN","USD")</f>
        <v>PEN</v>
      </c>
      <c r="O477" t="str">
        <f>VLOOKUP($A477,'SAP - LT'!$A:$AE,4,0)</f>
        <v>LETRAS EN DESCUENTO NACIONAL -  - LETRA 75 DIAS / DRAFT 75 DAYS - Cambio de Situación</v>
      </c>
    </row>
    <row r="478" spans="1:15" x14ac:dyDescent="0.2">
      <c r="A478">
        <f t="shared" si="7"/>
        <v>477</v>
      </c>
      <c r="B478" t="str">
        <f>VLOOKUP($A478,'SAP - LT'!$A:$AE,12,0)</f>
        <v>AGROVET Y DISTRIBUCIONES GRANDEZ S.R.L</v>
      </c>
      <c r="C478" s="5" t="str">
        <f>VLOOKUP($A478,'SAP - LT'!$A:$AE,2,0)</f>
        <v>2024-03241</v>
      </c>
      <c r="D478" s="5" t="str">
        <f>VLOOKUP($A478,'SAP - LT'!$A:$AE,2,0)</f>
        <v>2024-03241</v>
      </c>
      <c r="E478" s="13">
        <v>45566</v>
      </c>
      <c r="F478" s="34">
        <f>VLOOKUP($A478,'SAP - LT'!$A:$AE,5,0)</f>
        <v>45554</v>
      </c>
      <c r="G478" s="13">
        <f>VLOOKUP($A478,'SAP - LT'!$A:$AE,19,0)</f>
        <v>45579</v>
      </c>
      <c r="H478" s="5" t="s">
        <v>8512</v>
      </c>
      <c r="I478" t="str">
        <f>VLOOKUP($A478,'SAP - LT'!$A:$AE,3,0)</f>
        <v/>
      </c>
      <c r="J478" t="str">
        <f>IF(VLOOKUP($A478,'SAP - LT'!$A:$AE,15,0)=0,"PEN","USD")</f>
        <v>PEN</v>
      </c>
      <c r="K478" s="35" t="s">
        <v>17524</v>
      </c>
      <c r="L478">
        <v>1</v>
      </c>
      <c r="M478" s="37">
        <f>IF(J478="PEN",VLOOKUP($A478,'SAP - LT'!$A:$AE,14,0),VLOOKUP($A478,'SAP- FACT'!$A:$AE,15,0))</f>
        <v>4762.96</v>
      </c>
      <c r="N478" t="str">
        <f>IF(VLOOKUP($A478,'SAP - LT'!$A:$AE,15,0)=0,"PEN","USD")</f>
        <v>PEN</v>
      </c>
      <c r="O478" t="str">
        <f>VLOOKUP($A478,'SAP - LT'!$A:$AE,4,0)</f>
        <v>LETRAS EN DESCUENTO NACIONAL -  - LETRA 75 DIAS / DRAFT 75 DAYS - Cambio de Situación</v>
      </c>
    </row>
    <row r="479" spans="1:15" x14ac:dyDescent="0.2">
      <c r="A479">
        <f t="shared" si="7"/>
        <v>478</v>
      </c>
      <c r="B479" t="str">
        <f>VLOOKUP($A479,'SAP - LT'!$A:$AE,12,0)</f>
        <v>AGROVET Y DISTRIBUCIONES GRANDEZ S.R.L</v>
      </c>
      <c r="C479" s="5" t="str">
        <f>VLOOKUP($A479,'SAP - LT'!$A:$AE,2,0)</f>
        <v>2024-03244</v>
      </c>
      <c r="D479" s="5" t="str">
        <f>VLOOKUP($A479,'SAP - LT'!$A:$AE,2,0)</f>
        <v>2024-03244</v>
      </c>
      <c r="E479" s="13">
        <v>45566</v>
      </c>
      <c r="F479" s="34">
        <f>VLOOKUP($A479,'SAP - LT'!$A:$AE,5,0)</f>
        <v>45554</v>
      </c>
      <c r="G479" s="13">
        <f>VLOOKUP($A479,'SAP - LT'!$A:$AE,19,0)</f>
        <v>45608</v>
      </c>
      <c r="H479" s="5" t="s">
        <v>8512</v>
      </c>
      <c r="I479" t="str">
        <f>VLOOKUP($A479,'SAP - LT'!$A:$AE,3,0)</f>
        <v/>
      </c>
      <c r="J479" t="str">
        <f>IF(VLOOKUP($A479,'SAP - LT'!$A:$AE,15,0)=0,"PEN","USD")</f>
        <v>PEN</v>
      </c>
      <c r="K479" s="35" t="s">
        <v>17524</v>
      </c>
      <c r="L479">
        <v>1</v>
      </c>
      <c r="M479" s="37">
        <f>IF(J479="PEN",VLOOKUP($A479,'SAP - LT'!$A:$AE,14,0),VLOOKUP($A479,'SAP- FACT'!$A:$AE,15,0))</f>
        <v>4762.96</v>
      </c>
      <c r="N479" t="str">
        <f>IF(VLOOKUP($A479,'SAP - LT'!$A:$AE,15,0)=0,"PEN","USD")</f>
        <v>PEN</v>
      </c>
      <c r="O479" t="str">
        <f>VLOOKUP($A479,'SAP - LT'!$A:$AE,4,0)</f>
        <v>LETRAS EN DESCUENTO NACIONAL -  - LETRA 75 DIAS / DRAFT 75 DAYS - Cambio de Situación</v>
      </c>
    </row>
    <row r="480" spans="1:15" x14ac:dyDescent="0.2">
      <c r="A480">
        <f t="shared" si="7"/>
        <v>479</v>
      </c>
      <c r="B480" t="str">
        <f>VLOOKUP($A480,'SAP - LT'!$A:$AE,12,0)</f>
        <v>AGROVET Y DISTRIBUCIONES GRANDEZ S.R.L</v>
      </c>
      <c r="C480" s="5" t="str">
        <f>VLOOKUP($A480,'SAP - LT'!$A:$AE,2,0)</f>
        <v>2024-03242</v>
      </c>
      <c r="D480" s="5" t="str">
        <f>VLOOKUP($A480,'SAP - LT'!$A:$AE,2,0)</f>
        <v>2024-03242</v>
      </c>
      <c r="E480" s="13">
        <v>45566</v>
      </c>
      <c r="F480" s="34">
        <f>VLOOKUP($A480,'SAP - LT'!$A:$AE,5,0)</f>
        <v>45554</v>
      </c>
      <c r="G480" s="13">
        <f>VLOOKUP($A480,'SAP - LT'!$A:$AE,19,0)</f>
        <v>45586</v>
      </c>
      <c r="H480" s="5" t="s">
        <v>8512</v>
      </c>
      <c r="I480" t="str">
        <f>VLOOKUP($A480,'SAP - LT'!$A:$AE,3,0)</f>
        <v/>
      </c>
      <c r="J480" t="str">
        <f>IF(VLOOKUP($A480,'SAP - LT'!$A:$AE,15,0)=0,"PEN","USD")</f>
        <v>PEN</v>
      </c>
      <c r="K480" s="35" t="s">
        <v>17524</v>
      </c>
      <c r="L480">
        <v>1</v>
      </c>
      <c r="M480" s="37">
        <f>IF(J480="PEN",VLOOKUP($A480,'SAP - LT'!$A:$AE,14,0),VLOOKUP($A480,'SAP- FACT'!$A:$AE,15,0))</f>
        <v>4762.96</v>
      </c>
      <c r="N480" t="str">
        <f>IF(VLOOKUP($A480,'SAP - LT'!$A:$AE,15,0)=0,"PEN","USD")</f>
        <v>PEN</v>
      </c>
      <c r="O480" t="str">
        <f>VLOOKUP($A480,'SAP - LT'!$A:$AE,4,0)</f>
        <v>LETRAS EN DESCUENTO NACIONAL -  - LETRA 75 DIAS / DRAFT 75 DAYS - Cambio de Situación</v>
      </c>
    </row>
    <row r="481" spans="1:15" x14ac:dyDescent="0.2">
      <c r="A481">
        <f t="shared" si="7"/>
        <v>480</v>
      </c>
      <c r="B481" t="str">
        <f>VLOOKUP($A481,'SAP - LT'!$A:$AE,12,0)</f>
        <v>AGROVET Y DISTRIBUCIONES GRANDEZ S.R.L</v>
      </c>
      <c r="C481" s="5" t="str">
        <f>VLOOKUP($A481,'SAP - LT'!$A:$AE,2,0)</f>
        <v>2024-03240</v>
      </c>
      <c r="D481" s="5" t="str">
        <f>VLOOKUP($A481,'SAP - LT'!$A:$AE,2,0)</f>
        <v>2024-03240</v>
      </c>
      <c r="E481" s="13">
        <v>45566</v>
      </c>
      <c r="F481" s="34">
        <f>VLOOKUP($A481,'SAP - LT'!$A:$AE,5,0)</f>
        <v>45554</v>
      </c>
      <c r="G481" s="13">
        <f>VLOOKUP($A481,'SAP - LT'!$A:$AE,19,0)</f>
        <v>45574</v>
      </c>
      <c r="H481" s="5" t="s">
        <v>8512</v>
      </c>
      <c r="I481" t="str">
        <f>VLOOKUP($A481,'SAP - LT'!$A:$AE,3,0)</f>
        <v/>
      </c>
      <c r="J481" t="str">
        <f>IF(VLOOKUP($A481,'SAP - LT'!$A:$AE,15,0)=0,"PEN","USD")</f>
        <v>PEN</v>
      </c>
      <c r="K481" s="35" t="s">
        <v>17524</v>
      </c>
      <c r="L481">
        <v>1</v>
      </c>
      <c r="M481" s="37">
        <f>IF(J481="PEN",VLOOKUP($A481,'SAP - LT'!$A:$AE,14,0),VLOOKUP($A481,'SAP- FACT'!$A:$AE,15,0))</f>
        <v>4762.96</v>
      </c>
      <c r="N481" t="str">
        <f>IF(VLOOKUP($A481,'SAP - LT'!$A:$AE,15,0)=0,"PEN","USD")</f>
        <v>PEN</v>
      </c>
      <c r="O481" t="str">
        <f>VLOOKUP($A481,'SAP - LT'!$A:$AE,4,0)</f>
        <v>LETRAS EN DESCUENTO NACIONAL -  - LETRA 75 DIAS / DRAFT 75 DAYS - Cambio de Situación</v>
      </c>
    </row>
    <row r="482" spans="1:15" x14ac:dyDescent="0.2">
      <c r="A482">
        <f t="shared" si="7"/>
        <v>481</v>
      </c>
      <c r="B482" t="str">
        <f>VLOOKUP($A482,'SAP - LT'!$A:$AE,12,0)</f>
        <v>AGROVET Y DISTRIBUCIONES GRANDEZ S.R.L</v>
      </c>
      <c r="C482" s="5" t="str">
        <f>VLOOKUP($A482,'SAP - LT'!$A:$AE,2,0)</f>
        <v>2024-03239</v>
      </c>
      <c r="D482" s="5" t="str">
        <f>VLOOKUP($A482,'SAP - LT'!$A:$AE,2,0)</f>
        <v>2024-03239</v>
      </c>
      <c r="E482" s="13">
        <v>45566</v>
      </c>
      <c r="F482" s="34">
        <f>VLOOKUP($A482,'SAP - LT'!$A:$AE,5,0)</f>
        <v>45553</v>
      </c>
      <c r="G482" s="13">
        <f>VLOOKUP($A482,'SAP - LT'!$A:$AE,19,0)</f>
        <v>45565</v>
      </c>
      <c r="H482" s="5" t="s">
        <v>8512</v>
      </c>
      <c r="I482" t="str">
        <f>VLOOKUP($A482,'SAP - LT'!$A:$AE,3,0)</f>
        <v/>
      </c>
      <c r="J482" t="str">
        <f>IF(VLOOKUP($A482,'SAP - LT'!$A:$AE,15,0)=0,"PEN","USD")</f>
        <v>PEN</v>
      </c>
      <c r="K482" s="35" t="s">
        <v>17524</v>
      </c>
      <c r="L482">
        <v>1</v>
      </c>
      <c r="M482" s="37">
        <f>IF(J482="PEN",VLOOKUP($A482,'SAP - LT'!$A:$AE,14,0),VLOOKUP($A482,'SAP- FACT'!$A:$AE,15,0))</f>
        <v>4762.96</v>
      </c>
      <c r="N482" t="str">
        <f>IF(VLOOKUP($A482,'SAP - LT'!$A:$AE,15,0)=0,"PEN","USD")</f>
        <v>PEN</v>
      </c>
      <c r="O482" t="str">
        <f>VLOOKUP($A482,'SAP - LT'!$A:$AE,4,0)</f>
        <v>LETRAS EN COBRANZA NACIONAL -  - LETRA 75 DIAS / DRAFT 75 DAYS - Cambio de Situación</v>
      </c>
    </row>
    <row r="483" spans="1:15" x14ac:dyDescent="0.2">
      <c r="A483">
        <f t="shared" si="7"/>
        <v>482</v>
      </c>
      <c r="B483" t="str">
        <f>VLOOKUP($A483,'SAP - LT'!$A:$AE,12,0)</f>
        <v>DISTRIBUCIONES AGROVET GRANDEZ TARAPOTO S.R.L.</v>
      </c>
      <c r="C483" s="5" t="str">
        <f>VLOOKUP($A483,'SAP - LT'!$A:$AE,2,0)</f>
        <v>2024-02882</v>
      </c>
      <c r="D483" s="5" t="str">
        <f>VLOOKUP($A483,'SAP - LT'!$A:$AE,2,0)</f>
        <v>2024-02882</v>
      </c>
      <c r="E483" s="13">
        <v>45566</v>
      </c>
      <c r="F483" s="34">
        <f>VLOOKUP($A483,'SAP - LT'!$A:$AE,5,0)</f>
        <v>45539</v>
      </c>
      <c r="G483" s="13">
        <f>VLOOKUP($A483,'SAP - LT'!$A:$AE,19,0)</f>
        <v>45572</v>
      </c>
      <c r="H483" s="5" t="s">
        <v>8512</v>
      </c>
      <c r="I483" t="str">
        <f>VLOOKUP($A483,'SAP - LT'!$A:$AE,3,0)</f>
        <v/>
      </c>
      <c r="J483" t="str">
        <f>IF(VLOOKUP($A483,'SAP - LT'!$A:$AE,15,0)=0,"PEN","USD")</f>
        <v>PEN</v>
      </c>
      <c r="K483" s="35" t="s">
        <v>17524</v>
      </c>
      <c r="L483">
        <v>1</v>
      </c>
      <c r="M483" s="37">
        <f>IF(J483="PEN",VLOOKUP($A483,'SAP - LT'!$A:$AE,14,0),VLOOKUP($A483,'SAP- FACT'!$A:$AE,15,0))</f>
        <v>4922.1499999999996</v>
      </c>
      <c r="N483" t="str">
        <f>IF(VLOOKUP($A483,'SAP - LT'!$A:$AE,15,0)=0,"PEN","USD")</f>
        <v>PEN</v>
      </c>
      <c r="O483" t="str">
        <f>VLOOKUP($A483,'SAP - LT'!$A:$AE,4,0)</f>
        <v>LETRAS EN DESCUENTO NACIONAL -  - LETRA 75 DIAS / DRAFT 75 DAYS - Cambio de Situación</v>
      </c>
    </row>
    <row r="484" spans="1:15" x14ac:dyDescent="0.2">
      <c r="A484">
        <f t="shared" si="7"/>
        <v>483</v>
      </c>
      <c r="B484" t="str">
        <f>VLOOKUP($A484,'SAP - LT'!$A:$AE,12,0)</f>
        <v>DISTRIBUCIONES AGROVET GRANDEZ TARAPOTO S.R.L.</v>
      </c>
      <c r="C484" s="5" t="str">
        <f>VLOOKUP($A484,'SAP - LT'!$A:$AE,2,0)</f>
        <v>2024-02883</v>
      </c>
      <c r="D484" s="5" t="str">
        <f>VLOOKUP($A484,'SAP - LT'!$A:$AE,2,0)</f>
        <v>2024-02883</v>
      </c>
      <c r="E484" s="13">
        <v>45566</v>
      </c>
      <c r="F484" s="34">
        <f>VLOOKUP($A484,'SAP - LT'!$A:$AE,5,0)</f>
        <v>45539</v>
      </c>
      <c r="G484" s="13">
        <f>VLOOKUP($A484,'SAP - LT'!$A:$AE,19,0)</f>
        <v>45589</v>
      </c>
      <c r="H484" s="5" t="s">
        <v>8512</v>
      </c>
      <c r="I484" t="str">
        <f>VLOOKUP($A484,'SAP - LT'!$A:$AE,3,0)</f>
        <v/>
      </c>
      <c r="J484" t="str">
        <f>IF(VLOOKUP($A484,'SAP - LT'!$A:$AE,15,0)=0,"PEN","USD")</f>
        <v>PEN</v>
      </c>
      <c r="K484" s="35" t="s">
        <v>17524</v>
      </c>
      <c r="L484">
        <v>1</v>
      </c>
      <c r="M484" s="37">
        <f>IF(J484="PEN",VLOOKUP($A484,'SAP - LT'!$A:$AE,14,0),VLOOKUP($A484,'SAP- FACT'!$A:$AE,15,0))</f>
        <v>4922.1499999999996</v>
      </c>
      <c r="N484" t="str">
        <f>IF(VLOOKUP($A484,'SAP - LT'!$A:$AE,15,0)=0,"PEN","USD")</f>
        <v>PEN</v>
      </c>
      <c r="O484" t="str">
        <f>VLOOKUP($A484,'SAP - LT'!$A:$AE,4,0)</f>
        <v>LETRAS EN DESCUENTO NACIONAL -  - LETRA 75 DIAS / DRAFT 75 DAYS - Cambio de Situación</v>
      </c>
    </row>
    <row r="485" spans="1:15" x14ac:dyDescent="0.2">
      <c r="A485">
        <f t="shared" si="7"/>
        <v>484</v>
      </c>
      <c r="B485" t="str">
        <f>VLOOKUP($A485,'SAP - LT'!$A:$AE,12,0)</f>
        <v>H &amp; P DISTRIBUCIONES Y REPRESENTACIONES</v>
      </c>
      <c r="C485" s="5" t="str">
        <f>VLOOKUP($A485,'SAP - LT'!$A:$AE,2,0)</f>
        <v>2024-03093</v>
      </c>
      <c r="D485" s="5" t="str">
        <f>VLOOKUP($A485,'SAP - LT'!$A:$AE,2,0)</f>
        <v>2024-03093</v>
      </c>
      <c r="E485" s="13">
        <v>45566</v>
      </c>
      <c r="F485" s="34">
        <f>VLOOKUP($A485,'SAP - LT'!$A:$AE,5,0)</f>
        <v>45511</v>
      </c>
      <c r="G485" s="13">
        <f>VLOOKUP($A485,'SAP - LT'!$A:$AE,19,0)</f>
        <v>45594</v>
      </c>
      <c r="H485" s="5" t="s">
        <v>8512</v>
      </c>
      <c r="I485" t="str">
        <f>VLOOKUP($A485,'SAP - LT'!$A:$AE,3,0)</f>
        <v/>
      </c>
      <c r="J485" t="str">
        <f>IF(VLOOKUP($A485,'SAP - LT'!$A:$AE,15,0)=0,"PEN","USD")</f>
        <v>PEN</v>
      </c>
      <c r="K485" s="35" t="s">
        <v>17524</v>
      </c>
      <c r="L485">
        <v>1</v>
      </c>
      <c r="M485" s="37">
        <f>IF(J485="PEN",VLOOKUP($A485,'SAP - LT'!$A:$AE,14,0),VLOOKUP($A485,'SAP- FACT'!$A:$AE,15,0))</f>
        <v>5089.1499999999996</v>
      </c>
      <c r="N485" t="str">
        <f>IF(VLOOKUP($A485,'SAP - LT'!$A:$AE,15,0)=0,"PEN","USD")</f>
        <v>PEN</v>
      </c>
      <c r="O485" t="str">
        <f>VLOOKUP($A485,'SAP - LT'!$A:$AE,4,0)</f>
        <v>LETRAS EN DESCUENTO NACIONAL -  - LETRA 75 DIAS / DRAFT 75 DAYS - Cambio de Situación</v>
      </c>
    </row>
    <row r="486" spans="1:15" x14ac:dyDescent="0.2">
      <c r="A486">
        <f t="shared" si="7"/>
        <v>485</v>
      </c>
      <c r="B486" t="str">
        <f>VLOOKUP($A486,'SAP - LT'!$A:$AE,12,0)</f>
        <v>H &amp; P DISTRIBUCIONES Y REPRESENTACIONES</v>
      </c>
      <c r="C486" s="5" t="str">
        <f>VLOOKUP($A486,'SAP - LT'!$A:$AE,2,0)</f>
        <v>2024-03094</v>
      </c>
      <c r="D486" s="5" t="str">
        <f>VLOOKUP($A486,'SAP - LT'!$A:$AE,2,0)</f>
        <v>2024-03094</v>
      </c>
      <c r="E486" s="13">
        <v>45566</v>
      </c>
      <c r="F486" s="34">
        <f>VLOOKUP($A486,'SAP - LT'!$A:$AE,5,0)</f>
        <v>45511</v>
      </c>
      <c r="G486" s="13">
        <f>VLOOKUP($A486,'SAP - LT'!$A:$AE,19,0)</f>
        <v>45609</v>
      </c>
      <c r="H486" s="5" t="s">
        <v>8512</v>
      </c>
      <c r="I486" t="str">
        <f>VLOOKUP($A486,'SAP - LT'!$A:$AE,3,0)</f>
        <v/>
      </c>
      <c r="J486" t="str">
        <f>IF(VLOOKUP($A486,'SAP - LT'!$A:$AE,15,0)=0,"PEN","USD")</f>
        <v>PEN</v>
      </c>
      <c r="K486" s="35" t="s">
        <v>17524</v>
      </c>
      <c r="L486">
        <v>1</v>
      </c>
      <c r="M486" s="37">
        <f>IF(J486="PEN",VLOOKUP($A486,'SAP - LT'!$A:$AE,14,0),VLOOKUP($A486,'SAP- FACT'!$A:$AE,15,0))</f>
        <v>5089.1499999999996</v>
      </c>
      <c r="N486" t="str">
        <f>IF(VLOOKUP($A486,'SAP - LT'!$A:$AE,15,0)=0,"PEN","USD")</f>
        <v>PEN</v>
      </c>
      <c r="O486" t="str">
        <f>VLOOKUP($A486,'SAP - LT'!$A:$AE,4,0)</f>
        <v>LETRAS EN DESCUENTO NACIONAL -  - LETRA 75 DIAS / DRAFT 75 DAYS - Cambio de Situación</v>
      </c>
    </row>
    <row r="487" spans="1:15" x14ac:dyDescent="0.2">
      <c r="A487">
        <f t="shared" si="7"/>
        <v>486</v>
      </c>
      <c r="B487" t="str">
        <f>VLOOKUP($A487,'SAP - LT'!$A:$AE,12,0)</f>
        <v>H &amp; P DISTRIBUCIONES Y REPRESENTACIONES</v>
      </c>
      <c r="C487" s="5" t="str">
        <f>VLOOKUP($A487,'SAP - LT'!$A:$AE,2,0)</f>
        <v>2024-03088</v>
      </c>
      <c r="D487" s="5" t="str">
        <f>VLOOKUP($A487,'SAP - LT'!$A:$AE,2,0)</f>
        <v>2024-03088</v>
      </c>
      <c r="E487" s="13">
        <v>45566</v>
      </c>
      <c r="F487" s="34">
        <f>VLOOKUP($A487,'SAP - LT'!$A:$AE,5,0)</f>
        <v>45511</v>
      </c>
      <c r="G487" s="13">
        <f>VLOOKUP($A487,'SAP - LT'!$A:$AE,19,0)</f>
        <v>45533</v>
      </c>
      <c r="H487" s="5" t="s">
        <v>8512</v>
      </c>
      <c r="I487" t="str">
        <f>VLOOKUP($A487,'SAP - LT'!$A:$AE,3,0)</f>
        <v/>
      </c>
      <c r="J487" t="str">
        <f>IF(VLOOKUP($A487,'SAP - LT'!$A:$AE,15,0)=0,"PEN","USD")</f>
        <v>PEN</v>
      </c>
      <c r="K487" s="35" t="s">
        <v>17524</v>
      </c>
      <c r="L487">
        <v>1</v>
      </c>
      <c r="M487" s="37">
        <f>IF(J487="PEN",VLOOKUP($A487,'SAP - LT'!$A:$AE,14,0),VLOOKUP($A487,'SAP- FACT'!$A:$AE,15,0))</f>
        <v>5089.1499999999996</v>
      </c>
      <c r="N487" t="str">
        <f>IF(VLOOKUP($A487,'SAP - LT'!$A:$AE,15,0)=0,"PEN","USD")</f>
        <v>PEN</v>
      </c>
      <c r="O487" t="str">
        <f>VLOOKUP($A487,'SAP - LT'!$A:$AE,4,0)</f>
        <v>LETRAS EN DESCUENTO NACIONAL -  - LETRA 75 DIAS / DRAFT 75 DAYS - Cambio de Situación</v>
      </c>
    </row>
    <row r="488" spans="1:15" x14ac:dyDescent="0.2">
      <c r="A488">
        <f t="shared" si="7"/>
        <v>487</v>
      </c>
      <c r="B488" t="str">
        <f>VLOOKUP($A488,'SAP - LT'!$A:$AE,12,0)</f>
        <v>H &amp; P DISTRIBUCIONES Y REPRESENTACIONES</v>
      </c>
      <c r="C488" s="5" t="str">
        <f>VLOOKUP($A488,'SAP - LT'!$A:$AE,2,0)</f>
        <v>2024-03092</v>
      </c>
      <c r="D488" s="5" t="str">
        <f>VLOOKUP($A488,'SAP - LT'!$A:$AE,2,0)</f>
        <v>2024-03092</v>
      </c>
      <c r="E488" s="13">
        <v>45566</v>
      </c>
      <c r="F488" s="34">
        <f>VLOOKUP($A488,'SAP - LT'!$A:$AE,5,0)</f>
        <v>45511</v>
      </c>
      <c r="G488" s="13">
        <f>VLOOKUP($A488,'SAP - LT'!$A:$AE,19,0)</f>
        <v>45579</v>
      </c>
      <c r="H488" s="5" t="s">
        <v>8512</v>
      </c>
      <c r="I488" t="str">
        <f>VLOOKUP($A488,'SAP - LT'!$A:$AE,3,0)</f>
        <v/>
      </c>
      <c r="J488" t="str">
        <f>IF(VLOOKUP($A488,'SAP - LT'!$A:$AE,15,0)=0,"PEN","USD")</f>
        <v>PEN</v>
      </c>
      <c r="K488" s="35" t="s">
        <v>17524</v>
      </c>
      <c r="L488">
        <v>1</v>
      </c>
      <c r="M488" s="37">
        <f>IF(J488="PEN",VLOOKUP($A488,'SAP - LT'!$A:$AE,14,0),VLOOKUP($A488,'SAP- FACT'!$A:$AE,15,0))</f>
        <v>5089.1499999999996</v>
      </c>
      <c r="N488" t="str">
        <f>IF(VLOOKUP($A488,'SAP - LT'!$A:$AE,15,0)=0,"PEN","USD")</f>
        <v>PEN</v>
      </c>
      <c r="O488" t="str">
        <f>VLOOKUP($A488,'SAP - LT'!$A:$AE,4,0)</f>
        <v>LETRAS EN DESCUENTO NACIONAL -  - LETRA 75 DIAS / DRAFT 75 DAYS - Cambio de Situación</v>
      </c>
    </row>
    <row r="489" spans="1:15" x14ac:dyDescent="0.2">
      <c r="A489">
        <f t="shared" si="7"/>
        <v>488</v>
      </c>
      <c r="B489" t="str">
        <f>VLOOKUP($A489,'SAP - LT'!$A:$AE,12,0)</f>
        <v>SANIDAD AGROPECUARIA &amp; ASOCIADOS S.A.C.</v>
      </c>
      <c r="C489" s="5" t="str">
        <f>VLOOKUP($A489,'SAP - LT'!$A:$AE,2,0)</f>
        <v>2024-03025</v>
      </c>
      <c r="D489" s="5" t="str">
        <f>VLOOKUP($A489,'SAP - LT'!$A:$AE,2,0)</f>
        <v>2024-03025</v>
      </c>
      <c r="E489" s="13">
        <v>45566</v>
      </c>
      <c r="F489" s="34">
        <f>VLOOKUP($A489,'SAP - LT'!$A:$AE,5,0)</f>
        <v>45526</v>
      </c>
      <c r="G489" s="13">
        <f>VLOOKUP($A489,'SAP - LT'!$A:$AE,19,0)</f>
        <v>45568</v>
      </c>
      <c r="H489" s="5" t="s">
        <v>8512</v>
      </c>
      <c r="I489" t="str">
        <f>VLOOKUP($A489,'SAP - LT'!$A:$AE,3,0)</f>
        <v/>
      </c>
      <c r="J489" t="str">
        <f>IF(VLOOKUP($A489,'SAP - LT'!$A:$AE,15,0)=0,"PEN","USD")</f>
        <v>PEN</v>
      </c>
      <c r="K489" s="35" t="s">
        <v>17524</v>
      </c>
      <c r="L489">
        <v>1</v>
      </c>
      <c r="M489" s="37">
        <f>IF(J489="PEN",VLOOKUP($A489,'SAP - LT'!$A:$AE,14,0),VLOOKUP($A489,'SAP- FACT'!$A:$AE,15,0))</f>
        <v>5210.3900000000003</v>
      </c>
      <c r="N489" t="str">
        <f>IF(VLOOKUP($A489,'SAP - LT'!$A:$AE,15,0)=0,"PEN","USD")</f>
        <v>PEN</v>
      </c>
      <c r="O489" t="str">
        <f>VLOOKUP($A489,'SAP - LT'!$A:$AE,4,0)</f>
        <v>LETRAS EN DESCUENTO NACIONAL -  - LETRA 75 DIAS / DRAFT 75 DAYS - Cambio de Situación</v>
      </c>
    </row>
    <row r="490" spans="1:15" x14ac:dyDescent="0.2">
      <c r="A490">
        <f t="shared" si="7"/>
        <v>489</v>
      </c>
      <c r="B490" t="str">
        <f>VLOOKUP($A490,'SAP - LT'!$A:$AE,12,0)</f>
        <v>SANIDAD AGROPECUARIA &amp; ASOCIADOS S.A.C.</v>
      </c>
      <c r="C490" s="5" t="str">
        <f>VLOOKUP($A490,'SAP - LT'!$A:$AE,2,0)</f>
        <v>2024-03027</v>
      </c>
      <c r="D490" s="5" t="str">
        <f>VLOOKUP($A490,'SAP - LT'!$A:$AE,2,0)</f>
        <v>2024-03027</v>
      </c>
      <c r="E490" s="13">
        <v>45566</v>
      </c>
      <c r="F490" s="34">
        <f>VLOOKUP($A490,'SAP - LT'!$A:$AE,5,0)</f>
        <v>45526</v>
      </c>
      <c r="G490" s="13">
        <f>VLOOKUP($A490,'SAP - LT'!$A:$AE,19,0)</f>
        <v>45580</v>
      </c>
      <c r="H490" s="5" t="s">
        <v>8512</v>
      </c>
      <c r="I490" t="str">
        <f>VLOOKUP($A490,'SAP - LT'!$A:$AE,3,0)</f>
        <v/>
      </c>
      <c r="J490" t="str">
        <f>IF(VLOOKUP($A490,'SAP - LT'!$A:$AE,15,0)=0,"PEN","USD")</f>
        <v>PEN</v>
      </c>
      <c r="K490" s="35" t="s">
        <v>17524</v>
      </c>
      <c r="L490">
        <v>1</v>
      </c>
      <c r="M490" s="37">
        <f>IF(J490="PEN",VLOOKUP($A490,'SAP - LT'!$A:$AE,14,0),VLOOKUP($A490,'SAP- FACT'!$A:$AE,15,0))</f>
        <v>5210.3900000000003</v>
      </c>
      <c r="N490" t="str">
        <f>IF(VLOOKUP($A490,'SAP - LT'!$A:$AE,15,0)=0,"PEN","USD")</f>
        <v>PEN</v>
      </c>
      <c r="O490" t="str">
        <f>VLOOKUP($A490,'SAP - LT'!$A:$AE,4,0)</f>
        <v>LETRAS EN DESCUENTO NACIONAL -  - LETRA 75 DIAS / DRAFT 75 DAYS - Cambio de Situación</v>
      </c>
    </row>
    <row r="491" spans="1:15" x14ac:dyDescent="0.2">
      <c r="A491">
        <f t="shared" si="7"/>
        <v>490</v>
      </c>
      <c r="B491" t="str">
        <f>VLOOKUP($A491,'SAP - LT'!$A:$AE,12,0)</f>
        <v>SANIDAD AGROPECUARIA &amp; ASOCIADOS S.A.C.</v>
      </c>
      <c r="C491" s="5" t="str">
        <f>VLOOKUP($A491,'SAP - LT'!$A:$AE,2,0)</f>
        <v>2024-03026</v>
      </c>
      <c r="D491" s="5" t="str">
        <f>VLOOKUP($A491,'SAP - LT'!$A:$AE,2,0)</f>
        <v>2024-03026</v>
      </c>
      <c r="E491" s="13">
        <v>45566</v>
      </c>
      <c r="F491" s="34">
        <f>VLOOKUP($A491,'SAP - LT'!$A:$AE,5,0)</f>
        <v>45526</v>
      </c>
      <c r="G491" s="13">
        <f>VLOOKUP($A491,'SAP - LT'!$A:$AE,19,0)</f>
        <v>45574</v>
      </c>
      <c r="H491" s="5" t="s">
        <v>8512</v>
      </c>
      <c r="I491" t="str">
        <f>VLOOKUP($A491,'SAP - LT'!$A:$AE,3,0)</f>
        <v/>
      </c>
      <c r="J491" t="str">
        <f>IF(VLOOKUP($A491,'SAP - LT'!$A:$AE,15,0)=0,"PEN","USD")</f>
        <v>PEN</v>
      </c>
      <c r="K491" s="35" t="s">
        <v>17524</v>
      </c>
      <c r="L491">
        <v>1</v>
      </c>
      <c r="M491" s="37">
        <f>IF(J491="PEN",VLOOKUP($A491,'SAP - LT'!$A:$AE,14,0),VLOOKUP($A491,'SAP- FACT'!$A:$AE,15,0))</f>
        <v>5210.3900000000003</v>
      </c>
      <c r="N491" t="str">
        <f>IF(VLOOKUP($A491,'SAP - LT'!$A:$AE,15,0)=0,"PEN","USD")</f>
        <v>PEN</v>
      </c>
      <c r="O491" t="str">
        <f>VLOOKUP($A491,'SAP - LT'!$A:$AE,4,0)</f>
        <v>LETRAS EN DESCUENTO NACIONAL -  - LETRA 75 DIAS / DRAFT 75 DAYS - Cambio de Situación</v>
      </c>
    </row>
    <row r="492" spans="1:15" x14ac:dyDescent="0.2">
      <c r="A492">
        <f t="shared" si="7"/>
        <v>491</v>
      </c>
      <c r="B492" t="str">
        <f>VLOOKUP($A492,'SAP - LT'!$A:$AE,12,0)</f>
        <v>SANIDAD AGROPECUARIA &amp; ASOCIADOS S.A.C.</v>
      </c>
      <c r="C492" s="5" t="str">
        <f>VLOOKUP($A492,'SAP - LT'!$A:$AE,2,0)</f>
        <v>2024-03028</v>
      </c>
      <c r="D492" s="5" t="str">
        <f>VLOOKUP($A492,'SAP - LT'!$A:$AE,2,0)</f>
        <v>2024-03028</v>
      </c>
      <c r="E492" s="13">
        <v>45566</v>
      </c>
      <c r="F492" s="34">
        <f>VLOOKUP($A492,'SAP - LT'!$A:$AE,5,0)</f>
        <v>45526</v>
      </c>
      <c r="G492" s="13">
        <f>VLOOKUP($A492,'SAP - LT'!$A:$AE,19,0)</f>
        <v>45594</v>
      </c>
      <c r="H492" s="5" t="s">
        <v>8512</v>
      </c>
      <c r="I492" t="str">
        <f>VLOOKUP($A492,'SAP - LT'!$A:$AE,3,0)</f>
        <v/>
      </c>
      <c r="J492" t="str">
        <f>IF(VLOOKUP($A492,'SAP - LT'!$A:$AE,15,0)=0,"PEN","USD")</f>
        <v>PEN</v>
      </c>
      <c r="K492" s="35" t="s">
        <v>17524</v>
      </c>
      <c r="L492">
        <v>1</v>
      </c>
      <c r="M492" s="37">
        <f>IF(J492="PEN",VLOOKUP($A492,'SAP - LT'!$A:$AE,14,0),VLOOKUP($A492,'SAP- FACT'!$A:$AE,15,0))</f>
        <v>5210.3999999999996</v>
      </c>
      <c r="N492" t="str">
        <f>IF(VLOOKUP($A492,'SAP - LT'!$A:$AE,15,0)=0,"PEN","USD")</f>
        <v>PEN</v>
      </c>
      <c r="O492" t="str">
        <f>VLOOKUP($A492,'SAP - LT'!$A:$AE,4,0)</f>
        <v>LETRAS EN DESCUENTO NACIONAL -  - LETRA 75 DIAS / DRAFT 75 DAYS - Cambio de Situación</v>
      </c>
    </row>
    <row r="493" spans="1:15" x14ac:dyDescent="0.2">
      <c r="A493">
        <f t="shared" si="7"/>
        <v>492</v>
      </c>
      <c r="B493" t="str">
        <f>VLOOKUP($A493,'SAP - LT'!$A:$AE,12,0)</f>
        <v>INVERSIONES Y SERVICIOS VETERINARIO COTOS S.A.C.</v>
      </c>
      <c r="C493" s="5" t="str">
        <f>VLOOKUP($A493,'SAP - LT'!$A:$AE,2,0)</f>
        <v>2024-03353</v>
      </c>
      <c r="D493" s="5" t="str">
        <f>VLOOKUP($A493,'SAP - LT'!$A:$AE,2,0)</f>
        <v>2024-03353</v>
      </c>
      <c r="E493" s="13">
        <v>45566</v>
      </c>
      <c r="F493" s="34">
        <f>VLOOKUP($A493,'SAP - LT'!$A:$AE,5,0)</f>
        <v>45560</v>
      </c>
      <c r="G493" s="13">
        <f>VLOOKUP($A493,'SAP - LT'!$A:$AE,19,0)</f>
        <v>45621</v>
      </c>
      <c r="H493" s="5" t="s">
        <v>8512</v>
      </c>
      <c r="I493" t="str">
        <f>VLOOKUP($A493,'SAP - LT'!$A:$AE,3,0)</f>
        <v/>
      </c>
      <c r="J493" t="str">
        <f>IF(VLOOKUP($A493,'SAP - LT'!$A:$AE,15,0)=0,"PEN","USD")</f>
        <v>PEN</v>
      </c>
      <c r="K493" s="35" t="s">
        <v>17524</v>
      </c>
      <c r="L493">
        <v>1</v>
      </c>
      <c r="M493" s="37">
        <f>IF(J493="PEN",VLOOKUP($A493,'SAP - LT'!$A:$AE,14,0),VLOOKUP($A493,'SAP- FACT'!$A:$AE,15,0))</f>
        <v>5215.32</v>
      </c>
      <c r="N493" t="str">
        <f>IF(VLOOKUP($A493,'SAP - LT'!$A:$AE,15,0)=0,"PEN","USD")</f>
        <v>PEN</v>
      </c>
      <c r="O493" t="str">
        <f>VLOOKUP($A493,'SAP - LT'!$A:$AE,4,0)</f>
        <v>LETRAS EN DESCUENTO NACIONAL -  - LETRA 75 DIAS / DRAFT 75 DAYS - Cambio de Situación</v>
      </c>
    </row>
    <row r="494" spans="1:15" x14ac:dyDescent="0.2">
      <c r="A494">
        <f t="shared" si="7"/>
        <v>493</v>
      </c>
      <c r="B494" t="str">
        <f>VLOOKUP($A494,'SAP - LT'!$A:$AE,12,0)</f>
        <v>INVERSIONES Y SERVICIOS VETERINARIO COTOS S.A.C.</v>
      </c>
      <c r="C494" s="5" t="str">
        <f>VLOOKUP($A494,'SAP - LT'!$A:$AE,2,0)</f>
        <v>2024-03348</v>
      </c>
      <c r="D494" s="5" t="str">
        <f>VLOOKUP($A494,'SAP - LT'!$A:$AE,2,0)</f>
        <v>2024-03348</v>
      </c>
      <c r="E494" s="13">
        <v>45566</v>
      </c>
      <c r="F494" s="34">
        <f>VLOOKUP($A494,'SAP - LT'!$A:$AE,5,0)</f>
        <v>45560</v>
      </c>
      <c r="G494" s="13">
        <f>VLOOKUP($A494,'SAP - LT'!$A:$AE,19,0)</f>
        <v>45575</v>
      </c>
      <c r="H494" s="5" t="s">
        <v>8512</v>
      </c>
      <c r="I494" t="str">
        <f>VLOOKUP($A494,'SAP - LT'!$A:$AE,3,0)</f>
        <v/>
      </c>
      <c r="J494" t="str">
        <f>IF(VLOOKUP($A494,'SAP - LT'!$A:$AE,15,0)=0,"PEN","USD")</f>
        <v>PEN</v>
      </c>
      <c r="K494" s="35" t="s">
        <v>17524</v>
      </c>
      <c r="L494">
        <v>1</v>
      </c>
      <c r="M494" s="37">
        <f>IF(J494="PEN",VLOOKUP($A494,'SAP - LT'!$A:$AE,14,0),VLOOKUP($A494,'SAP- FACT'!$A:$AE,15,0))</f>
        <v>5215.33</v>
      </c>
      <c r="N494" t="str">
        <f>IF(VLOOKUP($A494,'SAP - LT'!$A:$AE,15,0)=0,"PEN","USD")</f>
        <v>PEN</v>
      </c>
      <c r="O494" t="str">
        <f>VLOOKUP($A494,'SAP - LT'!$A:$AE,4,0)</f>
        <v>LETRAS EN DESCUENTO NACIONAL -  - LETRA 75 DIAS / DRAFT 75 DAYS - Cambio de Situación</v>
      </c>
    </row>
    <row r="495" spans="1:15" x14ac:dyDescent="0.2">
      <c r="A495">
        <f t="shared" si="7"/>
        <v>494</v>
      </c>
      <c r="B495" t="str">
        <f>VLOOKUP($A495,'SAP - LT'!$A:$AE,12,0)</f>
        <v>INVERSIONES Y SERVICIOS VETERINARIO COTOS S.A.C.</v>
      </c>
      <c r="C495" s="5" t="str">
        <f>VLOOKUP($A495,'SAP - LT'!$A:$AE,2,0)</f>
        <v>2024-03349</v>
      </c>
      <c r="D495" s="5" t="str">
        <f>VLOOKUP($A495,'SAP - LT'!$A:$AE,2,0)</f>
        <v>2024-03349</v>
      </c>
      <c r="E495" s="13">
        <v>45566</v>
      </c>
      <c r="F495" s="34">
        <f>VLOOKUP($A495,'SAP - LT'!$A:$AE,5,0)</f>
        <v>45560</v>
      </c>
      <c r="G495" s="13">
        <f>VLOOKUP($A495,'SAP - LT'!$A:$AE,19,0)</f>
        <v>45582</v>
      </c>
      <c r="H495" s="5" t="s">
        <v>8512</v>
      </c>
      <c r="I495" t="str">
        <f>VLOOKUP($A495,'SAP - LT'!$A:$AE,3,0)</f>
        <v/>
      </c>
      <c r="J495" t="str">
        <f>IF(VLOOKUP($A495,'SAP - LT'!$A:$AE,15,0)=0,"PEN","USD")</f>
        <v>PEN</v>
      </c>
      <c r="K495" s="35" t="s">
        <v>17524</v>
      </c>
      <c r="L495">
        <v>1</v>
      </c>
      <c r="M495" s="37">
        <f>IF(J495="PEN",VLOOKUP($A495,'SAP - LT'!$A:$AE,14,0),VLOOKUP($A495,'SAP- FACT'!$A:$AE,15,0))</f>
        <v>5215.33</v>
      </c>
      <c r="N495" t="str">
        <f>IF(VLOOKUP($A495,'SAP - LT'!$A:$AE,15,0)=0,"PEN","USD")</f>
        <v>PEN</v>
      </c>
      <c r="O495" t="str">
        <f>VLOOKUP($A495,'SAP - LT'!$A:$AE,4,0)</f>
        <v>LETRAS EN DESCUENTO NACIONAL -  - LETRA 75 DIAS / DRAFT 75 DAYS - Cambio de Situación</v>
      </c>
    </row>
    <row r="496" spans="1:15" x14ac:dyDescent="0.2">
      <c r="A496">
        <f t="shared" si="7"/>
        <v>495</v>
      </c>
      <c r="B496" t="str">
        <f>VLOOKUP($A496,'SAP - LT'!$A:$AE,12,0)</f>
        <v>INVERSIONES Y SERVICIOS VETERINARIO COTOS S.A.C.</v>
      </c>
      <c r="C496" s="5" t="str">
        <f>VLOOKUP($A496,'SAP - LT'!$A:$AE,2,0)</f>
        <v>2024-03352</v>
      </c>
      <c r="D496" s="5" t="str">
        <f>VLOOKUP($A496,'SAP - LT'!$A:$AE,2,0)</f>
        <v>2024-03352</v>
      </c>
      <c r="E496" s="13">
        <v>45566</v>
      </c>
      <c r="F496" s="34">
        <f>VLOOKUP($A496,'SAP - LT'!$A:$AE,5,0)</f>
        <v>45560</v>
      </c>
      <c r="G496" s="13">
        <f>VLOOKUP($A496,'SAP - LT'!$A:$AE,19,0)</f>
        <v>45603</v>
      </c>
      <c r="H496" s="5" t="s">
        <v>8512</v>
      </c>
      <c r="I496" t="str">
        <f>VLOOKUP($A496,'SAP - LT'!$A:$AE,3,0)</f>
        <v/>
      </c>
      <c r="J496" t="str">
        <f>IF(VLOOKUP($A496,'SAP - LT'!$A:$AE,15,0)=0,"PEN","USD")</f>
        <v>PEN</v>
      </c>
      <c r="K496" s="35" t="s">
        <v>17524</v>
      </c>
      <c r="L496">
        <v>1</v>
      </c>
      <c r="M496" s="37">
        <f>IF(J496="PEN",VLOOKUP($A496,'SAP - LT'!$A:$AE,14,0),VLOOKUP($A496,'SAP- FACT'!$A:$AE,15,0))</f>
        <v>5215.33</v>
      </c>
      <c r="N496" t="str">
        <f>IF(VLOOKUP($A496,'SAP - LT'!$A:$AE,15,0)=0,"PEN","USD")</f>
        <v>PEN</v>
      </c>
      <c r="O496" t="str">
        <f>VLOOKUP($A496,'SAP - LT'!$A:$AE,4,0)</f>
        <v>LETRAS EN DESCUENTO NACIONAL -  - LETRA 75 DIAS / DRAFT 75 DAYS - Cambio de Situación</v>
      </c>
    </row>
    <row r="497" spans="1:15" x14ac:dyDescent="0.2">
      <c r="A497">
        <f t="shared" si="7"/>
        <v>496</v>
      </c>
      <c r="B497" t="str">
        <f>VLOOKUP($A497,'SAP - LT'!$A:$AE,12,0)</f>
        <v>INVERSIONES Y SERVICIOS VETERINARIO COTOS S.A.C.</v>
      </c>
      <c r="C497" s="5" t="str">
        <f>VLOOKUP($A497,'SAP - LT'!$A:$AE,2,0)</f>
        <v>2024-03351</v>
      </c>
      <c r="D497" s="5" t="str">
        <f>VLOOKUP($A497,'SAP - LT'!$A:$AE,2,0)</f>
        <v>2024-03351</v>
      </c>
      <c r="E497" s="13">
        <v>45566</v>
      </c>
      <c r="F497" s="34">
        <f>VLOOKUP($A497,'SAP - LT'!$A:$AE,5,0)</f>
        <v>45560</v>
      </c>
      <c r="G497" s="13">
        <f>VLOOKUP($A497,'SAP - LT'!$A:$AE,19,0)</f>
        <v>45596</v>
      </c>
      <c r="H497" s="5" t="s">
        <v>8512</v>
      </c>
      <c r="I497" t="str">
        <f>VLOOKUP($A497,'SAP - LT'!$A:$AE,3,0)</f>
        <v/>
      </c>
      <c r="J497" t="str">
        <f>IF(VLOOKUP($A497,'SAP - LT'!$A:$AE,15,0)=0,"PEN","USD")</f>
        <v>PEN</v>
      </c>
      <c r="K497" s="35" t="s">
        <v>17524</v>
      </c>
      <c r="L497">
        <v>1</v>
      </c>
      <c r="M497" s="37">
        <f>IF(J497="PEN",VLOOKUP($A497,'SAP - LT'!$A:$AE,14,0),VLOOKUP($A497,'SAP- FACT'!$A:$AE,15,0))</f>
        <v>5215.33</v>
      </c>
      <c r="N497" t="str">
        <f>IF(VLOOKUP($A497,'SAP - LT'!$A:$AE,15,0)=0,"PEN","USD")</f>
        <v>PEN</v>
      </c>
      <c r="O497" t="str">
        <f>VLOOKUP($A497,'SAP - LT'!$A:$AE,4,0)</f>
        <v>LETRAS EN DESCUENTO NACIONAL -  - LETRA 75 DIAS / DRAFT 75 DAYS - Cambio de Situación</v>
      </c>
    </row>
    <row r="498" spans="1:15" x14ac:dyDescent="0.2">
      <c r="A498">
        <f t="shared" si="7"/>
        <v>497</v>
      </c>
      <c r="B498" t="str">
        <f>VLOOKUP($A498,'SAP - LT'!$A:$AE,12,0)</f>
        <v>INVERSIONES Y SERVICIOS VETERINARIO COTOS S.A.C.</v>
      </c>
      <c r="C498" s="5" t="str">
        <f>VLOOKUP($A498,'SAP - LT'!$A:$AE,2,0)</f>
        <v>2024-03350</v>
      </c>
      <c r="D498" s="5" t="str">
        <f>VLOOKUP($A498,'SAP - LT'!$A:$AE,2,0)</f>
        <v>2024-03350</v>
      </c>
      <c r="E498" s="13">
        <v>45566</v>
      </c>
      <c r="F498" s="34">
        <f>VLOOKUP($A498,'SAP - LT'!$A:$AE,5,0)</f>
        <v>45560</v>
      </c>
      <c r="G498" s="13">
        <f>VLOOKUP($A498,'SAP - LT'!$A:$AE,19,0)</f>
        <v>45589</v>
      </c>
      <c r="H498" s="5" t="s">
        <v>8512</v>
      </c>
      <c r="I498" t="str">
        <f>VLOOKUP($A498,'SAP - LT'!$A:$AE,3,0)</f>
        <v/>
      </c>
      <c r="J498" t="str">
        <f>IF(VLOOKUP($A498,'SAP - LT'!$A:$AE,15,0)=0,"PEN","USD")</f>
        <v>PEN</v>
      </c>
      <c r="K498" s="35" t="s">
        <v>17524</v>
      </c>
      <c r="L498">
        <v>1</v>
      </c>
      <c r="M498" s="37">
        <f>IF(J498="PEN",VLOOKUP($A498,'SAP - LT'!$A:$AE,14,0),VLOOKUP($A498,'SAP- FACT'!$A:$AE,15,0))</f>
        <v>5215.33</v>
      </c>
      <c r="N498" t="str">
        <f>IF(VLOOKUP($A498,'SAP - LT'!$A:$AE,15,0)=0,"PEN","USD")</f>
        <v>PEN</v>
      </c>
      <c r="O498" t="str">
        <f>VLOOKUP($A498,'SAP - LT'!$A:$AE,4,0)</f>
        <v>LETRAS EN DESCUENTO NACIONAL -  - LETRA 75 DIAS / DRAFT 75 DAYS - Cambio de Situación</v>
      </c>
    </row>
    <row r="499" spans="1:15" x14ac:dyDescent="0.2">
      <c r="A499">
        <f t="shared" si="7"/>
        <v>498</v>
      </c>
      <c r="B499" t="str">
        <f>VLOOKUP($A499,'SAP - LT'!$A:$AE,12,0)</f>
        <v>INVERSIONES PROAVET E.I.R.L.</v>
      </c>
      <c r="C499" s="5" t="str">
        <f>VLOOKUP($A499,'SAP - LT'!$A:$AE,2,0)</f>
        <v>2024-02638</v>
      </c>
      <c r="D499" s="5" t="str">
        <f>VLOOKUP($A499,'SAP - LT'!$A:$AE,2,0)</f>
        <v>2024-02638</v>
      </c>
      <c r="E499" s="13">
        <v>45566</v>
      </c>
      <c r="F499" s="34">
        <f>VLOOKUP($A499,'SAP - LT'!$A:$AE,5,0)</f>
        <v>45526</v>
      </c>
      <c r="G499" s="13">
        <f>VLOOKUP($A499,'SAP - LT'!$A:$AE,19,0)</f>
        <v>45561</v>
      </c>
      <c r="H499" s="5" t="s">
        <v>8512</v>
      </c>
      <c r="I499" t="str">
        <f>VLOOKUP($A499,'SAP - LT'!$A:$AE,3,0)</f>
        <v/>
      </c>
      <c r="J499" t="str">
        <f>IF(VLOOKUP($A499,'SAP - LT'!$A:$AE,15,0)=0,"PEN","USD")</f>
        <v>PEN</v>
      </c>
      <c r="K499" s="35" t="s">
        <v>17524</v>
      </c>
      <c r="L499">
        <v>1</v>
      </c>
      <c r="M499" s="37">
        <f>IF(J499="PEN",VLOOKUP($A499,'SAP - LT'!$A:$AE,14,0),VLOOKUP($A499,'SAP- FACT'!$A:$AE,15,0))</f>
        <v>5583.89</v>
      </c>
      <c r="N499" t="str">
        <f>IF(VLOOKUP($A499,'SAP - LT'!$A:$AE,15,0)=0,"PEN","USD")</f>
        <v>PEN</v>
      </c>
      <c r="O499" t="str">
        <f>VLOOKUP($A499,'SAP - LT'!$A:$AE,4,0)</f>
        <v>LETRAS EN DESCUENTO NACIONAL -  - LETRA 75 DIAS / DRAFT 75 DAYS - Cambio de Situación</v>
      </c>
    </row>
    <row r="500" spans="1:15" x14ac:dyDescent="0.2">
      <c r="A500">
        <f t="shared" si="7"/>
        <v>499</v>
      </c>
      <c r="B500" t="str">
        <f>VLOOKUP($A500,'SAP - LT'!$A:$AE,12,0)</f>
        <v>INVERSIONES PROAVET E.I.R.L.</v>
      </c>
      <c r="C500" s="5" t="str">
        <f>VLOOKUP($A500,'SAP - LT'!$A:$AE,2,0)</f>
        <v>2024-02639</v>
      </c>
      <c r="D500" s="5" t="str">
        <f>VLOOKUP($A500,'SAP - LT'!$A:$AE,2,0)</f>
        <v>2024-02639</v>
      </c>
      <c r="E500" s="13">
        <v>45566</v>
      </c>
      <c r="F500" s="34">
        <f>VLOOKUP($A500,'SAP - LT'!$A:$AE,5,0)</f>
        <v>45526</v>
      </c>
      <c r="G500" s="13">
        <f>VLOOKUP($A500,'SAP - LT'!$A:$AE,19,0)</f>
        <v>45572</v>
      </c>
      <c r="H500" s="5" t="s">
        <v>8512</v>
      </c>
      <c r="I500" t="str">
        <f>VLOOKUP($A500,'SAP - LT'!$A:$AE,3,0)</f>
        <v/>
      </c>
      <c r="J500" t="str">
        <f>IF(VLOOKUP($A500,'SAP - LT'!$A:$AE,15,0)=0,"PEN","USD")</f>
        <v>PEN</v>
      </c>
      <c r="K500" s="35" t="s">
        <v>17524</v>
      </c>
      <c r="L500">
        <v>1</v>
      </c>
      <c r="M500" s="37">
        <f>IF(J500="PEN",VLOOKUP($A500,'SAP - LT'!$A:$AE,14,0),VLOOKUP($A500,'SAP- FACT'!$A:$AE,15,0))</f>
        <v>5583.92</v>
      </c>
      <c r="N500" t="str">
        <f>IF(VLOOKUP($A500,'SAP - LT'!$A:$AE,15,0)=0,"PEN","USD")</f>
        <v>PEN</v>
      </c>
      <c r="O500" t="str">
        <f>VLOOKUP($A500,'SAP - LT'!$A:$AE,4,0)</f>
        <v>LETRAS EN DESCUENTO NACIONAL -  - LETRA 75 DIAS / DRAFT 75 DAYS - Cambio de Situación</v>
      </c>
    </row>
    <row r="501" spans="1:15" x14ac:dyDescent="0.2">
      <c r="A501">
        <f t="shared" si="7"/>
        <v>500</v>
      </c>
      <c r="B501" t="str">
        <f>VLOOKUP($A501,'SAP - LT'!$A:$AE,12,0)</f>
        <v>INVERSIONES PROAVET E.I.R.L.</v>
      </c>
      <c r="C501" s="5" t="str">
        <f>VLOOKUP($A501,'SAP - LT'!$A:$AE,2,0)</f>
        <v>2024-03228</v>
      </c>
      <c r="D501" s="5" t="str">
        <f>VLOOKUP($A501,'SAP - LT'!$A:$AE,2,0)</f>
        <v>2024-03228</v>
      </c>
      <c r="E501" s="13">
        <v>45566</v>
      </c>
      <c r="F501" s="34">
        <f>VLOOKUP($A501,'SAP - LT'!$A:$AE,5,0)</f>
        <v>45526</v>
      </c>
      <c r="G501" s="13">
        <f>VLOOKUP($A501,'SAP - LT'!$A:$AE,19,0)</f>
        <v>45565</v>
      </c>
      <c r="H501" s="5" t="s">
        <v>8512</v>
      </c>
      <c r="I501" t="str">
        <f>VLOOKUP($A501,'SAP - LT'!$A:$AE,3,0)</f>
        <v/>
      </c>
      <c r="J501" t="str">
        <f>IF(VLOOKUP($A501,'SAP - LT'!$A:$AE,15,0)=0,"PEN","USD")</f>
        <v>PEN</v>
      </c>
      <c r="K501" s="35" t="s">
        <v>17524</v>
      </c>
      <c r="L501">
        <v>1</v>
      </c>
      <c r="M501" s="37">
        <f>IF(J501="PEN",VLOOKUP($A501,'SAP - LT'!$A:$AE,14,0),VLOOKUP($A501,'SAP- FACT'!$A:$AE,15,0))</f>
        <v>5584.97</v>
      </c>
      <c r="N501" t="str">
        <f>IF(VLOOKUP($A501,'SAP - LT'!$A:$AE,15,0)=0,"PEN","USD")</f>
        <v>PEN</v>
      </c>
      <c r="O501" t="str">
        <f>VLOOKUP($A501,'SAP - LT'!$A:$AE,4,0)</f>
        <v>LETRAS EN DESCUENTO NACIONAL -  - LETRA 75 DIAS / DRAFT 75 DAYS - Cambio de Situación</v>
      </c>
    </row>
    <row r="502" spans="1:15" x14ac:dyDescent="0.2">
      <c r="A502">
        <f t="shared" si="7"/>
        <v>501</v>
      </c>
      <c r="B502" t="str">
        <f>VLOOKUP($A502,'SAP - LT'!$A:$AE,12,0)</f>
        <v>INVERSIONES PROAVET E.I.R.L.</v>
      </c>
      <c r="C502" s="5" t="str">
        <f>VLOOKUP($A502,'SAP - LT'!$A:$AE,2,0)</f>
        <v>2024-03229</v>
      </c>
      <c r="D502" s="5" t="str">
        <f>VLOOKUP($A502,'SAP - LT'!$A:$AE,2,0)</f>
        <v>2024-03229</v>
      </c>
      <c r="E502" s="13">
        <v>45566</v>
      </c>
      <c r="F502" s="34">
        <f>VLOOKUP($A502,'SAP - LT'!$A:$AE,5,0)</f>
        <v>45526</v>
      </c>
      <c r="G502" s="13">
        <f>VLOOKUP($A502,'SAP - LT'!$A:$AE,19,0)</f>
        <v>45574</v>
      </c>
      <c r="H502" s="5" t="s">
        <v>8512</v>
      </c>
      <c r="I502" t="str">
        <f>VLOOKUP($A502,'SAP - LT'!$A:$AE,3,0)</f>
        <v/>
      </c>
      <c r="J502" t="str">
        <f>IF(VLOOKUP($A502,'SAP - LT'!$A:$AE,15,0)=0,"PEN","USD")</f>
        <v>PEN</v>
      </c>
      <c r="K502" s="35" t="s">
        <v>17524</v>
      </c>
      <c r="L502">
        <v>1</v>
      </c>
      <c r="M502" s="37">
        <f>IF(J502="PEN",VLOOKUP($A502,'SAP - LT'!$A:$AE,14,0),VLOOKUP($A502,'SAP- FACT'!$A:$AE,15,0))</f>
        <v>5584.97</v>
      </c>
      <c r="N502" t="str">
        <f>IF(VLOOKUP($A502,'SAP - LT'!$A:$AE,15,0)=0,"PEN","USD")</f>
        <v>PEN</v>
      </c>
      <c r="O502" t="str">
        <f>VLOOKUP($A502,'SAP - LT'!$A:$AE,4,0)</f>
        <v>LETRAS EN DESCUENTO NACIONAL -  - LETRA 75 DIAS / DRAFT 75 DAYS - Cambio de Situación</v>
      </c>
    </row>
    <row r="503" spans="1:15" x14ac:dyDescent="0.2">
      <c r="A503">
        <f t="shared" si="7"/>
        <v>502</v>
      </c>
      <c r="B503" t="str">
        <f>VLOOKUP($A503,'SAP - LT'!$A:$AE,12,0)</f>
        <v>INVERSIONES PROAVET E.I.R.L.</v>
      </c>
      <c r="C503" s="5" t="str">
        <f>VLOOKUP($A503,'SAP - LT'!$A:$AE,2,0)</f>
        <v>2024-03233</v>
      </c>
      <c r="D503" s="5" t="str">
        <f>VLOOKUP($A503,'SAP - LT'!$A:$AE,2,0)</f>
        <v>2024-03233</v>
      </c>
      <c r="E503" s="13">
        <v>45566</v>
      </c>
      <c r="F503" s="34">
        <f>VLOOKUP($A503,'SAP - LT'!$A:$AE,5,0)</f>
        <v>45526</v>
      </c>
      <c r="G503" s="13">
        <f>VLOOKUP($A503,'SAP - LT'!$A:$AE,19,0)</f>
        <v>45600</v>
      </c>
      <c r="H503" s="5" t="s">
        <v>8512</v>
      </c>
      <c r="I503" t="str">
        <f>VLOOKUP($A503,'SAP - LT'!$A:$AE,3,0)</f>
        <v/>
      </c>
      <c r="J503" t="str">
        <f>IF(VLOOKUP($A503,'SAP - LT'!$A:$AE,15,0)=0,"PEN","USD")</f>
        <v>PEN</v>
      </c>
      <c r="K503" s="35" t="s">
        <v>17524</v>
      </c>
      <c r="L503">
        <v>1</v>
      </c>
      <c r="M503" s="37">
        <f>IF(J503="PEN",VLOOKUP($A503,'SAP - LT'!$A:$AE,14,0),VLOOKUP($A503,'SAP- FACT'!$A:$AE,15,0))</f>
        <v>5584.97</v>
      </c>
      <c r="N503" t="str">
        <f>IF(VLOOKUP($A503,'SAP - LT'!$A:$AE,15,0)=0,"PEN","USD")</f>
        <v>PEN</v>
      </c>
      <c r="O503" t="str">
        <f>VLOOKUP($A503,'SAP - LT'!$A:$AE,4,0)</f>
        <v>LETRAS EN DESCUENTO NACIONAL -  - LETRA 75 DIAS / DRAFT 75 DAYS - Cambio de Situación</v>
      </c>
    </row>
    <row r="504" spans="1:15" x14ac:dyDescent="0.2">
      <c r="A504">
        <f t="shared" si="7"/>
        <v>503</v>
      </c>
      <c r="B504" t="str">
        <f>VLOOKUP($A504,'SAP - LT'!$A:$AE,12,0)</f>
        <v>INVERSIONES PROAVET E.I.R.L.</v>
      </c>
      <c r="C504" s="5" t="str">
        <f>VLOOKUP($A504,'SAP - LT'!$A:$AE,2,0)</f>
        <v>2024-03230</v>
      </c>
      <c r="D504" s="5" t="str">
        <f>VLOOKUP($A504,'SAP - LT'!$A:$AE,2,0)</f>
        <v>2024-03230</v>
      </c>
      <c r="E504" s="13">
        <v>45566</v>
      </c>
      <c r="F504" s="34">
        <f>VLOOKUP($A504,'SAP - LT'!$A:$AE,5,0)</f>
        <v>45526</v>
      </c>
      <c r="G504" s="13">
        <f>VLOOKUP($A504,'SAP - LT'!$A:$AE,19,0)</f>
        <v>45579</v>
      </c>
      <c r="H504" s="5" t="s">
        <v>8512</v>
      </c>
      <c r="I504" t="str">
        <f>VLOOKUP($A504,'SAP - LT'!$A:$AE,3,0)</f>
        <v/>
      </c>
      <c r="J504" t="str">
        <f>IF(VLOOKUP($A504,'SAP - LT'!$A:$AE,15,0)=0,"PEN","USD")</f>
        <v>PEN</v>
      </c>
      <c r="K504" s="35" t="s">
        <v>17524</v>
      </c>
      <c r="L504">
        <v>1</v>
      </c>
      <c r="M504" s="37">
        <f>IF(J504="PEN",VLOOKUP($A504,'SAP - LT'!$A:$AE,14,0),VLOOKUP($A504,'SAP- FACT'!$A:$AE,15,0))</f>
        <v>5584.97</v>
      </c>
      <c r="N504" t="str">
        <f>IF(VLOOKUP($A504,'SAP - LT'!$A:$AE,15,0)=0,"PEN","USD")</f>
        <v>PEN</v>
      </c>
      <c r="O504" t="str">
        <f>VLOOKUP($A504,'SAP - LT'!$A:$AE,4,0)</f>
        <v>LETRAS EN DESCUENTO NACIONAL -  - LETRA 75 DIAS / DRAFT 75 DAYS - Cambio de Situación</v>
      </c>
    </row>
    <row r="505" spans="1:15" x14ac:dyDescent="0.2">
      <c r="A505">
        <f t="shared" si="7"/>
        <v>504</v>
      </c>
      <c r="B505" t="str">
        <f>VLOOKUP($A505,'SAP - LT'!$A:$AE,12,0)</f>
        <v>INVERSIONES PROAVET E.I.R.L.</v>
      </c>
      <c r="C505" s="5" t="str">
        <f>VLOOKUP($A505,'SAP - LT'!$A:$AE,2,0)</f>
        <v>2024-03232</v>
      </c>
      <c r="D505" s="5" t="str">
        <f>VLOOKUP($A505,'SAP - LT'!$A:$AE,2,0)</f>
        <v>2024-03232</v>
      </c>
      <c r="E505" s="13">
        <v>45566</v>
      </c>
      <c r="F505" s="34">
        <f>VLOOKUP($A505,'SAP - LT'!$A:$AE,5,0)</f>
        <v>45526</v>
      </c>
      <c r="G505" s="13">
        <f>VLOOKUP($A505,'SAP - LT'!$A:$AE,19,0)</f>
        <v>45593</v>
      </c>
      <c r="H505" s="5" t="s">
        <v>8512</v>
      </c>
      <c r="I505" t="str">
        <f>VLOOKUP($A505,'SAP - LT'!$A:$AE,3,0)</f>
        <v/>
      </c>
      <c r="J505" t="str">
        <f>IF(VLOOKUP($A505,'SAP - LT'!$A:$AE,15,0)=0,"PEN","USD")</f>
        <v>PEN</v>
      </c>
      <c r="K505" s="35" t="s">
        <v>17524</v>
      </c>
      <c r="L505">
        <v>1</v>
      </c>
      <c r="M505" s="37">
        <f>IF(J505="PEN",VLOOKUP($A505,'SAP - LT'!$A:$AE,14,0),VLOOKUP($A505,'SAP- FACT'!$A:$AE,15,0))</f>
        <v>5584.97</v>
      </c>
      <c r="N505" t="str">
        <f>IF(VLOOKUP($A505,'SAP - LT'!$A:$AE,15,0)=0,"PEN","USD")</f>
        <v>PEN</v>
      </c>
      <c r="O505" t="str">
        <f>VLOOKUP($A505,'SAP - LT'!$A:$AE,4,0)</f>
        <v>LETRAS EN DESCUENTO NACIONAL -  - LETRA 75 DIAS / DRAFT 75 DAYS - Cambio de Situación</v>
      </c>
    </row>
    <row r="506" spans="1:15" x14ac:dyDescent="0.2">
      <c r="A506">
        <f t="shared" si="7"/>
        <v>505</v>
      </c>
      <c r="B506" t="str">
        <f>VLOOKUP($A506,'SAP - LT'!$A:$AE,12,0)</f>
        <v>INVERSIONES PROAVET E.I.R.L.</v>
      </c>
      <c r="C506" s="5" t="str">
        <f>VLOOKUP($A506,'SAP - LT'!$A:$AE,2,0)</f>
        <v>2024-03231</v>
      </c>
      <c r="D506" s="5" t="str">
        <f>VLOOKUP($A506,'SAP - LT'!$A:$AE,2,0)</f>
        <v>2024-03231</v>
      </c>
      <c r="E506" s="13">
        <v>45566</v>
      </c>
      <c r="F506" s="34">
        <f>VLOOKUP($A506,'SAP - LT'!$A:$AE,5,0)</f>
        <v>45526</v>
      </c>
      <c r="G506" s="13">
        <f>VLOOKUP($A506,'SAP - LT'!$A:$AE,19,0)</f>
        <v>45586</v>
      </c>
      <c r="H506" s="5" t="s">
        <v>8512</v>
      </c>
      <c r="I506" t="str">
        <f>VLOOKUP($A506,'SAP - LT'!$A:$AE,3,0)</f>
        <v/>
      </c>
      <c r="J506" t="str">
        <f>IF(VLOOKUP($A506,'SAP - LT'!$A:$AE,15,0)=0,"PEN","USD")</f>
        <v>PEN</v>
      </c>
      <c r="K506" s="35" t="s">
        <v>17524</v>
      </c>
      <c r="L506">
        <v>1</v>
      </c>
      <c r="M506" s="37">
        <f>IF(J506="PEN",VLOOKUP($A506,'SAP - LT'!$A:$AE,14,0),VLOOKUP($A506,'SAP- FACT'!$A:$AE,15,0))</f>
        <v>5584.97</v>
      </c>
      <c r="N506" t="str">
        <f>IF(VLOOKUP($A506,'SAP - LT'!$A:$AE,15,0)=0,"PEN","USD")</f>
        <v>PEN</v>
      </c>
      <c r="O506" t="str">
        <f>VLOOKUP($A506,'SAP - LT'!$A:$AE,4,0)</f>
        <v>LETRAS EN DESCUENTO NACIONAL -  - LETRA 75 DIAS / DRAFT 75 DAYS - Cambio de Situación</v>
      </c>
    </row>
    <row r="507" spans="1:15" x14ac:dyDescent="0.2">
      <c r="A507">
        <f t="shared" si="7"/>
        <v>506</v>
      </c>
      <c r="B507" t="str">
        <f>VLOOKUP($A507,'SAP - LT'!$A:$AE,12,0)</f>
        <v>INVERSIONES PROAVET E.I.R.L.</v>
      </c>
      <c r="C507" s="5" t="str">
        <f>VLOOKUP($A507,'SAP - LT'!$A:$AE,2,0)</f>
        <v>2024-03234</v>
      </c>
      <c r="D507" s="5" t="str">
        <f>VLOOKUP($A507,'SAP - LT'!$A:$AE,2,0)</f>
        <v>2024-03234</v>
      </c>
      <c r="E507" s="13">
        <v>45566</v>
      </c>
      <c r="F507" s="34">
        <f>VLOOKUP($A507,'SAP - LT'!$A:$AE,5,0)</f>
        <v>45526</v>
      </c>
      <c r="G507" s="13">
        <f>VLOOKUP($A507,'SAP - LT'!$A:$AE,19,0)</f>
        <v>45610</v>
      </c>
      <c r="H507" s="5" t="s">
        <v>8512</v>
      </c>
      <c r="I507" t="str">
        <f>VLOOKUP($A507,'SAP - LT'!$A:$AE,3,0)</f>
        <v/>
      </c>
      <c r="J507" t="str">
        <f>IF(VLOOKUP($A507,'SAP - LT'!$A:$AE,15,0)=0,"PEN","USD")</f>
        <v>PEN</v>
      </c>
      <c r="K507" s="35" t="s">
        <v>17524</v>
      </c>
      <c r="L507">
        <v>1</v>
      </c>
      <c r="M507" s="37">
        <f>IF(J507="PEN",VLOOKUP($A507,'SAP - LT'!$A:$AE,14,0),VLOOKUP($A507,'SAP- FACT'!$A:$AE,15,0))</f>
        <v>5585</v>
      </c>
      <c r="N507" t="str">
        <f>IF(VLOOKUP($A507,'SAP - LT'!$A:$AE,15,0)=0,"PEN","USD")</f>
        <v>PEN</v>
      </c>
      <c r="O507" t="str">
        <f>VLOOKUP($A507,'SAP - LT'!$A:$AE,4,0)</f>
        <v>LETRAS EN DESCUENTO NACIONAL -  - LETRA 75 DIAS / DRAFT 75 DAYS - Cambio de Situación</v>
      </c>
    </row>
    <row r="508" spans="1:15" x14ac:dyDescent="0.2">
      <c r="A508">
        <f t="shared" si="7"/>
        <v>507</v>
      </c>
      <c r="B508" t="str">
        <f>VLOOKUP($A508,'SAP - LT'!$A:$AE,12,0)</f>
        <v>H &amp; P DISTRIBUCIONES Y REPRESENTACIONES</v>
      </c>
      <c r="C508" s="5" t="str">
        <f>VLOOKUP($A508,'SAP - LT'!$A:$AE,2,0)</f>
        <v>2024-03442</v>
      </c>
      <c r="D508" s="5" t="str">
        <f>VLOOKUP($A508,'SAP - LT'!$A:$AE,2,0)</f>
        <v>2024-03442</v>
      </c>
      <c r="E508" s="13">
        <v>45566</v>
      </c>
      <c r="F508" s="34">
        <f>VLOOKUP($A508,'SAP - LT'!$A:$AE,5,0)</f>
        <v>45554</v>
      </c>
      <c r="G508" s="13">
        <f>VLOOKUP($A508,'SAP - LT'!$A:$AE,19,0)</f>
        <v>45623</v>
      </c>
      <c r="H508" s="5" t="s">
        <v>8512</v>
      </c>
      <c r="I508" t="str">
        <f>VLOOKUP($A508,'SAP - LT'!$A:$AE,3,0)</f>
        <v/>
      </c>
      <c r="J508" t="str">
        <f>IF(VLOOKUP($A508,'SAP - LT'!$A:$AE,15,0)=0,"PEN","USD")</f>
        <v>PEN</v>
      </c>
      <c r="K508" s="35" t="s">
        <v>17524</v>
      </c>
      <c r="L508">
        <v>1</v>
      </c>
      <c r="M508" s="37">
        <f>IF(J508="PEN",VLOOKUP($A508,'SAP - LT'!$A:$AE,14,0),VLOOKUP($A508,'SAP- FACT'!$A:$AE,15,0))</f>
        <v>5673.73</v>
      </c>
      <c r="N508" t="str">
        <f>IF(VLOOKUP($A508,'SAP - LT'!$A:$AE,15,0)=0,"PEN","USD")</f>
        <v>PEN</v>
      </c>
      <c r="O508" t="str">
        <f>VLOOKUP($A508,'SAP - LT'!$A:$AE,4,0)</f>
        <v>LETRAS EN DESCUENTO NACIONAL -  - LETRA 75 DIAS / DRAFT 75 DAYS - Cambio de Situación</v>
      </c>
    </row>
    <row r="509" spans="1:15" x14ac:dyDescent="0.2">
      <c r="A509">
        <f t="shared" si="7"/>
        <v>508</v>
      </c>
      <c r="B509" t="str">
        <f>VLOOKUP($A509,'SAP - LT'!$A:$AE,12,0)</f>
        <v>H &amp; P DISTRIBUCIONES Y REPRESENTACIONES</v>
      </c>
      <c r="C509" s="5" t="str">
        <f>VLOOKUP($A509,'SAP - LT'!$A:$AE,2,0)</f>
        <v>2024-03437</v>
      </c>
      <c r="D509" s="5" t="str">
        <f>VLOOKUP($A509,'SAP - LT'!$A:$AE,2,0)</f>
        <v>2024-03437</v>
      </c>
      <c r="E509" s="13">
        <v>45566</v>
      </c>
      <c r="F509" s="34">
        <f>VLOOKUP($A509,'SAP - LT'!$A:$AE,5,0)</f>
        <v>45554</v>
      </c>
      <c r="G509" s="13">
        <f>VLOOKUP($A509,'SAP - LT'!$A:$AE,19,0)</f>
        <v>45580</v>
      </c>
      <c r="H509" s="5" t="s">
        <v>8512</v>
      </c>
      <c r="I509" t="str">
        <f>VLOOKUP($A509,'SAP - LT'!$A:$AE,3,0)</f>
        <v/>
      </c>
      <c r="J509" t="str">
        <f>IF(VLOOKUP($A509,'SAP - LT'!$A:$AE,15,0)=0,"PEN","USD")</f>
        <v>PEN</v>
      </c>
      <c r="K509" s="35" t="s">
        <v>17524</v>
      </c>
      <c r="L509">
        <v>1</v>
      </c>
      <c r="M509" s="37">
        <f>IF(J509="PEN",VLOOKUP($A509,'SAP - LT'!$A:$AE,14,0),VLOOKUP($A509,'SAP- FACT'!$A:$AE,15,0))</f>
        <v>5673.76</v>
      </c>
      <c r="N509" t="str">
        <f>IF(VLOOKUP($A509,'SAP - LT'!$A:$AE,15,0)=0,"PEN","USD")</f>
        <v>PEN</v>
      </c>
      <c r="O509" t="str">
        <f>VLOOKUP($A509,'SAP - LT'!$A:$AE,4,0)</f>
        <v>LETRAS EN DESCUENTO NACIONAL -  - LETRA 75 DIAS / DRAFT 75 DAYS - Cambio de Situación</v>
      </c>
    </row>
    <row r="510" spans="1:15" x14ac:dyDescent="0.2">
      <c r="A510">
        <f t="shared" si="7"/>
        <v>509</v>
      </c>
      <c r="B510" t="str">
        <f>VLOOKUP($A510,'SAP - LT'!$A:$AE,12,0)</f>
        <v>H &amp; P DISTRIBUCIONES Y REPRESENTACIONES</v>
      </c>
      <c r="C510" s="5" t="str">
        <f>VLOOKUP($A510,'SAP - LT'!$A:$AE,2,0)</f>
        <v>2024-03439</v>
      </c>
      <c r="D510" s="5" t="str">
        <f>VLOOKUP($A510,'SAP - LT'!$A:$AE,2,0)</f>
        <v>2024-03439</v>
      </c>
      <c r="E510" s="13">
        <v>45566</v>
      </c>
      <c r="F510" s="34">
        <f>VLOOKUP($A510,'SAP - LT'!$A:$AE,5,0)</f>
        <v>45554</v>
      </c>
      <c r="G510" s="13">
        <f>VLOOKUP($A510,'SAP - LT'!$A:$AE,19,0)</f>
        <v>45595</v>
      </c>
      <c r="H510" s="5" t="s">
        <v>8512</v>
      </c>
      <c r="I510" t="str">
        <f>VLOOKUP($A510,'SAP - LT'!$A:$AE,3,0)</f>
        <v/>
      </c>
      <c r="J510" t="str">
        <f>IF(VLOOKUP($A510,'SAP - LT'!$A:$AE,15,0)=0,"PEN","USD")</f>
        <v>PEN</v>
      </c>
      <c r="K510" s="35" t="s">
        <v>17524</v>
      </c>
      <c r="L510">
        <v>1</v>
      </c>
      <c r="M510" s="37">
        <f>IF(J510="PEN",VLOOKUP($A510,'SAP - LT'!$A:$AE,14,0),VLOOKUP($A510,'SAP- FACT'!$A:$AE,15,0))</f>
        <v>5673.76</v>
      </c>
      <c r="N510" t="str">
        <f>IF(VLOOKUP($A510,'SAP - LT'!$A:$AE,15,0)=0,"PEN","USD")</f>
        <v>PEN</v>
      </c>
      <c r="O510" t="str">
        <f>VLOOKUP($A510,'SAP - LT'!$A:$AE,4,0)</f>
        <v>LETRAS EN DESCUENTO NACIONAL -  - LETRA 75 DIAS / DRAFT 75 DAYS - Cambio de Situación</v>
      </c>
    </row>
    <row r="511" spans="1:15" x14ac:dyDescent="0.2">
      <c r="A511">
        <f t="shared" si="7"/>
        <v>510</v>
      </c>
      <c r="B511" t="str">
        <f>VLOOKUP($A511,'SAP - LT'!$A:$AE,12,0)</f>
        <v>H &amp; P DISTRIBUCIONES Y REPRESENTACIONES</v>
      </c>
      <c r="C511" s="5" t="str">
        <f>VLOOKUP($A511,'SAP - LT'!$A:$AE,2,0)</f>
        <v>2024-03440</v>
      </c>
      <c r="D511" s="5" t="str">
        <f>VLOOKUP($A511,'SAP - LT'!$A:$AE,2,0)</f>
        <v>2024-03440</v>
      </c>
      <c r="E511" s="13">
        <v>45566</v>
      </c>
      <c r="F511" s="34">
        <f>VLOOKUP($A511,'SAP - LT'!$A:$AE,5,0)</f>
        <v>45554</v>
      </c>
      <c r="G511" s="13">
        <f>VLOOKUP($A511,'SAP - LT'!$A:$AE,19,0)</f>
        <v>45602</v>
      </c>
      <c r="H511" s="5" t="s">
        <v>8512</v>
      </c>
      <c r="I511" t="str">
        <f>VLOOKUP($A511,'SAP - LT'!$A:$AE,3,0)</f>
        <v/>
      </c>
      <c r="J511" t="str">
        <f>IF(VLOOKUP($A511,'SAP - LT'!$A:$AE,15,0)=0,"PEN","USD")</f>
        <v>PEN</v>
      </c>
      <c r="K511" s="35" t="s">
        <v>17524</v>
      </c>
      <c r="L511">
        <v>1</v>
      </c>
      <c r="M511" s="37">
        <f>IF(J511="PEN",VLOOKUP($A511,'SAP - LT'!$A:$AE,14,0),VLOOKUP($A511,'SAP- FACT'!$A:$AE,15,0))</f>
        <v>5673.76</v>
      </c>
      <c r="N511" t="str">
        <f>IF(VLOOKUP($A511,'SAP - LT'!$A:$AE,15,0)=0,"PEN","USD")</f>
        <v>PEN</v>
      </c>
      <c r="O511" t="str">
        <f>VLOOKUP($A511,'SAP - LT'!$A:$AE,4,0)</f>
        <v>LETRAS EN DESCUENTO NACIONAL -  - LETRA 75 DIAS / DRAFT 75 DAYS - Cambio de Situación</v>
      </c>
    </row>
    <row r="512" spans="1:15" x14ac:dyDescent="0.2">
      <c r="A512">
        <f t="shared" si="7"/>
        <v>511</v>
      </c>
      <c r="B512" t="str">
        <f>VLOOKUP($A512,'SAP - LT'!$A:$AE,12,0)</f>
        <v>H &amp; P DISTRIBUCIONES Y REPRESENTACIONES</v>
      </c>
      <c r="C512" s="5" t="str">
        <f>VLOOKUP($A512,'SAP - LT'!$A:$AE,2,0)</f>
        <v>2024-03438</v>
      </c>
      <c r="D512" s="5" t="str">
        <f>VLOOKUP($A512,'SAP - LT'!$A:$AE,2,0)</f>
        <v>2024-03438</v>
      </c>
      <c r="E512" s="13">
        <v>45566</v>
      </c>
      <c r="F512" s="34">
        <f>VLOOKUP($A512,'SAP - LT'!$A:$AE,5,0)</f>
        <v>45554</v>
      </c>
      <c r="G512" s="13">
        <f>VLOOKUP($A512,'SAP - LT'!$A:$AE,19,0)</f>
        <v>45588</v>
      </c>
      <c r="H512" s="5" t="s">
        <v>8512</v>
      </c>
      <c r="I512" t="str">
        <f>VLOOKUP($A512,'SAP - LT'!$A:$AE,3,0)</f>
        <v/>
      </c>
      <c r="J512" t="str">
        <f>IF(VLOOKUP($A512,'SAP - LT'!$A:$AE,15,0)=0,"PEN","USD")</f>
        <v>PEN</v>
      </c>
      <c r="K512" s="35" t="s">
        <v>17524</v>
      </c>
      <c r="L512">
        <v>1</v>
      </c>
      <c r="M512" s="37">
        <f>IF(J512="PEN",VLOOKUP($A512,'SAP - LT'!$A:$AE,14,0),VLOOKUP($A512,'SAP- FACT'!$A:$AE,15,0))</f>
        <v>5673.76</v>
      </c>
      <c r="N512" t="str">
        <f>IF(VLOOKUP($A512,'SAP - LT'!$A:$AE,15,0)=0,"PEN","USD")</f>
        <v>PEN</v>
      </c>
      <c r="O512" t="str">
        <f>VLOOKUP($A512,'SAP - LT'!$A:$AE,4,0)</f>
        <v>LETRAS EN DESCUENTO NACIONAL -  - LETRA 75 DIAS / DRAFT 75 DAYS - Cambio de Situación</v>
      </c>
    </row>
    <row r="513" spans="1:15" x14ac:dyDescent="0.2">
      <c r="A513">
        <f t="shared" si="7"/>
        <v>512</v>
      </c>
      <c r="B513" t="str">
        <f>VLOOKUP($A513,'SAP - LT'!$A:$AE,12,0)</f>
        <v>H &amp; P DISTRIBUCIONES Y REPRESENTACIONES</v>
      </c>
      <c r="C513" s="5" t="str">
        <f>VLOOKUP($A513,'SAP - LT'!$A:$AE,2,0)</f>
        <v>2024-03441</v>
      </c>
      <c r="D513" s="5" t="str">
        <f>VLOOKUP($A513,'SAP - LT'!$A:$AE,2,0)</f>
        <v>2024-03441</v>
      </c>
      <c r="E513" s="13">
        <v>45566</v>
      </c>
      <c r="F513" s="34">
        <f>VLOOKUP($A513,'SAP - LT'!$A:$AE,5,0)</f>
        <v>45554</v>
      </c>
      <c r="G513" s="13">
        <f>VLOOKUP($A513,'SAP - LT'!$A:$AE,19,0)</f>
        <v>45609</v>
      </c>
      <c r="H513" s="5" t="s">
        <v>8512</v>
      </c>
      <c r="I513" t="str">
        <f>VLOOKUP($A513,'SAP - LT'!$A:$AE,3,0)</f>
        <v/>
      </c>
      <c r="J513" t="str">
        <f>IF(VLOOKUP($A513,'SAP - LT'!$A:$AE,15,0)=0,"PEN","USD")</f>
        <v>PEN</v>
      </c>
      <c r="K513" s="35" t="s">
        <v>17524</v>
      </c>
      <c r="L513">
        <v>1</v>
      </c>
      <c r="M513" s="37">
        <f>IF(J513="PEN",VLOOKUP($A513,'SAP - LT'!$A:$AE,14,0),VLOOKUP($A513,'SAP- FACT'!$A:$AE,15,0))</f>
        <v>5673.76</v>
      </c>
      <c r="N513" t="str">
        <f>IF(VLOOKUP($A513,'SAP - LT'!$A:$AE,15,0)=0,"PEN","USD")</f>
        <v>PEN</v>
      </c>
      <c r="O513" t="str">
        <f>VLOOKUP($A513,'SAP - LT'!$A:$AE,4,0)</f>
        <v>LETRAS EN DESCUENTO NACIONAL -  - LETRA 75 DIAS / DRAFT 75 DAYS - Cambio de Situación</v>
      </c>
    </row>
    <row r="514" spans="1:15" x14ac:dyDescent="0.2">
      <c r="A514">
        <f t="shared" si="7"/>
        <v>513</v>
      </c>
      <c r="B514" t="str">
        <f>VLOOKUP($A514,'SAP - LT'!$A:$AE,12,0)</f>
        <v>SANIDAD AGROPECUARIA &amp; ASOCIADOS S.A.C.</v>
      </c>
      <c r="C514" s="5" t="str">
        <f>VLOOKUP($A514,'SAP - LT'!$A:$AE,2,0)</f>
        <v>2024-03029</v>
      </c>
      <c r="D514" s="5" t="str">
        <f>VLOOKUP($A514,'SAP - LT'!$A:$AE,2,0)</f>
        <v>2024-03029</v>
      </c>
      <c r="E514" s="13">
        <v>45566</v>
      </c>
      <c r="F514" s="34">
        <f>VLOOKUP($A514,'SAP - LT'!$A:$AE,5,0)</f>
        <v>45539</v>
      </c>
      <c r="G514" s="13">
        <f>VLOOKUP($A514,'SAP - LT'!$A:$AE,19,0)</f>
        <v>45569</v>
      </c>
      <c r="H514" s="5" t="s">
        <v>8512</v>
      </c>
      <c r="I514" t="str">
        <f>VLOOKUP($A514,'SAP - LT'!$A:$AE,3,0)</f>
        <v/>
      </c>
      <c r="J514" t="str">
        <f>IF(VLOOKUP($A514,'SAP - LT'!$A:$AE,15,0)=0,"PEN","USD")</f>
        <v>PEN</v>
      </c>
      <c r="K514" s="35" t="s">
        <v>17524</v>
      </c>
      <c r="L514">
        <v>1</v>
      </c>
      <c r="M514" s="37">
        <f>IF(J514="PEN",VLOOKUP($A514,'SAP - LT'!$A:$AE,14,0),VLOOKUP($A514,'SAP- FACT'!$A:$AE,15,0))</f>
        <v>5691.19</v>
      </c>
      <c r="N514" t="str">
        <f>IF(VLOOKUP($A514,'SAP - LT'!$A:$AE,15,0)=0,"PEN","USD")</f>
        <v>PEN</v>
      </c>
      <c r="O514" t="str">
        <f>VLOOKUP($A514,'SAP - LT'!$A:$AE,4,0)</f>
        <v>LETRAS EN DESCUENTO NACIONAL -  - LETRA 75 DIAS / DRAFT 75 DAYS - Cambio de Situación</v>
      </c>
    </row>
    <row r="515" spans="1:15" x14ac:dyDescent="0.2">
      <c r="A515">
        <f t="shared" ref="A515:A579" si="8">ROW()-1</f>
        <v>514</v>
      </c>
      <c r="B515" t="str">
        <f>VLOOKUP($A515,'SAP - LT'!$A:$AE,12,0)</f>
        <v>H &amp; P DISTRIBUCIONES Y REPRESENTACIONES</v>
      </c>
      <c r="C515" s="5" t="str">
        <f>VLOOKUP($A515,'SAP - LT'!$A:$AE,2,0)</f>
        <v>2024-02936</v>
      </c>
      <c r="D515" s="5" t="str">
        <f>VLOOKUP($A515,'SAP - LT'!$A:$AE,2,0)</f>
        <v>2024-02936</v>
      </c>
      <c r="E515" s="13">
        <v>45566</v>
      </c>
      <c r="F515" s="34">
        <f>VLOOKUP($A515,'SAP - LT'!$A:$AE,5,0)</f>
        <v>45520</v>
      </c>
      <c r="G515" s="13">
        <f>VLOOKUP($A515,'SAP - LT'!$A:$AE,19,0)</f>
        <v>45589</v>
      </c>
      <c r="H515" s="5" t="s">
        <v>8512</v>
      </c>
      <c r="I515" t="str">
        <f>VLOOKUP($A515,'SAP - LT'!$A:$AE,3,0)</f>
        <v/>
      </c>
      <c r="J515" t="str">
        <f>IF(VLOOKUP($A515,'SAP - LT'!$A:$AE,15,0)=0,"PEN","USD")</f>
        <v>PEN</v>
      </c>
      <c r="K515" s="35" t="s">
        <v>17524</v>
      </c>
      <c r="L515">
        <v>1</v>
      </c>
      <c r="M515" s="37">
        <f>IF(J515="PEN",VLOOKUP($A515,'SAP - LT'!$A:$AE,14,0),VLOOKUP($A515,'SAP- FACT'!$A:$AE,15,0))</f>
        <v>5724.77</v>
      </c>
      <c r="N515" t="str">
        <f>IF(VLOOKUP($A515,'SAP - LT'!$A:$AE,15,0)=0,"PEN","USD")</f>
        <v>PEN</v>
      </c>
      <c r="O515" t="str">
        <f>VLOOKUP($A515,'SAP - LT'!$A:$AE,4,0)</f>
        <v>LETRAS EN DESCUENTO NACIONAL -  - LETRA 75 DIAS / DRAFT 75 DAYS - Cambio de Situación</v>
      </c>
    </row>
    <row r="516" spans="1:15" x14ac:dyDescent="0.2">
      <c r="A516">
        <f t="shared" si="8"/>
        <v>515</v>
      </c>
      <c r="B516" t="str">
        <f>VLOOKUP($A516,'SAP - LT'!$A:$AE,12,0)</f>
        <v>H &amp; P DISTRIBUCIONES Y REPRESENTACIONES</v>
      </c>
      <c r="C516" s="5" t="str">
        <f>VLOOKUP($A516,'SAP - LT'!$A:$AE,2,0)</f>
        <v>2024-02934</v>
      </c>
      <c r="D516" s="5" t="str">
        <f>VLOOKUP($A516,'SAP - LT'!$A:$AE,2,0)</f>
        <v>2024-02934</v>
      </c>
      <c r="E516" s="13">
        <v>45566</v>
      </c>
      <c r="F516" s="34">
        <f>VLOOKUP($A516,'SAP - LT'!$A:$AE,5,0)</f>
        <v>45520</v>
      </c>
      <c r="G516" s="13">
        <f>VLOOKUP($A516,'SAP - LT'!$A:$AE,19,0)</f>
        <v>45566</v>
      </c>
      <c r="H516" s="5" t="s">
        <v>8512</v>
      </c>
      <c r="I516" t="str">
        <f>VLOOKUP($A516,'SAP - LT'!$A:$AE,3,0)</f>
        <v/>
      </c>
      <c r="J516" t="str">
        <f>IF(VLOOKUP($A516,'SAP - LT'!$A:$AE,15,0)=0,"PEN","USD")</f>
        <v>PEN</v>
      </c>
      <c r="K516" s="35" t="s">
        <v>17524</v>
      </c>
      <c r="L516">
        <v>1</v>
      </c>
      <c r="M516" s="37">
        <f>IF(J516="PEN",VLOOKUP($A516,'SAP - LT'!$A:$AE,14,0),VLOOKUP($A516,'SAP- FACT'!$A:$AE,15,0))</f>
        <v>5724.78</v>
      </c>
      <c r="N516" t="str">
        <f>IF(VLOOKUP($A516,'SAP - LT'!$A:$AE,15,0)=0,"PEN","USD")</f>
        <v>PEN</v>
      </c>
      <c r="O516" t="str">
        <f>VLOOKUP($A516,'SAP - LT'!$A:$AE,4,0)</f>
        <v>LETRAS EN DESCUENTO NACIONAL -  - LETRA 75 DIAS / DRAFT 75 DAYS - Cambio de Situación</v>
      </c>
    </row>
    <row r="517" spans="1:15" x14ac:dyDescent="0.2">
      <c r="A517">
        <f t="shared" si="8"/>
        <v>516</v>
      </c>
      <c r="B517" t="str">
        <f>VLOOKUP($A517,'SAP - LT'!$A:$AE,12,0)</f>
        <v>H &amp; P DISTRIBUCIONES Y REPRESENTACIONES</v>
      </c>
      <c r="C517" s="5" t="str">
        <f>VLOOKUP($A517,'SAP - LT'!$A:$AE,2,0)</f>
        <v>2024-02935</v>
      </c>
      <c r="D517" s="5" t="str">
        <f>VLOOKUP($A517,'SAP - LT'!$A:$AE,2,0)</f>
        <v>2024-02935</v>
      </c>
      <c r="E517" s="13">
        <v>45566</v>
      </c>
      <c r="F517" s="34">
        <f>VLOOKUP($A517,'SAP - LT'!$A:$AE,5,0)</f>
        <v>45520</v>
      </c>
      <c r="G517" s="13">
        <f>VLOOKUP($A517,'SAP - LT'!$A:$AE,19,0)</f>
        <v>45573</v>
      </c>
      <c r="H517" s="5" t="s">
        <v>8512</v>
      </c>
      <c r="I517" t="str">
        <f>VLOOKUP($A517,'SAP - LT'!$A:$AE,3,0)</f>
        <v/>
      </c>
      <c r="J517" t="str">
        <f>IF(VLOOKUP($A517,'SAP - LT'!$A:$AE,15,0)=0,"PEN","USD")</f>
        <v>PEN</v>
      </c>
      <c r="K517" s="35" t="s">
        <v>17524</v>
      </c>
      <c r="L517">
        <v>1</v>
      </c>
      <c r="M517" s="37">
        <f>IF(J517="PEN",VLOOKUP($A517,'SAP - LT'!$A:$AE,14,0),VLOOKUP($A517,'SAP- FACT'!$A:$AE,15,0))</f>
        <v>5724.78</v>
      </c>
      <c r="N517" t="str">
        <f>IF(VLOOKUP($A517,'SAP - LT'!$A:$AE,15,0)=0,"PEN","USD")</f>
        <v>PEN</v>
      </c>
      <c r="O517" t="str">
        <f>VLOOKUP($A517,'SAP - LT'!$A:$AE,4,0)</f>
        <v>LETRAS EN DESCUENTO NACIONAL -  - LETRA 75 DIAS / DRAFT 75 DAYS - Cambio de Situación</v>
      </c>
    </row>
    <row r="518" spans="1:15" x14ac:dyDescent="0.2">
      <c r="A518">
        <f t="shared" si="8"/>
        <v>517</v>
      </c>
      <c r="B518" t="str">
        <f>VLOOKUP($A518,'SAP - LT'!$A:$AE,12,0)</f>
        <v>REPRESENTACIONES DURAND S.A.C.</v>
      </c>
      <c r="C518" s="5" t="str">
        <f>VLOOKUP($A518,'SAP - LT'!$A:$AE,2,0)</f>
        <v>2024-03414</v>
      </c>
      <c r="D518" s="5" t="str">
        <f>VLOOKUP($A518,'SAP - LT'!$A:$AE,2,0)</f>
        <v>2024-03414</v>
      </c>
      <c r="E518" s="13">
        <v>45566</v>
      </c>
      <c r="F518" s="34">
        <f>VLOOKUP($A518,'SAP - LT'!$A:$AE,5,0)</f>
        <v>45560</v>
      </c>
      <c r="G518" s="13">
        <f>VLOOKUP($A518,'SAP - LT'!$A:$AE,19,0)</f>
        <v>45581</v>
      </c>
      <c r="H518" s="5" t="s">
        <v>8512</v>
      </c>
      <c r="I518" t="str">
        <f>VLOOKUP($A518,'SAP - LT'!$A:$AE,3,0)</f>
        <v/>
      </c>
      <c r="J518" t="str">
        <f>IF(VLOOKUP($A518,'SAP - LT'!$A:$AE,15,0)=0,"PEN","USD")</f>
        <v>PEN</v>
      </c>
      <c r="K518" s="35" t="s">
        <v>17524</v>
      </c>
      <c r="L518">
        <v>1</v>
      </c>
      <c r="M518" s="37">
        <f>IF(J518="PEN",VLOOKUP($A518,'SAP - LT'!$A:$AE,14,0),VLOOKUP($A518,'SAP- FACT'!$A:$AE,15,0))</f>
        <v>5767.46</v>
      </c>
      <c r="N518" t="str">
        <f>IF(VLOOKUP($A518,'SAP - LT'!$A:$AE,15,0)=0,"PEN","USD")</f>
        <v>PEN</v>
      </c>
      <c r="O518" t="str">
        <f>VLOOKUP($A518,'SAP - LT'!$A:$AE,4,0)</f>
        <v>LETRAS EN DESCUENTO NACIONAL -  - LETRA 75 DIAS / DRAFT 75 DAYS - Cambio de Situación</v>
      </c>
    </row>
    <row r="519" spans="1:15" x14ac:dyDescent="0.2">
      <c r="A519">
        <f t="shared" si="8"/>
        <v>518</v>
      </c>
      <c r="B519" t="str">
        <f>VLOOKUP($A519,'SAP - LT'!$A:$AE,12,0)</f>
        <v>REPRESENTACIONES DURAND S.A.C.</v>
      </c>
      <c r="C519" s="5" t="str">
        <f>VLOOKUP($A519,'SAP - LT'!$A:$AE,2,0)</f>
        <v>2024-03418</v>
      </c>
      <c r="D519" s="5" t="str">
        <f>VLOOKUP($A519,'SAP - LT'!$A:$AE,2,0)</f>
        <v>2024-03418</v>
      </c>
      <c r="E519" s="13">
        <v>45566</v>
      </c>
      <c r="F519" s="34">
        <f>VLOOKUP($A519,'SAP - LT'!$A:$AE,5,0)</f>
        <v>45560</v>
      </c>
      <c r="G519" s="13">
        <f>VLOOKUP($A519,'SAP - LT'!$A:$AE,19,0)</f>
        <v>45607</v>
      </c>
      <c r="H519" s="5" t="s">
        <v>8512</v>
      </c>
      <c r="I519" t="str">
        <f>VLOOKUP($A519,'SAP - LT'!$A:$AE,3,0)</f>
        <v/>
      </c>
      <c r="J519" t="str">
        <f>IF(VLOOKUP($A519,'SAP - LT'!$A:$AE,15,0)=0,"PEN","USD")</f>
        <v>PEN</v>
      </c>
      <c r="K519" s="35" t="s">
        <v>17524</v>
      </c>
      <c r="L519">
        <v>1</v>
      </c>
      <c r="M519" s="37">
        <f>IF(J519="PEN",VLOOKUP($A519,'SAP - LT'!$A:$AE,14,0),VLOOKUP($A519,'SAP- FACT'!$A:$AE,15,0))</f>
        <v>5767.46</v>
      </c>
      <c r="N519" t="str">
        <f>IF(VLOOKUP($A519,'SAP - LT'!$A:$AE,15,0)=0,"PEN","USD")</f>
        <v>PEN</v>
      </c>
      <c r="O519" t="str">
        <f>VLOOKUP($A519,'SAP - LT'!$A:$AE,4,0)</f>
        <v>LETRAS EN DESCUENTO NACIONAL -  - LETRA 75 DIAS / DRAFT 75 DAYS - Cambio de Situación</v>
      </c>
    </row>
    <row r="520" spans="1:15" x14ac:dyDescent="0.2">
      <c r="A520">
        <f t="shared" si="8"/>
        <v>519</v>
      </c>
      <c r="B520" t="str">
        <f>VLOOKUP($A520,'SAP - LT'!$A:$AE,12,0)</f>
        <v>REPRESENTACIONES DURAND S.A.C.</v>
      </c>
      <c r="C520" s="5" t="str">
        <f>VLOOKUP($A520,'SAP - LT'!$A:$AE,2,0)</f>
        <v>2024-03417</v>
      </c>
      <c r="D520" s="5" t="str">
        <f>VLOOKUP($A520,'SAP - LT'!$A:$AE,2,0)</f>
        <v>2024-03417</v>
      </c>
      <c r="E520" s="13">
        <v>45566</v>
      </c>
      <c r="F520" s="34">
        <f>VLOOKUP($A520,'SAP - LT'!$A:$AE,5,0)</f>
        <v>45560</v>
      </c>
      <c r="G520" s="13">
        <f>VLOOKUP($A520,'SAP - LT'!$A:$AE,19,0)</f>
        <v>45600</v>
      </c>
      <c r="H520" s="5" t="s">
        <v>8512</v>
      </c>
      <c r="I520" t="str">
        <f>VLOOKUP($A520,'SAP - LT'!$A:$AE,3,0)</f>
        <v/>
      </c>
      <c r="J520" t="str">
        <f>IF(VLOOKUP($A520,'SAP - LT'!$A:$AE,15,0)=0,"PEN","USD")</f>
        <v>PEN</v>
      </c>
      <c r="K520" s="35" t="s">
        <v>17524</v>
      </c>
      <c r="L520">
        <v>1</v>
      </c>
      <c r="M520" s="37">
        <f>IF(J520="PEN",VLOOKUP($A520,'SAP - LT'!$A:$AE,14,0),VLOOKUP($A520,'SAP- FACT'!$A:$AE,15,0))</f>
        <v>5767.46</v>
      </c>
      <c r="N520" t="str">
        <f>IF(VLOOKUP($A520,'SAP - LT'!$A:$AE,15,0)=0,"PEN","USD")</f>
        <v>PEN</v>
      </c>
      <c r="O520" t="str">
        <f>VLOOKUP($A520,'SAP - LT'!$A:$AE,4,0)</f>
        <v>LETRAS EN DESCUENTO NACIONAL -  - LETRA 75 DIAS / DRAFT 75 DAYS - Cambio de Situación</v>
      </c>
    </row>
    <row r="521" spans="1:15" x14ac:dyDescent="0.2">
      <c r="A521">
        <f t="shared" si="8"/>
        <v>520</v>
      </c>
      <c r="B521" t="str">
        <f>VLOOKUP($A521,'SAP - LT'!$A:$AE,12,0)</f>
        <v>REPRESENTACIONES DURAND S.A.C.</v>
      </c>
      <c r="C521" s="5" t="str">
        <f>VLOOKUP($A521,'SAP - LT'!$A:$AE,2,0)</f>
        <v>2024-03415</v>
      </c>
      <c r="D521" s="5" t="str">
        <f>VLOOKUP($A521,'SAP - LT'!$A:$AE,2,0)</f>
        <v>2024-03415</v>
      </c>
      <c r="E521" s="13">
        <v>45566</v>
      </c>
      <c r="F521" s="34">
        <f>VLOOKUP($A521,'SAP - LT'!$A:$AE,5,0)</f>
        <v>45560</v>
      </c>
      <c r="G521" s="13">
        <f>VLOOKUP($A521,'SAP - LT'!$A:$AE,19,0)</f>
        <v>45586</v>
      </c>
      <c r="H521" s="5" t="s">
        <v>8512</v>
      </c>
      <c r="I521" t="str">
        <f>VLOOKUP($A521,'SAP - LT'!$A:$AE,3,0)</f>
        <v/>
      </c>
      <c r="J521" t="str">
        <f>IF(VLOOKUP($A521,'SAP - LT'!$A:$AE,15,0)=0,"PEN","USD")</f>
        <v>PEN</v>
      </c>
      <c r="K521" s="35" t="s">
        <v>17524</v>
      </c>
      <c r="L521">
        <v>1</v>
      </c>
      <c r="M521" s="37">
        <f>IF(J521="PEN",VLOOKUP($A521,'SAP - LT'!$A:$AE,14,0),VLOOKUP($A521,'SAP- FACT'!$A:$AE,15,0))</f>
        <v>5767.46</v>
      </c>
      <c r="N521" t="str">
        <f>IF(VLOOKUP($A521,'SAP - LT'!$A:$AE,15,0)=0,"PEN","USD")</f>
        <v>PEN</v>
      </c>
      <c r="O521" t="str">
        <f>VLOOKUP($A521,'SAP - LT'!$A:$AE,4,0)</f>
        <v>LETRAS EN DESCUENTO NACIONAL -  - LETRA 75 DIAS / DRAFT 75 DAYS - Cambio de Situación</v>
      </c>
    </row>
    <row r="522" spans="1:15" x14ac:dyDescent="0.2">
      <c r="A522">
        <f t="shared" si="8"/>
        <v>521</v>
      </c>
      <c r="B522" t="str">
        <f>VLOOKUP($A522,'SAP - LT'!$A:$AE,12,0)</f>
        <v>REPRESENTACIONES DURAND S.A.C.</v>
      </c>
      <c r="C522" s="5" t="str">
        <f>VLOOKUP($A522,'SAP - LT'!$A:$AE,2,0)</f>
        <v>2024-03419</v>
      </c>
      <c r="D522" s="5" t="str">
        <f>VLOOKUP($A522,'SAP - LT'!$A:$AE,2,0)</f>
        <v>2024-03419</v>
      </c>
      <c r="E522" s="13">
        <v>45566</v>
      </c>
      <c r="F522" s="34">
        <f>VLOOKUP($A522,'SAP - LT'!$A:$AE,5,0)</f>
        <v>45560</v>
      </c>
      <c r="G522" s="13">
        <f>VLOOKUP($A522,'SAP - LT'!$A:$AE,19,0)</f>
        <v>45614</v>
      </c>
      <c r="H522" s="5" t="s">
        <v>8512</v>
      </c>
      <c r="I522" t="str">
        <f>VLOOKUP($A522,'SAP - LT'!$A:$AE,3,0)</f>
        <v/>
      </c>
      <c r="J522" t="str">
        <f>IF(VLOOKUP($A522,'SAP - LT'!$A:$AE,15,0)=0,"PEN","USD")</f>
        <v>PEN</v>
      </c>
      <c r="K522" s="35" t="s">
        <v>17524</v>
      </c>
      <c r="L522">
        <v>1</v>
      </c>
      <c r="M522" s="37">
        <f>IF(J522="PEN",VLOOKUP($A522,'SAP - LT'!$A:$AE,14,0),VLOOKUP($A522,'SAP- FACT'!$A:$AE,15,0))</f>
        <v>5767.46</v>
      </c>
      <c r="N522" t="str">
        <f>IF(VLOOKUP($A522,'SAP - LT'!$A:$AE,15,0)=0,"PEN","USD")</f>
        <v>PEN</v>
      </c>
      <c r="O522" t="str">
        <f>VLOOKUP($A522,'SAP - LT'!$A:$AE,4,0)</f>
        <v>LETRAS EN DESCUENTO NACIONAL -  - LETRA 75 DIAS / DRAFT 75 DAYS - Cambio de Situación</v>
      </c>
    </row>
    <row r="523" spans="1:15" x14ac:dyDescent="0.2">
      <c r="A523">
        <f t="shared" si="8"/>
        <v>522</v>
      </c>
      <c r="B523" t="str">
        <f>VLOOKUP($A523,'SAP - LT'!$A:$AE,12,0)</f>
        <v>REPRESENTACIONES DURAND S.A.C.</v>
      </c>
      <c r="C523" s="5" t="str">
        <f>VLOOKUP($A523,'SAP - LT'!$A:$AE,2,0)</f>
        <v>2024-03416</v>
      </c>
      <c r="D523" s="5" t="str">
        <f>VLOOKUP($A523,'SAP - LT'!$A:$AE,2,0)</f>
        <v>2024-03416</v>
      </c>
      <c r="E523" s="13">
        <v>45566</v>
      </c>
      <c r="F523" s="34">
        <f>VLOOKUP($A523,'SAP - LT'!$A:$AE,5,0)</f>
        <v>45560</v>
      </c>
      <c r="G523" s="13">
        <f>VLOOKUP($A523,'SAP - LT'!$A:$AE,19,0)</f>
        <v>45593</v>
      </c>
      <c r="H523" s="5" t="s">
        <v>8512</v>
      </c>
      <c r="I523" t="str">
        <f>VLOOKUP($A523,'SAP - LT'!$A:$AE,3,0)</f>
        <v/>
      </c>
      <c r="J523" t="str">
        <f>IF(VLOOKUP($A523,'SAP - LT'!$A:$AE,15,0)=0,"PEN","USD")</f>
        <v>PEN</v>
      </c>
      <c r="K523" s="35" t="s">
        <v>17524</v>
      </c>
      <c r="L523">
        <v>1</v>
      </c>
      <c r="M523" s="37">
        <f>IF(J523="PEN",VLOOKUP($A523,'SAP - LT'!$A:$AE,14,0),VLOOKUP($A523,'SAP- FACT'!$A:$AE,15,0))</f>
        <v>5767.46</v>
      </c>
      <c r="N523" t="str">
        <f>IF(VLOOKUP($A523,'SAP - LT'!$A:$AE,15,0)=0,"PEN","USD")</f>
        <v>PEN</v>
      </c>
      <c r="O523" t="str">
        <f>VLOOKUP($A523,'SAP - LT'!$A:$AE,4,0)</f>
        <v>LETRAS EN DESCUENTO NACIONAL -  - LETRA 75 DIAS / DRAFT 75 DAYS - Cambio de Situación</v>
      </c>
    </row>
    <row r="524" spans="1:15" x14ac:dyDescent="0.2">
      <c r="A524">
        <f t="shared" si="8"/>
        <v>523</v>
      </c>
      <c r="B524" t="str">
        <f>VLOOKUP($A524,'SAP - LT'!$A:$AE,12,0)</f>
        <v>REPRESENTACIONES DURAND S.A.C.</v>
      </c>
      <c r="C524" s="5" t="str">
        <f>VLOOKUP($A524,'SAP - LT'!$A:$AE,2,0)</f>
        <v>2024-03420</v>
      </c>
      <c r="D524" s="5" t="str">
        <f>VLOOKUP($A524,'SAP - LT'!$A:$AE,2,0)</f>
        <v>2024-03420</v>
      </c>
      <c r="E524" s="13">
        <v>45566</v>
      </c>
      <c r="F524" s="34">
        <f>VLOOKUP($A524,'SAP - LT'!$A:$AE,5,0)</f>
        <v>45560</v>
      </c>
      <c r="G524" s="13">
        <f>VLOOKUP($A524,'SAP - LT'!$A:$AE,19,0)</f>
        <v>45622</v>
      </c>
      <c r="H524" s="5" t="s">
        <v>8512</v>
      </c>
      <c r="I524" t="str">
        <f>VLOOKUP($A524,'SAP - LT'!$A:$AE,3,0)</f>
        <v/>
      </c>
      <c r="J524" t="str">
        <f>IF(VLOOKUP($A524,'SAP - LT'!$A:$AE,15,0)=0,"PEN","USD")</f>
        <v>PEN</v>
      </c>
      <c r="K524" s="35" t="s">
        <v>17524</v>
      </c>
      <c r="L524">
        <v>1</v>
      </c>
      <c r="M524" s="37">
        <f>IF(J524="PEN",VLOOKUP($A524,'SAP - LT'!$A:$AE,14,0),VLOOKUP($A524,'SAP- FACT'!$A:$AE,15,0))</f>
        <v>5767.48</v>
      </c>
      <c r="N524" t="str">
        <f>IF(VLOOKUP($A524,'SAP - LT'!$A:$AE,15,0)=0,"PEN","USD")</f>
        <v>PEN</v>
      </c>
      <c r="O524" t="str">
        <f>VLOOKUP($A524,'SAP - LT'!$A:$AE,4,0)</f>
        <v>LETRAS EN DESCUENTO NACIONAL -  - LETRA 75 DIAS / DRAFT 75 DAYS - Cambio de Situación</v>
      </c>
    </row>
    <row r="525" spans="1:15" x14ac:dyDescent="0.2">
      <c r="A525">
        <f t="shared" si="8"/>
        <v>524</v>
      </c>
      <c r="B525" t="str">
        <f>VLOOKUP($A525,'SAP - LT'!$A:$AE,12,0)</f>
        <v>H &amp; P DISTRIBUCIONES Y REPRESENTACIONES</v>
      </c>
      <c r="C525" s="5" t="str">
        <f>VLOOKUP($A525,'SAP - LT'!$A:$AE,2,0)</f>
        <v>2024-03632</v>
      </c>
      <c r="D525" s="5" t="str">
        <f>VLOOKUP($A525,'SAP - LT'!$A:$AE,2,0)</f>
        <v>2024-03632</v>
      </c>
      <c r="E525" s="13">
        <v>45566</v>
      </c>
      <c r="F525" s="34">
        <f>VLOOKUP($A525,'SAP - LT'!$A:$AE,5,0)</f>
        <v>45554</v>
      </c>
      <c r="G525" s="13">
        <f>VLOOKUP($A525,'SAP - LT'!$A:$AE,19,0)</f>
        <v>45614</v>
      </c>
      <c r="H525" s="5" t="s">
        <v>8512</v>
      </c>
      <c r="I525" t="str">
        <f>VLOOKUP($A525,'SAP - LT'!$A:$AE,3,0)</f>
        <v/>
      </c>
      <c r="J525" t="str">
        <f>IF(VLOOKUP($A525,'SAP - LT'!$A:$AE,15,0)=0,"PEN","USD")</f>
        <v>PEN</v>
      </c>
      <c r="K525" s="35" t="s">
        <v>17524</v>
      </c>
      <c r="L525">
        <v>1</v>
      </c>
      <c r="M525" s="37">
        <f>IF(J525="PEN",VLOOKUP($A525,'SAP - LT'!$A:$AE,14,0),VLOOKUP($A525,'SAP- FACT'!$A:$AE,15,0))</f>
        <v>5909.18</v>
      </c>
      <c r="N525" t="str">
        <f>IF(VLOOKUP($A525,'SAP - LT'!$A:$AE,15,0)=0,"PEN","USD")</f>
        <v>PEN</v>
      </c>
      <c r="O525" t="str">
        <f>VLOOKUP($A525,'SAP - LT'!$A:$AE,4,0)</f>
        <v>LETRAS EN DESCUENTO NACIONAL -  - LETRA 75 DIAS / DRAFT 75 DAYS - Cambio de Situación</v>
      </c>
    </row>
    <row r="526" spans="1:15" x14ac:dyDescent="0.2">
      <c r="A526">
        <f t="shared" si="8"/>
        <v>525</v>
      </c>
      <c r="B526" t="str">
        <f>VLOOKUP($A526,'SAP - LT'!$A:$AE,12,0)</f>
        <v>CORPORACION FARMACEUTICA VETERINARIA SOCIEDAD ANONIMA CERRADA</v>
      </c>
      <c r="C526" s="5" t="str">
        <f>VLOOKUP($A526,'SAP - LT'!$A:$AE,2,0)</f>
        <v>2024-03263</v>
      </c>
      <c r="D526" s="5" t="str">
        <f>VLOOKUP($A526,'SAP - LT'!$A:$AE,2,0)</f>
        <v>2024-03263</v>
      </c>
      <c r="E526" s="13">
        <v>45566</v>
      </c>
      <c r="F526" s="34">
        <f>VLOOKUP($A526,'SAP - LT'!$A:$AE,5,0)</f>
        <v>45539</v>
      </c>
      <c r="G526" s="13">
        <f>VLOOKUP($A526,'SAP - LT'!$A:$AE,19,0)</f>
        <v>45580</v>
      </c>
      <c r="H526" s="5" t="s">
        <v>8512</v>
      </c>
      <c r="I526" t="str">
        <f>VLOOKUP($A526,'SAP - LT'!$A:$AE,3,0)</f>
        <v/>
      </c>
      <c r="J526" t="str">
        <f>IF(VLOOKUP($A526,'SAP - LT'!$A:$AE,15,0)=0,"PEN","USD")</f>
        <v>PEN</v>
      </c>
      <c r="K526" s="35" t="s">
        <v>17524</v>
      </c>
      <c r="L526">
        <v>1</v>
      </c>
      <c r="M526" s="37">
        <f>IF(J526="PEN",VLOOKUP($A526,'SAP - LT'!$A:$AE,14,0),VLOOKUP($A526,'SAP- FACT'!$A:$AE,15,0))</f>
        <v>5990.88</v>
      </c>
      <c r="N526" t="str">
        <f>IF(VLOOKUP($A526,'SAP - LT'!$A:$AE,15,0)=0,"PEN","USD")</f>
        <v>PEN</v>
      </c>
      <c r="O526" t="str">
        <f>VLOOKUP($A526,'SAP - LT'!$A:$AE,4,0)</f>
        <v>LETRAS EN DESCUENTO NACIONAL -  - LETRA 75 DIAS / DRAFT 75 DAYS - Cambio de Situación</v>
      </c>
    </row>
    <row r="527" spans="1:15" x14ac:dyDescent="0.2">
      <c r="A527">
        <f t="shared" si="8"/>
        <v>526</v>
      </c>
      <c r="B527" t="str">
        <f>VLOOKUP($A527,'SAP - LT'!$A:$AE,12,0)</f>
        <v>CORPORACION FARMACEUTICA VETERINARIA SOCIEDAD ANONIMA CERRADA</v>
      </c>
      <c r="C527" s="5" t="str">
        <f>VLOOKUP($A527,'SAP - LT'!$A:$AE,2,0)</f>
        <v>2024-03265</v>
      </c>
      <c r="D527" s="5" t="str">
        <f>VLOOKUP($A527,'SAP - LT'!$A:$AE,2,0)</f>
        <v>2024-03265</v>
      </c>
      <c r="E527" s="13">
        <v>45566</v>
      </c>
      <c r="F527" s="34">
        <f>VLOOKUP($A527,'SAP - LT'!$A:$AE,5,0)</f>
        <v>45539</v>
      </c>
      <c r="G527" s="13">
        <f>VLOOKUP($A527,'SAP - LT'!$A:$AE,19,0)</f>
        <v>45593</v>
      </c>
      <c r="H527" s="5" t="s">
        <v>8512</v>
      </c>
      <c r="I527" t="str">
        <f>VLOOKUP($A527,'SAP - LT'!$A:$AE,3,0)</f>
        <v/>
      </c>
      <c r="J527" t="str">
        <f>IF(VLOOKUP($A527,'SAP - LT'!$A:$AE,15,0)=0,"PEN","USD")</f>
        <v>PEN</v>
      </c>
      <c r="K527" s="35" t="s">
        <v>17524</v>
      </c>
      <c r="L527">
        <v>1</v>
      </c>
      <c r="M527" s="37">
        <f>IF(J527="PEN",VLOOKUP($A527,'SAP - LT'!$A:$AE,14,0),VLOOKUP($A527,'SAP- FACT'!$A:$AE,15,0))</f>
        <v>5990.88</v>
      </c>
      <c r="N527" t="str">
        <f>IF(VLOOKUP($A527,'SAP - LT'!$A:$AE,15,0)=0,"PEN","USD")</f>
        <v>PEN</v>
      </c>
      <c r="O527" t="str">
        <f>VLOOKUP($A527,'SAP - LT'!$A:$AE,4,0)</f>
        <v>LETRAS EN DESCUENTO NACIONAL -  - LETRA 75 DIAS / DRAFT 75 DAYS - Cambio de Situación</v>
      </c>
    </row>
    <row r="528" spans="1:15" x14ac:dyDescent="0.2">
      <c r="A528">
        <f t="shared" si="8"/>
        <v>527</v>
      </c>
      <c r="B528" t="str">
        <f>VLOOKUP($A528,'SAP - LT'!$A:$AE,12,0)</f>
        <v>CORPORACION FARMACEUTICA VETERINARIA SOCIEDAD ANONIMA CERRADA</v>
      </c>
      <c r="C528" s="5" t="str">
        <f>VLOOKUP($A528,'SAP - LT'!$A:$AE,2,0)</f>
        <v>2024-03264</v>
      </c>
      <c r="D528" s="5" t="str">
        <f>VLOOKUP($A528,'SAP - LT'!$A:$AE,2,0)</f>
        <v>2024-03264</v>
      </c>
      <c r="E528" s="13">
        <v>45566</v>
      </c>
      <c r="F528" s="34">
        <f>VLOOKUP($A528,'SAP - LT'!$A:$AE,5,0)</f>
        <v>45539</v>
      </c>
      <c r="G528" s="13">
        <f>VLOOKUP($A528,'SAP - LT'!$A:$AE,19,0)</f>
        <v>45587</v>
      </c>
      <c r="H528" s="5" t="s">
        <v>8512</v>
      </c>
      <c r="I528" t="str">
        <f>VLOOKUP($A528,'SAP - LT'!$A:$AE,3,0)</f>
        <v/>
      </c>
      <c r="J528" t="str">
        <f>IF(VLOOKUP($A528,'SAP - LT'!$A:$AE,15,0)=0,"PEN","USD")</f>
        <v>PEN</v>
      </c>
      <c r="K528" s="35" t="s">
        <v>17524</v>
      </c>
      <c r="L528">
        <v>1</v>
      </c>
      <c r="M528" s="37">
        <f>IF(J528="PEN",VLOOKUP($A528,'SAP - LT'!$A:$AE,14,0),VLOOKUP($A528,'SAP- FACT'!$A:$AE,15,0))</f>
        <v>5990.88</v>
      </c>
      <c r="N528" t="str">
        <f>IF(VLOOKUP($A528,'SAP - LT'!$A:$AE,15,0)=0,"PEN","USD")</f>
        <v>PEN</v>
      </c>
      <c r="O528" t="str">
        <f>VLOOKUP($A528,'SAP - LT'!$A:$AE,4,0)</f>
        <v>LETRAS EN DESCUENTO NACIONAL -  - LETRA 75 DIAS / DRAFT 75 DAYS - Cambio de Situación</v>
      </c>
    </row>
    <row r="529" spans="1:15" x14ac:dyDescent="0.2">
      <c r="A529">
        <f t="shared" si="8"/>
        <v>528</v>
      </c>
      <c r="B529" t="str">
        <f>VLOOKUP($A529,'SAP - LT'!$A:$AE,12,0)</f>
        <v>CORPORACION FARMACEUTICA VETERINARIA SOCIEDAD ANONIMA CERRADA</v>
      </c>
      <c r="C529" s="5" t="str">
        <f>VLOOKUP($A529,'SAP - LT'!$A:$AE,2,0)</f>
        <v>2024-03262</v>
      </c>
      <c r="D529" s="5" t="str">
        <f>VLOOKUP($A529,'SAP - LT'!$A:$AE,2,0)</f>
        <v>2024-03262</v>
      </c>
      <c r="E529" s="13">
        <v>45566</v>
      </c>
      <c r="F529" s="34">
        <f>VLOOKUP($A529,'SAP - LT'!$A:$AE,5,0)</f>
        <v>45539</v>
      </c>
      <c r="G529" s="13">
        <f>VLOOKUP($A529,'SAP - LT'!$A:$AE,19,0)</f>
        <v>45574</v>
      </c>
      <c r="H529" s="5" t="s">
        <v>8512</v>
      </c>
      <c r="I529" t="str">
        <f>VLOOKUP($A529,'SAP - LT'!$A:$AE,3,0)</f>
        <v/>
      </c>
      <c r="J529" t="str">
        <f>IF(VLOOKUP($A529,'SAP - LT'!$A:$AE,15,0)=0,"PEN","USD")</f>
        <v>PEN</v>
      </c>
      <c r="K529" s="35" t="s">
        <v>17524</v>
      </c>
      <c r="L529">
        <v>1</v>
      </c>
      <c r="M529" s="37">
        <f>IF(J529="PEN",VLOOKUP($A529,'SAP - LT'!$A:$AE,14,0),VLOOKUP($A529,'SAP- FACT'!$A:$AE,15,0))</f>
        <v>5990.88</v>
      </c>
      <c r="N529" t="str">
        <f>IF(VLOOKUP($A529,'SAP - LT'!$A:$AE,15,0)=0,"PEN","USD")</f>
        <v>PEN</v>
      </c>
      <c r="O529" t="str">
        <f>VLOOKUP($A529,'SAP - LT'!$A:$AE,4,0)</f>
        <v>LETRAS EN DESCUENTO NACIONAL -  - LETRA 75 DIAS / DRAFT 75 DAYS - Cambio de Situación</v>
      </c>
    </row>
    <row r="530" spans="1:15" x14ac:dyDescent="0.2">
      <c r="A530">
        <f t="shared" si="8"/>
        <v>529</v>
      </c>
      <c r="B530" t="str">
        <f>VLOOKUP($A530,'SAP - LT'!$A:$AE,12,0)</f>
        <v>CORPORACION FARMACEUTICA VETERINARIA SOCIEDAD ANONIMA CERRADA</v>
      </c>
      <c r="C530" s="5" t="str">
        <f>VLOOKUP($A530,'SAP - LT'!$A:$AE,2,0)</f>
        <v>2024-03266</v>
      </c>
      <c r="D530" s="5" t="str">
        <f>VLOOKUP($A530,'SAP - LT'!$A:$AE,2,0)</f>
        <v>2024-03266</v>
      </c>
      <c r="E530" s="13">
        <v>45566</v>
      </c>
      <c r="F530" s="34">
        <f>VLOOKUP($A530,'SAP - LT'!$A:$AE,5,0)</f>
        <v>45539</v>
      </c>
      <c r="G530" s="13">
        <f>VLOOKUP($A530,'SAP - LT'!$A:$AE,19,0)</f>
        <v>45609</v>
      </c>
      <c r="H530" s="5" t="s">
        <v>8512</v>
      </c>
      <c r="I530" t="str">
        <f>VLOOKUP($A530,'SAP - LT'!$A:$AE,3,0)</f>
        <v/>
      </c>
      <c r="J530" t="str">
        <f>IF(VLOOKUP($A530,'SAP - LT'!$A:$AE,15,0)=0,"PEN","USD")</f>
        <v>PEN</v>
      </c>
      <c r="K530" s="35" t="s">
        <v>17524</v>
      </c>
      <c r="L530">
        <v>1</v>
      </c>
      <c r="M530" s="37">
        <f>IF(J530="PEN",VLOOKUP($A530,'SAP - LT'!$A:$AE,14,0),VLOOKUP($A530,'SAP- FACT'!$A:$AE,15,0))</f>
        <v>5990.88</v>
      </c>
      <c r="N530" t="str">
        <f>IF(VLOOKUP($A530,'SAP - LT'!$A:$AE,15,0)=0,"PEN","USD")</f>
        <v>PEN</v>
      </c>
      <c r="O530" t="str">
        <f>VLOOKUP($A530,'SAP - LT'!$A:$AE,4,0)</f>
        <v>LETRAS EN DESCUENTO NACIONAL -  - LETRA 75 DIAS / DRAFT 75 DAYS - Cambio de Situación</v>
      </c>
    </row>
    <row r="531" spans="1:15" x14ac:dyDescent="0.2">
      <c r="A531">
        <f t="shared" si="8"/>
        <v>530</v>
      </c>
      <c r="B531" t="str">
        <f>VLOOKUP($A531,'SAP - LT'!$A:$AE,12,0)</f>
        <v>H &amp; P DISTRIBUCIONES Y REPRESENTACIONES</v>
      </c>
      <c r="C531" s="5" t="str">
        <f>VLOOKUP($A531,'SAP - LT'!$A:$AE,2,0)</f>
        <v>2024-03223</v>
      </c>
      <c r="D531" s="5" t="str">
        <f>VLOOKUP($A531,'SAP - LT'!$A:$AE,2,0)</f>
        <v>2024-03223</v>
      </c>
      <c r="E531" s="13">
        <v>45566</v>
      </c>
      <c r="F531" s="34">
        <f>VLOOKUP($A531,'SAP - LT'!$A:$AE,5,0)</f>
        <v>45546</v>
      </c>
      <c r="G531" s="13">
        <f>VLOOKUP($A531,'SAP - LT'!$A:$AE,19,0)</f>
        <v>45574</v>
      </c>
      <c r="H531" s="5" t="s">
        <v>8512</v>
      </c>
      <c r="I531" t="str">
        <f>VLOOKUP($A531,'SAP - LT'!$A:$AE,3,0)</f>
        <v/>
      </c>
      <c r="J531" t="str">
        <f>IF(VLOOKUP($A531,'SAP - LT'!$A:$AE,15,0)=0,"PEN","USD")</f>
        <v>PEN</v>
      </c>
      <c r="K531" s="35" t="s">
        <v>17524</v>
      </c>
      <c r="L531">
        <v>1</v>
      </c>
      <c r="M531" s="37">
        <f>IF(J531="PEN",VLOOKUP($A531,'SAP - LT'!$A:$AE,14,0),VLOOKUP($A531,'SAP- FACT'!$A:$AE,15,0))</f>
        <v>5991.88</v>
      </c>
      <c r="N531" t="str">
        <f>IF(VLOOKUP($A531,'SAP - LT'!$A:$AE,15,0)=0,"PEN","USD")</f>
        <v>PEN</v>
      </c>
      <c r="O531" t="str">
        <f>VLOOKUP($A531,'SAP - LT'!$A:$AE,4,0)</f>
        <v>LETRAS EN DESCUENTO NACIONAL -  - LETRA 75 DIAS / DRAFT 75 DAYS - Cambio de Situación</v>
      </c>
    </row>
    <row r="532" spans="1:15" x14ac:dyDescent="0.2">
      <c r="A532">
        <f t="shared" si="8"/>
        <v>531</v>
      </c>
      <c r="B532" t="str">
        <f>VLOOKUP($A532,'SAP - LT'!$A:$AE,12,0)</f>
        <v>H &amp; P DISTRIBUCIONES Y REPRESENTACIONES</v>
      </c>
      <c r="C532" s="5" t="str">
        <f>VLOOKUP($A532,'SAP - LT'!$A:$AE,2,0)</f>
        <v>2024-03226</v>
      </c>
      <c r="D532" s="5" t="str">
        <f>VLOOKUP($A532,'SAP - LT'!$A:$AE,2,0)</f>
        <v>2024-03226</v>
      </c>
      <c r="E532" s="13">
        <v>45566</v>
      </c>
      <c r="F532" s="34">
        <f>VLOOKUP($A532,'SAP - LT'!$A:$AE,5,0)</f>
        <v>45546</v>
      </c>
      <c r="G532" s="13">
        <f>VLOOKUP($A532,'SAP - LT'!$A:$AE,19,0)</f>
        <v>45593</v>
      </c>
      <c r="H532" s="5" t="s">
        <v>8512</v>
      </c>
      <c r="I532" t="str">
        <f>VLOOKUP($A532,'SAP - LT'!$A:$AE,3,0)</f>
        <v/>
      </c>
      <c r="J532" t="str">
        <f>IF(VLOOKUP($A532,'SAP - LT'!$A:$AE,15,0)=0,"PEN","USD")</f>
        <v>PEN</v>
      </c>
      <c r="K532" s="35" t="s">
        <v>17524</v>
      </c>
      <c r="L532">
        <v>1</v>
      </c>
      <c r="M532" s="37">
        <f>IF(J532="PEN",VLOOKUP($A532,'SAP - LT'!$A:$AE,14,0),VLOOKUP($A532,'SAP- FACT'!$A:$AE,15,0))</f>
        <v>5991.88</v>
      </c>
      <c r="N532" t="str">
        <f>IF(VLOOKUP($A532,'SAP - LT'!$A:$AE,15,0)=0,"PEN","USD")</f>
        <v>PEN</v>
      </c>
      <c r="O532" t="str">
        <f>VLOOKUP($A532,'SAP - LT'!$A:$AE,4,0)</f>
        <v>LETRAS EN DESCUENTO NACIONAL -  - LETRA 75 DIAS / DRAFT 75 DAYS - Cambio de Situación</v>
      </c>
    </row>
    <row r="533" spans="1:15" x14ac:dyDescent="0.2">
      <c r="A533">
        <f t="shared" si="8"/>
        <v>532</v>
      </c>
      <c r="B533" t="str">
        <f>VLOOKUP($A533,'SAP - LT'!$A:$AE,12,0)</f>
        <v>H &amp; P DISTRIBUCIONES Y REPRESENTACIONES</v>
      </c>
      <c r="C533" s="5" t="str">
        <f>VLOOKUP($A533,'SAP - LT'!$A:$AE,2,0)</f>
        <v>2024-03225</v>
      </c>
      <c r="D533" s="5" t="str">
        <f>VLOOKUP($A533,'SAP - LT'!$A:$AE,2,0)</f>
        <v>2024-03225</v>
      </c>
      <c r="E533" s="13">
        <v>45566</v>
      </c>
      <c r="F533" s="34">
        <f>VLOOKUP($A533,'SAP - LT'!$A:$AE,5,0)</f>
        <v>45546</v>
      </c>
      <c r="G533" s="13">
        <f>VLOOKUP($A533,'SAP - LT'!$A:$AE,19,0)</f>
        <v>45586</v>
      </c>
      <c r="H533" s="5" t="s">
        <v>8512</v>
      </c>
      <c r="I533" t="str">
        <f>VLOOKUP($A533,'SAP - LT'!$A:$AE,3,0)</f>
        <v/>
      </c>
      <c r="J533" t="str">
        <f>IF(VLOOKUP($A533,'SAP - LT'!$A:$AE,15,0)=0,"PEN","USD")</f>
        <v>PEN</v>
      </c>
      <c r="K533" s="35" t="s">
        <v>17524</v>
      </c>
      <c r="L533">
        <v>1</v>
      </c>
      <c r="M533" s="37">
        <f>IF(J533="PEN",VLOOKUP($A533,'SAP - LT'!$A:$AE,14,0),VLOOKUP($A533,'SAP- FACT'!$A:$AE,15,0))</f>
        <v>5991.88</v>
      </c>
      <c r="N533" t="str">
        <f>IF(VLOOKUP($A533,'SAP - LT'!$A:$AE,15,0)=0,"PEN","USD")</f>
        <v>PEN</v>
      </c>
      <c r="O533" t="str">
        <f>VLOOKUP($A533,'SAP - LT'!$A:$AE,4,0)</f>
        <v>LETRAS EN DESCUENTO NACIONAL -  - LETRA 75 DIAS / DRAFT 75 DAYS - Cambio de Situación</v>
      </c>
    </row>
    <row r="534" spans="1:15" x14ac:dyDescent="0.2">
      <c r="A534">
        <f t="shared" si="8"/>
        <v>533</v>
      </c>
      <c r="B534" t="str">
        <f>VLOOKUP($A534,'SAP - LT'!$A:$AE,12,0)</f>
        <v>H &amp; P DISTRIBUCIONES Y REPRESENTACIONES</v>
      </c>
      <c r="C534" s="5" t="str">
        <f>VLOOKUP($A534,'SAP - LT'!$A:$AE,2,0)</f>
        <v>2024-03224</v>
      </c>
      <c r="D534" s="5" t="str">
        <f>VLOOKUP($A534,'SAP - LT'!$A:$AE,2,0)</f>
        <v>2024-03224</v>
      </c>
      <c r="E534" s="13">
        <v>45566</v>
      </c>
      <c r="F534" s="34">
        <f>VLOOKUP($A534,'SAP - LT'!$A:$AE,5,0)</f>
        <v>45546</v>
      </c>
      <c r="G534" s="13">
        <f>VLOOKUP($A534,'SAP - LT'!$A:$AE,19,0)</f>
        <v>45579</v>
      </c>
      <c r="H534" s="5" t="s">
        <v>8512</v>
      </c>
      <c r="I534" t="str">
        <f>VLOOKUP($A534,'SAP - LT'!$A:$AE,3,0)</f>
        <v/>
      </c>
      <c r="J534" t="str">
        <f>IF(VLOOKUP($A534,'SAP - LT'!$A:$AE,15,0)=0,"PEN","USD")</f>
        <v>PEN</v>
      </c>
      <c r="K534" s="35" t="s">
        <v>17524</v>
      </c>
      <c r="L534">
        <v>1</v>
      </c>
      <c r="M534" s="37">
        <f>IF(J534="PEN",VLOOKUP($A534,'SAP - LT'!$A:$AE,14,0),VLOOKUP($A534,'SAP- FACT'!$A:$AE,15,0))</f>
        <v>5991.88</v>
      </c>
      <c r="N534" t="str">
        <f>IF(VLOOKUP($A534,'SAP - LT'!$A:$AE,15,0)=0,"PEN","USD")</f>
        <v>PEN</v>
      </c>
      <c r="O534" t="str">
        <f>VLOOKUP($A534,'SAP - LT'!$A:$AE,4,0)</f>
        <v>LETRAS EN DESCUENTO NACIONAL -  - LETRA 75 DIAS / DRAFT 75 DAYS - Cambio de Situación</v>
      </c>
    </row>
    <row r="535" spans="1:15" x14ac:dyDescent="0.2">
      <c r="A535">
        <f t="shared" si="8"/>
        <v>534</v>
      </c>
      <c r="B535" t="str">
        <f>VLOOKUP($A535,'SAP - LT'!$A:$AE,12,0)</f>
        <v>H &amp; P DISTRIBUCIONES Y REPRESENTACIONES</v>
      </c>
      <c r="C535" s="5" t="str">
        <f>VLOOKUP($A535,'SAP - LT'!$A:$AE,2,0)</f>
        <v>2024-03227</v>
      </c>
      <c r="D535" s="5" t="str">
        <f>VLOOKUP($A535,'SAP - LT'!$A:$AE,2,0)</f>
        <v>2024-03227</v>
      </c>
      <c r="E535" s="13">
        <v>45566</v>
      </c>
      <c r="F535" s="34">
        <f>VLOOKUP($A535,'SAP - LT'!$A:$AE,5,0)</f>
        <v>45546</v>
      </c>
      <c r="G535" s="13">
        <f>VLOOKUP($A535,'SAP - LT'!$A:$AE,19,0)</f>
        <v>45608</v>
      </c>
      <c r="H535" s="5" t="s">
        <v>8512</v>
      </c>
      <c r="I535" t="str">
        <f>VLOOKUP($A535,'SAP - LT'!$A:$AE,3,0)</f>
        <v/>
      </c>
      <c r="J535" t="str">
        <f>IF(VLOOKUP($A535,'SAP - LT'!$A:$AE,15,0)=0,"PEN","USD")</f>
        <v>PEN</v>
      </c>
      <c r="K535" s="35" t="s">
        <v>17524</v>
      </c>
      <c r="L535">
        <v>1</v>
      </c>
      <c r="M535" s="37">
        <f>IF(J535="PEN",VLOOKUP($A535,'SAP - LT'!$A:$AE,14,0),VLOOKUP($A535,'SAP- FACT'!$A:$AE,15,0))</f>
        <v>5991.9</v>
      </c>
      <c r="N535" t="str">
        <f>IF(VLOOKUP($A535,'SAP - LT'!$A:$AE,15,0)=0,"PEN","USD")</f>
        <v>PEN</v>
      </c>
      <c r="O535" t="str">
        <f>VLOOKUP($A535,'SAP - LT'!$A:$AE,4,0)</f>
        <v>LETRAS EN DESCUENTO NACIONAL -  - LETRA 75 DIAS / DRAFT 75 DAYS - Cambio de Situación</v>
      </c>
    </row>
    <row r="536" spans="1:15" x14ac:dyDescent="0.2">
      <c r="A536">
        <f t="shared" si="8"/>
        <v>535</v>
      </c>
      <c r="B536" t="str">
        <f>VLOOKUP($A536,'SAP - LT'!$A:$AE,12,0)</f>
        <v>AGRO VETERINARIA MI BUEN PASTOR S.R.L.</v>
      </c>
      <c r="C536" s="5" t="str">
        <f>VLOOKUP($A536,'SAP - LT'!$A:$AE,2,0)</f>
        <v>2024-02689</v>
      </c>
      <c r="D536" s="5" t="str">
        <f>VLOOKUP($A536,'SAP - LT'!$A:$AE,2,0)</f>
        <v>2024-02689</v>
      </c>
      <c r="E536" s="13">
        <v>45566</v>
      </c>
      <c r="F536" s="34">
        <f>VLOOKUP($A536,'SAP - LT'!$A:$AE,5,0)</f>
        <v>45506</v>
      </c>
      <c r="G536" s="13">
        <f>VLOOKUP($A536,'SAP - LT'!$A:$AE,19,0)</f>
        <v>45579</v>
      </c>
      <c r="H536" s="5" t="s">
        <v>8512</v>
      </c>
      <c r="I536" t="str">
        <f>VLOOKUP($A536,'SAP - LT'!$A:$AE,3,0)</f>
        <v/>
      </c>
      <c r="J536" t="str">
        <f>IF(VLOOKUP($A536,'SAP - LT'!$A:$AE,15,0)=0,"PEN","USD")</f>
        <v>PEN</v>
      </c>
      <c r="K536" s="35" t="s">
        <v>17524</v>
      </c>
      <c r="L536">
        <v>1</v>
      </c>
      <c r="M536" s="37">
        <f>IF(J536="PEN",VLOOKUP($A536,'SAP - LT'!$A:$AE,14,0),VLOOKUP($A536,'SAP- FACT'!$A:$AE,15,0))</f>
        <v>6019.59</v>
      </c>
      <c r="N536" t="str">
        <f>IF(VLOOKUP($A536,'SAP - LT'!$A:$AE,15,0)=0,"PEN","USD")</f>
        <v>PEN</v>
      </c>
      <c r="O536" t="str">
        <f>VLOOKUP($A536,'SAP - LT'!$A:$AE,4,0)</f>
        <v>LETRAS EN DESCUENTO NACIONAL -  - LETRA 75 DIAS / DRAFT 75 DAYS - Cambio de Situación</v>
      </c>
    </row>
    <row r="537" spans="1:15" x14ac:dyDescent="0.2">
      <c r="A537">
        <f t="shared" si="8"/>
        <v>536</v>
      </c>
      <c r="B537" t="str">
        <f>VLOOKUP($A537,'SAP - LT'!$A:$AE,12,0)</f>
        <v>SANIDAD AGROPECUARIA &amp; ASOCIADOS S.A.C.</v>
      </c>
      <c r="C537" s="5" t="str">
        <f>VLOOKUP($A537,'SAP - LT'!$A:$AE,2,0)</f>
        <v>2024-03297</v>
      </c>
      <c r="D537" s="5" t="str">
        <f>VLOOKUP($A537,'SAP - LT'!$A:$AE,2,0)</f>
        <v>2024-03297</v>
      </c>
      <c r="E537" s="13">
        <v>45566</v>
      </c>
      <c r="F537" s="34">
        <f>VLOOKUP($A537,'SAP - LT'!$A:$AE,5,0)</f>
        <v>45539</v>
      </c>
      <c r="G537" s="13">
        <f>VLOOKUP($A537,'SAP - LT'!$A:$AE,19,0)</f>
        <v>45600</v>
      </c>
      <c r="H537" s="5" t="s">
        <v>8512</v>
      </c>
      <c r="I537" t="str">
        <f>VLOOKUP($A537,'SAP - LT'!$A:$AE,3,0)</f>
        <v/>
      </c>
      <c r="J537" t="str">
        <f>IF(VLOOKUP($A537,'SAP - LT'!$A:$AE,15,0)=0,"PEN","USD")</f>
        <v>PEN</v>
      </c>
      <c r="K537" s="35" t="s">
        <v>17524</v>
      </c>
      <c r="L537">
        <v>1</v>
      </c>
      <c r="M537" s="37">
        <f>IF(J537="PEN",VLOOKUP($A537,'SAP - LT'!$A:$AE,14,0),VLOOKUP($A537,'SAP- FACT'!$A:$AE,15,0))</f>
        <v>6053.87</v>
      </c>
      <c r="N537" t="str">
        <f>IF(VLOOKUP($A537,'SAP - LT'!$A:$AE,15,0)=0,"PEN","USD")</f>
        <v>PEN</v>
      </c>
      <c r="O537" t="str">
        <f>VLOOKUP($A537,'SAP - LT'!$A:$AE,4,0)</f>
        <v>LETRAS EN DESCUENTO NACIONAL -  - LETRA 75 DIAS / DRAFT 75 DAYS - Cambio de Situación</v>
      </c>
    </row>
    <row r="538" spans="1:15" x14ac:dyDescent="0.2">
      <c r="A538">
        <f t="shared" si="8"/>
        <v>537</v>
      </c>
      <c r="B538" t="str">
        <f>VLOOKUP($A538,'SAP - LT'!$A:$AE,12,0)</f>
        <v>AGRO VETERINARIA MI BUEN PASTOR S.R.L.</v>
      </c>
      <c r="C538" s="5" t="str">
        <f>VLOOKUP($A538,'SAP - LT'!$A:$AE,2,0)</f>
        <v>2024-03290</v>
      </c>
      <c r="D538" s="5" t="str">
        <f>VLOOKUP($A538,'SAP - LT'!$A:$AE,2,0)</f>
        <v>2024-03290</v>
      </c>
      <c r="E538" s="13">
        <v>45566</v>
      </c>
      <c r="F538" s="34">
        <f>VLOOKUP($A538,'SAP - LT'!$A:$AE,5,0)</f>
        <v>45554</v>
      </c>
      <c r="G538" s="13">
        <f>VLOOKUP($A538,'SAP - LT'!$A:$AE,19,0)</f>
        <v>45569</v>
      </c>
      <c r="H538" s="5" t="s">
        <v>8512</v>
      </c>
      <c r="I538" t="str">
        <f>VLOOKUP($A538,'SAP - LT'!$A:$AE,3,0)</f>
        <v/>
      </c>
      <c r="J538" t="str">
        <f>IF(VLOOKUP($A538,'SAP - LT'!$A:$AE,15,0)=0,"PEN","USD")</f>
        <v>PEN</v>
      </c>
      <c r="K538" s="35" t="s">
        <v>17524</v>
      </c>
      <c r="L538">
        <v>1</v>
      </c>
      <c r="M538" s="37">
        <f>IF(J538="PEN",VLOOKUP($A538,'SAP - LT'!$A:$AE,14,0),VLOOKUP($A538,'SAP- FACT'!$A:$AE,15,0))</f>
        <v>6057.24</v>
      </c>
      <c r="N538" t="str">
        <f>IF(VLOOKUP($A538,'SAP - LT'!$A:$AE,15,0)=0,"PEN","USD")</f>
        <v>PEN</v>
      </c>
      <c r="O538" t="str">
        <f>VLOOKUP($A538,'SAP - LT'!$A:$AE,4,0)</f>
        <v>LETRAS EN DESCUENTO NACIONAL -  - LETRA 75 DIAS / DRAFT 75 DAYS - Cambio de Situación</v>
      </c>
    </row>
    <row r="539" spans="1:15" x14ac:dyDescent="0.2">
      <c r="A539">
        <f t="shared" si="8"/>
        <v>538</v>
      </c>
      <c r="B539" t="str">
        <f>VLOOKUP($A539,'SAP - LT'!$A:$AE,12,0)</f>
        <v>AGRO VETERINARIA MI BUEN PASTOR S.R.L.</v>
      </c>
      <c r="C539" s="5" t="str">
        <f>VLOOKUP($A539,'SAP - LT'!$A:$AE,2,0)</f>
        <v>2024-03293</v>
      </c>
      <c r="D539" s="5" t="str">
        <f>VLOOKUP($A539,'SAP - LT'!$A:$AE,2,0)</f>
        <v>2024-03293</v>
      </c>
      <c r="E539" s="13">
        <v>45566</v>
      </c>
      <c r="F539" s="34">
        <f>VLOOKUP($A539,'SAP - LT'!$A:$AE,5,0)</f>
        <v>45554</v>
      </c>
      <c r="G539" s="13">
        <f>VLOOKUP($A539,'SAP - LT'!$A:$AE,19,0)</f>
        <v>45590</v>
      </c>
      <c r="H539" s="5" t="s">
        <v>8512</v>
      </c>
      <c r="I539" t="str">
        <f>VLOOKUP($A539,'SAP - LT'!$A:$AE,3,0)</f>
        <v/>
      </c>
      <c r="J539" t="str">
        <f>IF(VLOOKUP($A539,'SAP - LT'!$A:$AE,15,0)=0,"PEN","USD")</f>
        <v>PEN</v>
      </c>
      <c r="K539" s="35" t="s">
        <v>17524</v>
      </c>
      <c r="L539">
        <v>1</v>
      </c>
      <c r="M539" s="37">
        <f>IF(J539="PEN",VLOOKUP($A539,'SAP - LT'!$A:$AE,14,0),VLOOKUP($A539,'SAP- FACT'!$A:$AE,15,0))</f>
        <v>6057.24</v>
      </c>
      <c r="N539" t="str">
        <f>IF(VLOOKUP($A539,'SAP - LT'!$A:$AE,15,0)=0,"PEN","USD")</f>
        <v>PEN</v>
      </c>
      <c r="O539" t="str">
        <f>VLOOKUP($A539,'SAP - LT'!$A:$AE,4,0)</f>
        <v>LETRAS EN DESCUENTO NACIONAL -  - LETRA 75 DIAS / DRAFT 75 DAYS - Cambio de Situación</v>
      </c>
    </row>
    <row r="540" spans="1:15" x14ac:dyDescent="0.2">
      <c r="A540">
        <f t="shared" si="8"/>
        <v>539</v>
      </c>
      <c r="B540" t="str">
        <f>VLOOKUP($A540,'SAP - LT'!$A:$AE,12,0)</f>
        <v>AGRO VETERINARIA MI BUEN PASTOR S.R.L.</v>
      </c>
      <c r="C540" s="5" t="str">
        <f>VLOOKUP($A540,'SAP - LT'!$A:$AE,2,0)</f>
        <v>2024-03292</v>
      </c>
      <c r="D540" s="5" t="str">
        <f>VLOOKUP($A540,'SAP - LT'!$A:$AE,2,0)</f>
        <v>2024-03292</v>
      </c>
      <c r="E540" s="13">
        <v>45566</v>
      </c>
      <c r="F540" s="34">
        <f>VLOOKUP($A540,'SAP - LT'!$A:$AE,5,0)</f>
        <v>45554</v>
      </c>
      <c r="G540" s="13">
        <f>VLOOKUP($A540,'SAP - LT'!$A:$AE,19,0)</f>
        <v>45583</v>
      </c>
      <c r="H540" s="5" t="s">
        <v>8512</v>
      </c>
      <c r="I540" t="str">
        <f>VLOOKUP($A540,'SAP - LT'!$A:$AE,3,0)</f>
        <v/>
      </c>
      <c r="J540" t="str">
        <f>IF(VLOOKUP($A540,'SAP - LT'!$A:$AE,15,0)=0,"PEN","USD")</f>
        <v>PEN</v>
      </c>
      <c r="K540" s="35" t="s">
        <v>17524</v>
      </c>
      <c r="L540">
        <v>1</v>
      </c>
      <c r="M540" s="37">
        <f>IF(J540="PEN",VLOOKUP($A540,'SAP - LT'!$A:$AE,14,0),VLOOKUP($A540,'SAP- FACT'!$A:$AE,15,0))</f>
        <v>6057.24</v>
      </c>
      <c r="N540" t="str">
        <f>IF(VLOOKUP($A540,'SAP - LT'!$A:$AE,15,0)=0,"PEN","USD")</f>
        <v>PEN</v>
      </c>
      <c r="O540" t="str">
        <f>VLOOKUP($A540,'SAP - LT'!$A:$AE,4,0)</f>
        <v>LETRAS EN DESCUENTO NACIONAL -  - LETRA 75 DIAS / DRAFT 75 DAYS - Cambio de Situación</v>
      </c>
    </row>
    <row r="541" spans="1:15" x14ac:dyDescent="0.2">
      <c r="A541">
        <f t="shared" si="8"/>
        <v>540</v>
      </c>
      <c r="B541" t="str">
        <f>VLOOKUP($A541,'SAP - LT'!$A:$AE,12,0)</f>
        <v>AGRO VETERINARIA MI BUEN PASTOR S.R.L.</v>
      </c>
      <c r="C541" s="5" t="str">
        <f>VLOOKUP($A541,'SAP - LT'!$A:$AE,2,0)</f>
        <v>2024-03295</v>
      </c>
      <c r="D541" s="5" t="str">
        <f>VLOOKUP($A541,'SAP - LT'!$A:$AE,2,0)</f>
        <v>2024-03295</v>
      </c>
      <c r="E541" s="13">
        <v>45566</v>
      </c>
      <c r="F541" s="34">
        <f>VLOOKUP($A541,'SAP - LT'!$A:$AE,5,0)</f>
        <v>45554</v>
      </c>
      <c r="G541" s="13">
        <f>VLOOKUP($A541,'SAP - LT'!$A:$AE,19,0)</f>
        <v>45604</v>
      </c>
      <c r="H541" s="5" t="s">
        <v>8512</v>
      </c>
      <c r="I541" t="str">
        <f>VLOOKUP($A541,'SAP - LT'!$A:$AE,3,0)</f>
        <v/>
      </c>
      <c r="J541" t="str">
        <f>IF(VLOOKUP($A541,'SAP - LT'!$A:$AE,15,0)=0,"PEN","USD")</f>
        <v>PEN</v>
      </c>
      <c r="K541" s="35" t="s">
        <v>17524</v>
      </c>
      <c r="L541">
        <v>1</v>
      </c>
      <c r="M541" s="37">
        <f>IF(J541="PEN",VLOOKUP($A541,'SAP - LT'!$A:$AE,14,0),VLOOKUP($A541,'SAP- FACT'!$A:$AE,15,0))</f>
        <v>6057.24</v>
      </c>
      <c r="N541" t="str">
        <f>IF(VLOOKUP($A541,'SAP - LT'!$A:$AE,15,0)=0,"PEN","USD")</f>
        <v>PEN</v>
      </c>
      <c r="O541" t="str">
        <f>VLOOKUP($A541,'SAP - LT'!$A:$AE,4,0)</f>
        <v>LETRAS EN DESCUENTO NACIONAL -  - LETRA 75 DIAS / DRAFT 75 DAYS - Cambio de Situación</v>
      </c>
    </row>
    <row r="542" spans="1:15" x14ac:dyDescent="0.2">
      <c r="A542">
        <f t="shared" si="8"/>
        <v>541</v>
      </c>
      <c r="B542" t="str">
        <f>VLOOKUP($A542,'SAP - LT'!$A:$AE,12,0)</f>
        <v>AGRO VETERINARIA MI BUEN PASTOR S.R.L.</v>
      </c>
      <c r="C542" s="5" t="str">
        <f>VLOOKUP($A542,'SAP - LT'!$A:$AE,2,0)</f>
        <v>2024-03294</v>
      </c>
      <c r="D542" s="5" t="str">
        <f>VLOOKUP($A542,'SAP - LT'!$A:$AE,2,0)</f>
        <v>2024-03294</v>
      </c>
      <c r="E542" s="13">
        <v>45566</v>
      </c>
      <c r="F542" s="34">
        <f>VLOOKUP($A542,'SAP - LT'!$A:$AE,5,0)</f>
        <v>45554</v>
      </c>
      <c r="G542" s="13">
        <f>VLOOKUP($A542,'SAP - LT'!$A:$AE,19,0)</f>
        <v>45596</v>
      </c>
      <c r="H542" s="5" t="s">
        <v>8512</v>
      </c>
      <c r="I542" t="str">
        <f>VLOOKUP($A542,'SAP - LT'!$A:$AE,3,0)</f>
        <v/>
      </c>
      <c r="J542" t="str">
        <f>IF(VLOOKUP($A542,'SAP - LT'!$A:$AE,15,0)=0,"PEN","USD")</f>
        <v>PEN</v>
      </c>
      <c r="K542" s="35" t="s">
        <v>17524</v>
      </c>
      <c r="L542">
        <v>1</v>
      </c>
      <c r="M542" s="37">
        <f>IF(J542="PEN",VLOOKUP($A542,'SAP - LT'!$A:$AE,14,0),VLOOKUP($A542,'SAP- FACT'!$A:$AE,15,0))</f>
        <v>6057.24</v>
      </c>
      <c r="N542" t="str">
        <f>IF(VLOOKUP($A542,'SAP - LT'!$A:$AE,15,0)=0,"PEN","USD")</f>
        <v>PEN</v>
      </c>
      <c r="O542" t="str">
        <f>VLOOKUP($A542,'SAP - LT'!$A:$AE,4,0)</f>
        <v>LETRAS EN DESCUENTO NACIONAL -  - LETRA 75 DIAS / DRAFT 75 DAYS - Cambio de Situación</v>
      </c>
    </row>
    <row r="543" spans="1:15" x14ac:dyDescent="0.2">
      <c r="A543">
        <f t="shared" si="8"/>
        <v>542</v>
      </c>
      <c r="B543" t="str">
        <f>VLOOKUP($A543,'SAP - LT'!$A:$AE,12,0)</f>
        <v>AGRO VETERINARIA MI BUEN PASTOR S.R.L.</v>
      </c>
      <c r="C543" s="5" t="str">
        <f>VLOOKUP($A543,'SAP - LT'!$A:$AE,2,0)</f>
        <v>2024-03291</v>
      </c>
      <c r="D543" s="5" t="str">
        <f>VLOOKUP($A543,'SAP - LT'!$A:$AE,2,0)</f>
        <v>2024-03291</v>
      </c>
      <c r="E543" s="13">
        <v>45566</v>
      </c>
      <c r="F543" s="34">
        <f>VLOOKUP($A543,'SAP - LT'!$A:$AE,5,0)</f>
        <v>45554</v>
      </c>
      <c r="G543" s="13">
        <f>VLOOKUP($A543,'SAP - LT'!$A:$AE,19,0)</f>
        <v>45576</v>
      </c>
      <c r="H543" s="5" t="s">
        <v>8512</v>
      </c>
      <c r="I543" t="str">
        <f>VLOOKUP($A543,'SAP - LT'!$A:$AE,3,0)</f>
        <v/>
      </c>
      <c r="J543" t="str">
        <f>IF(VLOOKUP($A543,'SAP - LT'!$A:$AE,15,0)=0,"PEN","USD")</f>
        <v>PEN</v>
      </c>
      <c r="K543" s="35" t="s">
        <v>17524</v>
      </c>
      <c r="L543">
        <v>1</v>
      </c>
      <c r="M543" s="37">
        <f>IF(J543="PEN",VLOOKUP($A543,'SAP - LT'!$A:$AE,14,0),VLOOKUP($A543,'SAP- FACT'!$A:$AE,15,0))</f>
        <v>6057.24</v>
      </c>
      <c r="N543" t="str">
        <f>IF(VLOOKUP($A543,'SAP - LT'!$A:$AE,15,0)=0,"PEN","USD")</f>
        <v>PEN</v>
      </c>
      <c r="O543" t="str">
        <f>VLOOKUP($A543,'SAP - LT'!$A:$AE,4,0)</f>
        <v>LETRAS EN DESCUENTO NACIONAL -  - LETRA 75 DIAS / DRAFT 75 DAYS - Cambio de Situación</v>
      </c>
    </row>
    <row r="544" spans="1:15" x14ac:dyDescent="0.2">
      <c r="A544">
        <f t="shared" si="8"/>
        <v>543</v>
      </c>
      <c r="B544" t="str">
        <f>VLOOKUP($A544,'SAP - LT'!$A:$AE,12,0)</f>
        <v>AGRO VETERINARIA MI BUEN PASTOR S.R.L.</v>
      </c>
      <c r="C544" s="5" t="str">
        <f>VLOOKUP($A544,'SAP - LT'!$A:$AE,2,0)</f>
        <v>2024-03296</v>
      </c>
      <c r="D544" s="5" t="str">
        <f>VLOOKUP($A544,'SAP - LT'!$A:$AE,2,0)</f>
        <v>2024-03296</v>
      </c>
      <c r="E544" s="13">
        <v>45566</v>
      </c>
      <c r="F544" s="34">
        <f>VLOOKUP($A544,'SAP - LT'!$A:$AE,5,0)</f>
        <v>45554</v>
      </c>
      <c r="G544" s="13">
        <f>VLOOKUP($A544,'SAP - LT'!$A:$AE,19,0)</f>
        <v>45614</v>
      </c>
      <c r="H544" s="5" t="s">
        <v>8512</v>
      </c>
      <c r="I544" t="str">
        <f>VLOOKUP($A544,'SAP - LT'!$A:$AE,3,0)</f>
        <v/>
      </c>
      <c r="J544" t="str">
        <f>IF(VLOOKUP($A544,'SAP - LT'!$A:$AE,15,0)=0,"PEN","USD")</f>
        <v>PEN</v>
      </c>
      <c r="K544" s="35" t="s">
        <v>17524</v>
      </c>
      <c r="L544">
        <v>1</v>
      </c>
      <c r="M544" s="37">
        <f>IF(J544="PEN",VLOOKUP($A544,'SAP - LT'!$A:$AE,14,0),VLOOKUP($A544,'SAP- FACT'!$A:$AE,15,0))</f>
        <v>6057.26</v>
      </c>
      <c r="N544" t="str">
        <f>IF(VLOOKUP($A544,'SAP - LT'!$A:$AE,15,0)=0,"PEN","USD")</f>
        <v>PEN</v>
      </c>
      <c r="O544" t="str">
        <f>VLOOKUP($A544,'SAP - LT'!$A:$AE,4,0)</f>
        <v>LETRAS EN DESCUENTO NACIONAL -  - LETRA 75 DIAS / DRAFT 75 DAYS - Cambio de Situación</v>
      </c>
    </row>
    <row r="545" spans="1:15" x14ac:dyDescent="0.2">
      <c r="A545">
        <f t="shared" si="8"/>
        <v>544</v>
      </c>
      <c r="B545" t="str">
        <f>VLOOKUP($A545,'SAP - LT'!$A:$AE,12,0)</f>
        <v>AGROVET MANANTIAL S.A.C.</v>
      </c>
      <c r="C545" s="5" t="str">
        <f>VLOOKUP($A545,'SAP - LT'!$A:$AE,2,0)</f>
        <v>2024-02716</v>
      </c>
      <c r="D545" s="5" t="str">
        <f>VLOOKUP($A545,'SAP - LT'!$A:$AE,2,0)</f>
        <v>2024-02716</v>
      </c>
      <c r="E545" s="13">
        <v>45566</v>
      </c>
      <c r="F545" s="34">
        <f>VLOOKUP($A545,'SAP - LT'!$A:$AE,5,0)</f>
        <v>45506</v>
      </c>
      <c r="G545" s="13">
        <f>VLOOKUP($A545,'SAP - LT'!$A:$AE,19,0)</f>
        <v>45568</v>
      </c>
      <c r="H545" s="5" t="s">
        <v>8512</v>
      </c>
      <c r="I545" t="str">
        <f>VLOOKUP($A545,'SAP - LT'!$A:$AE,3,0)</f>
        <v/>
      </c>
      <c r="J545" t="str">
        <f>IF(VLOOKUP($A545,'SAP - LT'!$A:$AE,15,0)=0,"PEN","USD")</f>
        <v>PEN</v>
      </c>
      <c r="K545" s="35" t="s">
        <v>17524</v>
      </c>
      <c r="L545">
        <v>1</v>
      </c>
      <c r="M545" s="37">
        <f>IF(J545="PEN",VLOOKUP($A545,'SAP - LT'!$A:$AE,14,0),VLOOKUP($A545,'SAP- FACT'!$A:$AE,15,0))</f>
        <v>6161.35</v>
      </c>
      <c r="N545" t="str">
        <f>IF(VLOOKUP($A545,'SAP - LT'!$A:$AE,15,0)=0,"PEN","USD")</f>
        <v>PEN</v>
      </c>
      <c r="O545" t="str">
        <f>VLOOKUP($A545,'SAP - LT'!$A:$AE,4,0)</f>
        <v>LETRAS EN DESCUENTO NACIONAL -  - LETRA 75 DIAS / DRAFT 75 DAYS - Cambio de Situación</v>
      </c>
    </row>
    <row r="546" spans="1:15" x14ac:dyDescent="0.2">
      <c r="A546">
        <f t="shared" si="8"/>
        <v>545</v>
      </c>
      <c r="B546" t="str">
        <f>VLOOKUP($A546,'SAP - LT'!$A:$AE,12,0)</f>
        <v>AGROVET MANANTIAL S.A.C.</v>
      </c>
      <c r="C546" s="5" t="str">
        <f>VLOOKUP($A546,'SAP - LT'!$A:$AE,2,0)</f>
        <v>2024-02717</v>
      </c>
      <c r="D546" s="5" t="str">
        <f>VLOOKUP($A546,'SAP - LT'!$A:$AE,2,0)</f>
        <v>2024-02717</v>
      </c>
      <c r="E546" s="13">
        <v>45566</v>
      </c>
      <c r="F546" s="34">
        <f>VLOOKUP($A546,'SAP - LT'!$A:$AE,5,0)</f>
        <v>45506</v>
      </c>
      <c r="G546" s="13">
        <f>VLOOKUP($A546,'SAP - LT'!$A:$AE,19,0)</f>
        <v>45579</v>
      </c>
      <c r="H546" s="5" t="s">
        <v>8512</v>
      </c>
      <c r="I546" t="str">
        <f>VLOOKUP($A546,'SAP - LT'!$A:$AE,3,0)</f>
        <v/>
      </c>
      <c r="J546" t="str">
        <f>IF(VLOOKUP($A546,'SAP - LT'!$A:$AE,15,0)=0,"PEN","USD")</f>
        <v>PEN</v>
      </c>
      <c r="K546" s="35" t="s">
        <v>17524</v>
      </c>
      <c r="L546">
        <v>1</v>
      </c>
      <c r="M546" s="37">
        <f>IF(J546="PEN",VLOOKUP($A546,'SAP - LT'!$A:$AE,14,0),VLOOKUP($A546,'SAP- FACT'!$A:$AE,15,0))</f>
        <v>6161.37</v>
      </c>
      <c r="N546" t="str">
        <f>IF(VLOOKUP($A546,'SAP - LT'!$A:$AE,15,0)=0,"PEN","USD")</f>
        <v>PEN</v>
      </c>
      <c r="O546" t="str">
        <f>VLOOKUP($A546,'SAP - LT'!$A:$AE,4,0)</f>
        <v>LETRAS EN DESCUENTO NACIONAL -  - LETRA 75 DIAS / DRAFT 75 DAYS - Cambio de Situación</v>
      </c>
    </row>
    <row r="547" spans="1:15" x14ac:dyDescent="0.2">
      <c r="A547">
        <f t="shared" si="8"/>
        <v>546</v>
      </c>
      <c r="B547" t="str">
        <f>VLOOKUP($A547,'SAP - LT'!$A:$AE,12,0)</f>
        <v>SANIDAD AGROPECUARIA &amp; ASOCIADOS S.A.C.</v>
      </c>
      <c r="C547" s="5" t="str">
        <f>VLOOKUP($A547,'SAP - LT'!$A:$AE,2,0)</f>
        <v>2024-02871</v>
      </c>
      <c r="D547" s="5" t="str">
        <f>VLOOKUP($A547,'SAP - LT'!$A:$AE,2,0)</f>
        <v>2024-02871</v>
      </c>
      <c r="E547" s="13">
        <v>45566</v>
      </c>
      <c r="F547" s="34">
        <f>VLOOKUP($A547,'SAP - LT'!$A:$AE,5,0)</f>
        <v>45526</v>
      </c>
      <c r="G547" s="13">
        <f>VLOOKUP($A547,'SAP - LT'!$A:$AE,19,0)</f>
        <v>45572</v>
      </c>
      <c r="H547" s="5" t="s">
        <v>8512</v>
      </c>
      <c r="I547" t="str">
        <f>VLOOKUP($A547,'SAP - LT'!$A:$AE,3,0)</f>
        <v/>
      </c>
      <c r="J547" t="str">
        <f>IF(VLOOKUP($A547,'SAP - LT'!$A:$AE,15,0)=0,"PEN","USD")</f>
        <v>PEN</v>
      </c>
      <c r="K547" s="35" t="s">
        <v>17524</v>
      </c>
      <c r="L547">
        <v>1</v>
      </c>
      <c r="M547" s="37">
        <f>IF(J547="PEN",VLOOKUP($A547,'SAP - LT'!$A:$AE,14,0),VLOOKUP($A547,'SAP- FACT'!$A:$AE,15,0))</f>
        <v>6261.23</v>
      </c>
      <c r="N547" t="str">
        <f>IF(VLOOKUP($A547,'SAP - LT'!$A:$AE,15,0)=0,"PEN","USD")</f>
        <v>PEN</v>
      </c>
      <c r="O547" t="str">
        <f>VLOOKUP($A547,'SAP - LT'!$A:$AE,4,0)</f>
        <v>LETRAS EN DESCUENTO NACIONAL -  - LETRA 75 DIAS / DRAFT 75 DAYS - Cambio de Situación</v>
      </c>
    </row>
    <row r="548" spans="1:15" x14ac:dyDescent="0.2">
      <c r="A548">
        <f t="shared" si="8"/>
        <v>547</v>
      </c>
      <c r="B548" t="str">
        <f>VLOOKUP($A548,'SAP - LT'!$A:$AE,12,0)</f>
        <v>TOP VETERINARIA S.A.C.</v>
      </c>
      <c r="C548" s="5" t="str">
        <f>VLOOKUP($A548,'SAP - LT'!$A:$AE,2,0)</f>
        <v>2024-02842</v>
      </c>
      <c r="D548" s="5" t="str">
        <f>VLOOKUP($A548,'SAP - LT'!$A:$AE,2,0)</f>
        <v>2024-02842</v>
      </c>
      <c r="E548" s="13">
        <v>45566</v>
      </c>
      <c r="F548" s="34">
        <f>VLOOKUP($A548,'SAP - LT'!$A:$AE,5,0)</f>
        <v>45520</v>
      </c>
      <c r="G548" s="13">
        <f>VLOOKUP($A548,'SAP - LT'!$A:$AE,19,0)</f>
        <v>45583</v>
      </c>
      <c r="H548" s="5" t="s">
        <v>8512</v>
      </c>
      <c r="I548" t="str">
        <f>VLOOKUP($A548,'SAP - LT'!$A:$AE,3,0)</f>
        <v/>
      </c>
      <c r="J548" t="str">
        <f>IF(VLOOKUP($A548,'SAP - LT'!$A:$AE,15,0)=0,"PEN","USD")</f>
        <v>PEN</v>
      </c>
      <c r="K548" s="35" t="s">
        <v>17524</v>
      </c>
      <c r="L548">
        <v>1</v>
      </c>
      <c r="M548" s="37">
        <f>IF(J548="PEN",VLOOKUP($A548,'SAP - LT'!$A:$AE,14,0),VLOOKUP($A548,'SAP- FACT'!$A:$AE,15,0))</f>
        <v>6352.5</v>
      </c>
      <c r="N548" t="str">
        <f>IF(VLOOKUP($A548,'SAP - LT'!$A:$AE,15,0)=0,"PEN","USD")</f>
        <v>PEN</v>
      </c>
      <c r="O548" t="str">
        <f>VLOOKUP($A548,'SAP - LT'!$A:$AE,4,0)</f>
        <v>LETRAS EN DESCUENTO NACIONAL -  - LETRA 75 DIAS / DRAFT 75 DAYS - Cambio de Situación</v>
      </c>
    </row>
    <row r="549" spans="1:15" x14ac:dyDescent="0.2">
      <c r="A549">
        <f t="shared" si="8"/>
        <v>548</v>
      </c>
      <c r="B549" t="str">
        <f>VLOOKUP($A549,'SAP - LT'!$A:$AE,12,0)</f>
        <v>REPRESENTACIONES DURAND S.A.C.</v>
      </c>
      <c r="C549" s="5" t="str">
        <f>VLOOKUP($A549,'SAP - LT'!$A:$AE,2,0)</f>
        <v>2024-02793</v>
      </c>
      <c r="D549" s="5" t="str">
        <f>VLOOKUP($A549,'SAP - LT'!$A:$AE,2,0)</f>
        <v>2024-02793</v>
      </c>
      <c r="E549" s="13">
        <v>45566</v>
      </c>
      <c r="F549" s="34">
        <f>VLOOKUP($A549,'SAP - LT'!$A:$AE,5,0)</f>
        <v>45518</v>
      </c>
      <c r="G549" s="13">
        <f>VLOOKUP($A549,'SAP - LT'!$A:$AE,19,0)</f>
        <v>45582</v>
      </c>
      <c r="H549" s="5" t="s">
        <v>8512</v>
      </c>
      <c r="I549" t="str">
        <f>VLOOKUP($A549,'SAP - LT'!$A:$AE,3,0)</f>
        <v/>
      </c>
      <c r="J549" t="str">
        <f>IF(VLOOKUP($A549,'SAP - LT'!$A:$AE,15,0)=0,"PEN","USD")</f>
        <v>PEN</v>
      </c>
      <c r="K549" s="35" t="s">
        <v>17524</v>
      </c>
      <c r="L549">
        <v>1</v>
      </c>
      <c r="M549" s="37">
        <f>IF(J549="PEN",VLOOKUP($A549,'SAP - LT'!$A:$AE,14,0),VLOOKUP($A549,'SAP- FACT'!$A:$AE,15,0))</f>
        <v>6612.37</v>
      </c>
      <c r="N549" t="str">
        <f>IF(VLOOKUP($A549,'SAP - LT'!$A:$AE,15,0)=0,"PEN","USD")</f>
        <v>PEN</v>
      </c>
      <c r="O549" t="str">
        <f>VLOOKUP($A549,'SAP - LT'!$A:$AE,4,0)</f>
        <v>LETRAS EN DESCUENTO NACIONAL -  - LETRA 75 DIAS / DRAFT 75 DAYS - Cambio de Situación</v>
      </c>
    </row>
    <row r="550" spans="1:15" x14ac:dyDescent="0.2">
      <c r="A550">
        <f t="shared" si="8"/>
        <v>549</v>
      </c>
      <c r="B550" t="str">
        <f>VLOOKUP($A550,'SAP - LT'!$A:$AE,12,0)</f>
        <v>REPRESENTACIONES DURAND S.A.C.</v>
      </c>
      <c r="C550" s="5" t="str">
        <f>VLOOKUP($A550,'SAP - LT'!$A:$AE,2,0)</f>
        <v>2024-02791</v>
      </c>
      <c r="D550" s="5" t="str">
        <f>VLOOKUP($A550,'SAP - LT'!$A:$AE,2,0)</f>
        <v>2024-02791</v>
      </c>
      <c r="E550" s="13">
        <v>45566</v>
      </c>
      <c r="F550" s="34">
        <f>VLOOKUP($A550,'SAP - LT'!$A:$AE,5,0)</f>
        <v>45518</v>
      </c>
      <c r="G550" s="13">
        <f>VLOOKUP($A550,'SAP - LT'!$A:$AE,19,0)</f>
        <v>45566</v>
      </c>
      <c r="H550" s="5" t="s">
        <v>8512</v>
      </c>
      <c r="I550" t="str">
        <f>VLOOKUP($A550,'SAP - LT'!$A:$AE,3,0)</f>
        <v/>
      </c>
      <c r="J550" t="str">
        <f>IF(VLOOKUP($A550,'SAP - LT'!$A:$AE,15,0)=0,"PEN","USD")</f>
        <v>PEN</v>
      </c>
      <c r="K550" s="35" t="s">
        <v>17524</v>
      </c>
      <c r="L550">
        <v>1</v>
      </c>
      <c r="M550" s="37">
        <f>IF(J550="PEN",VLOOKUP($A550,'SAP - LT'!$A:$AE,14,0),VLOOKUP($A550,'SAP- FACT'!$A:$AE,15,0))</f>
        <v>6612.4</v>
      </c>
      <c r="N550" t="str">
        <f>IF(VLOOKUP($A550,'SAP - LT'!$A:$AE,15,0)=0,"PEN","USD")</f>
        <v>PEN</v>
      </c>
      <c r="O550" t="str">
        <f>VLOOKUP($A550,'SAP - LT'!$A:$AE,4,0)</f>
        <v>LETRAS EN DESCUENTO NACIONAL -  - LETRA 75 DIAS / DRAFT 75 DAYS - Cambio de Situación</v>
      </c>
    </row>
    <row r="551" spans="1:15" x14ac:dyDescent="0.2">
      <c r="A551">
        <f t="shared" si="8"/>
        <v>550</v>
      </c>
      <c r="B551" t="str">
        <f>VLOOKUP($A551,'SAP - LT'!$A:$AE,12,0)</f>
        <v>REPRESENTACIONES DURAND S.A.C.</v>
      </c>
      <c r="C551" s="5" t="str">
        <f>VLOOKUP($A551,'SAP - LT'!$A:$AE,2,0)</f>
        <v>2024-02792</v>
      </c>
      <c r="D551" s="5" t="str">
        <f>VLOOKUP($A551,'SAP - LT'!$A:$AE,2,0)</f>
        <v>2024-02792</v>
      </c>
      <c r="E551" s="13">
        <v>45566</v>
      </c>
      <c r="F551" s="34">
        <f>VLOOKUP($A551,'SAP - LT'!$A:$AE,5,0)</f>
        <v>45518</v>
      </c>
      <c r="G551" s="13">
        <f>VLOOKUP($A551,'SAP - LT'!$A:$AE,19,0)</f>
        <v>45572</v>
      </c>
      <c r="H551" s="5" t="s">
        <v>8512</v>
      </c>
      <c r="I551" t="str">
        <f>VLOOKUP($A551,'SAP - LT'!$A:$AE,3,0)</f>
        <v/>
      </c>
      <c r="J551" t="str">
        <f>IF(VLOOKUP($A551,'SAP - LT'!$A:$AE,15,0)=0,"PEN","USD")</f>
        <v>PEN</v>
      </c>
      <c r="K551" s="35" t="s">
        <v>17524</v>
      </c>
      <c r="L551">
        <v>1</v>
      </c>
      <c r="M551" s="37">
        <f>IF(J551="PEN",VLOOKUP($A551,'SAP - LT'!$A:$AE,14,0),VLOOKUP($A551,'SAP- FACT'!$A:$AE,15,0))</f>
        <v>6612.4</v>
      </c>
      <c r="N551" t="str">
        <f>IF(VLOOKUP($A551,'SAP - LT'!$A:$AE,15,0)=0,"PEN","USD")</f>
        <v>PEN</v>
      </c>
      <c r="O551" t="str">
        <f>VLOOKUP($A551,'SAP - LT'!$A:$AE,4,0)</f>
        <v>LETRAS EN DESCUENTO NACIONAL -  - LETRA 75 DIAS / DRAFT 75 DAYS - Cambio de Situación</v>
      </c>
    </row>
    <row r="552" spans="1:15" x14ac:dyDescent="0.2">
      <c r="A552">
        <f t="shared" si="8"/>
        <v>551</v>
      </c>
      <c r="B552" t="str">
        <f>VLOOKUP($A552,'SAP - LT'!$A:$AE,12,0)</f>
        <v>SANIDAD AGROPECUARIA &amp; ASOCIADOS S.A.C.</v>
      </c>
      <c r="C552" s="5" t="str">
        <f>VLOOKUP($A552,'SAP - LT'!$A:$AE,2,0)</f>
        <v>2024-03516</v>
      </c>
      <c r="D552" s="5" t="str">
        <f>VLOOKUP($A552,'SAP - LT'!$A:$AE,2,0)</f>
        <v>2024-03516</v>
      </c>
      <c r="E552" s="13">
        <v>45566</v>
      </c>
      <c r="F552" s="34">
        <f>VLOOKUP($A552,'SAP - LT'!$A:$AE,5,0)</f>
        <v>45560</v>
      </c>
      <c r="G552" s="13">
        <f>VLOOKUP($A552,'SAP - LT'!$A:$AE,19,0)</f>
        <v>45616</v>
      </c>
      <c r="H552" s="5" t="s">
        <v>8512</v>
      </c>
      <c r="I552" t="str">
        <f>VLOOKUP($A552,'SAP - LT'!$A:$AE,3,0)</f>
        <v/>
      </c>
      <c r="J552" t="str">
        <f>IF(VLOOKUP($A552,'SAP - LT'!$A:$AE,15,0)=0,"PEN","USD")</f>
        <v>PEN</v>
      </c>
      <c r="K552" s="35" t="s">
        <v>17524</v>
      </c>
      <c r="L552">
        <v>1</v>
      </c>
      <c r="M552" s="37">
        <f>IF(J552="PEN",VLOOKUP($A552,'SAP - LT'!$A:$AE,14,0),VLOOKUP($A552,'SAP- FACT'!$A:$AE,15,0))</f>
        <v>6721.28</v>
      </c>
      <c r="N552" t="str">
        <f>IF(VLOOKUP($A552,'SAP - LT'!$A:$AE,15,0)=0,"PEN","USD")</f>
        <v>PEN</v>
      </c>
      <c r="O552" t="str">
        <f>VLOOKUP($A552,'SAP - LT'!$A:$AE,4,0)</f>
        <v>LETRAS EN DESCUENTO NACIONAL -  - LETRA 75 DIAS / DRAFT 75 DAYS - Cambio de Situación</v>
      </c>
    </row>
    <row r="553" spans="1:15" x14ac:dyDescent="0.2">
      <c r="A553">
        <f t="shared" si="8"/>
        <v>552</v>
      </c>
      <c r="B553" t="str">
        <f>VLOOKUP($A553,'SAP - LT'!$A:$AE,12,0)</f>
        <v>SANIDAD AGROPECUARIA &amp; ASOCIADOS S.A.C.</v>
      </c>
      <c r="C553" s="5" t="str">
        <f>VLOOKUP($A553,'SAP - LT'!$A:$AE,2,0)</f>
        <v>2024-03063</v>
      </c>
      <c r="D553" s="5" t="str">
        <f>VLOOKUP($A553,'SAP - LT'!$A:$AE,2,0)</f>
        <v>2024-03063</v>
      </c>
      <c r="E553" s="13">
        <v>45566</v>
      </c>
      <c r="F553" s="34">
        <f>VLOOKUP($A553,'SAP - LT'!$A:$AE,5,0)</f>
        <v>45518</v>
      </c>
      <c r="G553" s="13">
        <f>VLOOKUP($A553,'SAP - LT'!$A:$AE,19,0)</f>
        <v>45581</v>
      </c>
      <c r="H553" s="5" t="s">
        <v>8512</v>
      </c>
      <c r="I553" t="str">
        <f>VLOOKUP($A553,'SAP - LT'!$A:$AE,3,0)</f>
        <v/>
      </c>
      <c r="J553" t="str">
        <f>IF(VLOOKUP($A553,'SAP - LT'!$A:$AE,15,0)=0,"PEN","USD")</f>
        <v>PEN</v>
      </c>
      <c r="K553" s="35" t="s">
        <v>17524</v>
      </c>
      <c r="L553">
        <v>1</v>
      </c>
      <c r="M553" s="37">
        <f>IF(J553="PEN",VLOOKUP($A553,'SAP - LT'!$A:$AE,14,0),VLOOKUP($A553,'SAP- FACT'!$A:$AE,15,0))</f>
        <v>6729.3</v>
      </c>
      <c r="N553" t="str">
        <f>IF(VLOOKUP($A553,'SAP - LT'!$A:$AE,15,0)=0,"PEN","USD")</f>
        <v>PEN</v>
      </c>
      <c r="O553" t="str">
        <f>VLOOKUP($A553,'SAP - LT'!$A:$AE,4,0)</f>
        <v>LETRAS EN DESCUENTO NACIONAL -  - LETRA 75 DIAS / DRAFT 75 DAYS - Cambio de Situación</v>
      </c>
    </row>
    <row r="554" spans="1:15" x14ac:dyDescent="0.2">
      <c r="A554">
        <f t="shared" si="8"/>
        <v>553</v>
      </c>
      <c r="B554" t="str">
        <f>VLOOKUP($A554,'SAP - LT'!$A:$AE,12,0)</f>
        <v>SANIDAD AGROPECUARIA &amp; ASOCIADOS S.A.C.</v>
      </c>
      <c r="C554" s="5" t="str">
        <f>VLOOKUP($A554,'SAP - LT'!$A:$AE,2,0)</f>
        <v>2024-03277</v>
      </c>
      <c r="D554" s="5" t="str">
        <f>VLOOKUP($A554,'SAP - LT'!$A:$AE,2,0)</f>
        <v>2024-03277</v>
      </c>
      <c r="E554" s="13">
        <v>45566</v>
      </c>
      <c r="F554" s="34">
        <f>VLOOKUP($A554,'SAP - LT'!$A:$AE,5,0)</f>
        <v>45539</v>
      </c>
      <c r="G554" s="13">
        <f>VLOOKUP($A554,'SAP - LT'!$A:$AE,19,0)</f>
        <v>45582</v>
      </c>
      <c r="H554" s="5" t="s">
        <v>8512</v>
      </c>
      <c r="I554" t="str">
        <f>VLOOKUP($A554,'SAP - LT'!$A:$AE,3,0)</f>
        <v/>
      </c>
      <c r="J554" t="str">
        <f>IF(VLOOKUP($A554,'SAP - LT'!$A:$AE,15,0)=0,"PEN","USD")</f>
        <v>PEN</v>
      </c>
      <c r="K554" s="35" t="s">
        <v>17524</v>
      </c>
      <c r="L554">
        <v>1</v>
      </c>
      <c r="M554" s="37">
        <f>IF(J554="PEN",VLOOKUP($A554,'SAP - LT'!$A:$AE,14,0),VLOOKUP($A554,'SAP- FACT'!$A:$AE,15,0))</f>
        <v>6756.96</v>
      </c>
      <c r="N554" t="str">
        <f>IF(VLOOKUP($A554,'SAP - LT'!$A:$AE,15,0)=0,"PEN","USD")</f>
        <v>PEN</v>
      </c>
      <c r="O554" t="str">
        <f>VLOOKUP($A554,'SAP - LT'!$A:$AE,4,0)</f>
        <v>LETRAS EN DESCUENTO NACIONAL -  - LETRA 75 DIAS / DRAFT 75 DAYS - Cambio de Situación</v>
      </c>
    </row>
    <row r="555" spans="1:15" x14ac:dyDescent="0.2">
      <c r="A555">
        <f t="shared" si="8"/>
        <v>554</v>
      </c>
      <c r="B555" t="str">
        <f>VLOOKUP($A555,'SAP - LT'!$A:$AE,12,0)</f>
        <v>SANIDAD AGROPECUARIA &amp; ASOCIADOS S.A.C.</v>
      </c>
      <c r="C555" s="5" t="str">
        <f>VLOOKUP($A555,'SAP - LT'!$A:$AE,2,0)</f>
        <v>2024-03280</v>
      </c>
      <c r="D555" s="5" t="str">
        <f>VLOOKUP($A555,'SAP - LT'!$A:$AE,2,0)</f>
        <v>2024-03280</v>
      </c>
      <c r="E555" s="13">
        <v>45566</v>
      </c>
      <c r="F555" s="34">
        <f>VLOOKUP($A555,'SAP - LT'!$A:$AE,5,0)</f>
        <v>45539</v>
      </c>
      <c r="G555" s="13">
        <f>VLOOKUP($A555,'SAP - LT'!$A:$AE,19,0)</f>
        <v>45603</v>
      </c>
      <c r="H555" s="5" t="s">
        <v>8512</v>
      </c>
      <c r="I555" t="str">
        <f>VLOOKUP($A555,'SAP - LT'!$A:$AE,3,0)</f>
        <v/>
      </c>
      <c r="J555" t="str">
        <f>IF(VLOOKUP($A555,'SAP - LT'!$A:$AE,15,0)=0,"PEN","USD")</f>
        <v>PEN</v>
      </c>
      <c r="K555" s="35" t="s">
        <v>17524</v>
      </c>
      <c r="L555">
        <v>1</v>
      </c>
      <c r="M555" s="37">
        <f>IF(J555="PEN",VLOOKUP($A555,'SAP - LT'!$A:$AE,14,0),VLOOKUP($A555,'SAP- FACT'!$A:$AE,15,0))</f>
        <v>6756.96</v>
      </c>
      <c r="N555" t="str">
        <f>IF(VLOOKUP($A555,'SAP - LT'!$A:$AE,15,0)=0,"PEN","USD")</f>
        <v>PEN</v>
      </c>
      <c r="O555" t="str">
        <f>VLOOKUP($A555,'SAP - LT'!$A:$AE,4,0)</f>
        <v>LETRAS EN DESCUENTO NACIONAL -  - LETRA 75 DIAS / DRAFT 75 DAYS - Cambio de Situación</v>
      </c>
    </row>
    <row r="556" spans="1:15" x14ac:dyDescent="0.2">
      <c r="A556">
        <f t="shared" si="8"/>
        <v>555</v>
      </c>
      <c r="B556" t="str">
        <f>VLOOKUP($A556,'SAP - LT'!$A:$AE,12,0)</f>
        <v>SANIDAD AGROPECUARIA &amp; ASOCIADOS S.A.C.</v>
      </c>
      <c r="C556" s="5" t="str">
        <f>VLOOKUP($A556,'SAP - LT'!$A:$AE,2,0)</f>
        <v>2024-03278</v>
      </c>
      <c r="D556" s="5" t="str">
        <f>VLOOKUP($A556,'SAP - LT'!$A:$AE,2,0)</f>
        <v>2024-03278</v>
      </c>
      <c r="E556" s="13">
        <v>45566</v>
      </c>
      <c r="F556" s="34">
        <f>VLOOKUP($A556,'SAP - LT'!$A:$AE,5,0)</f>
        <v>45539</v>
      </c>
      <c r="G556" s="13">
        <f>VLOOKUP($A556,'SAP - LT'!$A:$AE,19,0)</f>
        <v>45589</v>
      </c>
      <c r="H556" s="5" t="s">
        <v>8512</v>
      </c>
      <c r="I556" t="str">
        <f>VLOOKUP($A556,'SAP - LT'!$A:$AE,3,0)</f>
        <v/>
      </c>
      <c r="J556" t="str">
        <f>IF(VLOOKUP($A556,'SAP - LT'!$A:$AE,15,0)=0,"PEN","USD")</f>
        <v>PEN</v>
      </c>
      <c r="K556" s="35" t="s">
        <v>17524</v>
      </c>
      <c r="L556">
        <v>1</v>
      </c>
      <c r="M556" s="37">
        <f>IF(J556="PEN",VLOOKUP($A556,'SAP - LT'!$A:$AE,14,0),VLOOKUP($A556,'SAP- FACT'!$A:$AE,15,0))</f>
        <v>6756.96</v>
      </c>
      <c r="N556" t="str">
        <f>IF(VLOOKUP($A556,'SAP - LT'!$A:$AE,15,0)=0,"PEN","USD")</f>
        <v>PEN</v>
      </c>
      <c r="O556" t="str">
        <f>VLOOKUP($A556,'SAP - LT'!$A:$AE,4,0)</f>
        <v>LETRAS EN DESCUENTO NACIONAL -  - LETRA 75 DIAS / DRAFT 75 DAYS - Cambio de Situación</v>
      </c>
    </row>
    <row r="557" spans="1:15" x14ac:dyDescent="0.2">
      <c r="A557">
        <f t="shared" si="8"/>
        <v>556</v>
      </c>
      <c r="B557" t="str">
        <f>VLOOKUP($A557,'SAP - LT'!$A:$AE,12,0)</f>
        <v>SANIDAD AGROPECUARIA &amp; ASOCIADOS S.A.C.</v>
      </c>
      <c r="C557" s="5" t="str">
        <f>VLOOKUP($A557,'SAP - LT'!$A:$AE,2,0)</f>
        <v>2024-03279</v>
      </c>
      <c r="D557" s="5" t="str">
        <f>VLOOKUP($A557,'SAP - LT'!$A:$AE,2,0)</f>
        <v>2024-03279</v>
      </c>
      <c r="E557" s="13">
        <v>45566</v>
      </c>
      <c r="F557" s="34">
        <f>VLOOKUP($A557,'SAP - LT'!$A:$AE,5,0)</f>
        <v>45539</v>
      </c>
      <c r="G557" s="13">
        <f>VLOOKUP($A557,'SAP - LT'!$A:$AE,19,0)</f>
        <v>45595</v>
      </c>
      <c r="H557" s="5" t="s">
        <v>8512</v>
      </c>
      <c r="I557" t="str">
        <f>VLOOKUP($A557,'SAP - LT'!$A:$AE,3,0)</f>
        <v/>
      </c>
      <c r="J557" t="str">
        <f>IF(VLOOKUP($A557,'SAP - LT'!$A:$AE,15,0)=0,"PEN","USD")</f>
        <v>PEN</v>
      </c>
      <c r="K557" s="35" t="s">
        <v>17524</v>
      </c>
      <c r="L557">
        <v>1</v>
      </c>
      <c r="M557" s="37">
        <f>IF(J557="PEN",VLOOKUP($A557,'SAP - LT'!$A:$AE,14,0),VLOOKUP($A557,'SAP- FACT'!$A:$AE,15,0))</f>
        <v>6756.96</v>
      </c>
      <c r="N557" t="str">
        <f>IF(VLOOKUP($A557,'SAP - LT'!$A:$AE,15,0)=0,"PEN","USD")</f>
        <v>PEN</v>
      </c>
      <c r="O557" t="str">
        <f>VLOOKUP($A557,'SAP - LT'!$A:$AE,4,0)</f>
        <v>LETRAS EN DESCUENTO NACIONAL -  - LETRA 75 DIAS / DRAFT 75 DAYS - Cambio de Situación</v>
      </c>
    </row>
    <row r="558" spans="1:15" x14ac:dyDescent="0.2">
      <c r="A558">
        <f t="shared" si="8"/>
        <v>557</v>
      </c>
      <c r="B558" t="str">
        <f>VLOOKUP($A558,'SAP - LT'!$A:$AE,12,0)</f>
        <v>SANIDAD AGROPECUARIA &amp; ASOCIADOS S.A.C.</v>
      </c>
      <c r="C558" s="5" t="str">
        <f>VLOOKUP($A558,'SAP - LT'!$A:$AE,2,0)</f>
        <v>2024-03275</v>
      </c>
      <c r="D558" s="5" t="str">
        <f>VLOOKUP($A558,'SAP - LT'!$A:$AE,2,0)</f>
        <v>2024-03275</v>
      </c>
      <c r="E558" s="13">
        <v>45566</v>
      </c>
      <c r="F558" s="34">
        <f>VLOOKUP($A558,'SAP - LT'!$A:$AE,5,0)</f>
        <v>45539</v>
      </c>
      <c r="G558" s="13">
        <f>VLOOKUP($A558,'SAP - LT'!$A:$AE,19,0)</f>
        <v>45568</v>
      </c>
      <c r="H558" s="5" t="s">
        <v>8512</v>
      </c>
      <c r="I558" t="str">
        <f>VLOOKUP($A558,'SAP - LT'!$A:$AE,3,0)</f>
        <v/>
      </c>
      <c r="J558" t="str">
        <f>IF(VLOOKUP($A558,'SAP - LT'!$A:$AE,15,0)=0,"PEN","USD")</f>
        <v>PEN</v>
      </c>
      <c r="K558" s="35" t="s">
        <v>17524</v>
      </c>
      <c r="L558">
        <v>1</v>
      </c>
      <c r="M558" s="37">
        <f>IF(J558="PEN",VLOOKUP($A558,'SAP - LT'!$A:$AE,14,0),VLOOKUP($A558,'SAP- FACT'!$A:$AE,15,0))</f>
        <v>6756.96</v>
      </c>
      <c r="N558" t="str">
        <f>IF(VLOOKUP($A558,'SAP - LT'!$A:$AE,15,0)=0,"PEN","USD")</f>
        <v>PEN</v>
      </c>
      <c r="O558" t="str">
        <f>VLOOKUP($A558,'SAP - LT'!$A:$AE,4,0)</f>
        <v>LETRAS EN DESCUENTO NACIONAL -  - LETRA 75 DIAS / DRAFT 75 DAYS - Cambio de Situación</v>
      </c>
    </row>
    <row r="559" spans="1:15" x14ac:dyDescent="0.2">
      <c r="A559">
        <f t="shared" si="8"/>
        <v>558</v>
      </c>
      <c r="B559" t="str">
        <f>VLOOKUP($A559,'SAP - LT'!$A:$AE,12,0)</f>
        <v>SANIDAD AGROPECUARIA &amp; ASOCIADOS S.A.C.</v>
      </c>
      <c r="C559" s="5" t="str">
        <f>VLOOKUP($A559,'SAP - LT'!$A:$AE,2,0)</f>
        <v>2024-03276</v>
      </c>
      <c r="D559" s="5" t="str">
        <f>VLOOKUP($A559,'SAP - LT'!$A:$AE,2,0)</f>
        <v>2024-03276</v>
      </c>
      <c r="E559" s="13">
        <v>45566</v>
      </c>
      <c r="F559" s="34">
        <f>VLOOKUP($A559,'SAP - LT'!$A:$AE,5,0)</f>
        <v>45539</v>
      </c>
      <c r="G559" s="13">
        <f>VLOOKUP($A559,'SAP - LT'!$A:$AE,19,0)</f>
        <v>45575</v>
      </c>
      <c r="H559" s="5" t="s">
        <v>8512</v>
      </c>
      <c r="I559" t="str">
        <f>VLOOKUP($A559,'SAP - LT'!$A:$AE,3,0)</f>
        <v/>
      </c>
      <c r="J559" t="str">
        <f>IF(VLOOKUP($A559,'SAP - LT'!$A:$AE,15,0)=0,"PEN","USD")</f>
        <v>PEN</v>
      </c>
      <c r="K559" s="35" t="s">
        <v>17524</v>
      </c>
      <c r="L559">
        <v>1</v>
      </c>
      <c r="M559" s="37">
        <f>IF(J559="PEN",VLOOKUP($A559,'SAP - LT'!$A:$AE,14,0),VLOOKUP($A559,'SAP- FACT'!$A:$AE,15,0))</f>
        <v>6756.96</v>
      </c>
      <c r="N559" t="str">
        <f>IF(VLOOKUP($A559,'SAP - LT'!$A:$AE,15,0)=0,"PEN","USD")</f>
        <v>PEN</v>
      </c>
      <c r="O559" t="str">
        <f>VLOOKUP($A559,'SAP - LT'!$A:$AE,4,0)</f>
        <v>LETRAS EN DESCUENTO NACIONAL -  - LETRA 75 DIAS / DRAFT 75 DAYS - Cambio de Situación</v>
      </c>
    </row>
    <row r="560" spans="1:15" x14ac:dyDescent="0.2">
      <c r="A560">
        <f t="shared" si="8"/>
        <v>559</v>
      </c>
      <c r="B560" t="str">
        <f>VLOOKUP($A560,'SAP - LT'!$A:$AE,12,0)</f>
        <v>SANIDAD AGROPECUARIA &amp; ASOCIADOS S.A.C.</v>
      </c>
      <c r="C560" s="5" t="str">
        <f>VLOOKUP($A560,'SAP - LT'!$A:$AE,2,0)</f>
        <v>2024-03281</v>
      </c>
      <c r="D560" s="5" t="str">
        <f>VLOOKUP($A560,'SAP - LT'!$A:$AE,2,0)</f>
        <v>2024-03281</v>
      </c>
      <c r="E560" s="13">
        <v>45566</v>
      </c>
      <c r="F560" s="34">
        <f>VLOOKUP($A560,'SAP - LT'!$A:$AE,5,0)</f>
        <v>45539</v>
      </c>
      <c r="G560" s="13">
        <f>VLOOKUP($A560,'SAP - LT'!$A:$AE,19,0)</f>
        <v>45614</v>
      </c>
      <c r="H560" s="5" t="s">
        <v>8512</v>
      </c>
      <c r="I560" t="str">
        <f>VLOOKUP($A560,'SAP - LT'!$A:$AE,3,0)</f>
        <v/>
      </c>
      <c r="J560" t="str">
        <f>IF(VLOOKUP($A560,'SAP - LT'!$A:$AE,15,0)=0,"PEN","USD")</f>
        <v>PEN</v>
      </c>
      <c r="K560" s="35" t="s">
        <v>17524</v>
      </c>
      <c r="L560">
        <v>1</v>
      </c>
      <c r="M560" s="37">
        <f>IF(J560="PEN",VLOOKUP($A560,'SAP - LT'!$A:$AE,14,0),VLOOKUP($A560,'SAP- FACT'!$A:$AE,15,0))</f>
        <v>6756.98</v>
      </c>
      <c r="N560" t="str">
        <f>IF(VLOOKUP($A560,'SAP - LT'!$A:$AE,15,0)=0,"PEN","USD")</f>
        <v>PEN</v>
      </c>
      <c r="O560" t="str">
        <f>VLOOKUP($A560,'SAP - LT'!$A:$AE,4,0)</f>
        <v>LETRAS EN DESCUENTO NACIONAL -  - LETRA 75 DIAS / DRAFT 75 DAYS - Cambio de Situación</v>
      </c>
    </row>
    <row r="561" spans="1:15" x14ac:dyDescent="0.2">
      <c r="A561">
        <f t="shared" si="8"/>
        <v>560</v>
      </c>
      <c r="B561" t="str">
        <f>VLOOKUP($A561,'SAP - LT'!$A:$AE,12,0)</f>
        <v>GRUPO PHARMAX VETERINARIA S.A.C.</v>
      </c>
      <c r="C561" s="5" t="str">
        <f>VLOOKUP($A561,'SAP - LT'!$A:$AE,2,0)</f>
        <v>2024-02057</v>
      </c>
      <c r="D561" s="5" t="str">
        <f>VLOOKUP($A561,'SAP - LT'!$A:$AE,2,0)</f>
        <v>2024-02057</v>
      </c>
      <c r="E561" s="13">
        <v>45566</v>
      </c>
      <c r="F561" s="34">
        <f>VLOOKUP($A561,'SAP - LT'!$A:$AE,5,0)</f>
        <v>45456</v>
      </c>
      <c r="G561" s="13">
        <f>VLOOKUP($A561,'SAP - LT'!$A:$AE,19,0)</f>
        <v>45510</v>
      </c>
      <c r="H561" s="5" t="s">
        <v>8512</v>
      </c>
      <c r="I561" t="str">
        <f>VLOOKUP($A561,'SAP - LT'!$A:$AE,3,0)</f>
        <v/>
      </c>
      <c r="J561" t="str">
        <f>IF(VLOOKUP($A561,'SAP - LT'!$A:$AE,15,0)=0,"PEN","USD")</f>
        <v>PEN</v>
      </c>
      <c r="K561" s="35" t="s">
        <v>17524</v>
      </c>
      <c r="L561">
        <v>1</v>
      </c>
      <c r="M561" s="37">
        <f>IF(J561="PEN",VLOOKUP($A561,'SAP - LT'!$A:$AE,14,0),VLOOKUP($A561,'SAP- FACT'!$A:$AE,15,0))</f>
        <v>6834.89</v>
      </c>
      <c r="N561" t="str">
        <f>IF(VLOOKUP($A561,'SAP - LT'!$A:$AE,15,0)=0,"PEN","USD")</f>
        <v>PEN</v>
      </c>
      <c r="O561" t="str">
        <f>VLOOKUP($A561,'SAP - LT'!$A:$AE,4,0)</f>
        <v>LETRAS EN DESCUENTO NACIONAL -  - LETRA 45-60-75 DIAS / DRAFT 45-60-75 DAYS - Cambio de Situación</v>
      </c>
    </row>
    <row r="562" spans="1:15" x14ac:dyDescent="0.2">
      <c r="A562">
        <f t="shared" si="8"/>
        <v>561</v>
      </c>
      <c r="B562" t="str">
        <f>VLOOKUP($A562,'SAP - LT'!$A:$AE,12,0)</f>
        <v>NOVAFARMA S.A.C.</v>
      </c>
      <c r="C562" s="5" t="str">
        <f>VLOOKUP($A562,'SAP - LT'!$A:$AE,2,0)</f>
        <v>2024-03376</v>
      </c>
      <c r="D562" s="5" t="str">
        <f>VLOOKUP($A562,'SAP - LT'!$A:$AE,2,0)</f>
        <v>2024-03376</v>
      </c>
      <c r="E562" s="13">
        <v>45566</v>
      </c>
      <c r="F562" s="34">
        <f>VLOOKUP($A562,'SAP - LT'!$A:$AE,5,0)</f>
        <v>45546</v>
      </c>
      <c r="G562" s="13">
        <f>VLOOKUP($A562,'SAP - LT'!$A:$AE,19,0)</f>
        <v>45610</v>
      </c>
      <c r="H562" s="5" t="s">
        <v>8512</v>
      </c>
      <c r="I562" t="str">
        <f>VLOOKUP($A562,'SAP - LT'!$A:$AE,3,0)</f>
        <v/>
      </c>
      <c r="J562" t="str">
        <f>IF(VLOOKUP($A562,'SAP - LT'!$A:$AE,15,0)=0,"PEN","USD")</f>
        <v>PEN</v>
      </c>
      <c r="K562" s="35" t="s">
        <v>17524</v>
      </c>
      <c r="L562">
        <v>1</v>
      </c>
      <c r="M562" s="37">
        <f>IF(J562="PEN",VLOOKUP($A562,'SAP - LT'!$A:$AE,14,0),VLOOKUP($A562,'SAP- FACT'!$A:$AE,15,0))</f>
        <v>6836.42</v>
      </c>
      <c r="N562" t="str">
        <f>IF(VLOOKUP($A562,'SAP - LT'!$A:$AE,15,0)=0,"PEN","USD")</f>
        <v>PEN</v>
      </c>
      <c r="O562" t="str">
        <f>VLOOKUP($A562,'SAP - LT'!$A:$AE,4,0)</f>
        <v>LETRAS EN DESCUENTO NACIONAL -  - LETRA 60 DIAS / DRAFT 60 DAYS - Cambio de Situación</v>
      </c>
    </row>
    <row r="563" spans="1:15" x14ac:dyDescent="0.2">
      <c r="A563">
        <f t="shared" si="8"/>
        <v>562</v>
      </c>
      <c r="B563" t="str">
        <f>VLOOKUP($A563,'SAP - LT'!$A:$AE,12,0)</f>
        <v>NOVAFARMA S.A.C.</v>
      </c>
      <c r="C563" s="5" t="str">
        <f>VLOOKUP($A563,'SAP - LT'!$A:$AE,2,0)</f>
        <v>2024-03374</v>
      </c>
      <c r="D563" s="5" t="str">
        <f>VLOOKUP($A563,'SAP - LT'!$A:$AE,2,0)</f>
        <v>2024-03374</v>
      </c>
      <c r="E563" s="13">
        <v>45566</v>
      </c>
      <c r="F563" s="34">
        <f>VLOOKUP($A563,'SAP - LT'!$A:$AE,5,0)</f>
        <v>45546</v>
      </c>
      <c r="G563" s="13">
        <f>VLOOKUP($A563,'SAP - LT'!$A:$AE,19,0)</f>
        <v>45596</v>
      </c>
      <c r="H563" s="5" t="s">
        <v>8512</v>
      </c>
      <c r="I563" t="str">
        <f>VLOOKUP($A563,'SAP - LT'!$A:$AE,3,0)</f>
        <v/>
      </c>
      <c r="J563" t="str">
        <f>IF(VLOOKUP($A563,'SAP - LT'!$A:$AE,15,0)=0,"PEN","USD")</f>
        <v>PEN</v>
      </c>
      <c r="K563" s="35" t="s">
        <v>17524</v>
      </c>
      <c r="L563">
        <v>1</v>
      </c>
      <c r="M563" s="37">
        <f>IF(J563="PEN",VLOOKUP($A563,'SAP - LT'!$A:$AE,14,0),VLOOKUP($A563,'SAP- FACT'!$A:$AE,15,0))</f>
        <v>6836.42</v>
      </c>
      <c r="N563" t="str">
        <f>IF(VLOOKUP($A563,'SAP - LT'!$A:$AE,15,0)=0,"PEN","USD")</f>
        <v>PEN</v>
      </c>
      <c r="O563" t="str">
        <f>VLOOKUP($A563,'SAP - LT'!$A:$AE,4,0)</f>
        <v>LETRAS EN DESCUENTO NACIONAL -  - LETRA 60 DIAS / DRAFT 60 DAYS - Cambio de Situación</v>
      </c>
    </row>
    <row r="564" spans="1:15" x14ac:dyDescent="0.2">
      <c r="A564">
        <f t="shared" si="8"/>
        <v>563</v>
      </c>
      <c r="B564" t="str">
        <f>VLOOKUP($A564,'SAP - LT'!$A:$AE,12,0)</f>
        <v>NOVAFARMA S.A.C.</v>
      </c>
      <c r="C564" s="5" t="str">
        <f>VLOOKUP($A564,'SAP - LT'!$A:$AE,2,0)</f>
        <v>2024-03371</v>
      </c>
      <c r="D564" s="5" t="str">
        <f>VLOOKUP($A564,'SAP - LT'!$A:$AE,2,0)</f>
        <v>2024-03371</v>
      </c>
      <c r="E564" s="13">
        <v>45566</v>
      </c>
      <c r="F564" s="34">
        <f>VLOOKUP($A564,'SAP - LT'!$A:$AE,5,0)</f>
        <v>45546</v>
      </c>
      <c r="G564" s="13">
        <f>VLOOKUP($A564,'SAP - LT'!$A:$AE,19,0)</f>
        <v>45575</v>
      </c>
      <c r="H564" s="5" t="s">
        <v>8512</v>
      </c>
      <c r="I564" t="str">
        <f>VLOOKUP($A564,'SAP - LT'!$A:$AE,3,0)</f>
        <v/>
      </c>
      <c r="J564" t="str">
        <f>IF(VLOOKUP($A564,'SAP - LT'!$A:$AE,15,0)=0,"PEN","USD")</f>
        <v>PEN</v>
      </c>
      <c r="K564" s="35" t="s">
        <v>17524</v>
      </c>
      <c r="L564">
        <v>1</v>
      </c>
      <c r="M564" s="37">
        <f>IF(J564="PEN",VLOOKUP($A564,'SAP - LT'!$A:$AE,14,0),VLOOKUP($A564,'SAP- FACT'!$A:$AE,15,0))</f>
        <v>6836.42</v>
      </c>
      <c r="N564" t="str">
        <f>IF(VLOOKUP($A564,'SAP - LT'!$A:$AE,15,0)=0,"PEN","USD")</f>
        <v>PEN</v>
      </c>
      <c r="O564" t="str">
        <f>VLOOKUP($A564,'SAP - LT'!$A:$AE,4,0)</f>
        <v>LETRAS EN DESCUENTO NACIONAL -  - LETRA 60 DIAS / DRAFT 60 DAYS - Cambio de Situación</v>
      </c>
    </row>
    <row r="565" spans="1:15" x14ac:dyDescent="0.2">
      <c r="A565">
        <f t="shared" si="8"/>
        <v>564</v>
      </c>
      <c r="B565" t="str">
        <f>VLOOKUP($A565,'SAP - LT'!$A:$AE,12,0)</f>
        <v>NOVAFARMA S.A.C.</v>
      </c>
      <c r="C565" s="5" t="str">
        <f>VLOOKUP($A565,'SAP - LT'!$A:$AE,2,0)</f>
        <v>2024-03372</v>
      </c>
      <c r="D565" s="5" t="str">
        <f>VLOOKUP($A565,'SAP - LT'!$A:$AE,2,0)</f>
        <v>2024-03372</v>
      </c>
      <c r="E565" s="13">
        <v>45566</v>
      </c>
      <c r="F565" s="34">
        <f>VLOOKUP($A565,'SAP - LT'!$A:$AE,5,0)</f>
        <v>45546</v>
      </c>
      <c r="G565" s="13">
        <f>VLOOKUP($A565,'SAP - LT'!$A:$AE,19,0)</f>
        <v>45582</v>
      </c>
      <c r="H565" s="5" t="s">
        <v>8512</v>
      </c>
      <c r="I565" t="str">
        <f>VLOOKUP($A565,'SAP - LT'!$A:$AE,3,0)</f>
        <v/>
      </c>
      <c r="J565" t="str">
        <f>IF(VLOOKUP($A565,'SAP - LT'!$A:$AE,15,0)=0,"PEN","USD")</f>
        <v>PEN</v>
      </c>
      <c r="K565" s="35" t="s">
        <v>17524</v>
      </c>
      <c r="L565">
        <v>1</v>
      </c>
      <c r="M565" s="37">
        <f>IF(J565="PEN",VLOOKUP($A565,'SAP - LT'!$A:$AE,14,0),VLOOKUP($A565,'SAP- FACT'!$A:$AE,15,0))</f>
        <v>6836.42</v>
      </c>
      <c r="N565" t="str">
        <f>IF(VLOOKUP($A565,'SAP - LT'!$A:$AE,15,0)=0,"PEN","USD")</f>
        <v>PEN</v>
      </c>
      <c r="O565" t="str">
        <f>VLOOKUP($A565,'SAP - LT'!$A:$AE,4,0)</f>
        <v>LETRAS EN DESCUENTO NACIONAL -  - LETRA 60 DIAS / DRAFT 60 DAYS - Cambio de Situación</v>
      </c>
    </row>
    <row r="566" spans="1:15" x14ac:dyDescent="0.2">
      <c r="A566">
        <f t="shared" si="8"/>
        <v>565</v>
      </c>
      <c r="B566" t="str">
        <f>VLOOKUP($A566,'SAP - LT'!$A:$AE,12,0)</f>
        <v>NOVAFARMA S.A.C.</v>
      </c>
      <c r="C566" s="5" t="str">
        <f>VLOOKUP($A566,'SAP - LT'!$A:$AE,2,0)</f>
        <v>2024-03373</v>
      </c>
      <c r="D566" s="5" t="str">
        <f>VLOOKUP($A566,'SAP - LT'!$A:$AE,2,0)</f>
        <v>2024-03373</v>
      </c>
      <c r="E566" s="13">
        <v>45566</v>
      </c>
      <c r="F566" s="34">
        <f>VLOOKUP($A566,'SAP - LT'!$A:$AE,5,0)</f>
        <v>45546</v>
      </c>
      <c r="G566" s="13">
        <f>VLOOKUP($A566,'SAP - LT'!$A:$AE,19,0)</f>
        <v>45589</v>
      </c>
      <c r="H566" s="5" t="s">
        <v>8512</v>
      </c>
      <c r="I566" t="str">
        <f>VLOOKUP($A566,'SAP - LT'!$A:$AE,3,0)</f>
        <v/>
      </c>
      <c r="J566" t="str">
        <f>IF(VLOOKUP($A566,'SAP - LT'!$A:$AE,15,0)=0,"PEN","USD")</f>
        <v>PEN</v>
      </c>
      <c r="K566" s="35" t="s">
        <v>17524</v>
      </c>
      <c r="L566">
        <v>1</v>
      </c>
      <c r="M566" s="37">
        <f>IF(J566="PEN",VLOOKUP($A566,'SAP - LT'!$A:$AE,14,0),VLOOKUP($A566,'SAP- FACT'!$A:$AE,15,0))</f>
        <v>6836.42</v>
      </c>
      <c r="N566" t="str">
        <f>IF(VLOOKUP($A566,'SAP - LT'!$A:$AE,15,0)=0,"PEN","USD")</f>
        <v>PEN</v>
      </c>
      <c r="O566" t="str">
        <f>VLOOKUP($A566,'SAP - LT'!$A:$AE,4,0)</f>
        <v>LETRAS EN DESCUENTO NACIONAL -  - LETRA 60 DIAS / DRAFT 60 DAYS - Cambio de Situación</v>
      </c>
    </row>
    <row r="567" spans="1:15" x14ac:dyDescent="0.2">
      <c r="A567">
        <f t="shared" si="8"/>
        <v>566</v>
      </c>
      <c r="B567" t="str">
        <f>VLOOKUP($A567,'SAP - LT'!$A:$AE,12,0)</f>
        <v>NOVAFARMA S.A.C.</v>
      </c>
      <c r="C567" s="5" t="str">
        <f>VLOOKUP($A567,'SAP - LT'!$A:$AE,2,0)</f>
        <v>2024-03375</v>
      </c>
      <c r="D567" s="5" t="str">
        <f>VLOOKUP($A567,'SAP - LT'!$A:$AE,2,0)</f>
        <v>2024-03375</v>
      </c>
      <c r="E567" s="13">
        <v>45566</v>
      </c>
      <c r="F567" s="34">
        <f>VLOOKUP($A567,'SAP - LT'!$A:$AE,5,0)</f>
        <v>45546</v>
      </c>
      <c r="G567" s="13">
        <f>VLOOKUP($A567,'SAP - LT'!$A:$AE,19,0)</f>
        <v>45603</v>
      </c>
      <c r="H567" s="5" t="s">
        <v>8512</v>
      </c>
      <c r="I567" t="str">
        <f>VLOOKUP($A567,'SAP - LT'!$A:$AE,3,0)</f>
        <v/>
      </c>
      <c r="J567" t="str">
        <f>IF(VLOOKUP($A567,'SAP - LT'!$A:$AE,15,0)=0,"PEN","USD")</f>
        <v>PEN</v>
      </c>
      <c r="K567" s="35" t="s">
        <v>17524</v>
      </c>
      <c r="L567">
        <v>1</v>
      </c>
      <c r="M567" s="37">
        <f>IF(J567="PEN",VLOOKUP($A567,'SAP - LT'!$A:$AE,14,0),VLOOKUP($A567,'SAP- FACT'!$A:$AE,15,0))</f>
        <v>6836.42</v>
      </c>
      <c r="N567" t="str">
        <f>IF(VLOOKUP($A567,'SAP - LT'!$A:$AE,15,0)=0,"PEN","USD")</f>
        <v>PEN</v>
      </c>
      <c r="O567" t="str">
        <f>VLOOKUP($A567,'SAP - LT'!$A:$AE,4,0)</f>
        <v>LETRAS EN DESCUENTO NACIONAL -  - LETRA 60 DIAS / DRAFT 60 DAYS - Cambio de Situación</v>
      </c>
    </row>
    <row r="568" spans="1:15" x14ac:dyDescent="0.2">
      <c r="A568">
        <f t="shared" si="8"/>
        <v>567</v>
      </c>
      <c r="B568" t="str">
        <f>VLOOKUP($A568,'SAP - LT'!$A:$AE,12,0)</f>
        <v>NOVAFARMA S.A.C.</v>
      </c>
      <c r="C568" s="5" t="str">
        <f>VLOOKUP($A568,'SAP - LT'!$A:$AE,2,0)</f>
        <v>2024-03377</v>
      </c>
      <c r="D568" s="5" t="str">
        <f>VLOOKUP($A568,'SAP - LT'!$A:$AE,2,0)</f>
        <v>2024-03377</v>
      </c>
      <c r="E568" s="13">
        <v>45566</v>
      </c>
      <c r="F568" s="34">
        <f>VLOOKUP($A568,'SAP - LT'!$A:$AE,5,0)</f>
        <v>45546</v>
      </c>
      <c r="G568" s="13">
        <f>VLOOKUP($A568,'SAP - LT'!$A:$AE,19,0)</f>
        <v>45621</v>
      </c>
      <c r="H568" s="5" t="s">
        <v>8512</v>
      </c>
      <c r="I568" t="str">
        <f>VLOOKUP($A568,'SAP - LT'!$A:$AE,3,0)</f>
        <v/>
      </c>
      <c r="J568" t="str">
        <f>IF(VLOOKUP($A568,'SAP - LT'!$A:$AE,15,0)=0,"PEN","USD")</f>
        <v>PEN</v>
      </c>
      <c r="K568" s="35" t="s">
        <v>17524</v>
      </c>
      <c r="L568">
        <v>1</v>
      </c>
      <c r="M568" s="37">
        <f>IF(J568="PEN",VLOOKUP($A568,'SAP - LT'!$A:$AE,14,0),VLOOKUP($A568,'SAP- FACT'!$A:$AE,15,0))</f>
        <v>6836.45</v>
      </c>
      <c r="N568" t="str">
        <f>IF(VLOOKUP($A568,'SAP - LT'!$A:$AE,15,0)=0,"PEN","USD")</f>
        <v>PEN</v>
      </c>
      <c r="O568" t="str">
        <f>VLOOKUP($A568,'SAP - LT'!$A:$AE,4,0)</f>
        <v>LETRAS EN DESCUENTO NACIONAL -  - LETRA 60 DIAS / DRAFT 60 DAYS - Cambio de Situación</v>
      </c>
    </row>
    <row r="569" spans="1:15" x14ac:dyDescent="0.2">
      <c r="A569">
        <f t="shared" si="8"/>
        <v>568</v>
      </c>
      <c r="B569" t="str">
        <f>VLOOKUP($A569,'SAP - LT'!$A:$AE,12,0)</f>
        <v>NOVAFARMA S.A.C.</v>
      </c>
      <c r="C569" s="5" t="str">
        <f>VLOOKUP($A569,'SAP - LT'!$A:$AE,2,0)</f>
        <v>2024-02975</v>
      </c>
      <c r="D569" s="5" t="str">
        <f>VLOOKUP($A569,'SAP - LT'!$A:$AE,2,0)</f>
        <v>2024-02975</v>
      </c>
      <c r="E569" s="13">
        <v>45566</v>
      </c>
      <c r="F569" s="34">
        <f>VLOOKUP($A569,'SAP - LT'!$A:$AE,5,0)</f>
        <v>45518</v>
      </c>
      <c r="G569" s="13">
        <f>VLOOKUP($A569,'SAP - LT'!$A:$AE,19,0)</f>
        <v>45586</v>
      </c>
      <c r="H569" s="5" t="s">
        <v>8512</v>
      </c>
      <c r="I569" t="str">
        <f>VLOOKUP($A569,'SAP - LT'!$A:$AE,3,0)</f>
        <v/>
      </c>
      <c r="J569" t="str">
        <f>IF(VLOOKUP($A569,'SAP - LT'!$A:$AE,15,0)=0,"PEN","USD")</f>
        <v>PEN</v>
      </c>
      <c r="K569" s="35" t="s">
        <v>17524</v>
      </c>
      <c r="L569">
        <v>1</v>
      </c>
      <c r="M569" s="37">
        <f>IF(J569="PEN",VLOOKUP($A569,'SAP - LT'!$A:$AE,14,0),VLOOKUP($A569,'SAP- FACT'!$A:$AE,15,0))</f>
        <v>6849</v>
      </c>
      <c r="N569" t="str">
        <f>IF(VLOOKUP($A569,'SAP - LT'!$A:$AE,15,0)=0,"PEN","USD")</f>
        <v>PEN</v>
      </c>
      <c r="O569" t="str">
        <f>VLOOKUP($A569,'SAP - LT'!$A:$AE,4,0)</f>
        <v>LETRAS EN DESCUENTO NACIONAL -  - LETRA 60 DIAS / DRAFT 60 DAYS - Cambio de Situación</v>
      </c>
    </row>
    <row r="570" spans="1:15" x14ac:dyDescent="0.2">
      <c r="A570">
        <f t="shared" si="8"/>
        <v>569</v>
      </c>
      <c r="B570" t="str">
        <f>VLOOKUP($A570,'SAP - LT'!$A:$AE,12,0)</f>
        <v>NOVAFARMA S.A.C.</v>
      </c>
      <c r="C570" s="5" t="str">
        <f>VLOOKUP($A570,'SAP - LT'!$A:$AE,2,0)</f>
        <v>2024-02973</v>
      </c>
      <c r="D570" s="5" t="str">
        <f>VLOOKUP($A570,'SAP - LT'!$A:$AE,2,0)</f>
        <v>2024-02973</v>
      </c>
      <c r="E570" s="13">
        <v>45566</v>
      </c>
      <c r="F570" s="34">
        <f>VLOOKUP($A570,'SAP - LT'!$A:$AE,5,0)</f>
        <v>45518</v>
      </c>
      <c r="G570" s="13">
        <f>VLOOKUP($A570,'SAP - LT'!$A:$AE,19,0)</f>
        <v>45572</v>
      </c>
      <c r="H570" s="5" t="s">
        <v>8512</v>
      </c>
      <c r="I570" t="str">
        <f>VLOOKUP($A570,'SAP - LT'!$A:$AE,3,0)</f>
        <v/>
      </c>
      <c r="J570" t="str">
        <f>IF(VLOOKUP($A570,'SAP - LT'!$A:$AE,15,0)=0,"PEN","USD")</f>
        <v>PEN</v>
      </c>
      <c r="K570" s="35" t="s">
        <v>17524</v>
      </c>
      <c r="L570">
        <v>1</v>
      </c>
      <c r="M570" s="37">
        <f>IF(J570="PEN",VLOOKUP($A570,'SAP - LT'!$A:$AE,14,0),VLOOKUP($A570,'SAP- FACT'!$A:$AE,15,0))</f>
        <v>6849</v>
      </c>
      <c r="N570" t="str">
        <f>IF(VLOOKUP($A570,'SAP - LT'!$A:$AE,15,0)=0,"PEN","USD")</f>
        <v>PEN</v>
      </c>
      <c r="O570" t="str">
        <f>VLOOKUP($A570,'SAP - LT'!$A:$AE,4,0)</f>
        <v>LETRAS EN DESCUENTO NACIONAL -  - LETRA 60 DIAS / DRAFT 60 DAYS - Cambio de Situación</v>
      </c>
    </row>
    <row r="571" spans="1:15" x14ac:dyDescent="0.2">
      <c r="A571">
        <f t="shared" si="8"/>
        <v>570</v>
      </c>
      <c r="B571" t="str">
        <f>VLOOKUP($A571,'SAP - LT'!$A:$AE,12,0)</f>
        <v>NOVAFARMA S.A.C.</v>
      </c>
      <c r="C571" s="5" t="str">
        <f>VLOOKUP($A571,'SAP - LT'!$A:$AE,2,0)</f>
        <v>2024-02974</v>
      </c>
      <c r="D571" s="5" t="str">
        <f>VLOOKUP($A571,'SAP - LT'!$A:$AE,2,0)</f>
        <v>2024-02974</v>
      </c>
      <c r="E571" s="13">
        <v>45566</v>
      </c>
      <c r="F571" s="34">
        <f>VLOOKUP($A571,'SAP - LT'!$A:$AE,5,0)</f>
        <v>45518</v>
      </c>
      <c r="G571" s="13">
        <f>VLOOKUP($A571,'SAP - LT'!$A:$AE,19,0)</f>
        <v>45579</v>
      </c>
      <c r="H571" s="5" t="s">
        <v>8512</v>
      </c>
      <c r="I571" t="str">
        <f>VLOOKUP($A571,'SAP - LT'!$A:$AE,3,0)</f>
        <v/>
      </c>
      <c r="J571" t="str">
        <f>IF(VLOOKUP($A571,'SAP - LT'!$A:$AE,15,0)=0,"PEN","USD")</f>
        <v>PEN</v>
      </c>
      <c r="K571" s="35" t="s">
        <v>17524</v>
      </c>
      <c r="L571">
        <v>1</v>
      </c>
      <c r="M571" s="37">
        <f>IF(J571="PEN",VLOOKUP($A571,'SAP - LT'!$A:$AE,14,0),VLOOKUP($A571,'SAP- FACT'!$A:$AE,15,0))</f>
        <v>6849</v>
      </c>
      <c r="N571" t="str">
        <f>IF(VLOOKUP($A571,'SAP - LT'!$A:$AE,15,0)=0,"PEN","USD")</f>
        <v>PEN</v>
      </c>
      <c r="O571" t="str">
        <f>VLOOKUP($A571,'SAP - LT'!$A:$AE,4,0)</f>
        <v>LETRAS EN DESCUENTO NACIONAL -  - LETRA 60 DIAS / DRAFT 60 DAYS - Cambio de Situación</v>
      </c>
    </row>
    <row r="572" spans="1:15" x14ac:dyDescent="0.2">
      <c r="A572">
        <f t="shared" si="8"/>
        <v>571</v>
      </c>
      <c r="B572" t="str">
        <f>VLOOKUP($A572,'SAP - LT'!$A:$AE,12,0)</f>
        <v>NOVAFARMA S.A.C.</v>
      </c>
      <c r="C572" s="5" t="str">
        <f>VLOOKUP($A572,'SAP - LT'!$A:$AE,2,0)</f>
        <v>2024-02972</v>
      </c>
      <c r="D572" s="5" t="str">
        <f>VLOOKUP($A572,'SAP - LT'!$A:$AE,2,0)</f>
        <v>2024-02972</v>
      </c>
      <c r="E572" s="13">
        <v>45566</v>
      </c>
      <c r="F572" s="34">
        <f>VLOOKUP($A572,'SAP - LT'!$A:$AE,5,0)</f>
        <v>45518</v>
      </c>
      <c r="G572" s="13">
        <f>VLOOKUP($A572,'SAP - LT'!$A:$AE,19,0)</f>
        <v>45566</v>
      </c>
      <c r="H572" s="5" t="s">
        <v>8512</v>
      </c>
      <c r="I572" t="str">
        <f>VLOOKUP($A572,'SAP - LT'!$A:$AE,3,0)</f>
        <v/>
      </c>
      <c r="J572" t="str">
        <f>IF(VLOOKUP($A572,'SAP - LT'!$A:$AE,15,0)=0,"PEN","USD")</f>
        <v>PEN</v>
      </c>
      <c r="K572" s="35" t="s">
        <v>17524</v>
      </c>
      <c r="L572">
        <v>1</v>
      </c>
      <c r="M572" s="37">
        <f>IF(J572="PEN",VLOOKUP($A572,'SAP - LT'!$A:$AE,14,0),VLOOKUP($A572,'SAP- FACT'!$A:$AE,15,0))</f>
        <v>6849</v>
      </c>
      <c r="N572" t="str">
        <f>IF(VLOOKUP($A572,'SAP - LT'!$A:$AE,15,0)=0,"PEN","USD")</f>
        <v>PEN</v>
      </c>
      <c r="O572" t="str">
        <f>VLOOKUP($A572,'SAP - LT'!$A:$AE,4,0)</f>
        <v>LETRAS EN DESCUENTO NACIONAL -  - LETRA 60 DIAS / DRAFT 60 DAYS - Cambio de Situación</v>
      </c>
    </row>
    <row r="573" spans="1:15" x14ac:dyDescent="0.2">
      <c r="A573">
        <f t="shared" si="8"/>
        <v>572</v>
      </c>
      <c r="B573" t="str">
        <f>VLOOKUP($A573,'SAP - LT'!$A:$AE,12,0)</f>
        <v>NOVAFARMA S.A.C.</v>
      </c>
      <c r="C573" s="5" t="str">
        <f>VLOOKUP($A573,'SAP - LT'!$A:$AE,2,0)</f>
        <v>2024-02976</v>
      </c>
      <c r="D573" s="5" t="str">
        <f>VLOOKUP($A573,'SAP - LT'!$A:$AE,2,0)</f>
        <v>2024-02976</v>
      </c>
      <c r="E573" s="13">
        <v>45566</v>
      </c>
      <c r="F573" s="34">
        <f>VLOOKUP($A573,'SAP - LT'!$A:$AE,5,0)</f>
        <v>45518</v>
      </c>
      <c r="G573" s="13">
        <f>VLOOKUP($A573,'SAP - LT'!$A:$AE,19,0)</f>
        <v>45595</v>
      </c>
      <c r="H573" s="5" t="s">
        <v>8512</v>
      </c>
      <c r="I573" t="str">
        <f>VLOOKUP($A573,'SAP - LT'!$A:$AE,3,0)</f>
        <v/>
      </c>
      <c r="J573" t="str">
        <f>IF(VLOOKUP($A573,'SAP - LT'!$A:$AE,15,0)=0,"PEN","USD")</f>
        <v>PEN</v>
      </c>
      <c r="K573" s="35" t="s">
        <v>17524</v>
      </c>
      <c r="L573">
        <v>1</v>
      </c>
      <c r="M573" s="37">
        <f>IF(J573="PEN",VLOOKUP($A573,'SAP - LT'!$A:$AE,14,0),VLOOKUP($A573,'SAP- FACT'!$A:$AE,15,0))</f>
        <v>6849.02</v>
      </c>
      <c r="N573" t="str">
        <f>IF(VLOOKUP($A573,'SAP - LT'!$A:$AE,15,0)=0,"PEN","USD")</f>
        <v>PEN</v>
      </c>
      <c r="O573" t="str">
        <f>VLOOKUP($A573,'SAP - LT'!$A:$AE,4,0)</f>
        <v>LETRAS EN DESCUENTO NACIONAL -  - LETRA 60 DIAS / DRAFT 60 DAYS - Cambio de Situación</v>
      </c>
    </row>
    <row r="574" spans="1:15" x14ac:dyDescent="0.2">
      <c r="A574">
        <f t="shared" si="8"/>
        <v>573</v>
      </c>
      <c r="B574" t="str">
        <f>VLOOKUP($A574,'SAP - LT'!$A:$AE,12,0)</f>
        <v>REPRESENTACIONES DURAND S.A.C.</v>
      </c>
      <c r="C574" s="5" t="str">
        <f>VLOOKUP($A574,'SAP - LT'!$A:$AE,2,0)</f>
        <v>2024-02255</v>
      </c>
      <c r="D574" s="5" t="str">
        <f>VLOOKUP($A574,'SAP - LT'!$A:$AE,2,0)</f>
        <v>2024-02255</v>
      </c>
      <c r="E574" s="13">
        <v>45566</v>
      </c>
      <c r="F574" s="34">
        <f>VLOOKUP($A574,'SAP - LT'!$A:$AE,5,0)</f>
        <v>45456</v>
      </c>
      <c r="G574" s="13">
        <f>VLOOKUP($A574,'SAP - LT'!$A:$AE,19,0)</f>
        <v>45569</v>
      </c>
      <c r="H574" s="5" t="s">
        <v>8512</v>
      </c>
      <c r="I574" t="str">
        <f>VLOOKUP($A574,'SAP - LT'!$A:$AE,3,0)</f>
        <v/>
      </c>
      <c r="J574" t="str">
        <f>IF(VLOOKUP($A574,'SAP - LT'!$A:$AE,15,0)=0,"PEN","USD")</f>
        <v>PEN</v>
      </c>
      <c r="K574" s="35" t="s">
        <v>17524</v>
      </c>
      <c r="L574">
        <v>1</v>
      </c>
      <c r="M574" s="37">
        <f>IF(J574="PEN",VLOOKUP($A574,'SAP - LT'!$A:$AE,14,0),VLOOKUP($A574,'SAP- FACT'!$A:$AE,15,0))</f>
        <v>6985.44</v>
      </c>
      <c r="N574" t="str">
        <f>IF(VLOOKUP($A574,'SAP - LT'!$A:$AE,15,0)=0,"PEN","USD")</f>
        <v>PEN</v>
      </c>
      <c r="O574" t="str">
        <f>VLOOKUP($A574,'SAP - LT'!$A:$AE,4,0)</f>
        <v>LETRAS EN DESCUENTO NACIONAL -  - LETRA 75 DIAS / DRAFT 75 DAYS - Cambio de Situación</v>
      </c>
    </row>
    <row r="575" spans="1:15" x14ac:dyDescent="0.2">
      <c r="A575">
        <f t="shared" si="8"/>
        <v>574</v>
      </c>
      <c r="B575" t="str">
        <f>VLOOKUP($A575,'SAP - LT'!$A:$AE,12,0)</f>
        <v>VETCOM S.R.L.</v>
      </c>
      <c r="C575" s="5" t="str">
        <f>VLOOKUP($A575,'SAP - LT'!$A:$AE,2,0)</f>
        <v>2024-03022</v>
      </c>
      <c r="D575" s="5" t="str">
        <f>VLOOKUP($A575,'SAP - LT'!$A:$AE,2,0)</f>
        <v>2024-03022</v>
      </c>
      <c r="E575" s="13">
        <v>45566</v>
      </c>
      <c r="F575" s="34">
        <f>VLOOKUP($A575,'SAP - LT'!$A:$AE,5,0)</f>
        <v>45526</v>
      </c>
      <c r="G575" s="13">
        <f>VLOOKUP($A575,'SAP - LT'!$A:$AE,19,0)</f>
        <v>45595</v>
      </c>
      <c r="H575" s="5" t="s">
        <v>8512</v>
      </c>
      <c r="I575" t="str">
        <f>VLOOKUP($A575,'SAP - LT'!$A:$AE,3,0)</f>
        <v/>
      </c>
      <c r="J575" t="str">
        <f>IF(VLOOKUP($A575,'SAP - LT'!$A:$AE,15,0)=0,"PEN","USD")</f>
        <v>PEN</v>
      </c>
      <c r="K575" s="35" t="s">
        <v>17524</v>
      </c>
      <c r="L575">
        <v>1</v>
      </c>
      <c r="M575" s="37">
        <f>IF(J575="PEN",VLOOKUP($A575,'SAP - LT'!$A:$AE,14,0),VLOOKUP($A575,'SAP- FACT'!$A:$AE,15,0))</f>
        <v>7001.2</v>
      </c>
      <c r="N575" t="str">
        <f>IF(VLOOKUP($A575,'SAP - LT'!$A:$AE,15,0)=0,"PEN","USD")</f>
        <v>PEN</v>
      </c>
      <c r="O575" t="str">
        <f>VLOOKUP($A575,'SAP - LT'!$A:$AE,4,0)</f>
        <v>LETRAS EN DESCUENTO NACIONAL -  - LETRA 75 DIAS / DRAFT 75 DAYS - Cambio de Situación</v>
      </c>
    </row>
    <row r="576" spans="1:15" x14ac:dyDescent="0.2">
      <c r="A576">
        <f t="shared" si="8"/>
        <v>575</v>
      </c>
      <c r="B576" t="str">
        <f>VLOOKUP($A576,'SAP - LT'!$A:$AE,12,0)</f>
        <v>VETCOM S.R.L.</v>
      </c>
      <c r="C576" s="5" t="str">
        <f>VLOOKUP($A576,'SAP - LT'!$A:$AE,2,0)</f>
        <v>2024-03021</v>
      </c>
      <c r="D576" s="5" t="str">
        <f>VLOOKUP($A576,'SAP - LT'!$A:$AE,2,0)</f>
        <v>2024-03021</v>
      </c>
      <c r="E576" s="13">
        <v>45566</v>
      </c>
      <c r="F576" s="34">
        <f>VLOOKUP($A576,'SAP - LT'!$A:$AE,5,0)</f>
        <v>45526</v>
      </c>
      <c r="G576" s="13">
        <f>VLOOKUP($A576,'SAP - LT'!$A:$AE,19,0)</f>
        <v>45586</v>
      </c>
      <c r="H576" s="5" t="s">
        <v>8512</v>
      </c>
      <c r="I576" t="str">
        <f>VLOOKUP($A576,'SAP - LT'!$A:$AE,3,0)</f>
        <v/>
      </c>
      <c r="J576" t="str">
        <f>IF(VLOOKUP($A576,'SAP - LT'!$A:$AE,15,0)=0,"PEN","USD")</f>
        <v>PEN</v>
      </c>
      <c r="K576" s="35" t="s">
        <v>17524</v>
      </c>
      <c r="L576">
        <v>1</v>
      </c>
      <c r="M576" s="37">
        <f>IF(J576="PEN",VLOOKUP($A576,'SAP - LT'!$A:$AE,14,0),VLOOKUP($A576,'SAP- FACT'!$A:$AE,15,0))</f>
        <v>7001.22</v>
      </c>
      <c r="N576" t="str">
        <f>IF(VLOOKUP($A576,'SAP - LT'!$A:$AE,15,0)=0,"PEN","USD")</f>
        <v>PEN</v>
      </c>
      <c r="O576" t="str">
        <f>VLOOKUP($A576,'SAP - LT'!$A:$AE,4,0)</f>
        <v>LETRAS EN DESCUENTO NACIONAL -  - LETRA 75 DIAS / DRAFT 75 DAYS - Cambio de Situación</v>
      </c>
    </row>
    <row r="577" spans="1:15" x14ac:dyDescent="0.2">
      <c r="A577">
        <f t="shared" si="8"/>
        <v>576</v>
      </c>
      <c r="B577" t="str">
        <f>VLOOKUP($A577,'SAP - LT'!$A:$AE,12,0)</f>
        <v>VETCOM S.R.L.</v>
      </c>
      <c r="C577" s="5" t="str">
        <f>VLOOKUP($A577,'SAP - LT'!$A:$AE,2,0)</f>
        <v>2024-03020</v>
      </c>
      <c r="D577" s="5" t="str">
        <f>VLOOKUP($A577,'SAP - LT'!$A:$AE,2,0)</f>
        <v>2024-03020</v>
      </c>
      <c r="E577" s="13">
        <v>45566</v>
      </c>
      <c r="F577" s="34">
        <f>VLOOKUP($A577,'SAP - LT'!$A:$AE,5,0)</f>
        <v>45526</v>
      </c>
      <c r="G577" s="13">
        <f>VLOOKUP($A577,'SAP - LT'!$A:$AE,19,0)</f>
        <v>45579</v>
      </c>
      <c r="H577" s="5" t="s">
        <v>8512</v>
      </c>
      <c r="I577" t="str">
        <f>VLOOKUP($A577,'SAP - LT'!$A:$AE,3,0)</f>
        <v/>
      </c>
      <c r="J577" t="str">
        <f>IF(VLOOKUP($A577,'SAP - LT'!$A:$AE,15,0)=0,"PEN","USD")</f>
        <v>PEN</v>
      </c>
      <c r="K577" s="35" t="s">
        <v>17524</v>
      </c>
      <c r="L577">
        <v>1</v>
      </c>
      <c r="M577" s="37">
        <f>IF(J577="PEN",VLOOKUP($A577,'SAP - LT'!$A:$AE,14,0),VLOOKUP($A577,'SAP- FACT'!$A:$AE,15,0))</f>
        <v>7001.22</v>
      </c>
      <c r="N577" t="str">
        <f>IF(VLOOKUP($A577,'SAP - LT'!$A:$AE,15,0)=0,"PEN","USD")</f>
        <v>PEN</v>
      </c>
      <c r="O577" t="str">
        <f>VLOOKUP($A577,'SAP - LT'!$A:$AE,4,0)</f>
        <v>LETRAS EN DESCUENTO NACIONAL -  - LETRA 75 DIAS / DRAFT 75 DAYS - Cambio de Situación</v>
      </c>
    </row>
    <row r="578" spans="1:15" x14ac:dyDescent="0.2">
      <c r="A578">
        <f t="shared" si="8"/>
        <v>577</v>
      </c>
      <c r="B578" t="str">
        <f>VLOOKUP($A578,'SAP - LT'!$A:$AE,12,0)</f>
        <v>VETCOM S.R.L.</v>
      </c>
      <c r="C578" s="5" t="str">
        <f>VLOOKUP($A578,'SAP - LT'!$A:$AE,2,0)</f>
        <v>2024-03019</v>
      </c>
      <c r="D578" s="5" t="str">
        <f>VLOOKUP($A578,'SAP - LT'!$A:$AE,2,0)</f>
        <v>2024-03019</v>
      </c>
      <c r="E578" s="13">
        <v>45566</v>
      </c>
      <c r="F578" s="34">
        <f>VLOOKUP($A578,'SAP - LT'!$A:$AE,5,0)</f>
        <v>45526</v>
      </c>
      <c r="G578" s="13">
        <f>VLOOKUP($A578,'SAP - LT'!$A:$AE,19,0)</f>
        <v>45573</v>
      </c>
      <c r="H578" s="5" t="s">
        <v>8512</v>
      </c>
      <c r="I578" t="str">
        <f>VLOOKUP($A578,'SAP - LT'!$A:$AE,3,0)</f>
        <v/>
      </c>
      <c r="J578" t="str">
        <f>IF(VLOOKUP($A578,'SAP - LT'!$A:$AE,15,0)=0,"PEN","USD")</f>
        <v>PEN</v>
      </c>
      <c r="K578" s="35" t="s">
        <v>17524</v>
      </c>
      <c r="L578">
        <v>1</v>
      </c>
      <c r="M578" s="37">
        <f>IF(J578="PEN",VLOOKUP($A578,'SAP - LT'!$A:$AE,14,0),VLOOKUP($A578,'SAP- FACT'!$A:$AE,15,0))</f>
        <v>7001.22</v>
      </c>
      <c r="N578" t="str">
        <f>IF(VLOOKUP($A578,'SAP - LT'!$A:$AE,15,0)=0,"PEN","USD")</f>
        <v>PEN</v>
      </c>
      <c r="O578" t="str">
        <f>VLOOKUP($A578,'SAP - LT'!$A:$AE,4,0)</f>
        <v>LETRAS EN DESCUENTO NACIONAL -  - LETRA 75 DIAS / DRAFT 75 DAYS - Cambio de Situación</v>
      </c>
    </row>
    <row r="579" spans="1:15" x14ac:dyDescent="0.2">
      <c r="A579">
        <f t="shared" si="8"/>
        <v>578</v>
      </c>
      <c r="B579" t="str">
        <f>VLOOKUP($A579,'SAP - LT'!$A:$AE,12,0)</f>
        <v>GRUPO CONSORCIO VETERINARIO S.A.C.</v>
      </c>
      <c r="C579" s="5" t="str">
        <f>VLOOKUP($A579,'SAP - LT'!$A:$AE,2,0)</f>
        <v>2024-02749</v>
      </c>
      <c r="D579" s="5" t="str">
        <f>VLOOKUP($A579,'SAP - LT'!$A:$AE,2,0)</f>
        <v>2024-02749</v>
      </c>
      <c r="E579" s="13">
        <v>45566</v>
      </c>
      <c r="F579" s="34">
        <f>VLOOKUP($A579,'SAP - LT'!$A:$AE,5,0)</f>
        <v>45518</v>
      </c>
      <c r="G579" s="13">
        <f>VLOOKUP($A579,'SAP - LT'!$A:$AE,19,0)</f>
        <v>45579</v>
      </c>
      <c r="H579" s="5" t="s">
        <v>8512</v>
      </c>
      <c r="I579" t="str">
        <f>VLOOKUP($A579,'SAP - LT'!$A:$AE,3,0)</f>
        <v/>
      </c>
      <c r="J579" t="str">
        <f>IF(VLOOKUP($A579,'SAP - LT'!$A:$AE,15,0)=0,"PEN","USD")</f>
        <v>PEN</v>
      </c>
      <c r="K579" s="35" t="s">
        <v>17524</v>
      </c>
      <c r="L579">
        <v>1</v>
      </c>
      <c r="M579" s="37">
        <f>IF(J579="PEN",VLOOKUP($A579,'SAP - LT'!$A:$AE,14,0),VLOOKUP($A579,'SAP- FACT'!$A:$AE,15,0))</f>
        <v>7045.94</v>
      </c>
      <c r="N579" t="str">
        <f>IF(VLOOKUP($A579,'SAP - LT'!$A:$AE,15,0)=0,"PEN","USD")</f>
        <v>PEN</v>
      </c>
      <c r="O579" t="str">
        <f>VLOOKUP($A579,'SAP - LT'!$A:$AE,4,0)</f>
        <v>LETRAS EN DESCUENTO NACIONAL -  - LETRAS 75 DIAS / DRAFT 75 DIAS - Cambio de Situación</v>
      </c>
    </row>
    <row r="580" spans="1:15" x14ac:dyDescent="0.2">
      <c r="A580">
        <f t="shared" ref="A580:A643" si="9">ROW()-1</f>
        <v>579</v>
      </c>
      <c r="B580" t="str">
        <f>VLOOKUP($A580,'SAP - LT'!$A:$AE,12,0)</f>
        <v>GRUPO CONSORCIO VETERINARIO S.A.C.</v>
      </c>
      <c r="C580" s="5" t="str">
        <f>VLOOKUP($A580,'SAP - LT'!$A:$AE,2,0)</f>
        <v>2024-02748</v>
      </c>
      <c r="D580" s="5" t="str">
        <f>VLOOKUP($A580,'SAP - LT'!$A:$AE,2,0)</f>
        <v>2024-02748</v>
      </c>
      <c r="E580" s="13">
        <v>45566</v>
      </c>
      <c r="F580" s="34">
        <f>VLOOKUP($A580,'SAP - LT'!$A:$AE,5,0)</f>
        <v>45518</v>
      </c>
      <c r="G580" s="13">
        <f>VLOOKUP($A580,'SAP - LT'!$A:$AE,19,0)</f>
        <v>45569</v>
      </c>
      <c r="H580" s="5" t="s">
        <v>8512</v>
      </c>
      <c r="I580" t="str">
        <f>VLOOKUP($A580,'SAP - LT'!$A:$AE,3,0)</f>
        <v/>
      </c>
      <c r="J580" t="str">
        <f>IF(VLOOKUP($A580,'SAP - LT'!$A:$AE,15,0)=0,"PEN","USD")</f>
        <v>PEN</v>
      </c>
      <c r="K580" s="35" t="s">
        <v>17524</v>
      </c>
      <c r="L580">
        <v>1</v>
      </c>
      <c r="M580" s="37">
        <f>IF(J580="PEN",VLOOKUP($A580,'SAP - LT'!$A:$AE,14,0),VLOOKUP($A580,'SAP- FACT'!$A:$AE,15,0))</f>
        <v>7045.95</v>
      </c>
      <c r="N580" t="str">
        <f>IF(VLOOKUP($A580,'SAP - LT'!$A:$AE,15,0)=0,"PEN","USD")</f>
        <v>PEN</v>
      </c>
      <c r="O580" t="str">
        <f>VLOOKUP($A580,'SAP - LT'!$A:$AE,4,0)</f>
        <v>LETRAS EN DESCUENTO NACIONAL -  - LETRAS 75 DIAS / DRAFT 75 DIAS - Cambio de Situación</v>
      </c>
    </row>
    <row r="581" spans="1:15" x14ac:dyDescent="0.2">
      <c r="A581">
        <f t="shared" si="9"/>
        <v>580</v>
      </c>
      <c r="B581" t="str">
        <f>VLOOKUP($A581,'SAP - LT'!$A:$AE,12,0)</f>
        <v>GRUPO PHARMAX VETERINARIA S.A.C.</v>
      </c>
      <c r="C581" s="5" t="str">
        <f>VLOOKUP($A581,'SAP - LT'!$A:$AE,2,0)</f>
        <v>2024-03494</v>
      </c>
      <c r="D581" s="5" t="str">
        <f>VLOOKUP($A581,'SAP - LT'!$A:$AE,2,0)</f>
        <v>2024-03494</v>
      </c>
      <c r="E581" s="13">
        <v>45566</v>
      </c>
      <c r="F581" s="34">
        <f>VLOOKUP($A581,'SAP - LT'!$A:$AE,5,0)</f>
        <v>45554</v>
      </c>
      <c r="G581" s="13">
        <f>VLOOKUP($A581,'SAP - LT'!$A:$AE,19,0)</f>
        <v>45612</v>
      </c>
      <c r="H581" s="5" t="s">
        <v>8512</v>
      </c>
      <c r="I581" t="str">
        <f>VLOOKUP($A581,'SAP - LT'!$A:$AE,3,0)</f>
        <v/>
      </c>
      <c r="J581" t="str">
        <f>IF(VLOOKUP($A581,'SAP - LT'!$A:$AE,15,0)=0,"PEN","USD")</f>
        <v>PEN</v>
      </c>
      <c r="K581" s="35" t="s">
        <v>17524</v>
      </c>
      <c r="L581">
        <v>1</v>
      </c>
      <c r="M581" s="37">
        <f>IF(J581="PEN",VLOOKUP($A581,'SAP - LT'!$A:$AE,14,0),VLOOKUP($A581,'SAP- FACT'!$A:$AE,15,0))</f>
        <v>7716.94</v>
      </c>
      <c r="N581" t="str">
        <f>IF(VLOOKUP($A581,'SAP - LT'!$A:$AE,15,0)=0,"PEN","USD")</f>
        <v>PEN</v>
      </c>
      <c r="O581" t="str">
        <f>VLOOKUP($A581,'SAP - LT'!$A:$AE,4,0)</f>
        <v>LETRAS EN DESCUENTO NACIONAL -  - LETRA 45-60-75 DIAS / DRAFT 45-60-75 DAYS - Cambio de Situación</v>
      </c>
    </row>
    <row r="582" spans="1:15" x14ac:dyDescent="0.2">
      <c r="A582">
        <f t="shared" si="9"/>
        <v>581</v>
      </c>
      <c r="B582" t="str">
        <f>VLOOKUP($A582,'SAP - LT'!$A:$AE,12,0)</f>
        <v>GRUPO PHARMAX VETERINARIA S.A.C.</v>
      </c>
      <c r="C582" s="5" t="str">
        <f>VLOOKUP($A582,'SAP - LT'!$A:$AE,2,0)</f>
        <v>2024-03491</v>
      </c>
      <c r="D582" s="5" t="str">
        <f>VLOOKUP($A582,'SAP - LT'!$A:$AE,2,0)</f>
        <v>2024-03491</v>
      </c>
      <c r="E582" s="13">
        <v>45566</v>
      </c>
      <c r="F582" s="34">
        <f>VLOOKUP($A582,'SAP - LT'!$A:$AE,5,0)</f>
        <v>45554</v>
      </c>
      <c r="G582" s="13">
        <f>VLOOKUP($A582,'SAP - LT'!$A:$AE,19,0)</f>
        <v>45591</v>
      </c>
      <c r="H582" s="5" t="s">
        <v>8512</v>
      </c>
      <c r="I582" t="str">
        <f>VLOOKUP($A582,'SAP - LT'!$A:$AE,3,0)</f>
        <v/>
      </c>
      <c r="J582" t="str">
        <f>IF(VLOOKUP($A582,'SAP - LT'!$A:$AE,15,0)=0,"PEN","USD")</f>
        <v>PEN</v>
      </c>
      <c r="K582" s="35" t="s">
        <v>17524</v>
      </c>
      <c r="L582">
        <v>1</v>
      </c>
      <c r="M582" s="37">
        <f>IF(J582="PEN",VLOOKUP($A582,'SAP - LT'!$A:$AE,14,0),VLOOKUP($A582,'SAP- FACT'!$A:$AE,15,0))</f>
        <v>7716.94</v>
      </c>
      <c r="N582" t="str">
        <f>IF(VLOOKUP($A582,'SAP - LT'!$A:$AE,15,0)=0,"PEN","USD")</f>
        <v>PEN</v>
      </c>
      <c r="O582" t="str">
        <f>VLOOKUP($A582,'SAP - LT'!$A:$AE,4,0)</f>
        <v>LETRAS EN DESCUENTO NACIONAL -  - LETRA 45-60-75 DIAS / DRAFT 45-60-75 DAYS - Cambio de Situación</v>
      </c>
    </row>
    <row r="583" spans="1:15" x14ac:dyDescent="0.2">
      <c r="A583">
        <f t="shared" si="9"/>
        <v>582</v>
      </c>
      <c r="B583" t="str">
        <f>VLOOKUP($A583,'SAP - LT'!$A:$AE,12,0)</f>
        <v>GRUPO PHARMAX VETERINARIA S.A.C.</v>
      </c>
      <c r="C583" s="5" t="str">
        <f>VLOOKUP($A583,'SAP - LT'!$A:$AE,2,0)</f>
        <v>2024-03496</v>
      </c>
      <c r="D583" s="5" t="str">
        <f>VLOOKUP($A583,'SAP - LT'!$A:$AE,2,0)</f>
        <v>2024-03496</v>
      </c>
      <c r="E583" s="13">
        <v>45566</v>
      </c>
      <c r="F583" s="34">
        <f>VLOOKUP($A583,'SAP - LT'!$A:$AE,5,0)</f>
        <v>45552</v>
      </c>
      <c r="G583" s="13">
        <f>VLOOKUP($A583,'SAP - LT'!$A:$AE,19,0)</f>
        <v>45629</v>
      </c>
      <c r="H583" s="5" t="s">
        <v>8512</v>
      </c>
      <c r="I583" t="str">
        <f>VLOOKUP($A583,'SAP - LT'!$A:$AE,3,0)</f>
        <v/>
      </c>
      <c r="J583" t="str">
        <f>IF(VLOOKUP($A583,'SAP - LT'!$A:$AE,15,0)=0,"PEN","USD")</f>
        <v>PEN</v>
      </c>
      <c r="K583" s="35" t="s">
        <v>17524</v>
      </c>
      <c r="L583">
        <v>1</v>
      </c>
      <c r="M583" s="37">
        <f>IF(J583="PEN",VLOOKUP($A583,'SAP - LT'!$A:$AE,14,0),VLOOKUP($A583,'SAP- FACT'!$A:$AE,15,0))</f>
        <v>7716.94</v>
      </c>
      <c r="N583" t="str">
        <f>IF(VLOOKUP($A583,'SAP - LT'!$A:$AE,15,0)=0,"PEN","USD")</f>
        <v>PEN</v>
      </c>
      <c r="O583" t="str">
        <f>VLOOKUP($A583,'SAP - LT'!$A:$AE,4,0)</f>
        <v>LETRAS EN CARTERA NACIONAL -  - LETRA 45-60-75 DIAS / DRAFT 45-60-75 DAYS - Asiento de Letras</v>
      </c>
    </row>
    <row r="584" spans="1:15" x14ac:dyDescent="0.2">
      <c r="A584">
        <f t="shared" si="9"/>
        <v>583</v>
      </c>
      <c r="B584" t="str">
        <f>VLOOKUP($A584,'SAP - LT'!$A:$AE,12,0)</f>
        <v>GRUPO PHARMAX VETERINARIA S.A.C.</v>
      </c>
      <c r="C584" s="5" t="str">
        <f>VLOOKUP($A584,'SAP - LT'!$A:$AE,2,0)</f>
        <v>2024-03492</v>
      </c>
      <c r="D584" s="5" t="str">
        <f>VLOOKUP($A584,'SAP - LT'!$A:$AE,2,0)</f>
        <v>2024-03492</v>
      </c>
      <c r="E584" s="13">
        <v>45566</v>
      </c>
      <c r="F584" s="34">
        <f>VLOOKUP($A584,'SAP - LT'!$A:$AE,5,0)</f>
        <v>45554</v>
      </c>
      <c r="G584" s="13">
        <f>VLOOKUP($A584,'SAP - LT'!$A:$AE,19,0)</f>
        <v>45598</v>
      </c>
      <c r="H584" s="5" t="s">
        <v>8512</v>
      </c>
      <c r="I584" t="str">
        <f>VLOOKUP($A584,'SAP - LT'!$A:$AE,3,0)</f>
        <v/>
      </c>
      <c r="J584" t="str">
        <f>IF(VLOOKUP($A584,'SAP - LT'!$A:$AE,15,0)=0,"PEN","USD")</f>
        <v>PEN</v>
      </c>
      <c r="K584" s="35" t="s">
        <v>17524</v>
      </c>
      <c r="L584">
        <v>1</v>
      </c>
      <c r="M584" s="37">
        <f>IF(J584="PEN",VLOOKUP($A584,'SAP - LT'!$A:$AE,14,0),VLOOKUP($A584,'SAP- FACT'!$A:$AE,15,0))</f>
        <v>7716.94</v>
      </c>
      <c r="N584" t="str">
        <f>IF(VLOOKUP($A584,'SAP - LT'!$A:$AE,15,0)=0,"PEN","USD")</f>
        <v>PEN</v>
      </c>
      <c r="O584" t="str">
        <f>VLOOKUP($A584,'SAP - LT'!$A:$AE,4,0)</f>
        <v>LETRAS EN DESCUENTO NACIONAL -  - LETRA 45-60-75 DIAS / DRAFT 45-60-75 DAYS - Cambio de Situación</v>
      </c>
    </row>
    <row r="585" spans="1:15" x14ac:dyDescent="0.2">
      <c r="A585">
        <f t="shared" si="9"/>
        <v>584</v>
      </c>
      <c r="B585" t="str">
        <f>VLOOKUP($A585,'SAP - LT'!$A:$AE,12,0)</f>
        <v>GRUPO PHARMAX VETERINARIA S.A.C.</v>
      </c>
      <c r="C585" s="5" t="str">
        <f>VLOOKUP($A585,'SAP - LT'!$A:$AE,2,0)</f>
        <v>2024-03493</v>
      </c>
      <c r="D585" s="5" t="str">
        <f>VLOOKUP($A585,'SAP - LT'!$A:$AE,2,0)</f>
        <v>2024-03493</v>
      </c>
      <c r="E585" s="13">
        <v>45566</v>
      </c>
      <c r="F585" s="34">
        <f>VLOOKUP($A585,'SAP - LT'!$A:$AE,5,0)</f>
        <v>45554</v>
      </c>
      <c r="G585" s="13">
        <f>VLOOKUP($A585,'SAP - LT'!$A:$AE,19,0)</f>
        <v>45605</v>
      </c>
      <c r="H585" s="5" t="s">
        <v>8512</v>
      </c>
      <c r="I585" t="str">
        <f>VLOOKUP($A585,'SAP - LT'!$A:$AE,3,0)</f>
        <v/>
      </c>
      <c r="J585" t="str">
        <f>IF(VLOOKUP($A585,'SAP - LT'!$A:$AE,15,0)=0,"PEN","USD")</f>
        <v>PEN</v>
      </c>
      <c r="K585" s="35" t="s">
        <v>17524</v>
      </c>
      <c r="L585">
        <v>1</v>
      </c>
      <c r="M585" s="37">
        <f>IF(J585="PEN",VLOOKUP($A585,'SAP - LT'!$A:$AE,14,0),VLOOKUP($A585,'SAP- FACT'!$A:$AE,15,0))</f>
        <v>7716.94</v>
      </c>
      <c r="N585" t="str">
        <f>IF(VLOOKUP($A585,'SAP - LT'!$A:$AE,15,0)=0,"PEN","USD")</f>
        <v>PEN</v>
      </c>
      <c r="O585" t="str">
        <f>VLOOKUP($A585,'SAP - LT'!$A:$AE,4,0)</f>
        <v>LETRAS EN DESCUENTO NACIONAL -  - LETRA 45-60-75 DIAS / DRAFT 45-60-75 DAYS - Cambio de Situación</v>
      </c>
    </row>
    <row r="586" spans="1:15" x14ac:dyDescent="0.2">
      <c r="A586">
        <f t="shared" si="9"/>
        <v>585</v>
      </c>
      <c r="B586" t="str">
        <f>VLOOKUP($A586,'SAP - LT'!$A:$AE,12,0)</f>
        <v>GRUPO PHARMAX VETERINARIA S.A.C.</v>
      </c>
      <c r="C586" s="5" t="str">
        <f>VLOOKUP($A586,'SAP - LT'!$A:$AE,2,0)</f>
        <v>2024-03495</v>
      </c>
      <c r="D586" s="5" t="str">
        <f>VLOOKUP($A586,'SAP - LT'!$A:$AE,2,0)</f>
        <v>2024-03495</v>
      </c>
      <c r="E586" s="13">
        <v>45566</v>
      </c>
      <c r="F586" s="34">
        <f>VLOOKUP($A586,'SAP - LT'!$A:$AE,5,0)</f>
        <v>45554</v>
      </c>
      <c r="G586" s="13">
        <f>VLOOKUP($A586,'SAP - LT'!$A:$AE,19,0)</f>
        <v>45619</v>
      </c>
      <c r="H586" s="5" t="s">
        <v>8512</v>
      </c>
      <c r="I586" t="str">
        <f>VLOOKUP($A586,'SAP - LT'!$A:$AE,3,0)</f>
        <v/>
      </c>
      <c r="J586" t="str">
        <f>IF(VLOOKUP($A586,'SAP - LT'!$A:$AE,15,0)=0,"PEN","USD")</f>
        <v>PEN</v>
      </c>
      <c r="K586" s="35" t="s">
        <v>17524</v>
      </c>
      <c r="L586">
        <v>1</v>
      </c>
      <c r="M586" s="37">
        <f>IF(J586="PEN",VLOOKUP($A586,'SAP - LT'!$A:$AE,14,0),VLOOKUP($A586,'SAP- FACT'!$A:$AE,15,0))</f>
        <v>7716.94</v>
      </c>
      <c r="N586" t="str">
        <f>IF(VLOOKUP($A586,'SAP - LT'!$A:$AE,15,0)=0,"PEN","USD")</f>
        <v>PEN</v>
      </c>
      <c r="O586" t="str">
        <f>VLOOKUP($A586,'SAP - LT'!$A:$AE,4,0)</f>
        <v>LETRAS EN DESCUENTO NACIONAL -  - LETRA 45-60-75 DIAS / DRAFT 45-60-75 DAYS - Cambio de Situación</v>
      </c>
    </row>
    <row r="587" spans="1:15" x14ac:dyDescent="0.2">
      <c r="A587">
        <f t="shared" si="9"/>
        <v>586</v>
      </c>
      <c r="B587" t="str">
        <f>VLOOKUP($A587,'SAP - LT'!$A:$AE,12,0)</f>
        <v>GRUPO PHARMAX VETERINARIA S.A.C.</v>
      </c>
      <c r="C587" s="5" t="str">
        <f>VLOOKUP($A587,'SAP - LT'!$A:$AE,2,0)</f>
        <v>2024-03490</v>
      </c>
      <c r="D587" s="5" t="str">
        <f>VLOOKUP($A587,'SAP - LT'!$A:$AE,2,0)</f>
        <v>2024-03490</v>
      </c>
      <c r="E587" s="13">
        <v>45566</v>
      </c>
      <c r="F587" s="34">
        <f>VLOOKUP($A587,'SAP - LT'!$A:$AE,5,0)</f>
        <v>45554</v>
      </c>
      <c r="G587" s="13">
        <f>VLOOKUP($A587,'SAP - LT'!$A:$AE,19,0)</f>
        <v>45584</v>
      </c>
      <c r="H587" s="5" t="s">
        <v>8512</v>
      </c>
      <c r="I587" t="str">
        <f>VLOOKUP($A587,'SAP - LT'!$A:$AE,3,0)</f>
        <v/>
      </c>
      <c r="J587" t="str">
        <f>IF(VLOOKUP($A587,'SAP - LT'!$A:$AE,15,0)=0,"PEN","USD")</f>
        <v>PEN</v>
      </c>
      <c r="K587" s="35" t="s">
        <v>17524</v>
      </c>
      <c r="L587">
        <v>1</v>
      </c>
      <c r="M587" s="37">
        <f>IF(J587="PEN",VLOOKUP($A587,'SAP - LT'!$A:$AE,14,0),VLOOKUP($A587,'SAP- FACT'!$A:$AE,15,0))</f>
        <v>7716.94</v>
      </c>
      <c r="N587" t="str">
        <f>IF(VLOOKUP($A587,'SAP - LT'!$A:$AE,15,0)=0,"PEN","USD")</f>
        <v>PEN</v>
      </c>
      <c r="O587" t="str">
        <f>VLOOKUP($A587,'SAP - LT'!$A:$AE,4,0)</f>
        <v>LETRAS EN DESCUENTO NACIONAL -  - LETRA 45-60-75 DIAS / DRAFT 45-60-75 DAYS - Cambio de Situación</v>
      </c>
    </row>
    <row r="588" spans="1:15" x14ac:dyDescent="0.2">
      <c r="A588">
        <f t="shared" si="9"/>
        <v>587</v>
      </c>
      <c r="B588" t="str">
        <f>VLOOKUP($A588,'SAP - LT'!$A:$AE,12,0)</f>
        <v>SANIDAD AGROPECUARIA &amp; ASOCIADOS S.A.C.</v>
      </c>
      <c r="C588" s="5" t="str">
        <f>VLOOKUP($A588,'SAP - LT'!$A:$AE,2,0)</f>
        <v>2024-03423</v>
      </c>
      <c r="D588" s="5" t="str">
        <f>VLOOKUP($A588,'SAP - LT'!$A:$AE,2,0)</f>
        <v>2024-03423</v>
      </c>
      <c r="E588" s="13">
        <v>45566</v>
      </c>
      <c r="F588" s="34">
        <f>VLOOKUP($A588,'SAP - LT'!$A:$AE,5,0)</f>
        <v>45554</v>
      </c>
      <c r="G588" s="13">
        <f>VLOOKUP($A588,'SAP - LT'!$A:$AE,19,0)</f>
        <v>45608</v>
      </c>
      <c r="H588" s="5" t="s">
        <v>8512</v>
      </c>
      <c r="I588" t="str">
        <f>VLOOKUP($A588,'SAP - LT'!$A:$AE,3,0)</f>
        <v/>
      </c>
      <c r="J588" t="str">
        <f>IF(VLOOKUP($A588,'SAP - LT'!$A:$AE,15,0)=0,"PEN","USD")</f>
        <v>PEN</v>
      </c>
      <c r="K588" s="35" t="s">
        <v>17524</v>
      </c>
      <c r="L588">
        <v>1</v>
      </c>
      <c r="M588" s="37">
        <f>IF(J588="PEN",VLOOKUP($A588,'SAP - LT'!$A:$AE,14,0),VLOOKUP($A588,'SAP- FACT'!$A:$AE,15,0))</f>
        <v>7966.89</v>
      </c>
      <c r="N588" t="str">
        <f>IF(VLOOKUP($A588,'SAP - LT'!$A:$AE,15,0)=0,"PEN","USD")</f>
        <v>PEN</v>
      </c>
      <c r="O588" t="str">
        <f>VLOOKUP($A588,'SAP - LT'!$A:$AE,4,0)</f>
        <v>LETRAS EN DESCUENTO NACIONAL -  - LETRA 75 DIAS / DRAFT 75 DAYS - Cambio de Situación</v>
      </c>
    </row>
    <row r="589" spans="1:15" x14ac:dyDescent="0.2">
      <c r="A589">
        <f t="shared" si="9"/>
        <v>588</v>
      </c>
      <c r="B589" t="str">
        <f>VLOOKUP($A589,'SAP - LT'!$A:$AE,12,0)</f>
        <v>AGROVET LOS ANDES SOCIEDAD COMERCIAL DE RESPONSABILIDAD LIMITADA</v>
      </c>
      <c r="C589" s="5" t="str">
        <f>VLOOKUP($A589,'SAP - LT'!$A:$AE,2,0)</f>
        <v>2024-01239</v>
      </c>
      <c r="D589" s="5" t="str">
        <f>VLOOKUP($A589,'SAP - LT'!$A:$AE,2,0)</f>
        <v>2024-01239</v>
      </c>
      <c r="E589" s="13">
        <v>45566</v>
      </c>
      <c r="F589" s="34">
        <f>VLOOKUP($A589,'SAP - LT'!$A:$AE,5,0)</f>
        <v>45419</v>
      </c>
      <c r="G589" s="13">
        <f>VLOOKUP($A589,'SAP - LT'!$A:$AE,19,0)</f>
        <v>45436</v>
      </c>
      <c r="H589" s="5" t="s">
        <v>8512</v>
      </c>
      <c r="I589" t="str">
        <f>VLOOKUP($A589,'SAP - LT'!$A:$AE,3,0)</f>
        <v/>
      </c>
      <c r="J589" t="str">
        <f>IF(VLOOKUP($A589,'SAP - LT'!$A:$AE,15,0)=0,"PEN","USD")</f>
        <v>PEN</v>
      </c>
      <c r="K589" s="35" t="s">
        <v>17524</v>
      </c>
      <c r="L589">
        <v>1</v>
      </c>
      <c r="M589" s="37">
        <f>IF(J589="PEN",VLOOKUP($A589,'SAP - LT'!$A:$AE,14,0),VLOOKUP($A589,'SAP- FACT'!$A:$AE,15,0))</f>
        <v>7975.19</v>
      </c>
      <c r="N589" t="str">
        <f>IF(VLOOKUP($A589,'SAP - LT'!$A:$AE,15,0)=0,"PEN","USD")</f>
        <v>PEN</v>
      </c>
      <c r="O589" t="str">
        <f>VLOOKUP($A589,'SAP - LT'!$A:$AE,4,0)</f>
        <v>LETRAS EN CARTERA NACIONAL -  - LETRA 75 DIAS / DRAFT 75 DAYS - Asiento de Letras</v>
      </c>
    </row>
    <row r="590" spans="1:15" x14ac:dyDescent="0.2">
      <c r="A590">
        <f t="shared" si="9"/>
        <v>589</v>
      </c>
      <c r="B590" t="str">
        <f>VLOOKUP($A590,'SAP - LT'!$A:$AE,12,0)</f>
        <v>SANIDAD AGROPECUARIA &amp; ASOCIADOS S.A.C.</v>
      </c>
      <c r="C590" s="5" t="str">
        <f>VLOOKUP($A590,'SAP - LT'!$A:$AE,2,0)</f>
        <v>2024-02850</v>
      </c>
      <c r="D590" s="5" t="str">
        <f>VLOOKUP($A590,'SAP - LT'!$A:$AE,2,0)</f>
        <v>2024-02850</v>
      </c>
      <c r="E590" s="13">
        <v>45566</v>
      </c>
      <c r="F590" s="34">
        <f>VLOOKUP($A590,'SAP - LT'!$A:$AE,5,0)</f>
        <v>45526</v>
      </c>
      <c r="G590" s="13">
        <f>VLOOKUP($A590,'SAP - LT'!$A:$AE,19,0)</f>
        <v>45567</v>
      </c>
      <c r="H590" s="5" t="s">
        <v>8512</v>
      </c>
      <c r="I590" t="str">
        <f>VLOOKUP($A590,'SAP - LT'!$A:$AE,3,0)</f>
        <v/>
      </c>
      <c r="J590" t="str">
        <f>IF(VLOOKUP($A590,'SAP - LT'!$A:$AE,15,0)=0,"PEN","USD")</f>
        <v>PEN</v>
      </c>
      <c r="K590" s="35" t="s">
        <v>17524</v>
      </c>
      <c r="L590">
        <v>1</v>
      </c>
      <c r="M590" s="37">
        <f>IF(J590="PEN",VLOOKUP($A590,'SAP - LT'!$A:$AE,14,0),VLOOKUP($A590,'SAP- FACT'!$A:$AE,15,0))</f>
        <v>8441.67</v>
      </c>
      <c r="N590" t="str">
        <f>IF(VLOOKUP($A590,'SAP - LT'!$A:$AE,15,0)=0,"PEN","USD")</f>
        <v>PEN</v>
      </c>
      <c r="O590" t="str">
        <f>VLOOKUP($A590,'SAP - LT'!$A:$AE,4,0)</f>
        <v>LETRAS EN DESCUENTO NACIONAL -  - LETRA 75 DIAS / DRAFT 75 DAYS - Cambio de Situación</v>
      </c>
    </row>
    <row r="591" spans="1:15" x14ac:dyDescent="0.2">
      <c r="A591">
        <f t="shared" si="9"/>
        <v>590</v>
      </c>
      <c r="B591" t="str">
        <f>VLOOKUP($A591,'SAP - LT'!$A:$AE,12,0)</f>
        <v>H &amp; P DISTRIBUCIONES Y REPRESENTACIONES</v>
      </c>
      <c r="C591" s="5" t="str">
        <f>VLOOKUP($A591,'SAP - LT'!$A:$AE,2,0)</f>
        <v>2024-01764</v>
      </c>
      <c r="D591" s="5" t="str">
        <f>VLOOKUP($A591,'SAP - LT'!$A:$AE,2,0)</f>
        <v>2024-01764</v>
      </c>
      <c r="E591" s="13">
        <v>45566</v>
      </c>
      <c r="F591" s="34">
        <f>VLOOKUP($A591,'SAP - LT'!$A:$AE,5,0)</f>
        <v>45443</v>
      </c>
      <c r="G591" s="13">
        <f>VLOOKUP($A591,'SAP - LT'!$A:$AE,19,0)</f>
        <v>45510</v>
      </c>
      <c r="H591" s="5" t="s">
        <v>8512</v>
      </c>
      <c r="I591" t="str">
        <f>VLOOKUP($A591,'SAP - LT'!$A:$AE,3,0)</f>
        <v/>
      </c>
      <c r="J591" t="str">
        <f>IF(VLOOKUP($A591,'SAP - LT'!$A:$AE,15,0)=0,"PEN","USD")</f>
        <v>PEN</v>
      </c>
      <c r="K591" s="35" t="s">
        <v>17524</v>
      </c>
      <c r="L591">
        <v>1</v>
      </c>
      <c r="M591" s="37">
        <f>IF(J591="PEN",VLOOKUP($A591,'SAP - LT'!$A:$AE,14,0),VLOOKUP($A591,'SAP- FACT'!$A:$AE,15,0))</f>
        <v>8724.33</v>
      </c>
      <c r="N591" t="str">
        <f>IF(VLOOKUP($A591,'SAP - LT'!$A:$AE,15,0)=0,"PEN","USD")</f>
        <v>PEN</v>
      </c>
      <c r="O591" t="str">
        <f>VLOOKUP($A591,'SAP - LT'!$A:$AE,4,0)</f>
        <v>LETRAS EN DESCUENTO NACIONAL -  - LETRA 75 DIAS / DRAFT 75 DAYS - Cambio de Situación</v>
      </c>
    </row>
    <row r="592" spans="1:15" x14ac:dyDescent="0.2">
      <c r="A592">
        <f t="shared" si="9"/>
        <v>591</v>
      </c>
      <c r="B592" t="str">
        <f>VLOOKUP($A592,'SAP - LT'!$A:$AE,12,0)</f>
        <v>SANIDAD AGROPECUARIA &amp; ASOCIADOS S.A.C.</v>
      </c>
      <c r="C592" s="5" t="str">
        <f>VLOOKUP($A592,'SAP - LT'!$A:$AE,2,0)</f>
        <v>2024-02937</v>
      </c>
      <c r="D592" s="5" t="str">
        <f>VLOOKUP($A592,'SAP - LT'!$A:$AE,2,0)</f>
        <v>2024-02937</v>
      </c>
      <c r="E592" s="13">
        <v>45566</v>
      </c>
      <c r="F592" s="34">
        <f>VLOOKUP($A592,'SAP - LT'!$A:$AE,5,0)</f>
        <v>45518</v>
      </c>
      <c r="G592" s="13">
        <f>VLOOKUP($A592,'SAP - LT'!$A:$AE,19,0)</f>
        <v>45579</v>
      </c>
      <c r="H592" s="5" t="s">
        <v>8512</v>
      </c>
      <c r="I592" t="str">
        <f>VLOOKUP($A592,'SAP - LT'!$A:$AE,3,0)</f>
        <v/>
      </c>
      <c r="J592" t="str">
        <f>IF(VLOOKUP($A592,'SAP - LT'!$A:$AE,15,0)=0,"PEN","USD")</f>
        <v>PEN</v>
      </c>
      <c r="K592" s="35" t="s">
        <v>17524</v>
      </c>
      <c r="L592">
        <v>1</v>
      </c>
      <c r="M592" s="37">
        <f>IF(J592="PEN",VLOOKUP($A592,'SAP - LT'!$A:$AE,14,0),VLOOKUP($A592,'SAP- FACT'!$A:$AE,15,0))</f>
        <v>8865.58</v>
      </c>
      <c r="N592" t="str">
        <f>IF(VLOOKUP($A592,'SAP - LT'!$A:$AE,15,0)=0,"PEN","USD")</f>
        <v>PEN</v>
      </c>
      <c r="O592" t="str">
        <f>VLOOKUP($A592,'SAP - LT'!$A:$AE,4,0)</f>
        <v>LETRAS EN DESCUENTO NACIONAL -  - LETRA 75 DIAS / DRAFT 75 DAYS - Cambio de Situación</v>
      </c>
    </row>
    <row r="593" spans="1:15" x14ac:dyDescent="0.2">
      <c r="A593">
        <f t="shared" si="9"/>
        <v>592</v>
      </c>
      <c r="B593" t="str">
        <f>VLOOKUP($A593,'SAP - LT'!$A:$AE,12,0)</f>
        <v>H &amp; P DISTRIBUCIONES Y REPRESENTACIONES</v>
      </c>
      <c r="C593" s="5" t="str">
        <f>VLOOKUP($A593,'SAP - LT'!$A:$AE,2,0)</f>
        <v>2024-03514</v>
      </c>
      <c r="D593" s="5" t="str">
        <f>VLOOKUP($A593,'SAP - LT'!$A:$AE,2,0)</f>
        <v>2024-03514</v>
      </c>
      <c r="E593" s="13">
        <v>45566</v>
      </c>
      <c r="F593" s="34">
        <f>VLOOKUP($A593,'SAP - LT'!$A:$AE,5,0)</f>
        <v>45554</v>
      </c>
      <c r="G593" s="13">
        <f>VLOOKUP($A593,'SAP - LT'!$A:$AE,19,0)</f>
        <v>45615</v>
      </c>
      <c r="H593" s="5" t="s">
        <v>8512</v>
      </c>
      <c r="I593" t="str">
        <f>VLOOKUP($A593,'SAP - LT'!$A:$AE,3,0)</f>
        <v/>
      </c>
      <c r="J593" t="str">
        <f>IF(VLOOKUP($A593,'SAP - LT'!$A:$AE,15,0)=0,"PEN","USD")</f>
        <v>PEN</v>
      </c>
      <c r="K593" s="35" t="s">
        <v>17524</v>
      </c>
      <c r="L593">
        <v>1</v>
      </c>
      <c r="M593" s="37">
        <f>IF(J593="PEN",VLOOKUP($A593,'SAP - LT'!$A:$AE,14,0),VLOOKUP($A593,'SAP- FACT'!$A:$AE,15,0))</f>
        <v>9247.7000000000007</v>
      </c>
      <c r="N593" t="str">
        <f>IF(VLOOKUP($A593,'SAP - LT'!$A:$AE,15,0)=0,"PEN","USD")</f>
        <v>PEN</v>
      </c>
      <c r="O593" t="str">
        <f>VLOOKUP($A593,'SAP - LT'!$A:$AE,4,0)</f>
        <v>LETRAS EN DESCUENTO NACIONAL -  - LETRA 75 DIAS / DRAFT 75 DAYS - Cambio de Situación</v>
      </c>
    </row>
    <row r="594" spans="1:15" x14ac:dyDescent="0.2">
      <c r="A594">
        <f t="shared" si="9"/>
        <v>593</v>
      </c>
      <c r="B594" t="str">
        <f>VLOOKUP($A594,'SAP - LT'!$A:$AE,12,0)</f>
        <v>AGROPEC S.R.L.</v>
      </c>
      <c r="C594" s="5" t="str">
        <f>VLOOKUP($A594,'SAP - LT'!$A:$AE,2,0)</f>
        <v>2024-03221</v>
      </c>
      <c r="D594" s="5" t="str">
        <f>VLOOKUP($A594,'SAP - LT'!$A:$AE,2,0)</f>
        <v>2024-03221</v>
      </c>
      <c r="E594" s="13">
        <v>45566</v>
      </c>
      <c r="F594" s="34">
        <f>VLOOKUP($A594,'SAP - LT'!$A:$AE,5,0)</f>
        <v>45527</v>
      </c>
      <c r="G594" s="13">
        <f>VLOOKUP($A594,'SAP - LT'!$A:$AE,19,0)</f>
        <v>45593</v>
      </c>
      <c r="H594" s="5" t="s">
        <v>8512</v>
      </c>
      <c r="I594" t="str">
        <f>VLOOKUP($A594,'SAP - LT'!$A:$AE,3,0)</f>
        <v/>
      </c>
      <c r="J594" t="str">
        <f>IF(VLOOKUP($A594,'SAP - LT'!$A:$AE,15,0)=0,"PEN","USD")</f>
        <v>PEN</v>
      </c>
      <c r="K594" s="35" t="s">
        <v>17524</v>
      </c>
      <c r="L594">
        <v>1</v>
      </c>
      <c r="M594" s="37">
        <f>IF(J594="PEN",VLOOKUP($A594,'SAP - LT'!$A:$AE,14,0),VLOOKUP($A594,'SAP- FACT'!$A:$AE,15,0))</f>
        <v>9369.6200000000008</v>
      </c>
      <c r="N594" t="str">
        <f>IF(VLOOKUP($A594,'SAP - LT'!$A:$AE,15,0)=0,"PEN","USD")</f>
        <v>PEN</v>
      </c>
      <c r="O594" t="str">
        <f>VLOOKUP($A594,'SAP - LT'!$A:$AE,4,0)</f>
        <v>LETRAS EN DESCUENTO NACIONAL -  - LETRA 60 DIAS / DRAFT 60 DAYS - Cambio de Situación</v>
      </c>
    </row>
    <row r="595" spans="1:15" x14ac:dyDescent="0.2">
      <c r="A595">
        <f t="shared" si="9"/>
        <v>594</v>
      </c>
      <c r="B595" t="str">
        <f>VLOOKUP($A595,'SAP - LT'!$A:$AE,12,0)</f>
        <v>REPRESENTACIONES DURAND S.A.C.</v>
      </c>
      <c r="C595" s="5" t="str">
        <f>VLOOKUP($A595,'SAP - LT'!$A:$AE,2,0)</f>
        <v>2024-02579</v>
      </c>
      <c r="D595" s="5" t="str">
        <f>VLOOKUP($A595,'SAP - LT'!$A:$AE,2,0)</f>
        <v>2024-02579</v>
      </c>
      <c r="E595" s="13">
        <v>45566</v>
      </c>
      <c r="F595" s="34">
        <f>VLOOKUP($A595,'SAP - LT'!$A:$AE,5,0)</f>
        <v>45490</v>
      </c>
      <c r="G595" s="13">
        <f>VLOOKUP($A595,'SAP - LT'!$A:$AE,19,0)</f>
        <v>45580</v>
      </c>
      <c r="H595" s="5" t="s">
        <v>8512</v>
      </c>
      <c r="I595" t="str">
        <f>VLOOKUP($A595,'SAP - LT'!$A:$AE,3,0)</f>
        <v/>
      </c>
      <c r="J595" t="str">
        <f>IF(VLOOKUP($A595,'SAP - LT'!$A:$AE,15,0)=0,"PEN","USD")</f>
        <v>PEN</v>
      </c>
      <c r="K595" s="35" t="s">
        <v>17524</v>
      </c>
      <c r="L595">
        <v>1</v>
      </c>
      <c r="M595" s="37">
        <f>IF(J595="PEN",VLOOKUP($A595,'SAP - LT'!$A:$AE,14,0),VLOOKUP($A595,'SAP- FACT'!$A:$AE,15,0))</f>
        <v>9830.68</v>
      </c>
      <c r="N595" t="str">
        <f>IF(VLOOKUP($A595,'SAP - LT'!$A:$AE,15,0)=0,"PEN","USD")</f>
        <v>PEN</v>
      </c>
      <c r="O595" t="str">
        <f>VLOOKUP($A595,'SAP - LT'!$A:$AE,4,0)</f>
        <v>LETRAS EN DESCUENTO NACIONAL -  - LETRA 75 DIAS / DRAFT 75 DAYS - Cambio de Situación</v>
      </c>
    </row>
    <row r="596" spans="1:15" x14ac:dyDescent="0.2">
      <c r="A596">
        <f t="shared" si="9"/>
        <v>595</v>
      </c>
      <c r="B596" t="str">
        <f>VLOOKUP($A596,'SAP - LT'!$A:$AE,12,0)</f>
        <v>REPRESENTACIONES DURAND S.A.C.</v>
      </c>
      <c r="C596" s="5" t="str">
        <f>VLOOKUP($A596,'SAP - LT'!$A:$AE,2,0)</f>
        <v>2024-02580</v>
      </c>
      <c r="D596" s="5" t="str">
        <f>VLOOKUP($A596,'SAP - LT'!$A:$AE,2,0)</f>
        <v>2024-02580</v>
      </c>
      <c r="E596" s="13">
        <v>45566</v>
      </c>
      <c r="F596" s="34">
        <f>VLOOKUP($A596,'SAP - LT'!$A:$AE,5,0)</f>
        <v>45490</v>
      </c>
      <c r="G596" s="13">
        <f>VLOOKUP($A596,'SAP - LT'!$A:$AE,19,0)</f>
        <v>45595</v>
      </c>
      <c r="H596" s="5" t="s">
        <v>8512</v>
      </c>
      <c r="I596" t="str">
        <f>VLOOKUP($A596,'SAP - LT'!$A:$AE,3,0)</f>
        <v/>
      </c>
      <c r="J596" t="str">
        <f>IF(VLOOKUP($A596,'SAP - LT'!$A:$AE,15,0)=0,"PEN","USD")</f>
        <v>PEN</v>
      </c>
      <c r="K596" s="35" t="s">
        <v>17524</v>
      </c>
      <c r="L596">
        <v>1</v>
      </c>
      <c r="M596" s="37">
        <f>IF(J596="PEN",VLOOKUP($A596,'SAP - LT'!$A:$AE,14,0),VLOOKUP($A596,'SAP- FACT'!$A:$AE,15,0))</f>
        <v>9830.69</v>
      </c>
      <c r="N596" t="str">
        <f>IF(VLOOKUP($A596,'SAP - LT'!$A:$AE,15,0)=0,"PEN","USD")</f>
        <v>PEN</v>
      </c>
      <c r="O596" t="str">
        <f>VLOOKUP($A596,'SAP - LT'!$A:$AE,4,0)</f>
        <v>LETRAS EN DESCUENTO NACIONAL -  - LETRA 75 DIAS / DRAFT 75 DAYS - Cambio de Situación</v>
      </c>
    </row>
    <row r="597" spans="1:15" x14ac:dyDescent="0.2">
      <c r="A597">
        <f t="shared" si="9"/>
        <v>596</v>
      </c>
      <c r="B597" t="str">
        <f>VLOOKUP($A597,'SAP - LT'!$A:$AE,12,0)</f>
        <v>SANIDAD AGROPECUARIA &amp; ASOCIADOS S.A.C.</v>
      </c>
      <c r="C597" s="5" t="str">
        <f>VLOOKUP($A597,'SAP - LT'!$A:$AE,2,0)</f>
        <v>2024-03298</v>
      </c>
      <c r="D597" s="5" t="str">
        <f>VLOOKUP($A597,'SAP - LT'!$A:$AE,2,0)</f>
        <v>2024-03298</v>
      </c>
      <c r="E597" s="13">
        <v>45566</v>
      </c>
      <c r="F597" s="34">
        <f>VLOOKUP($A597,'SAP - LT'!$A:$AE,5,0)</f>
        <v>45539</v>
      </c>
      <c r="G597" s="13">
        <f>VLOOKUP($A597,'SAP - LT'!$A:$AE,19,0)</f>
        <v>45601</v>
      </c>
      <c r="H597" s="5" t="s">
        <v>8512</v>
      </c>
      <c r="I597" t="str">
        <f>VLOOKUP($A597,'SAP - LT'!$A:$AE,3,0)</f>
        <v/>
      </c>
      <c r="J597" t="str">
        <f>IF(VLOOKUP($A597,'SAP - LT'!$A:$AE,15,0)=0,"PEN","USD")</f>
        <v>PEN</v>
      </c>
      <c r="K597" s="35" t="s">
        <v>17524</v>
      </c>
      <c r="L597">
        <v>1</v>
      </c>
      <c r="M597" s="37">
        <f>IF(J597="PEN",VLOOKUP($A597,'SAP - LT'!$A:$AE,14,0),VLOOKUP($A597,'SAP- FACT'!$A:$AE,15,0))</f>
        <v>9880.75</v>
      </c>
      <c r="N597" t="str">
        <f>IF(VLOOKUP($A597,'SAP - LT'!$A:$AE,15,0)=0,"PEN","USD")</f>
        <v>PEN</v>
      </c>
      <c r="O597" t="str">
        <f>VLOOKUP($A597,'SAP - LT'!$A:$AE,4,0)</f>
        <v>LETRAS EN DESCUENTO NACIONAL -  - LETRA 75 DIAS / DRAFT 75 DAYS - Cambio de Situación</v>
      </c>
    </row>
    <row r="598" spans="1:15" x14ac:dyDescent="0.2">
      <c r="A598">
        <f t="shared" si="9"/>
        <v>597</v>
      </c>
      <c r="B598" t="str">
        <f>VLOOKUP($A598,'SAP - LT'!$A:$AE,12,0)</f>
        <v>REPRESENTACIONES DURAND S.A.C.</v>
      </c>
      <c r="C598" s="5" t="str">
        <f>VLOOKUP($A598,'SAP - LT'!$A:$AE,2,0)</f>
        <v>2024-02983</v>
      </c>
      <c r="D598" s="5" t="str">
        <f>VLOOKUP($A598,'SAP - LT'!$A:$AE,2,0)</f>
        <v>2024-02983</v>
      </c>
      <c r="E598" s="13">
        <v>45566</v>
      </c>
      <c r="F598" s="34">
        <f>VLOOKUP($A598,'SAP - LT'!$A:$AE,5,0)</f>
        <v>45537</v>
      </c>
      <c r="G598" s="13">
        <f>VLOOKUP($A598,'SAP - LT'!$A:$AE,19,0)</f>
        <v>45625</v>
      </c>
      <c r="H598" s="5" t="s">
        <v>8512</v>
      </c>
      <c r="I598" t="str">
        <f>VLOOKUP($A598,'SAP - LT'!$A:$AE,3,0)</f>
        <v/>
      </c>
      <c r="J598" t="str">
        <f>IF(VLOOKUP($A598,'SAP - LT'!$A:$AE,15,0)=0,"PEN","USD")</f>
        <v>PEN</v>
      </c>
      <c r="K598" s="35" t="s">
        <v>17524</v>
      </c>
      <c r="L598">
        <v>1</v>
      </c>
      <c r="M598" s="37">
        <f>IF(J598="PEN",VLOOKUP($A598,'SAP - LT'!$A:$AE,14,0),VLOOKUP($A598,'SAP- FACT'!$A:$AE,15,0))</f>
        <v>10085.14</v>
      </c>
      <c r="N598" t="str">
        <f>IF(VLOOKUP($A598,'SAP - LT'!$A:$AE,15,0)=0,"PEN","USD")</f>
        <v>PEN</v>
      </c>
      <c r="O598" t="str">
        <f>VLOOKUP($A598,'SAP - LT'!$A:$AE,4,0)</f>
        <v>LETRAS EN DESCUENTO NACIONAL -  - LETRA 75 DIAS / DRAFT 75 DAYS - Cambio de Situación</v>
      </c>
    </row>
    <row r="599" spans="1:15" x14ac:dyDescent="0.2">
      <c r="A599">
        <f t="shared" si="9"/>
        <v>598</v>
      </c>
      <c r="B599" t="str">
        <f>VLOOKUP($A599,'SAP - LT'!$A:$AE,12,0)</f>
        <v>REPRESENTACIONES DURAND S.A.C.</v>
      </c>
      <c r="C599" s="5" t="str">
        <f>VLOOKUP($A599,'SAP - LT'!$A:$AE,2,0)</f>
        <v>2024-02980</v>
      </c>
      <c r="D599" s="5" t="str">
        <f>VLOOKUP($A599,'SAP - LT'!$A:$AE,2,0)</f>
        <v>2024-02980</v>
      </c>
      <c r="E599" s="13">
        <v>45566</v>
      </c>
      <c r="F599" s="34">
        <f>VLOOKUP($A599,'SAP - LT'!$A:$AE,5,0)</f>
        <v>45537</v>
      </c>
      <c r="G599" s="13">
        <f>VLOOKUP($A599,'SAP - LT'!$A:$AE,19,0)</f>
        <v>45579</v>
      </c>
      <c r="H599" s="5" t="s">
        <v>8512</v>
      </c>
      <c r="I599" t="str">
        <f>VLOOKUP($A599,'SAP - LT'!$A:$AE,3,0)</f>
        <v/>
      </c>
      <c r="J599" t="str">
        <f>IF(VLOOKUP($A599,'SAP - LT'!$A:$AE,15,0)=0,"PEN","USD")</f>
        <v>PEN</v>
      </c>
      <c r="K599" s="35" t="s">
        <v>17524</v>
      </c>
      <c r="L599">
        <v>1</v>
      </c>
      <c r="M599" s="37">
        <f>IF(J599="PEN",VLOOKUP($A599,'SAP - LT'!$A:$AE,14,0),VLOOKUP($A599,'SAP- FACT'!$A:$AE,15,0))</f>
        <v>10085.16</v>
      </c>
      <c r="N599" t="str">
        <f>IF(VLOOKUP($A599,'SAP - LT'!$A:$AE,15,0)=0,"PEN","USD")</f>
        <v>PEN</v>
      </c>
      <c r="O599" t="str">
        <f>VLOOKUP($A599,'SAP - LT'!$A:$AE,4,0)</f>
        <v>LETRAS EN DESCUENTO NACIONAL -  - LETRA 75 DIAS / DRAFT 75 DAYS - Cambio de Situación</v>
      </c>
    </row>
    <row r="600" spans="1:15" x14ac:dyDescent="0.2">
      <c r="A600">
        <f t="shared" si="9"/>
        <v>599</v>
      </c>
      <c r="B600" t="str">
        <f>VLOOKUP($A600,'SAP - LT'!$A:$AE,12,0)</f>
        <v>REPRESENTACIONES DURAND S.A.C.</v>
      </c>
      <c r="C600" s="5" t="str">
        <f>VLOOKUP($A600,'SAP - LT'!$A:$AE,2,0)</f>
        <v>2024-02982</v>
      </c>
      <c r="D600" s="5" t="str">
        <f>VLOOKUP($A600,'SAP - LT'!$A:$AE,2,0)</f>
        <v>2024-02982</v>
      </c>
      <c r="E600" s="13">
        <v>45566</v>
      </c>
      <c r="F600" s="34">
        <f>VLOOKUP($A600,'SAP - LT'!$A:$AE,5,0)</f>
        <v>45537</v>
      </c>
      <c r="G600" s="13">
        <f>VLOOKUP($A600,'SAP - LT'!$A:$AE,19,0)</f>
        <v>45611</v>
      </c>
      <c r="H600" s="5" t="s">
        <v>8512</v>
      </c>
      <c r="I600" t="str">
        <f>VLOOKUP($A600,'SAP - LT'!$A:$AE,3,0)</f>
        <v/>
      </c>
      <c r="J600" t="str">
        <f>IF(VLOOKUP($A600,'SAP - LT'!$A:$AE,15,0)=0,"PEN","USD")</f>
        <v>PEN</v>
      </c>
      <c r="K600" s="35" t="s">
        <v>17524</v>
      </c>
      <c r="L600">
        <v>1</v>
      </c>
      <c r="M600" s="37">
        <f>IF(J600="PEN",VLOOKUP($A600,'SAP - LT'!$A:$AE,14,0),VLOOKUP($A600,'SAP- FACT'!$A:$AE,15,0))</f>
        <v>10085.16</v>
      </c>
      <c r="N600" t="str">
        <f>IF(VLOOKUP($A600,'SAP - LT'!$A:$AE,15,0)=0,"PEN","USD")</f>
        <v>PEN</v>
      </c>
      <c r="O600" t="str">
        <f>VLOOKUP($A600,'SAP - LT'!$A:$AE,4,0)</f>
        <v>LETRAS EN DESCUENTO NACIONAL -  - LETRA 75 DIAS / DRAFT 75 DAYS - Cambio de Situación</v>
      </c>
    </row>
    <row r="601" spans="1:15" x14ac:dyDescent="0.2">
      <c r="A601">
        <f t="shared" si="9"/>
        <v>600</v>
      </c>
      <c r="B601" t="str">
        <f>VLOOKUP($A601,'SAP - LT'!$A:$AE,12,0)</f>
        <v>REPRESENTACIONES DURAND S.A.C.</v>
      </c>
      <c r="C601" s="5" t="str">
        <f>VLOOKUP($A601,'SAP - LT'!$A:$AE,2,0)</f>
        <v>2024-02981</v>
      </c>
      <c r="D601" s="5" t="str">
        <f>VLOOKUP($A601,'SAP - LT'!$A:$AE,2,0)</f>
        <v>2024-02981</v>
      </c>
      <c r="E601" s="13">
        <v>45566</v>
      </c>
      <c r="F601" s="34">
        <f>VLOOKUP($A601,'SAP - LT'!$A:$AE,5,0)</f>
        <v>45537</v>
      </c>
      <c r="G601" s="13">
        <f>VLOOKUP($A601,'SAP - LT'!$A:$AE,19,0)</f>
        <v>45595</v>
      </c>
      <c r="H601" s="5" t="s">
        <v>8512</v>
      </c>
      <c r="I601" t="str">
        <f>VLOOKUP($A601,'SAP - LT'!$A:$AE,3,0)</f>
        <v/>
      </c>
      <c r="J601" t="str">
        <f>IF(VLOOKUP($A601,'SAP - LT'!$A:$AE,15,0)=0,"PEN","USD")</f>
        <v>PEN</v>
      </c>
      <c r="K601" s="35" t="s">
        <v>17524</v>
      </c>
      <c r="L601">
        <v>1</v>
      </c>
      <c r="M601" s="37">
        <f>IF(J601="PEN",VLOOKUP($A601,'SAP - LT'!$A:$AE,14,0),VLOOKUP($A601,'SAP- FACT'!$A:$AE,15,0))</f>
        <v>10085.16</v>
      </c>
      <c r="N601" t="str">
        <f>IF(VLOOKUP($A601,'SAP - LT'!$A:$AE,15,0)=0,"PEN","USD")</f>
        <v>PEN</v>
      </c>
      <c r="O601" t="str">
        <f>VLOOKUP($A601,'SAP - LT'!$A:$AE,4,0)</f>
        <v>LETRAS EN DESCUENTO NACIONAL -  - LETRA 75 DIAS / DRAFT 75 DAYS - Cambio de Situación</v>
      </c>
    </row>
    <row r="602" spans="1:15" x14ac:dyDescent="0.2">
      <c r="A602">
        <f t="shared" si="9"/>
        <v>601</v>
      </c>
      <c r="B602" t="str">
        <f>VLOOKUP($A602,'SAP - LT'!$A:$AE,12,0)</f>
        <v>REPRESENTACIONES DURAND S.A.C.</v>
      </c>
      <c r="C602" s="5" t="str">
        <f>VLOOKUP($A602,'SAP - LT'!$A:$AE,2,0)</f>
        <v>2024-02979</v>
      </c>
      <c r="D602" s="5" t="str">
        <f>VLOOKUP($A602,'SAP - LT'!$A:$AE,2,0)</f>
        <v>2024-02979</v>
      </c>
      <c r="E602" s="13">
        <v>45566</v>
      </c>
      <c r="F602" s="34">
        <f>VLOOKUP($A602,'SAP - LT'!$A:$AE,5,0)</f>
        <v>45537</v>
      </c>
      <c r="G602" s="13">
        <f>VLOOKUP($A602,'SAP - LT'!$A:$AE,19,0)</f>
        <v>45574</v>
      </c>
      <c r="H602" s="5" t="s">
        <v>8512</v>
      </c>
      <c r="I602" t="str">
        <f>VLOOKUP($A602,'SAP - LT'!$A:$AE,3,0)</f>
        <v/>
      </c>
      <c r="J602" t="str">
        <f>IF(VLOOKUP($A602,'SAP - LT'!$A:$AE,15,0)=0,"PEN","USD")</f>
        <v>PEN</v>
      </c>
      <c r="K602" s="35" t="s">
        <v>17524</v>
      </c>
      <c r="L602">
        <v>1</v>
      </c>
      <c r="M602" s="37">
        <f>IF(J602="PEN",VLOOKUP($A602,'SAP - LT'!$A:$AE,14,0),VLOOKUP($A602,'SAP- FACT'!$A:$AE,15,0))</f>
        <v>10085.16</v>
      </c>
      <c r="N602" t="str">
        <f>IF(VLOOKUP($A602,'SAP - LT'!$A:$AE,15,0)=0,"PEN","USD")</f>
        <v>PEN</v>
      </c>
      <c r="O602" t="str">
        <f>VLOOKUP($A602,'SAP - LT'!$A:$AE,4,0)</f>
        <v>LETRAS EN DESCUENTO NACIONAL -  - LETRA 75 DIAS / DRAFT 75 DAYS - Cambio de Situación</v>
      </c>
    </row>
    <row r="603" spans="1:15" x14ac:dyDescent="0.2">
      <c r="A603">
        <f t="shared" si="9"/>
        <v>602</v>
      </c>
      <c r="B603" t="str">
        <f>VLOOKUP($A603,'SAP - LT'!$A:$AE,12,0)</f>
        <v>REPRESENTACIONES DURAND S.A.C.</v>
      </c>
      <c r="C603" s="5" t="str">
        <f>VLOOKUP($A603,'SAP - LT'!$A:$AE,2,0)</f>
        <v>2024-02799</v>
      </c>
      <c r="D603" s="5" t="str">
        <f>VLOOKUP($A603,'SAP - LT'!$A:$AE,2,0)</f>
        <v>2024-02799</v>
      </c>
      <c r="E603" s="13">
        <v>45566</v>
      </c>
      <c r="F603" s="34">
        <f>VLOOKUP($A603,'SAP - LT'!$A:$AE,5,0)</f>
        <v>45518</v>
      </c>
      <c r="G603" s="13">
        <f>VLOOKUP($A603,'SAP - LT'!$A:$AE,19,0)</f>
        <v>45600</v>
      </c>
      <c r="H603" s="5" t="s">
        <v>8512</v>
      </c>
      <c r="I603" t="str">
        <f>VLOOKUP($A603,'SAP - LT'!$A:$AE,3,0)</f>
        <v/>
      </c>
      <c r="J603" t="str">
        <f>IF(VLOOKUP($A603,'SAP - LT'!$A:$AE,15,0)=0,"PEN","USD")</f>
        <v>PEN</v>
      </c>
      <c r="K603" s="35" t="s">
        <v>17524</v>
      </c>
      <c r="L603">
        <v>1</v>
      </c>
      <c r="M603" s="37">
        <f>IF(J603="PEN",VLOOKUP($A603,'SAP - LT'!$A:$AE,14,0),VLOOKUP($A603,'SAP- FACT'!$A:$AE,15,0))</f>
        <v>10209.76</v>
      </c>
      <c r="N603" t="str">
        <f>IF(VLOOKUP($A603,'SAP - LT'!$A:$AE,15,0)=0,"PEN","USD")</f>
        <v>PEN</v>
      </c>
      <c r="O603" t="str">
        <f>VLOOKUP($A603,'SAP - LT'!$A:$AE,4,0)</f>
        <v>LETRAS EN DESCUENTO NACIONAL -  - LETRA 75 DIAS / DRAFT 75 DAYS - Cambio de Situación</v>
      </c>
    </row>
    <row r="604" spans="1:15" x14ac:dyDescent="0.2">
      <c r="A604">
        <f t="shared" si="9"/>
        <v>603</v>
      </c>
      <c r="B604" t="str">
        <f>VLOOKUP($A604,'SAP - LT'!$A:$AE,12,0)</f>
        <v>REPRESENTACIONES DURAND S.A.C.</v>
      </c>
      <c r="C604" s="5" t="str">
        <f>VLOOKUP($A604,'SAP - LT'!$A:$AE,2,0)</f>
        <v>2024-02797</v>
      </c>
      <c r="D604" s="5" t="str">
        <f>VLOOKUP($A604,'SAP - LT'!$A:$AE,2,0)</f>
        <v>2024-02797</v>
      </c>
      <c r="E604" s="13">
        <v>45566</v>
      </c>
      <c r="F604" s="34">
        <f>VLOOKUP($A604,'SAP - LT'!$A:$AE,5,0)</f>
        <v>45518</v>
      </c>
      <c r="G604" s="13">
        <f>VLOOKUP($A604,'SAP - LT'!$A:$AE,19,0)</f>
        <v>45568</v>
      </c>
      <c r="H604" s="5" t="s">
        <v>8512</v>
      </c>
      <c r="I604" t="str">
        <f>VLOOKUP($A604,'SAP - LT'!$A:$AE,3,0)</f>
        <v/>
      </c>
      <c r="J604" t="str">
        <f>IF(VLOOKUP($A604,'SAP - LT'!$A:$AE,15,0)=0,"PEN","USD")</f>
        <v>PEN</v>
      </c>
      <c r="K604" s="35" t="s">
        <v>17524</v>
      </c>
      <c r="L604">
        <v>1</v>
      </c>
      <c r="M604" s="37">
        <f>IF(J604="PEN",VLOOKUP($A604,'SAP - LT'!$A:$AE,14,0),VLOOKUP($A604,'SAP- FACT'!$A:$AE,15,0))</f>
        <v>10209.76</v>
      </c>
      <c r="N604" t="str">
        <f>IF(VLOOKUP($A604,'SAP - LT'!$A:$AE,15,0)=0,"PEN","USD")</f>
        <v>PEN</v>
      </c>
      <c r="O604" t="str">
        <f>VLOOKUP($A604,'SAP - LT'!$A:$AE,4,0)</f>
        <v>LETRAS EN DESCUENTO NACIONAL -  - LETRA 75 DIAS / DRAFT 75 DAYS - Cambio de Situación</v>
      </c>
    </row>
    <row r="605" spans="1:15" x14ac:dyDescent="0.2">
      <c r="A605">
        <f t="shared" si="9"/>
        <v>604</v>
      </c>
      <c r="B605" t="str">
        <f>VLOOKUP($A605,'SAP - LT'!$A:$AE,12,0)</f>
        <v>REPRESENTACIONES DURAND S.A.C.</v>
      </c>
      <c r="C605" s="5" t="str">
        <f>VLOOKUP($A605,'SAP - LT'!$A:$AE,2,0)</f>
        <v>2024-02798</v>
      </c>
      <c r="D605" s="5" t="str">
        <f>VLOOKUP($A605,'SAP - LT'!$A:$AE,2,0)</f>
        <v>2024-02798</v>
      </c>
      <c r="E605" s="13">
        <v>45566</v>
      </c>
      <c r="F605" s="34">
        <f>VLOOKUP($A605,'SAP - LT'!$A:$AE,5,0)</f>
        <v>45518</v>
      </c>
      <c r="G605" s="13">
        <f>VLOOKUP($A605,'SAP - LT'!$A:$AE,19,0)</f>
        <v>45583</v>
      </c>
      <c r="H605" s="5" t="s">
        <v>8512</v>
      </c>
      <c r="I605" t="str">
        <f>VLOOKUP($A605,'SAP - LT'!$A:$AE,3,0)</f>
        <v/>
      </c>
      <c r="J605" t="str">
        <f>IF(VLOOKUP($A605,'SAP - LT'!$A:$AE,15,0)=0,"PEN","USD")</f>
        <v>PEN</v>
      </c>
      <c r="K605" s="35" t="s">
        <v>17524</v>
      </c>
      <c r="L605">
        <v>1</v>
      </c>
      <c r="M605" s="37">
        <f>IF(J605="PEN",VLOOKUP($A605,'SAP - LT'!$A:$AE,14,0),VLOOKUP($A605,'SAP- FACT'!$A:$AE,15,0))</f>
        <v>10209.76</v>
      </c>
      <c r="N605" t="str">
        <f>IF(VLOOKUP($A605,'SAP - LT'!$A:$AE,15,0)=0,"PEN","USD")</f>
        <v>PEN</v>
      </c>
      <c r="O605" t="str">
        <f>VLOOKUP($A605,'SAP - LT'!$A:$AE,4,0)</f>
        <v>LETRAS EN DESCUENTO NACIONAL -  - LETRA 75 DIAS / DRAFT 75 DAYS - Cambio de Situación</v>
      </c>
    </row>
    <row r="606" spans="1:15" x14ac:dyDescent="0.2">
      <c r="A606">
        <f t="shared" si="9"/>
        <v>605</v>
      </c>
      <c r="B606" t="str">
        <f>VLOOKUP($A606,'SAP - LT'!$A:$AE,12,0)</f>
        <v>REPRESENTACIONES DURAND S.A.C.</v>
      </c>
      <c r="C606" s="5" t="str">
        <f>VLOOKUP($A606,'SAP - LT'!$A:$AE,2,0)</f>
        <v>2024-02800</v>
      </c>
      <c r="D606" s="5" t="str">
        <f>VLOOKUP($A606,'SAP - LT'!$A:$AE,2,0)</f>
        <v>2024-02800</v>
      </c>
      <c r="E606" s="13">
        <v>45566</v>
      </c>
      <c r="F606" s="34">
        <f>VLOOKUP($A606,'SAP - LT'!$A:$AE,5,0)</f>
        <v>45518</v>
      </c>
      <c r="G606" s="13">
        <f>VLOOKUP($A606,'SAP - LT'!$A:$AE,19,0)</f>
        <v>45614</v>
      </c>
      <c r="H606" s="5" t="s">
        <v>8512</v>
      </c>
      <c r="I606" t="str">
        <f>VLOOKUP($A606,'SAP - LT'!$A:$AE,3,0)</f>
        <v/>
      </c>
      <c r="J606" t="str">
        <f>IF(VLOOKUP($A606,'SAP - LT'!$A:$AE,15,0)=0,"PEN","USD")</f>
        <v>PEN</v>
      </c>
      <c r="K606" s="35" t="s">
        <v>17524</v>
      </c>
      <c r="L606">
        <v>1</v>
      </c>
      <c r="M606" s="37">
        <f>IF(J606="PEN",VLOOKUP($A606,'SAP - LT'!$A:$AE,14,0),VLOOKUP($A606,'SAP- FACT'!$A:$AE,15,0))</f>
        <v>10209.790000000001</v>
      </c>
      <c r="N606" t="str">
        <f>IF(VLOOKUP($A606,'SAP - LT'!$A:$AE,15,0)=0,"PEN","USD")</f>
        <v>PEN</v>
      </c>
      <c r="O606" t="str">
        <f>VLOOKUP($A606,'SAP - LT'!$A:$AE,4,0)</f>
        <v>LETRAS EN DESCUENTO NACIONAL -  - LETRA 75 DIAS / DRAFT 75 DAYS - Cambio de Situación</v>
      </c>
    </row>
    <row r="607" spans="1:15" x14ac:dyDescent="0.2">
      <c r="A607">
        <f t="shared" si="9"/>
        <v>606</v>
      </c>
      <c r="B607" t="str">
        <f>VLOOKUP($A607,'SAP - LT'!$A:$AE,12,0)</f>
        <v>TOP VETERINARIA S.A.C.</v>
      </c>
      <c r="C607" s="5" t="str">
        <f>VLOOKUP($A607,'SAP - LT'!$A:$AE,2,0)</f>
        <v>2024-02674</v>
      </c>
      <c r="D607" s="5" t="str">
        <f>VLOOKUP($A607,'SAP - LT'!$A:$AE,2,0)</f>
        <v>2024-02674</v>
      </c>
      <c r="E607" s="13">
        <v>45566</v>
      </c>
      <c r="F607" s="34">
        <f>VLOOKUP($A607,'SAP - LT'!$A:$AE,5,0)</f>
        <v>45506</v>
      </c>
      <c r="G607" s="13">
        <f>VLOOKUP($A607,'SAP - LT'!$A:$AE,19,0)</f>
        <v>45575</v>
      </c>
      <c r="H607" s="5" t="s">
        <v>8512</v>
      </c>
      <c r="I607" t="str">
        <f>VLOOKUP($A607,'SAP - LT'!$A:$AE,3,0)</f>
        <v/>
      </c>
      <c r="J607" t="str">
        <f>IF(VLOOKUP($A607,'SAP - LT'!$A:$AE,15,0)=0,"PEN","USD")</f>
        <v>PEN</v>
      </c>
      <c r="K607" s="35" t="s">
        <v>17524</v>
      </c>
      <c r="L607">
        <v>1</v>
      </c>
      <c r="M607" s="37">
        <f>IF(J607="PEN",VLOOKUP($A607,'SAP - LT'!$A:$AE,14,0),VLOOKUP($A607,'SAP- FACT'!$A:$AE,15,0))</f>
        <v>10299.879999999999</v>
      </c>
      <c r="N607" t="str">
        <f>IF(VLOOKUP($A607,'SAP - LT'!$A:$AE,15,0)=0,"PEN","USD")</f>
        <v>PEN</v>
      </c>
      <c r="O607" t="str">
        <f>VLOOKUP($A607,'SAP - LT'!$A:$AE,4,0)</f>
        <v>LETRAS EN DESCUENTO NACIONAL -  - LETRA 75 DIAS / DRAFT 75 DAYS - Cambio de Situación</v>
      </c>
    </row>
    <row r="608" spans="1:15" x14ac:dyDescent="0.2">
      <c r="A608">
        <f t="shared" si="9"/>
        <v>607</v>
      </c>
      <c r="B608" t="str">
        <f>VLOOKUP($A608,'SAP - LT'!$A:$AE,12,0)</f>
        <v>TOP VETERINARIA S.A.C.</v>
      </c>
      <c r="C608" s="5" t="str">
        <f>VLOOKUP($A608,'SAP - LT'!$A:$AE,2,0)</f>
        <v>2024-02675</v>
      </c>
      <c r="D608" s="5" t="str">
        <f>VLOOKUP($A608,'SAP - LT'!$A:$AE,2,0)</f>
        <v>2024-02675</v>
      </c>
      <c r="E608" s="13">
        <v>45566</v>
      </c>
      <c r="F608" s="34">
        <f>VLOOKUP($A608,'SAP - LT'!$A:$AE,5,0)</f>
        <v>45506</v>
      </c>
      <c r="G608" s="13">
        <f>VLOOKUP($A608,'SAP - LT'!$A:$AE,19,0)</f>
        <v>45590</v>
      </c>
      <c r="H608" s="5" t="s">
        <v>8512</v>
      </c>
      <c r="I608" t="str">
        <f>VLOOKUP($A608,'SAP - LT'!$A:$AE,3,0)</f>
        <v/>
      </c>
      <c r="J608" t="str">
        <f>IF(VLOOKUP($A608,'SAP - LT'!$A:$AE,15,0)=0,"PEN","USD")</f>
        <v>PEN</v>
      </c>
      <c r="K608" s="35" t="s">
        <v>17524</v>
      </c>
      <c r="L608">
        <v>1</v>
      </c>
      <c r="M608" s="37">
        <f>IF(J608="PEN",VLOOKUP($A608,'SAP - LT'!$A:$AE,14,0),VLOOKUP($A608,'SAP- FACT'!$A:$AE,15,0))</f>
        <v>10299.9</v>
      </c>
      <c r="N608" t="str">
        <f>IF(VLOOKUP($A608,'SAP - LT'!$A:$AE,15,0)=0,"PEN","USD")</f>
        <v>PEN</v>
      </c>
      <c r="O608" t="str">
        <f>VLOOKUP($A608,'SAP - LT'!$A:$AE,4,0)</f>
        <v>LETRAS EN DESCUENTO NACIONAL -  - LETRA 75 DIAS / DRAFT 75 DAYS - Cambio de Situación</v>
      </c>
    </row>
    <row r="609" spans="1:15" x14ac:dyDescent="0.2">
      <c r="A609">
        <f t="shared" si="9"/>
        <v>608</v>
      </c>
      <c r="B609" t="str">
        <f>VLOOKUP($A609,'SAP - LT'!$A:$AE,12,0)</f>
        <v>TOP VETERINARIA S.A.C.</v>
      </c>
      <c r="C609" s="5" t="str">
        <f>VLOOKUP($A609,'SAP - LT'!$A:$AE,2,0)</f>
        <v>2024-03401</v>
      </c>
      <c r="D609" s="5" t="str">
        <f>VLOOKUP($A609,'SAP - LT'!$A:$AE,2,0)</f>
        <v>2024-03401</v>
      </c>
      <c r="E609" s="13">
        <v>45566</v>
      </c>
      <c r="F609" s="34">
        <f>VLOOKUP($A609,'SAP - LT'!$A:$AE,5,0)</f>
        <v>45554</v>
      </c>
      <c r="G609" s="13">
        <f>VLOOKUP($A609,'SAP - LT'!$A:$AE,19,0)</f>
        <v>45609</v>
      </c>
      <c r="H609" s="5" t="s">
        <v>8512</v>
      </c>
      <c r="I609" t="str">
        <f>VLOOKUP($A609,'SAP - LT'!$A:$AE,3,0)</f>
        <v/>
      </c>
      <c r="J609" t="str">
        <f>IF(VLOOKUP($A609,'SAP - LT'!$A:$AE,15,0)=0,"PEN","USD")</f>
        <v>PEN</v>
      </c>
      <c r="K609" s="35" t="s">
        <v>17524</v>
      </c>
      <c r="L609">
        <v>1</v>
      </c>
      <c r="M609" s="37">
        <f>IF(J609="PEN",VLOOKUP($A609,'SAP - LT'!$A:$AE,14,0),VLOOKUP($A609,'SAP- FACT'!$A:$AE,15,0))</f>
        <v>10318.39</v>
      </c>
      <c r="N609" t="str">
        <f>IF(VLOOKUP($A609,'SAP - LT'!$A:$AE,15,0)=0,"PEN","USD")</f>
        <v>PEN</v>
      </c>
      <c r="O609" t="str">
        <f>VLOOKUP($A609,'SAP - LT'!$A:$AE,4,0)</f>
        <v>LETRAS EN DESCUENTO NACIONAL -  - LETRA 75 DIAS / DRAFT 75 DAYS - Cambio de Situación</v>
      </c>
    </row>
    <row r="610" spans="1:15" x14ac:dyDescent="0.2">
      <c r="A610">
        <f t="shared" si="9"/>
        <v>609</v>
      </c>
      <c r="B610" t="str">
        <f>VLOOKUP($A610,'SAP - LT'!$A:$AE,12,0)</f>
        <v>TOP VETERINARIA S.A.C.</v>
      </c>
      <c r="C610" s="5" t="str">
        <f>VLOOKUP($A610,'SAP - LT'!$A:$AE,2,0)</f>
        <v>2024-03402</v>
      </c>
      <c r="D610" s="5" t="str">
        <f>VLOOKUP($A610,'SAP - LT'!$A:$AE,2,0)</f>
        <v>2024-03402</v>
      </c>
      <c r="E610" s="13">
        <v>45566</v>
      </c>
      <c r="F610" s="34">
        <f>VLOOKUP($A610,'SAP - LT'!$A:$AE,5,0)</f>
        <v>45554</v>
      </c>
      <c r="G610" s="13">
        <f>VLOOKUP($A610,'SAP - LT'!$A:$AE,19,0)</f>
        <v>45625</v>
      </c>
      <c r="H610" s="5" t="s">
        <v>8512</v>
      </c>
      <c r="I610" t="str">
        <f>VLOOKUP($A610,'SAP - LT'!$A:$AE,3,0)</f>
        <v/>
      </c>
      <c r="J610" t="str">
        <f>IF(VLOOKUP($A610,'SAP - LT'!$A:$AE,15,0)=0,"PEN","USD")</f>
        <v>PEN</v>
      </c>
      <c r="K610" s="35" t="s">
        <v>17524</v>
      </c>
      <c r="L610">
        <v>1</v>
      </c>
      <c r="M610" s="37">
        <f>IF(J610="PEN",VLOOKUP($A610,'SAP - LT'!$A:$AE,14,0),VLOOKUP($A610,'SAP- FACT'!$A:$AE,15,0))</f>
        <v>10318.39</v>
      </c>
      <c r="N610" t="str">
        <f>IF(VLOOKUP($A610,'SAP - LT'!$A:$AE,15,0)=0,"PEN","USD")</f>
        <v>PEN</v>
      </c>
      <c r="O610" t="str">
        <f>VLOOKUP($A610,'SAP - LT'!$A:$AE,4,0)</f>
        <v>LETRAS EN DESCUENTO NACIONAL -  - LETRA 75 DIAS / DRAFT 75 DAYS - Cambio de Situación</v>
      </c>
    </row>
    <row r="611" spans="1:15" x14ac:dyDescent="0.2">
      <c r="A611">
        <f t="shared" si="9"/>
        <v>610</v>
      </c>
      <c r="B611" t="str">
        <f>VLOOKUP($A611,'SAP - LT'!$A:$AE,12,0)</f>
        <v>TOP VETERINARIA S.A.C.</v>
      </c>
      <c r="C611" s="5" t="str">
        <f>VLOOKUP($A611,'SAP - LT'!$A:$AE,2,0)</f>
        <v>2024-03398</v>
      </c>
      <c r="D611" s="5" t="str">
        <f>VLOOKUP($A611,'SAP - LT'!$A:$AE,2,0)</f>
        <v>2024-03398</v>
      </c>
      <c r="E611" s="13">
        <v>45566</v>
      </c>
      <c r="F611" s="34">
        <f>VLOOKUP($A611,'SAP - LT'!$A:$AE,5,0)</f>
        <v>45554</v>
      </c>
      <c r="G611" s="13">
        <f>VLOOKUP($A611,'SAP - LT'!$A:$AE,19,0)</f>
        <v>45588</v>
      </c>
      <c r="H611" s="5" t="s">
        <v>8512</v>
      </c>
      <c r="I611" t="str">
        <f>VLOOKUP($A611,'SAP - LT'!$A:$AE,3,0)</f>
        <v/>
      </c>
      <c r="J611" t="str">
        <f>IF(VLOOKUP($A611,'SAP - LT'!$A:$AE,15,0)=0,"PEN","USD")</f>
        <v>PEN</v>
      </c>
      <c r="K611" s="35" t="s">
        <v>17524</v>
      </c>
      <c r="L611">
        <v>1</v>
      </c>
      <c r="M611" s="37">
        <f>IF(J611="PEN",VLOOKUP($A611,'SAP - LT'!$A:$AE,14,0),VLOOKUP($A611,'SAP- FACT'!$A:$AE,15,0))</f>
        <v>10318.39</v>
      </c>
      <c r="N611" t="str">
        <f>IF(VLOOKUP($A611,'SAP - LT'!$A:$AE,15,0)=0,"PEN","USD")</f>
        <v>PEN</v>
      </c>
      <c r="O611" t="str">
        <f>VLOOKUP($A611,'SAP - LT'!$A:$AE,4,0)</f>
        <v>LETRAS EN DESCUENTO NACIONAL -  - LETRA 75 DIAS / DRAFT 75 DAYS - Cambio de Situación</v>
      </c>
    </row>
    <row r="612" spans="1:15" x14ac:dyDescent="0.2">
      <c r="A612">
        <f t="shared" si="9"/>
        <v>611</v>
      </c>
      <c r="B612" t="str">
        <f>VLOOKUP($A612,'SAP - LT'!$A:$AE,12,0)</f>
        <v>TOP VETERINARIA S.A.C.</v>
      </c>
      <c r="C612" s="5" t="str">
        <f>VLOOKUP($A612,'SAP - LT'!$A:$AE,2,0)</f>
        <v>2024-03400</v>
      </c>
      <c r="D612" s="5" t="str">
        <f>VLOOKUP($A612,'SAP - LT'!$A:$AE,2,0)</f>
        <v>2024-03400</v>
      </c>
      <c r="E612" s="13">
        <v>45566</v>
      </c>
      <c r="F612" s="34">
        <f>VLOOKUP($A612,'SAP - LT'!$A:$AE,5,0)</f>
        <v>45554</v>
      </c>
      <c r="G612" s="13">
        <f>VLOOKUP($A612,'SAP - LT'!$A:$AE,19,0)</f>
        <v>45602</v>
      </c>
      <c r="H612" s="5" t="s">
        <v>8512</v>
      </c>
      <c r="I612" t="str">
        <f>VLOOKUP($A612,'SAP - LT'!$A:$AE,3,0)</f>
        <v/>
      </c>
      <c r="J612" t="str">
        <f>IF(VLOOKUP($A612,'SAP - LT'!$A:$AE,15,0)=0,"PEN","USD")</f>
        <v>PEN</v>
      </c>
      <c r="K612" s="35" t="s">
        <v>17524</v>
      </c>
      <c r="L612">
        <v>1</v>
      </c>
      <c r="M612" s="37">
        <f>IF(J612="PEN",VLOOKUP($A612,'SAP - LT'!$A:$AE,14,0),VLOOKUP($A612,'SAP- FACT'!$A:$AE,15,0))</f>
        <v>10318.39</v>
      </c>
      <c r="N612" t="str">
        <f>IF(VLOOKUP($A612,'SAP - LT'!$A:$AE,15,0)=0,"PEN","USD")</f>
        <v>PEN</v>
      </c>
      <c r="O612" t="str">
        <f>VLOOKUP($A612,'SAP - LT'!$A:$AE,4,0)</f>
        <v>LETRAS EN DESCUENTO NACIONAL -  - LETRA 75 DIAS / DRAFT 75 DAYS - Cambio de Situación</v>
      </c>
    </row>
    <row r="613" spans="1:15" x14ac:dyDescent="0.2">
      <c r="A613">
        <f t="shared" si="9"/>
        <v>612</v>
      </c>
      <c r="B613" t="str">
        <f>VLOOKUP($A613,'SAP - LT'!$A:$AE,12,0)</f>
        <v>TOP VETERINARIA S.A.C.</v>
      </c>
      <c r="C613" s="5" t="str">
        <f>VLOOKUP($A613,'SAP - LT'!$A:$AE,2,0)</f>
        <v>2024-03399</v>
      </c>
      <c r="D613" s="5" t="str">
        <f>VLOOKUP($A613,'SAP - LT'!$A:$AE,2,0)</f>
        <v>2024-03399</v>
      </c>
      <c r="E613" s="13">
        <v>45566</v>
      </c>
      <c r="F613" s="34">
        <f>VLOOKUP($A613,'SAP - LT'!$A:$AE,5,0)</f>
        <v>45554</v>
      </c>
      <c r="G613" s="13">
        <f>VLOOKUP($A613,'SAP - LT'!$A:$AE,19,0)</f>
        <v>45596</v>
      </c>
      <c r="H613" s="5" t="s">
        <v>8512</v>
      </c>
      <c r="I613" t="str">
        <f>VLOOKUP($A613,'SAP - LT'!$A:$AE,3,0)</f>
        <v/>
      </c>
      <c r="J613" t="str">
        <f>IF(VLOOKUP($A613,'SAP - LT'!$A:$AE,15,0)=0,"PEN","USD")</f>
        <v>PEN</v>
      </c>
      <c r="K613" s="35" t="s">
        <v>17524</v>
      </c>
      <c r="L613">
        <v>1</v>
      </c>
      <c r="M613" s="37">
        <f>IF(J613="PEN",VLOOKUP($A613,'SAP - LT'!$A:$AE,14,0),VLOOKUP($A613,'SAP- FACT'!$A:$AE,15,0))</f>
        <v>10318.39</v>
      </c>
      <c r="N613" t="str">
        <f>IF(VLOOKUP($A613,'SAP - LT'!$A:$AE,15,0)=0,"PEN","USD")</f>
        <v>PEN</v>
      </c>
      <c r="O613" t="str">
        <f>VLOOKUP($A613,'SAP - LT'!$A:$AE,4,0)</f>
        <v>LETRAS EN DESCUENTO NACIONAL -  - LETRA 75 DIAS / DRAFT 75 DAYS - Cambio de Situación</v>
      </c>
    </row>
    <row r="614" spans="1:15" x14ac:dyDescent="0.2">
      <c r="A614">
        <f t="shared" si="9"/>
        <v>613</v>
      </c>
      <c r="B614" t="str">
        <f>VLOOKUP($A614,'SAP - LT'!$A:$AE,12,0)</f>
        <v>TOP VETERINARIA S.A.C.</v>
      </c>
      <c r="C614" s="5" t="str">
        <f>VLOOKUP($A614,'SAP - LT'!$A:$AE,2,0)</f>
        <v>2024-03397</v>
      </c>
      <c r="D614" s="5" t="str">
        <f>VLOOKUP($A614,'SAP - LT'!$A:$AE,2,0)</f>
        <v>2024-03397</v>
      </c>
      <c r="E614" s="13">
        <v>45566</v>
      </c>
      <c r="F614" s="34">
        <f>VLOOKUP($A614,'SAP - LT'!$A:$AE,5,0)</f>
        <v>45554</v>
      </c>
      <c r="G614" s="13">
        <f>VLOOKUP($A614,'SAP - LT'!$A:$AE,19,0)</f>
        <v>45581</v>
      </c>
      <c r="H614" s="5" t="s">
        <v>8512</v>
      </c>
      <c r="I614" t="str">
        <f>VLOOKUP($A614,'SAP - LT'!$A:$AE,3,0)</f>
        <v/>
      </c>
      <c r="J614" t="str">
        <f>IF(VLOOKUP($A614,'SAP - LT'!$A:$AE,15,0)=0,"PEN","USD")</f>
        <v>PEN</v>
      </c>
      <c r="K614" s="35" t="s">
        <v>17524</v>
      </c>
      <c r="L614">
        <v>1</v>
      </c>
      <c r="M614" s="37">
        <f>IF(J614="PEN",VLOOKUP($A614,'SAP - LT'!$A:$AE,14,0),VLOOKUP($A614,'SAP- FACT'!$A:$AE,15,0))</f>
        <v>10318.39</v>
      </c>
      <c r="N614" t="str">
        <f>IF(VLOOKUP($A614,'SAP - LT'!$A:$AE,15,0)=0,"PEN","USD")</f>
        <v>PEN</v>
      </c>
      <c r="O614" t="str">
        <f>VLOOKUP($A614,'SAP - LT'!$A:$AE,4,0)</f>
        <v>LETRAS EN DESCUENTO NACIONAL -  - LETRA 75 DIAS / DRAFT 75 DAYS - Cambio de Situación</v>
      </c>
    </row>
    <row r="615" spans="1:15" x14ac:dyDescent="0.2">
      <c r="A615">
        <f t="shared" si="9"/>
        <v>614</v>
      </c>
      <c r="B615" t="str">
        <f>VLOOKUP($A615,'SAP - LT'!$A:$AE,12,0)</f>
        <v>TOP VETERINARIA S.A.C.</v>
      </c>
      <c r="C615" s="5" t="str">
        <f>VLOOKUP($A615,'SAP - LT'!$A:$AE,2,0)</f>
        <v>2024-03403</v>
      </c>
      <c r="D615" s="5" t="str">
        <f>VLOOKUP($A615,'SAP - LT'!$A:$AE,2,0)</f>
        <v>2024-03403</v>
      </c>
      <c r="E615" s="13">
        <v>45566</v>
      </c>
      <c r="F615" s="34">
        <f>VLOOKUP($A615,'SAP - LT'!$A:$AE,5,0)</f>
        <v>45554</v>
      </c>
      <c r="G615" s="13">
        <f>VLOOKUP($A615,'SAP - LT'!$A:$AE,19,0)</f>
        <v>45639</v>
      </c>
      <c r="H615" s="5" t="s">
        <v>8512</v>
      </c>
      <c r="I615" t="str">
        <f>VLOOKUP($A615,'SAP - LT'!$A:$AE,3,0)</f>
        <v/>
      </c>
      <c r="J615" t="str">
        <f>IF(VLOOKUP($A615,'SAP - LT'!$A:$AE,15,0)=0,"PEN","USD")</f>
        <v>PEN</v>
      </c>
      <c r="K615" s="35" t="s">
        <v>17524</v>
      </c>
      <c r="L615">
        <v>1</v>
      </c>
      <c r="M615" s="37">
        <f>IF(J615="PEN",VLOOKUP($A615,'SAP - LT'!$A:$AE,14,0),VLOOKUP($A615,'SAP- FACT'!$A:$AE,15,0))</f>
        <v>10318.4</v>
      </c>
      <c r="N615" t="str">
        <f>IF(VLOOKUP($A615,'SAP - LT'!$A:$AE,15,0)=0,"PEN","USD")</f>
        <v>PEN</v>
      </c>
      <c r="O615" t="str">
        <f>VLOOKUP($A615,'SAP - LT'!$A:$AE,4,0)</f>
        <v>LETRAS EN DESCUENTO NACIONAL -  - LETRA 75 DIAS / DRAFT 75 DAYS - Cambio de Situación</v>
      </c>
    </row>
    <row r="616" spans="1:15" x14ac:dyDescent="0.2">
      <c r="A616">
        <f t="shared" si="9"/>
        <v>615</v>
      </c>
      <c r="B616" t="str">
        <f>VLOOKUP($A616,'SAP - LT'!$A:$AE,12,0)</f>
        <v>GRUPO PHARMAX VETERINARIA S.A.C.</v>
      </c>
      <c r="C616" s="5" t="str">
        <f>VLOOKUP($A616,'SAP - LT'!$A:$AE,2,0)</f>
        <v>2024-02769</v>
      </c>
      <c r="D616" s="5" t="str">
        <f>VLOOKUP($A616,'SAP - LT'!$A:$AE,2,0)</f>
        <v>2024-02769</v>
      </c>
      <c r="E616" s="13">
        <v>45566</v>
      </c>
      <c r="F616" s="34">
        <f>VLOOKUP($A616,'SAP - LT'!$A:$AE,5,0)</f>
        <v>45518</v>
      </c>
      <c r="G616" s="13">
        <f>VLOOKUP($A616,'SAP - LT'!$A:$AE,19,0)</f>
        <v>45595</v>
      </c>
      <c r="H616" s="5" t="s">
        <v>8512</v>
      </c>
      <c r="I616" t="str">
        <f>VLOOKUP($A616,'SAP - LT'!$A:$AE,3,0)</f>
        <v/>
      </c>
      <c r="J616" t="str">
        <f>IF(VLOOKUP($A616,'SAP - LT'!$A:$AE,15,0)=0,"PEN","USD")</f>
        <v>PEN</v>
      </c>
      <c r="K616" s="35" t="s">
        <v>17524</v>
      </c>
      <c r="L616">
        <v>1</v>
      </c>
      <c r="M616" s="37">
        <f>IF(J616="PEN",VLOOKUP($A616,'SAP - LT'!$A:$AE,14,0),VLOOKUP($A616,'SAP- FACT'!$A:$AE,15,0))</f>
        <v>10331.870000000001</v>
      </c>
      <c r="N616" t="str">
        <f>IF(VLOOKUP($A616,'SAP - LT'!$A:$AE,15,0)=0,"PEN","USD")</f>
        <v>PEN</v>
      </c>
      <c r="O616" t="str">
        <f>VLOOKUP($A616,'SAP - LT'!$A:$AE,4,0)</f>
        <v>LETRAS EN DESCUENTO NACIONAL -  - LETRA 45-60-75 DIAS / DRAFT 45-60-75 DAYS - Cambio de Situación</v>
      </c>
    </row>
    <row r="617" spans="1:15" x14ac:dyDescent="0.2">
      <c r="A617">
        <f t="shared" si="9"/>
        <v>616</v>
      </c>
      <c r="B617" t="str">
        <f>VLOOKUP($A617,'SAP - LT'!$A:$AE,12,0)</f>
        <v>GRUPO PHARMAX VETERINARIA S.A.C.</v>
      </c>
      <c r="C617" s="5" t="str">
        <f>VLOOKUP($A617,'SAP - LT'!$A:$AE,2,0)</f>
        <v>2024-02768</v>
      </c>
      <c r="D617" s="5" t="str">
        <f>VLOOKUP($A617,'SAP - LT'!$A:$AE,2,0)</f>
        <v>2024-02768</v>
      </c>
      <c r="E617" s="13">
        <v>45566</v>
      </c>
      <c r="F617" s="34">
        <f>VLOOKUP($A617,'SAP - LT'!$A:$AE,5,0)</f>
        <v>45518</v>
      </c>
      <c r="G617" s="13">
        <f>VLOOKUP($A617,'SAP - LT'!$A:$AE,19,0)</f>
        <v>45582</v>
      </c>
      <c r="H617" s="5" t="s">
        <v>8512</v>
      </c>
      <c r="I617" t="str">
        <f>VLOOKUP($A617,'SAP - LT'!$A:$AE,3,0)</f>
        <v/>
      </c>
      <c r="J617" t="str">
        <f>IF(VLOOKUP($A617,'SAP - LT'!$A:$AE,15,0)=0,"PEN","USD")</f>
        <v>PEN</v>
      </c>
      <c r="K617" s="35" t="s">
        <v>17524</v>
      </c>
      <c r="L617">
        <v>1</v>
      </c>
      <c r="M617" s="37">
        <f>IF(J617="PEN",VLOOKUP($A617,'SAP - LT'!$A:$AE,14,0),VLOOKUP($A617,'SAP- FACT'!$A:$AE,15,0))</f>
        <v>10331.870000000001</v>
      </c>
      <c r="N617" t="str">
        <f>IF(VLOOKUP($A617,'SAP - LT'!$A:$AE,15,0)=0,"PEN","USD")</f>
        <v>PEN</v>
      </c>
      <c r="O617" t="str">
        <f>VLOOKUP($A617,'SAP - LT'!$A:$AE,4,0)</f>
        <v>LETRAS EN DESCUENTO NACIONAL -  - LETRA 45-60-75 DIAS / DRAFT 45-60-75 DAYS - Cambio de Situación</v>
      </c>
    </row>
    <row r="618" spans="1:15" x14ac:dyDescent="0.2">
      <c r="A618">
        <f t="shared" si="9"/>
        <v>617</v>
      </c>
      <c r="B618" t="str">
        <f>VLOOKUP($A618,'SAP - LT'!$A:$AE,12,0)</f>
        <v>GRUPO PHARMAX VETERINARIA S.A.C.</v>
      </c>
      <c r="C618" s="5" t="str">
        <f>VLOOKUP($A618,'SAP - LT'!$A:$AE,2,0)</f>
        <v>2024-02770</v>
      </c>
      <c r="D618" s="5" t="str">
        <f>VLOOKUP($A618,'SAP - LT'!$A:$AE,2,0)</f>
        <v>2024-02770</v>
      </c>
      <c r="E618" s="13">
        <v>45566</v>
      </c>
      <c r="F618" s="34">
        <f>VLOOKUP($A618,'SAP - LT'!$A:$AE,5,0)</f>
        <v>45518</v>
      </c>
      <c r="G618" s="13">
        <f>VLOOKUP($A618,'SAP - LT'!$A:$AE,19,0)</f>
        <v>45610</v>
      </c>
      <c r="H618" s="5" t="s">
        <v>8512</v>
      </c>
      <c r="I618" t="str">
        <f>VLOOKUP($A618,'SAP - LT'!$A:$AE,3,0)</f>
        <v/>
      </c>
      <c r="J618" t="str">
        <f>IF(VLOOKUP($A618,'SAP - LT'!$A:$AE,15,0)=0,"PEN","USD")</f>
        <v>PEN</v>
      </c>
      <c r="K618" s="35" t="s">
        <v>17524</v>
      </c>
      <c r="L618">
        <v>1</v>
      </c>
      <c r="M618" s="37">
        <f>IF(J618="PEN",VLOOKUP($A618,'SAP - LT'!$A:$AE,14,0),VLOOKUP($A618,'SAP- FACT'!$A:$AE,15,0))</f>
        <v>10331.879999999999</v>
      </c>
      <c r="N618" t="str">
        <f>IF(VLOOKUP($A618,'SAP - LT'!$A:$AE,15,0)=0,"PEN","USD")</f>
        <v>PEN</v>
      </c>
      <c r="O618" t="str">
        <f>VLOOKUP($A618,'SAP - LT'!$A:$AE,4,0)</f>
        <v>LETRAS EN DESCUENTO NACIONAL -  - LETRA 45-60-75 DIAS / DRAFT 45-60-75 DAYS - Cambio de Situación</v>
      </c>
    </row>
    <row r="619" spans="1:15" x14ac:dyDescent="0.2">
      <c r="A619">
        <f t="shared" si="9"/>
        <v>618</v>
      </c>
      <c r="B619" t="str">
        <f>VLOOKUP($A619,'SAP - LT'!$A:$AE,12,0)</f>
        <v>H &amp; P DISTRIBUCIONES Y REPRESENTACIONES</v>
      </c>
      <c r="C619" s="5" t="str">
        <f>VLOOKUP($A619,'SAP - LT'!$A:$AE,2,0)</f>
        <v>2024-02903</v>
      </c>
      <c r="D619" s="5" t="str">
        <f>VLOOKUP($A619,'SAP - LT'!$A:$AE,2,0)</f>
        <v>2024-02903</v>
      </c>
      <c r="E619" s="13">
        <v>45566</v>
      </c>
      <c r="F619" s="34">
        <f>VLOOKUP($A619,'SAP - LT'!$A:$AE,5,0)</f>
        <v>45520</v>
      </c>
      <c r="G619" s="13">
        <f>VLOOKUP($A619,'SAP - LT'!$A:$AE,19,0)</f>
        <v>45572</v>
      </c>
      <c r="H619" s="5" t="s">
        <v>8512</v>
      </c>
      <c r="I619" t="str">
        <f>VLOOKUP($A619,'SAP - LT'!$A:$AE,3,0)</f>
        <v/>
      </c>
      <c r="J619" t="str">
        <f>IF(VLOOKUP($A619,'SAP - LT'!$A:$AE,15,0)=0,"PEN","USD")</f>
        <v>PEN</v>
      </c>
      <c r="K619" s="35" t="s">
        <v>17524</v>
      </c>
      <c r="L619">
        <v>1</v>
      </c>
      <c r="M619" s="37">
        <f>IF(J619="PEN",VLOOKUP($A619,'SAP - LT'!$A:$AE,14,0),VLOOKUP($A619,'SAP- FACT'!$A:$AE,15,0))</f>
        <v>10342.36</v>
      </c>
      <c r="N619" t="str">
        <f>IF(VLOOKUP($A619,'SAP - LT'!$A:$AE,15,0)=0,"PEN","USD")</f>
        <v>PEN</v>
      </c>
      <c r="O619" t="str">
        <f>VLOOKUP($A619,'SAP - LT'!$A:$AE,4,0)</f>
        <v>LETRAS EN DESCUENTO NACIONAL -  - LETRA 75 DIAS / DRAFT 75 DAYS - Cambio de Situación</v>
      </c>
    </row>
    <row r="620" spans="1:15" x14ac:dyDescent="0.2">
      <c r="A620">
        <f t="shared" si="9"/>
        <v>619</v>
      </c>
      <c r="B620" t="str">
        <f>VLOOKUP($A620,'SAP - LT'!$A:$AE,12,0)</f>
        <v>H &amp; P DISTRIBUCIONES Y REPRESENTACIONES</v>
      </c>
      <c r="C620" s="5" t="str">
        <f>VLOOKUP($A620,'SAP - LT'!$A:$AE,2,0)</f>
        <v>2024-02904</v>
      </c>
      <c r="D620" s="5" t="str">
        <f>VLOOKUP($A620,'SAP - LT'!$A:$AE,2,0)</f>
        <v>2024-02904</v>
      </c>
      <c r="E620" s="13">
        <v>45566</v>
      </c>
      <c r="F620" s="34">
        <f>VLOOKUP($A620,'SAP - LT'!$A:$AE,5,0)</f>
        <v>45520</v>
      </c>
      <c r="G620" s="13">
        <f>VLOOKUP($A620,'SAP - LT'!$A:$AE,19,0)</f>
        <v>45588</v>
      </c>
      <c r="H620" s="5" t="s">
        <v>8512</v>
      </c>
      <c r="I620" t="str">
        <f>VLOOKUP($A620,'SAP - LT'!$A:$AE,3,0)</f>
        <v/>
      </c>
      <c r="J620" t="str">
        <f>IF(VLOOKUP($A620,'SAP - LT'!$A:$AE,15,0)=0,"PEN","USD")</f>
        <v>PEN</v>
      </c>
      <c r="K620" s="35" t="s">
        <v>17524</v>
      </c>
      <c r="L620">
        <v>1</v>
      </c>
      <c r="M620" s="37">
        <f>IF(J620="PEN",VLOOKUP($A620,'SAP - LT'!$A:$AE,14,0),VLOOKUP($A620,'SAP- FACT'!$A:$AE,15,0))</f>
        <v>10342.36</v>
      </c>
      <c r="N620" t="str">
        <f>IF(VLOOKUP($A620,'SAP - LT'!$A:$AE,15,0)=0,"PEN","USD")</f>
        <v>PEN</v>
      </c>
      <c r="O620" t="str">
        <f>VLOOKUP($A620,'SAP - LT'!$A:$AE,4,0)</f>
        <v>LETRAS EN DESCUENTO NACIONAL -  - LETRA 75 DIAS / DRAFT 75 DAYS - Cambio de Situación</v>
      </c>
    </row>
    <row r="621" spans="1:15" x14ac:dyDescent="0.2">
      <c r="A621">
        <f t="shared" si="9"/>
        <v>620</v>
      </c>
      <c r="B621" t="str">
        <f>VLOOKUP($A621,'SAP - LT'!$A:$AE,12,0)</f>
        <v>H &amp; P DISTRIBUCIONES Y REPRESENTACIONES</v>
      </c>
      <c r="C621" s="5" t="str">
        <f>VLOOKUP($A621,'SAP - LT'!$A:$AE,2,0)</f>
        <v>2024-02905</v>
      </c>
      <c r="D621" s="5" t="str">
        <f>VLOOKUP($A621,'SAP - LT'!$A:$AE,2,0)</f>
        <v>2024-02905</v>
      </c>
      <c r="E621" s="13">
        <v>45566</v>
      </c>
      <c r="F621" s="34">
        <f>VLOOKUP($A621,'SAP - LT'!$A:$AE,5,0)</f>
        <v>45520</v>
      </c>
      <c r="G621" s="13">
        <f>VLOOKUP($A621,'SAP - LT'!$A:$AE,19,0)</f>
        <v>45603</v>
      </c>
      <c r="H621" s="5" t="s">
        <v>8512</v>
      </c>
      <c r="I621" t="str">
        <f>VLOOKUP($A621,'SAP - LT'!$A:$AE,3,0)</f>
        <v/>
      </c>
      <c r="J621" t="str">
        <f>IF(VLOOKUP($A621,'SAP - LT'!$A:$AE,15,0)=0,"PEN","USD")</f>
        <v>PEN</v>
      </c>
      <c r="K621" s="35" t="s">
        <v>17524</v>
      </c>
      <c r="L621">
        <v>1</v>
      </c>
      <c r="M621" s="37">
        <f>IF(J621="PEN",VLOOKUP($A621,'SAP - LT'!$A:$AE,14,0),VLOOKUP($A621,'SAP- FACT'!$A:$AE,15,0))</f>
        <v>10342.379999999999</v>
      </c>
      <c r="N621" t="str">
        <f>IF(VLOOKUP($A621,'SAP - LT'!$A:$AE,15,0)=0,"PEN","USD")</f>
        <v>PEN</v>
      </c>
      <c r="O621" t="str">
        <f>VLOOKUP($A621,'SAP - LT'!$A:$AE,4,0)</f>
        <v>LETRAS EN DESCUENTO NACIONAL -  - LETRA 75 DIAS / DRAFT 75 DAYS - Cambio de Situación</v>
      </c>
    </row>
    <row r="622" spans="1:15" x14ac:dyDescent="0.2">
      <c r="A622">
        <f t="shared" si="9"/>
        <v>621</v>
      </c>
      <c r="B622" t="str">
        <f>VLOOKUP($A622,'SAP - LT'!$A:$AE,12,0)</f>
        <v>SANIDAD AGROPECUARIA &amp; ASOCIADOS S.A.C.</v>
      </c>
      <c r="C622" s="5" t="str">
        <f>VLOOKUP($A622,'SAP - LT'!$A:$AE,2,0)</f>
        <v>2024-02848</v>
      </c>
      <c r="D622" s="5" t="str">
        <f>VLOOKUP($A622,'SAP - LT'!$A:$AE,2,0)</f>
        <v>2024-02848</v>
      </c>
      <c r="E622" s="13">
        <v>45566</v>
      </c>
      <c r="F622" s="34">
        <f>VLOOKUP($A622,'SAP - LT'!$A:$AE,5,0)</f>
        <v>45518</v>
      </c>
      <c r="G622" s="13">
        <f>VLOOKUP($A622,'SAP - LT'!$A:$AE,19,0)</f>
        <v>45582</v>
      </c>
      <c r="H622" s="5" t="s">
        <v>8512</v>
      </c>
      <c r="I622" t="str">
        <f>VLOOKUP($A622,'SAP - LT'!$A:$AE,3,0)</f>
        <v/>
      </c>
      <c r="J622" t="str">
        <f>IF(VLOOKUP($A622,'SAP - LT'!$A:$AE,15,0)=0,"PEN","USD")</f>
        <v>PEN</v>
      </c>
      <c r="K622" s="35" t="s">
        <v>17524</v>
      </c>
      <c r="L622">
        <v>1</v>
      </c>
      <c r="M622" s="37">
        <f>IF(J622="PEN",VLOOKUP($A622,'SAP - LT'!$A:$AE,14,0),VLOOKUP($A622,'SAP- FACT'!$A:$AE,15,0))</f>
        <v>10451.89</v>
      </c>
      <c r="N622" t="str">
        <f>IF(VLOOKUP($A622,'SAP - LT'!$A:$AE,15,0)=0,"PEN","USD")</f>
        <v>PEN</v>
      </c>
      <c r="O622" t="str">
        <f>VLOOKUP($A622,'SAP - LT'!$A:$AE,4,0)</f>
        <v>LETRAS EN DESCUENTO NACIONAL -  - LETRA 75 DIAS / DRAFT 75 DAYS - Cambio de Situación</v>
      </c>
    </row>
    <row r="623" spans="1:15" x14ac:dyDescent="0.2">
      <c r="A623">
        <f t="shared" si="9"/>
        <v>622</v>
      </c>
      <c r="B623" t="str">
        <f>VLOOKUP($A623,'SAP - LT'!$A:$AE,12,0)</f>
        <v>SANIDAD AGROPECUARIA &amp; ASOCIADOS S.A.C.</v>
      </c>
      <c r="C623" s="5" t="str">
        <f>VLOOKUP($A623,'SAP - LT'!$A:$AE,2,0)</f>
        <v>2024-02849</v>
      </c>
      <c r="D623" s="5" t="str">
        <f>VLOOKUP($A623,'SAP - LT'!$A:$AE,2,0)</f>
        <v>2024-02849</v>
      </c>
      <c r="E623" s="13">
        <v>45566</v>
      </c>
      <c r="F623" s="34">
        <f>VLOOKUP($A623,'SAP - LT'!$A:$AE,5,0)</f>
        <v>45518</v>
      </c>
      <c r="G623" s="13">
        <f>VLOOKUP($A623,'SAP - LT'!$A:$AE,19,0)</f>
        <v>45600</v>
      </c>
      <c r="H623" s="5" t="s">
        <v>8512</v>
      </c>
      <c r="I623" t="str">
        <f>VLOOKUP($A623,'SAP - LT'!$A:$AE,3,0)</f>
        <v/>
      </c>
      <c r="J623" t="str">
        <f>IF(VLOOKUP($A623,'SAP - LT'!$A:$AE,15,0)=0,"PEN","USD")</f>
        <v>PEN</v>
      </c>
      <c r="K623" s="35" t="s">
        <v>17524</v>
      </c>
      <c r="L623">
        <v>1</v>
      </c>
      <c r="M623" s="37">
        <f>IF(J623="PEN",VLOOKUP($A623,'SAP - LT'!$A:$AE,14,0),VLOOKUP($A623,'SAP- FACT'!$A:$AE,15,0))</f>
        <v>10451.89</v>
      </c>
      <c r="N623" t="str">
        <f>IF(VLOOKUP($A623,'SAP - LT'!$A:$AE,15,0)=0,"PEN","USD")</f>
        <v>PEN</v>
      </c>
      <c r="O623" t="str">
        <f>VLOOKUP($A623,'SAP - LT'!$A:$AE,4,0)</f>
        <v>LETRAS EN DESCUENTO NACIONAL -  - LETRA 75 DIAS / DRAFT 75 DAYS - Cambio de Situación</v>
      </c>
    </row>
    <row r="624" spans="1:15" x14ac:dyDescent="0.2">
      <c r="A624">
        <f t="shared" si="9"/>
        <v>623</v>
      </c>
      <c r="B624" t="str">
        <f>VLOOKUP($A624,'SAP - LT'!$A:$AE,12,0)</f>
        <v>SANIDAD AGROPECUARIA &amp; ASOCIADOS S.A.C.</v>
      </c>
      <c r="C624" s="5" t="str">
        <f>VLOOKUP($A624,'SAP - LT'!$A:$AE,2,0)</f>
        <v>2024-03163</v>
      </c>
      <c r="D624" s="5" t="str">
        <f>VLOOKUP($A624,'SAP - LT'!$A:$AE,2,0)</f>
        <v>2024-03163</v>
      </c>
      <c r="E624" s="13">
        <v>45566</v>
      </c>
      <c r="F624" s="34">
        <f>VLOOKUP($A624,'SAP - LT'!$A:$AE,5,0)</f>
        <v>45526</v>
      </c>
      <c r="G624" s="13">
        <f>VLOOKUP($A624,'SAP - LT'!$A:$AE,19,0)</f>
        <v>45595</v>
      </c>
      <c r="H624" s="5" t="s">
        <v>8512</v>
      </c>
      <c r="I624" t="str">
        <f>VLOOKUP($A624,'SAP - LT'!$A:$AE,3,0)</f>
        <v/>
      </c>
      <c r="J624" t="str">
        <f>IF(VLOOKUP($A624,'SAP - LT'!$A:$AE,15,0)=0,"PEN","USD")</f>
        <v>PEN</v>
      </c>
      <c r="K624" s="35" t="s">
        <v>17524</v>
      </c>
      <c r="L624">
        <v>1</v>
      </c>
      <c r="M624" s="37">
        <f>IF(J624="PEN",VLOOKUP($A624,'SAP - LT'!$A:$AE,14,0),VLOOKUP($A624,'SAP- FACT'!$A:$AE,15,0))</f>
        <v>10624.39</v>
      </c>
      <c r="N624" t="str">
        <f>IF(VLOOKUP($A624,'SAP - LT'!$A:$AE,15,0)=0,"PEN","USD")</f>
        <v>PEN</v>
      </c>
      <c r="O624" t="str">
        <f>VLOOKUP($A624,'SAP - LT'!$A:$AE,4,0)</f>
        <v>LETRAS EN DESCUENTO NACIONAL -  - LETRA 75 DIAS / DRAFT 75 DAYS - Cambio de Situación</v>
      </c>
    </row>
    <row r="625" spans="1:15" x14ac:dyDescent="0.2">
      <c r="A625">
        <f t="shared" si="9"/>
        <v>624</v>
      </c>
      <c r="B625" t="str">
        <f>VLOOKUP($A625,'SAP - LT'!$A:$AE,12,0)</f>
        <v>REPRESENTACIONES DURAND S.A.C.</v>
      </c>
      <c r="C625" s="5" t="str">
        <f>VLOOKUP($A625,'SAP - LT'!$A:$AE,2,0)</f>
        <v>2024-03482</v>
      </c>
      <c r="D625" s="5" t="str">
        <f>VLOOKUP($A625,'SAP - LT'!$A:$AE,2,0)</f>
        <v>2024-03482</v>
      </c>
      <c r="E625" s="13">
        <v>45566</v>
      </c>
      <c r="F625" s="34">
        <f>VLOOKUP($A625,'SAP - LT'!$A:$AE,5,0)</f>
        <v>45560</v>
      </c>
      <c r="G625" s="13">
        <f>VLOOKUP($A625,'SAP - LT'!$A:$AE,19,0)</f>
        <v>45629</v>
      </c>
      <c r="H625" s="5" t="s">
        <v>8512</v>
      </c>
      <c r="I625" t="str">
        <f>VLOOKUP($A625,'SAP - LT'!$A:$AE,3,0)</f>
        <v/>
      </c>
      <c r="J625" t="str">
        <f>IF(VLOOKUP($A625,'SAP - LT'!$A:$AE,15,0)=0,"PEN","USD")</f>
        <v>PEN</v>
      </c>
      <c r="K625" s="35" t="s">
        <v>17524</v>
      </c>
      <c r="L625">
        <v>1</v>
      </c>
      <c r="M625" s="37">
        <f>IF(J625="PEN",VLOOKUP($A625,'SAP - LT'!$A:$AE,14,0),VLOOKUP($A625,'SAP- FACT'!$A:$AE,15,0))</f>
        <v>11146.3</v>
      </c>
      <c r="N625" t="str">
        <f>IF(VLOOKUP($A625,'SAP - LT'!$A:$AE,15,0)=0,"PEN","USD")</f>
        <v>PEN</v>
      </c>
      <c r="O625" t="str">
        <f>VLOOKUP($A625,'SAP - LT'!$A:$AE,4,0)</f>
        <v>LETRAS EN DESCUENTO NACIONAL -  - LETRA 75 DIAS / DRAFT 75 DAYS - Cambio de Situación</v>
      </c>
    </row>
    <row r="626" spans="1:15" x14ac:dyDescent="0.2">
      <c r="A626">
        <f t="shared" si="9"/>
        <v>625</v>
      </c>
      <c r="B626" t="str">
        <f>VLOOKUP($A626,'SAP - LT'!$A:$AE,12,0)</f>
        <v>REPRESENTACIONES DURAND S.A.C.</v>
      </c>
      <c r="C626" s="5" t="str">
        <f>VLOOKUP($A626,'SAP - LT'!$A:$AE,2,0)</f>
        <v>2024-03480</v>
      </c>
      <c r="D626" s="5" t="str">
        <f>VLOOKUP($A626,'SAP - LT'!$A:$AE,2,0)</f>
        <v>2024-03480</v>
      </c>
      <c r="E626" s="13">
        <v>45566</v>
      </c>
      <c r="F626" s="34">
        <f>VLOOKUP($A626,'SAP - LT'!$A:$AE,5,0)</f>
        <v>45560</v>
      </c>
      <c r="G626" s="13">
        <f>VLOOKUP($A626,'SAP - LT'!$A:$AE,19,0)</f>
        <v>45611</v>
      </c>
      <c r="H626" s="5" t="s">
        <v>8512</v>
      </c>
      <c r="I626" t="str">
        <f>VLOOKUP($A626,'SAP - LT'!$A:$AE,3,0)</f>
        <v/>
      </c>
      <c r="J626" t="str">
        <f>IF(VLOOKUP($A626,'SAP - LT'!$A:$AE,15,0)=0,"PEN","USD")</f>
        <v>PEN</v>
      </c>
      <c r="K626" s="35" t="s">
        <v>17524</v>
      </c>
      <c r="L626">
        <v>1</v>
      </c>
      <c r="M626" s="37">
        <f>IF(J626="PEN",VLOOKUP($A626,'SAP - LT'!$A:$AE,14,0),VLOOKUP($A626,'SAP- FACT'!$A:$AE,15,0))</f>
        <v>11146.32</v>
      </c>
      <c r="N626" t="str">
        <f>IF(VLOOKUP($A626,'SAP - LT'!$A:$AE,15,0)=0,"PEN","USD")</f>
        <v>PEN</v>
      </c>
      <c r="O626" t="str">
        <f>VLOOKUP($A626,'SAP - LT'!$A:$AE,4,0)</f>
        <v>LETRAS EN DESCUENTO NACIONAL -  - LETRA 75 DIAS / DRAFT 75 DAYS - Cambio de Situación</v>
      </c>
    </row>
    <row r="627" spans="1:15" x14ac:dyDescent="0.2">
      <c r="A627">
        <f t="shared" si="9"/>
        <v>626</v>
      </c>
      <c r="B627" t="str">
        <f>VLOOKUP($A627,'SAP - LT'!$A:$AE,12,0)</f>
        <v>REPRESENTACIONES DURAND S.A.C.</v>
      </c>
      <c r="C627" s="5" t="str">
        <f>VLOOKUP($A627,'SAP - LT'!$A:$AE,2,0)</f>
        <v>2024-03477</v>
      </c>
      <c r="D627" s="5" t="str">
        <f>VLOOKUP($A627,'SAP - LT'!$A:$AE,2,0)</f>
        <v>2024-03477</v>
      </c>
      <c r="E627" s="13">
        <v>45566</v>
      </c>
      <c r="F627" s="34">
        <f>VLOOKUP($A627,'SAP - LT'!$A:$AE,5,0)</f>
        <v>45560</v>
      </c>
      <c r="G627" s="13">
        <f>VLOOKUP($A627,'SAP - LT'!$A:$AE,19,0)</f>
        <v>45590</v>
      </c>
      <c r="H627" s="5" t="s">
        <v>8512</v>
      </c>
      <c r="I627" t="str">
        <f>VLOOKUP($A627,'SAP - LT'!$A:$AE,3,0)</f>
        <v/>
      </c>
      <c r="J627" t="str">
        <f>IF(VLOOKUP($A627,'SAP - LT'!$A:$AE,15,0)=0,"PEN","USD")</f>
        <v>PEN</v>
      </c>
      <c r="K627" s="35" t="s">
        <v>17524</v>
      </c>
      <c r="L627">
        <v>1</v>
      </c>
      <c r="M627" s="37">
        <f>IF(J627="PEN",VLOOKUP($A627,'SAP - LT'!$A:$AE,14,0),VLOOKUP($A627,'SAP- FACT'!$A:$AE,15,0))</f>
        <v>11146.32</v>
      </c>
      <c r="N627" t="str">
        <f>IF(VLOOKUP($A627,'SAP - LT'!$A:$AE,15,0)=0,"PEN","USD")</f>
        <v>PEN</v>
      </c>
      <c r="O627" t="str">
        <f>VLOOKUP($A627,'SAP - LT'!$A:$AE,4,0)</f>
        <v>LETRAS EN DESCUENTO NACIONAL -  - LETRA 75 DIAS / DRAFT 75 DAYS - Cambio de Situación</v>
      </c>
    </row>
    <row r="628" spans="1:15" x14ac:dyDescent="0.2">
      <c r="A628">
        <f t="shared" si="9"/>
        <v>627</v>
      </c>
      <c r="B628" t="str">
        <f>VLOOKUP($A628,'SAP - LT'!$A:$AE,12,0)</f>
        <v>REPRESENTACIONES DURAND S.A.C.</v>
      </c>
      <c r="C628" s="5" t="str">
        <f>VLOOKUP($A628,'SAP - LT'!$A:$AE,2,0)</f>
        <v>2024-03476</v>
      </c>
      <c r="D628" s="5" t="str">
        <f>VLOOKUP($A628,'SAP - LT'!$A:$AE,2,0)</f>
        <v>2024-03476</v>
      </c>
      <c r="E628" s="13">
        <v>45566</v>
      </c>
      <c r="F628" s="34">
        <f>VLOOKUP($A628,'SAP - LT'!$A:$AE,5,0)</f>
        <v>45560</v>
      </c>
      <c r="G628" s="13">
        <f>VLOOKUP($A628,'SAP - LT'!$A:$AE,19,0)</f>
        <v>45583</v>
      </c>
      <c r="H628" s="5" t="s">
        <v>8512</v>
      </c>
      <c r="I628" t="str">
        <f>VLOOKUP($A628,'SAP - LT'!$A:$AE,3,0)</f>
        <v/>
      </c>
      <c r="J628" t="str">
        <f>IF(VLOOKUP($A628,'SAP - LT'!$A:$AE,15,0)=0,"PEN","USD")</f>
        <v>PEN</v>
      </c>
      <c r="K628" s="35" t="s">
        <v>17524</v>
      </c>
      <c r="L628">
        <v>1</v>
      </c>
      <c r="M628" s="37">
        <f>IF(J628="PEN",VLOOKUP($A628,'SAP - LT'!$A:$AE,14,0),VLOOKUP($A628,'SAP- FACT'!$A:$AE,15,0))</f>
        <v>11146.32</v>
      </c>
      <c r="N628" t="str">
        <f>IF(VLOOKUP($A628,'SAP - LT'!$A:$AE,15,0)=0,"PEN","USD")</f>
        <v>PEN</v>
      </c>
      <c r="O628" t="str">
        <f>VLOOKUP($A628,'SAP - LT'!$A:$AE,4,0)</f>
        <v>LETRAS EN DESCUENTO NACIONAL -  - LETRA 75 DIAS / DRAFT 75 DAYS - Cambio de Situación</v>
      </c>
    </row>
    <row r="629" spans="1:15" x14ac:dyDescent="0.2">
      <c r="A629">
        <f t="shared" si="9"/>
        <v>628</v>
      </c>
      <c r="B629" t="str">
        <f>VLOOKUP($A629,'SAP - LT'!$A:$AE,12,0)</f>
        <v>REPRESENTACIONES DURAND S.A.C.</v>
      </c>
      <c r="C629" s="5" t="str">
        <f>VLOOKUP($A629,'SAP - LT'!$A:$AE,2,0)</f>
        <v>2024-03479</v>
      </c>
      <c r="D629" s="5" t="str">
        <f>VLOOKUP($A629,'SAP - LT'!$A:$AE,2,0)</f>
        <v>2024-03479</v>
      </c>
      <c r="E629" s="13">
        <v>45566</v>
      </c>
      <c r="F629" s="34">
        <f>VLOOKUP($A629,'SAP - LT'!$A:$AE,5,0)</f>
        <v>45560</v>
      </c>
      <c r="G629" s="13">
        <f>VLOOKUP($A629,'SAP - LT'!$A:$AE,19,0)</f>
        <v>45604</v>
      </c>
      <c r="H629" s="5" t="s">
        <v>8512</v>
      </c>
      <c r="I629" t="str">
        <f>VLOOKUP($A629,'SAP - LT'!$A:$AE,3,0)</f>
        <v/>
      </c>
      <c r="J629" t="str">
        <f>IF(VLOOKUP($A629,'SAP - LT'!$A:$AE,15,0)=0,"PEN","USD")</f>
        <v>PEN</v>
      </c>
      <c r="K629" s="35" t="s">
        <v>17524</v>
      </c>
      <c r="L629">
        <v>1</v>
      </c>
      <c r="M629" s="37">
        <f>IF(J629="PEN",VLOOKUP($A629,'SAP - LT'!$A:$AE,14,0),VLOOKUP($A629,'SAP- FACT'!$A:$AE,15,0))</f>
        <v>11146.32</v>
      </c>
      <c r="N629" t="str">
        <f>IF(VLOOKUP($A629,'SAP - LT'!$A:$AE,15,0)=0,"PEN","USD")</f>
        <v>PEN</v>
      </c>
      <c r="O629" t="str">
        <f>VLOOKUP($A629,'SAP - LT'!$A:$AE,4,0)</f>
        <v>LETRAS EN DESCUENTO NACIONAL -  - LETRA 75 DIAS / DRAFT 75 DAYS - Cambio de Situación</v>
      </c>
    </row>
    <row r="630" spans="1:15" x14ac:dyDescent="0.2">
      <c r="A630">
        <f t="shared" si="9"/>
        <v>629</v>
      </c>
      <c r="B630" t="str">
        <f>VLOOKUP($A630,'SAP - LT'!$A:$AE,12,0)</f>
        <v>REPRESENTACIONES DURAND S.A.C.</v>
      </c>
      <c r="C630" s="5" t="str">
        <f>VLOOKUP($A630,'SAP - LT'!$A:$AE,2,0)</f>
        <v>2024-03481</v>
      </c>
      <c r="D630" s="5" t="str">
        <f>VLOOKUP($A630,'SAP - LT'!$A:$AE,2,0)</f>
        <v>2024-03481</v>
      </c>
      <c r="E630" s="13">
        <v>45566</v>
      </c>
      <c r="F630" s="34">
        <f>VLOOKUP($A630,'SAP - LT'!$A:$AE,5,0)</f>
        <v>45560</v>
      </c>
      <c r="G630" s="13">
        <f>VLOOKUP($A630,'SAP - LT'!$A:$AE,19,0)</f>
        <v>45618</v>
      </c>
      <c r="H630" s="5" t="s">
        <v>8512</v>
      </c>
      <c r="I630" t="str">
        <f>VLOOKUP($A630,'SAP - LT'!$A:$AE,3,0)</f>
        <v/>
      </c>
      <c r="J630" t="str">
        <f>IF(VLOOKUP($A630,'SAP - LT'!$A:$AE,15,0)=0,"PEN","USD")</f>
        <v>PEN</v>
      </c>
      <c r="K630" s="35" t="s">
        <v>17524</v>
      </c>
      <c r="L630">
        <v>1</v>
      </c>
      <c r="M630" s="37">
        <f>IF(J630="PEN",VLOOKUP($A630,'SAP - LT'!$A:$AE,14,0),VLOOKUP($A630,'SAP- FACT'!$A:$AE,15,0))</f>
        <v>11146.32</v>
      </c>
      <c r="N630" t="str">
        <f>IF(VLOOKUP($A630,'SAP - LT'!$A:$AE,15,0)=0,"PEN","USD")</f>
        <v>PEN</v>
      </c>
      <c r="O630" t="str">
        <f>VLOOKUP($A630,'SAP - LT'!$A:$AE,4,0)</f>
        <v>LETRAS EN DESCUENTO NACIONAL -  - LETRA 75 DIAS / DRAFT 75 DAYS - Cambio de Situación</v>
      </c>
    </row>
    <row r="631" spans="1:15" x14ac:dyDescent="0.2">
      <c r="A631">
        <f t="shared" si="9"/>
        <v>630</v>
      </c>
      <c r="B631" t="str">
        <f>VLOOKUP($A631,'SAP - LT'!$A:$AE,12,0)</f>
        <v>REPRESENTACIONES DURAND S.A.C.</v>
      </c>
      <c r="C631" s="5" t="str">
        <f>VLOOKUP($A631,'SAP - LT'!$A:$AE,2,0)</f>
        <v>2024-03478</v>
      </c>
      <c r="D631" s="5" t="str">
        <f>VLOOKUP($A631,'SAP - LT'!$A:$AE,2,0)</f>
        <v>2024-03478</v>
      </c>
      <c r="E631" s="13">
        <v>45566</v>
      </c>
      <c r="F631" s="34">
        <f>VLOOKUP($A631,'SAP - LT'!$A:$AE,5,0)</f>
        <v>45560</v>
      </c>
      <c r="G631" s="13">
        <f>VLOOKUP($A631,'SAP - LT'!$A:$AE,19,0)</f>
        <v>45596</v>
      </c>
      <c r="H631" s="5" t="s">
        <v>8512</v>
      </c>
      <c r="I631" t="str">
        <f>VLOOKUP($A631,'SAP - LT'!$A:$AE,3,0)</f>
        <v/>
      </c>
      <c r="J631" t="str">
        <f>IF(VLOOKUP($A631,'SAP - LT'!$A:$AE,15,0)=0,"PEN","USD")</f>
        <v>PEN</v>
      </c>
      <c r="K631" s="35" t="s">
        <v>17524</v>
      </c>
      <c r="L631">
        <v>1</v>
      </c>
      <c r="M631" s="37">
        <f>IF(J631="PEN",VLOOKUP($A631,'SAP - LT'!$A:$AE,14,0),VLOOKUP($A631,'SAP- FACT'!$A:$AE,15,0))</f>
        <v>11146.32</v>
      </c>
      <c r="N631" t="str">
        <f>IF(VLOOKUP($A631,'SAP - LT'!$A:$AE,15,0)=0,"PEN","USD")</f>
        <v>PEN</v>
      </c>
      <c r="O631" t="str">
        <f>VLOOKUP($A631,'SAP - LT'!$A:$AE,4,0)</f>
        <v>LETRAS EN DESCUENTO NACIONAL -  - LETRA 75 DIAS / DRAFT 75 DAYS - Cambio de Situación</v>
      </c>
    </row>
    <row r="632" spans="1:15" x14ac:dyDescent="0.2">
      <c r="A632">
        <f t="shared" si="9"/>
        <v>631</v>
      </c>
      <c r="B632" t="str">
        <f>VLOOKUP($A632,'SAP - LT'!$A:$AE,12,0)</f>
        <v>REPRESENTACIONES DURAND S.A.C.</v>
      </c>
      <c r="C632" s="5" t="str">
        <f>VLOOKUP($A632,'SAP - LT'!$A:$AE,2,0)</f>
        <v>2024-02868</v>
      </c>
      <c r="D632" s="5" t="str">
        <f>VLOOKUP($A632,'SAP - LT'!$A:$AE,2,0)</f>
        <v>2024-02868</v>
      </c>
      <c r="E632" s="13">
        <v>45566</v>
      </c>
      <c r="F632" s="34">
        <f>VLOOKUP($A632,'SAP - LT'!$A:$AE,5,0)</f>
        <v>45526</v>
      </c>
      <c r="G632" s="13">
        <f>VLOOKUP($A632,'SAP - LT'!$A:$AE,19,0)</f>
        <v>45601</v>
      </c>
      <c r="H632" s="5" t="s">
        <v>8512</v>
      </c>
      <c r="I632" t="str">
        <f>VLOOKUP($A632,'SAP - LT'!$A:$AE,3,0)</f>
        <v/>
      </c>
      <c r="J632" t="str">
        <f>IF(VLOOKUP($A632,'SAP - LT'!$A:$AE,15,0)=0,"PEN","USD")</f>
        <v>PEN</v>
      </c>
      <c r="K632" s="35" t="s">
        <v>17524</v>
      </c>
      <c r="L632">
        <v>1</v>
      </c>
      <c r="M632" s="37">
        <f>IF(J632="PEN",VLOOKUP($A632,'SAP - LT'!$A:$AE,14,0),VLOOKUP($A632,'SAP- FACT'!$A:$AE,15,0))</f>
        <v>11282.36</v>
      </c>
      <c r="N632" t="str">
        <f>IF(VLOOKUP($A632,'SAP - LT'!$A:$AE,15,0)=0,"PEN","USD")</f>
        <v>PEN</v>
      </c>
      <c r="O632" t="str">
        <f>VLOOKUP($A632,'SAP - LT'!$A:$AE,4,0)</f>
        <v>LETRAS EN DESCUENTO NACIONAL -  - LETRA 75 DIAS / DRAFT 75 DAYS - Cambio de Situación</v>
      </c>
    </row>
    <row r="633" spans="1:15" x14ac:dyDescent="0.2">
      <c r="A633">
        <f t="shared" si="9"/>
        <v>632</v>
      </c>
      <c r="B633" t="str">
        <f>VLOOKUP($A633,'SAP - LT'!$A:$AE,12,0)</f>
        <v>REPRESENTACIONES DURAND S.A.C.</v>
      </c>
      <c r="C633" s="5" t="str">
        <f>VLOOKUP($A633,'SAP - LT'!$A:$AE,2,0)</f>
        <v>2024-02866</v>
      </c>
      <c r="D633" s="5" t="str">
        <f>VLOOKUP($A633,'SAP - LT'!$A:$AE,2,0)</f>
        <v>2024-02866</v>
      </c>
      <c r="E633" s="13">
        <v>45566</v>
      </c>
      <c r="F633" s="34">
        <f>VLOOKUP($A633,'SAP - LT'!$A:$AE,5,0)</f>
        <v>45526</v>
      </c>
      <c r="G633" s="13">
        <f>VLOOKUP($A633,'SAP - LT'!$A:$AE,19,0)</f>
        <v>45569</v>
      </c>
      <c r="H633" s="5" t="s">
        <v>8512</v>
      </c>
      <c r="I633" t="str">
        <f>VLOOKUP($A633,'SAP - LT'!$A:$AE,3,0)</f>
        <v/>
      </c>
      <c r="J633" t="str">
        <f>IF(VLOOKUP($A633,'SAP - LT'!$A:$AE,15,0)=0,"PEN","USD")</f>
        <v>PEN</v>
      </c>
      <c r="K633" s="35" t="s">
        <v>17524</v>
      </c>
      <c r="L633">
        <v>1</v>
      </c>
      <c r="M633" s="37">
        <f>IF(J633="PEN",VLOOKUP($A633,'SAP - LT'!$A:$AE,14,0),VLOOKUP($A633,'SAP- FACT'!$A:$AE,15,0))</f>
        <v>11282.36</v>
      </c>
      <c r="N633" t="str">
        <f>IF(VLOOKUP($A633,'SAP - LT'!$A:$AE,15,0)=0,"PEN","USD")</f>
        <v>PEN</v>
      </c>
      <c r="O633" t="str">
        <f>VLOOKUP($A633,'SAP - LT'!$A:$AE,4,0)</f>
        <v>LETRAS EN DESCUENTO NACIONAL -  - LETRA 75 DIAS / DRAFT 75 DAYS - Cambio de Situación</v>
      </c>
    </row>
    <row r="634" spans="1:15" x14ac:dyDescent="0.2">
      <c r="A634">
        <f t="shared" si="9"/>
        <v>633</v>
      </c>
      <c r="B634" t="str">
        <f>VLOOKUP($A634,'SAP - LT'!$A:$AE,12,0)</f>
        <v>REPRESENTACIONES DURAND S.A.C.</v>
      </c>
      <c r="C634" s="5" t="str">
        <f>VLOOKUP($A634,'SAP - LT'!$A:$AE,2,0)</f>
        <v>2024-02867</v>
      </c>
      <c r="D634" s="5" t="str">
        <f>VLOOKUP($A634,'SAP - LT'!$A:$AE,2,0)</f>
        <v>2024-02867</v>
      </c>
      <c r="E634" s="13">
        <v>45566</v>
      </c>
      <c r="F634" s="34">
        <f>VLOOKUP($A634,'SAP - LT'!$A:$AE,5,0)</f>
        <v>45526</v>
      </c>
      <c r="G634" s="13">
        <f>VLOOKUP($A634,'SAP - LT'!$A:$AE,19,0)</f>
        <v>45586</v>
      </c>
      <c r="H634" s="5" t="s">
        <v>8512</v>
      </c>
      <c r="I634" t="str">
        <f>VLOOKUP($A634,'SAP - LT'!$A:$AE,3,0)</f>
        <v/>
      </c>
      <c r="J634" t="str">
        <f>IF(VLOOKUP($A634,'SAP - LT'!$A:$AE,15,0)=0,"PEN","USD")</f>
        <v>PEN</v>
      </c>
      <c r="K634" s="35" t="s">
        <v>17524</v>
      </c>
      <c r="L634">
        <v>1</v>
      </c>
      <c r="M634" s="37">
        <f>IF(J634="PEN",VLOOKUP($A634,'SAP - LT'!$A:$AE,14,0),VLOOKUP($A634,'SAP- FACT'!$A:$AE,15,0))</f>
        <v>11282.36</v>
      </c>
      <c r="N634" t="str">
        <f>IF(VLOOKUP($A634,'SAP - LT'!$A:$AE,15,0)=0,"PEN","USD")</f>
        <v>PEN</v>
      </c>
      <c r="O634" t="str">
        <f>VLOOKUP($A634,'SAP - LT'!$A:$AE,4,0)</f>
        <v>LETRAS EN DESCUENTO NACIONAL -  - LETRA 75 DIAS / DRAFT 75 DAYS - Cambio de Situación</v>
      </c>
    </row>
    <row r="635" spans="1:15" x14ac:dyDescent="0.2">
      <c r="A635">
        <f t="shared" si="9"/>
        <v>634</v>
      </c>
      <c r="B635" t="str">
        <f>VLOOKUP($A635,'SAP - LT'!$A:$AE,12,0)</f>
        <v>REPRESENTACIONES DURAND S.A.C.</v>
      </c>
      <c r="C635" s="5" t="str">
        <f>VLOOKUP($A635,'SAP - LT'!$A:$AE,2,0)</f>
        <v>2024-02869</v>
      </c>
      <c r="D635" s="5" t="str">
        <f>VLOOKUP($A635,'SAP - LT'!$A:$AE,2,0)</f>
        <v>2024-02869</v>
      </c>
      <c r="E635" s="13">
        <v>45566</v>
      </c>
      <c r="F635" s="34">
        <f>VLOOKUP($A635,'SAP - LT'!$A:$AE,5,0)</f>
        <v>45526</v>
      </c>
      <c r="G635" s="13">
        <f>VLOOKUP($A635,'SAP - LT'!$A:$AE,19,0)</f>
        <v>45615</v>
      </c>
      <c r="H635" s="5" t="s">
        <v>8512</v>
      </c>
      <c r="I635" t="str">
        <f>VLOOKUP($A635,'SAP - LT'!$A:$AE,3,0)</f>
        <v/>
      </c>
      <c r="J635" t="str">
        <f>IF(VLOOKUP($A635,'SAP - LT'!$A:$AE,15,0)=0,"PEN","USD")</f>
        <v>PEN</v>
      </c>
      <c r="K635" s="35" t="s">
        <v>17524</v>
      </c>
      <c r="L635">
        <v>1</v>
      </c>
      <c r="M635" s="37">
        <f>IF(J635="PEN",VLOOKUP($A635,'SAP - LT'!$A:$AE,14,0),VLOOKUP($A635,'SAP- FACT'!$A:$AE,15,0))</f>
        <v>11282.39</v>
      </c>
      <c r="N635" t="str">
        <f>IF(VLOOKUP($A635,'SAP - LT'!$A:$AE,15,0)=0,"PEN","USD")</f>
        <v>PEN</v>
      </c>
      <c r="O635" t="str">
        <f>VLOOKUP($A635,'SAP - LT'!$A:$AE,4,0)</f>
        <v>LETRAS EN DESCUENTO NACIONAL -  - LETRA 75 DIAS / DRAFT 75 DAYS - Cambio de Situación</v>
      </c>
    </row>
    <row r="636" spans="1:15" x14ac:dyDescent="0.2">
      <c r="A636">
        <f t="shared" si="9"/>
        <v>635</v>
      </c>
      <c r="B636" t="str">
        <f>VLOOKUP($A636,'SAP - LT'!$A:$AE,12,0)</f>
        <v>SANIDAD AGROPECUARIA &amp; ASOCIADOS S.A.C.</v>
      </c>
      <c r="C636" s="5" t="str">
        <f>VLOOKUP($A636,'SAP - LT'!$A:$AE,2,0)</f>
        <v>2024-03200</v>
      </c>
      <c r="D636" s="5" t="str">
        <f>VLOOKUP($A636,'SAP - LT'!$A:$AE,2,0)</f>
        <v>2024-03200</v>
      </c>
      <c r="E636" s="13">
        <v>45566</v>
      </c>
      <c r="F636" s="34">
        <f>VLOOKUP($A636,'SAP - LT'!$A:$AE,5,0)</f>
        <v>45526</v>
      </c>
      <c r="G636" s="13">
        <f>VLOOKUP($A636,'SAP - LT'!$A:$AE,19,0)</f>
        <v>45593</v>
      </c>
      <c r="H636" s="5" t="s">
        <v>8512</v>
      </c>
      <c r="I636" t="str">
        <f>VLOOKUP($A636,'SAP - LT'!$A:$AE,3,0)</f>
        <v/>
      </c>
      <c r="J636" t="str">
        <f>IF(VLOOKUP($A636,'SAP - LT'!$A:$AE,15,0)=0,"PEN","USD")</f>
        <v>PEN</v>
      </c>
      <c r="K636" s="35" t="s">
        <v>17524</v>
      </c>
      <c r="L636">
        <v>1</v>
      </c>
      <c r="M636" s="37">
        <f>IF(J636="PEN",VLOOKUP($A636,'SAP - LT'!$A:$AE,14,0),VLOOKUP($A636,'SAP- FACT'!$A:$AE,15,0))</f>
        <v>11291.18</v>
      </c>
      <c r="N636" t="str">
        <f>IF(VLOOKUP($A636,'SAP - LT'!$A:$AE,15,0)=0,"PEN","USD")</f>
        <v>PEN</v>
      </c>
      <c r="O636" t="str">
        <f>VLOOKUP($A636,'SAP - LT'!$A:$AE,4,0)</f>
        <v>LETRAS EN DESCUENTO NACIONAL -  - LETRA 75 DIAS / DRAFT 75 DAYS - Cambio de Situación</v>
      </c>
    </row>
    <row r="637" spans="1:15" x14ac:dyDescent="0.2">
      <c r="A637">
        <f t="shared" si="9"/>
        <v>636</v>
      </c>
      <c r="B637" t="str">
        <f>VLOOKUP($A637,'SAP - LT'!$A:$AE,12,0)</f>
        <v>H &amp; P DISTRIBUCIONES Y REPRESENTACIONES</v>
      </c>
      <c r="C637" s="5" t="str">
        <f>VLOOKUP($A637,'SAP - LT'!$A:$AE,2,0)</f>
        <v>2024-02724</v>
      </c>
      <c r="D637" s="5" t="str">
        <f>VLOOKUP($A637,'SAP - LT'!$A:$AE,2,0)</f>
        <v>2024-02724</v>
      </c>
      <c r="E637" s="13">
        <v>45566</v>
      </c>
      <c r="F637" s="34">
        <f>VLOOKUP($A637,'SAP - LT'!$A:$AE,5,0)</f>
        <v>45511</v>
      </c>
      <c r="G637" s="13">
        <f>VLOOKUP($A637,'SAP - LT'!$A:$AE,19,0)</f>
        <v>45566</v>
      </c>
      <c r="H637" s="5" t="s">
        <v>8512</v>
      </c>
      <c r="I637" t="str">
        <f>VLOOKUP($A637,'SAP - LT'!$A:$AE,3,0)</f>
        <v/>
      </c>
      <c r="J637" t="str">
        <f>IF(VLOOKUP($A637,'SAP - LT'!$A:$AE,15,0)=0,"PEN","USD")</f>
        <v>PEN</v>
      </c>
      <c r="K637" s="35" t="s">
        <v>17524</v>
      </c>
      <c r="L637">
        <v>1</v>
      </c>
      <c r="M637" s="37">
        <f>IF(J637="PEN",VLOOKUP($A637,'SAP - LT'!$A:$AE,14,0),VLOOKUP($A637,'SAP- FACT'!$A:$AE,15,0))</f>
        <v>11457.07</v>
      </c>
      <c r="N637" t="str">
        <f>IF(VLOOKUP($A637,'SAP - LT'!$A:$AE,15,0)=0,"PEN","USD")</f>
        <v>PEN</v>
      </c>
      <c r="O637" t="str">
        <f>VLOOKUP($A637,'SAP - LT'!$A:$AE,4,0)</f>
        <v>LETRAS EN DESCUENTO NACIONAL -  - LETRA 75 DIAS / DRAFT 75 DAYS - Cambio de Situación</v>
      </c>
    </row>
    <row r="638" spans="1:15" x14ac:dyDescent="0.2">
      <c r="A638">
        <f t="shared" si="9"/>
        <v>637</v>
      </c>
      <c r="B638" t="str">
        <f>VLOOKUP($A638,'SAP - LT'!$A:$AE,12,0)</f>
        <v>TOP VETERINARIA S.A.C.</v>
      </c>
      <c r="C638" s="5" t="str">
        <f>VLOOKUP($A638,'SAP - LT'!$A:$AE,2,0)</f>
        <v>2024-03137</v>
      </c>
      <c r="D638" s="5" t="str">
        <f>VLOOKUP($A638,'SAP - LT'!$A:$AE,2,0)</f>
        <v>2024-03137</v>
      </c>
      <c r="E638" s="13">
        <v>45566</v>
      </c>
      <c r="F638" s="34">
        <f>VLOOKUP($A638,'SAP - LT'!$A:$AE,5,0)</f>
        <v>45546</v>
      </c>
      <c r="G638" s="13">
        <f>VLOOKUP($A638,'SAP - LT'!$A:$AE,19,0)</f>
        <v>45566</v>
      </c>
      <c r="H638" s="5" t="s">
        <v>8512</v>
      </c>
      <c r="I638" t="str">
        <f>VLOOKUP($A638,'SAP - LT'!$A:$AE,3,0)</f>
        <v/>
      </c>
      <c r="J638" t="str">
        <f>IF(VLOOKUP($A638,'SAP - LT'!$A:$AE,15,0)=0,"PEN","USD")</f>
        <v>PEN</v>
      </c>
      <c r="K638" s="35" t="s">
        <v>17524</v>
      </c>
      <c r="L638">
        <v>1</v>
      </c>
      <c r="M638" s="37">
        <f>IF(J638="PEN",VLOOKUP($A638,'SAP - LT'!$A:$AE,14,0),VLOOKUP($A638,'SAP- FACT'!$A:$AE,15,0))</f>
        <v>11711.19</v>
      </c>
      <c r="N638" t="str">
        <f>IF(VLOOKUP($A638,'SAP - LT'!$A:$AE,15,0)=0,"PEN","USD")</f>
        <v>PEN</v>
      </c>
      <c r="O638" t="str">
        <f>VLOOKUP($A638,'SAP - LT'!$A:$AE,4,0)</f>
        <v>LETRAS EN DESCUENTO NACIONAL -  - LETRA 75 DIAS / DRAFT 75 DAYS - Cambio de Situación</v>
      </c>
    </row>
    <row r="639" spans="1:15" x14ac:dyDescent="0.2">
      <c r="A639">
        <f t="shared" si="9"/>
        <v>638</v>
      </c>
      <c r="B639" t="str">
        <f>VLOOKUP($A639,'SAP - LT'!$A:$AE,12,0)</f>
        <v>TOP VETERINARIA S.A.C.</v>
      </c>
      <c r="C639" s="5" t="str">
        <f>VLOOKUP($A639,'SAP - LT'!$A:$AE,2,0)</f>
        <v>2024-03139</v>
      </c>
      <c r="D639" s="5" t="str">
        <f>VLOOKUP($A639,'SAP - LT'!$A:$AE,2,0)</f>
        <v>2024-03139</v>
      </c>
      <c r="E639" s="13">
        <v>45566</v>
      </c>
      <c r="F639" s="34">
        <f>VLOOKUP($A639,'SAP - LT'!$A:$AE,5,0)</f>
        <v>45546</v>
      </c>
      <c r="G639" s="13">
        <f>VLOOKUP($A639,'SAP - LT'!$A:$AE,19,0)</f>
        <v>45579</v>
      </c>
      <c r="H639" s="5" t="s">
        <v>8512</v>
      </c>
      <c r="I639" t="str">
        <f>VLOOKUP($A639,'SAP - LT'!$A:$AE,3,0)</f>
        <v/>
      </c>
      <c r="J639" t="str">
        <f>IF(VLOOKUP($A639,'SAP - LT'!$A:$AE,15,0)=0,"PEN","USD")</f>
        <v>PEN</v>
      </c>
      <c r="K639" s="35" t="s">
        <v>17524</v>
      </c>
      <c r="L639">
        <v>1</v>
      </c>
      <c r="M639" s="37">
        <f>IF(J639="PEN",VLOOKUP($A639,'SAP - LT'!$A:$AE,14,0),VLOOKUP($A639,'SAP- FACT'!$A:$AE,15,0))</f>
        <v>11711.19</v>
      </c>
      <c r="N639" t="str">
        <f>IF(VLOOKUP($A639,'SAP - LT'!$A:$AE,15,0)=0,"PEN","USD")</f>
        <v>PEN</v>
      </c>
      <c r="O639" t="str">
        <f>VLOOKUP($A639,'SAP - LT'!$A:$AE,4,0)</f>
        <v>LETRAS EN DESCUENTO NACIONAL -  - LETRA 75 DIAS / DRAFT 75 DAYS - Cambio de Situación</v>
      </c>
    </row>
    <row r="640" spans="1:15" x14ac:dyDescent="0.2">
      <c r="A640">
        <f t="shared" si="9"/>
        <v>639</v>
      </c>
      <c r="B640" t="str">
        <f>VLOOKUP($A640,'SAP - LT'!$A:$AE,12,0)</f>
        <v>TOP VETERINARIA S.A.C.</v>
      </c>
      <c r="C640" s="5" t="str">
        <f>VLOOKUP($A640,'SAP - LT'!$A:$AE,2,0)</f>
        <v>2024-03140</v>
      </c>
      <c r="D640" s="5" t="str">
        <f>VLOOKUP($A640,'SAP - LT'!$A:$AE,2,0)</f>
        <v>2024-03140</v>
      </c>
      <c r="E640" s="13">
        <v>45566</v>
      </c>
      <c r="F640" s="34">
        <f>VLOOKUP($A640,'SAP - LT'!$A:$AE,5,0)</f>
        <v>45546</v>
      </c>
      <c r="G640" s="13">
        <f>VLOOKUP($A640,'SAP - LT'!$A:$AE,19,0)</f>
        <v>45586</v>
      </c>
      <c r="H640" s="5" t="s">
        <v>8512</v>
      </c>
      <c r="I640" t="str">
        <f>VLOOKUP($A640,'SAP - LT'!$A:$AE,3,0)</f>
        <v/>
      </c>
      <c r="J640" t="str">
        <f>IF(VLOOKUP($A640,'SAP - LT'!$A:$AE,15,0)=0,"PEN","USD")</f>
        <v>PEN</v>
      </c>
      <c r="K640" s="35" t="s">
        <v>17524</v>
      </c>
      <c r="L640">
        <v>1</v>
      </c>
      <c r="M640" s="37">
        <f>IF(J640="PEN",VLOOKUP($A640,'SAP - LT'!$A:$AE,14,0),VLOOKUP($A640,'SAP- FACT'!$A:$AE,15,0))</f>
        <v>11711.19</v>
      </c>
      <c r="N640" t="str">
        <f>IF(VLOOKUP($A640,'SAP - LT'!$A:$AE,15,0)=0,"PEN","USD")</f>
        <v>PEN</v>
      </c>
      <c r="O640" t="str">
        <f>VLOOKUP($A640,'SAP - LT'!$A:$AE,4,0)</f>
        <v>LETRAS EN DESCUENTO NACIONAL -  - LETRA 75 DIAS / DRAFT 75 DAYS - Cambio de Situación</v>
      </c>
    </row>
    <row r="641" spans="1:15" x14ac:dyDescent="0.2">
      <c r="A641">
        <f t="shared" si="9"/>
        <v>640</v>
      </c>
      <c r="B641" t="str">
        <f>VLOOKUP($A641,'SAP - LT'!$A:$AE,12,0)</f>
        <v>TOP VETERINARIA S.A.C.</v>
      </c>
      <c r="C641" s="5" t="str">
        <f>VLOOKUP($A641,'SAP - LT'!$A:$AE,2,0)</f>
        <v>2024-03141</v>
      </c>
      <c r="D641" s="5" t="str">
        <f>VLOOKUP($A641,'SAP - LT'!$A:$AE,2,0)</f>
        <v>2024-03141</v>
      </c>
      <c r="E641" s="13">
        <v>45566</v>
      </c>
      <c r="F641" s="34">
        <f>VLOOKUP($A641,'SAP - LT'!$A:$AE,5,0)</f>
        <v>45546</v>
      </c>
      <c r="G641" s="13">
        <f>VLOOKUP($A641,'SAP - LT'!$A:$AE,19,0)</f>
        <v>45603</v>
      </c>
      <c r="H641" s="5" t="s">
        <v>8512</v>
      </c>
      <c r="I641" t="str">
        <f>VLOOKUP($A641,'SAP - LT'!$A:$AE,3,0)</f>
        <v/>
      </c>
      <c r="J641" t="str">
        <f>IF(VLOOKUP($A641,'SAP - LT'!$A:$AE,15,0)=0,"PEN","USD")</f>
        <v>PEN</v>
      </c>
      <c r="K641" s="35" t="s">
        <v>17524</v>
      </c>
      <c r="L641">
        <v>1</v>
      </c>
      <c r="M641" s="37">
        <f>IF(J641="PEN",VLOOKUP($A641,'SAP - LT'!$A:$AE,14,0),VLOOKUP($A641,'SAP- FACT'!$A:$AE,15,0))</f>
        <v>11711.19</v>
      </c>
      <c r="N641" t="str">
        <f>IF(VLOOKUP($A641,'SAP - LT'!$A:$AE,15,0)=0,"PEN","USD")</f>
        <v>PEN</v>
      </c>
      <c r="O641" t="str">
        <f>VLOOKUP($A641,'SAP - LT'!$A:$AE,4,0)</f>
        <v>LETRAS EN DESCUENTO NACIONAL -  - LETRA 75 DIAS / DRAFT 75 DAYS - Cambio de Situación</v>
      </c>
    </row>
    <row r="642" spans="1:15" x14ac:dyDescent="0.2">
      <c r="A642">
        <f t="shared" si="9"/>
        <v>641</v>
      </c>
      <c r="B642" t="str">
        <f>VLOOKUP($A642,'SAP - LT'!$A:$AE,12,0)</f>
        <v>TOP VETERINARIA S.A.C.</v>
      </c>
      <c r="C642" s="5" t="str">
        <f>VLOOKUP($A642,'SAP - LT'!$A:$AE,2,0)</f>
        <v>2024-03142</v>
      </c>
      <c r="D642" s="5" t="str">
        <f>VLOOKUP($A642,'SAP - LT'!$A:$AE,2,0)</f>
        <v>2024-03142</v>
      </c>
      <c r="E642" s="13">
        <v>45566</v>
      </c>
      <c r="F642" s="34">
        <f>VLOOKUP($A642,'SAP - LT'!$A:$AE,5,0)</f>
        <v>45546</v>
      </c>
      <c r="G642" s="13">
        <f>VLOOKUP($A642,'SAP - LT'!$A:$AE,19,0)</f>
        <v>45618</v>
      </c>
      <c r="H642" s="5" t="s">
        <v>8512</v>
      </c>
      <c r="I642" t="str">
        <f>VLOOKUP($A642,'SAP - LT'!$A:$AE,3,0)</f>
        <v/>
      </c>
      <c r="J642" t="str">
        <f>IF(VLOOKUP($A642,'SAP - LT'!$A:$AE,15,0)=0,"PEN","USD")</f>
        <v>PEN</v>
      </c>
      <c r="K642" s="35" t="s">
        <v>17524</v>
      </c>
      <c r="L642">
        <v>1</v>
      </c>
      <c r="M642" s="37">
        <f>IF(J642="PEN",VLOOKUP($A642,'SAP - LT'!$A:$AE,14,0),VLOOKUP($A642,'SAP- FACT'!$A:$AE,15,0))</f>
        <v>11711.19</v>
      </c>
      <c r="N642" t="str">
        <f>IF(VLOOKUP($A642,'SAP - LT'!$A:$AE,15,0)=0,"PEN","USD")</f>
        <v>PEN</v>
      </c>
      <c r="O642" t="str">
        <f>VLOOKUP($A642,'SAP - LT'!$A:$AE,4,0)</f>
        <v>LETRAS EN DESCUENTO NACIONAL -  - LETRA 75 DIAS / DRAFT 75 DAYS - Cambio de Situación</v>
      </c>
    </row>
    <row r="643" spans="1:15" x14ac:dyDescent="0.2">
      <c r="A643">
        <f t="shared" si="9"/>
        <v>642</v>
      </c>
      <c r="B643" t="str">
        <f>VLOOKUP($A643,'SAP - LT'!$A:$AE,12,0)</f>
        <v>TOP VETERINARIA S.A.C.</v>
      </c>
      <c r="C643" s="5" t="str">
        <f>VLOOKUP($A643,'SAP - LT'!$A:$AE,2,0)</f>
        <v>2024-03138</v>
      </c>
      <c r="D643" s="5" t="str">
        <f>VLOOKUP($A643,'SAP - LT'!$A:$AE,2,0)</f>
        <v>2024-03138</v>
      </c>
      <c r="E643" s="13">
        <v>45566</v>
      </c>
      <c r="F643" s="34">
        <f>VLOOKUP($A643,'SAP - LT'!$A:$AE,5,0)</f>
        <v>45546</v>
      </c>
      <c r="G643" s="13">
        <f>VLOOKUP($A643,'SAP - LT'!$A:$AE,19,0)</f>
        <v>45574</v>
      </c>
      <c r="H643" s="5" t="s">
        <v>8512</v>
      </c>
      <c r="I643" t="str">
        <f>VLOOKUP($A643,'SAP - LT'!$A:$AE,3,0)</f>
        <v/>
      </c>
      <c r="J643" t="str">
        <f>IF(VLOOKUP($A643,'SAP - LT'!$A:$AE,15,0)=0,"PEN","USD")</f>
        <v>PEN</v>
      </c>
      <c r="K643" s="35" t="s">
        <v>17524</v>
      </c>
      <c r="L643">
        <v>1</v>
      </c>
      <c r="M643" s="37">
        <f>IF(J643="PEN",VLOOKUP($A643,'SAP - LT'!$A:$AE,14,0),VLOOKUP($A643,'SAP- FACT'!$A:$AE,15,0))</f>
        <v>11711.19</v>
      </c>
      <c r="N643" t="str">
        <f>IF(VLOOKUP($A643,'SAP - LT'!$A:$AE,15,0)=0,"PEN","USD")</f>
        <v>PEN</v>
      </c>
      <c r="O643" t="str">
        <f>VLOOKUP($A643,'SAP - LT'!$A:$AE,4,0)</f>
        <v>LETRAS EN DESCUENTO NACIONAL -  - LETRA 75 DIAS / DRAFT 75 DAYS - Cambio de Situación</v>
      </c>
    </row>
    <row r="644" spans="1:15" x14ac:dyDescent="0.2">
      <c r="A644">
        <f t="shared" ref="A644:A688" si="10">ROW()-1</f>
        <v>643</v>
      </c>
      <c r="B644" t="str">
        <f>VLOOKUP($A644,'SAP - LT'!$A:$AE,12,0)</f>
        <v>CORPORACION FARMACEUTICA VETERINARIA SOCIEDAD ANONIMA CERRADA</v>
      </c>
      <c r="C644" s="5" t="str">
        <f>VLOOKUP($A644,'SAP - LT'!$A:$AE,2,0)</f>
        <v>2024-03081</v>
      </c>
      <c r="D644" s="5" t="str">
        <f>VLOOKUP($A644,'SAP - LT'!$A:$AE,2,0)</f>
        <v>2024-03081</v>
      </c>
      <c r="E644" s="13">
        <v>45566</v>
      </c>
      <c r="F644" s="34">
        <f>VLOOKUP($A644,'SAP - LT'!$A:$AE,5,0)</f>
        <v>45520</v>
      </c>
      <c r="G644" s="13">
        <f>VLOOKUP($A644,'SAP - LT'!$A:$AE,19,0)</f>
        <v>45600</v>
      </c>
      <c r="H644" s="5" t="s">
        <v>8512</v>
      </c>
      <c r="I644" t="str">
        <f>VLOOKUP($A644,'SAP - LT'!$A:$AE,3,0)</f>
        <v/>
      </c>
      <c r="J644" t="str">
        <f>IF(VLOOKUP($A644,'SAP - LT'!$A:$AE,15,0)=0,"PEN","USD")</f>
        <v>PEN</v>
      </c>
      <c r="K644" s="35" t="s">
        <v>17524</v>
      </c>
      <c r="L644">
        <v>1</v>
      </c>
      <c r="M644" s="37">
        <f>IF(J644="PEN",VLOOKUP($A644,'SAP - LT'!$A:$AE,14,0),VLOOKUP($A644,'SAP- FACT'!$A:$AE,15,0))</f>
        <v>11726.11</v>
      </c>
      <c r="N644" t="str">
        <f>IF(VLOOKUP($A644,'SAP - LT'!$A:$AE,15,0)=0,"PEN","USD")</f>
        <v>PEN</v>
      </c>
      <c r="O644" t="str">
        <f>VLOOKUP($A644,'SAP - LT'!$A:$AE,4,0)</f>
        <v>LETRAS EN DESCUENTO NACIONAL -  - LETRA 75 DIAS / DRAFT 75 DAYS - Cambio de Situación</v>
      </c>
    </row>
    <row r="645" spans="1:15" x14ac:dyDescent="0.2">
      <c r="A645">
        <f t="shared" si="10"/>
        <v>644</v>
      </c>
      <c r="B645" t="str">
        <f>VLOOKUP($A645,'SAP - LT'!$A:$AE,12,0)</f>
        <v>CORPORACION FARMACEUTICA VETERINARIA SOCIEDAD ANONIMA CERRADA</v>
      </c>
      <c r="C645" s="5" t="str">
        <f>VLOOKUP($A645,'SAP - LT'!$A:$AE,2,0)</f>
        <v>2024-03079</v>
      </c>
      <c r="D645" s="5" t="str">
        <f>VLOOKUP($A645,'SAP - LT'!$A:$AE,2,0)</f>
        <v>2024-03079</v>
      </c>
      <c r="E645" s="13">
        <v>45566</v>
      </c>
      <c r="F645" s="34">
        <f>VLOOKUP($A645,'SAP - LT'!$A:$AE,5,0)</f>
        <v>45520</v>
      </c>
      <c r="G645" s="13">
        <f>VLOOKUP($A645,'SAP - LT'!$A:$AE,19,0)</f>
        <v>45582</v>
      </c>
      <c r="H645" s="5" t="s">
        <v>8512</v>
      </c>
      <c r="I645" t="str">
        <f>VLOOKUP($A645,'SAP - LT'!$A:$AE,3,0)</f>
        <v/>
      </c>
      <c r="J645" t="str">
        <f>IF(VLOOKUP($A645,'SAP - LT'!$A:$AE,15,0)=0,"PEN","USD")</f>
        <v>PEN</v>
      </c>
      <c r="K645" s="35" t="s">
        <v>17524</v>
      </c>
      <c r="L645">
        <v>1</v>
      </c>
      <c r="M645" s="37">
        <f>IF(J645="PEN",VLOOKUP($A645,'SAP - LT'!$A:$AE,14,0),VLOOKUP($A645,'SAP- FACT'!$A:$AE,15,0))</f>
        <v>11726.12</v>
      </c>
      <c r="N645" t="str">
        <f>IF(VLOOKUP($A645,'SAP - LT'!$A:$AE,15,0)=0,"PEN","USD")</f>
        <v>PEN</v>
      </c>
      <c r="O645" t="str">
        <f>VLOOKUP($A645,'SAP - LT'!$A:$AE,4,0)</f>
        <v>LETRAS EN DESCUENTO NACIONAL -  - LETRA 75 DIAS / DRAFT 75 DAYS - Cambio de Situación</v>
      </c>
    </row>
    <row r="646" spans="1:15" x14ac:dyDescent="0.2">
      <c r="A646">
        <f t="shared" si="10"/>
        <v>645</v>
      </c>
      <c r="B646" t="str">
        <f>VLOOKUP($A646,'SAP - LT'!$A:$AE,12,0)</f>
        <v>CORPORACION FARMACEUTICA VETERINARIA SOCIEDAD ANONIMA CERRADA</v>
      </c>
      <c r="C646" s="5" t="str">
        <f>VLOOKUP($A646,'SAP - LT'!$A:$AE,2,0)</f>
        <v>2024-03077</v>
      </c>
      <c r="D646" s="5" t="str">
        <f>VLOOKUP($A646,'SAP - LT'!$A:$AE,2,0)</f>
        <v>2024-03077</v>
      </c>
      <c r="E646" s="13">
        <v>45566</v>
      </c>
      <c r="F646" s="34">
        <f>VLOOKUP($A646,'SAP - LT'!$A:$AE,5,0)</f>
        <v>45520</v>
      </c>
      <c r="G646" s="13">
        <f>VLOOKUP($A646,'SAP - LT'!$A:$AE,19,0)</f>
        <v>45568</v>
      </c>
      <c r="H646" s="5" t="s">
        <v>8512</v>
      </c>
      <c r="I646" t="str">
        <f>VLOOKUP($A646,'SAP - LT'!$A:$AE,3,0)</f>
        <v/>
      </c>
      <c r="J646" t="str">
        <f>IF(VLOOKUP($A646,'SAP - LT'!$A:$AE,15,0)=0,"PEN","USD")</f>
        <v>PEN</v>
      </c>
      <c r="K646" s="35" t="s">
        <v>17524</v>
      </c>
      <c r="L646">
        <v>1</v>
      </c>
      <c r="M646" s="37">
        <f>IF(J646="PEN",VLOOKUP($A646,'SAP - LT'!$A:$AE,14,0),VLOOKUP($A646,'SAP- FACT'!$A:$AE,15,0))</f>
        <v>11726.12</v>
      </c>
      <c r="N646" t="str">
        <f>IF(VLOOKUP($A646,'SAP - LT'!$A:$AE,15,0)=0,"PEN","USD")</f>
        <v>PEN</v>
      </c>
      <c r="O646" t="str">
        <f>VLOOKUP($A646,'SAP - LT'!$A:$AE,4,0)</f>
        <v>LETRAS EN DESCUENTO NACIONAL -  - LETRA 75 DIAS / DRAFT 75 DAYS - Cambio de Situación</v>
      </c>
    </row>
    <row r="647" spans="1:15" x14ac:dyDescent="0.2">
      <c r="A647">
        <f t="shared" si="10"/>
        <v>646</v>
      </c>
      <c r="B647" t="str">
        <f>VLOOKUP($A647,'SAP - LT'!$A:$AE,12,0)</f>
        <v>CORPORACION FARMACEUTICA VETERINARIA SOCIEDAD ANONIMA CERRADA</v>
      </c>
      <c r="C647" s="5" t="str">
        <f>VLOOKUP($A647,'SAP - LT'!$A:$AE,2,0)</f>
        <v>2024-03078</v>
      </c>
      <c r="D647" s="5" t="str">
        <f>VLOOKUP($A647,'SAP - LT'!$A:$AE,2,0)</f>
        <v>2024-03078</v>
      </c>
      <c r="E647" s="13">
        <v>45566</v>
      </c>
      <c r="F647" s="34">
        <f>VLOOKUP($A647,'SAP - LT'!$A:$AE,5,0)</f>
        <v>45520</v>
      </c>
      <c r="G647" s="13">
        <f>VLOOKUP($A647,'SAP - LT'!$A:$AE,19,0)</f>
        <v>45576</v>
      </c>
      <c r="H647" s="5" t="s">
        <v>8512</v>
      </c>
      <c r="I647" t="str">
        <f>VLOOKUP($A647,'SAP - LT'!$A:$AE,3,0)</f>
        <v/>
      </c>
      <c r="J647" t="str">
        <f>IF(VLOOKUP($A647,'SAP - LT'!$A:$AE,15,0)=0,"PEN","USD")</f>
        <v>PEN</v>
      </c>
      <c r="K647" s="35" t="s">
        <v>17524</v>
      </c>
      <c r="L647">
        <v>1</v>
      </c>
      <c r="M647" s="37">
        <f>IF(J647="PEN",VLOOKUP($A647,'SAP - LT'!$A:$AE,14,0),VLOOKUP($A647,'SAP- FACT'!$A:$AE,15,0))</f>
        <v>11726.12</v>
      </c>
      <c r="N647" t="str">
        <f>IF(VLOOKUP($A647,'SAP - LT'!$A:$AE,15,0)=0,"PEN","USD")</f>
        <v>PEN</v>
      </c>
      <c r="O647" t="str">
        <f>VLOOKUP($A647,'SAP - LT'!$A:$AE,4,0)</f>
        <v>LETRAS EN DESCUENTO NACIONAL -  - LETRA 75 DIAS / DRAFT 75 DAYS - Cambio de Situación</v>
      </c>
    </row>
    <row r="648" spans="1:15" x14ac:dyDescent="0.2">
      <c r="A648">
        <f t="shared" si="10"/>
        <v>647</v>
      </c>
      <c r="B648" t="str">
        <f>VLOOKUP($A648,'SAP - LT'!$A:$AE,12,0)</f>
        <v>CORPORACION FARMACEUTICA VETERINARIA SOCIEDAD ANONIMA CERRADA</v>
      </c>
      <c r="C648" s="5" t="str">
        <f>VLOOKUP($A648,'SAP - LT'!$A:$AE,2,0)</f>
        <v>2024-03080</v>
      </c>
      <c r="D648" s="5" t="str">
        <f>VLOOKUP($A648,'SAP - LT'!$A:$AE,2,0)</f>
        <v>2024-03080</v>
      </c>
      <c r="E648" s="13">
        <v>45566</v>
      </c>
      <c r="F648" s="34">
        <f>VLOOKUP($A648,'SAP - LT'!$A:$AE,5,0)</f>
        <v>45520</v>
      </c>
      <c r="G648" s="13">
        <f>VLOOKUP($A648,'SAP - LT'!$A:$AE,19,0)</f>
        <v>45588</v>
      </c>
      <c r="H648" s="5" t="s">
        <v>8512</v>
      </c>
      <c r="I648" t="str">
        <f>VLOOKUP($A648,'SAP - LT'!$A:$AE,3,0)</f>
        <v/>
      </c>
      <c r="J648" t="str">
        <f>IF(VLOOKUP($A648,'SAP - LT'!$A:$AE,15,0)=0,"PEN","USD")</f>
        <v>PEN</v>
      </c>
      <c r="K648" s="35" t="s">
        <v>17524</v>
      </c>
      <c r="L648">
        <v>1</v>
      </c>
      <c r="M648" s="37">
        <f>IF(J648="PEN",VLOOKUP($A648,'SAP - LT'!$A:$AE,14,0),VLOOKUP($A648,'SAP- FACT'!$A:$AE,15,0))</f>
        <v>11726.12</v>
      </c>
      <c r="N648" t="str">
        <f>IF(VLOOKUP($A648,'SAP - LT'!$A:$AE,15,0)=0,"PEN","USD")</f>
        <v>PEN</v>
      </c>
      <c r="O648" t="str">
        <f>VLOOKUP($A648,'SAP - LT'!$A:$AE,4,0)</f>
        <v>LETRAS EN DESCUENTO NACIONAL -  - LETRA 75 DIAS / DRAFT 75 DAYS - Cambio de Situación</v>
      </c>
    </row>
    <row r="649" spans="1:15" x14ac:dyDescent="0.2">
      <c r="A649">
        <f t="shared" si="10"/>
        <v>648</v>
      </c>
      <c r="B649" t="str">
        <f>VLOOKUP($A649,'SAP - LT'!$A:$AE,12,0)</f>
        <v>H &amp; P DISTRIBUCIONES Y REPRESENTACIONES</v>
      </c>
      <c r="C649" s="5" t="str">
        <f>VLOOKUP($A649,'SAP - LT'!$A:$AE,2,0)</f>
        <v>2024-03108</v>
      </c>
      <c r="D649" s="5" t="str">
        <f>VLOOKUP($A649,'SAP - LT'!$A:$AE,2,0)</f>
        <v>2024-03108</v>
      </c>
      <c r="E649" s="13">
        <v>45566</v>
      </c>
      <c r="F649" s="34">
        <f>VLOOKUP($A649,'SAP - LT'!$A:$AE,5,0)</f>
        <v>45520</v>
      </c>
      <c r="G649" s="13">
        <f>VLOOKUP($A649,'SAP - LT'!$A:$AE,19,0)</f>
        <v>45602</v>
      </c>
      <c r="H649" s="5" t="s">
        <v>8512</v>
      </c>
      <c r="I649" t="str">
        <f>VLOOKUP($A649,'SAP - LT'!$A:$AE,3,0)</f>
        <v/>
      </c>
      <c r="J649" t="str">
        <f>IF(VLOOKUP($A649,'SAP - LT'!$A:$AE,15,0)=0,"PEN","USD")</f>
        <v>PEN</v>
      </c>
      <c r="K649" s="35" t="s">
        <v>17524</v>
      </c>
      <c r="L649">
        <v>1</v>
      </c>
      <c r="M649" s="37">
        <f>IF(J649="PEN",VLOOKUP($A649,'SAP - LT'!$A:$AE,14,0),VLOOKUP($A649,'SAP- FACT'!$A:$AE,15,0))</f>
        <v>11813.12</v>
      </c>
      <c r="N649" t="str">
        <f>IF(VLOOKUP($A649,'SAP - LT'!$A:$AE,15,0)=0,"PEN","USD")</f>
        <v>PEN</v>
      </c>
      <c r="O649" t="str">
        <f>VLOOKUP($A649,'SAP - LT'!$A:$AE,4,0)</f>
        <v>LETRAS EN DESCUENTO NACIONAL -  - LETRA 75 DIAS / DRAFT 75 DAYS - Cambio de Situación</v>
      </c>
    </row>
    <row r="650" spans="1:15" x14ac:dyDescent="0.2">
      <c r="A650">
        <f t="shared" si="10"/>
        <v>649</v>
      </c>
      <c r="B650" t="str">
        <f>VLOOKUP($A650,'SAP - LT'!$A:$AE,12,0)</f>
        <v>H &amp; P DISTRIBUCIONES Y REPRESENTACIONES</v>
      </c>
      <c r="C650" s="5" t="str">
        <f>VLOOKUP($A650,'SAP - LT'!$A:$AE,2,0)</f>
        <v>2024-03072</v>
      </c>
      <c r="D650" s="5" t="str">
        <f>VLOOKUP($A650,'SAP - LT'!$A:$AE,2,0)</f>
        <v>2024-03072</v>
      </c>
      <c r="E650" s="13">
        <v>45566</v>
      </c>
      <c r="F650" s="34">
        <f>VLOOKUP($A650,'SAP - LT'!$A:$AE,5,0)</f>
        <v>45520</v>
      </c>
      <c r="G650" s="13">
        <f>VLOOKUP($A650,'SAP - LT'!$A:$AE,19,0)</f>
        <v>45600</v>
      </c>
      <c r="H650" s="5" t="s">
        <v>8512</v>
      </c>
      <c r="I650" t="str">
        <f>VLOOKUP($A650,'SAP - LT'!$A:$AE,3,0)</f>
        <v/>
      </c>
      <c r="J650" t="str">
        <f>IF(VLOOKUP($A650,'SAP - LT'!$A:$AE,15,0)=0,"PEN","USD")</f>
        <v>PEN</v>
      </c>
      <c r="K650" s="35" t="s">
        <v>17524</v>
      </c>
      <c r="L650">
        <v>1</v>
      </c>
      <c r="M650" s="37">
        <f>IF(J650="PEN",VLOOKUP($A650,'SAP - LT'!$A:$AE,14,0),VLOOKUP($A650,'SAP- FACT'!$A:$AE,15,0))</f>
        <v>12398.5</v>
      </c>
      <c r="N650" t="str">
        <f>IF(VLOOKUP($A650,'SAP - LT'!$A:$AE,15,0)=0,"PEN","USD")</f>
        <v>PEN</v>
      </c>
      <c r="O650" t="str">
        <f>VLOOKUP($A650,'SAP - LT'!$A:$AE,4,0)</f>
        <v>LETRAS EN DESCUENTO NACIONAL -  - LETRA 75 DIAS / DRAFT 75 DAYS - Cambio de Situación</v>
      </c>
    </row>
    <row r="651" spans="1:15" x14ac:dyDescent="0.2">
      <c r="A651">
        <f t="shared" si="10"/>
        <v>650</v>
      </c>
      <c r="B651" t="str">
        <f>VLOOKUP($A651,'SAP - LT'!$A:$AE,12,0)</f>
        <v>H &amp; P DISTRIBUCIONES Y REPRESENTACIONES</v>
      </c>
      <c r="C651" s="5" t="str">
        <f>VLOOKUP($A651,'SAP - LT'!$A:$AE,2,0)</f>
        <v>2024-02805</v>
      </c>
      <c r="D651" s="5" t="str">
        <f>VLOOKUP($A651,'SAP - LT'!$A:$AE,2,0)</f>
        <v>2024-02805</v>
      </c>
      <c r="E651" s="13">
        <v>45566</v>
      </c>
      <c r="F651" s="34">
        <f>VLOOKUP($A651,'SAP - LT'!$A:$AE,5,0)</f>
        <v>45511</v>
      </c>
      <c r="G651" s="13">
        <f>VLOOKUP($A651,'SAP - LT'!$A:$AE,19,0)</f>
        <v>45581</v>
      </c>
      <c r="H651" s="5" t="s">
        <v>8512</v>
      </c>
      <c r="I651" t="str">
        <f>VLOOKUP($A651,'SAP - LT'!$A:$AE,3,0)</f>
        <v/>
      </c>
      <c r="J651" t="str">
        <f>IF(VLOOKUP($A651,'SAP - LT'!$A:$AE,15,0)=0,"PEN","USD")</f>
        <v>PEN</v>
      </c>
      <c r="K651" s="35" t="s">
        <v>17524</v>
      </c>
      <c r="L651">
        <v>1</v>
      </c>
      <c r="M651" s="37">
        <f>IF(J651="PEN",VLOOKUP($A651,'SAP - LT'!$A:$AE,14,0),VLOOKUP($A651,'SAP- FACT'!$A:$AE,15,0))</f>
        <v>14425.26</v>
      </c>
      <c r="N651" t="str">
        <f>IF(VLOOKUP($A651,'SAP - LT'!$A:$AE,15,0)=0,"PEN","USD")</f>
        <v>PEN</v>
      </c>
      <c r="O651" t="str">
        <f>VLOOKUP($A651,'SAP - LT'!$A:$AE,4,0)</f>
        <v>LETRAS EN DESCUENTO NACIONAL -  - LETRA 75 DIAS / DRAFT 75 DAYS - Cambio de Situación</v>
      </c>
    </row>
    <row r="652" spans="1:15" x14ac:dyDescent="0.2">
      <c r="A652">
        <f t="shared" si="10"/>
        <v>651</v>
      </c>
      <c r="B652" t="str">
        <f>VLOOKUP($A652,'SAP - LT'!$A:$AE,12,0)</f>
        <v>CORPORACION FARMACEUTICA VETERINARIA SOCIEDAD ANONIMA CERRADA</v>
      </c>
      <c r="C652" s="5" t="str">
        <f>VLOOKUP($A652,'SAP - LT'!$A:$AE,2,0)</f>
        <v>2024-03444</v>
      </c>
      <c r="D652" s="5" t="str">
        <f>VLOOKUP($A652,'SAP - LT'!$A:$AE,2,0)</f>
        <v>2024-03444</v>
      </c>
      <c r="E652" s="13">
        <v>45566</v>
      </c>
      <c r="F652" s="34">
        <f>VLOOKUP($A652,'SAP - LT'!$A:$AE,5,0)</f>
        <v>45546</v>
      </c>
      <c r="G652" s="13">
        <f>VLOOKUP($A652,'SAP - LT'!$A:$AE,19,0)</f>
        <v>45587</v>
      </c>
      <c r="H652" s="5" t="s">
        <v>8512</v>
      </c>
      <c r="I652" t="str">
        <f>VLOOKUP($A652,'SAP - LT'!$A:$AE,3,0)</f>
        <v/>
      </c>
      <c r="J652" t="str">
        <f>IF(VLOOKUP($A652,'SAP - LT'!$A:$AE,15,0)=0,"PEN","USD")</f>
        <v>PEN</v>
      </c>
      <c r="K652" s="35" t="s">
        <v>17524</v>
      </c>
      <c r="L652">
        <v>1</v>
      </c>
      <c r="M652" s="37">
        <f>IF(J652="PEN",VLOOKUP($A652,'SAP - LT'!$A:$AE,14,0),VLOOKUP($A652,'SAP- FACT'!$A:$AE,15,0))</f>
        <v>14430</v>
      </c>
      <c r="N652" t="str">
        <f>IF(VLOOKUP($A652,'SAP - LT'!$A:$AE,15,0)=0,"PEN","USD")</f>
        <v>PEN</v>
      </c>
      <c r="O652" t="str">
        <f>VLOOKUP($A652,'SAP - LT'!$A:$AE,4,0)</f>
        <v>LETRAS EN DESCUENTO NACIONAL -  - LETRA 75 DIAS / DRAFT 75 DAYS - Cambio de Situación</v>
      </c>
    </row>
    <row r="653" spans="1:15" x14ac:dyDescent="0.2">
      <c r="A653">
        <f t="shared" si="10"/>
        <v>652</v>
      </c>
      <c r="B653" t="str">
        <f>VLOOKUP($A653,'SAP - LT'!$A:$AE,12,0)</f>
        <v>CORPORACION FARMACEUTICA VETERINARIA SOCIEDAD ANONIMA CERRADA</v>
      </c>
      <c r="C653" s="5" t="str">
        <f>VLOOKUP($A653,'SAP - LT'!$A:$AE,2,0)</f>
        <v>2024-03446</v>
      </c>
      <c r="D653" s="5" t="str">
        <f>VLOOKUP($A653,'SAP - LT'!$A:$AE,2,0)</f>
        <v>2024-03446</v>
      </c>
      <c r="E653" s="13">
        <v>45566</v>
      </c>
      <c r="F653" s="34">
        <f>VLOOKUP($A653,'SAP - LT'!$A:$AE,5,0)</f>
        <v>45546</v>
      </c>
      <c r="G653" s="13">
        <f>VLOOKUP($A653,'SAP - LT'!$A:$AE,19,0)</f>
        <v>45600</v>
      </c>
      <c r="H653" s="5" t="s">
        <v>8512</v>
      </c>
      <c r="I653" t="str">
        <f>VLOOKUP($A653,'SAP - LT'!$A:$AE,3,0)</f>
        <v/>
      </c>
      <c r="J653" t="str">
        <f>IF(VLOOKUP($A653,'SAP - LT'!$A:$AE,15,0)=0,"PEN","USD")</f>
        <v>PEN</v>
      </c>
      <c r="K653" s="35" t="s">
        <v>17524</v>
      </c>
      <c r="L653">
        <v>1</v>
      </c>
      <c r="M653" s="37">
        <f>IF(J653="PEN",VLOOKUP($A653,'SAP - LT'!$A:$AE,14,0),VLOOKUP($A653,'SAP- FACT'!$A:$AE,15,0))</f>
        <v>14430</v>
      </c>
      <c r="N653" t="str">
        <f>IF(VLOOKUP($A653,'SAP - LT'!$A:$AE,15,0)=0,"PEN","USD")</f>
        <v>PEN</v>
      </c>
      <c r="O653" t="str">
        <f>VLOOKUP($A653,'SAP - LT'!$A:$AE,4,0)</f>
        <v>LETRAS EN DESCUENTO NACIONAL -  - LETRA 75 DIAS / DRAFT 75 DAYS - Cambio de Situación</v>
      </c>
    </row>
    <row r="654" spans="1:15" x14ac:dyDescent="0.2">
      <c r="A654">
        <f t="shared" si="10"/>
        <v>653</v>
      </c>
      <c r="B654" t="str">
        <f>VLOOKUP($A654,'SAP - LT'!$A:$AE,12,0)</f>
        <v>CORPORACION FARMACEUTICA VETERINARIA SOCIEDAD ANONIMA CERRADA</v>
      </c>
      <c r="C654" s="5" t="str">
        <f>VLOOKUP($A654,'SAP - LT'!$A:$AE,2,0)</f>
        <v>2024-03448</v>
      </c>
      <c r="D654" s="5" t="str">
        <f>VLOOKUP($A654,'SAP - LT'!$A:$AE,2,0)</f>
        <v>2024-03448</v>
      </c>
      <c r="E654" s="13">
        <v>45566</v>
      </c>
      <c r="F654" s="34">
        <f>VLOOKUP($A654,'SAP - LT'!$A:$AE,5,0)</f>
        <v>45546</v>
      </c>
      <c r="G654" s="13">
        <f>VLOOKUP($A654,'SAP - LT'!$A:$AE,19,0)</f>
        <v>45614</v>
      </c>
      <c r="H654" s="5" t="s">
        <v>8512</v>
      </c>
      <c r="I654" t="str">
        <f>VLOOKUP($A654,'SAP - LT'!$A:$AE,3,0)</f>
        <v/>
      </c>
      <c r="J654" t="str">
        <f>IF(VLOOKUP($A654,'SAP - LT'!$A:$AE,15,0)=0,"PEN","USD")</f>
        <v>PEN</v>
      </c>
      <c r="K654" s="35" t="s">
        <v>17524</v>
      </c>
      <c r="L654">
        <v>1</v>
      </c>
      <c r="M654" s="37">
        <f>IF(J654="PEN",VLOOKUP($A654,'SAP - LT'!$A:$AE,14,0),VLOOKUP($A654,'SAP- FACT'!$A:$AE,15,0))</f>
        <v>14430</v>
      </c>
      <c r="N654" t="str">
        <f>IF(VLOOKUP($A654,'SAP - LT'!$A:$AE,15,0)=0,"PEN","USD")</f>
        <v>PEN</v>
      </c>
      <c r="O654" t="str">
        <f>VLOOKUP($A654,'SAP - LT'!$A:$AE,4,0)</f>
        <v>LETRAS EN DESCUENTO NACIONAL -  - LETRA 75 DIAS / DRAFT 75 DAYS - Cambio de Situación</v>
      </c>
    </row>
    <row r="655" spans="1:15" x14ac:dyDescent="0.2">
      <c r="A655">
        <f t="shared" si="10"/>
        <v>654</v>
      </c>
      <c r="B655" t="str">
        <f>VLOOKUP($A655,'SAP - LT'!$A:$AE,12,0)</f>
        <v>CORPORACION FARMACEUTICA VETERINARIA SOCIEDAD ANONIMA CERRADA</v>
      </c>
      <c r="C655" s="5" t="str">
        <f>VLOOKUP($A655,'SAP - LT'!$A:$AE,2,0)</f>
        <v>2024-03447</v>
      </c>
      <c r="D655" s="5" t="str">
        <f>VLOOKUP($A655,'SAP - LT'!$A:$AE,2,0)</f>
        <v>2024-03447</v>
      </c>
      <c r="E655" s="13">
        <v>45566</v>
      </c>
      <c r="F655" s="34">
        <f>VLOOKUP($A655,'SAP - LT'!$A:$AE,5,0)</f>
        <v>45546</v>
      </c>
      <c r="G655" s="13">
        <f>VLOOKUP($A655,'SAP - LT'!$A:$AE,19,0)</f>
        <v>45607</v>
      </c>
      <c r="H655" s="5" t="s">
        <v>8512</v>
      </c>
      <c r="I655" t="str">
        <f>VLOOKUP($A655,'SAP - LT'!$A:$AE,3,0)</f>
        <v/>
      </c>
      <c r="J655" t="str">
        <f>IF(VLOOKUP($A655,'SAP - LT'!$A:$AE,15,0)=0,"PEN","USD")</f>
        <v>PEN</v>
      </c>
      <c r="K655" s="35" t="s">
        <v>17524</v>
      </c>
      <c r="L655">
        <v>1</v>
      </c>
      <c r="M655" s="37">
        <f>IF(J655="PEN",VLOOKUP($A655,'SAP - LT'!$A:$AE,14,0),VLOOKUP($A655,'SAP- FACT'!$A:$AE,15,0))</f>
        <v>14430</v>
      </c>
      <c r="N655" t="str">
        <f>IF(VLOOKUP($A655,'SAP - LT'!$A:$AE,15,0)=0,"PEN","USD")</f>
        <v>PEN</v>
      </c>
      <c r="O655" t="str">
        <f>VLOOKUP($A655,'SAP - LT'!$A:$AE,4,0)</f>
        <v>LETRAS EN DESCUENTO NACIONAL -  - LETRA 75 DIAS / DRAFT 75 DAYS - Cambio de Situación</v>
      </c>
    </row>
    <row r="656" spans="1:15" x14ac:dyDescent="0.2">
      <c r="A656">
        <f t="shared" si="10"/>
        <v>655</v>
      </c>
      <c r="B656" t="str">
        <f>VLOOKUP($A656,'SAP - LT'!$A:$AE,12,0)</f>
        <v>CORPORACION FARMACEUTICA VETERINARIA SOCIEDAD ANONIMA CERRADA</v>
      </c>
      <c r="C656" s="5" t="str">
        <f>VLOOKUP($A656,'SAP - LT'!$A:$AE,2,0)</f>
        <v>2024-03445</v>
      </c>
      <c r="D656" s="5" t="str">
        <f>VLOOKUP($A656,'SAP - LT'!$A:$AE,2,0)</f>
        <v>2024-03445</v>
      </c>
      <c r="E656" s="13">
        <v>45566</v>
      </c>
      <c r="F656" s="34">
        <f>VLOOKUP($A656,'SAP - LT'!$A:$AE,5,0)</f>
        <v>45546</v>
      </c>
      <c r="G656" s="13">
        <f>VLOOKUP($A656,'SAP - LT'!$A:$AE,19,0)</f>
        <v>45593</v>
      </c>
      <c r="H656" s="5" t="s">
        <v>8512</v>
      </c>
      <c r="I656" t="str">
        <f>VLOOKUP($A656,'SAP - LT'!$A:$AE,3,0)</f>
        <v/>
      </c>
      <c r="J656" t="str">
        <f>IF(VLOOKUP($A656,'SAP - LT'!$A:$AE,15,0)=0,"PEN","USD")</f>
        <v>PEN</v>
      </c>
      <c r="K656" s="35" t="s">
        <v>17524</v>
      </c>
      <c r="L656">
        <v>1</v>
      </c>
      <c r="M656" s="37">
        <f>IF(J656="PEN",VLOOKUP($A656,'SAP - LT'!$A:$AE,14,0),VLOOKUP($A656,'SAP- FACT'!$A:$AE,15,0))</f>
        <v>14430</v>
      </c>
      <c r="N656" t="str">
        <f>IF(VLOOKUP($A656,'SAP - LT'!$A:$AE,15,0)=0,"PEN","USD")</f>
        <v>PEN</v>
      </c>
      <c r="O656" t="str">
        <f>VLOOKUP($A656,'SAP - LT'!$A:$AE,4,0)</f>
        <v>LETRAS EN DESCUENTO NACIONAL -  - LETRA 75 DIAS / DRAFT 75 DAYS - Cambio de Situación</v>
      </c>
    </row>
    <row r="657" spans="1:15" x14ac:dyDescent="0.2">
      <c r="A657">
        <f t="shared" si="10"/>
        <v>656</v>
      </c>
      <c r="B657" t="str">
        <f>VLOOKUP($A657,'SAP - LT'!$A:$AE,12,0)</f>
        <v>CORPORACION FARMACEUTICA VETERINARIA SOCIEDAD ANONIMA CERRADA</v>
      </c>
      <c r="C657" s="5" t="str">
        <f>VLOOKUP($A657,'SAP - LT'!$A:$AE,2,0)</f>
        <v>2024-03443</v>
      </c>
      <c r="D657" s="5" t="str">
        <f>VLOOKUP($A657,'SAP - LT'!$A:$AE,2,0)</f>
        <v>2024-03443</v>
      </c>
      <c r="E657" s="13">
        <v>45566</v>
      </c>
      <c r="F657" s="34">
        <f>VLOOKUP($A657,'SAP - LT'!$A:$AE,5,0)</f>
        <v>45546</v>
      </c>
      <c r="G657" s="13">
        <f>VLOOKUP($A657,'SAP - LT'!$A:$AE,19,0)</f>
        <v>45579</v>
      </c>
      <c r="H657" s="5" t="s">
        <v>8512</v>
      </c>
      <c r="I657" t="str">
        <f>VLOOKUP($A657,'SAP - LT'!$A:$AE,3,0)</f>
        <v/>
      </c>
      <c r="J657" t="str">
        <f>IF(VLOOKUP($A657,'SAP - LT'!$A:$AE,15,0)=0,"PEN","USD")</f>
        <v>PEN</v>
      </c>
      <c r="K657" s="35" t="s">
        <v>17524</v>
      </c>
      <c r="L657">
        <v>1</v>
      </c>
      <c r="M657" s="37">
        <f>IF(J657="PEN",VLOOKUP($A657,'SAP - LT'!$A:$AE,14,0),VLOOKUP($A657,'SAP- FACT'!$A:$AE,15,0))</f>
        <v>14430</v>
      </c>
      <c r="N657" t="str">
        <f>IF(VLOOKUP($A657,'SAP - LT'!$A:$AE,15,0)=0,"PEN","USD")</f>
        <v>PEN</v>
      </c>
      <c r="O657" t="str">
        <f>VLOOKUP($A657,'SAP - LT'!$A:$AE,4,0)</f>
        <v>LETRAS EN DESCUENTO NACIONAL -  - LETRA 75 DIAS / DRAFT 75 DAYS - Cambio de Situación</v>
      </c>
    </row>
    <row r="658" spans="1:15" x14ac:dyDescent="0.2">
      <c r="A658">
        <f t="shared" si="10"/>
        <v>657</v>
      </c>
      <c r="B658" t="str">
        <f>VLOOKUP($A658,'SAP - LT'!$A:$AE,12,0)</f>
        <v>CORPORACION FARMACEUTICA VETERINARIA SOCIEDAD ANONIMA CERRADA</v>
      </c>
      <c r="C658" s="5" t="str">
        <f>VLOOKUP($A658,'SAP - LT'!$A:$AE,2,0)</f>
        <v>2024-03449</v>
      </c>
      <c r="D658" s="5" t="str">
        <f>VLOOKUP($A658,'SAP - LT'!$A:$AE,2,0)</f>
        <v>2024-03449</v>
      </c>
      <c r="E658" s="13">
        <v>45566</v>
      </c>
      <c r="F658" s="34">
        <f>VLOOKUP($A658,'SAP - LT'!$A:$AE,5,0)</f>
        <v>45546</v>
      </c>
      <c r="G658" s="13">
        <f>VLOOKUP($A658,'SAP - LT'!$A:$AE,19,0)</f>
        <v>45624</v>
      </c>
      <c r="H658" s="5" t="s">
        <v>8512</v>
      </c>
      <c r="I658" t="str">
        <f>VLOOKUP($A658,'SAP - LT'!$A:$AE,3,0)</f>
        <v/>
      </c>
      <c r="J658" t="str">
        <f>IF(VLOOKUP($A658,'SAP - LT'!$A:$AE,15,0)=0,"PEN","USD")</f>
        <v>PEN</v>
      </c>
      <c r="K658" s="35" t="s">
        <v>17524</v>
      </c>
      <c r="L658">
        <v>1</v>
      </c>
      <c r="M658" s="37">
        <f>IF(J658="PEN",VLOOKUP($A658,'SAP - LT'!$A:$AE,14,0),VLOOKUP($A658,'SAP- FACT'!$A:$AE,15,0))</f>
        <v>14430.03</v>
      </c>
      <c r="N658" t="str">
        <f>IF(VLOOKUP($A658,'SAP - LT'!$A:$AE,15,0)=0,"PEN","USD")</f>
        <v>PEN</v>
      </c>
      <c r="O658" t="str">
        <f>VLOOKUP($A658,'SAP - LT'!$A:$AE,4,0)</f>
        <v>LETRAS EN DESCUENTO NACIONAL -  - LETRA 75 DIAS / DRAFT 75 DAYS - Cambio de Situación</v>
      </c>
    </row>
    <row r="659" spans="1:15" x14ac:dyDescent="0.2">
      <c r="A659">
        <f t="shared" si="10"/>
        <v>658</v>
      </c>
      <c r="B659" t="str">
        <f>VLOOKUP($A659,'SAP - LT'!$A:$AE,12,0)</f>
        <v>H &amp; P DISTRIBUCIONES Y REPRESENTACIONES</v>
      </c>
      <c r="C659" s="5" t="str">
        <f>VLOOKUP($A659,'SAP - LT'!$A:$AE,2,0)</f>
        <v>2024-02940</v>
      </c>
      <c r="D659" s="5" t="str">
        <f>VLOOKUP($A659,'SAP - LT'!$A:$AE,2,0)</f>
        <v>2024-02940</v>
      </c>
      <c r="E659" s="13">
        <v>45566</v>
      </c>
      <c r="F659" s="34">
        <f>VLOOKUP($A659,'SAP - LT'!$A:$AE,5,0)</f>
        <v>45520</v>
      </c>
      <c r="G659" s="13">
        <f>VLOOKUP($A659,'SAP - LT'!$A:$AE,19,0)</f>
        <v>45569</v>
      </c>
      <c r="H659" s="5" t="s">
        <v>8512</v>
      </c>
      <c r="I659" t="str">
        <f>VLOOKUP($A659,'SAP - LT'!$A:$AE,3,0)</f>
        <v/>
      </c>
      <c r="J659" t="str">
        <f>IF(VLOOKUP($A659,'SAP - LT'!$A:$AE,15,0)=0,"PEN","USD")</f>
        <v>PEN</v>
      </c>
      <c r="K659" s="35" t="s">
        <v>17524</v>
      </c>
      <c r="L659">
        <v>1</v>
      </c>
      <c r="M659" s="37">
        <f>IF(J659="PEN",VLOOKUP($A659,'SAP - LT'!$A:$AE,14,0),VLOOKUP($A659,'SAP- FACT'!$A:$AE,15,0))</f>
        <v>14801.38</v>
      </c>
      <c r="N659" t="str">
        <f>IF(VLOOKUP($A659,'SAP - LT'!$A:$AE,15,0)=0,"PEN","USD")</f>
        <v>PEN</v>
      </c>
      <c r="O659" t="str">
        <f>VLOOKUP($A659,'SAP - LT'!$A:$AE,4,0)</f>
        <v>LETRAS EN DESCUENTO NACIONAL -  - LETRA 75 DIAS / DRAFT 75 DAYS - Cambio de Situación</v>
      </c>
    </row>
    <row r="660" spans="1:15" x14ac:dyDescent="0.2">
      <c r="A660">
        <f t="shared" si="10"/>
        <v>659</v>
      </c>
      <c r="B660" t="str">
        <f>VLOOKUP($A660,'SAP - LT'!$A:$AE,12,0)</f>
        <v>H &amp; P DISTRIBUCIONES Y REPRESENTACIONES</v>
      </c>
      <c r="C660" s="5" t="str">
        <f>VLOOKUP($A660,'SAP - LT'!$A:$AE,2,0)</f>
        <v>2024-02943</v>
      </c>
      <c r="D660" s="5" t="str">
        <f>VLOOKUP($A660,'SAP - LT'!$A:$AE,2,0)</f>
        <v>2024-02943</v>
      </c>
      <c r="E660" s="13">
        <v>45566</v>
      </c>
      <c r="F660" s="34">
        <f>VLOOKUP($A660,'SAP - LT'!$A:$AE,5,0)</f>
        <v>45520</v>
      </c>
      <c r="G660" s="13">
        <f>VLOOKUP($A660,'SAP - LT'!$A:$AE,19,0)</f>
        <v>45608</v>
      </c>
      <c r="H660" s="5" t="s">
        <v>8512</v>
      </c>
      <c r="I660" t="str">
        <f>VLOOKUP($A660,'SAP - LT'!$A:$AE,3,0)</f>
        <v/>
      </c>
      <c r="J660" t="str">
        <f>IF(VLOOKUP($A660,'SAP - LT'!$A:$AE,15,0)=0,"PEN","USD")</f>
        <v>PEN</v>
      </c>
      <c r="K660" s="35" t="s">
        <v>17524</v>
      </c>
      <c r="L660">
        <v>1</v>
      </c>
      <c r="M660" s="37">
        <f>IF(J660="PEN",VLOOKUP($A660,'SAP - LT'!$A:$AE,14,0),VLOOKUP($A660,'SAP- FACT'!$A:$AE,15,0))</f>
        <v>14801.38</v>
      </c>
      <c r="N660" t="str">
        <f>IF(VLOOKUP($A660,'SAP - LT'!$A:$AE,15,0)=0,"PEN","USD")</f>
        <v>PEN</v>
      </c>
      <c r="O660" t="str">
        <f>VLOOKUP($A660,'SAP - LT'!$A:$AE,4,0)</f>
        <v>LETRAS EN DESCUENTO NACIONAL -  - LETRA 75 DIAS / DRAFT 75 DAYS - Cambio de Situación</v>
      </c>
    </row>
    <row r="661" spans="1:15" x14ac:dyDescent="0.2">
      <c r="A661">
        <f t="shared" si="10"/>
        <v>660</v>
      </c>
      <c r="B661" t="str">
        <f>VLOOKUP($A661,'SAP - LT'!$A:$AE,12,0)</f>
        <v>H &amp; P DISTRIBUCIONES Y REPRESENTACIONES</v>
      </c>
      <c r="C661" s="5" t="str">
        <f>VLOOKUP($A661,'SAP - LT'!$A:$AE,2,0)</f>
        <v>2024-02941</v>
      </c>
      <c r="D661" s="5" t="str">
        <f>VLOOKUP($A661,'SAP - LT'!$A:$AE,2,0)</f>
        <v>2024-02941</v>
      </c>
      <c r="E661" s="13">
        <v>45566</v>
      </c>
      <c r="F661" s="34">
        <f>VLOOKUP($A661,'SAP - LT'!$A:$AE,5,0)</f>
        <v>45520</v>
      </c>
      <c r="G661" s="13">
        <f>VLOOKUP($A661,'SAP - LT'!$A:$AE,19,0)</f>
        <v>45576</v>
      </c>
      <c r="H661" s="5" t="s">
        <v>8512</v>
      </c>
      <c r="I661" t="str">
        <f>VLOOKUP($A661,'SAP - LT'!$A:$AE,3,0)</f>
        <v/>
      </c>
      <c r="J661" t="str">
        <f>IF(VLOOKUP($A661,'SAP - LT'!$A:$AE,15,0)=0,"PEN","USD")</f>
        <v>PEN</v>
      </c>
      <c r="K661" s="35" t="s">
        <v>17524</v>
      </c>
      <c r="L661">
        <v>1</v>
      </c>
      <c r="M661" s="37">
        <f>IF(J661="PEN",VLOOKUP($A661,'SAP - LT'!$A:$AE,14,0),VLOOKUP($A661,'SAP- FACT'!$A:$AE,15,0))</f>
        <v>14801.38</v>
      </c>
      <c r="N661" t="str">
        <f>IF(VLOOKUP($A661,'SAP - LT'!$A:$AE,15,0)=0,"PEN","USD")</f>
        <v>PEN</v>
      </c>
      <c r="O661" t="str">
        <f>VLOOKUP($A661,'SAP - LT'!$A:$AE,4,0)</f>
        <v>LETRAS EN DESCUENTO NACIONAL -  - LETRA 75 DIAS / DRAFT 75 DAYS - Cambio de Situación</v>
      </c>
    </row>
    <row r="662" spans="1:15" x14ac:dyDescent="0.2">
      <c r="A662">
        <f t="shared" si="10"/>
        <v>661</v>
      </c>
      <c r="B662" t="str">
        <f>VLOOKUP($A662,'SAP - LT'!$A:$AE,12,0)</f>
        <v>H &amp; P DISTRIBUCIONES Y REPRESENTACIONES</v>
      </c>
      <c r="C662" s="5" t="str">
        <f>VLOOKUP($A662,'SAP - LT'!$A:$AE,2,0)</f>
        <v>2024-02944</v>
      </c>
      <c r="D662" s="5" t="str">
        <f>VLOOKUP($A662,'SAP - LT'!$A:$AE,2,0)</f>
        <v>2024-02944</v>
      </c>
      <c r="E662" s="13">
        <v>45566</v>
      </c>
      <c r="F662" s="34">
        <f>VLOOKUP($A662,'SAP - LT'!$A:$AE,5,0)</f>
        <v>45520</v>
      </c>
      <c r="G662" s="13">
        <f>VLOOKUP($A662,'SAP - LT'!$A:$AE,19,0)</f>
        <v>45623</v>
      </c>
      <c r="H662" s="5" t="s">
        <v>8512</v>
      </c>
      <c r="I662" t="str">
        <f>VLOOKUP($A662,'SAP - LT'!$A:$AE,3,0)</f>
        <v/>
      </c>
      <c r="J662" t="str">
        <f>IF(VLOOKUP($A662,'SAP - LT'!$A:$AE,15,0)=0,"PEN","USD")</f>
        <v>PEN</v>
      </c>
      <c r="K662" s="35" t="s">
        <v>17524</v>
      </c>
      <c r="L662">
        <v>1</v>
      </c>
      <c r="M662" s="37">
        <f>IF(J662="PEN",VLOOKUP($A662,'SAP - LT'!$A:$AE,14,0),VLOOKUP($A662,'SAP- FACT'!$A:$AE,15,0))</f>
        <v>14801.38</v>
      </c>
      <c r="N662" t="str">
        <f>IF(VLOOKUP($A662,'SAP - LT'!$A:$AE,15,0)=0,"PEN","USD")</f>
        <v>PEN</v>
      </c>
      <c r="O662" t="str">
        <f>VLOOKUP($A662,'SAP - LT'!$A:$AE,4,0)</f>
        <v>LETRAS EN DESCUENTO NACIONAL -  - LETRA 75 DIAS / DRAFT 75 DAYS - Cambio de Situación</v>
      </c>
    </row>
    <row r="663" spans="1:15" x14ac:dyDescent="0.2">
      <c r="A663">
        <f t="shared" si="10"/>
        <v>662</v>
      </c>
      <c r="B663" t="str">
        <f>VLOOKUP($A663,'SAP - LT'!$A:$AE,12,0)</f>
        <v>H &amp; P DISTRIBUCIONES Y REPRESENTACIONES</v>
      </c>
      <c r="C663" s="5" t="str">
        <f>VLOOKUP($A663,'SAP - LT'!$A:$AE,2,0)</f>
        <v>2024-02942</v>
      </c>
      <c r="D663" s="5" t="str">
        <f>VLOOKUP($A663,'SAP - LT'!$A:$AE,2,0)</f>
        <v>2024-02942</v>
      </c>
      <c r="E663" s="13">
        <v>45566</v>
      </c>
      <c r="F663" s="34">
        <f>VLOOKUP($A663,'SAP - LT'!$A:$AE,5,0)</f>
        <v>45520</v>
      </c>
      <c r="G663" s="13">
        <f>VLOOKUP($A663,'SAP - LT'!$A:$AE,19,0)</f>
        <v>45593</v>
      </c>
      <c r="H663" s="5" t="s">
        <v>8512</v>
      </c>
      <c r="I663" t="str">
        <f>VLOOKUP($A663,'SAP - LT'!$A:$AE,3,0)</f>
        <v/>
      </c>
      <c r="J663" t="str">
        <f>IF(VLOOKUP($A663,'SAP - LT'!$A:$AE,15,0)=0,"PEN","USD")</f>
        <v>PEN</v>
      </c>
      <c r="K663" s="35" t="s">
        <v>17524</v>
      </c>
      <c r="L663">
        <v>1</v>
      </c>
      <c r="M663" s="37">
        <f>IF(J663="PEN",VLOOKUP($A663,'SAP - LT'!$A:$AE,14,0),VLOOKUP($A663,'SAP- FACT'!$A:$AE,15,0))</f>
        <v>14801.38</v>
      </c>
      <c r="N663" t="str">
        <f>IF(VLOOKUP($A663,'SAP - LT'!$A:$AE,15,0)=0,"PEN","USD")</f>
        <v>PEN</v>
      </c>
      <c r="O663" t="str">
        <f>VLOOKUP($A663,'SAP - LT'!$A:$AE,4,0)</f>
        <v>LETRAS EN DESCUENTO NACIONAL -  - LETRA 75 DIAS / DRAFT 75 DAYS - Cambio de Situación</v>
      </c>
    </row>
    <row r="664" spans="1:15" x14ac:dyDescent="0.2">
      <c r="A664">
        <f t="shared" si="10"/>
        <v>663</v>
      </c>
      <c r="B664" t="str">
        <f>VLOOKUP($A664,'SAP - LT'!$A:$AE,12,0)</f>
        <v>H &amp; P DISTRIBUCIONES Y REPRESENTACIONES</v>
      </c>
      <c r="C664" s="5" t="str">
        <f>VLOOKUP($A664,'SAP - LT'!$A:$AE,2,0)</f>
        <v>2024-02661</v>
      </c>
      <c r="D664" s="5" t="str">
        <f>VLOOKUP($A664,'SAP - LT'!$A:$AE,2,0)</f>
        <v>2024-02661</v>
      </c>
      <c r="E664" s="13">
        <v>45566</v>
      </c>
      <c r="F664" s="34">
        <f>VLOOKUP($A664,'SAP - LT'!$A:$AE,5,0)</f>
        <v>45511</v>
      </c>
      <c r="G664" s="13">
        <f>VLOOKUP($A664,'SAP - LT'!$A:$AE,19,0)</f>
        <v>45574</v>
      </c>
      <c r="H664" s="5" t="s">
        <v>8512</v>
      </c>
      <c r="I664" t="str">
        <f>VLOOKUP($A664,'SAP - LT'!$A:$AE,3,0)</f>
        <v/>
      </c>
      <c r="J664" t="str">
        <f>IF(VLOOKUP($A664,'SAP - LT'!$A:$AE,15,0)=0,"PEN","USD")</f>
        <v>PEN</v>
      </c>
      <c r="K664" s="35" t="s">
        <v>17524</v>
      </c>
      <c r="L664">
        <v>1</v>
      </c>
      <c r="M664" s="37">
        <f>IF(J664="PEN",VLOOKUP($A664,'SAP - LT'!$A:$AE,14,0),VLOOKUP($A664,'SAP- FACT'!$A:$AE,15,0))</f>
        <v>15458.05</v>
      </c>
      <c r="N664" t="str">
        <f>IF(VLOOKUP($A664,'SAP - LT'!$A:$AE,15,0)=0,"PEN","USD")</f>
        <v>PEN</v>
      </c>
      <c r="O664" t="str">
        <f>VLOOKUP($A664,'SAP - LT'!$A:$AE,4,0)</f>
        <v>LETRAS EN DESCUENTO NACIONAL -  - LETRA 75 DIAS / DRAFT 75 DAYS - Cambio de Situación</v>
      </c>
    </row>
    <row r="665" spans="1:15" x14ac:dyDescent="0.2">
      <c r="A665">
        <f t="shared" si="10"/>
        <v>664</v>
      </c>
      <c r="B665" t="str">
        <f>VLOOKUP($A665,'SAP - LT'!$A:$AE,12,0)</f>
        <v>REPRESENTACIONES DURAND S.A.C.</v>
      </c>
      <c r="C665" s="5" t="str">
        <f>VLOOKUP($A665,'SAP - LT'!$A:$AE,2,0)</f>
        <v>2024-03317</v>
      </c>
      <c r="D665" s="5" t="str">
        <f>VLOOKUP($A665,'SAP - LT'!$A:$AE,2,0)</f>
        <v>2024-03317</v>
      </c>
      <c r="E665" s="13">
        <v>45566</v>
      </c>
      <c r="F665" s="34">
        <f>VLOOKUP($A665,'SAP - LT'!$A:$AE,5,0)</f>
        <v>45546</v>
      </c>
      <c r="G665" s="13">
        <f>VLOOKUP($A665,'SAP - LT'!$A:$AE,19,0)</f>
        <v>45646</v>
      </c>
      <c r="H665" s="5" t="s">
        <v>8512</v>
      </c>
      <c r="I665" t="str">
        <f>VLOOKUP($A665,'SAP - LT'!$A:$AE,3,0)</f>
        <v/>
      </c>
      <c r="J665" t="str">
        <f>IF(VLOOKUP($A665,'SAP - LT'!$A:$AE,15,0)=0,"PEN","USD")</f>
        <v>PEN</v>
      </c>
      <c r="K665" s="35" t="s">
        <v>17524</v>
      </c>
      <c r="L665">
        <v>1</v>
      </c>
      <c r="M665" s="37">
        <f>IF(J665="PEN",VLOOKUP($A665,'SAP - LT'!$A:$AE,14,0),VLOOKUP($A665,'SAP- FACT'!$A:$AE,15,0))</f>
        <v>17608.009999999998</v>
      </c>
      <c r="N665" t="str">
        <f>IF(VLOOKUP($A665,'SAP - LT'!$A:$AE,15,0)=0,"PEN","USD")</f>
        <v>PEN</v>
      </c>
      <c r="O665" t="str">
        <f>VLOOKUP($A665,'SAP - LT'!$A:$AE,4,0)</f>
        <v>LETRAS EN DESCUENTO NACIONAL -  - LETRA 75 DIAS / DRAFT 75 DAYS - Cambio de Situación</v>
      </c>
    </row>
    <row r="666" spans="1:15" x14ac:dyDescent="0.2">
      <c r="A666">
        <f t="shared" si="10"/>
        <v>665</v>
      </c>
      <c r="B666" t="str">
        <f>VLOOKUP($A666,'SAP - LT'!$A:$AE,12,0)</f>
        <v>REPRESENTACIONES DURAND S.A.C.</v>
      </c>
      <c r="C666" s="5" t="str">
        <f>VLOOKUP($A666,'SAP - LT'!$A:$AE,2,0)</f>
        <v>2024-03311</v>
      </c>
      <c r="D666" s="5" t="str">
        <f>VLOOKUP($A666,'SAP - LT'!$A:$AE,2,0)</f>
        <v>2024-03311</v>
      </c>
      <c r="E666" s="13">
        <v>45566</v>
      </c>
      <c r="F666" s="34">
        <f>VLOOKUP($A666,'SAP - LT'!$A:$AE,5,0)</f>
        <v>45546</v>
      </c>
      <c r="G666" s="13">
        <f>VLOOKUP($A666,'SAP - LT'!$A:$AE,19,0)</f>
        <v>45572</v>
      </c>
      <c r="H666" s="5" t="s">
        <v>8512</v>
      </c>
      <c r="I666" t="str">
        <f>VLOOKUP($A666,'SAP - LT'!$A:$AE,3,0)</f>
        <v/>
      </c>
      <c r="J666" t="str">
        <f>IF(VLOOKUP($A666,'SAP - LT'!$A:$AE,15,0)=0,"PEN","USD")</f>
        <v>PEN</v>
      </c>
      <c r="K666" s="35" t="s">
        <v>17524</v>
      </c>
      <c r="L666">
        <v>1</v>
      </c>
      <c r="M666" s="37">
        <f>IF(J666="PEN",VLOOKUP($A666,'SAP - LT'!$A:$AE,14,0),VLOOKUP($A666,'SAP- FACT'!$A:$AE,15,0))</f>
        <v>17608.03</v>
      </c>
      <c r="N666" t="str">
        <f>IF(VLOOKUP($A666,'SAP - LT'!$A:$AE,15,0)=0,"PEN","USD")</f>
        <v>PEN</v>
      </c>
      <c r="O666" t="str">
        <f>VLOOKUP($A666,'SAP - LT'!$A:$AE,4,0)</f>
        <v>LETRAS EN DESCUENTO NACIONAL -  - LETRA 75 DIAS / DRAFT 75 DAYS - Cambio de Situación</v>
      </c>
    </row>
    <row r="667" spans="1:15" x14ac:dyDescent="0.2">
      <c r="A667">
        <f t="shared" si="10"/>
        <v>666</v>
      </c>
      <c r="B667" t="str">
        <f>VLOOKUP($A667,'SAP - LT'!$A:$AE,12,0)</f>
        <v>REPRESENTACIONES DURAND S.A.C.</v>
      </c>
      <c r="C667" s="5" t="str">
        <f>VLOOKUP($A667,'SAP - LT'!$A:$AE,2,0)</f>
        <v>2024-03312</v>
      </c>
      <c r="D667" s="5" t="str">
        <f>VLOOKUP($A667,'SAP - LT'!$A:$AE,2,0)</f>
        <v>2024-03312</v>
      </c>
      <c r="E667" s="13">
        <v>45566</v>
      </c>
      <c r="F667" s="34">
        <f>VLOOKUP($A667,'SAP - LT'!$A:$AE,5,0)</f>
        <v>45546</v>
      </c>
      <c r="G667" s="13">
        <f>VLOOKUP($A667,'SAP - LT'!$A:$AE,19,0)</f>
        <v>45580</v>
      </c>
      <c r="H667" s="5" t="s">
        <v>8512</v>
      </c>
      <c r="I667" t="str">
        <f>VLOOKUP($A667,'SAP - LT'!$A:$AE,3,0)</f>
        <v/>
      </c>
      <c r="J667" t="str">
        <f>IF(VLOOKUP($A667,'SAP - LT'!$A:$AE,15,0)=0,"PEN","USD")</f>
        <v>PEN</v>
      </c>
      <c r="K667" s="35" t="s">
        <v>17524</v>
      </c>
      <c r="L667">
        <v>1</v>
      </c>
      <c r="M667" s="37">
        <f>IF(J667="PEN",VLOOKUP($A667,'SAP - LT'!$A:$AE,14,0),VLOOKUP($A667,'SAP- FACT'!$A:$AE,15,0))</f>
        <v>17608.03</v>
      </c>
      <c r="N667" t="str">
        <f>IF(VLOOKUP($A667,'SAP - LT'!$A:$AE,15,0)=0,"PEN","USD")</f>
        <v>PEN</v>
      </c>
      <c r="O667" t="str">
        <f>VLOOKUP($A667,'SAP - LT'!$A:$AE,4,0)</f>
        <v>LETRAS EN DESCUENTO NACIONAL -  - LETRA 75 DIAS / DRAFT 75 DAYS - Cambio de Situación</v>
      </c>
    </row>
    <row r="668" spans="1:15" x14ac:dyDescent="0.2">
      <c r="A668">
        <f t="shared" si="10"/>
        <v>667</v>
      </c>
      <c r="B668" t="str">
        <f>VLOOKUP($A668,'SAP - LT'!$A:$AE,12,0)</f>
        <v>REPRESENTACIONES DURAND S.A.C.</v>
      </c>
      <c r="C668" s="5" t="str">
        <f>VLOOKUP($A668,'SAP - LT'!$A:$AE,2,0)</f>
        <v>2024-03316</v>
      </c>
      <c r="D668" s="5" t="str">
        <f>VLOOKUP($A668,'SAP - LT'!$A:$AE,2,0)</f>
        <v>2024-03316</v>
      </c>
      <c r="E668" s="13">
        <v>45566</v>
      </c>
      <c r="F668" s="34">
        <f>VLOOKUP($A668,'SAP - LT'!$A:$AE,5,0)</f>
        <v>45546</v>
      </c>
      <c r="G668" s="13">
        <f>VLOOKUP($A668,'SAP - LT'!$A:$AE,19,0)</f>
        <v>45632</v>
      </c>
      <c r="H668" s="5" t="s">
        <v>8512</v>
      </c>
      <c r="I668" t="str">
        <f>VLOOKUP($A668,'SAP - LT'!$A:$AE,3,0)</f>
        <v/>
      </c>
      <c r="J668" t="str">
        <f>IF(VLOOKUP($A668,'SAP - LT'!$A:$AE,15,0)=0,"PEN","USD")</f>
        <v>PEN</v>
      </c>
      <c r="K668" s="35" t="s">
        <v>17524</v>
      </c>
      <c r="L668">
        <v>1</v>
      </c>
      <c r="M668" s="37">
        <f>IF(J668="PEN",VLOOKUP($A668,'SAP - LT'!$A:$AE,14,0),VLOOKUP($A668,'SAP- FACT'!$A:$AE,15,0))</f>
        <v>17608.03</v>
      </c>
      <c r="N668" t="str">
        <f>IF(VLOOKUP($A668,'SAP - LT'!$A:$AE,15,0)=0,"PEN","USD")</f>
        <v>PEN</v>
      </c>
      <c r="O668" t="str">
        <f>VLOOKUP($A668,'SAP - LT'!$A:$AE,4,0)</f>
        <v>LETRAS EN DESCUENTO NACIONAL -  - LETRA 75 DIAS / DRAFT 75 DAYS - Cambio de Situación</v>
      </c>
    </row>
    <row r="669" spans="1:15" x14ac:dyDescent="0.2">
      <c r="A669">
        <f t="shared" si="10"/>
        <v>668</v>
      </c>
      <c r="B669" t="str">
        <f>VLOOKUP($A669,'SAP - LT'!$A:$AE,12,0)</f>
        <v>REPRESENTACIONES DURAND S.A.C.</v>
      </c>
      <c r="C669" s="5" t="str">
        <f>VLOOKUP($A669,'SAP - LT'!$A:$AE,2,0)</f>
        <v>2024-03314</v>
      </c>
      <c r="D669" s="5" t="str">
        <f>VLOOKUP($A669,'SAP - LT'!$A:$AE,2,0)</f>
        <v>2024-03314</v>
      </c>
      <c r="E669" s="13">
        <v>45566</v>
      </c>
      <c r="F669" s="34">
        <f>VLOOKUP($A669,'SAP - LT'!$A:$AE,5,0)</f>
        <v>45546</v>
      </c>
      <c r="G669" s="13">
        <f>VLOOKUP($A669,'SAP - LT'!$A:$AE,19,0)</f>
        <v>45601</v>
      </c>
      <c r="H669" s="5" t="s">
        <v>8512</v>
      </c>
      <c r="I669" t="str">
        <f>VLOOKUP($A669,'SAP - LT'!$A:$AE,3,0)</f>
        <v/>
      </c>
      <c r="J669" t="str">
        <f>IF(VLOOKUP($A669,'SAP - LT'!$A:$AE,15,0)=0,"PEN","USD")</f>
        <v>PEN</v>
      </c>
      <c r="K669" s="35" t="s">
        <v>17524</v>
      </c>
      <c r="L669">
        <v>1</v>
      </c>
      <c r="M669" s="37">
        <f>IF(J669="PEN",VLOOKUP($A669,'SAP - LT'!$A:$AE,14,0),VLOOKUP($A669,'SAP- FACT'!$A:$AE,15,0))</f>
        <v>17608.03</v>
      </c>
      <c r="N669" t="str">
        <f>IF(VLOOKUP($A669,'SAP - LT'!$A:$AE,15,0)=0,"PEN","USD")</f>
        <v>PEN</v>
      </c>
      <c r="O669" t="str">
        <f>VLOOKUP($A669,'SAP - LT'!$A:$AE,4,0)</f>
        <v>LETRAS EN DESCUENTO NACIONAL -  - LETRA 75 DIAS / DRAFT 75 DAYS - Cambio de Situación</v>
      </c>
    </row>
    <row r="670" spans="1:15" x14ac:dyDescent="0.2">
      <c r="A670">
        <f t="shared" si="10"/>
        <v>669</v>
      </c>
      <c r="B670" t="str">
        <f>VLOOKUP($A670,'SAP - LT'!$A:$AE,12,0)</f>
        <v>REPRESENTACIONES DURAND S.A.C.</v>
      </c>
      <c r="C670" s="5" t="str">
        <f>VLOOKUP($A670,'SAP - LT'!$A:$AE,2,0)</f>
        <v>2024-03315</v>
      </c>
      <c r="D670" s="5" t="str">
        <f>VLOOKUP($A670,'SAP - LT'!$A:$AE,2,0)</f>
        <v>2024-03315</v>
      </c>
      <c r="E670" s="13">
        <v>45566</v>
      </c>
      <c r="F670" s="34">
        <f>VLOOKUP($A670,'SAP - LT'!$A:$AE,5,0)</f>
        <v>45546</v>
      </c>
      <c r="G670" s="13">
        <f>VLOOKUP($A670,'SAP - LT'!$A:$AE,19,0)</f>
        <v>45617</v>
      </c>
      <c r="H670" s="5" t="s">
        <v>8512</v>
      </c>
      <c r="I670" t="str">
        <f>VLOOKUP($A670,'SAP - LT'!$A:$AE,3,0)</f>
        <v/>
      </c>
      <c r="J670" t="str">
        <f>IF(VLOOKUP($A670,'SAP - LT'!$A:$AE,15,0)=0,"PEN","USD")</f>
        <v>PEN</v>
      </c>
      <c r="K670" s="35" t="s">
        <v>17524</v>
      </c>
      <c r="L670">
        <v>1</v>
      </c>
      <c r="M670" s="37">
        <f>IF(J670="PEN",VLOOKUP($A670,'SAP - LT'!$A:$AE,14,0),VLOOKUP($A670,'SAP- FACT'!$A:$AE,15,0))</f>
        <v>17608.03</v>
      </c>
      <c r="N670" t="str">
        <f>IF(VLOOKUP($A670,'SAP - LT'!$A:$AE,15,0)=0,"PEN","USD")</f>
        <v>PEN</v>
      </c>
      <c r="O670" t="str">
        <f>VLOOKUP($A670,'SAP - LT'!$A:$AE,4,0)</f>
        <v>LETRAS EN DESCUENTO NACIONAL -  - LETRA 75 DIAS / DRAFT 75 DAYS - Cambio de Situación</v>
      </c>
    </row>
    <row r="671" spans="1:15" x14ac:dyDescent="0.2">
      <c r="A671">
        <f t="shared" si="10"/>
        <v>670</v>
      </c>
      <c r="B671" t="str">
        <f>VLOOKUP($A671,'SAP - LT'!$A:$AE,12,0)</f>
        <v>REPRESENTACIONES DURAND S.A.C.</v>
      </c>
      <c r="C671" s="5" t="str">
        <f>VLOOKUP($A671,'SAP - LT'!$A:$AE,2,0)</f>
        <v>2024-03313</v>
      </c>
      <c r="D671" s="5" t="str">
        <f>VLOOKUP($A671,'SAP - LT'!$A:$AE,2,0)</f>
        <v>2024-03313</v>
      </c>
      <c r="E671" s="13">
        <v>45566</v>
      </c>
      <c r="F671" s="34">
        <f>VLOOKUP($A671,'SAP - LT'!$A:$AE,5,0)</f>
        <v>45546</v>
      </c>
      <c r="G671" s="13">
        <f>VLOOKUP($A671,'SAP - LT'!$A:$AE,19,0)</f>
        <v>45596</v>
      </c>
      <c r="H671" s="5" t="s">
        <v>8512</v>
      </c>
      <c r="I671" t="str">
        <f>VLOOKUP($A671,'SAP - LT'!$A:$AE,3,0)</f>
        <v/>
      </c>
      <c r="J671" t="str">
        <f>IF(VLOOKUP($A671,'SAP - LT'!$A:$AE,15,0)=0,"PEN","USD")</f>
        <v>PEN</v>
      </c>
      <c r="K671" s="35" t="s">
        <v>17524</v>
      </c>
      <c r="L671">
        <v>1</v>
      </c>
      <c r="M671" s="37">
        <f>IF(J671="PEN",VLOOKUP($A671,'SAP - LT'!$A:$AE,14,0),VLOOKUP($A671,'SAP- FACT'!$A:$AE,15,0))</f>
        <v>17608.03</v>
      </c>
      <c r="N671" t="str">
        <f>IF(VLOOKUP($A671,'SAP - LT'!$A:$AE,15,0)=0,"PEN","USD")</f>
        <v>PEN</v>
      </c>
      <c r="O671" t="str">
        <f>VLOOKUP($A671,'SAP - LT'!$A:$AE,4,0)</f>
        <v>LETRAS EN DESCUENTO NACIONAL -  - LETRA 75 DIAS / DRAFT 75 DAYS - Cambio de Situación</v>
      </c>
    </row>
    <row r="672" spans="1:15" x14ac:dyDescent="0.2">
      <c r="A672">
        <f t="shared" si="10"/>
        <v>671</v>
      </c>
      <c r="B672" t="str">
        <f>VLOOKUP($A672,'SAP - LT'!$A:$AE,12,0)</f>
        <v>CORPORACION FARMACEUTICA VETERINARIA SOCIEDAD ANONIMA CERRADA</v>
      </c>
      <c r="C672" s="5" t="str">
        <f>VLOOKUP($A672,'SAP - LT'!$A:$AE,2,0)</f>
        <v>2024-02668</v>
      </c>
      <c r="D672" s="5" t="str">
        <f>VLOOKUP($A672,'SAP - LT'!$A:$AE,2,0)</f>
        <v>2024-02668</v>
      </c>
      <c r="E672" s="13">
        <v>45566</v>
      </c>
      <c r="F672" s="34">
        <f>VLOOKUP($A672,'SAP - LT'!$A:$AE,5,0)</f>
        <v>45498</v>
      </c>
      <c r="G672" s="13">
        <f>VLOOKUP($A672,'SAP - LT'!$A:$AE,19,0)</f>
        <v>45576</v>
      </c>
      <c r="H672" s="5" t="s">
        <v>8512</v>
      </c>
      <c r="I672" t="str">
        <f>VLOOKUP($A672,'SAP - LT'!$A:$AE,3,0)</f>
        <v/>
      </c>
      <c r="J672" t="str">
        <f>IF(VLOOKUP($A672,'SAP - LT'!$A:$AE,15,0)=0,"PEN","USD")</f>
        <v>PEN</v>
      </c>
      <c r="K672" s="35" t="s">
        <v>17524</v>
      </c>
      <c r="L672">
        <v>1</v>
      </c>
      <c r="M672" s="37">
        <f>IF(J672="PEN",VLOOKUP($A672,'SAP - LT'!$A:$AE,14,0),VLOOKUP($A672,'SAP- FACT'!$A:$AE,15,0))</f>
        <v>18626.5</v>
      </c>
      <c r="N672" t="str">
        <f>IF(VLOOKUP($A672,'SAP - LT'!$A:$AE,15,0)=0,"PEN","USD")</f>
        <v>PEN</v>
      </c>
      <c r="O672" t="str">
        <f>VLOOKUP($A672,'SAP - LT'!$A:$AE,4,0)</f>
        <v>LETRAS EN DESCUENTO NACIONAL -  - LETRA 75 DIAS / DRAFT 75 DAYS - Cambio de Situación</v>
      </c>
    </row>
    <row r="673" spans="1:15" x14ac:dyDescent="0.2">
      <c r="A673">
        <f t="shared" si="10"/>
        <v>672</v>
      </c>
      <c r="B673" t="str">
        <f>VLOOKUP($A673,'SAP - LT'!$A:$AE,12,0)</f>
        <v>CORPORACION FARMACEUTICA VETERINARIA SOCIEDAD ANONIMA CERRADA</v>
      </c>
      <c r="C673" s="5" t="str">
        <f>VLOOKUP($A673,'SAP - LT'!$A:$AE,2,0)</f>
        <v>2024-02603</v>
      </c>
      <c r="D673" s="5" t="str">
        <f>VLOOKUP($A673,'SAP - LT'!$A:$AE,2,0)</f>
        <v>2024-02603</v>
      </c>
      <c r="E673" s="13">
        <v>45566</v>
      </c>
      <c r="F673" s="34">
        <f>VLOOKUP($A673,'SAP - LT'!$A:$AE,5,0)</f>
        <v>45511</v>
      </c>
      <c r="G673" s="13">
        <f>VLOOKUP($A673,'SAP - LT'!$A:$AE,19,0)</f>
        <v>45590</v>
      </c>
      <c r="H673" s="5" t="s">
        <v>8512</v>
      </c>
      <c r="I673" t="str">
        <f>VLOOKUP($A673,'SAP - LT'!$A:$AE,3,0)</f>
        <v/>
      </c>
      <c r="J673" t="str">
        <f>IF(VLOOKUP($A673,'SAP - LT'!$A:$AE,15,0)=0,"PEN","USD")</f>
        <v>PEN</v>
      </c>
      <c r="K673" s="35" t="s">
        <v>17524</v>
      </c>
      <c r="L673">
        <v>1</v>
      </c>
      <c r="M673" s="37">
        <f>IF(J673="PEN",VLOOKUP($A673,'SAP - LT'!$A:$AE,14,0),VLOOKUP($A673,'SAP- FACT'!$A:$AE,15,0))</f>
        <v>20306.78</v>
      </c>
      <c r="N673" t="str">
        <f>IF(VLOOKUP($A673,'SAP - LT'!$A:$AE,15,0)=0,"PEN","USD")</f>
        <v>PEN</v>
      </c>
      <c r="O673" t="str">
        <f>VLOOKUP($A673,'SAP - LT'!$A:$AE,4,0)</f>
        <v>LETRAS EN DESCUENTO NACIONAL -  - LETRA 75 DIAS / DRAFT 75 DAYS - Cambio de Situación</v>
      </c>
    </row>
    <row r="674" spans="1:15" x14ac:dyDescent="0.2">
      <c r="A674">
        <f t="shared" si="10"/>
        <v>673</v>
      </c>
      <c r="B674" t="str">
        <f>VLOOKUP($A674,'SAP - LT'!$A:$AE,12,0)</f>
        <v>CORPORACION FARMACEUTICA VETERINARIA SOCIEDAD ANONIMA CERRADA</v>
      </c>
      <c r="C674" s="5" t="str">
        <f>VLOOKUP($A674,'SAP - LT'!$A:$AE,2,0)</f>
        <v>2024-02602</v>
      </c>
      <c r="D674" s="5" t="str">
        <f>VLOOKUP($A674,'SAP - LT'!$A:$AE,2,0)</f>
        <v>2024-02602</v>
      </c>
      <c r="E674" s="13">
        <v>45566</v>
      </c>
      <c r="F674" s="34">
        <f>VLOOKUP($A674,'SAP - LT'!$A:$AE,5,0)</f>
        <v>45511</v>
      </c>
      <c r="G674" s="13">
        <f>VLOOKUP($A674,'SAP - LT'!$A:$AE,19,0)</f>
        <v>45575</v>
      </c>
      <c r="H674" s="5" t="s">
        <v>8512</v>
      </c>
      <c r="I674" t="str">
        <f>VLOOKUP($A674,'SAP - LT'!$A:$AE,3,0)</f>
        <v/>
      </c>
      <c r="J674" t="str">
        <f>IF(VLOOKUP($A674,'SAP - LT'!$A:$AE,15,0)=0,"PEN","USD")</f>
        <v>PEN</v>
      </c>
      <c r="K674" s="35" t="s">
        <v>17524</v>
      </c>
      <c r="L674">
        <v>1</v>
      </c>
      <c r="M674" s="37">
        <f>IF(J674="PEN",VLOOKUP($A674,'SAP - LT'!$A:$AE,14,0),VLOOKUP($A674,'SAP- FACT'!$A:$AE,15,0))</f>
        <v>20306.79</v>
      </c>
      <c r="N674" t="str">
        <f>IF(VLOOKUP($A674,'SAP - LT'!$A:$AE,15,0)=0,"PEN","USD")</f>
        <v>PEN</v>
      </c>
      <c r="O674" t="str">
        <f>VLOOKUP($A674,'SAP - LT'!$A:$AE,4,0)</f>
        <v>LETRAS EN DESCUENTO NACIONAL -  - LETRA 75 DIAS / DRAFT 75 DAYS - Cambio de Situación</v>
      </c>
    </row>
    <row r="675" spans="1:15" x14ac:dyDescent="0.2">
      <c r="A675">
        <f t="shared" si="10"/>
        <v>674</v>
      </c>
      <c r="B675" t="str">
        <f>VLOOKUP($A675,'SAP - LT'!$A:$AE,12,0)</f>
        <v>REPRESENTACIONES DURAND S.A.C.</v>
      </c>
      <c r="C675" s="5" t="str">
        <f>VLOOKUP($A675,'SAP - LT'!$A:$AE,2,0)</f>
        <v>2024-02277</v>
      </c>
      <c r="D675" s="5" t="str">
        <f>VLOOKUP($A675,'SAP - LT'!$A:$AE,2,0)</f>
        <v>2024-02277</v>
      </c>
      <c r="E675" s="13">
        <v>45566</v>
      </c>
      <c r="F675" s="34">
        <f>VLOOKUP($A675,'SAP - LT'!$A:$AE,5,0)</f>
        <v>45484</v>
      </c>
      <c r="G675" s="13">
        <f>VLOOKUP($A675,'SAP - LT'!$A:$AE,19,0)</f>
        <v>45568</v>
      </c>
      <c r="H675" s="5" t="s">
        <v>8512</v>
      </c>
      <c r="I675" t="str">
        <f>VLOOKUP($A675,'SAP - LT'!$A:$AE,3,0)</f>
        <v/>
      </c>
      <c r="J675" t="str">
        <f>IF(VLOOKUP($A675,'SAP - LT'!$A:$AE,15,0)=0,"PEN","USD")</f>
        <v>PEN</v>
      </c>
      <c r="K675" s="35" t="s">
        <v>17524</v>
      </c>
      <c r="L675">
        <v>1</v>
      </c>
      <c r="M675" s="37">
        <f>IF(J675="PEN",VLOOKUP($A675,'SAP - LT'!$A:$AE,14,0),VLOOKUP($A675,'SAP- FACT'!$A:$AE,15,0))</f>
        <v>20317.02</v>
      </c>
      <c r="N675" t="str">
        <f>IF(VLOOKUP($A675,'SAP - LT'!$A:$AE,15,0)=0,"PEN","USD")</f>
        <v>PEN</v>
      </c>
      <c r="O675" t="str">
        <f>VLOOKUP($A675,'SAP - LT'!$A:$AE,4,0)</f>
        <v>LETRAS EN DESCUENTO NACIONAL -  - LETRA 75 DIAS / DRAFT 75 DAYS - Cambio de Situación</v>
      </c>
    </row>
    <row r="676" spans="1:15" x14ac:dyDescent="0.2">
      <c r="A676">
        <f t="shared" si="10"/>
        <v>675</v>
      </c>
      <c r="B676" t="str">
        <f>VLOOKUP($A676,'SAP - LT'!$A:$AE,12,0)</f>
        <v>REPRESENTACIONES DURAND S.A.C.</v>
      </c>
      <c r="C676" s="5" t="str">
        <f>VLOOKUP($A676,'SAP - LT'!$A:$AE,2,0)</f>
        <v>2024-02449</v>
      </c>
      <c r="D676" s="5" t="str">
        <f>VLOOKUP($A676,'SAP - LT'!$A:$AE,2,0)</f>
        <v>2024-02449</v>
      </c>
      <c r="E676" s="13">
        <v>45566</v>
      </c>
      <c r="F676" s="34">
        <f>VLOOKUP($A676,'SAP - LT'!$A:$AE,5,0)</f>
        <v>45490</v>
      </c>
      <c r="G676" s="13">
        <f>VLOOKUP($A676,'SAP - LT'!$A:$AE,19,0)</f>
        <v>45574</v>
      </c>
      <c r="H676" s="5" t="s">
        <v>8512</v>
      </c>
      <c r="I676" t="str">
        <f>VLOOKUP($A676,'SAP - LT'!$A:$AE,3,0)</f>
        <v/>
      </c>
      <c r="J676" t="str">
        <f>IF(VLOOKUP($A676,'SAP - LT'!$A:$AE,15,0)=0,"PEN","USD")</f>
        <v>PEN</v>
      </c>
      <c r="K676" s="35" t="s">
        <v>17524</v>
      </c>
      <c r="L676">
        <v>1</v>
      </c>
      <c r="M676" s="37">
        <f>IF(J676="PEN",VLOOKUP($A676,'SAP - LT'!$A:$AE,14,0),VLOOKUP($A676,'SAP- FACT'!$A:$AE,15,0))</f>
        <v>20351.560000000001</v>
      </c>
      <c r="N676" t="str">
        <f>IF(VLOOKUP($A676,'SAP - LT'!$A:$AE,15,0)=0,"PEN","USD")</f>
        <v>PEN</v>
      </c>
      <c r="O676" t="str">
        <f>VLOOKUP($A676,'SAP - LT'!$A:$AE,4,0)</f>
        <v>LETRAS EN DESCUENTO NACIONAL -  - LETRA 75 DIAS / DRAFT 75 DAYS - Cambio de Situación</v>
      </c>
    </row>
    <row r="677" spans="1:15" x14ac:dyDescent="0.2">
      <c r="A677">
        <f t="shared" si="10"/>
        <v>676</v>
      </c>
      <c r="B677" t="str">
        <f>VLOOKUP($A677,'SAP - LT'!$A:$AE,12,0)</f>
        <v>REPRESENTACIONES DURAND S.A.C.</v>
      </c>
      <c r="C677" s="5" t="str">
        <f>VLOOKUP($A677,'SAP - LT'!$A:$AE,2,0)</f>
        <v>2024-02450</v>
      </c>
      <c r="D677" s="5" t="str">
        <f>VLOOKUP($A677,'SAP - LT'!$A:$AE,2,0)</f>
        <v>2024-02450</v>
      </c>
      <c r="E677" s="13">
        <v>45566</v>
      </c>
      <c r="F677" s="34">
        <f>VLOOKUP($A677,'SAP - LT'!$A:$AE,5,0)</f>
        <v>45490</v>
      </c>
      <c r="G677" s="13">
        <f>VLOOKUP($A677,'SAP - LT'!$A:$AE,19,0)</f>
        <v>45589</v>
      </c>
      <c r="H677" s="5" t="s">
        <v>8512</v>
      </c>
      <c r="I677" t="str">
        <f>VLOOKUP($A677,'SAP - LT'!$A:$AE,3,0)</f>
        <v/>
      </c>
      <c r="J677" t="str">
        <f>IF(VLOOKUP($A677,'SAP - LT'!$A:$AE,15,0)=0,"PEN","USD")</f>
        <v>PEN</v>
      </c>
      <c r="K677" s="35" t="s">
        <v>17524</v>
      </c>
      <c r="L677">
        <v>1</v>
      </c>
      <c r="M677" s="37">
        <f>IF(J677="PEN",VLOOKUP($A677,'SAP - LT'!$A:$AE,14,0),VLOOKUP($A677,'SAP- FACT'!$A:$AE,15,0))</f>
        <v>20351.57</v>
      </c>
      <c r="N677" t="str">
        <f>IF(VLOOKUP($A677,'SAP - LT'!$A:$AE,15,0)=0,"PEN","USD")</f>
        <v>PEN</v>
      </c>
      <c r="O677" t="str">
        <f>VLOOKUP($A677,'SAP - LT'!$A:$AE,4,0)</f>
        <v>LETRAS EN DESCUENTO NACIONAL -  - LETRA 75 DIAS / DRAFT 75 DAYS - Cambio de Situación</v>
      </c>
    </row>
    <row r="678" spans="1:15" x14ac:dyDescent="0.2">
      <c r="A678">
        <f t="shared" si="10"/>
        <v>677</v>
      </c>
      <c r="B678" t="str">
        <f>VLOOKUP($A678,'SAP - LT'!$A:$AE,12,0)</f>
        <v>REPRESENTACIONES DURAND S.A.C.</v>
      </c>
      <c r="C678" s="5" t="str">
        <f>VLOOKUP($A678,'SAP - LT'!$A:$AE,2,0)</f>
        <v>2024-03457</v>
      </c>
      <c r="D678" s="5" t="str">
        <f>VLOOKUP($A678,'SAP - LT'!$A:$AE,2,0)</f>
        <v>2024-03457</v>
      </c>
      <c r="E678" s="13">
        <v>45566</v>
      </c>
      <c r="F678" s="34">
        <f>VLOOKUP($A678,'SAP - LT'!$A:$AE,5,0)</f>
        <v>45554</v>
      </c>
      <c r="G678" s="13">
        <f>VLOOKUP($A678,'SAP - LT'!$A:$AE,19,0)</f>
        <v>45656</v>
      </c>
      <c r="H678" s="5" t="s">
        <v>8512</v>
      </c>
      <c r="I678" t="str">
        <f>VLOOKUP($A678,'SAP - LT'!$A:$AE,3,0)</f>
        <v/>
      </c>
      <c r="J678" t="str">
        <f>IF(VLOOKUP($A678,'SAP - LT'!$A:$AE,15,0)=0,"PEN","USD")</f>
        <v>PEN</v>
      </c>
      <c r="K678" s="35" t="s">
        <v>17524</v>
      </c>
      <c r="L678">
        <v>1</v>
      </c>
      <c r="M678" s="37">
        <f>IF(J678="PEN",VLOOKUP($A678,'SAP - LT'!$A:$AE,14,0),VLOOKUP($A678,'SAP- FACT'!$A:$AE,15,0))</f>
        <v>20368.939999999999</v>
      </c>
      <c r="N678" t="str">
        <f>IF(VLOOKUP($A678,'SAP - LT'!$A:$AE,15,0)=0,"PEN","USD")</f>
        <v>PEN</v>
      </c>
      <c r="O678" t="str">
        <f>VLOOKUP($A678,'SAP - LT'!$A:$AE,4,0)</f>
        <v>LETRAS EN DESCUENTO NACIONAL -  - LETRA 75 DIAS / DRAFT 75 DAYS - Cambio de Situación</v>
      </c>
    </row>
    <row r="679" spans="1:15" x14ac:dyDescent="0.2">
      <c r="A679">
        <f t="shared" si="10"/>
        <v>678</v>
      </c>
      <c r="B679" t="str">
        <f>VLOOKUP($A679,'SAP - LT'!$A:$AE,12,0)</f>
        <v>REPRESENTACIONES DURAND S.A.C.</v>
      </c>
      <c r="C679" s="5" t="str">
        <f>VLOOKUP($A679,'SAP - LT'!$A:$AE,2,0)</f>
        <v>2024-03453</v>
      </c>
      <c r="D679" s="5" t="str">
        <f>VLOOKUP($A679,'SAP - LT'!$A:$AE,2,0)</f>
        <v>2024-03453</v>
      </c>
      <c r="E679" s="13">
        <v>45566</v>
      </c>
      <c r="F679" s="34">
        <f>VLOOKUP($A679,'SAP - LT'!$A:$AE,5,0)</f>
        <v>45554</v>
      </c>
      <c r="G679" s="13">
        <f>VLOOKUP($A679,'SAP - LT'!$A:$AE,19,0)</f>
        <v>45603</v>
      </c>
      <c r="H679" s="5" t="s">
        <v>8512</v>
      </c>
      <c r="I679" t="str">
        <f>VLOOKUP($A679,'SAP - LT'!$A:$AE,3,0)</f>
        <v/>
      </c>
      <c r="J679" t="str">
        <f>IF(VLOOKUP($A679,'SAP - LT'!$A:$AE,15,0)=0,"PEN","USD")</f>
        <v>PEN</v>
      </c>
      <c r="K679" s="35" t="s">
        <v>17524</v>
      </c>
      <c r="L679">
        <v>1</v>
      </c>
      <c r="M679" s="37">
        <f>IF(J679="PEN",VLOOKUP($A679,'SAP - LT'!$A:$AE,14,0),VLOOKUP($A679,'SAP- FACT'!$A:$AE,15,0))</f>
        <v>20368.96</v>
      </c>
      <c r="N679" t="str">
        <f>IF(VLOOKUP($A679,'SAP - LT'!$A:$AE,15,0)=0,"PEN","USD")</f>
        <v>PEN</v>
      </c>
      <c r="O679" t="str">
        <f>VLOOKUP($A679,'SAP - LT'!$A:$AE,4,0)</f>
        <v>LETRAS EN DESCUENTO NACIONAL -  - LETRA 75 DIAS / DRAFT 75 DAYS - Cambio de Situación</v>
      </c>
    </row>
    <row r="680" spans="1:15" x14ac:dyDescent="0.2">
      <c r="A680">
        <f t="shared" si="10"/>
        <v>679</v>
      </c>
      <c r="B680" t="str">
        <f>VLOOKUP($A680,'SAP - LT'!$A:$AE,12,0)</f>
        <v>REPRESENTACIONES DURAND S.A.C.</v>
      </c>
      <c r="C680" s="5" t="str">
        <f>VLOOKUP($A680,'SAP - LT'!$A:$AE,2,0)</f>
        <v>2024-03452</v>
      </c>
      <c r="D680" s="5" t="str">
        <f>VLOOKUP($A680,'SAP - LT'!$A:$AE,2,0)</f>
        <v>2024-03452</v>
      </c>
      <c r="E680" s="13">
        <v>45566</v>
      </c>
      <c r="F680" s="34">
        <f>VLOOKUP($A680,'SAP - LT'!$A:$AE,5,0)</f>
        <v>45554</v>
      </c>
      <c r="G680" s="13">
        <f>VLOOKUP($A680,'SAP - LT'!$A:$AE,19,0)</f>
        <v>45589</v>
      </c>
      <c r="H680" s="5" t="s">
        <v>8512</v>
      </c>
      <c r="I680" t="str">
        <f>VLOOKUP($A680,'SAP - LT'!$A:$AE,3,0)</f>
        <v/>
      </c>
      <c r="J680" t="str">
        <f>IF(VLOOKUP($A680,'SAP - LT'!$A:$AE,15,0)=0,"PEN","USD")</f>
        <v>PEN</v>
      </c>
      <c r="K680" s="35" t="s">
        <v>17524</v>
      </c>
      <c r="L680">
        <v>1</v>
      </c>
      <c r="M680" s="37">
        <f>IF(J680="PEN",VLOOKUP($A680,'SAP - LT'!$A:$AE,14,0),VLOOKUP($A680,'SAP- FACT'!$A:$AE,15,0))</f>
        <v>20368.96</v>
      </c>
      <c r="N680" t="str">
        <f>IF(VLOOKUP($A680,'SAP - LT'!$A:$AE,15,0)=0,"PEN","USD")</f>
        <v>PEN</v>
      </c>
      <c r="O680" t="str">
        <f>VLOOKUP($A680,'SAP - LT'!$A:$AE,4,0)</f>
        <v>LETRAS EN DESCUENTO NACIONAL -  - LETRA 75 DIAS / DRAFT 75 DAYS - Cambio de Situación</v>
      </c>
    </row>
    <row r="681" spans="1:15" x14ac:dyDescent="0.2">
      <c r="A681">
        <f t="shared" si="10"/>
        <v>680</v>
      </c>
      <c r="B681" t="str">
        <f>VLOOKUP($A681,'SAP - LT'!$A:$AE,12,0)</f>
        <v>REPRESENTACIONES DURAND S.A.C.</v>
      </c>
      <c r="C681" s="5" t="str">
        <f>VLOOKUP($A681,'SAP - LT'!$A:$AE,2,0)</f>
        <v>2024-03454</v>
      </c>
      <c r="D681" s="5" t="str">
        <f>VLOOKUP($A681,'SAP - LT'!$A:$AE,2,0)</f>
        <v>2024-03454</v>
      </c>
      <c r="E681" s="13">
        <v>45566</v>
      </c>
      <c r="F681" s="34">
        <f>VLOOKUP($A681,'SAP - LT'!$A:$AE,5,0)</f>
        <v>45554</v>
      </c>
      <c r="G681" s="13">
        <f>VLOOKUP($A681,'SAP - LT'!$A:$AE,19,0)</f>
        <v>45609</v>
      </c>
      <c r="H681" s="5" t="s">
        <v>8512</v>
      </c>
      <c r="I681" t="str">
        <f>VLOOKUP($A681,'SAP - LT'!$A:$AE,3,0)</f>
        <v/>
      </c>
      <c r="J681" t="str">
        <f>IF(VLOOKUP($A681,'SAP - LT'!$A:$AE,15,0)=0,"PEN","USD")</f>
        <v>PEN</v>
      </c>
      <c r="K681" s="35" t="s">
        <v>17524</v>
      </c>
      <c r="L681">
        <v>1</v>
      </c>
      <c r="M681" s="37">
        <f>IF(J681="PEN",VLOOKUP($A681,'SAP - LT'!$A:$AE,14,0),VLOOKUP($A681,'SAP- FACT'!$A:$AE,15,0))</f>
        <v>20368.96</v>
      </c>
      <c r="N681" t="str">
        <f>IF(VLOOKUP($A681,'SAP - LT'!$A:$AE,15,0)=0,"PEN","USD")</f>
        <v>PEN</v>
      </c>
      <c r="O681" t="str">
        <f>VLOOKUP($A681,'SAP - LT'!$A:$AE,4,0)</f>
        <v>LETRAS EN DESCUENTO NACIONAL -  - LETRA 75 DIAS / DRAFT 75 DAYS - Cambio de Situación</v>
      </c>
    </row>
    <row r="682" spans="1:15" x14ac:dyDescent="0.2">
      <c r="A682">
        <f t="shared" si="10"/>
        <v>681</v>
      </c>
      <c r="B682" t="str">
        <f>VLOOKUP($A682,'SAP - LT'!$A:$AE,12,0)</f>
        <v>REPRESENTACIONES DURAND S.A.C.</v>
      </c>
      <c r="C682" s="5" t="str">
        <f>VLOOKUP($A682,'SAP - LT'!$A:$AE,2,0)</f>
        <v>2024-03456</v>
      </c>
      <c r="D682" s="5" t="str">
        <f>VLOOKUP($A682,'SAP - LT'!$A:$AE,2,0)</f>
        <v>2024-03456</v>
      </c>
      <c r="E682" s="13">
        <v>45566</v>
      </c>
      <c r="F682" s="34">
        <f>VLOOKUP($A682,'SAP - LT'!$A:$AE,5,0)</f>
        <v>45554</v>
      </c>
      <c r="G682" s="13">
        <f>VLOOKUP($A682,'SAP - LT'!$A:$AE,19,0)</f>
        <v>45643</v>
      </c>
      <c r="H682" s="5" t="s">
        <v>8512</v>
      </c>
      <c r="I682" t="str">
        <f>VLOOKUP($A682,'SAP - LT'!$A:$AE,3,0)</f>
        <v/>
      </c>
      <c r="J682" t="str">
        <f>IF(VLOOKUP($A682,'SAP - LT'!$A:$AE,15,0)=0,"PEN","USD")</f>
        <v>PEN</v>
      </c>
      <c r="K682" s="35" t="s">
        <v>17524</v>
      </c>
      <c r="L682">
        <v>1</v>
      </c>
      <c r="M682" s="37">
        <f>IF(J682="PEN",VLOOKUP($A682,'SAP - LT'!$A:$AE,14,0),VLOOKUP($A682,'SAP- FACT'!$A:$AE,15,0))</f>
        <v>20368.96</v>
      </c>
      <c r="N682" t="str">
        <f>IF(VLOOKUP($A682,'SAP - LT'!$A:$AE,15,0)=0,"PEN","USD")</f>
        <v>PEN</v>
      </c>
      <c r="O682" t="str">
        <f>VLOOKUP($A682,'SAP - LT'!$A:$AE,4,0)</f>
        <v>LETRAS EN DESCUENTO NACIONAL -  - LETRA 75 DIAS / DRAFT 75 DAYS - Cambio de Situación</v>
      </c>
    </row>
    <row r="683" spans="1:15" x14ac:dyDescent="0.2">
      <c r="A683">
        <f t="shared" si="10"/>
        <v>682</v>
      </c>
      <c r="B683" t="str">
        <f>VLOOKUP($A683,'SAP - LT'!$A:$AE,12,0)</f>
        <v>REPRESENTACIONES DURAND S.A.C.</v>
      </c>
      <c r="C683" s="5" t="str">
        <f>VLOOKUP($A683,'SAP - LT'!$A:$AE,2,0)</f>
        <v>2024-03451</v>
      </c>
      <c r="D683" s="5" t="str">
        <f>VLOOKUP($A683,'SAP - LT'!$A:$AE,2,0)</f>
        <v>2024-03451</v>
      </c>
      <c r="E683" s="13">
        <v>45566</v>
      </c>
      <c r="F683" s="34">
        <f>VLOOKUP($A683,'SAP - LT'!$A:$AE,5,0)</f>
        <v>45554</v>
      </c>
      <c r="G683" s="13">
        <f>VLOOKUP($A683,'SAP - LT'!$A:$AE,19,0)</f>
        <v>45582</v>
      </c>
      <c r="H683" s="5" t="s">
        <v>8512</v>
      </c>
      <c r="I683" t="str">
        <f>VLOOKUP($A683,'SAP - LT'!$A:$AE,3,0)</f>
        <v/>
      </c>
      <c r="J683" t="str">
        <f>IF(VLOOKUP($A683,'SAP - LT'!$A:$AE,15,0)=0,"PEN","USD")</f>
        <v>PEN</v>
      </c>
      <c r="K683" s="35" t="s">
        <v>17524</v>
      </c>
      <c r="L683">
        <v>1</v>
      </c>
      <c r="M683" s="37">
        <f>IF(J683="PEN",VLOOKUP($A683,'SAP - LT'!$A:$AE,14,0),VLOOKUP($A683,'SAP- FACT'!$A:$AE,15,0))</f>
        <v>20368.96</v>
      </c>
      <c r="N683" t="str">
        <f>IF(VLOOKUP($A683,'SAP - LT'!$A:$AE,15,0)=0,"PEN","USD")</f>
        <v>PEN</v>
      </c>
      <c r="O683" t="str">
        <f>VLOOKUP($A683,'SAP - LT'!$A:$AE,4,0)</f>
        <v>LETRAS EN DESCUENTO NACIONAL -  - LETRA 75 DIAS / DRAFT 75 DAYS - Cambio de Situación</v>
      </c>
    </row>
    <row r="684" spans="1:15" x14ac:dyDescent="0.2">
      <c r="A684">
        <f t="shared" si="10"/>
        <v>683</v>
      </c>
      <c r="B684" t="str">
        <f>VLOOKUP($A684,'SAP - LT'!$A:$AE,12,0)</f>
        <v>REPRESENTACIONES DURAND S.A.C.</v>
      </c>
      <c r="C684" s="5" t="str">
        <f>VLOOKUP($A684,'SAP - LT'!$A:$AE,2,0)</f>
        <v>2024-03455</v>
      </c>
      <c r="D684" s="5" t="str">
        <f>VLOOKUP($A684,'SAP - LT'!$A:$AE,2,0)</f>
        <v>2024-03455</v>
      </c>
      <c r="E684" s="13">
        <v>45566</v>
      </c>
      <c r="F684" s="34">
        <f>VLOOKUP($A684,'SAP - LT'!$A:$AE,5,0)</f>
        <v>45554</v>
      </c>
      <c r="G684" s="13">
        <f>VLOOKUP($A684,'SAP - LT'!$A:$AE,19,0)</f>
        <v>45623</v>
      </c>
      <c r="H684" s="5" t="s">
        <v>8512</v>
      </c>
      <c r="I684" t="str">
        <f>VLOOKUP($A684,'SAP - LT'!$A:$AE,3,0)</f>
        <v/>
      </c>
      <c r="J684" t="str">
        <f>IF(VLOOKUP($A684,'SAP - LT'!$A:$AE,15,0)=0,"PEN","USD")</f>
        <v>PEN</v>
      </c>
      <c r="K684" s="35" t="s">
        <v>17524</v>
      </c>
      <c r="L684">
        <v>1</v>
      </c>
      <c r="M684" s="37">
        <f>IF(J684="PEN",VLOOKUP($A684,'SAP - LT'!$A:$AE,14,0),VLOOKUP($A684,'SAP- FACT'!$A:$AE,15,0))</f>
        <v>20368.96</v>
      </c>
      <c r="N684" t="str">
        <f>IF(VLOOKUP($A684,'SAP - LT'!$A:$AE,15,0)=0,"PEN","USD")</f>
        <v>PEN</v>
      </c>
      <c r="O684" t="str">
        <f>VLOOKUP($A684,'SAP - LT'!$A:$AE,4,0)</f>
        <v>LETRAS EN DESCUENTO NACIONAL -  - LETRA 75 DIAS / DRAFT 75 DAYS - Cambio de Situación</v>
      </c>
    </row>
    <row r="685" spans="1:15" x14ac:dyDescent="0.2">
      <c r="A685">
        <f t="shared" si="10"/>
        <v>684</v>
      </c>
      <c r="B685" t="str">
        <f>VLOOKUP($A685,'SAP - LT'!$A:$AE,12,0)</f>
        <v>CORPORACION FARMACEUTICA VETERINARIA SOCIEDAD ANONIMA CERRADA</v>
      </c>
      <c r="C685" s="5" t="str">
        <f>VLOOKUP($A685,'SAP - LT'!$A:$AE,2,0)</f>
        <v>2024-03103</v>
      </c>
      <c r="D685" s="5" t="str">
        <f>VLOOKUP($A685,'SAP - LT'!$A:$AE,2,0)</f>
        <v>2024-03103</v>
      </c>
      <c r="E685" s="13">
        <v>45566</v>
      </c>
      <c r="F685" s="34">
        <f>VLOOKUP($A685,'SAP - LT'!$A:$AE,5,0)</f>
        <v>45526</v>
      </c>
      <c r="G685" s="13">
        <f>VLOOKUP($A685,'SAP - LT'!$A:$AE,19,0)</f>
        <v>45579</v>
      </c>
      <c r="H685" s="5" t="s">
        <v>8512</v>
      </c>
      <c r="I685" t="str">
        <f>VLOOKUP($A685,'SAP - LT'!$A:$AE,3,0)</f>
        <v/>
      </c>
      <c r="J685" t="str">
        <f>IF(VLOOKUP($A685,'SAP - LT'!$A:$AE,15,0)=0,"PEN","USD")</f>
        <v>PEN</v>
      </c>
      <c r="K685" s="35" t="s">
        <v>17524</v>
      </c>
      <c r="L685">
        <v>1</v>
      </c>
      <c r="M685" s="37">
        <f>IF(J685="PEN",VLOOKUP($A685,'SAP - LT'!$A:$AE,14,0),VLOOKUP($A685,'SAP- FACT'!$A:$AE,15,0))</f>
        <v>21378.9</v>
      </c>
      <c r="N685" t="str">
        <f>IF(VLOOKUP($A685,'SAP - LT'!$A:$AE,15,0)=0,"PEN","USD")</f>
        <v>PEN</v>
      </c>
      <c r="O685" t="str">
        <f>VLOOKUP($A685,'SAP - LT'!$A:$AE,4,0)</f>
        <v>LETRAS EN DESCUENTO NACIONAL -  - LETRA 75 DIAS / DRAFT 75 DAYS - Cambio de Situación</v>
      </c>
    </row>
    <row r="686" spans="1:15" x14ac:dyDescent="0.2">
      <c r="A686">
        <f t="shared" si="10"/>
        <v>685</v>
      </c>
      <c r="B686" t="str">
        <f>VLOOKUP($A686,'SAP - LT'!$A:$AE,12,0)</f>
        <v>CORPORACION FARMACEUTICA VETERINARIA SOCIEDAD ANONIMA CERRADA</v>
      </c>
      <c r="C686" s="5" t="str">
        <f>VLOOKUP($A686,'SAP - LT'!$A:$AE,2,0)</f>
        <v>2024-03102</v>
      </c>
      <c r="D686" s="5" t="str">
        <f>VLOOKUP($A686,'SAP - LT'!$A:$AE,2,0)</f>
        <v>2024-03102</v>
      </c>
      <c r="E686" s="13">
        <v>45566</v>
      </c>
      <c r="F686" s="34">
        <f>VLOOKUP($A686,'SAP - LT'!$A:$AE,5,0)</f>
        <v>45526</v>
      </c>
      <c r="G686" s="13">
        <f>VLOOKUP($A686,'SAP - LT'!$A:$AE,19,0)</f>
        <v>45566</v>
      </c>
      <c r="H686" s="5" t="s">
        <v>8512</v>
      </c>
      <c r="I686" t="str">
        <f>VLOOKUP($A686,'SAP - LT'!$A:$AE,3,0)</f>
        <v/>
      </c>
      <c r="J686" t="str">
        <f>IF(VLOOKUP($A686,'SAP - LT'!$A:$AE,15,0)=0,"PEN","USD")</f>
        <v>PEN</v>
      </c>
      <c r="K686" s="35" t="s">
        <v>17524</v>
      </c>
      <c r="L686">
        <v>1</v>
      </c>
      <c r="M686" s="37">
        <f>IF(J686="PEN",VLOOKUP($A686,'SAP - LT'!$A:$AE,14,0),VLOOKUP($A686,'SAP- FACT'!$A:$AE,15,0))</f>
        <v>21378.9</v>
      </c>
      <c r="N686" t="str">
        <f>IF(VLOOKUP($A686,'SAP - LT'!$A:$AE,15,0)=0,"PEN","USD")</f>
        <v>PEN</v>
      </c>
      <c r="O686" t="str">
        <f>VLOOKUP($A686,'SAP - LT'!$A:$AE,4,0)</f>
        <v>LETRAS EN DESCUENTO NACIONAL -  - LETRA 75 DIAS / DRAFT 75 DAYS - Cambio de Situación</v>
      </c>
    </row>
    <row r="687" spans="1:15" x14ac:dyDescent="0.2">
      <c r="A687">
        <f t="shared" si="10"/>
        <v>686</v>
      </c>
      <c r="B687" t="str">
        <f>VLOOKUP($A687,'SAP - LT'!$A:$AE,12,0)</f>
        <v>CORPORACION FARMACEUTICA VETERINARIA SOCIEDAD ANONIMA CERRADA</v>
      </c>
      <c r="C687" s="5" t="str">
        <f>VLOOKUP($A687,'SAP - LT'!$A:$AE,2,0)</f>
        <v>2024-03104</v>
      </c>
      <c r="D687" s="5" t="str">
        <f>VLOOKUP($A687,'SAP - LT'!$A:$AE,2,0)</f>
        <v>2024-03104</v>
      </c>
      <c r="E687" s="13">
        <v>45566</v>
      </c>
      <c r="F687" s="34">
        <f>VLOOKUP($A687,'SAP - LT'!$A:$AE,5,0)</f>
        <v>45526</v>
      </c>
      <c r="G687" s="13">
        <f>VLOOKUP($A687,'SAP - LT'!$A:$AE,19,0)</f>
        <v>45586</v>
      </c>
      <c r="H687" s="5" t="s">
        <v>8512</v>
      </c>
      <c r="I687" t="str">
        <f>VLOOKUP($A687,'SAP - LT'!$A:$AE,3,0)</f>
        <v/>
      </c>
      <c r="J687" t="str">
        <f>IF(VLOOKUP($A687,'SAP - LT'!$A:$AE,15,0)=0,"PEN","USD")</f>
        <v>PEN</v>
      </c>
      <c r="K687" s="35" t="s">
        <v>17524</v>
      </c>
      <c r="L687">
        <v>1</v>
      </c>
      <c r="M687" s="37">
        <f>IF(J687="PEN",VLOOKUP($A687,'SAP - LT'!$A:$AE,14,0),VLOOKUP($A687,'SAP- FACT'!$A:$AE,15,0))</f>
        <v>21378.9</v>
      </c>
      <c r="N687" t="str">
        <f>IF(VLOOKUP($A687,'SAP - LT'!$A:$AE,15,0)=0,"PEN","USD")</f>
        <v>PEN</v>
      </c>
      <c r="O687" t="str">
        <f>VLOOKUP($A687,'SAP - LT'!$A:$AE,4,0)</f>
        <v>LETRAS EN DESCUENTO NACIONAL -  - LETRA 75 DIAS / DRAFT 75 DAYS - Cambio de Situación</v>
      </c>
    </row>
    <row r="688" spans="1:15" x14ac:dyDescent="0.2">
      <c r="A688">
        <f t="shared" si="10"/>
        <v>687</v>
      </c>
      <c r="B688" t="str">
        <f>VLOOKUP($A688,'SAP - LT'!$A:$AE,12,0)</f>
        <v>CORPORACION FARMACEUTICA VETERINARIA SOCIEDAD ANONIMA CERRADA</v>
      </c>
      <c r="C688" s="5" t="str">
        <f>VLOOKUP($A688,'SAP - LT'!$A:$AE,2,0)</f>
        <v>2024-03107</v>
      </c>
      <c r="D688" s="5" t="str">
        <f>VLOOKUP($A688,'SAP - LT'!$A:$AE,2,0)</f>
        <v>2024-03107</v>
      </c>
      <c r="E688" s="13">
        <v>45566</v>
      </c>
      <c r="F688" s="34">
        <f>VLOOKUP($A688,'SAP - LT'!$A:$AE,5,0)</f>
        <v>45526</v>
      </c>
      <c r="G688" s="13">
        <f>VLOOKUP($A688,'SAP - LT'!$A:$AE,19,0)</f>
        <v>45632</v>
      </c>
      <c r="H688" s="5" t="s">
        <v>8512</v>
      </c>
      <c r="I688" t="str">
        <f>VLOOKUP($A688,'SAP - LT'!$A:$AE,3,0)</f>
        <v/>
      </c>
      <c r="J688" t="str">
        <f>IF(VLOOKUP($A688,'SAP - LT'!$A:$AE,15,0)=0,"PEN","USD")</f>
        <v>PEN</v>
      </c>
      <c r="K688" s="35" t="s">
        <v>17524</v>
      </c>
      <c r="L688">
        <v>1</v>
      </c>
      <c r="M688" s="37">
        <f>IF(J688="PEN",VLOOKUP($A688,'SAP - LT'!$A:$AE,14,0),VLOOKUP($A688,'SAP- FACT'!$A:$AE,15,0))</f>
        <v>21378.92</v>
      </c>
      <c r="N688" t="str">
        <f>IF(VLOOKUP($A688,'SAP - LT'!$A:$AE,15,0)=0,"PEN","USD")</f>
        <v>PEN</v>
      </c>
      <c r="O688" t="str">
        <f>VLOOKUP($A688,'SAP - LT'!$A:$AE,4,0)</f>
        <v>LETRAS EN DESCUENTO NACIONAL -  - LETRA 75 DIAS / DRAFT 75 DAYS - Cambio de Situación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B23EA-B606-4064-BFAB-6B659E092109}">
  <dimension ref="A1:B4"/>
  <sheetViews>
    <sheetView workbookViewId="0">
      <selection activeCell="H18" sqref="H18"/>
    </sheetView>
  </sheetViews>
  <sheetFormatPr baseColWidth="10" defaultRowHeight="12.75" x14ac:dyDescent="0.2"/>
  <cols>
    <col min="1" max="1" width="11.42578125" style="15"/>
    <col min="2" max="2" width="15" customWidth="1"/>
  </cols>
  <sheetData>
    <row r="1" spans="1:2" x14ac:dyDescent="0.2">
      <c r="A1" s="16" t="s">
        <v>1001</v>
      </c>
      <c r="B1" s="5" t="s">
        <v>8513</v>
      </c>
    </row>
    <row r="2" spans="1:2" x14ac:dyDescent="0.2">
      <c r="A2" s="16" t="s">
        <v>842</v>
      </c>
      <c r="B2" s="5" t="s">
        <v>8514</v>
      </c>
    </row>
    <row r="3" spans="1:2" x14ac:dyDescent="0.2">
      <c r="A3" s="16" t="s">
        <v>3235</v>
      </c>
      <c r="B3" s="5" t="s">
        <v>8516</v>
      </c>
    </row>
    <row r="4" spans="1:2" x14ac:dyDescent="0.2">
      <c r="A4" s="39" t="s">
        <v>203</v>
      </c>
      <c r="B4" s="35" t="s">
        <v>17526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E6A4-66DE-4D35-8C13-6CC6D6F4362E}">
  <dimension ref="A1:B4558"/>
  <sheetViews>
    <sheetView workbookViewId="0">
      <selection activeCell="C12" sqref="C12"/>
    </sheetView>
  </sheetViews>
  <sheetFormatPr baseColWidth="10" defaultRowHeight="12.75" x14ac:dyDescent="0.2"/>
  <cols>
    <col min="1" max="2" width="45.5703125" customWidth="1"/>
  </cols>
  <sheetData>
    <row r="1" spans="1:2" ht="15" x14ac:dyDescent="0.25">
      <c r="A1" s="22" t="s">
        <v>8517</v>
      </c>
      <c r="B1" s="22" t="s">
        <v>8518</v>
      </c>
    </row>
    <row r="2" spans="1:2" x14ac:dyDescent="0.2">
      <c r="A2" s="23" t="s">
        <v>8519</v>
      </c>
      <c r="B2" s="23" t="s">
        <v>8520</v>
      </c>
    </row>
    <row r="3" spans="1:2" x14ac:dyDescent="0.2">
      <c r="A3" s="23" t="s">
        <v>8521</v>
      </c>
      <c r="B3" s="23" t="s">
        <v>7494</v>
      </c>
    </row>
    <row r="4" spans="1:2" x14ac:dyDescent="0.2">
      <c r="A4" s="23" t="s">
        <v>8522</v>
      </c>
      <c r="B4" s="23" t="s">
        <v>440</v>
      </c>
    </row>
    <row r="5" spans="1:2" x14ac:dyDescent="0.2">
      <c r="A5" s="23" t="s">
        <v>8523</v>
      </c>
      <c r="B5" s="23" t="s">
        <v>124</v>
      </c>
    </row>
    <row r="6" spans="1:2" x14ac:dyDescent="0.2">
      <c r="A6" s="23" t="s">
        <v>8524</v>
      </c>
      <c r="B6" s="23" t="s">
        <v>574</v>
      </c>
    </row>
    <row r="7" spans="1:2" x14ac:dyDescent="0.2">
      <c r="A7" s="23" t="s">
        <v>8525</v>
      </c>
      <c r="B7" s="23" t="s">
        <v>243</v>
      </c>
    </row>
    <row r="8" spans="1:2" x14ac:dyDescent="0.2">
      <c r="A8" s="23" t="s">
        <v>8526</v>
      </c>
      <c r="B8" s="23" t="s">
        <v>649</v>
      </c>
    </row>
    <row r="9" spans="1:2" x14ac:dyDescent="0.2">
      <c r="A9" s="23" t="s">
        <v>8527</v>
      </c>
      <c r="B9" s="23" t="s">
        <v>8528</v>
      </c>
    </row>
    <row r="10" spans="1:2" x14ac:dyDescent="0.2">
      <c r="A10" s="23" t="s">
        <v>8529</v>
      </c>
      <c r="B10" s="23" t="s">
        <v>8530</v>
      </c>
    </row>
    <row r="11" spans="1:2" ht="25.5" x14ac:dyDescent="0.2">
      <c r="A11" s="23" t="s">
        <v>8531</v>
      </c>
      <c r="B11" s="23" t="s">
        <v>596</v>
      </c>
    </row>
    <row r="12" spans="1:2" x14ac:dyDescent="0.2">
      <c r="A12" s="23" t="s">
        <v>8532</v>
      </c>
      <c r="B12" s="23" t="s">
        <v>8006</v>
      </c>
    </row>
    <row r="13" spans="1:2" x14ac:dyDescent="0.2">
      <c r="A13" s="23" t="s">
        <v>8533</v>
      </c>
      <c r="B13" s="23" t="s">
        <v>8534</v>
      </c>
    </row>
    <row r="14" spans="1:2" x14ac:dyDescent="0.2">
      <c r="A14" s="23" t="s">
        <v>8535</v>
      </c>
      <c r="B14" s="23" t="s">
        <v>7706</v>
      </c>
    </row>
    <row r="15" spans="1:2" x14ac:dyDescent="0.2">
      <c r="A15" s="23" t="s">
        <v>8536</v>
      </c>
      <c r="B15" s="23" t="s">
        <v>8537</v>
      </c>
    </row>
    <row r="16" spans="1:2" x14ac:dyDescent="0.2">
      <c r="A16" s="23" t="s">
        <v>8538</v>
      </c>
      <c r="B16" s="23" t="s">
        <v>8539</v>
      </c>
    </row>
    <row r="17" spans="1:2" ht="25.5" x14ac:dyDescent="0.2">
      <c r="A17" s="23" t="s">
        <v>8540</v>
      </c>
      <c r="B17" s="23" t="s">
        <v>7739</v>
      </c>
    </row>
    <row r="18" spans="1:2" x14ac:dyDescent="0.2">
      <c r="A18" s="23" t="s">
        <v>8541</v>
      </c>
      <c r="B18" s="23" t="s">
        <v>7452</v>
      </c>
    </row>
    <row r="19" spans="1:2" x14ac:dyDescent="0.2">
      <c r="A19" s="23" t="s">
        <v>8542</v>
      </c>
      <c r="B19" s="23" t="s">
        <v>8543</v>
      </c>
    </row>
    <row r="20" spans="1:2" ht="25.5" x14ac:dyDescent="0.2">
      <c r="A20" s="23" t="s">
        <v>8544</v>
      </c>
      <c r="B20" s="23" t="s">
        <v>620</v>
      </c>
    </row>
    <row r="21" spans="1:2" ht="25.5" x14ac:dyDescent="0.2">
      <c r="A21" s="23" t="s">
        <v>8545</v>
      </c>
      <c r="B21" s="23" t="s">
        <v>799</v>
      </c>
    </row>
    <row r="22" spans="1:2" x14ac:dyDescent="0.2">
      <c r="A22" s="23" t="s">
        <v>8546</v>
      </c>
      <c r="B22" s="23" t="s">
        <v>304</v>
      </c>
    </row>
    <row r="23" spans="1:2" x14ac:dyDescent="0.2">
      <c r="A23" s="23" t="s">
        <v>8547</v>
      </c>
      <c r="B23" s="23" t="s">
        <v>8548</v>
      </c>
    </row>
    <row r="24" spans="1:2" x14ac:dyDescent="0.2">
      <c r="A24" s="23" t="s">
        <v>8549</v>
      </c>
      <c r="B24" s="23" t="s">
        <v>8550</v>
      </c>
    </row>
    <row r="25" spans="1:2" x14ac:dyDescent="0.2">
      <c r="A25" s="23" t="s">
        <v>8551</v>
      </c>
      <c r="B25" s="23" t="s">
        <v>4838</v>
      </c>
    </row>
    <row r="26" spans="1:2" x14ac:dyDescent="0.2">
      <c r="A26" s="23" t="s">
        <v>8552</v>
      </c>
      <c r="B26" s="23" t="s">
        <v>636</v>
      </c>
    </row>
    <row r="27" spans="1:2" ht="38.25" x14ac:dyDescent="0.2">
      <c r="A27" s="23" t="s">
        <v>8553</v>
      </c>
      <c r="B27" s="23" t="s">
        <v>8554</v>
      </c>
    </row>
    <row r="28" spans="1:2" ht="25.5" x14ac:dyDescent="0.2">
      <c r="A28" s="23" t="s">
        <v>8555</v>
      </c>
      <c r="B28" s="23" t="s">
        <v>8556</v>
      </c>
    </row>
    <row r="29" spans="1:2" x14ac:dyDescent="0.2">
      <c r="A29" s="23" t="s">
        <v>8557</v>
      </c>
      <c r="B29" s="23" t="s">
        <v>8558</v>
      </c>
    </row>
    <row r="30" spans="1:2" x14ac:dyDescent="0.2">
      <c r="A30" s="23" t="s">
        <v>8559</v>
      </c>
      <c r="B30" s="23" t="s">
        <v>694</v>
      </c>
    </row>
    <row r="31" spans="1:2" x14ac:dyDescent="0.2">
      <c r="A31" s="23" t="s">
        <v>8560</v>
      </c>
      <c r="B31" s="23" t="s">
        <v>8561</v>
      </c>
    </row>
    <row r="32" spans="1:2" x14ac:dyDescent="0.2">
      <c r="A32" s="23" t="s">
        <v>8562</v>
      </c>
      <c r="B32" s="23" t="s">
        <v>7677</v>
      </c>
    </row>
    <row r="33" spans="1:2" x14ac:dyDescent="0.2">
      <c r="A33" s="23" t="s">
        <v>8563</v>
      </c>
      <c r="B33" s="23" t="s">
        <v>8564</v>
      </c>
    </row>
    <row r="34" spans="1:2" x14ac:dyDescent="0.2">
      <c r="A34" s="23" t="s">
        <v>8565</v>
      </c>
      <c r="B34" s="23" t="s">
        <v>488</v>
      </c>
    </row>
    <row r="35" spans="1:2" x14ac:dyDescent="0.2">
      <c r="A35" s="23" t="s">
        <v>8566</v>
      </c>
      <c r="B35" s="23" t="s">
        <v>8567</v>
      </c>
    </row>
    <row r="36" spans="1:2" x14ac:dyDescent="0.2">
      <c r="A36" s="23" t="s">
        <v>8568</v>
      </c>
      <c r="B36" s="23" t="s">
        <v>590</v>
      </c>
    </row>
    <row r="37" spans="1:2" x14ac:dyDescent="0.2">
      <c r="A37" s="23" t="s">
        <v>8569</v>
      </c>
      <c r="B37" s="23" t="s">
        <v>8570</v>
      </c>
    </row>
    <row r="38" spans="1:2" x14ac:dyDescent="0.2">
      <c r="A38" s="23" t="s">
        <v>8571</v>
      </c>
      <c r="B38" s="23" t="s">
        <v>8572</v>
      </c>
    </row>
    <row r="39" spans="1:2" x14ac:dyDescent="0.2">
      <c r="A39" s="23" t="s">
        <v>8573</v>
      </c>
      <c r="B39" s="23" t="s">
        <v>8574</v>
      </c>
    </row>
    <row r="40" spans="1:2" x14ac:dyDescent="0.2">
      <c r="A40" s="23" t="s">
        <v>8575</v>
      </c>
      <c r="B40" s="23" t="s">
        <v>8576</v>
      </c>
    </row>
    <row r="41" spans="1:2" x14ac:dyDescent="0.2">
      <c r="A41" s="23" t="s">
        <v>8577</v>
      </c>
      <c r="B41" s="23" t="s">
        <v>8578</v>
      </c>
    </row>
    <row r="42" spans="1:2" ht="25.5" x14ac:dyDescent="0.2">
      <c r="A42" s="23" t="s">
        <v>8579</v>
      </c>
      <c r="B42" s="23" t="s">
        <v>8580</v>
      </c>
    </row>
    <row r="43" spans="1:2" x14ac:dyDescent="0.2">
      <c r="A43" s="23" t="s">
        <v>8581</v>
      </c>
      <c r="B43" s="23" t="s">
        <v>8582</v>
      </c>
    </row>
    <row r="44" spans="1:2" x14ac:dyDescent="0.2">
      <c r="A44" s="23" t="s">
        <v>8583</v>
      </c>
      <c r="B44" s="23" t="s">
        <v>8584</v>
      </c>
    </row>
    <row r="45" spans="1:2" x14ac:dyDescent="0.2">
      <c r="A45" s="23" t="s">
        <v>8585</v>
      </c>
      <c r="B45" s="23" t="s">
        <v>8586</v>
      </c>
    </row>
    <row r="46" spans="1:2" x14ac:dyDescent="0.2">
      <c r="A46" s="23" t="s">
        <v>8587</v>
      </c>
      <c r="B46" s="23" t="s">
        <v>8588</v>
      </c>
    </row>
    <row r="47" spans="1:2" ht="25.5" x14ac:dyDescent="0.2">
      <c r="A47" s="23" t="s">
        <v>8589</v>
      </c>
      <c r="B47" s="23" t="s">
        <v>388</v>
      </c>
    </row>
    <row r="48" spans="1:2" ht="25.5" x14ac:dyDescent="0.2">
      <c r="A48" s="23" t="s">
        <v>8590</v>
      </c>
      <c r="B48" s="23" t="s">
        <v>8591</v>
      </c>
    </row>
    <row r="49" spans="1:2" x14ac:dyDescent="0.2">
      <c r="A49" s="23" t="s">
        <v>8592</v>
      </c>
      <c r="B49" s="23" t="s">
        <v>8593</v>
      </c>
    </row>
    <row r="50" spans="1:2" ht="25.5" x14ac:dyDescent="0.2">
      <c r="A50" s="23" t="s">
        <v>8594</v>
      </c>
      <c r="B50" s="23" t="s">
        <v>7399</v>
      </c>
    </row>
    <row r="51" spans="1:2" x14ac:dyDescent="0.2">
      <c r="A51" s="23" t="s">
        <v>8595</v>
      </c>
      <c r="B51" s="23" t="s">
        <v>7472</v>
      </c>
    </row>
    <row r="52" spans="1:2" x14ac:dyDescent="0.2">
      <c r="A52" s="23" t="s">
        <v>8596</v>
      </c>
      <c r="B52" s="23" t="s">
        <v>8340</v>
      </c>
    </row>
    <row r="53" spans="1:2" x14ac:dyDescent="0.2">
      <c r="A53" s="23" t="s">
        <v>8597</v>
      </c>
      <c r="B53" s="23" t="s">
        <v>8598</v>
      </c>
    </row>
    <row r="54" spans="1:2" ht="38.25" x14ac:dyDescent="0.2">
      <c r="A54" s="23" t="s">
        <v>8599</v>
      </c>
      <c r="B54" s="23" t="s">
        <v>402</v>
      </c>
    </row>
    <row r="55" spans="1:2" ht="25.5" x14ac:dyDescent="0.2">
      <c r="A55" s="23" t="s">
        <v>8600</v>
      </c>
      <c r="B55" s="23" t="s">
        <v>7238</v>
      </c>
    </row>
    <row r="56" spans="1:2" ht="25.5" x14ac:dyDescent="0.2">
      <c r="A56" s="23" t="s">
        <v>8601</v>
      </c>
      <c r="B56" s="23" t="s">
        <v>655</v>
      </c>
    </row>
    <row r="57" spans="1:2" x14ac:dyDescent="0.2">
      <c r="A57" s="23" t="s">
        <v>8602</v>
      </c>
      <c r="B57" s="23" t="s">
        <v>8603</v>
      </c>
    </row>
    <row r="58" spans="1:2" x14ac:dyDescent="0.2">
      <c r="A58" s="23" t="s">
        <v>8604</v>
      </c>
      <c r="B58" s="23" t="s">
        <v>8605</v>
      </c>
    </row>
    <row r="59" spans="1:2" x14ac:dyDescent="0.2">
      <c r="A59" s="23" t="s">
        <v>8606</v>
      </c>
      <c r="B59" s="23" t="s">
        <v>8607</v>
      </c>
    </row>
    <row r="60" spans="1:2" x14ac:dyDescent="0.2">
      <c r="A60" s="23" t="s">
        <v>8608</v>
      </c>
      <c r="B60" s="23" t="s">
        <v>8609</v>
      </c>
    </row>
    <row r="61" spans="1:2" x14ac:dyDescent="0.2">
      <c r="A61" s="23" t="s">
        <v>8610</v>
      </c>
      <c r="B61" s="23" t="s">
        <v>612</v>
      </c>
    </row>
    <row r="62" spans="1:2" x14ac:dyDescent="0.2">
      <c r="A62" s="23" t="s">
        <v>8611</v>
      </c>
      <c r="B62" s="23" t="s">
        <v>8612</v>
      </c>
    </row>
    <row r="63" spans="1:2" x14ac:dyDescent="0.2">
      <c r="A63" s="23" t="s">
        <v>8613</v>
      </c>
      <c r="B63" s="23" t="s">
        <v>5315</v>
      </c>
    </row>
    <row r="64" spans="1:2" x14ac:dyDescent="0.2">
      <c r="A64" s="23" t="s">
        <v>8614</v>
      </c>
      <c r="B64" s="23" t="s">
        <v>8615</v>
      </c>
    </row>
    <row r="65" spans="1:2" ht="25.5" x14ac:dyDescent="0.2">
      <c r="A65" s="23" t="s">
        <v>8616</v>
      </c>
      <c r="B65" s="23" t="s">
        <v>8617</v>
      </c>
    </row>
    <row r="66" spans="1:2" x14ac:dyDescent="0.2">
      <c r="A66" s="23" t="s">
        <v>8618</v>
      </c>
      <c r="B66" s="23" t="s">
        <v>341</v>
      </c>
    </row>
    <row r="67" spans="1:2" ht="25.5" x14ac:dyDescent="0.2">
      <c r="A67" s="23" t="s">
        <v>8619</v>
      </c>
      <c r="B67" s="23" t="s">
        <v>8620</v>
      </c>
    </row>
    <row r="68" spans="1:2" x14ac:dyDescent="0.2">
      <c r="A68" s="23" t="s">
        <v>8621</v>
      </c>
      <c r="B68" s="23" t="s">
        <v>8013</v>
      </c>
    </row>
    <row r="69" spans="1:2" x14ac:dyDescent="0.2">
      <c r="A69" s="23" t="s">
        <v>8622</v>
      </c>
      <c r="B69" s="23" t="s">
        <v>8623</v>
      </c>
    </row>
    <row r="70" spans="1:2" x14ac:dyDescent="0.2">
      <c r="A70" s="23" t="s">
        <v>8624</v>
      </c>
      <c r="B70" s="23" t="s">
        <v>7950</v>
      </c>
    </row>
    <row r="71" spans="1:2" ht="25.5" x14ac:dyDescent="0.2">
      <c r="A71" s="23" t="s">
        <v>8625</v>
      </c>
      <c r="B71" s="23" t="s">
        <v>8626</v>
      </c>
    </row>
    <row r="72" spans="1:2" x14ac:dyDescent="0.2">
      <c r="A72" s="23" t="s">
        <v>8627</v>
      </c>
      <c r="B72" s="23" t="s">
        <v>8119</v>
      </c>
    </row>
    <row r="73" spans="1:2" x14ac:dyDescent="0.2">
      <c r="A73" s="23" t="s">
        <v>8628</v>
      </c>
      <c r="B73" s="23" t="s">
        <v>265</v>
      </c>
    </row>
    <row r="74" spans="1:2" x14ac:dyDescent="0.2">
      <c r="A74" s="23" t="s">
        <v>8629</v>
      </c>
      <c r="B74" s="23" t="s">
        <v>433</v>
      </c>
    </row>
    <row r="75" spans="1:2" x14ac:dyDescent="0.2">
      <c r="A75" s="23" t="s">
        <v>8630</v>
      </c>
      <c r="B75" s="23" t="s">
        <v>736</v>
      </c>
    </row>
    <row r="76" spans="1:2" x14ac:dyDescent="0.2">
      <c r="A76" s="23" t="s">
        <v>8631</v>
      </c>
      <c r="B76" s="23" t="s">
        <v>8632</v>
      </c>
    </row>
    <row r="77" spans="1:2" x14ac:dyDescent="0.2">
      <c r="A77" s="23" t="s">
        <v>8633</v>
      </c>
      <c r="B77" s="23" t="s">
        <v>8634</v>
      </c>
    </row>
    <row r="78" spans="1:2" ht="38.25" x14ac:dyDescent="0.2">
      <c r="A78" s="23" t="s">
        <v>8635</v>
      </c>
      <c r="B78" s="23" t="s">
        <v>8636</v>
      </c>
    </row>
    <row r="79" spans="1:2" x14ac:dyDescent="0.2">
      <c r="A79" s="23" t="s">
        <v>8637</v>
      </c>
      <c r="B79" s="23" t="s">
        <v>706</v>
      </c>
    </row>
    <row r="80" spans="1:2" x14ac:dyDescent="0.2">
      <c r="A80" s="23" t="s">
        <v>8638</v>
      </c>
      <c r="B80" s="23" t="s">
        <v>411</v>
      </c>
    </row>
    <row r="81" spans="1:2" x14ac:dyDescent="0.2">
      <c r="A81" s="23" t="s">
        <v>8639</v>
      </c>
      <c r="B81" s="23" t="s">
        <v>7565</v>
      </c>
    </row>
    <row r="82" spans="1:2" ht="25.5" x14ac:dyDescent="0.2">
      <c r="A82" s="23" t="s">
        <v>8640</v>
      </c>
      <c r="B82" s="23" t="s">
        <v>8641</v>
      </c>
    </row>
    <row r="83" spans="1:2" ht="25.5" x14ac:dyDescent="0.2">
      <c r="A83" s="23" t="s">
        <v>8642</v>
      </c>
      <c r="B83" s="23" t="s">
        <v>723</v>
      </c>
    </row>
    <row r="84" spans="1:2" x14ac:dyDescent="0.2">
      <c r="A84" s="23" t="s">
        <v>8643</v>
      </c>
      <c r="B84" s="23" t="s">
        <v>8249</v>
      </c>
    </row>
    <row r="85" spans="1:2" x14ac:dyDescent="0.2">
      <c r="A85" s="23" t="s">
        <v>8644</v>
      </c>
      <c r="B85" s="23" t="s">
        <v>608</v>
      </c>
    </row>
    <row r="86" spans="1:2" x14ac:dyDescent="0.2">
      <c r="A86" s="23" t="s">
        <v>8645</v>
      </c>
      <c r="B86" s="23" t="s">
        <v>7521</v>
      </c>
    </row>
    <row r="87" spans="1:2" ht="25.5" x14ac:dyDescent="0.2">
      <c r="A87" s="23" t="s">
        <v>8646</v>
      </c>
      <c r="B87" s="23" t="s">
        <v>8647</v>
      </c>
    </row>
    <row r="88" spans="1:2" x14ac:dyDescent="0.2">
      <c r="A88" s="23" t="s">
        <v>8648</v>
      </c>
      <c r="B88" s="23" t="s">
        <v>8649</v>
      </c>
    </row>
    <row r="89" spans="1:2" x14ac:dyDescent="0.2">
      <c r="A89" s="23" t="s">
        <v>8650</v>
      </c>
      <c r="B89" s="23" t="s">
        <v>8651</v>
      </c>
    </row>
    <row r="90" spans="1:2" x14ac:dyDescent="0.2">
      <c r="A90" s="23" t="s">
        <v>8652</v>
      </c>
      <c r="B90" s="23" t="s">
        <v>8653</v>
      </c>
    </row>
    <row r="91" spans="1:2" x14ac:dyDescent="0.2">
      <c r="A91" s="23" t="s">
        <v>8654</v>
      </c>
      <c r="B91" s="23" t="s">
        <v>381</v>
      </c>
    </row>
    <row r="92" spans="1:2" x14ac:dyDescent="0.2">
      <c r="A92" s="23" t="s">
        <v>8655</v>
      </c>
      <c r="B92" s="23" t="s">
        <v>8656</v>
      </c>
    </row>
    <row r="93" spans="1:2" x14ac:dyDescent="0.2">
      <c r="A93" s="23" t="s">
        <v>8657</v>
      </c>
      <c r="B93" s="23" t="s">
        <v>8658</v>
      </c>
    </row>
    <row r="94" spans="1:2" ht="25.5" x14ac:dyDescent="0.2">
      <c r="A94" s="23" t="s">
        <v>8659</v>
      </c>
      <c r="B94" s="23" t="s">
        <v>8660</v>
      </c>
    </row>
    <row r="95" spans="1:2" ht="25.5" x14ac:dyDescent="0.2">
      <c r="A95" s="23" t="s">
        <v>8661</v>
      </c>
      <c r="B95" s="23" t="s">
        <v>8662</v>
      </c>
    </row>
    <row r="96" spans="1:2" ht="25.5" x14ac:dyDescent="0.2">
      <c r="A96" s="23" t="s">
        <v>8663</v>
      </c>
      <c r="B96" s="23" t="s">
        <v>8664</v>
      </c>
    </row>
    <row r="97" spans="1:2" x14ac:dyDescent="0.2">
      <c r="A97" s="23" t="s">
        <v>8665</v>
      </c>
      <c r="B97" s="23" t="s">
        <v>786</v>
      </c>
    </row>
    <row r="98" spans="1:2" x14ac:dyDescent="0.2">
      <c r="A98" s="23" t="s">
        <v>8666</v>
      </c>
      <c r="B98" s="23" t="s">
        <v>751</v>
      </c>
    </row>
    <row r="99" spans="1:2" x14ac:dyDescent="0.2">
      <c r="A99" s="23" t="s">
        <v>8667</v>
      </c>
      <c r="B99" s="23" t="s">
        <v>332</v>
      </c>
    </row>
    <row r="100" spans="1:2" x14ac:dyDescent="0.2">
      <c r="A100" s="23" t="s">
        <v>8668</v>
      </c>
      <c r="B100" s="23" t="s">
        <v>8669</v>
      </c>
    </row>
    <row r="101" spans="1:2" x14ac:dyDescent="0.2">
      <c r="A101" s="23" t="s">
        <v>8670</v>
      </c>
      <c r="B101" s="23" t="s">
        <v>7049</v>
      </c>
    </row>
    <row r="102" spans="1:2" x14ac:dyDescent="0.2">
      <c r="A102" s="23" t="s">
        <v>8671</v>
      </c>
      <c r="B102" s="23" t="s">
        <v>393</v>
      </c>
    </row>
    <row r="103" spans="1:2" x14ac:dyDescent="0.2">
      <c r="A103" s="23" t="s">
        <v>8672</v>
      </c>
      <c r="B103" s="23" t="s">
        <v>8673</v>
      </c>
    </row>
    <row r="104" spans="1:2" ht="25.5" x14ac:dyDescent="0.2">
      <c r="A104" s="23" t="s">
        <v>8674</v>
      </c>
      <c r="B104" s="23" t="s">
        <v>8675</v>
      </c>
    </row>
    <row r="105" spans="1:2" x14ac:dyDescent="0.2">
      <c r="A105" s="23" t="s">
        <v>8676</v>
      </c>
      <c r="B105" s="23" t="s">
        <v>8677</v>
      </c>
    </row>
    <row r="106" spans="1:2" x14ac:dyDescent="0.2">
      <c r="A106" s="23" t="s">
        <v>8678</v>
      </c>
      <c r="B106" s="23" t="s">
        <v>8679</v>
      </c>
    </row>
    <row r="107" spans="1:2" x14ac:dyDescent="0.2">
      <c r="A107" s="23" t="s">
        <v>8680</v>
      </c>
      <c r="B107" s="23" t="s">
        <v>8681</v>
      </c>
    </row>
    <row r="108" spans="1:2" x14ac:dyDescent="0.2">
      <c r="A108" s="23" t="s">
        <v>8682</v>
      </c>
      <c r="B108" s="23" t="s">
        <v>8683</v>
      </c>
    </row>
    <row r="109" spans="1:2" x14ac:dyDescent="0.2">
      <c r="A109" s="23" t="s">
        <v>8684</v>
      </c>
      <c r="B109" s="23" t="s">
        <v>375</v>
      </c>
    </row>
    <row r="110" spans="1:2" x14ac:dyDescent="0.2">
      <c r="A110" s="23" t="s">
        <v>8685</v>
      </c>
      <c r="B110" s="23" t="s">
        <v>7631</v>
      </c>
    </row>
    <row r="111" spans="1:2" x14ac:dyDescent="0.2">
      <c r="A111" s="23" t="s">
        <v>8686</v>
      </c>
      <c r="B111" s="23" t="s">
        <v>8687</v>
      </c>
    </row>
    <row r="112" spans="1:2" ht="25.5" x14ac:dyDescent="0.2">
      <c r="A112" s="23" t="s">
        <v>8688</v>
      </c>
      <c r="B112" s="23" t="s">
        <v>163</v>
      </c>
    </row>
    <row r="113" spans="1:2" x14ac:dyDescent="0.2">
      <c r="A113" s="23" t="s">
        <v>8689</v>
      </c>
      <c r="B113" s="23" t="s">
        <v>6850</v>
      </c>
    </row>
    <row r="114" spans="1:2" x14ac:dyDescent="0.2">
      <c r="A114" s="23" t="s">
        <v>8690</v>
      </c>
      <c r="B114" s="23" t="s">
        <v>475</v>
      </c>
    </row>
    <row r="115" spans="1:2" x14ac:dyDescent="0.2">
      <c r="A115" s="23" t="s">
        <v>8691</v>
      </c>
      <c r="B115" s="23" t="s">
        <v>8692</v>
      </c>
    </row>
    <row r="116" spans="1:2" ht="25.5" x14ac:dyDescent="0.2">
      <c r="A116" s="23" t="s">
        <v>8693</v>
      </c>
      <c r="B116" s="23" t="s">
        <v>8694</v>
      </c>
    </row>
    <row r="117" spans="1:2" x14ac:dyDescent="0.2">
      <c r="A117" s="23" t="s">
        <v>8695</v>
      </c>
      <c r="B117" s="23" t="s">
        <v>8696</v>
      </c>
    </row>
    <row r="118" spans="1:2" x14ac:dyDescent="0.2">
      <c r="A118" s="23" t="s">
        <v>8697</v>
      </c>
      <c r="B118" s="23" t="s">
        <v>8698</v>
      </c>
    </row>
    <row r="119" spans="1:2" x14ac:dyDescent="0.2">
      <c r="A119" s="23" t="s">
        <v>8699</v>
      </c>
      <c r="B119" s="23" t="s">
        <v>8700</v>
      </c>
    </row>
    <row r="120" spans="1:2" x14ac:dyDescent="0.2">
      <c r="A120" s="23" t="s">
        <v>8701</v>
      </c>
      <c r="B120" s="23" t="s">
        <v>8702</v>
      </c>
    </row>
    <row r="121" spans="1:2" x14ac:dyDescent="0.2">
      <c r="A121" s="23" t="s">
        <v>8703</v>
      </c>
      <c r="B121" s="23" t="s">
        <v>8704</v>
      </c>
    </row>
    <row r="122" spans="1:2" x14ac:dyDescent="0.2">
      <c r="A122" s="23" t="s">
        <v>8705</v>
      </c>
      <c r="B122" s="23" t="s">
        <v>8706</v>
      </c>
    </row>
    <row r="123" spans="1:2" x14ac:dyDescent="0.2">
      <c r="A123" s="23" t="s">
        <v>8707</v>
      </c>
      <c r="B123" s="23" t="s">
        <v>8708</v>
      </c>
    </row>
    <row r="124" spans="1:2" x14ac:dyDescent="0.2">
      <c r="A124" s="23" t="s">
        <v>8709</v>
      </c>
      <c r="B124" s="23" t="s">
        <v>8710</v>
      </c>
    </row>
    <row r="125" spans="1:2" x14ac:dyDescent="0.2">
      <c r="A125" s="23" t="s">
        <v>8711</v>
      </c>
      <c r="B125" s="23" t="s">
        <v>8712</v>
      </c>
    </row>
    <row r="126" spans="1:2" x14ac:dyDescent="0.2">
      <c r="A126" s="23" t="s">
        <v>8713</v>
      </c>
      <c r="B126" s="23" t="s">
        <v>8714</v>
      </c>
    </row>
    <row r="127" spans="1:2" x14ac:dyDescent="0.2">
      <c r="A127" s="23" t="s">
        <v>8715</v>
      </c>
      <c r="B127" s="23" t="s">
        <v>8716</v>
      </c>
    </row>
    <row r="128" spans="1:2" x14ac:dyDescent="0.2">
      <c r="A128" s="23" t="s">
        <v>8717</v>
      </c>
      <c r="B128" s="23" t="s">
        <v>8718</v>
      </c>
    </row>
    <row r="129" spans="1:2" x14ac:dyDescent="0.2">
      <c r="A129" s="23" t="s">
        <v>8719</v>
      </c>
      <c r="B129" s="23" t="s">
        <v>8720</v>
      </c>
    </row>
    <row r="130" spans="1:2" x14ac:dyDescent="0.2">
      <c r="A130" s="23" t="s">
        <v>8721</v>
      </c>
      <c r="B130" s="23" t="s">
        <v>8722</v>
      </c>
    </row>
    <row r="131" spans="1:2" x14ac:dyDescent="0.2">
      <c r="A131" s="23" t="s">
        <v>8723</v>
      </c>
      <c r="B131" s="23" t="s">
        <v>8724</v>
      </c>
    </row>
    <row r="132" spans="1:2" ht="25.5" x14ac:dyDescent="0.2">
      <c r="A132" s="23" t="s">
        <v>8725</v>
      </c>
      <c r="B132" s="23" t="s">
        <v>8726</v>
      </c>
    </row>
    <row r="133" spans="1:2" x14ac:dyDescent="0.2">
      <c r="A133" s="23" t="s">
        <v>8727</v>
      </c>
      <c r="B133" s="23" t="s">
        <v>8728</v>
      </c>
    </row>
    <row r="134" spans="1:2" x14ac:dyDescent="0.2">
      <c r="A134" s="23" t="s">
        <v>8729</v>
      </c>
      <c r="B134" s="23" t="s">
        <v>8730</v>
      </c>
    </row>
    <row r="135" spans="1:2" x14ac:dyDescent="0.2">
      <c r="A135" s="23" t="s">
        <v>8731</v>
      </c>
      <c r="B135" s="23" t="s">
        <v>8732</v>
      </c>
    </row>
    <row r="136" spans="1:2" x14ac:dyDescent="0.2">
      <c r="A136" s="23" t="s">
        <v>8733</v>
      </c>
      <c r="B136" s="23" t="s">
        <v>8734</v>
      </c>
    </row>
    <row r="137" spans="1:2" x14ac:dyDescent="0.2">
      <c r="A137" s="23" t="s">
        <v>8735</v>
      </c>
      <c r="B137" s="23" t="s">
        <v>8736</v>
      </c>
    </row>
    <row r="138" spans="1:2" x14ac:dyDescent="0.2">
      <c r="A138" s="23" t="s">
        <v>8737</v>
      </c>
      <c r="B138" s="23" t="s">
        <v>8738</v>
      </c>
    </row>
    <row r="139" spans="1:2" x14ac:dyDescent="0.2">
      <c r="A139" s="23" t="s">
        <v>8739</v>
      </c>
      <c r="B139" s="23" t="s">
        <v>8740</v>
      </c>
    </row>
    <row r="140" spans="1:2" x14ac:dyDescent="0.2">
      <c r="A140" s="23" t="s">
        <v>8741</v>
      </c>
      <c r="B140" s="23" t="s">
        <v>8742</v>
      </c>
    </row>
    <row r="141" spans="1:2" x14ac:dyDescent="0.2">
      <c r="A141" s="23" t="s">
        <v>8743</v>
      </c>
      <c r="B141" s="23" t="s">
        <v>8744</v>
      </c>
    </row>
    <row r="142" spans="1:2" x14ac:dyDescent="0.2">
      <c r="A142" s="23" t="s">
        <v>8745</v>
      </c>
      <c r="B142" s="23" t="s">
        <v>8746</v>
      </c>
    </row>
    <row r="143" spans="1:2" x14ac:dyDescent="0.2">
      <c r="A143" s="23" t="s">
        <v>8747</v>
      </c>
      <c r="B143" s="23" t="s">
        <v>8748</v>
      </c>
    </row>
    <row r="144" spans="1:2" x14ac:dyDescent="0.2">
      <c r="A144" s="23" t="s">
        <v>8749</v>
      </c>
      <c r="B144" s="23" t="s">
        <v>8750</v>
      </c>
    </row>
    <row r="145" spans="1:2" x14ac:dyDescent="0.2">
      <c r="A145" s="23" t="s">
        <v>8751</v>
      </c>
      <c r="B145" s="23" t="s">
        <v>8752</v>
      </c>
    </row>
    <row r="146" spans="1:2" x14ac:dyDescent="0.2">
      <c r="A146" s="23" t="s">
        <v>8753</v>
      </c>
      <c r="B146" s="23" t="s">
        <v>8754</v>
      </c>
    </row>
    <row r="147" spans="1:2" ht="25.5" x14ac:dyDescent="0.2">
      <c r="A147" s="23" t="s">
        <v>8755</v>
      </c>
      <c r="B147" s="23" t="s">
        <v>8756</v>
      </c>
    </row>
    <row r="148" spans="1:2" ht="25.5" x14ac:dyDescent="0.2">
      <c r="A148" s="23" t="s">
        <v>8757</v>
      </c>
      <c r="B148" s="23" t="s">
        <v>8758</v>
      </c>
    </row>
    <row r="149" spans="1:2" x14ac:dyDescent="0.2">
      <c r="A149" s="23" t="s">
        <v>8759</v>
      </c>
      <c r="B149" s="23" t="s">
        <v>8760</v>
      </c>
    </row>
    <row r="150" spans="1:2" x14ac:dyDescent="0.2">
      <c r="A150" s="23" t="s">
        <v>8761</v>
      </c>
      <c r="B150" s="23" t="s">
        <v>8762</v>
      </c>
    </row>
    <row r="151" spans="1:2" x14ac:dyDescent="0.2">
      <c r="A151" s="23" t="s">
        <v>8763</v>
      </c>
      <c r="B151" s="23" t="s">
        <v>8764</v>
      </c>
    </row>
    <row r="152" spans="1:2" x14ac:dyDescent="0.2">
      <c r="A152" s="23" t="s">
        <v>8765</v>
      </c>
      <c r="B152" s="23" t="s">
        <v>8766</v>
      </c>
    </row>
    <row r="153" spans="1:2" x14ac:dyDescent="0.2">
      <c r="A153" s="23" t="s">
        <v>8767</v>
      </c>
      <c r="B153" s="23" t="s">
        <v>8768</v>
      </c>
    </row>
    <row r="154" spans="1:2" x14ac:dyDescent="0.2">
      <c r="A154" s="23" t="s">
        <v>8769</v>
      </c>
      <c r="B154" s="23" t="s">
        <v>8770</v>
      </c>
    </row>
    <row r="155" spans="1:2" x14ac:dyDescent="0.2">
      <c r="A155" s="23" t="s">
        <v>8771</v>
      </c>
      <c r="B155" s="23" t="s">
        <v>8772</v>
      </c>
    </row>
    <row r="156" spans="1:2" x14ac:dyDescent="0.2">
      <c r="A156" s="23" t="s">
        <v>8773</v>
      </c>
      <c r="B156" s="23" t="s">
        <v>8774</v>
      </c>
    </row>
    <row r="157" spans="1:2" x14ac:dyDescent="0.2">
      <c r="A157" s="23" t="s">
        <v>8775</v>
      </c>
      <c r="B157" s="23" t="s">
        <v>8776</v>
      </c>
    </row>
    <row r="158" spans="1:2" x14ac:dyDescent="0.2">
      <c r="A158" s="23" t="s">
        <v>8777</v>
      </c>
      <c r="B158" s="23" t="s">
        <v>8778</v>
      </c>
    </row>
    <row r="159" spans="1:2" x14ac:dyDescent="0.2">
      <c r="A159" s="23" t="s">
        <v>8779</v>
      </c>
      <c r="B159" s="23" t="s">
        <v>8780</v>
      </c>
    </row>
    <row r="160" spans="1:2" x14ac:dyDescent="0.2">
      <c r="A160" s="23" t="s">
        <v>8781</v>
      </c>
      <c r="B160" s="23" t="s">
        <v>8782</v>
      </c>
    </row>
    <row r="161" spans="1:2" x14ac:dyDescent="0.2">
      <c r="A161" s="23" t="s">
        <v>8783</v>
      </c>
      <c r="B161" s="23" t="s">
        <v>8784</v>
      </c>
    </row>
    <row r="162" spans="1:2" x14ac:dyDescent="0.2">
      <c r="A162" s="23" t="s">
        <v>8785</v>
      </c>
      <c r="B162" s="23" t="s">
        <v>8786</v>
      </c>
    </row>
    <row r="163" spans="1:2" x14ac:dyDescent="0.2">
      <c r="A163" s="23" t="s">
        <v>8787</v>
      </c>
      <c r="B163" s="23" t="s">
        <v>8788</v>
      </c>
    </row>
    <row r="164" spans="1:2" x14ac:dyDescent="0.2">
      <c r="A164" s="23" t="s">
        <v>8789</v>
      </c>
      <c r="B164" s="23" t="s">
        <v>8790</v>
      </c>
    </row>
    <row r="165" spans="1:2" x14ac:dyDescent="0.2">
      <c r="A165" s="23" t="s">
        <v>8791</v>
      </c>
      <c r="B165" s="23" t="s">
        <v>8792</v>
      </c>
    </row>
    <row r="166" spans="1:2" x14ac:dyDescent="0.2">
      <c r="A166" s="23" t="s">
        <v>8793</v>
      </c>
      <c r="B166" s="23" t="s">
        <v>8794</v>
      </c>
    </row>
    <row r="167" spans="1:2" ht="25.5" x14ac:dyDescent="0.2">
      <c r="A167" s="23" t="s">
        <v>8795</v>
      </c>
      <c r="B167" s="23" t="s">
        <v>8796</v>
      </c>
    </row>
    <row r="168" spans="1:2" x14ac:dyDescent="0.2">
      <c r="A168" s="23" t="s">
        <v>8797</v>
      </c>
      <c r="B168" s="23" t="s">
        <v>8798</v>
      </c>
    </row>
    <row r="169" spans="1:2" x14ac:dyDescent="0.2">
      <c r="A169" s="23" t="s">
        <v>8799</v>
      </c>
      <c r="B169" s="23" t="s">
        <v>8800</v>
      </c>
    </row>
    <row r="170" spans="1:2" ht="25.5" x14ac:dyDescent="0.2">
      <c r="A170" s="23" t="s">
        <v>8801</v>
      </c>
      <c r="B170" s="23" t="s">
        <v>8802</v>
      </c>
    </row>
    <row r="171" spans="1:2" x14ac:dyDescent="0.2">
      <c r="A171" s="23" t="s">
        <v>8803</v>
      </c>
      <c r="B171" s="23" t="s">
        <v>8804</v>
      </c>
    </row>
    <row r="172" spans="1:2" x14ac:dyDescent="0.2">
      <c r="A172" s="23" t="s">
        <v>8805</v>
      </c>
      <c r="B172" s="23" t="s">
        <v>8806</v>
      </c>
    </row>
    <row r="173" spans="1:2" x14ac:dyDescent="0.2">
      <c r="A173" s="23" t="s">
        <v>8807</v>
      </c>
      <c r="B173" s="23" t="s">
        <v>299</v>
      </c>
    </row>
    <row r="174" spans="1:2" ht="25.5" x14ac:dyDescent="0.2">
      <c r="A174" s="23" t="s">
        <v>8808</v>
      </c>
      <c r="B174" s="23" t="s">
        <v>8809</v>
      </c>
    </row>
    <row r="175" spans="1:2" x14ac:dyDescent="0.2">
      <c r="A175" s="23" t="s">
        <v>8810</v>
      </c>
      <c r="B175" s="23" t="s">
        <v>8811</v>
      </c>
    </row>
    <row r="176" spans="1:2" x14ac:dyDescent="0.2">
      <c r="A176" s="23" t="s">
        <v>8812</v>
      </c>
      <c r="B176" s="23" t="s">
        <v>8813</v>
      </c>
    </row>
    <row r="177" spans="1:2" ht="38.25" x14ac:dyDescent="0.2">
      <c r="A177" s="23" t="s">
        <v>8814</v>
      </c>
      <c r="B177" s="23" t="s">
        <v>8815</v>
      </c>
    </row>
    <row r="178" spans="1:2" x14ac:dyDescent="0.2">
      <c r="A178" s="23" t="s">
        <v>8816</v>
      </c>
      <c r="B178" s="23" t="s">
        <v>8817</v>
      </c>
    </row>
    <row r="179" spans="1:2" x14ac:dyDescent="0.2">
      <c r="A179" s="23" t="s">
        <v>8818</v>
      </c>
      <c r="B179" s="23" t="s">
        <v>8819</v>
      </c>
    </row>
    <row r="180" spans="1:2" x14ac:dyDescent="0.2">
      <c r="A180" s="23" t="s">
        <v>8820</v>
      </c>
      <c r="B180" s="23" t="s">
        <v>8821</v>
      </c>
    </row>
    <row r="181" spans="1:2" x14ac:dyDescent="0.2">
      <c r="A181" s="23" t="s">
        <v>8822</v>
      </c>
      <c r="B181" s="23" t="s">
        <v>8823</v>
      </c>
    </row>
    <row r="182" spans="1:2" x14ac:dyDescent="0.2">
      <c r="A182" s="23" t="s">
        <v>8824</v>
      </c>
      <c r="B182" s="23" t="s">
        <v>8825</v>
      </c>
    </row>
    <row r="183" spans="1:2" ht="38.25" x14ac:dyDescent="0.2">
      <c r="A183" s="23" t="s">
        <v>8826</v>
      </c>
      <c r="B183" s="23" t="s">
        <v>8827</v>
      </c>
    </row>
    <row r="184" spans="1:2" x14ac:dyDescent="0.2">
      <c r="A184" s="23" t="s">
        <v>8828</v>
      </c>
      <c r="B184" s="23" t="s">
        <v>8829</v>
      </c>
    </row>
    <row r="185" spans="1:2" x14ac:dyDescent="0.2">
      <c r="A185" s="23" t="s">
        <v>8830</v>
      </c>
      <c r="B185" s="23" t="s">
        <v>8831</v>
      </c>
    </row>
    <row r="186" spans="1:2" ht="25.5" x14ac:dyDescent="0.2">
      <c r="A186" s="23" t="s">
        <v>8832</v>
      </c>
      <c r="B186" s="23" t="s">
        <v>8833</v>
      </c>
    </row>
    <row r="187" spans="1:2" ht="25.5" x14ac:dyDescent="0.2">
      <c r="A187" s="23" t="s">
        <v>8834</v>
      </c>
      <c r="B187" s="23" t="s">
        <v>8835</v>
      </c>
    </row>
    <row r="188" spans="1:2" x14ac:dyDescent="0.2">
      <c r="A188" s="23" t="s">
        <v>8836</v>
      </c>
      <c r="B188" s="23" t="s">
        <v>8837</v>
      </c>
    </row>
    <row r="189" spans="1:2" x14ac:dyDescent="0.2">
      <c r="A189" s="23" t="s">
        <v>8838</v>
      </c>
      <c r="B189" s="23" t="s">
        <v>8839</v>
      </c>
    </row>
    <row r="190" spans="1:2" x14ac:dyDescent="0.2">
      <c r="A190" s="23" t="s">
        <v>8840</v>
      </c>
      <c r="B190" s="23" t="s">
        <v>8841</v>
      </c>
    </row>
    <row r="191" spans="1:2" x14ac:dyDescent="0.2">
      <c r="A191" s="23" t="s">
        <v>8842</v>
      </c>
      <c r="B191" s="23" t="s">
        <v>8843</v>
      </c>
    </row>
    <row r="192" spans="1:2" ht="25.5" x14ac:dyDescent="0.2">
      <c r="A192" s="23" t="s">
        <v>8844</v>
      </c>
      <c r="B192" s="23" t="s">
        <v>8845</v>
      </c>
    </row>
    <row r="193" spans="1:2" ht="25.5" x14ac:dyDescent="0.2">
      <c r="A193" s="23" t="s">
        <v>8846</v>
      </c>
      <c r="B193" s="23" t="s">
        <v>8847</v>
      </c>
    </row>
    <row r="194" spans="1:2" x14ac:dyDescent="0.2">
      <c r="A194" s="23" t="s">
        <v>8848</v>
      </c>
      <c r="B194" s="23" t="s">
        <v>8849</v>
      </c>
    </row>
    <row r="195" spans="1:2" x14ac:dyDescent="0.2">
      <c r="A195" s="23" t="s">
        <v>8850</v>
      </c>
      <c r="B195" s="23" t="s">
        <v>8851</v>
      </c>
    </row>
    <row r="196" spans="1:2" x14ac:dyDescent="0.2">
      <c r="A196" s="23" t="s">
        <v>8852</v>
      </c>
      <c r="B196" s="23" t="s">
        <v>8853</v>
      </c>
    </row>
    <row r="197" spans="1:2" x14ac:dyDescent="0.2">
      <c r="A197" s="23" t="s">
        <v>8854</v>
      </c>
      <c r="B197" s="23" t="s">
        <v>8855</v>
      </c>
    </row>
    <row r="198" spans="1:2" x14ac:dyDescent="0.2">
      <c r="A198" s="23" t="s">
        <v>8856</v>
      </c>
      <c r="B198" s="23" t="s">
        <v>8857</v>
      </c>
    </row>
    <row r="199" spans="1:2" x14ac:dyDescent="0.2">
      <c r="A199" s="23" t="s">
        <v>8858</v>
      </c>
      <c r="B199" s="23" t="s">
        <v>8859</v>
      </c>
    </row>
    <row r="200" spans="1:2" x14ac:dyDescent="0.2">
      <c r="A200" s="23" t="s">
        <v>8860</v>
      </c>
      <c r="B200" s="23" t="s">
        <v>8861</v>
      </c>
    </row>
    <row r="201" spans="1:2" x14ac:dyDescent="0.2">
      <c r="A201" s="23" t="s">
        <v>8862</v>
      </c>
      <c r="B201" s="23" t="s">
        <v>8863</v>
      </c>
    </row>
    <row r="202" spans="1:2" ht="25.5" x14ac:dyDescent="0.2">
      <c r="A202" s="23" t="s">
        <v>8864</v>
      </c>
      <c r="B202" s="23" t="s">
        <v>8865</v>
      </c>
    </row>
    <row r="203" spans="1:2" x14ac:dyDescent="0.2">
      <c r="A203" s="23" t="s">
        <v>8866</v>
      </c>
      <c r="B203" s="23" t="s">
        <v>8867</v>
      </c>
    </row>
    <row r="204" spans="1:2" ht="25.5" x14ac:dyDescent="0.2">
      <c r="A204" s="23" t="s">
        <v>8868</v>
      </c>
      <c r="B204" s="23" t="s">
        <v>8869</v>
      </c>
    </row>
    <row r="205" spans="1:2" x14ac:dyDescent="0.2">
      <c r="A205" s="23" t="s">
        <v>8870</v>
      </c>
      <c r="B205" s="23" t="s">
        <v>8871</v>
      </c>
    </row>
    <row r="206" spans="1:2" x14ac:dyDescent="0.2">
      <c r="A206" s="23" t="s">
        <v>8872</v>
      </c>
      <c r="B206" s="23" t="s">
        <v>506</v>
      </c>
    </row>
    <row r="207" spans="1:2" x14ac:dyDescent="0.2">
      <c r="A207" s="23" t="s">
        <v>8873</v>
      </c>
      <c r="B207" s="23" t="s">
        <v>506</v>
      </c>
    </row>
    <row r="208" spans="1:2" x14ac:dyDescent="0.2">
      <c r="A208" s="23" t="s">
        <v>8874</v>
      </c>
      <c r="B208" s="23" t="s">
        <v>8875</v>
      </c>
    </row>
    <row r="209" spans="1:2" ht="25.5" x14ac:dyDescent="0.2">
      <c r="A209" s="23" t="s">
        <v>8876</v>
      </c>
      <c r="B209" s="23" t="s">
        <v>559</v>
      </c>
    </row>
    <row r="210" spans="1:2" ht="25.5" x14ac:dyDescent="0.2">
      <c r="A210" s="23" t="s">
        <v>8877</v>
      </c>
      <c r="B210" s="23" t="s">
        <v>559</v>
      </c>
    </row>
    <row r="211" spans="1:2" x14ac:dyDescent="0.2">
      <c r="A211" s="23" t="s">
        <v>8878</v>
      </c>
      <c r="B211" s="23" t="s">
        <v>8879</v>
      </c>
    </row>
    <row r="212" spans="1:2" x14ac:dyDescent="0.2">
      <c r="A212" s="23" t="s">
        <v>8880</v>
      </c>
      <c r="B212" s="23" t="s">
        <v>8881</v>
      </c>
    </row>
    <row r="213" spans="1:2" x14ac:dyDescent="0.2">
      <c r="A213" s="23" t="s">
        <v>8882</v>
      </c>
      <c r="B213" s="23" t="s">
        <v>8883</v>
      </c>
    </row>
    <row r="214" spans="1:2" x14ac:dyDescent="0.2">
      <c r="A214" s="23" t="s">
        <v>8884</v>
      </c>
      <c r="B214" s="23" t="s">
        <v>8885</v>
      </c>
    </row>
    <row r="215" spans="1:2" x14ac:dyDescent="0.2">
      <c r="A215" s="23" t="s">
        <v>8886</v>
      </c>
      <c r="B215" s="23" t="s">
        <v>8887</v>
      </c>
    </row>
    <row r="216" spans="1:2" x14ac:dyDescent="0.2">
      <c r="A216" s="23" t="s">
        <v>8888</v>
      </c>
      <c r="B216" s="23" t="s">
        <v>8889</v>
      </c>
    </row>
    <row r="217" spans="1:2" x14ac:dyDescent="0.2">
      <c r="A217" s="23" t="s">
        <v>8890</v>
      </c>
      <c r="B217" s="23" t="s">
        <v>8891</v>
      </c>
    </row>
    <row r="218" spans="1:2" x14ac:dyDescent="0.2">
      <c r="A218" s="23" t="s">
        <v>8892</v>
      </c>
      <c r="B218" s="23" t="s">
        <v>8893</v>
      </c>
    </row>
    <row r="219" spans="1:2" x14ac:dyDescent="0.2">
      <c r="A219" s="23" t="s">
        <v>8894</v>
      </c>
      <c r="B219" s="23" t="s">
        <v>8895</v>
      </c>
    </row>
    <row r="220" spans="1:2" x14ac:dyDescent="0.2">
      <c r="A220" s="23" t="s">
        <v>8896</v>
      </c>
      <c r="B220" s="23" t="s">
        <v>8897</v>
      </c>
    </row>
    <row r="221" spans="1:2" x14ac:dyDescent="0.2">
      <c r="A221" s="23" t="s">
        <v>8898</v>
      </c>
      <c r="B221" s="23" t="s">
        <v>8899</v>
      </c>
    </row>
    <row r="222" spans="1:2" x14ac:dyDescent="0.2">
      <c r="A222" s="23" t="s">
        <v>8900</v>
      </c>
      <c r="B222" s="23" t="s">
        <v>8901</v>
      </c>
    </row>
    <row r="223" spans="1:2" x14ac:dyDescent="0.2">
      <c r="A223" s="23" t="s">
        <v>8902</v>
      </c>
      <c r="B223" s="23" t="s">
        <v>8903</v>
      </c>
    </row>
    <row r="224" spans="1:2" x14ac:dyDescent="0.2">
      <c r="A224" s="23" t="s">
        <v>8904</v>
      </c>
      <c r="B224" s="23" t="s">
        <v>8905</v>
      </c>
    </row>
    <row r="225" spans="1:2" x14ac:dyDescent="0.2">
      <c r="A225" s="23" t="s">
        <v>8906</v>
      </c>
      <c r="B225" s="23" t="s">
        <v>8907</v>
      </c>
    </row>
    <row r="226" spans="1:2" ht="25.5" x14ac:dyDescent="0.2">
      <c r="A226" s="23" t="s">
        <v>8908</v>
      </c>
      <c r="B226" s="23" t="s">
        <v>8909</v>
      </c>
    </row>
    <row r="227" spans="1:2" ht="25.5" x14ac:dyDescent="0.2">
      <c r="A227" s="23" t="s">
        <v>8910</v>
      </c>
      <c r="B227" s="23" t="s">
        <v>8911</v>
      </c>
    </row>
    <row r="228" spans="1:2" ht="25.5" x14ac:dyDescent="0.2">
      <c r="A228" s="23" t="s">
        <v>8912</v>
      </c>
      <c r="B228" s="23" t="s">
        <v>8913</v>
      </c>
    </row>
    <row r="229" spans="1:2" x14ac:dyDescent="0.2">
      <c r="A229" s="23" t="s">
        <v>8914</v>
      </c>
      <c r="B229" s="23" t="s">
        <v>8915</v>
      </c>
    </row>
    <row r="230" spans="1:2" x14ac:dyDescent="0.2">
      <c r="A230" s="23" t="s">
        <v>8916</v>
      </c>
      <c r="B230" s="23" t="s">
        <v>8917</v>
      </c>
    </row>
    <row r="231" spans="1:2" x14ac:dyDescent="0.2">
      <c r="A231" s="23" t="s">
        <v>8918</v>
      </c>
      <c r="B231" s="23" t="s">
        <v>8919</v>
      </c>
    </row>
    <row r="232" spans="1:2" x14ac:dyDescent="0.2">
      <c r="A232" s="23" t="s">
        <v>8920</v>
      </c>
      <c r="B232" s="23" t="s">
        <v>8921</v>
      </c>
    </row>
    <row r="233" spans="1:2" x14ac:dyDescent="0.2">
      <c r="A233" s="23" t="s">
        <v>8922</v>
      </c>
      <c r="B233" s="23" t="s">
        <v>8923</v>
      </c>
    </row>
    <row r="234" spans="1:2" x14ac:dyDescent="0.2">
      <c r="A234" s="23" t="s">
        <v>8924</v>
      </c>
      <c r="B234" s="23" t="s">
        <v>8925</v>
      </c>
    </row>
    <row r="235" spans="1:2" x14ac:dyDescent="0.2">
      <c r="A235" s="23" t="s">
        <v>8926</v>
      </c>
      <c r="B235" s="23" t="s">
        <v>8927</v>
      </c>
    </row>
    <row r="236" spans="1:2" x14ac:dyDescent="0.2">
      <c r="A236" s="23" t="s">
        <v>8928</v>
      </c>
      <c r="B236" s="23" t="s">
        <v>8929</v>
      </c>
    </row>
    <row r="237" spans="1:2" x14ac:dyDescent="0.2">
      <c r="A237" s="23" t="s">
        <v>8930</v>
      </c>
      <c r="B237" s="23" t="s">
        <v>8931</v>
      </c>
    </row>
    <row r="238" spans="1:2" x14ac:dyDescent="0.2">
      <c r="A238" s="23" t="s">
        <v>8932</v>
      </c>
      <c r="B238" s="23" t="s">
        <v>8933</v>
      </c>
    </row>
    <row r="239" spans="1:2" x14ac:dyDescent="0.2">
      <c r="A239" s="23" t="s">
        <v>8934</v>
      </c>
      <c r="B239" s="23" t="s">
        <v>8935</v>
      </c>
    </row>
    <row r="240" spans="1:2" x14ac:dyDescent="0.2">
      <c r="A240" s="23" t="s">
        <v>8936</v>
      </c>
      <c r="B240" s="23" t="s">
        <v>8937</v>
      </c>
    </row>
    <row r="241" spans="1:2" x14ac:dyDescent="0.2">
      <c r="A241" s="23" t="s">
        <v>8938</v>
      </c>
      <c r="B241" s="23" t="s">
        <v>8939</v>
      </c>
    </row>
    <row r="242" spans="1:2" x14ac:dyDescent="0.2">
      <c r="A242" s="23" t="s">
        <v>8940</v>
      </c>
      <c r="B242" s="23" t="s">
        <v>8941</v>
      </c>
    </row>
    <row r="243" spans="1:2" x14ac:dyDescent="0.2">
      <c r="A243" s="23" t="s">
        <v>8942</v>
      </c>
      <c r="B243" s="23" t="s">
        <v>8943</v>
      </c>
    </row>
    <row r="244" spans="1:2" x14ac:dyDescent="0.2">
      <c r="A244" s="23" t="s">
        <v>8944</v>
      </c>
      <c r="B244" s="23" t="s">
        <v>8945</v>
      </c>
    </row>
    <row r="245" spans="1:2" x14ac:dyDescent="0.2">
      <c r="A245" s="23" t="s">
        <v>8946</v>
      </c>
      <c r="B245" s="23" t="s">
        <v>8947</v>
      </c>
    </row>
    <row r="246" spans="1:2" ht="25.5" x14ac:dyDescent="0.2">
      <c r="A246" s="23" t="s">
        <v>8948</v>
      </c>
      <c r="B246" s="23" t="s">
        <v>8949</v>
      </c>
    </row>
    <row r="247" spans="1:2" x14ac:dyDescent="0.2">
      <c r="A247" s="23" t="s">
        <v>8950</v>
      </c>
      <c r="B247" s="23" t="s">
        <v>8951</v>
      </c>
    </row>
    <row r="248" spans="1:2" x14ac:dyDescent="0.2">
      <c r="A248" s="23" t="s">
        <v>8952</v>
      </c>
      <c r="B248" s="23" t="s">
        <v>8953</v>
      </c>
    </row>
    <row r="249" spans="1:2" x14ac:dyDescent="0.2">
      <c r="A249" s="23" t="s">
        <v>8954</v>
      </c>
      <c r="B249" s="23" t="s">
        <v>8955</v>
      </c>
    </row>
    <row r="250" spans="1:2" x14ac:dyDescent="0.2">
      <c r="A250" s="23" t="s">
        <v>8956</v>
      </c>
      <c r="B250" s="23" t="s">
        <v>8957</v>
      </c>
    </row>
    <row r="251" spans="1:2" x14ac:dyDescent="0.2">
      <c r="A251" s="23" t="s">
        <v>8958</v>
      </c>
      <c r="B251" s="23" t="s">
        <v>8959</v>
      </c>
    </row>
    <row r="252" spans="1:2" x14ac:dyDescent="0.2">
      <c r="A252" s="23" t="s">
        <v>8960</v>
      </c>
      <c r="B252" s="23" t="s">
        <v>8961</v>
      </c>
    </row>
    <row r="253" spans="1:2" x14ac:dyDescent="0.2">
      <c r="A253" s="23" t="s">
        <v>8962</v>
      </c>
      <c r="B253" s="23" t="s">
        <v>8963</v>
      </c>
    </row>
    <row r="254" spans="1:2" x14ac:dyDescent="0.2">
      <c r="A254" s="23" t="s">
        <v>8964</v>
      </c>
      <c r="B254" s="23" t="s">
        <v>8965</v>
      </c>
    </row>
    <row r="255" spans="1:2" x14ac:dyDescent="0.2">
      <c r="A255" s="23" t="s">
        <v>8966</v>
      </c>
      <c r="B255" s="23" t="s">
        <v>8967</v>
      </c>
    </row>
    <row r="256" spans="1:2" x14ac:dyDescent="0.2">
      <c r="A256" s="23" t="s">
        <v>8968</v>
      </c>
      <c r="B256" s="23" t="s">
        <v>8969</v>
      </c>
    </row>
    <row r="257" spans="1:2" x14ac:dyDescent="0.2">
      <c r="A257" s="23" t="s">
        <v>8970</v>
      </c>
      <c r="B257" s="23" t="s">
        <v>8971</v>
      </c>
    </row>
    <row r="258" spans="1:2" x14ac:dyDescent="0.2">
      <c r="A258" s="23" t="s">
        <v>8972</v>
      </c>
      <c r="B258" s="23" t="s">
        <v>8973</v>
      </c>
    </row>
    <row r="259" spans="1:2" x14ac:dyDescent="0.2">
      <c r="A259" s="23" t="s">
        <v>8974</v>
      </c>
      <c r="B259" s="23" t="s">
        <v>8975</v>
      </c>
    </row>
    <row r="260" spans="1:2" x14ac:dyDescent="0.2">
      <c r="A260" s="23" t="s">
        <v>8976</v>
      </c>
      <c r="B260" s="23" t="s">
        <v>8977</v>
      </c>
    </row>
    <row r="261" spans="1:2" x14ac:dyDescent="0.2">
      <c r="A261" s="23" t="s">
        <v>8978</v>
      </c>
      <c r="B261" s="23" t="s">
        <v>8979</v>
      </c>
    </row>
    <row r="262" spans="1:2" x14ac:dyDescent="0.2">
      <c r="A262" s="23" t="s">
        <v>8980</v>
      </c>
      <c r="B262" s="23" t="s">
        <v>8981</v>
      </c>
    </row>
    <row r="263" spans="1:2" x14ac:dyDescent="0.2">
      <c r="A263" s="23" t="s">
        <v>8982</v>
      </c>
      <c r="B263" s="23" t="s">
        <v>8983</v>
      </c>
    </row>
    <row r="264" spans="1:2" x14ac:dyDescent="0.2">
      <c r="A264" s="23" t="s">
        <v>8984</v>
      </c>
      <c r="B264" s="23" t="s">
        <v>8985</v>
      </c>
    </row>
    <row r="265" spans="1:2" x14ac:dyDescent="0.2">
      <c r="A265" s="23" t="s">
        <v>8986</v>
      </c>
      <c r="B265" s="23" t="s">
        <v>8987</v>
      </c>
    </row>
    <row r="266" spans="1:2" x14ac:dyDescent="0.2">
      <c r="A266" s="23" t="s">
        <v>8988</v>
      </c>
      <c r="B266" s="23" t="s">
        <v>8989</v>
      </c>
    </row>
    <row r="267" spans="1:2" x14ac:dyDescent="0.2">
      <c r="A267" s="23" t="s">
        <v>8990</v>
      </c>
      <c r="B267" s="23" t="s">
        <v>8991</v>
      </c>
    </row>
    <row r="268" spans="1:2" x14ac:dyDescent="0.2">
      <c r="A268" s="23" t="s">
        <v>8992</v>
      </c>
      <c r="B268" s="23" t="s">
        <v>8993</v>
      </c>
    </row>
    <row r="269" spans="1:2" x14ac:dyDescent="0.2">
      <c r="A269" s="23" t="s">
        <v>8994</v>
      </c>
      <c r="B269" s="23" t="s">
        <v>8995</v>
      </c>
    </row>
    <row r="270" spans="1:2" x14ac:dyDescent="0.2">
      <c r="A270" s="23" t="s">
        <v>8996</v>
      </c>
      <c r="B270" s="23" t="s">
        <v>8997</v>
      </c>
    </row>
    <row r="271" spans="1:2" x14ac:dyDescent="0.2">
      <c r="A271" s="23" t="s">
        <v>8998</v>
      </c>
      <c r="B271" s="23" t="s">
        <v>8999</v>
      </c>
    </row>
    <row r="272" spans="1:2" x14ac:dyDescent="0.2">
      <c r="A272" s="23" t="s">
        <v>9000</v>
      </c>
      <c r="B272" s="23" t="s">
        <v>9001</v>
      </c>
    </row>
    <row r="273" spans="1:2" x14ac:dyDescent="0.2">
      <c r="A273" s="23" t="s">
        <v>9002</v>
      </c>
      <c r="B273" s="23" t="s">
        <v>9003</v>
      </c>
    </row>
    <row r="274" spans="1:2" x14ac:dyDescent="0.2">
      <c r="A274" s="23" t="s">
        <v>9004</v>
      </c>
      <c r="B274" s="23" t="s">
        <v>9005</v>
      </c>
    </row>
    <row r="275" spans="1:2" x14ac:dyDescent="0.2">
      <c r="A275" s="23" t="s">
        <v>9006</v>
      </c>
      <c r="B275" s="23" t="s">
        <v>9007</v>
      </c>
    </row>
    <row r="276" spans="1:2" x14ac:dyDescent="0.2">
      <c r="A276" s="23" t="s">
        <v>9008</v>
      </c>
      <c r="B276" s="23" t="s">
        <v>9009</v>
      </c>
    </row>
    <row r="277" spans="1:2" x14ac:dyDescent="0.2">
      <c r="A277" s="23" t="s">
        <v>9010</v>
      </c>
      <c r="B277" s="23" t="s">
        <v>9011</v>
      </c>
    </row>
    <row r="278" spans="1:2" x14ac:dyDescent="0.2">
      <c r="A278" s="23" t="s">
        <v>9012</v>
      </c>
      <c r="B278" s="23" t="s">
        <v>9013</v>
      </c>
    </row>
    <row r="279" spans="1:2" x14ac:dyDescent="0.2">
      <c r="A279" s="23" t="s">
        <v>9014</v>
      </c>
      <c r="B279" s="23" t="s">
        <v>9015</v>
      </c>
    </row>
    <row r="280" spans="1:2" x14ac:dyDescent="0.2">
      <c r="A280" s="23" t="s">
        <v>9016</v>
      </c>
      <c r="B280" s="23" t="s">
        <v>9017</v>
      </c>
    </row>
    <row r="281" spans="1:2" ht="25.5" x14ac:dyDescent="0.2">
      <c r="A281" s="23" t="s">
        <v>9018</v>
      </c>
      <c r="B281" s="23" t="s">
        <v>9019</v>
      </c>
    </row>
    <row r="282" spans="1:2" x14ac:dyDescent="0.2">
      <c r="A282" s="23" t="s">
        <v>9020</v>
      </c>
      <c r="B282" s="23" t="s">
        <v>9021</v>
      </c>
    </row>
    <row r="283" spans="1:2" x14ac:dyDescent="0.2">
      <c r="A283" s="23" t="s">
        <v>9022</v>
      </c>
      <c r="B283" s="23" t="s">
        <v>9023</v>
      </c>
    </row>
    <row r="284" spans="1:2" x14ac:dyDescent="0.2">
      <c r="A284" s="23" t="s">
        <v>9024</v>
      </c>
      <c r="B284" s="23" t="s">
        <v>9025</v>
      </c>
    </row>
    <row r="285" spans="1:2" x14ac:dyDescent="0.2">
      <c r="A285" s="23" t="s">
        <v>9026</v>
      </c>
      <c r="B285" s="23" t="s">
        <v>9027</v>
      </c>
    </row>
    <row r="286" spans="1:2" x14ac:dyDescent="0.2">
      <c r="A286" s="23" t="s">
        <v>9028</v>
      </c>
      <c r="B286" s="23" t="s">
        <v>9029</v>
      </c>
    </row>
    <row r="287" spans="1:2" x14ac:dyDescent="0.2">
      <c r="A287" s="23" t="s">
        <v>9030</v>
      </c>
      <c r="B287" s="23" t="s">
        <v>9031</v>
      </c>
    </row>
    <row r="288" spans="1:2" x14ac:dyDescent="0.2">
      <c r="A288" s="23" t="s">
        <v>9032</v>
      </c>
      <c r="B288" s="23" t="s">
        <v>234</v>
      </c>
    </row>
    <row r="289" spans="1:2" x14ac:dyDescent="0.2">
      <c r="A289" s="23" t="s">
        <v>9033</v>
      </c>
      <c r="B289" s="23" t="s">
        <v>9034</v>
      </c>
    </row>
    <row r="290" spans="1:2" x14ac:dyDescent="0.2">
      <c r="A290" s="23" t="s">
        <v>9035</v>
      </c>
      <c r="B290" s="23" t="s">
        <v>9036</v>
      </c>
    </row>
    <row r="291" spans="1:2" x14ac:dyDescent="0.2">
      <c r="A291" s="23" t="s">
        <v>9037</v>
      </c>
      <c r="B291" s="23" t="s">
        <v>9038</v>
      </c>
    </row>
    <row r="292" spans="1:2" x14ac:dyDescent="0.2">
      <c r="A292" s="23" t="s">
        <v>9039</v>
      </c>
      <c r="B292" s="23" t="s">
        <v>9040</v>
      </c>
    </row>
    <row r="293" spans="1:2" x14ac:dyDescent="0.2">
      <c r="A293" s="23" t="s">
        <v>9041</v>
      </c>
      <c r="B293" s="23" t="s">
        <v>9042</v>
      </c>
    </row>
    <row r="294" spans="1:2" x14ac:dyDescent="0.2">
      <c r="A294" s="23" t="s">
        <v>9043</v>
      </c>
      <c r="B294" s="23" t="s">
        <v>9044</v>
      </c>
    </row>
    <row r="295" spans="1:2" x14ac:dyDescent="0.2">
      <c r="A295" s="23" t="s">
        <v>9045</v>
      </c>
      <c r="B295" s="23" t="s">
        <v>9046</v>
      </c>
    </row>
    <row r="296" spans="1:2" x14ac:dyDescent="0.2">
      <c r="A296" s="23" t="s">
        <v>9047</v>
      </c>
      <c r="B296" s="23" t="s">
        <v>9048</v>
      </c>
    </row>
    <row r="297" spans="1:2" x14ac:dyDescent="0.2">
      <c r="A297" s="23" t="s">
        <v>9049</v>
      </c>
      <c r="B297" s="23" t="s">
        <v>9050</v>
      </c>
    </row>
    <row r="298" spans="1:2" x14ac:dyDescent="0.2">
      <c r="A298" s="23" t="s">
        <v>9051</v>
      </c>
      <c r="B298" s="23" t="s">
        <v>9052</v>
      </c>
    </row>
    <row r="299" spans="1:2" x14ac:dyDescent="0.2">
      <c r="A299" s="23" t="s">
        <v>9053</v>
      </c>
      <c r="B299" s="23" t="s">
        <v>9054</v>
      </c>
    </row>
    <row r="300" spans="1:2" ht="25.5" x14ac:dyDescent="0.2">
      <c r="A300" s="23" t="s">
        <v>9055</v>
      </c>
      <c r="B300" s="23" t="s">
        <v>9056</v>
      </c>
    </row>
    <row r="301" spans="1:2" x14ac:dyDescent="0.2">
      <c r="A301" s="23" t="s">
        <v>9057</v>
      </c>
      <c r="B301" s="23" t="s">
        <v>9058</v>
      </c>
    </row>
    <row r="302" spans="1:2" x14ac:dyDescent="0.2">
      <c r="A302" s="23" t="s">
        <v>9059</v>
      </c>
      <c r="B302" s="23" t="s">
        <v>9060</v>
      </c>
    </row>
    <row r="303" spans="1:2" x14ac:dyDescent="0.2">
      <c r="A303" s="23" t="s">
        <v>9061</v>
      </c>
      <c r="B303" s="23" t="s">
        <v>9062</v>
      </c>
    </row>
    <row r="304" spans="1:2" x14ac:dyDescent="0.2">
      <c r="A304" s="23" t="s">
        <v>9063</v>
      </c>
      <c r="B304" s="23" t="s">
        <v>9064</v>
      </c>
    </row>
    <row r="305" spans="1:2" x14ac:dyDescent="0.2">
      <c r="A305" s="23" t="s">
        <v>9065</v>
      </c>
      <c r="B305" s="23" t="s">
        <v>9066</v>
      </c>
    </row>
    <row r="306" spans="1:2" x14ac:dyDescent="0.2">
      <c r="A306" s="23" t="s">
        <v>9067</v>
      </c>
      <c r="B306" s="23" t="s">
        <v>9068</v>
      </c>
    </row>
    <row r="307" spans="1:2" x14ac:dyDescent="0.2">
      <c r="A307" s="23" t="s">
        <v>9069</v>
      </c>
      <c r="B307" s="23" t="s">
        <v>9070</v>
      </c>
    </row>
    <row r="308" spans="1:2" ht="25.5" x14ac:dyDescent="0.2">
      <c r="A308" s="23" t="s">
        <v>9071</v>
      </c>
      <c r="B308" s="23" t="s">
        <v>9072</v>
      </c>
    </row>
    <row r="309" spans="1:2" x14ac:dyDescent="0.2">
      <c r="A309" s="23" t="s">
        <v>9073</v>
      </c>
      <c r="B309" s="23" t="s">
        <v>9074</v>
      </c>
    </row>
    <row r="310" spans="1:2" x14ac:dyDescent="0.2">
      <c r="A310" s="23" t="s">
        <v>9075</v>
      </c>
      <c r="B310" s="23" t="s">
        <v>9076</v>
      </c>
    </row>
    <row r="311" spans="1:2" x14ac:dyDescent="0.2">
      <c r="A311" s="23" t="s">
        <v>9077</v>
      </c>
      <c r="B311" s="23" t="s">
        <v>9078</v>
      </c>
    </row>
    <row r="312" spans="1:2" x14ac:dyDescent="0.2">
      <c r="A312" s="23" t="s">
        <v>9079</v>
      </c>
      <c r="B312" s="23" t="s">
        <v>215</v>
      </c>
    </row>
    <row r="313" spans="1:2" ht="25.5" x14ac:dyDescent="0.2">
      <c r="A313" s="23" t="s">
        <v>9080</v>
      </c>
      <c r="B313" s="23" t="s">
        <v>9081</v>
      </c>
    </row>
    <row r="314" spans="1:2" x14ac:dyDescent="0.2">
      <c r="A314" s="23" t="s">
        <v>9082</v>
      </c>
      <c r="B314" s="23" t="s">
        <v>318</v>
      </c>
    </row>
    <row r="315" spans="1:2" x14ac:dyDescent="0.2">
      <c r="A315" s="23" t="s">
        <v>9083</v>
      </c>
      <c r="B315" s="23" t="s">
        <v>9084</v>
      </c>
    </row>
    <row r="316" spans="1:2" x14ac:dyDescent="0.2">
      <c r="A316" s="23" t="s">
        <v>9085</v>
      </c>
      <c r="B316" s="23" t="s">
        <v>9086</v>
      </c>
    </row>
    <row r="317" spans="1:2" x14ac:dyDescent="0.2">
      <c r="A317" s="23" t="s">
        <v>9087</v>
      </c>
      <c r="B317" s="23" t="s">
        <v>9088</v>
      </c>
    </row>
    <row r="318" spans="1:2" x14ac:dyDescent="0.2">
      <c r="A318" s="23" t="s">
        <v>9089</v>
      </c>
      <c r="B318" s="23" t="s">
        <v>9090</v>
      </c>
    </row>
    <row r="319" spans="1:2" x14ac:dyDescent="0.2">
      <c r="A319" s="23" t="s">
        <v>9091</v>
      </c>
      <c r="B319" s="23" t="s">
        <v>9092</v>
      </c>
    </row>
    <row r="320" spans="1:2" x14ac:dyDescent="0.2">
      <c r="A320" s="23" t="s">
        <v>9093</v>
      </c>
      <c r="B320" s="23" t="s">
        <v>9094</v>
      </c>
    </row>
    <row r="321" spans="1:2" x14ac:dyDescent="0.2">
      <c r="A321" s="23" t="s">
        <v>9095</v>
      </c>
      <c r="B321" s="23" t="s">
        <v>9096</v>
      </c>
    </row>
    <row r="322" spans="1:2" x14ac:dyDescent="0.2">
      <c r="A322" s="23" t="s">
        <v>9097</v>
      </c>
      <c r="B322" s="23" t="s">
        <v>9098</v>
      </c>
    </row>
    <row r="323" spans="1:2" x14ac:dyDescent="0.2">
      <c r="A323" s="23" t="s">
        <v>9099</v>
      </c>
      <c r="B323" s="23" t="s">
        <v>9100</v>
      </c>
    </row>
    <row r="324" spans="1:2" x14ac:dyDescent="0.2">
      <c r="A324" s="23" t="s">
        <v>9101</v>
      </c>
      <c r="B324" s="23" t="s">
        <v>9102</v>
      </c>
    </row>
    <row r="325" spans="1:2" x14ac:dyDescent="0.2">
      <c r="A325" s="23" t="s">
        <v>9103</v>
      </c>
      <c r="B325" s="23" t="s">
        <v>9104</v>
      </c>
    </row>
    <row r="326" spans="1:2" x14ac:dyDescent="0.2">
      <c r="A326" s="23" t="s">
        <v>9105</v>
      </c>
      <c r="B326" s="23" t="s">
        <v>9106</v>
      </c>
    </row>
    <row r="327" spans="1:2" x14ac:dyDescent="0.2">
      <c r="A327" s="23" t="s">
        <v>9107</v>
      </c>
      <c r="B327" s="23" t="s">
        <v>9108</v>
      </c>
    </row>
    <row r="328" spans="1:2" x14ac:dyDescent="0.2">
      <c r="A328" s="23" t="s">
        <v>9109</v>
      </c>
      <c r="B328" s="23" t="s">
        <v>9110</v>
      </c>
    </row>
    <row r="329" spans="1:2" x14ac:dyDescent="0.2">
      <c r="A329" s="23" t="s">
        <v>9111</v>
      </c>
      <c r="B329" s="23" t="s">
        <v>9112</v>
      </c>
    </row>
    <row r="330" spans="1:2" ht="25.5" x14ac:dyDescent="0.2">
      <c r="A330" s="23" t="s">
        <v>9113</v>
      </c>
      <c r="B330" s="23" t="s">
        <v>9114</v>
      </c>
    </row>
    <row r="331" spans="1:2" x14ac:dyDescent="0.2">
      <c r="A331" s="23" t="s">
        <v>9115</v>
      </c>
      <c r="B331" s="23" t="s">
        <v>9116</v>
      </c>
    </row>
    <row r="332" spans="1:2" x14ac:dyDescent="0.2">
      <c r="A332" s="23" t="s">
        <v>9117</v>
      </c>
      <c r="B332" s="23" t="s">
        <v>9118</v>
      </c>
    </row>
    <row r="333" spans="1:2" x14ac:dyDescent="0.2">
      <c r="A333" s="23" t="s">
        <v>9119</v>
      </c>
      <c r="B333" s="23" t="s">
        <v>9120</v>
      </c>
    </row>
    <row r="334" spans="1:2" ht="25.5" x14ac:dyDescent="0.2">
      <c r="A334" s="23" t="s">
        <v>9121</v>
      </c>
      <c r="B334" s="23" t="s">
        <v>9122</v>
      </c>
    </row>
    <row r="335" spans="1:2" x14ac:dyDescent="0.2">
      <c r="A335" s="23" t="s">
        <v>9123</v>
      </c>
      <c r="B335" s="23" t="s">
        <v>9124</v>
      </c>
    </row>
    <row r="336" spans="1:2" x14ac:dyDescent="0.2">
      <c r="A336" s="23" t="s">
        <v>9125</v>
      </c>
      <c r="B336" s="23" t="s">
        <v>9126</v>
      </c>
    </row>
    <row r="337" spans="1:2" x14ac:dyDescent="0.2">
      <c r="A337" s="23" t="s">
        <v>9127</v>
      </c>
      <c r="B337" s="23" t="s">
        <v>9128</v>
      </c>
    </row>
    <row r="338" spans="1:2" x14ac:dyDescent="0.2">
      <c r="A338" s="23" t="s">
        <v>9129</v>
      </c>
      <c r="B338" s="23" t="s">
        <v>9130</v>
      </c>
    </row>
    <row r="339" spans="1:2" x14ac:dyDescent="0.2">
      <c r="A339" s="23" t="s">
        <v>9131</v>
      </c>
      <c r="B339" s="23" t="s">
        <v>9132</v>
      </c>
    </row>
    <row r="340" spans="1:2" x14ac:dyDescent="0.2">
      <c r="A340" s="23" t="s">
        <v>9133</v>
      </c>
      <c r="B340" s="23" t="s">
        <v>9134</v>
      </c>
    </row>
    <row r="341" spans="1:2" x14ac:dyDescent="0.2">
      <c r="A341" s="23" t="s">
        <v>9135</v>
      </c>
      <c r="B341" s="23" t="s">
        <v>9136</v>
      </c>
    </row>
    <row r="342" spans="1:2" x14ac:dyDescent="0.2">
      <c r="A342" s="23" t="s">
        <v>9137</v>
      </c>
      <c r="B342" s="23" t="s">
        <v>9138</v>
      </c>
    </row>
    <row r="343" spans="1:2" x14ac:dyDescent="0.2">
      <c r="A343" s="23" t="s">
        <v>9139</v>
      </c>
      <c r="B343" s="23" t="s">
        <v>9140</v>
      </c>
    </row>
    <row r="344" spans="1:2" x14ac:dyDescent="0.2">
      <c r="A344" s="23" t="s">
        <v>9141</v>
      </c>
      <c r="B344" s="23" t="s">
        <v>9142</v>
      </c>
    </row>
    <row r="345" spans="1:2" ht="25.5" x14ac:dyDescent="0.2">
      <c r="A345" s="23" t="s">
        <v>9143</v>
      </c>
      <c r="B345" s="23" t="s">
        <v>9144</v>
      </c>
    </row>
    <row r="346" spans="1:2" x14ac:dyDescent="0.2">
      <c r="A346" s="23" t="s">
        <v>9145</v>
      </c>
      <c r="B346" s="23" t="s">
        <v>9146</v>
      </c>
    </row>
    <row r="347" spans="1:2" x14ac:dyDescent="0.2">
      <c r="A347" s="23" t="s">
        <v>9147</v>
      </c>
      <c r="B347" s="23" t="s">
        <v>9148</v>
      </c>
    </row>
    <row r="348" spans="1:2" x14ac:dyDescent="0.2">
      <c r="A348" s="23" t="s">
        <v>9149</v>
      </c>
      <c r="B348" s="23" t="s">
        <v>9150</v>
      </c>
    </row>
    <row r="349" spans="1:2" x14ac:dyDescent="0.2">
      <c r="A349" s="23" t="s">
        <v>9151</v>
      </c>
      <c r="B349" s="23" t="s">
        <v>9152</v>
      </c>
    </row>
    <row r="350" spans="1:2" x14ac:dyDescent="0.2">
      <c r="A350" s="23" t="s">
        <v>9153</v>
      </c>
      <c r="B350" s="23" t="s">
        <v>9154</v>
      </c>
    </row>
    <row r="351" spans="1:2" x14ac:dyDescent="0.2">
      <c r="A351" s="23" t="s">
        <v>9155</v>
      </c>
      <c r="B351" s="23" t="s">
        <v>9156</v>
      </c>
    </row>
    <row r="352" spans="1:2" x14ac:dyDescent="0.2">
      <c r="A352" s="23" t="s">
        <v>9157</v>
      </c>
      <c r="B352" s="23" t="s">
        <v>9158</v>
      </c>
    </row>
    <row r="353" spans="1:2" x14ac:dyDescent="0.2">
      <c r="A353" s="23" t="s">
        <v>9159</v>
      </c>
      <c r="B353" s="23" t="s">
        <v>9160</v>
      </c>
    </row>
    <row r="354" spans="1:2" x14ac:dyDescent="0.2">
      <c r="A354" s="23" t="s">
        <v>9161</v>
      </c>
      <c r="B354" s="23" t="s">
        <v>9162</v>
      </c>
    </row>
    <row r="355" spans="1:2" x14ac:dyDescent="0.2">
      <c r="A355" s="23" t="s">
        <v>9163</v>
      </c>
      <c r="B355" s="23" t="s">
        <v>9164</v>
      </c>
    </row>
    <row r="356" spans="1:2" x14ac:dyDescent="0.2">
      <c r="A356" s="23" t="s">
        <v>9165</v>
      </c>
      <c r="B356" s="23" t="s">
        <v>9166</v>
      </c>
    </row>
    <row r="357" spans="1:2" x14ac:dyDescent="0.2">
      <c r="A357" s="23" t="s">
        <v>9167</v>
      </c>
      <c r="B357" s="23" t="s">
        <v>9168</v>
      </c>
    </row>
    <row r="358" spans="1:2" x14ac:dyDescent="0.2">
      <c r="A358" s="23" t="s">
        <v>9169</v>
      </c>
      <c r="B358" s="23" t="s">
        <v>9170</v>
      </c>
    </row>
    <row r="359" spans="1:2" x14ac:dyDescent="0.2">
      <c r="A359" s="23" t="s">
        <v>9171</v>
      </c>
      <c r="B359" s="23" t="s">
        <v>9172</v>
      </c>
    </row>
    <row r="360" spans="1:2" x14ac:dyDescent="0.2">
      <c r="A360" s="23" t="s">
        <v>9173</v>
      </c>
      <c r="B360" s="23" t="s">
        <v>9174</v>
      </c>
    </row>
    <row r="361" spans="1:2" x14ac:dyDescent="0.2">
      <c r="A361" s="23" t="s">
        <v>9175</v>
      </c>
      <c r="B361" s="23" t="s">
        <v>9176</v>
      </c>
    </row>
    <row r="362" spans="1:2" x14ac:dyDescent="0.2">
      <c r="A362" s="23" t="s">
        <v>9177</v>
      </c>
      <c r="B362" s="23" t="s">
        <v>9178</v>
      </c>
    </row>
    <row r="363" spans="1:2" x14ac:dyDescent="0.2">
      <c r="A363" s="23" t="s">
        <v>9179</v>
      </c>
      <c r="B363" s="23" t="s">
        <v>9180</v>
      </c>
    </row>
    <row r="364" spans="1:2" ht="25.5" x14ac:dyDescent="0.2">
      <c r="A364" s="23" t="s">
        <v>9181</v>
      </c>
      <c r="B364" s="23" t="s">
        <v>9182</v>
      </c>
    </row>
    <row r="365" spans="1:2" x14ac:dyDescent="0.2">
      <c r="A365" s="23" t="s">
        <v>9183</v>
      </c>
      <c r="B365" s="23" t="s">
        <v>9184</v>
      </c>
    </row>
    <row r="366" spans="1:2" x14ac:dyDescent="0.2">
      <c r="A366" s="23" t="s">
        <v>9185</v>
      </c>
      <c r="B366" s="23" t="s">
        <v>717</v>
      </c>
    </row>
    <row r="367" spans="1:2" x14ac:dyDescent="0.2">
      <c r="A367" s="23" t="s">
        <v>9186</v>
      </c>
      <c r="B367" s="23" t="s">
        <v>9187</v>
      </c>
    </row>
    <row r="368" spans="1:2" x14ac:dyDescent="0.2">
      <c r="A368" s="23" t="s">
        <v>9188</v>
      </c>
      <c r="B368" s="23" t="s">
        <v>9189</v>
      </c>
    </row>
    <row r="369" spans="1:2" ht="25.5" x14ac:dyDescent="0.2">
      <c r="A369" s="23" t="s">
        <v>9190</v>
      </c>
      <c r="B369" s="23" t="s">
        <v>9191</v>
      </c>
    </row>
    <row r="370" spans="1:2" x14ac:dyDescent="0.2">
      <c r="A370" s="23" t="s">
        <v>9192</v>
      </c>
      <c r="B370" s="23" t="s">
        <v>9193</v>
      </c>
    </row>
    <row r="371" spans="1:2" x14ac:dyDescent="0.2">
      <c r="A371" s="23" t="s">
        <v>9194</v>
      </c>
      <c r="B371" s="23" t="s">
        <v>9195</v>
      </c>
    </row>
    <row r="372" spans="1:2" ht="38.25" x14ac:dyDescent="0.2">
      <c r="A372" s="23" t="s">
        <v>9196</v>
      </c>
      <c r="B372" s="23" t="s">
        <v>9197</v>
      </c>
    </row>
    <row r="373" spans="1:2" x14ac:dyDescent="0.2">
      <c r="A373" s="23" t="s">
        <v>9198</v>
      </c>
      <c r="B373" s="23" t="s">
        <v>9199</v>
      </c>
    </row>
    <row r="374" spans="1:2" x14ac:dyDescent="0.2">
      <c r="A374" s="23" t="s">
        <v>9200</v>
      </c>
      <c r="B374" s="23" t="s">
        <v>9201</v>
      </c>
    </row>
    <row r="375" spans="1:2" ht="25.5" x14ac:dyDescent="0.2">
      <c r="A375" s="23" t="s">
        <v>9202</v>
      </c>
      <c r="B375" s="23" t="s">
        <v>9203</v>
      </c>
    </row>
    <row r="376" spans="1:2" x14ac:dyDescent="0.2">
      <c r="A376" s="23" t="s">
        <v>9204</v>
      </c>
      <c r="B376" s="23" t="s">
        <v>9205</v>
      </c>
    </row>
    <row r="377" spans="1:2" x14ac:dyDescent="0.2">
      <c r="A377" s="23" t="s">
        <v>9206</v>
      </c>
      <c r="B377" s="23" t="s">
        <v>9207</v>
      </c>
    </row>
    <row r="378" spans="1:2" x14ac:dyDescent="0.2">
      <c r="A378" s="23" t="s">
        <v>9208</v>
      </c>
      <c r="B378" s="23" t="s">
        <v>9209</v>
      </c>
    </row>
    <row r="379" spans="1:2" x14ac:dyDescent="0.2">
      <c r="A379" s="23" t="s">
        <v>9210</v>
      </c>
      <c r="B379" s="23" t="s">
        <v>9211</v>
      </c>
    </row>
    <row r="380" spans="1:2" x14ac:dyDescent="0.2">
      <c r="A380" s="23" t="s">
        <v>9212</v>
      </c>
      <c r="B380" s="23" t="s">
        <v>9213</v>
      </c>
    </row>
    <row r="381" spans="1:2" ht="25.5" x14ac:dyDescent="0.2">
      <c r="A381" s="23" t="s">
        <v>9214</v>
      </c>
      <c r="B381" s="23" t="s">
        <v>9215</v>
      </c>
    </row>
    <row r="382" spans="1:2" x14ac:dyDescent="0.2">
      <c r="A382" s="23" t="s">
        <v>9216</v>
      </c>
      <c r="B382" s="23" t="s">
        <v>9217</v>
      </c>
    </row>
    <row r="383" spans="1:2" ht="25.5" x14ac:dyDescent="0.2">
      <c r="A383" s="23" t="s">
        <v>9218</v>
      </c>
      <c r="B383" s="23" t="s">
        <v>9219</v>
      </c>
    </row>
    <row r="384" spans="1:2" x14ac:dyDescent="0.2">
      <c r="A384" s="23" t="s">
        <v>9220</v>
      </c>
      <c r="B384" s="23" t="s">
        <v>9221</v>
      </c>
    </row>
    <row r="385" spans="1:2" ht="25.5" x14ac:dyDescent="0.2">
      <c r="A385" s="23" t="s">
        <v>9222</v>
      </c>
      <c r="B385" s="23" t="s">
        <v>9223</v>
      </c>
    </row>
    <row r="386" spans="1:2" ht="25.5" x14ac:dyDescent="0.2">
      <c r="A386" s="23" t="s">
        <v>9224</v>
      </c>
      <c r="B386" s="23" t="s">
        <v>9225</v>
      </c>
    </row>
    <row r="387" spans="1:2" x14ac:dyDescent="0.2">
      <c r="A387" s="23" t="s">
        <v>9226</v>
      </c>
      <c r="B387" s="23" t="s">
        <v>9227</v>
      </c>
    </row>
    <row r="388" spans="1:2" ht="25.5" x14ac:dyDescent="0.2">
      <c r="A388" s="23" t="s">
        <v>9228</v>
      </c>
      <c r="B388" s="23" t="s">
        <v>9229</v>
      </c>
    </row>
    <row r="389" spans="1:2" ht="25.5" x14ac:dyDescent="0.2">
      <c r="A389" s="23" t="s">
        <v>9230</v>
      </c>
      <c r="B389" s="23" t="s">
        <v>9231</v>
      </c>
    </row>
    <row r="390" spans="1:2" ht="25.5" x14ac:dyDescent="0.2">
      <c r="A390" s="23" t="s">
        <v>9232</v>
      </c>
      <c r="B390" s="23" t="s">
        <v>9233</v>
      </c>
    </row>
    <row r="391" spans="1:2" x14ac:dyDescent="0.2">
      <c r="A391" s="23" t="s">
        <v>9234</v>
      </c>
      <c r="B391" s="23" t="s">
        <v>9235</v>
      </c>
    </row>
    <row r="392" spans="1:2" x14ac:dyDescent="0.2">
      <c r="A392" s="23" t="s">
        <v>9236</v>
      </c>
      <c r="B392" s="23" t="s">
        <v>9237</v>
      </c>
    </row>
    <row r="393" spans="1:2" x14ac:dyDescent="0.2">
      <c r="A393" s="23" t="s">
        <v>9238</v>
      </c>
      <c r="B393" s="23" t="s">
        <v>9239</v>
      </c>
    </row>
    <row r="394" spans="1:2" x14ac:dyDescent="0.2">
      <c r="A394" s="23" t="s">
        <v>9240</v>
      </c>
      <c r="B394" s="23" t="s">
        <v>9241</v>
      </c>
    </row>
    <row r="395" spans="1:2" x14ac:dyDescent="0.2">
      <c r="A395" s="23" t="s">
        <v>9242</v>
      </c>
      <c r="B395" s="23" t="s">
        <v>9243</v>
      </c>
    </row>
    <row r="396" spans="1:2" ht="25.5" x14ac:dyDescent="0.2">
      <c r="A396" s="23" t="s">
        <v>9244</v>
      </c>
      <c r="B396" s="23" t="s">
        <v>9245</v>
      </c>
    </row>
    <row r="397" spans="1:2" ht="25.5" x14ac:dyDescent="0.2">
      <c r="A397" s="23" t="s">
        <v>9246</v>
      </c>
      <c r="B397" s="23" t="s">
        <v>9247</v>
      </c>
    </row>
    <row r="398" spans="1:2" ht="25.5" x14ac:dyDescent="0.2">
      <c r="A398" s="23" t="s">
        <v>9248</v>
      </c>
      <c r="B398" s="23" t="s">
        <v>9249</v>
      </c>
    </row>
    <row r="399" spans="1:2" x14ac:dyDescent="0.2">
      <c r="A399" s="23" t="s">
        <v>9250</v>
      </c>
      <c r="B399" s="23" t="s">
        <v>9251</v>
      </c>
    </row>
    <row r="400" spans="1:2" ht="38.25" x14ac:dyDescent="0.2">
      <c r="A400" s="23" t="s">
        <v>9252</v>
      </c>
      <c r="B400" s="23" t="s">
        <v>9253</v>
      </c>
    </row>
    <row r="401" spans="1:2" x14ac:dyDescent="0.2">
      <c r="A401" s="23" t="s">
        <v>9254</v>
      </c>
      <c r="B401" s="23" t="s">
        <v>9255</v>
      </c>
    </row>
    <row r="402" spans="1:2" x14ac:dyDescent="0.2">
      <c r="A402" s="23" t="s">
        <v>9256</v>
      </c>
      <c r="B402" s="23" t="s">
        <v>9257</v>
      </c>
    </row>
    <row r="403" spans="1:2" x14ac:dyDescent="0.2">
      <c r="A403" s="23" t="s">
        <v>9258</v>
      </c>
      <c r="B403" s="23" t="s">
        <v>148</v>
      </c>
    </row>
    <row r="404" spans="1:2" x14ac:dyDescent="0.2">
      <c r="A404" s="23" t="s">
        <v>9259</v>
      </c>
      <c r="B404" s="23" t="s">
        <v>9260</v>
      </c>
    </row>
    <row r="405" spans="1:2" x14ac:dyDescent="0.2">
      <c r="A405" s="23" t="s">
        <v>9261</v>
      </c>
      <c r="B405" s="23" t="s">
        <v>9262</v>
      </c>
    </row>
    <row r="406" spans="1:2" x14ac:dyDescent="0.2">
      <c r="A406" s="23" t="s">
        <v>9263</v>
      </c>
      <c r="B406" s="23" t="s">
        <v>9264</v>
      </c>
    </row>
    <row r="407" spans="1:2" x14ac:dyDescent="0.2">
      <c r="A407" s="23" t="s">
        <v>9265</v>
      </c>
      <c r="B407" s="23" t="s">
        <v>9266</v>
      </c>
    </row>
    <row r="408" spans="1:2" x14ac:dyDescent="0.2">
      <c r="A408" s="23" t="s">
        <v>9267</v>
      </c>
      <c r="B408" s="23" t="s">
        <v>9268</v>
      </c>
    </row>
    <row r="409" spans="1:2" x14ac:dyDescent="0.2">
      <c r="A409" s="23" t="s">
        <v>9269</v>
      </c>
      <c r="B409" s="23" t="s">
        <v>9270</v>
      </c>
    </row>
    <row r="410" spans="1:2" x14ac:dyDescent="0.2">
      <c r="A410" s="23" t="s">
        <v>9271</v>
      </c>
      <c r="B410" s="23" t="s">
        <v>9272</v>
      </c>
    </row>
    <row r="411" spans="1:2" x14ac:dyDescent="0.2">
      <c r="A411" s="23" t="s">
        <v>9273</v>
      </c>
      <c r="B411" s="23" t="s">
        <v>9274</v>
      </c>
    </row>
    <row r="412" spans="1:2" x14ac:dyDescent="0.2">
      <c r="A412" s="23" t="s">
        <v>9275</v>
      </c>
      <c r="B412" s="23" t="s">
        <v>9276</v>
      </c>
    </row>
    <row r="413" spans="1:2" x14ac:dyDescent="0.2">
      <c r="A413" s="23" t="s">
        <v>9277</v>
      </c>
      <c r="B413" s="23" t="s">
        <v>9278</v>
      </c>
    </row>
    <row r="414" spans="1:2" x14ac:dyDescent="0.2">
      <c r="A414" s="23" t="s">
        <v>9279</v>
      </c>
      <c r="B414" s="23" t="s">
        <v>9280</v>
      </c>
    </row>
    <row r="415" spans="1:2" x14ac:dyDescent="0.2">
      <c r="A415" s="23" t="s">
        <v>9281</v>
      </c>
      <c r="B415" s="23" t="s">
        <v>9282</v>
      </c>
    </row>
    <row r="416" spans="1:2" x14ac:dyDescent="0.2">
      <c r="A416" s="23" t="s">
        <v>9283</v>
      </c>
      <c r="B416" s="23" t="s">
        <v>9284</v>
      </c>
    </row>
    <row r="417" spans="1:2" x14ac:dyDescent="0.2">
      <c r="A417" s="23" t="s">
        <v>9285</v>
      </c>
      <c r="B417" s="23" t="s">
        <v>9286</v>
      </c>
    </row>
    <row r="418" spans="1:2" x14ac:dyDescent="0.2">
      <c r="A418" s="23" t="s">
        <v>9287</v>
      </c>
      <c r="B418" s="23" t="s">
        <v>9288</v>
      </c>
    </row>
    <row r="419" spans="1:2" x14ac:dyDescent="0.2">
      <c r="A419" s="23" t="s">
        <v>9289</v>
      </c>
      <c r="B419" s="23" t="s">
        <v>9290</v>
      </c>
    </row>
    <row r="420" spans="1:2" x14ac:dyDescent="0.2">
      <c r="A420" s="23" t="s">
        <v>9291</v>
      </c>
      <c r="B420" s="23" t="s">
        <v>9292</v>
      </c>
    </row>
    <row r="421" spans="1:2" x14ac:dyDescent="0.2">
      <c r="A421" s="23" t="s">
        <v>9293</v>
      </c>
      <c r="B421" s="23" t="s">
        <v>9294</v>
      </c>
    </row>
    <row r="422" spans="1:2" x14ac:dyDescent="0.2">
      <c r="A422" s="23" t="s">
        <v>9295</v>
      </c>
      <c r="B422" s="23" t="s">
        <v>9296</v>
      </c>
    </row>
    <row r="423" spans="1:2" ht="25.5" x14ac:dyDescent="0.2">
      <c r="A423" s="23" t="s">
        <v>9297</v>
      </c>
      <c r="B423" s="23" t="s">
        <v>9298</v>
      </c>
    </row>
    <row r="424" spans="1:2" x14ac:dyDescent="0.2">
      <c r="A424" s="23" t="s">
        <v>9299</v>
      </c>
      <c r="B424" s="23" t="s">
        <v>9300</v>
      </c>
    </row>
    <row r="425" spans="1:2" x14ac:dyDescent="0.2">
      <c r="A425" s="23" t="s">
        <v>9301</v>
      </c>
      <c r="B425" s="23" t="s">
        <v>9302</v>
      </c>
    </row>
    <row r="426" spans="1:2" x14ac:dyDescent="0.2">
      <c r="A426" s="23" t="s">
        <v>9303</v>
      </c>
      <c r="B426" s="23" t="s">
        <v>9304</v>
      </c>
    </row>
    <row r="427" spans="1:2" x14ac:dyDescent="0.2">
      <c r="A427" s="23" t="s">
        <v>9305</v>
      </c>
      <c r="B427" s="23" t="s">
        <v>9306</v>
      </c>
    </row>
    <row r="428" spans="1:2" x14ac:dyDescent="0.2">
      <c r="A428" s="23" t="s">
        <v>9307</v>
      </c>
      <c r="B428" s="23" t="s">
        <v>9308</v>
      </c>
    </row>
    <row r="429" spans="1:2" x14ac:dyDescent="0.2">
      <c r="A429" s="23" t="s">
        <v>9309</v>
      </c>
      <c r="B429" s="23" t="s">
        <v>9310</v>
      </c>
    </row>
    <row r="430" spans="1:2" x14ac:dyDescent="0.2">
      <c r="A430" s="23" t="s">
        <v>9311</v>
      </c>
      <c r="B430" s="23" t="s">
        <v>9312</v>
      </c>
    </row>
    <row r="431" spans="1:2" x14ac:dyDescent="0.2">
      <c r="A431" s="23" t="s">
        <v>9313</v>
      </c>
      <c r="B431" s="23" t="s">
        <v>9314</v>
      </c>
    </row>
    <row r="432" spans="1:2" x14ac:dyDescent="0.2">
      <c r="A432" s="23" t="s">
        <v>9315</v>
      </c>
      <c r="B432" s="23" t="s">
        <v>9316</v>
      </c>
    </row>
    <row r="433" spans="1:2" x14ac:dyDescent="0.2">
      <c r="A433" s="23" t="s">
        <v>9317</v>
      </c>
      <c r="B433" s="23" t="s">
        <v>9318</v>
      </c>
    </row>
    <row r="434" spans="1:2" x14ac:dyDescent="0.2">
      <c r="A434" s="23" t="s">
        <v>9319</v>
      </c>
      <c r="B434" s="23" t="s">
        <v>9320</v>
      </c>
    </row>
    <row r="435" spans="1:2" ht="25.5" x14ac:dyDescent="0.2">
      <c r="A435" s="23" t="s">
        <v>9321</v>
      </c>
      <c r="B435" s="23" t="s">
        <v>9322</v>
      </c>
    </row>
    <row r="436" spans="1:2" x14ac:dyDescent="0.2">
      <c r="A436" s="23" t="s">
        <v>9323</v>
      </c>
      <c r="B436" s="23" t="s">
        <v>9324</v>
      </c>
    </row>
    <row r="437" spans="1:2" x14ac:dyDescent="0.2">
      <c r="A437" s="23" t="s">
        <v>9325</v>
      </c>
      <c r="B437" s="23" t="s">
        <v>9326</v>
      </c>
    </row>
    <row r="438" spans="1:2" x14ac:dyDescent="0.2">
      <c r="A438" s="23" t="s">
        <v>9327</v>
      </c>
      <c r="B438" s="23" t="s">
        <v>9328</v>
      </c>
    </row>
    <row r="439" spans="1:2" x14ac:dyDescent="0.2">
      <c r="A439" s="23" t="s">
        <v>9329</v>
      </c>
      <c r="B439" s="23" t="s">
        <v>9330</v>
      </c>
    </row>
    <row r="440" spans="1:2" ht="25.5" x14ac:dyDescent="0.2">
      <c r="A440" s="23" t="s">
        <v>9331</v>
      </c>
      <c r="B440" s="23" t="s">
        <v>9332</v>
      </c>
    </row>
    <row r="441" spans="1:2" x14ac:dyDescent="0.2">
      <c r="A441" s="23" t="s">
        <v>9333</v>
      </c>
      <c r="B441" s="23" t="s">
        <v>9334</v>
      </c>
    </row>
    <row r="442" spans="1:2" x14ac:dyDescent="0.2">
      <c r="A442" s="23" t="s">
        <v>9335</v>
      </c>
      <c r="B442" s="23" t="s">
        <v>9336</v>
      </c>
    </row>
    <row r="443" spans="1:2" x14ac:dyDescent="0.2">
      <c r="A443" s="23" t="s">
        <v>9337</v>
      </c>
      <c r="B443" s="23" t="s">
        <v>9338</v>
      </c>
    </row>
    <row r="444" spans="1:2" x14ac:dyDescent="0.2">
      <c r="A444" s="23" t="s">
        <v>9339</v>
      </c>
      <c r="B444" s="23" t="s">
        <v>9340</v>
      </c>
    </row>
    <row r="445" spans="1:2" x14ac:dyDescent="0.2">
      <c r="A445" s="23" t="s">
        <v>9341</v>
      </c>
      <c r="B445" s="23" t="s">
        <v>9342</v>
      </c>
    </row>
    <row r="446" spans="1:2" x14ac:dyDescent="0.2">
      <c r="A446" s="23" t="s">
        <v>9343</v>
      </c>
      <c r="B446" s="23" t="s">
        <v>9344</v>
      </c>
    </row>
    <row r="447" spans="1:2" x14ac:dyDescent="0.2">
      <c r="A447" s="23" t="s">
        <v>9345</v>
      </c>
      <c r="B447" s="23" t="s">
        <v>9346</v>
      </c>
    </row>
    <row r="448" spans="1:2" x14ac:dyDescent="0.2">
      <c r="A448" s="23" t="s">
        <v>9347</v>
      </c>
      <c r="B448" s="23" t="s">
        <v>9348</v>
      </c>
    </row>
    <row r="449" spans="1:2" x14ac:dyDescent="0.2">
      <c r="A449" s="23" t="s">
        <v>9349</v>
      </c>
      <c r="B449" s="23" t="s">
        <v>9350</v>
      </c>
    </row>
    <row r="450" spans="1:2" x14ac:dyDescent="0.2">
      <c r="A450" s="23" t="s">
        <v>9351</v>
      </c>
      <c r="B450" s="23" t="s">
        <v>9352</v>
      </c>
    </row>
    <row r="451" spans="1:2" x14ac:dyDescent="0.2">
      <c r="A451" s="23" t="s">
        <v>9353</v>
      </c>
      <c r="B451" s="23" t="s">
        <v>9354</v>
      </c>
    </row>
    <row r="452" spans="1:2" x14ac:dyDescent="0.2">
      <c r="A452" s="23" t="s">
        <v>9355</v>
      </c>
      <c r="B452" s="23" t="s">
        <v>9356</v>
      </c>
    </row>
    <row r="453" spans="1:2" x14ac:dyDescent="0.2">
      <c r="A453" s="23" t="s">
        <v>9357</v>
      </c>
      <c r="B453" s="23" t="s">
        <v>9358</v>
      </c>
    </row>
    <row r="454" spans="1:2" x14ac:dyDescent="0.2">
      <c r="A454" s="23" t="s">
        <v>9359</v>
      </c>
      <c r="B454" s="23" t="s">
        <v>9360</v>
      </c>
    </row>
    <row r="455" spans="1:2" x14ac:dyDescent="0.2">
      <c r="A455" s="23" t="s">
        <v>9361</v>
      </c>
      <c r="B455" s="23" t="s">
        <v>782</v>
      </c>
    </row>
    <row r="456" spans="1:2" x14ac:dyDescent="0.2">
      <c r="A456" s="23" t="s">
        <v>9362</v>
      </c>
      <c r="B456" s="23" t="s">
        <v>9363</v>
      </c>
    </row>
    <row r="457" spans="1:2" x14ac:dyDescent="0.2">
      <c r="A457" s="23" t="s">
        <v>9364</v>
      </c>
      <c r="B457" s="23" t="s">
        <v>779</v>
      </c>
    </row>
    <row r="458" spans="1:2" x14ac:dyDescent="0.2">
      <c r="A458" s="23" t="s">
        <v>9365</v>
      </c>
      <c r="B458" s="23" t="s">
        <v>9366</v>
      </c>
    </row>
    <row r="459" spans="1:2" x14ac:dyDescent="0.2">
      <c r="A459" s="23" t="s">
        <v>9367</v>
      </c>
      <c r="B459" s="23" t="s">
        <v>9368</v>
      </c>
    </row>
    <row r="460" spans="1:2" x14ac:dyDescent="0.2">
      <c r="A460" s="23" t="s">
        <v>9369</v>
      </c>
      <c r="B460" s="23" t="s">
        <v>9368</v>
      </c>
    </row>
    <row r="461" spans="1:2" x14ac:dyDescent="0.2">
      <c r="A461" s="23" t="s">
        <v>9370</v>
      </c>
      <c r="B461" s="23" t="s">
        <v>9371</v>
      </c>
    </row>
    <row r="462" spans="1:2" x14ac:dyDescent="0.2">
      <c r="A462" s="23" t="s">
        <v>9372</v>
      </c>
      <c r="B462" s="23" t="s">
        <v>9373</v>
      </c>
    </row>
    <row r="463" spans="1:2" x14ac:dyDescent="0.2">
      <c r="A463" s="23" t="s">
        <v>9374</v>
      </c>
      <c r="B463" s="23" t="s">
        <v>9375</v>
      </c>
    </row>
    <row r="464" spans="1:2" x14ac:dyDescent="0.2">
      <c r="A464" s="23" t="s">
        <v>9376</v>
      </c>
      <c r="B464" s="23" t="s">
        <v>9377</v>
      </c>
    </row>
    <row r="465" spans="1:2" x14ac:dyDescent="0.2">
      <c r="A465" s="23" t="s">
        <v>9378</v>
      </c>
      <c r="B465" s="23" t="s">
        <v>9379</v>
      </c>
    </row>
    <row r="466" spans="1:2" x14ac:dyDescent="0.2">
      <c r="A466" s="23" t="s">
        <v>9380</v>
      </c>
      <c r="B466" s="23" t="s">
        <v>9381</v>
      </c>
    </row>
    <row r="467" spans="1:2" x14ac:dyDescent="0.2">
      <c r="A467" s="23" t="s">
        <v>9382</v>
      </c>
      <c r="B467" s="23" t="s">
        <v>9383</v>
      </c>
    </row>
    <row r="468" spans="1:2" x14ac:dyDescent="0.2">
      <c r="A468" s="23" t="s">
        <v>9384</v>
      </c>
      <c r="B468" s="23" t="s">
        <v>9385</v>
      </c>
    </row>
    <row r="469" spans="1:2" x14ac:dyDescent="0.2">
      <c r="A469" s="23" t="s">
        <v>9386</v>
      </c>
      <c r="B469" s="23" t="s">
        <v>9387</v>
      </c>
    </row>
    <row r="470" spans="1:2" x14ac:dyDescent="0.2">
      <c r="A470" s="23" t="s">
        <v>9388</v>
      </c>
      <c r="B470" s="23" t="s">
        <v>9389</v>
      </c>
    </row>
    <row r="471" spans="1:2" x14ac:dyDescent="0.2">
      <c r="A471" s="23" t="s">
        <v>9390</v>
      </c>
      <c r="B471" s="23" t="s">
        <v>9391</v>
      </c>
    </row>
    <row r="472" spans="1:2" x14ac:dyDescent="0.2">
      <c r="A472" s="23" t="s">
        <v>9392</v>
      </c>
      <c r="B472" s="23" t="s">
        <v>9393</v>
      </c>
    </row>
    <row r="473" spans="1:2" x14ac:dyDescent="0.2">
      <c r="A473" s="23" t="s">
        <v>9394</v>
      </c>
      <c r="B473" s="23" t="s">
        <v>9395</v>
      </c>
    </row>
    <row r="474" spans="1:2" x14ac:dyDescent="0.2">
      <c r="A474" s="23" t="s">
        <v>9396</v>
      </c>
      <c r="B474" s="23" t="s">
        <v>9397</v>
      </c>
    </row>
    <row r="475" spans="1:2" x14ac:dyDescent="0.2">
      <c r="A475" s="23" t="s">
        <v>9398</v>
      </c>
      <c r="B475" s="23" t="s">
        <v>9399</v>
      </c>
    </row>
    <row r="476" spans="1:2" x14ac:dyDescent="0.2">
      <c r="A476" s="23" t="s">
        <v>9400</v>
      </c>
      <c r="B476" s="23" t="s">
        <v>9401</v>
      </c>
    </row>
    <row r="477" spans="1:2" x14ac:dyDescent="0.2">
      <c r="A477" s="23" t="s">
        <v>9402</v>
      </c>
      <c r="B477" s="23" t="s">
        <v>9403</v>
      </c>
    </row>
    <row r="478" spans="1:2" x14ac:dyDescent="0.2">
      <c r="A478" s="23" t="s">
        <v>9404</v>
      </c>
      <c r="B478" s="23" t="s">
        <v>9405</v>
      </c>
    </row>
    <row r="479" spans="1:2" x14ac:dyDescent="0.2">
      <c r="A479" s="23" t="s">
        <v>9406</v>
      </c>
      <c r="B479" s="23" t="s">
        <v>9407</v>
      </c>
    </row>
    <row r="480" spans="1:2" x14ac:dyDescent="0.2">
      <c r="A480" s="23" t="s">
        <v>9408</v>
      </c>
      <c r="B480" s="23" t="s">
        <v>9409</v>
      </c>
    </row>
    <row r="481" spans="1:2" x14ac:dyDescent="0.2">
      <c r="A481" s="23" t="s">
        <v>9410</v>
      </c>
      <c r="B481" s="23" t="s">
        <v>9411</v>
      </c>
    </row>
    <row r="482" spans="1:2" ht="25.5" x14ac:dyDescent="0.2">
      <c r="A482" s="23" t="s">
        <v>9412</v>
      </c>
      <c r="B482" s="23" t="s">
        <v>9413</v>
      </c>
    </row>
    <row r="483" spans="1:2" x14ac:dyDescent="0.2">
      <c r="A483" s="23" t="s">
        <v>9414</v>
      </c>
      <c r="B483" s="23" t="s">
        <v>9415</v>
      </c>
    </row>
    <row r="484" spans="1:2" x14ac:dyDescent="0.2">
      <c r="A484" s="23" t="s">
        <v>9416</v>
      </c>
      <c r="B484" s="23" t="s">
        <v>9417</v>
      </c>
    </row>
    <row r="485" spans="1:2" x14ac:dyDescent="0.2">
      <c r="A485" s="23" t="s">
        <v>9418</v>
      </c>
      <c r="B485" s="23" t="s">
        <v>9419</v>
      </c>
    </row>
    <row r="486" spans="1:2" x14ac:dyDescent="0.2">
      <c r="A486" s="23" t="s">
        <v>9420</v>
      </c>
      <c r="B486" s="23" t="s">
        <v>9421</v>
      </c>
    </row>
    <row r="487" spans="1:2" x14ac:dyDescent="0.2">
      <c r="A487" s="23" t="s">
        <v>9422</v>
      </c>
      <c r="B487" s="23" t="s">
        <v>9423</v>
      </c>
    </row>
    <row r="488" spans="1:2" x14ac:dyDescent="0.2">
      <c r="A488" s="23" t="s">
        <v>9424</v>
      </c>
      <c r="B488" s="23" t="s">
        <v>9425</v>
      </c>
    </row>
    <row r="489" spans="1:2" x14ac:dyDescent="0.2">
      <c r="A489" s="23" t="s">
        <v>9426</v>
      </c>
      <c r="B489" s="23" t="s">
        <v>9427</v>
      </c>
    </row>
    <row r="490" spans="1:2" x14ac:dyDescent="0.2">
      <c r="A490" s="23" t="s">
        <v>9428</v>
      </c>
      <c r="B490" s="23" t="s">
        <v>9429</v>
      </c>
    </row>
    <row r="491" spans="1:2" x14ac:dyDescent="0.2">
      <c r="A491" s="23" t="s">
        <v>9430</v>
      </c>
      <c r="B491" s="23" t="s">
        <v>9431</v>
      </c>
    </row>
    <row r="492" spans="1:2" x14ac:dyDescent="0.2">
      <c r="A492" s="23" t="s">
        <v>9432</v>
      </c>
      <c r="B492" s="23" t="s">
        <v>9433</v>
      </c>
    </row>
    <row r="493" spans="1:2" x14ac:dyDescent="0.2">
      <c r="A493" s="23" t="s">
        <v>9434</v>
      </c>
      <c r="B493" s="23" t="s">
        <v>9435</v>
      </c>
    </row>
    <row r="494" spans="1:2" ht="25.5" x14ac:dyDescent="0.2">
      <c r="A494" s="23" t="s">
        <v>9436</v>
      </c>
      <c r="B494" s="23" t="s">
        <v>9437</v>
      </c>
    </row>
    <row r="495" spans="1:2" x14ac:dyDescent="0.2">
      <c r="A495" s="23" t="s">
        <v>9438</v>
      </c>
      <c r="B495" s="23" t="s">
        <v>9439</v>
      </c>
    </row>
    <row r="496" spans="1:2" x14ac:dyDescent="0.2">
      <c r="A496" s="23" t="s">
        <v>9440</v>
      </c>
      <c r="B496" s="23" t="s">
        <v>9441</v>
      </c>
    </row>
    <row r="497" spans="1:2" x14ac:dyDescent="0.2">
      <c r="A497" s="23" t="s">
        <v>9442</v>
      </c>
      <c r="B497" s="23" t="s">
        <v>9443</v>
      </c>
    </row>
    <row r="498" spans="1:2" x14ac:dyDescent="0.2">
      <c r="A498" s="23" t="s">
        <v>9444</v>
      </c>
      <c r="B498" s="23" t="s">
        <v>9445</v>
      </c>
    </row>
    <row r="499" spans="1:2" x14ac:dyDescent="0.2">
      <c r="A499" s="23" t="s">
        <v>9446</v>
      </c>
      <c r="B499" s="23" t="s">
        <v>9447</v>
      </c>
    </row>
    <row r="500" spans="1:2" x14ac:dyDescent="0.2">
      <c r="A500" s="23" t="s">
        <v>9448</v>
      </c>
      <c r="B500" s="23" t="s">
        <v>9449</v>
      </c>
    </row>
    <row r="501" spans="1:2" x14ac:dyDescent="0.2">
      <c r="A501" s="23" t="s">
        <v>9450</v>
      </c>
      <c r="B501" s="23" t="s">
        <v>9451</v>
      </c>
    </row>
    <row r="502" spans="1:2" x14ac:dyDescent="0.2">
      <c r="A502" s="23" t="s">
        <v>9452</v>
      </c>
      <c r="B502" s="23" t="s">
        <v>9453</v>
      </c>
    </row>
    <row r="503" spans="1:2" x14ac:dyDescent="0.2">
      <c r="A503" s="23" t="s">
        <v>9454</v>
      </c>
      <c r="B503" s="23" t="s">
        <v>9455</v>
      </c>
    </row>
    <row r="504" spans="1:2" x14ac:dyDescent="0.2">
      <c r="A504" s="23" t="s">
        <v>9456</v>
      </c>
      <c r="B504" s="23" t="s">
        <v>205</v>
      </c>
    </row>
    <row r="505" spans="1:2" x14ac:dyDescent="0.2">
      <c r="A505" s="23" t="s">
        <v>9457</v>
      </c>
      <c r="B505" s="23" t="s">
        <v>9458</v>
      </c>
    </row>
    <row r="506" spans="1:2" x14ac:dyDescent="0.2">
      <c r="A506" s="23" t="s">
        <v>9459</v>
      </c>
      <c r="B506" s="23" t="s">
        <v>9460</v>
      </c>
    </row>
    <row r="507" spans="1:2" x14ac:dyDescent="0.2">
      <c r="A507" s="23" t="s">
        <v>9461</v>
      </c>
      <c r="B507" s="23" t="s">
        <v>9462</v>
      </c>
    </row>
    <row r="508" spans="1:2" ht="25.5" x14ac:dyDescent="0.2">
      <c r="A508" s="23" t="s">
        <v>9463</v>
      </c>
      <c r="B508" s="23" t="s">
        <v>9464</v>
      </c>
    </row>
    <row r="509" spans="1:2" x14ac:dyDescent="0.2">
      <c r="A509" s="23" t="s">
        <v>9465</v>
      </c>
      <c r="B509" s="23" t="s">
        <v>9466</v>
      </c>
    </row>
    <row r="510" spans="1:2" x14ac:dyDescent="0.2">
      <c r="A510" s="23" t="s">
        <v>9467</v>
      </c>
      <c r="B510" s="23" t="s">
        <v>9468</v>
      </c>
    </row>
    <row r="511" spans="1:2" x14ac:dyDescent="0.2">
      <c r="A511" s="23" t="s">
        <v>9469</v>
      </c>
      <c r="B511" s="23" t="s">
        <v>9470</v>
      </c>
    </row>
    <row r="512" spans="1:2" ht="25.5" x14ac:dyDescent="0.2">
      <c r="A512" s="23" t="s">
        <v>9471</v>
      </c>
      <c r="B512" s="23" t="s">
        <v>9472</v>
      </c>
    </row>
    <row r="513" spans="1:2" x14ac:dyDescent="0.2">
      <c r="A513" s="23" t="s">
        <v>9473</v>
      </c>
      <c r="B513" s="23" t="s">
        <v>9474</v>
      </c>
    </row>
    <row r="514" spans="1:2" x14ac:dyDescent="0.2">
      <c r="A514" s="23" t="s">
        <v>9475</v>
      </c>
      <c r="B514" s="23" t="s">
        <v>9476</v>
      </c>
    </row>
    <row r="515" spans="1:2" x14ac:dyDescent="0.2">
      <c r="A515" s="23" t="s">
        <v>9477</v>
      </c>
      <c r="B515" s="23" t="s">
        <v>9478</v>
      </c>
    </row>
    <row r="516" spans="1:2" x14ac:dyDescent="0.2">
      <c r="A516" s="23" t="s">
        <v>9479</v>
      </c>
      <c r="B516" s="23" t="s">
        <v>9480</v>
      </c>
    </row>
    <row r="517" spans="1:2" x14ac:dyDescent="0.2">
      <c r="A517" s="23" t="s">
        <v>9481</v>
      </c>
      <c r="B517" s="23" t="s">
        <v>9482</v>
      </c>
    </row>
    <row r="518" spans="1:2" x14ac:dyDescent="0.2">
      <c r="A518" s="23" t="s">
        <v>9483</v>
      </c>
      <c r="B518" s="23" t="s">
        <v>9484</v>
      </c>
    </row>
    <row r="519" spans="1:2" x14ac:dyDescent="0.2">
      <c r="A519" s="23" t="s">
        <v>9485</v>
      </c>
      <c r="B519" s="23" t="s">
        <v>9486</v>
      </c>
    </row>
    <row r="520" spans="1:2" x14ac:dyDescent="0.2">
      <c r="A520" s="23" t="s">
        <v>9487</v>
      </c>
      <c r="B520" s="23" t="s">
        <v>9488</v>
      </c>
    </row>
    <row r="521" spans="1:2" x14ac:dyDescent="0.2">
      <c r="A521" s="23" t="s">
        <v>9489</v>
      </c>
      <c r="B521" s="23" t="s">
        <v>9490</v>
      </c>
    </row>
    <row r="522" spans="1:2" x14ac:dyDescent="0.2">
      <c r="A522" s="23" t="s">
        <v>9491</v>
      </c>
      <c r="B522" s="23" t="s">
        <v>9492</v>
      </c>
    </row>
    <row r="523" spans="1:2" x14ac:dyDescent="0.2">
      <c r="A523" s="23" t="s">
        <v>9493</v>
      </c>
      <c r="B523" s="23" t="s">
        <v>9494</v>
      </c>
    </row>
    <row r="524" spans="1:2" x14ac:dyDescent="0.2">
      <c r="A524" s="23" t="s">
        <v>9495</v>
      </c>
      <c r="B524" s="23" t="s">
        <v>9496</v>
      </c>
    </row>
    <row r="525" spans="1:2" x14ac:dyDescent="0.2">
      <c r="A525" s="23" t="s">
        <v>9497</v>
      </c>
      <c r="B525" s="23" t="s">
        <v>9498</v>
      </c>
    </row>
    <row r="526" spans="1:2" x14ac:dyDescent="0.2">
      <c r="A526" s="23" t="s">
        <v>9499</v>
      </c>
      <c r="B526" s="23" t="s">
        <v>9500</v>
      </c>
    </row>
    <row r="527" spans="1:2" x14ac:dyDescent="0.2">
      <c r="A527" s="23" t="s">
        <v>9501</v>
      </c>
      <c r="B527" s="23" t="s">
        <v>9502</v>
      </c>
    </row>
    <row r="528" spans="1:2" x14ac:dyDescent="0.2">
      <c r="A528" s="23" t="s">
        <v>9503</v>
      </c>
      <c r="B528" s="23" t="s">
        <v>9504</v>
      </c>
    </row>
    <row r="529" spans="1:2" ht="25.5" x14ac:dyDescent="0.2">
      <c r="A529" s="23" t="s">
        <v>9505</v>
      </c>
      <c r="B529" s="23" t="s">
        <v>9506</v>
      </c>
    </row>
    <row r="530" spans="1:2" x14ac:dyDescent="0.2">
      <c r="A530" s="23" t="s">
        <v>9507</v>
      </c>
      <c r="B530" s="23" t="s">
        <v>546</v>
      </c>
    </row>
    <row r="531" spans="1:2" x14ac:dyDescent="0.2">
      <c r="A531" s="23" t="s">
        <v>9508</v>
      </c>
      <c r="B531" s="23" t="s">
        <v>811</v>
      </c>
    </row>
    <row r="532" spans="1:2" x14ac:dyDescent="0.2">
      <c r="A532" s="23" t="s">
        <v>9509</v>
      </c>
      <c r="B532" s="23" t="s">
        <v>9510</v>
      </c>
    </row>
    <row r="533" spans="1:2" x14ac:dyDescent="0.2">
      <c r="A533" s="23" t="s">
        <v>9511</v>
      </c>
      <c r="B533" s="23" t="s">
        <v>9512</v>
      </c>
    </row>
    <row r="534" spans="1:2" x14ac:dyDescent="0.2">
      <c r="A534" s="23" t="s">
        <v>9513</v>
      </c>
      <c r="B534" s="23" t="s">
        <v>9514</v>
      </c>
    </row>
    <row r="535" spans="1:2" x14ac:dyDescent="0.2">
      <c r="A535" s="23" t="s">
        <v>9515</v>
      </c>
      <c r="B535" s="23" t="s">
        <v>9516</v>
      </c>
    </row>
    <row r="536" spans="1:2" x14ac:dyDescent="0.2">
      <c r="A536" s="23" t="s">
        <v>9517</v>
      </c>
      <c r="B536" s="23" t="s">
        <v>9518</v>
      </c>
    </row>
    <row r="537" spans="1:2" x14ac:dyDescent="0.2">
      <c r="A537" s="23" t="s">
        <v>9519</v>
      </c>
      <c r="B537" s="23" t="s">
        <v>9520</v>
      </c>
    </row>
    <row r="538" spans="1:2" x14ac:dyDescent="0.2">
      <c r="A538" s="23" t="s">
        <v>9521</v>
      </c>
      <c r="B538" s="23" t="s">
        <v>9522</v>
      </c>
    </row>
    <row r="539" spans="1:2" x14ac:dyDescent="0.2">
      <c r="A539" s="23" t="s">
        <v>9523</v>
      </c>
      <c r="B539" s="23" t="s">
        <v>9524</v>
      </c>
    </row>
    <row r="540" spans="1:2" x14ac:dyDescent="0.2">
      <c r="A540" s="23" t="s">
        <v>9525</v>
      </c>
      <c r="B540" s="23" t="s">
        <v>9526</v>
      </c>
    </row>
    <row r="541" spans="1:2" x14ac:dyDescent="0.2">
      <c r="A541" s="23" t="s">
        <v>9527</v>
      </c>
      <c r="B541" s="23" t="s">
        <v>9528</v>
      </c>
    </row>
    <row r="542" spans="1:2" ht="25.5" x14ac:dyDescent="0.2">
      <c r="A542" s="23" t="s">
        <v>9529</v>
      </c>
      <c r="B542" s="23" t="s">
        <v>9530</v>
      </c>
    </row>
    <row r="543" spans="1:2" x14ac:dyDescent="0.2">
      <c r="A543" s="23" t="s">
        <v>9531</v>
      </c>
      <c r="B543" s="23" t="s">
        <v>9532</v>
      </c>
    </row>
    <row r="544" spans="1:2" x14ac:dyDescent="0.2">
      <c r="A544" s="23" t="s">
        <v>9533</v>
      </c>
      <c r="B544" s="23" t="s">
        <v>9534</v>
      </c>
    </row>
    <row r="545" spans="1:2" x14ac:dyDescent="0.2">
      <c r="A545" s="23" t="s">
        <v>9535</v>
      </c>
      <c r="B545" s="23" t="s">
        <v>9536</v>
      </c>
    </row>
    <row r="546" spans="1:2" x14ac:dyDescent="0.2">
      <c r="A546" s="23" t="s">
        <v>9537</v>
      </c>
      <c r="B546" s="23" t="s">
        <v>9538</v>
      </c>
    </row>
    <row r="547" spans="1:2" x14ac:dyDescent="0.2">
      <c r="A547" s="23" t="s">
        <v>9539</v>
      </c>
      <c r="B547" s="23" t="s">
        <v>9540</v>
      </c>
    </row>
    <row r="548" spans="1:2" x14ac:dyDescent="0.2">
      <c r="A548" s="23" t="s">
        <v>9541</v>
      </c>
      <c r="B548" s="23" t="s">
        <v>9542</v>
      </c>
    </row>
    <row r="549" spans="1:2" x14ac:dyDescent="0.2">
      <c r="A549" s="23" t="s">
        <v>9543</v>
      </c>
      <c r="B549" s="23" t="s">
        <v>9544</v>
      </c>
    </row>
    <row r="550" spans="1:2" x14ac:dyDescent="0.2">
      <c r="A550" s="23" t="s">
        <v>9545</v>
      </c>
      <c r="B550" s="23" t="s">
        <v>9546</v>
      </c>
    </row>
    <row r="551" spans="1:2" x14ac:dyDescent="0.2">
      <c r="A551" s="23" t="s">
        <v>9547</v>
      </c>
      <c r="B551" s="23" t="s">
        <v>9548</v>
      </c>
    </row>
    <row r="552" spans="1:2" x14ac:dyDescent="0.2">
      <c r="A552" s="23" t="s">
        <v>9549</v>
      </c>
      <c r="B552" s="23" t="s">
        <v>9550</v>
      </c>
    </row>
    <row r="553" spans="1:2" x14ac:dyDescent="0.2">
      <c r="A553" s="23" t="s">
        <v>9551</v>
      </c>
      <c r="B553" s="23" t="s">
        <v>9552</v>
      </c>
    </row>
    <row r="554" spans="1:2" ht="25.5" x14ac:dyDescent="0.2">
      <c r="A554" s="23" t="s">
        <v>9553</v>
      </c>
      <c r="B554" s="23" t="s">
        <v>9554</v>
      </c>
    </row>
    <row r="555" spans="1:2" x14ac:dyDescent="0.2">
      <c r="A555" s="23" t="s">
        <v>9555</v>
      </c>
      <c r="B555" s="23" t="s">
        <v>9556</v>
      </c>
    </row>
    <row r="556" spans="1:2" x14ac:dyDescent="0.2">
      <c r="A556" s="23" t="s">
        <v>9557</v>
      </c>
      <c r="B556" s="23" t="s">
        <v>9558</v>
      </c>
    </row>
    <row r="557" spans="1:2" x14ac:dyDescent="0.2">
      <c r="A557" s="23" t="s">
        <v>9559</v>
      </c>
      <c r="B557" s="23" t="s">
        <v>9560</v>
      </c>
    </row>
    <row r="558" spans="1:2" x14ac:dyDescent="0.2">
      <c r="A558" s="23" t="s">
        <v>9561</v>
      </c>
      <c r="B558" s="23" t="s">
        <v>9562</v>
      </c>
    </row>
    <row r="559" spans="1:2" x14ac:dyDescent="0.2">
      <c r="A559" s="23" t="s">
        <v>9563</v>
      </c>
      <c r="B559" s="23" t="s">
        <v>9564</v>
      </c>
    </row>
    <row r="560" spans="1:2" x14ac:dyDescent="0.2">
      <c r="A560" s="23" t="s">
        <v>9565</v>
      </c>
      <c r="B560" s="23" t="s">
        <v>9566</v>
      </c>
    </row>
    <row r="561" spans="1:2" x14ac:dyDescent="0.2">
      <c r="A561" s="23" t="s">
        <v>9567</v>
      </c>
      <c r="B561" s="23" t="s">
        <v>9568</v>
      </c>
    </row>
    <row r="562" spans="1:2" ht="25.5" x14ac:dyDescent="0.2">
      <c r="A562" s="23" t="s">
        <v>9569</v>
      </c>
      <c r="B562" s="23" t="s">
        <v>9570</v>
      </c>
    </row>
    <row r="563" spans="1:2" x14ac:dyDescent="0.2">
      <c r="A563" s="23" t="s">
        <v>9571</v>
      </c>
      <c r="B563" s="23" t="s">
        <v>9572</v>
      </c>
    </row>
    <row r="564" spans="1:2" x14ac:dyDescent="0.2">
      <c r="A564" s="23" t="s">
        <v>9573</v>
      </c>
      <c r="B564" s="23" t="s">
        <v>9574</v>
      </c>
    </row>
    <row r="565" spans="1:2" ht="25.5" x14ac:dyDescent="0.2">
      <c r="A565" s="23" t="s">
        <v>9575</v>
      </c>
      <c r="B565" s="23" t="s">
        <v>9576</v>
      </c>
    </row>
    <row r="566" spans="1:2" x14ac:dyDescent="0.2">
      <c r="A566" s="23" t="s">
        <v>9577</v>
      </c>
      <c r="B566" s="23" t="s">
        <v>9578</v>
      </c>
    </row>
    <row r="567" spans="1:2" x14ac:dyDescent="0.2">
      <c r="A567" s="23" t="s">
        <v>9579</v>
      </c>
      <c r="B567" s="23" t="s">
        <v>9578</v>
      </c>
    </row>
    <row r="568" spans="1:2" x14ac:dyDescent="0.2">
      <c r="A568" s="23" t="s">
        <v>9580</v>
      </c>
      <c r="B568" s="23" t="s">
        <v>293</v>
      </c>
    </row>
    <row r="569" spans="1:2" x14ac:dyDescent="0.2">
      <c r="A569" s="23" t="s">
        <v>9581</v>
      </c>
      <c r="B569" s="23" t="s">
        <v>9582</v>
      </c>
    </row>
    <row r="570" spans="1:2" x14ac:dyDescent="0.2">
      <c r="A570" s="23" t="s">
        <v>9583</v>
      </c>
      <c r="B570" s="23" t="s">
        <v>9584</v>
      </c>
    </row>
    <row r="571" spans="1:2" x14ac:dyDescent="0.2">
      <c r="A571" s="23" t="s">
        <v>9585</v>
      </c>
      <c r="B571" s="23" t="s">
        <v>9586</v>
      </c>
    </row>
    <row r="572" spans="1:2" x14ac:dyDescent="0.2">
      <c r="A572" s="23" t="s">
        <v>9587</v>
      </c>
      <c r="B572" s="23" t="s">
        <v>9588</v>
      </c>
    </row>
    <row r="573" spans="1:2" x14ac:dyDescent="0.2">
      <c r="A573" s="23" t="s">
        <v>9589</v>
      </c>
      <c r="B573" s="23" t="s">
        <v>9590</v>
      </c>
    </row>
    <row r="574" spans="1:2" x14ac:dyDescent="0.2">
      <c r="A574" s="23" t="s">
        <v>9591</v>
      </c>
      <c r="B574" s="23" t="s">
        <v>9592</v>
      </c>
    </row>
    <row r="575" spans="1:2" x14ac:dyDescent="0.2">
      <c r="A575" s="23" t="s">
        <v>9593</v>
      </c>
      <c r="B575" s="23" t="s">
        <v>9594</v>
      </c>
    </row>
    <row r="576" spans="1:2" x14ac:dyDescent="0.2">
      <c r="A576" s="23" t="s">
        <v>9595</v>
      </c>
      <c r="B576" s="23" t="s">
        <v>9596</v>
      </c>
    </row>
    <row r="577" spans="1:2" x14ac:dyDescent="0.2">
      <c r="A577" s="23" t="s">
        <v>9597</v>
      </c>
      <c r="B577" s="23" t="s">
        <v>9598</v>
      </c>
    </row>
    <row r="578" spans="1:2" x14ac:dyDescent="0.2">
      <c r="A578" s="23" t="s">
        <v>9599</v>
      </c>
      <c r="B578" s="23" t="s">
        <v>9600</v>
      </c>
    </row>
    <row r="579" spans="1:2" x14ac:dyDescent="0.2">
      <c r="A579" s="23" t="s">
        <v>9601</v>
      </c>
      <c r="B579" s="23" t="s">
        <v>9602</v>
      </c>
    </row>
    <row r="580" spans="1:2" x14ac:dyDescent="0.2">
      <c r="A580" s="23" t="s">
        <v>9603</v>
      </c>
      <c r="B580" s="23" t="s">
        <v>9604</v>
      </c>
    </row>
    <row r="581" spans="1:2" x14ac:dyDescent="0.2">
      <c r="A581" s="23" t="s">
        <v>9605</v>
      </c>
      <c r="B581" s="23" t="s">
        <v>9606</v>
      </c>
    </row>
    <row r="582" spans="1:2" x14ac:dyDescent="0.2">
      <c r="A582" s="23" t="s">
        <v>9607</v>
      </c>
      <c r="B582" s="23" t="s">
        <v>9608</v>
      </c>
    </row>
    <row r="583" spans="1:2" ht="25.5" x14ac:dyDescent="0.2">
      <c r="A583" s="23" t="s">
        <v>9609</v>
      </c>
      <c r="B583" s="23" t="s">
        <v>9610</v>
      </c>
    </row>
    <row r="584" spans="1:2" x14ac:dyDescent="0.2">
      <c r="A584" s="23" t="s">
        <v>9611</v>
      </c>
      <c r="B584" s="23" t="s">
        <v>9612</v>
      </c>
    </row>
    <row r="585" spans="1:2" x14ac:dyDescent="0.2">
      <c r="A585" s="23" t="s">
        <v>9613</v>
      </c>
      <c r="B585" s="23" t="s">
        <v>9614</v>
      </c>
    </row>
    <row r="586" spans="1:2" x14ac:dyDescent="0.2">
      <c r="A586" s="23" t="s">
        <v>9615</v>
      </c>
      <c r="B586" s="23" t="s">
        <v>9616</v>
      </c>
    </row>
    <row r="587" spans="1:2" x14ac:dyDescent="0.2">
      <c r="A587" s="23" t="s">
        <v>9617</v>
      </c>
      <c r="B587" s="23" t="s">
        <v>9618</v>
      </c>
    </row>
    <row r="588" spans="1:2" x14ac:dyDescent="0.2">
      <c r="A588" s="23" t="s">
        <v>9619</v>
      </c>
      <c r="B588" s="23" t="s">
        <v>9620</v>
      </c>
    </row>
    <row r="589" spans="1:2" x14ac:dyDescent="0.2">
      <c r="A589" s="23" t="s">
        <v>9621</v>
      </c>
      <c r="B589" s="23" t="s">
        <v>9622</v>
      </c>
    </row>
    <row r="590" spans="1:2" x14ac:dyDescent="0.2">
      <c r="A590" s="23" t="s">
        <v>9623</v>
      </c>
      <c r="B590" s="23" t="s">
        <v>9624</v>
      </c>
    </row>
    <row r="591" spans="1:2" ht="25.5" x14ac:dyDescent="0.2">
      <c r="A591" s="23" t="s">
        <v>9625</v>
      </c>
      <c r="B591" s="23" t="s">
        <v>9626</v>
      </c>
    </row>
    <row r="592" spans="1:2" x14ac:dyDescent="0.2">
      <c r="A592" s="23" t="s">
        <v>9627</v>
      </c>
      <c r="B592" s="23" t="s">
        <v>9628</v>
      </c>
    </row>
    <row r="593" spans="1:2" ht="25.5" x14ac:dyDescent="0.2">
      <c r="A593" s="23" t="s">
        <v>9629</v>
      </c>
      <c r="B593" s="23" t="s">
        <v>9630</v>
      </c>
    </row>
    <row r="594" spans="1:2" x14ac:dyDescent="0.2">
      <c r="A594" s="23" t="s">
        <v>9631</v>
      </c>
      <c r="B594" s="23" t="s">
        <v>9632</v>
      </c>
    </row>
    <row r="595" spans="1:2" x14ac:dyDescent="0.2">
      <c r="A595" s="23" t="s">
        <v>9633</v>
      </c>
      <c r="B595" s="23" t="s">
        <v>9634</v>
      </c>
    </row>
    <row r="596" spans="1:2" x14ac:dyDescent="0.2">
      <c r="A596" s="23" t="s">
        <v>9635</v>
      </c>
      <c r="B596" s="23" t="s">
        <v>9636</v>
      </c>
    </row>
    <row r="597" spans="1:2" x14ac:dyDescent="0.2">
      <c r="A597" s="23" t="s">
        <v>9637</v>
      </c>
      <c r="B597" s="23" t="s">
        <v>9638</v>
      </c>
    </row>
    <row r="598" spans="1:2" x14ac:dyDescent="0.2">
      <c r="A598" s="23" t="s">
        <v>9639</v>
      </c>
      <c r="B598" s="23" t="s">
        <v>9640</v>
      </c>
    </row>
    <row r="599" spans="1:2" x14ac:dyDescent="0.2">
      <c r="A599" s="23" t="s">
        <v>9641</v>
      </c>
      <c r="B599" s="23" t="s">
        <v>9642</v>
      </c>
    </row>
    <row r="600" spans="1:2" x14ac:dyDescent="0.2">
      <c r="A600" s="23" t="s">
        <v>9643</v>
      </c>
      <c r="B600" s="23" t="s">
        <v>9644</v>
      </c>
    </row>
    <row r="601" spans="1:2" x14ac:dyDescent="0.2">
      <c r="A601" s="23" t="s">
        <v>9645</v>
      </c>
      <c r="B601" s="23" t="s">
        <v>9646</v>
      </c>
    </row>
    <row r="602" spans="1:2" x14ac:dyDescent="0.2">
      <c r="A602" s="23" t="s">
        <v>9647</v>
      </c>
      <c r="B602" s="23" t="s">
        <v>9648</v>
      </c>
    </row>
    <row r="603" spans="1:2" x14ac:dyDescent="0.2">
      <c r="A603" s="23" t="s">
        <v>9649</v>
      </c>
      <c r="B603" s="23" t="s">
        <v>9650</v>
      </c>
    </row>
    <row r="604" spans="1:2" ht="25.5" x14ac:dyDescent="0.2">
      <c r="A604" s="23" t="s">
        <v>9651</v>
      </c>
      <c r="B604" s="23" t="s">
        <v>9652</v>
      </c>
    </row>
    <row r="605" spans="1:2" x14ac:dyDescent="0.2">
      <c r="A605" s="23" t="s">
        <v>9653</v>
      </c>
      <c r="B605" s="23" t="s">
        <v>9654</v>
      </c>
    </row>
    <row r="606" spans="1:2" x14ac:dyDescent="0.2">
      <c r="A606" s="23" t="s">
        <v>9655</v>
      </c>
      <c r="B606" s="23" t="s">
        <v>9656</v>
      </c>
    </row>
    <row r="607" spans="1:2" x14ac:dyDescent="0.2">
      <c r="A607" s="23" t="s">
        <v>9657</v>
      </c>
      <c r="B607" s="23" t="s">
        <v>9658</v>
      </c>
    </row>
    <row r="608" spans="1:2" x14ac:dyDescent="0.2">
      <c r="A608" s="23" t="s">
        <v>9659</v>
      </c>
      <c r="B608" s="23" t="s">
        <v>9660</v>
      </c>
    </row>
    <row r="609" spans="1:2" x14ac:dyDescent="0.2">
      <c r="A609" s="23" t="s">
        <v>9661</v>
      </c>
      <c r="B609" s="23" t="s">
        <v>9662</v>
      </c>
    </row>
    <row r="610" spans="1:2" x14ac:dyDescent="0.2">
      <c r="A610" s="23" t="s">
        <v>9663</v>
      </c>
      <c r="B610" s="23" t="s">
        <v>9664</v>
      </c>
    </row>
    <row r="611" spans="1:2" x14ac:dyDescent="0.2">
      <c r="A611" s="23" t="s">
        <v>9665</v>
      </c>
      <c r="B611" s="23" t="s">
        <v>9666</v>
      </c>
    </row>
    <row r="612" spans="1:2" x14ac:dyDescent="0.2">
      <c r="A612" s="23" t="s">
        <v>9667</v>
      </c>
      <c r="B612" s="23" t="s">
        <v>9668</v>
      </c>
    </row>
    <row r="613" spans="1:2" ht="38.25" x14ac:dyDescent="0.2">
      <c r="A613" s="23" t="s">
        <v>9669</v>
      </c>
      <c r="B613" s="23" t="s">
        <v>9670</v>
      </c>
    </row>
    <row r="614" spans="1:2" x14ac:dyDescent="0.2">
      <c r="A614" s="23" t="s">
        <v>9671</v>
      </c>
      <c r="B614" s="23" t="s">
        <v>9672</v>
      </c>
    </row>
    <row r="615" spans="1:2" ht="38.25" x14ac:dyDescent="0.2">
      <c r="A615" s="23" t="s">
        <v>9673</v>
      </c>
      <c r="B615" s="23" t="s">
        <v>9674</v>
      </c>
    </row>
    <row r="616" spans="1:2" x14ac:dyDescent="0.2">
      <c r="A616" s="23" t="s">
        <v>9675</v>
      </c>
      <c r="B616" s="23" t="s">
        <v>9676</v>
      </c>
    </row>
    <row r="617" spans="1:2" ht="38.25" x14ac:dyDescent="0.2">
      <c r="A617" s="23" t="s">
        <v>9677</v>
      </c>
      <c r="B617" s="23" t="s">
        <v>9678</v>
      </c>
    </row>
    <row r="618" spans="1:2" x14ac:dyDescent="0.2">
      <c r="A618" s="23" t="s">
        <v>9679</v>
      </c>
      <c r="B618" s="23" t="s">
        <v>9680</v>
      </c>
    </row>
    <row r="619" spans="1:2" x14ac:dyDescent="0.2">
      <c r="A619" s="23" t="s">
        <v>9681</v>
      </c>
      <c r="B619" s="23" t="s">
        <v>9682</v>
      </c>
    </row>
    <row r="620" spans="1:2" ht="38.25" x14ac:dyDescent="0.2">
      <c r="A620" s="23" t="s">
        <v>9683</v>
      </c>
      <c r="B620" s="23" t="s">
        <v>9684</v>
      </c>
    </row>
    <row r="621" spans="1:2" ht="25.5" x14ac:dyDescent="0.2">
      <c r="A621" s="23" t="s">
        <v>9685</v>
      </c>
      <c r="B621" s="23" t="s">
        <v>9686</v>
      </c>
    </row>
    <row r="622" spans="1:2" x14ac:dyDescent="0.2">
      <c r="A622" s="23" t="s">
        <v>9687</v>
      </c>
      <c r="B622" s="23" t="s">
        <v>9688</v>
      </c>
    </row>
    <row r="623" spans="1:2" x14ac:dyDescent="0.2">
      <c r="A623" s="23" t="s">
        <v>9689</v>
      </c>
      <c r="B623" s="23" t="s">
        <v>9690</v>
      </c>
    </row>
    <row r="624" spans="1:2" x14ac:dyDescent="0.2">
      <c r="A624" s="23" t="s">
        <v>9691</v>
      </c>
      <c r="B624" s="23" t="s">
        <v>9692</v>
      </c>
    </row>
    <row r="625" spans="1:2" x14ac:dyDescent="0.2">
      <c r="A625" s="23" t="s">
        <v>9693</v>
      </c>
      <c r="B625" s="23" t="s">
        <v>9694</v>
      </c>
    </row>
    <row r="626" spans="1:2" x14ac:dyDescent="0.2">
      <c r="A626" s="23" t="s">
        <v>9695</v>
      </c>
      <c r="B626" s="23" t="s">
        <v>9696</v>
      </c>
    </row>
    <row r="627" spans="1:2" x14ac:dyDescent="0.2">
      <c r="A627" s="23" t="s">
        <v>9697</v>
      </c>
      <c r="B627" s="23" t="s">
        <v>9698</v>
      </c>
    </row>
    <row r="628" spans="1:2" x14ac:dyDescent="0.2">
      <c r="A628" s="23" t="s">
        <v>9699</v>
      </c>
      <c r="B628" s="23" t="s">
        <v>9700</v>
      </c>
    </row>
    <row r="629" spans="1:2" x14ac:dyDescent="0.2">
      <c r="A629" s="23" t="s">
        <v>9701</v>
      </c>
      <c r="B629" s="23" t="s">
        <v>9702</v>
      </c>
    </row>
    <row r="630" spans="1:2" x14ac:dyDescent="0.2">
      <c r="A630" s="23" t="s">
        <v>9703</v>
      </c>
      <c r="B630" s="23" t="s">
        <v>9704</v>
      </c>
    </row>
    <row r="631" spans="1:2" x14ac:dyDescent="0.2">
      <c r="A631" s="23" t="s">
        <v>9705</v>
      </c>
      <c r="B631" s="23" t="s">
        <v>9706</v>
      </c>
    </row>
    <row r="632" spans="1:2" x14ac:dyDescent="0.2">
      <c r="A632" s="23" t="s">
        <v>9707</v>
      </c>
      <c r="B632" s="23" t="s">
        <v>9708</v>
      </c>
    </row>
    <row r="633" spans="1:2" x14ac:dyDescent="0.2">
      <c r="A633" s="23" t="s">
        <v>9709</v>
      </c>
      <c r="B633" s="23" t="s">
        <v>9710</v>
      </c>
    </row>
    <row r="634" spans="1:2" x14ac:dyDescent="0.2">
      <c r="A634" s="23" t="s">
        <v>9711</v>
      </c>
      <c r="B634" s="23" t="s">
        <v>9712</v>
      </c>
    </row>
    <row r="635" spans="1:2" x14ac:dyDescent="0.2">
      <c r="A635" s="23" t="s">
        <v>9713</v>
      </c>
      <c r="B635" s="23" t="s">
        <v>9714</v>
      </c>
    </row>
    <row r="636" spans="1:2" x14ac:dyDescent="0.2">
      <c r="A636" s="23" t="s">
        <v>9715</v>
      </c>
      <c r="B636" s="23" t="s">
        <v>9716</v>
      </c>
    </row>
    <row r="637" spans="1:2" x14ac:dyDescent="0.2">
      <c r="A637" s="23" t="s">
        <v>9717</v>
      </c>
      <c r="B637" s="23" t="s">
        <v>9718</v>
      </c>
    </row>
    <row r="638" spans="1:2" x14ac:dyDescent="0.2">
      <c r="A638" s="23" t="s">
        <v>9719</v>
      </c>
      <c r="B638" s="23" t="s">
        <v>9720</v>
      </c>
    </row>
    <row r="639" spans="1:2" x14ac:dyDescent="0.2">
      <c r="A639" s="23" t="s">
        <v>9721</v>
      </c>
      <c r="B639" s="23" t="s">
        <v>9722</v>
      </c>
    </row>
    <row r="640" spans="1:2" x14ac:dyDescent="0.2">
      <c r="A640" s="23" t="s">
        <v>9723</v>
      </c>
      <c r="B640" s="23" t="s">
        <v>9724</v>
      </c>
    </row>
    <row r="641" spans="1:2" x14ac:dyDescent="0.2">
      <c r="A641" s="23" t="s">
        <v>9725</v>
      </c>
      <c r="B641" s="23" t="s">
        <v>9726</v>
      </c>
    </row>
    <row r="642" spans="1:2" x14ac:dyDescent="0.2">
      <c r="A642" s="23" t="s">
        <v>9727</v>
      </c>
      <c r="B642" s="23" t="s">
        <v>9728</v>
      </c>
    </row>
    <row r="643" spans="1:2" x14ac:dyDescent="0.2">
      <c r="A643" s="23" t="s">
        <v>9729</v>
      </c>
      <c r="B643" s="23" t="s">
        <v>9730</v>
      </c>
    </row>
    <row r="644" spans="1:2" x14ac:dyDescent="0.2">
      <c r="A644" s="23" t="s">
        <v>9731</v>
      </c>
      <c r="B644" s="23" t="s">
        <v>9732</v>
      </c>
    </row>
    <row r="645" spans="1:2" x14ac:dyDescent="0.2">
      <c r="A645" s="23" t="s">
        <v>9733</v>
      </c>
      <c r="B645" s="23" t="s">
        <v>9734</v>
      </c>
    </row>
    <row r="646" spans="1:2" x14ac:dyDescent="0.2">
      <c r="A646" s="23" t="s">
        <v>9735</v>
      </c>
      <c r="B646" s="23" t="s">
        <v>9736</v>
      </c>
    </row>
    <row r="647" spans="1:2" x14ac:dyDescent="0.2">
      <c r="A647" s="23" t="s">
        <v>9737</v>
      </c>
      <c r="B647" s="23" t="s">
        <v>9738</v>
      </c>
    </row>
    <row r="648" spans="1:2" x14ac:dyDescent="0.2">
      <c r="A648" s="23" t="s">
        <v>9739</v>
      </c>
      <c r="B648" s="23" t="s">
        <v>9740</v>
      </c>
    </row>
    <row r="649" spans="1:2" x14ac:dyDescent="0.2">
      <c r="A649" s="23" t="s">
        <v>9741</v>
      </c>
      <c r="B649" s="23" t="s">
        <v>9742</v>
      </c>
    </row>
    <row r="650" spans="1:2" x14ac:dyDescent="0.2">
      <c r="A650" s="23" t="s">
        <v>9743</v>
      </c>
      <c r="B650" s="23" t="s">
        <v>9744</v>
      </c>
    </row>
    <row r="651" spans="1:2" x14ac:dyDescent="0.2">
      <c r="A651" s="23" t="s">
        <v>9745</v>
      </c>
      <c r="B651" s="23" t="s">
        <v>9746</v>
      </c>
    </row>
    <row r="652" spans="1:2" x14ac:dyDescent="0.2">
      <c r="A652" s="23" t="s">
        <v>9747</v>
      </c>
      <c r="B652" s="23" t="s">
        <v>9748</v>
      </c>
    </row>
    <row r="653" spans="1:2" x14ac:dyDescent="0.2">
      <c r="A653" s="23" t="s">
        <v>9749</v>
      </c>
      <c r="B653" s="23" t="s">
        <v>9750</v>
      </c>
    </row>
    <row r="654" spans="1:2" x14ac:dyDescent="0.2">
      <c r="A654" s="23" t="s">
        <v>9751</v>
      </c>
      <c r="B654" s="23" t="s">
        <v>9752</v>
      </c>
    </row>
    <row r="655" spans="1:2" x14ac:dyDescent="0.2">
      <c r="A655" s="23" t="s">
        <v>9753</v>
      </c>
      <c r="B655" s="23" t="s">
        <v>9754</v>
      </c>
    </row>
    <row r="656" spans="1:2" x14ac:dyDescent="0.2">
      <c r="A656" s="23" t="s">
        <v>9755</v>
      </c>
      <c r="B656" s="23" t="s">
        <v>9756</v>
      </c>
    </row>
    <row r="657" spans="1:2" x14ac:dyDescent="0.2">
      <c r="A657" s="23" t="s">
        <v>9757</v>
      </c>
      <c r="B657" s="23" t="s">
        <v>9758</v>
      </c>
    </row>
    <row r="658" spans="1:2" x14ac:dyDescent="0.2">
      <c r="A658" s="23" t="s">
        <v>9759</v>
      </c>
      <c r="B658" s="23" t="s">
        <v>9760</v>
      </c>
    </row>
    <row r="659" spans="1:2" x14ac:dyDescent="0.2">
      <c r="A659" s="23" t="s">
        <v>9761</v>
      </c>
      <c r="B659" s="23" t="s">
        <v>9762</v>
      </c>
    </row>
    <row r="660" spans="1:2" x14ac:dyDescent="0.2">
      <c r="A660" s="23" t="s">
        <v>9763</v>
      </c>
      <c r="B660" s="23" t="s">
        <v>9764</v>
      </c>
    </row>
    <row r="661" spans="1:2" x14ac:dyDescent="0.2">
      <c r="A661" s="23" t="s">
        <v>9765</v>
      </c>
      <c r="B661" s="23" t="s">
        <v>9766</v>
      </c>
    </row>
    <row r="662" spans="1:2" x14ac:dyDescent="0.2">
      <c r="A662" s="23" t="s">
        <v>9767</v>
      </c>
      <c r="B662" s="23" t="s">
        <v>9768</v>
      </c>
    </row>
    <row r="663" spans="1:2" x14ac:dyDescent="0.2">
      <c r="A663" s="23" t="s">
        <v>9769</v>
      </c>
      <c r="B663" s="23" t="s">
        <v>9770</v>
      </c>
    </row>
    <row r="664" spans="1:2" ht="38.25" x14ac:dyDescent="0.2">
      <c r="A664" s="23" t="s">
        <v>9771</v>
      </c>
      <c r="B664" s="23" t="s">
        <v>9772</v>
      </c>
    </row>
    <row r="665" spans="1:2" x14ac:dyDescent="0.2">
      <c r="A665" s="23" t="s">
        <v>9773</v>
      </c>
      <c r="B665" s="23" t="s">
        <v>9774</v>
      </c>
    </row>
    <row r="666" spans="1:2" x14ac:dyDescent="0.2">
      <c r="A666" s="23" t="s">
        <v>9775</v>
      </c>
      <c r="B666" s="23" t="s">
        <v>9776</v>
      </c>
    </row>
    <row r="667" spans="1:2" ht="25.5" x14ac:dyDescent="0.2">
      <c r="A667" s="23" t="s">
        <v>9777</v>
      </c>
      <c r="B667" s="23" t="s">
        <v>9778</v>
      </c>
    </row>
    <row r="668" spans="1:2" x14ac:dyDescent="0.2">
      <c r="A668" s="23" t="s">
        <v>9779</v>
      </c>
      <c r="B668" s="23" t="s">
        <v>9780</v>
      </c>
    </row>
    <row r="669" spans="1:2" ht="25.5" x14ac:dyDescent="0.2">
      <c r="A669" s="23" t="s">
        <v>9781</v>
      </c>
      <c r="B669" s="23" t="s">
        <v>9782</v>
      </c>
    </row>
    <row r="670" spans="1:2" x14ac:dyDescent="0.2">
      <c r="A670" s="23" t="s">
        <v>9783</v>
      </c>
      <c r="B670" s="23" t="s">
        <v>9784</v>
      </c>
    </row>
    <row r="671" spans="1:2" ht="25.5" x14ac:dyDescent="0.2">
      <c r="A671" s="23" t="s">
        <v>9785</v>
      </c>
      <c r="B671" s="23" t="s">
        <v>9786</v>
      </c>
    </row>
    <row r="672" spans="1:2" ht="38.25" x14ac:dyDescent="0.2">
      <c r="A672" s="23" t="s">
        <v>9787</v>
      </c>
      <c r="B672" s="23" t="s">
        <v>9788</v>
      </c>
    </row>
    <row r="673" spans="1:2" x14ac:dyDescent="0.2">
      <c r="A673" s="23" t="s">
        <v>9789</v>
      </c>
      <c r="B673" s="23" t="s">
        <v>9790</v>
      </c>
    </row>
    <row r="674" spans="1:2" x14ac:dyDescent="0.2">
      <c r="A674" s="23" t="s">
        <v>9791</v>
      </c>
      <c r="B674" s="23" t="s">
        <v>9792</v>
      </c>
    </row>
    <row r="675" spans="1:2" x14ac:dyDescent="0.2">
      <c r="A675" s="23" t="s">
        <v>9793</v>
      </c>
      <c r="B675" s="23" t="s">
        <v>9794</v>
      </c>
    </row>
    <row r="676" spans="1:2" x14ac:dyDescent="0.2">
      <c r="A676" s="23" t="s">
        <v>9795</v>
      </c>
      <c r="B676" s="23" t="s">
        <v>9796</v>
      </c>
    </row>
    <row r="677" spans="1:2" x14ac:dyDescent="0.2">
      <c r="A677" s="23" t="s">
        <v>9797</v>
      </c>
      <c r="B677" s="23" t="s">
        <v>9798</v>
      </c>
    </row>
    <row r="678" spans="1:2" ht="38.25" x14ac:dyDescent="0.2">
      <c r="A678" s="23" t="s">
        <v>9799</v>
      </c>
      <c r="B678" s="23" t="s">
        <v>9800</v>
      </c>
    </row>
    <row r="679" spans="1:2" x14ac:dyDescent="0.2">
      <c r="A679" s="23" t="s">
        <v>9801</v>
      </c>
      <c r="B679" s="23" t="s">
        <v>9802</v>
      </c>
    </row>
    <row r="680" spans="1:2" ht="38.25" x14ac:dyDescent="0.2">
      <c r="A680" s="23" t="s">
        <v>9803</v>
      </c>
      <c r="B680" s="23" t="s">
        <v>9804</v>
      </c>
    </row>
    <row r="681" spans="1:2" x14ac:dyDescent="0.2">
      <c r="A681" s="23" t="s">
        <v>9805</v>
      </c>
      <c r="B681" s="23" t="s">
        <v>9806</v>
      </c>
    </row>
    <row r="682" spans="1:2" ht="25.5" x14ac:dyDescent="0.2">
      <c r="A682" s="23" t="s">
        <v>9807</v>
      </c>
      <c r="B682" s="23" t="s">
        <v>9808</v>
      </c>
    </row>
    <row r="683" spans="1:2" x14ac:dyDescent="0.2">
      <c r="A683" s="23" t="s">
        <v>9809</v>
      </c>
      <c r="B683" s="23" t="s">
        <v>9810</v>
      </c>
    </row>
    <row r="684" spans="1:2" x14ac:dyDescent="0.2">
      <c r="A684" s="23" t="s">
        <v>9811</v>
      </c>
      <c r="B684" s="23" t="s">
        <v>9812</v>
      </c>
    </row>
    <row r="685" spans="1:2" x14ac:dyDescent="0.2">
      <c r="A685" s="23" t="s">
        <v>9813</v>
      </c>
      <c r="B685" s="23" t="s">
        <v>9814</v>
      </c>
    </row>
    <row r="686" spans="1:2" x14ac:dyDescent="0.2">
      <c r="A686" s="23" t="s">
        <v>9815</v>
      </c>
      <c r="B686" s="23" t="s">
        <v>9816</v>
      </c>
    </row>
    <row r="687" spans="1:2" x14ac:dyDescent="0.2">
      <c r="A687" s="23" t="s">
        <v>9817</v>
      </c>
      <c r="B687" s="23" t="s">
        <v>9818</v>
      </c>
    </row>
    <row r="688" spans="1:2" x14ac:dyDescent="0.2">
      <c r="A688" s="23" t="s">
        <v>9819</v>
      </c>
      <c r="B688" s="23" t="s">
        <v>9820</v>
      </c>
    </row>
    <row r="689" spans="1:2" x14ac:dyDescent="0.2">
      <c r="A689" s="23" t="s">
        <v>9821</v>
      </c>
      <c r="B689" s="23" t="s">
        <v>9822</v>
      </c>
    </row>
    <row r="690" spans="1:2" x14ac:dyDescent="0.2">
      <c r="A690" s="23" t="s">
        <v>9823</v>
      </c>
      <c r="B690" s="23" t="s">
        <v>9824</v>
      </c>
    </row>
    <row r="691" spans="1:2" x14ac:dyDescent="0.2">
      <c r="A691" s="23" t="s">
        <v>9825</v>
      </c>
      <c r="B691" s="23" t="s">
        <v>9826</v>
      </c>
    </row>
    <row r="692" spans="1:2" x14ac:dyDescent="0.2">
      <c r="A692" s="23" t="s">
        <v>9827</v>
      </c>
      <c r="B692" s="23" t="s">
        <v>9828</v>
      </c>
    </row>
    <row r="693" spans="1:2" x14ac:dyDescent="0.2">
      <c r="A693" s="23" t="s">
        <v>9829</v>
      </c>
      <c r="B693" s="23" t="s">
        <v>9830</v>
      </c>
    </row>
    <row r="694" spans="1:2" x14ac:dyDescent="0.2">
      <c r="A694" s="23" t="s">
        <v>9831</v>
      </c>
      <c r="B694" s="23" t="s">
        <v>9832</v>
      </c>
    </row>
    <row r="695" spans="1:2" x14ac:dyDescent="0.2">
      <c r="A695" s="23" t="s">
        <v>9833</v>
      </c>
      <c r="B695" s="23" t="s">
        <v>9834</v>
      </c>
    </row>
    <row r="696" spans="1:2" x14ac:dyDescent="0.2">
      <c r="A696" s="23" t="s">
        <v>9835</v>
      </c>
      <c r="B696" s="23" t="s">
        <v>9836</v>
      </c>
    </row>
    <row r="697" spans="1:2" x14ac:dyDescent="0.2">
      <c r="A697" s="23" t="s">
        <v>9837</v>
      </c>
      <c r="B697" s="23" t="s">
        <v>9838</v>
      </c>
    </row>
    <row r="698" spans="1:2" x14ac:dyDescent="0.2">
      <c r="A698" s="23" t="s">
        <v>9839</v>
      </c>
      <c r="B698" s="23" t="s">
        <v>9840</v>
      </c>
    </row>
    <row r="699" spans="1:2" ht="25.5" x14ac:dyDescent="0.2">
      <c r="A699" s="23" t="s">
        <v>9841</v>
      </c>
      <c r="B699" s="23" t="s">
        <v>9842</v>
      </c>
    </row>
    <row r="700" spans="1:2" x14ac:dyDescent="0.2">
      <c r="A700" s="23" t="s">
        <v>9843</v>
      </c>
      <c r="B700" s="23" t="s">
        <v>9844</v>
      </c>
    </row>
    <row r="701" spans="1:2" x14ac:dyDescent="0.2">
      <c r="A701" s="23" t="s">
        <v>9845</v>
      </c>
      <c r="B701" s="23" t="s">
        <v>9846</v>
      </c>
    </row>
    <row r="702" spans="1:2" ht="25.5" x14ac:dyDescent="0.2">
      <c r="A702" s="23" t="s">
        <v>9847</v>
      </c>
      <c r="B702" s="23" t="s">
        <v>9848</v>
      </c>
    </row>
    <row r="703" spans="1:2" x14ac:dyDescent="0.2">
      <c r="A703" s="23" t="s">
        <v>9849</v>
      </c>
      <c r="B703" s="23" t="s">
        <v>9850</v>
      </c>
    </row>
    <row r="704" spans="1:2" ht="25.5" x14ac:dyDescent="0.2">
      <c r="A704" s="23" t="s">
        <v>9851</v>
      </c>
      <c r="B704" s="23" t="s">
        <v>9852</v>
      </c>
    </row>
    <row r="705" spans="1:2" x14ac:dyDescent="0.2">
      <c r="A705" s="23" t="s">
        <v>9853</v>
      </c>
      <c r="B705" s="23" t="s">
        <v>9854</v>
      </c>
    </row>
    <row r="706" spans="1:2" x14ac:dyDescent="0.2">
      <c r="A706" s="23" t="s">
        <v>9855</v>
      </c>
      <c r="B706" s="23" t="s">
        <v>9856</v>
      </c>
    </row>
    <row r="707" spans="1:2" x14ac:dyDescent="0.2">
      <c r="A707" s="23" t="s">
        <v>9857</v>
      </c>
      <c r="B707" s="23" t="s">
        <v>9858</v>
      </c>
    </row>
    <row r="708" spans="1:2" x14ac:dyDescent="0.2">
      <c r="A708" s="23" t="s">
        <v>9859</v>
      </c>
      <c r="B708" s="23" t="s">
        <v>9860</v>
      </c>
    </row>
    <row r="709" spans="1:2" x14ac:dyDescent="0.2">
      <c r="A709" s="23" t="s">
        <v>9861</v>
      </c>
      <c r="B709" s="23" t="s">
        <v>9862</v>
      </c>
    </row>
    <row r="710" spans="1:2" x14ac:dyDescent="0.2">
      <c r="A710" s="23" t="s">
        <v>9863</v>
      </c>
      <c r="B710" s="23" t="s">
        <v>9864</v>
      </c>
    </row>
    <row r="711" spans="1:2" x14ac:dyDescent="0.2">
      <c r="A711" s="23" t="s">
        <v>9865</v>
      </c>
      <c r="B711" s="23" t="s">
        <v>9866</v>
      </c>
    </row>
    <row r="712" spans="1:2" x14ac:dyDescent="0.2">
      <c r="A712" s="23" t="s">
        <v>9867</v>
      </c>
      <c r="B712" s="23" t="s">
        <v>9868</v>
      </c>
    </row>
    <row r="713" spans="1:2" x14ac:dyDescent="0.2">
      <c r="A713" s="23" t="s">
        <v>9869</v>
      </c>
      <c r="B713" s="23" t="s">
        <v>9870</v>
      </c>
    </row>
    <row r="714" spans="1:2" x14ac:dyDescent="0.2">
      <c r="A714" s="23" t="s">
        <v>9871</v>
      </c>
      <c r="B714" s="23" t="s">
        <v>9872</v>
      </c>
    </row>
    <row r="715" spans="1:2" x14ac:dyDescent="0.2">
      <c r="A715" s="23" t="s">
        <v>9873</v>
      </c>
      <c r="B715" s="23" t="s">
        <v>9874</v>
      </c>
    </row>
    <row r="716" spans="1:2" x14ac:dyDescent="0.2">
      <c r="A716" s="23" t="s">
        <v>9875</v>
      </c>
      <c r="B716" s="23" t="s">
        <v>9876</v>
      </c>
    </row>
    <row r="717" spans="1:2" x14ac:dyDescent="0.2">
      <c r="A717" s="23" t="s">
        <v>9877</v>
      </c>
      <c r="B717" s="23" t="s">
        <v>9878</v>
      </c>
    </row>
    <row r="718" spans="1:2" x14ac:dyDescent="0.2">
      <c r="A718" s="23" t="s">
        <v>9879</v>
      </c>
      <c r="B718" s="23" t="s">
        <v>9880</v>
      </c>
    </row>
    <row r="719" spans="1:2" ht="25.5" x14ac:dyDescent="0.2">
      <c r="A719" s="23" t="s">
        <v>9881</v>
      </c>
      <c r="B719" s="23" t="s">
        <v>9882</v>
      </c>
    </row>
    <row r="720" spans="1:2" x14ac:dyDescent="0.2">
      <c r="A720" s="23" t="s">
        <v>9883</v>
      </c>
      <c r="B720" s="23" t="s">
        <v>9884</v>
      </c>
    </row>
    <row r="721" spans="1:2" x14ac:dyDescent="0.2">
      <c r="A721" s="23" t="s">
        <v>9885</v>
      </c>
      <c r="B721" s="23" t="s">
        <v>9886</v>
      </c>
    </row>
    <row r="722" spans="1:2" x14ac:dyDescent="0.2">
      <c r="A722" s="23" t="s">
        <v>9887</v>
      </c>
      <c r="B722" s="23" t="s">
        <v>9888</v>
      </c>
    </row>
    <row r="723" spans="1:2" x14ac:dyDescent="0.2">
      <c r="A723" s="23" t="s">
        <v>9889</v>
      </c>
      <c r="B723" s="23" t="s">
        <v>9890</v>
      </c>
    </row>
    <row r="724" spans="1:2" x14ac:dyDescent="0.2">
      <c r="A724" s="23" t="s">
        <v>9891</v>
      </c>
      <c r="B724" s="23" t="s">
        <v>9892</v>
      </c>
    </row>
    <row r="725" spans="1:2" x14ac:dyDescent="0.2">
      <c r="A725" s="23" t="s">
        <v>9893</v>
      </c>
      <c r="B725" s="23" t="s">
        <v>9894</v>
      </c>
    </row>
    <row r="726" spans="1:2" x14ac:dyDescent="0.2">
      <c r="A726" s="23" t="s">
        <v>9895</v>
      </c>
      <c r="B726" s="23" t="s">
        <v>9896</v>
      </c>
    </row>
    <row r="727" spans="1:2" x14ac:dyDescent="0.2">
      <c r="A727" s="23" t="s">
        <v>9897</v>
      </c>
      <c r="B727" s="23" t="s">
        <v>9898</v>
      </c>
    </row>
    <row r="728" spans="1:2" x14ac:dyDescent="0.2">
      <c r="A728" s="23" t="s">
        <v>9899</v>
      </c>
      <c r="B728" s="23" t="s">
        <v>9900</v>
      </c>
    </row>
    <row r="729" spans="1:2" x14ac:dyDescent="0.2">
      <c r="A729" s="23" t="s">
        <v>9901</v>
      </c>
      <c r="B729" s="23" t="s">
        <v>9902</v>
      </c>
    </row>
    <row r="730" spans="1:2" x14ac:dyDescent="0.2">
      <c r="A730" s="23" t="s">
        <v>9903</v>
      </c>
      <c r="B730" s="23" t="s">
        <v>9904</v>
      </c>
    </row>
    <row r="731" spans="1:2" x14ac:dyDescent="0.2">
      <c r="A731" s="23" t="s">
        <v>9905</v>
      </c>
      <c r="B731" s="23" t="s">
        <v>9906</v>
      </c>
    </row>
    <row r="732" spans="1:2" x14ac:dyDescent="0.2">
      <c r="A732" s="23" t="s">
        <v>9907</v>
      </c>
      <c r="B732" s="23" t="s">
        <v>9908</v>
      </c>
    </row>
    <row r="733" spans="1:2" x14ac:dyDescent="0.2">
      <c r="A733" s="23" t="s">
        <v>9909</v>
      </c>
      <c r="B733" s="23" t="s">
        <v>9910</v>
      </c>
    </row>
    <row r="734" spans="1:2" x14ac:dyDescent="0.2">
      <c r="A734" s="23" t="s">
        <v>9911</v>
      </c>
      <c r="B734" s="23" t="s">
        <v>9912</v>
      </c>
    </row>
    <row r="735" spans="1:2" x14ac:dyDescent="0.2">
      <c r="A735" s="23" t="s">
        <v>9913</v>
      </c>
      <c r="B735" s="23" t="s">
        <v>9914</v>
      </c>
    </row>
    <row r="736" spans="1:2" x14ac:dyDescent="0.2">
      <c r="A736" s="23" t="s">
        <v>9915</v>
      </c>
      <c r="B736" s="23" t="s">
        <v>9916</v>
      </c>
    </row>
    <row r="737" spans="1:2" x14ac:dyDescent="0.2">
      <c r="A737" s="23" t="s">
        <v>9917</v>
      </c>
      <c r="B737" s="23" t="s">
        <v>9918</v>
      </c>
    </row>
    <row r="738" spans="1:2" x14ac:dyDescent="0.2">
      <c r="A738" s="23" t="s">
        <v>9919</v>
      </c>
      <c r="B738" s="23" t="s">
        <v>9920</v>
      </c>
    </row>
    <row r="739" spans="1:2" x14ac:dyDescent="0.2">
      <c r="A739" s="23" t="s">
        <v>9921</v>
      </c>
      <c r="B739" s="23" t="s">
        <v>9922</v>
      </c>
    </row>
    <row r="740" spans="1:2" x14ac:dyDescent="0.2">
      <c r="A740" s="23" t="s">
        <v>9923</v>
      </c>
      <c r="B740" s="23" t="s">
        <v>9924</v>
      </c>
    </row>
    <row r="741" spans="1:2" x14ac:dyDescent="0.2">
      <c r="A741" s="23" t="s">
        <v>9925</v>
      </c>
      <c r="B741" s="23" t="s">
        <v>9926</v>
      </c>
    </row>
    <row r="742" spans="1:2" x14ac:dyDescent="0.2">
      <c r="A742" s="23" t="s">
        <v>9927</v>
      </c>
      <c r="B742" s="23" t="s">
        <v>9928</v>
      </c>
    </row>
    <row r="743" spans="1:2" ht="38.25" x14ac:dyDescent="0.2">
      <c r="A743" s="23" t="s">
        <v>9929</v>
      </c>
      <c r="B743" s="23" t="s">
        <v>9930</v>
      </c>
    </row>
    <row r="744" spans="1:2" ht="38.25" x14ac:dyDescent="0.2">
      <c r="A744" s="23" t="s">
        <v>9931</v>
      </c>
      <c r="B744" s="23" t="s">
        <v>9932</v>
      </c>
    </row>
    <row r="745" spans="1:2" ht="38.25" x14ac:dyDescent="0.2">
      <c r="A745" s="23" t="s">
        <v>9933</v>
      </c>
      <c r="B745" s="23" t="s">
        <v>9934</v>
      </c>
    </row>
    <row r="746" spans="1:2" ht="25.5" x14ac:dyDescent="0.2">
      <c r="A746" s="23" t="s">
        <v>9935</v>
      </c>
      <c r="B746" s="23" t="s">
        <v>9936</v>
      </c>
    </row>
    <row r="747" spans="1:2" ht="25.5" x14ac:dyDescent="0.2">
      <c r="A747" s="23" t="s">
        <v>9937</v>
      </c>
      <c r="B747" s="23" t="s">
        <v>9938</v>
      </c>
    </row>
    <row r="748" spans="1:2" ht="38.25" x14ac:dyDescent="0.2">
      <c r="A748" s="23" t="s">
        <v>9939</v>
      </c>
      <c r="B748" s="23" t="s">
        <v>9940</v>
      </c>
    </row>
    <row r="749" spans="1:2" ht="25.5" x14ac:dyDescent="0.2">
      <c r="A749" s="23" t="s">
        <v>9941</v>
      </c>
      <c r="B749" s="23" t="s">
        <v>9942</v>
      </c>
    </row>
    <row r="750" spans="1:2" ht="38.25" x14ac:dyDescent="0.2">
      <c r="A750" s="23" t="s">
        <v>9943</v>
      </c>
      <c r="B750" s="23" t="s">
        <v>9944</v>
      </c>
    </row>
    <row r="751" spans="1:2" x14ac:dyDescent="0.2">
      <c r="A751" s="23" t="s">
        <v>9945</v>
      </c>
      <c r="B751" s="23" t="s">
        <v>9946</v>
      </c>
    </row>
    <row r="752" spans="1:2" x14ac:dyDescent="0.2">
      <c r="A752" s="23" t="s">
        <v>9947</v>
      </c>
      <c r="B752" s="23" t="s">
        <v>9948</v>
      </c>
    </row>
    <row r="753" spans="1:2" x14ac:dyDescent="0.2">
      <c r="A753" s="23" t="s">
        <v>9949</v>
      </c>
      <c r="B753" s="23" t="s">
        <v>9950</v>
      </c>
    </row>
    <row r="754" spans="1:2" x14ac:dyDescent="0.2">
      <c r="A754" s="23" t="s">
        <v>9951</v>
      </c>
      <c r="B754" s="23" t="s">
        <v>9952</v>
      </c>
    </row>
    <row r="755" spans="1:2" x14ac:dyDescent="0.2">
      <c r="A755" s="23" t="s">
        <v>9953</v>
      </c>
      <c r="B755" s="23" t="s">
        <v>9954</v>
      </c>
    </row>
    <row r="756" spans="1:2" x14ac:dyDescent="0.2">
      <c r="A756" s="23" t="s">
        <v>9955</v>
      </c>
      <c r="B756" s="23" t="s">
        <v>9956</v>
      </c>
    </row>
    <row r="757" spans="1:2" x14ac:dyDescent="0.2">
      <c r="A757" s="23" t="s">
        <v>9957</v>
      </c>
      <c r="B757" s="23" t="s">
        <v>9958</v>
      </c>
    </row>
    <row r="758" spans="1:2" x14ac:dyDescent="0.2">
      <c r="A758" s="23" t="s">
        <v>9959</v>
      </c>
      <c r="B758" s="23" t="s">
        <v>9960</v>
      </c>
    </row>
    <row r="759" spans="1:2" ht="25.5" x14ac:dyDescent="0.2">
      <c r="A759" s="23" t="s">
        <v>9961</v>
      </c>
      <c r="B759" s="23" t="s">
        <v>9962</v>
      </c>
    </row>
    <row r="760" spans="1:2" x14ac:dyDescent="0.2">
      <c r="A760" s="23" t="s">
        <v>9963</v>
      </c>
      <c r="B760" s="23" t="s">
        <v>9964</v>
      </c>
    </row>
    <row r="761" spans="1:2" x14ac:dyDescent="0.2">
      <c r="A761" s="23" t="s">
        <v>9965</v>
      </c>
      <c r="B761" s="23" t="s">
        <v>9966</v>
      </c>
    </row>
    <row r="762" spans="1:2" x14ac:dyDescent="0.2">
      <c r="A762" s="23" t="s">
        <v>9967</v>
      </c>
      <c r="B762" s="23" t="s">
        <v>9968</v>
      </c>
    </row>
    <row r="763" spans="1:2" x14ac:dyDescent="0.2">
      <c r="A763" s="23" t="s">
        <v>9969</v>
      </c>
      <c r="B763" s="23" t="s">
        <v>9970</v>
      </c>
    </row>
    <row r="764" spans="1:2" x14ac:dyDescent="0.2">
      <c r="A764" s="23" t="s">
        <v>9971</v>
      </c>
      <c r="B764" s="23" t="s">
        <v>9972</v>
      </c>
    </row>
    <row r="765" spans="1:2" x14ac:dyDescent="0.2">
      <c r="A765" s="23" t="s">
        <v>9973</v>
      </c>
      <c r="B765" s="23" t="s">
        <v>9974</v>
      </c>
    </row>
    <row r="766" spans="1:2" x14ac:dyDescent="0.2">
      <c r="A766" s="23" t="s">
        <v>9975</v>
      </c>
      <c r="B766" s="23" t="s">
        <v>9976</v>
      </c>
    </row>
    <row r="767" spans="1:2" x14ac:dyDescent="0.2">
      <c r="A767" s="23" t="s">
        <v>9977</v>
      </c>
      <c r="B767" s="23" t="s">
        <v>9978</v>
      </c>
    </row>
    <row r="768" spans="1:2" x14ac:dyDescent="0.2">
      <c r="A768" s="23" t="s">
        <v>9979</v>
      </c>
      <c r="B768" s="23" t="s">
        <v>9980</v>
      </c>
    </row>
    <row r="769" spans="1:2" x14ac:dyDescent="0.2">
      <c r="A769" s="23" t="s">
        <v>9981</v>
      </c>
      <c r="B769" s="23" t="s">
        <v>9982</v>
      </c>
    </row>
    <row r="770" spans="1:2" x14ac:dyDescent="0.2">
      <c r="A770" s="23" t="s">
        <v>9983</v>
      </c>
      <c r="B770" s="23" t="s">
        <v>9984</v>
      </c>
    </row>
    <row r="771" spans="1:2" x14ac:dyDescent="0.2">
      <c r="A771" s="23" t="s">
        <v>9985</v>
      </c>
      <c r="B771" s="23" t="s">
        <v>9986</v>
      </c>
    </row>
    <row r="772" spans="1:2" x14ac:dyDescent="0.2">
      <c r="A772" s="23" t="s">
        <v>9987</v>
      </c>
      <c r="B772" s="23" t="s">
        <v>9988</v>
      </c>
    </row>
    <row r="773" spans="1:2" x14ac:dyDescent="0.2">
      <c r="A773" s="23" t="s">
        <v>9989</v>
      </c>
      <c r="B773" s="23" t="s">
        <v>9990</v>
      </c>
    </row>
    <row r="774" spans="1:2" x14ac:dyDescent="0.2">
      <c r="A774" s="23" t="s">
        <v>9991</v>
      </c>
      <c r="B774" s="23" t="s">
        <v>9992</v>
      </c>
    </row>
    <row r="775" spans="1:2" x14ac:dyDescent="0.2">
      <c r="A775" s="23" t="s">
        <v>9993</v>
      </c>
      <c r="B775" s="23" t="s">
        <v>9994</v>
      </c>
    </row>
    <row r="776" spans="1:2" x14ac:dyDescent="0.2">
      <c r="A776" s="23" t="s">
        <v>9995</v>
      </c>
      <c r="B776" s="23" t="s">
        <v>9996</v>
      </c>
    </row>
    <row r="777" spans="1:2" x14ac:dyDescent="0.2">
      <c r="A777" s="23" t="s">
        <v>9997</v>
      </c>
      <c r="B777" s="23" t="s">
        <v>9998</v>
      </c>
    </row>
    <row r="778" spans="1:2" x14ac:dyDescent="0.2">
      <c r="A778" s="23" t="s">
        <v>9999</v>
      </c>
      <c r="B778" s="23" t="s">
        <v>10000</v>
      </c>
    </row>
    <row r="779" spans="1:2" x14ac:dyDescent="0.2">
      <c r="A779" s="23" t="s">
        <v>10001</v>
      </c>
      <c r="B779" s="23" t="s">
        <v>10002</v>
      </c>
    </row>
    <row r="780" spans="1:2" x14ac:dyDescent="0.2">
      <c r="A780" s="23" t="s">
        <v>10003</v>
      </c>
      <c r="B780" s="23" t="s">
        <v>10004</v>
      </c>
    </row>
    <row r="781" spans="1:2" x14ac:dyDescent="0.2">
      <c r="A781" s="23" t="s">
        <v>10005</v>
      </c>
      <c r="B781" s="23" t="s">
        <v>10006</v>
      </c>
    </row>
    <row r="782" spans="1:2" x14ac:dyDescent="0.2">
      <c r="A782" s="23" t="s">
        <v>10007</v>
      </c>
      <c r="B782" s="23" t="s">
        <v>10008</v>
      </c>
    </row>
    <row r="783" spans="1:2" x14ac:dyDescent="0.2">
      <c r="A783" s="23" t="s">
        <v>10009</v>
      </c>
      <c r="B783" s="23" t="s">
        <v>10010</v>
      </c>
    </row>
    <row r="784" spans="1:2" x14ac:dyDescent="0.2">
      <c r="A784" s="23" t="s">
        <v>10011</v>
      </c>
      <c r="B784" s="23" t="s">
        <v>10012</v>
      </c>
    </row>
    <row r="785" spans="1:2" x14ac:dyDescent="0.2">
      <c r="A785" s="23" t="s">
        <v>10013</v>
      </c>
      <c r="B785" s="23" t="s">
        <v>10014</v>
      </c>
    </row>
    <row r="786" spans="1:2" x14ac:dyDescent="0.2">
      <c r="A786" s="23" t="s">
        <v>10015</v>
      </c>
      <c r="B786" s="23" t="s">
        <v>10016</v>
      </c>
    </row>
    <row r="787" spans="1:2" x14ac:dyDescent="0.2">
      <c r="A787" s="23" t="s">
        <v>10017</v>
      </c>
      <c r="B787" s="23" t="s">
        <v>10018</v>
      </c>
    </row>
    <row r="788" spans="1:2" x14ac:dyDescent="0.2">
      <c r="A788" s="23" t="s">
        <v>10019</v>
      </c>
      <c r="B788" s="23" t="s">
        <v>10020</v>
      </c>
    </row>
    <row r="789" spans="1:2" x14ac:dyDescent="0.2">
      <c r="A789" s="23" t="s">
        <v>10021</v>
      </c>
      <c r="B789" s="23" t="s">
        <v>10022</v>
      </c>
    </row>
    <row r="790" spans="1:2" x14ac:dyDescent="0.2">
      <c r="A790" s="23" t="s">
        <v>10023</v>
      </c>
      <c r="B790" s="23" t="s">
        <v>10024</v>
      </c>
    </row>
    <row r="791" spans="1:2" x14ac:dyDescent="0.2">
      <c r="A791" s="23" t="s">
        <v>10025</v>
      </c>
      <c r="B791" s="23" t="s">
        <v>10026</v>
      </c>
    </row>
    <row r="792" spans="1:2" x14ac:dyDescent="0.2">
      <c r="A792" s="23" t="s">
        <v>10027</v>
      </c>
      <c r="B792" s="23" t="s">
        <v>10028</v>
      </c>
    </row>
    <row r="793" spans="1:2" x14ac:dyDescent="0.2">
      <c r="A793" s="23" t="s">
        <v>10029</v>
      </c>
      <c r="B793" s="23" t="s">
        <v>10030</v>
      </c>
    </row>
    <row r="794" spans="1:2" x14ac:dyDescent="0.2">
      <c r="A794" s="23" t="s">
        <v>10031</v>
      </c>
      <c r="B794" s="23" t="s">
        <v>10032</v>
      </c>
    </row>
    <row r="795" spans="1:2" x14ac:dyDescent="0.2">
      <c r="A795" s="23" t="s">
        <v>10033</v>
      </c>
      <c r="B795" s="23" t="s">
        <v>10034</v>
      </c>
    </row>
    <row r="796" spans="1:2" x14ac:dyDescent="0.2">
      <c r="A796" s="23" t="s">
        <v>10035</v>
      </c>
      <c r="B796" s="23" t="s">
        <v>10036</v>
      </c>
    </row>
    <row r="797" spans="1:2" x14ac:dyDescent="0.2">
      <c r="A797" s="23" t="s">
        <v>10037</v>
      </c>
      <c r="B797" s="23" t="s">
        <v>10038</v>
      </c>
    </row>
    <row r="798" spans="1:2" x14ac:dyDescent="0.2">
      <c r="A798" s="23" t="s">
        <v>10039</v>
      </c>
      <c r="B798" s="23" t="s">
        <v>10040</v>
      </c>
    </row>
    <row r="799" spans="1:2" x14ac:dyDescent="0.2">
      <c r="A799" s="23" t="s">
        <v>10041</v>
      </c>
      <c r="B799" s="23" t="s">
        <v>10042</v>
      </c>
    </row>
    <row r="800" spans="1:2" x14ac:dyDescent="0.2">
      <c r="A800" s="23" t="s">
        <v>10043</v>
      </c>
      <c r="B800" s="23" t="s">
        <v>10044</v>
      </c>
    </row>
    <row r="801" spans="1:2" x14ac:dyDescent="0.2">
      <c r="A801" s="23" t="s">
        <v>10045</v>
      </c>
      <c r="B801" s="23" t="s">
        <v>10046</v>
      </c>
    </row>
    <row r="802" spans="1:2" x14ac:dyDescent="0.2">
      <c r="A802" s="23" t="s">
        <v>10047</v>
      </c>
      <c r="B802" s="23" t="s">
        <v>10048</v>
      </c>
    </row>
    <row r="803" spans="1:2" x14ac:dyDescent="0.2">
      <c r="A803" s="23" t="s">
        <v>10049</v>
      </c>
      <c r="B803" s="23" t="s">
        <v>10050</v>
      </c>
    </row>
    <row r="804" spans="1:2" x14ac:dyDescent="0.2">
      <c r="A804" s="23" t="s">
        <v>10051</v>
      </c>
      <c r="B804" s="23" t="s">
        <v>10052</v>
      </c>
    </row>
    <row r="805" spans="1:2" x14ac:dyDescent="0.2">
      <c r="A805" s="23" t="s">
        <v>10053</v>
      </c>
      <c r="B805" s="23" t="s">
        <v>10054</v>
      </c>
    </row>
    <row r="806" spans="1:2" x14ac:dyDescent="0.2">
      <c r="A806" s="23" t="s">
        <v>10055</v>
      </c>
      <c r="B806" s="23" t="s">
        <v>10056</v>
      </c>
    </row>
    <row r="807" spans="1:2" x14ac:dyDescent="0.2">
      <c r="A807" s="23" t="s">
        <v>10057</v>
      </c>
      <c r="B807" s="23" t="s">
        <v>10058</v>
      </c>
    </row>
    <row r="808" spans="1:2" x14ac:dyDescent="0.2">
      <c r="A808" s="23" t="s">
        <v>10059</v>
      </c>
      <c r="B808" s="23" t="s">
        <v>10060</v>
      </c>
    </row>
    <row r="809" spans="1:2" x14ac:dyDescent="0.2">
      <c r="A809" s="23" t="s">
        <v>10061</v>
      </c>
      <c r="B809" s="23" t="s">
        <v>10062</v>
      </c>
    </row>
    <row r="810" spans="1:2" ht="25.5" x14ac:dyDescent="0.2">
      <c r="A810" s="23" t="s">
        <v>10063</v>
      </c>
      <c r="B810" s="23" t="s">
        <v>10064</v>
      </c>
    </row>
    <row r="811" spans="1:2" ht="25.5" x14ac:dyDescent="0.2">
      <c r="A811" s="23" t="s">
        <v>10065</v>
      </c>
      <c r="B811" s="23" t="s">
        <v>10066</v>
      </c>
    </row>
    <row r="812" spans="1:2" x14ac:dyDescent="0.2">
      <c r="A812" s="23" t="s">
        <v>10067</v>
      </c>
      <c r="B812" s="23" t="s">
        <v>10068</v>
      </c>
    </row>
    <row r="813" spans="1:2" x14ac:dyDescent="0.2">
      <c r="A813" s="23" t="s">
        <v>10069</v>
      </c>
      <c r="B813" s="23" t="s">
        <v>10070</v>
      </c>
    </row>
    <row r="814" spans="1:2" x14ac:dyDescent="0.2">
      <c r="A814" s="23" t="s">
        <v>10071</v>
      </c>
      <c r="B814" s="23" t="s">
        <v>10072</v>
      </c>
    </row>
    <row r="815" spans="1:2" x14ac:dyDescent="0.2">
      <c r="A815" s="23" t="s">
        <v>10073</v>
      </c>
      <c r="B815" s="23" t="s">
        <v>10074</v>
      </c>
    </row>
    <row r="816" spans="1:2" x14ac:dyDescent="0.2">
      <c r="A816" s="23" t="s">
        <v>10075</v>
      </c>
      <c r="B816" s="23" t="s">
        <v>10076</v>
      </c>
    </row>
    <row r="817" spans="1:2" x14ac:dyDescent="0.2">
      <c r="A817" s="23" t="s">
        <v>10077</v>
      </c>
      <c r="B817" s="23" t="s">
        <v>10078</v>
      </c>
    </row>
    <row r="818" spans="1:2" x14ac:dyDescent="0.2">
      <c r="A818" s="23" t="s">
        <v>10079</v>
      </c>
      <c r="B818" s="23" t="s">
        <v>10080</v>
      </c>
    </row>
    <row r="819" spans="1:2" x14ac:dyDescent="0.2">
      <c r="A819" s="23" t="s">
        <v>10081</v>
      </c>
      <c r="B819" s="23" t="s">
        <v>10082</v>
      </c>
    </row>
    <row r="820" spans="1:2" x14ac:dyDescent="0.2">
      <c r="A820" s="23" t="s">
        <v>10083</v>
      </c>
      <c r="B820" s="23" t="s">
        <v>10084</v>
      </c>
    </row>
    <row r="821" spans="1:2" x14ac:dyDescent="0.2">
      <c r="A821" s="23" t="s">
        <v>10085</v>
      </c>
      <c r="B821" s="23" t="s">
        <v>10086</v>
      </c>
    </row>
    <row r="822" spans="1:2" x14ac:dyDescent="0.2">
      <c r="A822" s="23" t="s">
        <v>10087</v>
      </c>
      <c r="B822" s="23" t="s">
        <v>10088</v>
      </c>
    </row>
    <row r="823" spans="1:2" x14ac:dyDescent="0.2">
      <c r="A823" s="23" t="s">
        <v>10089</v>
      </c>
      <c r="B823" s="23" t="s">
        <v>10090</v>
      </c>
    </row>
    <row r="824" spans="1:2" x14ac:dyDescent="0.2">
      <c r="A824" s="23" t="s">
        <v>10091</v>
      </c>
      <c r="B824" s="23" t="s">
        <v>10092</v>
      </c>
    </row>
    <row r="825" spans="1:2" x14ac:dyDescent="0.2">
      <c r="A825" s="23" t="s">
        <v>10093</v>
      </c>
      <c r="B825" s="23" t="s">
        <v>10094</v>
      </c>
    </row>
    <row r="826" spans="1:2" x14ac:dyDescent="0.2">
      <c r="A826" s="23" t="s">
        <v>10095</v>
      </c>
      <c r="B826" s="23" t="s">
        <v>10096</v>
      </c>
    </row>
    <row r="827" spans="1:2" x14ac:dyDescent="0.2">
      <c r="A827" s="23" t="s">
        <v>10097</v>
      </c>
      <c r="B827" s="23" t="s">
        <v>10098</v>
      </c>
    </row>
    <row r="828" spans="1:2" x14ac:dyDescent="0.2">
      <c r="A828" s="23" t="s">
        <v>10099</v>
      </c>
      <c r="B828" s="23" t="s">
        <v>10100</v>
      </c>
    </row>
    <row r="829" spans="1:2" x14ac:dyDescent="0.2">
      <c r="A829" s="23" t="s">
        <v>10101</v>
      </c>
      <c r="B829" s="23" t="s">
        <v>10102</v>
      </c>
    </row>
    <row r="830" spans="1:2" x14ac:dyDescent="0.2">
      <c r="A830" s="23" t="s">
        <v>10103</v>
      </c>
      <c r="B830" s="23" t="s">
        <v>10104</v>
      </c>
    </row>
    <row r="831" spans="1:2" x14ac:dyDescent="0.2">
      <c r="A831" s="23" t="s">
        <v>10105</v>
      </c>
      <c r="B831" s="23" t="s">
        <v>10106</v>
      </c>
    </row>
    <row r="832" spans="1:2" x14ac:dyDescent="0.2">
      <c r="A832" s="23" t="s">
        <v>10107</v>
      </c>
      <c r="B832" s="23" t="s">
        <v>10108</v>
      </c>
    </row>
    <row r="833" spans="1:2" x14ac:dyDescent="0.2">
      <c r="A833" s="23" t="s">
        <v>10109</v>
      </c>
      <c r="B833" s="23" t="s">
        <v>10110</v>
      </c>
    </row>
    <row r="834" spans="1:2" x14ac:dyDescent="0.2">
      <c r="A834" s="23" t="s">
        <v>10111</v>
      </c>
      <c r="B834" s="23" t="s">
        <v>10112</v>
      </c>
    </row>
    <row r="835" spans="1:2" x14ac:dyDescent="0.2">
      <c r="A835" s="23" t="s">
        <v>10113</v>
      </c>
      <c r="B835" s="23" t="s">
        <v>10114</v>
      </c>
    </row>
    <row r="836" spans="1:2" x14ac:dyDescent="0.2">
      <c r="A836" s="23" t="s">
        <v>10115</v>
      </c>
      <c r="B836" s="23" t="s">
        <v>10116</v>
      </c>
    </row>
    <row r="837" spans="1:2" x14ac:dyDescent="0.2">
      <c r="A837" s="23" t="s">
        <v>10117</v>
      </c>
      <c r="B837" s="23" t="s">
        <v>10118</v>
      </c>
    </row>
    <row r="838" spans="1:2" x14ac:dyDescent="0.2">
      <c r="A838" s="23" t="s">
        <v>10119</v>
      </c>
      <c r="B838" s="23" t="s">
        <v>10120</v>
      </c>
    </row>
    <row r="839" spans="1:2" x14ac:dyDescent="0.2">
      <c r="A839" s="23" t="s">
        <v>10121</v>
      </c>
      <c r="B839" s="23" t="s">
        <v>10122</v>
      </c>
    </row>
    <row r="840" spans="1:2" ht="25.5" x14ac:dyDescent="0.2">
      <c r="A840" s="23" t="s">
        <v>10123</v>
      </c>
      <c r="B840" s="23" t="s">
        <v>10124</v>
      </c>
    </row>
    <row r="841" spans="1:2" x14ac:dyDescent="0.2">
      <c r="A841" s="23" t="s">
        <v>10125</v>
      </c>
      <c r="B841" s="23" t="s">
        <v>10126</v>
      </c>
    </row>
    <row r="842" spans="1:2" x14ac:dyDescent="0.2">
      <c r="A842" s="23" t="s">
        <v>10127</v>
      </c>
      <c r="B842" s="23" t="s">
        <v>10128</v>
      </c>
    </row>
    <row r="843" spans="1:2" x14ac:dyDescent="0.2">
      <c r="A843" s="23" t="s">
        <v>10129</v>
      </c>
      <c r="B843" s="23" t="s">
        <v>10130</v>
      </c>
    </row>
    <row r="844" spans="1:2" x14ac:dyDescent="0.2">
      <c r="A844" s="23" t="s">
        <v>10131</v>
      </c>
      <c r="B844" s="23" t="s">
        <v>10132</v>
      </c>
    </row>
    <row r="845" spans="1:2" x14ac:dyDescent="0.2">
      <c r="A845" s="23" t="s">
        <v>10133</v>
      </c>
      <c r="B845" s="23" t="s">
        <v>10134</v>
      </c>
    </row>
    <row r="846" spans="1:2" x14ac:dyDescent="0.2">
      <c r="A846" s="23" t="s">
        <v>10135</v>
      </c>
      <c r="B846" s="23" t="s">
        <v>10136</v>
      </c>
    </row>
    <row r="847" spans="1:2" x14ac:dyDescent="0.2">
      <c r="A847" s="23" t="s">
        <v>10137</v>
      </c>
      <c r="B847" s="23" t="s">
        <v>10138</v>
      </c>
    </row>
    <row r="848" spans="1:2" x14ac:dyDescent="0.2">
      <c r="A848" s="23" t="s">
        <v>10139</v>
      </c>
      <c r="B848" s="23" t="s">
        <v>10140</v>
      </c>
    </row>
    <row r="849" spans="1:2" x14ac:dyDescent="0.2">
      <c r="A849" s="23" t="s">
        <v>10141</v>
      </c>
      <c r="B849" s="23" t="s">
        <v>10142</v>
      </c>
    </row>
    <row r="850" spans="1:2" x14ac:dyDescent="0.2">
      <c r="A850" s="23" t="s">
        <v>10143</v>
      </c>
      <c r="B850" s="23" t="s">
        <v>10144</v>
      </c>
    </row>
    <row r="851" spans="1:2" x14ac:dyDescent="0.2">
      <c r="A851" s="23" t="s">
        <v>10145</v>
      </c>
      <c r="B851" s="23" t="s">
        <v>10146</v>
      </c>
    </row>
    <row r="852" spans="1:2" x14ac:dyDescent="0.2">
      <c r="A852" s="23" t="s">
        <v>10147</v>
      </c>
      <c r="B852" s="23" t="s">
        <v>10148</v>
      </c>
    </row>
    <row r="853" spans="1:2" x14ac:dyDescent="0.2">
      <c r="A853" s="23" t="s">
        <v>10149</v>
      </c>
      <c r="B853" s="23" t="s">
        <v>10150</v>
      </c>
    </row>
    <row r="854" spans="1:2" x14ac:dyDescent="0.2">
      <c r="A854" s="23" t="s">
        <v>10151</v>
      </c>
      <c r="B854" s="23" t="s">
        <v>10152</v>
      </c>
    </row>
    <row r="855" spans="1:2" x14ac:dyDescent="0.2">
      <c r="A855" s="23" t="s">
        <v>10153</v>
      </c>
      <c r="B855" s="23" t="s">
        <v>10154</v>
      </c>
    </row>
    <row r="856" spans="1:2" x14ac:dyDescent="0.2">
      <c r="A856" s="23" t="s">
        <v>10155</v>
      </c>
      <c r="B856" s="23" t="s">
        <v>10156</v>
      </c>
    </row>
    <row r="857" spans="1:2" x14ac:dyDescent="0.2">
      <c r="A857" s="23" t="s">
        <v>10157</v>
      </c>
      <c r="B857" s="23" t="s">
        <v>10158</v>
      </c>
    </row>
    <row r="858" spans="1:2" x14ac:dyDescent="0.2">
      <c r="A858" s="23" t="s">
        <v>10159</v>
      </c>
      <c r="B858" s="23" t="s">
        <v>10160</v>
      </c>
    </row>
    <row r="859" spans="1:2" x14ac:dyDescent="0.2">
      <c r="A859" s="23" t="s">
        <v>10161</v>
      </c>
      <c r="B859" s="23" t="s">
        <v>10162</v>
      </c>
    </row>
    <row r="860" spans="1:2" x14ac:dyDescent="0.2">
      <c r="A860" s="23" t="s">
        <v>10163</v>
      </c>
      <c r="B860" s="23" t="s">
        <v>10164</v>
      </c>
    </row>
    <row r="861" spans="1:2" x14ac:dyDescent="0.2">
      <c r="A861" s="23" t="s">
        <v>10165</v>
      </c>
      <c r="B861" s="23" t="s">
        <v>10166</v>
      </c>
    </row>
    <row r="862" spans="1:2" x14ac:dyDescent="0.2">
      <c r="A862" s="23" t="s">
        <v>10167</v>
      </c>
      <c r="B862" s="23" t="s">
        <v>10168</v>
      </c>
    </row>
    <row r="863" spans="1:2" ht="25.5" x14ac:dyDescent="0.2">
      <c r="A863" s="23" t="s">
        <v>10169</v>
      </c>
      <c r="B863" s="23" t="s">
        <v>10170</v>
      </c>
    </row>
    <row r="864" spans="1:2" x14ac:dyDescent="0.2">
      <c r="A864" s="23" t="s">
        <v>10171</v>
      </c>
      <c r="B864" s="23" t="s">
        <v>10172</v>
      </c>
    </row>
    <row r="865" spans="1:2" x14ac:dyDescent="0.2">
      <c r="A865" s="23" t="s">
        <v>10173</v>
      </c>
      <c r="B865" s="23" t="s">
        <v>10174</v>
      </c>
    </row>
    <row r="866" spans="1:2" x14ac:dyDescent="0.2">
      <c r="A866" s="23" t="s">
        <v>10175</v>
      </c>
      <c r="B866" s="23" t="s">
        <v>10176</v>
      </c>
    </row>
    <row r="867" spans="1:2" x14ac:dyDescent="0.2">
      <c r="A867" s="23" t="s">
        <v>10177</v>
      </c>
      <c r="B867" s="23" t="s">
        <v>10178</v>
      </c>
    </row>
    <row r="868" spans="1:2" x14ac:dyDescent="0.2">
      <c r="A868" s="23" t="s">
        <v>10179</v>
      </c>
      <c r="B868" s="23" t="s">
        <v>10180</v>
      </c>
    </row>
    <row r="869" spans="1:2" x14ac:dyDescent="0.2">
      <c r="A869" s="23" t="s">
        <v>10181</v>
      </c>
      <c r="B869" s="23" t="s">
        <v>10182</v>
      </c>
    </row>
    <row r="870" spans="1:2" x14ac:dyDescent="0.2">
      <c r="A870" s="23" t="s">
        <v>10183</v>
      </c>
      <c r="B870" s="23" t="s">
        <v>10184</v>
      </c>
    </row>
    <row r="871" spans="1:2" x14ac:dyDescent="0.2">
      <c r="A871" s="23" t="s">
        <v>10185</v>
      </c>
      <c r="B871" s="23" t="s">
        <v>10186</v>
      </c>
    </row>
    <row r="872" spans="1:2" x14ac:dyDescent="0.2">
      <c r="A872" s="23" t="s">
        <v>10187</v>
      </c>
      <c r="B872" s="23" t="s">
        <v>10188</v>
      </c>
    </row>
    <row r="873" spans="1:2" x14ac:dyDescent="0.2">
      <c r="A873" s="23" t="s">
        <v>10189</v>
      </c>
      <c r="B873" s="23" t="s">
        <v>10190</v>
      </c>
    </row>
    <row r="874" spans="1:2" x14ac:dyDescent="0.2">
      <c r="A874" s="23" t="s">
        <v>10191</v>
      </c>
      <c r="B874" s="23" t="s">
        <v>10192</v>
      </c>
    </row>
    <row r="875" spans="1:2" x14ac:dyDescent="0.2">
      <c r="A875" s="23" t="s">
        <v>10193</v>
      </c>
      <c r="B875" s="23" t="s">
        <v>10194</v>
      </c>
    </row>
    <row r="876" spans="1:2" x14ac:dyDescent="0.2">
      <c r="A876" s="23" t="s">
        <v>10195</v>
      </c>
      <c r="B876" s="23" t="s">
        <v>10196</v>
      </c>
    </row>
    <row r="877" spans="1:2" x14ac:dyDescent="0.2">
      <c r="A877" s="23" t="s">
        <v>10197</v>
      </c>
      <c r="B877" s="23" t="s">
        <v>10198</v>
      </c>
    </row>
    <row r="878" spans="1:2" x14ac:dyDescent="0.2">
      <c r="A878" s="23" t="s">
        <v>10199</v>
      </c>
      <c r="B878" s="23" t="s">
        <v>10200</v>
      </c>
    </row>
    <row r="879" spans="1:2" x14ac:dyDescent="0.2">
      <c r="A879" s="23" t="s">
        <v>10201</v>
      </c>
      <c r="B879" s="23" t="s">
        <v>10202</v>
      </c>
    </row>
    <row r="880" spans="1:2" x14ac:dyDescent="0.2">
      <c r="A880" s="23" t="s">
        <v>10203</v>
      </c>
      <c r="B880" s="23" t="s">
        <v>10204</v>
      </c>
    </row>
    <row r="881" spans="1:2" x14ac:dyDescent="0.2">
      <c r="A881" s="23" t="s">
        <v>10205</v>
      </c>
      <c r="B881" s="23" t="s">
        <v>10206</v>
      </c>
    </row>
    <row r="882" spans="1:2" ht="25.5" x14ac:dyDescent="0.2">
      <c r="A882" s="23" t="s">
        <v>10207</v>
      </c>
      <c r="B882" s="23" t="s">
        <v>10208</v>
      </c>
    </row>
    <row r="883" spans="1:2" x14ac:dyDescent="0.2">
      <c r="A883" s="23" t="s">
        <v>10209</v>
      </c>
      <c r="B883" s="23" t="s">
        <v>10210</v>
      </c>
    </row>
    <row r="884" spans="1:2" x14ac:dyDescent="0.2">
      <c r="A884" s="23" t="s">
        <v>10211</v>
      </c>
      <c r="B884" s="23" t="s">
        <v>10212</v>
      </c>
    </row>
    <row r="885" spans="1:2" ht="25.5" x14ac:dyDescent="0.2">
      <c r="A885" s="23" t="s">
        <v>10213</v>
      </c>
      <c r="B885" s="23" t="s">
        <v>10214</v>
      </c>
    </row>
    <row r="886" spans="1:2" x14ac:dyDescent="0.2">
      <c r="A886" s="23" t="s">
        <v>10215</v>
      </c>
      <c r="B886" s="23" t="s">
        <v>10216</v>
      </c>
    </row>
    <row r="887" spans="1:2" x14ac:dyDescent="0.2">
      <c r="A887" s="23" t="s">
        <v>10217</v>
      </c>
      <c r="B887" s="23" t="s">
        <v>10218</v>
      </c>
    </row>
    <row r="888" spans="1:2" x14ac:dyDescent="0.2">
      <c r="A888" s="23" t="s">
        <v>10219</v>
      </c>
      <c r="B888" s="23" t="s">
        <v>10220</v>
      </c>
    </row>
    <row r="889" spans="1:2" x14ac:dyDescent="0.2">
      <c r="A889" s="23" t="s">
        <v>10221</v>
      </c>
      <c r="B889" s="23" t="s">
        <v>10222</v>
      </c>
    </row>
    <row r="890" spans="1:2" ht="38.25" x14ac:dyDescent="0.2">
      <c r="A890" s="23" t="s">
        <v>10223</v>
      </c>
      <c r="B890" s="23" t="s">
        <v>10224</v>
      </c>
    </row>
    <row r="891" spans="1:2" x14ac:dyDescent="0.2">
      <c r="A891" s="23" t="s">
        <v>10225</v>
      </c>
      <c r="B891" s="23" t="s">
        <v>10226</v>
      </c>
    </row>
    <row r="892" spans="1:2" x14ac:dyDescent="0.2">
      <c r="A892" s="23" t="s">
        <v>10227</v>
      </c>
      <c r="B892" s="23" t="s">
        <v>10228</v>
      </c>
    </row>
    <row r="893" spans="1:2" x14ac:dyDescent="0.2">
      <c r="A893" s="23" t="s">
        <v>10229</v>
      </c>
      <c r="B893" s="23" t="s">
        <v>10230</v>
      </c>
    </row>
    <row r="894" spans="1:2" x14ac:dyDescent="0.2">
      <c r="A894" s="23" t="s">
        <v>10231</v>
      </c>
      <c r="B894" s="23" t="s">
        <v>10232</v>
      </c>
    </row>
    <row r="895" spans="1:2" x14ac:dyDescent="0.2">
      <c r="A895" s="23" t="s">
        <v>10233</v>
      </c>
      <c r="B895" s="23" t="s">
        <v>10234</v>
      </c>
    </row>
    <row r="896" spans="1:2" x14ac:dyDescent="0.2">
      <c r="A896" s="23" t="s">
        <v>10235</v>
      </c>
      <c r="B896" s="23" t="s">
        <v>10236</v>
      </c>
    </row>
    <row r="897" spans="1:2" x14ac:dyDescent="0.2">
      <c r="A897" s="23" t="s">
        <v>10237</v>
      </c>
      <c r="B897" s="23" t="s">
        <v>10238</v>
      </c>
    </row>
    <row r="898" spans="1:2" x14ac:dyDescent="0.2">
      <c r="A898" s="23" t="s">
        <v>10239</v>
      </c>
      <c r="B898" s="23" t="s">
        <v>10240</v>
      </c>
    </row>
    <row r="899" spans="1:2" x14ac:dyDescent="0.2">
      <c r="A899" s="23" t="s">
        <v>10241</v>
      </c>
      <c r="B899" s="23" t="s">
        <v>10242</v>
      </c>
    </row>
    <row r="900" spans="1:2" ht="25.5" x14ac:dyDescent="0.2">
      <c r="A900" s="23" t="s">
        <v>10243</v>
      </c>
      <c r="B900" s="23" t="s">
        <v>10244</v>
      </c>
    </row>
    <row r="901" spans="1:2" x14ac:dyDescent="0.2">
      <c r="A901" s="23" t="s">
        <v>10245</v>
      </c>
      <c r="B901" s="23" t="s">
        <v>10246</v>
      </c>
    </row>
    <row r="902" spans="1:2" x14ac:dyDescent="0.2">
      <c r="A902" s="23" t="s">
        <v>10247</v>
      </c>
      <c r="B902" s="23" t="s">
        <v>10248</v>
      </c>
    </row>
    <row r="903" spans="1:2" x14ac:dyDescent="0.2">
      <c r="A903" s="23" t="s">
        <v>10249</v>
      </c>
      <c r="B903" s="23" t="s">
        <v>10250</v>
      </c>
    </row>
    <row r="904" spans="1:2" ht="38.25" x14ac:dyDescent="0.2">
      <c r="A904" s="23" t="s">
        <v>10251</v>
      </c>
      <c r="B904" s="23" t="s">
        <v>10252</v>
      </c>
    </row>
    <row r="905" spans="1:2" x14ac:dyDescent="0.2">
      <c r="A905" s="23" t="s">
        <v>10253</v>
      </c>
      <c r="B905" s="23" t="s">
        <v>10254</v>
      </c>
    </row>
    <row r="906" spans="1:2" ht="25.5" x14ac:dyDescent="0.2">
      <c r="A906" s="23" t="s">
        <v>10255</v>
      </c>
      <c r="B906" s="23" t="s">
        <v>10256</v>
      </c>
    </row>
    <row r="907" spans="1:2" x14ac:dyDescent="0.2">
      <c r="A907" s="23" t="s">
        <v>10257</v>
      </c>
      <c r="B907" s="23" t="s">
        <v>10258</v>
      </c>
    </row>
    <row r="908" spans="1:2" ht="25.5" x14ac:dyDescent="0.2">
      <c r="A908" s="23" t="s">
        <v>10259</v>
      </c>
      <c r="B908" s="23" t="s">
        <v>10260</v>
      </c>
    </row>
    <row r="909" spans="1:2" x14ac:dyDescent="0.2">
      <c r="A909" s="23" t="s">
        <v>10261</v>
      </c>
      <c r="B909" s="23" t="s">
        <v>10262</v>
      </c>
    </row>
    <row r="910" spans="1:2" x14ac:dyDescent="0.2">
      <c r="A910" s="23" t="s">
        <v>10263</v>
      </c>
      <c r="B910" s="23" t="s">
        <v>10264</v>
      </c>
    </row>
    <row r="911" spans="1:2" x14ac:dyDescent="0.2">
      <c r="A911" s="23" t="s">
        <v>10265</v>
      </c>
      <c r="B911" s="23" t="s">
        <v>10266</v>
      </c>
    </row>
    <row r="912" spans="1:2" ht="25.5" x14ac:dyDescent="0.2">
      <c r="A912" s="23" t="s">
        <v>10267</v>
      </c>
      <c r="B912" s="23" t="s">
        <v>10268</v>
      </c>
    </row>
    <row r="913" spans="1:2" ht="25.5" x14ac:dyDescent="0.2">
      <c r="A913" s="23" t="s">
        <v>10269</v>
      </c>
      <c r="B913" s="23" t="s">
        <v>10270</v>
      </c>
    </row>
    <row r="914" spans="1:2" x14ac:dyDescent="0.2">
      <c r="A914" s="23" t="s">
        <v>10271</v>
      </c>
      <c r="B914" s="23" t="s">
        <v>10272</v>
      </c>
    </row>
    <row r="915" spans="1:2" ht="38.25" x14ac:dyDescent="0.2">
      <c r="A915" s="23" t="s">
        <v>10273</v>
      </c>
      <c r="B915" s="23" t="s">
        <v>10274</v>
      </c>
    </row>
    <row r="916" spans="1:2" ht="25.5" x14ac:dyDescent="0.2">
      <c r="A916" s="23" t="s">
        <v>10275</v>
      </c>
      <c r="B916" s="23" t="s">
        <v>10276</v>
      </c>
    </row>
    <row r="917" spans="1:2" x14ac:dyDescent="0.2">
      <c r="A917" s="23" t="s">
        <v>10277</v>
      </c>
      <c r="B917" s="23" t="s">
        <v>10278</v>
      </c>
    </row>
    <row r="918" spans="1:2" x14ac:dyDescent="0.2">
      <c r="A918" s="23" t="s">
        <v>10279</v>
      </c>
      <c r="B918" s="23" t="s">
        <v>10280</v>
      </c>
    </row>
    <row r="919" spans="1:2" x14ac:dyDescent="0.2">
      <c r="A919" s="23" t="s">
        <v>10281</v>
      </c>
      <c r="B919" s="23" t="s">
        <v>10282</v>
      </c>
    </row>
    <row r="920" spans="1:2" x14ac:dyDescent="0.2">
      <c r="A920" s="23" t="s">
        <v>10283</v>
      </c>
      <c r="B920" s="23" t="s">
        <v>10284</v>
      </c>
    </row>
    <row r="921" spans="1:2" ht="25.5" x14ac:dyDescent="0.2">
      <c r="A921" s="23" t="s">
        <v>10285</v>
      </c>
      <c r="B921" s="23" t="s">
        <v>10286</v>
      </c>
    </row>
    <row r="922" spans="1:2" x14ac:dyDescent="0.2">
      <c r="A922" s="23" t="s">
        <v>10287</v>
      </c>
      <c r="B922" s="23" t="s">
        <v>10288</v>
      </c>
    </row>
    <row r="923" spans="1:2" ht="25.5" x14ac:dyDescent="0.2">
      <c r="A923" s="23" t="s">
        <v>10289</v>
      </c>
      <c r="B923" s="23" t="s">
        <v>10290</v>
      </c>
    </row>
    <row r="924" spans="1:2" x14ac:dyDescent="0.2">
      <c r="A924" s="23" t="s">
        <v>10291</v>
      </c>
      <c r="B924" s="23" t="s">
        <v>10292</v>
      </c>
    </row>
    <row r="925" spans="1:2" x14ac:dyDescent="0.2">
      <c r="A925" s="23" t="s">
        <v>10293</v>
      </c>
      <c r="B925" s="23" t="s">
        <v>10294</v>
      </c>
    </row>
    <row r="926" spans="1:2" x14ac:dyDescent="0.2">
      <c r="A926" s="23" t="s">
        <v>10295</v>
      </c>
      <c r="B926" s="23" t="s">
        <v>10296</v>
      </c>
    </row>
    <row r="927" spans="1:2" x14ac:dyDescent="0.2">
      <c r="A927" s="23" t="s">
        <v>10297</v>
      </c>
      <c r="B927" s="23" t="s">
        <v>10298</v>
      </c>
    </row>
    <row r="928" spans="1:2" x14ac:dyDescent="0.2">
      <c r="A928" s="23" t="s">
        <v>10299</v>
      </c>
      <c r="B928" s="23" t="s">
        <v>10300</v>
      </c>
    </row>
    <row r="929" spans="1:2" x14ac:dyDescent="0.2">
      <c r="A929" s="23" t="s">
        <v>10301</v>
      </c>
      <c r="B929" s="23" t="s">
        <v>10302</v>
      </c>
    </row>
    <row r="930" spans="1:2" x14ac:dyDescent="0.2">
      <c r="A930" s="23" t="s">
        <v>10303</v>
      </c>
      <c r="B930" s="23" t="s">
        <v>10304</v>
      </c>
    </row>
    <row r="931" spans="1:2" x14ac:dyDescent="0.2">
      <c r="A931" s="23" t="s">
        <v>10305</v>
      </c>
      <c r="B931" s="23" t="s">
        <v>10306</v>
      </c>
    </row>
    <row r="932" spans="1:2" x14ac:dyDescent="0.2">
      <c r="A932" s="23" t="s">
        <v>10307</v>
      </c>
      <c r="B932" s="23" t="s">
        <v>10308</v>
      </c>
    </row>
    <row r="933" spans="1:2" x14ac:dyDescent="0.2">
      <c r="A933" s="23" t="s">
        <v>10309</v>
      </c>
      <c r="B933" s="23" t="s">
        <v>10310</v>
      </c>
    </row>
    <row r="934" spans="1:2" x14ac:dyDescent="0.2">
      <c r="A934" s="23" t="s">
        <v>10311</v>
      </c>
      <c r="B934" s="23" t="s">
        <v>10312</v>
      </c>
    </row>
    <row r="935" spans="1:2" x14ac:dyDescent="0.2">
      <c r="A935" s="23" t="s">
        <v>10313</v>
      </c>
      <c r="B935" s="23" t="s">
        <v>10314</v>
      </c>
    </row>
    <row r="936" spans="1:2" x14ac:dyDescent="0.2">
      <c r="A936" s="23" t="s">
        <v>10315</v>
      </c>
      <c r="B936" s="23" t="s">
        <v>10316</v>
      </c>
    </row>
    <row r="937" spans="1:2" x14ac:dyDescent="0.2">
      <c r="A937" s="23" t="s">
        <v>10317</v>
      </c>
      <c r="B937" s="23" t="s">
        <v>10318</v>
      </c>
    </row>
    <row r="938" spans="1:2" x14ac:dyDescent="0.2">
      <c r="A938" s="23" t="s">
        <v>10319</v>
      </c>
      <c r="B938" s="23" t="s">
        <v>10320</v>
      </c>
    </row>
    <row r="939" spans="1:2" x14ac:dyDescent="0.2">
      <c r="A939" s="23" t="s">
        <v>10321</v>
      </c>
      <c r="B939" s="23" t="s">
        <v>10322</v>
      </c>
    </row>
    <row r="940" spans="1:2" x14ac:dyDescent="0.2">
      <c r="A940" s="23" t="s">
        <v>10323</v>
      </c>
      <c r="B940" s="23" t="s">
        <v>10324</v>
      </c>
    </row>
    <row r="941" spans="1:2" x14ac:dyDescent="0.2">
      <c r="A941" s="23" t="s">
        <v>10325</v>
      </c>
      <c r="B941" s="23" t="s">
        <v>10326</v>
      </c>
    </row>
    <row r="942" spans="1:2" ht="25.5" x14ac:dyDescent="0.2">
      <c r="A942" s="23" t="s">
        <v>10327</v>
      </c>
      <c r="B942" s="23" t="s">
        <v>10328</v>
      </c>
    </row>
    <row r="943" spans="1:2" ht="25.5" x14ac:dyDescent="0.2">
      <c r="A943" s="23" t="s">
        <v>10329</v>
      </c>
      <c r="B943" s="23" t="s">
        <v>10330</v>
      </c>
    </row>
    <row r="944" spans="1:2" x14ac:dyDescent="0.2">
      <c r="A944" s="23" t="s">
        <v>10331</v>
      </c>
      <c r="B944" s="23" t="s">
        <v>10332</v>
      </c>
    </row>
    <row r="945" spans="1:2" ht="25.5" x14ac:dyDescent="0.2">
      <c r="A945" s="23" t="s">
        <v>10333</v>
      </c>
      <c r="B945" s="23" t="s">
        <v>10334</v>
      </c>
    </row>
    <row r="946" spans="1:2" ht="25.5" x14ac:dyDescent="0.2">
      <c r="A946" s="23" t="s">
        <v>10335</v>
      </c>
      <c r="B946" s="23" t="s">
        <v>10336</v>
      </c>
    </row>
    <row r="947" spans="1:2" x14ac:dyDescent="0.2">
      <c r="A947" s="23" t="s">
        <v>10337</v>
      </c>
      <c r="B947" s="23" t="s">
        <v>10338</v>
      </c>
    </row>
    <row r="948" spans="1:2" x14ac:dyDescent="0.2">
      <c r="A948" s="23" t="s">
        <v>10339</v>
      </c>
      <c r="B948" s="23" t="s">
        <v>10340</v>
      </c>
    </row>
    <row r="949" spans="1:2" x14ac:dyDescent="0.2">
      <c r="A949" s="23" t="s">
        <v>10341</v>
      </c>
      <c r="B949" s="23" t="s">
        <v>10342</v>
      </c>
    </row>
    <row r="950" spans="1:2" ht="25.5" x14ac:dyDescent="0.2">
      <c r="A950" s="23" t="s">
        <v>10343</v>
      </c>
      <c r="B950" s="23" t="s">
        <v>10344</v>
      </c>
    </row>
    <row r="951" spans="1:2" x14ac:dyDescent="0.2">
      <c r="A951" s="23" t="s">
        <v>10345</v>
      </c>
      <c r="B951" s="23" t="s">
        <v>10346</v>
      </c>
    </row>
    <row r="952" spans="1:2" x14ac:dyDescent="0.2">
      <c r="A952" s="23" t="s">
        <v>10347</v>
      </c>
      <c r="B952" s="23" t="s">
        <v>10348</v>
      </c>
    </row>
    <row r="953" spans="1:2" x14ac:dyDescent="0.2">
      <c r="A953" s="23" t="s">
        <v>10349</v>
      </c>
      <c r="B953" s="23" t="s">
        <v>10350</v>
      </c>
    </row>
    <row r="954" spans="1:2" ht="25.5" x14ac:dyDescent="0.2">
      <c r="A954" s="23" t="s">
        <v>10351</v>
      </c>
      <c r="B954" s="23" t="s">
        <v>10352</v>
      </c>
    </row>
    <row r="955" spans="1:2" x14ac:dyDescent="0.2">
      <c r="A955" s="23" t="s">
        <v>10353</v>
      </c>
      <c r="B955" s="23" t="s">
        <v>10354</v>
      </c>
    </row>
    <row r="956" spans="1:2" ht="25.5" x14ac:dyDescent="0.2">
      <c r="A956" s="23" t="s">
        <v>10355</v>
      </c>
      <c r="B956" s="23" t="s">
        <v>10356</v>
      </c>
    </row>
    <row r="957" spans="1:2" x14ac:dyDescent="0.2">
      <c r="A957" s="23" t="s">
        <v>10357</v>
      </c>
      <c r="B957" s="23" t="s">
        <v>10358</v>
      </c>
    </row>
    <row r="958" spans="1:2" x14ac:dyDescent="0.2">
      <c r="A958" s="23" t="s">
        <v>10359</v>
      </c>
      <c r="B958" s="23" t="s">
        <v>10360</v>
      </c>
    </row>
    <row r="959" spans="1:2" ht="38.25" x14ac:dyDescent="0.2">
      <c r="A959" s="23" t="s">
        <v>10361</v>
      </c>
      <c r="B959" s="23" t="s">
        <v>10362</v>
      </c>
    </row>
    <row r="960" spans="1:2" x14ac:dyDescent="0.2">
      <c r="A960" s="23" t="s">
        <v>10363</v>
      </c>
      <c r="B960" s="23" t="s">
        <v>10364</v>
      </c>
    </row>
    <row r="961" spans="1:2" ht="25.5" x14ac:dyDescent="0.2">
      <c r="A961" s="23" t="s">
        <v>10365</v>
      </c>
      <c r="B961" s="23" t="s">
        <v>10366</v>
      </c>
    </row>
    <row r="962" spans="1:2" x14ac:dyDescent="0.2">
      <c r="A962" s="23" t="s">
        <v>10367</v>
      </c>
      <c r="B962" s="23" t="s">
        <v>10368</v>
      </c>
    </row>
    <row r="963" spans="1:2" x14ac:dyDescent="0.2">
      <c r="A963" s="23" t="s">
        <v>10369</v>
      </c>
      <c r="B963" s="23" t="s">
        <v>10370</v>
      </c>
    </row>
    <row r="964" spans="1:2" x14ac:dyDescent="0.2">
      <c r="A964" s="23" t="s">
        <v>10371</v>
      </c>
      <c r="B964" s="23" t="s">
        <v>10372</v>
      </c>
    </row>
    <row r="965" spans="1:2" x14ac:dyDescent="0.2">
      <c r="A965" s="23" t="s">
        <v>10373</v>
      </c>
      <c r="B965" s="23" t="s">
        <v>10374</v>
      </c>
    </row>
    <row r="966" spans="1:2" x14ac:dyDescent="0.2">
      <c r="A966" s="23" t="s">
        <v>10375</v>
      </c>
      <c r="B966" s="23" t="s">
        <v>10376</v>
      </c>
    </row>
    <row r="967" spans="1:2" ht="25.5" x14ac:dyDescent="0.2">
      <c r="A967" s="23" t="s">
        <v>10377</v>
      </c>
      <c r="B967" s="23" t="s">
        <v>10378</v>
      </c>
    </row>
    <row r="968" spans="1:2" x14ac:dyDescent="0.2">
      <c r="A968" s="23" t="s">
        <v>10379</v>
      </c>
      <c r="B968" s="23" t="s">
        <v>10380</v>
      </c>
    </row>
    <row r="969" spans="1:2" x14ac:dyDescent="0.2">
      <c r="A969" s="23" t="s">
        <v>10381</v>
      </c>
      <c r="B969" s="23" t="s">
        <v>10382</v>
      </c>
    </row>
    <row r="970" spans="1:2" x14ac:dyDescent="0.2">
      <c r="A970" s="23" t="s">
        <v>10383</v>
      </c>
      <c r="B970" s="23" t="s">
        <v>10384</v>
      </c>
    </row>
    <row r="971" spans="1:2" ht="25.5" x14ac:dyDescent="0.2">
      <c r="A971" s="23" t="s">
        <v>10385</v>
      </c>
      <c r="B971" s="23" t="s">
        <v>10386</v>
      </c>
    </row>
    <row r="972" spans="1:2" ht="25.5" x14ac:dyDescent="0.2">
      <c r="A972" s="23" t="s">
        <v>10387</v>
      </c>
      <c r="B972" s="23" t="s">
        <v>10388</v>
      </c>
    </row>
    <row r="973" spans="1:2" ht="25.5" x14ac:dyDescent="0.2">
      <c r="A973" s="23" t="s">
        <v>10389</v>
      </c>
      <c r="B973" s="23" t="s">
        <v>10390</v>
      </c>
    </row>
    <row r="974" spans="1:2" ht="25.5" x14ac:dyDescent="0.2">
      <c r="A974" s="23" t="s">
        <v>10391</v>
      </c>
      <c r="B974" s="23" t="s">
        <v>10392</v>
      </c>
    </row>
    <row r="975" spans="1:2" x14ac:dyDescent="0.2">
      <c r="A975" s="23" t="s">
        <v>10393</v>
      </c>
      <c r="B975" s="23" t="s">
        <v>10394</v>
      </c>
    </row>
    <row r="976" spans="1:2" x14ac:dyDescent="0.2">
      <c r="A976" s="23" t="s">
        <v>10395</v>
      </c>
      <c r="B976" s="23" t="s">
        <v>10396</v>
      </c>
    </row>
    <row r="977" spans="1:2" ht="25.5" x14ac:dyDescent="0.2">
      <c r="A977" s="23" t="s">
        <v>10397</v>
      </c>
      <c r="B977" s="23" t="s">
        <v>10398</v>
      </c>
    </row>
    <row r="978" spans="1:2" x14ac:dyDescent="0.2">
      <c r="A978" s="23" t="s">
        <v>10399</v>
      </c>
      <c r="B978" s="23" t="s">
        <v>10400</v>
      </c>
    </row>
    <row r="979" spans="1:2" x14ac:dyDescent="0.2">
      <c r="A979" s="23" t="s">
        <v>10401</v>
      </c>
      <c r="B979" s="23" t="s">
        <v>10402</v>
      </c>
    </row>
    <row r="980" spans="1:2" x14ac:dyDescent="0.2">
      <c r="A980" s="23" t="s">
        <v>10403</v>
      </c>
      <c r="B980" s="23" t="s">
        <v>10404</v>
      </c>
    </row>
    <row r="981" spans="1:2" x14ac:dyDescent="0.2">
      <c r="A981" s="23" t="s">
        <v>10405</v>
      </c>
      <c r="B981" s="23" t="s">
        <v>10406</v>
      </c>
    </row>
    <row r="982" spans="1:2" x14ac:dyDescent="0.2">
      <c r="A982" s="23" t="s">
        <v>10407</v>
      </c>
      <c r="B982" s="23" t="s">
        <v>10408</v>
      </c>
    </row>
    <row r="983" spans="1:2" x14ac:dyDescent="0.2">
      <c r="A983" s="23" t="s">
        <v>10409</v>
      </c>
      <c r="B983" s="23" t="s">
        <v>10410</v>
      </c>
    </row>
    <row r="984" spans="1:2" x14ac:dyDescent="0.2">
      <c r="A984" s="23" t="s">
        <v>10411</v>
      </c>
      <c r="B984" s="23" t="s">
        <v>10412</v>
      </c>
    </row>
    <row r="985" spans="1:2" x14ac:dyDescent="0.2">
      <c r="A985" s="23" t="s">
        <v>10413</v>
      </c>
      <c r="B985" s="23" t="s">
        <v>10414</v>
      </c>
    </row>
    <row r="986" spans="1:2" x14ac:dyDescent="0.2">
      <c r="A986" s="23" t="s">
        <v>10415</v>
      </c>
      <c r="B986" s="23" t="s">
        <v>10416</v>
      </c>
    </row>
    <row r="987" spans="1:2" x14ac:dyDescent="0.2">
      <c r="A987" s="23" t="s">
        <v>10417</v>
      </c>
      <c r="B987" s="23" t="s">
        <v>10418</v>
      </c>
    </row>
    <row r="988" spans="1:2" x14ac:dyDescent="0.2">
      <c r="A988" s="23" t="s">
        <v>10419</v>
      </c>
      <c r="B988" s="23" t="s">
        <v>10420</v>
      </c>
    </row>
    <row r="989" spans="1:2" x14ac:dyDescent="0.2">
      <c r="A989" s="23" t="s">
        <v>10421</v>
      </c>
      <c r="B989" s="23" t="s">
        <v>10422</v>
      </c>
    </row>
    <row r="990" spans="1:2" x14ac:dyDescent="0.2">
      <c r="A990" s="23" t="s">
        <v>10423</v>
      </c>
      <c r="B990" s="23" t="s">
        <v>10424</v>
      </c>
    </row>
    <row r="991" spans="1:2" x14ac:dyDescent="0.2">
      <c r="A991" s="23" t="s">
        <v>10425</v>
      </c>
      <c r="B991" s="23" t="s">
        <v>10426</v>
      </c>
    </row>
    <row r="992" spans="1:2" x14ac:dyDescent="0.2">
      <c r="A992" s="23" t="s">
        <v>10427</v>
      </c>
      <c r="B992" s="23" t="s">
        <v>10428</v>
      </c>
    </row>
    <row r="993" spans="1:2" x14ac:dyDescent="0.2">
      <c r="A993" s="23" t="s">
        <v>10429</v>
      </c>
      <c r="B993" s="23" t="s">
        <v>10430</v>
      </c>
    </row>
    <row r="994" spans="1:2" x14ac:dyDescent="0.2">
      <c r="A994" s="23" t="s">
        <v>10431</v>
      </c>
      <c r="B994" s="23" t="s">
        <v>10432</v>
      </c>
    </row>
    <row r="995" spans="1:2" x14ac:dyDescent="0.2">
      <c r="A995" s="23" t="s">
        <v>10433</v>
      </c>
      <c r="B995" s="23" t="s">
        <v>10434</v>
      </c>
    </row>
    <row r="996" spans="1:2" x14ac:dyDescent="0.2">
      <c r="A996" s="23" t="s">
        <v>10435</v>
      </c>
      <c r="B996" s="23" t="s">
        <v>10436</v>
      </c>
    </row>
    <row r="997" spans="1:2" x14ac:dyDescent="0.2">
      <c r="A997" s="23" t="s">
        <v>10437</v>
      </c>
      <c r="B997" s="23" t="s">
        <v>10438</v>
      </c>
    </row>
    <row r="998" spans="1:2" x14ac:dyDescent="0.2">
      <c r="A998" s="23" t="s">
        <v>10439</v>
      </c>
      <c r="B998" s="23" t="s">
        <v>10440</v>
      </c>
    </row>
    <row r="999" spans="1:2" x14ac:dyDescent="0.2">
      <c r="A999" s="23" t="s">
        <v>10441</v>
      </c>
      <c r="B999" s="23" t="s">
        <v>10442</v>
      </c>
    </row>
    <row r="1000" spans="1:2" x14ac:dyDescent="0.2">
      <c r="A1000" s="23" t="s">
        <v>10443</v>
      </c>
      <c r="B1000" s="23" t="s">
        <v>10444</v>
      </c>
    </row>
    <row r="1001" spans="1:2" x14ac:dyDescent="0.2">
      <c r="A1001" s="23" t="s">
        <v>10445</v>
      </c>
      <c r="B1001" s="23" t="s">
        <v>10446</v>
      </c>
    </row>
    <row r="1002" spans="1:2" x14ac:dyDescent="0.2">
      <c r="A1002" s="23" t="s">
        <v>10447</v>
      </c>
      <c r="B1002" s="23" t="s">
        <v>10448</v>
      </c>
    </row>
    <row r="1003" spans="1:2" x14ac:dyDescent="0.2">
      <c r="A1003" s="23" t="s">
        <v>10449</v>
      </c>
      <c r="B1003" s="23" t="s">
        <v>10450</v>
      </c>
    </row>
    <row r="1004" spans="1:2" x14ac:dyDescent="0.2">
      <c r="A1004" s="23" t="s">
        <v>10451</v>
      </c>
      <c r="B1004" s="23" t="s">
        <v>10452</v>
      </c>
    </row>
    <row r="1005" spans="1:2" x14ac:dyDescent="0.2">
      <c r="A1005" s="23" t="s">
        <v>10453</v>
      </c>
      <c r="B1005" s="23" t="s">
        <v>10454</v>
      </c>
    </row>
    <row r="1006" spans="1:2" ht="25.5" x14ac:dyDescent="0.2">
      <c r="A1006" s="23" t="s">
        <v>10455</v>
      </c>
      <c r="B1006" s="23" t="s">
        <v>10456</v>
      </c>
    </row>
    <row r="1007" spans="1:2" x14ac:dyDescent="0.2">
      <c r="A1007" s="23" t="s">
        <v>10457</v>
      </c>
      <c r="B1007" s="23" t="s">
        <v>10458</v>
      </c>
    </row>
    <row r="1008" spans="1:2" x14ac:dyDescent="0.2">
      <c r="A1008" s="23" t="s">
        <v>10459</v>
      </c>
      <c r="B1008" s="23" t="s">
        <v>10460</v>
      </c>
    </row>
    <row r="1009" spans="1:2" ht="25.5" x14ac:dyDescent="0.2">
      <c r="A1009" s="23" t="s">
        <v>10461</v>
      </c>
      <c r="B1009" s="23" t="s">
        <v>10462</v>
      </c>
    </row>
    <row r="1010" spans="1:2" x14ac:dyDescent="0.2">
      <c r="A1010" s="23" t="s">
        <v>10463</v>
      </c>
      <c r="B1010" s="23" t="s">
        <v>10464</v>
      </c>
    </row>
    <row r="1011" spans="1:2" x14ac:dyDescent="0.2">
      <c r="A1011" s="23" t="s">
        <v>10465</v>
      </c>
      <c r="B1011" s="23" t="s">
        <v>10466</v>
      </c>
    </row>
    <row r="1012" spans="1:2" ht="25.5" x14ac:dyDescent="0.2">
      <c r="A1012" s="23" t="s">
        <v>10467</v>
      </c>
      <c r="B1012" s="23" t="s">
        <v>10468</v>
      </c>
    </row>
    <row r="1013" spans="1:2" x14ac:dyDescent="0.2">
      <c r="A1013" s="23" t="s">
        <v>10469</v>
      </c>
      <c r="B1013" s="23" t="s">
        <v>10470</v>
      </c>
    </row>
    <row r="1014" spans="1:2" ht="25.5" x14ac:dyDescent="0.2">
      <c r="A1014" s="23" t="s">
        <v>10471</v>
      </c>
      <c r="B1014" s="23" t="s">
        <v>10472</v>
      </c>
    </row>
    <row r="1015" spans="1:2" x14ac:dyDescent="0.2">
      <c r="A1015" s="23" t="s">
        <v>10473</v>
      </c>
      <c r="B1015" s="23" t="s">
        <v>10474</v>
      </c>
    </row>
    <row r="1016" spans="1:2" x14ac:dyDescent="0.2">
      <c r="A1016" s="23" t="s">
        <v>10475</v>
      </c>
      <c r="B1016" s="23" t="s">
        <v>10476</v>
      </c>
    </row>
    <row r="1017" spans="1:2" ht="25.5" x14ac:dyDescent="0.2">
      <c r="A1017" s="23" t="s">
        <v>10477</v>
      </c>
      <c r="B1017" s="23" t="s">
        <v>10478</v>
      </c>
    </row>
    <row r="1018" spans="1:2" x14ac:dyDescent="0.2">
      <c r="A1018" s="23" t="s">
        <v>10479</v>
      </c>
      <c r="B1018" s="23" t="s">
        <v>10480</v>
      </c>
    </row>
    <row r="1019" spans="1:2" x14ac:dyDescent="0.2">
      <c r="A1019" s="23" t="s">
        <v>10481</v>
      </c>
      <c r="B1019" s="23" t="s">
        <v>10482</v>
      </c>
    </row>
    <row r="1020" spans="1:2" x14ac:dyDescent="0.2">
      <c r="A1020" s="23" t="s">
        <v>10483</v>
      </c>
      <c r="B1020" s="23" t="s">
        <v>10484</v>
      </c>
    </row>
    <row r="1021" spans="1:2" ht="25.5" x14ac:dyDescent="0.2">
      <c r="A1021" s="23" t="s">
        <v>10485</v>
      </c>
      <c r="B1021" s="23" t="s">
        <v>10486</v>
      </c>
    </row>
    <row r="1022" spans="1:2" ht="25.5" x14ac:dyDescent="0.2">
      <c r="A1022" s="23" t="s">
        <v>10487</v>
      </c>
      <c r="B1022" s="23" t="s">
        <v>10488</v>
      </c>
    </row>
    <row r="1023" spans="1:2" x14ac:dyDescent="0.2">
      <c r="A1023" s="23" t="s">
        <v>10489</v>
      </c>
      <c r="B1023" s="23" t="s">
        <v>10490</v>
      </c>
    </row>
    <row r="1024" spans="1:2" ht="38.25" x14ac:dyDescent="0.2">
      <c r="A1024" s="23" t="s">
        <v>10491</v>
      </c>
      <c r="B1024" s="23" t="s">
        <v>10492</v>
      </c>
    </row>
    <row r="1025" spans="1:2" x14ac:dyDescent="0.2">
      <c r="A1025" s="23" t="s">
        <v>10493</v>
      </c>
      <c r="B1025" s="23" t="s">
        <v>10494</v>
      </c>
    </row>
    <row r="1026" spans="1:2" x14ac:dyDescent="0.2">
      <c r="A1026" s="23" t="s">
        <v>10495</v>
      </c>
      <c r="B1026" s="23" t="s">
        <v>10496</v>
      </c>
    </row>
    <row r="1027" spans="1:2" x14ac:dyDescent="0.2">
      <c r="A1027" s="23" t="s">
        <v>10497</v>
      </c>
      <c r="B1027" s="23" t="s">
        <v>10498</v>
      </c>
    </row>
    <row r="1028" spans="1:2" x14ac:dyDescent="0.2">
      <c r="A1028" s="23" t="s">
        <v>10499</v>
      </c>
      <c r="B1028" s="23" t="s">
        <v>10500</v>
      </c>
    </row>
    <row r="1029" spans="1:2" x14ac:dyDescent="0.2">
      <c r="A1029" s="23" t="s">
        <v>10501</v>
      </c>
      <c r="B1029" s="23" t="s">
        <v>10502</v>
      </c>
    </row>
    <row r="1030" spans="1:2" x14ac:dyDescent="0.2">
      <c r="A1030" s="23" t="s">
        <v>10503</v>
      </c>
      <c r="B1030" s="23" t="s">
        <v>10504</v>
      </c>
    </row>
    <row r="1031" spans="1:2" x14ac:dyDescent="0.2">
      <c r="A1031" s="23" t="s">
        <v>10505</v>
      </c>
      <c r="B1031" s="23" t="s">
        <v>10506</v>
      </c>
    </row>
    <row r="1032" spans="1:2" x14ac:dyDescent="0.2">
      <c r="A1032" s="23" t="s">
        <v>10507</v>
      </c>
      <c r="B1032" s="23" t="s">
        <v>251</v>
      </c>
    </row>
    <row r="1033" spans="1:2" ht="25.5" x14ac:dyDescent="0.2">
      <c r="A1033" s="23" t="s">
        <v>10508</v>
      </c>
      <c r="B1033" s="23" t="s">
        <v>10509</v>
      </c>
    </row>
    <row r="1034" spans="1:2" ht="25.5" x14ac:dyDescent="0.2">
      <c r="A1034" s="23" t="s">
        <v>10510</v>
      </c>
      <c r="B1034" s="23" t="s">
        <v>10511</v>
      </c>
    </row>
    <row r="1035" spans="1:2" x14ac:dyDescent="0.2">
      <c r="A1035" s="23" t="s">
        <v>10512</v>
      </c>
      <c r="B1035" s="23" t="s">
        <v>10513</v>
      </c>
    </row>
    <row r="1036" spans="1:2" x14ac:dyDescent="0.2">
      <c r="A1036" s="23" t="s">
        <v>10514</v>
      </c>
      <c r="B1036" s="23" t="s">
        <v>10515</v>
      </c>
    </row>
    <row r="1037" spans="1:2" x14ac:dyDescent="0.2">
      <c r="A1037" s="23" t="s">
        <v>10516</v>
      </c>
      <c r="B1037" s="23" t="s">
        <v>10517</v>
      </c>
    </row>
    <row r="1038" spans="1:2" x14ac:dyDescent="0.2">
      <c r="A1038" s="23" t="s">
        <v>10518</v>
      </c>
      <c r="B1038" s="23" t="s">
        <v>10519</v>
      </c>
    </row>
    <row r="1039" spans="1:2" x14ac:dyDescent="0.2">
      <c r="A1039" s="23" t="s">
        <v>10520</v>
      </c>
      <c r="B1039" s="23" t="s">
        <v>10521</v>
      </c>
    </row>
    <row r="1040" spans="1:2" x14ac:dyDescent="0.2">
      <c r="A1040" s="23" t="s">
        <v>10522</v>
      </c>
      <c r="B1040" s="23" t="s">
        <v>10523</v>
      </c>
    </row>
    <row r="1041" spans="1:2" x14ac:dyDescent="0.2">
      <c r="A1041" s="23" t="s">
        <v>10524</v>
      </c>
      <c r="B1041" s="23" t="s">
        <v>10525</v>
      </c>
    </row>
    <row r="1042" spans="1:2" ht="25.5" x14ac:dyDescent="0.2">
      <c r="A1042" s="23" t="s">
        <v>10526</v>
      </c>
      <c r="B1042" s="23" t="s">
        <v>10527</v>
      </c>
    </row>
    <row r="1043" spans="1:2" x14ac:dyDescent="0.2">
      <c r="A1043" s="23" t="s">
        <v>10528</v>
      </c>
      <c r="B1043" s="23" t="s">
        <v>10529</v>
      </c>
    </row>
    <row r="1044" spans="1:2" ht="25.5" x14ac:dyDescent="0.2">
      <c r="A1044" s="23" t="s">
        <v>10530</v>
      </c>
      <c r="B1044" s="23" t="s">
        <v>10531</v>
      </c>
    </row>
    <row r="1045" spans="1:2" x14ac:dyDescent="0.2">
      <c r="A1045" s="23" t="s">
        <v>10532</v>
      </c>
      <c r="B1045" s="23" t="s">
        <v>10533</v>
      </c>
    </row>
    <row r="1046" spans="1:2" x14ac:dyDescent="0.2">
      <c r="A1046" s="23" t="s">
        <v>10534</v>
      </c>
      <c r="B1046" s="23" t="s">
        <v>10535</v>
      </c>
    </row>
    <row r="1047" spans="1:2" x14ac:dyDescent="0.2">
      <c r="A1047" s="23" t="s">
        <v>10536</v>
      </c>
      <c r="B1047" s="23" t="s">
        <v>10537</v>
      </c>
    </row>
    <row r="1048" spans="1:2" x14ac:dyDescent="0.2">
      <c r="A1048" s="23" t="s">
        <v>10538</v>
      </c>
      <c r="B1048" s="23" t="s">
        <v>10539</v>
      </c>
    </row>
    <row r="1049" spans="1:2" x14ac:dyDescent="0.2">
      <c r="A1049" s="23" t="s">
        <v>10540</v>
      </c>
      <c r="B1049" s="23" t="s">
        <v>10541</v>
      </c>
    </row>
    <row r="1050" spans="1:2" x14ac:dyDescent="0.2">
      <c r="A1050" s="23" t="s">
        <v>10542</v>
      </c>
      <c r="B1050" s="23" t="s">
        <v>10543</v>
      </c>
    </row>
    <row r="1051" spans="1:2" ht="25.5" x14ac:dyDescent="0.2">
      <c r="A1051" s="23" t="s">
        <v>10544</v>
      </c>
      <c r="B1051" s="23" t="s">
        <v>10545</v>
      </c>
    </row>
    <row r="1052" spans="1:2" ht="38.25" x14ac:dyDescent="0.2">
      <c r="A1052" s="23" t="s">
        <v>10546</v>
      </c>
      <c r="B1052" s="23" t="s">
        <v>10547</v>
      </c>
    </row>
    <row r="1053" spans="1:2" x14ac:dyDescent="0.2">
      <c r="A1053" s="23" t="s">
        <v>10548</v>
      </c>
      <c r="B1053" s="23" t="s">
        <v>10549</v>
      </c>
    </row>
    <row r="1054" spans="1:2" x14ac:dyDescent="0.2">
      <c r="A1054" s="23" t="s">
        <v>10550</v>
      </c>
      <c r="B1054" s="23" t="s">
        <v>10551</v>
      </c>
    </row>
    <row r="1055" spans="1:2" x14ac:dyDescent="0.2">
      <c r="A1055" s="23" t="s">
        <v>10552</v>
      </c>
      <c r="B1055" s="23" t="s">
        <v>10553</v>
      </c>
    </row>
    <row r="1056" spans="1:2" x14ac:dyDescent="0.2">
      <c r="A1056" s="23" t="s">
        <v>10554</v>
      </c>
      <c r="B1056" s="23" t="s">
        <v>10555</v>
      </c>
    </row>
    <row r="1057" spans="1:2" ht="38.25" x14ac:dyDescent="0.2">
      <c r="A1057" s="23" t="s">
        <v>10556</v>
      </c>
      <c r="B1057" s="23" t="s">
        <v>10557</v>
      </c>
    </row>
    <row r="1058" spans="1:2" ht="25.5" x14ac:dyDescent="0.2">
      <c r="A1058" s="23" t="s">
        <v>10558</v>
      </c>
      <c r="B1058" s="23" t="s">
        <v>10559</v>
      </c>
    </row>
    <row r="1059" spans="1:2" ht="25.5" x14ac:dyDescent="0.2">
      <c r="A1059" s="23" t="s">
        <v>10560</v>
      </c>
      <c r="B1059" s="23" t="s">
        <v>10561</v>
      </c>
    </row>
    <row r="1060" spans="1:2" x14ac:dyDescent="0.2">
      <c r="A1060" s="23" t="s">
        <v>10562</v>
      </c>
      <c r="B1060" s="23" t="s">
        <v>10563</v>
      </c>
    </row>
    <row r="1061" spans="1:2" ht="25.5" x14ac:dyDescent="0.2">
      <c r="A1061" s="23" t="s">
        <v>10564</v>
      </c>
      <c r="B1061" s="23" t="s">
        <v>10565</v>
      </c>
    </row>
    <row r="1062" spans="1:2" x14ac:dyDescent="0.2">
      <c r="A1062" s="23" t="s">
        <v>10566</v>
      </c>
      <c r="B1062" s="23" t="s">
        <v>10567</v>
      </c>
    </row>
    <row r="1063" spans="1:2" x14ac:dyDescent="0.2">
      <c r="A1063" s="23" t="s">
        <v>10568</v>
      </c>
      <c r="B1063" s="23" t="s">
        <v>10569</v>
      </c>
    </row>
    <row r="1064" spans="1:2" x14ac:dyDescent="0.2">
      <c r="A1064" s="23" t="s">
        <v>10570</v>
      </c>
      <c r="B1064" s="23" t="s">
        <v>10571</v>
      </c>
    </row>
    <row r="1065" spans="1:2" x14ac:dyDescent="0.2">
      <c r="A1065" s="23" t="s">
        <v>10572</v>
      </c>
      <c r="B1065" s="23" t="s">
        <v>10573</v>
      </c>
    </row>
    <row r="1066" spans="1:2" x14ac:dyDescent="0.2">
      <c r="A1066" s="23" t="s">
        <v>10574</v>
      </c>
      <c r="B1066" s="23" t="s">
        <v>10575</v>
      </c>
    </row>
    <row r="1067" spans="1:2" x14ac:dyDescent="0.2">
      <c r="A1067" s="23" t="s">
        <v>10576</v>
      </c>
      <c r="B1067" s="23" t="s">
        <v>10577</v>
      </c>
    </row>
    <row r="1068" spans="1:2" x14ac:dyDescent="0.2">
      <c r="A1068" s="23" t="s">
        <v>10578</v>
      </c>
      <c r="B1068" s="23" t="s">
        <v>10579</v>
      </c>
    </row>
    <row r="1069" spans="1:2" ht="25.5" x14ac:dyDescent="0.2">
      <c r="A1069" s="23" t="s">
        <v>10580</v>
      </c>
      <c r="B1069" s="23" t="s">
        <v>10581</v>
      </c>
    </row>
    <row r="1070" spans="1:2" x14ac:dyDescent="0.2">
      <c r="A1070" s="23" t="s">
        <v>10582</v>
      </c>
      <c r="B1070" s="23" t="s">
        <v>10583</v>
      </c>
    </row>
    <row r="1071" spans="1:2" x14ac:dyDescent="0.2">
      <c r="A1071" s="23" t="s">
        <v>10584</v>
      </c>
      <c r="B1071" s="23" t="s">
        <v>10585</v>
      </c>
    </row>
    <row r="1072" spans="1:2" ht="25.5" x14ac:dyDescent="0.2">
      <c r="A1072" s="23" t="s">
        <v>10586</v>
      </c>
      <c r="B1072" s="23" t="s">
        <v>10587</v>
      </c>
    </row>
    <row r="1073" spans="1:2" ht="25.5" x14ac:dyDescent="0.2">
      <c r="A1073" s="23" t="s">
        <v>10588</v>
      </c>
      <c r="B1073" s="23" t="s">
        <v>10589</v>
      </c>
    </row>
    <row r="1074" spans="1:2" x14ac:dyDescent="0.2">
      <c r="A1074" s="23" t="s">
        <v>10590</v>
      </c>
      <c r="B1074" s="23" t="s">
        <v>10591</v>
      </c>
    </row>
    <row r="1075" spans="1:2" x14ac:dyDescent="0.2">
      <c r="A1075" s="23" t="s">
        <v>10592</v>
      </c>
      <c r="B1075" s="23" t="s">
        <v>10593</v>
      </c>
    </row>
    <row r="1076" spans="1:2" x14ac:dyDescent="0.2">
      <c r="A1076" s="23" t="s">
        <v>10594</v>
      </c>
      <c r="B1076" s="23" t="s">
        <v>10595</v>
      </c>
    </row>
    <row r="1077" spans="1:2" x14ac:dyDescent="0.2">
      <c r="A1077" s="23" t="s">
        <v>10596</v>
      </c>
      <c r="B1077" s="23" t="s">
        <v>10597</v>
      </c>
    </row>
    <row r="1078" spans="1:2" x14ac:dyDescent="0.2">
      <c r="A1078" s="23" t="s">
        <v>10598</v>
      </c>
      <c r="B1078" s="23" t="s">
        <v>10599</v>
      </c>
    </row>
    <row r="1079" spans="1:2" ht="25.5" x14ac:dyDescent="0.2">
      <c r="A1079" s="23" t="s">
        <v>10600</v>
      </c>
      <c r="B1079" s="23" t="s">
        <v>10601</v>
      </c>
    </row>
    <row r="1080" spans="1:2" x14ac:dyDescent="0.2">
      <c r="A1080" s="23" t="s">
        <v>10602</v>
      </c>
      <c r="B1080" s="23" t="s">
        <v>10603</v>
      </c>
    </row>
    <row r="1081" spans="1:2" x14ac:dyDescent="0.2">
      <c r="A1081" s="23" t="s">
        <v>10604</v>
      </c>
      <c r="B1081" s="23" t="s">
        <v>10605</v>
      </c>
    </row>
    <row r="1082" spans="1:2" x14ac:dyDescent="0.2">
      <c r="A1082" s="23" t="s">
        <v>10606</v>
      </c>
      <c r="B1082" s="23" t="s">
        <v>10607</v>
      </c>
    </row>
    <row r="1083" spans="1:2" x14ac:dyDescent="0.2">
      <c r="A1083" s="23" t="s">
        <v>10608</v>
      </c>
      <c r="B1083" s="23" t="s">
        <v>10609</v>
      </c>
    </row>
    <row r="1084" spans="1:2" x14ac:dyDescent="0.2">
      <c r="A1084" s="23" t="s">
        <v>10610</v>
      </c>
      <c r="B1084" s="23" t="s">
        <v>10611</v>
      </c>
    </row>
    <row r="1085" spans="1:2" x14ac:dyDescent="0.2">
      <c r="A1085" s="23" t="s">
        <v>10612</v>
      </c>
      <c r="B1085" s="23" t="s">
        <v>10613</v>
      </c>
    </row>
    <row r="1086" spans="1:2" x14ac:dyDescent="0.2">
      <c r="A1086" s="23" t="s">
        <v>10614</v>
      </c>
      <c r="B1086" s="23" t="s">
        <v>10615</v>
      </c>
    </row>
    <row r="1087" spans="1:2" x14ac:dyDescent="0.2">
      <c r="A1087" s="23" t="s">
        <v>10616</v>
      </c>
      <c r="B1087" s="23" t="s">
        <v>10617</v>
      </c>
    </row>
    <row r="1088" spans="1:2" x14ac:dyDescent="0.2">
      <c r="A1088" s="23" t="s">
        <v>10618</v>
      </c>
      <c r="B1088" s="23" t="s">
        <v>10619</v>
      </c>
    </row>
    <row r="1089" spans="1:2" x14ac:dyDescent="0.2">
      <c r="A1089" s="23" t="s">
        <v>10620</v>
      </c>
      <c r="B1089" s="23" t="s">
        <v>10621</v>
      </c>
    </row>
    <row r="1090" spans="1:2" x14ac:dyDescent="0.2">
      <c r="A1090" s="23" t="s">
        <v>10622</v>
      </c>
      <c r="B1090" s="23" t="s">
        <v>10623</v>
      </c>
    </row>
    <row r="1091" spans="1:2" x14ac:dyDescent="0.2">
      <c r="A1091" s="23" t="s">
        <v>10624</v>
      </c>
      <c r="B1091" s="23" t="s">
        <v>10625</v>
      </c>
    </row>
    <row r="1092" spans="1:2" ht="25.5" x14ac:dyDescent="0.2">
      <c r="A1092" s="23" t="s">
        <v>10626</v>
      </c>
      <c r="B1092" s="23" t="s">
        <v>10627</v>
      </c>
    </row>
    <row r="1093" spans="1:2" x14ac:dyDescent="0.2">
      <c r="A1093" s="23" t="s">
        <v>10628</v>
      </c>
      <c r="B1093" s="23" t="s">
        <v>10629</v>
      </c>
    </row>
    <row r="1094" spans="1:2" ht="38.25" x14ac:dyDescent="0.2">
      <c r="A1094" s="23" t="s">
        <v>10630</v>
      </c>
      <c r="B1094" s="23" t="s">
        <v>10631</v>
      </c>
    </row>
    <row r="1095" spans="1:2" x14ac:dyDescent="0.2">
      <c r="A1095" s="23" t="s">
        <v>10632</v>
      </c>
      <c r="B1095" s="23" t="s">
        <v>10633</v>
      </c>
    </row>
    <row r="1096" spans="1:2" x14ac:dyDescent="0.2">
      <c r="A1096" s="23" t="s">
        <v>10634</v>
      </c>
      <c r="B1096" s="23" t="s">
        <v>10635</v>
      </c>
    </row>
    <row r="1097" spans="1:2" x14ac:dyDescent="0.2">
      <c r="A1097" s="23" t="s">
        <v>10636</v>
      </c>
      <c r="B1097" s="23" t="s">
        <v>10637</v>
      </c>
    </row>
    <row r="1098" spans="1:2" ht="25.5" x14ac:dyDescent="0.2">
      <c r="A1098" s="23" t="s">
        <v>10638</v>
      </c>
      <c r="B1098" s="23" t="s">
        <v>10639</v>
      </c>
    </row>
    <row r="1099" spans="1:2" x14ac:dyDescent="0.2">
      <c r="A1099" s="23" t="s">
        <v>10640</v>
      </c>
      <c r="B1099" s="23" t="s">
        <v>10641</v>
      </c>
    </row>
    <row r="1100" spans="1:2" x14ac:dyDescent="0.2">
      <c r="A1100" s="23" t="s">
        <v>10642</v>
      </c>
      <c r="B1100" s="23" t="s">
        <v>10643</v>
      </c>
    </row>
    <row r="1101" spans="1:2" x14ac:dyDescent="0.2">
      <c r="A1101" s="23" t="s">
        <v>10644</v>
      </c>
      <c r="B1101" s="23" t="s">
        <v>10645</v>
      </c>
    </row>
    <row r="1102" spans="1:2" x14ac:dyDescent="0.2">
      <c r="A1102" s="23" t="s">
        <v>10646</v>
      </c>
      <c r="B1102" s="23" t="s">
        <v>10647</v>
      </c>
    </row>
    <row r="1103" spans="1:2" x14ac:dyDescent="0.2">
      <c r="A1103" s="23" t="s">
        <v>10648</v>
      </c>
      <c r="B1103" s="23" t="s">
        <v>10649</v>
      </c>
    </row>
    <row r="1104" spans="1:2" x14ac:dyDescent="0.2">
      <c r="A1104" s="23" t="s">
        <v>10650</v>
      </c>
      <c r="B1104" s="23" t="s">
        <v>10651</v>
      </c>
    </row>
    <row r="1105" spans="1:2" x14ac:dyDescent="0.2">
      <c r="A1105" s="23" t="s">
        <v>10652</v>
      </c>
      <c r="B1105" s="23" t="s">
        <v>10653</v>
      </c>
    </row>
    <row r="1106" spans="1:2" x14ac:dyDescent="0.2">
      <c r="A1106" s="23" t="s">
        <v>10654</v>
      </c>
      <c r="B1106" s="23" t="s">
        <v>10655</v>
      </c>
    </row>
    <row r="1107" spans="1:2" x14ac:dyDescent="0.2">
      <c r="A1107" s="23" t="s">
        <v>10656</v>
      </c>
      <c r="B1107" s="23" t="s">
        <v>10657</v>
      </c>
    </row>
    <row r="1108" spans="1:2" x14ac:dyDescent="0.2">
      <c r="A1108" s="23" t="s">
        <v>10658</v>
      </c>
      <c r="B1108" s="23" t="s">
        <v>10659</v>
      </c>
    </row>
    <row r="1109" spans="1:2" x14ac:dyDescent="0.2">
      <c r="A1109" s="23" t="s">
        <v>10660</v>
      </c>
      <c r="B1109" s="23" t="s">
        <v>10661</v>
      </c>
    </row>
    <row r="1110" spans="1:2" x14ac:dyDescent="0.2">
      <c r="A1110" s="23" t="s">
        <v>10662</v>
      </c>
      <c r="B1110" s="23" t="s">
        <v>10663</v>
      </c>
    </row>
    <row r="1111" spans="1:2" x14ac:dyDescent="0.2">
      <c r="A1111" s="23" t="s">
        <v>10664</v>
      </c>
      <c r="B1111" s="23" t="s">
        <v>10665</v>
      </c>
    </row>
    <row r="1112" spans="1:2" x14ac:dyDescent="0.2">
      <c r="A1112" s="23" t="s">
        <v>10666</v>
      </c>
      <c r="B1112" s="23" t="s">
        <v>10667</v>
      </c>
    </row>
    <row r="1113" spans="1:2" x14ac:dyDescent="0.2">
      <c r="A1113" s="23" t="s">
        <v>10668</v>
      </c>
      <c r="B1113" s="23" t="s">
        <v>10669</v>
      </c>
    </row>
    <row r="1114" spans="1:2" x14ac:dyDescent="0.2">
      <c r="A1114" s="23" t="s">
        <v>10670</v>
      </c>
      <c r="B1114" s="23" t="s">
        <v>10671</v>
      </c>
    </row>
    <row r="1115" spans="1:2" x14ac:dyDescent="0.2">
      <c r="A1115" s="23" t="s">
        <v>10672</v>
      </c>
      <c r="B1115" s="23" t="s">
        <v>10673</v>
      </c>
    </row>
    <row r="1116" spans="1:2" x14ac:dyDescent="0.2">
      <c r="A1116" s="23" t="s">
        <v>10674</v>
      </c>
      <c r="B1116" s="23" t="s">
        <v>10675</v>
      </c>
    </row>
    <row r="1117" spans="1:2" x14ac:dyDescent="0.2">
      <c r="A1117" s="23" t="s">
        <v>10676</v>
      </c>
      <c r="B1117" s="23" t="s">
        <v>10677</v>
      </c>
    </row>
    <row r="1118" spans="1:2" x14ac:dyDescent="0.2">
      <c r="A1118" s="23" t="s">
        <v>10678</v>
      </c>
      <c r="B1118" s="23" t="s">
        <v>10679</v>
      </c>
    </row>
    <row r="1119" spans="1:2" x14ac:dyDescent="0.2">
      <c r="A1119" s="23" t="s">
        <v>10680</v>
      </c>
      <c r="B1119" s="23" t="s">
        <v>10681</v>
      </c>
    </row>
    <row r="1120" spans="1:2" x14ac:dyDescent="0.2">
      <c r="A1120" s="23" t="s">
        <v>10682</v>
      </c>
      <c r="B1120" s="23" t="s">
        <v>10683</v>
      </c>
    </row>
    <row r="1121" spans="1:2" x14ac:dyDescent="0.2">
      <c r="A1121" s="23" t="s">
        <v>10684</v>
      </c>
      <c r="B1121" s="23" t="s">
        <v>10685</v>
      </c>
    </row>
    <row r="1122" spans="1:2" x14ac:dyDescent="0.2">
      <c r="A1122" s="23" t="s">
        <v>10686</v>
      </c>
      <c r="B1122" s="23" t="s">
        <v>10687</v>
      </c>
    </row>
    <row r="1123" spans="1:2" x14ac:dyDescent="0.2">
      <c r="A1123" s="23" t="s">
        <v>10688</v>
      </c>
      <c r="B1123" s="23" t="s">
        <v>10689</v>
      </c>
    </row>
    <row r="1124" spans="1:2" x14ac:dyDescent="0.2">
      <c r="A1124" s="23" t="s">
        <v>10690</v>
      </c>
      <c r="B1124" s="23" t="s">
        <v>10691</v>
      </c>
    </row>
    <row r="1125" spans="1:2" x14ac:dyDescent="0.2">
      <c r="A1125" s="23" t="s">
        <v>10692</v>
      </c>
      <c r="B1125" s="23" t="s">
        <v>10693</v>
      </c>
    </row>
    <row r="1126" spans="1:2" x14ac:dyDescent="0.2">
      <c r="A1126" s="23" t="s">
        <v>10694</v>
      </c>
      <c r="B1126" s="23" t="s">
        <v>10695</v>
      </c>
    </row>
    <row r="1127" spans="1:2" x14ac:dyDescent="0.2">
      <c r="A1127" s="23" t="s">
        <v>10696</v>
      </c>
      <c r="B1127" s="23" t="s">
        <v>10697</v>
      </c>
    </row>
    <row r="1128" spans="1:2" x14ac:dyDescent="0.2">
      <c r="A1128" s="23" t="s">
        <v>10698</v>
      </c>
      <c r="B1128" s="23" t="s">
        <v>10699</v>
      </c>
    </row>
    <row r="1129" spans="1:2" x14ac:dyDescent="0.2">
      <c r="A1129" s="23" t="s">
        <v>10700</v>
      </c>
      <c r="B1129" s="23" t="s">
        <v>10701</v>
      </c>
    </row>
    <row r="1130" spans="1:2" ht="25.5" x14ac:dyDescent="0.2">
      <c r="A1130" s="23" t="s">
        <v>10702</v>
      </c>
      <c r="B1130" s="23" t="s">
        <v>10703</v>
      </c>
    </row>
    <row r="1131" spans="1:2" x14ac:dyDescent="0.2">
      <c r="A1131" s="23" t="s">
        <v>10704</v>
      </c>
      <c r="B1131" s="23" t="s">
        <v>10705</v>
      </c>
    </row>
    <row r="1132" spans="1:2" x14ac:dyDescent="0.2">
      <c r="A1132" s="23" t="s">
        <v>10706</v>
      </c>
      <c r="B1132" s="23" t="s">
        <v>10707</v>
      </c>
    </row>
    <row r="1133" spans="1:2" x14ac:dyDescent="0.2">
      <c r="A1133" s="23" t="s">
        <v>10708</v>
      </c>
      <c r="B1133" s="23" t="s">
        <v>10709</v>
      </c>
    </row>
    <row r="1134" spans="1:2" x14ac:dyDescent="0.2">
      <c r="A1134" s="23" t="s">
        <v>10710</v>
      </c>
      <c r="B1134" s="23" t="s">
        <v>10711</v>
      </c>
    </row>
    <row r="1135" spans="1:2" ht="25.5" x14ac:dyDescent="0.2">
      <c r="A1135" s="23" t="s">
        <v>10712</v>
      </c>
      <c r="B1135" s="23" t="s">
        <v>10713</v>
      </c>
    </row>
    <row r="1136" spans="1:2" x14ac:dyDescent="0.2">
      <c r="A1136" s="23" t="s">
        <v>10714</v>
      </c>
      <c r="B1136" s="23" t="s">
        <v>346</v>
      </c>
    </row>
    <row r="1137" spans="1:2" x14ac:dyDescent="0.2">
      <c r="A1137" s="23" t="s">
        <v>10715</v>
      </c>
      <c r="B1137" s="23" t="s">
        <v>10716</v>
      </c>
    </row>
    <row r="1138" spans="1:2" x14ac:dyDescent="0.2">
      <c r="A1138" s="23" t="s">
        <v>10717</v>
      </c>
      <c r="B1138" s="23" t="s">
        <v>10718</v>
      </c>
    </row>
    <row r="1139" spans="1:2" ht="25.5" x14ac:dyDescent="0.2">
      <c r="A1139" s="23" t="s">
        <v>10719</v>
      </c>
      <c r="B1139" s="23" t="s">
        <v>10720</v>
      </c>
    </row>
    <row r="1140" spans="1:2" x14ac:dyDescent="0.2">
      <c r="A1140" s="23" t="s">
        <v>10721</v>
      </c>
      <c r="B1140" s="23" t="s">
        <v>10722</v>
      </c>
    </row>
    <row r="1141" spans="1:2" x14ac:dyDescent="0.2">
      <c r="A1141" s="23" t="s">
        <v>10723</v>
      </c>
      <c r="B1141" s="23" t="s">
        <v>10724</v>
      </c>
    </row>
    <row r="1142" spans="1:2" x14ac:dyDescent="0.2">
      <c r="A1142" s="23" t="s">
        <v>10725</v>
      </c>
      <c r="B1142" s="23" t="s">
        <v>10726</v>
      </c>
    </row>
    <row r="1143" spans="1:2" x14ac:dyDescent="0.2">
      <c r="A1143" s="23" t="s">
        <v>10727</v>
      </c>
      <c r="B1143" s="23" t="s">
        <v>10728</v>
      </c>
    </row>
    <row r="1144" spans="1:2" x14ac:dyDescent="0.2">
      <c r="A1144" s="23" t="s">
        <v>10729</v>
      </c>
      <c r="B1144" s="23" t="s">
        <v>10730</v>
      </c>
    </row>
    <row r="1145" spans="1:2" ht="25.5" x14ac:dyDescent="0.2">
      <c r="A1145" s="23" t="s">
        <v>10731</v>
      </c>
      <c r="B1145" s="23" t="s">
        <v>10732</v>
      </c>
    </row>
    <row r="1146" spans="1:2" x14ac:dyDescent="0.2">
      <c r="A1146" s="23" t="s">
        <v>10733</v>
      </c>
      <c r="B1146" s="23" t="s">
        <v>10734</v>
      </c>
    </row>
    <row r="1147" spans="1:2" x14ac:dyDescent="0.2">
      <c r="A1147" s="23" t="s">
        <v>10735</v>
      </c>
      <c r="B1147" s="23" t="s">
        <v>10736</v>
      </c>
    </row>
    <row r="1148" spans="1:2" ht="25.5" x14ac:dyDescent="0.2">
      <c r="A1148" s="23" t="s">
        <v>10737</v>
      </c>
      <c r="B1148" s="23" t="s">
        <v>10738</v>
      </c>
    </row>
    <row r="1149" spans="1:2" x14ac:dyDescent="0.2">
      <c r="A1149" s="23" t="s">
        <v>10739</v>
      </c>
      <c r="B1149" s="23" t="s">
        <v>10740</v>
      </c>
    </row>
    <row r="1150" spans="1:2" x14ac:dyDescent="0.2">
      <c r="A1150" s="23" t="s">
        <v>10741</v>
      </c>
      <c r="B1150" s="23" t="s">
        <v>10742</v>
      </c>
    </row>
    <row r="1151" spans="1:2" x14ac:dyDescent="0.2">
      <c r="A1151" s="23" t="s">
        <v>10743</v>
      </c>
      <c r="B1151" s="23" t="s">
        <v>10744</v>
      </c>
    </row>
    <row r="1152" spans="1:2" x14ac:dyDescent="0.2">
      <c r="A1152" s="23" t="s">
        <v>10745</v>
      </c>
      <c r="B1152" s="23" t="s">
        <v>10746</v>
      </c>
    </row>
    <row r="1153" spans="1:2" ht="38.25" x14ac:dyDescent="0.2">
      <c r="A1153" s="23" t="s">
        <v>10747</v>
      </c>
      <c r="B1153" s="23" t="s">
        <v>10748</v>
      </c>
    </row>
    <row r="1154" spans="1:2" x14ac:dyDescent="0.2">
      <c r="A1154" s="23" t="s">
        <v>10749</v>
      </c>
      <c r="B1154" s="23" t="s">
        <v>10750</v>
      </c>
    </row>
    <row r="1155" spans="1:2" x14ac:dyDescent="0.2">
      <c r="A1155" s="23" t="s">
        <v>10751</v>
      </c>
      <c r="B1155" s="23" t="s">
        <v>10752</v>
      </c>
    </row>
    <row r="1156" spans="1:2" x14ac:dyDescent="0.2">
      <c r="A1156" s="23" t="s">
        <v>10753</v>
      </c>
      <c r="B1156" s="23" t="s">
        <v>10754</v>
      </c>
    </row>
    <row r="1157" spans="1:2" x14ac:dyDescent="0.2">
      <c r="A1157" s="23" t="s">
        <v>10755</v>
      </c>
      <c r="B1157" s="23" t="s">
        <v>10756</v>
      </c>
    </row>
    <row r="1158" spans="1:2" x14ac:dyDescent="0.2">
      <c r="A1158" s="23" t="s">
        <v>10757</v>
      </c>
      <c r="B1158" s="23" t="s">
        <v>10758</v>
      </c>
    </row>
    <row r="1159" spans="1:2" x14ac:dyDescent="0.2">
      <c r="A1159" s="23" t="s">
        <v>10759</v>
      </c>
      <c r="B1159" s="23" t="s">
        <v>10760</v>
      </c>
    </row>
    <row r="1160" spans="1:2" x14ac:dyDescent="0.2">
      <c r="A1160" s="23" t="s">
        <v>10761</v>
      </c>
      <c r="B1160" s="23" t="s">
        <v>10762</v>
      </c>
    </row>
    <row r="1161" spans="1:2" x14ac:dyDescent="0.2">
      <c r="A1161" s="23" t="s">
        <v>10763</v>
      </c>
      <c r="B1161" s="23" t="s">
        <v>10764</v>
      </c>
    </row>
    <row r="1162" spans="1:2" x14ac:dyDescent="0.2">
      <c r="A1162" s="23" t="s">
        <v>10765</v>
      </c>
      <c r="B1162" s="23" t="s">
        <v>10766</v>
      </c>
    </row>
    <row r="1163" spans="1:2" x14ac:dyDescent="0.2">
      <c r="A1163" s="23" t="s">
        <v>10767</v>
      </c>
      <c r="B1163" s="23" t="s">
        <v>10768</v>
      </c>
    </row>
    <row r="1164" spans="1:2" x14ac:dyDescent="0.2">
      <c r="A1164" s="23" t="s">
        <v>10769</v>
      </c>
      <c r="B1164" s="23" t="s">
        <v>10770</v>
      </c>
    </row>
    <row r="1165" spans="1:2" x14ac:dyDescent="0.2">
      <c r="A1165" s="23" t="s">
        <v>10771</v>
      </c>
      <c r="B1165" s="23" t="s">
        <v>10772</v>
      </c>
    </row>
    <row r="1166" spans="1:2" x14ac:dyDescent="0.2">
      <c r="A1166" s="23" t="s">
        <v>10773</v>
      </c>
      <c r="B1166" s="23" t="s">
        <v>10774</v>
      </c>
    </row>
    <row r="1167" spans="1:2" x14ac:dyDescent="0.2">
      <c r="A1167" s="23" t="s">
        <v>10775</v>
      </c>
      <c r="B1167" s="23" t="s">
        <v>10776</v>
      </c>
    </row>
    <row r="1168" spans="1:2" x14ac:dyDescent="0.2">
      <c r="A1168" s="23" t="s">
        <v>10777</v>
      </c>
      <c r="B1168" s="23" t="s">
        <v>10778</v>
      </c>
    </row>
    <row r="1169" spans="1:2" x14ac:dyDescent="0.2">
      <c r="A1169" s="23" t="s">
        <v>10779</v>
      </c>
      <c r="B1169" s="23" t="s">
        <v>10780</v>
      </c>
    </row>
    <row r="1170" spans="1:2" x14ac:dyDescent="0.2">
      <c r="A1170" s="23" t="s">
        <v>10781</v>
      </c>
      <c r="B1170" s="23" t="s">
        <v>10782</v>
      </c>
    </row>
    <row r="1171" spans="1:2" x14ac:dyDescent="0.2">
      <c r="A1171" s="23" t="s">
        <v>10783</v>
      </c>
      <c r="B1171" s="23" t="s">
        <v>10784</v>
      </c>
    </row>
    <row r="1172" spans="1:2" x14ac:dyDescent="0.2">
      <c r="A1172" s="23" t="s">
        <v>10785</v>
      </c>
      <c r="B1172" s="23" t="s">
        <v>10786</v>
      </c>
    </row>
    <row r="1173" spans="1:2" x14ac:dyDescent="0.2">
      <c r="A1173" s="23" t="s">
        <v>10787</v>
      </c>
      <c r="B1173" s="23" t="s">
        <v>10788</v>
      </c>
    </row>
    <row r="1174" spans="1:2" x14ac:dyDescent="0.2">
      <c r="A1174" s="23" t="s">
        <v>10789</v>
      </c>
      <c r="B1174" s="23" t="s">
        <v>10790</v>
      </c>
    </row>
    <row r="1175" spans="1:2" x14ac:dyDescent="0.2">
      <c r="A1175" s="23" t="s">
        <v>10791</v>
      </c>
      <c r="B1175" s="23" t="s">
        <v>10792</v>
      </c>
    </row>
    <row r="1176" spans="1:2" x14ac:dyDescent="0.2">
      <c r="A1176" s="23" t="s">
        <v>10793</v>
      </c>
      <c r="B1176" s="23" t="s">
        <v>10794</v>
      </c>
    </row>
    <row r="1177" spans="1:2" x14ac:dyDescent="0.2">
      <c r="A1177" s="23" t="s">
        <v>10795</v>
      </c>
      <c r="B1177" s="23" t="s">
        <v>10796</v>
      </c>
    </row>
    <row r="1178" spans="1:2" x14ac:dyDescent="0.2">
      <c r="A1178" s="23" t="s">
        <v>10797</v>
      </c>
      <c r="B1178" s="23" t="s">
        <v>10798</v>
      </c>
    </row>
    <row r="1179" spans="1:2" x14ac:dyDescent="0.2">
      <c r="A1179" s="23" t="s">
        <v>10799</v>
      </c>
      <c r="B1179" s="23" t="s">
        <v>10800</v>
      </c>
    </row>
    <row r="1180" spans="1:2" x14ac:dyDescent="0.2">
      <c r="A1180" s="23" t="s">
        <v>10801</v>
      </c>
      <c r="B1180" s="23" t="s">
        <v>10802</v>
      </c>
    </row>
    <row r="1181" spans="1:2" x14ac:dyDescent="0.2">
      <c r="A1181" s="23" t="s">
        <v>10803</v>
      </c>
      <c r="B1181" s="23" t="s">
        <v>10804</v>
      </c>
    </row>
    <row r="1182" spans="1:2" x14ac:dyDescent="0.2">
      <c r="A1182" s="23" t="s">
        <v>10805</v>
      </c>
      <c r="B1182" s="23" t="s">
        <v>10806</v>
      </c>
    </row>
    <row r="1183" spans="1:2" x14ac:dyDescent="0.2">
      <c r="A1183" s="23" t="s">
        <v>10807</v>
      </c>
      <c r="B1183" s="23" t="s">
        <v>10808</v>
      </c>
    </row>
    <row r="1184" spans="1:2" x14ac:dyDescent="0.2">
      <c r="A1184" s="23" t="s">
        <v>10809</v>
      </c>
      <c r="B1184" s="23" t="s">
        <v>10810</v>
      </c>
    </row>
    <row r="1185" spans="1:2" x14ac:dyDescent="0.2">
      <c r="A1185" s="23" t="s">
        <v>10811</v>
      </c>
      <c r="B1185" s="23" t="s">
        <v>10812</v>
      </c>
    </row>
    <row r="1186" spans="1:2" ht="25.5" x14ac:dyDescent="0.2">
      <c r="A1186" s="23" t="s">
        <v>10813</v>
      </c>
      <c r="B1186" s="23" t="s">
        <v>10814</v>
      </c>
    </row>
    <row r="1187" spans="1:2" x14ac:dyDescent="0.2">
      <c r="A1187" s="23" t="s">
        <v>10815</v>
      </c>
      <c r="B1187" s="23" t="s">
        <v>10816</v>
      </c>
    </row>
    <row r="1188" spans="1:2" x14ac:dyDescent="0.2">
      <c r="A1188" s="23" t="s">
        <v>10817</v>
      </c>
      <c r="B1188" s="23" t="s">
        <v>10818</v>
      </c>
    </row>
    <row r="1189" spans="1:2" x14ac:dyDescent="0.2">
      <c r="A1189" s="23" t="s">
        <v>10819</v>
      </c>
      <c r="B1189" s="23" t="s">
        <v>10820</v>
      </c>
    </row>
    <row r="1190" spans="1:2" x14ac:dyDescent="0.2">
      <c r="A1190" s="23" t="s">
        <v>10821</v>
      </c>
      <c r="B1190" s="23" t="s">
        <v>10822</v>
      </c>
    </row>
    <row r="1191" spans="1:2" x14ac:dyDescent="0.2">
      <c r="A1191" s="23" t="s">
        <v>10823</v>
      </c>
      <c r="B1191" s="23" t="s">
        <v>10824</v>
      </c>
    </row>
    <row r="1192" spans="1:2" ht="25.5" x14ac:dyDescent="0.2">
      <c r="A1192" s="23" t="s">
        <v>10825</v>
      </c>
      <c r="B1192" s="23" t="s">
        <v>10826</v>
      </c>
    </row>
    <row r="1193" spans="1:2" x14ac:dyDescent="0.2">
      <c r="A1193" s="23" t="s">
        <v>10827</v>
      </c>
      <c r="B1193" s="23" t="s">
        <v>10828</v>
      </c>
    </row>
    <row r="1194" spans="1:2" x14ac:dyDescent="0.2">
      <c r="A1194" s="23" t="s">
        <v>10829</v>
      </c>
      <c r="B1194" s="23" t="s">
        <v>10830</v>
      </c>
    </row>
    <row r="1195" spans="1:2" x14ac:dyDescent="0.2">
      <c r="A1195" s="23" t="s">
        <v>10831</v>
      </c>
      <c r="B1195" s="23" t="s">
        <v>10832</v>
      </c>
    </row>
    <row r="1196" spans="1:2" x14ac:dyDescent="0.2">
      <c r="A1196" s="23" t="s">
        <v>10833</v>
      </c>
      <c r="B1196" s="23" t="s">
        <v>10834</v>
      </c>
    </row>
    <row r="1197" spans="1:2" x14ac:dyDescent="0.2">
      <c r="A1197" s="23" t="s">
        <v>10835</v>
      </c>
      <c r="B1197" s="23" t="s">
        <v>10836</v>
      </c>
    </row>
    <row r="1198" spans="1:2" x14ac:dyDescent="0.2">
      <c r="A1198" s="23" t="s">
        <v>10837</v>
      </c>
      <c r="B1198" s="23" t="s">
        <v>10838</v>
      </c>
    </row>
    <row r="1199" spans="1:2" x14ac:dyDescent="0.2">
      <c r="A1199" s="23" t="s">
        <v>10839</v>
      </c>
      <c r="B1199" s="23" t="s">
        <v>10840</v>
      </c>
    </row>
    <row r="1200" spans="1:2" x14ac:dyDescent="0.2">
      <c r="A1200" s="23" t="s">
        <v>10841</v>
      </c>
      <c r="B1200" s="23" t="s">
        <v>10842</v>
      </c>
    </row>
    <row r="1201" spans="1:2" x14ac:dyDescent="0.2">
      <c r="A1201" s="23" t="s">
        <v>10843</v>
      </c>
      <c r="B1201" s="23" t="s">
        <v>355</v>
      </c>
    </row>
    <row r="1202" spans="1:2" x14ac:dyDescent="0.2">
      <c r="A1202" s="23" t="s">
        <v>10844</v>
      </c>
      <c r="B1202" s="23" t="s">
        <v>10845</v>
      </c>
    </row>
    <row r="1203" spans="1:2" x14ac:dyDescent="0.2">
      <c r="A1203" s="23" t="s">
        <v>10846</v>
      </c>
      <c r="B1203" s="23" t="s">
        <v>10847</v>
      </c>
    </row>
    <row r="1204" spans="1:2" x14ac:dyDescent="0.2">
      <c r="A1204" s="23" t="s">
        <v>10848</v>
      </c>
      <c r="B1204" s="23" t="s">
        <v>10849</v>
      </c>
    </row>
    <row r="1205" spans="1:2" x14ac:dyDescent="0.2">
      <c r="A1205" s="23" t="s">
        <v>10850</v>
      </c>
      <c r="B1205" s="23" t="s">
        <v>10851</v>
      </c>
    </row>
    <row r="1206" spans="1:2" x14ac:dyDescent="0.2">
      <c r="A1206" s="23" t="s">
        <v>10852</v>
      </c>
      <c r="B1206" s="23" t="s">
        <v>10853</v>
      </c>
    </row>
    <row r="1207" spans="1:2" x14ac:dyDescent="0.2">
      <c r="A1207" s="23" t="s">
        <v>10854</v>
      </c>
      <c r="B1207" s="23" t="s">
        <v>10855</v>
      </c>
    </row>
    <row r="1208" spans="1:2" x14ac:dyDescent="0.2">
      <c r="A1208" s="23" t="s">
        <v>10856</v>
      </c>
      <c r="B1208" s="23" t="s">
        <v>10857</v>
      </c>
    </row>
    <row r="1209" spans="1:2" x14ac:dyDescent="0.2">
      <c r="A1209" s="23" t="s">
        <v>10858</v>
      </c>
      <c r="B1209" s="23" t="s">
        <v>10859</v>
      </c>
    </row>
    <row r="1210" spans="1:2" x14ac:dyDescent="0.2">
      <c r="A1210" s="23" t="s">
        <v>10860</v>
      </c>
      <c r="B1210" s="23" t="s">
        <v>10861</v>
      </c>
    </row>
    <row r="1211" spans="1:2" x14ac:dyDescent="0.2">
      <c r="A1211" s="23" t="s">
        <v>10862</v>
      </c>
      <c r="B1211" s="23" t="s">
        <v>10863</v>
      </c>
    </row>
    <row r="1212" spans="1:2" x14ac:dyDescent="0.2">
      <c r="A1212" s="23" t="s">
        <v>10864</v>
      </c>
      <c r="B1212" s="23" t="s">
        <v>10865</v>
      </c>
    </row>
    <row r="1213" spans="1:2" x14ac:dyDescent="0.2">
      <c r="A1213" s="23" t="s">
        <v>10866</v>
      </c>
      <c r="B1213" s="23" t="s">
        <v>10867</v>
      </c>
    </row>
    <row r="1214" spans="1:2" x14ac:dyDescent="0.2">
      <c r="A1214" s="23" t="s">
        <v>10868</v>
      </c>
      <c r="B1214" s="23" t="s">
        <v>10869</v>
      </c>
    </row>
    <row r="1215" spans="1:2" x14ac:dyDescent="0.2">
      <c r="A1215" s="23" t="s">
        <v>10870</v>
      </c>
      <c r="B1215" s="23" t="s">
        <v>10871</v>
      </c>
    </row>
    <row r="1216" spans="1:2" x14ac:dyDescent="0.2">
      <c r="A1216" s="23" t="s">
        <v>10872</v>
      </c>
      <c r="B1216" s="23" t="s">
        <v>10873</v>
      </c>
    </row>
    <row r="1217" spans="1:2" x14ac:dyDescent="0.2">
      <c r="A1217" s="23" t="s">
        <v>10874</v>
      </c>
      <c r="B1217" s="23" t="s">
        <v>10875</v>
      </c>
    </row>
    <row r="1218" spans="1:2" x14ac:dyDescent="0.2">
      <c r="A1218" s="23" t="s">
        <v>10876</v>
      </c>
      <c r="B1218" s="23" t="s">
        <v>10877</v>
      </c>
    </row>
    <row r="1219" spans="1:2" x14ac:dyDescent="0.2">
      <c r="A1219" s="23" t="s">
        <v>10878</v>
      </c>
      <c r="B1219" s="23" t="s">
        <v>10879</v>
      </c>
    </row>
    <row r="1220" spans="1:2" x14ac:dyDescent="0.2">
      <c r="A1220" s="23" t="s">
        <v>10880</v>
      </c>
      <c r="B1220" s="23" t="s">
        <v>10881</v>
      </c>
    </row>
    <row r="1221" spans="1:2" x14ac:dyDescent="0.2">
      <c r="A1221" s="23" t="s">
        <v>10882</v>
      </c>
      <c r="B1221" s="23" t="s">
        <v>10883</v>
      </c>
    </row>
    <row r="1222" spans="1:2" x14ac:dyDescent="0.2">
      <c r="A1222" s="23" t="s">
        <v>10884</v>
      </c>
      <c r="B1222" s="23" t="s">
        <v>10885</v>
      </c>
    </row>
    <row r="1223" spans="1:2" x14ac:dyDescent="0.2">
      <c r="A1223" s="23" t="s">
        <v>10886</v>
      </c>
      <c r="B1223" s="23" t="s">
        <v>10887</v>
      </c>
    </row>
    <row r="1224" spans="1:2" x14ac:dyDescent="0.2">
      <c r="A1224" s="23" t="s">
        <v>10888</v>
      </c>
      <c r="B1224" s="23" t="s">
        <v>10889</v>
      </c>
    </row>
    <row r="1225" spans="1:2" x14ac:dyDescent="0.2">
      <c r="A1225" s="23" t="s">
        <v>10890</v>
      </c>
      <c r="B1225" s="23" t="s">
        <v>10891</v>
      </c>
    </row>
    <row r="1226" spans="1:2" x14ac:dyDescent="0.2">
      <c r="A1226" s="23" t="s">
        <v>10892</v>
      </c>
      <c r="B1226" s="23" t="s">
        <v>10893</v>
      </c>
    </row>
    <row r="1227" spans="1:2" x14ac:dyDescent="0.2">
      <c r="A1227" s="23" t="s">
        <v>10894</v>
      </c>
      <c r="B1227" s="23" t="s">
        <v>10895</v>
      </c>
    </row>
    <row r="1228" spans="1:2" x14ac:dyDescent="0.2">
      <c r="A1228" s="23" t="s">
        <v>10896</v>
      </c>
      <c r="B1228" s="23" t="s">
        <v>10897</v>
      </c>
    </row>
    <row r="1229" spans="1:2" x14ac:dyDescent="0.2">
      <c r="A1229" s="23" t="s">
        <v>10898</v>
      </c>
      <c r="B1229" s="23" t="s">
        <v>10899</v>
      </c>
    </row>
    <row r="1230" spans="1:2" x14ac:dyDescent="0.2">
      <c r="A1230" s="23" t="s">
        <v>10900</v>
      </c>
      <c r="B1230" s="23" t="s">
        <v>10901</v>
      </c>
    </row>
    <row r="1231" spans="1:2" x14ac:dyDescent="0.2">
      <c r="A1231" s="23" t="s">
        <v>10902</v>
      </c>
      <c r="B1231" s="23" t="s">
        <v>10903</v>
      </c>
    </row>
    <row r="1232" spans="1:2" x14ac:dyDescent="0.2">
      <c r="A1232" s="23" t="s">
        <v>10904</v>
      </c>
      <c r="B1232" s="23" t="s">
        <v>10905</v>
      </c>
    </row>
    <row r="1233" spans="1:2" x14ac:dyDescent="0.2">
      <c r="A1233" s="23" t="s">
        <v>10906</v>
      </c>
      <c r="B1233" s="23" t="s">
        <v>10907</v>
      </c>
    </row>
    <row r="1234" spans="1:2" ht="25.5" x14ac:dyDescent="0.2">
      <c r="A1234" s="23" t="s">
        <v>10908</v>
      </c>
      <c r="B1234" s="23" t="s">
        <v>10909</v>
      </c>
    </row>
    <row r="1235" spans="1:2" x14ac:dyDescent="0.2">
      <c r="A1235" s="23" t="s">
        <v>10910</v>
      </c>
      <c r="B1235" s="23" t="s">
        <v>10911</v>
      </c>
    </row>
    <row r="1236" spans="1:2" x14ac:dyDescent="0.2">
      <c r="A1236" s="23" t="s">
        <v>10912</v>
      </c>
      <c r="B1236" s="23" t="s">
        <v>10913</v>
      </c>
    </row>
    <row r="1237" spans="1:2" x14ac:dyDescent="0.2">
      <c r="A1237" s="23" t="s">
        <v>10914</v>
      </c>
      <c r="B1237" s="23" t="s">
        <v>10915</v>
      </c>
    </row>
    <row r="1238" spans="1:2" ht="25.5" x14ac:dyDescent="0.2">
      <c r="A1238" s="23" t="s">
        <v>10916</v>
      </c>
      <c r="B1238" s="23" t="s">
        <v>10917</v>
      </c>
    </row>
    <row r="1239" spans="1:2" ht="25.5" x14ac:dyDescent="0.2">
      <c r="A1239" s="23" t="s">
        <v>10918</v>
      </c>
      <c r="B1239" s="23" t="s">
        <v>10919</v>
      </c>
    </row>
    <row r="1240" spans="1:2" x14ac:dyDescent="0.2">
      <c r="A1240" s="23" t="s">
        <v>10920</v>
      </c>
      <c r="B1240" s="23" t="s">
        <v>10921</v>
      </c>
    </row>
    <row r="1241" spans="1:2" x14ac:dyDescent="0.2">
      <c r="A1241" s="23" t="s">
        <v>10922</v>
      </c>
      <c r="B1241" s="23" t="s">
        <v>10923</v>
      </c>
    </row>
    <row r="1242" spans="1:2" x14ac:dyDescent="0.2">
      <c r="A1242" s="23" t="s">
        <v>10924</v>
      </c>
      <c r="B1242" s="23" t="s">
        <v>10925</v>
      </c>
    </row>
    <row r="1243" spans="1:2" x14ac:dyDescent="0.2">
      <c r="A1243" s="23" t="s">
        <v>10926</v>
      </c>
      <c r="B1243" s="23" t="s">
        <v>10927</v>
      </c>
    </row>
    <row r="1244" spans="1:2" x14ac:dyDescent="0.2">
      <c r="A1244" s="23" t="s">
        <v>10928</v>
      </c>
      <c r="B1244" s="23" t="s">
        <v>10929</v>
      </c>
    </row>
    <row r="1245" spans="1:2" x14ac:dyDescent="0.2">
      <c r="A1245" s="23" t="s">
        <v>10930</v>
      </c>
      <c r="B1245" s="23" t="s">
        <v>10931</v>
      </c>
    </row>
    <row r="1246" spans="1:2" ht="25.5" x14ac:dyDescent="0.2">
      <c r="A1246" s="23" t="s">
        <v>10932</v>
      </c>
      <c r="B1246" s="23" t="s">
        <v>221</v>
      </c>
    </row>
    <row r="1247" spans="1:2" x14ac:dyDescent="0.2">
      <c r="A1247" s="23" t="s">
        <v>10933</v>
      </c>
      <c r="B1247" s="23" t="s">
        <v>10934</v>
      </c>
    </row>
    <row r="1248" spans="1:2" ht="25.5" x14ac:dyDescent="0.2">
      <c r="A1248" s="23" t="s">
        <v>10935</v>
      </c>
      <c r="B1248" s="23" t="s">
        <v>10936</v>
      </c>
    </row>
    <row r="1249" spans="1:2" x14ac:dyDescent="0.2">
      <c r="A1249" s="23" t="s">
        <v>10937</v>
      </c>
      <c r="B1249" s="23" t="s">
        <v>10938</v>
      </c>
    </row>
    <row r="1250" spans="1:2" x14ac:dyDescent="0.2">
      <c r="A1250" s="23" t="s">
        <v>10939</v>
      </c>
      <c r="B1250" s="23" t="s">
        <v>10940</v>
      </c>
    </row>
    <row r="1251" spans="1:2" x14ac:dyDescent="0.2">
      <c r="A1251" s="23" t="s">
        <v>10941</v>
      </c>
      <c r="B1251" s="23" t="s">
        <v>10942</v>
      </c>
    </row>
    <row r="1252" spans="1:2" x14ac:dyDescent="0.2">
      <c r="A1252" s="23" t="s">
        <v>10943</v>
      </c>
      <c r="B1252" s="23" t="s">
        <v>10944</v>
      </c>
    </row>
    <row r="1253" spans="1:2" x14ac:dyDescent="0.2">
      <c r="A1253" s="23" t="s">
        <v>10945</v>
      </c>
      <c r="B1253" s="23" t="s">
        <v>10946</v>
      </c>
    </row>
    <row r="1254" spans="1:2" x14ac:dyDescent="0.2">
      <c r="A1254" s="23" t="s">
        <v>10947</v>
      </c>
      <c r="B1254" s="23" t="s">
        <v>10948</v>
      </c>
    </row>
    <row r="1255" spans="1:2" x14ac:dyDescent="0.2">
      <c r="A1255" s="23" t="s">
        <v>10949</v>
      </c>
      <c r="B1255" s="23" t="s">
        <v>10950</v>
      </c>
    </row>
    <row r="1256" spans="1:2" x14ac:dyDescent="0.2">
      <c r="A1256" s="23" t="s">
        <v>10951</v>
      </c>
      <c r="B1256" s="23" t="s">
        <v>10952</v>
      </c>
    </row>
    <row r="1257" spans="1:2" x14ac:dyDescent="0.2">
      <c r="A1257" s="23" t="s">
        <v>10953</v>
      </c>
      <c r="B1257" s="23" t="s">
        <v>10954</v>
      </c>
    </row>
    <row r="1258" spans="1:2" x14ac:dyDescent="0.2">
      <c r="A1258" s="23" t="s">
        <v>10955</v>
      </c>
      <c r="B1258" s="23" t="s">
        <v>10956</v>
      </c>
    </row>
    <row r="1259" spans="1:2" x14ac:dyDescent="0.2">
      <c r="A1259" s="23" t="s">
        <v>10957</v>
      </c>
      <c r="B1259" s="23" t="s">
        <v>10958</v>
      </c>
    </row>
    <row r="1260" spans="1:2" x14ac:dyDescent="0.2">
      <c r="A1260" s="23" t="s">
        <v>10959</v>
      </c>
      <c r="B1260" s="23" t="s">
        <v>10960</v>
      </c>
    </row>
    <row r="1261" spans="1:2" ht="38.25" x14ac:dyDescent="0.2">
      <c r="A1261" s="23" t="s">
        <v>10961</v>
      </c>
      <c r="B1261" s="23" t="s">
        <v>10962</v>
      </c>
    </row>
    <row r="1262" spans="1:2" x14ac:dyDescent="0.2">
      <c r="A1262" s="23" t="s">
        <v>10963</v>
      </c>
      <c r="B1262" s="23" t="s">
        <v>10964</v>
      </c>
    </row>
    <row r="1263" spans="1:2" x14ac:dyDescent="0.2">
      <c r="A1263" s="23" t="s">
        <v>10965</v>
      </c>
      <c r="B1263" s="23" t="s">
        <v>10966</v>
      </c>
    </row>
    <row r="1264" spans="1:2" x14ac:dyDescent="0.2">
      <c r="A1264" s="23" t="s">
        <v>10967</v>
      </c>
      <c r="B1264" s="23" t="s">
        <v>10968</v>
      </c>
    </row>
    <row r="1265" spans="1:2" ht="25.5" x14ac:dyDescent="0.2">
      <c r="A1265" s="23" t="s">
        <v>10969</v>
      </c>
      <c r="B1265" s="23" t="s">
        <v>10970</v>
      </c>
    </row>
    <row r="1266" spans="1:2" x14ac:dyDescent="0.2">
      <c r="A1266" s="23" t="s">
        <v>10971</v>
      </c>
      <c r="B1266" s="23" t="s">
        <v>10972</v>
      </c>
    </row>
    <row r="1267" spans="1:2" x14ac:dyDescent="0.2">
      <c r="A1267" s="23" t="s">
        <v>10973</v>
      </c>
      <c r="B1267" s="23" t="s">
        <v>10974</v>
      </c>
    </row>
    <row r="1268" spans="1:2" x14ac:dyDescent="0.2">
      <c r="A1268" s="23" t="s">
        <v>10975</v>
      </c>
      <c r="B1268" s="23" t="s">
        <v>10976</v>
      </c>
    </row>
    <row r="1269" spans="1:2" x14ac:dyDescent="0.2">
      <c r="A1269" s="23" t="s">
        <v>10977</v>
      </c>
      <c r="B1269" s="23" t="s">
        <v>10978</v>
      </c>
    </row>
    <row r="1270" spans="1:2" x14ac:dyDescent="0.2">
      <c r="A1270" s="23" t="s">
        <v>10979</v>
      </c>
      <c r="B1270" s="23" t="s">
        <v>10980</v>
      </c>
    </row>
    <row r="1271" spans="1:2" x14ac:dyDescent="0.2">
      <c r="A1271" s="23" t="s">
        <v>10981</v>
      </c>
      <c r="B1271" s="23" t="s">
        <v>10982</v>
      </c>
    </row>
    <row r="1272" spans="1:2" x14ac:dyDescent="0.2">
      <c r="A1272" s="23" t="s">
        <v>10983</v>
      </c>
      <c r="B1272" s="23" t="s">
        <v>10984</v>
      </c>
    </row>
    <row r="1273" spans="1:2" x14ac:dyDescent="0.2">
      <c r="A1273" s="23" t="s">
        <v>10985</v>
      </c>
      <c r="B1273" s="23" t="s">
        <v>10986</v>
      </c>
    </row>
    <row r="1274" spans="1:2" x14ac:dyDescent="0.2">
      <c r="A1274" s="23" t="s">
        <v>10987</v>
      </c>
      <c r="B1274" s="23" t="s">
        <v>10988</v>
      </c>
    </row>
    <row r="1275" spans="1:2" x14ac:dyDescent="0.2">
      <c r="A1275" s="23" t="s">
        <v>10989</v>
      </c>
      <c r="B1275" s="23" t="s">
        <v>10990</v>
      </c>
    </row>
    <row r="1276" spans="1:2" x14ac:dyDescent="0.2">
      <c r="A1276" s="23" t="s">
        <v>10991</v>
      </c>
      <c r="B1276" s="23" t="s">
        <v>10992</v>
      </c>
    </row>
    <row r="1277" spans="1:2" x14ac:dyDescent="0.2">
      <c r="A1277" s="23" t="s">
        <v>10993</v>
      </c>
      <c r="B1277" s="23" t="s">
        <v>10994</v>
      </c>
    </row>
    <row r="1278" spans="1:2" x14ac:dyDescent="0.2">
      <c r="A1278" s="23" t="s">
        <v>10995</v>
      </c>
      <c r="B1278" s="23" t="s">
        <v>10996</v>
      </c>
    </row>
    <row r="1279" spans="1:2" x14ac:dyDescent="0.2">
      <c r="A1279" s="23" t="s">
        <v>10997</v>
      </c>
      <c r="B1279" s="23" t="s">
        <v>10998</v>
      </c>
    </row>
    <row r="1280" spans="1:2" x14ac:dyDescent="0.2">
      <c r="A1280" s="23" t="s">
        <v>10999</v>
      </c>
      <c r="B1280" s="23" t="s">
        <v>11000</v>
      </c>
    </row>
    <row r="1281" spans="1:2" x14ac:dyDescent="0.2">
      <c r="A1281" s="23" t="s">
        <v>11001</v>
      </c>
      <c r="B1281" s="23" t="s">
        <v>11002</v>
      </c>
    </row>
    <row r="1282" spans="1:2" x14ac:dyDescent="0.2">
      <c r="A1282" s="23" t="s">
        <v>11003</v>
      </c>
      <c r="B1282" s="23" t="s">
        <v>11004</v>
      </c>
    </row>
    <row r="1283" spans="1:2" x14ac:dyDescent="0.2">
      <c r="A1283" s="23" t="s">
        <v>11005</v>
      </c>
      <c r="B1283" s="23" t="s">
        <v>11006</v>
      </c>
    </row>
    <row r="1284" spans="1:2" x14ac:dyDescent="0.2">
      <c r="A1284" s="23" t="s">
        <v>11007</v>
      </c>
      <c r="B1284" s="23" t="s">
        <v>11008</v>
      </c>
    </row>
    <row r="1285" spans="1:2" ht="25.5" x14ac:dyDescent="0.2">
      <c r="A1285" s="23" t="s">
        <v>11009</v>
      </c>
      <c r="B1285" s="23" t="s">
        <v>11010</v>
      </c>
    </row>
    <row r="1286" spans="1:2" x14ac:dyDescent="0.2">
      <c r="A1286" s="23" t="s">
        <v>11011</v>
      </c>
      <c r="B1286" s="23" t="s">
        <v>11012</v>
      </c>
    </row>
    <row r="1287" spans="1:2" x14ac:dyDescent="0.2">
      <c r="A1287" s="23" t="s">
        <v>11013</v>
      </c>
      <c r="B1287" s="23" t="s">
        <v>11014</v>
      </c>
    </row>
    <row r="1288" spans="1:2" x14ac:dyDescent="0.2">
      <c r="A1288" s="23" t="s">
        <v>11015</v>
      </c>
      <c r="B1288" s="23" t="s">
        <v>11016</v>
      </c>
    </row>
    <row r="1289" spans="1:2" x14ac:dyDescent="0.2">
      <c r="A1289" s="23" t="s">
        <v>11017</v>
      </c>
      <c r="B1289" s="23" t="s">
        <v>11018</v>
      </c>
    </row>
    <row r="1290" spans="1:2" x14ac:dyDescent="0.2">
      <c r="A1290" s="23" t="s">
        <v>11019</v>
      </c>
      <c r="B1290" s="23" t="s">
        <v>11020</v>
      </c>
    </row>
    <row r="1291" spans="1:2" x14ac:dyDescent="0.2">
      <c r="A1291" s="23" t="s">
        <v>11021</v>
      </c>
      <c r="B1291" s="23" t="s">
        <v>11022</v>
      </c>
    </row>
    <row r="1292" spans="1:2" x14ac:dyDescent="0.2">
      <c r="A1292" s="23" t="s">
        <v>11023</v>
      </c>
      <c r="B1292" s="23" t="s">
        <v>11024</v>
      </c>
    </row>
    <row r="1293" spans="1:2" x14ac:dyDescent="0.2">
      <c r="A1293" s="23" t="s">
        <v>11025</v>
      </c>
      <c r="B1293" s="23" t="s">
        <v>11026</v>
      </c>
    </row>
    <row r="1294" spans="1:2" x14ac:dyDescent="0.2">
      <c r="A1294" s="23" t="s">
        <v>11027</v>
      </c>
      <c r="B1294" s="23" t="s">
        <v>11028</v>
      </c>
    </row>
    <row r="1295" spans="1:2" x14ac:dyDescent="0.2">
      <c r="A1295" s="23" t="s">
        <v>11029</v>
      </c>
      <c r="B1295" s="23" t="s">
        <v>11030</v>
      </c>
    </row>
    <row r="1296" spans="1:2" x14ac:dyDescent="0.2">
      <c r="A1296" s="23" t="s">
        <v>11031</v>
      </c>
      <c r="B1296" s="23" t="s">
        <v>11032</v>
      </c>
    </row>
    <row r="1297" spans="1:2" ht="25.5" x14ac:dyDescent="0.2">
      <c r="A1297" s="23" t="s">
        <v>11033</v>
      </c>
      <c r="B1297" s="23" t="s">
        <v>11034</v>
      </c>
    </row>
    <row r="1298" spans="1:2" x14ac:dyDescent="0.2">
      <c r="A1298" s="23" t="s">
        <v>11035</v>
      </c>
      <c r="B1298" s="23" t="s">
        <v>11036</v>
      </c>
    </row>
    <row r="1299" spans="1:2" x14ac:dyDescent="0.2">
      <c r="A1299" s="23" t="s">
        <v>11037</v>
      </c>
      <c r="B1299" s="23" t="s">
        <v>11038</v>
      </c>
    </row>
    <row r="1300" spans="1:2" x14ac:dyDescent="0.2">
      <c r="A1300" s="23" t="s">
        <v>11039</v>
      </c>
      <c r="B1300" s="23" t="s">
        <v>11040</v>
      </c>
    </row>
    <row r="1301" spans="1:2" x14ac:dyDescent="0.2">
      <c r="A1301" s="23" t="s">
        <v>11041</v>
      </c>
      <c r="B1301" s="23" t="s">
        <v>11042</v>
      </c>
    </row>
    <row r="1302" spans="1:2" x14ac:dyDescent="0.2">
      <c r="A1302" s="23" t="s">
        <v>11043</v>
      </c>
      <c r="B1302" s="23" t="s">
        <v>11044</v>
      </c>
    </row>
    <row r="1303" spans="1:2" x14ac:dyDescent="0.2">
      <c r="A1303" s="23" t="s">
        <v>11045</v>
      </c>
      <c r="B1303" s="23" t="s">
        <v>11046</v>
      </c>
    </row>
    <row r="1304" spans="1:2" ht="25.5" x14ac:dyDescent="0.2">
      <c r="A1304" s="23" t="s">
        <v>11047</v>
      </c>
      <c r="B1304" s="23" t="s">
        <v>11048</v>
      </c>
    </row>
    <row r="1305" spans="1:2" x14ac:dyDescent="0.2">
      <c r="A1305" s="23" t="s">
        <v>11049</v>
      </c>
      <c r="B1305" s="23" t="s">
        <v>11050</v>
      </c>
    </row>
    <row r="1306" spans="1:2" x14ac:dyDescent="0.2">
      <c r="A1306" s="23" t="s">
        <v>11051</v>
      </c>
      <c r="B1306" s="23" t="s">
        <v>11052</v>
      </c>
    </row>
    <row r="1307" spans="1:2" x14ac:dyDescent="0.2">
      <c r="A1307" s="23" t="s">
        <v>11053</v>
      </c>
      <c r="B1307" s="23" t="s">
        <v>11054</v>
      </c>
    </row>
    <row r="1308" spans="1:2" x14ac:dyDescent="0.2">
      <c r="A1308" s="23" t="s">
        <v>11055</v>
      </c>
      <c r="B1308" s="23" t="s">
        <v>11056</v>
      </c>
    </row>
    <row r="1309" spans="1:2" x14ac:dyDescent="0.2">
      <c r="A1309" s="23" t="s">
        <v>11057</v>
      </c>
      <c r="B1309" s="23" t="s">
        <v>11058</v>
      </c>
    </row>
    <row r="1310" spans="1:2" x14ac:dyDescent="0.2">
      <c r="A1310" s="23" t="s">
        <v>11059</v>
      </c>
      <c r="B1310" s="23" t="s">
        <v>11060</v>
      </c>
    </row>
    <row r="1311" spans="1:2" x14ac:dyDescent="0.2">
      <c r="A1311" s="23" t="s">
        <v>11061</v>
      </c>
      <c r="B1311" s="23" t="s">
        <v>11062</v>
      </c>
    </row>
    <row r="1312" spans="1:2" x14ac:dyDescent="0.2">
      <c r="A1312" s="23" t="s">
        <v>11063</v>
      </c>
      <c r="B1312" s="23" t="s">
        <v>11064</v>
      </c>
    </row>
    <row r="1313" spans="1:2" x14ac:dyDescent="0.2">
      <c r="A1313" s="23" t="s">
        <v>11065</v>
      </c>
      <c r="B1313" s="23" t="s">
        <v>11066</v>
      </c>
    </row>
    <row r="1314" spans="1:2" ht="25.5" x14ac:dyDescent="0.2">
      <c r="A1314" s="23" t="s">
        <v>11067</v>
      </c>
      <c r="B1314" s="23" t="s">
        <v>11068</v>
      </c>
    </row>
    <row r="1315" spans="1:2" ht="25.5" x14ac:dyDescent="0.2">
      <c r="A1315" s="23" t="s">
        <v>11069</v>
      </c>
      <c r="B1315" s="23" t="s">
        <v>11070</v>
      </c>
    </row>
    <row r="1316" spans="1:2" x14ac:dyDescent="0.2">
      <c r="A1316" s="23" t="s">
        <v>11071</v>
      </c>
      <c r="B1316" s="23" t="s">
        <v>11072</v>
      </c>
    </row>
    <row r="1317" spans="1:2" x14ac:dyDescent="0.2">
      <c r="A1317" s="23" t="s">
        <v>11073</v>
      </c>
      <c r="B1317" s="23" t="s">
        <v>11074</v>
      </c>
    </row>
    <row r="1318" spans="1:2" x14ac:dyDescent="0.2">
      <c r="A1318" s="23" t="s">
        <v>11075</v>
      </c>
      <c r="B1318" s="23" t="s">
        <v>11076</v>
      </c>
    </row>
    <row r="1319" spans="1:2" x14ac:dyDescent="0.2">
      <c r="A1319" s="23" t="s">
        <v>11077</v>
      </c>
      <c r="B1319" s="23" t="s">
        <v>11078</v>
      </c>
    </row>
    <row r="1320" spans="1:2" x14ac:dyDescent="0.2">
      <c r="A1320" s="23" t="s">
        <v>11079</v>
      </c>
      <c r="B1320" s="23" t="s">
        <v>11080</v>
      </c>
    </row>
    <row r="1321" spans="1:2" x14ac:dyDescent="0.2">
      <c r="A1321" s="23" t="s">
        <v>11081</v>
      </c>
      <c r="B1321" s="23" t="s">
        <v>11082</v>
      </c>
    </row>
    <row r="1322" spans="1:2" ht="38.25" x14ac:dyDescent="0.2">
      <c r="A1322" s="23" t="s">
        <v>11083</v>
      </c>
      <c r="B1322" s="23" t="s">
        <v>11084</v>
      </c>
    </row>
    <row r="1323" spans="1:2" x14ac:dyDescent="0.2">
      <c r="A1323" s="23" t="s">
        <v>11085</v>
      </c>
      <c r="B1323" s="23" t="s">
        <v>11086</v>
      </c>
    </row>
    <row r="1324" spans="1:2" x14ac:dyDescent="0.2">
      <c r="A1324" s="23" t="s">
        <v>11087</v>
      </c>
      <c r="B1324" s="23" t="s">
        <v>11088</v>
      </c>
    </row>
    <row r="1325" spans="1:2" x14ac:dyDescent="0.2">
      <c r="A1325" s="23" t="s">
        <v>11089</v>
      </c>
      <c r="B1325" s="23" t="s">
        <v>11090</v>
      </c>
    </row>
    <row r="1326" spans="1:2" x14ac:dyDescent="0.2">
      <c r="A1326" s="23" t="s">
        <v>11091</v>
      </c>
      <c r="B1326" s="23" t="s">
        <v>11092</v>
      </c>
    </row>
    <row r="1327" spans="1:2" x14ac:dyDescent="0.2">
      <c r="A1327" s="23" t="s">
        <v>11093</v>
      </c>
      <c r="B1327" s="23" t="s">
        <v>11094</v>
      </c>
    </row>
    <row r="1328" spans="1:2" x14ac:dyDescent="0.2">
      <c r="A1328" s="23" t="s">
        <v>11095</v>
      </c>
      <c r="B1328" s="23" t="s">
        <v>11096</v>
      </c>
    </row>
    <row r="1329" spans="1:2" ht="25.5" x14ac:dyDescent="0.2">
      <c r="A1329" s="23" t="s">
        <v>11097</v>
      </c>
      <c r="B1329" s="23" t="s">
        <v>11098</v>
      </c>
    </row>
    <row r="1330" spans="1:2" x14ac:dyDescent="0.2">
      <c r="A1330" s="23" t="s">
        <v>11099</v>
      </c>
      <c r="B1330" s="23" t="s">
        <v>11100</v>
      </c>
    </row>
    <row r="1331" spans="1:2" x14ac:dyDescent="0.2">
      <c r="A1331" s="23" t="s">
        <v>11101</v>
      </c>
      <c r="B1331" s="23" t="s">
        <v>11102</v>
      </c>
    </row>
    <row r="1332" spans="1:2" x14ac:dyDescent="0.2">
      <c r="A1332" s="23" t="s">
        <v>11103</v>
      </c>
      <c r="B1332" s="23" t="s">
        <v>11104</v>
      </c>
    </row>
    <row r="1333" spans="1:2" x14ac:dyDescent="0.2">
      <c r="A1333" s="23" t="s">
        <v>11105</v>
      </c>
      <c r="B1333" s="23" t="s">
        <v>11106</v>
      </c>
    </row>
    <row r="1334" spans="1:2" x14ac:dyDescent="0.2">
      <c r="A1334" s="23" t="s">
        <v>11107</v>
      </c>
      <c r="B1334" s="23" t="s">
        <v>11108</v>
      </c>
    </row>
    <row r="1335" spans="1:2" x14ac:dyDescent="0.2">
      <c r="A1335" s="23" t="s">
        <v>11109</v>
      </c>
      <c r="B1335" s="23" t="s">
        <v>11110</v>
      </c>
    </row>
    <row r="1336" spans="1:2" x14ac:dyDescent="0.2">
      <c r="A1336" s="23" t="s">
        <v>11111</v>
      </c>
      <c r="B1336" s="23" t="s">
        <v>11112</v>
      </c>
    </row>
    <row r="1337" spans="1:2" x14ac:dyDescent="0.2">
      <c r="A1337" s="23" t="s">
        <v>11113</v>
      </c>
      <c r="B1337" s="23" t="s">
        <v>11114</v>
      </c>
    </row>
    <row r="1338" spans="1:2" ht="38.25" x14ac:dyDescent="0.2">
      <c r="A1338" s="23" t="s">
        <v>11115</v>
      </c>
      <c r="B1338" s="23" t="s">
        <v>11116</v>
      </c>
    </row>
    <row r="1339" spans="1:2" x14ac:dyDescent="0.2">
      <c r="A1339" s="23" t="s">
        <v>11117</v>
      </c>
      <c r="B1339" s="23" t="s">
        <v>11118</v>
      </c>
    </row>
    <row r="1340" spans="1:2" x14ac:dyDescent="0.2">
      <c r="A1340" s="23" t="s">
        <v>11119</v>
      </c>
      <c r="B1340" s="23" t="s">
        <v>11120</v>
      </c>
    </row>
    <row r="1341" spans="1:2" x14ac:dyDescent="0.2">
      <c r="A1341" s="23" t="s">
        <v>11121</v>
      </c>
      <c r="B1341" s="23" t="s">
        <v>11122</v>
      </c>
    </row>
    <row r="1342" spans="1:2" x14ac:dyDescent="0.2">
      <c r="A1342" s="23" t="s">
        <v>11123</v>
      </c>
      <c r="B1342" s="23" t="s">
        <v>11124</v>
      </c>
    </row>
    <row r="1343" spans="1:2" ht="25.5" x14ac:dyDescent="0.2">
      <c r="A1343" s="23" t="s">
        <v>11125</v>
      </c>
      <c r="B1343" s="23" t="s">
        <v>11126</v>
      </c>
    </row>
    <row r="1344" spans="1:2" x14ac:dyDescent="0.2">
      <c r="A1344" s="23" t="s">
        <v>11127</v>
      </c>
      <c r="B1344" s="23" t="s">
        <v>11128</v>
      </c>
    </row>
    <row r="1345" spans="1:2" ht="38.25" x14ac:dyDescent="0.2">
      <c r="A1345" s="23" t="s">
        <v>11129</v>
      </c>
      <c r="B1345" s="23" t="s">
        <v>11130</v>
      </c>
    </row>
    <row r="1346" spans="1:2" ht="25.5" x14ac:dyDescent="0.2">
      <c r="A1346" s="23" t="s">
        <v>11131</v>
      </c>
      <c r="B1346" s="23" t="s">
        <v>11132</v>
      </c>
    </row>
    <row r="1347" spans="1:2" x14ac:dyDescent="0.2">
      <c r="A1347" s="23" t="s">
        <v>11133</v>
      </c>
      <c r="B1347" s="23" t="s">
        <v>11134</v>
      </c>
    </row>
    <row r="1348" spans="1:2" x14ac:dyDescent="0.2">
      <c r="A1348" s="23" t="s">
        <v>11135</v>
      </c>
      <c r="B1348" s="23" t="s">
        <v>11136</v>
      </c>
    </row>
    <row r="1349" spans="1:2" x14ac:dyDescent="0.2">
      <c r="A1349" s="23" t="s">
        <v>11137</v>
      </c>
      <c r="B1349" s="23" t="s">
        <v>11138</v>
      </c>
    </row>
    <row r="1350" spans="1:2" ht="25.5" x14ac:dyDescent="0.2">
      <c r="A1350" s="23" t="s">
        <v>11139</v>
      </c>
      <c r="B1350" s="23" t="s">
        <v>11140</v>
      </c>
    </row>
    <row r="1351" spans="1:2" x14ac:dyDescent="0.2">
      <c r="A1351" s="23" t="s">
        <v>11141</v>
      </c>
      <c r="B1351" s="23" t="s">
        <v>11142</v>
      </c>
    </row>
    <row r="1352" spans="1:2" x14ac:dyDescent="0.2">
      <c r="A1352" s="23" t="s">
        <v>11143</v>
      </c>
      <c r="B1352" s="23" t="s">
        <v>11144</v>
      </c>
    </row>
    <row r="1353" spans="1:2" x14ac:dyDescent="0.2">
      <c r="A1353" s="23" t="s">
        <v>11145</v>
      </c>
      <c r="B1353" s="23" t="s">
        <v>11146</v>
      </c>
    </row>
    <row r="1354" spans="1:2" x14ac:dyDescent="0.2">
      <c r="A1354" s="23" t="s">
        <v>11147</v>
      </c>
      <c r="B1354" s="23" t="s">
        <v>11148</v>
      </c>
    </row>
    <row r="1355" spans="1:2" ht="25.5" x14ac:dyDescent="0.2">
      <c r="A1355" s="23" t="s">
        <v>11149</v>
      </c>
      <c r="B1355" s="23" t="s">
        <v>11150</v>
      </c>
    </row>
    <row r="1356" spans="1:2" x14ac:dyDescent="0.2">
      <c r="A1356" s="23" t="s">
        <v>11151</v>
      </c>
      <c r="B1356" s="23" t="s">
        <v>11152</v>
      </c>
    </row>
    <row r="1357" spans="1:2" ht="25.5" x14ac:dyDescent="0.2">
      <c r="A1357" s="23" t="s">
        <v>11153</v>
      </c>
      <c r="B1357" s="23" t="s">
        <v>11154</v>
      </c>
    </row>
    <row r="1358" spans="1:2" x14ac:dyDescent="0.2">
      <c r="A1358" s="23" t="s">
        <v>11155</v>
      </c>
      <c r="B1358" s="23" t="s">
        <v>11156</v>
      </c>
    </row>
    <row r="1359" spans="1:2" ht="25.5" x14ac:dyDescent="0.2">
      <c r="A1359" s="23" t="s">
        <v>11157</v>
      </c>
      <c r="B1359" s="23" t="s">
        <v>11158</v>
      </c>
    </row>
    <row r="1360" spans="1:2" x14ac:dyDescent="0.2">
      <c r="A1360" s="23" t="s">
        <v>11159</v>
      </c>
      <c r="B1360" s="23" t="s">
        <v>11160</v>
      </c>
    </row>
    <row r="1361" spans="1:2" ht="25.5" x14ac:dyDescent="0.2">
      <c r="A1361" s="23" t="s">
        <v>11161</v>
      </c>
      <c r="B1361" s="23" t="s">
        <v>11162</v>
      </c>
    </row>
    <row r="1362" spans="1:2" x14ac:dyDescent="0.2">
      <c r="A1362" s="23" t="s">
        <v>11163</v>
      </c>
      <c r="B1362" s="23" t="s">
        <v>11164</v>
      </c>
    </row>
    <row r="1363" spans="1:2" ht="25.5" x14ac:dyDescent="0.2">
      <c r="A1363" s="23" t="s">
        <v>11165</v>
      </c>
      <c r="B1363" s="23" t="s">
        <v>11166</v>
      </c>
    </row>
    <row r="1364" spans="1:2" x14ac:dyDescent="0.2">
      <c r="A1364" s="23" t="s">
        <v>11167</v>
      </c>
      <c r="B1364" s="23" t="s">
        <v>11168</v>
      </c>
    </row>
    <row r="1365" spans="1:2" ht="25.5" x14ac:dyDescent="0.2">
      <c r="A1365" s="23" t="s">
        <v>11169</v>
      </c>
      <c r="B1365" s="23" t="s">
        <v>11170</v>
      </c>
    </row>
    <row r="1366" spans="1:2" x14ac:dyDescent="0.2">
      <c r="A1366" s="23" t="s">
        <v>11171</v>
      </c>
      <c r="B1366" s="23" t="s">
        <v>11172</v>
      </c>
    </row>
    <row r="1367" spans="1:2" ht="25.5" x14ac:dyDescent="0.2">
      <c r="A1367" s="23" t="s">
        <v>11173</v>
      </c>
      <c r="B1367" s="23" t="s">
        <v>11174</v>
      </c>
    </row>
    <row r="1368" spans="1:2" ht="25.5" x14ac:dyDescent="0.2">
      <c r="A1368" s="23" t="s">
        <v>11175</v>
      </c>
      <c r="B1368" s="23" t="s">
        <v>11176</v>
      </c>
    </row>
    <row r="1369" spans="1:2" x14ac:dyDescent="0.2">
      <c r="A1369" s="23" t="s">
        <v>11177</v>
      </c>
      <c r="B1369" s="23" t="s">
        <v>11178</v>
      </c>
    </row>
    <row r="1370" spans="1:2" ht="25.5" x14ac:dyDescent="0.2">
      <c r="A1370" s="23" t="s">
        <v>11179</v>
      </c>
      <c r="B1370" s="23" t="s">
        <v>11180</v>
      </c>
    </row>
    <row r="1371" spans="1:2" ht="25.5" x14ac:dyDescent="0.2">
      <c r="A1371" s="23" t="s">
        <v>11181</v>
      </c>
      <c r="B1371" s="23" t="s">
        <v>11182</v>
      </c>
    </row>
    <row r="1372" spans="1:2" x14ac:dyDescent="0.2">
      <c r="A1372" s="23" t="s">
        <v>11183</v>
      </c>
      <c r="B1372" s="23" t="s">
        <v>11184</v>
      </c>
    </row>
    <row r="1373" spans="1:2" ht="38.25" x14ac:dyDescent="0.2">
      <c r="A1373" s="23" t="s">
        <v>11185</v>
      </c>
      <c r="B1373" s="23" t="s">
        <v>11186</v>
      </c>
    </row>
    <row r="1374" spans="1:2" ht="38.25" x14ac:dyDescent="0.2">
      <c r="A1374" s="23" t="s">
        <v>11187</v>
      </c>
      <c r="B1374" s="23" t="s">
        <v>11188</v>
      </c>
    </row>
    <row r="1375" spans="1:2" x14ac:dyDescent="0.2">
      <c r="A1375" s="23" t="s">
        <v>11189</v>
      </c>
      <c r="B1375" s="23" t="s">
        <v>11190</v>
      </c>
    </row>
    <row r="1376" spans="1:2" ht="25.5" x14ac:dyDescent="0.2">
      <c r="A1376" s="23" t="s">
        <v>11191</v>
      </c>
      <c r="B1376" s="23" t="s">
        <v>11192</v>
      </c>
    </row>
    <row r="1377" spans="1:2" ht="51" x14ac:dyDescent="0.2">
      <c r="A1377" s="23" t="s">
        <v>11193</v>
      </c>
      <c r="B1377" s="23" t="s">
        <v>11194</v>
      </c>
    </row>
    <row r="1378" spans="1:2" x14ac:dyDescent="0.2">
      <c r="A1378" s="23" t="s">
        <v>11195</v>
      </c>
      <c r="B1378" s="23" t="s">
        <v>11196</v>
      </c>
    </row>
    <row r="1379" spans="1:2" x14ac:dyDescent="0.2">
      <c r="A1379" s="23" t="s">
        <v>11197</v>
      </c>
      <c r="B1379" s="23" t="s">
        <v>11198</v>
      </c>
    </row>
    <row r="1380" spans="1:2" x14ac:dyDescent="0.2">
      <c r="A1380" s="23" t="s">
        <v>11199</v>
      </c>
      <c r="B1380" s="23" t="s">
        <v>11200</v>
      </c>
    </row>
    <row r="1381" spans="1:2" x14ac:dyDescent="0.2">
      <c r="A1381" s="23" t="s">
        <v>11201</v>
      </c>
      <c r="B1381" s="23" t="s">
        <v>11202</v>
      </c>
    </row>
    <row r="1382" spans="1:2" x14ac:dyDescent="0.2">
      <c r="A1382" s="23" t="s">
        <v>11203</v>
      </c>
      <c r="B1382" s="23" t="s">
        <v>11204</v>
      </c>
    </row>
    <row r="1383" spans="1:2" ht="25.5" x14ac:dyDescent="0.2">
      <c r="A1383" s="23" t="s">
        <v>11205</v>
      </c>
      <c r="B1383" s="23" t="s">
        <v>11206</v>
      </c>
    </row>
    <row r="1384" spans="1:2" ht="25.5" x14ac:dyDescent="0.2">
      <c r="A1384" s="23" t="s">
        <v>11207</v>
      </c>
      <c r="B1384" s="23" t="s">
        <v>11208</v>
      </c>
    </row>
    <row r="1385" spans="1:2" ht="25.5" x14ac:dyDescent="0.2">
      <c r="A1385" s="23" t="s">
        <v>11209</v>
      </c>
      <c r="B1385" s="23" t="s">
        <v>11210</v>
      </c>
    </row>
    <row r="1386" spans="1:2" ht="25.5" x14ac:dyDescent="0.2">
      <c r="A1386" s="23" t="s">
        <v>11211</v>
      </c>
      <c r="B1386" s="23" t="s">
        <v>11212</v>
      </c>
    </row>
    <row r="1387" spans="1:2" ht="25.5" x14ac:dyDescent="0.2">
      <c r="A1387" s="23" t="s">
        <v>11213</v>
      </c>
      <c r="B1387" s="23" t="s">
        <v>11214</v>
      </c>
    </row>
    <row r="1388" spans="1:2" ht="25.5" x14ac:dyDescent="0.2">
      <c r="A1388" s="23" t="s">
        <v>11215</v>
      </c>
      <c r="B1388" s="23" t="s">
        <v>11216</v>
      </c>
    </row>
    <row r="1389" spans="1:2" ht="38.25" x14ac:dyDescent="0.2">
      <c r="A1389" s="23" t="s">
        <v>11217</v>
      </c>
      <c r="B1389" s="23" t="s">
        <v>11218</v>
      </c>
    </row>
    <row r="1390" spans="1:2" ht="38.25" x14ac:dyDescent="0.2">
      <c r="A1390" s="23" t="s">
        <v>11219</v>
      </c>
      <c r="B1390" s="23" t="s">
        <v>11220</v>
      </c>
    </row>
    <row r="1391" spans="1:2" ht="25.5" x14ac:dyDescent="0.2">
      <c r="A1391" s="23" t="s">
        <v>11221</v>
      </c>
      <c r="B1391" s="23" t="s">
        <v>11222</v>
      </c>
    </row>
    <row r="1392" spans="1:2" ht="38.25" x14ac:dyDescent="0.2">
      <c r="A1392" s="23" t="s">
        <v>11223</v>
      </c>
      <c r="B1392" s="23" t="s">
        <v>11224</v>
      </c>
    </row>
    <row r="1393" spans="1:2" ht="25.5" x14ac:dyDescent="0.2">
      <c r="A1393" s="23" t="s">
        <v>11225</v>
      </c>
      <c r="B1393" s="23" t="s">
        <v>11226</v>
      </c>
    </row>
    <row r="1394" spans="1:2" ht="25.5" x14ac:dyDescent="0.2">
      <c r="A1394" s="23" t="s">
        <v>11227</v>
      </c>
      <c r="B1394" s="23" t="s">
        <v>11228</v>
      </c>
    </row>
    <row r="1395" spans="1:2" ht="25.5" x14ac:dyDescent="0.2">
      <c r="A1395" s="23" t="s">
        <v>11229</v>
      </c>
      <c r="B1395" s="23" t="s">
        <v>11230</v>
      </c>
    </row>
    <row r="1396" spans="1:2" ht="38.25" x14ac:dyDescent="0.2">
      <c r="A1396" s="23" t="s">
        <v>11231</v>
      </c>
      <c r="B1396" s="23" t="s">
        <v>11232</v>
      </c>
    </row>
    <row r="1397" spans="1:2" ht="25.5" x14ac:dyDescent="0.2">
      <c r="A1397" s="23" t="s">
        <v>11233</v>
      </c>
      <c r="B1397" s="23" t="s">
        <v>11234</v>
      </c>
    </row>
    <row r="1398" spans="1:2" x14ac:dyDescent="0.2">
      <c r="A1398" s="23" t="s">
        <v>11235</v>
      </c>
      <c r="B1398" s="23" t="s">
        <v>11236</v>
      </c>
    </row>
    <row r="1399" spans="1:2" x14ac:dyDescent="0.2">
      <c r="A1399" s="23" t="s">
        <v>11237</v>
      </c>
      <c r="B1399" s="23" t="s">
        <v>11238</v>
      </c>
    </row>
    <row r="1400" spans="1:2" ht="25.5" x14ac:dyDescent="0.2">
      <c r="A1400" s="23" t="s">
        <v>11239</v>
      </c>
      <c r="B1400" s="23" t="s">
        <v>11240</v>
      </c>
    </row>
    <row r="1401" spans="1:2" x14ac:dyDescent="0.2">
      <c r="A1401" s="23" t="s">
        <v>11241</v>
      </c>
      <c r="B1401" s="23" t="s">
        <v>11242</v>
      </c>
    </row>
    <row r="1402" spans="1:2" ht="25.5" x14ac:dyDescent="0.2">
      <c r="A1402" s="23" t="s">
        <v>11243</v>
      </c>
      <c r="B1402" s="23" t="s">
        <v>11244</v>
      </c>
    </row>
    <row r="1403" spans="1:2" x14ac:dyDescent="0.2">
      <c r="A1403" s="23" t="s">
        <v>11245</v>
      </c>
      <c r="B1403" s="23" t="s">
        <v>11246</v>
      </c>
    </row>
    <row r="1404" spans="1:2" ht="25.5" x14ac:dyDescent="0.2">
      <c r="A1404" s="23" t="s">
        <v>11247</v>
      </c>
      <c r="B1404" s="23" t="s">
        <v>11248</v>
      </c>
    </row>
    <row r="1405" spans="1:2" ht="25.5" x14ac:dyDescent="0.2">
      <c r="A1405" s="23" t="s">
        <v>11249</v>
      </c>
      <c r="B1405" s="23" t="s">
        <v>11250</v>
      </c>
    </row>
    <row r="1406" spans="1:2" ht="25.5" x14ac:dyDescent="0.2">
      <c r="A1406" s="23" t="s">
        <v>11251</v>
      </c>
      <c r="B1406" s="23" t="s">
        <v>11252</v>
      </c>
    </row>
    <row r="1407" spans="1:2" ht="25.5" x14ac:dyDescent="0.2">
      <c r="A1407" s="23" t="s">
        <v>11253</v>
      </c>
      <c r="B1407" s="23" t="s">
        <v>11254</v>
      </c>
    </row>
    <row r="1408" spans="1:2" x14ac:dyDescent="0.2">
      <c r="A1408" s="23" t="s">
        <v>11255</v>
      </c>
      <c r="B1408" s="23" t="s">
        <v>11256</v>
      </c>
    </row>
    <row r="1409" spans="1:2" x14ac:dyDescent="0.2">
      <c r="A1409" s="23" t="s">
        <v>11257</v>
      </c>
      <c r="B1409" s="23" t="s">
        <v>11258</v>
      </c>
    </row>
    <row r="1410" spans="1:2" x14ac:dyDescent="0.2">
      <c r="A1410" s="23" t="s">
        <v>11259</v>
      </c>
      <c r="B1410" s="23" t="s">
        <v>11260</v>
      </c>
    </row>
    <row r="1411" spans="1:2" x14ac:dyDescent="0.2">
      <c r="A1411" s="23" t="s">
        <v>11261</v>
      </c>
      <c r="B1411" s="23" t="s">
        <v>11262</v>
      </c>
    </row>
    <row r="1412" spans="1:2" ht="25.5" x14ac:dyDescent="0.2">
      <c r="A1412" s="23" t="s">
        <v>11263</v>
      </c>
      <c r="B1412" s="23" t="s">
        <v>11264</v>
      </c>
    </row>
    <row r="1413" spans="1:2" ht="25.5" x14ac:dyDescent="0.2">
      <c r="A1413" s="23" t="s">
        <v>11265</v>
      </c>
      <c r="B1413" s="23" t="s">
        <v>11266</v>
      </c>
    </row>
    <row r="1414" spans="1:2" ht="38.25" x14ac:dyDescent="0.2">
      <c r="A1414" s="23" t="s">
        <v>11267</v>
      </c>
      <c r="B1414" s="23" t="s">
        <v>11268</v>
      </c>
    </row>
    <row r="1415" spans="1:2" ht="38.25" x14ac:dyDescent="0.2">
      <c r="A1415" s="23" t="s">
        <v>11269</v>
      </c>
      <c r="B1415" s="23" t="s">
        <v>11270</v>
      </c>
    </row>
    <row r="1416" spans="1:2" ht="25.5" x14ac:dyDescent="0.2">
      <c r="A1416" s="23" t="s">
        <v>11271</v>
      </c>
      <c r="B1416" s="23" t="s">
        <v>11272</v>
      </c>
    </row>
    <row r="1417" spans="1:2" ht="25.5" x14ac:dyDescent="0.2">
      <c r="A1417" s="23" t="s">
        <v>11273</v>
      </c>
      <c r="B1417" s="23" t="s">
        <v>11274</v>
      </c>
    </row>
    <row r="1418" spans="1:2" ht="38.25" x14ac:dyDescent="0.2">
      <c r="A1418" s="23" t="s">
        <v>11275</v>
      </c>
      <c r="B1418" s="23" t="s">
        <v>11276</v>
      </c>
    </row>
    <row r="1419" spans="1:2" x14ac:dyDescent="0.2">
      <c r="A1419" s="23" t="s">
        <v>11277</v>
      </c>
      <c r="B1419" s="23" t="s">
        <v>11278</v>
      </c>
    </row>
    <row r="1420" spans="1:2" ht="25.5" x14ac:dyDescent="0.2">
      <c r="A1420" s="23" t="s">
        <v>11279</v>
      </c>
      <c r="B1420" s="23" t="s">
        <v>11280</v>
      </c>
    </row>
    <row r="1421" spans="1:2" ht="25.5" x14ac:dyDescent="0.2">
      <c r="A1421" s="23" t="s">
        <v>11281</v>
      </c>
      <c r="B1421" s="23" t="s">
        <v>11282</v>
      </c>
    </row>
    <row r="1422" spans="1:2" x14ac:dyDescent="0.2">
      <c r="A1422" s="23" t="s">
        <v>11283</v>
      </c>
      <c r="B1422" s="23" t="s">
        <v>11284</v>
      </c>
    </row>
    <row r="1423" spans="1:2" ht="38.25" x14ac:dyDescent="0.2">
      <c r="A1423" s="23" t="s">
        <v>11285</v>
      </c>
      <c r="B1423" s="23" t="s">
        <v>11286</v>
      </c>
    </row>
    <row r="1424" spans="1:2" x14ac:dyDescent="0.2">
      <c r="A1424" s="23" t="s">
        <v>11287</v>
      </c>
      <c r="B1424" s="23" t="s">
        <v>11288</v>
      </c>
    </row>
    <row r="1425" spans="1:2" ht="25.5" x14ac:dyDescent="0.2">
      <c r="A1425" s="23" t="s">
        <v>11289</v>
      </c>
      <c r="B1425" s="23" t="s">
        <v>11290</v>
      </c>
    </row>
    <row r="1426" spans="1:2" ht="25.5" x14ac:dyDescent="0.2">
      <c r="A1426" s="23" t="s">
        <v>11291</v>
      </c>
      <c r="B1426" s="23" t="s">
        <v>11292</v>
      </c>
    </row>
    <row r="1427" spans="1:2" ht="38.25" x14ac:dyDescent="0.2">
      <c r="A1427" s="23" t="s">
        <v>11293</v>
      </c>
      <c r="B1427" s="23" t="s">
        <v>11294</v>
      </c>
    </row>
    <row r="1428" spans="1:2" ht="38.25" x14ac:dyDescent="0.2">
      <c r="A1428" s="23" t="s">
        <v>11295</v>
      </c>
      <c r="B1428" s="23" t="s">
        <v>11296</v>
      </c>
    </row>
    <row r="1429" spans="1:2" ht="25.5" x14ac:dyDescent="0.2">
      <c r="A1429" s="23" t="s">
        <v>11297</v>
      </c>
      <c r="B1429" s="23" t="s">
        <v>11298</v>
      </c>
    </row>
    <row r="1430" spans="1:2" ht="25.5" x14ac:dyDescent="0.2">
      <c r="A1430" s="23" t="s">
        <v>11299</v>
      </c>
      <c r="B1430" s="23" t="s">
        <v>11300</v>
      </c>
    </row>
    <row r="1431" spans="1:2" ht="25.5" x14ac:dyDescent="0.2">
      <c r="A1431" s="23" t="s">
        <v>11301</v>
      </c>
      <c r="B1431" s="23" t="s">
        <v>11302</v>
      </c>
    </row>
    <row r="1432" spans="1:2" ht="25.5" x14ac:dyDescent="0.2">
      <c r="A1432" s="23" t="s">
        <v>11303</v>
      </c>
      <c r="B1432" s="23" t="s">
        <v>11304</v>
      </c>
    </row>
    <row r="1433" spans="1:2" ht="25.5" x14ac:dyDescent="0.2">
      <c r="A1433" s="23" t="s">
        <v>11305</v>
      </c>
      <c r="B1433" s="23" t="s">
        <v>11306</v>
      </c>
    </row>
    <row r="1434" spans="1:2" ht="25.5" x14ac:dyDescent="0.2">
      <c r="A1434" s="23" t="s">
        <v>11307</v>
      </c>
      <c r="B1434" s="23" t="s">
        <v>11308</v>
      </c>
    </row>
    <row r="1435" spans="1:2" ht="25.5" x14ac:dyDescent="0.2">
      <c r="A1435" s="23" t="s">
        <v>11309</v>
      </c>
      <c r="B1435" s="23" t="s">
        <v>11310</v>
      </c>
    </row>
    <row r="1436" spans="1:2" ht="25.5" x14ac:dyDescent="0.2">
      <c r="A1436" s="23" t="s">
        <v>11311</v>
      </c>
      <c r="B1436" s="23" t="s">
        <v>11312</v>
      </c>
    </row>
    <row r="1437" spans="1:2" ht="38.25" x14ac:dyDescent="0.2">
      <c r="A1437" s="23" t="s">
        <v>11313</v>
      </c>
      <c r="B1437" s="23" t="s">
        <v>11314</v>
      </c>
    </row>
    <row r="1438" spans="1:2" ht="25.5" x14ac:dyDescent="0.2">
      <c r="A1438" s="23" t="s">
        <v>11315</v>
      </c>
      <c r="B1438" s="23" t="s">
        <v>11316</v>
      </c>
    </row>
    <row r="1439" spans="1:2" x14ac:dyDescent="0.2">
      <c r="A1439" s="23" t="s">
        <v>11317</v>
      </c>
      <c r="B1439" s="23" t="s">
        <v>11318</v>
      </c>
    </row>
    <row r="1440" spans="1:2" x14ac:dyDescent="0.2">
      <c r="A1440" s="23" t="s">
        <v>11319</v>
      </c>
      <c r="B1440" s="23" t="s">
        <v>11320</v>
      </c>
    </row>
    <row r="1441" spans="1:2" x14ac:dyDescent="0.2">
      <c r="A1441" s="23" t="s">
        <v>11321</v>
      </c>
      <c r="B1441" s="23" t="s">
        <v>11322</v>
      </c>
    </row>
    <row r="1442" spans="1:2" x14ac:dyDescent="0.2">
      <c r="A1442" s="23" t="s">
        <v>11323</v>
      </c>
      <c r="B1442" s="23" t="s">
        <v>11324</v>
      </c>
    </row>
    <row r="1443" spans="1:2" x14ac:dyDescent="0.2">
      <c r="A1443" s="23" t="s">
        <v>11325</v>
      </c>
      <c r="B1443" s="23" t="s">
        <v>169</v>
      </c>
    </row>
    <row r="1444" spans="1:2" x14ac:dyDescent="0.2">
      <c r="A1444" s="23" t="s">
        <v>11326</v>
      </c>
      <c r="B1444" s="23" t="s">
        <v>11327</v>
      </c>
    </row>
    <row r="1445" spans="1:2" ht="25.5" x14ac:dyDescent="0.2">
      <c r="A1445" s="23" t="s">
        <v>11328</v>
      </c>
      <c r="B1445" s="23" t="s">
        <v>11329</v>
      </c>
    </row>
    <row r="1446" spans="1:2" ht="25.5" x14ac:dyDescent="0.2">
      <c r="A1446" s="23" t="s">
        <v>11330</v>
      </c>
      <c r="B1446" s="23" t="s">
        <v>11331</v>
      </c>
    </row>
    <row r="1447" spans="1:2" x14ac:dyDescent="0.2">
      <c r="A1447" s="23" t="s">
        <v>11332</v>
      </c>
      <c r="B1447" s="23" t="s">
        <v>11333</v>
      </c>
    </row>
    <row r="1448" spans="1:2" x14ac:dyDescent="0.2">
      <c r="A1448" s="23" t="s">
        <v>11334</v>
      </c>
      <c r="B1448" s="23" t="s">
        <v>11335</v>
      </c>
    </row>
    <row r="1449" spans="1:2" x14ac:dyDescent="0.2">
      <c r="A1449" s="23" t="s">
        <v>11336</v>
      </c>
      <c r="B1449" s="23" t="s">
        <v>11337</v>
      </c>
    </row>
    <row r="1450" spans="1:2" x14ac:dyDescent="0.2">
      <c r="A1450" s="23" t="s">
        <v>11338</v>
      </c>
      <c r="B1450" s="23" t="s">
        <v>11339</v>
      </c>
    </row>
    <row r="1451" spans="1:2" x14ac:dyDescent="0.2">
      <c r="A1451" s="23" t="s">
        <v>11340</v>
      </c>
      <c r="B1451" s="23" t="s">
        <v>11341</v>
      </c>
    </row>
    <row r="1452" spans="1:2" x14ac:dyDescent="0.2">
      <c r="A1452" s="23" t="s">
        <v>11342</v>
      </c>
      <c r="B1452" s="23" t="s">
        <v>11343</v>
      </c>
    </row>
    <row r="1453" spans="1:2" x14ac:dyDescent="0.2">
      <c r="A1453" s="23" t="s">
        <v>11344</v>
      </c>
      <c r="B1453" s="23" t="s">
        <v>11345</v>
      </c>
    </row>
    <row r="1454" spans="1:2" x14ac:dyDescent="0.2">
      <c r="A1454" s="23" t="s">
        <v>11346</v>
      </c>
      <c r="B1454" s="23" t="s">
        <v>11347</v>
      </c>
    </row>
    <row r="1455" spans="1:2" x14ac:dyDescent="0.2">
      <c r="A1455" s="23" t="s">
        <v>11348</v>
      </c>
      <c r="B1455" s="23" t="s">
        <v>11349</v>
      </c>
    </row>
    <row r="1456" spans="1:2" x14ac:dyDescent="0.2">
      <c r="A1456" s="23" t="s">
        <v>11350</v>
      </c>
      <c r="B1456" s="23" t="s">
        <v>11351</v>
      </c>
    </row>
    <row r="1457" spans="1:2" x14ac:dyDescent="0.2">
      <c r="A1457" s="23" t="s">
        <v>11352</v>
      </c>
      <c r="B1457" s="23" t="s">
        <v>11353</v>
      </c>
    </row>
    <row r="1458" spans="1:2" x14ac:dyDescent="0.2">
      <c r="A1458" s="23" t="s">
        <v>11354</v>
      </c>
      <c r="B1458" s="23" t="s">
        <v>11355</v>
      </c>
    </row>
    <row r="1459" spans="1:2" x14ac:dyDescent="0.2">
      <c r="A1459" s="23" t="s">
        <v>11356</v>
      </c>
      <c r="B1459" s="23" t="s">
        <v>11357</v>
      </c>
    </row>
    <row r="1460" spans="1:2" x14ac:dyDescent="0.2">
      <c r="A1460" s="23" t="s">
        <v>11358</v>
      </c>
      <c r="B1460" s="23" t="s">
        <v>11359</v>
      </c>
    </row>
    <row r="1461" spans="1:2" x14ac:dyDescent="0.2">
      <c r="A1461" s="23" t="s">
        <v>11360</v>
      </c>
      <c r="B1461" s="23" t="s">
        <v>11361</v>
      </c>
    </row>
    <row r="1462" spans="1:2" x14ac:dyDescent="0.2">
      <c r="A1462" s="23" t="s">
        <v>11362</v>
      </c>
      <c r="B1462" s="23" t="s">
        <v>11363</v>
      </c>
    </row>
    <row r="1463" spans="1:2" x14ac:dyDescent="0.2">
      <c r="A1463" s="23" t="s">
        <v>11364</v>
      </c>
      <c r="B1463" s="23" t="s">
        <v>11365</v>
      </c>
    </row>
    <row r="1464" spans="1:2" x14ac:dyDescent="0.2">
      <c r="A1464" s="23" t="s">
        <v>11366</v>
      </c>
      <c r="B1464" s="23" t="s">
        <v>11367</v>
      </c>
    </row>
    <row r="1465" spans="1:2" x14ac:dyDescent="0.2">
      <c r="A1465" s="23" t="s">
        <v>11368</v>
      </c>
      <c r="B1465" s="23" t="s">
        <v>11369</v>
      </c>
    </row>
    <row r="1466" spans="1:2" x14ac:dyDescent="0.2">
      <c r="A1466" s="23" t="s">
        <v>11370</v>
      </c>
      <c r="B1466" s="23" t="s">
        <v>11371</v>
      </c>
    </row>
    <row r="1467" spans="1:2" x14ac:dyDescent="0.2">
      <c r="A1467" s="23" t="s">
        <v>11372</v>
      </c>
      <c r="B1467" s="23" t="s">
        <v>11373</v>
      </c>
    </row>
    <row r="1468" spans="1:2" x14ac:dyDescent="0.2">
      <c r="A1468" s="23" t="s">
        <v>11374</v>
      </c>
      <c r="B1468" s="23" t="s">
        <v>11375</v>
      </c>
    </row>
    <row r="1469" spans="1:2" x14ac:dyDescent="0.2">
      <c r="A1469" s="23" t="s">
        <v>11376</v>
      </c>
      <c r="B1469" s="23" t="s">
        <v>11377</v>
      </c>
    </row>
    <row r="1470" spans="1:2" x14ac:dyDescent="0.2">
      <c r="A1470" s="23" t="s">
        <v>11378</v>
      </c>
      <c r="B1470" s="23" t="s">
        <v>11379</v>
      </c>
    </row>
    <row r="1471" spans="1:2" x14ac:dyDescent="0.2">
      <c r="A1471" s="23" t="s">
        <v>11380</v>
      </c>
      <c r="B1471" s="23" t="s">
        <v>11381</v>
      </c>
    </row>
    <row r="1472" spans="1:2" x14ac:dyDescent="0.2">
      <c r="A1472" s="23" t="s">
        <v>11382</v>
      </c>
      <c r="B1472" s="23" t="s">
        <v>11383</v>
      </c>
    </row>
    <row r="1473" spans="1:2" x14ac:dyDescent="0.2">
      <c r="A1473" s="23" t="s">
        <v>11384</v>
      </c>
      <c r="B1473" s="23" t="s">
        <v>11385</v>
      </c>
    </row>
    <row r="1474" spans="1:2" x14ac:dyDescent="0.2">
      <c r="A1474" s="23" t="s">
        <v>11386</v>
      </c>
      <c r="B1474" s="23" t="s">
        <v>11387</v>
      </c>
    </row>
    <row r="1475" spans="1:2" x14ac:dyDescent="0.2">
      <c r="A1475" s="23" t="s">
        <v>11388</v>
      </c>
      <c r="B1475" s="23" t="s">
        <v>11389</v>
      </c>
    </row>
    <row r="1476" spans="1:2" x14ac:dyDescent="0.2">
      <c r="A1476" s="23" t="s">
        <v>11390</v>
      </c>
      <c r="B1476" s="23" t="s">
        <v>11391</v>
      </c>
    </row>
    <row r="1477" spans="1:2" ht="25.5" x14ac:dyDescent="0.2">
      <c r="A1477" s="23" t="s">
        <v>11392</v>
      </c>
      <c r="B1477" s="23" t="s">
        <v>11393</v>
      </c>
    </row>
    <row r="1478" spans="1:2" x14ac:dyDescent="0.2">
      <c r="A1478" s="23" t="s">
        <v>11394</v>
      </c>
      <c r="B1478" s="23" t="s">
        <v>11395</v>
      </c>
    </row>
    <row r="1479" spans="1:2" x14ac:dyDescent="0.2">
      <c r="A1479" s="23" t="s">
        <v>11396</v>
      </c>
      <c r="B1479" s="23" t="s">
        <v>11397</v>
      </c>
    </row>
    <row r="1480" spans="1:2" x14ac:dyDescent="0.2">
      <c r="A1480" s="23" t="s">
        <v>11398</v>
      </c>
      <c r="B1480" s="23" t="s">
        <v>11399</v>
      </c>
    </row>
    <row r="1481" spans="1:2" ht="25.5" x14ac:dyDescent="0.2">
      <c r="A1481" s="23" t="s">
        <v>11400</v>
      </c>
      <c r="B1481" s="23" t="s">
        <v>11401</v>
      </c>
    </row>
    <row r="1482" spans="1:2" x14ac:dyDescent="0.2">
      <c r="A1482" s="23" t="s">
        <v>11402</v>
      </c>
      <c r="B1482" s="23" t="s">
        <v>11403</v>
      </c>
    </row>
    <row r="1483" spans="1:2" x14ac:dyDescent="0.2">
      <c r="A1483" s="23" t="s">
        <v>11404</v>
      </c>
      <c r="B1483" s="23" t="s">
        <v>11405</v>
      </c>
    </row>
    <row r="1484" spans="1:2" x14ac:dyDescent="0.2">
      <c r="A1484" s="23" t="s">
        <v>11406</v>
      </c>
      <c r="B1484" s="23" t="s">
        <v>11407</v>
      </c>
    </row>
    <row r="1485" spans="1:2" x14ac:dyDescent="0.2">
      <c r="A1485" s="23" t="s">
        <v>11408</v>
      </c>
      <c r="B1485" s="23" t="s">
        <v>11409</v>
      </c>
    </row>
    <row r="1486" spans="1:2" x14ac:dyDescent="0.2">
      <c r="A1486" s="23" t="s">
        <v>11410</v>
      </c>
      <c r="B1486" s="23" t="s">
        <v>11411</v>
      </c>
    </row>
    <row r="1487" spans="1:2" x14ac:dyDescent="0.2">
      <c r="A1487" s="23" t="s">
        <v>11412</v>
      </c>
      <c r="B1487" s="23" t="s">
        <v>11413</v>
      </c>
    </row>
    <row r="1488" spans="1:2" ht="25.5" x14ac:dyDescent="0.2">
      <c r="A1488" s="23" t="s">
        <v>11414</v>
      </c>
      <c r="B1488" s="23" t="s">
        <v>11415</v>
      </c>
    </row>
    <row r="1489" spans="1:2" x14ac:dyDescent="0.2">
      <c r="A1489" s="23" t="s">
        <v>11416</v>
      </c>
      <c r="B1489" s="23" t="s">
        <v>11417</v>
      </c>
    </row>
    <row r="1490" spans="1:2" x14ac:dyDescent="0.2">
      <c r="A1490" s="23" t="s">
        <v>11418</v>
      </c>
      <c r="B1490" s="23" t="s">
        <v>11419</v>
      </c>
    </row>
    <row r="1491" spans="1:2" x14ac:dyDescent="0.2">
      <c r="A1491" s="23" t="s">
        <v>11420</v>
      </c>
      <c r="B1491" s="23" t="s">
        <v>11421</v>
      </c>
    </row>
    <row r="1492" spans="1:2" x14ac:dyDescent="0.2">
      <c r="A1492" s="23" t="s">
        <v>11422</v>
      </c>
      <c r="B1492" s="23" t="s">
        <v>11423</v>
      </c>
    </row>
    <row r="1493" spans="1:2" x14ac:dyDescent="0.2">
      <c r="A1493" s="23" t="s">
        <v>11424</v>
      </c>
      <c r="B1493" s="23" t="s">
        <v>11425</v>
      </c>
    </row>
    <row r="1494" spans="1:2" x14ac:dyDescent="0.2">
      <c r="A1494" s="23" t="s">
        <v>11426</v>
      </c>
      <c r="B1494" s="23" t="s">
        <v>11427</v>
      </c>
    </row>
    <row r="1495" spans="1:2" x14ac:dyDescent="0.2">
      <c r="A1495" s="23" t="s">
        <v>11428</v>
      </c>
      <c r="B1495" s="23" t="s">
        <v>11429</v>
      </c>
    </row>
    <row r="1496" spans="1:2" x14ac:dyDescent="0.2">
      <c r="A1496" s="23" t="s">
        <v>11430</v>
      </c>
      <c r="B1496" s="23" t="s">
        <v>11431</v>
      </c>
    </row>
    <row r="1497" spans="1:2" x14ac:dyDescent="0.2">
      <c r="A1497" s="23" t="s">
        <v>11432</v>
      </c>
      <c r="B1497" s="23" t="s">
        <v>11433</v>
      </c>
    </row>
    <row r="1498" spans="1:2" x14ac:dyDescent="0.2">
      <c r="A1498" s="23" t="s">
        <v>11434</v>
      </c>
      <c r="B1498" s="23" t="s">
        <v>11435</v>
      </c>
    </row>
    <row r="1499" spans="1:2" x14ac:dyDescent="0.2">
      <c r="A1499" s="23" t="s">
        <v>11436</v>
      </c>
      <c r="B1499" s="23" t="s">
        <v>11437</v>
      </c>
    </row>
    <row r="1500" spans="1:2" x14ac:dyDescent="0.2">
      <c r="A1500" s="23" t="s">
        <v>11438</v>
      </c>
      <c r="B1500" s="23" t="s">
        <v>11439</v>
      </c>
    </row>
    <row r="1501" spans="1:2" x14ac:dyDescent="0.2">
      <c r="A1501" s="23" t="s">
        <v>11440</v>
      </c>
      <c r="B1501" s="23" t="s">
        <v>11441</v>
      </c>
    </row>
    <row r="1502" spans="1:2" ht="25.5" x14ac:dyDescent="0.2">
      <c r="A1502" s="23" t="s">
        <v>11442</v>
      </c>
      <c r="B1502" s="23" t="s">
        <v>11443</v>
      </c>
    </row>
    <row r="1503" spans="1:2" x14ac:dyDescent="0.2">
      <c r="A1503" s="23" t="s">
        <v>11444</v>
      </c>
      <c r="B1503" s="23" t="s">
        <v>11445</v>
      </c>
    </row>
    <row r="1504" spans="1:2" x14ac:dyDescent="0.2">
      <c r="A1504" s="23" t="s">
        <v>11446</v>
      </c>
      <c r="B1504" s="23" t="s">
        <v>11447</v>
      </c>
    </row>
    <row r="1505" spans="1:2" x14ac:dyDescent="0.2">
      <c r="A1505" s="23" t="s">
        <v>11448</v>
      </c>
      <c r="B1505" s="23" t="s">
        <v>11449</v>
      </c>
    </row>
    <row r="1506" spans="1:2" x14ac:dyDescent="0.2">
      <c r="A1506" s="23" t="s">
        <v>11450</v>
      </c>
      <c r="B1506" s="23" t="s">
        <v>11451</v>
      </c>
    </row>
    <row r="1507" spans="1:2" x14ac:dyDescent="0.2">
      <c r="A1507" s="23" t="s">
        <v>11452</v>
      </c>
      <c r="B1507" s="23" t="s">
        <v>11453</v>
      </c>
    </row>
    <row r="1508" spans="1:2" x14ac:dyDescent="0.2">
      <c r="A1508" s="23" t="s">
        <v>11454</v>
      </c>
      <c r="B1508" s="23" t="s">
        <v>11455</v>
      </c>
    </row>
    <row r="1509" spans="1:2" x14ac:dyDescent="0.2">
      <c r="A1509" s="23" t="s">
        <v>11456</v>
      </c>
      <c r="B1509" s="23" t="s">
        <v>11457</v>
      </c>
    </row>
    <row r="1510" spans="1:2" ht="25.5" x14ac:dyDescent="0.2">
      <c r="A1510" s="23" t="s">
        <v>11458</v>
      </c>
      <c r="B1510" s="23" t="s">
        <v>11459</v>
      </c>
    </row>
    <row r="1511" spans="1:2" x14ac:dyDescent="0.2">
      <c r="A1511" s="23" t="s">
        <v>11460</v>
      </c>
      <c r="B1511" s="23" t="s">
        <v>11461</v>
      </c>
    </row>
    <row r="1512" spans="1:2" ht="25.5" x14ac:dyDescent="0.2">
      <c r="A1512" s="23" t="s">
        <v>11462</v>
      </c>
      <c r="B1512" s="23" t="s">
        <v>11463</v>
      </c>
    </row>
    <row r="1513" spans="1:2" x14ac:dyDescent="0.2">
      <c r="A1513" s="23" t="s">
        <v>11464</v>
      </c>
      <c r="B1513" s="23" t="s">
        <v>11465</v>
      </c>
    </row>
    <row r="1514" spans="1:2" x14ac:dyDescent="0.2">
      <c r="A1514" s="23" t="s">
        <v>11466</v>
      </c>
      <c r="B1514" s="23" t="s">
        <v>11467</v>
      </c>
    </row>
    <row r="1515" spans="1:2" ht="38.25" x14ac:dyDescent="0.2">
      <c r="A1515" s="23" t="s">
        <v>11468</v>
      </c>
      <c r="B1515" s="23" t="s">
        <v>11469</v>
      </c>
    </row>
    <row r="1516" spans="1:2" ht="25.5" x14ac:dyDescent="0.2">
      <c r="A1516" s="23" t="s">
        <v>11470</v>
      </c>
      <c r="B1516" s="23" t="s">
        <v>11471</v>
      </c>
    </row>
    <row r="1517" spans="1:2" x14ac:dyDescent="0.2">
      <c r="A1517" s="23" t="s">
        <v>11472</v>
      </c>
      <c r="B1517" s="23" t="s">
        <v>11473</v>
      </c>
    </row>
    <row r="1518" spans="1:2" x14ac:dyDescent="0.2">
      <c r="A1518" s="23" t="s">
        <v>11474</v>
      </c>
      <c r="B1518" s="23" t="s">
        <v>11475</v>
      </c>
    </row>
    <row r="1519" spans="1:2" ht="38.25" x14ac:dyDescent="0.2">
      <c r="A1519" s="23" t="s">
        <v>11476</v>
      </c>
      <c r="B1519" s="23" t="s">
        <v>11477</v>
      </c>
    </row>
    <row r="1520" spans="1:2" x14ac:dyDescent="0.2">
      <c r="A1520" s="23" t="s">
        <v>11478</v>
      </c>
      <c r="B1520" s="23" t="s">
        <v>11479</v>
      </c>
    </row>
    <row r="1521" spans="1:2" x14ac:dyDescent="0.2">
      <c r="A1521" s="23" t="s">
        <v>11480</v>
      </c>
      <c r="B1521" s="23" t="s">
        <v>11481</v>
      </c>
    </row>
    <row r="1522" spans="1:2" ht="25.5" x14ac:dyDescent="0.2">
      <c r="A1522" s="23" t="s">
        <v>11482</v>
      </c>
      <c r="B1522" s="23" t="s">
        <v>11483</v>
      </c>
    </row>
    <row r="1523" spans="1:2" ht="25.5" x14ac:dyDescent="0.2">
      <c r="A1523" s="23" t="s">
        <v>11484</v>
      </c>
      <c r="B1523" s="23" t="s">
        <v>11485</v>
      </c>
    </row>
    <row r="1524" spans="1:2" ht="25.5" x14ac:dyDescent="0.2">
      <c r="A1524" s="23" t="s">
        <v>11486</v>
      </c>
      <c r="B1524" s="23" t="s">
        <v>11487</v>
      </c>
    </row>
    <row r="1525" spans="1:2" x14ac:dyDescent="0.2">
      <c r="A1525" s="23" t="s">
        <v>11488</v>
      </c>
      <c r="B1525" s="23" t="s">
        <v>11489</v>
      </c>
    </row>
    <row r="1526" spans="1:2" ht="25.5" x14ac:dyDescent="0.2">
      <c r="A1526" s="23" t="s">
        <v>11490</v>
      </c>
      <c r="B1526" s="23" t="s">
        <v>11491</v>
      </c>
    </row>
    <row r="1527" spans="1:2" ht="25.5" x14ac:dyDescent="0.2">
      <c r="A1527" s="23" t="s">
        <v>11492</v>
      </c>
      <c r="B1527" s="23" t="s">
        <v>11493</v>
      </c>
    </row>
    <row r="1528" spans="1:2" x14ac:dyDescent="0.2">
      <c r="A1528" s="23" t="s">
        <v>11494</v>
      </c>
      <c r="B1528" s="23" t="s">
        <v>11495</v>
      </c>
    </row>
    <row r="1529" spans="1:2" ht="25.5" x14ac:dyDescent="0.2">
      <c r="A1529" s="23" t="s">
        <v>11496</v>
      </c>
      <c r="B1529" s="23" t="s">
        <v>11497</v>
      </c>
    </row>
    <row r="1530" spans="1:2" x14ac:dyDescent="0.2">
      <c r="A1530" s="23" t="s">
        <v>11498</v>
      </c>
      <c r="B1530" s="23" t="s">
        <v>11499</v>
      </c>
    </row>
    <row r="1531" spans="1:2" x14ac:dyDescent="0.2">
      <c r="A1531" s="23" t="s">
        <v>11500</v>
      </c>
      <c r="B1531" s="23" t="s">
        <v>11501</v>
      </c>
    </row>
    <row r="1532" spans="1:2" x14ac:dyDescent="0.2">
      <c r="A1532" s="23" t="s">
        <v>11502</v>
      </c>
      <c r="B1532" s="23" t="s">
        <v>11503</v>
      </c>
    </row>
    <row r="1533" spans="1:2" x14ac:dyDescent="0.2">
      <c r="A1533" s="23" t="s">
        <v>11504</v>
      </c>
      <c r="B1533" s="23" t="s">
        <v>11505</v>
      </c>
    </row>
    <row r="1534" spans="1:2" x14ac:dyDescent="0.2">
      <c r="A1534" s="23" t="s">
        <v>11506</v>
      </c>
      <c r="B1534" s="23" t="s">
        <v>11507</v>
      </c>
    </row>
    <row r="1535" spans="1:2" ht="25.5" x14ac:dyDescent="0.2">
      <c r="A1535" s="23" t="s">
        <v>11508</v>
      </c>
      <c r="B1535" s="23" t="s">
        <v>11509</v>
      </c>
    </row>
    <row r="1536" spans="1:2" x14ac:dyDescent="0.2">
      <c r="A1536" s="23" t="s">
        <v>11510</v>
      </c>
      <c r="B1536" s="23" t="s">
        <v>11511</v>
      </c>
    </row>
    <row r="1537" spans="1:2" x14ac:dyDescent="0.2">
      <c r="A1537" s="23" t="s">
        <v>11512</v>
      </c>
      <c r="B1537" s="23" t="s">
        <v>11513</v>
      </c>
    </row>
    <row r="1538" spans="1:2" x14ac:dyDescent="0.2">
      <c r="A1538" s="23" t="s">
        <v>11514</v>
      </c>
      <c r="B1538" s="23" t="s">
        <v>11515</v>
      </c>
    </row>
    <row r="1539" spans="1:2" ht="25.5" x14ac:dyDescent="0.2">
      <c r="A1539" s="23" t="s">
        <v>11516</v>
      </c>
      <c r="B1539" s="23" t="s">
        <v>11517</v>
      </c>
    </row>
    <row r="1540" spans="1:2" x14ac:dyDescent="0.2">
      <c r="A1540" s="23" t="s">
        <v>11518</v>
      </c>
      <c r="B1540" s="23" t="s">
        <v>11519</v>
      </c>
    </row>
    <row r="1541" spans="1:2" ht="25.5" x14ac:dyDescent="0.2">
      <c r="A1541" s="23" t="s">
        <v>11520</v>
      </c>
      <c r="B1541" s="23" t="s">
        <v>11521</v>
      </c>
    </row>
    <row r="1542" spans="1:2" x14ac:dyDescent="0.2">
      <c r="A1542" s="23" t="s">
        <v>11522</v>
      </c>
      <c r="B1542" s="23" t="s">
        <v>11523</v>
      </c>
    </row>
    <row r="1543" spans="1:2" x14ac:dyDescent="0.2">
      <c r="A1543" s="23" t="s">
        <v>11524</v>
      </c>
      <c r="B1543" s="23" t="s">
        <v>11525</v>
      </c>
    </row>
    <row r="1544" spans="1:2" x14ac:dyDescent="0.2">
      <c r="A1544" s="23" t="s">
        <v>11526</v>
      </c>
      <c r="B1544" s="23" t="s">
        <v>11527</v>
      </c>
    </row>
    <row r="1545" spans="1:2" x14ac:dyDescent="0.2">
      <c r="A1545" s="23" t="s">
        <v>11528</v>
      </c>
      <c r="B1545" s="23" t="s">
        <v>11529</v>
      </c>
    </row>
    <row r="1546" spans="1:2" ht="38.25" x14ac:dyDescent="0.2">
      <c r="A1546" s="23" t="s">
        <v>11530</v>
      </c>
      <c r="B1546" s="23" t="s">
        <v>11531</v>
      </c>
    </row>
    <row r="1547" spans="1:2" ht="25.5" x14ac:dyDescent="0.2">
      <c r="A1547" s="23" t="s">
        <v>11532</v>
      </c>
      <c r="B1547" s="23" t="s">
        <v>11533</v>
      </c>
    </row>
    <row r="1548" spans="1:2" ht="25.5" x14ac:dyDescent="0.2">
      <c r="A1548" s="23" t="s">
        <v>11534</v>
      </c>
      <c r="B1548" s="23" t="s">
        <v>11535</v>
      </c>
    </row>
    <row r="1549" spans="1:2" ht="25.5" x14ac:dyDescent="0.2">
      <c r="A1549" s="23" t="s">
        <v>11536</v>
      </c>
      <c r="B1549" s="23" t="s">
        <v>11537</v>
      </c>
    </row>
    <row r="1550" spans="1:2" x14ac:dyDescent="0.2">
      <c r="A1550" s="23" t="s">
        <v>11538</v>
      </c>
      <c r="B1550" s="23" t="s">
        <v>11539</v>
      </c>
    </row>
    <row r="1551" spans="1:2" x14ac:dyDescent="0.2">
      <c r="A1551" s="23" t="s">
        <v>11540</v>
      </c>
      <c r="B1551" s="23" t="s">
        <v>11541</v>
      </c>
    </row>
    <row r="1552" spans="1:2" x14ac:dyDescent="0.2">
      <c r="A1552" s="23" t="s">
        <v>11542</v>
      </c>
      <c r="B1552" s="23" t="s">
        <v>11543</v>
      </c>
    </row>
    <row r="1553" spans="1:2" x14ac:dyDescent="0.2">
      <c r="A1553" s="23" t="s">
        <v>11544</v>
      </c>
      <c r="B1553" s="23" t="s">
        <v>11545</v>
      </c>
    </row>
    <row r="1554" spans="1:2" x14ac:dyDescent="0.2">
      <c r="A1554" s="23" t="s">
        <v>11546</v>
      </c>
      <c r="B1554" s="23" t="s">
        <v>11547</v>
      </c>
    </row>
    <row r="1555" spans="1:2" x14ac:dyDescent="0.2">
      <c r="A1555" s="23" t="s">
        <v>11548</v>
      </c>
      <c r="B1555" s="23" t="s">
        <v>11549</v>
      </c>
    </row>
    <row r="1556" spans="1:2" x14ac:dyDescent="0.2">
      <c r="A1556" s="23" t="s">
        <v>11550</v>
      </c>
      <c r="B1556" s="23" t="s">
        <v>11551</v>
      </c>
    </row>
    <row r="1557" spans="1:2" x14ac:dyDescent="0.2">
      <c r="A1557" s="23" t="s">
        <v>11552</v>
      </c>
      <c r="B1557" s="23" t="s">
        <v>11553</v>
      </c>
    </row>
    <row r="1558" spans="1:2" x14ac:dyDescent="0.2">
      <c r="A1558" s="23" t="s">
        <v>11554</v>
      </c>
      <c r="B1558" s="23" t="s">
        <v>11555</v>
      </c>
    </row>
    <row r="1559" spans="1:2" x14ac:dyDescent="0.2">
      <c r="A1559" s="23" t="s">
        <v>11556</v>
      </c>
      <c r="B1559" s="23" t="s">
        <v>11557</v>
      </c>
    </row>
    <row r="1560" spans="1:2" ht="25.5" x14ac:dyDescent="0.2">
      <c r="A1560" s="23" t="s">
        <v>11558</v>
      </c>
      <c r="B1560" s="23" t="s">
        <v>11559</v>
      </c>
    </row>
    <row r="1561" spans="1:2" ht="25.5" x14ac:dyDescent="0.2">
      <c r="A1561" s="23" t="s">
        <v>11560</v>
      </c>
      <c r="B1561" s="23" t="s">
        <v>11561</v>
      </c>
    </row>
    <row r="1562" spans="1:2" x14ac:dyDescent="0.2">
      <c r="A1562" s="23" t="s">
        <v>11562</v>
      </c>
      <c r="B1562" s="23" t="s">
        <v>11563</v>
      </c>
    </row>
    <row r="1563" spans="1:2" ht="25.5" x14ac:dyDescent="0.2">
      <c r="A1563" s="23" t="s">
        <v>11564</v>
      </c>
      <c r="B1563" s="23" t="s">
        <v>11565</v>
      </c>
    </row>
    <row r="1564" spans="1:2" ht="25.5" x14ac:dyDescent="0.2">
      <c r="A1564" s="23" t="s">
        <v>11566</v>
      </c>
      <c r="B1564" s="23" t="s">
        <v>11567</v>
      </c>
    </row>
    <row r="1565" spans="1:2" x14ac:dyDescent="0.2">
      <c r="A1565" s="23" t="s">
        <v>11568</v>
      </c>
      <c r="B1565" s="23" t="s">
        <v>11569</v>
      </c>
    </row>
    <row r="1566" spans="1:2" x14ac:dyDescent="0.2">
      <c r="A1566" s="23" t="s">
        <v>11570</v>
      </c>
      <c r="B1566" s="23" t="s">
        <v>11571</v>
      </c>
    </row>
    <row r="1567" spans="1:2" x14ac:dyDescent="0.2">
      <c r="A1567" s="23" t="s">
        <v>11572</v>
      </c>
      <c r="B1567" s="23" t="s">
        <v>11573</v>
      </c>
    </row>
    <row r="1568" spans="1:2" ht="25.5" x14ac:dyDescent="0.2">
      <c r="A1568" s="23" t="s">
        <v>11574</v>
      </c>
      <c r="B1568" s="23" t="s">
        <v>11575</v>
      </c>
    </row>
    <row r="1569" spans="1:2" ht="25.5" x14ac:dyDescent="0.2">
      <c r="A1569" s="23" t="s">
        <v>11576</v>
      </c>
      <c r="B1569" s="23" t="s">
        <v>11577</v>
      </c>
    </row>
    <row r="1570" spans="1:2" x14ac:dyDescent="0.2">
      <c r="A1570" s="23" t="s">
        <v>11578</v>
      </c>
      <c r="B1570" s="23" t="s">
        <v>11579</v>
      </c>
    </row>
    <row r="1571" spans="1:2" x14ac:dyDescent="0.2">
      <c r="A1571" s="23" t="s">
        <v>11580</v>
      </c>
      <c r="B1571" s="23" t="s">
        <v>11581</v>
      </c>
    </row>
    <row r="1572" spans="1:2" ht="38.25" x14ac:dyDescent="0.2">
      <c r="A1572" s="23" t="s">
        <v>11582</v>
      </c>
      <c r="B1572" s="23" t="s">
        <v>11583</v>
      </c>
    </row>
    <row r="1573" spans="1:2" ht="25.5" x14ac:dyDescent="0.2">
      <c r="A1573" s="23" t="s">
        <v>11584</v>
      </c>
      <c r="B1573" s="23" t="s">
        <v>11585</v>
      </c>
    </row>
    <row r="1574" spans="1:2" x14ac:dyDescent="0.2">
      <c r="A1574" s="23" t="s">
        <v>11586</v>
      </c>
      <c r="B1574" s="23" t="s">
        <v>11587</v>
      </c>
    </row>
    <row r="1575" spans="1:2" ht="38.25" x14ac:dyDescent="0.2">
      <c r="A1575" s="23" t="s">
        <v>11588</v>
      </c>
      <c r="B1575" s="23" t="s">
        <v>11589</v>
      </c>
    </row>
    <row r="1576" spans="1:2" x14ac:dyDescent="0.2">
      <c r="A1576" s="23" t="s">
        <v>11590</v>
      </c>
      <c r="B1576" s="23" t="s">
        <v>11591</v>
      </c>
    </row>
    <row r="1577" spans="1:2" x14ac:dyDescent="0.2">
      <c r="A1577" s="23" t="s">
        <v>11592</v>
      </c>
      <c r="B1577" s="23" t="s">
        <v>11593</v>
      </c>
    </row>
    <row r="1578" spans="1:2" x14ac:dyDescent="0.2">
      <c r="A1578" s="23" t="s">
        <v>11594</v>
      </c>
      <c r="B1578" s="23" t="s">
        <v>11595</v>
      </c>
    </row>
    <row r="1579" spans="1:2" ht="25.5" x14ac:dyDescent="0.2">
      <c r="A1579" s="23" t="s">
        <v>11596</v>
      </c>
      <c r="B1579" s="23" t="s">
        <v>11597</v>
      </c>
    </row>
    <row r="1580" spans="1:2" x14ac:dyDescent="0.2">
      <c r="A1580" s="23" t="s">
        <v>11598</v>
      </c>
      <c r="B1580" s="23" t="s">
        <v>11599</v>
      </c>
    </row>
    <row r="1581" spans="1:2" x14ac:dyDescent="0.2">
      <c r="A1581" s="23" t="s">
        <v>11600</v>
      </c>
      <c r="B1581" s="23" t="s">
        <v>11601</v>
      </c>
    </row>
    <row r="1582" spans="1:2" ht="25.5" x14ac:dyDescent="0.2">
      <c r="A1582" s="23" t="s">
        <v>11602</v>
      </c>
      <c r="B1582" s="23" t="s">
        <v>11603</v>
      </c>
    </row>
    <row r="1583" spans="1:2" x14ac:dyDescent="0.2">
      <c r="A1583" s="23" t="s">
        <v>11604</v>
      </c>
      <c r="B1583" s="23" t="s">
        <v>11605</v>
      </c>
    </row>
    <row r="1584" spans="1:2" x14ac:dyDescent="0.2">
      <c r="A1584" s="23" t="s">
        <v>11606</v>
      </c>
      <c r="B1584" s="23" t="s">
        <v>11607</v>
      </c>
    </row>
    <row r="1585" spans="1:2" x14ac:dyDescent="0.2">
      <c r="A1585" s="23" t="s">
        <v>11608</v>
      </c>
      <c r="B1585" s="23" t="s">
        <v>11609</v>
      </c>
    </row>
    <row r="1586" spans="1:2" x14ac:dyDescent="0.2">
      <c r="A1586" s="23" t="s">
        <v>11610</v>
      </c>
      <c r="B1586" s="23" t="s">
        <v>11611</v>
      </c>
    </row>
    <row r="1587" spans="1:2" x14ac:dyDescent="0.2">
      <c r="A1587" s="23" t="s">
        <v>11612</v>
      </c>
      <c r="B1587" s="23" t="s">
        <v>11613</v>
      </c>
    </row>
    <row r="1588" spans="1:2" x14ac:dyDescent="0.2">
      <c r="A1588" s="23" t="s">
        <v>11614</v>
      </c>
      <c r="B1588" s="23" t="s">
        <v>11615</v>
      </c>
    </row>
    <row r="1589" spans="1:2" x14ac:dyDescent="0.2">
      <c r="A1589" s="23" t="s">
        <v>11616</v>
      </c>
      <c r="B1589" s="23" t="s">
        <v>11617</v>
      </c>
    </row>
    <row r="1590" spans="1:2" x14ac:dyDescent="0.2">
      <c r="A1590" s="23" t="s">
        <v>11618</v>
      </c>
      <c r="B1590" s="23" t="s">
        <v>11619</v>
      </c>
    </row>
    <row r="1591" spans="1:2" x14ac:dyDescent="0.2">
      <c r="A1591" s="23" t="s">
        <v>11620</v>
      </c>
      <c r="B1591" s="23" t="s">
        <v>11621</v>
      </c>
    </row>
    <row r="1592" spans="1:2" x14ac:dyDescent="0.2">
      <c r="A1592" s="23" t="s">
        <v>11622</v>
      </c>
      <c r="B1592" s="23" t="s">
        <v>11623</v>
      </c>
    </row>
    <row r="1593" spans="1:2" x14ac:dyDescent="0.2">
      <c r="A1593" s="23" t="s">
        <v>11624</v>
      </c>
      <c r="B1593" s="23" t="s">
        <v>11625</v>
      </c>
    </row>
    <row r="1594" spans="1:2" x14ac:dyDescent="0.2">
      <c r="A1594" s="23" t="s">
        <v>11626</v>
      </c>
      <c r="B1594" s="23" t="s">
        <v>11627</v>
      </c>
    </row>
    <row r="1595" spans="1:2" x14ac:dyDescent="0.2">
      <c r="A1595" s="23" t="s">
        <v>11628</v>
      </c>
      <c r="B1595" s="23" t="s">
        <v>11629</v>
      </c>
    </row>
    <row r="1596" spans="1:2" x14ac:dyDescent="0.2">
      <c r="A1596" s="23" t="s">
        <v>11630</v>
      </c>
      <c r="B1596" s="23" t="s">
        <v>11631</v>
      </c>
    </row>
    <row r="1597" spans="1:2" x14ac:dyDescent="0.2">
      <c r="A1597" s="23" t="s">
        <v>11632</v>
      </c>
      <c r="B1597" s="23" t="s">
        <v>11633</v>
      </c>
    </row>
    <row r="1598" spans="1:2" x14ac:dyDescent="0.2">
      <c r="A1598" s="23" t="s">
        <v>11634</v>
      </c>
      <c r="B1598" s="23" t="s">
        <v>11635</v>
      </c>
    </row>
    <row r="1599" spans="1:2" x14ac:dyDescent="0.2">
      <c r="A1599" s="23" t="s">
        <v>11636</v>
      </c>
      <c r="B1599" s="23" t="s">
        <v>11637</v>
      </c>
    </row>
    <row r="1600" spans="1:2" x14ac:dyDescent="0.2">
      <c r="A1600" s="23" t="s">
        <v>11638</v>
      </c>
      <c r="B1600" s="23" t="s">
        <v>11639</v>
      </c>
    </row>
    <row r="1601" spans="1:2" x14ac:dyDescent="0.2">
      <c r="A1601" s="23" t="s">
        <v>11640</v>
      </c>
      <c r="B1601" s="23" t="s">
        <v>11641</v>
      </c>
    </row>
    <row r="1602" spans="1:2" x14ac:dyDescent="0.2">
      <c r="A1602" s="23" t="s">
        <v>11642</v>
      </c>
      <c r="B1602" s="23" t="s">
        <v>11643</v>
      </c>
    </row>
    <row r="1603" spans="1:2" x14ac:dyDescent="0.2">
      <c r="A1603" s="23" t="s">
        <v>11644</v>
      </c>
      <c r="B1603" s="23" t="s">
        <v>11645</v>
      </c>
    </row>
    <row r="1604" spans="1:2" x14ac:dyDescent="0.2">
      <c r="A1604" s="23" t="s">
        <v>11646</v>
      </c>
      <c r="B1604" s="23" t="s">
        <v>11647</v>
      </c>
    </row>
    <row r="1605" spans="1:2" x14ac:dyDescent="0.2">
      <c r="A1605" s="23" t="s">
        <v>11648</v>
      </c>
      <c r="B1605" s="23" t="s">
        <v>11649</v>
      </c>
    </row>
    <row r="1606" spans="1:2" x14ac:dyDescent="0.2">
      <c r="A1606" s="23" t="s">
        <v>11650</v>
      </c>
      <c r="B1606" s="23" t="s">
        <v>11651</v>
      </c>
    </row>
    <row r="1607" spans="1:2" x14ac:dyDescent="0.2">
      <c r="A1607" s="23" t="s">
        <v>11652</v>
      </c>
      <c r="B1607" s="23" t="s">
        <v>11653</v>
      </c>
    </row>
    <row r="1608" spans="1:2" x14ac:dyDescent="0.2">
      <c r="A1608" s="23" t="s">
        <v>11654</v>
      </c>
      <c r="B1608" s="23" t="s">
        <v>11655</v>
      </c>
    </row>
    <row r="1609" spans="1:2" x14ac:dyDescent="0.2">
      <c r="A1609" s="23" t="s">
        <v>11656</v>
      </c>
      <c r="B1609" s="23" t="s">
        <v>11657</v>
      </c>
    </row>
    <row r="1610" spans="1:2" x14ac:dyDescent="0.2">
      <c r="A1610" s="23" t="s">
        <v>11658</v>
      </c>
      <c r="B1610" s="23" t="s">
        <v>11659</v>
      </c>
    </row>
    <row r="1611" spans="1:2" x14ac:dyDescent="0.2">
      <c r="A1611" s="23" t="s">
        <v>11660</v>
      </c>
      <c r="B1611" s="23" t="s">
        <v>11661</v>
      </c>
    </row>
    <row r="1612" spans="1:2" x14ac:dyDescent="0.2">
      <c r="A1612" s="23" t="s">
        <v>11662</v>
      </c>
      <c r="B1612" s="23" t="s">
        <v>11663</v>
      </c>
    </row>
    <row r="1613" spans="1:2" x14ac:dyDescent="0.2">
      <c r="A1613" s="23" t="s">
        <v>11664</v>
      </c>
      <c r="B1613" s="23" t="s">
        <v>11665</v>
      </c>
    </row>
    <row r="1614" spans="1:2" x14ac:dyDescent="0.2">
      <c r="A1614" s="23" t="s">
        <v>11666</v>
      </c>
      <c r="B1614" s="23" t="s">
        <v>11667</v>
      </c>
    </row>
    <row r="1615" spans="1:2" x14ac:dyDescent="0.2">
      <c r="A1615" s="23" t="s">
        <v>11668</v>
      </c>
      <c r="B1615" s="23" t="s">
        <v>11669</v>
      </c>
    </row>
    <row r="1616" spans="1:2" x14ac:dyDescent="0.2">
      <c r="A1616" s="23" t="s">
        <v>11670</v>
      </c>
      <c r="B1616" s="23" t="s">
        <v>11671</v>
      </c>
    </row>
    <row r="1617" spans="1:2" x14ac:dyDescent="0.2">
      <c r="A1617" s="23" t="s">
        <v>11672</v>
      </c>
      <c r="B1617" s="23" t="s">
        <v>11673</v>
      </c>
    </row>
    <row r="1618" spans="1:2" x14ac:dyDescent="0.2">
      <c r="A1618" s="23" t="s">
        <v>11674</v>
      </c>
      <c r="B1618" s="23" t="s">
        <v>11675</v>
      </c>
    </row>
    <row r="1619" spans="1:2" x14ac:dyDescent="0.2">
      <c r="A1619" s="23" t="s">
        <v>11676</v>
      </c>
      <c r="B1619" s="23" t="s">
        <v>11677</v>
      </c>
    </row>
    <row r="1620" spans="1:2" x14ac:dyDescent="0.2">
      <c r="A1620" s="23" t="s">
        <v>11678</v>
      </c>
      <c r="B1620" s="23" t="s">
        <v>11679</v>
      </c>
    </row>
    <row r="1621" spans="1:2" x14ac:dyDescent="0.2">
      <c r="A1621" s="23" t="s">
        <v>11680</v>
      </c>
      <c r="B1621" s="23" t="s">
        <v>11681</v>
      </c>
    </row>
    <row r="1622" spans="1:2" ht="38.25" x14ac:dyDescent="0.2">
      <c r="A1622" s="23" t="s">
        <v>11682</v>
      </c>
      <c r="B1622" s="23" t="s">
        <v>11683</v>
      </c>
    </row>
    <row r="1623" spans="1:2" x14ac:dyDescent="0.2">
      <c r="A1623" s="23" t="s">
        <v>11684</v>
      </c>
      <c r="B1623" s="23" t="s">
        <v>11685</v>
      </c>
    </row>
    <row r="1624" spans="1:2" x14ac:dyDescent="0.2">
      <c r="A1624" s="23" t="s">
        <v>11686</v>
      </c>
      <c r="B1624" s="23" t="s">
        <v>11687</v>
      </c>
    </row>
    <row r="1625" spans="1:2" x14ac:dyDescent="0.2">
      <c r="A1625" s="23" t="s">
        <v>11688</v>
      </c>
      <c r="B1625" s="23" t="s">
        <v>11689</v>
      </c>
    </row>
    <row r="1626" spans="1:2" x14ac:dyDescent="0.2">
      <c r="A1626" s="23" t="s">
        <v>11690</v>
      </c>
      <c r="B1626" s="23" t="s">
        <v>11691</v>
      </c>
    </row>
    <row r="1627" spans="1:2" ht="25.5" x14ac:dyDescent="0.2">
      <c r="A1627" s="23" t="s">
        <v>11692</v>
      </c>
      <c r="B1627" s="23" t="s">
        <v>11693</v>
      </c>
    </row>
    <row r="1628" spans="1:2" x14ac:dyDescent="0.2">
      <c r="A1628" s="23" t="s">
        <v>11694</v>
      </c>
      <c r="B1628" s="23" t="s">
        <v>11695</v>
      </c>
    </row>
    <row r="1629" spans="1:2" ht="25.5" x14ac:dyDescent="0.2">
      <c r="A1629" s="23" t="s">
        <v>11696</v>
      </c>
      <c r="B1629" s="23" t="s">
        <v>11697</v>
      </c>
    </row>
    <row r="1630" spans="1:2" x14ac:dyDescent="0.2">
      <c r="A1630" s="23" t="s">
        <v>11698</v>
      </c>
      <c r="B1630" s="23" t="s">
        <v>3712</v>
      </c>
    </row>
    <row r="1631" spans="1:2" ht="25.5" x14ac:dyDescent="0.2">
      <c r="A1631" s="23" t="s">
        <v>11699</v>
      </c>
      <c r="B1631" s="23" t="s">
        <v>11700</v>
      </c>
    </row>
    <row r="1632" spans="1:2" x14ac:dyDescent="0.2">
      <c r="A1632" s="23" t="s">
        <v>11701</v>
      </c>
      <c r="B1632" s="23" t="s">
        <v>11702</v>
      </c>
    </row>
    <row r="1633" spans="1:2" x14ac:dyDescent="0.2">
      <c r="A1633" s="23" t="s">
        <v>11703</v>
      </c>
      <c r="B1633" s="23" t="s">
        <v>11704</v>
      </c>
    </row>
    <row r="1634" spans="1:2" x14ac:dyDescent="0.2">
      <c r="A1634" s="23" t="s">
        <v>11705</v>
      </c>
      <c r="B1634" s="23" t="s">
        <v>11706</v>
      </c>
    </row>
    <row r="1635" spans="1:2" x14ac:dyDescent="0.2">
      <c r="A1635" s="23" t="s">
        <v>11707</v>
      </c>
      <c r="B1635" s="23" t="s">
        <v>11708</v>
      </c>
    </row>
    <row r="1636" spans="1:2" x14ac:dyDescent="0.2">
      <c r="A1636" s="23" t="s">
        <v>11709</v>
      </c>
      <c r="B1636" s="23" t="s">
        <v>11710</v>
      </c>
    </row>
    <row r="1637" spans="1:2" x14ac:dyDescent="0.2">
      <c r="A1637" s="23" t="s">
        <v>11711</v>
      </c>
      <c r="B1637" s="23" t="s">
        <v>11712</v>
      </c>
    </row>
    <row r="1638" spans="1:2" x14ac:dyDescent="0.2">
      <c r="A1638" s="23" t="s">
        <v>11713</v>
      </c>
      <c r="B1638" s="23" t="s">
        <v>11714</v>
      </c>
    </row>
    <row r="1639" spans="1:2" x14ac:dyDescent="0.2">
      <c r="A1639" s="23" t="s">
        <v>11715</v>
      </c>
      <c r="B1639" s="23" t="s">
        <v>11716</v>
      </c>
    </row>
    <row r="1640" spans="1:2" x14ac:dyDescent="0.2">
      <c r="A1640" s="23" t="s">
        <v>11717</v>
      </c>
      <c r="B1640" s="23" t="s">
        <v>11718</v>
      </c>
    </row>
    <row r="1641" spans="1:2" x14ac:dyDescent="0.2">
      <c r="A1641" s="23" t="s">
        <v>11719</v>
      </c>
      <c r="B1641" s="23" t="s">
        <v>11720</v>
      </c>
    </row>
    <row r="1642" spans="1:2" x14ac:dyDescent="0.2">
      <c r="A1642" s="23" t="s">
        <v>11721</v>
      </c>
      <c r="B1642" s="23" t="s">
        <v>11722</v>
      </c>
    </row>
    <row r="1643" spans="1:2" ht="25.5" x14ac:dyDescent="0.2">
      <c r="A1643" s="23" t="s">
        <v>11723</v>
      </c>
      <c r="B1643" s="23" t="s">
        <v>11724</v>
      </c>
    </row>
    <row r="1644" spans="1:2" x14ac:dyDescent="0.2">
      <c r="A1644" s="23" t="s">
        <v>11725</v>
      </c>
      <c r="B1644" s="23" t="s">
        <v>11726</v>
      </c>
    </row>
    <row r="1645" spans="1:2" x14ac:dyDescent="0.2">
      <c r="A1645" s="23" t="s">
        <v>11727</v>
      </c>
      <c r="B1645" s="23" t="s">
        <v>11728</v>
      </c>
    </row>
    <row r="1646" spans="1:2" x14ac:dyDescent="0.2">
      <c r="A1646" s="23" t="s">
        <v>11729</v>
      </c>
      <c r="B1646" s="23" t="s">
        <v>11730</v>
      </c>
    </row>
    <row r="1647" spans="1:2" ht="25.5" x14ac:dyDescent="0.2">
      <c r="A1647" s="23" t="s">
        <v>11731</v>
      </c>
      <c r="B1647" s="23" t="s">
        <v>11732</v>
      </c>
    </row>
    <row r="1648" spans="1:2" x14ac:dyDescent="0.2">
      <c r="A1648" s="23" t="s">
        <v>11733</v>
      </c>
      <c r="B1648" s="23" t="s">
        <v>11734</v>
      </c>
    </row>
    <row r="1649" spans="1:2" x14ac:dyDescent="0.2">
      <c r="A1649" s="23" t="s">
        <v>11735</v>
      </c>
      <c r="B1649" s="23" t="s">
        <v>11736</v>
      </c>
    </row>
    <row r="1650" spans="1:2" x14ac:dyDescent="0.2">
      <c r="A1650" s="23" t="s">
        <v>11737</v>
      </c>
      <c r="B1650" s="23" t="s">
        <v>11738</v>
      </c>
    </row>
    <row r="1651" spans="1:2" x14ac:dyDescent="0.2">
      <c r="A1651" s="23" t="s">
        <v>11739</v>
      </c>
      <c r="B1651" s="23" t="s">
        <v>11740</v>
      </c>
    </row>
    <row r="1652" spans="1:2" x14ac:dyDescent="0.2">
      <c r="A1652" s="23" t="s">
        <v>11741</v>
      </c>
      <c r="B1652" s="23" t="s">
        <v>11742</v>
      </c>
    </row>
    <row r="1653" spans="1:2" x14ac:dyDescent="0.2">
      <c r="A1653" s="23" t="s">
        <v>11743</v>
      </c>
      <c r="B1653" s="23" t="s">
        <v>11744</v>
      </c>
    </row>
    <row r="1654" spans="1:2" x14ac:dyDescent="0.2">
      <c r="A1654" s="23" t="s">
        <v>11745</v>
      </c>
      <c r="B1654" s="23" t="s">
        <v>11746</v>
      </c>
    </row>
    <row r="1655" spans="1:2" x14ac:dyDescent="0.2">
      <c r="A1655" s="23" t="s">
        <v>11747</v>
      </c>
      <c r="B1655" s="23" t="s">
        <v>11748</v>
      </c>
    </row>
    <row r="1656" spans="1:2" x14ac:dyDescent="0.2">
      <c r="A1656" s="23" t="s">
        <v>11749</v>
      </c>
      <c r="B1656" s="23" t="s">
        <v>11750</v>
      </c>
    </row>
    <row r="1657" spans="1:2" x14ac:dyDescent="0.2">
      <c r="A1657" s="23" t="s">
        <v>11751</v>
      </c>
      <c r="B1657" s="23" t="s">
        <v>11752</v>
      </c>
    </row>
    <row r="1658" spans="1:2" x14ac:dyDescent="0.2">
      <c r="A1658" s="23" t="s">
        <v>11753</v>
      </c>
      <c r="B1658" s="23" t="s">
        <v>11754</v>
      </c>
    </row>
    <row r="1659" spans="1:2" ht="25.5" x14ac:dyDescent="0.2">
      <c r="A1659" s="23" t="s">
        <v>11755</v>
      </c>
      <c r="B1659" s="23" t="s">
        <v>11756</v>
      </c>
    </row>
    <row r="1660" spans="1:2" x14ac:dyDescent="0.2">
      <c r="A1660" s="23" t="s">
        <v>11757</v>
      </c>
      <c r="B1660" s="23" t="s">
        <v>11758</v>
      </c>
    </row>
    <row r="1661" spans="1:2" x14ac:dyDescent="0.2">
      <c r="A1661" s="23" t="s">
        <v>11759</v>
      </c>
      <c r="B1661" s="23" t="s">
        <v>11760</v>
      </c>
    </row>
    <row r="1662" spans="1:2" x14ac:dyDescent="0.2">
      <c r="A1662" s="23" t="s">
        <v>11761</v>
      </c>
      <c r="B1662" s="23" t="s">
        <v>11762</v>
      </c>
    </row>
    <row r="1663" spans="1:2" x14ac:dyDescent="0.2">
      <c r="A1663" s="23" t="s">
        <v>11763</v>
      </c>
      <c r="B1663" s="23" t="s">
        <v>11764</v>
      </c>
    </row>
    <row r="1664" spans="1:2" x14ac:dyDescent="0.2">
      <c r="A1664" s="23" t="s">
        <v>11765</v>
      </c>
      <c r="B1664" s="23" t="s">
        <v>11766</v>
      </c>
    </row>
    <row r="1665" spans="1:2" x14ac:dyDescent="0.2">
      <c r="A1665" s="23" t="s">
        <v>11767</v>
      </c>
      <c r="B1665" s="23" t="s">
        <v>11768</v>
      </c>
    </row>
    <row r="1666" spans="1:2" x14ac:dyDescent="0.2">
      <c r="A1666" s="23" t="s">
        <v>11769</v>
      </c>
      <c r="B1666" s="23" t="s">
        <v>11770</v>
      </c>
    </row>
    <row r="1667" spans="1:2" x14ac:dyDescent="0.2">
      <c r="A1667" s="23" t="s">
        <v>11771</v>
      </c>
      <c r="B1667" s="23" t="s">
        <v>11772</v>
      </c>
    </row>
    <row r="1668" spans="1:2" x14ac:dyDescent="0.2">
      <c r="A1668" s="23" t="s">
        <v>11773</v>
      </c>
      <c r="B1668" s="23" t="s">
        <v>11774</v>
      </c>
    </row>
    <row r="1669" spans="1:2" x14ac:dyDescent="0.2">
      <c r="A1669" s="23" t="s">
        <v>11775</v>
      </c>
      <c r="B1669" s="23" t="s">
        <v>11776</v>
      </c>
    </row>
    <row r="1670" spans="1:2" x14ac:dyDescent="0.2">
      <c r="A1670" s="23" t="s">
        <v>11777</v>
      </c>
      <c r="B1670" s="23" t="s">
        <v>11778</v>
      </c>
    </row>
    <row r="1671" spans="1:2" x14ac:dyDescent="0.2">
      <c r="A1671" s="23" t="s">
        <v>11779</v>
      </c>
      <c r="B1671" s="23" t="s">
        <v>11780</v>
      </c>
    </row>
    <row r="1672" spans="1:2" x14ac:dyDescent="0.2">
      <c r="A1672" s="23" t="s">
        <v>11781</v>
      </c>
      <c r="B1672" s="23" t="s">
        <v>11782</v>
      </c>
    </row>
    <row r="1673" spans="1:2" x14ac:dyDescent="0.2">
      <c r="A1673" s="23" t="s">
        <v>11783</v>
      </c>
      <c r="B1673" s="23" t="s">
        <v>11784</v>
      </c>
    </row>
    <row r="1674" spans="1:2" x14ac:dyDescent="0.2">
      <c r="A1674" s="23" t="s">
        <v>11785</v>
      </c>
      <c r="B1674" s="23" t="s">
        <v>11786</v>
      </c>
    </row>
    <row r="1675" spans="1:2" x14ac:dyDescent="0.2">
      <c r="A1675" s="23" t="s">
        <v>11787</v>
      </c>
      <c r="B1675" s="23" t="s">
        <v>11788</v>
      </c>
    </row>
    <row r="1676" spans="1:2" x14ac:dyDescent="0.2">
      <c r="A1676" s="23" t="s">
        <v>11789</v>
      </c>
      <c r="B1676" s="23" t="s">
        <v>11790</v>
      </c>
    </row>
    <row r="1677" spans="1:2" x14ac:dyDescent="0.2">
      <c r="A1677" s="23" t="s">
        <v>11791</v>
      </c>
      <c r="B1677" s="23" t="s">
        <v>11792</v>
      </c>
    </row>
    <row r="1678" spans="1:2" x14ac:dyDescent="0.2">
      <c r="A1678" s="23" t="s">
        <v>11793</v>
      </c>
      <c r="B1678" s="23" t="s">
        <v>11794</v>
      </c>
    </row>
    <row r="1679" spans="1:2" x14ac:dyDescent="0.2">
      <c r="A1679" s="23" t="s">
        <v>11795</v>
      </c>
      <c r="B1679" s="23" t="s">
        <v>11796</v>
      </c>
    </row>
    <row r="1680" spans="1:2" x14ac:dyDescent="0.2">
      <c r="A1680" s="23" t="s">
        <v>11797</v>
      </c>
      <c r="B1680" s="23" t="s">
        <v>11798</v>
      </c>
    </row>
    <row r="1681" spans="1:2" x14ac:dyDescent="0.2">
      <c r="A1681" s="23" t="s">
        <v>11799</v>
      </c>
      <c r="B1681" s="23" t="s">
        <v>11800</v>
      </c>
    </row>
    <row r="1682" spans="1:2" x14ac:dyDescent="0.2">
      <c r="A1682" s="23" t="s">
        <v>11801</v>
      </c>
      <c r="B1682" s="23" t="s">
        <v>11802</v>
      </c>
    </row>
    <row r="1683" spans="1:2" x14ac:dyDescent="0.2">
      <c r="A1683" s="23" t="s">
        <v>11803</v>
      </c>
      <c r="B1683" s="23" t="s">
        <v>11804</v>
      </c>
    </row>
    <row r="1684" spans="1:2" x14ac:dyDescent="0.2">
      <c r="A1684" s="23" t="s">
        <v>11805</v>
      </c>
      <c r="B1684" s="23" t="s">
        <v>11806</v>
      </c>
    </row>
    <row r="1685" spans="1:2" x14ac:dyDescent="0.2">
      <c r="A1685" s="23" t="s">
        <v>11807</v>
      </c>
      <c r="B1685" s="23" t="s">
        <v>11808</v>
      </c>
    </row>
    <row r="1686" spans="1:2" x14ac:dyDescent="0.2">
      <c r="A1686" s="23" t="s">
        <v>11809</v>
      </c>
      <c r="B1686" s="23" t="s">
        <v>11810</v>
      </c>
    </row>
    <row r="1687" spans="1:2" x14ac:dyDescent="0.2">
      <c r="A1687" s="23" t="s">
        <v>11811</v>
      </c>
      <c r="B1687" s="23" t="s">
        <v>11812</v>
      </c>
    </row>
    <row r="1688" spans="1:2" x14ac:dyDescent="0.2">
      <c r="A1688" s="23" t="s">
        <v>11813</v>
      </c>
      <c r="B1688" s="23" t="s">
        <v>11814</v>
      </c>
    </row>
    <row r="1689" spans="1:2" x14ac:dyDescent="0.2">
      <c r="A1689" s="23" t="s">
        <v>11815</v>
      </c>
      <c r="B1689" s="23" t="s">
        <v>11816</v>
      </c>
    </row>
    <row r="1690" spans="1:2" x14ac:dyDescent="0.2">
      <c r="A1690" s="23" t="s">
        <v>11817</v>
      </c>
      <c r="B1690" s="23" t="s">
        <v>11818</v>
      </c>
    </row>
    <row r="1691" spans="1:2" x14ac:dyDescent="0.2">
      <c r="A1691" s="23" t="s">
        <v>11819</v>
      </c>
      <c r="B1691" s="23" t="s">
        <v>11820</v>
      </c>
    </row>
    <row r="1692" spans="1:2" x14ac:dyDescent="0.2">
      <c r="A1692" s="23" t="s">
        <v>11821</v>
      </c>
      <c r="B1692" s="23" t="s">
        <v>11822</v>
      </c>
    </row>
    <row r="1693" spans="1:2" x14ac:dyDescent="0.2">
      <c r="A1693" s="23" t="s">
        <v>11823</v>
      </c>
      <c r="B1693" s="23" t="s">
        <v>11824</v>
      </c>
    </row>
    <row r="1694" spans="1:2" x14ac:dyDescent="0.2">
      <c r="A1694" s="23" t="s">
        <v>11825</v>
      </c>
      <c r="B1694" s="23" t="s">
        <v>11826</v>
      </c>
    </row>
    <row r="1695" spans="1:2" x14ac:dyDescent="0.2">
      <c r="A1695" s="23" t="s">
        <v>11827</v>
      </c>
      <c r="B1695" s="23" t="s">
        <v>11828</v>
      </c>
    </row>
    <row r="1696" spans="1:2" ht="25.5" x14ac:dyDescent="0.2">
      <c r="A1696" s="23" t="s">
        <v>11829</v>
      </c>
      <c r="B1696" s="23" t="s">
        <v>11830</v>
      </c>
    </row>
    <row r="1697" spans="1:2" x14ac:dyDescent="0.2">
      <c r="A1697" s="23" t="s">
        <v>11831</v>
      </c>
      <c r="B1697" s="23" t="s">
        <v>11832</v>
      </c>
    </row>
    <row r="1698" spans="1:2" x14ac:dyDescent="0.2">
      <c r="A1698" s="23" t="s">
        <v>11833</v>
      </c>
      <c r="B1698" s="23" t="s">
        <v>11834</v>
      </c>
    </row>
    <row r="1699" spans="1:2" ht="25.5" x14ac:dyDescent="0.2">
      <c r="A1699" s="23" t="s">
        <v>11835</v>
      </c>
      <c r="B1699" s="23" t="s">
        <v>11836</v>
      </c>
    </row>
    <row r="1700" spans="1:2" x14ac:dyDescent="0.2">
      <c r="A1700" s="23" t="s">
        <v>11837</v>
      </c>
      <c r="B1700" s="23" t="s">
        <v>11838</v>
      </c>
    </row>
    <row r="1701" spans="1:2" x14ac:dyDescent="0.2">
      <c r="A1701" s="23" t="s">
        <v>11839</v>
      </c>
      <c r="B1701" s="23" t="s">
        <v>11840</v>
      </c>
    </row>
    <row r="1702" spans="1:2" x14ac:dyDescent="0.2">
      <c r="A1702" s="23" t="s">
        <v>11841</v>
      </c>
      <c r="B1702" s="23" t="s">
        <v>11842</v>
      </c>
    </row>
    <row r="1703" spans="1:2" x14ac:dyDescent="0.2">
      <c r="A1703" s="23" t="s">
        <v>11843</v>
      </c>
      <c r="B1703" s="23" t="s">
        <v>11844</v>
      </c>
    </row>
    <row r="1704" spans="1:2" x14ac:dyDescent="0.2">
      <c r="A1704" s="23" t="s">
        <v>11845</v>
      </c>
      <c r="B1704" s="23" t="s">
        <v>11846</v>
      </c>
    </row>
    <row r="1705" spans="1:2" x14ac:dyDescent="0.2">
      <c r="A1705" s="23" t="s">
        <v>11847</v>
      </c>
      <c r="B1705" s="23" t="s">
        <v>11848</v>
      </c>
    </row>
    <row r="1706" spans="1:2" x14ac:dyDescent="0.2">
      <c r="A1706" s="23" t="s">
        <v>11849</v>
      </c>
      <c r="B1706" s="23" t="s">
        <v>11850</v>
      </c>
    </row>
    <row r="1707" spans="1:2" x14ac:dyDescent="0.2">
      <c r="A1707" s="23" t="s">
        <v>11851</v>
      </c>
      <c r="B1707" s="23" t="s">
        <v>11852</v>
      </c>
    </row>
    <row r="1708" spans="1:2" x14ac:dyDescent="0.2">
      <c r="A1708" s="23" t="s">
        <v>11853</v>
      </c>
      <c r="B1708" s="23" t="s">
        <v>11854</v>
      </c>
    </row>
    <row r="1709" spans="1:2" x14ac:dyDescent="0.2">
      <c r="A1709" s="23" t="s">
        <v>11855</v>
      </c>
      <c r="B1709" s="23" t="s">
        <v>11856</v>
      </c>
    </row>
    <row r="1710" spans="1:2" x14ac:dyDescent="0.2">
      <c r="A1710" s="23" t="s">
        <v>11857</v>
      </c>
      <c r="B1710" s="23" t="s">
        <v>11858</v>
      </c>
    </row>
    <row r="1711" spans="1:2" x14ac:dyDescent="0.2">
      <c r="A1711" s="23" t="s">
        <v>11859</v>
      </c>
      <c r="B1711" s="23" t="s">
        <v>11860</v>
      </c>
    </row>
    <row r="1712" spans="1:2" x14ac:dyDescent="0.2">
      <c r="A1712" s="23" t="s">
        <v>11861</v>
      </c>
      <c r="B1712" s="23" t="s">
        <v>11862</v>
      </c>
    </row>
    <row r="1713" spans="1:2" x14ac:dyDescent="0.2">
      <c r="A1713" s="23" t="s">
        <v>11863</v>
      </c>
      <c r="B1713" s="23" t="s">
        <v>11864</v>
      </c>
    </row>
    <row r="1714" spans="1:2" x14ac:dyDescent="0.2">
      <c r="A1714" s="23" t="s">
        <v>11865</v>
      </c>
      <c r="B1714" s="23" t="s">
        <v>11866</v>
      </c>
    </row>
    <row r="1715" spans="1:2" x14ac:dyDescent="0.2">
      <c r="A1715" s="23" t="s">
        <v>11867</v>
      </c>
      <c r="B1715" s="23" t="s">
        <v>11868</v>
      </c>
    </row>
    <row r="1716" spans="1:2" x14ac:dyDescent="0.2">
      <c r="A1716" s="23" t="s">
        <v>11869</v>
      </c>
      <c r="B1716" s="23" t="s">
        <v>11870</v>
      </c>
    </row>
    <row r="1717" spans="1:2" x14ac:dyDescent="0.2">
      <c r="A1717" s="23" t="s">
        <v>11871</v>
      </c>
      <c r="B1717" s="23" t="s">
        <v>11872</v>
      </c>
    </row>
    <row r="1718" spans="1:2" ht="25.5" x14ac:dyDescent="0.2">
      <c r="A1718" s="23" t="s">
        <v>11873</v>
      </c>
      <c r="B1718" s="23" t="s">
        <v>11874</v>
      </c>
    </row>
    <row r="1719" spans="1:2" x14ac:dyDescent="0.2">
      <c r="A1719" s="23" t="s">
        <v>11875</v>
      </c>
      <c r="B1719" s="23" t="s">
        <v>11876</v>
      </c>
    </row>
    <row r="1720" spans="1:2" x14ac:dyDescent="0.2">
      <c r="A1720" s="23" t="s">
        <v>11877</v>
      </c>
      <c r="B1720" s="23" t="s">
        <v>11878</v>
      </c>
    </row>
    <row r="1721" spans="1:2" x14ac:dyDescent="0.2">
      <c r="A1721" s="23" t="s">
        <v>11879</v>
      </c>
      <c r="B1721" s="23" t="s">
        <v>11880</v>
      </c>
    </row>
    <row r="1722" spans="1:2" x14ac:dyDescent="0.2">
      <c r="A1722" s="23" t="s">
        <v>11881</v>
      </c>
      <c r="B1722" s="23" t="s">
        <v>11882</v>
      </c>
    </row>
    <row r="1723" spans="1:2" x14ac:dyDescent="0.2">
      <c r="A1723" s="23" t="s">
        <v>11883</v>
      </c>
      <c r="B1723" s="23" t="s">
        <v>11884</v>
      </c>
    </row>
    <row r="1724" spans="1:2" x14ac:dyDescent="0.2">
      <c r="A1724" s="23" t="s">
        <v>11885</v>
      </c>
      <c r="B1724" s="23" t="s">
        <v>11886</v>
      </c>
    </row>
    <row r="1725" spans="1:2" x14ac:dyDescent="0.2">
      <c r="A1725" s="23" t="s">
        <v>11887</v>
      </c>
      <c r="B1725" s="23" t="s">
        <v>11888</v>
      </c>
    </row>
    <row r="1726" spans="1:2" x14ac:dyDescent="0.2">
      <c r="A1726" s="23" t="s">
        <v>11889</v>
      </c>
      <c r="B1726" s="23" t="s">
        <v>11890</v>
      </c>
    </row>
    <row r="1727" spans="1:2" x14ac:dyDescent="0.2">
      <c r="A1727" s="23" t="s">
        <v>11891</v>
      </c>
      <c r="B1727" s="23" t="s">
        <v>11892</v>
      </c>
    </row>
    <row r="1728" spans="1:2" x14ac:dyDescent="0.2">
      <c r="A1728" s="23" t="s">
        <v>11893</v>
      </c>
      <c r="B1728" s="23" t="s">
        <v>11894</v>
      </c>
    </row>
    <row r="1729" spans="1:2" x14ac:dyDescent="0.2">
      <c r="A1729" s="23" t="s">
        <v>11895</v>
      </c>
      <c r="B1729" s="23" t="s">
        <v>11896</v>
      </c>
    </row>
    <row r="1730" spans="1:2" x14ac:dyDescent="0.2">
      <c r="A1730" s="23" t="s">
        <v>11897</v>
      </c>
      <c r="B1730" s="23" t="s">
        <v>11898</v>
      </c>
    </row>
    <row r="1731" spans="1:2" ht="25.5" x14ac:dyDescent="0.2">
      <c r="A1731" s="23" t="s">
        <v>11899</v>
      </c>
      <c r="B1731" s="23" t="s">
        <v>11900</v>
      </c>
    </row>
    <row r="1732" spans="1:2" x14ac:dyDescent="0.2">
      <c r="A1732" s="23" t="s">
        <v>11901</v>
      </c>
      <c r="B1732" s="23" t="s">
        <v>11902</v>
      </c>
    </row>
    <row r="1733" spans="1:2" x14ac:dyDescent="0.2">
      <c r="A1733" s="23" t="s">
        <v>11903</v>
      </c>
      <c r="B1733" s="23" t="s">
        <v>11904</v>
      </c>
    </row>
    <row r="1734" spans="1:2" x14ac:dyDescent="0.2">
      <c r="A1734" s="23" t="s">
        <v>11905</v>
      </c>
      <c r="B1734" s="23" t="s">
        <v>11906</v>
      </c>
    </row>
    <row r="1735" spans="1:2" x14ac:dyDescent="0.2">
      <c r="A1735" s="23" t="s">
        <v>11907</v>
      </c>
      <c r="B1735" s="23" t="s">
        <v>11908</v>
      </c>
    </row>
    <row r="1736" spans="1:2" x14ac:dyDescent="0.2">
      <c r="A1736" s="23" t="s">
        <v>11909</v>
      </c>
      <c r="B1736" s="23" t="s">
        <v>11910</v>
      </c>
    </row>
    <row r="1737" spans="1:2" x14ac:dyDescent="0.2">
      <c r="A1737" s="23" t="s">
        <v>11911</v>
      </c>
      <c r="B1737" s="23" t="s">
        <v>11912</v>
      </c>
    </row>
    <row r="1738" spans="1:2" x14ac:dyDescent="0.2">
      <c r="A1738" s="23" t="s">
        <v>11913</v>
      </c>
      <c r="B1738" s="23" t="s">
        <v>11914</v>
      </c>
    </row>
    <row r="1739" spans="1:2" ht="25.5" x14ac:dyDescent="0.2">
      <c r="A1739" s="23" t="s">
        <v>11915</v>
      </c>
      <c r="B1739" s="23" t="s">
        <v>11916</v>
      </c>
    </row>
    <row r="1740" spans="1:2" ht="25.5" x14ac:dyDescent="0.2">
      <c r="A1740" s="23" t="s">
        <v>11917</v>
      </c>
      <c r="B1740" s="23" t="s">
        <v>11918</v>
      </c>
    </row>
    <row r="1741" spans="1:2" x14ac:dyDescent="0.2">
      <c r="A1741" s="23" t="s">
        <v>11919</v>
      </c>
      <c r="B1741" s="23" t="s">
        <v>11920</v>
      </c>
    </row>
    <row r="1742" spans="1:2" x14ac:dyDescent="0.2">
      <c r="A1742" s="23" t="s">
        <v>11921</v>
      </c>
      <c r="B1742" s="23" t="s">
        <v>11922</v>
      </c>
    </row>
    <row r="1743" spans="1:2" x14ac:dyDescent="0.2">
      <c r="A1743" s="23" t="s">
        <v>11923</v>
      </c>
      <c r="B1743" s="23" t="s">
        <v>11924</v>
      </c>
    </row>
    <row r="1744" spans="1:2" x14ac:dyDescent="0.2">
      <c r="A1744" s="23" t="s">
        <v>11925</v>
      </c>
      <c r="B1744" s="23" t="s">
        <v>11926</v>
      </c>
    </row>
    <row r="1745" spans="1:2" x14ac:dyDescent="0.2">
      <c r="A1745" s="23" t="s">
        <v>11927</v>
      </c>
      <c r="B1745" s="23" t="s">
        <v>11928</v>
      </c>
    </row>
    <row r="1746" spans="1:2" x14ac:dyDescent="0.2">
      <c r="A1746" s="23" t="s">
        <v>11929</v>
      </c>
      <c r="B1746" s="23" t="s">
        <v>11930</v>
      </c>
    </row>
    <row r="1747" spans="1:2" x14ac:dyDescent="0.2">
      <c r="A1747" s="23" t="s">
        <v>11931</v>
      </c>
      <c r="B1747" s="23" t="s">
        <v>11932</v>
      </c>
    </row>
    <row r="1748" spans="1:2" ht="25.5" x14ac:dyDescent="0.2">
      <c r="A1748" s="23" t="s">
        <v>11933</v>
      </c>
      <c r="B1748" s="23" t="s">
        <v>11934</v>
      </c>
    </row>
    <row r="1749" spans="1:2" x14ac:dyDescent="0.2">
      <c r="A1749" s="23" t="s">
        <v>11935</v>
      </c>
      <c r="B1749" s="23" t="s">
        <v>11936</v>
      </c>
    </row>
    <row r="1750" spans="1:2" x14ac:dyDescent="0.2">
      <c r="A1750" s="23" t="s">
        <v>11937</v>
      </c>
      <c r="B1750" s="23" t="s">
        <v>11938</v>
      </c>
    </row>
    <row r="1751" spans="1:2" x14ac:dyDescent="0.2">
      <c r="A1751" s="23" t="s">
        <v>11939</v>
      </c>
      <c r="B1751" s="23" t="s">
        <v>11940</v>
      </c>
    </row>
    <row r="1752" spans="1:2" x14ac:dyDescent="0.2">
      <c r="A1752" s="23" t="s">
        <v>11941</v>
      </c>
      <c r="B1752" s="23" t="s">
        <v>11942</v>
      </c>
    </row>
    <row r="1753" spans="1:2" x14ac:dyDescent="0.2">
      <c r="A1753" s="23" t="s">
        <v>11943</v>
      </c>
      <c r="B1753" s="23" t="s">
        <v>11944</v>
      </c>
    </row>
    <row r="1754" spans="1:2" x14ac:dyDescent="0.2">
      <c r="A1754" s="23" t="s">
        <v>11945</v>
      </c>
      <c r="B1754" s="23" t="s">
        <v>11946</v>
      </c>
    </row>
    <row r="1755" spans="1:2" x14ac:dyDescent="0.2">
      <c r="A1755" s="23" t="s">
        <v>11947</v>
      </c>
      <c r="B1755" s="23" t="s">
        <v>11948</v>
      </c>
    </row>
    <row r="1756" spans="1:2" x14ac:dyDescent="0.2">
      <c r="A1756" s="23" t="s">
        <v>11949</v>
      </c>
      <c r="B1756" s="23" t="s">
        <v>11950</v>
      </c>
    </row>
    <row r="1757" spans="1:2" x14ac:dyDescent="0.2">
      <c r="A1757" s="23" t="s">
        <v>11951</v>
      </c>
      <c r="B1757" s="23" t="s">
        <v>11952</v>
      </c>
    </row>
    <row r="1758" spans="1:2" x14ac:dyDescent="0.2">
      <c r="A1758" s="23" t="s">
        <v>11953</v>
      </c>
      <c r="B1758" s="23" t="s">
        <v>11954</v>
      </c>
    </row>
    <row r="1759" spans="1:2" x14ac:dyDescent="0.2">
      <c r="A1759" s="23" t="s">
        <v>11955</v>
      </c>
      <c r="B1759" s="23" t="s">
        <v>11956</v>
      </c>
    </row>
    <row r="1760" spans="1:2" ht="25.5" x14ac:dyDescent="0.2">
      <c r="A1760" s="23" t="s">
        <v>11957</v>
      </c>
      <c r="B1760" s="23" t="s">
        <v>11958</v>
      </c>
    </row>
    <row r="1761" spans="1:2" ht="25.5" x14ac:dyDescent="0.2">
      <c r="A1761" s="23" t="s">
        <v>11959</v>
      </c>
      <c r="B1761" s="23" t="s">
        <v>11960</v>
      </c>
    </row>
    <row r="1762" spans="1:2" x14ac:dyDescent="0.2">
      <c r="A1762" s="23" t="s">
        <v>11961</v>
      </c>
      <c r="B1762" s="23" t="s">
        <v>113</v>
      </c>
    </row>
    <row r="1763" spans="1:2" x14ac:dyDescent="0.2">
      <c r="A1763" s="23" t="s">
        <v>11962</v>
      </c>
      <c r="B1763" s="23" t="s">
        <v>11963</v>
      </c>
    </row>
    <row r="1764" spans="1:2" x14ac:dyDescent="0.2">
      <c r="A1764" s="23" t="s">
        <v>11964</v>
      </c>
      <c r="B1764" s="23" t="s">
        <v>11965</v>
      </c>
    </row>
    <row r="1765" spans="1:2" x14ac:dyDescent="0.2">
      <c r="A1765" s="23" t="s">
        <v>11966</v>
      </c>
      <c r="B1765" s="23" t="s">
        <v>11967</v>
      </c>
    </row>
    <row r="1766" spans="1:2" x14ac:dyDescent="0.2">
      <c r="A1766" s="23" t="s">
        <v>11968</v>
      </c>
      <c r="B1766" s="23" t="s">
        <v>11969</v>
      </c>
    </row>
    <row r="1767" spans="1:2" x14ac:dyDescent="0.2">
      <c r="A1767" s="23" t="s">
        <v>11970</v>
      </c>
      <c r="B1767" s="23" t="s">
        <v>11971</v>
      </c>
    </row>
    <row r="1768" spans="1:2" x14ac:dyDescent="0.2">
      <c r="A1768" s="23" t="s">
        <v>11972</v>
      </c>
      <c r="B1768" s="23" t="s">
        <v>11973</v>
      </c>
    </row>
    <row r="1769" spans="1:2" x14ac:dyDescent="0.2">
      <c r="A1769" s="23" t="s">
        <v>11974</v>
      </c>
      <c r="B1769" s="23" t="s">
        <v>11975</v>
      </c>
    </row>
    <row r="1770" spans="1:2" x14ac:dyDescent="0.2">
      <c r="A1770" s="23" t="s">
        <v>11976</v>
      </c>
      <c r="B1770" s="23" t="s">
        <v>11977</v>
      </c>
    </row>
    <row r="1771" spans="1:2" x14ac:dyDescent="0.2">
      <c r="A1771" s="23" t="s">
        <v>11978</v>
      </c>
      <c r="B1771" s="23" t="s">
        <v>11979</v>
      </c>
    </row>
    <row r="1772" spans="1:2" x14ac:dyDescent="0.2">
      <c r="A1772" s="23" t="s">
        <v>11980</v>
      </c>
      <c r="B1772" s="23" t="s">
        <v>11981</v>
      </c>
    </row>
    <row r="1773" spans="1:2" x14ac:dyDescent="0.2">
      <c r="A1773" s="23" t="s">
        <v>11982</v>
      </c>
      <c r="B1773" s="23" t="s">
        <v>11983</v>
      </c>
    </row>
    <row r="1774" spans="1:2" x14ac:dyDescent="0.2">
      <c r="A1774" s="23" t="s">
        <v>11984</v>
      </c>
      <c r="B1774" s="23" t="s">
        <v>11985</v>
      </c>
    </row>
    <row r="1775" spans="1:2" x14ac:dyDescent="0.2">
      <c r="A1775" s="23" t="s">
        <v>11986</v>
      </c>
      <c r="B1775" s="23" t="s">
        <v>11987</v>
      </c>
    </row>
    <row r="1776" spans="1:2" x14ac:dyDescent="0.2">
      <c r="A1776" s="23" t="s">
        <v>11988</v>
      </c>
      <c r="B1776" s="23" t="s">
        <v>11989</v>
      </c>
    </row>
    <row r="1777" spans="1:2" x14ac:dyDescent="0.2">
      <c r="A1777" s="23" t="s">
        <v>11990</v>
      </c>
      <c r="B1777" s="23" t="s">
        <v>11991</v>
      </c>
    </row>
    <row r="1778" spans="1:2" ht="25.5" x14ac:dyDescent="0.2">
      <c r="A1778" s="23" t="s">
        <v>11992</v>
      </c>
      <c r="B1778" s="23" t="s">
        <v>11993</v>
      </c>
    </row>
    <row r="1779" spans="1:2" x14ac:dyDescent="0.2">
      <c r="A1779" s="23" t="s">
        <v>11994</v>
      </c>
      <c r="B1779" s="23" t="s">
        <v>11995</v>
      </c>
    </row>
    <row r="1780" spans="1:2" x14ac:dyDescent="0.2">
      <c r="A1780" s="23" t="s">
        <v>11996</v>
      </c>
      <c r="B1780" s="23" t="s">
        <v>11997</v>
      </c>
    </row>
    <row r="1781" spans="1:2" x14ac:dyDescent="0.2">
      <c r="A1781" s="23" t="s">
        <v>11998</v>
      </c>
      <c r="B1781" s="23" t="s">
        <v>11999</v>
      </c>
    </row>
    <row r="1782" spans="1:2" ht="25.5" x14ac:dyDescent="0.2">
      <c r="A1782" s="23" t="s">
        <v>12000</v>
      </c>
      <c r="B1782" s="23" t="s">
        <v>12001</v>
      </c>
    </row>
    <row r="1783" spans="1:2" ht="25.5" x14ac:dyDescent="0.2">
      <c r="A1783" s="23" t="s">
        <v>12002</v>
      </c>
      <c r="B1783" s="23" t="s">
        <v>12003</v>
      </c>
    </row>
    <row r="1784" spans="1:2" x14ac:dyDescent="0.2">
      <c r="A1784" s="23" t="s">
        <v>12004</v>
      </c>
      <c r="B1784" s="23" t="s">
        <v>12005</v>
      </c>
    </row>
    <row r="1785" spans="1:2" x14ac:dyDescent="0.2">
      <c r="A1785" s="23" t="s">
        <v>12006</v>
      </c>
      <c r="B1785" s="23" t="s">
        <v>12007</v>
      </c>
    </row>
    <row r="1786" spans="1:2" x14ac:dyDescent="0.2">
      <c r="A1786" s="23" t="s">
        <v>12008</v>
      </c>
      <c r="B1786" s="23" t="s">
        <v>12009</v>
      </c>
    </row>
    <row r="1787" spans="1:2" x14ac:dyDescent="0.2">
      <c r="A1787" s="23" t="s">
        <v>12010</v>
      </c>
      <c r="B1787" s="23" t="s">
        <v>12011</v>
      </c>
    </row>
    <row r="1788" spans="1:2" x14ac:dyDescent="0.2">
      <c r="A1788" s="23" t="s">
        <v>12012</v>
      </c>
      <c r="B1788" s="23" t="s">
        <v>12013</v>
      </c>
    </row>
    <row r="1789" spans="1:2" x14ac:dyDescent="0.2">
      <c r="A1789" s="23" t="s">
        <v>12014</v>
      </c>
      <c r="B1789" s="23" t="s">
        <v>12015</v>
      </c>
    </row>
    <row r="1790" spans="1:2" x14ac:dyDescent="0.2">
      <c r="A1790" s="23" t="s">
        <v>12016</v>
      </c>
      <c r="B1790" s="23" t="s">
        <v>12017</v>
      </c>
    </row>
    <row r="1791" spans="1:2" ht="25.5" x14ac:dyDescent="0.2">
      <c r="A1791" s="23" t="s">
        <v>12018</v>
      </c>
      <c r="B1791" s="23" t="s">
        <v>12019</v>
      </c>
    </row>
    <row r="1792" spans="1:2" x14ac:dyDescent="0.2">
      <c r="A1792" s="23" t="s">
        <v>12020</v>
      </c>
      <c r="B1792" s="23" t="s">
        <v>12021</v>
      </c>
    </row>
    <row r="1793" spans="1:2" x14ac:dyDescent="0.2">
      <c r="A1793" s="23" t="s">
        <v>12022</v>
      </c>
      <c r="B1793" s="23" t="s">
        <v>12023</v>
      </c>
    </row>
    <row r="1794" spans="1:2" ht="38.25" x14ac:dyDescent="0.2">
      <c r="A1794" s="23" t="s">
        <v>12024</v>
      </c>
      <c r="B1794" s="23" t="s">
        <v>12025</v>
      </c>
    </row>
    <row r="1795" spans="1:2" ht="25.5" x14ac:dyDescent="0.2">
      <c r="A1795" s="23" t="s">
        <v>12026</v>
      </c>
      <c r="B1795" s="23" t="s">
        <v>12027</v>
      </c>
    </row>
    <row r="1796" spans="1:2" x14ac:dyDescent="0.2">
      <c r="A1796" s="23" t="s">
        <v>12028</v>
      </c>
      <c r="B1796" s="23" t="s">
        <v>12029</v>
      </c>
    </row>
    <row r="1797" spans="1:2" x14ac:dyDescent="0.2">
      <c r="A1797" s="23" t="s">
        <v>12030</v>
      </c>
      <c r="B1797" s="23" t="s">
        <v>12031</v>
      </c>
    </row>
    <row r="1798" spans="1:2" ht="25.5" x14ac:dyDescent="0.2">
      <c r="A1798" s="23" t="s">
        <v>12032</v>
      </c>
      <c r="B1798" s="23" t="s">
        <v>12033</v>
      </c>
    </row>
    <row r="1799" spans="1:2" x14ac:dyDescent="0.2">
      <c r="A1799" s="23" t="s">
        <v>12034</v>
      </c>
      <c r="B1799" s="23" t="s">
        <v>12035</v>
      </c>
    </row>
    <row r="1800" spans="1:2" x14ac:dyDescent="0.2">
      <c r="A1800" s="23" t="s">
        <v>12036</v>
      </c>
      <c r="B1800" s="23" t="s">
        <v>12037</v>
      </c>
    </row>
    <row r="1801" spans="1:2" ht="25.5" x14ac:dyDescent="0.2">
      <c r="A1801" s="23" t="s">
        <v>12038</v>
      </c>
      <c r="B1801" s="23" t="s">
        <v>12039</v>
      </c>
    </row>
    <row r="1802" spans="1:2" x14ac:dyDescent="0.2">
      <c r="A1802" s="23" t="s">
        <v>12040</v>
      </c>
      <c r="B1802" s="23" t="s">
        <v>12041</v>
      </c>
    </row>
    <row r="1803" spans="1:2" x14ac:dyDescent="0.2">
      <c r="A1803" s="23" t="s">
        <v>12042</v>
      </c>
      <c r="B1803" s="23" t="s">
        <v>12043</v>
      </c>
    </row>
    <row r="1804" spans="1:2" ht="25.5" x14ac:dyDescent="0.2">
      <c r="A1804" s="23" t="s">
        <v>12044</v>
      </c>
      <c r="B1804" s="23" t="s">
        <v>12045</v>
      </c>
    </row>
    <row r="1805" spans="1:2" x14ac:dyDescent="0.2">
      <c r="A1805" s="23" t="s">
        <v>12046</v>
      </c>
      <c r="B1805" s="23" t="s">
        <v>770</v>
      </c>
    </row>
    <row r="1806" spans="1:2" x14ac:dyDescent="0.2">
      <c r="A1806" s="23" t="s">
        <v>12047</v>
      </c>
      <c r="B1806" s="23" t="s">
        <v>12048</v>
      </c>
    </row>
    <row r="1807" spans="1:2" x14ac:dyDescent="0.2">
      <c r="A1807" s="23" t="s">
        <v>12049</v>
      </c>
      <c r="B1807" s="23" t="s">
        <v>12050</v>
      </c>
    </row>
    <row r="1808" spans="1:2" x14ac:dyDescent="0.2">
      <c r="A1808" s="23" t="s">
        <v>12051</v>
      </c>
      <c r="B1808" s="23" t="s">
        <v>12052</v>
      </c>
    </row>
    <row r="1809" spans="1:2" x14ac:dyDescent="0.2">
      <c r="A1809" s="23" t="s">
        <v>12053</v>
      </c>
      <c r="B1809" s="23" t="s">
        <v>12054</v>
      </c>
    </row>
    <row r="1810" spans="1:2" x14ac:dyDescent="0.2">
      <c r="A1810" s="23" t="s">
        <v>12055</v>
      </c>
      <c r="B1810" s="23" t="s">
        <v>12056</v>
      </c>
    </row>
    <row r="1811" spans="1:2" x14ac:dyDescent="0.2">
      <c r="A1811" s="23" t="s">
        <v>12057</v>
      </c>
      <c r="B1811" s="23" t="s">
        <v>12058</v>
      </c>
    </row>
    <row r="1812" spans="1:2" x14ac:dyDescent="0.2">
      <c r="A1812" s="23" t="s">
        <v>12059</v>
      </c>
      <c r="B1812" s="23" t="s">
        <v>12060</v>
      </c>
    </row>
    <row r="1813" spans="1:2" x14ac:dyDescent="0.2">
      <c r="A1813" s="23" t="s">
        <v>12061</v>
      </c>
      <c r="B1813" s="23" t="s">
        <v>12062</v>
      </c>
    </row>
    <row r="1814" spans="1:2" x14ac:dyDescent="0.2">
      <c r="A1814" s="23" t="s">
        <v>12063</v>
      </c>
      <c r="B1814" s="23" t="s">
        <v>12064</v>
      </c>
    </row>
    <row r="1815" spans="1:2" ht="25.5" x14ac:dyDescent="0.2">
      <c r="A1815" s="23" t="s">
        <v>12065</v>
      </c>
      <c r="B1815" s="23" t="s">
        <v>12066</v>
      </c>
    </row>
    <row r="1816" spans="1:2" x14ac:dyDescent="0.2">
      <c r="A1816" s="23" t="s">
        <v>12067</v>
      </c>
      <c r="B1816" s="23" t="s">
        <v>12068</v>
      </c>
    </row>
    <row r="1817" spans="1:2" x14ac:dyDescent="0.2">
      <c r="A1817" s="23" t="s">
        <v>12069</v>
      </c>
      <c r="B1817" s="23" t="s">
        <v>12070</v>
      </c>
    </row>
    <row r="1818" spans="1:2" ht="25.5" x14ac:dyDescent="0.2">
      <c r="A1818" s="23" t="s">
        <v>12071</v>
      </c>
      <c r="B1818" s="23" t="s">
        <v>12072</v>
      </c>
    </row>
    <row r="1819" spans="1:2" x14ac:dyDescent="0.2">
      <c r="A1819" s="23" t="s">
        <v>12073</v>
      </c>
      <c r="B1819" s="23" t="s">
        <v>12074</v>
      </c>
    </row>
    <row r="1820" spans="1:2" x14ac:dyDescent="0.2">
      <c r="A1820" s="23" t="s">
        <v>12075</v>
      </c>
      <c r="B1820" s="23" t="s">
        <v>12076</v>
      </c>
    </row>
    <row r="1821" spans="1:2" ht="25.5" x14ac:dyDescent="0.2">
      <c r="A1821" s="23" t="s">
        <v>12077</v>
      </c>
      <c r="B1821" s="23" t="s">
        <v>12078</v>
      </c>
    </row>
    <row r="1822" spans="1:2" x14ac:dyDescent="0.2">
      <c r="A1822" s="23" t="s">
        <v>12079</v>
      </c>
      <c r="B1822" s="23" t="s">
        <v>12080</v>
      </c>
    </row>
    <row r="1823" spans="1:2" x14ac:dyDescent="0.2">
      <c r="A1823" s="23" t="s">
        <v>12081</v>
      </c>
      <c r="B1823" s="23" t="s">
        <v>12082</v>
      </c>
    </row>
    <row r="1824" spans="1:2" x14ac:dyDescent="0.2">
      <c r="A1824" s="23" t="s">
        <v>12083</v>
      </c>
      <c r="B1824" s="23" t="s">
        <v>12084</v>
      </c>
    </row>
    <row r="1825" spans="1:2" x14ac:dyDescent="0.2">
      <c r="A1825" s="23" t="s">
        <v>12085</v>
      </c>
      <c r="B1825" s="23" t="s">
        <v>12086</v>
      </c>
    </row>
    <row r="1826" spans="1:2" x14ac:dyDescent="0.2">
      <c r="A1826" s="23" t="s">
        <v>12087</v>
      </c>
      <c r="B1826" s="23" t="s">
        <v>12088</v>
      </c>
    </row>
    <row r="1827" spans="1:2" x14ac:dyDescent="0.2">
      <c r="A1827" s="23" t="s">
        <v>12089</v>
      </c>
      <c r="B1827" s="23" t="s">
        <v>12090</v>
      </c>
    </row>
    <row r="1828" spans="1:2" x14ac:dyDescent="0.2">
      <c r="A1828" s="23" t="s">
        <v>12091</v>
      </c>
      <c r="B1828" s="23" t="s">
        <v>12092</v>
      </c>
    </row>
    <row r="1829" spans="1:2" x14ac:dyDescent="0.2">
      <c r="A1829" s="23" t="s">
        <v>12093</v>
      </c>
      <c r="B1829" s="23" t="s">
        <v>12094</v>
      </c>
    </row>
    <row r="1830" spans="1:2" x14ac:dyDescent="0.2">
      <c r="A1830" s="23" t="s">
        <v>12095</v>
      </c>
      <c r="B1830" s="23" t="s">
        <v>12096</v>
      </c>
    </row>
    <row r="1831" spans="1:2" x14ac:dyDescent="0.2">
      <c r="A1831" s="23" t="s">
        <v>12097</v>
      </c>
      <c r="B1831" s="23" t="s">
        <v>12098</v>
      </c>
    </row>
    <row r="1832" spans="1:2" x14ac:dyDescent="0.2">
      <c r="A1832" s="23" t="s">
        <v>12099</v>
      </c>
      <c r="B1832" s="23" t="s">
        <v>12100</v>
      </c>
    </row>
    <row r="1833" spans="1:2" x14ac:dyDescent="0.2">
      <c r="A1833" s="23" t="s">
        <v>12101</v>
      </c>
      <c r="B1833" s="23" t="s">
        <v>12102</v>
      </c>
    </row>
    <row r="1834" spans="1:2" x14ac:dyDescent="0.2">
      <c r="A1834" s="23" t="s">
        <v>12103</v>
      </c>
      <c r="B1834" s="23" t="s">
        <v>12104</v>
      </c>
    </row>
    <row r="1835" spans="1:2" x14ac:dyDescent="0.2">
      <c r="A1835" s="23" t="s">
        <v>12105</v>
      </c>
      <c r="B1835" s="23" t="s">
        <v>12106</v>
      </c>
    </row>
    <row r="1836" spans="1:2" x14ac:dyDescent="0.2">
      <c r="A1836" s="23" t="s">
        <v>12107</v>
      </c>
      <c r="B1836" s="23" t="s">
        <v>12108</v>
      </c>
    </row>
    <row r="1837" spans="1:2" x14ac:dyDescent="0.2">
      <c r="A1837" s="23" t="s">
        <v>12109</v>
      </c>
      <c r="B1837" s="23" t="s">
        <v>12110</v>
      </c>
    </row>
    <row r="1838" spans="1:2" x14ac:dyDescent="0.2">
      <c r="A1838" s="23" t="s">
        <v>12111</v>
      </c>
      <c r="B1838" s="23" t="s">
        <v>12112</v>
      </c>
    </row>
    <row r="1839" spans="1:2" x14ac:dyDescent="0.2">
      <c r="A1839" s="23" t="s">
        <v>12113</v>
      </c>
      <c r="B1839" s="23" t="s">
        <v>12114</v>
      </c>
    </row>
    <row r="1840" spans="1:2" x14ac:dyDescent="0.2">
      <c r="A1840" s="23" t="s">
        <v>12115</v>
      </c>
      <c r="B1840" s="23" t="s">
        <v>12116</v>
      </c>
    </row>
    <row r="1841" spans="1:2" x14ac:dyDescent="0.2">
      <c r="A1841" s="23" t="s">
        <v>12117</v>
      </c>
      <c r="B1841" s="23" t="s">
        <v>12118</v>
      </c>
    </row>
    <row r="1842" spans="1:2" ht="25.5" x14ac:dyDescent="0.2">
      <c r="A1842" s="23" t="s">
        <v>12119</v>
      </c>
      <c r="B1842" s="23" t="s">
        <v>12120</v>
      </c>
    </row>
    <row r="1843" spans="1:2" x14ac:dyDescent="0.2">
      <c r="A1843" s="23" t="s">
        <v>12121</v>
      </c>
      <c r="B1843" s="23" t="s">
        <v>12122</v>
      </c>
    </row>
    <row r="1844" spans="1:2" x14ac:dyDescent="0.2">
      <c r="A1844" s="23" t="s">
        <v>12123</v>
      </c>
      <c r="B1844" s="23" t="s">
        <v>12124</v>
      </c>
    </row>
    <row r="1845" spans="1:2" x14ac:dyDescent="0.2">
      <c r="A1845" s="23" t="s">
        <v>12125</v>
      </c>
      <c r="B1845" s="23" t="s">
        <v>12126</v>
      </c>
    </row>
    <row r="1846" spans="1:2" x14ac:dyDescent="0.2">
      <c r="A1846" s="23" t="s">
        <v>12127</v>
      </c>
      <c r="B1846" s="23" t="s">
        <v>12128</v>
      </c>
    </row>
    <row r="1847" spans="1:2" x14ac:dyDescent="0.2">
      <c r="A1847" s="23" t="s">
        <v>12129</v>
      </c>
      <c r="B1847" s="23" t="s">
        <v>12130</v>
      </c>
    </row>
    <row r="1848" spans="1:2" x14ac:dyDescent="0.2">
      <c r="A1848" s="23" t="s">
        <v>12131</v>
      </c>
      <c r="B1848" s="23" t="s">
        <v>12132</v>
      </c>
    </row>
    <row r="1849" spans="1:2" x14ac:dyDescent="0.2">
      <c r="A1849" s="23" t="s">
        <v>12133</v>
      </c>
      <c r="B1849" s="23" t="s">
        <v>12134</v>
      </c>
    </row>
    <row r="1850" spans="1:2" x14ac:dyDescent="0.2">
      <c r="A1850" s="23" t="s">
        <v>12135</v>
      </c>
      <c r="B1850" s="23" t="s">
        <v>12136</v>
      </c>
    </row>
    <row r="1851" spans="1:2" x14ac:dyDescent="0.2">
      <c r="A1851" s="23" t="s">
        <v>12137</v>
      </c>
      <c r="B1851" s="23" t="s">
        <v>12138</v>
      </c>
    </row>
    <row r="1852" spans="1:2" x14ac:dyDescent="0.2">
      <c r="A1852" s="23" t="s">
        <v>12139</v>
      </c>
      <c r="B1852" s="23" t="s">
        <v>12140</v>
      </c>
    </row>
    <row r="1853" spans="1:2" x14ac:dyDescent="0.2">
      <c r="A1853" s="23" t="s">
        <v>12141</v>
      </c>
      <c r="B1853" s="23" t="s">
        <v>12142</v>
      </c>
    </row>
    <row r="1854" spans="1:2" x14ac:dyDescent="0.2">
      <c r="A1854" s="23" t="s">
        <v>12143</v>
      </c>
      <c r="B1854" s="23" t="s">
        <v>12144</v>
      </c>
    </row>
    <row r="1855" spans="1:2" x14ac:dyDescent="0.2">
      <c r="A1855" s="23" t="s">
        <v>12145</v>
      </c>
      <c r="B1855" s="23" t="s">
        <v>12146</v>
      </c>
    </row>
    <row r="1856" spans="1:2" x14ac:dyDescent="0.2">
      <c r="A1856" s="23" t="s">
        <v>12147</v>
      </c>
      <c r="B1856" s="23" t="s">
        <v>12148</v>
      </c>
    </row>
    <row r="1857" spans="1:2" x14ac:dyDescent="0.2">
      <c r="A1857" s="23" t="s">
        <v>12149</v>
      </c>
      <c r="B1857" s="23" t="s">
        <v>12150</v>
      </c>
    </row>
    <row r="1858" spans="1:2" x14ac:dyDescent="0.2">
      <c r="A1858" s="23" t="s">
        <v>12151</v>
      </c>
      <c r="B1858" s="23" t="s">
        <v>12152</v>
      </c>
    </row>
    <row r="1859" spans="1:2" x14ac:dyDescent="0.2">
      <c r="A1859" s="23" t="s">
        <v>12153</v>
      </c>
      <c r="B1859" s="23" t="s">
        <v>12154</v>
      </c>
    </row>
    <row r="1860" spans="1:2" x14ac:dyDescent="0.2">
      <c r="A1860" s="23" t="s">
        <v>12155</v>
      </c>
      <c r="B1860" s="23" t="s">
        <v>12156</v>
      </c>
    </row>
    <row r="1861" spans="1:2" x14ac:dyDescent="0.2">
      <c r="A1861" s="23" t="s">
        <v>12157</v>
      </c>
      <c r="B1861" s="23" t="s">
        <v>12158</v>
      </c>
    </row>
    <row r="1862" spans="1:2" x14ac:dyDescent="0.2">
      <c r="A1862" s="23" t="s">
        <v>12159</v>
      </c>
      <c r="B1862" s="23" t="s">
        <v>12160</v>
      </c>
    </row>
    <row r="1863" spans="1:2" ht="25.5" x14ac:dyDescent="0.2">
      <c r="A1863" s="23" t="s">
        <v>12161</v>
      </c>
      <c r="B1863" s="23" t="s">
        <v>12162</v>
      </c>
    </row>
    <row r="1864" spans="1:2" x14ac:dyDescent="0.2">
      <c r="A1864" s="23" t="s">
        <v>12163</v>
      </c>
      <c r="B1864" s="23" t="s">
        <v>12164</v>
      </c>
    </row>
    <row r="1865" spans="1:2" x14ac:dyDescent="0.2">
      <c r="A1865" s="23" t="s">
        <v>12165</v>
      </c>
      <c r="B1865" s="23" t="s">
        <v>12166</v>
      </c>
    </row>
    <row r="1866" spans="1:2" x14ac:dyDescent="0.2">
      <c r="A1866" s="23" t="s">
        <v>12167</v>
      </c>
      <c r="B1866" s="23" t="s">
        <v>12168</v>
      </c>
    </row>
    <row r="1867" spans="1:2" x14ac:dyDescent="0.2">
      <c r="A1867" s="23" t="s">
        <v>12169</v>
      </c>
      <c r="B1867" s="23" t="s">
        <v>12170</v>
      </c>
    </row>
    <row r="1868" spans="1:2" x14ac:dyDescent="0.2">
      <c r="A1868" s="23" t="s">
        <v>12171</v>
      </c>
      <c r="B1868" s="23" t="s">
        <v>12172</v>
      </c>
    </row>
    <row r="1869" spans="1:2" x14ac:dyDescent="0.2">
      <c r="A1869" s="23" t="s">
        <v>12173</v>
      </c>
      <c r="B1869" s="23" t="s">
        <v>12174</v>
      </c>
    </row>
    <row r="1870" spans="1:2" x14ac:dyDescent="0.2">
      <c r="A1870" s="23" t="s">
        <v>12175</v>
      </c>
      <c r="B1870" s="23" t="s">
        <v>12176</v>
      </c>
    </row>
    <row r="1871" spans="1:2" x14ac:dyDescent="0.2">
      <c r="A1871" s="23" t="s">
        <v>12177</v>
      </c>
      <c r="B1871" s="23" t="s">
        <v>12178</v>
      </c>
    </row>
    <row r="1872" spans="1:2" x14ac:dyDescent="0.2">
      <c r="A1872" s="23" t="s">
        <v>12179</v>
      </c>
      <c r="B1872" s="23" t="s">
        <v>12180</v>
      </c>
    </row>
    <row r="1873" spans="1:2" ht="25.5" x14ac:dyDescent="0.2">
      <c r="A1873" s="23" t="s">
        <v>12181</v>
      </c>
      <c r="B1873" s="23" t="s">
        <v>12182</v>
      </c>
    </row>
    <row r="1874" spans="1:2" ht="25.5" x14ac:dyDescent="0.2">
      <c r="A1874" s="23" t="s">
        <v>12183</v>
      </c>
      <c r="B1874" s="23" t="s">
        <v>12184</v>
      </c>
    </row>
    <row r="1875" spans="1:2" x14ac:dyDescent="0.2">
      <c r="A1875" s="23" t="s">
        <v>12185</v>
      </c>
      <c r="B1875" s="23" t="s">
        <v>12186</v>
      </c>
    </row>
    <row r="1876" spans="1:2" x14ac:dyDescent="0.2">
      <c r="A1876" s="23" t="s">
        <v>12187</v>
      </c>
      <c r="B1876" s="23" t="s">
        <v>12188</v>
      </c>
    </row>
    <row r="1877" spans="1:2" x14ac:dyDescent="0.2">
      <c r="A1877" s="23" t="s">
        <v>12189</v>
      </c>
      <c r="B1877" s="23" t="s">
        <v>12190</v>
      </c>
    </row>
    <row r="1878" spans="1:2" x14ac:dyDescent="0.2">
      <c r="A1878" s="23" t="s">
        <v>12191</v>
      </c>
      <c r="B1878" s="23" t="s">
        <v>12192</v>
      </c>
    </row>
    <row r="1879" spans="1:2" x14ac:dyDescent="0.2">
      <c r="A1879" s="23" t="s">
        <v>12193</v>
      </c>
      <c r="B1879" s="23" t="s">
        <v>12194</v>
      </c>
    </row>
    <row r="1880" spans="1:2" ht="25.5" x14ac:dyDescent="0.2">
      <c r="A1880" s="23" t="s">
        <v>12195</v>
      </c>
      <c r="B1880" s="23" t="s">
        <v>12196</v>
      </c>
    </row>
    <row r="1881" spans="1:2" x14ac:dyDescent="0.2">
      <c r="A1881" s="23" t="s">
        <v>12197</v>
      </c>
      <c r="B1881" s="23" t="s">
        <v>12198</v>
      </c>
    </row>
    <row r="1882" spans="1:2" x14ac:dyDescent="0.2">
      <c r="A1882" s="23" t="s">
        <v>12199</v>
      </c>
      <c r="B1882" s="23" t="s">
        <v>12200</v>
      </c>
    </row>
    <row r="1883" spans="1:2" x14ac:dyDescent="0.2">
      <c r="A1883" s="23" t="s">
        <v>12201</v>
      </c>
      <c r="B1883" s="23" t="s">
        <v>12202</v>
      </c>
    </row>
    <row r="1884" spans="1:2" x14ac:dyDescent="0.2">
      <c r="A1884" s="23" t="s">
        <v>12203</v>
      </c>
      <c r="B1884" s="23" t="s">
        <v>12204</v>
      </c>
    </row>
    <row r="1885" spans="1:2" ht="25.5" x14ac:dyDescent="0.2">
      <c r="A1885" s="23" t="s">
        <v>12205</v>
      </c>
      <c r="B1885" s="23" t="s">
        <v>12206</v>
      </c>
    </row>
    <row r="1886" spans="1:2" x14ac:dyDescent="0.2">
      <c r="A1886" s="23" t="s">
        <v>12207</v>
      </c>
      <c r="B1886" s="23" t="s">
        <v>12208</v>
      </c>
    </row>
    <row r="1887" spans="1:2" x14ac:dyDescent="0.2">
      <c r="A1887" s="23" t="s">
        <v>12209</v>
      </c>
      <c r="B1887" s="23" t="s">
        <v>12210</v>
      </c>
    </row>
    <row r="1888" spans="1:2" x14ac:dyDescent="0.2">
      <c r="A1888" s="23" t="s">
        <v>12211</v>
      </c>
      <c r="B1888" s="23" t="s">
        <v>12212</v>
      </c>
    </row>
    <row r="1889" spans="1:2" x14ac:dyDescent="0.2">
      <c r="A1889" s="23" t="s">
        <v>12213</v>
      </c>
      <c r="B1889" s="23" t="s">
        <v>12214</v>
      </c>
    </row>
    <row r="1890" spans="1:2" x14ac:dyDescent="0.2">
      <c r="A1890" s="23" t="s">
        <v>12215</v>
      </c>
      <c r="B1890" s="23" t="s">
        <v>12216</v>
      </c>
    </row>
    <row r="1891" spans="1:2" x14ac:dyDescent="0.2">
      <c r="A1891" s="23" t="s">
        <v>12217</v>
      </c>
      <c r="B1891" s="23" t="s">
        <v>12218</v>
      </c>
    </row>
    <row r="1892" spans="1:2" x14ac:dyDescent="0.2">
      <c r="A1892" s="23" t="s">
        <v>12219</v>
      </c>
      <c r="B1892" s="23" t="s">
        <v>12220</v>
      </c>
    </row>
    <row r="1893" spans="1:2" x14ac:dyDescent="0.2">
      <c r="A1893" s="23" t="s">
        <v>12221</v>
      </c>
      <c r="B1893" s="23" t="s">
        <v>12222</v>
      </c>
    </row>
    <row r="1894" spans="1:2" x14ac:dyDescent="0.2">
      <c r="A1894" s="23" t="s">
        <v>12223</v>
      </c>
      <c r="B1894" s="23" t="s">
        <v>12224</v>
      </c>
    </row>
    <row r="1895" spans="1:2" x14ac:dyDescent="0.2">
      <c r="A1895" s="23" t="s">
        <v>12225</v>
      </c>
      <c r="B1895" s="23" t="s">
        <v>12226</v>
      </c>
    </row>
    <row r="1896" spans="1:2" x14ac:dyDescent="0.2">
      <c r="A1896" s="23" t="s">
        <v>12227</v>
      </c>
      <c r="B1896" s="23" t="s">
        <v>12228</v>
      </c>
    </row>
    <row r="1897" spans="1:2" x14ac:dyDescent="0.2">
      <c r="A1897" s="23" t="s">
        <v>12229</v>
      </c>
      <c r="B1897" s="23" t="s">
        <v>12230</v>
      </c>
    </row>
    <row r="1898" spans="1:2" x14ac:dyDescent="0.2">
      <c r="A1898" s="23" t="s">
        <v>12231</v>
      </c>
      <c r="B1898" s="23" t="s">
        <v>12232</v>
      </c>
    </row>
    <row r="1899" spans="1:2" x14ac:dyDescent="0.2">
      <c r="A1899" s="23" t="s">
        <v>12233</v>
      </c>
      <c r="B1899" s="23" t="s">
        <v>12234</v>
      </c>
    </row>
    <row r="1900" spans="1:2" x14ac:dyDescent="0.2">
      <c r="A1900" s="23" t="s">
        <v>12235</v>
      </c>
      <c r="B1900" s="23" t="s">
        <v>12236</v>
      </c>
    </row>
    <row r="1901" spans="1:2" ht="25.5" x14ac:dyDescent="0.2">
      <c r="A1901" s="23" t="s">
        <v>12237</v>
      </c>
      <c r="B1901" s="23" t="s">
        <v>12238</v>
      </c>
    </row>
    <row r="1902" spans="1:2" x14ac:dyDescent="0.2">
      <c r="A1902" s="23" t="s">
        <v>12239</v>
      </c>
      <c r="B1902" s="23" t="s">
        <v>12240</v>
      </c>
    </row>
    <row r="1903" spans="1:2" x14ac:dyDescent="0.2">
      <c r="A1903" s="23" t="s">
        <v>12241</v>
      </c>
      <c r="B1903" s="23" t="s">
        <v>12242</v>
      </c>
    </row>
    <row r="1904" spans="1:2" x14ac:dyDescent="0.2">
      <c r="A1904" s="23" t="s">
        <v>12243</v>
      </c>
      <c r="B1904" s="23" t="s">
        <v>12244</v>
      </c>
    </row>
    <row r="1905" spans="1:2" x14ac:dyDescent="0.2">
      <c r="A1905" s="23" t="s">
        <v>12245</v>
      </c>
      <c r="B1905" s="23" t="s">
        <v>12246</v>
      </c>
    </row>
    <row r="1906" spans="1:2" x14ac:dyDescent="0.2">
      <c r="A1906" s="23" t="s">
        <v>12247</v>
      </c>
      <c r="B1906" s="23" t="s">
        <v>12248</v>
      </c>
    </row>
    <row r="1907" spans="1:2" x14ac:dyDescent="0.2">
      <c r="A1907" s="23" t="s">
        <v>12249</v>
      </c>
      <c r="B1907" s="23" t="s">
        <v>12250</v>
      </c>
    </row>
    <row r="1908" spans="1:2" x14ac:dyDescent="0.2">
      <c r="A1908" s="23" t="s">
        <v>12251</v>
      </c>
      <c r="B1908" s="23" t="s">
        <v>12252</v>
      </c>
    </row>
    <row r="1909" spans="1:2" ht="25.5" x14ac:dyDescent="0.2">
      <c r="A1909" s="23" t="s">
        <v>12253</v>
      </c>
      <c r="B1909" s="23" t="s">
        <v>12254</v>
      </c>
    </row>
    <row r="1910" spans="1:2" x14ac:dyDescent="0.2">
      <c r="A1910" s="23" t="s">
        <v>12255</v>
      </c>
      <c r="B1910" s="23" t="s">
        <v>12256</v>
      </c>
    </row>
    <row r="1911" spans="1:2" x14ac:dyDescent="0.2">
      <c r="A1911" s="23" t="s">
        <v>12257</v>
      </c>
      <c r="B1911" s="23" t="s">
        <v>12258</v>
      </c>
    </row>
    <row r="1912" spans="1:2" ht="25.5" x14ac:dyDescent="0.2">
      <c r="A1912" s="23" t="s">
        <v>12259</v>
      </c>
      <c r="B1912" s="23" t="s">
        <v>12260</v>
      </c>
    </row>
    <row r="1913" spans="1:2" x14ac:dyDescent="0.2">
      <c r="A1913" s="23" t="s">
        <v>12261</v>
      </c>
      <c r="B1913" s="23" t="s">
        <v>12262</v>
      </c>
    </row>
    <row r="1914" spans="1:2" x14ac:dyDescent="0.2">
      <c r="A1914" s="23" t="s">
        <v>12263</v>
      </c>
      <c r="B1914" s="23" t="s">
        <v>12264</v>
      </c>
    </row>
    <row r="1915" spans="1:2" x14ac:dyDescent="0.2">
      <c r="A1915" s="23" t="s">
        <v>12265</v>
      </c>
      <c r="B1915" s="23" t="s">
        <v>12266</v>
      </c>
    </row>
    <row r="1916" spans="1:2" x14ac:dyDescent="0.2">
      <c r="A1916" s="23" t="s">
        <v>12267</v>
      </c>
      <c r="B1916" s="23" t="s">
        <v>12268</v>
      </c>
    </row>
    <row r="1917" spans="1:2" x14ac:dyDescent="0.2">
      <c r="A1917" s="23" t="s">
        <v>12269</v>
      </c>
      <c r="B1917" s="23" t="s">
        <v>12270</v>
      </c>
    </row>
    <row r="1918" spans="1:2" x14ac:dyDescent="0.2">
      <c r="A1918" s="23" t="s">
        <v>12271</v>
      </c>
      <c r="B1918" s="23" t="s">
        <v>12272</v>
      </c>
    </row>
    <row r="1919" spans="1:2" x14ac:dyDescent="0.2">
      <c r="A1919" s="23" t="s">
        <v>12273</v>
      </c>
      <c r="B1919" s="23" t="s">
        <v>12274</v>
      </c>
    </row>
    <row r="1920" spans="1:2" x14ac:dyDescent="0.2">
      <c r="A1920" s="23" t="s">
        <v>12275</v>
      </c>
      <c r="B1920" s="23" t="s">
        <v>12276</v>
      </c>
    </row>
    <row r="1921" spans="1:2" x14ac:dyDescent="0.2">
      <c r="A1921" s="23" t="s">
        <v>12277</v>
      </c>
      <c r="B1921" s="23" t="s">
        <v>12278</v>
      </c>
    </row>
    <row r="1922" spans="1:2" x14ac:dyDescent="0.2">
      <c r="A1922" s="23" t="s">
        <v>12279</v>
      </c>
      <c r="B1922" s="23" t="s">
        <v>12280</v>
      </c>
    </row>
    <row r="1923" spans="1:2" ht="25.5" x14ac:dyDescent="0.2">
      <c r="A1923" s="23" t="s">
        <v>12281</v>
      </c>
      <c r="B1923" s="23" t="s">
        <v>12282</v>
      </c>
    </row>
    <row r="1924" spans="1:2" x14ac:dyDescent="0.2">
      <c r="A1924" s="23" t="s">
        <v>12283</v>
      </c>
      <c r="B1924" s="23" t="s">
        <v>12284</v>
      </c>
    </row>
    <row r="1925" spans="1:2" x14ac:dyDescent="0.2">
      <c r="A1925" s="23" t="s">
        <v>12285</v>
      </c>
      <c r="B1925" s="23" t="s">
        <v>12286</v>
      </c>
    </row>
    <row r="1926" spans="1:2" x14ac:dyDescent="0.2">
      <c r="A1926" s="23" t="s">
        <v>12287</v>
      </c>
      <c r="B1926" s="23" t="s">
        <v>12288</v>
      </c>
    </row>
    <row r="1927" spans="1:2" x14ac:dyDescent="0.2">
      <c r="A1927" s="23" t="s">
        <v>12289</v>
      </c>
      <c r="B1927" s="23" t="s">
        <v>12290</v>
      </c>
    </row>
    <row r="1928" spans="1:2" x14ac:dyDescent="0.2">
      <c r="A1928" s="23" t="s">
        <v>12291</v>
      </c>
      <c r="B1928" s="23" t="s">
        <v>12292</v>
      </c>
    </row>
    <row r="1929" spans="1:2" x14ac:dyDescent="0.2">
      <c r="A1929" s="23" t="s">
        <v>12293</v>
      </c>
      <c r="B1929" s="23" t="s">
        <v>12294</v>
      </c>
    </row>
    <row r="1930" spans="1:2" ht="25.5" x14ac:dyDescent="0.2">
      <c r="A1930" s="23" t="s">
        <v>12295</v>
      </c>
      <c r="B1930" s="23" t="s">
        <v>12296</v>
      </c>
    </row>
    <row r="1931" spans="1:2" x14ac:dyDescent="0.2">
      <c r="A1931" s="23" t="s">
        <v>12297</v>
      </c>
      <c r="B1931" s="23" t="s">
        <v>12298</v>
      </c>
    </row>
    <row r="1932" spans="1:2" x14ac:dyDescent="0.2">
      <c r="A1932" s="23" t="s">
        <v>12299</v>
      </c>
      <c r="B1932" s="23" t="s">
        <v>12300</v>
      </c>
    </row>
    <row r="1933" spans="1:2" x14ac:dyDescent="0.2">
      <c r="A1933" s="23" t="s">
        <v>12301</v>
      </c>
      <c r="B1933" s="23" t="s">
        <v>12302</v>
      </c>
    </row>
    <row r="1934" spans="1:2" x14ac:dyDescent="0.2">
      <c r="A1934" s="23" t="s">
        <v>12303</v>
      </c>
      <c r="B1934" s="23" t="s">
        <v>12304</v>
      </c>
    </row>
    <row r="1935" spans="1:2" x14ac:dyDescent="0.2">
      <c r="A1935" s="23" t="s">
        <v>12305</v>
      </c>
      <c r="B1935" s="23" t="s">
        <v>12306</v>
      </c>
    </row>
    <row r="1936" spans="1:2" x14ac:dyDescent="0.2">
      <c r="A1936" s="23" t="s">
        <v>12307</v>
      </c>
      <c r="B1936" s="23" t="s">
        <v>12308</v>
      </c>
    </row>
    <row r="1937" spans="1:2" x14ac:dyDescent="0.2">
      <c r="A1937" s="23" t="s">
        <v>12309</v>
      </c>
      <c r="B1937" s="23" t="s">
        <v>12310</v>
      </c>
    </row>
    <row r="1938" spans="1:2" x14ac:dyDescent="0.2">
      <c r="A1938" s="23" t="s">
        <v>12311</v>
      </c>
      <c r="B1938" s="23" t="s">
        <v>12312</v>
      </c>
    </row>
    <row r="1939" spans="1:2" ht="25.5" x14ac:dyDescent="0.2">
      <c r="A1939" s="23" t="s">
        <v>12313</v>
      </c>
      <c r="B1939" s="23" t="s">
        <v>12314</v>
      </c>
    </row>
    <row r="1940" spans="1:2" x14ac:dyDescent="0.2">
      <c r="A1940" s="23" t="s">
        <v>12315</v>
      </c>
      <c r="B1940" s="23" t="s">
        <v>12316</v>
      </c>
    </row>
    <row r="1941" spans="1:2" x14ac:dyDescent="0.2">
      <c r="A1941" s="23" t="s">
        <v>12317</v>
      </c>
      <c r="B1941" s="23" t="s">
        <v>12318</v>
      </c>
    </row>
    <row r="1942" spans="1:2" ht="25.5" x14ac:dyDescent="0.2">
      <c r="A1942" s="23" t="s">
        <v>12319</v>
      </c>
      <c r="B1942" s="23" t="s">
        <v>12320</v>
      </c>
    </row>
    <row r="1943" spans="1:2" x14ac:dyDescent="0.2">
      <c r="A1943" s="23" t="s">
        <v>12321</v>
      </c>
      <c r="B1943" s="23" t="s">
        <v>12322</v>
      </c>
    </row>
    <row r="1944" spans="1:2" x14ac:dyDescent="0.2">
      <c r="A1944" s="23" t="s">
        <v>12323</v>
      </c>
      <c r="B1944" s="23" t="s">
        <v>12324</v>
      </c>
    </row>
    <row r="1945" spans="1:2" x14ac:dyDescent="0.2">
      <c r="A1945" s="23" t="s">
        <v>12325</v>
      </c>
      <c r="B1945" s="23" t="s">
        <v>12326</v>
      </c>
    </row>
    <row r="1946" spans="1:2" ht="38.25" x14ac:dyDescent="0.2">
      <c r="A1946" s="23" t="s">
        <v>12327</v>
      </c>
      <c r="B1946" s="23" t="s">
        <v>12328</v>
      </c>
    </row>
    <row r="1947" spans="1:2" x14ac:dyDescent="0.2">
      <c r="A1947" s="23" t="s">
        <v>12329</v>
      </c>
      <c r="B1947" s="23" t="s">
        <v>12330</v>
      </c>
    </row>
    <row r="1948" spans="1:2" x14ac:dyDescent="0.2">
      <c r="A1948" s="23" t="s">
        <v>12331</v>
      </c>
      <c r="B1948" s="23" t="s">
        <v>12332</v>
      </c>
    </row>
    <row r="1949" spans="1:2" ht="25.5" x14ac:dyDescent="0.2">
      <c r="A1949" s="23" t="s">
        <v>12333</v>
      </c>
      <c r="B1949" s="23" t="s">
        <v>12334</v>
      </c>
    </row>
    <row r="1950" spans="1:2" x14ac:dyDescent="0.2">
      <c r="A1950" s="23" t="s">
        <v>12335</v>
      </c>
      <c r="B1950" s="23" t="s">
        <v>12336</v>
      </c>
    </row>
    <row r="1951" spans="1:2" x14ac:dyDescent="0.2">
      <c r="A1951" s="23" t="s">
        <v>12337</v>
      </c>
      <c r="B1951" s="23" t="s">
        <v>12338</v>
      </c>
    </row>
    <row r="1952" spans="1:2" x14ac:dyDescent="0.2">
      <c r="A1952" s="23" t="s">
        <v>12339</v>
      </c>
      <c r="B1952" s="23" t="s">
        <v>12340</v>
      </c>
    </row>
    <row r="1953" spans="1:2" x14ac:dyDescent="0.2">
      <c r="A1953" s="23" t="s">
        <v>12341</v>
      </c>
      <c r="B1953" s="23" t="s">
        <v>12342</v>
      </c>
    </row>
    <row r="1954" spans="1:2" x14ac:dyDescent="0.2">
      <c r="A1954" s="23" t="s">
        <v>12343</v>
      </c>
      <c r="B1954" s="23" t="s">
        <v>12344</v>
      </c>
    </row>
    <row r="1955" spans="1:2" x14ac:dyDescent="0.2">
      <c r="A1955" s="23" t="s">
        <v>12345</v>
      </c>
      <c r="B1955" s="23" t="s">
        <v>12346</v>
      </c>
    </row>
    <row r="1956" spans="1:2" x14ac:dyDescent="0.2">
      <c r="A1956" s="23" t="s">
        <v>12347</v>
      </c>
      <c r="B1956" s="23" t="s">
        <v>12348</v>
      </c>
    </row>
    <row r="1957" spans="1:2" x14ac:dyDescent="0.2">
      <c r="A1957" s="23" t="s">
        <v>12349</v>
      </c>
      <c r="B1957" s="23" t="s">
        <v>12350</v>
      </c>
    </row>
    <row r="1958" spans="1:2" x14ac:dyDescent="0.2">
      <c r="A1958" s="23" t="s">
        <v>12351</v>
      </c>
      <c r="B1958" s="23" t="s">
        <v>12352</v>
      </c>
    </row>
    <row r="1959" spans="1:2" x14ac:dyDescent="0.2">
      <c r="A1959" s="23" t="s">
        <v>12353</v>
      </c>
      <c r="B1959" s="23" t="s">
        <v>83</v>
      </c>
    </row>
    <row r="1960" spans="1:2" x14ac:dyDescent="0.2">
      <c r="A1960" s="23" t="s">
        <v>12354</v>
      </c>
      <c r="B1960" s="23" t="s">
        <v>12355</v>
      </c>
    </row>
    <row r="1961" spans="1:2" x14ac:dyDescent="0.2">
      <c r="A1961" s="23" t="s">
        <v>12356</v>
      </c>
      <c r="B1961" s="23" t="s">
        <v>12357</v>
      </c>
    </row>
    <row r="1962" spans="1:2" x14ac:dyDescent="0.2">
      <c r="A1962" s="23" t="s">
        <v>12358</v>
      </c>
      <c r="B1962" s="23" t="s">
        <v>12359</v>
      </c>
    </row>
    <row r="1963" spans="1:2" ht="38.25" x14ac:dyDescent="0.2">
      <c r="A1963" s="23" t="s">
        <v>12360</v>
      </c>
      <c r="B1963" s="23" t="s">
        <v>12361</v>
      </c>
    </row>
    <row r="1964" spans="1:2" x14ac:dyDescent="0.2">
      <c r="A1964" s="23" t="s">
        <v>12362</v>
      </c>
      <c r="B1964" s="23" t="s">
        <v>12363</v>
      </c>
    </row>
    <row r="1965" spans="1:2" ht="25.5" x14ac:dyDescent="0.2">
      <c r="A1965" s="23" t="s">
        <v>12364</v>
      </c>
      <c r="B1965" s="23" t="s">
        <v>12365</v>
      </c>
    </row>
    <row r="1966" spans="1:2" x14ac:dyDescent="0.2">
      <c r="A1966" s="23" t="s">
        <v>12366</v>
      </c>
      <c r="B1966" s="23" t="s">
        <v>12367</v>
      </c>
    </row>
    <row r="1967" spans="1:2" ht="38.25" x14ac:dyDescent="0.2">
      <c r="A1967" s="23" t="s">
        <v>12368</v>
      </c>
      <c r="B1967" s="23" t="s">
        <v>12369</v>
      </c>
    </row>
    <row r="1968" spans="1:2" x14ac:dyDescent="0.2">
      <c r="A1968" s="23" t="s">
        <v>12370</v>
      </c>
      <c r="B1968" s="23" t="s">
        <v>12371</v>
      </c>
    </row>
    <row r="1969" spans="1:2" x14ac:dyDescent="0.2">
      <c r="A1969" s="23" t="s">
        <v>12372</v>
      </c>
      <c r="B1969" s="23" t="s">
        <v>12373</v>
      </c>
    </row>
    <row r="1970" spans="1:2" x14ac:dyDescent="0.2">
      <c r="A1970" s="23" t="s">
        <v>12374</v>
      </c>
      <c r="B1970" s="23" t="s">
        <v>12375</v>
      </c>
    </row>
    <row r="1971" spans="1:2" x14ac:dyDescent="0.2">
      <c r="A1971" s="23" t="s">
        <v>12376</v>
      </c>
      <c r="B1971" s="23" t="s">
        <v>12377</v>
      </c>
    </row>
    <row r="1972" spans="1:2" x14ac:dyDescent="0.2">
      <c r="A1972" s="23" t="s">
        <v>12378</v>
      </c>
      <c r="B1972" s="23" t="s">
        <v>12379</v>
      </c>
    </row>
    <row r="1973" spans="1:2" x14ac:dyDescent="0.2">
      <c r="A1973" s="23" t="s">
        <v>12380</v>
      </c>
      <c r="B1973" s="23" t="s">
        <v>12381</v>
      </c>
    </row>
    <row r="1974" spans="1:2" x14ac:dyDescent="0.2">
      <c r="A1974" s="23" t="s">
        <v>12382</v>
      </c>
      <c r="B1974" s="23" t="s">
        <v>12383</v>
      </c>
    </row>
    <row r="1975" spans="1:2" x14ac:dyDescent="0.2">
      <c r="A1975" s="23" t="s">
        <v>12384</v>
      </c>
      <c r="B1975" s="23" t="s">
        <v>12385</v>
      </c>
    </row>
    <row r="1976" spans="1:2" x14ac:dyDescent="0.2">
      <c r="A1976" s="23" t="s">
        <v>12386</v>
      </c>
      <c r="B1976" s="23" t="s">
        <v>12387</v>
      </c>
    </row>
    <row r="1977" spans="1:2" ht="25.5" x14ac:dyDescent="0.2">
      <c r="A1977" s="23" t="s">
        <v>12388</v>
      </c>
      <c r="B1977" s="23" t="s">
        <v>12389</v>
      </c>
    </row>
    <row r="1978" spans="1:2" x14ac:dyDescent="0.2">
      <c r="A1978" s="23" t="s">
        <v>12390</v>
      </c>
      <c r="B1978" s="23" t="s">
        <v>12391</v>
      </c>
    </row>
    <row r="1979" spans="1:2" x14ac:dyDescent="0.2">
      <c r="A1979" s="23" t="s">
        <v>12392</v>
      </c>
      <c r="B1979" s="23" t="s">
        <v>12393</v>
      </c>
    </row>
    <row r="1980" spans="1:2" x14ac:dyDescent="0.2">
      <c r="A1980" s="23" t="s">
        <v>12394</v>
      </c>
      <c r="B1980" s="23" t="s">
        <v>12395</v>
      </c>
    </row>
    <row r="1981" spans="1:2" x14ac:dyDescent="0.2">
      <c r="A1981" s="23" t="s">
        <v>12396</v>
      </c>
      <c r="B1981" s="23" t="s">
        <v>12397</v>
      </c>
    </row>
    <row r="1982" spans="1:2" x14ac:dyDescent="0.2">
      <c r="A1982" s="23" t="s">
        <v>12398</v>
      </c>
      <c r="B1982" s="23" t="s">
        <v>12399</v>
      </c>
    </row>
    <row r="1983" spans="1:2" x14ac:dyDescent="0.2">
      <c r="A1983" s="23" t="s">
        <v>12400</v>
      </c>
      <c r="B1983" s="23" t="s">
        <v>12401</v>
      </c>
    </row>
    <row r="1984" spans="1:2" x14ac:dyDescent="0.2">
      <c r="A1984" s="23" t="s">
        <v>12402</v>
      </c>
      <c r="B1984" s="23" t="s">
        <v>12403</v>
      </c>
    </row>
    <row r="1985" spans="1:2" x14ac:dyDescent="0.2">
      <c r="A1985" s="23" t="s">
        <v>12404</v>
      </c>
      <c r="B1985" s="23" t="s">
        <v>12405</v>
      </c>
    </row>
    <row r="1986" spans="1:2" x14ac:dyDescent="0.2">
      <c r="A1986" s="23" t="s">
        <v>12406</v>
      </c>
      <c r="B1986" s="23" t="s">
        <v>12407</v>
      </c>
    </row>
    <row r="1987" spans="1:2" x14ac:dyDescent="0.2">
      <c r="A1987" s="23" t="s">
        <v>12408</v>
      </c>
      <c r="B1987" s="23" t="s">
        <v>12409</v>
      </c>
    </row>
    <row r="1988" spans="1:2" ht="25.5" x14ac:dyDescent="0.2">
      <c r="A1988" s="23" t="s">
        <v>12410</v>
      </c>
      <c r="B1988" s="23" t="s">
        <v>12411</v>
      </c>
    </row>
    <row r="1989" spans="1:2" ht="25.5" x14ac:dyDescent="0.2">
      <c r="A1989" s="23" t="s">
        <v>12412</v>
      </c>
      <c r="B1989" s="23" t="s">
        <v>12413</v>
      </c>
    </row>
    <row r="1990" spans="1:2" ht="25.5" x14ac:dyDescent="0.2">
      <c r="A1990" s="23" t="s">
        <v>12414</v>
      </c>
      <c r="B1990" s="23" t="s">
        <v>12415</v>
      </c>
    </row>
    <row r="1991" spans="1:2" x14ac:dyDescent="0.2">
      <c r="A1991" s="23" t="s">
        <v>12416</v>
      </c>
      <c r="B1991" s="23" t="s">
        <v>12417</v>
      </c>
    </row>
    <row r="1992" spans="1:2" x14ac:dyDescent="0.2">
      <c r="A1992" s="23" t="s">
        <v>12418</v>
      </c>
      <c r="B1992" s="23" t="s">
        <v>12419</v>
      </c>
    </row>
    <row r="1993" spans="1:2" x14ac:dyDescent="0.2">
      <c r="A1993" s="23" t="s">
        <v>12420</v>
      </c>
      <c r="B1993" s="23" t="s">
        <v>12421</v>
      </c>
    </row>
    <row r="1994" spans="1:2" x14ac:dyDescent="0.2">
      <c r="A1994" s="23" t="s">
        <v>12422</v>
      </c>
      <c r="B1994" s="23" t="s">
        <v>12423</v>
      </c>
    </row>
    <row r="1995" spans="1:2" x14ac:dyDescent="0.2">
      <c r="A1995" s="23" t="s">
        <v>12424</v>
      </c>
      <c r="B1995" s="23" t="s">
        <v>12425</v>
      </c>
    </row>
    <row r="1996" spans="1:2" x14ac:dyDescent="0.2">
      <c r="A1996" s="23" t="s">
        <v>12426</v>
      </c>
      <c r="B1996" s="23" t="s">
        <v>12427</v>
      </c>
    </row>
    <row r="1997" spans="1:2" x14ac:dyDescent="0.2">
      <c r="A1997" s="23" t="s">
        <v>12428</v>
      </c>
      <c r="B1997" s="23" t="s">
        <v>12429</v>
      </c>
    </row>
    <row r="1998" spans="1:2" x14ac:dyDescent="0.2">
      <c r="A1998" s="23" t="s">
        <v>12430</v>
      </c>
      <c r="B1998" s="23" t="s">
        <v>12431</v>
      </c>
    </row>
    <row r="1999" spans="1:2" x14ac:dyDescent="0.2">
      <c r="A1999" s="23" t="s">
        <v>12432</v>
      </c>
      <c r="B1999" s="23" t="s">
        <v>12433</v>
      </c>
    </row>
    <row r="2000" spans="1:2" x14ac:dyDescent="0.2">
      <c r="A2000" s="23" t="s">
        <v>12434</v>
      </c>
      <c r="B2000" s="23" t="s">
        <v>12435</v>
      </c>
    </row>
    <row r="2001" spans="1:2" x14ac:dyDescent="0.2">
      <c r="A2001" s="23" t="s">
        <v>12436</v>
      </c>
      <c r="B2001" s="23" t="s">
        <v>12437</v>
      </c>
    </row>
    <row r="2002" spans="1:2" x14ac:dyDescent="0.2">
      <c r="A2002" s="23" t="s">
        <v>12438</v>
      </c>
      <c r="B2002" s="23" t="s">
        <v>12439</v>
      </c>
    </row>
    <row r="2003" spans="1:2" x14ac:dyDescent="0.2">
      <c r="A2003" s="23" t="s">
        <v>12440</v>
      </c>
      <c r="B2003" s="23" t="s">
        <v>12441</v>
      </c>
    </row>
    <row r="2004" spans="1:2" x14ac:dyDescent="0.2">
      <c r="A2004" s="23" t="s">
        <v>12442</v>
      </c>
      <c r="B2004" s="23" t="s">
        <v>12443</v>
      </c>
    </row>
    <row r="2005" spans="1:2" x14ac:dyDescent="0.2">
      <c r="A2005" s="23" t="s">
        <v>12444</v>
      </c>
      <c r="B2005" s="23" t="s">
        <v>12445</v>
      </c>
    </row>
    <row r="2006" spans="1:2" ht="25.5" x14ac:dyDescent="0.2">
      <c r="A2006" s="23" t="s">
        <v>12446</v>
      </c>
      <c r="B2006" s="23" t="s">
        <v>12447</v>
      </c>
    </row>
    <row r="2007" spans="1:2" x14ac:dyDescent="0.2">
      <c r="A2007" s="23" t="s">
        <v>12448</v>
      </c>
      <c r="B2007" s="23" t="s">
        <v>12449</v>
      </c>
    </row>
    <row r="2008" spans="1:2" x14ac:dyDescent="0.2">
      <c r="A2008" s="23" t="s">
        <v>12450</v>
      </c>
      <c r="B2008" s="23" t="s">
        <v>12451</v>
      </c>
    </row>
    <row r="2009" spans="1:2" x14ac:dyDescent="0.2">
      <c r="A2009" s="23" t="s">
        <v>12452</v>
      </c>
      <c r="B2009" s="23" t="s">
        <v>12453</v>
      </c>
    </row>
    <row r="2010" spans="1:2" x14ac:dyDescent="0.2">
      <c r="A2010" s="23" t="s">
        <v>12454</v>
      </c>
      <c r="B2010" s="23" t="s">
        <v>12455</v>
      </c>
    </row>
    <row r="2011" spans="1:2" x14ac:dyDescent="0.2">
      <c r="A2011" s="23" t="s">
        <v>12456</v>
      </c>
      <c r="B2011" s="23" t="s">
        <v>12457</v>
      </c>
    </row>
    <row r="2012" spans="1:2" x14ac:dyDescent="0.2">
      <c r="A2012" s="23" t="s">
        <v>12458</v>
      </c>
      <c r="B2012" s="23" t="s">
        <v>12459</v>
      </c>
    </row>
    <row r="2013" spans="1:2" x14ac:dyDescent="0.2">
      <c r="A2013" s="23" t="s">
        <v>12460</v>
      </c>
      <c r="B2013" s="23" t="s">
        <v>12461</v>
      </c>
    </row>
    <row r="2014" spans="1:2" x14ac:dyDescent="0.2">
      <c r="A2014" s="23" t="s">
        <v>12462</v>
      </c>
      <c r="B2014" s="23" t="s">
        <v>12463</v>
      </c>
    </row>
    <row r="2015" spans="1:2" x14ac:dyDescent="0.2">
      <c r="A2015" s="23" t="s">
        <v>12464</v>
      </c>
      <c r="B2015" s="23" t="s">
        <v>12465</v>
      </c>
    </row>
    <row r="2016" spans="1:2" x14ac:dyDescent="0.2">
      <c r="A2016" s="23" t="s">
        <v>12466</v>
      </c>
      <c r="B2016" s="23" t="s">
        <v>12467</v>
      </c>
    </row>
    <row r="2017" spans="1:2" x14ac:dyDescent="0.2">
      <c r="A2017" s="23" t="s">
        <v>12468</v>
      </c>
      <c r="B2017" s="23" t="s">
        <v>12469</v>
      </c>
    </row>
    <row r="2018" spans="1:2" x14ac:dyDescent="0.2">
      <c r="A2018" s="23" t="s">
        <v>12470</v>
      </c>
      <c r="B2018" s="23" t="s">
        <v>12471</v>
      </c>
    </row>
    <row r="2019" spans="1:2" x14ac:dyDescent="0.2">
      <c r="A2019" s="23" t="s">
        <v>12472</v>
      </c>
      <c r="B2019" s="23" t="s">
        <v>12473</v>
      </c>
    </row>
    <row r="2020" spans="1:2" x14ac:dyDescent="0.2">
      <c r="A2020" s="23" t="s">
        <v>12474</v>
      </c>
      <c r="B2020" s="23" t="s">
        <v>12475</v>
      </c>
    </row>
    <row r="2021" spans="1:2" x14ac:dyDescent="0.2">
      <c r="A2021" s="23" t="s">
        <v>12476</v>
      </c>
      <c r="B2021" s="23" t="s">
        <v>12477</v>
      </c>
    </row>
    <row r="2022" spans="1:2" x14ac:dyDescent="0.2">
      <c r="A2022" s="23" t="s">
        <v>12478</v>
      </c>
      <c r="B2022" s="23" t="s">
        <v>12479</v>
      </c>
    </row>
    <row r="2023" spans="1:2" x14ac:dyDescent="0.2">
      <c r="A2023" s="23" t="s">
        <v>12480</v>
      </c>
      <c r="B2023" s="23" t="s">
        <v>12481</v>
      </c>
    </row>
    <row r="2024" spans="1:2" x14ac:dyDescent="0.2">
      <c r="A2024" s="23" t="s">
        <v>12482</v>
      </c>
      <c r="B2024" s="23" t="s">
        <v>12483</v>
      </c>
    </row>
    <row r="2025" spans="1:2" ht="25.5" x14ac:dyDescent="0.2">
      <c r="A2025" s="23" t="s">
        <v>12484</v>
      </c>
      <c r="B2025" s="23" t="s">
        <v>12485</v>
      </c>
    </row>
    <row r="2026" spans="1:2" ht="25.5" x14ac:dyDescent="0.2">
      <c r="A2026" s="23" t="s">
        <v>12486</v>
      </c>
      <c r="B2026" s="23" t="s">
        <v>12487</v>
      </c>
    </row>
    <row r="2027" spans="1:2" x14ac:dyDescent="0.2">
      <c r="A2027" s="23" t="s">
        <v>12488</v>
      </c>
      <c r="B2027" s="23" t="s">
        <v>12489</v>
      </c>
    </row>
    <row r="2028" spans="1:2" x14ac:dyDescent="0.2">
      <c r="A2028" s="23" t="s">
        <v>12490</v>
      </c>
      <c r="B2028" s="23" t="s">
        <v>12491</v>
      </c>
    </row>
    <row r="2029" spans="1:2" x14ac:dyDescent="0.2">
      <c r="A2029" s="23" t="s">
        <v>12492</v>
      </c>
      <c r="B2029" s="23" t="s">
        <v>12493</v>
      </c>
    </row>
    <row r="2030" spans="1:2" x14ac:dyDescent="0.2">
      <c r="A2030" s="23" t="s">
        <v>12494</v>
      </c>
      <c r="B2030" s="23" t="s">
        <v>12495</v>
      </c>
    </row>
    <row r="2031" spans="1:2" x14ac:dyDescent="0.2">
      <c r="A2031" s="23" t="s">
        <v>12496</v>
      </c>
      <c r="B2031" s="23" t="s">
        <v>12497</v>
      </c>
    </row>
    <row r="2032" spans="1:2" x14ac:dyDescent="0.2">
      <c r="A2032" s="23" t="s">
        <v>12498</v>
      </c>
      <c r="B2032" s="23" t="s">
        <v>12499</v>
      </c>
    </row>
    <row r="2033" spans="1:2" x14ac:dyDescent="0.2">
      <c r="A2033" s="23" t="s">
        <v>12500</v>
      </c>
      <c r="B2033" s="23" t="s">
        <v>12501</v>
      </c>
    </row>
    <row r="2034" spans="1:2" x14ac:dyDescent="0.2">
      <c r="A2034" s="23" t="s">
        <v>12502</v>
      </c>
      <c r="B2034" s="23" t="s">
        <v>12503</v>
      </c>
    </row>
    <row r="2035" spans="1:2" x14ac:dyDescent="0.2">
      <c r="A2035" s="23" t="s">
        <v>12504</v>
      </c>
      <c r="B2035" s="23" t="s">
        <v>12505</v>
      </c>
    </row>
    <row r="2036" spans="1:2" x14ac:dyDescent="0.2">
      <c r="A2036" s="23" t="s">
        <v>12506</v>
      </c>
      <c r="B2036" s="23" t="s">
        <v>12507</v>
      </c>
    </row>
    <row r="2037" spans="1:2" x14ac:dyDescent="0.2">
      <c r="A2037" s="23" t="s">
        <v>12508</v>
      </c>
      <c r="B2037" s="23" t="s">
        <v>12509</v>
      </c>
    </row>
    <row r="2038" spans="1:2" x14ac:dyDescent="0.2">
      <c r="A2038" s="23" t="s">
        <v>12510</v>
      </c>
      <c r="B2038" s="23" t="s">
        <v>12511</v>
      </c>
    </row>
    <row r="2039" spans="1:2" x14ac:dyDescent="0.2">
      <c r="A2039" s="23" t="s">
        <v>12512</v>
      </c>
      <c r="B2039" s="23" t="s">
        <v>12513</v>
      </c>
    </row>
    <row r="2040" spans="1:2" x14ac:dyDescent="0.2">
      <c r="A2040" s="23" t="s">
        <v>12514</v>
      </c>
      <c r="B2040" s="23" t="s">
        <v>12515</v>
      </c>
    </row>
    <row r="2041" spans="1:2" x14ac:dyDescent="0.2">
      <c r="A2041" s="23" t="s">
        <v>12516</v>
      </c>
      <c r="B2041" s="23" t="s">
        <v>12517</v>
      </c>
    </row>
    <row r="2042" spans="1:2" x14ac:dyDescent="0.2">
      <c r="A2042" s="23" t="s">
        <v>12518</v>
      </c>
      <c r="B2042" s="23" t="s">
        <v>12519</v>
      </c>
    </row>
    <row r="2043" spans="1:2" x14ac:dyDescent="0.2">
      <c r="A2043" s="23" t="s">
        <v>12520</v>
      </c>
      <c r="B2043" s="23" t="s">
        <v>12521</v>
      </c>
    </row>
    <row r="2044" spans="1:2" x14ac:dyDescent="0.2">
      <c r="A2044" s="23" t="s">
        <v>12522</v>
      </c>
      <c r="B2044" s="23" t="s">
        <v>12523</v>
      </c>
    </row>
    <row r="2045" spans="1:2" x14ac:dyDescent="0.2">
      <c r="A2045" s="23" t="s">
        <v>12524</v>
      </c>
      <c r="B2045" s="23" t="s">
        <v>12525</v>
      </c>
    </row>
    <row r="2046" spans="1:2" x14ac:dyDescent="0.2">
      <c r="A2046" s="23" t="s">
        <v>12526</v>
      </c>
      <c r="B2046" s="23" t="s">
        <v>12527</v>
      </c>
    </row>
    <row r="2047" spans="1:2" x14ac:dyDescent="0.2">
      <c r="A2047" s="23" t="s">
        <v>12528</v>
      </c>
      <c r="B2047" s="23" t="s">
        <v>12529</v>
      </c>
    </row>
    <row r="2048" spans="1:2" ht="25.5" x14ac:dyDescent="0.2">
      <c r="A2048" s="23" t="s">
        <v>12530</v>
      </c>
      <c r="B2048" s="23" t="s">
        <v>12531</v>
      </c>
    </row>
    <row r="2049" spans="1:2" x14ac:dyDescent="0.2">
      <c r="A2049" s="23" t="s">
        <v>12532</v>
      </c>
      <c r="B2049" s="23" t="s">
        <v>12533</v>
      </c>
    </row>
    <row r="2050" spans="1:2" x14ac:dyDescent="0.2">
      <c r="A2050" s="23" t="s">
        <v>12534</v>
      </c>
      <c r="B2050" s="23" t="s">
        <v>12535</v>
      </c>
    </row>
    <row r="2051" spans="1:2" x14ac:dyDescent="0.2">
      <c r="A2051" s="23" t="s">
        <v>12536</v>
      </c>
      <c r="B2051" s="23" t="s">
        <v>12537</v>
      </c>
    </row>
    <row r="2052" spans="1:2" ht="25.5" x14ac:dyDescent="0.2">
      <c r="A2052" s="23" t="s">
        <v>12538</v>
      </c>
      <c r="B2052" s="23" t="s">
        <v>12539</v>
      </c>
    </row>
    <row r="2053" spans="1:2" x14ac:dyDescent="0.2">
      <c r="A2053" s="23" t="s">
        <v>12540</v>
      </c>
      <c r="B2053" s="23" t="s">
        <v>12541</v>
      </c>
    </row>
    <row r="2054" spans="1:2" x14ac:dyDescent="0.2">
      <c r="A2054" s="23" t="s">
        <v>12542</v>
      </c>
      <c r="B2054" s="23" t="s">
        <v>12543</v>
      </c>
    </row>
    <row r="2055" spans="1:2" ht="25.5" x14ac:dyDescent="0.2">
      <c r="A2055" s="23" t="s">
        <v>12544</v>
      </c>
      <c r="B2055" s="23" t="s">
        <v>12545</v>
      </c>
    </row>
    <row r="2056" spans="1:2" x14ac:dyDescent="0.2">
      <c r="A2056" s="23" t="s">
        <v>12546</v>
      </c>
      <c r="B2056" s="23" t="s">
        <v>12547</v>
      </c>
    </row>
    <row r="2057" spans="1:2" x14ac:dyDescent="0.2">
      <c r="A2057" s="23" t="s">
        <v>12548</v>
      </c>
      <c r="B2057" s="23" t="s">
        <v>12549</v>
      </c>
    </row>
    <row r="2058" spans="1:2" x14ac:dyDescent="0.2">
      <c r="A2058" s="23" t="s">
        <v>12550</v>
      </c>
      <c r="B2058" s="23" t="s">
        <v>12551</v>
      </c>
    </row>
    <row r="2059" spans="1:2" x14ac:dyDescent="0.2">
      <c r="A2059" s="23" t="s">
        <v>12552</v>
      </c>
      <c r="B2059" s="23" t="s">
        <v>12553</v>
      </c>
    </row>
    <row r="2060" spans="1:2" x14ac:dyDescent="0.2">
      <c r="A2060" s="23" t="s">
        <v>12554</v>
      </c>
      <c r="B2060" s="23" t="s">
        <v>12555</v>
      </c>
    </row>
    <row r="2061" spans="1:2" x14ac:dyDescent="0.2">
      <c r="A2061" s="23" t="s">
        <v>12556</v>
      </c>
      <c r="B2061" s="23" t="s">
        <v>12557</v>
      </c>
    </row>
    <row r="2062" spans="1:2" x14ac:dyDescent="0.2">
      <c r="A2062" s="23" t="s">
        <v>12558</v>
      </c>
      <c r="B2062" s="23" t="s">
        <v>12559</v>
      </c>
    </row>
    <row r="2063" spans="1:2" x14ac:dyDescent="0.2">
      <c r="A2063" s="23" t="s">
        <v>12560</v>
      </c>
      <c r="B2063" s="23" t="s">
        <v>12561</v>
      </c>
    </row>
    <row r="2064" spans="1:2" x14ac:dyDescent="0.2">
      <c r="A2064" s="23" t="s">
        <v>12562</v>
      </c>
      <c r="B2064" s="23" t="s">
        <v>12563</v>
      </c>
    </row>
    <row r="2065" spans="1:2" x14ac:dyDescent="0.2">
      <c r="A2065" s="23" t="s">
        <v>12564</v>
      </c>
      <c r="B2065" s="23" t="s">
        <v>12565</v>
      </c>
    </row>
    <row r="2066" spans="1:2" x14ac:dyDescent="0.2">
      <c r="A2066" s="23" t="s">
        <v>12566</v>
      </c>
      <c r="B2066" s="23" t="s">
        <v>12567</v>
      </c>
    </row>
    <row r="2067" spans="1:2" x14ac:dyDescent="0.2">
      <c r="A2067" s="23" t="s">
        <v>12568</v>
      </c>
      <c r="B2067" s="23" t="s">
        <v>12569</v>
      </c>
    </row>
    <row r="2068" spans="1:2" x14ac:dyDescent="0.2">
      <c r="A2068" s="23" t="s">
        <v>12570</v>
      </c>
      <c r="B2068" s="23" t="s">
        <v>12571</v>
      </c>
    </row>
    <row r="2069" spans="1:2" x14ac:dyDescent="0.2">
      <c r="A2069" s="23" t="s">
        <v>12572</v>
      </c>
      <c r="B2069" s="23" t="s">
        <v>12573</v>
      </c>
    </row>
    <row r="2070" spans="1:2" x14ac:dyDescent="0.2">
      <c r="A2070" s="23" t="s">
        <v>12574</v>
      </c>
      <c r="B2070" s="23" t="s">
        <v>12575</v>
      </c>
    </row>
    <row r="2071" spans="1:2" x14ac:dyDescent="0.2">
      <c r="A2071" s="23" t="s">
        <v>12576</v>
      </c>
      <c r="B2071" s="23" t="s">
        <v>12577</v>
      </c>
    </row>
    <row r="2072" spans="1:2" x14ac:dyDescent="0.2">
      <c r="A2072" s="23" t="s">
        <v>12578</v>
      </c>
      <c r="B2072" s="23" t="s">
        <v>12579</v>
      </c>
    </row>
    <row r="2073" spans="1:2" x14ac:dyDescent="0.2">
      <c r="A2073" s="23" t="s">
        <v>12580</v>
      </c>
      <c r="B2073" s="23" t="s">
        <v>12581</v>
      </c>
    </row>
    <row r="2074" spans="1:2" x14ac:dyDescent="0.2">
      <c r="A2074" s="23" t="s">
        <v>12582</v>
      </c>
      <c r="B2074" s="23" t="s">
        <v>12583</v>
      </c>
    </row>
    <row r="2075" spans="1:2" x14ac:dyDescent="0.2">
      <c r="A2075" s="23" t="s">
        <v>12584</v>
      </c>
      <c r="B2075" s="23" t="s">
        <v>12585</v>
      </c>
    </row>
    <row r="2076" spans="1:2" x14ac:dyDescent="0.2">
      <c r="A2076" s="23" t="s">
        <v>12586</v>
      </c>
      <c r="B2076" s="23" t="s">
        <v>12587</v>
      </c>
    </row>
    <row r="2077" spans="1:2" x14ac:dyDescent="0.2">
      <c r="A2077" s="23" t="s">
        <v>12588</v>
      </c>
      <c r="B2077" s="23" t="s">
        <v>12589</v>
      </c>
    </row>
    <row r="2078" spans="1:2" x14ac:dyDescent="0.2">
      <c r="A2078" s="23" t="s">
        <v>12590</v>
      </c>
      <c r="B2078" s="23" t="s">
        <v>12591</v>
      </c>
    </row>
    <row r="2079" spans="1:2" x14ac:dyDescent="0.2">
      <c r="A2079" s="23" t="s">
        <v>12592</v>
      </c>
      <c r="B2079" s="23" t="s">
        <v>12593</v>
      </c>
    </row>
    <row r="2080" spans="1:2" x14ac:dyDescent="0.2">
      <c r="A2080" s="23" t="s">
        <v>12594</v>
      </c>
      <c r="B2080" s="23" t="s">
        <v>12595</v>
      </c>
    </row>
    <row r="2081" spans="1:2" x14ac:dyDescent="0.2">
      <c r="A2081" s="23" t="s">
        <v>12596</v>
      </c>
      <c r="B2081" s="23" t="s">
        <v>12597</v>
      </c>
    </row>
    <row r="2082" spans="1:2" x14ac:dyDescent="0.2">
      <c r="A2082" s="23" t="s">
        <v>12598</v>
      </c>
      <c r="B2082" s="23" t="s">
        <v>12599</v>
      </c>
    </row>
    <row r="2083" spans="1:2" x14ac:dyDescent="0.2">
      <c r="A2083" s="23" t="s">
        <v>12600</v>
      </c>
      <c r="B2083" s="23" t="s">
        <v>12601</v>
      </c>
    </row>
    <row r="2084" spans="1:2" x14ac:dyDescent="0.2">
      <c r="A2084" s="23" t="s">
        <v>12602</v>
      </c>
      <c r="B2084" s="23" t="s">
        <v>12603</v>
      </c>
    </row>
    <row r="2085" spans="1:2" x14ac:dyDescent="0.2">
      <c r="A2085" s="23" t="s">
        <v>12604</v>
      </c>
      <c r="B2085" s="23" t="s">
        <v>12605</v>
      </c>
    </row>
    <row r="2086" spans="1:2" x14ac:dyDescent="0.2">
      <c r="A2086" s="23" t="s">
        <v>12606</v>
      </c>
      <c r="B2086" s="23" t="s">
        <v>12607</v>
      </c>
    </row>
    <row r="2087" spans="1:2" x14ac:dyDescent="0.2">
      <c r="A2087" s="23" t="s">
        <v>12608</v>
      </c>
      <c r="B2087" s="23" t="s">
        <v>12609</v>
      </c>
    </row>
    <row r="2088" spans="1:2" x14ac:dyDescent="0.2">
      <c r="A2088" s="23" t="s">
        <v>12610</v>
      </c>
      <c r="B2088" s="23" t="s">
        <v>12611</v>
      </c>
    </row>
    <row r="2089" spans="1:2" x14ac:dyDescent="0.2">
      <c r="A2089" s="23" t="s">
        <v>12612</v>
      </c>
      <c r="B2089" s="23" t="s">
        <v>12613</v>
      </c>
    </row>
    <row r="2090" spans="1:2" x14ac:dyDescent="0.2">
      <c r="A2090" s="23" t="s">
        <v>12614</v>
      </c>
      <c r="B2090" s="23" t="s">
        <v>12613</v>
      </c>
    </row>
    <row r="2091" spans="1:2" ht="25.5" x14ac:dyDescent="0.2">
      <c r="A2091" s="23" t="s">
        <v>12615</v>
      </c>
      <c r="B2091" s="23" t="s">
        <v>12616</v>
      </c>
    </row>
    <row r="2092" spans="1:2" x14ac:dyDescent="0.2">
      <c r="A2092" s="23" t="s">
        <v>12617</v>
      </c>
      <c r="B2092" s="23" t="s">
        <v>12618</v>
      </c>
    </row>
    <row r="2093" spans="1:2" x14ac:dyDescent="0.2">
      <c r="A2093" s="23" t="s">
        <v>12619</v>
      </c>
      <c r="B2093" s="23" t="s">
        <v>12620</v>
      </c>
    </row>
    <row r="2094" spans="1:2" x14ac:dyDescent="0.2">
      <c r="A2094" s="23" t="s">
        <v>12621</v>
      </c>
      <c r="B2094" s="23" t="s">
        <v>12622</v>
      </c>
    </row>
    <row r="2095" spans="1:2" x14ac:dyDescent="0.2">
      <c r="A2095" s="23" t="s">
        <v>12623</v>
      </c>
      <c r="B2095" s="23" t="s">
        <v>12624</v>
      </c>
    </row>
    <row r="2096" spans="1:2" x14ac:dyDescent="0.2">
      <c r="A2096" s="23" t="s">
        <v>12625</v>
      </c>
      <c r="B2096" s="23" t="s">
        <v>12626</v>
      </c>
    </row>
    <row r="2097" spans="1:2" x14ac:dyDescent="0.2">
      <c r="A2097" s="23" t="s">
        <v>12627</v>
      </c>
      <c r="B2097" s="23" t="s">
        <v>12628</v>
      </c>
    </row>
    <row r="2098" spans="1:2" ht="25.5" x14ac:dyDescent="0.2">
      <c r="A2098" s="23" t="s">
        <v>12629</v>
      </c>
      <c r="B2098" s="23" t="s">
        <v>12630</v>
      </c>
    </row>
    <row r="2099" spans="1:2" x14ac:dyDescent="0.2">
      <c r="A2099" s="23" t="s">
        <v>12631</v>
      </c>
      <c r="B2099" s="23" t="s">
        <v>12632</v>
      </c>
    </row>
    <row r="2100" spans="1:2" x14ac:dyDescent="0.2">
      <c r="A2100" s="23" t="s">
        <v>12633</v>
      </c>
      <c r="B2100" s="23" t="s">
        <v>12634</v>
      </c>
    </row>
    <row r="2101" spans="1:2" x14ac:dyDescent="0.2">
      <c r="A2101" s="23" t="s">
        <v>12635</v>
      </c>
      <c r="B2101" s="23" t="s">
        <v>12636</v>
      </c>
    </row>
    <row r="2102" spans="1:2" ht="25.5" x14ac:dyDescent="0.2">
      <c r="A2102" s="23" t="s">
        <v>12637</v>
      </c>
      <c r="B2102" s="23" t="s">
        <v>12638</v>
      </c>
    </row>
    <row r="2103" spans="1:2" x14ac:dyDescent="0.2">
      <c r="A2103" s="23" t="s">
        <v>12639</v>
      </c>
      <c r="B2103" s="23" t="s">
        <v>12640</v>
      </c>
    </row>
    <row r="2104" spans="1:2" x14ac:dyDescent="0.2">
      <c r="A2104" s="23" t="s">
        <v>12641</v>
      </c>
      <c r="B2104" s="23" t="s">
        <v>12642</v>
      </c>
    </row>
    <row r="2105" spans="1:2" x14ac:dyDescent="0.2">
      <c r="A2105" s="23" t="s">
        <v>12643</v>
      </c>
      <c r="B2105" s="23" t="s">
        <v>12644</v>
      </c>
    </row>
    <row r="2106" spans="1:2" x14ac:dyDescent="0.2">
      <c r="A2106" s="23" t="s">
        <v>12645</v>
      </c>
      <c r="B2106" s="23" t="s">
        <v>12646</v>
      </c>
    </row>
    <row r="2107" spans="1:2" x14ac:dyDescent="0.2">
      <c r="A2107" s="23" t="s">
        <v>12647</v>
      </c>
      <c r="B2107" s="23" t="s">
        <v>12648</v>
      </c>
    </row>
    <row r="2108" spans="1:2" x14ac:dyDescent="0.2">
      <c r="A2108" s="23" t="s">
        <v>12649</v>
      </c>
      <c r="B2108" s="23" t="s">
        <v>12650</v>
      </c>
    </row>
    <row r="2109" spans="1:2" x14ac:dyDescent="0.2">
      <c r="A2109" s="23" t="s">
        <v>12651</v>
      </c>
      <c r="B2109" s="23" t="s">
        <v>12652</v>
      </c>
    </row>
    <row r="2110" spans="1:2" ht="25.5" x14ac:dyDescent="0.2">
      <c r="A2110" s="23" t="s">
        <v>12653</v>
      </c>
      <c r="B2110" s="23" t="s">
        <v>12654</v>
      </c>
    </row>
    <row r="2111" spans="1:2" ht="25.5" x14ac:dyDescent="0.2">
      <c r="A2111" s="23" t="s">
        <v>12655</v>
      </c>
      <c r="B2111" s="23" t="s">
        <v>12656</v>
      </c>
    </row>
    <row r="2112" spans="1:2" x14ac:dyDescent="0.2">
      <c r="A2112" s="23" t="s">
        <v>12657</v>
      </c>
      <c r="B2112" s="23" t="s">
        <v>12658</v>
      </c>
    </row>
    <row r="2113" spans="1:2" ht="25.5" x14ac:dyDescent="0.2">
      <c r="A2113" s="23" t="s">
        <v>12659</v>
      </c>
      <c r="B2113" s="23" t="s">
        <v>12660</v>
      </c>
    </row>
    <row r="2114" spans="1:2" x14ac:dyDescent="0.2">
      <c r="A2114" s="23" t="s">
        <v>12661</v>
      </c>
      <c r="B2114" s="23" t="s">
        <v>12662</v>
      </c>
    </row>
    <row r="2115" spans="1:2" x14ac:dyDescent="0.2">
      <c r="A2115" s="23" t="s">
        <v>12663</v>
      </c>
      <c r="B2115" s="23" t="s">
        <v>12664</v>
      </c>
    </row>
    <row r="2116" spans="1:2" x14ac:dyDescent="0.2">
      <c r="A2116" s="23" t="s">
        <v>12665</v>
      </c>
      <c r="B2116" s="23" t="s">
        <v>12666</v>
      </c>
    </row>
    <row r="2117" spans="1:2" ht="25.5" x14ac:dyDescent="0.2">
      <c r="A2117" s="23" t="s">
        <v>12667</v>
      </c>
      <c r="B2117" s="23" t="s">
        <v>12668</v>
      </c>
    </row>
    <row r="2118" spans="1:2" ht="25.5" x14ac:dyDescent="0.2">
      <c r="A2118" s="23" t="s">
        <v>12669</v>
      </c>
      <c r="B2118" s="23" t="s">
        <v>12670</v>
      </c>
    </row>
    <row r="2119" spans="1:2" ht="38.25" x14ac:dyDescent="0.2">
      <c r="A2119" s="23" t="s">
        <v>12671</v>
      </c>
      <c r="B2119" s="23" t="s">
        <v>12672</v>
      </c>
    </row>
    <row r="2120" spans="1:2" x14ac:dyDescent="0.2">
      <c r="A2120" s="23" t="s">
        <v>12673</v>
      </c>
      <c r="B2120" s="23" t="s">
        <v>12674</v>
      </c>
    </row>
    <row r="2121" spans="1:2" x14ac:dyDescent="0.2">
      <c r="A2121" s="23" t="s">
        <v>12675</v>
      </c>
      <c r="B2121" s="23" t="s">
        <v>12676</v>
      </c>
    </row>
    <row r="2122" spans="1:2" x14ac:dyDescent="0.2">
      <c r="A2122" s="23" t="s">
        <v>12677</v>
      </c>
      <c r="B2122" s="23" t="s">
        <v>12678</v>
      </c>
    </row>
    <row r="2123" spans="1:2" x14ac:dyDescent="0.2">
      <c r="A2123" s="23" t="s">
        <v>12679</v>
      </c>
      <c r="B2123" s="23" t="s">
        <v>12680</v>
      </c>
    </row>
    <row r="2124" spans="1:2" x14ac:dyDescent="0.2">
      <c r="A2124" s="23" t="s">
        <v>12681</v>
      </c>
      <c r="B2124" s="23" t="s">
        <v>12682</v>
      </c>
    </row>
    <row r="2125" spans="1:2" x14ac:dyDescent="0.2">
      <c r="A2125" s="23" t="s">
        <v>12683</v>
      </c>
      <c r="B2125" s="23" t="s">
        <v>12684</v>
      </c>
    </row>
    <row r="2126" spans="1:2" x14ac:dyDescent="0.2">
      <c r="A2126" s="23" t="s">
        <v>12685</v>
      </c>
      <c r="B2126" s="23" t="s">
        <v>12686</v>
      </c>
    </row>
    <row r="2127" spans="1:2" x14ac:dyDescent="0.2">
      <c r="A2127" s="23" t="s">
        <v>12687</v>
      </c>
      <c r="B2127" s="23" t="s">
        <v>12688</v>
      </c>
    </row>
    <row r="2128" spans="1:2" x14ac:dyDescent="0.2">
      <c r="A2128" s="23" t="s">
        <v>12689</v>
      </c>
      <c r="B2128" s="23" t="s">
        <v>12690</v>
      </c>
    </row>
    <row r="2129" spans="1:2" ht="25.5" x14ac:dyDescent="0.2">
      <c r="A2129" s="23" t="s">
        <v>12691</v>
      </c>
      <c r="B2129" s="23" t="s">
        <v>12692</v>
      </c>
    </row>
    <row r="2130" spans="1:2" x14ac:dyDescent="0.2">
      <c r="A2130" s="23" t="s">
        <v>12693</v>
      </c>
      <c r="B2130" s="23" t="s">
        <v>12694</v>
      </c>
    </row>
    <row r="2131" spans="1:2" x14ac:dyDescent="0.2">
      <c r="A2131" s="23" t="s">
        <v>12695</v>
      </c>
      <c r="B2131" s="23" t="s">
        <v>12696</v>
      </c>
    </row>
    <row r="2132" spans="1:2" x14ac:dyDescent="0.2">
      <c r="A2132" s="23" t="s">
        <v>12697</v>
      </c>
      <c r="B2132" s="23" t="s">
        <v>12698</v>
      </c>
    </row>
    <row r="2133" spans="1:2" x14ac:dyDescent="0.2">
      <c r="A2133" s="23" t="s">
        <v>12699</v>
      </c>
      <c r="B2133" s="23" t="s">
        <v>12700</v>
      </c>
    </row>
    <row r="2134" spans="1:2" x14ac:dyDescent="0.2">
      <c r="A2134" s="23" t="s">
        <v>12701</v>
      </c>
      <c r="B2134" s="23" t="s">
        <v>12702</v>
      </c>
    </row>
    <row r="2135" spans="1:2" x14ac:dyDescent="0.2">
      <c r="A2135" s="23" t="s">
        <v>12703</v>
      </c>
      <c r="B2135" s="23" t="s">
        <v>12704</v>
      </c>
    </row>
    <row r="2136" spans="1:2" x14ac:dyDescent="0.2">
      <c r="A2136" s="23" t="s">
        <v>12705</v>
      </c>
      <c r="B2136" s="23" t="s">
        <v>12706</v>
      </c>
    </row>
    <row r="2137" spans="1:2" x14ac:dyDescent="0.2">
      <c r="A2137" s="23" t="s">
        <v>12707</v>
      </c>
      <c r="B2137" s="23" t="s">
        <v>12708</v>
      </c>
    </row>
    <row r="2138" spans="1:2" x14ac:dyDescent="0.2">
      <c r="A2138" s="23" t="s">
        <v>12709</v>
      </c>
      <c r="B2138" s="23" t="s">
        <v>12710</v>
      </c>
    </row>
    <row r="2139" spans="1:2" x14ac:dyDescent="0.2">
      <c r="A2139" s="23" t="s">
        <v>12711</v>
      </c>
      <c r="B2139" s="23" t="s">
        <v>12712</v>
      </c>
    </row>
    <row r="2140" spans="1:2" x14ac:dyDescent="0.2">
      <c r="A2140" s="23" t="s">
        <v>12713</v>
      </c>
      <c r="B2140" s="23" t="s">
        <v>12714</v>
      </c>
    </row>
    <row r="2141" spans="1:2" x14ac:dyDescent="0.2">
      <c r="A2141" s="23" t="s">
        <v>12715</v>
      </c>
      <c r="B2141" s="23" t="s">
        <v>12716</v>
      </c>
    </row>
    <row r="2142" spans="1:2" x14ac:dyDescent="0.2">
      <c r="A2142" s="23" t="s">
        <v>12717</v>
      </c>
      <c r="B2142" s="23" t="s">
        <v>12718</v>
      </c>
    </row>
    <row r="2143" spans="1:2" x14ac:dyDescent="0.2">
      <c r="A2143" s="23" t="s">
        <v>12719</v>
      </c>
      <c r="B2143" s="23" t="s">
        <v>12720</v>
      </c>
    </row>
    <row r="2144" spans="1:2" x14ac:dyDescent="0.2">
      <c r="A2144" s="23" t="s">
        <v>12721</v>
      </c>
      <c r="B2144" s="23" t="s">
        <v>12722</v>
      </c>
    </row>
    <row r="2145" spans="1:2" x14ac:dyDescent="0.2">
      <c r="A2145" s="23" t="s">
        <v>12723</v>
      </c>
      <c r="B2145" s="23" t="s">
        <v>12724</v>
      </c>
    </row>
    <row r="2146" spans="1:2" x14ac:dyDescent="0.2">
      <c r="A2146" s="23" t="s">
        <v>12725</v>
      </c>
      <c r="B2146" s="23" t="s">
        <v>12726</v>
      </c>
    </row>
    <row r="2147" spans="1:2" x14ac:dyDescent="0.2">
      <c r="A2147" s="23" t="s">
        <v>12727</v>
      </c>
      <c r="B2147" s="23" t="s">
        <v>12728</v>
      </c>
    </row>
    <row r="2148" spans="1:2" x14ac:dyDescent="0.2">
      <c r="A2148" s="23" t="s">
        <v>12729</v>
      </c>
      <c r="B2148" s="23" t="s">
        <v>12730</v>
      </c>
    </row>
    <row r="2149" spans="1:2" x14ac:dyDescent="0.2">
      <c r="A2149" s="23" t="s">
        <v>12731</v>
      </c>
      <c r="B2149" s="23" t="s">
        <v>12732</v>
      </c>
    </row>
    <row r="2150" spans="1:2" x14ac:dyDescent="0.2">
      <c r="A2150" s="23" t="s">
        <v>12733</v>
      </c>
      <c r="B2150" s="23" t="s">
        <v>12734</v>
      </c>
    </row>
    <row r="2151" spans="1:2" x14ac:dyDescent="0.2">
      <c r="A2151" s="23" t="s">
        <v>12735</v>
      </c>
      <c r="B2151" s="23" t="s">
        <v>12736</v>
      </c>
    </row>
    <row r="2152" spans="1:2" x14ac:dyDescent="0.2">
      <c r="A2152" s="23" t="s">
        <v>12737</v>
      </c>
      <c r="B2152" s="23" t="s">
        <v>12738</v>
      </c>
    </row>
    <row r="2153" spans="1:2" x14ac:dyDescent="0.2">
      <c r="A2153" s="23" t="s">
        <v>12739</v>
      </c>
      <c r="B2153" s="23" t="s">
        <v>12740</v>
      </c>
    </row>
    <row r="2154" spans="1:2" x14ac:dyDescent="0.2">
      <c r="A2154" s="23" t="s">
        <v>12741</v>
      </c>
      <c r="B2154" s="23" t="s">
        <v>12742</v>
      </c>
    </row>
    <row r="2155" spans="1:2" x14ac:dyDescent="0.2">
      <c r="A2155" s="23" t="s">
        <v>12743</v>
      </c>
      <c r="B2155" s="23" t="s">
        <v>12744</v>
      </c>
    </row>
    <row r="2156" spans="1:2" x14ac:dyDescent="0.2">
      <c r="A2156" s="23" t="s">
        <v>12745</v>
      </c>
      <c r="B2156" s="23" t="s">
        <v>12746</v>
      </c>
    </row>
    <row r="2157" spans="1:2" x14ac:dyDescent="0.2">
      <c r="A2157" s="23" t="s">
        <v>12747</v>
      </c>
      <c r="B2157" s="23" t="s">
        <v>12748</v>
      </c>
    </row>
    <row r="2158" spans="1:2" x14ac:dyDescent="0.2">
      <c r="A2158" s="23" t="s">
        <v>12749</v>
      </c>
      <c r="B2158" s="23" t="s">
        <v>12750</v>
      </c>
    </row>
    <row r="2159" spans="1:2" ht="25.5" x14ac:dyDescent="0.2">
      <c r="A2159" s="23" t="s">
        <v>12751</v>
      </c>
      <c r="B2159" s="23" t="s">
        <v>12752</v>
      </c>
    </row>
    <row r="2160" spans="1:2" x14ac:dyDescent="0.2">
      <c r="A2160" s="23" t="s">
        <v>12753</v>
      </c>
      <c r="B2160" s="23" t="s">
        <v>12754</v>
      </c>
    </row>
    <row r="2161" spans="1:2" x14ac:dyDescent="0.2">
      <c r="A2161" s="23" t="s">
        <v>12755</v>
      </c>
      <c r="B2161" s="23" t="s">
        <v>12756</v>
      </c>
    </row>
    <row r="2162" spans="1:2" x14ac:dyDescent="0.2">
      <c r="A2162" s="23" t="s">
        <v>12757</v>
      </c>
      <c r="B2162" s="23" t="s">
        <v>12758</v>
      </c>
    </row>
    <row r="2163" spans="1:2" x14ac:dyDescent="0.2">
      <c r="A2163" s="23" t="s">
        <v>12759</v>
      </c>
      <c r="B2163" s="23" t="s">
        <v>12760</v>
      </c>
    </row>
    <row r="2164" spans="1:2" x14ac:dyDescent="0.2">
      <c r="A2164" s="23" t="s">
        <v>12761</v>
      </c>
      <c r="B2164" s="23" t="s">
        <v>12762</v>
      </c>
    </row>
    <row r="2165" spans="1:2" x14ac:dyDescent="0.2">
      <c r="A2165" s="23" t="s">
        <v>12763</v>
      </c>
      <c r="B2165" s="23" t="s">
        <v>12764</v>
      </c>
    </row>
    <row r="2166" spans="1:2" ht="25.5" x14ac:dyDescent="0.2">
      <c r="A2166" s="23" t="s">
        <v>12765</v>
      </c>
      <c r="B2166" s="23" t="s">
        <v>12766</v>
      </c>
    </row>
    <row r="2167" spans="1:2" x14ac:dyDescent="0.2">
      <c r="A2167" s="23" t="s">
        <v>12767</v>
      </c>
      <c r="B2167" s="23" t="s">
        <v>12768</v>
      </c>
    </row>
    <row r="2168" spans="1:2" x14ac:dyDescent="0.2">
      <c r="A2168" s="23" t="s">
        <v>12769</v>
      </c>
      <c r="B2168" s="23" t="s">
        <v>12770</v>
      </c>
    </row>
    <row r="2169" spans="1:2" x14ac:dyDescent="0.2">
      <c r="A2169" s="23" t="s">
        <v>12771</v>
      </c>
      <c r="B2169" s="23" t="s">
        <v>12772</v>
      </c>
    </row>
    <row r="2170" spans="1:2" x14ac:dyDescent="0.2">
      <c r="A2170" s="23" t="s">
        <v>12773</v>
      </c>
      <c r="B2170" s="23" t="s">
        <v>12774</v>
      </c>
    </row>
    <row r="2171" spans="1:2" x14ac:dyDescent="0.2">
      <c r="A2171" s="23" t="s">
        <v>12775</v>
      </c>
      <c r="B2171" s="23" t="s">
        <v>12776</v>
      </c>
    </row>
    <row r="2172" spans="1:2" x14ac:dyDescent="0.2">
      <c r="A2172" s="23" t="s">
        <v>12777</v>
      </c>
      <c r="B2172" s="23" t="s">
        <v>12778</v>
      </c>
    </row>
    <row r="2173" spans="1:2" x14ac:dyDescent="0.2">
      <c r="A2173" s="23" t="s">
        <v>12779</v>
      </c>
      <c r="B2173" s="23" t="s">
        <v>12780</v>
      </c>
    </row>
    <row r="2174" spans="1:2" x14ac:dyDescent="0.2">
      <c r="A2174" s="23" t="s">
        <v>12781</v>
      </c>
      <c r="B2174" s="23" t="s">
        <v>12782</v>
      </c>
    </row>
    <row r="2175" spans="1:2" x14ac:dyDescent="0.2">
      <c r="A2175" s="23" t="s">
        <v>12783</v>
      </c>
      <c r="B2175" s="23" t="s">
        <v>12784</v>
      </c>
    </row>
    <row r="2176" spans="1:2" x14ac:dyDescent="0.2">
      <c r="A2176" s="23" t="s">
        <v>12785</v>
      </c>
      <c r="B2176" s="23" t="s">
        <v>12786</v>
      </c>
    </row>
    <row r="2177" spans="1:2" x14ac:dyDescent="0.2">
      <c r="A2177" s="23" t="s">
        <v>12787</v>
      </c>
      <c r="B2177" s="23" t="s">
        <v>12788</v>
      </c>
    </row>
    <row r="2178" spans="1:2" x14ac:dyDescent="0.2">
      <c r="A2178" s="23" t="s">
        <v>12789</v>
      </c>
      <c r="B2178" s="23" t="s">
        <v>12790</v>
      </c>
    </row>
    <row r="2179" spans="1:2" x14ac:dyDescent="0.2">
      <c r="A2179" s="23" t="s">
        <v>12791</v>
      </c>
      <c r="B2179" s="23" t="s">
        <v>12792</v>
      </c>
    </row>
    <row r="2180" spans="1:2" x14ac:dyDescent="0.2">
      <c r="A2180" s="23" t="s">
        <v>12793</v>
      </c>
      <c r="B2180" s="23" t="s">
        <v>12794</v>
      </c>
    </row>
    <row r="2181" spans="1:2" x14ac:dyDescent="0.2">
      <c r="A2181" s="23" t="s">
        <v>12795</v>
      </c>
      <c r="B2181" s="23" t="s">
        <v>12796</v>
      </c>
    </row>
    <row r="2182" spans="1:2" x14ac:dyDescent="0.2">
      <c r="A2182" s="23" t="s">
        <v>12797</v>
      </c>
      <c r="B2182" s="23" t="s">
        <v>12798</v>
      </c>
    </row>
    <row r="2183" spans="1:2" ht="25.5" x14ac:dyDescent="0.2">
      <c r="A2183" s="23" t="s">
        <v>12799</v>
      </c>
      <c r="B2183" s="23" t="s">
        <v>12800</v>
      </c>
    </row>
    <row r="2184" spans="1:2" x14ac:dyDescent="0.2">
      <c r="A2184" s="23" t="s">
        <v>12801</v>
      </c>
      <c r="B2184" s="23" t="s">
        <v>12802</v>
      </c>
    </row>
    <row r="2185" spans="1:2" x14ac:dyDescent="0.2">
      <c r="A2185" s="23" t="s">
        <v>12803</v>
      </c>
      <c r="B2185" s="23" t="s">
        <v>12804</v>
      </c>
    </row>
    <row r="2186" spans="1:2" x14ac:dyDescent="0.2">
      <c r="A2186" s="23" t="s">
        <v>12805</v>
      </c>
      <c r="B2186" s="23" t="s">
        <v>12806</v>
      </c>
    </row>
    <row r="2187" spans="1:2" x14ac:dyDescent="0.2">
      <c r="A2187" s="23" t="s">
        <v>12807</v>
      </c>
      <c r="B2187" s="23" t="s">
        <v>12808</v>
      </c>
    </row>
    <row r="2188" spans="1:2" x14ac:dyDescent="0.2">
      <c r="A2188" s="23" t="s">
        <v>12809</v>
      </c>
      <c r="B2188" s="23" t="s">
        <v>12810</v>
      </c>
    </row>
    <row r="2189" spans="1:2" ht="38.25" x14ac:dyDescent="0.2">
      <c r="A2189" s="23" t="s">
        <v>12811</v>
      </c>
      <c r="B2189" s="23" t="s">
        <v>12812</v>
      </c>
    </row>
    <row r="2190" spans="1:2" x14ac:dyDescent="0.2">
      <c r="A2190" s="23" t="s">
        <v>12813</v>
      </c>
      <c r="B2190" s="23" t="s">
        <v>12814</v>
      </c>
    </row>
    <row r="2191" spans="1:2" x14ac:dyDescent="0.2">
      <c r="A2191" s="23" t="s">
        <v>12815</v>
      </c>
      <c r="B2191" s="23" t="s">
        <v>12816</v>
      </c>
    </row>
    <row r="2192" spans="1:2" x14ac:dyDescent="0.2">
      <c r="A2192" s="23" t="s">
        <v>12817</v>
      </c>
      <c r="B2192" s="23" t="s">
        <v>12818</v>
      </c>
    </row>
    <row r="2193" spans="1:2" x14ac:dyDescent="0.2">
      <c r="A2193" s="23" t="s">
        <v>12819</v>
      </c>
      <c r="B2193" s="23" t="s">
        <v>12820</v>
      </c>
    </row>
    <row r="2194" spans="1:2" x14ac:dyDescent="0.2">
      <c r="A2194" s="23" t="s">
        <v>12821</v>
      </c>
      <c r="B2194" s="23" t="s">
        <v>12822</v>
      </c>
    </row>
    <row r="2195" spans="1:2" x14ac:dyDescent="0.2">
      <c r="A2195" s="23" t="s">
        <v>12823</v>
      </c>
      <c r="B2195" s="23" t="s">
        <v>12824</v>
      </c>
    </row>
    <row r="2196" spans="1:2" x14ac:dyDescent="0.2">
      <c r="A2196" s="23" t="s">
        <v>12825</v>
      </c>
      <c r="B2196" s="23" t="s">
        <v>12826</v>
      </c>
    </row>
    <row r="2197" spans="1:2" ht="25.5" x14ac:dyDescent="0.2">
      <c r="A2197" s="23" t="s">
        <v>12827</v>
      </c>
      <c r="B2197" s="23" t="s">
        <v>12828</v>
      </c>
    </row>
    <row r="2198" spans="1:2" ht="25.5" x14ac:dyDescent="0.2">
      <c r="A2198" s="23" t="s">
        <v>12829</v>
      </c>
      <c r="B2198" s="23" t="s">
        <v>12830</v>
      </c>
    </row>
    <row r="2199" spans="1:2" x14ac:dyDescent="0.2">
      <c r="A2199" s="23" t="s">
        <v>12831</v>
      </c>
      <c r="B2199" s="23" t="s">
        <v>12832</v>
      </c>
    </row>
    <row r="2200" spans="1:2" x14ac:dyDescent="0.2">
      <c r="A2200" s="23" t="s">
        <v>12833</v>
      </c>
      <c r="B2200" s="23" t="s">
        <v>12834</v>
      </c>
    </row>
    <row r="2201" spans="1:2" x14ac:dyDescent="0.2">
      <c r="A2201" s="23" t="s">
        <v>12835</v>
      </c>
      <c r="B2201" s="23" t="s">
        <v>12836</v>
      </c>
    </row>
    <row r="2202" spans="1:2" x14ac:dyDescent="0.2">
      <c r="A2202" s="23" t="s">
        <v>12837</v>
      </c>
      <c r="B2202" s="23" t="s">
        <v>12838</v>
      </c>
    </row>
    <row r="2203" spans="1:2" ht="25.5" x14ac:dyDescent="0.2">
      <c r="A2203" s="23" t="s">
        <v>12839</v>
      </c>
      <c r="B2203" s="23" t="s">
        <v>12840</v>
      </c>
    </row>
    <row r="2204" spans="1:2" x14ac:dyDescent="0.2">
      <c r="A2204" s="23" t="s">
        <v>12841</v>
      </c>
      <c r="B2204" s="23" t="s">
        <v>12842</v>
      </c>
    </row>
    <row r="2205" spans="1:2" x14ac:dyDescent="0.2">
      <c r="A2205" s="23" t="s">
        <v>12843</v>
      </c>
      <c r="B2205" s="23" t="s">
        <v>12844</v>
      </c>
    </row>
    <row r="2206" spans="1:2" x14ac:dyDescent="0.2">
      <c r="A2206" s="23" t="s">
        <v>12845</v>
      </c>
      <c r="B2206" s="23" t="s">
        <v>12846</v>
      </c>
    </row>
    <row r="2207" spans="1:2" x14ac:dyDescent="0.2">
      <c r="A2207" s="23" t="s">
        <v>12847</v>
      </c>
      <c r="B2207" s="23" t="s">
        <v>12848</v>
      </c>
    </row>
    <row r="2208" spans="1:2" ht="25.5" x14ac:dyDescent="0.2">
      <c r="A2208" s="23" t="s">
        <v>12849</v>
      </c>
      <c r="B2208" s="23" t="s">
        <v>12850</v>
      </c>
    </row>
    <row r="2209" spans="1:2" x14ac:dyDescent="0.2">
      <c r="A2209" s="23" t="s">
        <v>12851</v>
      </c>
      <c r="B2209" s="23" t="s">
        <v>12852</v>
      </c>
    </row>
    <row r="2210" spans="1:2" ht="25.5" x14ac:dyDescent="0.2">
      <c r="A2210" s="23" t="s">
        <v>12853</v>
      </c>
      <c r="B2210" s="23" t="s">
        <v>12854</v>
      </c>
    </row>
    <row r="2211" spans="1:2" x14ac:dyDescent="0.2">
      <c r="A2211" s="23" t="s">
        <v>12855</v>
      </c>
      <c r="B2211" s="23" t="s">
        <v>12856</v>
      </c>
    </row>
    <row r="2212" spans="1:2" x14ac:dyDescent="0.2">
      <c r="A2212" s="23" t="s">
        <v>12857</v>
      </c>
      <c r="B2212" s="23" t="s">
        <v>12858</v>
      </c>
    </row>
    <row r="2213" spans="1:2" x14ac:dyDescent="0.2">
      <c r="A2213" s="23" t="s">
        <v>12859</v>
      </c>
      <c r="B2213" s="23" t="s">
        <v>12860</v>
      </c>
    </row>
    <row r="2214" spans="1:2" x14ac:dyDescent="0.2">
      <c r="A2214" s="23" t="s">
        <v>12861</v>
      </c>
      <c r="B2214" s="23" t="s">
        <v>12862</v>
      </c>
    </row>
    <row r="2215" spans="1:2" x14ac:dyDescent="0.2">
      <c r="A2215" s="23" t="s">
        <v>12863</v>
      </c>
      <c r="B2215" s="23" t="s">
        <v>12864</v>
      </c>
    </row>
    <row r="2216" spans="1:2" x14ac:dyDescent="0.2">
      <c r="A2216" s="23" t="s">
        <v>12865</v>
      </c>
      <c r="B2216" s="23" t="s">
        <v>12866</v>
      </c>
    </row>
    <row r="2217" spans="1:2" ht="25.5" x14ac:dyDescent="0.2">
      <c r="A2217" s="23" t="s">
        <v>12867</v>
      </c>
      <c r="B2217" s="23" t="s">
        <v>12868</v>
      </c>
    </row>
    <row r="2218" spans="1:2" x14ac:dyDescent="0.2">
      <c r="A2218" s="23" t="s">
        <v>12869</v>
      </c>
      <c r="B2218" s="23" t="s">
        <v>12870</v>
      </c>
    </row>
    <row r="2219" spans="1:2" x14ac:dyDescent="0.2">
      <c r="A2219" s="23" t="s">
        <v>12871</v>
      </c>
      <c r="B2219" s="23" t="s">
        <v>12872</v>
      </c>
    </row>
    <row r="2220" spans="1:2" x14ac:dyDescent="0.2">
      <c r="A2220" s="23" t="s">
        <v>12873</v>
      </c>
      <c r="B2220" s="23" t="s">
        <v>12874</v>
      </c>
    </row>
    <row r="2221" spans="1:2" x14ac:dyDescent="0.2">
      <c r="A2221" s="23" t="s">
        <v>12875</v>
      </c>
      <c r="B2221" s="23" t="s">
        <v>12876</v>
      </c>
    </row>
    <row r="2222" spans="1:2" x14ac:dyDescent="0.2">
      <c r="A2222" s="23" t="s">
        <v>12877</v>
      </c>
      <c r="B2222" s="23" t="s">
        <v>12878</v>
      </c>
    </row>
    <row r="2223" spans="1:2" x14ac:dyDescent="0.2">
      <c r="A2223" s="23" t="s">
        <v>12879</v>
      </c>
      <c r="B2223" s="23" t="s">
        <v>12880</v>
      </c>
    </row>
    <row r="2224" spans="1:2" x14ac:dyDescent="0.2">
      <c r="A2224" s="23" t="s">
        <v>12881</v>
      </c>
      <c r="B2224" s="23" t="s">
        <v>12882</v>
      </c>
    </row>
    <row r="2225" spans="1:2" ht="25.5" x14ac:dyDescent="0.2">
      <c r="A2225" s="23" t="s">
        <v>12883</v>
      </c>
      <c r="B2225" s="23" t="s">
        <v>12884</v>
      </c>
    </row>
    <row r="2226" spans="1:2" x14ac:dyDescent="0.2">
      <c r="A2226" s="23" t="s">
        <v>12885</v>
      </c>
      <c r="B2226" s="23" t="s">
        <v>12886</v>
      </c>
    </row>
    <row r="2227" spans="1:2" x14ac:dyDescent="0.2">
      <c r="A2227" s="23" t="s">
        <v>12887</v>
      </c>
      <c r="B2227" s="23" t="s">
        <v>12888</v>
      </c>
    </row>
    <row r="2228" spans="1:2" x14ac:dyDescent="0.2">
      <c r="A2228" s="23" t="s">
        <v>12889</v>
      </c>
      <c r="B2228" s="23" t="s">
        <v>12890</v>
      </c>
    </row>
    <row r="2229" spans="1:2" x14ac:dyDescent="0.2">
      <c r="A2229" s="23" t="s">
        <v>12891</v>
      </c>
      <c r="B2229" s="23" t="s">
        <v>12892</v>
      </c>
    </row>
    <row r="2230" spans="1:2" x14ac:dyDescent="0.2">
      <c r="A2230" s="23" t="s">
        <v>12893</v>
      </c>
      <c r="B2230" s="23" t="s">
        <v>12894</v>
      </c>
    </row>
    <row r="2231" spans="1:2" ht="25.5" x14ac:dyDescent="0.2">
      <c r="A2231" s="23" t="s">
        <v>12895</v>
      </c>
      <c r="B2231" s="23" t="s">
        <v>12896</v>
      </c>
    </row>
    <row r="2232" spans="1:2" x14ac:dyDescent="0.2">
      <c r="A2232" s="23" t="s">
        <v>12897</v>
      </c>
      <c r="B2232" s="23" t="s">
        <v>12898</v>
      </c>
    </row>
    <row r="2233" spans="1:2" x14ac:dyDescent="0.2">
      <c r="A2233" s="23" t="s">
        <v>12899</v>
      </c>
      <c r="B2233" s="23" t="s">
        <v>12900</v>
      </c>
    </row>
    <row r="2234" spans="1:2" x14ac:dyDescent="0.2">
      <c r="A2234" s="23" t="s">
        <v>12901</v>
      </c>
      <c r="B2234" s="23" t="s">
        <v>12902</v>
      </c>
    </row>
    <row r="2235" spans="1:2" ht="25.5" x14ac:dyDescent="0.2">
      <c r="A2235" s="23" t="s">
        <v>12903</v>
      </c>
      <c r="B2235" s="23" t="s">
        <v>12904</v>
      </c>
    </row>
    <row r="2236" spans="1:2" x14ac:dyDescent="0.2">
      <c r="A2236" s="23" t="s">
        <v>12905</v>
      </c>
      <c r="B2236" s="23" t="s">
        <v>12906</v>
      </c>
    </row>
    <row r="2237" spans="1:2" x14ac:dyDescent="0.2">
      <c r="A2237" s="23" t="s">
        <v>12907</v>
      </c>
      <c r="B2237" s="23" t="s">
        <v>12908</v>
      </c>
    </row>
    <row r="2238" spans="1:2" x14ac:dyDescent="0.2">
      <c r="A2238" s="23" t="s">
        <v>12909</v>
      </c>
      <c r="B2238" s="23" t="s">
        <v>12910</v>
      </c>
    </row>
    <row r="2239" spans="1:2" x14ac:dyDescent="0.2">
      <c r="A2239" s="23" t="s">
        <v>12911</v>
      </c>
      <c r="B2239" s="23" t="s">
        <v>12912</v>
      </c>
    </row>
    <row r="2240" spans="1:2" x14ac:dyDescent="0.2">
      <c r="A2240" s="23" t="s">
        <v>12913</v>
      </c>
      <c r="B2240" s="23" t="s">
        <v>12914</v>
      </c>
    </row>
    <row r="2241" spans="1:2" x14ac:dyDescent="0.2">
      <c r="A2241" s="23" t="s">
        <v>12915</v>
      </c>
      <c r="B2241" s="23" t="s">
        <v>12916</v>
      </c>
    </row>
    <row r="2242" spans="1:2" x14ac:dyDescent="0.2">
      <c r="A2242" s="23" t="s">
        <v>12917</v>
      </c>
      <c r="B2242" s="23" t="s">
        <v>12918</v>
      </c>
    </row>
    <row r="2243" spans="1:2" ht="25.5" x14ac:dyDescent="0.2">
      <c r="A2243" s="23" t="s">
        <v>12919</v>
      </c>
      <c r="B2243" s="23" t="s">
        <v>12920</v>
      </c>
    </row>
    <row r="2244" spans="1:2" x14ac:dyDescent="0.2">
      <c r="A2244" s="23" t="s">
        <v>12921</v>
      </c>
      <c r="B2244" s="23" t="s">
        <v>12922</v>
      </c>
    </row>
    <row r="2245" spans="1:2" x14ac:dyDescent="0.2">
      <c r="A2245" s="23" t="s">
        <v>12923</v>
      </c>
      <c r="B2245" s="23" t="s">
        <v>12924</v>
      </c>
    </row>
    <row r="2246" spans="1:2" x14ac:dyDescent="0.2">
      <c r="A2246" s="23" t="s">
        <v>12925</v>
      </c>
      <c r="B2246" s="23" t="s">
        <v>12926</v>
      </c>
    </row>
    <row r="2247" spans="1:2" x14ac:dyDescent="0.2">
      <c r="A2247" s="23" t="s">
        <v>12927</v>
      </c>
      <c r="B2247" s="23" t="s">
        <v>12928</v>
      </c>
    </row>
    <row r="2248" spans="1:2" ht="25.5" x14ac:dyDescent="0.2">
      <c r="A2248" s="23" t="s">
        <v>12929</v>
      </c>
      <c r="B2248" s="23" t="s">
        <v>12930</v>
      </c>
    </row>
    <row r="2249" spans="1:2" x14ac:dyDescent="0.2">
      <c r="A2249" s="23" t="s">
        <v>12931</v>
      </c>
      <c r="B2249" s="23" t="s">
        <v>12932</v>
      </c>
    </row>
    <row r="2250" spans="1:2" x14ac:dyDescent="0.2">
      <c r="A2250" s="23" t="s">
        <v>12933</v>
      </c>
      <c r="B2250" s="23" t="s">
        <v>12934</v>
      </c>
    </row>
    <row r="2251" spans="1:2" x14ac:dyDescent="0.2">
      <c r="A2251" s="23" t="s">
        <v>12935</v>
      </c>
      <c r="B2251" s="23" t="s">
        <v>12936</v>
      </c>
    </row>
    <row r="2252" spans="1:2" x14ac:dyDescent="0.2">
      <c r="A2252" s="23" t="s">
        <v>12937</v>
      </c>
      <c r="B2252" s="23" t="s">
        <v>12938</v>
      </c>
    </row>
    <row r="2253" spans="1:2" x14ac:dyDescent="0.2">
      <c r="A2253" s="23" t="s">
        <v>12939</v>
      </c>
      <c r="B2253" s="23" t="s">
        <v>12940</v>
      </c>
    </row>
    <row r="2254" spans="1:2" ht="25.5" x14ac:dyDescent="0.2">
      <c r="A2254" s="23" t="s">
        <v>12941</v>
      </c>
      <c r="B2254" s="23" t="s">
        <v>12942</v>
      </c>
    </row>
    <row r="2255" spans="1:2" x14ac:dyDescent="0.2">
      <c r="A2255" s="23" t="s">
        <v>12943</v>
      </c>
      <c r="B2255" s="23" t="s">
        <v>12944</v>
      </c>
    </row>
    <row r="2256" spans="1:2" x14ac:dyDescent="0.2">
      <c r="A2256" s="23" t="s">
        <v>12945</v>
      </c>
      <c r="B2256" s="23" t="s">
        <v>238</v>
      </c>
    </row>
    <row r="2257" spans="1:2" x14ac:dyDescent="0.2">
      <c r="A2257" s="23" t="s">
        <v>12946</v>
      </c>
      <c r="B2257" s="23" t="s">
        <v>12947</v>
      </c>
    </row>
    <row r="2258" spans="1:2" ht="25.5" x14ac:dyDescent="0.2">
      <c r="A2258" s="23" t="s">
        <v>12948</v>
      </c>
      <c r="B2258" s="23" t="s">
        <v>12949</v>
      </c>
    </row>
    <row r="2259" spans="1:2" ht="25.5" x14ac:dyDescent="0.2">
      <c r="A2259" s="23" t="s">
        <v>12950</v>
      </c>
      <c r="B2259" s="23" t="s">
        <v>12951</v>
      </c>
    </row>
    <row r="2260" spans="1:2" ht="38.25" x14ac:dyDescent="0.2">
      <c r="A2260" s="23" t="s">
        <v>12952</v>
      </c>
      <c r="B2260" s="23" t="s">
        <v>12953</v>
      </c>
    </row>
    <row r="2261" spans="1:2" ht="25.5" x14ac:dyDescent="0.2">
      <c r="A2261" s="23" t="s">
        <v>12954</v>
      </c>
      <c r="B2261" s="23" t="s">
        <v>12955</v>
      </c>
    </row>
    <row r="2262" spans="1:2" x14ac:dyDescent="0.2">
      <c r="A2262" s="23" t="s">
        <v>12956</v>
      </c>
      <c r="B2262" s="23" t="s">
        <v>12957</v>
      </c>
    </row>
    <row r="2263" spans="1:2" x14ac:dyDescent="0.2">
      <c r="A2263" s="23" t="s">
        <v>12958</v>
      </c>
      <c r="B2263" s="23" t="s">
        <v>12959</v>
      </c>
    </row>
    <row r="2264" spans="1:2" x14ac:dyDescent="0.2">
      <c r="A2264" s="23" t="s">
        <v>12960</v>
      </c>
      <c r="B2264" s="23" t="s">
        <v>12961</v>
      </c>
    </row>
    <row r="2265" spans="1:2" x14ac:dyDescent="0.2">
      <c r="A2265" s="23" t="s">
        <v>12962</v>
      </c>
      <c r="B2265" s="23" t="s">
        <v>12963</v>
      </c>
    </row>
    <row r="2266" spans="1:2" x14ac:dyDescent="0.2">
      <c r="A2266" s="23" t="s">
        <v>12964</v>
      </c>
      <c r="B2266" s="23" t="s">
        <v>12965</v>
      </c>
    </row>
    <row r="2267" spans="1:2" x14ac:dyDescent="0.2">
      <c r="A2267" s="23" t="s">
        <v>12966</v>
      </c>
      <c r="B2267" s="23" t="s">
        <v>12967</v>
      </c>
    </row>
    <row r="2268" spans="1:2" ht="25.5" x14ac:dyDescent="0.2">
      <c r="A2268" s="23" t="s">
        <v>12968</v>
      </c>
      <c r="B2268" s="23" t="s">
        <v>12969</v>
      </c>
    </row>
    <row r="2269" spans="1:2" ht="25.5" x14ac:dyDescent="0.2">
      <c r="A2269" s="23" t="s">
        <v>12970</v>
      </c>
      <c r="B2269" s="23" t="s">
        <v>12971</v>
      </c>
    </row>
    <row r="2270" spans="1:2" ht="25.5" x14ac:dyDescent="0.2">
      <c r="A2270" s="23" t="s">
        <v>12972</v>
      </c>
      <c r="B2270" s="23" t="s">
        <v>12973</v>
      </c>
    </row>
    <row r="2271" spans="1:2" x14ac:dyDescent="0.2">
      <c r="A2271" s="23" t="s">
        <v>12974</v>
      </c>
      <c r="B2271" s="23" t="s">
        <v>12975</v>
      </c>
    </row>
    <row r="2272" spans="1:2" x14ac:dyDescent="0.2">
      <c r="A2272" s="23" t="s">
        <v>12976</v>
      </c>
      <c r="B2272" s="23" t="s">
        <v>12977</v>
      </c>
    </row>
    <row r="2273" spans="1:2" ht="25.5" x14ac:dyDescent="0.2">
      <c r="A2273" s="23" t="s">
        <v>12978</v>
      </c>
      <c r="B2273" s="23" t="s">
        <v>12979</v>
      </c>
    </row>
    <row r="2274" spans="1:2" x14ac:dyDescent="0.2">
      <c r="A2274" s="23" t="s">
        <v>12980</v>
      </c>
      <c r="B2274" s="23" t="s">
        <v>12981</v>
      </c>
    </row>
    <row r="2275" spans="1:2" x14ac:dyDescent="0.2">
      <c r="A2275" s="23" t="s">
        <v>12982</v>
      </c>
      <c r="B2275" s="23" t="s">
        <v>12983</v>
      </c>
    </row>
    <row r="2276" spans="1:2" ht="25.5" x14ac:dyDescent="0.2">
      <c r="A2276" s="23" t="s">
        <v>12984</v>
      </c>
      <c r="B2276" s="23" t="s">
        <v>12985</v>
      </c>
    </row>
    <row r="2277" spans="1:2" ht="25.5" x14ac:dyDescent="0.2">
      <c r="A2277" s="23" t="s">
        <v>12986</v>
      </c>
      <c r="B2277" s="23" t="s">
        <v>12987</v>
      </c>
    </row>
    <row r="2278" spans="1:2" x14ac:dyDescent="0.2">
      <c r="A2278" s="23" t="s">
        <v>12988</v>
      </c>
      <c r="B2278" s="23" t="s">
        <v>759</v>
      </c>
    </row>
    <row r="2279" spans="1:2" x14ac:dyDescent="0.2">
      <c r="A2279" s="23" t="s">
        <v>12989</v>
      </c>
      <c r="B2279" s="23" t="s">
        <v>12990</v>
      </c>
    </row>
    <row r="2280" spans="1:2" x14ac:dyDescent="0.2">
      <c r="A2280" s="23" t="s">
        <v>12991</v>
      </c>
      <c r="B2280" s="23" t="s">
        <v>12992</v>
      </c>
    </row>
    <row r="2281" spans="1:2" x14ac:dyDescent="0.2">
      <c r="A2281" s="23" t="s">
        <v>12993</v>
      </c>
      <c r="B2281" s="23" t="s">
        <v>12994</v>
      </c>
    </row>
    <row r="2282" spans="1:2" x14ac:dyDescent="0.2">
      <c r="A2282" s="23" t="s">
        <v>12995</v>
      </c>
      <c r="B2282" s="23" t="s">
        <v>12996</v>
      </c>
    </row>
    <row r="2283" spans="1:2" x14ac:dyDescent="0.2">
      <c r="A2283" s="23" t="s">
        <v>12997</v>
      </c>
      <c r="B2283" s="23" t="s">
        <v>12998</v>
      </c>
    </row>
    <row r="2284" spans="1:2" x14ac:dyDescent="0.2">
      <c r="A2284" s="23" t="s">
        <v>12999</v>
      </c>
      <c r="B2284" s="23" t="s">
        <v>13000</v>
      </c>
    </row>
    <row r="2285" spans="1:2" x14ac:dyDescent="0.2">
      <c r="A2285" s="23" t="s">
        <v>13001</v>
      </c>
      <c r="B2285" s="23" t="s">
        <v>13002</v>
      </c>
    </row>
    <row r="2286" spans="1:2" x14ac:dyDescent="0.2">
      <c r="A2286" s="23" t="s">
        <v>13003</v>
      </c>
      <c r="B2286" s="23" t="s">
        <v>13004</v>
      </c>
    </row>
    <row r="2287" spans="1:2" ht="38.25" x14ac:dyDescent="0.2">
      <c r="A2287" s="23" t="s">
        <v>13005</v>
      </c>
      <c r="B2287" s="23" t="s">
        <v>13006</v>
      </c>
    </row>
    <row r="2288" spans="1:2" ht="38.25" x14ac:dyDescent="0.2">
      <c r="A2288" s="23" t="s">
        <v>13007</v>
      </c>
      <c r="B2288" s="23" t="s">
        <v>13008</v>
      </c>
    </row>
    <row r="2289" spans="1:2" ht="25.5" x14ac:dyDescent="0.2">
      <c r="A2289" s="23" t="s">
        <v>13009</v>
      </c>
      <c r="B2289" s="23" t="s">
        <v>13010</v>
      </c>
    </row>
    <row r="2290" spans="1:2" x14ac:dyDescent="0.2">
      <c r="A2290" s="23" t="s">
        <v>13011</v>
      </c>
      <c r="B2290" s="23" t="s">
        <v>13012</v>
      </c>
    </row>
    <row r="2291" spans="1:2" ht="38.25" x14ac:dyDescent="0.2">
      <c r="A2291" s="23" t="s">
        <v>13013</v>
      </c>
      <c r="B2291" s="23" t="s">
        <v>13014</v>
      </c>
    </row>
    <row r="2292" spans="1:2" x14ac:dyDescent="0.2">
      <c r="A2292" s="23" t="s">
        <v>13015</v>
      </c>
      <c r="B2292" s="23" t="s">
        <v>13016</v>
      </c>
    </row>
    <row r="2293" spans="1:2" x14ac:dyDescent="0.2">
      <c r="A2293" s="23" t="s">
        <v>13017</v>
      </c>
      <c r="B2293" s="23" t="s">
        <v>13018</v>
      </c>
    </row>
    <row r="2294" spans="1:2" x14ac:dyDescent="0.2">
      <c r="A2294" s="23" t="s">
        <v>13019</v>
      </c>
      <c r="B2294" s="23" t="s">
        <v>13020</v>
      </c>
    </row>
    <row r="2295" spans="1:2" x14ac:dyDescent="0.2">
      <c r="A2295" s="23" t="s">
        <v>13021</v>
      </c>
      <c r="B2295" s="23" t="s">
        <v>13022</v>
      </c>
    </row>
    <row r="2296" spans="1:2" x14ac:dyDescent="0.2">
      <c r="A2296" s="23" t="s">
        <v>13023</v>
      </c>
      <c r="B2296" s="23" t="s">
        <v>13024</v>
      </c>
    </row>
    <row r="2297" spans="1:2" x14ac:dyDescent="0.2">
      <c r="A2297" s="23" t="s">
        <v>13025</v>
      </c>
      <c r="B2297" s="23" t="s">
        <v>13026</v>
      </c>
    </row>
    <row r="2298" spans="1:2" x14ac:dyDescent="0.2">
      <c r="A2298" s="23" t="s">
        <v>13027</v>
      </c>
      <c r="B2298" s="23" t="s">
        <v>13028</v>
      </c>
    </row>
    <row r="2299" spans="1:2" x14ac:dyDescent="0.2">
      <c r="A2299" s="23" t="s">
        <v>13029</v>
      </c>
      <c r="B2299" s="23" t="s">
        <v>13030</v>
      </c>
    </row>
    <row r="2300" spans="1:2" ht="25.5" x14ac:dyDescent="0.2">
      <c r="A2300" s="23" t="s">
        <v>13031</v>
      </c>
      <c r="B2300" s="23" t="s">
        <v>13032</v>
      </c>
    </row>
    <row r="2301" spans="1:2" x14ac:dyDescent="0.2">
      <c r="A2301" s="23" t="s">
        <v>13033</v>
      </c>
      <c r="B2301" s="23" t="s">
        <v>13034</v>
      </c>
    </row>
    <row r="2302" spans="1:2" x14ac:dyDescent="0.2">
      <c r="A2302" s="23" t="s">
        <v>13035</v>
      </c>
      <c r="B2302" s="23" t="s">
        <v>13036</v>
      </c>
    </row>
    <row r="2303" spans="1:2" x14ac:dyDescent="0.2">
      <c r="A2303" s="23" t="s">
        <v>13037</v>
      </c>
      <c r="B2303" s="23" t="s">
        <v>13038</v>
      </c>
    </row>
    <row r="2304" spans="1:2" x14ac:dyDescent="0.2">
      <c r="A2304" s="23" t="s">
        <v>13039</v>
      </c>
      <c r="B2304" s="23" t="s">
        <v>13040</v>
      </c>
    </row>
    <row r="2305" spans="1:2" x14ac:dyDescent="0.2">
      <c r="A2305" s="23" t="s">
        <v>13041</v>
      </c>
      <c r="B2305" s="23" t="s">
        <v>13042</v>
      </c>
    </row>
    <row r="2306" spans="1:2" ht="25.5" x14ac:dyDescent="0.2">
      <c r="A2306" s="23" t="s">
        <v>13043</v>
      </c>
      <c r="B2306" s="23" t="s">
        <v>13044</v>
      </c>
    </row>
    <row r="2307" spans="1:2" x14ac:dyDescent="0.2">
      <c r="A2307" s="23" t="s">
        <v>13045</v>
      </c>
      <c r="B2307" s="23" t="s">
        <v>13046</v>
      </c>
    </row>
    <row r="2308" spans="1:2" x14ac:dyDescent="0.2">
      <c r="A2308" s="23" t="s">
        <v>13047</v>
      </c>
      <c r="B2308" s="23" t="s">
        <v>13048</v>
      </c>
    </row>
    <row r="2309" spans="1:2" x14ac:dyDescent="0.2">
      <c r="A2309" s="23" t="s">
        <v>13049</v>
      </c>
      <c r="B2309" s="23" t="s">
        <v>13050</v>
      </c>
    </row>
    <row r="2310" spans="1:2" x14ac:dyDescent="0.2">
      <c r="A2310" s="23" t="s">
        <v>13051</v>
      </c>
      <c r="B2310" s="23" t="s">
        <v>13052</v>
      </c>
    </row>
    <row r="2311" spans="1:2" x14ac:dyDescent="0.2">
      <c r="A2311" s="23" t="s">
        <v>13053</v>
      </c>
      <c r="B2311" s="23" t="s">
        <v>13054</v>
      </c>
    </row>
    <row r="2312" spans="1:2" x14ac:dyDescent="0.2">
      <c r="A2312" s="23" t="s">
        <v>13055</v>
      </c>
      <c r="B2312" s="23" t="s">
        <v>13056</v>
      </c>
    </row>
    <row r="2313" spans="1:2" x14ac:dyDescent="0.2">
      <c r="A2313" s="23" t="s">
        <v>13057</v>
      </c>
      <c r="B2313" s="23" t="s">
        <v>13058</v>
      </c>
    </row>
    <row r="2314" spans="1:2" x14ac:dyDescent="0.2">
      <c r="A2314" s="23" t="s">
        <v>13059</v>
      </c>
      <c r="B2314" s="23" t="s">
        <v>13060</v>
      </c>
    </row>
    <row r="2315" spans="1:2" x14ac:dyDescent="0.2">
      <c r="A2315" s="23" t="s">
        <v>13061</v>
      </c>
      <c r="B2315" s="23" t="s">
        <v>13062</v>
      </c>
    </row>
    <row r="2316" spans="1:2" x14ac:dyDescent="0.2">
      <c r="A2316" s="23" t="s">
        <v>13063</v>
      </c>
      <c r="B2316" s="23" t="s">
        <v>13064</v>
      </c>
    </row>
    <row r="2317" spans="1:2" ht="25.5" x14ac:dyDescent="0.2">
      <c r="A2317" s="23" t="s">
        <v>13065</v>
      </c>
      <c r="B2317" s="23" t="s">
        <v>13066</v>
      </c>
    </row>
    <row r="2318" spans="1:2" x14ac:dyDescent="0.2">
      <c r="A2318" s="23" t="s">
        <v>13067</v>
      </c>
      <c r="B2318" s="23" t="s">
        <v>13068</v>
      </c>
    </row>
    <row r="2319" spans="1:2" x14ac:dyDescent="0.2">
      <c r="A2319" s="23" t="s">
        <v>13069</v>
      </c>
      <c r="B2319" s="23" t="s">
        <v>13070</v>
      </c>
    </row>
    <row r="2320" spans="1:2" x14ac:dyDescent="0.2">
      <c r="A2320" s="23" t="s">
        <v>13071</v>
      </c>
      <c r="B2320" s="23" t="s">
        <v>13072</v>
      </c>
    </row>
    <row r="2321" spans="1:2" x14ac:dyDescent="0.2">
      <c r="A2321" s="23" t="s">
        <v>13073</v>
      </c>
      <c r="B2321" s="23" t="s">
        <v>13074</v>
      </c>
    </row>
    <row r="2322" spans="1:2" ht="25.5" x14ac:dyDescent="0.2">
      <c r="A2322" s="23" t="s">
        <v>13075</v>
      </c>
      <c r="B2322" s="23" t="s">
        <v>13076</v>
      </c>
    </row>
    <row r="2323" spans="1:2" ht="25.5" x14ac:dyDescent="0.2">
      <c r="A2323" s="23" t="s">
        <v>13077</v>
      </c>
      <c r="B2323" s="23" t="s">
        <v>13078</v>
      </c>
    </row>
    <row r="2324" spans="1:2" x14ac:dyDescent="0.2">
      <c r="A2324" s="23" t="s">
        <v>13079</v>
      </c>
      <c r="B2324" s="23" t="s">
        <v>13080</v>
      </c>
    </row>
    <row r="2325" spans="1:2" x14ac:dyDescent="0.2">
      <c r="A2325" s="23" t="s">
        <v>13081</v>
      </c>
      <c r="B2325" s="23" t="s">
        <v>13082</v>
      </c>
    </row>
    <row r="2326" spans="1:2" x14ac:dyDescent="0.2">
      <c r="A2326" s="23" t="s">
        <v>13083</v>
      </c>
      <c r="B2326" s="23" t="s">
        <v>13084</v>
      </c>
    </row>
    <row r="2327" spans="1:2" x14ac:dyDescent="0.2">
      <c r="A2327" s="23" t="s">
        <v>13085</v>
      </c>
      <c r="B2327" s="23" t="s">
        <v>13086</v>
      </c>
    </row>
    <row r="2328" spans="1:2" x14ac:dyDescent="0.2">
      <c r="A2328" s="23" t="s">
        <v>13087</v>
      </c>
      <c r="B2328" s="23" t="s">
        <v>13088</v>
      </c>
    </row>
    <row r="2329" spans="1:2" x14ac:dyDescent="0.2">
      <c r="A2329" s="23" t="s">
        <v>13089</v>
      </c>
      <c r="B2329" s="23" t="s">
        <v>13090</v>
      </c>
    </row>
    <row r="2330" spans="1:2" x14ac:dyDescent="0.2">
      <c r="A2330" s="23" t="s">
        <v>13091</v>
      </c>
      <c r="B2330" s="23" t="s">
        <v>13092</v>
      </c>
    </row>
    <row r="2331" spans="1:2" x14ac:dyDescent="0.2">
      <c r="A2331" s="23" t="s">
        <v>13093</v>
      </c>
      <c r="B2331" s="23" t="s">
        <v>13094</v>
      </c>
    </row>
    <row r="2332" spans="1:2" x14ac:dyDescent="0.2">
      <c r="A2332" s="23" t="s">
        <v>13095</v>
      </c>
      <c r="B2332" s="23" t="s">
        <v>13096</v>
      </c>
    </row>
    <row r="2333" spans="1:2" x14ac:dyDescent="0.2">
      <c r="A2333" s="23" t="s">
        <v>13097</v>
      </c>
      <c r="B2333" s="23" t="s">
        <v>13098</v>
      </c>
    </row>
    <row r="2334" spans="1:2" x14ac:dyDescent="0.2">
      <c r="A2334" s="23" t="s">
        <v>13099</v>
      </c>
      <c r="B2334" s="23" t="s">
        <v>13100</v>
      </c>
    </row>
    <row r="2335" spans="1:2" x14ac:dyDescent="0.2">
      <c r="A2335" s="23" t="s">
        <v>13101</v>
      </c>
      <c r="B2335" s="23" t="s">
        <v>13102</v>
      </c>
    </row>
    <row r="2336" spans="1:2" x14ac:dyDescent="0.2">
      <c r="A2336" s="23" t="s">
        <v>13103</v>
      </c>
      <c r="B2336" s="23" t="s">
        <v>13104</v>
      </c>
    </row>
    <row r="2337" spans="1:2" x14ac:dyDescent="0.2">
      <c r="A2337" s="23" t="s">
        <v>13105</v>
      </c>
      <c r="B2337" s="23" t="s">
        <v>13106</v>
      </c>
    </row>
    <row r="2338" spans="1:2" x14ac:dyDescent="0.2">
      <c r="A2338" s="23" t="s">
        <v>13107</v>
      </c>
      <c r="B2338" s="23" t="s">
        <v>13108</v>
      </c>
    </row>
    <row r="2339" spans="1:2" ht="25.5" x14ac:dyDescent="0.2">
      <c r="A2339" s="23" t="s">
        <v>13109</v>
      </c>
      <c r="B2339" s="23" t="s">
        <v>13110</v>
      </c>
    </row>
    <row r="2340" spans="1:2" x14ac:dyDescent="0.2">
      <c r="A2340" s="23" t="s">
        <v>13111</v>
      </c>
      <c r="B2340" s="23" t="s">
        <v>13112</v>
      </c>
    </row>
    <row r="2341" spans="1:2" x14ac:dyDescent="0.2">
      <c r="A2341" s="23" t="s">
        <v>13113</v>
      </c>
      <c r="B2341" s="23" t="s">
        <v>13114</v>
      </c>
    </row>
    <row r="2342" spans="1:2" x14ac:dyDescent="0.2">
      <c r="A2342" s="23" t="s">
        <v>13115</v>
      </c>
      <c r="B2342" s="23" t="s">
        <v>13116</v>
      </c>
    </row>
    <row r="2343" spans="1:2" ht="25.5" x14ac:dyDescent="0.2">
      <c r="A2343" s="23" t="s">
        <v>13117</v>
      </c>
      <c r="B2343" s="23" t="s">
        <v>13118</v>
      </c>
    </row>
    <row r="2344" spans="1:2" ht="25.5" x14ac:dyDescent="0.2">
      <c r="A2344" s="23" t="s">
        <v>13119</v>
      </c>
      <c r="B2344" s="23" t="s">
        <v>13120</v>
      </c>
    </row>
    <row r="2345" spans="1:2" x14ac:dyDescent="0.2">
      <c r="A2345" s="23" t="s">
        <v>13121</v>
      </c>
      <c r="B2345" s="23" t="s">
        <v>13122</v>
      </c>
    </row>
    <row r="2346" spans="1:2" ht="25.5" x14ac:dyDescent="0.2">
      <c r="A2346" s="23" t="s">
        <v>13123</v>
      </c>
      <c r="B2346" s="23" t="s">
        <v>13124</v>
      </c>
    </row>
    <row r="2347" spans="1:2" x14ac:dyDescent="0.2">
      <c r="A2347" s="23" t="s">
        <v>13125</v>
      </c>
      <c r="B2347" s="23" t="s">
        <v>13126</v>
      </c>
    </row>
    <row r="2348" spans="1:2" x14ac:dyDescent="0.2">
      <c r="A2348" s="23" t="s">
        <v>13127</v>
      </c>
      <c r="B2348" s="23" t="s">
        <v>13128</v>
      </c>
    </row>
    <row r="2349" spans="1:2" x14ac:dyDescent="0.2">
      <c r="A2349" s="23" t="s">
        <v>13129</v>
      </c>
      <c r="B2349" s="23" t="s">
        <v>13130</v>
      </c>
    </row>
    <row r="2350" spans="1:2" x14ac:dyDescent="0.2">
      <c r="A2350" s="23" t="s">
        <v>13131</v>
      </c>
      <c r="B2350" s="23" t="s">
        <v>13132</v>
      </c>
    </row>
    <row r="2351" spans="1:2" x14ac:dyDescent="0.2">
      <c r="A2351" s="23" t="s">
        <v>13133</v>
      </c>
      <c r="B2351" s="23" t="s">
        <v>13134</v>
      </c>
    </row>
    <row r="2352" spans="1:2" x14ac:dyDescent="0.2">
      <c r="A2352" s="23" t="s">
        <v>13135</v>
      </c>
      <c r="B2352" s="23" t="s">
        <v>13136</v>
      </c>
    </row>
    <row r="2353" spans="1:2" x14ac:dyDescent="0.2">
      <c r="A2353" s="23" t="s">
        <v>13137</v>
      </c>
      <c r="B2353" s="23" t="s">
        <v>13138</v>
      </c>
    </row>
    <row r="2354" spans="1:2" x14ac:dyDescent="0.2">
      <c r="A2354" s="23" t="s">
        <v>13139</v>
      </c>
      <c r="B2354" s="23" t="s">
        <v>13140</v>
      </c>
    </row>
    <row r="2355" spans="1:2" x14ac:dyDescent="0.2">
      <c r="A2355" s="23" t="s">
        <v>13141</v>
      </c>
      <c r="B2355" s="23" t="s">
        <v>13142</v>
      </c>
    </row>
    <row r="2356" spans="1:2" x14ac:dyDescent="0.2">
      <c r="A2356" s="23" t="s">
        <v>13143</v>
      </c>
      <c r="B2356" s="23" t="s">
        <v>13144</v>
      </c>
    </row>
    <row r="2357" spans="1:2" x14ac:dyDescent="0.2">
      <c r="A2357" s="23" t="s">
        <v>13145</v>
      </c>
      <c r="B2357" s="23" t="s">
        <v>13146</v>
      </c>
    </row>
    <row r="2358" spans="1:2" ht="25.5" x14ac:dyDescent="0.2">
      <c r="A2358" s="23" t="s">
        <v>13147</v>
      </c>
      <c r="B2358" s="23" t="s">
        <v>13148</v>
      </c>
    </row>
    <row r="2359" spans="1:2" x14ac:dyDescent="0.2">
      <c r="A2359" s="23" t="s">
        <v>13149</v>
      </c>
      <c r="B2359" s="23" t="s">
        <v>13150</v>
      </c>
    </row>
    <row r="2360" spans="1:2" x14ac:dyDescent="0.2">
      <c r="A2360" s="23" t="s">
        <v>13151</v>
      </c>
      <c r="B2360" s="23" t="s">
        <v>13152</v>
      </c>
    </row>
    <row r="2361" spans="1:2" ht="25.5" x14ac:dyDescent="0.2">
      <c r="A2361" s="23" t="s">
        <v>13153</v>
      </c>
      <c r="B2361" s="23" t="s">
        <v>13154</v>
      </c>
    </row>
    <row r="2362" spans="1:2" x14ac:dyDescent="0.2">
      <c r="A2362" s="23" t="s">
        <v>13155</v>
      </c>
      <c r="B2362" s="23" t="s">
        <v>13156</v>
      </c>
    </row>
    <row r="2363" spans="1:2" x14ac:dyDescent="0.2">
      <c r="A2363" s="23" t="s">
        <v>13157</v>
      </c>
      <c r="B2363" s="23" t="s">
        <v>13158</v>
      </c>
    </row>
    <row r="2364" spans="1:2" x14ac:dyDescent="0.2">
      <c r="A2364" s="23" t="s">
        <v>13159</v>
      </c>
      <c r="B2364" s="23" t="s">
        <v>13160</v>
      </c>
    </row>
    <row r="2365" spans="1:2" ht="25.5" x14ac:dyDescent="0.2">
      <c r="A2365" s="23" t="s">
        <v>13161</v>
      </c>
      <c r="B2365" s="23" t="s">
        <v>13162</v>
      </c>
    </row>
    <row r="2366" spans="1:2" x14ac:dyDescent="0.2">
      <c r="A2366" s="23" t="s">
        <v>13163</v>
      </c>
      <c r="B2366" s="23" t="s">
        <v>13164</v>
      </c>
    </row>
    <row r="2367" spans="1:2" x14ac:dyDescent="0.2">
      <c r="A2367" s="23" t="s">
        <v>13165</v>
      </c>
      <c r="B2367" s="23" t="s">
        <v>13166</v>
      </c>
    </row>
    <row r="2368" spans="1:2" x14ac:dyDescent="0.2">
      <c r="A2368" s="23" t="s">
        <v>13167</v>
      </c>
      <c r="B2368" s="23" t="s">
        <v>13168</v>
      </c>
    </row>
    <row r="2369" spans="1:2" x14ac:dyDescent="0.2">
      <c r="A2369" s="23" t="s">
        <v>13169</v>
      </c>
      <c r="B2369" s="23" t="s">
        <v>13170</v>
      </c>
    </row>
    <row r="2370" spans="1:2" x14ac:dyDescent="0.2">
      <c r="A2370" s="23" t="s">
        <v>13171</v>
      </c>
      <c r="B2370" s="23" t="s">
        <v>13172</v>
      </c>
    </row>
    <row r="2371" spans="1:2" x14ac:dyDescent="0.2">
      <c r="A2371" s="23" t="s">
        <v>13173</v>
      </c>
      <c r="B2371" s="23" t="s">
        <v>13174</v>
      </c>
    </row>
    <row r="2372" spans="1:2" x14ac:dyDescent="0.2">
      <c r="A2372" s="23" t="s">
        <v>13175</v>
      </c>
      <c r="B2372" s="23" t="s">
        <v>13176</v>
      </c>
    </row>
    <row r="2373" spans="1:2" x14ac:dyDescent="0.2">
      <c r="A2373" s="23" t="s">
        <v>13177</v>
      </c>
      <c r="B2373" s="23" t="s">
        <v>13178</v>
      </c>
    </row>
    <row r="2374" spans="1:2" x14ac:dyDescent="0.2">
      <c r="A2374" s="23" t="s">
        <v>13179</v>
      </c>
      <c r="B2374" s="23" t="s">
        <v>13180</v>
      </c>
    </row>
    <row r="2375" spans="1:2" x14ac:dyDescent="0.2">
      <c r="A2375" s="23" t="s">
        <v>13181</v>
      </c>
      <c r="B2375" s="23" t="s">
        <v>13182</v>
      </c>
    </row>
    <row r="2376" spans="1:2" x14ac:dyDescent="0.2">
      <c r="A2376" s="23" t="s">
        <v>13183</v>
      </c>
      <c r="B2376" s="23" t="s">
        <v>13184</v>
      </c>
    </row>
    <row r="2377" spans="1:2" ht="25.5" x14ac:dyDescent="0.2">
      <c r="A2377" s="23" t="s">
        <v>13185</v>
      </c>
      <c r="B2377" s="23" t="s">
        <v>13186</v>
      </c>
    </row>
    <row r="2378" spans="1:2" x14ac:dyDescent="0.2">
      <c r="A2378" s="23" t="s">
        <v>13187</v>
      </c>
      <c r="B2378" s="23" t="s">
        <v>13188</v>
      </c>
    </row>
    <row r="2379" spans="1:2" ht="25.5" x14ac:dyDescent="0.2">
      <c r="A2379" s="23" t="s">
        <v>13189</v>
      </c>
      <c r="B2379" s="23" t="s">
        <v>13190</v>
      </c>
    </row>
    <row r="2380" spans="1:2" x14ac:dyDescent="0.2">
      <c r="A2380" s="23" t="s">
        <v>13191</v>
      </c>
      <c r="B2380" s="23" t="s">
        <v>13192</v>
      </c>
    </row>
    <row r="2381" spans="1:2" x14ac:dyDescent="0.2">
      <c r="A2381" s="23" t="s">
        <v>13193</v>
      </c>
      <c r="B2381" s="23" t="s">
        <v>13194</v>
      </c>
    </row>
    <row r="2382" spans="1:2" x14ac:dyDescent="0.2">
      <c r="A2382" s="23" t="s">
        <v>13195</v>
      </c>
      <c r="B2382" s="23" t="s">
        <v>13196</v>
      </c>
    </row>
    <row r="2383" spans="1:2" x14ac:dyDescent="0.2">
      <c r="A2383" s="23" t="s">
        <v>13197</v>
      </c>
      <c r="B2383" s="23" t="s">
        <v>13198</v>
      </c>
    </row>
    <row r="2384" spans="1:2" x14ac:dyDescent="0.2">
      <c r="A2384" s="23" t="s">
        <v>13199</v>
      </c>
      <c r="B2384" s="23" t="s">
        <v>13200</v>
      </c>
    </row>
    <row r="2385" spans="1:2" ht="25.5" x14ac:dyDescent="0.2">
      <c r="A2385" s="23" t="s">
        <v>13201</v>
      </c>
      <c r="B2385" s="23" t="s">
        <v>13202</v>
      </c>
    </row>
    <row r="2386" spans="1:2" ht="25.5" x14ac:dyDescent="0.2">
      <c r="A2386" s="23" t="s">
        <v>13203</v>
      </c>
      <c r="B2386" s="23" t="s">
        <v>13204</v>
      </c>
    </row>
    <row r="2387" spans="1:2" x14ac:dyDescent="0.2">
      <c r="A2387" s="23" t="s">
        <v>13205</v>
      </c>
      <c r="B2387" s="23" t="s">
        <v>13206</v>
      </c>
    </row>
    <row r="2388" spans="1:2" x14ac:dyDescent="0.2">
      <c r="A2388" s="23" t="s">
        <v>13207</v>
      </c>
      <c r="B2388" s="23" t="s">
        <v>13208</v>
      </c>
    </row>
    <row r="2389" spans="1:2" x14ac:dyDescent="0.2">
      <c r="A2389" s="23" t="s">
        <v>13209</v>
      </c>
      <c r="B2389" s="23" t="s">
        <v>13210</v>
      </c>
    </row>
    <row r="2390" spans="1:2" x14ac:dyDescent="0.2">
      <c r="A2390" s="23" t="s">
        <v>13211</v>
      </c>
      <c r="B2390" s="23" t="s">
        <v>13212</v>
      </c>
    </row>
    <row r="2391" spans="1:2" x14ac:dyDescent="0.2">
      <c r="A2391" s="23" t="s">
        <v>13213</v>
      </c>
      <c r="B2391" s="23" t="s">
        <v>13214</v>
      </c>
    </row>
    <row r="2392" spans="1:2" ht="38.25" x14ac:dyDescent="0.2">
      <c r="A2392" s="23" t="s">
        <v>13215</v>
      </c>
      <c r="B2392" s="23" t="s">
        <v>13216</v>
      </c>
    </row>
    <row r="2393" spans="1:2" x14ac:dyDescent="0.2">
      <c r="A2393" s="23" t="s">
        <v>13217</v>
      </c>
      <c r="B2393" s="23" t="s">
        <v>13218</v>
      </c>
    </row>
    <row r="2394" spans="1:2" x14ac:dyDescent="0.2">
      <c r="A2394" s="23" t="s">
        <v>13219</v>
      </c>
      <c r="B2394" s="23" t="s">
        <v>13220</v>
      </c>
    </row>
    <row r="2395" spans="1:2" x14ac:dyDescent="0.2">
      <c r="A2395" s="23" t="s">
        <v>13221</v>
      </c>
      <c r="B2395" s="23" t="s">
        <v>13222</v>
      </c>
    </row>
    <row r="2396" spans="1:2" ht="25.5" x14ac:dyDescent="0.2">
      <c r="A2396" s="23" t="s">
        <v>13223</v>
      </c>
      <c r="B2396" s="23" t="s">
        <v>13224</v>
      </c>
    </row>
    <row r="2397" spans="1:2" x14ac:dyDescent="0.2">
      <c r="A2397" s="23" t="s">
        <v>13225</v>
      </c>
      <c r="B2397" s="23" t="s">
        <v>13226</v>
      </c>
    </row>
    <row r="2398" spans="1:2" x14ac:dyDescent="0.2">
      <c r="A2398" s="23" t="s">
        <v>13227</v>
      </c>
      <c r="B2398" s="23" t="s">
        <v>13228</v>
      </c>
    </row>
    <row r="2399" spans="1:2" x14ac:dyDescent="0.2">
      <c r="A2399" s="23" t="s">
        <v>13229</v>
      </c>
      <c r="B2399" s="23" t="s">
        <v>13230</v>
      </c>
    </row>
    <row r="2400" spans="1:2" x14ac:dyDescent="0.2">
      <c r="A2400" s="23" t="s">
        <v>13231</v>
      </c>
      <c r="B2400" s="23" t="s">
        <v>13232</v>
      </c>
    </row>
    <row r="2401" spans="1:2" x14ac:dyDescent="0.2">
      <c r="A2401" s="23" t="s">
        <v>13233</v>
      </c>
      <c r="B2401" s="23" t="s">
        <v>13234</v>
      </c>
    </row>
    <row r="2402" spans="1:2" x14ac:dyDescent="0.2">
      <c r="A2402" s="23" t="s">
        <v>13235</v>
      </c>
      <c r="B2402" s="23" t="s">
        <v>13236</v>
      </c>
    </row>
    <row r="2403" spans="1:2" x14ac:dyDescent="0.2">
      <c r="A2403" s="23" t="s">
        <v>13237</v>
      </c>
      <c r="B2403" s="23" t="s">
        <v>13238</v>
      </c>
    </row>
    <row r="2404" spans="1:2" x14ac:dyDescent="0.2">
      <c r="A2404" s="23" t="s">
        <v>13239</v>
      </c>
      <c r="B2404" s="23" t="s">
        <v>13240</v>
      </c>
    </row>
    <row r="2405" spans="1:2" x14ac:dyDescent="0.2">
      <c r="A2405" s="23" t="s">
        <v>13241</v>
      </c>
      <c r="B2405" s="23" t="s">
        <v>13242</v>
      </c>
    </row>
    <row r="2406" spans="1:2" x14ac:dyDescent="0.2">
      <c r="A2406" s="23" t="s">
        <v>13243</v>
      </c>
      <c r="B2406" s="23" t="s">
        <v>13244</v>
      </c>
    </row>
    <row r="2407" spans="1:2" x14ac:dyDescent="0.2">
      <c r="A2407" s="23" t="s">
        <v>13245</v>
      </c>
      <c r="B2407" s="23" t="s">
        <v>13246</v>
      </c>
    </row>
    <row r="2408" spans="1:2" x14ac:dyDescent="0.2">
      <c r="A2408" s="23" t="s">
        <v>13247</v>
      </c>
      <c r="B2408" s="23" t="s">
        <v>13248</v>
      </c>
    </row>
    <row r="2409" spans="1:2" x14ac:dyDescent="0.2">
      <c r="A2409" s="23" t="s">
        <v>13249</v>
      </c>
      <c r="B2409" s="23" t="s">
        <v>13250</v>
      </c>
    </row>
    <row r="2410" spans="1:2" x14ac:dyDescent="0.2">
      <c r="A2410" s="23" t="s">
        <v>13251</v>
      </c>
      <c r="B2410" s="23" t="s">
        <v>13252</v>
      </c>
    </row>
    <row r="2411" spans="1:2" x14ac:dyDescent="0.2">
      <c r="A2411" s="23" t="s">
        <v>13253</v>
      </c>
      <c r="B2411" s="23" t="s">
        <v>13254</v>
      </c>
    </row>
    <row r="2412" spans="1:2" ht="25.5" x14ac:dyDescent="0.2">
      <c r="A2412" s="23" t="s">
        <v>13255</v>
      </c>
      <c r="B2412" s="23" t="s">
        <v>13256</v>
      </c>
    </row>
    <row r="2413" spans="1:2" x14ac:dyDescent="0.2">
      <c r="A2413" s="23" t="s">
        <v>13257</v>
      </c>
      <c r="B2413" s="23" t="s">
        <v>13258</v>
      </c>
    </row>
    <row r="2414" spans="1:2" x14ac:dyDescent="0.2">
      <c r="A2414" s="23" t="s">
        <v>13259</v>
      </c>
      <c r="B2414" s="23" t="s">
        <v>13260</v>
      </c>
    </row>
    <row r="2415" spans="1:2" x14ac:dyDescent="0.2">
      <c r="A2415" s="23" t="s">
        <v>13261</v>
      </c>
      <c r="B2415" s="23" t="s">
        <v>13262</v>
      </c>
    </row>
    <row r="2416" spans="1:2" x14ac:dyDescent="0.2">
      <c r="A2416" s="23" t="s">
        <v>13263</v>
      </c>
      <c r="B2416" s="23" t="s">
        <v>13264</v>
      </c>
    </row>
    <row r="2417" spans="1:2" x14ac:dyDescent="0.2">
      <c r="A2417" s="23" t="s">
        <v>13265</v>
      </c>
      <c r="B2417" s="23" t="s">
        <v>13266</v>
      </c>
    </row>
    <row r="2418" spans="1:2" x14ac:dyDescent="0.2">
      <c r="A2418" s="23" t="s">
        <v>13267</v>
      </c>
      <c r="B2418" s="23" t="s">
        <v>13268</v>
      </c>
    </row>
    <row r="2419" spans="1:2" x14ac:dyDescent="0.2">
      <c r="A2419" s="23" t="s">
        <v>13269</v>
      </c>
      <c r="B2419" s="23" t="s">
        <v>13270</v>
      </c>
    </row>
    <row r="2420" spans="1:2" x14ac:dyDescent="0.2">
      <c r="A2420" s="23" t="s">
        <v>13271</v>
      </c>
      <c r="B2420" s="23" t="s">
        <v>13272</v>
      </c>
    </row>
    <row r="2421" spans="1:2" ht="38.25" x14ac:dyDescent="0.2">
      <c r="A2421" s="23" t="s">
        <v>13273</v>
      </c>
      <c r="B2421" s="23" t="s">
        <v>13274</v>
      </c>
    </row>
    <row r="2422" spans="1:2" x14ac:dyDescent="0.2">
      <c r="A2422" s="23" t="s">
        <v>13275</v>
      </c>
      <c r="B2422" s="23" t="s">
        <v>13276</v>
      </c>
    </row>
    <row r="2423" spans="1:2" ht="38.25" x14ac:dyDescent="0.2">
      <c r="A2423" s="23" t="s">
        <v>13277</v>
      </c>
      <c r="B2423" s="23" t="s">
        <v>13278</v>
      </c>
    </row>
    <row r="2424" spans="1:2" x14ac:dyDescent="0.2">
      <c r="A2424" s="23" t="s">
        <v>13279</v>
      </c>
      <c r="B2424" s="23" t="s">
        <v>13280</v>
      </c>
    </row>
    <row r="2425" spans="1:2" ht="25.5" x14ac:dyDescent="0.2">
      <c r="A2425" s="23" t="s">
        <v>13281</v>
      </c>
      <c r="B2425" s="23" t="s">
        <v>13282</v>
      </c>
    </row>
    <row r="2426" spans="1:2" x14ac:dyDescent="0.2">
      <c r="A2426" s="23" t="s">
        <v>13283</v>
      </c>
      <c r="B2426" s="23" t="s">
        <v>13284</v>
      </c>
    </row>
    <row r="2427" spans="1:2" x14ac:dyDescent="0.2">
      <c r="A2427" s="23" t="s">
        <v>13285</v>
      </c>
      <c r="B2427" s="23" t="s">
        <v>13286</v>
      </c>
    </row>
    <row r="2428" spans="1:2" x14ac:dyDescent="0.2">
      <c r="A2428" s="23" t="s">
        <v>13287</v>
      </c>
      <c r="B2428" s="23" t="s">
        <v>13288</v>
      </c>
    </row>
    <row r="2429" spans="1:2" x14ac:dyDescent="0.2">
      <c r="A2429" s="23" t="s">
        <v>13289</v>
      </c>
      <c r="B2429" s="23" t="s">
        <v>13290</v>
      </c>
    </row>
    <row r="2430" spans="1:2" x14ac:dyDescent="0.2">
      <c r="A2430" s="23" t="s">
        <v>13291</v>
      </c>
      <c r="B2430" s="23" t="s">
        <v>13292</v>
      </c>
    </row>
    <row r="2431" spans="1:2" x14ac:dyDescent="0.2">
      <c r="A2431" s="23" t="s">
        <v>13293</v>
      </c>
      <c r="B2431" s="23" t="s">
        <v>13294</v>
      </c>
    </row>
    <row r="2432" spans="1:2" x14ac:dyDescent="0.2">
      <c r="A2432" s="23" t="s">
        <v>13295</v>
      </c>
      <c r="B2432" s="23" t="s">
        <v>13296</v>
      </c>
    </row>
    <row r="2433" spans="1:2" x14ac:dyDescent="0.2">
      <c r="A2433" s="23" t="s">
        <v>13297</v>
      </c>
      <c r="B2433" s="23" t="s">
        <v>13298</v>
      </c>
    </row>
    <row r="2434" spans="1:2" x14ac:dyDescent="0.2">
      <c r="A2434" s="23" t="s">
        <v>13299</v>
      </c>
      <c r="B2434" s="23" t="s">
        <v>13300</v>
      </c>
    </row>
    <row r="2435" spans="1:2" x14ac:dyDescent="0.2">
      <c r="A2435" s="23" t="s">
        <v>13301</v>
      </c>
      <c r="B2435" s="23" t="s">
        <v>13302</v>
      </c>
    </row>
    <row r="2436" spans="1:2" x14ac:dyDescent="0.2">
      <c r="A2436" s="23" t="s">
        <v>13303</v>
      </c>
      <c r="B2436" s="23" t="s">
        <v>13304</v>
      </c>
    </row>
    <row r="2437" spans="1:2" x14ac:dyDescent="0.2">
      <c r="A2437" s="23" t="s">
        <v>13305</v>
      </c>
      <c r="B2437" s="23" t="s">
        <v>13306</v>
      </c>
    </row>
    <row r="2438" spans="1:2" ht="25.5" x14ac:dyDescent="0.2">
      <c r="A2438" s="23" t="s">
        <v>13307</v>
      </c>
      <c r="B2438" s="23" t="s">
        <v>13308</v>
      </c>
    </row>
    <row r="2439" spans="1:2" ht="25.5" x14ac:dyDescent="0.2">
      <c r="A2439" s="23" t="s">
        <v>13309</v>
      </c>
      <c r="B2439" s="23" t="s">
        <v>13310</v>
      </c>
    </row>
    <row r="2440" spans="1:2" ht="25.5" x14ac:dyDescent="0.2">
      <c r="A2440" s="23" t="s">
        <v>13311</v>
      </c>
      <c r="B2440" s="23" t="s">
        <v>13312</v>
      </c>
    </row>
    <row r="2441" spans="1:2" ht="25.5" x14ac:dyDescent="0.2">
      <c r="A2441" s="23" t="s">
        <v>13313</v>
      </c>
      <c r="B2441" s="23" t="s">
        <v>13314</v>
      </c>
    </row>
    <row r="2442" spans="1:2" ht="25.5" x14ac:dyDescent="0.2">
      <c r="A2442" s="23" t="s">
        <v>13315</v>
      </c>
      <c r="B2442" s="23" t="s">
        <v>13316</v>
      </c>
    </row>
    <row r="2443" spans="1:2" ht="25.5" x14ac:dyDescent="0.2">
      <c r="A2443" s="23" t="s">
        <v>13317</v>
      </c>
      <c r="B2443" s="23" t="s">
        <v>13318</v>
      </c>
    </row>
    <row r="2444" spans="1:2" ht="25.5" x14ac:dyDescent="0.2">
      <c r="A2444" s="23" t="s">
        <v>13319</v>
      </c>
      <c r="B2444" s="23" t="s">
        <v>13320</v>
      </c>
    </row>
    <row r="2445" spans="1:2" x14ac:dyDescent="0.2">
      <c r="A2445" s="23" t="s">
        <v>13321</v>
      </c>
      <c r="B2445" s="23" t="s">
        <v>13322</v>
      </c>
    </row>
    <row r="2446" spans="1:2" x14ac:dyDescent="0.2">
      <c r="A2446" s="23" t="s">
        <v>13323</v>
      </c>
      <c r="B2446" s="23" t="s">
        <v>13324</v>
      </c>
    </row>
    <row r="2447" spans="1:2" ht="25.5" x14ac:dyDescent="0.2">
      <c r="A2447" s="23" t="s">
        <v>13325</v>
      </c>
      <c r="B2447" s="23" t="s">
        <v>13326</v>
      </c>
    </row>
    <row r="2448" spans="1:2" x14ac:dyDescent="0.2">
      <c r="A2448" s="23" t="s">
        <v>13327</v>
      </c>
      <c r="B2448" s="23" t="s">
        <v>13328</v>
      </c>
    </row>
    <row r="2449" spans="1:2" x14ac:dyDescent="0.2">
      <c r="A2449" s="23" t="s">
        <v>13329</v>
      </c>
      <c r="B2449" s="23" t="s">
        <v>13330</v>
      </c>
    </row>
    <row r="2450" spans="1:2" ht="25.5" x14ac:dyDescent="0.2">
      <c r="A2450" s="23" t="s">
        <v>13331</v>
      </c>
      <c r="B2450" s="23" t="s">
        <v>13332</v>
      </c>
    </row>
    <row r="2451" spans="1:2" x14ac:dyDescent="0.2">
      <c r="A2451" s="23" t="s">
        <v>13333</v>
      </c>
      <c r="B2451" s="23" t="s">
        <v>13334</v>
      </c>
    </row>
    <row r="2452" spans="1:2" ht="25.5" x14ac:dyDescent="0.2">
      <c r="A2452" s="23" t="s">
        <v>13335</v>
      </c>
      <c r="B2452" s="23" t="s">
        <v>13336</v>
      </c>
    </row>
    <row r="2453" spans="1:2" ht="25.5" x14ac:dyDescent="0.2">
      <c r="A2453" s="23" t="s">
        <v>13337</v>
      </c>
      <c r="B2453" s="23" t="s">
        <v>13338</v>
      </c>
    </row>
    <row r="2454" spans="1:2" ht="25.5" x14ac:dyDescent="0.2">
      <c r="A2454" s="23" t="s">
        <v>13339</v>
      </c>
      <c r="B2454" s="23" t="s">
        <v>13340</v>
      </c>
    </row>
    <row r="2455" spans="1:2" ht="25.5" x14ac:dyDescent="0.2">
      <c r="A2455" s="23" t="s">
        <v>13341</v>
      </c>
      <c r="B2455" s="23" t="s">
        <v>13342</v>
      </c>
    </row>
    <row r="2456" spans="1:2" ht="25.5" x14ac:dyDescent="0.2">
      <c r="A2456" s="23" t="s">
        <v>13343</v>
      </c>
      <c r="B2456" s="23" t="s">
        <v>13344</v>
      </c>
    </row>
    <row r="2457" spans="1:2" ht="25.5" x14ac:dyDescent="0.2">
      <c r="A2457" s="23" t="s">
        <v>13345</v>
      </c>
      <c r="B2457" s="23" t="s">
        <v>13346</v>
      </c>
    </row>
    <row r="2458" spans="1:2" x14ac:dyDescent="0.2">
      <c r="A2458" s="23" t="s">
        <v>13347</v>
      </c>
      <c r="B2458" s="23" t="s">
        <v>13348</v>
      </c>
    </row>
    <row r="2459" spans="1:2" x14ac:dyDescent="0.2">
      <c r="A2459" s="23" t="s">
        <v>13349</v>
      </c>
      <c r="B2459" s="23" t="s">
        <v>418</v>
      </c>
    </row>
    <row r="2460" spans="1:2" x14ac:dyDescent="0.2">
      <c r="A2460" s="23" t="s">
        <v>13350</v>
      </c>
      <c r="B2460" s="23" t="s">
        <v>13351</v>
      </c>
    </row>
    <row r="2461" spans="1:2" x14ac:dyDescent="0.2">
      <c r="A2461" s="23" t="s">
        <v>13352</v>
      </c>
      <c r="B2461" s="23" t="s">
        <v>13353</v>
      </c>
    </row>
    <row r="2462" spans="1:2" x14ac:dyDescent="0.2">
      <c r="A2462" s="23" t="s">
        <v>13354</v>
      </c>
      <c r="B2462" s="23" t="s">
        <v>13355</v>
      </c>
    </row>
    <row r="2463" spans="1:2" x14ac:dyDescent="0.2">
      <c r="A2463" s="23" t="s">
        <v>13356</v>
      </c>
      <c r="B2463" s="23" t="s">
        <v>13357</v>
      </c>
    </row>
    <row r="2464" spans="1:2" x14ac:dyDescent="0.2">
      <c r="A2464" s="23" t="s">
        <v>13358</v>
      </c>
      <c r="B2464" s="23" t="s">
        <v>13359</v>
      </c>
    </row>
    <row r="2465" spans="1:2" x14ac:dyDescent="0.2">
      <c r="A2465" s="23" t="s">
        <v>13360</v>
      </c>
      <c r="B2465" s="23" t="s">
        <v>13361</v>
      </c>
    </row>
    <row r="2466" spans="1:2" x14ac:dyDescent="0.2">
      <c r="A2466" s="23" t="s">
        <v>13362</v>
      </c>
      <c r="B2466" s="23" t="s">
        <v>13363</v>
      </c>
    </row>
    <row r="2467" spans="1:2" x14ac:dyDescent="0.2">
      <c r="A2467" s="23" t="s">
        <v>13364</v>
      </c>
      <c r="B2467" s="23" t="s">
        <v>142</v>
      </c>
    </row>
    <row r="2468" spans="1:2" x14ac:dyDescent="0.2">
      <c r="A2468" s="23" t="s">
        <v>13365</v>
      </c>
      <c r="B2468" s="23" t="s">
        <v>13366</v>
      </c>
    </row>
    <row r="2469" spans="1:2" x14ac:dyDescent="0.2">
      <c r="A2469" s="23" t="s">
        <v>13367</v>
      </c>
      <c r="B2469" s="23" t="s">
        <v>13368</v>
      </c>
    </row>
    <row r="2470" spans="1:2" ht="25.5" x14ac:dyDescent="0.2">
      <c r="A2470" s="23" t="s">
        <v>13369</v>
      </c>
      <c r="B2470" s="23" t="s">
        <v>13370</v>
      </c>
    </row>
    <row r="2471" spans="1:2" x14ac:dyDescent="0.2">
      <c r="A2471" s="23" t="s">
        <v>13371</v>
      </c>
      <c r="B2471" s="23" t="s">
        <v>13372</v>
      </c>
    </row>
    <row r="2472" spans="1:2" x14ac:dyDescent="0.2">
      <c r="A2472" s="23" t="s">
        <v>13373</v>
      </c>
      <c r="B2472" s="23" t="s">
        <v>13374</v>
      </c>
    </row>
    <row r="2473" spans="1:2" x14ac:dyDescent="0.2">
      <c r="A2473" s="23" t="s">
        <v>13375</v>
      </c>
      <c r="B2473" s="23" t="s">
        <v>13376</v>
      </c>
    </row>
    <row r="2474" spans="1:2" ht="25.5" x14ac:dyDescent="0.2">
      <c r="A2474" s="23" t="s">
        <v>13377</v>
      </c>
      <c r="B2474" s="23" t="s">
        <v>13378</v>
      </c>
    </row>
    <row r="2475" spans="1:2" x14ac:dyDescent="0.2">
      <c r="A2475" s="23" t="s">
        <v>13379</v>
      </c>
      <c r="B2475" s="23" t="s">
        <v>13380</v>
      </c>
    </row>
    <row r="2476" spans="1:2" ht="25.5" x14ac:dyDescent="0.2">
      <c r="A2476" s="23" t="s">
        <v>13381</v>
      </c>
      <c r="B2476" s="23" t="s">
        <v>13382</v>
      </c>
    </row>
    <row r="2477" spans="1:2" x14ac:dyDescent="0.2">
      <c r="A2477" s="23" t="s">
        <v>13383</v>
      </c>
      <c r="B2477" s="23" t="s">
        <v>13384</v>
      </c>
    </row>
    <row r="2478" spans="1:2" x14ac:dyDescent="0.2">
      <c r="A2478" s="23" t="s">
        <v>13385</v>
      </c>
      <c r="B2478" s="23" t="s">
        <v>13386</v>
      </c>
    </row>
    <row r="2479" spans="1:2" x14ac:dyDescent="0.2">
      <c r="A2479" s="23" t="s">
        <v>13387</v>
      </c>
      <c r="B2479" s="23" t="s">
        <v>13388</v>
      </c>
    </row>
    <row r="2480" spans="1:2" x14ac:dyDescent="0.2">
      <c r="A2480" s="23" t="s">
        <v>13389</v>
      </c>
      <c r="B2480" s="23" t="s">
        <v>13390</v>
      </c>
    </row>
    <row r="2481" spans="1:2" ht="25.5" x14ac:dyDescent="0.2">
      <c r="A2481" s="23" t="s">
        <v>13391</v>
      </c>
      <c r="B2481" s="23" t="s">
        <v>13392</v>
      </c>
    </row>
    <row r="2482" spans="1:2" x14ac:dyDescent="0.2">
      <c r="A2482" s="23" t="s">
        <v>13393</v>
      </c>
      <c r="B2482" s="23" t="s">
        <v>13394</v>
      </c>
    </row>
    <row r="2483" spans="1:2" x14ac:dyDescent="0.2">
      <c r="A2483" s="23" t="s">
        <v>13395</v>
      </c>
      <c r="B2483" s="23" t="s">
        <v>13396</v>
      </c>
    </row>
    <row r="2484" spans="1:2" x14ac:dyDescent="0.2">
      <c r="A2484" s="23" t="s">
        <v>13397</v>
      </c>
      <c r="B2484" s="23" t="s">
        <v>13398</v>
      </c>
    </row>
    <row r="2485" spans="1:2" x14ac:dyDescent="0.2">
      <c r="A2485" s="23" t="s">
        <v>13399</v>
      </c>
      <c r="B2485" s="23" t="s">
        <v>13400</v>
      </c>
    </row>
    <row r="2486" spans="1:2" x14ac:dyDescent="0.2">
      <c r="A2486" s="23" t="s">
        <v>13401</v>
      </c>
      <c r="B2486" s="23" t="s">
        <v>13402</v>
      </c>
    </row>
    <row r="2487" spans="1:2" x14ac:dyDescent="0.2">
      <c r="A2487" s="23" t="s">
        <v>13403</v>
      </c>
      <c r="B2487" s="23" t="s">
        <v>13404</v>
      </c>
    </row>
    <row r="2488" spans="1:2" ht="25.5" x14ac:dyDescent="0.2">
      <c r="A2488" s="23" t="s">
        <v>13405</v>
      </c>
      <c r="B2488" s="23" t="s">
        <v>13406</v>
      </c>
    </row>
    <row r="2489" spans="1:2" x14ac:dyDescent="0.2">
      <c r="A2489" s="23" t="s">
        <v>13407</v>
      </c>
      <c r="B2489" s="23" t="s">
        <v>13408</v>
      </c>
    </row>
    <row r="2490" spans="1:2" x14ac:dyDescent="0.2">
      <c r="A2490" s="23" t="s">
        <v>13409</v>
      </c>
      <c r="B2490" s="23" t="s">
        <v>13410</v>
      </c>
    </row>
    <row r="2491" spans="1:2" x14ac:dyDescent="0.2">
      <c r="A2491" s="23" t="s">
        <v>13411</v>
      </c>
      <c r="B2491" s="23" t="s">
        <v>13412</v>
      </c>
    </row>
    <row r="2492" spans="1:2" x14ac:dyDescent="0.2">
      <c r="A2492" s="23" t="s">
        <v>13413</v>
      </c>
      <c r="B2492" s="23" t="s">
        <v>13414</v>
      </c>
    </row>
    <row r="2493" spans="1:2" x14ac:dyDescent="0.2">
      <c r="A2493" s="23" t="s">
        <v>13415</v>
      </c>
      <c r="B2493" s="23" t="s">
        <v>13416</v>
      </c>
    </row>
    <row r="2494" spans="1:2" x14ac:dyDescent="0.2">
      <c r="A2494" s="23" t="s">
        <v>13417</v>
      </c>
      <c r="B2494" s="23" t="s">
        <v>13418</v>
      </c>
    </row>
    <row r="2495" spans="1:2" x14ac:dyDescent="0.2">
      <c r="A2495" s="23" t="s">
        <v>13419</v>
      </c>
      <c r="B2495" s="23" t="s">
        <v>13420</v>
      </c>
    </row>
    <row r="2496" spans="1:2" ht="25.5" x14ac:dyDescent="0.2">
      <c r="A2496" s="23" t="s">
        <v>13421</v>
      </c>
      <c r="B2496" s="23" t="s">
        <v>13422</v>
      </c>
    </row>
    <row r="2497" spans="1:2" ht="25.5" x14ac:dyDescent="0.2">
      <c r="A2497" s="23" t="s">
        <v>13423</v>
      </c>
      <c r="B2497" s="23" t="s">
        <v>13424</v>
      </c>
    </row>
    <row r="2498" spans="1:2" x14ac:dyDescent="0.2">
      <c r="A2498" s="23" t="s">
        <v>13425</v>
      </c>
      <c r="B2498" s="23" t="s">
        <v>13426</v>
      </c>
    </row>
    <row r="2499" spans="1:2" x14ac:dyDescent="0.2">
      <c r="A2499" s="23" t="s">
        <v>13427</v>
      </c>
      <c r="B2499" s="23" t="s">
        <v>13428</v>
      </c>
    </row>
    <row r="2500" spans="1:2" x14ac:dyDescent="0.2">
      <c r="A2500" s="23" t="s">
        <v>13429</v>
      </c>
      <c r="B2500" s="23" t="s">
        <v>13430</v>
      </c>
    </row>
    <row r="2501" spans="1:2" x14ac:dyDescent="0.2">
      <c r="A2501" s="23" t="s">
        <v>13431</v>
      </c>
      <c r="B2501" s="23" t="s">
        <v>13432</v>
      </c>
    </row>
    <row r="2502" spans="1:2" x14ac:dyDescent="0.2">
      <c r="A2502" s="23" t="s">
        <v>13433</v>
      </c>
      <c r="B2502" s="23" t="s">
        <v>13434</v>
      </c>
    </row>
    <row r="2503" spans="1:2" x14ac:dyDescent="0.2">
      <c r="A2503" s="23" t="s">
        <v>13435</v>
      </c>
      <c r="B2503" s="23" t="s">
        <v>13436</v>
      </c>
    </row>
    <row r="2504" spans="1:2" ht="25.5" x14ac:dyDescent="0.2">
      <c r="A2504" s="23" t="s">
        <v>13437</v>
      </c>
      <c r="B2504" s="23" t="s">
        <v>13438</v>
      </c>
    </row>
    <row r="2505" spans="1:2" x14ac:dyDescent="0.2">
      <c r="A2505" s="23" t="s">
        <v>13439</v>
      </c>
      <c r="B2505" s="23" t="s">
        <v>13440</v>
      </c>
    </row>
    <row r="2506" spans="1:2" x14ac:dyDescent="0.2">
      <c r="A2506" s="23" t="s">
        <v>13441</v>
      </c>
      <c r="B2506" s="23" t="s">
        <v>13442</v>
      </c>
    </row>
    <row r="2507" spans="1:2" x14ac:dyDescent="0.2">
      <c r="A2507" s="23" t="s">
        <v>13443</v>
      </c>
      <c r="B2507" s="23" t="s">
        <v>13444</v>
      </c>
    </row>
    <row r="2508" spans="1:2" x14ac:dyDescent="0.2">
      <c r="A2508" s="23" t="s">
        <v>13445</v>
      </c>
      <c r="B2508" s="23" t="s">
        <v>13446</v>
      </c>
    </row>
    <row r="2509" spans="1:2" x14ac:dyDescent="0.2">
      <c r="A2509" s="23" t="s">
        <v>13447</v>
      </c>
      <c r="B2509" s="23" t="s">
        <v>13448</v>
      </c>
    </row>
    <row r="2510" spans="1:2" x14ac:dyDescent="0.2">
      <c r="A2510" s="23" t="s">
        <v>13449</v>
      </c>
      <c r="B2510" s="23" t="s">
        <v>13450</v>
      </c>
    </row>
    <row r="2511" spans="1:2" x14ac:dyDescent="0.2">
      <c r="A2511" s="23" t="s">
        <v>13451</v>
      </c>
      <c r="B2511" s="23" t="s">
        <v>13452</v>
      </c>
    </row>
    <row r="2512" spans="1:2" x14ac:dyDescent="0.2">
      <c r="A2512" s="23" t="s">
        <v>13453</v>
      </c>
      <c r="B2512" s="23" t="s">
        <v>13454</v>
      </c>
    </row>
    <row r="2513" spans="1:2" x14ac:dyDescent="0.2">
      <c r="A2513" s="23" t="s">
        <v>13455</v>
      </c>
      <c r="B2513" s="23" t="s">
        <v>13456</v>
      </c>
    </row>
    <row r="2514" spans="1:2" ht="25.5" x14ac:dyDescent="0.2">
      <c r="A2514" s="23" t="s">
        <v>13457</v>
      </c>
      <c r="B2514" s="23" t="s">
        <v>13458</v>
      </c>
    </row>
    <row r="2515" spans="1:2" x14ac:dyDescent="0.2">
      <c r="A2515" s="23" t="s">
        <v>13459</v>
      </c>
      <c r="B2515" s="23" t="s">
        <v>13460</v>
      </c>
    </row>
    <row r="2516" spans="1:2" x14ac:dyDescent="0.2">
      <c r="A2516" s="23" t="s">
        <v>13461</v>
      </c>
      <c r="B2516" s="23" t="s">
        <v>13462</v>
      </c>
    </row>
    <row r="2517" spans="1:2" x14ac:dyDescent="0.2">
      <c r="A2517" s="23" t="s">
        <v>13463</v>
      </c>
      <c r="B2517" s="23" t="s">
        <v>13464</v>
      </c>
    </row>
    <row r="2518" spans="1:2" ht="25.5" x14ac:dyDescent="0.2">
      <c r="A2518" s="23" t="s">
        <v>13465</v>
      </c>
      <c r="B2518" s="23" t="s">
        <v>13466</v>
      </c>
    </row>
    <row r="2519" spans="1:2" x14ac:dyDescent="0.2">
      <c r="A2519" s="23" t="s">
        <v>13467</v>
      </c>
      <c r="B2519" s="23" t="s">
        <v>13468</v>
      </c>
    </row>
    <row r="2520" spans="1:2" x14ac:dyDescent="0.2">
      <c r="A2520" s="23" t="s">
        <v>13469</v>
      </c>
      <c r="B2520" s="23" t="s">
        <v>13470</v>
      </c>
    </row>
    <row r="2521" spans="1:2" x14ac:dyDescent="0.2">
      <c r="A2521" s="23" t="s">
        <v>13471</v>
      </c>
      <c r="B2521" s="23" t="s">
        <v>13472</v>
      </c>
    </row>
    <row r="2522" spans="1:2" ht="25.5" x14ac:dyDescent="0.2">
      <c r="A2522" s="23" t="s">
        <v>13473</v>
      </c>
      <c r="B2522" s="23" t="s">
        <v>13474</v>
      </c>
    </row>
    <row r="2523" spans="1:2" x14ac:dyDescent="0.2">
      <c r="A2523" s="23" t="s">
        <v>13475</v>
      </c>
      <c r="B2523" s="23" t="s">
        <v>13476</v>
      </c>
    </row>
    <row r="2524" spans="1:2" ht="25.5" x14ac:dyDescent="0.2">
      <c r="A2524" s="23" t="s">
        <v>13477</v>
      </c>
      <c r="B2524" s="23" t="s">
        <v>13478</v>
      </c>
    </row>
    <row r="2525" spans="1:2" x14ac:dyDescent="0.2">
      <c r="A2525" s="23" t="s">
        <v>13479</v>
      </c>
      <c r="B2525" s="23" t="s">
        <v>13480</v>
      </c>
    </row>
    <row r="2526" spans="1:2" x14ac:dyDescent="0.2">
      <c r="A2526" s="23" t="s">
        <v>13481</v>
      </c>
      <c r="B2526" s="23" t="s">
        <v>13482</v>
      </c>
    </row>
    <row r="2527" spans="1:2" x14ac:dyDescent="0.2">
      <c r="A2527" s="23" t="s">
        <v>13483</v>
      </c>
      <c r="B2527" s="23" t="s">
        <v>13484</v>
      </c>
    </row>
    <row r="2528" spans="1:2" ht="25.5" x14ac:dyDescent="0.2">
      <c r="A2528" s="23" t="s">
        <v>13485</v>
      </c>
      <c r="B2528" s="23" t="s">
        <v>13486</v>
      </c>
    </row>
    <row r="2529" spans="1:2" x14ac:dyDescent="0.2">
      <c r="A2529" s="23" t="s">
        <v>13487</v>
      </c>
      <c r="B2529" s="23" t="s">
        <v>13488</v>
      </c>
    </row>
    <row r="2530" spans="1:2" x14ac:dyDescent="0.2">
      <c r="A2530" s="23" t="s">
        <v>13489</v>
      </c>
      <c r="B2530" s="23" t="s">
        <v>13490</v>
      </c>
    </row>
    <row r="2531" spans="1:2" x14ac:dyDescent="0.2">
      <c r="A2531" s="23" t="s">
        <v>13491</v>
      </c>
      <c r="B2531" s="23" t="s">
        <v>13492</v>
      </c>
    </row>
    <row r="2532" spans="1:2" x14ac:dyDescent="0.2">
      <c r="A2532" s="23" t="s">
        <v>13493</v>
      </c>
      <c r="B2532" s="23" t="s">
        <v>7038</v>
      </c>
    </row>
    <row r="2533" spans="1:2" x14ac:dyDescent="0.2">
      <c r="A2533" s="23" t="s">
        <v>13494</v>
      </c>
      <c r="B2533" s="23" t="s">
        <v>13495</v>
      </c>
    </row>
    <row r="2534" spans="1:2" x14ac:dyDescent="0.2">
      <c r="A2534" s="23" t="s">
        <v>13496</v>
      </c>
      <c r="B2534" s="23" t="s">
        <v>13497</v>
      </c>
    </row>
    <row r="2535" spans="1:2" x14ac:dyDescent="0.2">
      <c r="A2535" s="23" t="s">
        <v>13498</v>
      </c>
      <c r="B2535" s="23" t="s">
        <v>13499</v>
      </c>
    </row>
    <row r="2536" spans="1:2" x14ac:dyDescent="0.2">
      <c r="A2536" s="23" t="s">
        <v>13500</v>
      </c>
      <c r="B2536" s="23" t="s">
        <v>13501</v>
      </c>
    </row>
    <row r="2537" spans="1:2" x14ac:dyDescent="0.2">
      <c r="A2537" s="23" t="s">
        <v>13502</v>
      </c>
      <c r="B2537" s="23" t="s">
        <v>13503</v>
      </c>
    </row>
    <row r="2538" spans="1:2" x14ac:dyDescent="0.2">
      <c r="A2538" s="23" t="s">
        <v>13504</v>
      </c>
      <c r="B2538" s="23" t="s">
        <v>13505</v>
      </c>
    </row>
    <row r="2539" spans="1:2" x14ac:dyDescent="0.2">
      <c r="A2539" s="23" t="s">
        <v>13506</v>
      </c>
      <c r="B2539" s="23" t="s">
        <v>13507</v>
      </c>
    </row>
    <row r="2540" spans="1:2" x14ac:dyDescent="0.2">
      <c r="A2540" s="23" t="s">
        <v>13508</v>
      </c>
      <c r="B2540" s="23" t="s">
        <v>13509</v>
      </c>
    </row>
    <row r="2541" spans="1:2" x14ac:dyDescent="0.2">
      <c r="A2541" s="23" t="s">
        <v>13510</v>
      </c>
      <c r="B2541" s="23" t="s">
        <v>13511</v>
      </c>
    </row>
    <row r="2542" spans="1:2" ht="25.5" x14ac:dyDescent="0.2">
      <c r="A2542" s="23" t="s">
        <v>13512</v>
      </c>
      <c r="B2542" s="23" t="s">
        <v>13513</v>
      </c>
    </row>
    <row r="2543" spans="1:2" x14ac:dyDescent="0.2">
      <c r="A2543" s="23" t="s">
        <v>13514</v>
      </c>
      <c r="B2543" s="23" t="s">
        <v>13515</v>
      </c>
    </row>
    <row r="2544" spans="1:2" x14ac:dyDescent="0.2">
      <c r="A2544" s="23" t="s">
        <v>13516</v>
      </c>
      <c r="B2544" s="23" t="s">
        <v>13517</v>
      </c>
    </row>
    <row r="2545" spans="1:2" x14ac:dyDescent="0.2">
      <c r="A2545" s="23" t="s">
        <v>13518</v>
      </c>
      <c r="B2545" s="23" t="s">
        <v>13519</v>
      </c>
    </row>
    <row r="2546" spans="1:2" x14ac:dyDescent="0.2">
      <c r="A2546" s="23" t="s">
        <v>13520</v>
      </c>
      <c r="B2546" s="23" t="s">
        <v>13521</v>
      </c>
    </row>
    <row r="2547" spans="1:2" x14ac:dyDescent="0.2">
      <c r="A2547" s="23" t="s">
        <v>13522</v>
      </c>
      <c r="B2547" s="23" t="s">
        <v>13523</v>
      </c>
    </row>
    <row r="2548" spans="1:2" x14ac:dyDescent="0.2">
      <c r="A2548" s="23" t="s">
        <v>13524</v>
      </c>
      <c r="B2548" s="23" t="s">
        <v>13525</v>
      </c>
    </row>
    <row r="2549" spans="1:2" x14ac:dyDescent="0.2">
      <c r="A2549" s="23" t="s">
        <v>13526</v>
      </c>
      <c r="B2549" s="23" t="s">
        <v>13527</v>
      </c>
    </row>
    <row r="2550" spans="1:2" x14ac:dyDescent="0.2">
      <c r="A2550" s="23" t="s">
        <v>13528</v>
      </c>
      <c r="B2550" s="23" t="s">
        <v>13529</v>
      </c>
    </row>
    <row r="2551" spans="1:2" x14ac:dyDescent="0.2">
      <c r="A2551" s="23" t="s">
        <v>13530</v>
      </c>
      <c r="B2551" s="23" t="s">
        <v>13531</v>
      </c>
    </row>
    <row r="2552" spans="1:2" x14ac:dyDescent="0.2">
      <c r="A2552" s="23" t="s">
        <v>13532</v>
      </c>
      <c r="B2552" s="23" t="s">
        <v>13533</v>
      </c>
    </row>
    <row r="2553" spans="1:2" x14ac:dyDescent="0.2">
      <c r="A2553" s="23" t="s">
        <v>13534</v>
      </c>
      <c r="B2553" s="23" t="s">
        <v>13535</v>
      </c>
    </row>
    <row r="2554" spans="1:2" x14ac:dyDescent="0.2">
      <c r="A2554" s="23" t="s">
        <v>13536</v>
      </c>
      <c r="B2554" s="23" t="s">
        <v>13537</v>
      </c>
    </row>
    <row r="2555" spans="1:2" x14ac:dyDescent="0.2">
      <c r="A2555" s="23" t="s">
        <v>13538</v>
      </c>
      <c r="B2555" s="23" t="s">
        <v>13539</v>
      </c>
    </row>
    <row r="2556" spans="1:2" x14ac:dyDescent="0.2">
      <c r="A2556" s="23" t="s">
        <v>13540</v>
      </c>
      <c r="B2556" s="23" t="s">
        <v>13541</v>
      </c>
    </row>
    <row r="2557" spans="1:2" x14ac:dyDescent="0.2">
      <c r="A2557" s="23" t="s">
        <v>13542</v>
      </c>
      <c r="B2557" s="23" t="s">
        <v>13543</v>
      </c>
    </row>
    <row r="2558" spans="1:2" x14ac:dyDescent="0.2">
      <c r="A2558" s="23" t="s">
        <v>13544</v>
      </c>
      <c r="B2558" s="23" t="s">
        <v>13545</v>
      </c>
    </row>
    <row r="2559" spans="1:2" x14ac:dyDescent="0.2">
      <c r="A2559" s="23" t="s">
        <v>13546</v>
      </c>
      <c r="B2559" s="23" t="s">
        <v>13547</v>
      </c>
    </row>
    <row r="2560" spans="1:2" x14ac:dyDescent="0.2">
      <c r="A2560" s="23" t="s">
        <v>13548</v>
      </c>
      <c r="B2560" s="23" t="s">
        <v>13549</v>
      </c>
    </row>
    <row r="2561" spans="1:2" x14ac:dyDescent="0.2">
      <c r="A2561" s="23" t="s">
        <v>13550</v>
      </c>
      <c r="B2561" s="23" t="s">
        <v>13551</v>
      </c>
    </row>
    <row r="2562" spans="1:2" x14ac:dyDescent="0.2">
      <c r="A2562" s="23" t="s">
        <v>13552</v>
      </c>
      <c r="B2562" s="23" t="s">
        <v>13553</v>
      </c>
    </row>
    <row r="2563" spans="1:2" x14ac:dyDescent="0.2">
      <c r="A2563" s="23" t="s">
        <v>13554</v>
      </c>
      <c r="B2563" s="23" t="s">
        <v>13555</v>
      </c>
    </row>
    <row r="2564" spans="1:2" x14ac:dyDescent="0.2">
      <c r="A2564" s="23" t="s">
        <v>13556</v>
      </c>
      <c r="B2564" s="23" t="s">
        <v>13557</v>
      </c>
    </row>
    <row r="2565" spans="1:2" x14ac:dyDescent="0.2">
      <c r="A2565" s="23" t="s">
        <v>13558</v>
      </c>
      <c r="B2565" s="23" t="s">
        <v>13559</v>
      </c>
    </row>
    <row r="2566" spans="1:2" x14ac:dyDescent="0.2">
      <c r="A2566" s="23" t="s">
        <v>13560</v>
      </c>
      <c r="B2566" s="23" t="s">
        <v>13561</v>
      </c>
    </row>
    <row r="2567" spans="1:2" x14ac:dyDescent="0.2">
      <c r="A2567" s="23" t="s">
        <v>13562</v>
      </c>
      <c r="B2567" s="23" t="s">
        <v>13563</v>
      </c>
    </row>
    <row r="2568" spans="1:2" x14ac:dyDescent="0.2">
      <c r="A2568" s="23" t="s">
        <v>13564</v>
      </c>
      <c r="B2568" s="23" t="s">
        <v>13565</v>
      </c>
    </row>
    <row r="2569" spans="1:2" x14ac:dyDescent="0.2">
      <c r="A2569" s="23" t="s">
        <v>13566</v>
      </c>
      <c r="B2569" s="23" t="s">
        <v>13567</v>
      </c>
    </row>
    <row r="2570" spans="1:2" ht="38.25" x14ac:dyDescent="0.2">
      <c r="A2570" s="23" t="s">
        <v>13568</v>
      </c>
      <c r="B2570" s="23" t="s">
        <v>13569</v>
      </c>
    </row>
    <row r="2571" spans="1:2" x14ac:dyDescent="0.2">
      <c r="A2571" s="23" t="s">
        <v>13570</v>
      </c>
      <c r="B2571" s="23" t="s">
        <v>13571</v>
      </c>
    </row>
    <row r="2572" spans="1:2" x14ac:dyDescent="0.2">
      <c r="A2572" s="23" t="s">
        <v>13572</v>
      </c>
      <c r="B2572" s="23" t="s">
        <v>13573</v>
      </c>
    </row>
    <row r="2573" spans="1:2" x14ac:dyDescent="0.2">
      <c r="A2573" s="23" t="s">
        <v>13574</v>
      </c>
      <c r="B2573" s="23" t="s">
        <v>13575</v>
      </c>
    </row>
    <row r="2574" spans="1:2" x14ac:dyDescent="0.2">
      <c r="A2574" s="23" t="s">
        <v>13576</v>
      </c>
      <c r="B2574" s="23" t="s">
        <v>13577</v>
      </c>
    </row>
    <row r="2575" spans="1:2" x14ac:dyDescent="0.2">
      <c r="A2575" s="23" t="s">
        <v>13578</v>
      </c>
      <c r="B2575" s="23" t="s">
        <v>13579</v>
      </c>
    </row>
    <row r="2576" spans="1:2" x14ac:dyDescent="0.2">
      <c r="A2576" s="23" t="s">
        <v>13580</v>
      </c>
      <c r="B2576" s="23" t="s">
        <v>13581</v>
      </c>
    </row>
    <row r="2577" spans="1:2" x14ac:dyDescent="0.2">
      <c r="A2577" s="23" t="s">
        <v>13582</v>
      </c>
      <c r="B2577" s="23" t="s">
        <v>13583</v>
      </c>
    </row>
    <row r="2578" spans="1:2" x14ac:dyDescent="0.2">
      <c r="A2578" s="23" t="s">
        <v>13584</v>
      </c>
      <c r="B2578" s="23" t="s">
        <v>13585</v>
      </c>
    </row>
    <row r="2579" spans="1:2" x14ac:dyDescent="0.2">
      <c r="A2579" s="23" t="s">
        <v>13586</v>
      </c>
      <c r="B2579" s="23" t="s">
        <v>13587</v>
      </c>
    </row>
    <row r="2580" spans="1:2" x14ac:dyDescent="0.2">
      <c r="A2580" s="23" t="s">
        <v>13588</v>
      </c>
      <c r="B2580" s="23" t="s">
        <v>13589</v>
      </c>
    </row>
    <row r="2581" spans="1:2" x14ac:dyDescent="0.2">
      <c r="A2581" s="23" t="s">
        <v>13590</v>
      </c>
      <c r="B2581" s="23" t="s">
        <v>13591</v>
      </c>
    </row>
    <row r="2582" spans="1:2" x14ac:dyDescent="0.2">
      <c r="A2582" s="23" t="s">
        <v>13592</v>
      </c>
      <c r="B2582" s="23" t="s">
        <v>13593</v>
      </c>
    </row>
    <row r="2583" spans="1:2" x14ac:dyDescent="0.2">
      <c r="A2583" s="23" t="s">
        <v>13594</v>
      </c>
      <c r="B2583" s="23" t="s">
        <v>13595</v>
      </c>
    </row>
    <row r="2584" spans="1:2" x14ac:dyDescent="0.2">
      <c r="A2584" s="23" t="s">
        <v>13596</v>
      </c>
      <c r="B2584" s="23" t="s">
        <v>13597</v>
      </c>
    </row>
    <row r="2585" spans="1:2" x14ac:dyDescent="0.2">
      <c r="A2585" s="23" t="s">
        <v>13598</v>
      </c>
      <c r="B2585" s="23" t="s">
        <v>13599</v>
      </c>
    </row>
    <row r="2586" spans="1:2" ht="25.5" x14ac:dyDescent="0.2">
      <c r="A2586" s="23" t="s">
        <v>13600</v>
      </c>
      <c r="B2586" s="23" t="s">
        <v>13601</v>
      </c>
    </row>
    <row r="2587" spans="1:2" x14ac:dyDescent="0.2">
      <c r="A2587" s="23" t="s">
        <v>13602</v>
      </c>
      <c r="B2587" s="23" t="s">
        <v>13603</v>
      </c>
    </row>
    <row r="2588" spans="1:2" x14ac:dyDescent="0.2">
      <c r="A2588" s="23" t="s">
        <v>13604</v>
      </c>
      <c r="B2588" s="23" t="s">
        <v>13605</v>
      </c>
    </row>
    <row r="2589" spans="1:2" ht="25.5" x14ac:dyDescent="0.2">
      <c r="A2589" s="23" t="s">
        <v>13606</v>
      </c>
      <c r="B2589" s="23" t="s">
        <v>13607</v>
      </c>
    </row>
    <row r="2590" spans="1:2" x14ac:dyDescent="0.2">
      <c r="A2590" s="23" t="s">
        <v>13608</v>
      </c>
      <c r="B2590" s="23" t="s">
        <v>13609</v>
      </c>
    </row>
    <row r="2591" spans="1:2" x14ac:dyDescent="0.2">
      <c r="A2591" s="23" t="s">
        <v>13610</v>
      </c>
      <c r="B2591" s="23" t="s">
        <v>13611</v>
      </c>
    </row>
    <row r="2592" spans="1:2" x14ac:dyDescent="0.2">
      <c r="A2592" s="23" t="s">
        <v>13612</v>
      </c>
      <c r="B2592" s="23" t="s">
        <v>13613</v>
      </c>
    </row>
    <row r="2593" spans="1:2" x14ac:dyDescent="0.2">
      <c r="A2593" s="23" t="s">
        <v>13614</v>
      </c>
      <c r="B2593" s="23" t="s">
        <v>13615</v>
      </c>
    </row>
    <row r="2594" spans="1:2" x14ac:dyDescent="0.2">
      <c r="A2594" s="23" t="s">
        <v>13616</v>
      </c>
      <c r="B2594" s="23" t="s">
        <v>13617</v>
      </c>
    </row>
    <row r="2595" spans="1:2" x14ac:dyDescent="0.2">
      <c r="A2595" s="23" t="s">
        <v>13618</v>
      </c>
      <c r="B2595" s="23" t="s">
        <v>13619</v>
      </c>
    </row>
    <row r="2596" spans="1:2" ht="25.5" x14ac:dyDescent="0.2">
      <c r="A2596" s="23" t="s">
        <v>13620</v>
      </c>
      <c r="B2596" s="23" t="s">
        <v>13621</v>
      </c>
    </row>
    <row r="2597" spans="1:2" x14ac:dyDescent="0.2">
      <c r="A2597" s="23" t="s">
        <v>13622</v>
      </c>
      <c r="B2597" s="23" t="s">
        <v>13623</v>
      </c>
    </row>
    <row r="2598" spans="1:2" x14ac:dyDescent="0.2">
      <c r="A2598" s="23" t="s">
        <v>13624</v>
      </c>
      <c r="B2598" s="23" t="s">
        <v>13625</v>
      </c>
    </row>
    <row r="2599" spans="1:2" ht="25.5" x14ac:dyDescent="0.2">
      <c r="A2599" s="23" t="s">
        <v>13626</v>
      </c>
      <c r="B2599" s="23" t="s">
        <v>13627</v>
      </c>
    </row>
    <row r="2600" spans="1:2" x14ac:dyDescent="0.2">
      <c r="A2600" s="23" t="s">
        <v>13628</v>
      </c>
      <c r="B2600" s="23" t="s">
        <v>13629</v>
      </c>
    </row>
    <row r="2601" spans="1:2" ht="25.5" x14ac:dyDescent="0.2">
      <c r="A2601" s="23" t="s">
        <v>13630</v>
      </c>
      <c r="B2601" s="23" t="s">
        <v>13631</v>
      </c>
    </row>
    <row r="2602" spans="1:2" x14ac:dyDescent="0.2">
      <c r="A2602" s="23" t="s">
        <v>13632</v>
      </c>
      <c r="B2602" s="23" t="s">
        <v>13633</v>
      </c>
    </row>
    <row r="2603" spans="1:2" x14ac:dyDescent="0.2">
      <c r="A2603" s="23" t="s">
        <v>13634</v>
      </c>
      <c r="B2603" s="23" t="s">
        <v>13635</v>
      </c>
    </row>
    <row r="2604" spans="1:2" ht="38.25" x14ac:dyDescent="0.2">
      <c r="A2604" s="23" t="s">
        <v>13636</v>
      </c>
      <c r="B2604" s="23" t="s">
        <v>13637</v>
      </c>
    </row>
    <row r="2605" spans="1:2" x14ac:dyDescent="0.2">
      <c r="A2605" s="23" t="s">
        <v>13638</v>
      </c>
      <c r="B2605" s="23" t="s">
        <v>13639</v>
      </c>
    </row>
    <row r="2606" spans="1:2" x14ac:dyDescent="0.2">
      <c r="A2606" s="23" t="s">
        <v>13640</v>
      </c>
      <c r="B2606" s="23" t="s">
        <v>13641</v>
      </c>
    </row>
    <row r="2607" spans="1:2" ht="25.5" x14ac:dyDescent="0.2">
      <c r="A2607" s="23" t="s">
        <v>13642</v>
      </c>
      <c r="B2607" s="23" t="s">
        <v>13643</v>
      </c>
    </row>
    <row r="2608" spans="1:2" x14ac:dyDescent="0.2">
      <c r="A2608" s="23" t="s">
        <v>13644</v>
      </c>
      <c r="B2608" s="23" t="s">
        <v>13645</v>
      </c>
    </row>
    <row r="2609" spans="1:2" ht="25.5" x14ac:dyDescent="0.2">
      <c r="A2609" s="23" t="s">
        <v>13646</v>
      </c>
      <c r="B2609" s="23" t="s">
        <v>13647</v>
      </c>
    </row>
    <row r="2610" spans="1:2" ht="38.25" x14ac:dyDescent="0.2">
      <c r="A2610" s="23" t="s">
        <v>13648</v>
      </c>
      <c r="B2610" s="23" t="s">
        <v>13649</v>
      </c>
    </row>
    <row r="2611" spans="1:2" x14ac:dyDescent="0.2">
      <c r="A2611" s="23" t="s">
        <v>13650</v>
      </c>
      <c r="B2611" s="23" t="s">
        <v>13651</v>
      </c>
    </row>
    <row r="2612" spans="1:2" x14ac:dyDescent="0.2">
      <c r="A2612" s="23" t="s">
        <v>13652</v>
      </c>
      <c r="B2612" s="23" t="s">
        <v>13653</v>
      </c>
    </row>
    <row r="2613" spans="1:2" x14ac:dyDescent="0.2">
      <c r="A2613" s="23" t="s">
        <v>13654</v>
      </c>
      <c r="B2613" s="23" t="s">
        <v>13655</v>
      </c>
    </row>
    <row r="2614" spans="1:2" x14ac:dyDescent="0.2">
      <c r="A2614" s="23" t="s">
        <v>13656</v>
      </c>
      <c r="B2614" s="23" t="s">
        <v>13657</v>
      </c>
    </row>
    <row r="2615" spans="1:2" x14ac:dyDescent="0.2">
      <c r="A2615" s="23" t="s">
        <v>13658</v>
      </c>
      <c r="B2615" s="23" t="s">
        <v>13659</v>
      </c>
    </row>
    <row r="2616" spans="1:2" x14ac:dyDescent="0.2">
      <c r="A2616" s="23" t="s">
        <v>13660</v>
      </c>
      <c r="B2616" s="23" t="s">
        <v>13661</v>
      </c>
    </row>
    <row r="2617" spans="1:2" x14ac:dyDescent="0.2">
      <c r="A2617" s="23" t="s">
        <v>13662</v>
      </c>
      <c r="B2617" s="23" t="s">
        <v>13663</v>
      </c>
    </row>
    <row r="2618" spans="1:2" x14ac:dyDescent="0.2">
      <c r="A2618" s="23" t="s">
        <v>13664</v>
      </c>
      <c r="B2618" s="23" t="s">
        <v>13665</v>
      </c>
    </row>
    <row r="2619" spans="1:2" x14ac:dyDescent="0.2">
      <c r="A2619" s="23" t="s">
        <v>13666</v>
      </c>
      <c r="B2619" s="23" t="s">
        <v>13667</v>
      </c>
    </row>
    <row r="2620" spans="1:2" x14ac:dyDescent="0.2">
      <c r="A2620" s="23" t="s">
        <v>13668</v>
      </c>
      <c r="B2620" s="23" t="s">
        <v>13669</v>
      </c>
    </row>
    <row r="2621" spans="1:2" ht="25.5" x14ac:dyDescent="0.2">
      <c r="A2621" s="23" t="s">
        <v>13670</v>
      </c>
      <c r="B2621" s="23" t="s">
        <v>13671</v>
      </c>
    </row>
    <row r="2622" spans="1:2" x14ac:dyDescent="0.2">
      <c r="A2622" s="23" t="s">
        <v>13672</v>
      </c>
      <c r="B2622" s="23" t="s">
        <v>13673</v>
      </c>
    </row>
    <row r="2623" spans="1:2" x14ac:dyDescent="0.2">
      <c r="A2623" s="23" t="s">
        <v>13674</v>
      </c>
      <c r="B2623" s="23" t="s">
        <v>13675</v>
      </c>
    </row>
    <row r="2624" spans="1:2" x14ac:dyDescent="0.2">
      <c r="A2624" s="23" t="s">
        <v>13676</v>
      </c>
      <c r="B2624" s="23" t="s">
        <v>13677</v>
      </c>
    </row>
    <row r="2625" spans="1:2" x14ac:dyDescent="0.2">
      <c r="A2625" s="23" t="s">
        <v>13678</v>
      </c>
      <c r="B2625" s="23" t="s">
        <v>13679</v>
      </c>
    </row>
    <row r="2626" spans="1:2" x14ac:dyDescent="0.2">
      <c r="A2626" s="23" t="s">
        <v>13680</v>
      </c>
      <c r="B2626" s="23" t="s">
        <v>13681</v>
      </c>
    </row>
    <row r="2627" spans="1:2" x14ac:dyDescent="0.2">
      <c r="A2627" s="23" t="s">
        <v>13682</v>
      </c>
      <c r="B2627" s="23" t="s">
        <v>13683</v>
      </c>
    </row>
    <row r="2628" spans="1:2" x14ac:dyDescent="0.2">
      <c r="A2628" s="23" t="s">
        <v>13684</v>
      </c>
      <c r="B2628" s="23" t="s">
        <v>13685</v>
      </c>
    </row>
    <row r="2629" spans="1:2" x14ac:dyDescent="0.2">
      <c r="A2629" s="23" t="s">
        <v>13686</v>
      </c>
      <c r="B2629" s="23" t="s">
        <v>13687</v>
      </c>
    </row>
    <row r="2630" spans="1:2" x14ac:dyDescent="0.2">
      <c r="A2630" s="23" t="s">
        <v>13688</v>
      </c>
      <c r="B2630" s="23" t="s">
        <v>13689</v>
      </c>
    </row>
    <row r="2631" spans="1:2" x14ac:dyDescent="0.2">
      <c r="A2631" s="23" t="s">
        <v>13690</v>
      </c>
      <c r="B2631" s="23" t="s">
        <v>13691</v>
      </c>
    </row>
    <row r="2632" spans="1:2" x14ac:dyDescent="0.2">
      <c r="A2632" s="23" t="s">
        <v>13692</v>
      </c>
      <c r="B2632" s="23" t="s">
        <v>13693</v>
      </c>
    </row>
    <row r="2633" spans="1:2" x14ac:dyDescent="0.2">
      <c r="A2633" s="23" t="s">
        <v>13694</v>
      </c>
      <c r="B2633" s="23" t="s">
        <v>13695</v>
      </c>
    </row>
    <row r="2634" spans="1:2" x14ac:dyDescent="0.2">
      <c r="A2634" s="23" t="s">
        <v>13696</v>
      </c>
      <c r="B2634" s="23" t="s">
        <v>13697</v>
      </c>
    </row>
    <row r="2635" spans="1:2" x14ac:dyDescent="0.2">
      <c r="A2635" s="23" t="s">
        <v>13698</v>
      </c>
      <c r="B2635" s="23" t="s">
        <v>13699</v>
      </c>
    </row>
    <row r="2636" spans="1:2" x14ac:dyDescent="0.2">
      <c r="A2636" s="23" t="s">
        <v>13700</v>
      </c>
      <c r="B2636" s="23" t="s">
        <v>13701</v>
      </c>
    </row>
    <row r="2637" spans="1:2" ht="25.5" x14ac:dyDescent="0.2">
      <c r="A2637" s="23" t="s">
        <v>13702</v>
      </c>
      <c r="B2637" s="23" t="s">
        <v>13703</v>
      </c>
    </row>
    <row r="2638" spans="1:2" x14ac:dyDescent="0.2">
      <c r="A2638" s="23" t="s">
        <v>13704</v>
      </c>
      <c r="B2638" s="23" t="s">
        <v>13705</v>
      </c>
    </row>
    <row r="2639" spans="1:2" x14ac:dyDescent="0.2">
      <c r="A2639" s="23" t="s">
        <v>13706</v>
      </c>
      <c r="B2639" s="23" t="s">
        <v>13707</v>
      </c>
    </row>
    <row r="2640" spans="1:2" x14ac:dyDescent="0.2">
      <c r="A2640" s="23" t="s">
        <v>13708</v>
      </c>
      <c r="B2640" s="23" t="s">
        <v>13709</v>
      </c>
    </row>
    <row r="2641" spans="1:2" x14ac:dyDescent="0.2">
      <c r="A2641" s="23" t="s">
        <v>13710</v>
      </c>
      <c r="B2641" s="23" t="s">
        <v>13711</v>
      </c>
    </row>
    <row r="2642" spans="1:2" x14ac:dyDescent="0.2">
      <c r="A2642" s="23" t="s">
        <v>13712</v>
      </c>
      <c r="B2642" s="23" t="s">
        <v>13713</v>
      </c>
    </row>
    <row r="2643" spans="1:2" x14ac:dyDescent="0.2">
      <c r="A2643" s="23" t="s">
        <v>13714</v>
      </c>
      <c r="B2643" s="23" t="s">
        <v>13715</v>
      </c>
    </row>
    <row r="2644" spans="1:2" ht="25.5" x14ac:dyDescent="0.2">
      <c r="A2644" s="23" t="s">
        <v>13716</v>
      </c>
      <c r="B2644" s="23" t="s">
        <v>13717</v>
      </c>
    </row>
    <row r="2645" spans="1:2" x14ac:dyDescent="0.2">
      <c r="A2645" s="23" t="s">
        <v>13718</v>
      </c>
      <c r="B2645" s="23" t="s">
        <v>13719</v>
      </c>
    </row>
    <row r="2646" spans="1:2" x14ac:dyDescent="0.2">
      <c r="A2646" s="23" t="s">
        <v>13720</v>
      </c>
      <c r="B2646" s="23" t="s">
        <v>311</v>
      </c>
    </row>
    <row r="2647" spans="1:2" x14ac:dyDescent="0.2">
      <c r="A2647" s="23" t="s">
        <v>13721</v>
      </c>
      <c r="B2647" s="23" t="s">
        <v>13722</v>
      </c>
    </row>
    <row r="2648" spans="1:2" x14ac:dyDescent="0.2">
      <c r="A2648" s="23" t="s">
        <v>13723</v>
      </c>
      <c r="B2648" s="23" t="s">
        <v>13724</v>
      </c>
    </row>
    <row r="2649" spans="1:2" x14ac:dyDescent="0.2">
      <c r="A2649" s="23" t="s">
        <v>13725</v>
      </c>
      <c r="B2649" s="23" t="s">
        <v>13726</v>
      </c>
    </row>
    <row r="2650" spans="1:2" x14ac:dyDescent="0.2">
      <c r="A2650" s="23" t="s">
        <v>13727</v>
      </c>
      <c r="B2650" s="23" t="s">
        <v>13728</v>
      </c>
    </row>
    <row r="2651" spans="1:2" x14ac:dyDescent="0.2">
      <c r="A2651" s="23" t="s">
        <v>13729</v>
      </c>
      <c r="B2651" s="23" t="s">
        <v>13730</v>
      </c>
    </row>
    <row r="2652" spans="1:2" x14ac:dyDescent="0.2">
      <c r="A2652" s="23" t="s">
        <v>13731</v>
      </c>
      <c r="B2652" s="23" t="s">
        <v>13732</v>
      </c>
    </row>
    <row r="2653" spans="1:2" x14ac:dyDescent="0.2">
      <c r="A2653" s="23" t="s">
        <v>13733</v>
      </c>
      <c r="B2653" s="23" t="s">
        <v>13734</v>
      </c>
    </row>
    <row r="2654" spans="1:2" x14ac:dyDescent="0.2">
      <c r="A2654" s="23" t="s">
        <v>13735</v>
      </c>
      <c r="B2654" s="23" t="s">
        <v>13736</v>
      </c>
    </row>
    <row r="2655" spans="1:2" x14ac:dyDescent="0.2">
      <c r="A2655" s="23" t="s">
        <v>13737</v>
      </c>
      <c r="B2655" s="23" t="s">
        <v>13738</v>
      </c>
    </row>
    <row r="2656" spans="1:2" x14ac:dyDescent="0.2">
      <c r="A2656" s="23" t="s">
        <v>13739</v>
      </c>
      <c r="B2656" s="23" t="s">
        <v>13740</v>
      </c>
    </row>
    <row r="2657" spans="1:2" x14ac:dyDescent="0.2">
      <c r="A2657" s="23" t="s">
        <v>13741</v>
      </c>
      <c r="B2657" s="23" t="s">
        <v>13742</v>
      </c>
    </row>
    <row r="2658" spans="1:2" x14ac:dyDescent="0.2">
      <c r="A2658" s="23" t="s">
        <v>13743</v>
      </c>
      <c r="B2658" s="23" t="s">
        <v>13744</v>
      </c>
    </row>
    <row r="2659" spans="1:2" x14ac:dyDescent="0.2">
      <c r="A2659" s="23" t="s">
        <v>13745</v>
      </c>
      <c r="B2659" s="23" t="s">
        <v>13746</v>
      </c>
    </row>
    <row r="2660" spans="1:2" x14ac:dyDescent="0.2">
      <c r="A2660" s="23" t="s">
        <v>13747</v>
      </c>
      <c r="B2660" s="23" t="s">
        <v>13748</v>
      </c>
    </row>
    <row r="2661" spans="1:2" x14ac:dyDescent="0.2">
      <c r="A2661" s="23" t="s">
        <v>13749</v>
      </c>
      <c r="B2661" s="23" t="s">
        <v>13750</v>
      </c>
    </row>
    <row r="2662" spans="1:2" x14ac:dyDescent="0.2">
      <c r="A2662" s="23" t="s">
        <v>13751</v>
      </c>
      <c r="B2662" s="23" t="s">
        <v>13752</v>
      </c>
    </row>
    <row r="2663" spans="1:2" x14ac:dyDescent="0.2">
      <c r="A2663" s="23" t="s">
        <v>13753</v>
      </c>
      <c r="B2663" s="23" t="s">
        <v>13754</v>
      </c>
    </row>
    <row r="2664" spans="1:2" x14ac:dyDescent="0.2">
      <c r="A2664" s="23" t="s">
        <v>13755</v>
      </c>
      <c r="B2664" s="23" t="s">
        <v>13756</v>
      </c>
    </row>
    <row r="2665" spans="1:2" x14ac:dyDescent="0.2">
      <c r="A2665" s="23" t="s">
        <v>13757</v>
      </c>
      <c r="B2665" s="23" t="s">
        <v>13758</v>
      </c>
    </row>
    <row r="2666" spans="1:2" x14ac:dyDescent="0.2">
      <c r="A2666" s="23" t="s">
        <v>13759</v>
      </c>
      <c r="B2666" s="23" t="s">
        <v>13760</v>
      </c>
    </row>
    <row r="2667" spans="1:2" x14ac:dyDescent="0.2">
      <c r="A2667" s="23" t="s">
        <v>13761</v>
      </c>
      <c r="B2667" s="23" t="s">
        <v>13762</v>
      </c>
    </row>
    <row r="2668" spans="1:2" x14ac:dyDescent="0.2">
      <c r="A2668" s="23" t="s">
        <v>13763</v>
      </c>
      <c r="B2668" s="23" t="s">
        <v>13764</v>
      </c>
    </row>
    <row r="2669" spans="1:2" x14ac:dyDescent="0.2">
      <c r="A2669" s="23" t="s">
        <v>13765</v>
      </c>
      <c r="B2669" s="23" t="s">
        <v>13766</v>
      </c>
    </row>
    <row r="2670" spans="1:2" x14ac:dyDescent="0.2">
      <c r="A2670" s="23" t="s">
        <v>13767</v>
      </c>
      <c r="B2670" s="23" t="s">
        <v>13768</v>
      </c>
    </row>
    <row r="2671" spans="1:2" x14ac:dyDescent="0.2">
      <c r="A2671" s="23" t="s">
        <v>13769</v>
      </c>
      <c r="B2671" s="23" t="s">
        <v>13770</v>
      </c>
    </row>
    <row r="2672" spans="1:2" x14ac:dyDescent="0.2">
      <c r="A2672" s="23" t="s">
        <v>13771</v>
      </c>
      <c r="B2672" s="23" t="s">
        <v>13772</v>
      </c>
    </row>
    <row r="2673" spans="1:2" ht="25.5" x14ac:dyDescent="0.2">
      <c r="A2673" s="23" t="s">
        <v>13773</v>
      </c>
      <c r="B2673" s="23" t="s">
        <v>13774</v>
      </c>
    </row>
    <row r="2674" spans="1:2" x14ac:dyDescent="0.2">
      <c r="A2674" s="23" t="s">
        <v>13775</v>
      </c>
      <c r="B2674" s="23" t="s">
        <v>13776</v>
      </c>
    </row>
    <row r="2675" spans="1:2" x14ac:dyDescent="0.2">
      <c r="A2675" s="23" t="s">
        <v>13777</v>
      </c>
      <c r="B2675" s="23" t="s">
        <v>13778</v>
      </c>
    </row>
    <row r="2676" spans="1:2" x14ac:dyDescent="0.2">
      <c r="A2676" s="23" t="s">
        <v>13779</v>
      </c>
      <c r="B2676" s="23" t="s">
        <v>13780</v>
      </c>
    </row>
    <row r="2677" spans="1:2" ht="25.5" x14ac:dyDescent="0.2">
      <c r="A2677" s="23" t="s">
        <v>13781</v>
      </c>
      <c r="B2677" s="23" t="s">
        <v>13782</v>
      </c>
    </row>
    <row r="2678" spans="1:2" x14ac:dyDescent="0.2">
      <c r="A2678" s="23" t="s">
        <v>13783</v>
      </c>
      <c r="B2678" s="23" t="s">
        <v>13784</v>
      </c>
    </row>
    <row r="2679" spans="1:2" x14ac:dyDescent="0.2">
      <c r="A2679" s="23" t="s">
        <v>13785</v>
      </c>
      <c r="B2679" s="23" t="s">
        <v>13786</v>
      </c>
    </row>
    <row r="2680" spans="1:2" x14ac:dyDescent="0.2">
      <c r="A2680" s="23" t="s">
        <v>13787</v>
      </c>
      <c r="B2680" s="23" t="s">
        <v>13788</v>
      </c>
    </row>
    <row r="2681" spans="1:2" x14ac:dyDescent="0.2">
      <c r="A2681" s="23" t="s">
        <v>13789</v>
      </c>
      <c r="B2681" s="23" t="s">
        <v>13790</v>
      </c>
    </row>
    <row r="2682" spans="1:2" x14ac:dyDescent="0.2">
      <c r="A2682" s="23" t="s">
        <v>13791</v>
      </c>
      <c r="B2682" s="23" t="s">
        <v>13792</v>
      </c>
    </row>
    <row r="2683" spans="1:2" x14ac:dyDescent="0.2">
      <c r="A2683" s="23" t="s">
        <v>13793</v>
      </c>
      <c r="B2683" s="23" t="s">
        <v>13794</v>
      </c>
    </row>
    <row r="2684" spans="1:2" x14ac:dyDescent="0.2">
      <c r="A2684" s="23" t="s">
        <v>13795</v>
      </c>
      <c r="B2684" s="23" t="s">
        <v>13796</v>
      </c>
    </row>
    <row r="2685" spans="1:2" x14ac:dyDescent="0.2">
      <c r="A2685" s="23" t="s">
        <v>13797</v>
      </c>
      <c r="B2685" s="23" t="s">
        <v>13798</v>
      </c>
    </row>
    <row r="2686" spans="1:2" x14ac:dyDescent="0.2">
      <c r="A2686" s="23" t="s">
        <v>13799</v>
      </c>
      <c r="B2686" s="23" t="s">
        <v>13800</v>
      </c>
    </row>
    <row r="2687" spans="1:2" x14ac:dyDescent="0.2">
      <c r="A2687" s="23" t="s">
        <v>13801</v>
      </c>
      <c r="B2687" s="23" t="s">
        <v>13802</v>
      </c>
    </row>
    <row r="2688" spans="1:2" x14ac:dyDescent="0.2">
      <c r="A2688" s="23" t="s">
        <v>13803</v>
      </c>
      <c r="B2688" s="23" t="s">
        <v>13804</v>
      </c>
    </row>
    <row r="2689" spans="1:2" x14ac:dyDescent="0.2">
      <c r="A2689" s="23" t="s">
        <v>13805</v>
      </c>
      <c r="B2689" s="23" t="s">
        <v>13806</v>
      </c>
    </row>
    <row r="2690" spans="1:2" x14ac:dyDescent="0.2">
      <c r="A2690" s="23" t="s">
        <v>13807</v>
      </c>
      <c r="B2690" s="23" t="s">
        <v>13808</v>
      </c>
    </row>
    <row r="2691" spans="1:2" x14ac:dyDescent="0.2">
      <c r="A2691" s="23" t="s">
        <v>13809</v>
      </c>
      <c r="B2691" s="23" t="s">
        <v>13810</v>
      </c>
    </row>
    <row r="2692" spans="1:2" x14ac:dyDescent="0.2">
      <c r="A2692" s="23" t="s">
        <v>13811</v>
      </c>
      <c r="B2692" s="23" t="s">
        <v>13812</v>
      </c>
    </row>
    <row r="2693" spans="1:2" x14ac:dyDescent="0.2">
      <c r="A2693" s="23" t="s">
        <v>13813</v>
      </c>
      <c r="B2693" s="23" t="s">
        <v>13814</v>
      </c>
    </row>
    <row r="2694" spans="1:2" x14ac:dyDescent="0.2">
      <c r="A2694" s="23" t="s">
        <v>13815</v>
      </c>
      <c r="B2694" s="23" t="s">
        <v>13816</v>
      </c>
    </row>
    <row r="2695" spans="1:2" x14ac:dyDescent="0.2">
      <c r="A2695" s="23" t="s">
        <v>13817</v>
      </c>
      <c r="B2695" s="23" t="s">
        <v>13818</v>
      </c>
    </row>
    <row r="2696" spans="1:2" x14ac:dyDescent="0.2">
      <c r="A2696" s="23" t="s">
        <v>13819</v>
      </c>
      <c r="B2696" s="23" t="s">
        <v>13820</v>
      </c>
    </row>
    <row r="2697" spans="1:2" x14ac:dyDescent="0.2">
      <c r="A2697" s="23" t="s">
        <v>13821</v>
      </c>
      <c r="B2697" s="23" t="s">
        <v>13822</v>
      </c>
    </row>
    <row r="2698" spans="1:2" x14ac:dyDescent="0.2">
      <c r="A2698" s="23" t="s">
        <v>13823</v>
      </c>
      <c r="B2698" s="23" t="s">
        <v>13824</v>
      </c>
    </row>
    <row r="2699" spans="1:2" ht="25.5" x14ac:dyDescent="0.2">
      <c r="A2699" s="23" t="s">
        <v>13825</v>
      </c>
      <c r="B2699" s="23" t="s">
        <v>13826</v>
      </c>
    </row>
    <row r="2700" spans="1:2" ht="25.5" x14ac:dyDescent="0.2">
      <c r="A2700" s="23" t="s">
        <v>13827</v>
      </c>
      <c r="B2700" s="23" t="s">
        <v>13828</v>
      </c>
    </row>
    <row r="2701" spans="1:2" x14ac:dyDescent="0.2">
      <c r="A2701" s="23" t="s">
        <v>13829</v>
      </c>
      <c r="B2701" s="23" t="s">
        <v>13830</v>
      </c>
    </row>
    <row r="2702" spans="1:2" x14ac:dyDescent="0.2">
      <c r="A2702" s="23" t="s">
        <v>13831</v>
      </c>
      <c r="B2702" s="23" t="s">
        <v>13832</v>
      </c>
    </row>
    <row r="2703" spans="1:2" x14ac:dyDescent="0.2">
      <c r="A2703" s="23" t="s">
        <v>13833</v>
      </c>
      <c r="B2703" s="23" t="s">
        <v>13834</v>
      </c>
    </row>
    <row r="2704" spans="1:2" x14ac:dyDescent="0.2">
      <c r="A2704" s="23" t="s">
        <v>13835</v>
      </c>
      <c r="B2704" s="23" t="s">
        <v>13836</v>
      </c>
    </row>
    <row r="2705" spans="1:2" x14ac:dyDescent="0.2">
      <c r="A2705" s="23" t="s">
        <v>13837</v>
      </c>
      <c r="B2705" s="23" t="s">
        <v>13838</v>
      </c>
    </row>
    <row r="2706" spans="1:2" ht="25.5" x14ac:dyDescent="0.2">
      <c r="A2706" s="23" t="s">
        <v>13839</v>
      </c>
      <c r="B2706" s="23" t="s">
        <v>13840</v>
      </c>
    </row>
    <row r="2707" spans="1:2" x14ac:dyDescent="0.2">
      <c r="A2707" s="23" t="s">
        <v>13841</v>
      </c>
      <c r="B2707" s="23" t="s">
        <v>13842</v>
      </c>
    </row>
    <row r="2708" spans="1:2" x14ac:dyDescent="0.2">
      <c r="A2708" s="23" t="s">
        <v>13843</v>
      </c>
      <c r="B2708" s="23" t="s">
        <v>13844</v>
      </c>
    </row>
    <row r="2709" spans="1:2" x14ac:dyDescent="0.2">
      <c r="A2709" s="23" t="s">
        <v>13845</v>
      </c>
      <c r="B2709" s="23" t="s">
        <v>13846</v>
      </c>
    </row>
    <row r="2710" spans="1:2" x14ac:dyDescent="0.2">
      <c r="A2710" s="23" t="s">
        <v>13847</v>
      </c>
      <c r="B2710" s="23" t="s">
        <v>13848</v>
      </c>
    </row>
    <row r="2711" spans="1:2" x14ac:dyDescent="0.2">
      <c r="A2711" s="23" t="s">
        <v>13849</v>
      </c>
      <c r="B2711" s="23" t="s">
        <v>13850</v>
      </c>
    </row>
    <row r="2712" spans="1:2" x14ac:dyDescent="0.2">
      <c r="A2712" s="23" t="s">
        <v>13851</v>
      </c>
      <c r="B2712" s="23" t="s">
        <v>13852</v>
      </c>
    </row>
    <row r="2713" spans="1:2" x14ac:dyDescent="0.2">
      <c r="A2713" s="23" t="s">
        <v>13853</v>
      </c>
      <c r="B2713" s="23" t="s">
        <v>13854</v>
      </c>
    </row>
    <row r="2714" spans="1:2" x14ac:dyDescent="0.2">
      <c r="A2714" s="23" t="s">
        <v>13855</v>
      </c>
      <c r="B2714" s="23" t="s">
        <v>13856</v>
      </c>
    </row>
    <row r="2715" spans="1:2" x14ac:dyDescent="0.2">
      <c r="A2715" s="23" t="s">
        <v>13857</v>
      </c>
      <c r="B2715" s="23" t="s">
        <v>13858</v>
      </c>
    </row>
    <row r="2716" spans="1:2" x14ac:dyDescent="0.2">
      <c r="A2716" s="23" t="s">
        <v>13859</v>
      </c>
      <c r="B2716" s="23" t="s">
        <v>13860</v>
      </c>
    </row>
    <row r="2717" spans="1:2" x14ac:dyDescent="0.2">
      <c r="A2717" s="23" t="s">
        <v>13861</v>
      </c>
      <c r="B2717" s="23" t="s">
        <v>13862</v>
      </c>
    </row>
    <row r="2718" spans="1:2" x14ac:dyDescent="0.2">
      <c r="A2718" s="23" t="s">
        <v>13863</v>
      </c>
      <c r="B2718" s="23" t="s">
        <v>13864</v>
      </c>
    </row>
    <row r="2719" spans="1:2" x14ac:dyDescent="0.2">
      <c r="A2719" s="23" t="s">
        <v>13865</v>
      </c>
      <c r="B2719" s="23" t="s">
        <v>13866</v>
      </c>
    </row>
    <row r="2720" spans="1:2" x14ac:dyDescent="0.2">
      <c r="A2720" s="23" t="s">
        <v>13867</v>
      </c>
      <c r="B2720" s="23" t="s">
        <v>13868</v>
      </c>
    </row>
    <row r="2721" spans="1:2" x14ac:dyDescent="0.2">
      <c r="A2721" s="23" t="s">
        <v>13869</v>
      </c>
      <c r="B2721" s="23" t="s">
        <v>13870</v>
      </c>
    </row>
    <row r="2722" spans="1:2" x14ac:dyDescent="0.2">
      <c r="A2722" s="23" t="s">
        <v>13871</v>
      </c>
      <c r="B2722" s="23" t="s">
        <v>13872</v>
      </c>
    </row>
    <row r="2723" spans="1:2" x14ac:dyDescent="0.2">
      <c r="A2723" s="23" t="s">
        <v>13873</v>
      </c>
      <c r="B2723" s="23" t="s">
        <v>13874</v>
      </c>
    </row>
    <row r="2724" spans="1:2" x14ac:dyDescent="0.2">
      <c r="A2724" s="23" t="s">
        <v>13875</v>
      </c>
      <c r="B2724" s="23" t="s">
        <v>13876</v>
      </c>
    </row>
    <row r="2725" spans="1:2" x14ac:dyDescent="0.2">
      <c r="A2725" s="23" t="s">
        <v>13877</v>
      </c>
      <c r="B2725" s="23" t="s">
        <v>13878</v>
      </c>
    </row>
    <row r="2726" spans="1:2" x14ac:dyDescent="0.2">
      <c r="A2726" s="23" t="s">
        <v>13879</v>
      </c>
      <c r="B2726" s="23" t="s">
        <v>13880</v>
      </c>
    </row>
    <row r="2727" spans="1:2" x14ac:dyDescent="0.2">
      <c r="A2727" s="23" t="s">
        <v>13881</v>
      </c>
      <c r="B2727" s="23" t="s">
        <v>13882</v>
      </c>
    </row>
    <row r="2728" spans="1:2" x14ac:dyDescent="0.2">
      <c r="A2728" s="23" t="s">
        <v>13883</v>
      </c>
      <c r="B2728" s="23" t="s">
        <v>13884</v>
      </c>
    </row>
    <row r="2729" spans="1:2" x14ac:dyDescent="0.2">
      <c r="A2729" s="23" t="s">
        <v>13885</v>
      </c>
      <c r="B2729" s="23" t="s">
        <v>13886</v>
      </c>
    </row>
    <row r="2730" spans="1:2" x14ac:dyDescent="0.2">
      <c r="A2730" s="23" t="s">
        <v>13887</v>
      </c>
      <c r="B2730" s="23" t="s">
        <v>13888</v>
      </c>
    </row>
    <row r="2731" spans="1:2" x14ac:dyDescent="0.2">
      <c r="A2731" s="23" t="s">
        <v>13889</v>
      </c>
      <c r="B2731" s="23" t="s">
        <v>13890</v>
      </c>
    </row>
    <row r="2732" spans="1:2" x14ac:dyDescent="0.2">
      <c r="A2732" s="23" t="s">
        <v>13891</v>
      </c>
      <c r="B2732" s="23" t="s">
        <v>13892</v>
      </c>
    </row>
    <row r="2733" spans="1:2" x14ac:dyDescent="0.2">
      <c r="A2733" s="23" t="s">
        <v>13893</v>
      </c>
      <c r="B2733" s="23" t="s">
        <v>13894</v>
      </c>
    </row>
    <row r="2734" spans="1:2" x14ac:dyDescent="0.2">
      <c r="A2734" s="23" t="s">
        <v>13895</v>
      </c>
      <c r="B2734" s="23" t="s">
        <v>13896</v>
      </c>
    </row>
    <row r="2735" spans="1:2" x14ac:dyDescent="0.2">
      <c r="A2735" s="23" t="s">
        <v>13897</v>
      </c>
      <c r="B2735" s="23" t="s">
        <v>13898</v>
      </c>
    </row>
    <row r="2736" spans="1:2" x14ac:dyDescent="0.2">
      <c r="A2736" s="23" t="s">
        <v>13899</v>
      </c>
      <c r="B2736" s="23" t="s">
        <v>13900</v>
      </c>
    </row>
    <row r="2737" spans="1:2" x14ac:dyDescent="0.2">
      <c r="A2737" s="23" t="s">
        <v>13901</v>
      </c>
      <c r="B2737" s="23" t="s">
        <v>13902</v>
      </c>
    </row>
    <row r="2738" spans="1:2" x14ac:dyDescent="0.2">
      <c r="A2738" s="23" t="s">
        <v>13903</v>
      </c>
      <c r="B2738" s="23" t="s">
        <v>13904</v>
      </c>
    </row>
    <row r="2739" spans="1:2" ht="25.5" x14ac:dyDescent="0.2">
      <c r="A2739" s="23" t="s">
        <v>13905</v>
      </c>
      <c r="B2739" s="23" t="s">
        <v>13906</v>
      </c>
    </row>
    <row r="2740" spans="1:2" x14ac:dyDescent="0.2">
      <c r="A2740" s="23" t="s">
        <v>13907</v>
      </c>
      <c r="B2740" s="23" t="s">
        <v>13908</v>
      </c>
    </row>
    <row r="2741" spans="1:2" x14ac:dyDescent="0.2">
      <c r="A2741" s="23" t="s">
        <v>13909</v>
      </c>
      <c r="B2741" s="23" t="s">
        <v>13910</v>
      </c>
    </row>
    <row r="2742" spans="1:2" x14ac:dyDescent="0.2">
      <c r="A2742" s="23" t="s">
        <v>13911</v>
      </c>
      <c r="B2742" s="23" t="s">
        <v>13912</v>
      </c>
    </row>
    <row r="2743" spans="1:2" x14ac:dyDescent="0.2">
      <c r="A2743" s="23" t="s">
        <v>13913</v>
      </c>
      <c r="B2743" s="23" t="s">
        <v>13914</v>
      </c>
    </row>
    <row r="2744" spans="1:2" x14ac:dyDescent="0.2">
      <c r="A2744" s="23" t="s">
        <v>13915</v>
      </c>
      <c r="B2744" s="23" t="s">
        <v>13916</v>
      </c>
    </row>
    <row r="2745" spans="1:2" x14ac:dyDescent="0.2">
      <c r="A2745" s="23" t="s">
        <v>13917</v>
      </c>
      <c r="B2745" s="23" t="s">
        <v>13918</v>
      </c>
    </row>
    <row r="2746" spans="1:2" x14ac:dyDescent="0.2">
      <c r="A2746" s="23" t="s">
        <v>13919</v>
      </c>
      <c r="B2746" s="23" t="s">
        <v>13920</v>
      </c>
    </row>
    <row r="2747" spans="1:2" x14ac:dyDescent="0.2">
      <c r="A2747" s="23" t="s">
        <v>13921</v>
      </c>
      <c r="B2747" s="23" t="s">
        <v>13922</v>
      </c>
    </row>
    <row r="2748" spans="1:2" x14ac:dyDescent="0.2">
      <c r="A2748" s="23" t="s">
        <v>13923</v>
      </c>
      <c r="B2748" s="23" t="s">
        <v>13924</v>
      </c>
    </row>
    <row r="2749" spans="1:2" x14ac:dyDescent="0.2">
      <c r="A2749" s="23" t="s">
        <v>13925</v>
      </c>
      <c r="B2749" s="23" t="s">
        <v>13926</v>
      </c>
    </row>
    <row r="2750" spans="1:2" x14ac:dyDescent="0.2">
      <c r="A2750" s="23" t="s">
        <v>13927</v>
      </c>
      <c r="B2750" s="23" t="s">
        <v>13928</v>
      </c>
    </row>
    <row r="2751" spans="1:2" x14ac:dyDescent="0.2">
      <c r="A2751" s="23" t="s">
        <v>13929</v>
      </c>
      <c r="B2751" s="23" t="s">
        <v>13930</v>
      </c>
    </row>
    <row r="2752" spans="1:2" ht="25.5" x14ac:dyDescent="0.2">
      <c r="A2752" s="23" t="s">
        <v>13931</v>
      </c>
      <c r="B2752" s="23" t="s">
        <v>13932</v>
      </c>
    </row>
    <row r="2753" spans="1:2" x14ac:dyDescent="0.2">
      <c r="A2753" s="23" t="s">
        <v>13933</v>
      </c>
      <c r="B2753" s="23" t="s">
        <v>13934</v>
      </c>
    </row>
    <row r="2754" spans="1:2" x14ac:dyDescent="0.2">
      <c r="A2754" s="23" t="s">
        <v>13935</v>
      </c>
      <c r="B2754" s="23" t="s">
        <v>13936</v>
      </c>
    </row>
    <row r="2755" spans="1:2" x14ac:dyDescent="0.2">
      <c r="A2755" s="23" t="s">
        <v>13937</v>
      </c>
      <c r="B2755" s="23" t="s">
        <v>13938</v>
      </c>
    </row>
    <row r="2756" spans="1:2" x14ac:dyDescent="0.2">
      <c r="A2756" s="23" t="s">
        <v>13939</v>
      </c>
      <c r="B2756" s="23" t="s">
        <v>13940</v>
      </c>
    </row>
    <row r="2757" spans="1:2" x14ac:dyDescent="0.2">
      <c r="A2757" s="23" t="s">
        <v>13941</v>
      </c>
      <c r="B2757" s="23" t="s">
        <v>13942</v>
      </c>
    </row>
    <row r="2758" spans="1:2" x14ac:dyDescent="0.2">
      <c r="A2758" s="23" t="s">
        <v>13943</v>
      </c>
      <c r="B2758" s="23" t="s">
        <v>13944</v>
      </c>
    </row>
    <row r="2759" spans="1:2" x14ac:dyDescent="0.2">
      <c r="A2759" s="23" t="s">
        <v>13945</v>
      </c>
      <c r="B2759" s="23" t="s">
        <v>13946</v>
      </c>
    </row>
    <row r="2760" spans="1:2" x14ac:dyDescent="0.2">
      <c r="A2760" s="23" t="s">
        <v>13947</v>
      </c>
      <c r="B2760" s="23" t="s">
        <v>13948</v>
      </c>
    </row>
    <row r="2761" spans="1:2" x14ac:dyDescent="0.2">
      <c r="A2761" s="23" t="s">
        <v>13949</v>
      </c>
      <c r="B2761" s="23" t="s">
        <v>13950</v>
      </c>
    </row>
    <row r="2762" spans="1:2" x14ac:dyDescent="0.2">
      <c r="A2762" s="23" t="s">
        <v>13951</v>
      </c>
      <c r="B2762" s="23" t="s">
        <v>13952</v>
      </c>
    </row>
    <row r="2763" spans="1:2" ht="25.5" x14ac:dyDescent="0.2">
      <c r="A2763" s="23" t="s">
        <v>13953</v>
      </c>
      <c r="B2763" s="23" t="s">
        <v>13954</v>
      </c>
    </row>
    <row r="2764" spans="1:2" x14ac:dyDescent="0.2">
      <c r="A2764" s="23" t="s">
        <v>13955</v>
      </c>
      <c r="B2764" s="23" t="s">
        <v>13956</v>
      </c>
    </row>
    <row r="2765" spans="1:2" x14ac:dyDescent="0.2">
      <c r="A2765" s="23" t="s">
        <v>13957</v>
      </c>
      <c r="B2765" s="23" t="s">
        <v>13958</v>
      </c>
    </row>
    <row r="2766" spans="1:2" x14ac:dyDescent="0.2">
      <c r="A2766" s="23" t="s">
        <v>13959</v>
      </c>
      <c r="B2766" s="23" t="s">
        <v>13960</v>
      </c>
    </row>
    <row r="2767" spans="1:2" x14ac:dyDescent="0.2">
      <c r="A2767" s="23" t="s">
        <v>13961</v>
      </c>
      <c r="B2767" s="23" t="s">
        <v>13962</v>
      </c>
    </row>
    <row r="2768" spans="1:2" x14ac:dyDescent="0.2">
      <c r="A2768" s="23" t="s">
        <v>13963</v>
      </c>
      <c r="B2768" s="23" t="s">
        <v>13964</v>
      </c>
    </row>
    <row r="2769" spans="1:2" x14ac:dyDescent="0.2">
      <c r="A2769" s="23" t="s">
        <v>13965</v>
      </c>
      <c r="B2769" s="23" t="s">
        <v>13966</v>
      </c>
    </row>
    <row r="2770" spans="1:2" ht="25.5" x14ac:dyDescent="0.2">
      <c r="A2770" s="23" t="s">
        <v>13967</v>
      </c>
      <c r="B2770" s="23" t="s">
        <v>13968</v>
      </c>
    </row>
    <row r="2771" spans="1:2" x14ac:dyDescent="0.2">
      <c r="A2771" s="23" t="s">
        <v>13969</v>
      </c>
      <c r="B2771" s="23" t="s">
        <v>13970</v>
      </c>
    </row>
    <row r="2772" spans="1:2" x14ac:dyDescent="0.2">
      <c r="A2772" s="23" t="s">
        <v>13971</v>
      </c>
      <c r="B2772" s="23" t="s">
        <v>13972</v>
      </c>
    </row>
    <row r="2773" spans="1:2" x14ac:dyDescent="0.2">
      <c r="A2773" s="23" t="s">
        <v>13973</v>
      </c>
      <c r="B2773" s="23" t="s">
        <v>13974</v>
      </c>
    </row>
    <row r="2774" spans="1:2" x14ac:dyDescent="0.2">
      <c r="A2774" s="23" t="s">
        <v>13975</v>
      </c>
      <c r="B2774" s="23" t="s">
        <v>13976</v>
      </c>
    </row>
    <row r="2775" spans="1:2" x14ac:dyDescent="0.2">
      <c r="A2775" s="23" t="s">
        <v>13977</v>
      </c>
      <c r="B2775" s="23" t="s">
        <v>13978</v>
      </c>
    </row>
    <row r="2776" spans="1:2" x14ac:dyDescent="0.2">
      <c r="A2776" s="23" t="s">
        <v>13979</v>
      </c>
      <c r="B2776" s="23" t="s">
        <v>13980</v>
      </c>
    </row>
    <row r="2777" spans="1:2" x14ac:dyDescent="0.2">
      <c r="A2777" s="23" t="s">
        <v>13981</v>
      </c>
      <c r="B2777" s="23" t="s">
        <v>13982</v>
      </c>
    </row>
    <row r="2778" spans="1:2" x14ac:dyDescent="0.2">
      <c r="A2778" s="23" t="s">
        <v>13983</v>
      </c>
      <c r="B2778" s="23" t="s">
        <v>13984</v>
      </c>
    </row>
    <row r="2779" spans="1:2" x14ac:dyDescent="0.2">
      <c r="A2779" s="23" t="s">
        <v>13985</v>
      </c>
      <c r="B2779" s="23" t="s">
        <v>13986</v>
      </c>
    </row>
    <row r="2780" spans="1:2" x14ac:dyDescent="0.2">
      <c r="A2780" s="23" t="s">
        <v>13987</v>
      </c>
      <c r="B2780" s="23" t="s">
        <v>13988</v>
      </c>
    </row>
    <row r="2781" spans="1:2" x14ac:dyDescent="0.2">
      <c r="A2781" s="23" t="s">
        <v>13989</v>
      </c>
      <c r="B2781" s="23" t="s">
        <v>13990</v>
      </c>
    </row>
    <row r="2782" spans="1:2" x14ac:dyDescent="0.2">
      <c r="A2782" s="23" t="s">
        <v>13991</v>
      </c>
      <c r="B2782" s="23" t="s">
        <v>13992</v>
      </c>
    </row>
    <row r="2783" spans="1:2" x14ac:dyDescent="0.2">
      <c r="A2783" s="23" t="s">
        <v>13993</v>
      </c>
      <c r="B2783" s="23" t="s">
        <v>13994</v>
      </c>
    </row>
    <row r="2784" spans="1:2" x14ac:dyDescent="0.2">
      <c r="A2784" s="23" t="s">
        <v>13995</v>
      </c>
      <c r="B2784" s="23" t="s">
        <v>13996</v>
      </c>
    </row>
    <row r="2785" spans="1:2" x14ac:dyDescent="0.2">
      <c r="A2785" s="23" t="s">
        <v>13997</v>
      </c>
      <c r="B2785" s="23" t="s">
        <v>13998</v>
      </c>
    </row>
    <row r="2786" spans="1:2" x14ac:dyDescent="0.2">
      <c r="A2786" s="23" t="s">
        <v>13999</v>
      </c>
      <c r="B2786" s="23" t="s">
        <v>14000</v>
      </c>
    </row>
    <row r="2787" spans="1:2" x14ac:dyDescent="0.2">
      <c r="A2787" s="23" t="s">
        <v>14001</v>
      </c>
      <c r="B2787" s="23" t="s">
        <v>14002</v>
      </c>
    </row>
    <row r="2788" spans="1:2" x14ac:dyDescent="0.2">
      <c r="A2788" s="23" t="s">
        <v>14003</v>
      </c>
      <c r="B2788" s="23" t="s">
        <v>14004</v>
      </c>
    </row>
    <row r="2789" spans="1:2" x14ac:dyDescent="0.2">
      <c r="A2789" s="23" t="s">
        <v>14005</v>
      </c>
      <c r="B2789" s="23" t="s">
        <v>14006</v>
      </c>
    </row>
    <row r="2790" spans="1:2" x14ac:dyDescent="0.2">
      <c r="A2790" s="23" t="s">
        <v>14007</v>
      </c>
      <c r="B2790" s="23" t="s">
        <v>14008</v>
      </c>
    </row>
    <row r="2791" spans="1:2" x14ac:dyDescent="0.2">
      <c r="A2791" s="23" t="s">
        <v>14009</v>
      </c>
      <c r="B2791" s="23" t="s">
        <v>14010</v>
      </c>
    </row>
    <row r="2792" spans="1:2" x14ac:dyDescent="0.2">
      <c r="A2792" s="23" t="s">
        <v>14011</v>
      </c>
      <c r="B2792" s="23" t="s">
        <v>14012</v>
      </c>
    </row>
    <row r="2793" spans="1:2" x14ac:dyDescent="0.2">
      <c r="A2793" s="23" t="s">
        <v>14013</v>
      </c>
      <c r="B2793" s="23" t="s">
        <v>14014</v>
      </c>
    </row>
    <row r="2794" spans="1:2" x14ac:dyDescent="0.2">
      <c r="A2794" s="23" t="s">
        <v>14015</v>
      </c>
      <c r="B2794" s="23" t="s">
        <v>14016</v>
      </c>
    </row>
    <row r="2795" spans="1:2" x14ac:dyDescent="0.2">
      <c r="A2795" s="23" t="s">
        <v>14017</v>
      </c>
      <c r="B2795" s="23" t="s">
        <v>14018</v>
      </c>
    </row>
    <row r="2796" spans="1:2" ht="25.5" x14ac:dyDescent="0.2">
      <c r="A2796" s="23" t="s">
        <v>14019</v>
      </c>
      <c r="B2796" s="23" t="s">
        <v>14020</v>
      </c>
    </row>
    <row r="2797" spans="1:2" x14ac:dyDescent="0.2">
      <c r="A2797" s="23" t="s">
        <v>14021</v>
      </c>
      <c r="B2797" s="23" t="s">
        <v>14022</v>
      </c>
    </row>
    <row r="2798" spans="1:2" x14ac:dyDescent="0.2">
      <c r="A2798" s="23" t="s">
        <v>14023</v>
      </c>
      <c r="B2798" s="23" t="s">
        <v>14024</v>
      </c>
    </row>
    <row r="2799" spans="1:2" x14ac:dyDescent="0.2">
      <c r="A2799" s="23" t="s">
        <v>14025</v>
      </c>
      <c r="B2799" s="23" t="s">
        <v>14026</v>
      </c>
    </row>
    <row r="2800" spans="1:2" x14ac:dyDescent="0.2">
      <c r="A2800" s="23" t="s">
        <v>14027</v>
      </c>
      <c r="B2800" s="23" t="s">
        <v>14028</v>
      </c>
    </row>
    <row r="2801" spans="1:2" x14ac:dyDescent="0.2">
      <c r="A2801" s="23" t="s">
        <v>14029</v>
      </c>
      <c r="B2801" s="23" t="s">
        <v>14030</v>
      </c>
    </row>
    <row r="2802" spans="1:2" x14ac:dyDescent="0.2">
      <c r="A2802" s="23" t="s">
        <v>14031</v>
      </c>
      <c r="B2802" s="23" t="s">
        <v>14032</v>
      </c>
    </row>
    <row r="2803" spans="1:2" x14ac:dyDescent="0.2">
      <c r="A2803" s="23" t="s">
        <v>14033</v>
      </c>
      <c r="B2803" s="23" t="s">
        <v>14034</v>
      </c>
    </row>
    <row r="2804" spans="1:2" x14ac:dyDescent="0.2">
      <c r="A2804" s="23" t="s">
        <v>14035</v>
      </c>
      <c r="B2804" s="23" t="s">
        <v>14036</v>
      </c>
    </row>
    <row r="2805" spans="1:2" x14ac:dyDescent="0.2">
      <c r="A2805" s="23" t="s">
        <v>14037</v>
      </c>
      <c r="B2805" s="23" t="s">
        <v>14038</v>
      </c>
    </row>
    <row r="2806" spans="1:2" x14ac:dyDescent="0.2">
      <c r="A2806" s="23" t="s">
        <v>14039</v>
      </c>
      <c r="B2806" s="23" t="s">
        <v>14040</v>
      </c>
    </row>
    <row r="2807" spans="1:2" x14ac:dyDescent="0.2">
      <c r="A2807" s="23" t="s">
        <v>14041</v>
      </c>
      <c r="B2807" s="23" t="s">
        <v>14042</v>
      </c>
    </row>
    <row r="2808" spans="1:2" x14ac:dyDescent="0.2">
      <c r="A2808" s="23" t="s">
        <v>14043</v>
      </c>
      <c r="B2808" s="23" t="s">
        <v>14044</v>
      </c>
    </row>
    <row r="2809" spans="1:2" x14ac:dyDescent="0.2">
      <c r="A2809" s="23" t="s">
        <v>14045</v>
      </c>
      <c r="B2809" s="23" t="s">
        <v>14046</v>
      </c>
    </row>
    <row r="2810" spans="1:2" x14ac:dyDescent="0.2">
      <c r="A2810" s="23" t="s">
        <v>14047</v>
      </c>
      <c r="B2810" s="23" t="s">
        <v>824</v>
      </c>
    </row>
    <row r="2811" spans="1:2" x14ac:dyDescent="0.2">
      <c r="A2811" s="23" t="s">
        <v>14048</v>
      </c>
      <c r="B2811" s="23" t="s">
        <v>14049</v>
      </c>
    </row>
    <row r="2812" spans="1:2" x14ac:dyDescent="0.2">
      <c r="A2812" s="23" t="s">
        <v>14050</v>
      </c>
      <c r="B2812" s="23" t="s">
        <v>14051</v>
      </c>
    </row>
    <row r="2813" spans="1:2" x14ac:dyDescent="0.2">
      <c r="A2813" s="23" t="s">
        <v>14052</v>
      </c>
      <c r="B2813" s="23" t="s">
        <v>14053</v>
      </c>
    </row>
    <row r="2814" spans="1:2" x14ac:dyDescent="0.2">
      <c r="A2814" s="23" t="s">
        <v>14054</v>
      </c>
      <c r="B2814" s="23" t="s">
        <v>14055</v>
      </c>
    </row>
    <row r="2815" spans="1:2" x14ac:dyDescent="0.2">
      <c r="A2815" s="23" t="s">
        <v>14056</v>
      </c>
      <c r="B2815" s="23" t="s">
        <v>14057</v>
      </c>
    </row>
    <row r="2816" spans="1:2" x14ac:dyDescent="0.2">
      <c r="A2816" s="23" t="s">
        <v>14058</v>
      </c>
      <c r="B2816" s="23" t="s">
        <v>14059</v>
      </c>
    </row>
    <row r="2817" spans="1:2" x14ac:dyDescent="0.2">
      <c r="A2817" s="23" t="s">
        <v>14060</v>
      </c>
      <c r="B2817" s="23" t="s">
        <v>14061</v>
      </c>
    </row>
    <row r="2818" spans="1:2" x14ac:dyDescent="0.2">
      <c r="A2818" s="23" t="s">
        <v>14062</v>
      </c>
      <c r="B2818" s="23" t="s">
        <v>14063</v>
      </c>
    </row>
    <row r="2819" spans="1:2" ht="25.5" x14ac:dyDescent="0.2">
      <c r="A2819" s="23" t="s">
        <v>14064</v>
      </c>
      <c r="B2819" s="23" t="s">
        <v>14065</v>
      </c>
    </row>
    <row r="2820" spans="1:2" x14ac:dyDescent="0.2">
      <c r="A2820" s="23" t="s">
        <v>14066</v>
      </c>
      <c r="B2820" s="23" t="s">
        <v>14067</v>
      </c>
    </row>
    <row r="2821" spans="1:2" x14ac:dyDescent="0.2">
      <c r="A2821" s="23" t="s">
        <v>14068</v>
      </c>
      <c r="B2821" s="23" t="s">
        <v>14069</v>
      </c>
    </row>
    <row r="2822" spans="1:2" x14ac:dyDescent="0.2">
      <c r="A2822" s="23" t="s">
        <v>14070</v>
      </c>
      <c r="B2822" s="23" t="s">
        <v>14071</v>
      </c>
    </row>
    <row r="2823" spans="1:2" x14ac:dyDescent="0.2">
      <c r="A2823" s="23" t="s">
        <v>14072</v>
      </c>
      <c r="B2823" s="23" t="s">
        <v>14073</v>
      </c>
    </row>
    <row r="2824" spans="1:2" x14ac:dyDescent="0.2">
      <c r="A2824" s="23" t="s">
        <v>14074</v>
      </c>
      <c r="B2824" s="23" t="s">
        <v>14075</v>
      </c>
    </row>
    <row r="2825" spans="1:2" x14ac:dyDescent="0.2">
      <c r="A2825" s="23" t="s">
        <v>14076</v>
      </c>
      <c r="B2825" s="23" t="s">
        <v>14077</v>
      </c>
    </row>
    <row r="2826" spans="1:2" x14ac:dyDescent="0.2">
      <c r="A2826" s="23" t="s">
        <v>14078</v>
      </c>
      <c r="B2826" s="23" t="s">
        <v>14079</v>
      </c>
    </row>
    <row r="2827" spans="1:2" x14ac:dyDescent="0.2">
      <c r="A2827" s="23" t="s">
        <v>14080</v>
      </c>
      <c r="B2827" s="23" t="s">
        <v>14081</v>
      </c>
    </row>
    <row r="2828" spans="1:2" x14ac:dyDescent="0.2">
      <c r="A2828" s="23" t="s">
        <v>14082</v>
      </c>
      <c r="B2828" s="23" t="s">
        <v>14083</v>
      </c>
    </row>
    <row r="2829" spans="1:2" x14ac:dyDescent="0.2">
      <c r="A2829" s="23" t="s">
        <v>14084</v>
      </c>
      <c r="B2829" s="23" t="s">
        <v>14085</v>
      </c>
    </row>
    <row r="2830" spans="1:2" x14ac:dyDescent="0.2">
      <c r="A2830" s="23" t="s">
        <v>14086</v>
      </c>
      <c r="B2830" s="23" t="s">
        <v>14087</v>
      </c>
    </row>
    <row r="2831" spans="1:2" x14ac:dyDescent="0.2">
      <c r="A2831" s="23" t="s">
        <v>14088</v>
      </c>
      <c r="B2831" s="23" t="s">
        <v>14089</v>
      </c>
    </row>
    <row r="2832" spans="1:2" x14ac:dyDescent="0.2">
      <c r="A2832" s="23" t="s">
        <v>14090</v>
      </c>
      <c r="B2832" s="23" t="s">
        <v>14091</v>
      </c>
    </row>
    <row r="2833" spans="1:2" x14ac:dyDescent="0.2">
      <c r="A2833" s="23" t="s">
        <v>14092</v>
      </c>
      <c r="B2833" s="23" t="s">
        <v>14093</v>
      </c>
    </row>
    <row r="2834" spans="1:2" x14ac:dyDescent="0.2">
      <c r="A2834" s="23" t="s">
        <v>14094</v>
      </c>
      <c r="B2834" s="23" t="s">
        <v>14095</v>
      </c>
    </row>
    <row r="2835" spans="1:2" x14ac:dyDescent="0.2">
      <c r="A2835" s="23" t="s">
        <v>14096</v>
      </c>
      <c r="B2835" s="23" t="s">
        <v>14097</v>
      </c>
    </row>
    <row r="2836" spans="1:2" x14ac:dyDescent="0.2">
      <c r="A2836" s="23" t="s">
        <v>14098</v>
      </c>
      <c r="B2836" s="23" t="s">
        <v>14099</v>
      </c>
    </row>
    <row r="2837" spans="1:2" x14ac:dyDescent="0.2">
      <c r="A2837" s="23" t="s">
        <v>14100</v>
      </c>
      <c r="B2837" s="23" t="s">
        <v>14101</v>
      </c>
    </row>
    <row r="2838" spans="1:2" x14ac:dyDescent="0.2">
      <c r="A2838" s="23" t="s">
        <v>14102</v>
      </c>
      <c r="B2838" s="23" t="s">
        <v>14103</v>
      </c>
    </row>
    <row r="2839" spans="1:2" x14ac:dyDescent="0.2">
      <c r="A2839" s="23" t="s">
        <v>14104</v>
      </c>
      <c r="B2839" s="23" t="s">
        <v>14105</v>
      </c>
    </row>
    <row r="2840" spans="1:2" x14ac:dyDescent="0.2">
      <c r="A2840" s="23" t="s">
        <v>14106</v>
      </c>
      <c r="B2840" s="23" t="s">
        <v>14107</v>
      </c>
    </row>
    <row r="2841" spans="1:2" x14ac:dyDescent="0.2">
      <c r="A2841" s="23" t="s">
        <v>14108</v>
      </c>
      <c r="B2841" s="23" t="s">
        <v>14109</v>
      </c>
    </row>
    <row r="2842" spans="1:2" x14ac:dyDescent="0.2">
      <c r="A2842" s="23" t="s">
        <v>14110</v>
      </c>
      <c r="B2842" s="23" t="s">
        <v>14111</v>
      </c>
    </row>
    <row r="2843" spans="1:2" x14ac:dyDescent="0.2">
      <c r="A2843" s="23" t="s">
        <v>14112</v>
      </c>
      <c r="B2843" s="23" t="s">
        <v>14113</v>
      </c>
    </row>
    <row r="2844" spans="1:2" x14ac:dyDescent="0.2">
      <c r="A2844" s="23" t="s">
        <v>14114</v>
      </c>
      <c r="B2844" s="23" t="s">
        <v>14115</v>
      </c>
    </row>
    <row r="2845" spans="1:2" ht="25.5" x14ac:dyDescent="0.2">
      <c r="A2845" s="23" t="s">
        <v>14116</v>
      </c>
      <c r="B2845" s="23" t="s">
        <v>14117</v>
      </c>
    </row>
    <row r="2846" spans="1:2" ht="25.5" x14ac:dyDescent="0.2">
      <c r="A2846" s="23" t="s">
        <v>14118</v>
      </c>
      <c r="B2846" s="23" t="s">
        <v>14119</v>
      </c>
    </row>
    <row r="2847" spans="1:2" x14ac:dyDescent="0.2">
      <c r="A2847" s="23" t="s">
        <v>14120</v>
      </c>
      <c r="B2847" s="23" t="s">
        <v>14121</v>
      </c>
    </row>
    <row r="2848" spans="1:2" x14ac:dyDescent="0.2">
      <c r="A2848" s="23" t="s">
        <v>14122</v>
      </c>
      <c r="B2848" s="23" t="s">
        <v>14123</v>
      </c>
    </row>
    <row r="2849" spans="1:2" x14ac:dyDescent="0.2">
      <c r="A2849" s="23" t="s">
        <v>14124</v>
      </c>
      <c r="B2849" s="23" t="s">
        <v>14125</v>
      </c>
    </row>
    <row r="2850" spans="1:2" x14ac:dyDescent="0.2">
      <c r="A2850" s="23" t="s">
        <v>14126</v>
      </c>
      <c r="B2850" s="23" t="s">
        <v>14127</v>
      </c>
    </row>
    <row r="2851" spans="1:2" x14ac:dyDescent="0.2">
      <c r="A2851" s="23" t="s">
        <v>14128</v>
      </c>
      <c r="B2851" s="23" t="s">
        <v>14129</v>
      </c>
    </row>
    <row r="2852" spans="1:2" ht="25.5" x14ac:dyDescent="0.2">
      <c r="A2852" s="23" t="s">
        <v>14130</v>
      </c>
      <c r="B2852" s="23" t="s">
        <v>14131</v>
      </c>
    </row>
    <row r="2853" spans="1:2" x14ac:dyDescent="0.2">
      <c r="A2853" s="23" t="s">
        <v>14132</v>
      </c>
      <c r="B2853" s="23" t="s">
        <v>14133</v>
      </c>
    </row>
    <row r="2854" spans="1:2" x14ac:dyDescent="0.2">
      <c r="A2854" s="23" t="s">
        <v>14134</v>
      </c>
      <c r="B2854" s="23" t="s">
        <v>14135</v>
      </c>
    </row>
    <row r="2855" spans="1:2" x14ac:dyDescent="0.2">
      <c r="A2855" s="23" t="s">
        <v>14136</v>
      </c>
      <c r="B2855" s="23" t="s">
        <v>14137</v>
      </c>
    </row>
    <row r="2856" spans="1:2" x14ac:dyDescent="0.2">
      <c r="A2856" s="23" t="s">
        <v>14138</v>
      </c>
      <c r="B2856" s="23" t="s">
        <v>14139</v>
      </c>
    </row>
    <row r="2857" spans="1:2" x14ac:dyDescent="0.2">
      <c r="A2857" s="23" t="s">
        <v>14140</v>
      </c>
      <c r="B2857" s="23" t="s">
        <v>14141</v>
      </c>
    </row>
    <row r="2858" spans="1:2" x14ac:dyDescent="0.2">
      <c r="A2858" s="23" t="s">
        <v>14142</v>
      </c>
      <c r="B2858" s="23" t="s">
        <v>14143</v>
      </c>
    </row>
    <row r="2859" spans="1:2" x14ac:dyDescent="0.2">
      <c r="A2859" s="23" t="s">
        <v>14144</v>
      </c>
      <c r="B2859" s="23" t="s">
        <v>14145</v>
      </c>
    </row>
    <row r="2860" spans="1:2" x14ac:dyDescent="0.2">
      <c r="A2860" s="23" t="s">
        <v>14146</v>
      </c>
      <c r="B2860" s="23" t="s">
        <v>14147</v>
      </c>
    </row>
    <row r="2861" spans="1:2" x14ac:dyDescent="0.2">
      <c r="A2861" s="23" t="s">
        <v>14148</v>
      </c>
      <c r="B2861" s="23" t="s">
        <v>14149</v>
      </c>
    </row>
    <row r="2862" spans="1:2" x14ac:dyDescent="0.2">
      <c r="A2862" s="23" t="s">
        <v>14150</v>
      </c>
      <c r="B2862" s="23" t="s">
        <v>14151</v>
      </c>
    </row>
    <row r="2863" spans="1:2" x14ac:dyDescent="0.2">
      <c r="A2863" s="23" t="s">
        <v>14152</v>
      </c>
      <c r="B2863" s="23" t="s">
        <v>14153</v>
      </c>
    </row>
    <row r="2864" spans="1:2" x14ac:dyDescent="0.2">
      <c r="A2864" s="23" t="s">
        <v>14154</v>
      </c>
      <c r="B2864" s="23" t="s">
        <v>14155</v>
      </c>
    </row>
    <row r="2865" spans="1:2" x14ac:dyDescent="0.2">
      <c r="A2865" s="23" t="s">
        <v>14156</v>
      </c>
      <c r="B2865" s="23" t="s">
        <v>14157</v>
      </c>
    </row>
    <row r="2866" spans="1:2" x14ac:dyDescent="0.2">
      <c r="A2866" s="23" t="s">
        <v>14158</v>
      </c>
      <c r="B2866" s="23" t="s">
        <v>14159</v>
      </c>
    </row>
    <row r="2867" spans="1:2" x14ac:dyDescent="0.2">
      <c r="A2867" s="23" t="s">
        <v>14160</v>
      </c>
      <c r="B2867" s="23" t="s">
        <v>14161</v>
      </c>
    </row>
    <row r="2868" spans="1:2" x14ac:dyDescent="0.2">
      <c r="A2868" s="23" t="s">
        <v>14162</v>
      </c>
      <c r="B2868" s="23" t="s">
        <v>14163</v>
      </c>
    </row>
    <row r="2869" spans="1:2" x14ac:dyDescent="0.2">
      <c r="A2869" s="23" t="s">
        <v>14164</v>
      </c>
      <c r="B2869" s="23" t="s">
        <v>14165</v>
      </c>
    </row>
    <row r="2870" spans="1:2" x14ac:dyDescent="0.2">
      <c r="A2870" s="23" t="s">
        <v>14166</v>
      </c>
      <c r="B2870" s="23" t="s">
        <v>14167</v>
      </c>
    </row>
    <row r="2871" spans="1:2" x14ac:dyDescent="0.2">
      <c r="A2871" s="23" t="s">
        <v>14168</v>
      </c>
      <c r="B2871" s="23" t="s">
        <v>14169</v>
      </c>
    </row>
    <row r="2872" spans="1:2" x14ac:dyDescent="0.2">
      <c r="A2872" s="23" t="s">
        <v>14170</v>
      </c>
      <c r="B2872" s="23" t="s">
        <v>14171</v>
      </c>
    </row>
    <row r="2873" spans="1:2" x14ac:dyDescent="0.2">
      <c r="A2873" s="23" t="s">
        <v>14172</v>
      </c>
      <c r="B2873" s="23" t="s">
        <v>14173</v>
      </c>
    </row>
    <row r="2874" spans="1:2" x14ac:dyDescent="0.2">
      <c r="A2874" s="23" t="s">
        <v>14174</v>
      </c>
      <c r="B2874" s="23" t="s">
        <v>14175</v>
      </c>
    </row>
    <row r="2875" spans="1:2" x14ac:dyDescent="0.2">
      <c r="A2875" s="23" t="s">
        <v>14176</v>
      </c>
      <c r="B2875" s="23" t="s">
        <v>14177</v>
      </c>
    </row>
    <row r="2876" spans="1:2" x14ac:dyDescent="0.2">
      <c r="A2876" s="23" t="s">
        <v>14178</v>
      </c>
      <c r="B2876" s="23" t="s">
        <v>14179</v>
      </c>
    </row>
    <row r="2877" spans="1:2" ht="25.5" x14ac:dyDescent="0.2">
      <c r="A2877" s="23" t="s">
        <v>14180</v>
      </c>
      <c r="B2877" s="23" t="s">
        <v>14181</v>
      </c>
    </row>
    <row r="2878" spans="1:2" ht="25.5" x14ac:dyDescent="0.2">
      <c r="A2878" s="23" t="s">
        <v>14182</v>
      </c>
      <c r="B2878" s="23" t="s">
        <v>14183</v>
      </c>
    </row>
    <row r="2879" spans="1:2" x14ac:dyDescent="0.2">
      <c r="A2879" s="23" t="s">
        <v>14184</v>
      </c>
      <c r="B2879" s="23" t="s">
        <v>14185</v>
      </c>
    </row>
    <row r="2880" spans="1:2" x14ac:dyDescent="0.2">
      <c r="A2880" s="23" t="s">
        <v>14186</v>
      </c>
      <c r="B2880" s="23" t="s">
        <v>14187</v>
      </c>
    </row>
    <row r="2881" spans="1:2" x14ac:dyDescent="0.2">
      <c r="A2881" s="23" t="s">
        <v>14188</v>
      </c>
      <c r="B2881" s="23" t="s">
        <v>14189</v>
      </c>
    </row>
    <row r="2882" spans="1:2" x14ac:dyDescent="0.2">
      <c r="A2882" s="23" t="s">
        <v>14190</v>
      </c>
      <c r="B2882" s="23" t="s">
        <v>14191</v>
      </c>
    </row>
    <row r="2883" spans="1:2" x14ac:dyDescent="0.2">
      <c r="A2883" s="23" t="s">
        <v>14192</v>
      </c>
      <c r="B2883" s="23" t="s">
        <v>14193</v>
      </c>
    </row>
    <row r="2884" spans="1:2" x14ac:dyDescent="0.2">
      <c r="A2884" s="23" t="s">
        <v>14194</v>
      </c>
      <c r="B2884" s="23" t="s">
        <v>14195</v>
      </c>
    </row>
    <row r="2885" spans="1:2" x14ac:dyDescent="0.2">
      <c r="A2885" s="23" t="s">
        <v>14196</v>
      </c>
      <c r="B2885" s="23" t="s">
        <v>14197</v>
      </c>
    </row>
    <row r="2886" spans="1:2" x14ac:dyDescent="0.2">
      <c r="A2886" s="23" t="s">
        <v>14198</v>
      </c>
      <c r="B2886" s="23" t="s">
        <v>14199</v>
      </c>
    </row>
    <row r="2887" spans="1:2" x14ac:dyDescent="0.2">
      <c r="A2887" s="23" t="s">
        <v>14200</v>
      </c>
      <c r="B2887" s="23" t="s">
        <v>14201</v>
      </c>
    </row>
    <row r="2888" spans="1:2" x14ac:dyDescent="0.2">
      <c r="A2888" s="23" t="s">
        <v>14202</v>
      </c>
      <c r="B2888" s="23" t="s">
        <v>14203</v>
      </c>
    </row>
    <row r="2889" spans="1:2" x14ac:dyDescent="0.2">
      <c r="A2889" s="23" t="s">
        <v>14204</v>
      </c>
      <c r="B2889" s="23" t="s">
        <v>14205</v>
      </c>
    </row>
    <row r="2890" spans="1:2" x14ac:dyDescent="0.2">
      <c r="A2890" s="23" t="s">
        <v>14206</v>
      </c>
      <c r="B2890" s="23" t="s">
        <v>14207</v>
      </c>
    </row>
    <row r="2891" spans="1:2" x14ac:dyDescent="0.2">
      <c r="A2891" s="23" t="s">
        <v>14208</v>
      </c>
      <c r="B2891" s="23" t="s">
        <v>14209</v>
      </c>
    </row>
    <row r="2892" spans="1:2" x14ac:dyDescent="0.2">
      <c r="A2892" s="23" t="s">
        <v>14210</v>
      </c>
      <c r="B2892" s="23" t="s">
        <v>14211</v>
      </c>
    </row>
    <row r="2893" spans="1:2" x14ac:dyDescent="0.2">
      <c r="A2893" s="23" t="s">
        <v>14212</v>
      </c>
      <c r="B2893" s="23" t="s">
        <v>14213</v>
      </c>
    </row>
    <row r="2894" spans="1:2" x14ac:dyDescent="0.2">
      <c r="A2894" s="23" t="s">
        <v>14214</v>
      </c>
      <c r="B2894" s="23" t="s">
        <v>14215</v>
      </c>
    </row>
    <row r="2895" spans="1:2" x14ac:dyDescent="0.2">
      <c r="A2895" s="23" t="s">
        <v>14216</v>
      </c>
      <c r="B2895" s="23" t="s">
        <v>14217</v>
      </c>
    </row>
    <row r="2896" spans="1:2" ht="25.5" x14ac:dyDescent="0.2">
      <c r="A2896" s="23" t="s">
        <v>14218</v>
      </c>
      <c r="B2896" s="23" t="s">
        <v>14219</v>
      </c>
    </row>
    <row r="2897" spans="1:2" x14ac:dyDescent="0.2">
      <c r="A2897" s="23" t="s">
        <v>14220</v>
      </c>
      <c r="B2897" s="23" t="s">
        <v>14221</v>
      </c>
    </row>
    <row r="2898" spans="1:2" x14ac:dyDescent="0.2">
      <c r="A2898" s="23" t="s">
        <v>14222</v>
      </c>
      <c r="B2898" s="23" t="s">
        <v>14223</v>
      </c>
    </row>
    <row r="2899" spans="1:2" x14ac:dyDescent="0.2">
      <c r="A2899" s="23" t="s">
        <v>14224</v>
      </c>
      <c r="B2899" s="23" t="s">
        <v>14225</v>
      </c>
    </row>
    <row r="2900" spans="1:2" x14ac:dyDescent="0.2">
      <c r="A2900" s="23" t="s">
        <v>14226</v>
      </c>
      <c r="B2900" s="23" t="s">
        <v>14227</v>
      </c>
    </row>
    <row r="2901" spans="1:2" x14ac:dyDescent="0.2">
      <c r="A2901" s="23" t="s">
        <v>14228</v>
      </c>
      <c r="B2901" s="23" t="s">
        <v>14229</v>
      </c>
    </row>
    <row r="2902" spans="1:2" x14ac:dyDescent="0.2">
      <c r="A2902" s="23" t="s">
        <v>14230</v>
      </c>
      <c r="B2902" s="23" t="s">
        <v>14231</v>
      </c>
    </row>
    <row r="2903" spans="1:2" x14ac:dyDescent="0.2">
      <c r="A2903" s="23" t="s">
        <v>14232</v>
      </c>
      <c r="B2903" s="23" t="s">
        <v>14233</v>
      </c>
    </row>
    <row r="2904" spans="1:2" ht="25.5" x14ac:dyDescent="0.2">
      <c r="A2904" s="23" t="s">
        <v>14234</v>
      </c>
      <c r="B2904" s="23" t="s">
        <v>14235</v>
      </c>
    </row>
    <row r="2905" spans="1:2" x14ac:dyDescent="0.2">
      <c r="A2905" s="23" t="s">
        <v>14236</v>
      </c>
      <c r="B2905" s="23" t="s">
        <v>14237</v>
      </c>
    </row>
    <row r="2906" spans="1:2" x14ac:dyDescent="0.2">
      <c r="A2906" s="23" t="s">
        <v>14238</v>
      </c>
      <c r="B2906" s="23" t="s">
        <v>14239</v>
      </c>
    </row>
    <row r="2907" spans="1:2" x14ac:dyDescent="0.2">
      <c r="A2907" s="23" t="s">
        <v>14240</v>
      </c>
      <c r="B2907" s="23" t="s">
        <v>14241</v>
      </c>
    </row>
    <row r="2908" spans="1:2" ht="25.5" x14ac:dyDescent="0.2">
      <c r="A2908" s="23" t="s">
        <v>14242</v>
      </c>
      <c r="B2908" s="23" t="s">
        <v>14243</v>
      </c>
    </row>
    <row r="2909" spans="1:2" x14ac:dyDescent="0.2">
      <c r="A2909" s="23" t="s">
        <v>14244</v>
      </c>
      <c r="B2909" s="23" t="s">
        <v>14245</v>
      </c>
    </row>
    <row r="2910" spans="1:2" ht="25.5" x14ac:dyDescent="0.2">
      <c r="A2910" s="23" t="s">
        <v>14246</v>
      </c>
      <c r="B2910" s="23" t="s">
        <v>14247</v>
      </c>
    </row>
    <row r="2911" spans="1:2" x14ac:dyDescent="0.2">
      <c r="A2911" s="23" t="s">
        <v>14248</v>
      </c>
      <c r="B2911" s="23" t="s">
        <v>14249</v>
      </c>
    </row>
    <row r="2912" spans="1:2" x14ac:dyDescent="0.2">
      <c r="A2912" s="23" t="s">
        <v>14250</v>
      </c>
      <c r="B2912" s="23" t="s">
        <v>14251</v>
      </c>
    </row>
    <row r="2913" spans="1:2" x14ac:dyDescent="0.2">
      <c r="A2913" s="23" t="s">
        <v>14252</v>
      </c>
      <c r="B2913" s="23" t="s">
        <v>14253</v>
      </c>
    </row>
    <row r="2914" spans="1:2" x14ac:dyDescent="0.2">
      <c r="A2914" s="23" t="s">
        <v>14254</v>
      </c>
      <c r="B2914" s="23" t="s">
        <v>14255</v>
      </c>
    </row>
    <row r="2915" spans="1:2" x14ac:dyDescent="0.2">
      <c r="A2915" s="23" t="s">
        <v>14256</v>
      </c>
      <c r="B2915" s="23" t="s">
        <v>14257</v>
      </c>
    </row>
    <row r="2916" spans="1:2" x14ac:dyDescent="0.2">
      <c r="A2916" s="23" t="s">
        <v>14258</v>
      </c>
      <c r="B2916" s="23" t="s">
        <v>14259</v>
      </c>
    </row>
    <row r="2917" spans="1:2" x14ac:dyDescent="0.2">
      <c r="A2917" s="23" t="s">
        <v>14260</v>
      </c>
      <c r="B2917" s="23" t="s">
        <v>14261</v>
      </c>
    </row>
    <row r="2918" spans="1:2" x14ac:dyDescent="0.2">
      <c r="A2918" s="23" t="s">
        <v>14262</v>
      </c>
      <c r="B2918" s="23" t="s">
        <v>14263</v>
      </c>
    </row>
    <row r="2919" spans="1:2" x14ac:dyDescent="0.2">
      <c r="A2919" s="23" t="s">
        <v>14264</v>
      </c>
      <c r="B2919" s="23" t="s">
        <v>14265</v>
      </c>
    </row>
    <row r="2920" spans="1:2" x14ac:dyDescent="0.2">
      <c r="A2920" s="23" t="s">
        <v>14266</v>
      </c>
      <c r="B2920" s="23" t="s">
        <v>14267</v>
      </c>
    </row>
    <row r="2921" spans="1:2" x14ac:dyDescent="0.2">
      <c r="A2921" s="23" t="s">
        <v>14268</v>
      </c>
      <c r="B2921" s="23" t="s">
        <v>14269</v>
      </c>
    </row>
    <row r="2922" spans="1:2" x14ac:dyDescent="0.2">
      <c r="A2922" s="23" t="s">
        <v>14270</v>
      </c>
      <c r="B2922" s="23" t="s">
        <v>14271</v>
      </c>
    </row>
    <row r="2923" spans="1:2" x14ac:dyDescent="0.2">
      <c r="A2923" s="23" t="s">
        <v>14272</v>
      </c>
      <c r="B2923" s="23" t="s">
        <v>14273</v>
      </c>
    </row>
    <row r="2924" spans="1:2" x14ac:dyDescent="0.2">
      <c r="A2924" s="23" t="s">
        <v>14274</v>
      </c>
      <c r="B2924" s="23" t="s">
        <v>14275</v>
      </c>
    </row>
    <row r="2925" spans="1:2" x14ac:dyDescent="0.2">
      <c r="A2925" s="23" t="s">
        <v>14276</v>
      </c>
      <c r="B2925" s="23" t="s">
        <v>14277</v>
      </c>
    </row>
    <row r="2926" spans="1:2" x14ac:dyDescent="0.2">
      <c r="A2926" s="23" t="s">
        <v>14278</v>
      </c>
      <c r="B2926" s="23" t="s">
        <v>14279</v>
      </c>
    </row>
    <row r="2927" spans="1:2" x14ac:dyDescent="0.2">
      <c r="A2927" s="23" t="s">
        <v>14280</v>
      </c>
      <c r="B2927" s="23" t="s">
        <v>14281</v>
      </c>
    </row>
    <row r="2928" spans="1:2" x14ac:dyDescent="0.2">
      <c r="A2928" s="23" t="s">
        <v>14282</v>
      </c>
      <c r="B2928" s="23" t="s">
        <v>14283</v>
      </c>
    </row>
    <row r="2929" spans="1:2" x14ac:dyDescent="0.2">
      <c r="A2929" s="23" t="s">
        <v>14284</v>
      </c>
      <c r="B2929" s="23" t="s">
        <v>14285</v>
      </c>
    </row>
    <row r="2930" spans="1:2" x14ac:dyDescent="0.2">
      <c r="A2930" s="23" t="s">
        <v>14286</v>
      </c>
      <c r="B2930" s="23" t="s">
        <v>14287</v>
      </c>
    </row>
    <row r="2931" spans="1:2" x14ac:dyDescent="0.2">
      <c r="A2931" s="23" t="s">
        <v>14288</v>
      </c>
      <c r="B2931" s="23" t="s">
        <v>14289</v>
      </c>
    </row>
    <row r="2932" spans="1:2" x14ac:dyDescent="0.2">
      <c r="A2932" s="23" t="s">
        <v>14290</v>
      </c>
      <c r="B2932" s="23" t="s">
        <v>14291</v>
      </c>
    </row>
    <row r="2933" spans="1:2" x14ac:dyDescent="0.2">
      <c r="A2933" s="23" t="s">
        <v>14292</v>
      </c>
      <c r="B2933" s="23" t="s">
        <v>14293</v>
      </c>
    </row>
    <row r="2934" spans="1:2" x14ac:dyDescent="0.2">
      <c r="A2934" s="23" t="s">
        <v>14294</v>
      </c>
      <c r="B2934" s="23" t="s">
        <v>14295</v>
      </c>
    </row>
    <row r="2935" spans="1:2" x14ac:dyDescent="0.2">
      <c r="A2935" s="23" t="s">
        <v>14296</v>
      </c>
      <c r="B2935" s="23" t="s">
        <v>14297</v>
      </c>
    </row>
    <row r="2936" spans="1:2" x14ac:dyDescent="0.2">
      <c r="A2936" s="23" t="s">
        <v>14298</v>
      </c>
      <c r="B2936" s="23" t="s">
        <v>14299</v>
      </c>
    </row>
    <row r="2937" spans="1:2" x14ac:dyDescent="0.2">
      <c r="A2937" s="23" t="s">
        <v>14300</v>
      </c>
      <c r="B2937" s="23" t="s">
        <v>14301</v>
      </c>
    </row>
    <row r="2938" spans="1:2" x14ac:dyDescent="0.2">
      <c r="A2938" s="23" t="s">
        <v>14302</v>
      </c>
      <c r="B2938" s="23" t="s">
        <v>14303</v>
      </c>
    </row>
    <row r="2939" spans="1:2" x14ac:dyDescent="0.2">
      <c r="A2939" s="23" t="s">
        <v>14304</v>
      </c>
      <c r="B2939" s="23" t="s">
        <v>14305</v>
      </c>
    </row>
    <row r="2940" spans="1:2" x14ac:dyDescent="0.2">
      <c r="A2940" s="23" t="s">
        <v>14306</v>
      </c>
      <c r="B2940" s="23" t="s">
        <v>14307</v>
      </c>
    </row>
    <row r="2941" spans="1:2" x14ac:dyDescent="0.2">
      <c r="A2941" s="23" t="s">
        <v>14308</v>
      </c>
      <c r="B2941" s="23" t="s">
        <v>14309</v>
      </c>
    </row>
    <row r="2942" spans="1:2" x14ac:dyDescent="0.2">
      <c r="A2942" s="23" t="s">
        <v>14310</v>
      </c>
      <c r="B2942" s="23" t="s">
        <v>14311</v>
      </c>
    </row>
    <row r="2943" spans="1:2" ht="25.5" x14ac:dyDescent="0.2">
      <c r="A2943" s="23" t="s">
        <v>14312</v>
      </c>
      <c r="B2943" s="23" t="s">
        <v>69</v>
      </c>
    </row>
    <row r="2944" spans="1:2" ht="25.5" x14ac:dyDescent="0.2">
      <c r="A2944" s="23" t="s">
        <v>14313</v>
      </c>
      <c r="B2944" s="23" t="s">
        <v>14314</v>
      </c>
    </row>
    <row r="2945" spans="1:2" x14ac:dyDescent="0.2">
      <c r="A2945" s="23" t="s">
        <v>14315</v>
      </c>
      <c r="B2945" s="23" t="s">
        <v>14316</v>
      </c>
    </row>
    <row r="2946" spans="1:2" x14ac:dyDescent="0.2">
      <c r="A2946" s="23" t="s">
        <v>14317</v>
      </c>
      <c r="B2946" s="23" t="s">
        <v>14318</v>
      </c>
    </row>
    <row r="2947" spans="1:2" x14ac:dyDescent="0.2">
      <c r="A2947" s="23" t="s">
        <v>14319</v>
      </c>
      <c r="B2947" s="23" t="s">
        <v>14320</v>
      </c>
    </row>
    <row r="2948" spans="1:2" x14ac:dyDescent="0.2">
      <c r="A2948" s="23" t="s">
        <v>14321</v>
      </c>
      <c r="B2948" s="23" t="s">
        <v>14322</v>
      </c>
    </row>
    <row r="2949" spans="1:2" x14ac:dyDescent="0.2">
      <c r="A2949" s="23" t="s">
        <v>14323</v>
      </c>
      <c r="B2949" s="23" t="s">
        <v>14324</v>
      </c>
    </row>
    <row r="2950" spans="1:2" x14ac:dyDescent="0.2">
      <c r="A2950" s="23" t="s">
        <v>14325</v>
      </c>
      <c r="B2950" s="23" t="s">
        <v>14326</v>
      </c>
    </row>
    <row r="2951" spans="1:2" x14ac:dyDescent="0.2">
      <c r="A2951" s="23" t="s">
        <v>14327</v>
      </c>
      <c r="B2951" s="23" t="s">
        <v>14328</v>
      </c>
    </row>
    <row r="2952" spans="1:2" x14ac:dyDescent="0.2">
      <c r="A2952" s="23" t="s">
        <v>14329</v>
      </c>
      <c r="B2952" s="23" t="s">
        <v>14330</v>
      </c>
    </row>
    <row r="2953" spans="1:2" ht="25.5" x14ac:dyDescent="0.2">
      <c r="A2953" s="23" t="s">
        <v>14331</v>
      </c>
      <c r="B2953" s="23" t="s">
        <v>14332</v>
      </c>
    </row>
    <row r="2954" spans="1:2" x14ac:dyDescent="0.2">
      <c r="A2954" s="23" t="s">
        <v>14333</v>
      </c>
      <c r="B2954" s="23" t="s">
        <v>14334</v>
      </c>
    </row>
    <row r="2955" spans="1:2" x14ac:dyDescent="0.2">
      <c r="A2955" s="23" t="s">
        <v>14335</v>
      </c>
      <c r="B2955" s="23" t="s">
        <v>14336</v>
      </c>
    </row>
    <row r="2956" spans="1:2" x14ac:dyDescent="0.2">
      <c r="A2956" s="23" t="s">
        <v>14337</v>
      </c>
      <c r="B2956" s="23" t="s">
        <v>14338</v>
      </c>
    </row>
    <row r="2957" spans="1:2" x14ac:dyDescent="0.2">
      <c r="A2957" s="23" t="s">
        <v>14339</v>
      </c>
      <c r="B2957" s="23" t="s">
        <v>14340</v>
      </c>
    </row>
    <row r="2958" spans="1:2" x14ac:dyDescent="0.2">
      <c r="A2958" s="23" t="s">
        <v>14341</v>
      </c>
      <c r="B2958" s="23" t="s">
        <v>14342</v>
      </c>
    </row>
    <row r="2959" spans="1:2" x14ac:dyDescent="0.2">
      <c r="A2959" s="23" t="s">
        <v>14343</v>
      </c>
      <c r="B2959" s="23" t="s">
        <v>14344</v>
      </c>
    </row>
    <row r="2960" spans="1:2" x14ac:dyDescent="0.2">
      <c r="A2960" s="23" t="s">
        <v>14345</v>
      </c>
      <c r="B2960" s="23" t="s">
        <v>107</v>
      </c>
    </row>
    <row r="2961" spans="1:2" x14ac:dyDescent="0.2">
      <c r="A2961" s="23" t="s">
        <v>14346</v>
      </c>
      <c r="B2961" s="23" t="s">
        <v>14347</v>
      </c>
    </row>
    <row r="2962" spans="1:2" x14ac:dyDescent="0.2">
      <c r="A2962" s="23" t="s">
        <v>14348</v>
      </c>
      <c r="B2962" s="23" t="s">
        <v>14349</v>
      </c>
    </row>
    <row r="2963" spans="1:2" ht="25.5" x14ac:dyDescent="0.2">
      <c r="A2963" s="23" t="s">
        <v>14350</v>
      </c>
      <c r="B2963" s="23" t="s">
        <v>359</v>
      </c>
    </row>
    <row r="2964" spans="1:2" x14ac:dyDescent="0.2">
      <c r="A2964" s="23" t="s">
        <v>14351</v>
      </c>
      <c r="B2964" s="23" t="s">
        <v>14352</v>
      </c>
    </row>
    <row r="2965" spans="1:2" x14ac:dyDescent="0.2">
      <c r="A2965" s="23" t="s">
        <v>14353</v>
      </c>
      <c r="B2965" s="23" t="s">
        <v>14354</v>
      </c>
    </row>
    <row r="2966" spans="1:2" x14ac:dyDescent="0.2">
      <c r="A2966" s="23" t="s">
        <v>14355</v>
      </c>
      <c r="B2966" s="23" t="s">
        <v>14356</v>
      </c>
    </row>
    <row r="2967" spans="1:2" ht="25.5" x14ac:dyDescent="0.2">
      <c r="A2967" s="23" t="s">
        <v>14357</v>
      </c>
      <c r="B2967" s="23" t="s">
        <v>14358</v>
      </c>
    </row>
    <row r="2968" spans="1:2" ht="38.25" x14ac:dyDescent="0.2">
      <c r="A2968" s="23" t="s">
        <v>14359</v>
      </c>
      <c r="B2968" s="23" t="s">
        <v>14360</v>
      </c>
    </row>
    <row r="2969" spans="1:2" x14ac:dyDescent="0.2">
      <c r="A2969" s="23" t="s">
        <v>14361</v>
      </c>
      <c r="B2969" s="23" t="s">
        <v>14362</v>
      </c>
    </row>
    <row r="2970" spans="1:2" x14ac:dyDescent="0.2">
      <c r="A2970" s="23" t="s">
        <v>14363</v>
      </c>
      <c r="B2970" s="23" t="s">
        <v>14364</v>
      </c>
    </row>
    <row r="2971" spans="1:2" x14ac:dyDescent="0.2">
      <c r="A2971" s="23" t="s">
        <v>14365</v>
      </c>
      <c r="B2971" s="23" t="s">
        <v>14366</v>
      </c>
    </row>
    <row r="2972" spans="1:2" x14ac:dyDescent="0.2">
      <c r="A2972" s="23" t="s">
        <v>14367</v>
      </c>
      <c r="B2972" s="23" t="s">
        <v>14368</v>
      </c>
    </row>
    <row r="2973" spans="1:2" x14ac:dyDescent="0.2">
      <c r="A2973" s="23" t="s">
        <v>14369</v>
      </c>
      <c r="B2973" s="23" t="s">
        <v>14370</v>
      </c>
    </row>
    <row r="2974" spans="1:2" x14ac:dyDescent="0.2">
      <c r="A2974" s="23" t="s">
        <v>14371</v>
      </c>
      <c r="B2974" s="23" t="s">
        <v>14372</v>
      </c>
    </row>
    <row r="2975" spans="1:2" x14ac:dyDescent="0.2">
      <c r="A2975" s="23" t="s">
        <v>14373</v>
      </c>
      <c r="B2975" s="23" t="s">
        <v>14374</v>
      </c>
    </row>
    <row r="2976" spans="1:2" x14ac:dyDescent="0.2">
      <c r="A2976" s="23" t="s">
        <v>14375</v>
      </c>
      <c r="B2976" s="23" t="s">
        <v>14376</v>
      </c>
    </row>
    <row r="2977" spans="1:2" x14ac:dyDescent="0.2">
      <c r="A2977" s="23" t="s">
        <v>14377</v>
      </c>
      <c r="B2977" s="23" t="s">
        <v>14378</v>
      </c>
    </row>
    <row r="2978" spans="1:2" ht="25.5" x14ac:dyDescent="0.2">
      <c r="A2978" s="23" t="s">
        <v>14379</v>
      </c>
      <c r="B2978" s="23" t="s">
        <v>14380</v>
      </c>
    </row>
    <row r="2979" spans="1:2" x14ac:dyDescent="0.2">
      <c r="A2979" s="23" t="s">
        <v>14381</v>
      </c>
      <c r="B2979" s="23" t="s">
        <v>14382</v>
      </c>
    </row>
    <row r="2980" spans="1:2" x14ac:dyDescent="0.2">
      <c r="A2980" s="23" t="s">
        <v>14383</v>
      </c>
      <c r="B2980" s="23" t="s">
        <v>14384</v>
      </c>
    </row>
    <row r="2981" spans="1:2" x14ac:dyDescent="0.2">
      <c r="A2981" s="23" t="s">
        <v>14385</v>
      </c>
      <c r="B2981" s="23" t="s">
        <v>14386</v>
      </c>
    </row>
    <row r="2982" spans="1:2" x14ac:dyDescent="0.2">
      <c r="A2982" s="23" t="s">
        <v>14387</v>
      </c>
      <c r="B2982" s="23" t="s">
        <v>14388</v>
      </c>
    </row>
    <row r="2983" spans="1:2" x14ac:dyDescent="0.2">
      <c r="A2983" s="23" t="s">
        <v>14389</v>
      </c>
      <c r="B2983" s="23" t="s">
        <v>14390</v>
      </c>
    </row>
    <row r="2984" spans="1:2" x14ac:dyDescent="0.2">
      <c r="A2984" s="23" t="s">
        <v>14391</v>
      </c>
      <c r="B2984" s="23" t="s">
        <v>14392</v>
      </c>
    </row>
    <row r="2985" spans="1:2" x14ac:dyDescent="0.2">
      <c r="A2985" s="23" t="s">
        <v>14393</v>
      </c>
      <c r="B2985" s="23" t="s">
        <v>14394</v>
      </c>
    </row>
    <row r="2986" spans="1:2" x14ac:dyDescent="0.2">
      <c r="A2986" s="23" t="s">
        <v>14395</v>
      </c>
      <c r="B2986" s="23" t="s">
        <v>14396</v>
      </c>
    </row>
    <row r="2987" spans="1:2" x14ac:dyDescent="0.2">
      <c r="A2987" s="23" t="s">
        <v>14397</v>
      </c>
      <c r="B2987" s="23" t="s">
        <v>14398</v>
      </c>
    </row>
    <row r="2988" spans="1:2" x14ac:dyDescent="0.2">
      <c r="A2988" s="23" t="s">
        <v>14399</v>
      </c>
      <c r="B2988" s="23" t="s">
        <v>14400</v>
      </c>
    </row>
    <row r="2989" spans="1:2" x14ac:dyDescent="0.2">
      <c r="A2989" s="23" t="s">
        <v>14401</v>
      </c>
      <c r="B2989" s="23" t="s">
        <v>14402</v>
      </c>
    </row>
    <row r="2990" spans="1:2" x14ac:dyDescent="0.2">
      <c r="A2990" s="23" t="s">
        <v>14403</v>
      </c>
      <c r="B2990" s="23" t="s">
        <v>14404</v>
      </c>
    </row>
    <row r="2991" spans="1:2" x14ac:dyDescent="0.2">
      <c r="A2991" s="23" t="s">
        <v>14405</v>
      </c>
      <c r="B2991" s="23" t="s">
        <v>14406</v>
      </c>
    </row>
    <row r="2992" spans="1:2" x14ac:dyDescent="0.2">
      <c r="A2992" s="23" t="s">
        <v>14407</v>
      </c>
      <c r="B2992" s="23" t="s">
        <v>198</v>
      </c>
    </row>
    <row r="2993" spans="1:2" x14ac:dyDescent="0.2">
      <c r="A2993" s="23" t="s">
        <v>14408</v>
      </c>
      <c r="B2993" s="23" t="s">
        <v>14409</v>
      </c>
    </row>
    <row r="2994" spans="1:2" x14ac:dyDescent="0.2">
      <c r="A2994" s="23" t="s">
        <v>14410</v>
      </c>
      <c r="B2994" s="23" t="s">
        <v>14411</v>
      </c>
    </row>
    <row r="2995" spans="1:2" x14ac:dyDescent="0.2">
      <c r="A2995" s="23" t="s">
        <v>14412</v>
      </c>
      <c r="B2995" s="23" t="s">
        <v>14413</v>
      </c>
    </row>
    <row r="2996" spans="1:2" x14ac:dyDescent="0.2">
      <c r="A2996" s="23" t="s">
        <v>14414</v>
      </c>
      <c r="B2996" s="23" t="s">
        <v>14415</v>
      </c>
    </row>
    <row r="2997" spans="1:2" x14ac:dyDescent="0.2">
      <c r="A2997" s="23" t="s">
        <v>14416</v>
      </c>
      <c r="B2997" s="23" t="s">
        <v>14417</v>
      </c>
    </row>
    <row r="2998" spans="1:2" x14ac:dyDescent="0.2">
      <c r="A2998" s="23" t="s">
        <v>14418</v>
      </c>
      <c r="B2998" s="23" t="s">
        <v>14419</v>
      </c>
    </row>
    <row r="2999" spans="1:2" x14ac:dyDescent="0.2">
      <c r="A2999" s="23" t="s">
        <v>14420</v>
      </c>
      <c r="B2999" s="23" t="s">
        <v>14421</v>
      </c>
    </row>
    <row r="3000" spans="1:2" x14ac:dyDescent="0.2">
      <c r="A3000" s="23" t="s">
        <v>14422</v>
      </c>
      <c r="B3000" s="23" t="s">
        <v>14423</v>
      </c>
    </row>
    <row r="3001" spans="1:2" x14ac:dyDescent="0.2">
      <c r="A3001" s="23" t="s">
        <v>14424</v>
      </c>
      <c r="B3001" s="23" t="s">
        <v>14425</v>
      </c>
    </row>
    <row r="3002" spans="1:2" x14ac:dyDescent="0.2">
      <c r="A3002" s="23" t="s">
        <v>14426</v>
      </c>
      <c r="B3002" s="23" t="s">
        <v>14427</v>
      </c>
    </row>
    <row r="3003" spans="1:2" x14ac:dyDescent="0.2">
      <c r="A3003" s="23" t="s">
        <v>14428</v>
      </c>
      <c r="B3003" s="23" t="s">
        <v>14429</v>
      </c>
    </row>
    <row r="3004" spans="1:2" x14ac:dyDescent="0.2">
      <c r="A3004" s="23" t="s">
        <v>14430</v>
      </c>
      <c r="B3004" s="23" t="s">
        <v>14431</v>
      </c>
    </row>
    <row r="3005" spans="1:2" x14ac:dyDescent="0.2">
      <c r="A3005" s="23" t="s">
        <v>14432</v>
      </c>
      <c r="B3005" s="23" t="s">
        <v>14433</v>
      </c>
    </row>
    <row r="3006" spans="1:2" x14ac:dyDescent="0.2">
      <c r="A3006" s="23" t="s">
        <v>14434</v>
      </c>
      <c r="B3006" s="23" t="s">
        <v>14435</v>
      </c>
    </row>
    <row r="3007" spans="1:2" x14ac:dyDescent="0.2">
      <c r="A3007" s="23" t="s">
        <v>14436</v>
      </c>
      <c r="B3007" s="23" t="s">
        <v>14437</v>
      </c>
    </row>
    <row r="3008" spans="1:2" x14ac:dyDescent="0.2">
      <c r="A3008" s="23" t="s">
        <v>14438</v>
      </c>
      <c r="B3008" s="23" t="s">
        <v>14439</v>
      </c>
    </row>
    <row r="3009" spans="1:2" x14ac:dyDescent="0.2">
      <c r="A3009" s="23" t="s">
        <v>14440</v>
      </c>
      <c r="B3009" s="23" t="s">
        <v>14441</v>
      </c>
    </row>
    <row r="3010" spans="1:2" x14ac:dyDescent="0.2">
      <c r="A3010" s="23" t="s">
        <v>14442</v>
      </c>
      <c r="B3010" s="23" t="s">
        <v>14443</v>
      </c>
    </row>
    <row r="3011" spans="1:2" x14ac:dyDescent="0.2">
      <c r="A3011" s="23" t="s">
        <v>14444</v>
      </c>
      <c r="B3011" s="23" t="s">
        <v>14445</v>
      </c>
    </row>
    <row r="3012" spans="1:2" x14ac:dyDescent="0.2">
      <c r="A3012" s="23" t="s">
        <v>14446</v>
      </c>
      <c r="B3012" s="23" t="s">
        <v>14447</v>
      </c>
    </row>
    <row r="3013" spans="1:2" x14ac:dyDescent="0.2">
      <c r="A3013" s="23" t="s">
        <v>14448</v>
      </c>
      <c r="B3013" s="23" t="s">
        <v>14449</v>
      </c>
    </row>
    <row r="3014" spans="1:2" ht="25.5" x14ac:dyDescent="0.2">
      <c r="A3014" s="23" t="s">
        <v>14450</v>
      </c>
      <c r="B3014" s="23" t="s">
        <v>14451</v>
      </c>
    </row>
    <row r="3015" spans="1:2" x14ac:dyDescent="0.2">
      <c r="A3015" s="23" t="s">
        <v>14452</v>
      </c>
      <c r="B3015" s="23" t="s">
        <v>14453</v>
      </c>
    </row>
    <row r="3016" spans="1:2" x14ac:dyDescent="0.2">
      <c r="A3016" s="23" t="s">
        <v>14454</v>
      </c>
      <c r="B3016" s="23" t="s">
        <v>14455</v>
      </c>
    </row>
    <row r="3017" spans="1:2" x14ac:dyDescent="0.2">
      <c r="A3017" s="23" t="s">
        <v>14456</v>
      </c>
      <c r="B3017" s="23" t="s">
        <v>14457</v>
      </c>
    </row>
    <row r="3018" spans="1:2" x14ac:dyDescent="0.2">
      <c r="A3018" s="23" t="s">
        <v>14458</v>
      </c>
      <c r="B3018" s="23" t="s">
        <v>14459</v>
      </c>
    </row>
    <row r="3019" spans="1:2" x14ac:dyDescent="0.2">
      <c r="A3019" s="23" t="s">
        <v>14460</v>
      </c>
      <c r="B3019" s="23" t="s">
        <v>14461</v>
      </c>
    </row>
    <row r="3020" spans="1:2" x14ac:dyDescent="0.2">
      <c r="A3020" s="23" t="s">
        <v>14462</v>
      </c>
      <c r="B3020" s="23" t="s">
        <v>14463</v>
      </c>
    </row>
    <row r="3021" spans="1:2" x14ac:dyDescent="0.2">
      <c r="A3021" s="23" t="s">
        <v>14464</v>
      </c>
      <c r="B3021" s="23" t="s">
        <v>14465</v>
      </c>
    </row>
    <row r="3022" spans="1:2" x14ac:dyDescent="0.2">
      <c r="A3022" s="23" t="s">
        <v>14466</v>
      </c>
      <c r="B3022" s="23" t="s">
        <v>14467</v>
      </c>
    </row>
    <row r="3023" spans="1:2" ht="25.5" x14ac:dyDescent="0.2">
      <c r="A3023" s="23" t="s">
        <v>14468</v>
      </c>
      <c r="B3023" s="23" t="s">
        <v>14469</v>
      </c>
    </row>
    <row r="3024" spans="1:2" x14ac:dyDescent="0.2">
      <c r="A3024" s="23" t="s">
        <v>14470</v>
      </c>
      <c r="B3024" s="23" t="s">
        <v>14471</v>
      </c>
    </row>
    <row r="3025" spans="1:2" x14ac:dyDescent="0.2">
      <c r="A3025" s="23" t="s">
        <v>14472</v>
      </c>
      <c r="B3025" s="23" t="s">
        <v>14473</v>
      </c>
    </row>
    <row r="3026" spans="1:2" x14ac:dyDescent="0.2">
      <c r="A3026" s="23" t="s">
        <v>14474</v>
      </c>
      <c r="B3026" s="23" t="s">
        <v>14475</v>
      </c>
    </row>
    <row r="3027" spans="1:2" x14ac:dyDescent="0.2">
      <c r="A3027" s="23" t="s">
        <v>14476</v>
      </c>
      <c r="B3027" s="23" t="s">
        <v>14477</v>
      </c>
    </row>
    <row r="3028" spans="1:2" x14ac:dyDescent="0.2">
      <c r="A3028" s="23" t="s">
        <v>14478</v>
      </c>
      <c r="B3028" s="23" t="s">
        <v>14479</v>
      </c>
    </row>
    <row r="3029" spans="1:2" x14ac:dyDescent="0.2">
      <c r="A3029" s="23" t="s">
        <v>14480</v>
      </c>
      <c r="B3029" s="23" t="s">
        <v>365</v>
      </c>
    </row>
    <row r="3030" spans="1:2" x14ac:dyDescent="0.2">
      <c r="A3030" s="23" t="s">
        <v>14481</v>
      </c>
      <c r="B3030" s="23" t="s">
        <v>14482</v>
      </c>
    </row>
    <row r="3031" spans="1:2" ht="38.25" x14ac:dyDescent="0.2">
      <c r="A3031" s="23" t="s">
        <v>14483</v>
      </c>
      <c r="B3031" s="23" t="s">
        <v>14484</v>
      </c>
    </row>
    <row r="3032" spans="1:2" x14ac:dyDescent="0.2">
      <c r="A3032" s="23" t="s">
        <v>14485</v>
      </c>
      <c r="B3032" s="23" t="s">
        <v>14486</v>
      </c>
    </row>
    <row r="3033" spans="1:2" x14ac:dyDescent="0.2">
      <c r="A3033" s="23" t="s">
        <v>14487</v>
      </c>
      <c r="B3033" s="23" t="s">
        <v>14488</v>
      </c>
    </row>
    <row r="3034" spans="1:2" x14ac:dyDescent="0.2">
      <c r="A3034" s="23" t="s">
        <v>14489</v>
      </c>
      <c r="B3034" s="23" t="s">
        <v>14490</v>
      </c>
    </row>
    <row r="3035" spans="1:2" ht="25.5" x14ac:dyDescent="0.2">
      <c r="A3035" s="23" t="s">
        <v>14491</v>
      </c>
      <c r="B3035" s="23" t="s">
        <v>14492</v>
      </c>
    </row>
    <row r="3036" spans="1:2" x14ac:dyDescent="0.2">
      <c r="A3036" s="23" t="s">
        <v>14493</v>
      </c>
      <c r="B3036" s="23" t="s">
        <v>14494</v>
      </c>
    </row>
    <row r="3037" spans="1:2" x14ac:dyDescent="0.2">
      <c r="A3037" s="23" t="s">
        <v>14495</v>
      </c>
      <c r="B3037" s="23" t="s">
        <v>14496</v>
      </c>
    </row>
    <row r="3038" spans="1:2" x14ac:dyDescent="0.2">
      <c r="A3038" s="23" t="s">
        <v>14497</v>
      </c>
      <c r="B3038" s="23" t="s">
        <v>14498</v>
      </c>
    </row>
    <row r="3039" spans="1:2" x14ac:dyDescent="0.2">
      <c r="A3039" s="23" t="s">
        <v>14499</v>
      </c>
      <c r="B3039" s="23" t="s">
        <v>14500</v>
      </c>
    </row>
    <row r="3040" spans="1:2" x14ac:dyDescent="0.2">
      <c r="A3040" s="23" t="s">
        <v>14501</v>
      </c>
      <c r="B3040" s="23" t="s">
        <v>14502</v>
      </c>
    </row>
    <row r="3041" spans="1:2" ht="25.5" x14ac:dyDescent="0.2">
      <c r="A3041" s="23" t="s">
        <v>14503</v>
      </c>
      <c r="B3041" s="23" t="s">
        <v>14504</v>
      </c>
    </row>
    <row r="3042" spans="1:2" x14ac:dyDescent="0.2">
      <c r="A3042" s="23" t="s">
        <v>14505</v>
      </c>
      <c r="B3042" s="23" t="s">
        <v>14506</v>
      </c>
    </row>
    <row r="3043" spans="1:2" x14ac:dyDescent="0.2">
      <c r="A3043" s="23" t="s">
        <v>14507</v>
      </c>
      <c r="B3043" s="23" t="s">
        <v>14506</v>
      </c>
    </row>
    <row r="3044" spans="1:2" x14ac:dyDescent="0.2">
      <c r="A3044" s="23" t="s">
        <v>14508</v>
      </c>
      <c r="B3044" s="23" t="s">
        <v>14509</v>
      </c>
    </row>
    <row r="3045" spans="1:2" ht="25.5" x14ac:dyDescent="0.2">
      <c r="A3045" s="23" t="s">
        <v>14510</v>
      </c>
      <c r="B3045" s="23" t="s">
        <v>14511</v>
      </c>
    </row>
    <row r="3046" spans="1:2" ht="25.5" x14ac:dyDescent="0.2">
      <c r="A3046" s="23" t="s">
        <v>14512</v>
      </c>
      <c r="B3046" s="23" t="s">
        <v>14513</v>
      </c>
    </row>
    <row r="3047" spans="1:2" x14ac:dyDescent="0.2">
      <c r="A3047" s="23" t="s">
        <v>14514</v>
      </c>
      <c r="B3047" s="23" t="s">
        <v>14515</v>
      </c>
    </row>
    <row r="3048" spans="1:2" x14ac:dyDescent="0.2">
      <c r="A3048" s="23" t="s">
        <v>14516</v>
      </c>
      <c r="B3048" s="23" t="s">
        <v>14517</v>
      </c>
    </row>
    <row r="3049" spans="1:2" x14ac:dyDescent="0.2">
      <c r="A3049" s="23" t="s">
        <v>14518</v>
      </c>
      <c r="B3049" s="23" t="s">
        <v>14519</v>
      </c>
    </row>
    <row r="3050" spans="1:2" x14ac:dyDescent="0.2">
      <c r="A3050" s="23" t="s">
        <v>14520</v>
      </c>
      <c r="B3050" s="23" t="s">
        <v>14521</v>
      </c>
    </row>
    <row r="3051" spans="1:2" x14ac:dyDescent="0.2">
      <c r="A3051" s="23" t="s">
        <v>14522</v>
      </c>
      <c r="B3051" s="23" t="s">
        <v>14523</v>
      </c>
    </row>
    <row r="3052" spans="1:2" x14ac:dyDescent="0.2">
      <c r="A3052" s="23" t="s">
        <v>14524</v>
      </c>
      <c r="B3052" s="23" t="s">
        <v>14525</v>
      </c>
    </row>
    <row r="3053" spans="1:2" x14ac:dyDescent="0.2">
      <c r="A3053" s="23" t="s">
        <v>14526</v>
      </c>
      <c r="B3053" s="23" t="s">
        <v>14527</v>
      </c>
    </row>
    <row r="3054" spans="1:2" x14ac:dyDescent="0.2">
      <c r="A3054" s="23" t="s">
        <v>14528</v>
      </c>
      <c r="B3054" s="23" t="s">
        <v>154</v>
      </c>
    </row>
    <row r="3055" spans="1:2" x14ac:dyDescent="0.2">
      <c r="A3055" s="23" t="s">
        <v>14529</v>
      </c>
      <c r="B3055" s="23" t="s">
        <v>14530</v>
      </c>
    </row>
    <row r="3056" spans="1:2" x14ac:dyDescent="0.2">
      <c r="A3056" s="23" t="s">
        <v>14531</v>
      </c>
      <c r="B3056" s="23" t="s">
        <v>14532</v>
      </c>
    </row>
    <row r="3057" spans="1:2" x14ac:dyDescent="0.2">
      <c r="A3057" s="23" t="s">
        <v>14533</v>
      </c>
      <c r="B3057" s="23" t="s">
        <v>14534</v>
      </c>
    </row>
    <row r="3058" spans="1:2" x14ac:dyDescent="0.2">
      <c r="A3058" s="23" t="s">
        <v>14535</v>
      </c>
      <c r="B3058" s="23" t="s">
        <v>14536</v>
      </c>
    </row>
    <row r="3059" spans="1:2" x14ac:dyDescent="0.2">
      <c r="A3059" s="23" t="s">
        <v>14537</v>
      </c>
      <c r="B3059" s="23" t="s">
        <v>14538</v>
      </c>
    </row>
    <row r="3060" spans="1:2" x14ac:dyDescent="0.2">
      <c r="A3060" s="23" t="s">
        <v>14539</v>
      </c>
      <c r="B3060" s="23" t="s">
        <v>14540</v>
      </c>
    </row>
    <row r="3061" spans="1:2" x14ac:dyDescent="0.2">
      <c r="A3061" s="23" t="s">
        <v>14541</v>
      </c>
      <c r="B3061" s="23" t="s">
        <v>14542</v>
      </c>
    </row>
    <row r="3062" spans="1:2" x14ac:dyDescent="0.2">
      <c r="A3062" s="23" t="s">
        <v>14543</v>
      </c>
      <c r="B3062" s="23" t="s">
        <v>14544</v>
      </c>
    </row>
    <row r="3063" spans="1:2" x14ac:dyDescent="0.2">
      <c r="A3063" s="23" t="s">
        <v>14545</v>
      </c>
      <c r="B3063" s="23" t="s">
        <v>14546</v>
      </c>
    </row>
    <row r="3064" spans="1:2" ht="25.5" x14ac:dyDescent="0.2">
      <c r="A3064" s="23" t="s">
        <v>14547</v>
      </c>
      <c r="B3064" s="23" t="s">
        <v>14548</v>
      </c>
    </row>
    <row r="3065" spans="1:2" x14ac:dyDescent="0.2">
      <c r="A3065" s="23" t="s">
        <v>14549</v>
      </c>
      <c r="B3065" s="23" t="s">
        <v>14550</v>
      </c>
    </row>
    <row r="3066" spans="1:2" x14ac:dyDescent="0.2">
      <c r="A3066" s="23" t="s">
        <v>14551</v>
      </c>
      <c r="B3066" s="23" t="s">
        <v>14552</v>
      </c>
    </row>
    <row r="3067" spans="1:2" x14ac:dyDescent="0.2">
      <c r="A3067" s="23" t="s">
        <v>14553</v>
      </c>
      <c r="B3067" s="23" t="s">
        <v>14554</v>
      </c>
    </row>
    <row r="3068" spans="1:2" x14ac:dyDescent="0.2">
      <c r="A3068" s="23" t="s">
        <v>14555</v>
      </c>
      <c r="B3068" s="23" t="s">
        <v>14556</v>
      </c>
    </row>
    <row r="3069" spans="1:2" x14ac:dyDescent="0.2">
      <c r="A3069" s="23" t="s">
        <v>14557</v>
      </c>
      <c r="B3069" s="23" t="s">
        <v>14558</v>
      </c>
    </row>
    <row r="3070" spans="1:2" ht="25.5" x14ac:dyDescent="0.2">
      <c r="A3070" s="23" t="s">
        <v>14559</v>
      </c>
      <c r="B3070" s="23" t="s">
        <v>14560</v>
      </c>
    </row>
    <row r="3071" spans="1:2" x14ac:dyDescent="0.2">
      <c r="A3071" s="23" t="s">
        <v>14561</v>
      </c>
      <c r="B3071" s="23" t="s">
        <v>14562</v>
      </c>
    </row>
    <row r="3072" spans="1:2" x14ac:dyDescent="0.2">
      <c r="A3072" s="23" t="s">
        <v>14563</v>
      </c>
      <c r="B3072" s="23" t="s">
        <v>14564</v>
      </c>
    </row>
    <row r="3073" spans="1:2" x14ac:dyDescent="0.2">
      <c r="A3073" s="23" t="s">
        <v>14565</v>
      </c>
      <c r="B3073" s="23" t="s">
        <v>14566</v>
      </c>
    </row>
    <row r="3074" spans="1:2" x14ac:dyDescent="0.2">
      <c r="A3074" s="23" t="s">
        <v>14567</v>
      </c>
      <c r="B3074" s="23" t="s">
        <v>14568</v>
      </c>
    </row>
    <row r="3075" spans="1:2" x14ac:dyDescent="0.2">
      <c r="A3075" s="23" t="s">
        <v>14569</v>
      </c>
      <c r="B3075" s="23" t="s">
        <v>14570</v>
      </c>
    </row>
    <row r="3076" spans="1:2" x14ac:dyDescent="0.2">
      <c r="A3076" s="23" t="s">
        <v>14571</v>
      </c>
      <c r="B3076" s="23" t="s">
        <v>14572</v>
      </c>
    </row>
    <row r="3077" spans="1:2" x14ac:dyDescent="0.2">
      <c r="A3077" s="23" t="s">
        <v>14573</v>
      </c>
      <c r="B3077" s="23" t="s">
        <v>14574</v>
      </c>
    </row>
    <row r="3078" spans="1:2" x14ac:dyDescent="0.2">
      <c r="A3078" s="23" t="s">
        <v>14575</v>
      </c>
      <c r="B3078" s="23" t="s">
        <v>14576</v>
      </c>
    </row>
    <row r="3079" spans="1:2" x14ac:dyDescent="0.2">
      <c r="A3079" s="23" t="s">
        <v>14577</v>
      </c>
      <c r="B3079" s="23" t="s">
        <v>14578</v>
      </c>
    </row>
    <row r="3080" spans="1:2" x14ac:dyDescent="0.2">
      <c r="A3080" s="23" t="s">
        <v>14579</v>
      </c>
      <c r="B3080" s="23" t="s">
        <v>14580</v>
      </c>
    </row>
    <row r="3081" spans="1:2" x14ac:dyDescent="0.2">
      <c r="A3081" s="23" t="s">
        <v>14581</v>
      </c>
      <c r="B3081" s="23" t="s">
        <v>14582</v>
      </c>
    </row>
    <row r="3082" spans="1:2" x14ac:dyDescent="0.2">
      <c r="A3082" s="23" t="s">
        <v>14583</v>
      </c>
      <c r="B3082" s="23" t="s">
        <v>14584</v>
      </c>
    </row>
    <row r="3083" spans="1:2" x14ac:dyDescent="0.2">
      <c r="A3083" s="23" t="s">
        <v>14585</v>
      </c>
      <c r="B3083" s="23" t="s">
        <v>14586</v>
      </c>
    </row>
    <row r="3084" spans="1:2" x14ac:dyDescent="0.2">
      <c r="A3084" s="23" t="s">
        <v>14587</v>
      </c>
      <c r="B3084" s="23" t="s">
        <v>14588</v>
      </c>
    </row>
    <row r="3085" spans="1:2" ht="25.5" x14ac:dyDescent="0.2">
      <c r="A3085" s="23" t="s">
        <v>14589</v>
      </c>
      <c r="B3085" s="23" t="s">
        <v>14590</v>
      </c>
    </row>
    <row r="3086" spans="1:2" x14ac:dyDescent="0.2">
      <c r="A3086" s="23" t="s">
        <v>14591</v>
      </c>
      <c r="B3086" s="23" t="s">
        <v>14592</v>
      </c>
    </row>
    <row r="3087" spans="1:2" x14ac:dyDescent="0.2">
      <c r="A3087" s="23" t="s">
        <v>14593</v>
      </c>
      <c r="B3087" s="23" t="s">
        <v>14594</v>
      </c>
    </row>
    <row r="3088" spans="1:2" x14ac:dyDescent="0.2">
      <c r="A3088" s="23" t="s">
        <v>14595</v>
      </c>
      <c r="B3088" s="23" t="s">
        <v>14596</v>
      </c>
    </row>
    <row r="3089" spans="1:2" x14ac:dyDescent="0.2">
      <c r="A3089" s="23" t="s">
        <v>14597</v>
      </c>
      <c r="B3089" s="23" t="s">
        <v>14598</v>
      </c>
    </row>
    <row r="3090" spans="1:2" ht="25.5" x14ac:dyDescent="0.2">
      <c r="A3090" s="23" t="s">
        <v>14599</v>
      </c>
      <c r="B3090" s="23" t="s">
        <v>14600</v>
      </c>
    </row>
    <row r="3091" spans="1:2" x14ac:dyDescent="0.2">
      <c r="A3091" s="23" t="s">
        <v>14601</v>
      </c>
      <c r="B3091" s="23" t="s">
        <v>14602</v>
      </c>
    </row>
    <row r="3092" spans="1:2" x14ac:dyDescent="0.2">
      <c r="A3092" s="23" t="s">
        <v>14603</v>
      </c>
      <c r="B3092" s="23" t="s">
        <v>14604</v>
      </c>
    </row>
    <row r="3093" spans="1:2" ht="25.5" x14ac:dyDescent="0.2">
      <c r="A3093" s="23" t="s">
        <v>14605</v>
      </c>
      <c r="B3093" s="23" t="s">
        <v>14606</v>
      </c>
    </row>
    <row r="3094" spans="1:2" x14ac:dyDescent="0.2">
      <c r="A3094" s="23" t="s">
        <v>14607</v>
      </c>
      <c r="B3094" s="23" t="s">
        <v>14608</v>
      </c>
    </row>
    <row r="3095" spans="1:2" x14ac:dyDescent="0.2">
      <c r="A3095" s="23" t="s">
        <v>14609</v>
      </c>
      <c r="B3095" s="23" t="s">
        <v>14610</v>
      </c>
    </row>
    <row r="3096" spans="1:2" x14ac:dyDescent="0.2">
      <c r="A3096" s="23" t="s">
        <v>14611</v>
      </c>
      <c r="B3096" s="23" t="s">
        <v>14612</v>
      </c>
    </row>
    <row r="3097" spans="1:2" x14ac:dyDescent="0.2">
      <c r="A3097" s="23" t="s">
        <v>14613</v>
      </c>
      <c r="B3097" s="23" t="s">
        <v>14614</v>
      </c>
    </row>
    <row r="3098" spans="1:2" x14ac:dyDescent="0.2">
      <c r="A3098" s="23" t="s">
        <v>14615</v>
      </c>
      <c r="B3098" s="23" t="s">
        <v>14616</v>
      </c>
    </row>
    <row r="3099" spans="1:2" x14ac:dyDescent="0.2">
      <c r="A3099" s="23" t="s">
        <v>14617</v>
      </c>
      <c r="B3099" s="23" t="s">
        <v>14618</v>
      </c>
    </row>
    <row r="3100" spans="1:2" x14ac:dyDescent="0.2">
      <c r="A3100" s="23" t="s">
        <v>14619</v>
      </c>
      <c r="B3100" s="23" t="s">
        <v>14620</v>
      </c>
    </row>
    <row r="3101" spans="1:2" x14ac:dyDescent="0.2">
      <c r="A3101" s="23" t="s">
        <v>14621</v>
      </c>
      <c r="B3101" s="23" t="s">
        <v>14622</v>
      </c>
    </row>
    <row r="3102" spans="1:2" x14ac:dyDescent="0.2">
      <c r="A3102" s="23" t="s">
        <v>14623</v>
      </c>
      <c r="B3102" s="23" t="s">
        <v>14624</v>
      </c>
    </row>
    <row r="3103" spans="1:2" x14ac:dyDescent="0.2">
      <c r="A3103" s="23" t="s">
        <v>14625</v>
      </c>
      <c r="B3103" s="23" t="s">
        <v>14626</v>
      </c>
    </row>
    <row r="3104" spans="1:2" x14ac:dyDescent="0.2">
      <c r="A3104" s="23" t="s">
        <v>14627</v>
      </c>
      <c r="B3104" s="23" t="s">
        <v>14628</v>
      </c>
    </row>
    <row r="3105" spans="1:2" x14ac:dyDescent="0.2">
      <c r="A3105" s="23" t="s">
        <v>14629</v>
      </c>
      <c r="B3105" s="23" t="s">
        <v>14630</v>
      </c>
    </row>
    <row r="3106" spans="1:2" x14ac:dyDescent="0.2">
      <c r="A3106" s="23" t="s">
        <v>14631</v>
      </c>
      <c r="B3106" s="23" t="s">
        <v>14632</v>
      </c>
    </row>
    <row r="3107" spans="1:2" x14ac:dyDescent="0.2">
      <c r="A3107" s="23" t="s">
        <v>14633</v>
      </c>
      <c r="B3107" s="23" t="s">
        <v>14634</v>
      </c>
    </row>
    <row r="3108" spans="1:2" x14ac:dyDescent="0.2">
      <c r="A3108" s="23" t="s">
        <v>14635</v>
      </c>
      <c r="B3108" s="23" t="s">
        <v>14636</v>
      </c>
    </row>
    <row r="3109" spans="1:2" x14ac:dyDescent="0.2">
      <c r="A3109" s="23" t="s">
        <v>14637</v>
      </c>
      <c r="B3109" s="23" t="s">
        <v>14638</v>
      </c>
    </row>
    <row r="3110" spans="1:2" x14ac:dyDescent="0.2">
      <c r="A3110" s="23" t="s">
        <v>14639</v>
      </c>
      <c r="B3110" s="23" t="s">
        <v>14640</v>
      </c>
    </row>
    <row r="3111" spans="1:2" x14ac:dyDescent="0.2">
      <c r="A3111" s="23" t="s">
        <v>14641</v>
      </c>
      <c r="B3111" s="23" t="s">
        <v>14642</v>
      </c>
    </row>
    <row r="3112" spans="1:2" x14ac:dyDescent="0.2">
      <c r="A3112" s="23" t="s">
        <v>14643</v>
      </c>
      <c r="B3112" s="23" t="s">
        <v>14644</v>
      </c>
    </row>
    <row r="3113" spans="1:2" x14ac:dyDescent="0.2">
      <c r="A3113" s="23" t="s">
        <v>14645</v>
      </c>
      <c r="B3113" s="23" t="s">
        <v>14646</v>
      </c>
    </row>
    <row r="3114" spans="1:2" x14ac:dyDescent="0.2">
      <c r="A3114" s="23" t="s">
        <v>14647</v>
      </c>
      <c r="B3114" s="23" t="s">
        <v>14648</v>
      </c>
    </row>
    <row r="3115" spans="1:2" x14ac:dyDescent="0.2">
      <c r="A3115" s="23" t="s">
        <v>14649</v>
      </c>
      <c r="B3115" s="23" t="s">
        <v>14650</v>
      </c>
    </row>
    <row r="3116" spans="1:2" x14ac:dyDescent="0.2">
      <c r="A3116" s="23" t="s">
        <v>14651</v>
      </c>
      <c r="B3116" s="23" t="s">
        <v>14652</v>
      </c>
    </row>
    <row r="3117" spans="1:2" x14ac:dyDescent="0.2">
      <c r="A3117" s="23" t="s">
        <v>14653</v>
      </c>
      <c r="B3117" s="23" t="s">
        <v>14654</v>
      </c>
    </row>
    <row r="3118" spans="1:2" x14ac:dyDescent="0.2">
      <c r="A3118" s="23" t="s">
        <v>14655</v>
      </c>
      <c r="B3118" s="23" t="s">
        <v>14656</v>
      </c>
    </row>
    <row r="3119" spans="1:2" x14ac:dyDescent="0.2">
      <c r="A3119" s="23" t="s">
        <v>14657</v>
      </c>
      <c r="B3119" s="23" t="s">
        <v>14658</v>
      </c>
    </row>
    <row r="3120" spans="1:2" x14ac:dyDescent="0.2">
      <c r="A3120" s="23" t="s">
        <v>14659</v>
      </c>
      <c r="B3120" s="23" t="s">
        <v>14660</v>
      </c>
    </row>
    <row r="3121" spans="1:2" x14ac:dyDescent="0.2">
      <c r="A3121" s="23" t="s">
        <v>14661</v>
      </c>
      <c r="B3121" s="23" t="s">
        <v>14662</v>
      </c>
    </row>
    <row r="3122" spans="1:2" ht="25.5" x14ac:dyDescent="0.2">
      <c r="A3122" s="23" t="s">
        <v>14663</v>
      </c>
      <c r="B3122" s="23" t="s">
        <v>14664</v>
      </c>
    </row>
    <row r="3123" spans="1:2" x14ac:dyDescent="0.2">
      <c r="A3123" s="23" t="s">
        <v>14665</v>
      </c>
      <c r="B3123" s="23" t="s">
        <v>14666</v>
      </c>
    </row>
    <row r="3124" spans="1:2" x14ac:dyDescent="0.2">
      <c r="A3124" s="23" t="s">
        <v>14667</v>
      </c>
      <c r="B3124" s="23" t="s">
        <v>14668</v>
      </c>
    </row>
    <row r="3125" spans="1:2" x14ac:dyDescent="0.2">
      <c r="A3125" s="23" t="s">
        <v>14669</v>
      </c>
      <c r="B3125" s="23" t="s">
        <v>14670</v>
      </c>
    </row>
    <row r="3126" spans="1:2" x14ac:dyDescent="0.2">
      <c r="A3126" s="23" t="s">
        <v>14671</v>
      </c>
      <c r="B3126" s="23" t="s">
        <v>14672</v>
      </c>
    </row>
    <row r="3127" spans="1:2" x14ac:dyDescent="0.2">
      <c r="A3127" s="23" t="s">
        <v>14673</v>
      </c>
      <c r="B3127" s="23" t="s">
        <v>14674</v>
      </c>
    </row>
    <row r="3128" spans="1:2" x14ac:dyDescent="0.2">
      <c r="A3128" s="23" t="s">
        <v>14675</v>
      </c>
      <c r="B3128" s="23" t="s">
        <v>14676</v>
      </c>
    </row>
    <row r="3129" spans="1:2" x14ac:dyDescent="0.2">
      <c r="A3129" s="23" t="s">
        <v>14677</v>
      </c>
      <c r="B3129" s="23" t="s">
        <v>14678</v>
      </c>
    </row>
    <row r="3130" spans="1:2" x14ac:dyDescent="0.2">
      <c r="A3130" s="23" t="s">
        <v>14679</v>
      </c>
      <c r="B3130" s="23" t="s">
        <v>14680</v>
      </c>
    </row>
    <row r="3131" spans="1:2" x14ac:dyDescent="0.2">
      <c r="A3131" s="23" t="s">
        <v>14681</v>
      </c>
      <c r="B3131" s="23" t="s">
        <v>14682</v>
      </c>
    </row>
    <row r="3132" spans="1:2" ht="25.5" x14ac:dyDescent="0.2">
      <c r="A3132" s="23" t="s">
        <v>14683</v>
      </c>
      <c r="B3132" s="23" t="s">
        <v>14684</v>
      </c>
    </row>
    <row r="3133" spans="1:2" x14ac:dyDescent="0.2">
      <c r="A3133" s="23" t="s">
        <v>14685</v>
      </c>
      <c r="B3133" s="23" t="s">
        <v>14686</v>
      </c>
    </row>
    <row r="3134" spans="1:2" x14ac:dyDescent="0.2">
      <c r="A3134" s="23" t="s">
        <v>14687</v>
      </c>
      <c r="B3134" s="23" t="s">
        <v>14688</v>
      </c>
    </row>
    <row r="3135" spans="1:2" x14ac:dyDescent="0.2">
      <c r="A3135" s="23" t="s">
        <v>14689</v>
      </c>
      <c r="B3135" s="23" t="s">
        <v>14690</v>
      </c>
    </row>
    <row r="3136" spans="1:2" x14ac:dyDescent="0.2">
      <c r="A3136" s="23" t="s">
        <v>14691</v>
      </c>
      <c r="B3136" s="23" t="s">
        <v>14692</v>
      </c>
    </row>
    <row r="3137" spans="1:2" x14ac:dyDescent="0.2">
      <c r="A3137" s="23" t="s">
        <v>14693</v>
      </c>
      <c r="B3137" s="23" t="s">
        <v>14694</v>
      </c>
    </row>
    <row r="3138" spans="1:2" x14ac:dyDescent="0.2">
      <c r="A3138" s="23" t="s">
        <v>14695</v>
      </c>
      <c r="B3138" s="23" t="s">
        <v>14696</v>
      </c>
    </row>
    <row r="3139" spans="1:2" x14ac:dyDescent="0.2">
      <c r="A3139" s="23" t="s">
        <v>14697</v>
      </c>
      <c r="B3139" s="23" t="s">
        <v>14698</v>
      </c>
    </row>
    <row r="3140" spans="1:2" x14ac:dyDescent="0.2">
      <c r="A3140" s="23" t="s">
        <v>14699</v>
      </c>
      <c r="B3140" s="23" t="s">
        <v>14700</v>
      </c>
    </row>
    <row r="3141" spans="1:2" x14ac:dyDescent="0.2">
      <c r="A3141" s="23" t="s">
        <v>14701</v>
      </c>
      <c r="B3141" s="23" t="s">
        <v>14702</v>
      </c>
    </row>
    <row r="3142" spans="1:2" ht="25.5" x14ac:dyDescent="0.2">
      <c r="A3142" s="23" t="s">
        <v>14703</v>
      </c>
      <c r="B3142" s="23" t="s">
        <v>14704</v>
      </c>
    </row>
    <row r="3143" spans="1:2" x14ac:dyDescent="0.2">
      <c r="A3143" s="23" t="s">
        <v>14705</v>
      </c>
      <c r="B3143" s="23" t="s">
        <v>14706</v>
      </c>
    </row>
    <row r="3144" spans="1:2" x14ac:dyDescent="0.2">
      <c r="A3144" s="23" t="s">
        <v>14707</v>
      </c>
      <c r="B3144" s="23" t="s">
        <v>14708</v>
      </c>
    </row>
    <row r="3145" spans="1:2" x14ac:dyDescent="0.2">
      <c r="A3145" s="23" t="s">
        <v>14709</v>
      </c>
      <c r="B3145" s="23" t="s">
        <v>14710</v>
      </c>
    </row>
    <row r="3146" spans="1:2" x14ac:dyDescent="0.2">
      <c r="A3146" s="23" t="s">
        <v>14711</v>
      </c>
      <c r="B3146" s="23" t="s">
        <v>14712</v>
      </c>
    </row>
    <row r="3147" spans="1:2" ht="25.5" x14ac:dyDescent="0.2">
      <c r="A3147" s="23" t="s">
        <v>14713</v>
      </c>
      <c r="B3147" s="23" t="s">
        <v>14714</v>
      </c>
    </row>
    <row r="3148" spans="1:2" x14ac:dyDescent="0.2">
      <c r="A3148" s="23" t="s">
        <v>14715</v>
      </c>
      <c r="B3148" s="23" t="s">
        <v>14716</v>
      </c>
    </row>
    <row r="3149" spans="1:2" x14ac:dyDescent="0.2">
      <c r="A3149" s="23" t="s">
        <v>14717</v>
      </c>
      <c r="B3149" s="23" t="s">
        <v>14718</v>
      </c>
    </row>
    <row r="3150" spans="1:2" x14ac:dyDescent="0.2">
      <c r="A3150" s="23" t="s">
        <v>14719</v>
      </c>
      <c r="B3150" s="23" t="s">
        <v>14720</v>
      </c>
    </row>
    <row r="3151" spans="1:2" x14ac:dyDescent="0.2">
      <c r="A3151" s="23" t="s">
        <v>14721</v>
      </c>
      <c r="B3151" s="23" t="s">
        <v>14722</v>
      </c>
    </row>
    <row r="3152" spans="1:2" x14ac:dyDescent="0.2">
      <c r="A3152" s="23" t="s">
        <v>14723</v>
      </c>
      <c r="B3152" s="23" t="s">
        <v>14724</v>
      </c>
    </row>
    <row r="3153" spans="1:2" x14ac:dyDescent="0.2">
      <c r="A3153" s="23" t="s">
        <v>14725</v>
      </c>
      <c r="B3153" s="23" t="s">
        <v>14726</v>
      </c>
    </row>
    <row r="3154" spans="1:2" x14ac:dyDescent="0.2">
      <c r="A3154" s="23" t="s">
        <v>14727</v>
      </c>
      <c r="B3154" s="23" t="s">
        <v>14728</v>
      </c>
    </row>
    <row r="3155" spans="1:2" x14ac:dyDescent="0.2">
      <c r="A3155" s="23" t="s">
        <v>14729</v>
      </c>
      <c r="B3155" s="23" t="s">
        <v>14730</v>
      </c>
    </row>
    <row r="3156" spans="1:2" x14ac:dyDescent="0.2">
      <c r="A3156" s="23" t="s">
        <v>14731</v>
      </c>
      <c r="B3156" s="23" t="s">
        <v>14732</v>
      </c>
    </row>
    <row r="3157" spans="1:2" x14ac:dyDescent="0.2">
      <c r="A3157" s="23" t="s">
        <v>14733</v>
      </c>
      <c r="B3157" s="23" t="s">
        <v>14734</v>
      </c>
    </row>
    <row r="3158" spans="1:2" x14ac:dyDescent="0.2">
      <c r="A3158" s="23" t="s">
        <v>14735</v>
      </c>
      <c r="B3158" s="23" t="s">
        <v>14736</v>
      </c>
    </row>
    <row r="3159" spans="1:2" x14ac:dyDescent="0.2">
      <c r="A3159" s="23" t="s">
        <v>14737</v>
      </c>
      <c r="B3159" s="23" t="s">
        <v>14738</v>
      </c>
    </row>
    <row r="3160" spans="1:2" x14ac:dyDescent="0.2">
      <c r="A3160" s="23" t="s">
        <v>14739</v>
      </c>
      <c r="B3160" s="23" t="s">
        <v>14740</v>
      </c>
    </row>
    <row r="3161" spans="1:2" x14ac:dyDescent="0.2">
      <c r="A3161" s="23" t="s">
        <v>14741</v>
      </c>
      <c r="B3161" s="23" t="s">
        <v>14742</v>
      </c>
    </row>
    <row r="3162" spans="1:2" x14ac:dyDescent="0.2">
      <c r="A3162" s="23" t="s">
        <v>14743</v>
      </c>
      <c r="B3162" s="23" t="s">
        <v>14744</v>
      </c>
    </row>
    <row r="3163" spans="1:2" x14ac:dyDescent="0.2">
      <c r="A3163" s="23" t="s">
        <v>14745</v>
      </c>
      <c r="B3163" s="23" t="s">
        <v>14746</v>
      </c>
    </row>
    <row r="3164" spans="1:2" x14ac:dyDescent="0.2">
      <c r="A3164" s="23" t="s">
        <v>14747</v>
      </c>
      <c r="B3164" s="23" t="s">
        <v>14748</v>
      </c>
    </row>
    <row r="3165" spans="1:2" ht="25.5" x14ac:dyDescent="0.2">
      <c r="A3165" s="23" t="s">
        <v>14749</v>
      </c>
      <c r="B3165" s="23" t="s">
        <v>14750</v>
      </c>
    </row>
    <row r="3166" spans="1:2" x14ac:dyDescent="0.2">
      <c r="A3166" s="23" t="s">
        <v>14751</v>
      </c>
      <c r="B3166" s="23" t="s">
        <v>14752</v>
      </c>
    </row>
    <row r="3167" spans="1:2" ht="25.5" x14ac:dyDescent="0.2">
      <c r="A3167" s="23" t="s">
        <v>14753</v>
      </c>
      <c r="B3167" s="23" t="s">
        <v>14754</v>
      </c>
    </row>
    <row r="3168" spans="1:2" x14ac:dyDescent="0.2">
      <c r="A3168" s="23" t="s">
        <v>14755</v>
      </c>
      <c r="B3168" s="23" t="s">
        <v>14756</v>
      </c>
    </row>
    <row r="3169" spans="1:2" x14ac:dyDescent="0.2">
      <c r="A3169" s="23" t="s">
        <v>14757</v>
      </c>
      <c r="B3169" s="23" t="s">
        <v>14758</v>
      </c>
    </row>
    <row r="3170" spans="1:2" x14ac:dyDescent="0.2">
      <c r="A3170" s="23" t="s">
        <v>14759</v>
      </c>
      <c r="B3170" s="23" t="s">
        <v>14760</v>
      </c>
    </row>
    <row r="3171" spans="1:2" x14ac:dyDescent="0.2">
      <c r="A3171" s="23" t="s">
        <v>14761</v>
      </c>
      <c r="B3171" s="23" t="s">
        <v>14762</v>
      </c>
    </row>
    <row r="3172" spans="1:2" x14ac:dyDescent="0.2">
      <c r="A3172" s="23" t="s">
        <v>14763</v>
      </c>
      <c r="B3172" s="23" t="s">
        <v>14764</v>
      </c>
    </row>
    <row r="3173" spans="1:2" ht="25.5" x14ac:dyDescent="0.2">
      <c r="A3173" s="23" t="s">
        <v>14765</v>
      </c>
      <c r="B3173" s="23" t="s">
        <v>14766</v>
      </c>
    </row>
    <row r="3174" spans="1:2" x14ac:dyDescent="0.2">
      <c r="A3174" s="23" t="s">
        <v>14767</v>
      </c>
      <c r="B3174" s="23" t="s">
        <v>14768</v>
      </c>
    </row>
    <row r="3175" spans="1:2" x14ac:dyDescent="0.2">
      <c r="A3175" s="23" t="s">
        <v>14769</v>
      </c>
      <c r="B3175" s="23" t="s">
        <v>14770</v>
      </c>
    </row>
    <row r="3176" spans="1:2" x14ac:dyDescent="0.2">
      <c r="A3176" s="23" t="s">
        <v>14771</v>
      </c>
      <c r="B3176" s="23" t="s">
        <v>14772</v>
      </c>
    </row>
    <row r="3177" spans="1:2" x14ac:dyDescent="0.2">
      <c r="A3177" s="23" t="s">
        <v>14773</v>
      </c>
      <c r="B3177" s="23" t="s">
        <v>14774</v>
      </c>
    </row>
    <row r="3178" spans="1:2" x14ac:dyDescent="0.2">
      <c r="A3178" s="23" t="s">
        <v>14775</v>
      </c>
      <c r="B3178" s="23" t="s">
        <v>14776</v>
      </c>
    </row>
    <row r="3179" spans="1:2" x14ac:dyDescent="0.2">
      <c r="A3179" s="23" t="s">
        <v>14777</v>
      </c>
      <c r="B3179" s="23" t="s">
        <v>14778</v>
      </c>
    </row>
    <row r="3180" spans="1:2" x14ac:dyDescent="0.2">
      <c r="A3180" s="23" t="s">
        <v>14779</v>
      </c>
      <c r="B3180" s="23" t="s">
        <v>14780</v>
      </c>
    </row>
    <row r="3181" spans="1:2" ht="38.25" x14ac:dyDescent="0.2">
      <c r="A3181" s="23" t="s">
        <v>14781</v>
      </c>
      <c r="B3181" s="23" t="s">
        <v>14782</v>
      </c>
    </row>
    <row r="3182" spans="1:2" x14ac:dyDescent="0.2">
      <c r="A3182" s="23" t="s">
        <v>14783</v>
      </c>
      <c r="B3182" s="23" t="s">
        <v>14784</v>
      </c>
    </row>
    <row r="3183" spans="1:2" x14ac:dyDescent="0.2">
      <c r="A3183" s="23" t="s">
        <v>14785</v>
      </c>
      <c r="B3183" s="23" t="s">
        <v>14786</v>
      </c>
    </row>
    <row r="3184" spans="1:2" x14ac:dyDescent="0.2">
      <c r="A3184" s="23" t="s">
        <v>14787</v>
      </c>
      <c r="B3184" s="23" t="s">
        <v>14788</v>
      </c>
    </row>
    <row r="3185" spans="1:2" x14ac:dyDescent="0.2">
      <c r="A3185" s="23" t="s">
        <v>14789</v>
      </c>
      <c r="B3185" s="23" t="s">
        <v>14790</v>
      </c>
    </row>
    <row r="3186" spans="1:2" ht="25.5" x14ac:dyDescent="0.2">
      <c r="A3186" s="23" t="s">
        <v>14791</v>
      </c>
      <c r="B3186" s="23" t="s">
        <v>14792</v>
      </c>
    </row>
    <row r="3187" spans="1:2" x14ac:dyDescent="0.2">
      <c r="A3187" s="23" t="s">
        <v>14793</v>
      </c>
      <c r="B3187" s="23" t="s">
        <v>14794</v>
      </c>
    </row>
    <row r="3188" spans="1:2" x14ac:dyDescent="0.2">
      <c r="A3188" s="23" t="s">
        <v>14795</v>
      </c>
      <c r="B3188" s="23" t="s">
        <v>14796</v>
      </c>
    </row>
    <row r="3189" spans="1:2" x14ac:dyDescent="0.2">
      <c r="A3189" s="23" t="s">
        <v>14797</v>
      </c>
      <c r="B3189" s="23" t="s">
        <v>14798</v>
      </c>
    </row>
    <row r="3190" spans="1:2" ht="25.5" x14ac:dyDescent="0.2">
      <c r="A3190" s="23" t="s">
        <v>14799</v>
      </c>
      <c r="B3190" s="23" t="s">
        <v>14800</v>
      </c>
    </row>
    <row r="3191" spans="1:2" x14ac:dyDescent="0.2">
      <c r="A3191" s="23" t="s">
        <v>14801</v>
      </c>
      <c r="B3191" s="23" t="s">
        <v>14802</v>
      </c>
    </row>
    <row r="3192" spans="1:2" x14ac:dyDescent="0.2">
      <c r="A3192" s="23" t="s">
        <v>14803</v>
      </c>
      <c r="B3192" s="23" t="s">
        <v>14804</v>
      </c>
    </row>
    <row r="3193" spans="1:2" x14ac:dyDescent="0.2">
      <c r="A3193" s="23" t="s">
        <v>14805</v>
      </c>
      <c r="B3193" s="23" t="s">
        <v>14806</v>
      </c>
    </row>
    <row r="3194" spans="1:2" x14ac:dyDescent="0.2">
      <c r="A3194" s="23" t="s">
        <v>14807</v>
      </c>
      <c r="B3194" s="23" t="s">
        <v>14808</v>
      </c>
    </row>
    <row r="3195" spans="1:2" x14ac:dyDescent="0.2">
      <c r="A3195" s="23" t="s">
        <v>14809</v>
      </c>
      <c r="B3195" s="23" t="s">
        <v>14810</v>
      </c>
    </row>
    <row r="3196" spans="1:2" x14ac:dyDescent="0.2">
      <c r="A3196" s="23" t="s">
        <v>14811</v>
      </c>
      <c r="B3196" s="23" t="s">
        <v>14812</v>
      </c>
    </row>
    <row r="3197" spans="1:2" x14ac:dyDescent="0.2">
      <c r="A3197" s="23" t="s">
        <v>14813</v>
      </c>
      <c r="B3197" s="23" t="s">
        <v>14814</v>
      </c>
    </row>
    <row r="3198" spans="1:2" x14ac:dyDescent="0.2">
      <c r="A3198" s="23" t="s">
        <v>14815</v>
      </c>
      <c r="B3198" s="23" t="s">
        <v>14816</v>
      </c>
    </row>
    <row r="3199" spans="1:2" x14ac:dyDescent="0.2">
      <c r="A3199" s="23" t="s">
        <v>14817</v>
      </c>
      <c r="B3199" s="23" t="s">
        <v>14818</v>
      </c>
    </row>
    <row r="3200" spans="1:2" x14ac:dyDescent="0.2">
      <c r="A3200" s="23" t="s">
        <v>14819</v>
      </c>
      <c r="B3200" s="23" t="s">
        <v>14820</v>
      </c>
    </row>
    <row r="3201" spans="1:2" x14ac:dyDescent="0.2">
      <c r="A3201" s="23" t="s">
        <v>14821</v>
      </c>
      <c r="B3201" s="23" t="s">
        <v>14822</v>
      </c>
    </row>
    <row r="3202" spans="1:2" x14ac:dyDescent="0.2">
      <c r="A3202" s="23" t="s">
        <v>14823</v>
      </c>
      <c r="B3202" s="23" t="s">
        <v>14824</v>
      </c>
    </row>
    <row r="3203" spans="1:2" x14ac:dyDescent="0.2">
      <c r="A3203" s="23" t="s">
        <v>14825</v>
      </c>
      <c r="B3203" s="23" t="s">
        <v>14826</v>
      </c>
    </row>
    <row r="3204" spans="1:2" x14ac:dyDescent="0.2">
      <c r="A3204" s="23" t="s">
        <v>14827</v>
      </c>
      <c r="B3204" s="23" t="s">
        <v>14828</v>
      </c>
    </row>
    <row r="3205" spans="1:2" x14ac:dyDescent="0.2">
      <c r="A3205" s="23" t="s">
        <v>14829</v>
      </c>
      <c r="B3205" s="23" t="s">
        <v>14830</v>
      </c>
    </row>
    <row r="3206" spans="1:2" ht="25.5" x14ac:dyDescent="0.2">
      <c r="A3206" s="23" t="s">
        <v>14831</v>
      </c>
      <c r="B3206" s="23" t="s">
        <v>14832</v>
      </c>
    </row>
    <row r="3207" spans="1:2" x14ac:dyDescent="0.2">
      <c r="A3207" s="23" t="s">
        <v>14833</v>
      </c>
      <c r="B3207" s="23" t="s">
        <v>14834</v>
      </c>
    </row>
    <row r="3208" spans="1:2" x14ac:dyDescent="0.2">
      <c r="A3208" s="23" t="s">
        <v>14835</v>
      </c>
      <c r="B3208" s="23" t="s">
        <v>14836</v>
      </c>
    </row>
    <row r="3209" spans="1:2" x14ac:dyDescent="0.2">
      <c r="A3209" s="23" t="s">
        <v>14837</v>
      </c>
      <c r="B3209" s="23" t="s">
        <v>14838</v>
      </c>
    </row>
    <row r="3210" spans="1:2" x14ac:dyDescent="0.2">
      <c r="A3210" s="23" t="s">
        <v>14839</v>
      </c>
      <c r="B3210" s="23" t="s">
        <v>14840</v>
      </c>
    </row>
    <row r="3211" spans="1:2" x14ac:dyDescent="0.2">
      <c r="A3211" s="23" t="s">
        <v>14841</v>
      </c>
      <c r="B3211" s="23" t="s">
        <v>14842</v>
      </c>
    </row>
    <row r="3212" spans="1:2" x14ac:dyDescent="0.2">
      <c r="A3212" s="23" t="s">
        <v>14843</v>
      </c>
      <c r="B3212" s="23" t="s">
        <v>14844</v>
      </c>
    </row>
    <row r="3213" spans="1:2" x14ac:dyDescent="0.2">
      <c r="A3213" s="23" t="s">
        <v>14845</v>
      </c>
      <c r="B3213" s="23" t="s">
        <v>14846</v>
      </c>
    </row>
    <row r="3214" spans="1:2" x14ac:dyDescent="0.2">
      <c r="A3214" s="23" t="s">
        <v>14847</v>
      </c>
      <c r="B3214" s="23" t="s">
        <v>14848</v>
      </c>
    </row>
    <row r="3215" spans="1:2" x14ac:dyDescent="0.2">
      <c r="A3215" s="23" t="s">
        <v>14849</v>
      </c>
      <c r="B3215" s="23" t="s">
        <v>14850</v>
      </c>
    </row>
    <row r="3216" spans="1:2" x14ac:dyDescent="0.2">
      <c r="A3216" s="23" t="s">
        <v>14851</v>
      </c>
      <c r="B3216" s="23" t="s">
        <v>14852</v>
      </c>
    </row>
    <row r="3217" spans="1:2" x14ac:dyDescent="0.2">
      <c r="A3217" s="23" t="s">
        <v>14853</v>
      </c>
      <c r="B3217" s="23" t="s">
        <v>14854</v>
      </c>
    </row>
    <row r="3218" spans="1:2" x14ac:dyDescent="0.2">
      <c r="A3218" s="23" t="s">
        <v>14855</v>
      </c>
      <c r="B3218" s="23" t="s">
        <v>14856</v>
      </c>
    </row>
    <row r="3219" spans="1:2" x14ac:dyDescent="0.2">
      <c r="A3219" s="23" t="s">
        <v>14857</v>
      </c>
      <c r="B3219" s="23" t="s">
        <v>14858</v>
      </c>
    </row>
    <row r="3220" spans="1:2" ht="25.5" x14ac:dyDescent="0.2">
      <c r="A3220" s="23" t="s">
        <v>14859</v>
      </c>
      <c r="B3220" s="23" t="s">
        <v>14860</v>
      </c>
    </row>
    <row r="3221" spans="1:2" ht="25.5" x14ac:dyDescent="0.2">
      <c r="A3221" s="23" t="s">
        <v>14861</v>
      </c>
      <c r="B3221" s="23" t="s">
        <v>14862</v>
      </c>
    </row>
    <row r="3222" spans="1:2" x14ac:dyDescent="0.2">
      <c r="A3222" s="23" t="s">
        <v>14863</v>
      </c>
      <c r="B3222" s="23" t="s">
        <v>14864</v>
      </c>
    </row>
    <row r="3223" spans="1:2" ht="25.5" x14ac:dyDescent="0.2">
      <c r="A3223" s="23" t="s">
        <v>14865</v>
      </c>
      <c r="B3223" s="23" t="s">
        <v>14866</v>
      </c>
    </row>
    <row r="3224" spans="1:2" x14ac:dyDescent="0.2">
      <c r="A3224" s="23" t="s">
        <v>14867</v>
      </c>
      <c r="B3224" s="23" t="s">
        <v>14868</v>
      </c>
    </row>
    <row r="3225" spans="1:2" x14ac:dyDescent="0.2">
      <c r="A3225" s="23" t="s">
        <v>14869</v>
      </c>
      <c r="B3225" s="23" t="s">
        <v>14870</v>
      </c>
    </row>
    <row r="3226" spans="1:2" x14ac:dyDescent="0.2">
      <c r="A3226" s="23" t="s">
        <v>14871</v>
      </c>
      <c r="B3226" s="23" t="s">
        <v>14872</v>
      </c>
    </row>
    <row r="3227" spans="1:2" x14ac:dyDescent="0.2">
      <c r="A3227" s="23" t="s">
        <v>14873</v>
      </c>
      <c r="B3227" s="23" t="s">
        <v>14874</v>
      </c>
    </row>
    <row r="3228" spans="1:2" x14ac:dyDescent="0.2">
      <c r="A3228" s="23" t="s">
        <v>14875</v>
      </c>
      <c r="B3228" s="23" t="s">
        <v>14876</v>
      </c>
    </row>
    <row r="3229" spans="1:2" x14ac:dyDescent="0.2">
      <c r="A3229" s="23" t="s">
        <v>14877</v>
      </c>
      <c r="B3229" s="23" t="s">
        <v>14878</v>
      </c>
    </row>
    <row r="3230" spans="1:2" x14ac:dyDescent="0.2">
      <c r="A3230" s="23" t="s">
        <v>14879</v>
      </c>
      <c r="B3230" s="23" t="s">
        <v>14880</v>
      </c>
    </row>
    <row r="3231" spans="1:2" x14ac:dyDescent="0.2">
      <c r="A3231" s="23" t="s">
        <v>14881</v>
      </c>
      <c r="B3231" s="23" t="s">
        <v>14882</v>
      </c>
    </row>
    <row r="3232" spans="1:2" ht="25.5" x14ac:dyDescent="0.2">
      <c r="A3232" s="23" t="s">
        <v>14883</v>
      </c>
      <c r="B3232" s="23" t="s">
        <v>14884</v>
      </c>
    </row>
    <row r="3233" spans="1:2" x14ac:dyDescent="0.2">
      <c r="A3233" s="23" t="s">
        <v>14885</v>
      </c>
      <c r="B3233" s="23" t="s">
        <v>14886</v>
      </c>
    </row>
    <row r="3234" spans="1:2" x14ac:dyDescent="0.2">
      <c r="A3234" s="23" t="s">
        <v>14887</v>
      </c>
      <c r="B3234" s="23" t="s">
        <v>14888</v>
      </c>
    </row>
    <row r="3235" spans="1:2" x14ac:dyDescent="0.2">
      <c r="A3235" s="23" t="s">
        <v>14889</v>
      </c>
      <c r="B3235" s="23" t="s">
        <v>14890</v>
      </c>
    </row>
    <row r="3236" spans="1:2" x14ac:dyDescent="0.2">
      <c r="A3236" s="23" t="s">
        <v>14891</v>
      </c>
      <c r="B3236" s="23" t="s">
        <v>14892</v>
      </c>
    </row>
    <row r="3237" spans="1:2" x14ac:dyDescent="0.2">
      <c r="A3237" s="23" t="s">
        <v>14893</v>
      </c>
      <c r="B3237" s="23" t="s">
        <v>14894</v>
      </c>
    </row>
    <row r="3238" spans="1:2" x14ac:dyDescent="0.2">
      <c r="A3238" s="23" t="s">
        <v>14895</v>
      </c>
      <c r="B3238" s="23" t="s">
        <v>14896</v>
      </c>
    </row>
    <row r="3239" spans="1:2" x14ac:dyDescent="0.2">
      <c r="A3239" s="23" t="s">
        <v>14897</v>
      </c>
      <c r="B3239" s="23" t="s">
        <v>14898</v>
      </c>
    </row>
    <row r="3240" spans="1:2" x14ac:dyDescent="0.2">
      <c r="A3240" s="23" t="s">
        <v>14899</v>
      </c>
      <c r="B3240" s="23" t="s">
        <v>11800</v>
      </c>
    </row>
    <row r="3241" spans="1:2" x14ac:dyDescent="0.2">
      <c r="A3241" s="23" t="s">
        <v>14900</v>
      </c>
      <c r="B3241" s="23" t="s">
        <v>14901</v>
      </c>
    </row>
    <row r="3242" spans="1:2" x14ac:dyDescent="0.2">
      <c r="A3242" s="23" t="s">
        <v>14902</v>
      </c>
      <c r="B3242" s="23" t="s">
        <v>14903</v>
      </c>
    </row>
    <row r="3243" spans="1:2" x14ac:dyDescent="0.2">
      <c r="A3243" s="23" t="s">
        <v>14904</v>
      </c>
      <c r="B3243" s="23" t="s">
        <v>14905</v>
      </c>
    </row>
    <row r="3244" spans="1:2" x14ac:dyDescent="0.2">
      <c r="A3244" s="23" t="s">
        <v>14906</v>
      </c>
      <c r="B3244" s="23" t="s">
        <v>14907</v>
      </c>
    </row>
    <row r="3245" spans="1:2" x14ac:dyDescent="0.2">
      <c r="A3245" s="23" t="s">
        <v>14908</v>
      </c>
      <c r="B3245" s="23" t="s">
        <v>14909</v>
      </c>
    </row>
    <row r="3246" spans="1:2" x14ac:dyDescent="0.2">
      <c r="A3246" s="23" t="s">
        <v>14910</v>
      </c>
      <c r="B3246" s="23" t="s">
        <v>14911</v>
      </c>
    </row>
    <row r="3247" spans="1:2" x14ac:dyDescent="0.2">
      <c r="A3247" s="23" t="s">
        <v>14912</v>
      </c>
      <c r="B3247" s="23" t="s">
        <v>14913</v>
      </c>
    </row>
    <row r="3248" spans="1:2" ht="25.5" x14ac:dyDescent="0.2">
      <c r="A3248" s="23" t="s">
        <v>14914</v>
      </c>
      <c r="B3248" s="23" t="s">
        <v>14915</v>
      </c>
    </row>
    <row r="3249" spans="1:2" x14ac:dyDescent="0.2">
      <c r="A3249" s="23" t="s">
        <v>14916</v>
      </c>
      <c r="B3249" s="23" t="s">
        <v>14917</v>
      </c>
    </row>
    <row r="3250" spans="1:2" x14ac:dyDescent="0.2">
      <c r="A3250" s="23" t="s">
        <v>14918</v>
      </c>
      <c r="B3250" s="23" t="s">
        <v>14919</v>
      </c>
    </row>
    <row r="3251" spans="1:2" x14ac:dyDescent="0.2">
      <c r="A3251" s="23" t="s">
        <v>14920</v>
      </c>
      <c r="B3251" s="23" t="s">
        <v>14921</v>
      </c>
    </row>
    <row r="3252" spans="1:2" x14ac:dyDescent="0.2">
      <c r="A3252" s="23" t="s">
        <v>14922</v>
      </c>
      <c r="B3252" s="23" t="s">
        <v>14923</v>
      </c>
    </row>
    <row r="3253" spans="1:2" x14ac:dyDescent="0.2">
      <c r="A3253" s="23" t="s">
        <v>14924</v>
      </c>
      <c r="B3253" s="23" t="s">
        <v>14925</v>
      </c>
    </row>
    <row r="3254" spans="1:2" x14ac:dyDescent="0.2">
      <c r="A3254" s="23" t="s">
        <v>14926</v>
      </c>
      <c r="B3254" s="23" t="s">
        <v>14927</v>
      </c>
    </row>
    <row r="3255" spans="1:2" x14ac:dyDescent="0.2">
      <c r="A3255" s="23" t="s">
        <v>14928</v>
      </c>
      <c r="B3255" s="23" t="s">
        <v>14929</v>
      </c>
    </row>
    <row r="3256" spans="1:2" x14ac:dyDescent="0.2">
      <c r="A3256" s="23" t="s">
        <v>14930</v>
      </c>
      <c r="B3256" s="23" t="s">
        <v>14929</v>
      </c>
    </row>
    <row r="3257" spans="1:2" x14ac:dyDescent="0.2">
      <c r="A3257" s="23" t="s">
        <v>14931</v>
      </c>
      <c r="B3257" s="23" t="s">
        <v>14932</v>
      </c>
    </row>
    <row r="3258" spans="1:2" x14ac:dyDescent="0.2">
      <c r="A3258" s="23" t="s">
        <v>14933</v>
      </c>
      <c r="B3258" s="23" t="s">
        <v>14934</v>
      </c>
    </row>
    <row r="3259" spans="1:2" x14ac:dyDescent="0.2">
      <c r="A3259" s="23" t="s">
        <v>14935</v>
      </c>
      <c r="B3259" s="23" t="s">
        <v>14936</v>
      </c>
    </row>
    <row r="3260" spans="1:2" x14ac:dyDescent="0.2">
      <c r="A3260" s="23" t="s">
        <v>14937</v>
      </c>
      <c r="B3260" s="23" t="s">
        <v>14938</v>
      </c>
    </row>
    <row r="3261" spans="1:2" x14ac:dyDescent="0.2">
      <c r="A3261" s="23" t="s">
        <v>14939</v>
      </c>
      <c r="B3261" s="23" t="s">
        <v>14940</v>
      </c>
    </row>
    <row r="3262" spans="1:2" x14ac:dyDescent="0.2">
      <c r="A3262" s="23" t="s">
        <v>14941</v>
      </c>
      <c r="B3262" s="23" t="s">
        <v>14942</v>
      </c>
    </row>
    <row r="3263" spans="1:2" x14ac:dyDescent="0.2">
      <c r="A3263" s="23" t="s">
        <v>14943</v>
      </c>
      <c r="B3263" s="23" t="s">
        <v>14944</v>
      </c>
    </row>
    <row r="3264" spans="1:2" x14ac:dyDescent="0.2">
      <c r="A3264" s="23" t="s">
        <v>14945</v>
      </c>
      <c r="B3264" s="23" t="s">
        <v>14946</v>
      </c>
    </row>
    <row r="3265" spans="1:2" ht="38.25" x14ac:dyDescent="0.2">
      <c r="A3265" s="23" t="s">
        <v>14947</v>
      </c>
      <c r="B3265" s="23" t="s">
        <v>14948</v>
      </c>
    </row>
    <row r="3266" spans="1:2" ht="25.5" x14ac:dyDescent="0.2">
      <c r="A3266" s="23" t="s">
        <v>14949</v>
      </c>
      <c r="B3266" s="23" t="s">
        <v>14950</v>
      </c>
    </row>
    <row r="3267" spans="1:2" ht="25.5" x14ac:dyDescent="0.2">
      <c r="A3267" s="23" t="s">
        <v>14951</v>
      </c>
      <c r="B3267" s="23" t="s">
        <v>14952</v>
      </c>
    </row>
    <row r="3268" spans="1:2" x14ac:dyDescent="0.2">
      <c r="A3268" s="23" t="s">
        <v>14953</v>
      </c>
      <c r="B3268" s="23" t="s">
        <v>14954</v>
      </c>
    </row>
    <row r="3269" spans="1:2" ht="25.5" x14ac:dyDescent="0.2">
      <c r="A3269" s="23" t="s">
        <v>14955</v>
      </c>
      <c r="B3269" s="23" t="s">
        <v>14956</v>
      </c>
    </row>
    <row r="3270" spans="1:2" x14ac:dyDescent="0.2">
      <c r="A3270" s="23" t="s">
        <v>14957</v>
      </c>
      <c r="B3270" s="23" t="s">
        <v>14958</v>
      </c>
    </row>
    <row r="3271" spans="1:2" ht="25.5" x14ac:dyDescent="0.2">
      <c r="A3271" s="23" t="s">
        <v>14959</v>
      </c>
      <c r="B3271" s="23" t="s">
        <v>14960</v>
      </c>
    </row>
    <row r="3272" spans="1:2" x14ac:dyDescent="0.2">
      <c r="A3272" s="23" t="s">
        <v>14961</v>
      </c>
      <c r="B3272" s="23" t="s">
        <v>14962</v>
      </c>
    </row>
    <row r="3273" spans="1:2" x14ac:dyDescent="0.2">
      <c r="A3273" s="23" t="s">
        <v>14963</v>
      </c>
      <c r="B3273" s="23" t="s">
        <v>14964</v>
      </c>
    </row>
    <row r="3274" spans="1:2" ht="25.5" x14ac:dyDescent="0.2">
      <c r="A3274" s="23" t="s">
        <v>14965</v>
      </c>
      <c r="B3274" s="23" t="s">
        <v>14966</v>
      </c>
    </row>
    <row r="3275" spans="1:2" x14ac:dyDescent="0.2">
      <c r="A3275" s="23" t="s">
        <v>14967</v>
      </c>
      <c r="B3275" s="23" t="s">
        <v>14968</v>
      </c>
    </row>
    <row r="3276" spans="1:2" ht="25.5" x14ac:dyDescent="0.2">
      <c r="A3276" s="23" t="s">
        <v>14969</v>
      </c>
      <c r="B3276" s="23" t="s">
        <v>14970</v>
      </c>
    </row>
    <row r="3277" spans="1:2" x14ac:dyDescent="0.2">
      <c r="A3277" s="23" t="s">
        <v>14971</v>
      </c>
      <c r="B3277" s="23" t="s">
        <v>14972</v>
      </c>
    </row>
    <row r="3278" spans="1:2" x14ac:dyDescent="0.2">
      <c r="A3278" s="23" t="s">
        <v>14973</v>
      </c>
      <c r="B3278" s="23" t="s">
        <v>14974</v>
      </c>
    </row>
    <row r="3279" spans="1:2" x14ac:dyDescent="0.2">
      <c r="A3279" s="23" t="s">
        <v>14975</v>
      </c>
      <c r="B3279" s="23" t="s">
        <v>14976</v>
      </c>
    </row>
    <row r="3280" spans="1:2" x14ac:dyDescent="0.2">
      <c r="A3280" s="23" t="s">
        <v>14977</v>
      </c>
      <c r="B3280" s="23" t="s">
        <v>14978</v>
      </c>
    </row>
    <row r="3281" spans="1:2" x14ac:dyDescent="0.2">
      <c r="A3281" s="23" t="s">
        <v>14979</v>
      </c>
      <c r="B3281" s="23" t="s">
        <v>14980</v>
      </c>
    </row>
    <row r="3282" spans="1:2" x14ac:dyDescent="0.2">
      <c r="A3282" s="23" t="s">
        <v>14981</v>
      </c>
      <c r="B3282" s="23" t="s">
        <v>14982</v>
      </c>
    </row>
    <row r="3283" spans="1:2" x14ac:dyDescent="0.2">
      <c r="A3283" s="23" t="s">
        <v>14983</v>
      </c>
      <c r="B3283" s="23" t="s">
        <v>14984</v>
      </c>
    </row>
    <row r="3284" spans="1:2" x14ac:dyDescent="0.2">
      <c r="A3284" s="23" t="s">
        <v>14985</v>
      </c>
      <c r="B3284" s="23" t="s">
        <v>14986</v>
      </c>
    </row>
    <row r="3285" spans="1:2" x14ac:dyDescent="0.2">
      <c r="A3285" s="23" t="s">
        <v>14987</v>
      </c>
      <c r="B3285" s="23" t="s">
        <v>14988</v>
      </c>
    </row>
    <row r="3286" spans="1:2" x14ac:dyDescent="0.2">
      <c r="A3286" s="23" t="s">
        <v>14989</v>
      </c>
      <c r="B3286" s="23" t="s">
        <v>14990</v>
      </c>
    </row>
    <row r="3287" spans="1:2" x14ac:dyDescent="0.2">
      <c r="A3287" s="23" t="s">
        <v>14991</v>
      </c>
      <c r="B3287" s="23" t="s">
        <v>14992</v>
      </c>
    </row>
    <row r="3288" spans="1:2" x14ac:dyDescent="0.2">
      <c r="A3288" s="23" t="s">
        <v>14993</v>
      </c>
      <c r="B3288" s="23" t="s">
        <v>14994</v>
      </c>
    </row>
    <row r="3289" spans="1:2" x14ac:dyDescent="0.2">
      <c r="A3289" s="23" t="s">
        <v>14995</v>
      </c>
      <c r="B3289" s="23" t="s">
        <v>14996</v>
      </c>
    </row>
    <row r="3290" spans="1:2" x14ac:dyDescent="0.2">
      <c r="A3290" s="23" t="s">
        <v>14997</v>
      </c>
      <c r="B3290" s="23" t="s">
        <v>14998</v>
      </c>
    </row>
    <row r="3291" spans="1:2" x14ac:dyDescent="0.2">
      <c r="A3291" s="23" t="s">
        <v>14999</v>
      </c>
      <c r="B3291" s="23" t="s">
        <v>15000</v>
      </c>
    </row>
    <row r="3292" spans="1:2" x14ac:dyDescent="0.2">
      <c r="A3292" s="23" t="s">
        <v>15001</v>
      </c>
      <c r="B3292" s="23" t="s">
        <v>15002</v>
      </c>
    </row>
    <row r="3293" spans="1:2" x14ac:dyDescent="0.2">
      <c r="A3293" s="23" t="s">
        <v>15003</v>
      </c>
      <c r="B3293" s="23" t="s">
        <v>15004</v>
      </c>
    </row>
    <row r="3294" spans="1:2" x14ac:dyDescent="0.2">
      <c r="A3294" s="23" t="s">
        <v>15005</v>
      </c>
      <c r="B3294" s="23" t="s">
        <v>15006</v>
      </c>
    </row>
    <row r="3295" spans="1:2" x14ac:dyDescent="0.2">
      <c r="A3295" s="23" t="s">
        <v>15007</v>
      </c>
      <c r="B3295" s="23" t="s">
        <v>15008</v>
      </c>
    </row>
    <row r="3296" spans="1:2" x14ac:dyDescent="0.2">
      <c r="A3296" s="23" t="s">
        <v>15009</v>
      </c>
      <c r="B3296" s="23" t="s">
        <v>15010</v>
      </c>
    </row>
    <row r="3297" spans="1:2" x14ac:dyDescent="0.2">
      <c r="A3297" s="23" t="s">
        <v>15011</v>
      </c>
      <c r="B3297" s="23" t="s">
        <v>15012</v>
      </c>
    </row>
    <row r="3298" spans="1:2" ht="25.5" x14ac:dyDescent="0.2">
      <c r="A3298" s="23" t="s">
        <v>15013</v>
      </c>
      <c r="B3298" s="23" t="s">
        <v>15014</v>
      </c>
    </row>
    <row r="3299" spans="1:2" x14ac:dyDescent="0.2">
      <c r="A3299" s="23" t="s">
        <v>15015</v>
      </c>
      <c r="B3299" s="23" t="s">
        <v>15016</v>
      </c>
    </row>
    <row r="3300" spans="1:2" ht="25.5" x14ac:dyDescent="0.2">
      <c r="A3300" s="23" t="s">
        <v>15017</v>
      </c>
      <c r="B3300" s="23" t="s">
        <v>15018</v>
      </c>
    </row>
    <row r="3301" spans="1:2" ht="25.5" x14ac:dyDescent="0.2">
      <c r="A3301" s="23" t="s">
        <v>15019</v>
      </c>
      <c r="B3301" s="23" t="s">
        <v>15020</v>
      </c>
    </row>
    <row r="3302" spans="1:2" x14ac:dyDescent="0.2">
      <c r="A3302" s="23" t="s">
        <v>15021</v>
      </c>
      <c r="B3302" s="23" t="s">
        <v>15022</v>
      </c>
    </row>
    <row r="3303" spans="1:2" x14ac:dyDescent="0.2">
      <c r="A3303" s="23" t="s">
        <v>15023</v>
      </c>
      <c r="B3303" s="23" t="s">
        <v>15024</v>
      </c>
    </row>
    <row r="3304" spans="1:2" x14ac:dyDescent="0.2">
      <c r="A3304" s="23" t="s">
        <v>15025</v>
      </c>
      <c r="B3304" s="23" t="s">
        <v>15026</v>
      </c>
    </row>
    <row r="3305" spans="1:2" x14ac:dyDescent="0.2">
      <c r="A3305" s="23" t="s">
        <v>15027</v>
      </c>
      <c r="B3305" s="23" t="s">
        <v>15028</v>
      </c>
    </row>
    <row r="3306" spans="1:2" x14ac:dyDescent="0.2">
      <c r="A3306" s="23" t="s">
        <v>15029</v>
      </c>
      <c r="B3306" s="23" t="s">
        <v>15030</v>
      </c>
    </row>
    <row r="3307" spans="1:2" x14ac:dyDescent="0.2">
      <c r="A3307" s="23" t="s">
        <v>15031</v>
      </c>
      <c r="B3307" s="23" t="s">
        <v>15032</v>
      </c>
    </row>
    <row r="3308" spans="1:2" x14ac:dyDescent="0.2">
      <c r="A3308" s="23" t="s">
        <v>15033</v>
      </c>
      <c r="B3308" s="23" t="s">
        <v>15034</v>
      </c>
    </row>
    <row r="3309" spans="1:2" x14ac:dyDescent="0.2">
      <c r="A3309" s="23" t="s">
        <v>15035</v>
      </c>
      <c r="B3309" s="23" t="s">
        <v>15036</v>
      </c>
    </row>
    <row r="3310" spans="1:2" ht="38.25" x14ac:dyDescent="0.2">
      <c r="A3310" s="23" t="s">
        <v>15037</v>
      </c>
      <c r="B3310" s="23" t="s">
        <v>15038</v>
      </c>
    </row>
    <row r="3311" spans="1:2" x14ac:dyDescent="0.2">
      <c r="A3311" s="23" t="s">
        <v>15039</v>
      </c>
      <c r="B3311" s="23" t="s">
        <v>15040</v>
      </c>
    </row>
    <row r="3312" spans="1:2" x14ac:dyDescent="0.2">
      <c r="A3312" s="23" t="s">
        <v>15041</v>
      </c>
      <c r="B3312" s="23" t="s">
        <v>15042</v>
      </c>
    </row>
    <row r="3313" spans="1:2" x14ac:dyDescent="0.2">
      <c r="A3313" s="23" t="s">
        <v>15043</v>
      </c>
      <c r="B3313" s="23" t="s">
        <v>15044</v>
      </c>
    </row>
    <row r="3314" spans="1:2" x14ac:dyDescent="0.2">
      <c r="A3314" s="23" t="s">
        <v>15045</v>
      </c>
      <c r="B3314" s="23" t="s">
        <v>15046</v>
      </c>
    </row>
    <row r="3315" spans="1:2" x14ac:dyDescent="0.2">
      <c r="A3315" s="23" t="s">
        <v>15047</v>
      </c>
      <c r="B3315" s="23" t="s">
        <v>15048</v>
      </c>
    </row>
    <row r="3316" spans="1:2" x14ac:dyDescent="0.2">
      <c r="A3316" s="23" t="s">
        <v>15049</v>
      </c>
      <c r="B3316" s="23" t="s">
        <v>15048</v>
      </c>
    </row>
    <row r="3317" spans="1:2" x14ac:dyDescent="0.2">
      <c r="A3317" s="23" t="s">
        <v>15050</v>
      </c>
      <c r="B3317" s="23" t="s">
        <v>15051</v>
      </c>
    </row>
    <row r="3318" spans="1:2" x14ac:dyDescent="0.2">
      <c r="A3318" s="23" t="s">
        <v>15052</v>
      </c>
      <c r="B3318" s="23" t="s">
        <v>15053</v>
      </c>
    </row>
    <row r="3319" spans="1:2" x14ac:dyDescent="0.2">
      <c r="A3319" s="23" t="s">
        <v>15054</v>
      </c>
      <c r="B3319" s="23" t="s">
        <v>15055</v>
      </c>
    </row>
    <row r="3320" spans="1:2" x14ac:dyDescent="0.2">
      <c r="A3320" s="23" t="s">
        <v>15056</v>
      </c>
      <c r="B3320" s="23" t="s">
        <v>15057</v>
      </c>
    </row>
    <row r="3321" spans="1:2" x14ac:dyDescent="0.2">
      <c r="A3321" s="23" t="s">
        <v>15058</v>
      </c>
      <c r="B3321" s="23" t="s">
        <v>15059</v>
      </c>
    </row>
    <row r="3322" spans="1:2" x14ac:dyDescent="0.2">
      <c r="A3322" s="23" t="s">
        <v>15060</v>
      </c>
      <c r="B3322" s="23" t="s">
        <v>15061</v>
      </c>
    </row>
    <row r="3323" spans="1:2" x14ac:dyDescent="0.2">
      <c r="A3323" s="23" t="s">
        <v>15062</v>
      </c>
      <c r="B3323" s="23" t="s">
        <v>15063</v>
      </c>
    </row>
    <row r="3324" spans="1:2" x14ac:dyDescent="0.2">
      <c r="A3324" s="23" t="s">
        <v>15064</v>
      </c>
      <c r="B3324" s="23" t="s">
        <v>15065</v>
      </c>
    </row>
    <row r="3325" spans="1:2" x14ac:dyDescent="0.2">
      <c r="A3325" s="23" t="s">
        <v>15066</v>
      </c>
      <c r="B3325" s="23" t="s">
        <v>15067</v>
      </c>
    </row>
    <row r="3326" spans="1:2" x14ac:dyDescent="0.2">
      <c r="A3326" s="23" t="s">
        <v>15068</v>
      </c>
      <c r="B3326" s="23" t="s">
        <v>15069</v>
      </c>
    </row>
    <row r="3327" spans="1:2" x14ac:dyDescent="0.2">
      <c r="A3327" s="23" t="s">
        <v>15070</v>
      </c>
      <c r="B3327" s="23" t="s">
        <v>15071</v>
      </c>
    </row>
    <row r="3328" spans="1:2" x14ac:dyDescent="0.2">
      <c r="A3328" s="23" t="s">
        <v>15072</v>
      </c>
      <c r="B3328" s="23" t="s">
        <v>15073</v>
      </c>
    </row>
    <row r="3329" spans="1:2" x14ac:dyDescent="0.2">
      <c r="A3329" s="23" t="s">
        <v>15074</v>
      </c>
      <c r="B3329" s="23" t="s">
        <v>15075</v>
      </c>
    </row>
    <row r="3330" spans="1:2" x14ac:dyDescent="0.2">
      <c r="A3330" s="23" t="s">
        <v>15076</v>
      </c>
      <c r="B3330" s="23" t="s">
        <v>15077</v>
      </c>
    </row>
    <row r="3331" spans="1:2" ht="25.5" x14ac:dyDescent="0.2">
      <c r="A3331" s="23" t="s">
        <v>15078</v>
      </c>
      <c r="B3331" s="23" t="s">
        <v>15079</v>
      </c>
    </row>
    <row r="3332" spans="1:2" x14ac:dyDescent="0.2">
      <c r="A3332" s="23" t="s">
        <v>15080</v>
      </c>
      <c r="B3332" s="23" t="s">
        <v>15081</v>
      </c>
    </row>
    <row r="3333" spans="1:2" x14ac:dyDescent="0.2">
      <c r="A3333" s="23" t="s">
        <v>15082</v>
      </c>
      <c r="B3333" s="23" t="s">
        <v>15083</v>
      </c>
    </row>
    <row r="3334" spans="1:2" x14ac:dyDescent="0.2">
      <c r="A3334" s="23" t="s">
        <v>15084</v>
      </c>
      <c r="B3334" s="23" t="s">
        <v>15085</v>
      </c>
    </row>
    <row r="3335" spans="1:2" x14ac:dyDescent="0.2">
      <c r="A3335" s="23" t="s">
        <v>15086</v>
      </c>
      <c r="B3335" s="23" t="s">
        <v>15087</v>
      </c>
    </row>
    <row r="3336" spans="1:2" x14ac:dyDescent="0.2">
      <c r="A3336" s="23" t="s">
        <v>15088</v>
      </c>
      <c r="B3336" s="23" t="s">
        <v>15089</v>
      </c>
    </row>
    <row r="3337" spans="1:2" x14ac:dyDescent="0.2">
      <c r="A3337" s="23" t="s">
        <v>15090</v>
      </c>
      <c r="B3337" s="23" t="s">
        <v>15091</v>
      </c>
    </row>
    <row r="3338" spans="1:2" x14ac:dyDescent="0.2">
      <c r="A3338" s="23" t="s">
        <v>15092</v>
      </c>
      <c r="B3338" s="23" t="s">
        <v>15093</v>
      </c>
    </row>
    <row r="3339" spans="1:2" x14ac:dyDescent="0.2">
      <c r="A3339" s="23" t="s">
        <v>15094</v>
      </c>
      <c r="B3339" s="23" t="s">
        <v>15095</v>
      </c>
    </row>
    <row r="3340" spans="1:2" ht="25.5" x14ac:dyDescent="0.2">
      <c r="A3340" s="23" t="s">
        <v>15096</v>
      </c>
      <c r="B3340" s="23" t="s">
        <v>15097</v>
      </c>
    </row>
    <row r="3341" spans="1:2" x14ac:dyDescent="0.2">
      <c r="A3341" s="23" t="s">
        <v>15098</v>
      </c>
      <c r="B3341" s="23" t="s">
        <v>15099</v>
      </c>
    </row>
    <row r="3342" spans="1:2" x14ac:dyDescent="0.2">
      <c r="A3342" s="23" t="s">
        <v>15100</v>
      </c>
      <c r="B3342" s="23" t="s">
        <v>15101</v>
      </c>
    </row>
    <row r="3343" spans="1:2" x14ac:dyDescent="0.2">
      <c r="A3343" s="23" t="s">
        <v>15102</v>
      </c>
      <c r="B3343" s="23" t="s">
        <v>15103</v>
      </c>
    </row>
    <row r="3344" spans="1:2" x14ac:dyDescent="0.2">
      <c r="A3344" s="23" t="s">
        <v>15104</v>
      </c>
      <c r="B3344" s="23" t="s">
        <v>15105</v>
      </c>
    </row>
    <row r="3345" spans="1:2" x14ac:dyDescent="0.2">
      <c r="A3345" s="23" t="s">
        <v>15106</v>
      </c>
      <c r="B3345" s="23" t="s">
        <v>15107</v>
      </c>
    </row>
    <row r="3346" spans="1:2" x14ac:dyDescent="0.2">
      <c r="A3346" s="23" t="s">
        <v>15108</v>
      </c>
      <c r="B3346" s="23" t="s">
        <v>15109</v>
      </c>
    </row>
    <row r="3347" spans="1:2" x14ac:dyDescent="0.2">
      <c r="A3347" s="23" t="s">
        <v>15110</v>
      </c>
      <c r="B3347" s="23" t="s">
        <v>711</v>
      </c>
    </row>
    <row r="3348" spans="1:2" x14ac:dyDescent="0.2">
      <c r="A3348" s="23" t="s">
        <v>15111</v>
      </c>
      <c r="B3348" s="23" t="s">
        <v>15112</v>
      </c>
    </row>
    <row r="3349" spans="1:2" x14ac:dyDescent="0.2">
      <c r="A3349" s="23" t="s">
        <v>15113</v>
      </c>
      <c r="B3349" s="23" t="s">
        <v>15114</v>
      </c>
    </row>
    <row r="3350" spans="1:2" ht="25.5" x14ac:dyDescent="0.2">
      <c r="A3350" s="23" t="s">
        <v>15115</v>
      </c>
      <c r="B3350" s="23" t="s">
        <v>15116</v>
      </c>
    </row>
    <row r="3351" spans="1:2" ht="38.25" x14ac:dyDescent="0.2">
      <c r="A3351" s="23" t="s">
        <v>15117</v>
      </c>
      <c r="B3351" s="23" t="s">
        <v>15118</v>
      </c>
    </row>
    <row r="3352" spans="1:2" x14ac:dyDescent="0.2">
      <c r="A3352" s="23" t="s">
        <v>15119</v>
      </c>
      <c r="B3352" s="23" t="s">
        <v>15120</v>
      </c>
    </row>
    <row r="3353" spans="1:2" x14ac:dyDescent="0.2">
      <c r="A3353" s="23" t="s">
        <v>15121</v>
      </c>
      <c r="B3353" s="23" t="s">
        <v>15122</v>
      </c>
    </row>
    <row r="3354" spans="1:2" ht="38.25" x14ac:dyDescent="0.2">
      <c r="A3354" s="23" t="s">
        <v>15123</v>
      </c>
      <c r="B3354" s="23" t="s">
        <v>15124</v>
      </c>
    </row>
    <row r="3355" spans="1:2" x14ac:dyDescent="0.2">
      <c r="A3355" s="23" t="s">
        <v>15125</v>
      </c>
      <c r="B3355" s="23" t="s">
        <v>15126</v>
      </c>
    </row>
    <row r="3356" spans="1:2" x14ac:dyDescent="0.2">
      <c r="A3356" s="23" t="s">
        <v>15127</v>
      </c>
      <c r="B3356" s="23" t="s">
        <v>15128</v>
      </c>
    </row>
    <row r="3357" spans="1:2" x14ac:dyDescent="0.2">
      <c r="A3357" s="23" t="s">
        <v>15129</v>
      </c>
      <c r="B3357" s="23" t="s">
        <v>15130</v>
      </c>
    </row>
    <row r="3358" spans="1:2" x14ac:dyDescent="0.2">
      <c r="A3358" s="23" t="s">
        <v>15131</v>
      </c>
      <c r="B3358" s="23" t="s">
        <v>15132</v>
      </c>
    </row>
    <row r="3359" spans="1:2" x14ac:dyDescent="0.2">
      <c r="A3359" s="23" t="s">
        <v>15133</v>
      </c>
      <c r="B3359" s="23" t="s">
        <v>15134</v>
      </c>
    </row>
    <row r="3360" spans="1:2" x14ac:dyDescent="0.2">
      <c r="A3360" s="23" t="s">
        <v>15135</v>
      </c>
      <c r="B3360" s="23" t="s">
        <v>15136</v>
      </c>
    </row>
    <row r="3361" spans="1:2" x14ac:dyDescent="0.2">
      <c r="A3361" s="23" t="s">
        <v>15137</v>
      </c>
      <c r="B3361" s="23" t="s">
        <v>15138</v>
      </c>
    </row>
    <row r="3362" spans="1:2" x14ac:dyDescent="0.2">
      <c r="A3362" s="23" t="s">
        <v>15139</v>
      </c>
      <c r="B3362" s="23" t="s">
        <v>326</v>
      </c>
    </row>
    <row r="3363" spans="1:2" x14ac:dyDescent="0.2">
      <c r="A3363" s="23" t="s">
        <v>15140</v>
      </c>
      <c r="B3363" s="23" t="s">
        <v>15141</v>
      </c>
    </row>
    <row r="3364" spans="1:2" ht="25.5" x14ac:dyDescent="0.2">
      <c r="A3364" s="23" t="s">
        <v>15142</v>
      </c>
      <c r="B3364" s="23" t="s">
        <v>15143</v>
      </c>
    </row>
    <row r="3365" spans="1:2" x14ac:dyDescent="0.2">
      <c r="A3365" s="23" t="s">
        <v>15144</v>
      </c>
      <c r="B3365" s="23" t="s">
        <v>15145</v>
      </c>
    </row>
    <row r="3366" spans="1:2" x14ac:dyDescent="0.2">
      <c r="A3366" s="23" t="s">
        <v>15146</v>
      </c>
      <c r="B3366" s="23" t="s">
        <v>15147</v>
      </c>
    </row>
    <row r="3367" spans="1:2" x14ac:dyDescent="0.2">
      <c r="A3367" s="23" t="s">
        <v>15148</v>
      </c>
      <c r="B3367" s="23" t="s">
        <v>15149</v>
      </c>
    </row>
    <row r="3368" spans="1:2" ht="25.5" x14ac:dyDescent="0.2">
      <c r="A3368" s="23" t="s">
        <v>15150</v>
      </c>
      <c r="B3368" s="23" t="s">
        <v>15151</v>
      </c>
    </row>
    <row r="3369" spans="1:2" x14ac:dyDescent="0.2">
      <c r="A3369" s="23" t="s">
        <v>15152</v>
      </c>
      <c r="B3369" s="23" t="s">
        <v>15153</v>
      </c>
    </row>
    <row r="3370" spans="1:2" x14ac:dyDescent="0.2">
      <c r="A3370" s="23" t="s">
        <v>15154</v>
      </c>
      <c r="B3370" s="23" t="s">
        <v>15155</v>
      </c>
    </row>
    <row r="3371" spans="1:2" x14ac:dyDescent="0.2">
      <c r="A3371" s="23" t="s">
        <v>15156</v>
      </c>
      <c r="B3371" s="23" t="s">
        <v>15157</v>
      </c>
    </row>
    <row r="3372" spans="1:2" x14ac:dyDescent="0.2">
      <c r="A3372" s="23" t="s">
        <v>15158</v>
      </c>
      <c r="B3372" s="23" t="s">
        <v>15159</v>
      </c>
    </row>
    <row r="3373" spans="1:2" x14ac:dyDescent="0.2">
      <c r="A3373" s="23" t="s">
        <v>15160</v>
      </c>
      <c r="B3373" s="23" t="s">
        <v>15161</v>
      </c>
    </row>
    <row r="3374" spans="1:2" x14ac:dyDescent="0.2">
      <c r="A3374" s="23" t="s">
        <v>15162</v>
      </c>
      <c r="B3374" s="23" t="s">
        <v>15163</v>
      </c>
    </row>
    <row r="3375" spans="1:2" x14ac:dyDescent="0.2">
      <c r="A3375" s="23" t="s">
        <v>15164</v>
      </c>
      <c r="B3375" s="23" t="s">
        <v>15165</v>
      </c>
    </row>
    <row r="3376" spans="1:2" x14ac:dyDescent="0.2">
      <c r="A3376" s="23" t="s">
        <v>15166</v>
      </c>
      <c r="B3376" s="23" t="s">
        <v>15167</v>
      </c>
    </row>
    <row r="3377" spans="1:2" x14ac:dyDescent="0.2">
      <c r="A3377" s="23" t="s">
        <v>15168</v>
      </c>
      <c r="B3377" s="23" t="s">
        <v>15169</v>
      </c>
    </row>
    <row r="3378" spans="1:2" x14ac:dyDescent="0.2">
      <c r="A3378" s="23" t="s">
        <v>15170</v>
      </c>
      <c r="B3378" s="23" t="s">
        <v>15171</v>
      </c>
    </row>
    <row r="3379" spans="1:2" x14ac:dyDescent="0.2">
      <c r="A3379" s="23" t="s">
        <v>15172</v>
      </c>
      <c r="B3379" s="23" t="s">
        <v>15173</v>
      </c>
    </row>
    <row r="3380" spans="1:2" x14ac:dyDescent="0.2">
      <c r="A3380" s="23" t="s">
        <v>15174</v>
      </c>
      <c r="B3380" s="23" t="s">
        <v>15175</v>
      </c>
    </row>
    <row r="3381" spans="1:2" x14ac:dyDescent="0.2">
      <c r="A3381" s="23" t="s">
        <v>15176</v>
      </c>
      <c r="B3381" s="23" t="s">
        <v>15177</v>
      </c>
    </row>
    <row r="3382" spans="1:2" x14ac:dyDescent="0.2">
      <c r="A3382" s="23" t="s">
        <v>15178</v>
      </c>
      <c r="B3382" s="23" t="s">
        <v>15179</v>
      </c>
    </row>
    <row r="3383" spans="1:2" x14ac:dyDescent="0.2">
      <c r="A3383" s="23" t="s">
        <v>15180</v>
      </c>
      <c r="B3383" s="23" t="s">
        <v>15181</v>
      </c>
    </row>
    <row r="3384" spans="1:2" x14ac:dyDescent="0.2">
      <c r="A3384" s="23" t="s">
        <v>15182</v>
      </c>
      <c r="B3384" s="23" t="s">
        <v>15183</v>
      </c>
    </row>
    <row r="3385" spans="1:2" x14ac:dyDescent="0.2">
      <c r="A3385" s="23" t="s">
        <v>15184</v>
      </c>
      <c r="B3385" s="23" t="s">
        <v>15185</v>
      </c>
    </row>
    <row r="3386" spans="1:2" x14ac:dyDescent="0.2">
      <c r="A3386" s="23" t="s">
        <v>15186</v>
      </c>
      <c r="B3386" s="23" t="s">
        <v>15187</v>
      </c>
    </row>
    <row r="3387" spans="1:2" x14ac:dyDescent="0.2">
      <c r="A3387" s="23" t="s">
        <v>15188</v>
      </c>
      <c r="B3387" s="23" t="s">
        <v>15189</v>
      </c>
    </row>
    <row r="3388" spans="1:2" x14ac:dyDescent="0.2">
      <c r="A3388" s="23" t="s">
        <v>15190</v>
      </c>
      <c r="B3388" s="23" t="s">
        <v>15191</v>
      </c>
    </row>
    <row r="3389" spans="1:2" x14ac:dyDescent="0.2">
      <c r="A3389" s="23" t="s">
        <v>15192</v>
      </c>
      <c r="B3389" s="23" t="s">
        <v>15193</v>
      </c>
    </row>
    <row r="3390" spans="1:2" x14ac:dyDescent="0.2">
      <c r="A3390" s="23" t="s">
        <v>15194</v>
      </c>
      <c r="B3390" s="23" t="s">
        <v>15195</v>
      </c>
    </row>
    <row r="3391" spans="1:2" x14ac:dyDescent="0.2">
      <c r="A3391" s="23" t="s">
        <v>15196</v>
      </c>
      <c r="B3391" s="23" t="s">
        <v>15197</v>
      </c>
    </row>
    <row r="3392" spans="1:2" x14ac:dyDescent="0.2">
      <c r="A3392" s="23" t="s">
        <v>15198</v>
      </c>
      <c r="B3392" s="23" t="s">
        <v>15199</v>
      </c>
    </row>
    <row r="3393" spans="1:2" x14ac:dyDescent="0.2">
      <c r="A3393" s="23" t="s">
        <v>15200</v>
      </c>
      <c r="B3393" s="23" t="s">
        <v>15201</v>
      </c>
    </row>
    <row r="3394" spans="1:2" x14ac:dyDescent="0.2">
      <c r="A3394" s="23" t="s">
        <v>15202</v>
      </c>
      <c r="B3394" s="23" t="s">
        <v>15203</v>
      </c>
    </row>
    <row r="3395" spans="1:2" x14ac:dyDescent="0.2">
      <c r="A3395" s="23" t="s">
        <v>15204</v>
      </c>
      <c r="B3395" s="23" t="s">
        <v>15205</v>
      </c>
    </row>
    <row r="3396" spans="1:2" x14ac:dyDescent="0.2">
      <c r="A3396" s="23" t="s">
        <v>15206</v>
      </c>
      <c r="B3396" s="23" t="s">
        <v>15207</v>
      </c>
    </row>
    <row r="3397" spans="1:2" x14ac:dyDescent="0.2">
      <c r="A3397" s="23" t="s">
        <v>15208</v>
      </c>
      <c r="B3397" s="23" t="s">
        <v>15209</v>
      </c>
    </row>
    <row r="3398" spans="1:2" ht="25.5" x14ac:dyDescent="0.2">
      <c r="A3398" s="23" t="s">
        <v>15210</v>
      </c>
      <c r="B3398" s="23" t="s">
        <v>15211</v>
      </c>
    </row>
    <row r="3399" spans="1:2" x14ac:dyDescent="0.2">
      <c r="A3399" s="23" t="s">
        <v>15212</v>
      </c>
      <c r="B3399" s="23" t="s">
        <v>15213</v>
      </c>
    </row>
    <row r="3400" spans="1:2" ht="38.25" x14ac:dyDescent="0.2">
      <c r="A3400" s="23" t="s">
        <v>15214</v>
      </c>
      <c r="B3400" s="23" t="s">
        <v>15215</v>
      </c>
    </row>
    <row r="3401" spans="1:2" ht="25.5" x14ac:dyDescent="0.2">
      <c r="A3401" s="23" t="s">
        <v>15216</v>
      </c>
      <c r="B3401" s="23" t="s">
        <v>15217</v>
      </c>
    </row>
    <row r="3402" spans="1:2" x14ac:dyDescent="0.2">
      <c r="A3402" s="23" t="s">
        <v>15218</v>
      </c>
      <c r="B3402" s="23" t="s">
        <v>15219</v>
      </c>
    </row>
    <row r="3403" spans="1:2" x14ac:dyDescent="0.2">
      <c r="A3403" s="23" t="s">
        <v>15220</v>
      </c>
      <c r="B3403" s="23" t="s">
        <v>15221</v>
      </c>
    </row>
    <row r="3404" spans="1:2" x14ac:dyDescent="0.2">
      <c r="A3404" s="23" t="s">
        <v>15222</v>
      </c>
      <c r="B3404" s="23" t="s">
        <v>15223</v>
      </c>
    </row>
    <row r="3405" spans="1:2" x14ac:dyDescent="0.2">
      <c r="A3405" s="23" t="s">
        <v>15224</v>
      </c>
      <c r="B3405" s="23" t="s">
        <v>15225</v>
      </c>
    </row>
    <row r="3406" spans="1:2" x14ac:dyDescent="0.2">
      <c r="A3406" s="23" t="s">
        <v>15226</v>
      </c>
      <c r="B3406" s="23" t="s">
        <v>15227</v>
      </c>
    </row>
    <row r="3407" spans="1:2" x14ac:dyDescent="0.2">
      <c r="A3407" s="23" t="s">
        <v>15228</v>
      </c>
      <c r="B3407" s="23" t="s">
        <v>15229</v>
      </c>
    </row>
    <row r="3408" spans="1:2" x14ac:dyDescent="0.2">
      <c r="A3408" s="23" t="s">
        <v>15230</v>
      </c>
      <c r="B3408" s="23" t="s">
        <v>15231</v>
      </c>
    </row>
    <row r="3409" spans="1:2" x14ac:dyDescent="0.2">
      <c r="A3409" s="23" t="s">
        <v>15232</v>
      </c>
      <c r="B3409" s="23" t="s">
        <v>15233</v>
      </c>
    </row>
    <row r="3410" spans="1:2" x14ac:dyDescent="0.2">
      <c r="A3410" s="23" t="s">
        <v>15234</v>
      </c>
      <c r="B3410" s="23" t="s">
        <v>15235</v>
      </c>
    </row>
    <row r="3411" spans="1:2" x14ac:dyDescent="0.2">
      <c r="A3411" s="23" t="s">
        <v>15236</v>
      </c>
      <c r="B3411" s="23" t="s">
        <v>15237</v>
      </c>
    </row>
    <row r="3412" spans="1:2" x14ac:dyDescent="0.2">
      <c r="A3412" s="23" t="s">
        <v>15238</v>
      </c>
      <c r="B3412" s="23" t="s">
        <v>15239</v>
      </c>
    </row>
    <row r="3413" spans="1:2" x14ac:dyDescent="0.2">
      <c r="A3413" s="23" t="s">
        <v>15240</v>
      </c>
      <c r="B3413" s="23" t="s">
        <v>15241</v>
      </c>
    </row>
    <row r="3414" spans="1:2" x14ac:dyDescent="0.2">
      <c r="A3414" s="23" t="s">
        <v>15242</v>
      </c>
      <c r="B3414" s="23" t="s">
        <v>15243</v>
      </c>
    </row>
    <row r="3415" spans="1:2" x14ac:dyDescent="0.2">
      <c r="A3415" s="23" t="s">
        <v>15244</v>
      </c>
      <c r="B3415" s="23" t="s">
        <v>15245</v>
      </c>
    </row>
    <row r="3416" spans="1:2" x14ac:dyDescent="0.2">
      <c r="A3416" s="23" t="s">
        <v>15246</v>
      </c>
      <c r="B3416" s="23" t="s">
        <v>15247</v>
      </c>
    </row>
    <row r="3417" spans="1:2" x14ac:dyDescent="0.2">
      <c r="A3417" s="23" t="s">
        <v>15248</v>
      </c>
      <c r="B3417" s="23" t="s">
        <v>15249</v>
      </c>
    </row>
    <row r="3418" spans="1:2" x14ac:dyDescent="0.2">
      <c r="A3418" s="23" t="s">
        <v>15250</v>
      </c>
      <c r="B3418" s="23" t="s">
        <v>15251</v>
      </c>
    </row>
    <row r="3419" spans="1:2" x14ac:dyDescent="0.2">
      <c r="A3419" s="23" t="s">
        <v>15252</v>
      </c>
      <c r="B3419" s="23" t="s">
        <v>15253</v>
      </c>
    </row>
    <row r="3420" spans="1:2" x14ac:dyDescent="0.2">
      <c r="A3420" s="23" t="s">
        <v>15254</v>
      </c>
      <c r="B3420" s="23" t="s">
        <v>15255</v>
      </c>
    </row>
    <row r="3421" spans="1:2" x14ac:dyDescent="0.2">
      <c r="A3421" s="23" t="s">
        <v>15256</v>
      </c>
      <c r="B3421" s="23" t="s">
        <v>15257</v>
      </c>
    </row>
    <row r="3422" spans="1:2" x14ac:dyDescent="0.2">
      <c r="A3422" s="23" t="s">
        <v>15258</v>
      </c>
      <c r="B3422" s="23" t="s">
        <v>15259</v>
      </c>
    </row>
    <row r="3423" spans="1:2" x14ac:dyDescent="0.2">
      <c r="A3423" s="23" t="s">
        <v>15260</v>
      </c>
      <c r="B3423" s="23" t="s">
        <v>15261</v>
      </c>
    </row>
    <row r="3424" spans="1:2" x14ac:dyDescent="0.2">
      <c r="A3424" s="23" t="s">
        <v>15262</v>
      </c>
      <c r="B3424" s="23" t="s">
        <v>15263</v>
      </c>
    </row>
    <row r="3425" spans="1:2" x14ac:dyDescent="0.2">
      <c r="A3425" s="23" t="s">
        <v>15264</v>
      </c>
      <c r="B3425" s="23" t="s">
        <v>15265</v>
      </c>
    </row>
    <row r="3426" spans="1:2" x14ac:dyDescent="0.2">
      <c r="A3426" s="23" t="s">
        <v>15266</v>
      </c>
      <c r="B3426" s="23" t="s">
        <v>15267</v>
      </c>
    </row>
    <row r="3427" spans="1:2" x14ac:dyDescent="0.2">
      <c r="A3427" s="23" t="s">
        <v>15268</v>
      </c>
      <c r="B3427" s="23" t="s">
        <v>15269</v>
      </c>
    </row>
    <row r="3428" spans="1:2" ht="25.5" x14ac:dyDescent="0.2">
      <c r="A3428" s="23" t="s">
        <v>15270</v>
      </c>
      <c r="B3428" s="23" t="s">
        <v>15271</v>
      </c>
    </row>
    <row r="3429" spans="1:2" x14ac:dyDescent="0.2">
      <c r="A3429" s="23" t="s">
        <v>15272</v>
      </c>
      <c r="B3429" s="23" t="s">
        <v>15273</v>
      </c>
    </row>
    <row r="3430" spans="1:2" x14ac:dyDescent="0.2">
      <c r="A3430" s="23" t="s">
        <v>15274</v>
      </c>
      <c r="B3430" s="23" t="s">
        <v>15275</v>
      </c>
    </row>
    <row r="3431" spans="1:2" x14ac:dyDescent="0.2">
      <c r="A3431" s="23" t="s">
        <v>15276</v>
      </c>
      <c r="B3431" s="23" t="s">
        <v>15277</v>
      </c>
    </row>
    <row r="3432" spans="1:2" ht="25.5" x14ac:dyDescent="0.2">
      <c r="A3432" s="23" t="s">
        <v>15278</v>
      </c>
      <c r="B3432" s="23" t="s">
        <v>15279</v>
      </c>
    </row>
    <row r="3433" spans="1:2" x14ac:dyDescent="0.2">
      <c r="A3433" s="23" t="s">
        <v>15280</v>
      </c>
      <c r="B3433" s="23" t="s">
        <v>15281</v>
      </c>
    </row>
    <row r="3434" spans="1:2" ht="25.5" x14ac:dyDescent="0.2">
      <c r="A3434" s="23" t="s">
        <v>15282</v>
      </c>
      <c r="B3434" s="23" t="s">
        <v>15283</v>
      </c>
    </row>
    <row r="3435" spans="1:2" x14ac:dyDescent="0.2">
      <c r="A3435" s="23" t="s">
        <v>15284</v>
      </c>
      <c r="B3435" s="23" t="s">
        <v>15285</v>
      </c>
    </row>
    <row r="3436" spans="1:2" x14ac:dyDescent="0.2">
      <c r="A3436" s="23" t="s">
        <v>15286</v>
      </c>
      <c r="B3436" s="23" t="s">
        <v>15287</v>
      </c>
    </row>
    <row r="3437" spans="1:2" x14ac:dyDescent="0.2">
      <c r="A3437" s="23" t="s">
        <v>15288</v>
      </c>
      <c r="B3437" s="23" t="s">
        <v>15289</v>
      </c>
    </row>
    <row r="3438" spans="1:2" ht="25.5" x14ac:dyDescent="0.2">
      <c r="A3438" s="23" t="s">
        <v>15290</v>
      </c>
      <c r="B3438" s="23" t="s">
        <v>15291</v>
      </c>
    </row>
    <row r="3439" spans="1:2" x14ac:dyDescent="0.2">
      <c r="A3439" s="23" t="s">
        <v>15292</v>
      </c>
      <c r="B3439" s="23" t="s">
        <v>15293</v>
      </c>
    </row>
    <row r="3440" spans="1:2" x14ac:dyDescent="0.2">
      <c r="A3440" s="23" t="s">
        <v>15294</v>
      </c>
      <c r="B3440" s="23" t="s">
        <v>15295</v>
      </c>
    </row>
    <row r="3441" spans="1:2" x14ac:dyDescent="0.2">
      <c r="A3441" s="23" t="s">
        <v>15296</v>
      </c>
      <c r="B3441" s="23" t="s">
        <v>15297</v>
      </c>
    </row>
    <row r="3442" spans="1:2" x14ac:dyDescent="0.2">
      <c r="A3442" s="23" t="s">
        <v>15298</v>
      </c>
      <c r="B3442" s="23" t="s">
        <v>15299</v>
      </c>
    </row>
    <row r="3443" spans="1:2" x14ac:dyDescent="0.2">
      <c r="A3443" s="23" t="s">
        <v>15300</v>
      </c>
      <c r="B3443" s="23" t="s">
        <v>15301</v>
      </c>
    </row>
    <row r="3444" spans="1:2" x14ac:dyDescent="0.2">
      <c r="A3444" s="23" t="s">
        <v>15302</v>
      </c>
      <c r="B3444" s="23" t="s">
        <v>15303</v>
      </c>
    </row>
    <row r="3445" spans="1:2" ht="25.5" x14ac:dyDescent="0.2">
      <c r="A3445" s="23" t="s">
        <v>15304</v>
      </c>
      <c r="B3445" s="23" t="s">
        <v>15305</v>
      </c>
    </row>
    <row r="3446" spans="1:2" x14ac:dyDescent="0.2">
      <c r="A3446" s="23" t="s">
        <v>15306</v>
      </c>
      <c r="B3446" s="23" t="s">
        <v>15307</v>
      </c>
    </row>
    <row r="3447" spans="1:2" x14ac:dyDescent="0.2">
      <c r="A3447" s="23" t="s">
        <v>15308</v>
      </c>
      <c r="B3447" s="23" t="s">
        <v>15309</v>
      </c>
    </row>
    <row r="3448" spans="1:2" x14ac:dyDescent="0.2">
      <c r="A3448" s="23" t="s">
        <v>15310</v>
      </c>
      <c r="B3448" s="23" t="s">
        <v>15311</v>
      </c>
    </row>
    <row r="3449" spans="1:2" x14ac:dyDescent="0.2">
      <c r="A3449" s="23" t="s">
        <v>15312</v>
      </c>
      <c r="B3449" s="23" t="s">
        <v>15313</v>
      </c>
    </row>
    <row r="3450" spans="1:2" x14ac:dyDescent="0.2">
      <c r="A3450" s="23" t="s">
        <v>15314</v>
      </c>
      <c r="B3450" s="23" t="s">
        <v>15315</v>
      </c>
    </row>
    <row r="3451" spans="1:2" x14ac:dyDescent="0.2">
      <c r="A3451" s="23" t="s">
        <v>15316</v>
      </c>
      <c r="B3451" s="23" t="s">
        <v>15317</v>
      </c>
    </row>
    <row r="3452" spans="1:2" x14ac:dyDescent="0.2">
      <c r="A3452" s="23" t="s">
        <v>15318</v>
      </c>
      <c r="B3452" s="23" t="s">
        <v>15319</v>
      </c>
    </row>
    <row r="3453" spans="1:2" x14ac:dyDescent="0.2">
      <c r="A3453" s="23" t="s">
        <v>15320</v>
      </c>
      <c r="B3453" s="23" t="s">
        <v>15321</v>
      </c>
    </row>
    <row r="3454" spans="1:2" x14ac:dyDescent="0.2">
      <c r="A3454" s="23" t="s">
        <v>15322</v>
      </c>
      <c r="B3454" s="23" t="s">
        <v>15323</v>
      </c>
    </row>
    <row r="3455" spans="1:2" x14ac:dyDescent="0.2">
      <c r="A3455" s="23" t="s">
        <v>15324</v>
      </c>
      <c r="B3455" s="23" t="s">
        <v>15325</v>
      </c>
    </row>
    <row r="3456" spans="1:2" x14ac:dyDescent="0.2">
      <c r="A3456" s="23" t="s">
        <v>15326</v>
      </c>
      <c r="B3456" s="23" t="s">
        <v>15327</v>
      </c>
    </row>
    <row r="3457" spans="1:2" x14ac:dyDescent="0.2">
      <c r="A3457" s="23" t="s">
        <v>15328</v>
      </c>
      <c r="B3457" s="23" t="s">
        <v>15329</v>
      </c>
    </row>
    <row r="3458" spans="1:2" x14ac:dyDescent="0.2">
      <c r="A3458" s="23" t="s">
        <v>15330</v>
      </c>
      <c r="B3458" s="23" t="s">
        <v>15331</v>
      </c>
    </row>
    <row r="3459" spans="1:2" ht="25.5" x14ac:dyDescent="0.2">
      <c r="A3459" s="23" t="s">
        <v>15332</v>
      </c>
      <c r="B3459" s="23" t="s">
        <v>15333</v>
      </c>
    </row>
    <row r="3460" spans="1:2" ht="25.5" x14ac:dyDescent="0.2">
      <c r="A3460" s="23" t="s">
        <v>15334</v>
      </c>
      <c r="B3460" s="23" t="s">
        <v>15335</v>
      </c>
    </row>
    <row r="3461" spans="1:2" x14ac:dyDescent="0.2">
      <c r="A3461" s="23" t="s">
        <v>15336</v>
      </c>
      <c r="B3461" s="23" t="s">
        <v>15337</v>
      </c>
    </row>
    <row r="3462" spans="1:2" x14ac:dyDescent="0.2">
      <c r="A3462" s="23" t="s">
        <v>15338</v>
      </c>
      <c r="B3462" s="23" t="s">
        <v>15339</v>
      </c>
    </row>
    <row r="3463" spans="1:2" x14ac:dyDescent="0.2">
      <c r="A3463" s="23" t="s">
        <v>15340</v>
      </c>
      <c r="B3463" s="23" t="s">
        <v>15341</v>
      </c>
    </row>
    <row r="3464" spans="1:2" x14ac:dyDescent="0.2">
      <c r="A3464" s="23" t="s">
        <v>15342</v>
      </c>
      <c r="B3464" s="23" t="s">
        <v>15343</v>
      </c>
    </row>
    <row r="3465" spans="1:2" x14ac:dyDescent="0.2">
      <c r="A3465" s="23" t="s">
        <v>15344</v>
      </c>
      <c r="B3465" s="23" t="s">
        <v>15345</v>
      </c>
    </row>
    <row r="3466" spans="1:2" ht="25.5" x14ac:dyDescent="0.2">
      <c r="A3466" s="23" t="s">
        <v>15346</v>
      </c>
      <c r="B3466" s="23" t="s">
        <v>15347</v>
      </c>
    </row>
    <row r="3467" spans="1:2" x14ac:dyDescent="0.2">
      <c r="A3467" s="23" t="s">
        <v>15348</v>
      </c>
      <c r="B3467" s="23" t="s">
        <v>15349</v>
      </c>
    </row>
    <row r="3468" spans="1:2" x14ac:dyDescent="0.2">
      <c r="A3468" s="23" t="s">
        <v>15350</v>
      </c>
      <c r="B3468" s="23" t="s">
        <v>15351</v>
      </c>
    </row>
    <row r="3469" spans="1:2" ht="25.5" x14ac:dyDescent="0.2">
      <c r="A3469" s="23" t="s">
        <v>15352</v>
      </c>
      <c r="B3469" s="23" t="s">
        <v>15353</v>
      </c>
    </row>
    <row r="3470" spans="1:2" x14ac:dyDescent="0.2">
      <c r="A3470" s="23" t="s">
        <v>15354</v>
      </c>
      <c r="B3470" s="23" t="s">
        <v>15355</v>
      </c>
    </row>
    <row r="3471" spans="1:2" x14ac:dyDescent="0.2">
      <c r="A3471" s="23" t="s">
        <v>15356</v>
      </c>
      <c r="B3471" s="23" t="s">
        <v>15357</v>
      </c>
    </row>
    <row r="3472" spans="1:2" x14ac:dyDescent="0.2">
      <c r="A3472" s="23" t="s">
        <v>15358</v>
      </c>
      <c r="B3472" s="23" t="s">
        <v>15359</v>
      </c>
    </row>
    <row r="3473" spans="1:2" ht="25.5" x14ac:dyDescent="0.2">
      <c r="A3473" s="23" t="s">
        <v>15360</v>
      </c>
      <c r="B3473" s="23" t="s">
        <v>15361</v>
      </c>
    </row>
    <row r="3474" spans="1:2" x14ac:dyDescent="0.2">
      <c r="A3474" s="23" t="s">
        <v>15362</v>
      </c>
      <c r="B3474" s="23" t="s">
        <v>15363</v>
      </c>
    </row>
    <row r="3475" spans="1:2" ht="25.5" x14ac:dyDescent="0.2">
      <c r="A3475" s="23" t="s">
        <v>15364</v>
      </c>
      <c r="B3475" s="23" t="s">
        <v>15365</v>
      </c>
    </row>
    <row r="3476" spans="1:2" x14ac:dyDescent="0.2">
      <c r="A3476" s="23" t="s">
        <v>15366</v>
      </c>
      <c r="B3476" s="23" t="s">
        <v>15367</v>
      </c>
    </row>
    <row r="3477" spans="1:2" x14ac:dyDescent="0.2">
      <c r="A3477" s="23" t="s">
        <v>15368</v>
      </c>
      <c r="B3477" s="23" t="s">
        <v>15369</v>
      </c>
    </row>
    <row r="3478" spans="1:2" x14ac:dyDescent="0.2">
      <c r="A3478" s="23" t="s">
        <v>15370</v>
      </c>
      <c r="B3478" s="23" t="s">
        <v>15371</v>
      </c>
    </row>
    <row r="3479" spans="1:2" x14ac:dyDescent="0.2">
      <c r="A3479" s="23" t="s">
        <v>15372</v>
      </c>
      <c r="B3479" s="23" t="s">
        <v>15373</v>
      </c>
    </row>
    <row r="3480" spans="1:2" x14ac:dyDescent="0.2">
      <c r="A3480" s="23" t="s">
        <v>15374</v>
      </c>
      <c r="B3480" s="23" t="s">
        <v>93</v>
      </c>
    </row>
    <row r="3481" spans="1:2" x14ac:dyDescent="0.2">
      <c r="A3481" s="23" t="s">
        <v>15375</v>
      </c>
      <c r="B3481" s="23" t="s">
        <v>15376</v>
      </c>
    </row>
    <row r="3482" spans="1:2" x14ac:dyDescent="0.2">
      <c r="A3482" s="23" t="s">
        <v>15377</v>
      </c>
      <c r="B3482" s="23" t="s">
        <v>15378</v>
      </c>
    </row>
    <row r="3483" spans="1:2" x14ac:dyDescent="0.2">
      <c r="A3483" s="23" t="s">
        <v>15379</v>
      </c>
      <c r="B3483" s="23" t="s">
        <v>15380</v>
      </c>
    </row>
    <row r="3484" spans="1:2" x14ac:dyDescent="0.2">
      <c r="A3484" s="23" t="s">
        <v>15381</v>
      </c>
      <c r="B3484" s="23" t="s">
        <v>15382</v>
      </c>
    </row>
    <row r="3485" spans="1:2" x14ac:dyDescent="0.2">
      <c r="A3485" s="23" t="s">
        <v>15383</v>
      </c>
      <c r="B3485" s="23" t="s">
        <v>15384</v>
      </c>
    </row>
    <row r="3486" spans="1:2" x14ac:dyDescent="0.2">
      <c r="A3486" s="23" t="s">
        <v>15385</v>
      </c>
      <c r="B3486" s="23" t="s">
        <v>15386</v>
      </c>
    </row>
    <row r="3487" spans="1:2" x14ac:dyDescent="0.2">
      <c r="A3487" s="23" t="s">
        <v>15387</v>
      </c>
      <c r="B3487" s="23" t="s">
        <v>15388</v>
      </c>
    </row>
    <row r="3488" spans="1:2" x14ac:dyDescent="0.2">
      <c r="A3488" s="23" t="s">
        <v>15389</v>
      </c>
      <c r="B3488" s="23" t="s">
        <v>15390</v>
      </c>
    </row>
    <row r="3489" spans="1:2" x14ac:dyDescent="0.2">
      <c r="A3489" s="23" t="s">
        <v>15391</v>
      </c>
      <c r="B3489" s="23" t="s">
        <v>15392</v>
      </c>
    </row>
    <row r="3490" spans="1:2" x14ac:dyDescent="0.2">
      <c r="A3490" s="23" t="s">
        <v>15393</v>
      </c>
      <c r="B3490" s="23" t="s">
        <v>15394</v>
      </c>
    </row>
    <row r="3491" spans="1:2" ht="25.5" x14ac:dyDescent="0.2">
      <c r="A3491" s="23" t="s">
        <v>15395</v>
      </c>
      <c r="B3491" s="23" t="s">
        <v>15396</v>
      </c>
    </row>
    <row r="3492" spans="1:2" x14ac:dyDescent="0.2">
      <c r="A3492" s="23" t="s">
        <v>15397</v>
      </c>
      <c r="B3492" s="23" t="s">
        <v>15398</v>
      </c>
    </row>
    <row r="3493" spans="1:2" x14ac:dyDescent="0.2">
      <c r="A3493" s="23" t="s">
        <v>15399</v>
      </c>
      <c r="B3493" s="23" t="s">
        <v>15400</v>
      </c>
    </row>
    <row r="3494" spans="1:2" x14ac:dyDescent="0.2">
      <c r="A3494" s="23" t="s">
        <v>15401</v>
      </c>
      <c r="B3494" s="23" t="s">
        <v>15402</v>
      </c>
    </row>
    <row r="3495" spans="1:2" x14ac:dyDescent="0.2">
      <c r="A3495" s="23" t="s">
        <v>15403</v>
      </c>
      <c r="B3495" s="23" t="s">
        <v>15404</v>
      </c>
    </row>
    <row r="3496" spans="1:2" x14ac:dyDescent="0.2">
      <c r="A3496" s="23" t="s">
        <v>15405</v>
      </c>
      <c r="B3496" s="23" t="s">
        <v>15406</v>
      </c>
    </row>
    <row r="3497" spans="1:2" x14ac:dyDescent="0.2">
      <c r="A3497" s="23" t="s">
        <v>15407</v>
      </c>
      <c r="B3497" s="23" t="s">
        <v>15408</v>
      </c>
    </row>
    <row r="3498" spans="1:2" x14ac:dyDescent="0.2">
      <c r="A3498" s="23" t="s">
        <v>15409</v>
      </c>
      <c r="B3498" s="23" t="s">
        <v>15410</v>
      </c>
    </row>
    <row r="3499" spans="1:2" ht="25.5" x14ac:dyDescent="0.2">
      <c r="A3499" s="23" t="s">
        <v>15411</v>
      </c>
      <c r="B3499" s="23" t="s">
        <v>15412</v>
      </c>
    </row>
    <row r="3500" spans="1:2" x14ac:dyDescent="0.2">
      <c r="A3500" s="23" t="s">
        <v>15413</v>
      </c>
      <c r="B3500" s="23" t="s">
        <v>15414</v>
      </c>
    </row>
    <row r="3501" spans="1:2" x14ac:dyDescent="0.2">
      <c r="A3501" s="23" t="s">
        <v>15415</v>
      </c>
      <c r="B3501" s="23" t="s">
        <v>15416</v>
      </c>
    </row>
    <row r="3502" spans="1:2" x14ac:dyDescent="0.2">
      <c r="A3502" s="23" t="s">
        <v>15417</v>
      </c>
      <c r="B3502" s="23" t="s">
        <v>15418</v>
      </c>
    </row>
    <row r="3503" spans="1:2" x14ac:dyDescent="0.2">
      <c r="A3503" s="23" t="s">
        <v>15419</v>
      </c>
      <c r="B3503" s="23" t="s">
        <v>15420</v>
      </c>
    </row>
    <row r="3504" spans="1:2" x14ac:dyDescent="0.2">
      <c r="A3504" s="23" t="s">
        <v>15421</v>
      </c>
      <c r="B3504" s="23" t="s">
        <v>15422</v>
      </c>
    </row>
    <row r="3505" spans="1:2" ht="25.5" x14ac:dyDescent="0.2">
      <c r="A3505" s="23" t="s">
        <v>15423</v>
      </c>
      <c r="B3505" s="23" t="s">
        <v>15424</v>
      </c>
    </row>
    <row r="3506" spans="1:2" x14ac:dyDescent="0.2">
      <c r="A3506" s="23" t="s">
        <v>15425</v>
      </c>
      <c r="B3506" s="23" t="s">
        <v>15426</v>
      </c>
    </row>
    <row r="3507" spans="1:2" x14ac:dyDescent="0.2">
      <c r="A3507" s="23" t="s">
        <v>15427</v>
      </c>
      <c r="B3507" s="23" t="s">
        <v>15428</v>
      </c>
    </row>
    <row r="3508" spans="1:2" x14ac:dyDescent="0.2">
      <c r="A3508" s="23" t="s">
        <v>15429</v>
      </c>
      <c r="B3508" s="23" t="s">
        <v>15430</v>
      </c>
    </row>
    <row r="3509" spans="1:2" x14ac:dyDescent="0.2">
      <c r="A3509" s="23" t="s">
        <v>15431</v>
      </c>
      <c r="B3509" s="23" t="s">
        <v>15432</v>
      </c>
    </row>
    <row r="3510" spans="1:2" x14ac:dyDescent="0.2">
      <c r="A3510" s="23" t="s">
        <v>15433</v>
      </c>
      <c r="B3510" s="23" t="s">
        <v>15434</v>
      </c>
    </row>
    <row r="3511" spans="1:2" x14ac:dyDescent="0.2">
      <c r="A3511" s="23" t="s">
        <v>15435</v>
      </c>
      <c r="B3511" s="23" t="s">
        <v>15436</v>
      </c>
    </row>
    <row r="3512" spans="1:2" x14ac:dyDescent="0.2">
      <c r="A3512" s="23" t="s">
        <v>15437</v>
      </c>
      <c r="B3512" s="23" t="s">
        <v>15438</v>
      </c>
    </row>
    <row r="3513" spans="1:2" x14ac:dyDescent="0.2">
      <c r="A3513" s="23" t="s">
        <v>15439</v>
      </c>
      <c r="B3513" s="23" t="s">
        <v>15440</v>
      </c>
    </row>
    <row r="3514" spans="1:2" x14ac:dyDescent="0.2">
      <c r="A3514" s="23" t="s">
        <v>15441</v>
      </c>
      <c r="B3514" s="23" t="s">
        <v>15442</v>
      </c>
    </row>
    <row r="3515" spans="1:2" x14ac:dyDescent="0.2">
      <c r="A3515" s="23" t="s">
        <v>15443</v>
      </c>
      <c r="B3515" s="23" t="s">
        <v>15444</v>
      </c>
    </row>
    <row r="3516" spans="1:2" x14ac:dyDescent="0.2">
      <c r="A3516" s="23" t="s">
        <v>15445</v>
      </c>
      <c r="B3516" s="23" t="s">
        <v>15446</v>
      </c>
    </row>
    <row r="3517" spans="1:2" x14ac:dyDescent="0.2">
      <c r="A3517" s="23" t="s">
        <v>15447</v>
      </c>
      <c r="B3517" s="23" t="s">
        <v>15448</v>
      </c>
    </row>
    <row r="3518" spans="1:2" x14ac:dyDescent="0.2">
      <c r="A3518" s="23" t="s">
        <v>15449</v>
      </c>
      <c r="B3518" s="23" t="s">
        <v>15450</v>
      </c>
    </row>
    <row r="3519" spans="1:2" x14ac:dyDescent="0.2">
      <c r="A3519" s="23" t="s">
        <v>15451</v>
      </c>
      <c r="B3519" s="23" t="s">
        <v>15452</v>
      </c>
    </row>
    <row r="3520" spans="1:2" x14ac:dyDescent="0.2">
      <c r="A3520" s="23" t="s">
        <v>15453</v>
      </c>
      <c r="B3520" s="23" t="s">
        <v>15454</v>
      </c>
    </row>
    <row r="3521" spans="1:2" x14ac:dyDescent="0.2">
      <c r="A3521" s="23" t="s">
        <v>15455</v>
      </c>
      <c r="B3521" s="23" t="s">
        <v>15456</v>
      </c>
    </row>
    <row r="3522" spans="1:2" x14ac:dyDescent="0.2">
      <c r="A3522" s="23" t="s">
        <v>15457</v>
      </c>
      <c r="B3522" s="23" t="s">
        <v>15458</v>
      </c>
    </row>
    <row r="3523" spans="1:2" x14ac:dyDescent="0.2">
      <c r="A3523" s="23" t="s">
        <v>15459</v>
      </c>
      <c r="B3523" s="23" t="s">
        <v>15460</v>
      </c>
    </row>
    <row r="3524" spans="1:2" x14ac:dyDescent="0.2">
      <c r="A3524" s="23" t="s">
        <v>15461</v>
      </c>
      <c r="B3524" s="23" t="s">
        <v>15462</v>
      </c>
    </row>
    <row r="3525" spans="1:2" x14ac:dyDescent="0.2">
      <c r="A3525" s="23" t="s">
        <v>15463</v>
      </c>
      <c r="B3525" s="23" t="s">
        <v>15464</v>
      </c>
    </row>
    <row r="3526" spans="1:2" x14ac:dyDescent="0.2">
      <c r="A3526" s="23" t="s">
        <v>15465</v>
      </c>
      <c r="B3526" s="23" t="s">
        <v>15466</v>
      </c>
    </row>
    <row r="3527" spans="1:2" x14ac:dyDescent="0.2">
      <c r="A3527" s="23" t="s">
        <v>15467</v>
      </c>
      <c r="B3527" s="23" t="s">
        <v>15468</v>
      </c>
    </row>
    <row r="3528" spans="1:2" x14ac:dyDescent="0.2">
      <c r="A3528" s="23" t="s">
        <v>15469</v>
      </c>
      <c r="B3528" s="23" t="s">
        <v>15470</v>
      </c>
    </row>
    <row r="3529" spans="1:2" x14ac:dyDescent="0.2">
      <c r="A3529" s="23" t="s">
        <v>15471</v>
      </c>
      <c r="B3529" s="23" t="s">
        <v>15472</v>
      </c>
    </row>
    <row r="3530" spans="1:2" x14ac:dyDescent="0.2">
      <c r="A3530" s="23" t="s">
        <v>15473</v>
      </c>
      <c r="B3530" s="23" t="s">
        <v>15474</v>
      </c>
    </row>
    <row r="3531" spans="1:2" x14ac:dyDescent="0.2">
      <c r="A3531" s="23" t="s">
        <v>15475</v>
      </c>
      <c r="B3531" s="23" t="s">
        <v>15476</v>
      </c>
    </row>
    <row r="3532" spans="1:2" x14ac:dyDescent="0.2">
      <c r="A3532" s="23" t="s">
        <v>15477</v>
      </c>
      <c r="B3532" s="23" t="s">
        <v>15478</v>
      </c>
    </row>
    <row r="3533" spans="1:2" ht="25.5" x14ac:dyDescent="0.2">
      <c r="A3533" s="23" t="s">
        <v>15479</v>
      </c>
      <c r="B3533" s="23" t="s">
        <v>15480</v>
      </c>
    </row>
    <row r="3534" spans="1:2" ht="38.25" x14ac:dyDescent="0.2">
      <c r="A3534" s="23" t="s">
        <v>15481</v>
      </c>
      <c r="B3534" s="23" t="s">
        <v>15482</v>
      </c>
    </row>
    <row r="3535" spans="1:2" x14ac:dyDescent="0.2">
      <c r="A3535" s="23" t="s">
        <v>15483</v>
      </c>
      <c r="B3535" s="23" t="s">
        <v>15484</v>
      </c>
    </row>
    <row r="3536" spans="1:2" x14ac:dyDescent="0.2">
      <c r="A3536" s="23" t="s">
        <v>15485</v>
      </c>
      <c r="B3536" s="23" t="s">
        <v>15486</v>
      </c>
    </row>
    <row r="3537" spans="1:2" x14ac:dyDescent="0.2">
      <c r="A3537" s="23" t="s">
        <v>15487</v>
      </c>
      <c r="B3537" s="23" t="s">
        <v>15488</v>
      </c>
    </row>
    <row r="3538" spans="1:2" ht="25.5" x14ac:dyDescent="0.2">
      <c r="A3538" s="23" t="s">
        <v>15489</v>
      </c>
      <c r="B3538" s="23" t="s">
        <v>15490</v>
      </c>
    </row>
    <row r="3539" spans="1:2" ht="38.25" x14ac:dyDescent="0.2">
      <c r="A3539" s="23" t="s">
        <v>15491</v>
      </c>
      <c r="B3539" s="23" t="s">
        <v>15492</v>
      </c>
    </row>
    <row r="3540" spans="1:2" x14ac:dyDescent="0.2">
      <c r="A3540" s="23" t="s">
        <v>15493</v>
      </c>
      <c r="B3540" s="23" t="s">
        <v>15494</v>
      </c>
    </row>
    <row r="3541" spans="1:2" x14ac:dyDescent="0.2">
      <c r="A3541" s="23" t="s">
        <v>15495</v>
      </c>
      <c r="B3541" s="23" t="s">
        <v>15496</v>
      </c>
    </row>
    <row r="3542" spans="1:2" x14ac:dyDescent="0.2">
      <c r="A3542" s="23" t="s">
        <v>15497</v>
      </c>
      <c r="B3542" s="23" t="s">
        <v>15498</v>
      </c>
    </row>
    <row r="3543" spans="1:2" x14ac:dyDescent="0.2">
      <c r="A3543" s="23" t="s">
        <v>15499</v>
      </c>
      <c r="B3543" s="23" t="s">
        <v>15500</v>
      </c>
    </row>
    <row r="3544" spans="1:2" ht="25.5" x14ac:dyDescent="0.2">
      <c r="A3544" s="23" t="s">
        <v>15501</v>
      </c>
      <c r="B3544" s="23" t="s">
        <v>15502</v>
      </c>
    </row>
    <row r="3545" spans="1:2" x14ac:dyDescent="0.2">
      <c r="A3545" s="23" t="s">
        <v>15503</v>
      </c>
      <c r="B3545" s="23" t="s">
        <v>15504</v>
      </c>
    </row>
    <row r="3546" spans="1:2" x14ac:dyDescent="0.2">
      <c r="A3546" s="23" t="s">
        <v>15505</v>
      </c>
      <c r="B3546" s="23" t="s">
        <v>15506</v>
      </c>
    </row>
    <row r="3547" spans="1:2" x14ac:dyDescent="0.2">
      <c r="A3547" s="23" t="s">
        <v>15507</v>
      </c>
      <c r="B3547" s="23" t="s">
        <v>15508</v>
      </c>
    </row>
    <row r="3548" spans="1:2" x14ac:dyDescent="0.2">
      <c r="A3548" s="23" t="s">
        <v>15509</v>
      </c>
      <c r="B3548" s="23" t="s">
        <v>15510</v>
      </c>
    </row>
    <row r="3549" spans="1:2" x14ac:dyDescent="0.2">
      <c r="A3549" s="23" t="s">
        <v>15511</v>
      </c>
      <c r="B3549" s="23" t="s">
        <v>15512</v>
      </c>
    </row>
    <row r="3550" spans="1:2" x14ac:dyDescent="0.2">
      <c r="A3550" s="23" t="s">
        <v>15513</v>
      </c>
      <c r="B3550" s="23" t="s">
        <v>15514</v>
      </c>
    </row>
    <row r="3551" spans="1:2" x14ac:dyDescent="0.2">
      <c r="A3551" s="23" t="s">
        <v>15515</v>
      </c>
      <c r="B3551" s="23" t="s">
        <v>15516</v>
      </c>
    </row>
    <row r="3552" spans="1:2" x14ac:dyDescent="0.2">
      <c r="A3552" s="23" t="s">
        <v>15517</v>
      </c>
      <c r="B3552" s="23" t="s">
        <v>15518</v>
      </c>
    </row>
    <row r="3553" spans="1:2" x14ac:dyDescent="0.2">
      <c r="A3553" s="23" t="s">
        <v>15519</v>
      </c>
      <c r="B3553" s="23" t="s">
        <v>15520</v>
      </c>
    </row>
    <row r="3554" spans="1:2" x14ac:dyDescent="0.2">
      <c r="A3554" s="23" t="s">
        <v>15521</v>
      </c>
      <c r="B3554" s="23" t="s">
        <v>15522</v>
      </c>
    </row>
    <row r="3555" spans="1:2" x14ac:dyDescent="0.2">
      <c r="A3555" s="23" t="s">
        <v>15523</v>
      </c>
      <c r="B3555" s="23" t="s">
        <v>15524</v>
      </c>
    </row>
    <row r="3556" spans="1:2" x14ac:dyDescent="0.2">
      <c r="A3556" s="23" t="s">
        <v>15525</v>
      </c>
      <c r="B3556" s="23" t="s">
        <v>15526</v>
      </c>
    </row>
    <row r="3557" spans="1:2" x14ac:dyDescent="0.2">
      <c r="A3557" s="23" t="s">
        <v>15527</v>
      </c>
      <c r="B3557" s="23" t="s">
        <v>15528</v>
      </c>
    </row>
    <row r="3558" spans="1:2" x14ac:dyDescent="0.2">
      <c r="A3558" s="23" t="s">
        <v>15529</v>
      </c>
      <c r="B3558" s="23" t="s">
        <v>15530</v>
      </c>
    </row>
    <row r="3559" spans="1:2" ht="25.5" x14ac:dyDescent="0.2">
      <c r="A3559" s="23" t="s">
        <v>15531</v>
      </c>
      <c r="B3559" s="23" t="s">
        <v>15532</v>
      </c>
    </row>
    <row r="3560" spans="1:2" x14ac:dyDescent="0.2">
      <c r="A3560" s="23" t="s">
        <v>15533</v>
      </c>
      <c r="B3560" s="23" t="s">
        <v>15534</v>
      </c>
    </row>
    <row r="3561" spans="1:2" x14ac:dyDescent="0.2">
      <c r="A3561" s="23" t="s">
        <v>15535</v>
      </c>
      <c r="B3561" s="23" t="s">
        <v>15536</v>
      </c>
    </row>
    <row r="3562" spans="1:2" x14ac:dyDescent="0.2">
      <c r="A3562" s="23" t="s">
        <v>15537</v>
      </c>
      <c r="B3562" s="23" t="s">
        <v>15538</v>
      </c>
    </row>
    <row r="3563" spans="1:2" x14ac:dyDescent="0.2">
      <c r="A3563" s="23" t="s">
        <v>15539</v>
      </c>
      <c r="B3563" s="23" t="s">
        <v>15540</v>
      </c>
    </row>
    <row r="3564" spans="1:2" x14ac:dyDescent="0.2">
      <c r="A3564" s="23" t="s">
        <v>15541</v>
      </c>
      <c r="B3564" s="23" t="s">
        <v>15542</v>
      </c>
    </row>
    <row r="3565" spans="1:2" x14ac:dyDescent="0.2">
      <c r="A3565" s="23" t="s">
        <v>15543</v>
      </c>
      <c r="B3565" s="23" t="s">
        <v>15544</v>
      </c>
    </row>
    <row r="3566" spans="1:2" x14ac:dyDescent="0.2">
      <c r="A3566" s="23" t="s">
        <v>15545</v>
      </c>
      <c r="B3566" s="23" t="s">
        <v>15546</v>
      </c>
    </row>
    <row r="3567" spans="1:2" x14ac:dyDescent="0.2">
      <c r="A3567" s="23" t="s">
        <v>15547</v>
      </c>
      <c r="B3567" s="23" t="s">
        <v>15548</v>
      </c>
    </row>
    <row r="3568" spans="1:2" x14ac:dyDescent="0.2">
      <c r="A3568" s="23" t="s">
        <v>15549</v>
      </c>
      <c r="B3568" s="23" t="s">
        <v>15550</v>
      </c>
    </row>
    <row r="3569" spans="1:2" x14ac:dyDescent="0.2">
      <c r="A3569" s="23" t="s">
        <v>15551</v>
      </c>
      <c r="B3569" s="23" t="s">
        <v>15552</v>
      </c>
    </row>
    <row r="3570" spans="1:2" x14ac:dyDescent="0.2">
      <c r="A3570" s="23" t="s">
        <v>15553</v>
      </c>
      <c r="B3570" s="23" t="s">
        <v>15554</v>
      </c>
    </row>
    <row r="3571" spans="1:2" x14ac:dyDescent="0.2">
      <c r="A3571" s="23" t="s">
        <v>15555</v>
      </c>
      <c r="B3571" s="23" t="s">
        <v>15556</v>
      </c>
    </row>
    <row r="3572" spans="1:2" x14ac:dyDescent="0.2">
      <c r="A3572" s="23" t="s">
        <v>15557</v>
      </c>
      <c r="B3572" s="23" t="s">
        <v>15558</v>
      </c>
    </row>
    <row r="3573" spans="1:2" x14ac:dyDescent="0.2">
      <c r="A3573" s="23" t="s">
        <v>15559</v>
      </c>
      <c r="B3573" s="23" t="s">
        <v>15560</v>
      </c>
    </row>
    <row r="3574" spans="1:2" x14ac:dyDescent="0.2">
      <c r="A3574" s="23" t="s">
        <v>15561</v>
      </c>
      <c r="B3574" s="23" t="s">
        <v>15562</v>
      </c>
    </row>
    <row r="3575" spans="1:2" x14ac:dyDescent="0.2">
      <c r="A3575" s="23" t="s">
        <v>15563</v>
      </c>
      <c r="B3575" s="23" t="s">
        <v>15564</v>
      </c>
    </row>
    <row r="3576" spans="1:2" x14ac:dyDescent="0.2">
      <c r="A3576" s="23" t="s">
        <v>15565</v>
      </c>
      <c r="B3576" s="23" t="s">
        <v>15566</v>
      </c>
    </row>
    <row r="3577" spans="1:2" x14ac:dyDescent="0.2">
      <c r="A3577" s="23" t="s">
        <v>15567</v>
      </c>
      <c r="B3577" s="23" t="s">
        <v>15568</v>
      </c>
    </row>
    <row r="3578" spans="1:2" ht="25.5" x14ac:dyDescent="0.2">
      <c r="A3578" s="23" t="s">
        <v>15569</v>
      </c>
      <c r="B3578" s="23" t="s">
        <v>15570</v>
      </c>
    </row>
    <row r="3579" spans="1:2" x14ac:dyDescent="0.2">
      <c r="A3579" s="23" t="s">
        <v>15571</v>
      </c>
      <c r="B3579" s="23" t="s">
        <v>15572</v>
      </c>
    </row>
    <row r="3580" spans="1:2" x14ac:dyDescent="0.2">
      <c r="A3580" s="23" t="s">
        <v>15573</v>
      </c>
      <c r="B3580" s="23" t="s">
        <v>15574</v>
      </c>
    </row>
    <row r="3581" spans="1:2" x14ac:dyDescent="0.2">
      <c r="A3581" s="23" t="s">
        <v>15575</v>
      </c>
      <c r="B3581" s="23" t="s">
        <v>15576</v>
      </c>
    </row>
    <row r="3582" spans="1:2" x14ac:dyDescent="0.2">
      <c r="A3582" s="23" t="s">
        <v>15577</v>
      </c>
      <c r="B3582" s="23" t="s">
        <v>15578</v>
      </c>
    </row>
    <row r="3583" spans="1:2" x14ac:dyDescent="0.2">
      <c r="A3583" s="23" t="s">
        <v>15579</v>
      </c>
      <c r="B3583" s="23" t="s">
        <v>15580</v>
      </c>
    </row>
    <row r="3584" spans="1:2" x14ac:dyDescent="0.2">
      <c r="A3584" s="23" t="s">
        <v>15581</v>
      </c>
      <c r="B3584" s="23" t="s">
        <v>15582</v>
      </c>
    </row>
    <row r="3585" spans="1:2" ht="25.5" x14ac:dyDescent="0.2">
      <c r="A3585" s="23" t="s">
        <v>15583</v>
      </c>
      <c r="B3585" s="23" t="s">
        <v>15584</v>
      </c>
    </row>
    <row r="3586" spans="1:2" ht="38.25" x14ac:dyDescent="0.2">
      <c r="A3586" s="23" t="s">
        <v>15585</v>
      </c>
      <c r="B3586" s="23" t="s">
        <v>15586</v>
      </c>
    </row>
    <row r="3587" spans="1:2" x14ac:dyDescent="0.2">
      <c r="A3587" s="23" t="s">
        <v>15587</v>
      </c>
      <c r="B3587" s="23" t="s">
        <v>15588</v>
      </c>
    </row>
    <row r="3588" spans="1:2" ht="25.5" x14ac:dyDescent="0.2">
      <c r="A3588" s="23" t="s">
        <v>15589</v>
      </c>
      <c r="B3588" s="23" t="s">
        <v>15590</v>
      </c>
    </row>
    <row r="3589" spans="1:2" x14ac:dyDescent="0.2">
      <c r="A3589" s="23" t="s">
        <v>15591</v>
      </c>
      <c r="B3589" s="23" t="s">
        <v>15592</v>
      </c>
    </row>
    <row r="3590" spans="1:2" x14ac:dyDescent="0.2">
      <c r="A3590" s="23" t="s">
        <v>15593</v>
      </c>
      <c r="B3590" s="23" t="s">
        <v>15594</v>
      </c>
    </row>
    <row r="3591" spans="1:2" x14ac:dyDescent="0.2">
      <c r="A3591" s="23" t="s">
        <v>15595</v>
      </c>
      <c r="B3591" s="23" t="s">
        <v>15596</v>
      </c>
    </row>
    <row r="3592" spans="1:2" x14ac:dyDescent="0.2">
      <c r="A3592" s="23" t="s">
        <v>15597</v>
      </c>
      <c r="B3592" s="23" t="s">
        <v>15598</v>
      </c>
    </row>
    <row r="3593" spans="1:2" x14ac:dyDescent="0.2">
      <c r="A3593" s="23" t="s">
        <v>15599</v>
      </c>
      <c r="B3593" s="23" t="s">
        <v>15600</v>
      </c>
    </row>
    <row r="3594" spans="1:2" x14ac:dyDescent="0.2">
      <c r="A3594" s="23" t="s">
        <v>15601</v>
      </c>
      <c r="B3594" s="23" t="s">
        <v>15602</v>
      </c>
    </row>
    <row r="3595" spans="1:2" x14ac:dyDescent="0.2">
      <c r="A3595" s="23" t="s">
        <v>15603</v>
      </c>
      <c r="B3595" s="23" t="s">
        <v>15604</v>
      </c>
    </row>
    <row r="3596" spans="1:2" x14ac:dyDescent="0.2">
      <c r="A3596" s="23" t="s">
        <v>15605</v>
      </c>
      <c r="B3596" s="23" t="s">
        <v>15606</v>
      </c>
    </row>
    <row r="3597" spans="1:2" x14ac:dyDescent="0.2">
      <c r="A3597" s="23" t="s">
        <v>15607</v>
      </c>
      <c r="B3597" s="23" t="s">
        <v>15608</v>
      </c>
    </row>
    <row r="3598" spans="1:2" ht="25.5" x14ac:dyDescent="0.2">
      <c r="A3598" s="23" t="s">
        <v>15609</v>
      </c>
      <c r="B3598" s="23" t="s">
        <v>15610</v>
      </c>
    </row>
    <row r="3599" spans="1:2" x14ac:dyDescent="0.2">
      <c r="A3599" s="23" t="s">
        <v>15611</v>
      </c>
      <c r="B3599" s="23" t="s">
        <v>15612</v>
      </c>
    </row>
    <row r="3600" spans="1:2" x14ac:dyDescent="0.2">
      <c r="A3600" s="23" t="s">
        <v>15613</v>
      </c>
      <c r="B3600" s="23" t="s">
        <v>15614</v>
      </c>
    </row>
    <row r="3601" spans="1:2" x14ac:dyDescent="0.2">
      <c r="A3601" s="23" t="s">
        <v>15615</v>
      </c>
      <c r="B3601" s="23" t="s">
        <v>15616</v>
      </c>
    </row>
    <row r="3602" spans="1:2" x14ac:dyDescent="0.2">
      <c r="A3602" s="23" t="s">
        <v>15617</v>
      </c>
      <c r="B3602" s="23" t="s">
        <v>15618</v>
      </c>
    </row>
    <row r="3603" spans="1:2" x14ac:dyDescent="0.2">
      <c r="A3603" s="23" t="s">
        <v>15619</v>
      </c>
      <c r="B3603" s="23" t="s">
        <v>15620</v>
      </c>
    </row>
    <row r="3604" spans="1:2" ht="38.25" x14ac:dyDescent="0.2">
      <c r="A3604" s="23" t="s">
        <v>15621</v>
      </c>
      <c r="B3604" s="23" t="s">
        <v>15622</v>
      </c>
    </row>
    <row r="3605" spans="1:2" x14ac:dyDescent="0.2">
      <c r="A3605" s="23" t="s">
        <v>15623</v>
      </c>
      <c r="B3605" s="23" t="s">
        <v>15624</v>
      </c>
    </row>
    <row r="3606" spans="1:2" x14ac:dyDescent="0.2">
      <c r="A3606" s="23" t="s">
        <v>15625</v>
      </c>
      <c r="B3606" s="23" t="s">
        <v>15626</v>
      </c>
    </row>
    <row r="3607" spans="1:2" x14ac:dyDescent="0.2">
      <c r="A3607" s="23" t="s">
        <v>15627</v>
      </c>
      <c r="B3607" s="23" t="s">
        <v>15628</v>
      </c>
    </row>
    <row r="3608" spans="1:2" ht="25.5" x14ac:dyDescent="0.2">
      <c r="A3608" s="23" t="s">
        <v>15629</v>
      </c>
      <c r="B3608" s="23" t="s">
        <v>15630</v>
      </c>
    </row>
    <row r="3609" spans="1:2" x14ac:dyDescent="0.2">
      <c r="A3609" s="23" t="s">
        <v>15631</v>
      </c>
      <c r="B3609" s="23" t="s">
        <v>15632</v>
      </c>
    </row>
    <row r="3610" spans="1:2" ht="25.5" x14ac:dyDescent="0.2">
      <c r="A3610" s="23" t="s">
        <v>15633</v>
      </c>
      <c r="B3610" s="23" t="s">
        <v>15634</v>
      </c>
    </row>
    <row r="3611" spans="1:2" ht="38.25" x14ac:dyDescent="0.2">
      <c r="A3611" s="23" t="s">
        <v>15635</v>
      </c>
      <c r="B3611" s="23" t="s">
        <v>15636</v>
      </c>
    </row>
    <row r="3612" spans="1:2" x14ac:dyDescent="0.2">
      <c r="A3612" s="23" t="s">
        <v>15637</v>
      </c>
      <c r="B3612" s="23" t="s">
        <v>15638</v>
      </c>
    </row>
    <row r="3613" spans="1:2" x14ac:dyDescent="0.2">
      <c r="A3613" s="23" t="s">
        <v>15639</v>
      </c>
      <c r="B3613" s="23" t="s">
        <v>15640</v>
      </c>
    </row>
    <row r="3614" spans="1:2" x14ac:dyDescent="0.2">
      <c r="A3614" s="23" t="s">
        <v>15641</v>
      </c>
      <c r="B3614" s="23" t="s">
        <v>15642</v>
      </c>
    </row>
    <row r="3615" spans="1:2" x14ac:dyDescent="0.2">
      <c r="A3615" s="23" t="s">
        <v>15643</v>
      </c>
      <c r="B3615" s="23" t="s">
        <v>15644</v>
      </c>
    </row>
    <row r="3616" spans="1:2" x14ac:dyDescent="0.2">
      <c r="A3616" s="23" t="s">
        <v>15645</v>
      </c>
      <c r="B3616" s="23" t="s">
        <v>15646</v>
      </c>
    </row>
    <row r="3617" spans="1:2" ht="25.5" x14ac:dyDescent="0.2">
      <c r="A3617" s="23" t="s">
        <v>15647</v>
      </c>
      <c r="B3617" s="23" t="s">
        <v>15648</v>
      </c>
    </row>
    <row r="3618" spans="1:2" x14ac:dyDescent="0.2">
      <c r="A3618" s="23" t="s">
        <v>15649</v>
      </c>
      <c r="B3618" s="23" t="s">
        <v>15650</v>
      </c>
    </row>
    <row r="3619" spans="1:2" x14ac:dyDescent="0.2">
      <c r="A3619" s="23" t="s">
        <v>15651</v>
      </c>
      <c r="B3619" s="23" t="s">
        <v>15652</v>
      </c>
    </row>
    <row r="3620" spans="1:2" ht="38.25" x14ac:dyDescent="0.2">
      <c r="A3620" s="23" t="s">
        <v>15653</v>
      </c>
      <c r="B3620" s="23" t="s">
        <v>15654</v>
      </c>
    </row>
    <row r="3621" spans="1:2" x14ac:dyDescent="0.2">
      <c r="A3621" s="23" t="s">
        <v>15655</v>
      </c>
      <c r="B3621" s="23" t="s">
        <v>15656</v>
      </c>
    </row>
    <row r="3622" spans="1:2" x14ac:dyDescent="0.2">
      <c r="A3622" s="23" t="s">
        <v>15657</v>
      </c>
      <c r="B3622" s="23" t="s">
        <v>15658</v>
      </c>
    </row>
    <row r="3623" spans="1:2" x14ac:dyDescent="0.2">
      <c r="A3623" s="23" t="s">
        <v>15659</v>
      </c>
      <c r="B3623" s="23" t="s">
        <v>15660</v>
      </c>
    </row>
    <row r="3624" spans="1:2" ht="25.5" x14ac:dyDescent="0.2">
      <c r="A3624" s="23" t="s">
        <v>15661</v>
      </c>
      <c r="B3624" s="23" t="s">
        <v>15662</v>
      </c>
    </row>
    <row r="3625" spans="1:2" x14ac:dyDescent="0.2">
      <c r="A3625" s="23" t="s">
        <v>15663</v>
      </c>
      <c r="B3625" s="23" t="s">
        <v>15664</v>
      </c>
    </row>
    <row r="3626" spans="1:2" ht="25.5" x14ac:dyDescent="0.2">
      <c r="A3626" s="23" t="s">
        <v>15665</v>
      </c>
      <c r="B3626" s="23" t="s">
        <v>15666</v>
      </c>
    </row>
    <row r="3627" spans="1:2" x14ac:dyDescent="0.2">
      <c r="A3627" s="23" t="s">
        <v>15667</v>
      </c>
      <c r="B3627" s="23" t="s">
        <v>15668</v>
      </c>
    </row>
    <row r="3628" spans="1:2" ht="25.5" x14ac:dyDescent="0.2">
      <c r="A3628" s="23" t="s">
        <v>15669</v>
      </c>
      <c r="B3628" s="23" t="s">
        <v>15670</v>
      </c>
    </row>
    <row r="3629" spans="1:2" x14ac:dyDescent="0.2">
      <c r="A3629" s="23" t="s">
        <v>15671</v>
      </c>
      <c r="B3629" s="23" t="s">
        <v>15672</v>
      </c>
    </row>
    <row r="3630" spans="1:2" x14ac:dyDescent="0.2">
      <c r="A3630" s="23" t="s">
        <v>15673</v>
      </c>
      <c r="B3630" s="23" t="s">
        <v>15674</v>
      </c>
    </row>
    <row r="3631" spans="1:2" x14ac:dyDescent="0.2">
      <c r="A3631" s="23" t="s">
        <v>15675</v>
      </c>
      <c r="B3631" s="23" t="s">
        <v>15676</v>
      </c>
    </row>
    <row r="3632" spans="1:2" ht="25.5" x14ac:dyDescent="0.2">
      <c r="A3632" s="23" t="s">
        <v>15677</v>
      </c>
      <c r="B3632" s="23" t="s">
        <v>15678</v>
      </c>
    </row>
    <row r="3633" spans="1:2" ht="25.5" x14ac:dyDescent="0.2">
      <c r="A3633" s="23" t="s">
        <v>15679</v>
      </c>
      <c r="B3633" s="23" t="s">
        <v>15680</v>
      </c>
    </row>
    <row r="3634" spans="1:2" x14ac:dyDescent="0.2">
      <c r="A3634" s="23" t="s">
        <v>15681</v>
      </c>
      <c r="B3634" s="23" t="s">
        <v>15682</v>
      </c>
    </row>
    <row r="3635" spans="1:2" x14ac:dyDescent="0.2">
      <c r="A3635" s="23" t="s">
        <v>15683</v>
      </c>
      <c r="B3635" s="23" t="s">
        <v>15684</v>
      </c>
    </row>
    <row r="3636" spans="1:2" ht="25.5" x14ac:dyDescent="0.2">
      <c r="A3636" s="23" t="s">
        <v>15685</v>
      </c>
      <c r="B3636" s="23" t="s">
        <v>15686</v>
      </c>
    </row>
    <row r="3637" spans="1:2" x14ac:dyDescent="0.2">
      <c r="A3637" s="23" t="s">
        <v>15687</v>
      </c>
      <c r="B3637" s="23" t="s">
        <v>15688</v>
      </c>
    </row>
    <row r="3638" spans="1:2" ht="25.5" x14ac:dyDescent="0.2">
      <c r="A3638" s="23" t="s">
        <v>15689</v>
      </c>
      <c r="B3638" s="23" t="s">
        <v>15690</v>
      </c>
    </row>
    <row r="3639" spans="1:2" x14ac:dyDescent="0.2">
      <c r="A3639" s="23" t="s">
        <v>15691</v>
      </c>
      <c r="B3639" s="23" t="s">
        <v>15692</v>
      </c>
    </row>
    <row r="3640" spans="1:2" ht="25.5" x14ac:dyDescent="0.2">
      <c r="A3640" s="23" t="s">
        <v>15693</v>
      </c>
      <c r="B3640" s="23" t="s">
        <v>15694</v>
      </c>
    </row>
    <row r="3641" spans="1:2" x14ac:dyDescent="0.2">
      <c r="A3641" s="23" t="s">
        <v>15695</v>
      </c>
      <c r="B3641" s="23" t="s">
        <v>15696</v>
      </c>
    </row>
    <row r="3642" spans="1:2" ht="25.5" x14ac:dyDescent="0.2">
      <c r="A3642" s="23" t="s">
        <v>15697</v>
      </c>
      <c r="B3642" s="23" t="s">
        <v>15698</v>
      </c>
    </row>
    <row r="3643" spans="1:2" ht="38.25" x14ac:dyDescent="0.2">
      <c r="A3643" s="23" t="s">
        <v>15699</v>
      </c>
      <c r="B3643" s="23" t="s">
        <v>15700</v>
      </c>
    </row>
    <row r="3644" spans="1:2" x14ac:dyDescent="0.2">
      <c r="A3644" s="23" t="s">
        <v>15701</v>
      </c>
      <c r="B3644" s="23" t="s">
        <v>15702</v>
      </c>
    </row>
    <row r="3645" spans="1:2" x14ac:dyDescent="0.2">
      <c r="A3645" s="23" t="s">
        <v>15703</v>
      </c>
      <c r="B3645" s="23" t="s">
        <v>15704</v>
      </c>
    </row>
    <row r="3646" spans="1:2" x14ac:dyDescent="0.2">
      <c r="A3646" s="23" t="s">
        <v>15705</v>
      </c>
      <c r="B3646" s="23" t="s">
        <v>15706</v>
      </c>
    </row>
    <row r="3647" spans="1:2" ht="25.5" x14ac:dyDescent="0.2">
      <c r="A3647" s="23" t="s">
        <v>15707</v>
      </c>
      <c r="B3647" s="23" t="s">
        <v>15708</v>
      </c>
    </row>
    <row r="3648" spans="1:2" ht="25.5" x14ac:dyDescent="0.2">
      <c r="A3648" s="23" t="s">
        <v>15709</v>
      </c>
      <c r="B3648" s="23" t="s">
        <v>15710</v>
      </c>
    </row>
    <row r="3649" spans="1:2" x14ac:dyDescent="0.2">
      <c r="A3649" s="23" t="s">
        <v>15711</v>
      </c>
      <c r="B3649" s="23" t="s">
        <v>15712</v>
      </c>
    </row>
    <row r="3650" spans="1:2" ht="25.5" x14ac:dyDescent="0.2">
      <c r="A3650" s="23" t="s">
        <v>15713</v>
      </c>
      <c r="B3650" s="23" t="s">
        <v>15714</v>
      </c>
    </row>
    <row r="3651" spans="1:2" x14ac:dyDescent="0.2">
      <c r="A3651" s="23" t="s">
        <v>15715</v>
      </c>
      <c r="B3651" s="23" t="s">
        <v>15716</v>
      </c>
    </row>
    <row r="3652" spans="1:2" ht="38.25" x14ac:dyDescent="0.2">
      <c r="A3652" s="23" t="s">
        <v>15717</v>
      </c>
      <c r="B3652" s="23" t="s">
        <v>15718</v>
      </c>
    </row>
    <row r="3653" spans="1:2" ht="25.5" x14ac:dyDescent="0.2">
      <c r="A3653" s="23" t="s">
        <v>15719</v>
      </c>
      <c r="B3653" s="23" t="s">
        <v>15720</v>
      </c>
    </row>
    <row r="3654" spans="1:2" ht="25.5" x14ac:dyDescent="0.2">
      <c r="A3654" s="23" t="s">
        <v>15721</v>
      </c>
      <c r="B3654" s="23" t="s">
        <v>15722</v>
      </c>
    </row>
    <row r="3655" spans="1:2" ht="38.25" x14ac:dyDescent="0.2">
      <c r="A3655" s="23" t="s">
        <v>15723</v>
      </c>
      <c r="B3655" s="23" t="s">
        <v>15724</v>
      </c>
    </row>
    <row r="3656" spans="1:2" ht="25.5" x14ac:dyDescent="0.2">
      <c r="A3656" s="23" t="s">
        <v>15725</v>
      </c>
      <c r="B3656" s="23" t="s">
        <v>15726</v>
      </c>
    </row>
    <row r="3657" spans="1:2" ht="38.25" x14ac:dyDescent="0.2">
      <c r="A3657" s="23" t="s">
        <v>15727</v>
      </c>
      <c r="B3657" s="23" t="s">
        <v>15728</v>
      </c>
    </row>
    <row r="3658" spans="1:2" x14ac:dyDescent="0.2">
      <c r="A3658" s="23" t="s">
        <v>15729</v>
      </c>
      <c r="B3658" s="23" t="s">
        <v>15730</v>
      </c>
    </row>
    <row r="3659" spans="1:2" x14ac:dyDescent="0.2">
      <c r="A3659" s="23" t="s">
        <v>15731</v>
      </c>
      <c r="B3659" s="23" t="s">
        <v>15732</v>
      </c>
    </row>
    <row r="3660" spans="1:2" x14ac:dyDescent="0.2">
      <c r="A3660" s="23" t="s">
        <v>15733</v>
      </c>
      <c r="B3660" s="23" t="s">
        <v>15734</v>
      </c>
    </row>
    <row r="3661" spans="1:2" x14ac:dyDescent="0.2">
      <c r="A3661" s="23" t="s">
        <v>15735</v>
      </c>
      <c r="B3661" s="23" t="s">
        <v>15736</v>
      </c>
    </row>
    <row r="3662" spans="1:2" x14ac:dyDescent="0.2">
      <c r="A3662" s="23" t="s">
        <v>15737</v>
      </c>
      <c r="B3662" s="23" t="s">
        <v>15738</v>
      </c>
    </row>
    <row r="3663" spans="1:2" x14ac:dyDescent="0.2">
      <c r="A3663" s="23" t="s">
        <v>15739</v>
      </c>
      <c r="B3663" s="23" t="s">
        <v>15740</v>
      </c>
    </row>
    <row r="3664" spans="1:2" x14ac:dyDescent="0.2">
      <c r="A3664" s="23" t="s">
        <v>15741</v>
      </c>
      <c r="B3664" s="23" t="s">
        <v>15742</v>
      </c>
    </row>
    <row r="3665" spans="1:2" x14ac:dyDescent="0.2">
      <c r="A3665" s="23" t="s">
        <v>15743</v>
      </c>
      <c r="B3665" s="23" t="s">
        <v>15744</v>
      </c>
    </row>
    <row r="3666" spans="1:2" x14ac:dyDescent="0.2">
      <c r="A3666" s="23" t="s">
        <v>15745</v>
      </c>
      <c r="B3666" s="23" t="s">
        <v>8468</v>
      </c>
    </row>
    <row r="3667" spans="1:2" x14ac:dyDescent="0.2">
      <c r="A3667" s="23" t="s">
        <v>15746</v>
      </c>
      <c r="B3667" s="23" t="s">
        <v>15747</v>
      </c>
    </row>
    <row r="3668" spans="1:2" x14ac:dyDescent="0.2">
      <c r="A3668" s="23" t="s">
        <v>15748</v>
      </c>
      <c r="B3668" s="23" t="s">
        <v>15749</v>
      </c>
    </row>
    <row r="3669" spans="1:2" x14ac:dyDescent="0.2">
      <c r="A3669" s="23" t="s">
        <v>15750</v>
      </c>
      <c r="B3669" s="23" t="s">
        <v>15751</v>
      </c>
    </row>
    <row r="3670" spans="1:2" x14ac:dyDescent="0.2">
      <c r="A3670" s="23" t="s">
        <v>15752</v>
      </c>
      <c r="B3670" s="23" t="s">
        <v>15753</v>
      </c>
    </row>
    <row r="3671" spans="1:2" x14ac:dyDescent="0.2">
      <c r="A3671" s="23" t="s">
        <v>15754</v>
      </c>
      <c r="B3671" s="23" t="s">
        <v>15755</v>
      </c>
    </row>
    <row r="3672" spans="1:2" x14ac:dyDescent="0.2">
      <c r="A3672" s="23" t="s">
        <v>15756</v>
      </c>
      <c r="B3672" s="23" t="s">
        <v>15757</v>
      </c>
    </row>
    <row r="3673" spans="1:2" x14ac:dyDescent="0.2">
      <c r="A3673" s="23" t="s">
        <v>15758</v>
      </c>
      <c r="B3673" s="23" t="s">
        <v>15759</v>
      </c>
    </row>
    <row r="3674" spans="1:2" x14ac:dyDescent="0.2">
      <c r="A3674" s="23" t="s">
        <v>15760</v>
      </c>
      <c r="B3674" s="23" t="s">
        <v>15761</v>
      </c>
    </row>
    <row r="3675" spans="1:2" x14ac:dyDescent="0.2">
      <c r="A3675" s="23" t="s">
        <v>15762</v>
      </c>
      <c r="B3675" s="23" t="s">
        <v>15763</v>
      </c>
    </row>
    <row r="3676" spans="1:2" x14ac:dyDescent="0.2">
      <c r="A3676" s="23" t="s">
        <v>15764</v>
      </c>
      <c r="B3676" s="23" t="s">
        <v>15765</v>
      </c>
    </row>
    <row r="3677" spans="1:2" x14ac:dyDescent="0.2">
      <c r="A3677" s="23" t="s">
        <v>15766</v>
      </c>
      <c r="B3677" s="23" t="s">
        <v>15767</v>
      </c>
    </row>
    <row r="3678" spans="1:2" x14ac:dyDescent="0.2">
      <c r="A3678" s="23" t="s">
        <v>15768</v>
      </c>
      <c r="B3678" s="23" t="s">
        <v>15769</v>
      </c>
    </row>
    <row r="3679" spans="1:2" x14ac:dyDescent="0.2">
      <c r="A3679" s="23" t="s">
        <v>15770</v>
      </c>
      <c r="B3679" s="23" t="s">
        <v>15771</v>
      </c>
    </row>
    <row r="3680" spans="1:2" x14ac:dyDescent="0.2">
      <c r="A3680" s="23" t="s">
        <v>15772</v>
      </c>
      <c r="B3680" s="23" t="s">
        <v>15773</v>
      </c>
    </row>
    <row r="3681" spans="1:2" x14ac:dyDescent="0.2">
      <c r="A3681" s="23" t="s">
        <v>15774</v>
      </c>
      <c r="B3681" s="23" t="s">
        <v>15775</v>
      </c>
    </row>
    <row r="3682" spans="1:2" ht="25.5" x14ac:dyDescent="0.2">
      <c r="A3682" s="23" t="s">
        <v>15776</v>
      </c>
      <c r="B3682" s="23" t="s">
        <v>15777</v>
      </c>
    </row>
    <row r="3683" spans="1:2" x14ac:dyDescent="0.2">
      <c r="A3683" s="23" t="s">
        <v>15778</v>
      </c>
      <c r="B3683" s="23" t="s">
        <v>15779</v>
      </c>
    </row>
    <row r="3684" spans="1:2" x14ac:dyDescent="0.2">
      <c r="A3684" s="23" t="s">
        <v>15780</v>
      </c>
      <c r="B3684" s="23" t="s">
        <v>15781</v>
      </c>
    </row>
    <row r="3685" spans="1:2" x14ac:dyDescent="0.2">
      <c r="A3685" s="23" t="s">
        <v>15782</v>
      </c>
      <c r="B3685" s="23" t="s">
        <v>15783</v>
      </c>
    </row>
    <row r="3686" spans="1:2" x14ac:dyDescent="0.2">
      <c r="A3686" s="23" t="s">
        <v>15784</v>
      </c>
      <c r="B3686" s="23" t="s">
        <v>15785</v>
      </c>
    </row>
    <row r="3687" spans="1:2" x14ac:dyDescent="0.2">
      <c r="A3687" s="23" t="s">
        <v>15786</v>
      </c>
      <c r="B3687" s="23" t="s">
        <v>15787</v>
      </c>
    </row>
    <row r="3688" spans="1:2" x14ac:dyDescent="0.2">
      <c r="A3688" s="23" t="s">
        <v>15788</v>
      </c>
      <c r="B3688" s="23" t="s">
        <v>15789</v>
      </c>
    </row>
    <row r="3689" spans="1:2" x14ac:dyDescent="0.2">
      <c r="A3689" s="23" t="s">
        <v>15790</v>
      </c>
      <c r="B3689" s="23" t="s">
        <v>15791</v>
      </c>
    </row>
    <row r="3690" spans="1:2" x14ac:dyDescent="0.2">
      <c r="A3690" s="23" t="s">
        <v>15792</v>
      </c>
      <c r="B3690" s="23" t="s">
        <v>15793</v>
      </c>
    </row>
    <row r="3691" spans="1:2" x14ac:dyDescent="0.2">
      <c r="A3691" s="23" t="s">
        <v>15794</v>
      </c>
      <c r="B3691" s="23" t="s">
        <v>15795</v>
      </c>
    </row>
    <row r="3692" spans="1:2" x14ac:dyDescent="0.2">
      <c r="A3692" s="23" t="s">
        <v>15796</v>
      </c>
      <c r="B3692" s="23" t="s">
        <v>15797</v>
      </c>
    </row>
    <row r="3693" spans="1:2" x14ac:dyDescent="0.2">
      <c r="A3693" s="23" t="s">
        <v>15798</v>
      </c>
      <c r="B3693" s="23" t="s">
        <v>15799</v>
      </c>
    </row>
    <row r="3694" spans="1:2" x14ac:dyDescent="0.2">
      <c r="A3694" s="23" t="s">
        <v>15800</v>
      </c>
      <c r="B3694" s="23" t="s">
        <v>15801</v>
      </c>
    </row>
    <row r="3695" spans="1:2" x14ac:dyDescent="0.2">
      <c r="A3695" s="23" t="s">
        <v>15802</v>
      </c>
      <c r="B3695" s="23" t="s">
        <v>15803</v>
      </c>
    </row>
    <row r="3696" spans="1:2" ht="25.5" x14ac:dyDescent="0.2">
      <c r="A3696" s="23" t="s">
        <v>15804</v>
      </c>
      <c r="B3696" s="23" t="s">
        <v>15805</v>
      </c>
    </row>
    <row r="3697" spans="1:2" x14ac:dyDescent="0.2">
      <c r="A3697" s="23" t="s">
        <v>15806</v>
      </c>
      <c r="B3697" s="23" t="s">
        <v>15807</v>
      </c>
    </row>
    <row r="3698" spans="1:2" x14ac:dyDescent="0.2">
      <c r="A3698" s="23" t="s">
        <v>15808</v>
      </c>
      <c r="B3698" s="23" t="s">
        <v>15809</v>
      </c>
    </row>
    <row r="3699" spans="1:2" x14ac:dyDescent="0.2">
      <c r="A3699" s="23" t="s">
        <v>15810</v>
      </c>
      <c r="B3699" s="23" t="s">
        <v>15811</v>
      </c>
    </row>
    <row r="3700" spans="1:2" x14ac:dyDescent="0.2">
      <c r="A3700" s="23" t="s">
        <v>15812</v>
      </c>
      <c r="B3700" s="23" t="s">
        <v>15813</v>
      </c>
    </row>
    <row r="3701" spans="1:2" x14ac:dyDescent="0.2">
      <c r="A3701" s="23" t="s">
        <v>15814</v>
      </c>
      <c r="B3701" s="23" t="s">
        <v>15815</v>
      </c>
    </row>
    <row r="3702" spans="1:2" x14ac:dyDescent="0.2">
      <c r="A3702" s="23" t="s">
        <v>15816</v>
      </c>
      <c r="B3702" s="23" t="s">
        <v>15817</v>
      </c>
    </row>
    <row r="3703" spans="1:2" x14ac:dyDescent="0.2">
      <c r="A3703" s="23" t="s">
        <v>15818</v>
      </c>
      <c r="B3703" s="23" t="s">
        <v>15819</v>
      </c>
    </row>
    <row r="3704" spans="1:2" x14ac:dyDescent="0.2">
      <c r="A3704" s="23" t="s">
        <v>15820</v>
      </c>
      <c r="B3704" s="23" t="s">
        <v>15821</v>
      </c>
    </row>
    <row r="3705" spans="1:2" x14ac:dyDescent="0.2">
      <c r="A3705" s="23" t="s">
        <v>15822</v>
      </c>
      <c r="B3705" s="23" t="s">
        <v>15823</v>
      </c>
    </row>
    <row r="3706" spans="1:2" x14ac:dyDescent="0.2">
      <c r="A3706" s="23" t="s">
        <v>15824</v>
      </c>
      <c r="B3706" s="23" t="s">
        <v>15825</v>
      </c>
    </row>
    <row r="3707" spans="1:2" x14ac:dyDescent="0.2">
      <c r="A3707" s="23" t="s">
        <v>15826</v>
      </c>
      <c r="B3707" s="23" t="s">
        <v>15827</v>
      </c>
    </row>
    <row r="3708" spans="1:2" x14ac:dyDescent="0.2">
      <c r="A3708" s="23" t="s">
        <v>15828</v>
      </c>
      <c r="B3708" s="23" t="s">
        <v>15829</v>
      </c>
    </row>
    <row r="3709" spans="1:2" ht="38.25" x14ac:dyDescent="0.2">
      <c r="A3709" s="23" t="s">
        <v>15830</v>
      </c>
      <c r="B3709" s="23" t="s">
        <v>15831</v>
      </c>
    </row>
    <row r="3710" spans="1:2" x14ac:dyDescent="0.2">
      <c r="A3710" s="23" t="s">
        <v>15832</v>
      </c>
      <c r="B3710" s="23" t="s">
        <v>15833</v>
      </c>
    </row>
    <row r="3711" spans="1:2" x14ac:dyDescent="0.2">
      <c r="A3711" s="23" t="s">
        <v>15834</v>
      </c>
      <c r="B3711" s="23" t="s">
        <v>15835</v>
      </c>
    </row>
    <row r="3712" spans="1:2" ht="25.5" x14ac:dyDescent="0.2">
      <c r="A3712" s="23" t="s">
        <v>15836</v>
      </c>
      <c r="B3712" s="23" t="s">
        <v>15837</v>
      </c>
    </row>
    <row r="3713" spans="1:2" x14ac:dyDescent="0.2">
      <c r="A3713" s="23" t="s">
        <v>15838</v>
      </c>
      <c r="B3713" s="23" t="s">
        <v>15839</v>
      </c>
    </row>
    <row r="3714" spans="1:2" x14ac:dyDescent="0.2">
      <c r="A3714" s="23" t="s">
        <v>15840</v>
      </c>
      <c r="B3714" s="23" t="s">
        <v>15841</v>
      </c>
    </row>
    <row r="3715" spans="1:2" x14ac:dyDescent="0.2">
      <c r="A3715" s="23" t="s">
        <v>15842</v>
      </c>
      <c r="B3715" s="23" t="s">
        <v>15843</v>
      </c>
    </row>
    <row r="3716" spans="1:2" x14ac:dyDescent="0.2">
      <c r="A3716" s="23" t="s">
        <v>15844</v>
      </c>
      <c r="B3716" s="23" t="s">
        <v>15845</v>
      </c>
    </row>
    <row r="3717" spans="1:2" x14ac:dyDescent="0.2">
      <c r="A3717" s="23" t="s">
        <v>15846</v>
      </c>
      <c r="B3717" s="23" t="s">
        <v>15847</v>
      </c>
    </row>
    <row r="3718" spans="1:2" x14ac:dyDescent="0.2">
      <c r="A3718" s="23" t="s">
        <v>15848</v>
      </c>
      <c r="B3718" s="23" t="s">
        <v>15849</v>
      </c>
    </row>
    <row r="3719" spans="1:2" x14ac:dyDescent="0.2">
      <c r="A3719" s="23" t="s">
        <v>15850</v>
      </c>
      <c r="B3719" s="23" t="s">
        <v>15851</v>
      </c>
    </row>
    <row r="3720" spans="1:2" x14ac:dyDescent="0.2">
      <c r="A3720" s="23" t="s">
        <v>15852</v>
      </c>
      <c r="B3720" s="23" t="s">
        <v>15853</v>
      </c>
    </row>
    <row r="3721" spans="1:2" x14ac:dyDescent="0.2">
      <c r="A3721" s="23" t="s">
        <v>15854</v>
      </c>
      <c r="B3721" s="23" t="s">
        <v>15855</v>
      </c>
    </row>
    <row r="3722" spans="1:2" x14ac:dyDescent="0.2">
      <c r="A3722" s="23" t="s">
        <v>15856</v>
      </c>
      <c r="B3722" s="23" t="s">
        <v>15857</v>
      </c>
    </row>
    <row r="3723" spans="1:2" x14ac:dyDescent="0.2">
      <c r="A3723" s="23" t="s">
        <v>15858</v>
      </c>
      <c r="B3723" s="23" t="s">
        <v>15859</v>
      </c>
    </row>
    <row r="3724" spans="1:2" x14ac:dyDescent="0.2">
      <c r="A3724" s="23" t="s">
        <v>15860</v>
      </c>
      <c r="B3724" s="23" t="s">
        <v>15861</v>
      </c>
    </row>
    <row r="3725" spans="1:2" x14ac:dyDescent="0.2">
      <c r="A3725" s="23" t="s">
        <v>15862</v>
      </c>
      <c r="B3725" s="23" t="s">
        <v>15863</v>
      </c>
    </row>
    <row r="3726" spans="1:2" x14ac:dyDescent="0.2">
      <c r="A3726" s="23" t="s">
        <v>15864</v>
      </c>
      <c r="B3726" s="23" t="s">
        <v>15865</v>
      </c>
    </row>
    <row r="3727" spans="1:2" x14ac:dyDescent="0.2">
      <c r="A3727" s="23" t="s">
        <v>15866</v>
      </c>
      <c r="B3727" s="23" t="s">
        <v>15867</v>
      </c>
    </row>
    <row r="3728" spans="1:2" x14ac:dyDescent="0.2">
      <c r="A3728" s="23" t="s">
        <v>15868</v>
      </c>
      <c r="B3728" s="23" t="s">
        <v>15869</v>
      </c>
    </row>
    <row r="3729" spans="1:2" x14ac:dyDescent="0.2">
      <c r="A3729" s="23" t="s">
        <v>15870</v>
      </c>
      <c r="B3729" s="23" t="s">
        <v>15871</v>
      </c>
    </row>
    <row r="3730" spans="1:2" x14ac:dyDescent="0.2">
      <c r="A3730" s="23" t="s">
        <v>15872</v>
      </c>
      <c r="B3730" s="23" t="s">
        <v>15873</v>
      </c>
    </row>
    <row r="3731" spans="1:2" x14ac:dyDescent="0.2">
      <c r="A3731" s="23" t="s">
        <v>15874</v>
      </c>
      <c r="B3731" s="23" t="s">
        <v>15875</v>
      </c>
    </row>
    <row r="3732" spans="1:2" x14ac:dyDescent="0.2">
      <c r="A3732" s="23" t="s">
        <v>15876</v>
      </c>
      <c r="B3732" s="23" t="s">
        <v>15877</v>
      </c>
    </row>
    <row r="3733" spans="1:2" x14ac:dyDescent="0.2">
      <c r="A3733" s="23" t="s">
        <v>15878</v>
      </c>
      <c r="B3733" s="23" t="s">
        <v>15879</v>
      </c>
    </row>
    <row r="3734" spans="1:2" x14ac:dyDescent="0.2">
      <c r="A3734" s="23" t="s">
        <v>15880</v>
      </c>
      <c r="B3734" s="23" t="s">
        <v>15881</v>
      </c>
    </row>
    <row r="3735" spans="1:2" x14ac:dyDescent="0.2">
      <c r="A3735" s="23" t="s">
        <v>15882</v>
      </c>
      <c r="B3735" s="23" t="s">
        <v>15883</v>
      </c>
    </row>
    <row r="3736" spans="1:2" x14ac:dyDescent="0.2">
      <c r="A3736" s="23" t="s">
        <v>15884</v>
      </c>
      <c r="B3736" s="23" t="s">
        <v>15885</v>
      </c>
    </row>
    <row r="3737" spans="1:2" x14ac:dyDescent="0.2">
      <c r="A3737" s="23" t="s">
        <v>15886</v>
      </c>
      <c r="B3737" s="23" t="s">
        <v>15887</v>
      </c>
    </row>
    <row r="3738" spans="1:2" x14ac:dyDescent="0.2">
      <c r="A3738" s="23" t="s">
        <v>15888</v>
      </c>
      <c r="B3738" s="23" t="s">
        <v>15889</v>
      </c>
    </row>
    <row r="3739" spans="1:2" x14ac:dyDescent="0.2">
      <c r="A3739" s="23" t="s">
        <v>15890</v>
      </c>
      <c r="B3739" s="23" t="s">
        <v>15891</v>
      </c>
    </row>
    <row r="3740" spans="1:2" x14ac:dyDescent="0.2">
      <c r="A3740" s="23" t="s">
        <v>15892</v>
      </c>
      <c r="B3740" s="23" t="s">
        <v>15893</v>
      </c>
    </row>
    <row r="3741" spans="1:2" x14ac:dyDescent="0.2">
      <c r="A3741" s="23" t="s">
        <v>15894</v>
      </c>
      <c r="B3741" s="23" t="s">
        <v>15895</v>
      </c>
    </row>
    <row r="3742" spans="1:2" x14ac:dyDescent="0.2">
      <c r="A3742" s="23" t="s">
        <v>15896</v>
      </c>
      <c r="B3742" s="23" t="s">
        <v>15897</v>
      </c>
    </row>
    <row r="3743" spans="1:2" x14ac:dyDescent="0.2">
      <c r="A3743" s="23" t="s">
        <v>15898</v>
      </c>
      <c r="B3743" s="23" t="s">
        <v>15899</v>
      </c>
    </row>
    <row r="3744" spans="1:2" x14ac:dyDescent="0.2">
      <c r="A3744" s="23" t="s">
        <v>15900</v>
      </c>
      <c r="B3744" s="23" t="s">
        <v>15901</v>
      </c>
    </row>
    <row r="3745" spans="1:2" x14ac:dyDescent="0.2">
      <c r="A3745" s="23" t="s">
        <v>15902</v>
      </c>
      <c r="B3745" s="23" t="s">
        <v>15903</v>
      </c>
    </row>
    <row r="3746" spans="1:2" x14ac:dyDescent="0.2">
      <c r="A3746" s="23" t="s">
        <v>15904</v>
      </c>
      <c r="B3746" s="23" t="s">
        <v>15905</v>
      </c>
    </row>
    <row r="3747" spans="1:2" x14ac:dyDescent="0.2">
      <c r="A3747" s="23" t="s">
        <v>15906</v>
      </c>
      <c r="B3747" s="23" t="s">
        <v>15907</v>
      </c>
    </row>
    <row r="3748" spans="1:2" ht="25.5" x14ac:dyDescent="0.2">
      <c r="A3748" s="23" t="s">
        <v>15908</v>
      </c>
      <c r="B3748" s="23" t="s">
        <v>15909</v>
      </c>
    </row>
    <row r="3749" spans="1:2" x14ac:dyDescent="0.2">
      <c r="A3749" s="23" t="s">
        <v>15910</v>
      </c>
      <c r="B3749" s="23" t="s">
        <v>15911</v>
      </c>
    </row>
    <row r="3750" spans="1:2" x14ac:dyDescent="0.2">
      <c r="A3750" s="23" t="s">
        <v>15912</v>
      </c>
      <c r="B3750" s="23" t="s">
        <v>15913</v>
      </c>
    </row>
    <row r="3751" spans="1:2" x14ac:dyDescent="0.2">
      <c r="A3751" s="23" t="s">
        <v>15914</v>
      </c>
      <c r="B3751" s="23" t="s">
        <v>15915</v>
      </c>
    </row>
    <row r="3752" spans="1:2" x14ac:dyDescent="0.2">
      <c r="A3752" s="23" t="s">
        <v>15916</v>
      </c>
      <c r="B3752" s="23" t="s">
        <v>15917</v>
      </c>
    </row>
    <row r="3753" spans="1:2" x14ac:dyDescent="0.2">
      <c r="A3753" s="23" t="s">
        <v>15918</v>
      </c>
      <c r="B3753" s="23" t="s">
        <v>15919</v>
      </c>
    </row>
    <row r="3754" spans="1:2" ht="25.5" x14ac:dyDescent="0.2">
      <c r="A3754" s="23" t="s">
        <v>15920</v>
      </c>
      <c r="B3754" s="23" t="s">
        <v>15921</v>
      </c>
    </row>
    <row r="3755" spans="1:2" x14ac:dyDescent="0.2">
      <c r="A3755" s="23" t="s">
        <v>15922</v>
      </c>
      <c r="B3755" s="23" t="s">
        <v>15923</v>
      </c>
    </row>
    <row r="3756" spans="1:2" x14ac:dyDescent="0.2">
      <c r="A3756" s="23" t="s">
        <v>15924</v>
      </c>
      <c r="B3756" s="23" t="s">
        <v>15925</v>
      </c>
    </row>
    <row r="3757" spans="1:2" x14ac:dyDescent="0.2">
      <c r="A3757" s="23" t="s">
        <v>15926</v>
      </c>
      <c r="B3757" s="23" t="s">
        <v>15927</v>
      </c>
    </row>
    <row r="3758" spans="1:2" x14ac:dyDescent="0.2">
      <c r="A3758" s="23" t="s">
        <v>15928</v>
      </c>
      <c r="B3758" s="23" t="s">
        <v>15929</v>
      </c>
    </row>
    <row r="3759" spans="1:2" x14ac:dyDescent="0.2">
      <c r="A3759" s="23" t="s">
        <v>15930</v>
      </c>
      <c r="B3759" s="23" t="s">
        <v>15931</v>
      </c>
    </row>
    <row r="3760" spans="1:2" x14ac:dyDescent="0.2">
      <c r="A3760" s="23" t="s">
        <v>15932</v>
      </c>
      <c r="B3760" s="23" t="s">
        <v>15933</v>
      </c>
    </row>
    <row r="3761" spans="1:2" x14ac:dyDescent="0.2">
      <c r="A3761" s="23" t="s">
        <v>15934</v>
      </c>
      <c r="B3761" s="23" t="s">
        <v>15935</v>
      </c>
    </row>
    <row r="3762" spans="1:2" x14ac:dyDescent="0.2">
      <c r="A3762" s="23" t="s">
        <v>15936</v>
      </c>
      <c r="B3762" s="23" t="s">
        <v>15937</v>
      </c>
    </row>
    <row r="3763" spans="1:2" x14ac:dyDescent="0.2">
      <c r="A3763" s="23" t="s">
        <v>15938</v>
      </c>
      <c r="B3763" s="23" t="s">
        <v>15939</v>
      </c>
    </row>
    <row r="3764" spans="1:2" x14ac:dyDescent="0.2">
      <c r="A3764" s="23" t="s">
        <v>15940</v>
      </c>
      <c r="B3764" s="23" t="s">
        <v>15941</v>
      </c>
    </row>
    <row r="3765" spans="1:2" x14ac:dyDescent="0.2">
      <c r="A3765" s="23" t="s">
        <v>15942</v>
      </c>
      <c r="B3765" s="23" t="s">
        <v>15943</v>
      </c>
    </row>
    <row r="3766" spans="1:2" x14ac:dyDescent="0.2">
      <c r="A3766" s="23" t="s">
        <v>15944</v>
      </c>
      <c r="B3766" s="23" t="s">
        <v>15945</v>
      </c>
    </row>
    <row r="3767" spans="1:2" x14ac:dyDescent="0.2">
      <c r="A3767" s="23" t="s">
        <v>15946</v>
      </c>
      <c r="B3767" s="23" t="s">
        <v>15947</v>
      </c>
    </row>
    <row r="3768" spans="1:2" x14ac:dyDescent="0.2">
      <c r="A3768" s="23" t="s">
        <v>15948</v>
      </c>
      <c r="B3768" s="23" t="s">
        <v>15949</v>
      </c>
    </row>
    <row r="3769" spans="1:2" x14ac:dyDescent="0.2">
      <c r="A3769" s="23" t="s">
        <v>15950</v>
      </c>
      <c r="B3769" s="23" t="s">
        <v>15951</v>
      </c>
    </row>
    <row r="3770" spans="1:2" x14ac:dyDescent="0.2">
      <c r="A3770" s="23" t="s">
        <v>15952</v>
      </c>
      <c r="B3770" s="23" t="s">
        <v>15953</v>
      </c>
    </row>
    <row r="3771" spans="1:2" x14ac:dyDescent="0.2">
      <c r="A3771" s="23" t="s">
        <v>15954</v>
      </c>
      <c r="B3771" s="23" t="s">
        <v>15955</v>
      </c>
    </row>
    <row r="3772" spans="1:2" x14ac:dyDescent="0.2">
      <c r="A3772" s="23" t="s">
        <v>15956</v>
      </c>
      <c r="B3772" s="23" t="s">
        <v>15957</v>
      </c>
    </row>
    <row r="3773" spans="1:2" x14ac:dyDescent="0.2">
      <c r="A3773" s="23" t="s">
        <v>15958</v>
      </c>
      <c r="B3773" s="23" t="s">
        <v>15959</v>
      </c>
    </row>
    <row r="3774" spans="1:2" x14ac:dyDescent="0.2">
      <c r="A3774" s="23" t="s">
        <v>15960</v>
      </c>
      <c r="B3774" s="23" t="s">
        <v>6741</v>
      </c>
    </row>
    <row r="3775" spans="1:2" x14ac:dyDescent="0.2">
      <c r="A3775" s="23" t="s">
        <v>15961</v>
      </c>
      <c r="B3775" s="23" t="s">
        <v>15962</v>
      </c>
    </row>
    <row r="3776" spans="1:2" x14ac:dyDescent="0.2">
      <c r="A3776" s="23" t="s">
        <v>15963</v>
      </c>
      <c r="B3776" s="23" t="s">
        <v>15964</v>
      </c>
    </row>
    <row r="3777" spans="1:2" ht="25.5" x14ac:dyDescent="0.2">
      <c r="A3777" s="23" t="s">
        <v>15965</v>
      </c>
      <c r="B3777" s="23" t="s">
        <v>15966</v>
      </c>
    </row>
    <row r="3778" spans="1:2" x14ac:dyDescent="0.2">
      <c r="A3778" s="23" t="s">
        <v>15967</v>
      </c>
      <c r="B3778" s="23" t="s">
        <v>15968</v>
      </c>
    </row>
    <row r="3779" spans="1:2" x14ac:dyDescent="0.2">
      <c r="A3779" s="23" t="s">
        <v>15969</v>
      </c>
      <c r="B3779" s="23" t="s">
        <v>15970</v>
      </c>
    </row>
    <row r="3780" spans="1:2" x14ac:dyDescent="0.2">
      <c r="A3780" s="23" t="s">
        <v>15971</v>
      </c>
      <c r="B3780" s="23" t="s">
        <v>15972</v>
      </c>
    </row>
    <row r="3781" spans="1:2" x14ac:dyDescent="0.2">
      <c r="A3781" s="23" t="s">
        <v>15973</v>
      </c>
      <c r="B3781" s="23" t="s">
        <v>273</v>
      </c>
    </row>
    <row r="3782" spans="1:2" x14ac:dyDescent="0.2">
      <c r="A3782" s="23" t="s">
        <v>15974</v>
      </c>
      <c r="B3782" s="23" t="s">
        <v>15975</v>
      </c>
    </row>
    <row r="3783" spans="1:2" x14ac:dyDescent="0.2">
      <c r="A3783" s="23" t="s">
        <v>15976</v>
      </c>
      <c r="B3783" s="23" t="s">
        <v>15977</v>
      </c>
    </row>
    <row r="3784" spans="1:2" x14ac:dyDescent="0.2">
      <c r="A3784" s="23" t="s">
        <v>15978</v>
      </c>
      <c r="B3784" s="23" t="s">
        <v>15979</v>
      </c>
    </row>
    <row r="3785" spans="1:2" x14ac:dyDescent="0.2">
      <c r="A3785" s="23" t="s">
        <v>15980</v>
      </c>
      <c r="B3785" s="23" t="s">
        <v>15981</v>
      </c>
    </row>
    <row r="3786" spans="1:2" x14ac:dyDescent="0.2">
      <c r="A3786" s="23" t="s">
        <v>15982</v>
      </c>
      <c r="B3786" s="23" t="s">
        <v>15983</v>
      </c>
    </row>
    <row r="3787" spans="1:2" x14ac:dyDescent="0.2">
      <c r="A3787" s="23" t="s">
        <v>15984</v>
      </c>
      <c r="B3787" s="23" t="s">
        <v>15985</v>
      </c>
    </row>
    <row r="3788" spans="1:2" x14ac:dyDescent="0.2">
      <c r="A3788" s="23" t="s">
        <v>15986</v>
      </c>
      <c r="B3788" s="23" t="s">
        <v>15987</v>
      </c>
    </row>
    <row r="3789" spans="1:2" x14ac:dyDescent="0.2">
      <c r="A3789" s="23" t="s">
        <v>15988</v>
      </c>
      <c r="B3789" s="23" t="s">
        <v>15989</v>
      </c>
    </row>
    <row r="3790" spans="1:2" ht="25.5" x14ac:dyDescent="0.2">
      <c r="A3790" s="23" t="s">
        <v>15990</v>
      </c>
      <c r="B3790" s="23" t="s">
        <v>15991</v>
      </c>
    </row>
    <row r="3791" spans="1:2" x14ac:dyDescent="0.2">
      <c r="A3791" s="23" t="s">
        <v>15992</v>
      </c>
      <c r="B3791" s="23" t="s">
        <v>15993</v>
      </c>
    </row>
    <row r="3792" spans="1:2" x14ac:dyDescent="0.2">
      <c r="A3792" s="23" t="s">
        <v>15994</v>
      </c>
      <c r="B3792" s="23" t="s">
        <v>15995</v>
      </c>
    </row>
    <row r="3793" spans="1:2" x14ac:dyDescent="0.2">
      <c r="A3793" s="23" t="s">
        <v>15996</v>
      </c>
      <c r="B3793" s="23" t="s">
        <v>15997</v>
      </c>
    </row>
    <row r="3794" spans="1:2" x14ac:dyDescent="0.2">
      <c r="A3794" s="23" t="s">
        <v>15998</v>
      </c>
      <c r="B3794" s="23" t="s">
        <v>15999</v>
      </c>
    </row>
    <row r="3795" spans="1:2" x14ac:dyDescent="0.2">
      <c r="A3795" s="23" t="s">
        <v>16000</v>
      </c>
      <c r="B3795" s="23" t="s">
        <v>16001</v>
      </c>
    </row>
    <row r="3796" spans="1:2" x14ac:dyDescent="0.2">
      <c r="A3796" s="23" t="s">
        <v>16002</v>
      </c>
      <c r="B3796" s="23" t="s">
        <v>16003</v>
      </c>
    </row>
    <row r="3797" spans="1:2" x14ac:dyDescent="0.2">
      <c r="A3797" s="23" t="s">
        <v>16004</v>
      </c>
      <c r="B3797" s="23" t="s">
        <v>16005</v>
      </c>
    </row>
    <row r="3798" spans="1:2" x14ac:dyDescent="0.2">
      <c r="A3798" s="23" t="s">
        <v>16006</v>
      </c>
      <c r="B3798" s="23" t="s">
        <v>16007</v>
      </c>
    </row>
    <row r="3799" spans="1:2" x14ac:dyDescent="0.2">
      <c r="A3799" s="23" t="s">
        <v>16008</v>
      </c>
      <c r="B3799" s="23" t="s">
        <v>16009</v>
      </c>
    </row>
    <row r="3800" spans="1:2" x14ac:dyDescent="0.2">
      <c r="A3800" s="23" t="s">
        <v>16010</v>
      </c>
      <c r="B3800" s="23" t="s">
        <v>16011</v>
      </c>
    </row>
    <row r="3801" spans="1:2" x14ac:dyDescent="0.2">
      <c r="A3801" s="23" t="s">
        <v>16012</v>
      </c>
      <c r="B3801" s="23" t="s">
        <v>16013</v>
      </c>
    </row>
    <row r="3802" spans="1:2" x14ac:dyDescent="0.2">
      <c r="A3802" s="23" t="s">
        <v>16014</v>
      </c>
      <c r="B3802" s="23" t="s">
        <v>16015</v>
      </c>
    </row>
    <row r="3803" spans="1:2" ht="38.25" x14ac:dyDescent="0.2">
      <c r="A3803" s="23" t="s">
        <v>16016</v>
      </c>
      <c r="B3803" s="23" t="s">
        <v>16017</v>
      </c>
    </row>
    <row r="3804" spans="1:2" x14ac:dyDescent="0.2">
      <c r="A3804" s="23" t="s">
        <v>16018</v>
      </c>
      <c r="B3804" s="23" t="s">
        <v>16019</v>
      </c>
    </row>
    <row r="3805" spans="1:2" x14ac:dyDescent="0.2">
      <c r="A3805" s="23" t="s">
        <v>16020</v>
      </c>
      <c r="B3805" s="23" t="s">
        <v>16021</v>
      </c>
    </row>
    <row r="3806" spans="1:2" x14ac:dyDescent="0.2">
      <c r="A3806" s="23" t="s">
        <v>16022</v>
      </c>
      <c r="B3806" s="23" t="s">
        <v>16023</v>
      </c>
    </row>
    <row r="3807" spans="1:2" x14ac:dyDescent="0.2">
      <c r="A3807" s="23" t="s">
        <v>16024</v>
      </c>
      <c r="B3807" s="23" t="s">
        <v>16025</v>
      </c>
    </row>
    <row r="3808" spans="1:2" x14ac:dyDescent="0.2">
      <c r="A3808" s="23" t="s">
        <v>16026</v>
      </c>
      <c r="B3808" s="23" t="s">
        <v>16027</v>
      </c>
    </row>
    <row r="3809" spans="1:2" x14ac:dyDescent="0.2">
      <c r="A3809" s="23" t="s">
        <v>16028</v>
      </c>
      <c r="B3809" s="23" t="s">
        <v>16029</v>
      </c>
    </row>
    <row r="3810" spans="1:2" x14ac:dyDescent="0.2">
      <c r="A3810" s="23" t="s">
        <v>16030</v>
      </c>
      <c r="B3810" s="23" t="s">
        <v>16031</v>
      </c>
    </row>
    <row r="3811" spans="1:2" x14ac:dyDescent="0.2">
      <c r="A3811" s="23" t="s">
        <v>16032</v>
      </c>
      <c r="B3811" s="23" t="s">
        <v>16033</v>
      </c>
    </row>
    <row r="3812" spans="1:2" x14ac:dyDescent="0.2">
      <c r="A3812" s="23" t="s">
        <v>16034</v>
      </c>
      <c r="B3812" s="23" t="s">
        <v>16035</v>
      </c>
    </row>
    <row r="3813" spans="1:2" x14ac:dyDescent="0.2">
      <c r="A3813" s="23" t="s">
        <v>16036</v>
      </c>
      <c r="B3813" s="23" t="s">
        <v>16037</v>
      </c>
    </row>
    <row r="3814" spans="1:2" x14ac:dyDescent="0.2">
      <c r="A3814" s="23" t="s">
        <v>16038</v>
      </c>
      <c r="B3814" s="23" t="s">
        <v>16039</v>
      </c>
    </row>
    <row r="3815" spans="1:2" x14ac:dyDescent="0.2">
      <c r="A3815" s="23" t="s">
        <v>16040</v>
      </c>
      <c r="B3815" s="23" t="s">
        <v>16041</v>
      </c>
    </row>
    <row r="3816" spans="1:2" x14ac:dyDescent="0.2">
      <c r="A3816" s="23" t="s">
        <v>16042</v>
      </c>
      <c r="B3816" s="23" t="s">
        <v>16043</v>
      </c>
    </row>
    <row r="3817" spans="1:2" ht="25.5" x14ac:dyDescent="0.2">
      <c r="A3817" s="23" t="s">
        <v>16044</v>
      </c>
      <c r="B3817" s="23" t="s">
        <v>16045</v>
      </c>
    </row>
    <row r="3818" spans="1:2" x14ac:dyDescent="0.2">
      <c r="A3818" s="23" t="s">
        <v>16046</v>
      </c>
      <c r="B3818" s="23" t="s">
        <v>16047</v>
      </c>
    </row>
    <row r="3819" spans="1:2" x14ac:dyDescent="0.2">
      <c r="A3819" s="23" t="s">
        <v>16048</v>
      </c>
      <c r="B3819" s="23" t="s">
        <v>16049</v>
      </c>
    </row>
    <row r="3820" spans="1:2" x14ac:dyDescent="0.2">
      <c r="A3820" s="23" t="s">
        <v>16050</v>
      </c>
      <c r="B3820" s="23" t="s">
        <v>16051</v>
      </c>
    </row>
    <row r="3821" spans="1:2" x14ac:dyDescent="0.2">
      <c r="A3821" s="23" t="s">
        <v>16052</v>
      </c>
      <c r="B3821" s="23" t="s">
        <v>16053</v>
      </c>
    </row>
    <row r="3822" spans="1:2" ht="25.5" x14ac:dyDescent="0.2">
      <c r="A3822" s="23" t="s">
        <v>16054</v>
      </c>
      <c r="B3822" s="23" t="s">
        <v>16055</v>
      </c>
    </row>
    <row r="3823" spans="1:2" x14ac:dyDescent="0.2">
      <c r="A3823" s="23" t="s">
        <v>16056</v>
      </c>
      <c r="B3823" s="23" t="s">
        <v>16057</v>
      </c>
    </row>
    <row r="3824" spans="1:2" x14ac:dyDescent="0.2">
      <c r="A3824" s="23" t="s">
        <v>16058</v>
      </c>
      <c r="B3824" s="23" t="s">
        <v>16059</v>
      </c>
    </row>
    <row r="3825" spans="1:2" x14ac:dyDescent="0.2">
      <c r="A3825" s="23" t="s">
        <v>16060</v>
      </c>
      <c r="B3825" s="23" t="s">
        <v>16061</v>
      </c>
    </row>
    <row r="3826" spans="1:2" x14ac:dyDescent="0.2">
      <c r="A3826" s="23" t="s">
        <v>16062</v>
      </c>
      <c r="B3826" s="23" t="s">
        <v>16063</v>
      </c>
    </row>
    <row r="3827" spans="1:2" x14ac:dyDescent="0.2">
      <c r="A3827" s="23" t="s">
        <v>16064</v>
      </c>
      <c r="B3827" s="23" t="s">
        <v>16065</v>
      </c>
    </row>
    <row r="3828" spans="1:2" x14ac:dyDescent="0.2">
      <c r="A3828" s="23" t="s">
        <v>16066</v>
      </c>
      <c r="B3828" s="23" t="s">
        <v>16067</v>
      </c>
    </row>
    <row r="3829" spans="1:2" x14ac:dyDescent="0.2">
      <c r="A3829" s="23" t="s">
        <v>16068</v>
      </c>
      <c r="B3829" s="23" t="s">
        <v>16069</v>
      </c>
    </row>
    <row r="3830" spans="1:2" x14ac:dyDescent="0.2">
      <c r="A3830" s="23" t="s">
        <v>16070</v>
      </c>
      <c r="B3830" s="23" t="s">
        <v>16071</v>
      </c>
    </row>
    <row r="3831" spans="1:2" x14ac:dyDescent="0.2">
      <c r="A3831" s="23" t="s">
        <v>16072</v>
      </c>
      <c r="B3831" s="23" t="s">
        <v>16073</v>
      </c>
    </row>
    <row r="3832" spans="1:2" x14ac:dyDescent="0.2">
      <c r="A3832" s="23" t="s">
        <v>16074</v>
      </c>
      <c r="B3832" s="23" t="s">
        <v>16075</v>
      </c>
    </row>
    <row r="3833" spans="1:2" x14ac:dyDescent="0.2">
      <c r="A3833" s="23" t="s">
        <v>16076</v>
      </c>
      <c r="B3833" s="23" t="s">
        <v>16077</v>
      </c>
    </row>
    <row r="3834" spans="1:2" x14ac:dyDescent="0.2">
      <c r="A3834" s="23" t="s">
        <v>16078</v>
      </c>
      <c r="B3834" s="23" t="s">
        <v>16079</v>
      </c>
    </row>
    <row r="3835" spans="1:2" x14ac:dyDescent="0.2">
      <c r="A3835" s="23" t="s">
        <v>16080</v>
      </c>
      <c r="B3835" s="23" t="s">
        <v>16081</v>
      </c>
    </row>
    <row r="3836" spans="1:2" x14ac:dyDescent="0.2">
      <c r="A3836" s="23" t="s">
        <v>16082</v>
      </c>
      <c r="B3836" s="23" t="s">
        <v>528</v>
      </c>
    </row>
    <row r="3837" spans="1:2" x14ac:dyDescent="0.2">
      <c r="A3837" s="23" t="s">
        <v>16083</v>
      </c>
      <c r="B3837" s="23" t="s">
        <v>16084</v>
      </c>
    </row>
    <row r="3838" spans="1:2" x14ac:dyDescent="0.2">
      <c r="A3838" s="23" t="s">
        <v>16085</v>
      </c>
      <c r="B3838" s="23" t="s">
        <v>16086</v>
      </c>
    </row>
    <row r="3839" spans="1:2" x14ac:dyDescent="0.2">
      <c r="A3839" s="23" t="s">
        <v>16087</v>
      </c>
      <c r="B3839" s="23" t="s">
        <v>16088</v>
      </c>
    </row>
    <row r="3840" spans="1:2" x14ac:dyDescent="0.2">
      <c r="A3840" s="23" t="s">
        <v>16089</v>
      </c>
      <c r="B3840" s="23" t="s">
        <v>16090</v>
      </c>
    </row>
    <row r="3841" spans="1:2" x14ac:dyDescent="0.2">
      <c r="A3841" s="23" t="s">
        <v>16091</v>
      </c>
      <c r="B3841" s="23" t="s">
        <v>16092</v>
      </c>
    </row>
    <row r="3842" spans="1:2" x14ac:dyDescent="0.2">
      <c r="A3842" s="23" t="s">
        <v>16093</v>
      </c>
      <c r="B3842" s="23" t="s">
        <v>16094</v>
      </c>
    </row>
    <row r="3843" spans="1:2" ht="25.5" x14ac:dyDescent="0.2">
      <c r="A3843" s="23" t="s">
        <v>16095</v>
      </c>
      <c r="B3843" s="23" t="s">
        <v>16096</v>
      </c>
    </row>
    <row r="3844" spans="1:2" x14ac:dyDescent="0.2">
      <c r="A3844" s="23" t="s">
        <v>16097</v>
      </c>
      <c r="B3844" s="23" t="s">
        <v>16098</v>
      </c>
    </row>
    <row r="3845" spans="1:2" ht="25.5" x14ac:dyDescent="0.2">
      <c r="A3845" s="23" t="s">
        <v>16099</v>
      </c>
      <c r="B3845" s="23" t="s">
        <v>16100</v>
      </c>
    </row>
    <row r="3846" spans="1:2" x14ac:dyDescent="0.2">
      <c r="A3846" s="23" t="s">
        <v>16101</v>
      </c>
      <c r="B3846" s="23" t="s">
        <v>16102</v>
      </c>
    </row>
    <row r="3847" spans="1:2" x14ac:dyDescent="0.2">
      <c r="A3847" s="23" t="s">
        <v>16103</v>
      </c>
      <c r="B3847" s="23" t="s">
        <v>16104</v>
      </c>
    </row>
    <row r="3848" spans="1:2" x14ac:dyDescent="0.2">
      <c r="A3848" s="23" t="s">
        <v>16105</v>
      </c>
      <c r="B3848" s="23" t="s">
        <v>16106</v>
      </c>
    </row>
    <row r="3849" spans="1:2" x14ac:dyDescent="0.2">
      <c r="A3849" s="23" t="s">
        <v>16107</v>
      </c>
      <c r="B3849" s="23" t="s">
        <v>16108</v>
      </c>
    </row>
    <row r="3850" spans="1:2" x14ac:dyDescent="0.2">
      <c r="A3850" s="23" t="s">
        <v>16109</v>
      </c>
      <c r="B3850" s="23" t="s">
        <v>16110</v>
      </c>
    </row>
    <row r="3851" spans="1:2" x14ac:dyDescent="0.2">
      <c r="A3851" s="23" t="s">
        <v>16111</v>
      </c>
      <c r="B3851" s="23" t="s">
        <v>16112</v>
      </c>
    </row>
    <row r="3852" spans="1:2" x14ac:dyDescent="0.2">
      <c r="A3852" s="23" t="s">
        <v>16113</v>
      </c>
      <c r="B3852" s="23" t="s">
        <v>16114</v>
      </c>
    </row>
    <row r="3853" spans="1:2" ht="25.5" x14ac:dyDescent="0.2">
      <c r="A3853" s="23" t="s">
        <v>16115</v>
      </c>
      <c r="B3853" s="23" t="s">
        <v>16116</v>
      </c>
    </row>
    <row r="3854" spans="1:2" ht="25.5" x14ac:dyDescent="0.2">
      <c r="A3854" s="23" t="s">
        <v>16117</v>
      </c>
      <c r="B3854" s="23" t="s">
        <v>16118</v>
      </c>
    </row>
    <row r="3855" spans="1:2" x14ac:dyDescent="0.2">
      <c r="A3855" s="23" t="s">
        <v>16119</v>
      </c>
      <c r="B3855" s="23" t="s">
        <v>16120</v>
      </c>
    </row>
    <row r="3856" spans="1:2" x14ac:dyDescent="0.2">
      <c r="A3856" s="23" t="s">
        <v>16121</v>
      </c>
      <c r="B3856" s="23" t="s">
        <v>16122</v>
      </c>
    </row>
    <row r="3857" spans="1:2" x14ac:dyDescent="0.2">
      <c r="A3857" s="23" t="s">
        <v>16123</v>
      </c>
      <c r="B3857" s="23" t="s">
        <v>16124</v>
      </c>
    </row>
    <row r="3858" spans="1:2" x14ac:dyDescent="0.2">
      <c r="A3858" s="23" t="s">
        <v>16125</v>
      </c>
      <c r="B3858" s="23" t="s">
        <v>16126</v>
      </c>
    </row>
    <row r="3859" spans="1:2" x14ac:dyDescent="0.2">
      <c r="A3859" s="23" t="s">
        <v>16127</v>
      </c>
      <c r="B3859" s="23" t="s">
        <v>16128</v>
      </c>
    </row>
    <row r="3860" spans="1:2" x14ac:dyDescent="0.2">
      <c r="A3860" s="23" t="s">
        <v>16129</v>
      </c>
      <c r="B3860" s="23" t="s">
        <v>16130</v>
      </c>
    </row>
    <row r="3861" spans="1:2" x14ac:dyDescent="0.2">
      <c r="A3861" s="23" t="s">
        <v>16131</v>
      </c>
      <c r="B3861" s="23" t="s">
        <v>16132</v>
      </c>
    </row>
    <row r="3862" spans="1:2" x14ac:dyDescent="0.2">
      <c r="A3862" s="23" t="s">
        <v>16133</v>
      </c>
      <c r="B3862" s="23" t="s">
        <v>16134</v>
      </c>
    </row>
    <row r="3863" spans="1:2" x14ac:dyDescent="0.2">
      <c r="A3863" s="23" t="s">
        <v>16135</v>
      </c>
      <c r="B3863" s="23" t="s">
        <v>16136</v>
      </c>
    </row>
    <row r="3864" spans="1:2" x14ac:dyDescent="0.2">
      <c r="A3864" s="23" t="s">
        <v>16137</v>
      </c>
      <c r="B3864" s="23" t="s">
        <v>16138</v>
      </c>
    </row>
    <row r="3865" spans="1:2" x14ac:dyDescent="0.2">
      <c r="A3865" s="23" t="s">
        <v>16139</v>
      </c>
      <c r="B3865" s="23" t="s">
        <v>16140</v>
      </c>
    </row>
    <row r="3866" spans="1:2" x14ac:dyDescent="0.2">
      <c r="A3866" s="23" t="s">
        <v>16141</v>
      </c>
      <c r="B3866" s="23" t="s">
        <v>16142</v>
      </c>
    </row>
    <row r="3867" spans="1:2" x14ac:dyDescent="0.2">
      <c r="A3867" s="23" t="s">
        <v>16143</v>
      </c>
      <c r="B3867" s="23" t="s">
        <v>16144</v>
      </c>
    </row>
    <row r="3868" spans="1:2" x14ac:dyDescent="0.2">
      <c r="A3868" s="23" t="s">
        <v>16145</v>
      </c>
      <c r="B3868" s="23" t="s">
        <v>16146</v>
      </c>
    </row>
    <row r="3869" spans="1:2" x14ac:dyDescent="0.2">
      <c r="A3869" s="23" t="s">
        <v>16147</v>
      </c>
      <c r="B3869" s="23" t="s">
        <v>16148</v>
      </c>
    </row>
    <row r="3870" spans="1:2" x14ac:dyDescent="0.2">
      <c r="A3870" s="23" t="s">
        <v>16149</v>
      </c>
      <c r="B3870" s="23" t="s">
        <v>16150</v>
      </c>
    </row>
    <row r="3871" spans="1:2" x14ac:dyDescent="0.2">
      <c r="A3871" s="23" t="s">
        <v>16151</v>
      </c>
      <c r="B3871" s="23" t="s">
        <v>16152</v>
      </c>
    </row>
    <row r="3872" spans="1:2" x14ac:dyDescent="0.2">
      <c r="A3872" s="23" t="s">
        <v>16153</v>
      </c>
      <c r="B3872" s="23" t="s">
        <v>16154</v>
      </c>
    </row>
    <row r="3873" spans="1:2" ht="25.5" x14ac:dyDescent="0.2">
      <c r="A3873" s="23" t="s">
        <v>16155</v>
      </c>
      <c r="B3873" s="23" t="s">
        <v>16156</v>
      </c>
    </row>
    <row r="3874" spans="1:2" ht="25.5" x14ac:dyDescent="0.2">
      <c r="A3874" s="23" t="s">
        <v>16157</v>
      </c>
      <c r="B3874" s="23" t="s">
        <v>16158</v>
      </c>
    </row>
    <row r="3875" spans="1:2" x14ac:dyDescent="0.2">
      <c r="A3875" s="23" t="s">
        <v>16159</v>
      </c>
      <c r="B3875" s="23" t="s">
        <v>16160</v>
      </c>
    </row>
    <row r="3876" spans="1:2" x14ac:dyDescent="0.2">
      <c r="A3876" s="23" t="s">
        <v>16161</v>
      </c>
      <c r="B3876" s="23" t="s">
        <v>16162</v>
      </c>
    </row>
    <row r="3877" spans="1:2" x14ac:dyDescent="0.2">
      <c r="A3877" s="23" t="s">
        <v>16163</v>
      </c>
      <c r="B3877" s="23" t="s">
        <v>16164</v>
      </c>
    </row>
    <row r="3878" spans="1:2" x14ac:dyDescent="0.2">
      <c r="A3878" s="23" t="s">
        <v>16165</v>
      </c>
      <c r="B3878" s="23" t="s">
        <v>16166</v>
      </c>
    </row>
    <row r="3879" spans="1:2" x14ac:dyDescent="0.2">
      <c r="A3879" s="23" t="s">
        <v>16167</v>
      </c>
      <c r="B3879" s="23" t="s">
        <v>16168</v>
      </c>
    </row>
    <row r="3880" spans="1:2" x14ac:dyDescent="0.2">
      <c r="A3880" s="23" t="s">
        <v>16169</v>
      </c>
      <c r="B3880" s="23" t="s">
        <v>16170</v>
      </c>
    </row>
    <row r="3881" spans="1:2" x14ac:dyDescent="0.2">
      <c r="A3881" s="23" t="s">
        <v>16171</v>
      </c>
      <c r="B3881" s="23" t="s">
        <v>16172</v>
      </c>
    </row>
    <row r="3882" spans="1:2" ht="25.5" x14ac:dyDescent="0.2">
      <c r="A3882" s="23" t="s">
        <v>16173</v>
      </c>
      <c r="B3882" s="23" t="s">
        <v>16174</v>
      </c>
    </row>
    <row r="3883" spans="1:2" x14ac:dyDescent="0.2">
      <c r="A3883" s="23" t="s">
        <v>16175</v>
      </c>
      <c r="B3883" s="23" t="s">
        <v>16176</v>
      </c>
    </row>
    <row r="3884" spans="1:2" ht="25.5" x14ac:dyDescent="0.2">
      <c r="A3884" s="23" t="s">
        <v>16177</v>
      </c>
      <c r="B3884" s="23" t="s">
        <v>16178</v>
      </c>
    </row>
    <row r="3885" spans="1:2" x14ac:dyDescent="0.2">
      <c r="A3885" s="23" t="s">
        <v>16179</v>
      </c>
      <c r="B3885" s="23" t="s">
        <v>16180</v>
      </c>
    </row>
    <row r="3886" spans="1:2" x14ac:dyDescent="0.2">
      <c r="A3886" s="23" t="s">
        <v>16181</v>
      </c>
      <c r="B3886" s="23" t="s">
        <v>16182</v>
      </c>
    </row>
    <row r="3887" spans="1:2" x14ac:dyDescent="0.2">
      <c r="A3887" s="23" t="s">
        <v>16183</v>
      </c>
      <c r="B3887" s="23" t="s">
        <v>16184</v>
      </c>
    </row>
    <row r="3888" spans="1:2" x14ac:dyDescent="0.2">
      <c r="A3888" s="23" t="s">
        <v>16185</v>
      </c>
      <c r="B3888" s="23" t="s">
        <v>16186</v>
      </c>
    </row>
    <row r="3889" spans="1:2" x14ac:dyDescent="0.2">
      <c r="A3889" s="23" t="s">
        <v>16187</v>
      </c>
      <c r="B3889" s="23" t="s">
        <v>16188</v>
      </c>
    </row>
    <row r="3890" spans="1:2" x14ac:dyDescent="0.2">
      <c r="A3890" s="23" t="s">
        <v>16189</v>
      </c>
      <c r="B3890" s="23" t="s">
        <v>16190</v>
      </c>
    </row>
    <row r="3891" spans="1:2" x14ac:dyDescent="0.2">
      <c r="A3891" s="23" t="s">
        <v>16191</v>
      </c>
      <c r="B3891" s="23" t="s">
        <v>16192</v>
      </c>
    </row>
    <row r="3892" spans="1:2" x14ac:dyDescent="0.2">
      <c r="A3892" s="23" t="s">
        <v>16193</v>
      </c>
      <c r="B3892" s="23" t="s">
        <v>16194</v>
      </c>
    </row>
    <row r="3893" spans="1:2" ht="25.5" x14ac:dyDescent="0.2">
      <c r="A3893" s="23" t="s">
        <v>16195</v>
      </c>
      <c r="B3893" s="23" t="s">
        <v>16196</v>
      </c>
    </row>
    <row r="3894" spans="1:2" x14ac:dyDescent="0.2">
      <c r="A3894" s="23" t="s">
        <v>16197</v>
      </c>
      <c r="B3894" s="23" t="s">
        <v>16198</v>
      </c>
    </row>
    <row r="3895" spans="1:2" x14ac:dyDescent="0.2">
      <c r="A3895" s="23" t="s">
        <v>16199</v>
      </c>
      <c r="B3895" s="23" t="s">
        <v>16200</v>
      </c>
    </row>
    <row r="3896" spans="1:2" x14ac:dyDescent="0.2">
      <c r="A3896" s="23" t="s">
        <v>16201</v>
      </c>
      <c r="B3896" s="23" t="s">
        <v>16202</v>
      </c>
    </row>
    <row r="3897" spans="1:2" x14ac:dyDescent="0.2">
      <c r="A3897" s="23" t="s">
        <v>16203</v>
      </c>
      <c r="B3897" s="23" t="s">
        <v>16204</v>
      </c>
    </row>
    <row r="3898" spans="1:2" ht="25.5" x14ac:dyDescent="0.2">
      <c r="A3898" s="23" t="s">
        <v>16205</v>
      </c>
      <c r="B3898" s="23" t="s">
        <v>16206</v>
      </c>
    </row>
    <row r="3899" spans="1:2" x14ac:dyDescent="0.2">
      <c r="A3899" s="23" t="s">
        <v>16207</v>
      </c>
      <c r="B3899" s="23" t="s">
        <v>16208</v>
      </c>
    </row>
    <row r="3900" spans="1:2" x14ac:dyDescent="0.2">
      <c r="A3900" s="23" t="s">
        <v>16209</v>
      </c>
      <c r="B3900" s="23" t="s">
        <v>16210</v>
      </c>
    </row>
    <row r="3901" spans="1:2" x14ac:dyDescent="0.2">
      <c r="A3901" s="23" t="s">
        <v>16211</v>
      </c>
      <c r="B3901" s="23" t="s">
        <v>16212</v>
      </c>
    </row>
    <row r="3902" spans="1:2" x14ac:dyDescent="0.2">
      <c r="A3902" s="23" t="s">
        <v>16213</v>
      </c>
      <c r="B3902" s="23" t="s">
        <v>16214</v>
      </c>
    </row>
    <row r="3903" spans="1:2" x14ac:dyDescent="0.2">
      <c r="A3903" s="23" t="s">
        <v>16215</v>
      </c>
      <c r="B3903" s="23" t="s">
        <v>16216</v>
      </c>
    </row>
    <row r="3904" spans="1:2" x14ac:dyDescent="0.2">
      <c r="A3904" s="23" t="s">
        <v>16217</v>
      </c>
      <c r="B3904" s="23" t="s">
        <v>16218</v>
      </c>
    </row>
    <row r="3905" spans="1:2" ht="38.25" x14ac:dyDescent="0.2">
      <c r="A3905" s="23" t="s">
        <v>16219</v>
      </c>
      <c r="B3905" s="23" t="s">
        <v>16220</v>
      </c>
    </row>
    <row r="3906" spans="1:2" ht="25.5" x14ac:dyDescent="0.2">
      <c r="A3906" s="23" t="s">
        <v>16221</v>
      </c>
      <c r="B3906" s="23" t="s">
        <v>16222</v>
      </c>
    </row>
    <row r="3907" spans="1:2" x14ac:dyDescent="0.2">
      <c r="A3907" s="23" t="s">
        <v>16223</v>
      </c>
      <c r="B3907" s="23" t="s">
        <v>16224</v>
      </c>
    </row>
    <row r="3908" spans="1:2" x14ac:dyDescent="0.2">
      <c r="A3908" s="23" t="s">
        <v>16225</v>
      </c>
      <c r="B3908" s="23" t="s">
        <v>16226</v>
      </c>
    </row>
    <row r="3909" spans="1:2" x14ac:dyDescent="0.2">
      <c r="A3909" s="23" t="s">
        <v>16227</v>
      </c>
      <c r="B3909" s="23" t="s">
        <v>16228</v>
      </c>
    </row>
    <row r="3910" spans="1:2" ht="25.5" x14ac:dyDescent="0.2">
      <c r="A3910" s="23" t="s">
        <v>16229</v>
      </c>
      <c r="B3910" s="23" t="s">
        <v>16230</v>
      </c>
    </row>
    <row r="3911" spans="1:2" x14ac:dyDescent="0.2">
      <c r="A3911" s="23" t="s">
        <v>16231</v>
      </c>
      <c r="B3911" s="23" t="s">
        <v>16232</v>
      </c>
    </row>
    <row r="3912" spans="1:2" x14ac:dyDescent="0.2">
      <c r="A3912" s="23" t="s">
        <v>16233</v>
      </c>
      <c r="B3912" s="23" t="s">
        <v>16234</v>
      </c>
    </row>
    <row r="3913" spans="1:2" ht="38.25" x14ac:dyDescent="0.2">
      <c r="A3913" s="23" t="s">
        <v>16235</v>
      </c>
      <c r="B3913" s="23" t="s">
        <v>16236</v>
      </c>
    </row>
    <row r="3914" spans="1:2" x14ac:dyDescent="0.2">
      <c r="A3914" s="23" t="s">
        <v>16237</v>
      </c>
      <c r="B3914" s="23" t="s">
        <v>16238</v>
      </c>
    </row>
    <row r="3915" spans="1:2" ht="38.25" x14ac:dyDescent="0.2">
      <c r="A3915" s="23" t="s">
        <v>16239</v>
      </c>
      <c r="B3915" s="23" t="s">
        <v>16240</v>
      </c>
    </row>
    <row r="3916" spans="1:2" x14ac:dyDescent="0.2">
      <c r="A3916" s="23" t="s">
        <v>16241</v>
      </c>
      <c r="B3916" s="23" t="s">
        <v>16242</v>
      </c>
    </row>
    <row r="3917" spans="1:2" ht="25.5" x14ac:dyDescent="0.2">
      <c r="A3917" s="23" t="s">
        <v>16243</v>
      </c>
      <c r="B3917" s="23" t="s">
        <v>16244</v>
      </c>
    </row>
    <row r="3918" spans="1:2" ht="25.5" x14ac:dyDescent="0.2">
      <c r="A3918" s="23" t="s">
        <v>16245</v>
      </c>
      <c r="B3918" s="23" t="s">
        <v>16246</v>
      </c>
    </row>
    <row r="3919" spans="1:2" x14ac:dyDescent="0.2">
      <c r="A3919" s="23" t="s">
        <v>16247</v>
      </c>
      <c r="B3919" s="23" t="s">
        <v>16248</v>
      </c>
    </row>
    <row r="3920" spans="1:2" x14ac:dyDescent="0.2">
      <c r="A3920" s="23" t="s">
        <v>16249</v>
      </c>
      <c r="B3920" s="23" t="s">
        <v>16250</v>
      </c>
    </row>
    <row r="3921" spans="1:2" ht="38.25" x14ac:dyDescent="0.2">
      <c r="A3921" s="23" t="s">
        <v>16251</v>
      </c>
      <c r="B3921" s="23" t="s">
        <v>16252</v>
      </c>
    </row>
    <row r="3922" spans="1:2" x14ac:dyDescent="0.2">
      <c r="A3922" s="23" t="s">
        <v>16253</v>
      </c>
      <c r="B3922" s="23" t="s">
        <v>16254</v>
      </c>
    </row>
    <row r="3923" spans="1:2" x14ac:dyDescent="0.2">
      <c r="A3923" s="23" t="s">
        <v>16255</v>
      </c>
      <c r="B3923" s="23" t="s">
        <v>16256</v>
      </c>
    </row>
    <row r="3924" spans="1:2" ht="25.5" x14ac:dyDescent="0.2">
      <c r="A3924" s="23" t="s">
        <v>16257</v>
      </c>
      <c r="B3924" s="23" t="s">
        <v>16258</v>
      </c>
    </row>
    <row r="3925" spans="1:2" x14ac:dyDescent="0.2">
      <c r="A3925" s="23" t="s">
        <v>16259</v>
      </c>
      <c r="B3925" s="23" t="s">
        <v>16260</v>
      </c>
    </row>
    <row r="3926" spans="1:2" x14ac:dyDescent="0.2">
      <c r="A3926" s="23" t="s">
        <v>16261</v>
      </c>
      <c r="B3926" s="23" t="s">
        <v>16262</v>
      </c>
    </row>
    <row r="3927" spans="1:2" ht="25.5" x14ac:dyDescent="0.2">
      <c r="A3927" s="23" t="s">
        <v>16263</v>
      </c>
      <c r="B3927" s="23" t="s">
        <v>16264</v>
      </c>
    </row>
    <row r="3928" spans="1:2" ht="25.5" x14ac:dyDescent="0.2">
      <c r="A3928" s="23" t="s">
        <v>16265</v>
      </c>
      <c r="B3928" s="23" t="s">
        <v>16266</v>
      </c>
    </row>
    <row r="3929" spans="1:2" x14ac:dyDescent="0.2">
      <c r="A3929" s="23" t="s">
        <v>16267</v>
      </c>
      <c r="B3929" s="23" t="s">
        <v>16268</v>
      </c>
    </row>
    <row r="3930" spans="1:2" ht="25.5" x14ac:dyDescent="0.2">
      <c r="A3930" s="23" t="s">
        <v>16269</v>
      </c>
      <c r="B3930" s="23" t="s">
        <v>16270</v>
      </c>
    </row>
    <row r="3931" spans="1:2" ht="25.5" x14ac:dyDescent="0.2">
      <c r="A3931" s="23" t="s">
        <v>16271</v>
      </c>
      <c r="B3931" s="23" t="s">
        <v>16272</v>
      </c>
    </row>
    <row r="3932" spans="1:2" ht="25.5" x14ac:dyDescent="0.2">
      <c r="A3932" s="23" t="s">
        <v>16273</v>
      </c>
      <c r="B3932" s="23" t="s">
        <v>16274</v>
      </c>
    </row>
    <row r="3933" spans="1:2" x14ac:dyDescent="0.2">
      <c r="A3933" s="23" t="s">
        <v>16275</v>
      </c>
      <c r="B3933" s="23" t="s">
        <v>16276</v>
      </c>
    </row>
    <row r="3934" spans="1:2" ht="25.5" x14ac:dyDescent="0.2">
      <c r="A3934" s="23" t="s">
        <v>16277</v>
      </c>
      <c r="B3934" s="23" t="s">
        <v>16278</v>
      </c>
    </row>
    <row r="3935" spans="1:2" ht="25.5" x14ac:dyDescent="0.2">
      <c r="A3935" s="23" t="s">
        <v>16279</v>
      </c>
      <c r="B3935" s="23" t="s">
        <v>16280</v>
      </c>
    </row>
    <row r="3936" spans="1:2" ht="25.5" x14ac:dyDescent="0.2">
      <c r="A3936" s="23" t="s">
        <v>16281</v>
      </c>
      <c r="B3936" s="23" t="s">
        <v>16282</v>
      </c>
    </row>
    <row r="3937" spans="1:2" x14ac:dyDescent="0.2">
      <c r="A3937" s="23" t="s">
        <v>16283</v>
      </c>
      <c r="B3937" s="23" t="s">
        <v>16284</v>
      </c>
    </row>
    <row r="3938" spans="1:2" x14ac:dyDescent="0.2">
      <c r="A3938" s="23" t="s">
        <v>16285</v>
      </c>
      <c r="B3938" s="23" t="s">
        <v>16286</v>
      </c>
    </row>
    <row r="3939" spans="1:2" x14ac:dyDescent="0.2">
      <c r="A3939" s="23" t="s">
        <v>16287</v>
      </c>
      <c r="B3939" s="23" t="s">
        <v>16288</v>
      </c>
    </row>
    <row r="3940" spans="1:2" ht="25.5" x14ac:dyDescent="0.2">
      <c r="A3940" s="23" t="s">
        <v>16289</v>
      </c>
      <c r="B3940" s="23" t="s">
        <v>16290</v>
      </c>
    </row>
    <row r="3941" spans="1:2" x14ac:dyDescent="0.2">
      <c r="A3941" s="23" t="s">
        <v>16291</v>
      </c>
      <c r="B3941" s="23" t="s">
        <v>16292</v>
      </c>
    </row>
    <row r="3942" spans="1:2" x14ac:dyDescent="0.2">
      <c r="A3942" s="23" t="s">
        <v>16293</v>
      </c>
      <c r="B3942" s="23" t="s">
        <v>16294</v>
      </c>
    </row>
    <row r="3943" spans="1:2" ht="25.5" x14ac:dyDescent="0.2">
      <c r="A3943" s="23" t="s">
        <v>16295</v>
      </c>
      <c r="B3943" s="23" t="s">
        <v>16296</v>
      </c>
    </row>
    <row r="3944" spans="1:2" ht="25.5" x14ac:dyDescent="0.2">
      <c r="A3944" s="23" t="s">
        <v>16297</v>
      </c>
      <c r="B3944" s="23" t="s">
        <v>16298</v>
      </c>
    </row>
    <row r="3945" spans="1:2" x14ac:dyDescent="0.2">
      <c r="A3945" s="23" t="s">
        <v>16299</v>
      </c>
      <c r="B3945" s="23" t="s">
        <v>16300</v>
      </c>
    </row>
    <row r="3946" spans="1:2" ht="38.25" x14ac:dyDescent="0.2">
      <c r="A3946" s="23" t="s">
        <v>16301</v>
      </c>
      <c r="B3946" s="23" t="s">
        <v>16302</v>
      </c>
    </row>
    <row r="3947" spans="1:2" x14ac:dyDescent="0.2">
      <c r="A3947" s="23" t="s">
        <v>16303</v>
      </c>
      <c r="B3947" s="23" t="s">
        <v>16304</v>
      </c>
    </row>
    <row r="3948" spans="1:2" x14ac:dyDescent="0.2">
      <c r="A3948" s="23" t="s">
        <v>16305</v>
      </c>
      <c r="B3948" s="23" t="s">
        <v>16306</v>
      </c>
    </row>
    <row r="3949" spans="1:2" x14ac:dyDescent="0.2">
      <c r="A3949" s="23" t="s">
        <v>16307</v>
      </c>
      <c r="B3949" s="23" t="s">
        <v>16308</v>
      </c>
    </row>
    <row r="3950" spans="1:2" ht="25.5" x14ac:dyDescent="0.2">
      <c r="A3950" s="23" t="s">
        <v>16309</v>
      </c>
      <c r="B3950" s="23" t="s">
        <v>16310</v>
      </c>
    </row>
    <row r="3951" spans="1:2" ht="25.5" x14ac:dyDescent="0.2">
      <c r="A3951" s="23" t="s">
        <v>16311</v>
      </c>
      <c r="B3951" s="23" t="s">
        <v>16312</v>
      </c>
    </row>
    <row r="3952" spans="1:2" ht="38.25" x14ac:dyDescent="0.2">
      <c r="A3952" s="23" t="s">
        <v>16313</v>
      </c>
      <c r="B3952" s="23" t="s">
        <v>16314</v>
      </c>
    </row>
    <row r="3953" spans="1:2" ht="25.5" x14ac:dyDescent="0.2">
      <c r="A3953" s="23" t="s">
        <v>16315</v>
      </c>
      <c r="B3953" s="23" t="s">
        <v>16316</v>
      </c>
    </row>
    <row r="3954" spans="1:2" ht="25.5" x14ac:dyDescent="0.2">
      <c r="A3954" s="23" t="s">
        <v>16317</v>
      </c>
      <c r="B3954" s="23" t="s">
        <v>16318</v>
      </c>
    </row>
    <row r="3955" spans="1:2" ht="25.5" x14ac:dyDescent="0.2">
      <c r="A3955" s="23" t="s">
        <v>16319</v>
      </c>
      <c r="B3955" s="23" t="s">
        <v>16320</v>
      </c>
    </row>
    <row r="3956" spans="1:2" ht="25.5" x14ac:dyDescent="0.2">
      <c r="A3956" s="23" t="s">
        <v>16321</v>
      </c>
      <c r="B3956" s="23" t="s">
        <v>16322</v>
      </c>
    </row>
    <row r="3957" spans="1:2" x14ac:dyDescent="0.2">
      <c r="A3957" s="23" t="s">
        <v>16323</v>
      </c>
      <c r="B3957" s="23" t="s">
        <v>16324</v>
      </c>
    </row>
    <row r="3958" spans="1:2" x14ac:dyDescent="0.2">
      <c r="A3958" s="23" t="s">
        <v>16325</v>
      </c>
      <c r="B3958" s="23" t="s">
        <v>16326</v>
      </c>
    </row>
    <row r="3959" spans="1:2" x14ac:dyDescent="0.2">
      <c r="A3959" s="23" t="s">
        <v>16327</v>
      </c>
      <c r="B3959" s="23" t="s">
        <v>730</v>
      </c>
    </row>
    <row r="3960" spans="1:2" x14ac:dyDescent="0.2">
      <c r="A3960" s="23" t="s">
        <v>16328</v>
      </c>
      <c r="B3960" s="23" t="s">
        <v>16329</v>
      </c>
    </row>
    <row r="3961" spans="1:2" x14ac:dyDescent="0.2">
      <c r="A3961" s="23" t="s">
        <v>16330</v>
      </c>
      <c r="B3961" s="23" t="s">
        <v>16331</v>
      </c>
    </row>
    <row r="3962" spans="1:2" x14ac:dyDescent="0.2">
      <c r="A3962" s="23" t="s">
        <v>16332</v>
      </c>
      <c r="B3962" s="23" t="s">
        <v>16333</v>
      </c>
    </row>
    <row r="3963" spans="1:2" x14ac:dyDescent="0.2">
      <c r="A3963" s="23" t="s">
        <v>16334</v>
      </c>
      <c r="B3963" s="23" t="s">
        <v>16335</v>
      </c>
    </row>
    <row r="3964" spans="1:2" x14ac:dyDescent="0.2">
      <c r="A3964" s="23" t="s">
        <v>16336</v>
      </c>
      <c r="B3964" s="23" t="s">
        <v>16337</v>
      </c>
    </row>
    <row r="3965" spans="1:2" ht="25.5" x14ac:dyDescent="0.2">
      <c r="A3965" s="23" t="s">
        <v>16338</v>
      </c>
      <c r="B3965" s="23" t="s">
        <v>16339</v>
      </c>
    </row>
    <row r="3966" spans="1:2" ht="25.5" x14ac:dyDescent="0.2">
      <c r="A3966" s="23" t="s">
        <v>16340</v>
      </c>
      <c r="B3966" s="23" t="s">
        <v>16341</v>
      </c>
    </row>
    <row r="3967" spans="1:2" ht="25.5" x14ac:dyDescent="0.2">
      <c r="A3967" s="23" t="s">
        <v>16342</v>
      </c>
      <c r="B3967" s="23" t="s">
        <v>16343</v>
      </c>
    </row>
    <row r="3968" spans="1:2" x14ac:dyDescent="0.2">
      <c r="A3968" s="23" t="s">
        <v>16344</v>
      </c>
      <c r="B3968" s="23" t="s">
        <v>16345</v>
      </c>
    </row>
    <row r="3969" spans="1:2" ht="25.5" x14ac:dyDescent="0.2">
      <c r="A3969" s="23" t="s">
        <v>16346</v>
      </c>
      <c r="B3969" s="23" t="s">
        <v>16347</v>
      </c>
    </row>
    <row r="3970" spans="1:2" x14ac:dyDescent="0.2">
      <c r="A3970" s="23" t="s">
        <v>16348</v>
      </c>
      <c r="B3970" s="23" t="s">
        <v>16349</v>
      </c>
    </row>
    <row r="3971" spans="1:2" x14ac:dyDescent="0.2">
      <c r="A3971" s="23" t="s">
        <v>16350</v>
      </c>
      <c r="B3971" s="23" t="s">
        <v>16351</v>
      </c>
    </row>
    <row r="3972" spans="1:2" x14ac:dyDescent="0.2">
      <c r="A3972" s="23" t="s">
        <v>16352</v>
      </c>
      <c r="B3972" s="23" t="s">
        <v>16353</v>
      </c>
    </row>
    <row r="3973" spans="1:2" ht="25.5" x14ac:dyDescent="0.2">
      <c r="A3973" s="23" t="s">
        <v>16354</v>
      </c>
      <c r="B3973" s="23" t="s">
        <v>16355</v>
      </c>
    </row>
    <row r="3974" spans="1:2" ht="25.5" x14ac:dyDescent="0.2">
      <c r="A3974" s="23" t="s">
        <v>16356</v>
      </c>
      <c r="B3974" s="23" t="s">
        <v>16357</v>
      </c>
    </row>
    <row r="3975" spans="1:2" ht="25.5" x14ac:dyDescent="0.2">
      <c r="A3975" s="23" t="s">
        <v>16358</v>
      </c>
      <c r="B3975" s="23" t="s">
        <v>16359</v>
      </c>
    </row>
    <row r="3976" spans="1:2" x14ac:dyDescent="0.2">
      <c r="A3976" s="23" t="s">
        <v>16360</v>
      </c>
      <c r="B3976" s="23" t="s">
        <v>16361</v>
      </c>
    </row>
    <row r="3977" spans="1:2" x14ac:dyDescent="0.2">
      <c r="A3977" s="23" t="s">
        <v>16362</v>
      </c>
      <c r="B3977" s="23" t="s">
        <v>16363</v>
      </c>
    </row>
    <row r="3978" spans="1:2" x14ac:dyDescent="0.2">
      <c r="A3978" s="23" t="s">
        <v>16364</v>
      </c>
      <c r="B3978" s="23" t="s">
        <v>16365</v>
      </c>
    </row>
    <row r="3979" spans="1:2" x14ac:dyDescent="0.2">
      <c r="A3979" s="23" t="s">
        <v>16366</v>
      </c>
      <c r="B3979" s="23" t="s">
        <v>16367</v>
      </c>
    </row>
    <row r="3980" spans="1:2" x14ac:dyDescent="0.2">
      <c r="A3980" s="23" t="s">
        <v>16368</v>
      </c>
      <c r="B3980" s="23" t="s">
        <v>16369</v>
      </c>
    </row>
    <row r="3981" spans="1:2" x14ac:dyDescent="0.2">
      <c r="A3981" s="23" t="s">
        <v>16370</v>
      </c>
      <c r="B3981" s="23" t="s">
        <v>16371</v>
      </c>
    </row>
    <row r="3982" spans="1:2" x14ac:dyDescent="0.2">
      <c r="A3982" s="23" t="s">
        <v>16372</v>
      </c>
      <c r="B3982" s="23" t="s">
        <v>16373</v>
      </c>
    </row>
    <row r="3983" spans="1:2" x14ac:dyDescent="0.2">
      <c r="A3983" s="23" t="s">
        <v>16374</v>
      </c>
      <c r="B3983" s="23" t="s">
        <v>16375</v>
      </c>
    </row>
    <row r="3984" spans="1:2" ht="38.25" x14ac:dyDescent="0.2">
      <c r="A3984" s="23" t="s">
        <v>16376</v>
      </c>
      <c r="B3984" s="23" t="s">
        <v>16377</v>
      </c>
    </row>
    <row r="3985" spans="1:2" x14ac:dyDescent="0.2">
      <c r="A3985" s="23" t="s">
        <v>16378</v>
      </c>
      <c r="B3985" s="23" t="s">
        <v>16379</v>
      </c>
    </row>
    <row r="3986" spans="1:2" x14ac:dyDescent="0.2">
      <c r="A3986" s="23" t="s">
        <v>16380</v>
      </c>
      <c r="B3986" s="23" t="s">
        <v>16381</v>
      </c>
    </row>
    <row r="3987" spans="1:2" x14ac:dyDescent="0.2">
      <c r="A3987" s="23" t="s">
        <v>16382</v>
      </c>
      <c r="B3987" s="23" t="s">
        <v>16383</v>
      </c>
    </row>
    <row r="3988" spans="1:2" x14ac:dyDescent="0.2">
      <c r="A3988" s="23" t="s">
        <v>16384</v>
      </c>
      <c r="B3988" s="23" t="s">
        <v>16385</v>
      </c>
    </row>
    <row r="3989" spans="1:2" x14ac:dyDescent="0.2">
      <c r="A3989" s="23" t="s">
        <v>16386</v>
      </c>
      <c r="B3989" s="23" t="s">
        <v>16387</v>
      </c>
    </row>
    <row r="3990" spans="1:2" x14ac:dyDescent="0.2">
      <c r="A3990" s="23" t="s">
        <v>16388</v>
      </c>
      <c r="B3990" s="23" t="s">
        <v>16389</v>
      </c>
    </row>
    <row r="3991" spans="1:2" x14ac:dyDescent="0.2">
      <c r="A3991" s="23" t="s">
        <v>16390</v>
      </c>
      <c r="B3991" s="23" t="s">
        <v>16391</v>
      </c>
    </row>
    <row r="3992" spans="1:2" x14ac:dyDescent="0.2">
      <c r="A3992" s="23" t="s">
        <v>16392</v>
      </c>
      <c r="B3992" s="23" t="s">
        <v>16393</v>
      </c>
    </row>
    <row r="3993" spans="1:2" x14ac:dyDescent="0.2">
      <c r="A3993" s="23" t="s">
        <v>16394</v>
      </c>
      <c r="B3993" s="23" t="s">
        <v>16395</v>
      </c>
    </row>
    <row r="3994" spans="1:2" x14ac:dyDescent="0.2">
      <c r="A3994" s="23" t="s">
        <v>16396</v>
      </c>
      <c r="B3994" s="23" t="s">
        <v>16397</v>
      </c>
    </row>
    <row r="3995" spans="1:2" x14ac:dyDescent="0.2">
      <c r="A3995" s="23" t="s">
        <v>16398</v>
      </c>
      <c r="B3995" s="23" t="s">
        <v>16399</v>
      </c>
    </row>
    <row r="3996" spans="1:2" x14ac:dyDescent="0.2">
      <c r="A3996" s="23" t="s">
        <v>16400</v>
      </c>
      <c r="B3996" s="23" t="s">
        <v>16401</v>
      </c>
    </row>
    <row r="3997" spans="1:2" x14ac:dyDescent="0.2">
      <c r="A3997" s="23" t="s">
        <v>16402</v>
      </c>
      <c r="B3997" s="23" t="s">
        <v>16403</v>
      </c>
    </row>
    <row r="3998" spans="1:2" x14ac:dyDescent="0.2">
      <c r="A3998" s="23" t="s">
        <v>16404</v>
      </c>
      <c r="B3998" s="23" t="s">
        <v>16405</v>
      </c>
    </row>
    <row r="3999" spans="1:2" x14ac:dyDescent="0.2">
      <c r="A3999" s="23" t="s">
        <v>16406</v>
      </c>
      <c r="B3999" s="23" t="s">
        <v>16407</v>
      </c>
    </row>
    <row r="4000" spans="1:2" x14ac:dyDescent="0.2">
      <c r="A4000" s="23" t="s">
        <v>16408</v>
      </c>
      <c r="B4000" s="23" t="s">
        <v>16409</v>
      </c>
    </row>
    <row r="4001" spans="1:2" x14ac:dyDescent="0.2">
      <c r="A4001" s="23" t="s">
        <v>16410</v>
      </c>
      <c r="B4001" s="23" t="s">
        <v>16411</v>
      </c>
    </row>
    <row r="4002" spans="1:2" x14ac:dyDescent="0.2">
      <c r="A4002" s="23" t="s">
        <v>16412</v>
      </c>
      <c r="B4002" s="23" t="s">
        <v>16413</v>
      </c>
    </row>
    <row r="4003" spans="1:2" ht="25.5" x14ac:dyDescent="0.2">
      <c r="A4003" s="23" t="s">
        <v>16414</v>
      </c>
      <c r="B4003" s="23" t="s">
        <v>16415</v>
      </c>
    </row>
    <row r="4004" spans="1:2" x14ac:dyDescent="0.2">
      <c r="A4004" s="23" t="s">
        <v>16416</v>
      </c>
      <c r="B4004" s="23" t="s">
        <v>16417</v>
      </c>
    </row>
    <row r="4005" spans="1:2" x14ac:dyDescent="0.2">
      <c r="A4005" s="23" t="s">
        <v>16418</v>
      </c>
      <c r="B4005" s="23" t="s">
        <v>16419</v>
      </c>
    </row>
    <row r="4006" spans="1:2" x14ac:dyDescent="0.2">
      <c r="A4006" s="23" t="s">
        <v>16420</v>
      </c>
      <c r="B4006" s="23" t="s">
        <v>16421</v>
      </c>
    </row>
    <row r="4007" spans="1:2" x14ac:dyDescent="0.2">
      <c r="A4007" s="23" t="s">
        <v>16422</v>
      </c>
      <c r="B4007" s="23" t="s">
        <v>16423</v>
      </c>
    </row>
    <row r="4008" spans="1:2" x14ac:dyDescent="0.2">
      <c r="A4008" s="23" t="s">
        <v>16424</v>
      </c>
      <c r="B4008" s="23" t="s">
        <v>16425</v>
      </c>
    </row>
    <row r="4009" spans="1:2" ht="25.5" x14ac:dyDescent="0.2">
      <c r="A4009" s="23" t="s">
        <v>16426</v>
      </c>
      <c r="B4009" s="23" t="s">
        <v>16427</v>
      </c>
    </row>
    <row r="4010" spans="1:2" ht="25.5" x14ac:dyDescent="0.2">
      <c r="A4010" s="23" t="s">
        <v>16428</v>
      </c>
      <c r="B4010" s="23" t="s">
        <v>16429</v>
      </c>
    </row>
    <row r="4011" spans="1:2" x14ac:dyDescent="0.2">
      <c r="A4011" s="23" t="s">
        <v>16430</v>
      </c>
      <c r="B4011" s="23" t="s">
        <v>16431</v>
      </c>
    </row>
    <row r="4012" spans="1:2" x14ac:dyDescent="0.2">
      <c r="A4012" s="23" t="s">
        <v>16432</v>
      </c>
      <c r="B4012" s="23" t="s">
        <v>16433</v>
      </c>
    </row>
    <row r="4013" spans="1:2" x14ac:dyDescent="0.2">
      <c r="A4013" s="23" t="s">
        <v>16434</v>
      </c>
      <c r="B4013" s="23" t="s">
        <v>16435</v>
      </c>
    </row>
    <row r="4014" spans="1:2" x14ac:dyDescent="0.2">
      <c r="A4014" s="23" t="s">
        <v>16436</v>
      </c>
      <c r="B4014" s="23" t="s">
        <v>8054</v>
      </c>
    </row>
    <row r="4015" spans="1:2" x14ac:dyDescent="0.2">
      <c r="A4015" s="23" t="s">
        <v>16437</v>
      </c>
      <c r="B4015" s="23" t="s">
        <v>16438</v>
      </c>
    </row>
    <row r="4016" spans="1:2" x14ac:dyDescent="0.2">
      <c r="A4016" s="23" t="s">
        <v>16439</v>
      </c>
      <c r="B4016" s="23" t="s">
        <v>16440</v>
      </c>
    </row>
    <row r="4017" spans="1:2" x14ac:dyDescent="0.2">
      <c r="A4017" s="23" t="s">
        <v>16441</v>
      </c>
      <c r="B4017" s="23" t="s">
        <v>16442</v>
      </c>
    </row>
    <row r="4018" spans="1:2" x14ac:dyDescent="0.2">
      <c r="A4018" s="23" t="s">
        <v>16443</v>
      </c>
      <c r="B4018" s="23" t="s">
        <v>16444</v>
      </c>
    </row>
    <row r="4019" spans="1:2" x14ac:dyDescent="0.2">
      <c r="A4019" s="23" t="s">
        <v>16445</v>
      </c>
      <c r="B4019" s="23" t="s">
        <v>16446</v>
      </c>
    </row>
    <row r="4020" spans="1:2" x14ac:dyDescent="0.2">
      <c r="A4020" s="23" t="s">
        <v>16447</v>
      </c>
      <c r="B4020" s="23" t="s">
        <v>16448</v>
      </c>
    </row>
    <row r="4021" spans="1:2" x14ac:dyDescent="0.2">
      <c r="A4021" s="23" t="s">
        <v>16449</v>
      </c>
      <c r="B4021" s="23" t="s">
        <v>16450</v>
      </c>
    </row>
    <row r="4022" spans="1:2" x14ac:dyDescent="0.2">
      <c r="A4022" s="23" t="s">
        <v>16451</v>
      </c>
      <c r="B4022" s="23" t="s">
        <v>16452</v>
      </c>
    </row>
    <row r="4023" spans="1:2" x14ac:dyDescent="0.2">
      <c r="A4023" s="23" t="s">
        <v>16453</v>
      </c>
      <c r="B4023" s="23" t="s">
        <v>16454</v>
      </c>
    </row>
    <row r="4024" spans="1:2" x14ac:dyDescent="0.2">
      <c r="A4024" s="23" t="s">
        <v>16455</v>
      </c>
      <c r="B4024" s="23" t="s">
        <v>16456</v>
      </c>
    </row>
    <row r="4025" spans="1:2" x14ac:dyDescent="0.2">
      <c r="A4025" s="23" t="s">
        <v>16457</v>
      </c>
      <c r="B4025" s="23" t="s">
        <v>16458</v>
      </c>
    </row>
    <row r="4026" spans="1:2" x14ac:dyDescent="0.2">
      <c r="A4026" s="23" t="s">
        <v>16459</v>
      </c>
      <c r="B4026" s="23" t="s">
        <v>16460</v>
      </c>
    </row>
    <row r="4027" spans="1:2" x14ac:dyDescent="0.2">
      <c r="A4027" s="23" t="s">
        <v>16461</v>
      </c>
      <c r="B4027" s="23" t="s">
        <v>16462</v>
      </c>
    </row>
    <row r="4028" spans="1:2" x14ac:dyDescent="0.2">
      <c r="A4028" s="23" t="s">
        <v>16463</v>
      </c>
      <c r="B4028" s="23" t="s">
        <v>16464</v>
      </c>
    </row>
    <row r="4029" spans="1:2" ht="25.5" x14ac:dyDescent="0.2">
      <c r="A4029" s="23" t="s">
        <v>16465</v>
      </c>
      <c r="B4029" s="23" t="s">
        <v>16466</v>
      </c>
    </row>
    <row r="4030" spans="1:2" x14ac:dyDescent="0.2">
      <c r="A4030" s="23" t="s">
        <v>16467</v>
      </c>
      <c r="B4030" s="23" t="s">
        <v>16468</v>
      </c>
    </row>
    <row r="4031" spans="1:2" x14ac:dyDescent="0.2">
      <c r="A4031" s="23" t="s">
        <v>16469</v>
      </c>
      <c r="B4031" s="23" t="s">
        <v>16470</v>
      </c>
    </row>
    <row r="4032" spans="1:2" x14ac:dyDescent="0.2">
      <c r="A4032" s="23" t="s">
        <v>16471</v>
      </c>
      <c r="B4032" s="23" t="s">
        <v>16472</v>
      </c>
    </row>
    <row r="4033" spans="1:2" x14ac:dyDescent="0.2">
      <c r="A4033" s="23" t="s">
        <v>16473</v>
      </c>
      <c r="B4033" s="23" t="s">
        <v>16474</v>
      </c>
    </row>
    <row r="4034" spans="1:2" ht="25.5" x14ac:dyDescent="0.2">
      <c r="A4034" s="23" t="s">
        <v>16475</v>
      </c>
      <c r="B4034" s="23" t="s">
        <v>16476</v>
      </c>
    </row>
    <row r="4035" spans="1:2" x14ac:dyDescent="0.2">
      <c r="A4035" s="23" t="s">
        <v>16477</v>
      </c>
      <c r="B4035" s="23" t="s">
        <v>16478</v>
      </c>
    </row>
    <row r="4036" spans="1:2" ht="25.5" x14ac:dyDescent="0.2">
      <c r="A4036" s="23" t="s">
        <v>16479</v>
      </c>
      <c r="B4036" s="23" t="s">
        <v>16480</v>
      </c>
    </row>
    <row r="4037" spans="1:2" ht="25.5" x14ac:dyDescent="0.2">
      <c r="A4037" s="23" t="s">
        <v>16481</v>
      </c>
      <c r="B4037" s="23" t="s">
        <v>16482</v>
      </c>
    </row>
    <row r="4038" spans="1:2" x14ac:dyDescent="0.2">
      <c r="A4038" s="23" t="s">
        <v>16483</v>
      </c>
      <c r="B4038" s="23" t="s">
        <v>16484</v>
      </c>
    </row>
    <row r="4039" spans="1:2" x14ac:dyDescent="0.2">
      <c r="A4039" s="23" t="s">
        <v>16485</v>
      </c>
      <c r="B4039" s="23" t="s">
        <v>16486</v>
      </c>
    </row>
    <row r="4040" spans="1:2" x14ac:dyDescent="0.2">
      <c r="A4040" s="23" t="s">
        <v>16487</v>
      </c>
      <c r="B4040" s="23" t="s">
        <v>16488</v>
      </c>
    </row>
    <row r="4041" spans="1:2" x14ac:dyDescent="0.2">
      <c r="A4041" s="23" t="s">
        <v>16489</v>
      </c>
      <c r="B4041" s="23" t="s">
        <v>16490</v>
      </c>
    </row>
    <row r="4042" spans="1:2" x14ac:dyDescent="0.2">
      <c r="A4042" s="23" t="s">
        <v>16491</v>
      </c>
      <c r="B4042" s="23" t="s">
        <v>16492</v>
      </c>
    </row>
    <row r="4043" spans="1:2" x14ac:dyDescent="0.2">
      <c r="A4043" s="23" t="s">
        <v>16493</v>
      </c>
      <c r="B4043" s="23" t="s">
        <v>16494</v>
      </c>
    </row>
    <row r="4044" spans="1:2" x14ac:dyDescent="0.2">
      <c r="A4044" s="23" t="s">
        <v>16495</v>
      </c>
      <c r="B4044" s="23" t="s">
        <v>16496</v>
      </c>
    </row>
    <row r="4045" spans="1:2" x14ac:dyDescent="0.2">
      <c r="A4045" s="23" t="s">
        <v>16497</v>
      </c>
      <c r="B4045" s="23" t="s">
        <v>16498</v>
      </c>
    </row>
    <row r="4046" spans="1:2" x14ac:dyDescent="0.2">
      <c r="A4046" s="23" t="s">
        <v>16499</v>
      </c>
      <c r="B4046" s="23" t="s">
        <v>16500</v>
      </c>
    </row>
    <row r="4047" spans="1:2" x14ac:dyDescent="0.2">
      <c r="A4047" s="23" t="s">
        <v>16501</v>
      </c>
      <c r="B4047" s="23" t="s">
        <v>16502</v>
      </c>
    </row>
    <row r="4048" spans="1:2" x14ac:dyDescent="0.2">
      <c r="A4048" s="23" t="s">
        <v>16503</v>
      </c>
      <c r="B4048" s="23" t="s">
        <v>16504</v>
      </c>
    </row>
    <row r="4049" spans="1:2" x14ac:dyDescent="0.2">
      <c r="A4049" s="23" t="s">
        <v>16505</v>
      </c>
      <c r="B4049" s="23" t="s">
        <v>16506</v>
      </c>
    </row>
    <row r="4050" spans="1:2" x14ac:dyDescent="0.2">
      <c r="A4050" s="23" t="s">
        <v>16507</v>
      </c>
      <c r="B4050" s="23" t="s">
        <v>16508</v>
      </c>
    </row>
    <row r="4051" spans="1:2" x14ac:dyDescent="0.2">
      <c r="A4051" s="23" t="s">
        <v>16509</v>
      </c>
      <c r="B4051" s="23" t="s">
        <v>16510</v>
      </c>
    </row>
    <row r="4052" spans="1:2" ht="25.5" x14ac:dyDescent="0.2">
      <c r="A4052" s="23" t="s">
        <v>16511</v>
      </c>
      <c r="B4052" s="23" t="s">
        <v>16512</v>
      </c>
    </row>
    <row r="4053" spans="1:2" x14ac:dyDescent="0.2">
      <c r="A4053" s="23" t="s">
        <v>16513</v>
      </c>
      <c r="B4053" s="23" t="s">
        <v>16514</v>
      </c>
    </row>
    <row r="4054" spans="1:2" x14ac:dyDescent="0.2">
      <c r="A4054" s="23" t="s">
        <v>16515</v>
      </c>
      <c r="B4054" s="23" t="s">
        <v>16516</v>
      </c>
    </row>
    <row r="4055" spans="1:2" x14ac:dyDescent="0.2">
      <c r="A4055" s="23" t="s">
        <v>16517</v>
      </c>
      <c r="B4055" s="23" t="s">
        <v>191</v>
      </c>
    </row>
    <row r="4056" spans="1:2" x14ac:dyDescent="0.2">
      <c r="A4056" s="23" t="s">
        <v>16518</v>
      </c>
      <c r="B4056" s="23" t="s">
        <v>16519</v>
      </c>
    </row>
    <row r="4057" spans="1:2" x14ac:dyDescent="0.2">
      <c r="A4057" s="23" t="s">
        <v>16520</v>
      </c>
      <c r="B4057" s="23" t="s">
        <v>16521</v>
      </c>
    </row>
    <row r="4058" spans="1:2" x14ac:dyDescent="0.2">
      <c r="A4058" s="23" t="s">
        <v>16522</v>
      </c>
      <c r="B4058" s="23" t="s">
        <v>16523</v>
      </c>
    </row>
    <row r="4059" spans="1:2" x14ac:dyDescent="0.2">
      <c r="A4059" s="23" t="s">
        <v>16524</v>
      </c>
      <c r="B4059" s="23" t="s">
        <v>16525</v>
      </c>
    </row>
    <row r="4060" spans="1:2" x14ac:dyDescent="0.2">
      <c r="A4060" s="23" t="s">
        <v>16526</v>
      </c>
      <c r="B4060" s="23" t="s">
        <v>16527</v>
      </c>
    </row>
    <row r="4061" spans="1:2" x14ac:dyDescent="0.2">
      <c r="A4061" s="23" t="s">
        <v>16528</v>
      </c>
      <c r="B4061" s="23" t="s">
        <v>16529</v>
      </c>
    </row>
    <row r="4062" spans="1:2" ht="25.5" x14ac:dyDescent="0.2">
      <c r="A4062" s="23" t="s">
        <v>16530</v>
      </c>
      <c r="B4062" s="23" t="s">
        <v>16531</v>
      </c>
    </row>
    <row r="4063" spans="1:2" x14ac:dyDescent="0.2">
      <c r="A4063" s="23" t="s">
        <v>16532</v>
      </c>
      <c r="B4063" s="23" t="s">
        <v>16533</v>
      </c>
    </row>
    <row r="4064" spans="1:2" x14ac:dyDescent="0.2">
      <c r="A4064" s="23" t="s">
        <v>16534</v>
      </c>
      <c r="B4064" s="23" t="s">
        <v>16535</v>
      </c>
    </row>
    <row r="4065" spans="1:2" x14ac:dyDescent="0.2">
      <c r="A4065" s="23" t="s">
        <v>16536</v>
      </c>
      <c r="B4065" s="23" t="s">
        <v>16537</v>
      </c>
    </row>
    <row r="4066" spans="1:2" x14ac:dyDescent="0.2">
      <c r="A4066" s="23" t="s">
        <v>16538</v>
      </c>
      <c r="B4066" s="23" t="s">
        <v>16539</v>
      </c>
    </row>
    <row r="4067" spans="1:2" x14ac:dyDescent="0.2">
      <c r="A4067" s="23" t="s">
        <v>16540</v>
      </c>
      <c r="B4067" s="23" t="s">
        <v>16541</v>
      </c>
    </row>
    <row r="4068" spans="1:2" x14ac:dyDescent="0.2">
      <c r="A4068" s="23" t="s">
        <v>16542</v>
      </c>
      <c r="B4068" s="23" t="s">
        <v>16543</v>
      </c>
    </row>
    <row r="4069" spans="1:2" x14ac:dyDescent="0.2">
      <c r="A4069" s="23" t="s">
        <v>16544</v>
      </c>
      <c r="B4069" s="23" t="s">
        <v>16545</v>
      </c>
    </row>
    <row r="4070" spans="1:2" x14ac:dyDescent="0.2">
      <c r="A4070" s="23" t="s">
        <v>16546</v>
      </c>
      <c r="B4070" s="23" t="s">
        <v>16547</v>
      </c>
    </row>
    <row r="4071" spans="1:2" x14ac:dyDescent="0.2">
      <c r="A4071" s="23" t="s">
        <v>16548</v>
      </c>
      <c r="B4071" s="23" t="s">
        <v>16549</v>
      </c>
    </row>
    <row r="4072" spans="1:2" x14ac:dyDescent="0.2">
      <c r="A4072" s="23" t="s">
        <v>16550</v>
      </c>
      <c r="B4072" s="23" t="s">
        <v>16551</v>
      </c>
    </row>
    <row r="4073" spans="1:2" x14ac:dyDescent="0.2">
      <c r="A4073" s="23" t="s">
        <v>16552</v>
      </c>
      <c r="B4073" s="23" t="s">
        <v>16553</v>
      </c>
    </row>
    <row r="4074" spans="1:2" x14ac:dyDescent="0.2">
      <c r="A4074" s="23" t="s">
        <v>16554</v>
      </c>
      <c r="B4074" s="23" t="s">
        <v>16555</v>
      </c>
    </row>
    <row r="4075" spans="1:2" x14ac:dyDescent="0.2">
      <c r="A4075" s="23" t="s">
        <v>16556</v>
      </c>
      <c r="B4075" s="23" t="s">
        <v>16557</v>
      </c>
    </row>
    <row r="4076" spans="1:2" x14ac:dyDescent="0.2">
      <c r="A4076" s="23" t="s">
        <v>16558</v>
      </c>
      <c r="B4076" s="23" t="s">
        <v>16559</v>
      </c>
    </row>
    <row r="4077" spans="1:2" x14ac:dyDescent="0.2">
      <c r="A4077" s="23" t="s">
        <v>16560</v>
      </c>
      <c r="B4077" s="23" t="s">
        <v>16561</v>
      </c>
    </row>
    <row r="4078" spans="1:2" x14ac:dyDescent="0.2">
      <c r="A4078" s="23" t="s">
        <v>16562</v>
      </c>
      <c r="B4078" s="23" t="s">
        <v>16563</v>
      </c>
    </row>
    <row r="4079" spans="1:2" x14ac:dyDescent="0.2">
      <c r="A4079" s="23" t="s">
        <v>16564</v>
      </c>
      <c r="B4079" s="23" t="s">
        <v>16565</v>
      </c>
    </row>
    <row r="4080" spans="1:2" ht="38.25" x14ac:dyDescent="0.2">
      <c r="A4080" s="23" t="s">
        <v>16566</v>
      </c>
      <c r="B4080" s="23" t="s">
        <v>16567</v>
      </c>
    </row>
    <row r="4081" spans="1:2" x14ac:dyDescent="0.2">
      <c r="A4081" s="23" t="s">
        <v>16568</v>
      </c>
      <c r="B4081" s="23" t="s">
        <v>16569</v>
      </c>
    </row>
    <row r="4082" spans="1:2" x14ac:dyDescent="0.2">
      <c r="A4082" s="23" t="s">
        <v>16570</v>
      </c>
      <c r="B4082" s="23" t="s">
        <v>16571</v>
      </c>
    </row>
    <row r="4083" spans="1:2" x14ac:dyDescent="0.2">
      <c r="A4083" s="23" t="s">
        <v>16572</v>
      </c>
      <c r="B4083" s="23" t="s">
        <v>286</v>
      </c>
    </row>
    <row r="4084" spans="1:2" x14ac:dyDescent="0.2">
      <c r="A4084" s="23" t="s">
        <v>16573</v>
      </c>
      <c r="B4084" s="23" t="s">
        <v>16574</v>
      </c>
    </row>
    <row r="4085" spans="1:2" x14ac:dyDescent="0.2">
      <c r="A4085" s="23" t="s">
        <v>16575</v>
      </c>
      <c r="B4085" s="23" t="s">
        <v>16576</v>
      </c>
    </row>
    <row r="4086" spans="1:2" x14ac:dyDescent="0.2">
      <c r="A4086" s="23" t="s">
        <v>16577</v>
      </c>
      <c r="B4086" s="23" t="s">
        <v>16578</v>
      </c>
    </row>
    <row r="4087" spans="1:2" x14ac:dyDescent="0.2">
      <c r="A4087" s="23" t="s">
        <v>16579</v>
      </c>
      <c r="B4087" s="23" t="s">
        <v>16580</v>
      </c>
    </row>
    <row r="4088" spans="1:2" x14ac:dyDescent="0.2">
      <c r="A4088" s="23" t="s">
        <v>16581</v>
      </c>
      <c r="B4088" s="23" t="s">
        <v>16582</v>
      </c>
    </row>
    <row r="4089" spans="1:2" x14ac:dyDescent="0.2">
      <c r="A4089" s="23" t="s">
        <v>16583</v>
      </c>
      <c r="B4089" s="23" t="s">
        <v>16584</v>
      </c>
    </row>
    <row r="4090" spans="1:2" x14ac:dyDescent="0.2">
      <c r="A4090" s="23" t="s">
        <v>16585</v>
      </c>
      <c r="B4090" s="23" t="s">
        <v>16586</v>
      </c>
    </row>
    <row r="4091" spans="1:2" x14ac:dyDescent="0.2">
      <c r="A4091" s="23" t="s">
        <v>16587</v>
      </c>
      <c r="B4091" s="23" t="s">
        <v>16588</v>
      </c>
    </row>
    <row r="4092" spans="1:2" x14ac:dyDescent="0.2">
      <c r="A4092" s="23" t="s">
        <v>16589</v>
      </c>
      <c r="B4092" s="23" t="s">
        <v>16590</v>
      </c>
    </row>
    <row r="4093" spans="1:2" x14ac:dyDescent="0.2">
      <c r="A4093" s="23" t="s">
        <v>16591</v>
      </c>
      <c r="B4093" s="23" t="s">
        <v>16592</v>
      </c>
    </row>
    <row r="4094" spans="1:2" x14ac:dyDescent="0.2">
      <c r="A4094" s="23" t="s">
        <v>16593</v>
      </c>
      <c r="B4094" s="23" t="s">
        <v>16594</v>
      </c>
    </row>
    <row r="4095" spans="1:2" x14ac:dyDescent="0.2">
      <c r="A4095" s="23" t="s">
        <v>16595</v>
      </c>
      <c r="B4095" s="23" t="s">
        <v>16596</v>
      </c>
    </row>
    <row r="4096" spans="1:2" x14ac:dyDescent="0.2">
      <c r="A4096" s="23" t="s">
        <v>16597</v>
      </c>
      <c r="B4096" s="23" t="s">
        <v>16598</v>
      </c>
    </row>
    <row r="4097" spans="1:2" x14ac:dyDescent="0.2">
      <c r="A4097" s="23" t="s">
        <v>16599</v>
      </c>
      <c r="B4097" s="23" t="s">
        <v>16600</v>
      </c>
    </row>
    <row r="4098" spans="1:2" x14ac:dyDescent="0.2">
      <c r="A4098" s="23" t="s">
        <v>16601</v>
      </c>
      <c r="B4098" s="23" t="s">
        <v>16602</v>
      </c>
    </row>
    <row r="4099" spans="1:2" x14ac:dyDescent="0.2">
      <c r="A4099" s="23" t="s">
        <v>16603</v>
      </c>
      <c r="B4099" s="23" t="s">
        <v>16604</v>
      </c>
    </row>
    <row r="4100" spans="1:2" x14ac:dyDescent="0.2">
      <c r="A4100" s="23" t="s">
        <v>16605</v>
      </c>
      <c r="B4100" s="23" t="s">
        <v>16606</v>
      </c>
    </row>
    <row r="4101" spans="1:2" x14ac:dyDescent="0.2">
      <c r="A4101" s="23" t="s">
        <v>16607</v>
      </c>
      <c r="B4101" s="23" t="s">
        <v>16608</v>
      </c>
    </row>
    <row r="4102" spans="1:2" x14ac:dyDescent="0.2">
      <c r="A4102" s="23" t="s">
        <v>16609</v>
      </c>
      <c r="B4102" s="23" t="s">
        <v>16610</v>
      </c>
    </row>
    <row r="4103" spans="1:2" x14ac:dyDescent="0.2">
      <c r="A4103" s="23" t="s">
        <v>16611</v>
      </c>
      <c r="B4103" s="23" t="s">
        <v>16612</v>
      </c>
    </row>
    <row r="4104" spans="1:2" x14ac:dyDescent="0.2">
      <c r="A4104" s="23" t="s">
        <v>16613</v>
      </c>
      <c r="B4104" s="23" t="s">
        <v>16614</v>
      </c>
    </row>
    <row r="4105" spans="1:2" x14ac:dyDescent="0.2">
      <c r="A4105" s="23" t="s">
        <v>16615</v>
      </c>
      <c r="B4105" s="23" t="s">
        <v>16616</v>
      </c>
    </row>
    <row r="4106" spans="1:2" x14ac:dyDescent="0.2">
      <c r="A4106" s="23" t="s">
        <v>16617</v>
      </c>
      <c r="B4106" s="23" t="s">
        <v>16618</v>
      </c>
    </row>
    <row r="4107" spans="1:2" x14ac:dyDescent="0.2">
      <c r="A4107" s="23" t="s">
        <v>16619</v>
      </c>
      <c r="B4107" s="23" t="s">
        <v>16620</v>
      </c>
    </row>
    <row r="4108" spans="1:2" ht="25.5" x14ac:dyDescent="0.2">
      <c r="A4108" s="23" t="s">
        <v>16621</v>
      </c>
      <c r="B4108" s="23" t="s">
        <v>16622</v>
      </c>
    </row>
    <row r="4109" spans="1:2" x14ac:dyDescent="0.2">
      <c r="A4109" s="23" t="s">
        <v>16623</v>
      </c>
      <c r="B4109" s="23" t="s">
        <v>16624</v>
      </c>
    </row>
    <row r="4110" spans="1:2" x14ac:dyDescent="0.2">
      <c r="A4110" s="23" t="s">
        <v>16625</v>
      </c>
      <c r="B4110" s="23" t="s">
        <v>16626</v>
      </c>
    </row>
    <row r="4111" spans="1:2" x14ac:dyDescent="0.2">
      <c r="A4111" s="23" t="s">
        <v>16627</v>
      </c>
      <c r="B4111" s="23" t="s">
        <v>16628</v>
      </c>
    </row>
    <row r="4112" spans="1:2" x14ac:dyDescent="0.2">
      <c r="A4112" s="23" t="s">
        <v>16629</v>
      </c>
      <c r="B4112" s="23" t="s">
        <v>16630</v>
      </c>
    </row>
    <row r="4113" spans="1:2" x14ac:dyDescent="0.2">
      <c r="A4113" s="23" t="s">
        <v>16631</v>
      </c>
      <c r="B4113" s="23" t="s">
        <v>16632</v>
      </c>
    </row>
    <row r="4114" spans="1:2" ht="25.5" x14ac:dyDescent="0.2">
      <c r="A4114" s="23" t="s">
        <v>16633</v>
      </c>
      <c r="B4114" s="23" t="s">
        <v>16634</v>
      </c>
    </row>
    <row r="4115" spans="1:2" x14ac:dyDescent="0.2">
      <c r="A4115" s="23" t="s">
        <v>16635</v>
      </c>
      <c r="B4115" s="23" t="s">
        <v>16636</v>
      </c>
    </row>
    <row r="4116" spans="1:2" x14ac:dyDescent="0.2">
      <c r="A4116" s="23" t="s">
        <v>16637</v>
      </c>
      <c r="B4116" s="23" t="s">
        <v>16638</v>
      </c>
    </row>
    <row r="4117" spans="1:2" x14ac:dyDescent="0.2">
      <c r="A4117" s="23" t="s">
        <v>16639</v>
      </c>
      <c r="B4117" s="23" t="s">
        <v>16640</v>
      </c>
    </row>
    <row r="4118" spans="1:2" x14ac:dyDescent="0.2">
      <c r="A4118" s="23" t="s">
        <v>16641</v>
      </c>
      <c r="B4118" s="23" t="s">
        <v>16642</v>
      </c>
    </row>
    <row r="4119" spans="1:2" ht="25.5" x14ac:dyDescent="0.2">
      <c r="A4119" s="23" t="s">
        <v>16643</v>
      </c>
      <c r="B4119" s="23" t="s">
        <v>16644</v>
      </c>
    </row>
    <row r="4120" spans="1:2" x14ac:dyDescent="0.2">
      <c r="A4120" s="23" t="s">
        <v>16645</v>
      </c>
      <c r="B4120" s="23" t="s">
        <v>16646</v>
      </c>
    </row>
    <row r="4121" spans="1:2" x14ac:dyDescent="0.2">
      <c r="A4121" s="23" t="s">
        <v>16647</v>
      </c>
      <c r="B4121" s="23" t="s">
        <v>16648</v>
      </c>
    </row>
    <row r="4122" spans="1:2" ht="38.25" x14ac:dyDescent="0.2">
      <c r="A4122" s="23" t="s">
        <v>16649</v>
      </c>
      <c r="B4122" s="23" t="s">
        <v>16650</v>
      </c>
    </row>
    <row r="4123" spans="1:2" x14ac:dyDescent="0.2">
      <c r="A4123" s="23" t="s">
        <v>16651</v>
      </c>
      <c r="B4123" s="23" t="s">
        <v>16652</v>
      </c>
    </row>
    <row r="4124" spans="1:2" x14ac:dyDescent="0.2">
      <c r="A4124" s="23" t="s">
        <v>16653</v>
      </c>
      <c r="B4124" s="23" t="s">
        <v>16654</v>
      </c>
    </row>
    <row r="4125" spans="1:2" x14ac:dyDescent="0.2">
      <c r="A4125" s="23" t="s">
        <v>16655</v>
      </c>
      <c r="B4125" s="23" t="s">
        <v>16656</v>
      </c>
    </row>
    <row r="4126" spans="1:2" x14ac:dyDescent="0.2">
      <c r="A4126" s="23" t="s">
        <v>16657</v>
      </c>
      <c r="B4126" s="23" t="s">
        <v>16658</v>
      </c>
    </row>
    <row r="4127" spans="1:2" ht="25.5" x14ac:dyDescent="0.2">
      <c r="A4127" s="23" t="s">
        <v>16659</v>
      </c>
      <c r="B4127" s="23" t="s">
        <v>16660</v>
      </c>
    </row>
    <row r="4128" spans="1:2" x14ac:dyDescent="0.2">
      <c r="A4128" s="23" t="s">
        <v>16661</v>
      </c>
      <c r="B4128" s="23" t="s">
        <v>16662</v>
      </c>
    </row>
    <row r="4129" spans="1:2" x14ac:dyDescent="0.2">
      <c r="A4129" s="23" t="s">
        <v>16663</v>
      </c>
      <c r="B4129" s="23" t="s">
        <v>16664</v>
      </c>
    </row>
    <row r="4130" spans="1:2" x14ac:dyDescent="0.2">
      <c r="A4130" s="23" t="s">
        <v>16665</v>
      </c>
      <c r="B4130" s="23" t="s">
        <v>16666</v>
      </c>
    </row>
    <row r="4131" spans="1:2" x14ac:dyDescent="0.2">
      <c r="A4131" s="23" t="s">
        <v>16667</v>
      </c>
      <c r="B4131" s="23" t="s">
        <v>16668</v>
      </c>
    </row>
    <row r="4132" spans="1:2" x14ac:dyDescent="0.2">
      <c r="A4132" s="23" t="s">
        <v>16669</v>
      </c>
      <c r="B4132" s="23" t="s">
        <v>16670</v>
      </c>
    </row>
    <row r="4133" spans="1:2" x14ac:dyDescent="0.2">
      <c r="A4133" s="23" t="s">
        <v>16671</v>
      </c>
      <c r="B4133" s="23" t="s">
        <v>16672</v>
      </c>
    </row>
    <row r="4134" spans="1:2" x14ac:dyDescent="0.2">
      <c r="A4134" s="23" t="s">
        <v>16673</v>
      </c>
      <c r="B4134" s="23" t="s">
        <v>16674</v>
      </c>
    </row>
    <row r="4135" spans="1:2" x14ac:dyDescent="0.2">
      <c r="A4135" s="23" t="s">
        <v>16675</v>
      </c>
      <c r="B4135" s="23" t="s">
        <v>16676</v>
      </c>
    </row>
    <row r="4136" spans="1:2" x14ac:dyDescent="0.2">
      <c r="A4136" s="23" t="s">
        <v>16677</v>
      </c>
      <c r="B4136" s="23" t="s">
        <v>16678</v>
      </c>
    </row>
    <row r="4137" spans="1:2" x14ac:dyDescent="0.2">
      <c r="A4137" s="23" t="s">
        <v>16679</v>
      </c>
      <c r="B4137" s="23" t="s">
        <v>16680</v>
      </c>
    </row>
    <row r="4138" spans="1:2" x14ac:dyDescent="0.2">
      <c r="A4138" s="23" t="s">
        <v>16681</v>
      </c>
      <c r="B4138" s="23" t="s">
        <v>16682</v>
      </c>
    </row>
    <row r="4139" spans="1:2" x14ac:dyDescent="0.2">
      <c r="A4139" s="23" t="s">
        <v>16683</v>
      </c>
      <c r="B4139" s="23" t="s">
        <v>16684</v>
      </c>
    </row>
    <row r="4140" spans="1:2" x14ac:dyDescent="0.2">
      <c r="A4140" s="23" t="s">
        <v>16685</v>
      </c>
      <c r="B4140" s="23" t="s">
        <v>16686</v>
      </c>
    </row>
    <row r="4141" spans="1:2" x14ac:dyDescent="0.2">
      <c r="A4141" s="23" t="s">
        <v>16687</v>
      </c>
      <c r="B4141" s="23" t="s">
        <v>16688</v>
      </c>
    </row>
    <row r="4142" spans="1:2" x14ac:dyDescent="0.2">
      <c r="A4142" s="23" t="s">
        <v>16689</v>
      </c>
      <c r="B4142" s="23" t="s">
        <v>16690</v>
      </c>
    </row>
    <row r="4143" spans="1:2" x14ac:dyDescent="0.2">
      <c r="A4143" s="23" t="s">
        <v>16691</v>
      </c>
      <c r="B4143" s="23" t="s">
        <v>16692</v>
      </c>
    </row>
    <row r="4144" spans="1:2" x14ac:dyDescent="0.2">
      <c r="A4144" s="23" t="s">
        <v>16693</v>
      </c>
      <c r="B4144" s="23" t="s">
        <v>16694</v>
      </c>
    </row>
    <row r="4145" spans="1:2" x14ac:dyDescent="0.2">
      <c r="A4145" s="23" t="s">
        <v>16695</v>
      </c>
      <c r="B4145" s="23" t="s">
        <v>16696</v>
      </c>
    </row>
    <row r="4146" spans="1:2" x14ac:dyDescent="0.2">
      <c r="A4146" s="23" t="s">
        <v>16697</v>
      </c>
      <c r="B4146" s="23" t="s">
        <v>16698</v>
      </c>
    </row>
    <row r="4147" spans="1:2" x14ac:dyDescent="0.2">
      <c r="A4147" s="23" t="s">
        <v>16699</v>
      </c>
      <c r="B4147" s="23" t="s">
        <v>16700</v>
      </c>
    </row>
    <row r="4148" spans="1:2" x14ac:dyDescent="0.2">
      <c r="A4148" s="23" t="s">
        <v>16701</v>
      </c>
      <c r="B4148" s="23" t="s">
        <v>134</v>
      </c>
    </row>
    <row r="4149" spans="1:2" ht="25.5" x14ac:dyDescent="0.2">
      <c r="A4149" s="23" t="s">
        <v>16702</v>
      </c>
      <c r="B4149" s="23" t="s">
        <v>16703</v>
      </c>
    </row>
    <row r="4150" spans="1:2" x14ac:dyDescent="0.2">
      <c r="A4150" s="23" t="s">
        <v>16704</v>
      </c>
      <c r="B4150" s="23" t="s">
        <v>16705</v>
      </c>
    </row>
    <row r="4151" spans="1:2" x14ac:dyDescent="0.2">
      <c r="A4151" s="23" t="s">
        <v>16706</v>
      </c>
      <c r="B4151" s="23" t="s">
        <v>16707</v>
      </c>
    </row>
    <row r="4152" spans="1:2" x14ac:dyDescent="0.2">
      <c r="A4152" s="23" t="s">
        <v>16708</v>
      </c>
      <c r="B4152" s="23" t="s">
        <v>16709</v>
      </c>
    </row>
    <row r="4153" spans="1:2" x14ac:dyDescent="0.2">
      <c r="A4153" s="23" t="s">
        <v>16710</v>
      </c>
      <c r="B4153" s="23" t="s">
        <v>16711</v>
      </c>
    </row>
    <row r="4154" spans="1:2" x14ac:dyDescent="0.2">
      <c r="A4154" s="23" t="s">
        <v>16712</v>
      </c>
      <c r="B4154" s="23" t="s">
        <v>16713</v>
      </c>
    </row>
    <row r="4155" spans="1:2" x14ac:dyDescent="0.2">
      <c r="A4155" s="23" t="s">
        <v>16714</v>
      </c>
      <c r="B4155" s="23" t="s">
        <v>16715</v>
      </c>
    </row>
    <row r="4156" spans="1:2" x14ac:dyDescent="0.2">
      <c r="A4156" s="23" t="s">
        <v>16716</v>
      </c>
      <c r="B4156" s="23" t="s">
        <v>16717</v>
      </c>
    </row>
    <row r="4157" spans="1:2" x14ac:dyDescent="0.2">
      <c r="A4157" s="23" t="s">
        <v>16718</v>
      </c>
      <c r="B4157" s="23" t="s">
        <v>16719</v>
      </c>
    </row>
    <row r="4158" spans="1:2" x14ac:dyDescent="0.2">
      <c r="A4158" s="23" t="s">
        <v>16720</v>
      </c>
      <c r="B4158" s="23" t="s">
        <v>16721</v>
      </c>
    </row>
    <row r="4159" spans="1:2" x14ac:dyDescent="0.2">
      <c r="A4159" s="23" t="s">
        <v>16722</v>
      </c>
      <c r="B4159" s="23" t="s">
        <v>16723</v>
      </c>
    </row>
    <row r="4160" spans="1:2" x14ac:dyDescent="0.2">
      <c r="A4160" s="23" t="s">
        <v>16724</v>
      </c>
      <c r="B4160" s="23" t="s">
        <v>16725</v>
      </c>
    </row>
    <row r="4161" spans="1:2" x14ac:dyDescent="0.2">
      <c r="A4161" s="23" t="s">
        <v>16726</v>
      </c>
      <c r="B4161" s="23" t="s">
        <v>16727</v>
      </c>
    </row>
    <row r="4162" spans="1:2" x14ac:dyDescent="0.2">
      <c r="A4162" s="23" t="s">
        <v>16728</v>
      </c>
      <c r="B4162" s="23" t="s">
        <v>16729</v>
      </c>
    </row>
    <row r="4163" spans="1:2" x14ac:dyDescent="0.2">
      <c r="A4163" s="23" t="s">
        <v>16730</v>
      </c>
      <c r="B4163" s="23" t="s">
        <v>16731</v>
      </c>
    </row>
    <row r="4164" spans="1:2" x14ac:dyDescent="0.2">
      <c r="A4164" s="23" t="s">
        <v>16732</v>
      </c>
      <c r="B4164" s="23" t="s">
        <v>16733</v>
      </c>
    </row>
    <row r="4165" spans="1:2" x14ac:dyDescent="0.2">
      <c r="A4165" s="23" t="s">
        <v>16734</v>
      </c>
      <c r="B4165" s="23" t="s">
        <v>16735</v>
      </c>
    </row>
    <row r="4166" spans="1:2" x14ac:dyDescent="0.2">
      <c r="A4166" s="23" t="s">
        <v>16736</v>
      </c>
      <c r="B4166" s="23" t="s">
        <v>16737</v>
      </c>
    </row>
    <row r="4167" spans="1:2" x14ac:dyDescent="0.2">
      <c r="A4167" s="23" t="s">
        <v>16738</v>
      </c>
      <c r="B4167" s="23" t="s">
        <v>16739</v>
      </c>
    </row>
    <row r="4168" spans="1:2" x14ac:dyDescent="0.2">
      <c r="A4168" s="23" t="s">
        <v>16740</v>
      </c>
      <c r="B4168" s="23" t="s">
        <v>16741</v>
      </c>
    </row>
    <row r="4169" spans="1:2" x14ac:dyDescent="0.2">
      <c r="A4169" s="23" t="s">
        <v>16742</v>
      </c>
      <c r="B4169" s="23" t="s">
        <v>16743</v>
      </c>
    </row>
    <row r="4170" spans="1:2" x14ac:dyDescent="0.2">
      <c r="A4170" s="23" t="s">
        <v>16744</v>
      </c>
      <c r="B4170" s="23" t="s">
        <v>16745</v>
      </c>
    </row>
    <row r="4171" spans="1:2" x14ac:dyDescent="0.2">
      <c r="A4171" s="23" t="s">
        <v>16746</v>
      </c>
      <c r="B4171" s="23" t="s">
        <v>16747</v>
      </c>
    </row>
    <row r="4172" spans="1:2" x14ac:dyDescent="0.2">
      <c r="A4172" s="23" t="s">
        <v>16748</v>
      </c>
      <c r="B4172" s="23" t="s">
        <v>16749</v>
      </c>
    </row>
    <row r="4173" spans="1:2" x14ac:dyDescent="0.2">
      <c r="A4173" s="23" t="s">
        <v>16750</v>
      </c>
      <c r="B4173" s="23" t="s">
        <v>16751</v>
      </c>
    </row>
    <row r="4174" spans="1:2" x14ac:dyDescent="0.2">
      <c r="A4174" s="23" t="s">
        <v>16752</v>
      </c>
      <c r="B4174" s="23" t="s">
        <v>16753</v>
      </c>
    </row>
    <row r="4175" spans="1:2" x14ac:dyDescent="0.2">
      <c r="A4175" s="23" t="s">
        <v>16754</v>
      </c>
      <c r="B4175" s="23" t="s">
        <v>16755</v>
      </c>
    </row>
    <row r="4176" spans="1:2" x14ac:dyDescent="0.2">
      <c r="A4176" s="23" t="s">
        <v>16756</v>
      </c>
      <c r="B4176" s="23" t="s">
        <v>16757</v>
      </c>
    </row>
    <row r="4177" spans="1:2" x14ac:dyDescent="0.2">
      <c r="A4177" s="23" t="s">
        <v>16758</v>
      </c>
      <c r="B4177" s="23" t="s">
        <v>16759</v>
      </c>
    </row>
    <row r="4178" spans="1:2" x14ac:dyDescent="0.2">
      <c r="A4178" s="23" t="s">
        <v>16760</v>
      </c>
      <c r="B4178" s="23" t="s">
        <v>16761</v>
      </c>
    </row>
    <row r="4179" spans="1:2" ht="25.5" x14ac:dyDescent="0.2">
      <c r="A4179" s="23" t="s">
        <v>16762</v>
      </c>
      <c r="B4179" s="23" t="s">
        <v>16763</v>
      </c>
    </row>
    <row r="4180" spans="1:2" x14ac:dyDescent="0.2">
      <c r="A4180" s="23" t="s">
        <v>16764</v>
      </c>
      <c r="B4180" s="23" t="s">
        <v>16765</v>
      </c>
    </row>
    <row r="4181" spans="1:2" x14ac:dyDescent="0.2">
      <c r="A4181" s="23" t="s">
        <v>16766</v>
      </c>
      <c r="B4181" s="23" t="s">
        <v>184</v>
      </c>
    </row>
    <row r="4182" spans="1:2" x14ac:dyDescent="0.2">
      <c r="A4182" s="23" t="s">
        <v>16767</v>
      </c>
      <c r="B4182" s="23" t="s">
        <v>16768</v>
      </c>
    </row>
    <row r="4183" spans="1:2" x14ac:dyDescent="0.2">
      <c r="A4183" s="23" t="s">
        <v>16769</v>
      </c>
      <c r="B4183" s="23" t="s">
        <v>16770</v>
      </c>
    </row>
    <row r="4184" spans="1:2" x14ac:dyDescent="0.2">
      <c r="A4184" s="23" t="s">
        <v>16771</v>
      </c>
      <c r="B4184" s="23" t="s">
        <v>16772</v>
      </c>
    </row>
    <row r="4185" spans="1:2" x14ac:dyDescent="0.2">
      <c r="A4185" s="23" t="s">
        <v>16773</v>
      </c>
      <c r="B4185" s="23" t="s">
        <v>16774</v>
      </c>
    </row>
    <row r="4186" spans="1:2" x14ac:dyDescent="0.2">
      <c r="A4186" s="23" t="s">
        <v>16775</v>
      </c>
      <c r="B4186" s="23" t="s">
        <v>16776</v>
      </c>
    </row>
    <row r="4187" spans="1:2" x14ac:dyDescent="0.2">
      <c r="A4187" s="23" t="s">
        <v>16777</v>
      </c>
      <c r="B4187" s="23" t="s">
        <v>16778</v>
      </c>
    </row>
    <row r="4188" spans="1:2" x14ac:dyDescent="0.2">
      <c r="A4188" s="23" t="s">
        <v>16779</v>
      </c>
      <c r="B4188" s="23" t="s">
        <v>16780</v>
      </c>
    </row>
    <row r="4189" spans="1:2" x14ac:dyDescent="0.2">
      <c r="A4189" s="23" t="s">
        <v>16781</v>
      </c>
      <c r="B4189" s="23" t="s">
        <v>16782</v>
      </c>
    </row>
    <row r="4190" spans="1:2" x14ac:dyDescent="0.2">
      <c r="A4190" s="23" t="s">
        <v>16783</v>
      </c>
      <c r="B4190" s="23" t="s">
        <v>16784</v>
      </c>
    </row>
    <row r="4191" spans="1:2" x14ac:dyDescent="0.2">
      <c r="A4191" s="23" t="s">
        <v>16785</v>
      </c>
      <c r="B4191" s="23" t="s">
        <v>16786</v>
      </c>
    </row>
    <row r="4192" spans="1:2" ht="25.5" x14ac:dyDescent="0.2">
      <c r="A4192" s="23" t="s">
        <v>16787</v>
      </c>
      <c r="B4192" s="23" t="s">
        <v>16788</v>
      </c>
    </row>
    <row r="4193" spans="1:2" x14ac:dyDescent="0.2">
      <c r="A4193" s="23" t="s">
        <v>16789</v>
      </c>
      <c r="B4193" s="23" t="s">
        <v>16790</v>
      </c>
    </row>
    <row r="4194" spans="1:2" x14ac:dyDescent="0.2">
      <c r="A4194" s="23" t="s">
        <v>16791</v>
      </c>
      <c r="B4194" s="23" t="s">
        <v>16792</v>
      </c>
    </row>
    <row r="4195" spans="1:2" ht="25.5" x14ac:dyDescent="0.2">
      <c r="A4195" s="23" t="s">
        <v>16793</v>
      </c>
      <c r="B4195" s="23" t="s">
        <v>16794</v>
      </c>
    </row>
    <row r="4196" spans="1:2" x14ac:dyDescent="0.2">
      <c r="A4196" s="23" t="s">
        <v>16795</v>
      </c>
      <c r="B4196" s="23" t="s">
        <v>16796</v>
      </c>
    </row>
    <row r="4197" spans="1:2" x14ac:dyDescent="0.2">
      <c r="A4197" s="23" t="s">
        <v>16797</v>
      </c>
      <c r="B4197" s="23" t="s">
        <v>16798</v>
      </c>
    </row>
    <row r="4198" spans="1:2" x14ac:dyDescent="0.2">
      <c r="A4198" s="23" t="s">
        <v>16799</v>
      </c>
      <c r="B4198" s="23" t="s">
        <v>16800</v>
      </c>
    </row>
    <row r="4199" spans="1:2" x14ac:dyDescent="0.2">
      <c r="A4199" s="23" t="s">
        <v>16801</v>
      </c>
      <c r="B4199" s="23" t="s">
        <v>16802</v>
      </c>
    </row>
    <row r="4200" spans="1:2" x14ac:dyDescent="0.2">
      <c r="A4200" s="23" t="s">
        <v>16803</v>
      </c>
      <c r="B4200" s="23" t="s">
        <v>16804</v>
      </c>
    </row>
    <row r="4201" spans="1:2" x14ac:dyDescent="0.2">
      <c r="A4201" s="23" t="s">
        <v>16805</v>
      </c>
      <c r="B4201" s="23" t="s">
        <v>16806</v>
      </c>
    </row>
    <row r="4202" spans="1:2" x14ac:dyDescent="0.2">
      <c r="A4202" s="23" t="s">
        <v>16807</v>
      </c>
      <c r="B4202" s="23" t="s">
        <v>16808</v>
      </c>
    </row>
    <row r="4203" spans="1:2" x14ac:dyDescent="0.2">
      <c r="A4203" s="23" t="s">
        <v>16809</v>
      </c>
      <c r="B4203" s="23" t="s">
        <v>16810</v>
      </c>
    </row>
    <row r="4204" spans="1:2" x14ac:dyDescent="0.2">
      <c r="A4204" s="23" t="s">
        <v>16811</v>
      </c>
      <c r="B4204" s="23" t="s">
        <v>16812</v>
      </c>
    </row>
    <row r="4205" spans="1:2" x14ac:dyDescent="0.2">
      <c r="A4205" s="23" t="s">
        <v>16813</v>
      </c>
      <c r="B4205" s="23" t="s">
        <v>16814</v>
      </c>
    </row>
    <row r="4206" spans="1:2" x14ac:dyDescent="0.2">
      <c r="A4206" s="23" t="s">
        <v>16815</v>
      </c>
      <c r="B4206" s="23" t="s">
        <v>16816</v>
      </c>
    </row>
    <row r="4207" spans="1:2" x14ac:dyDescent="0.2">
      <c r="A4207" s="23" t="s">
        <v>16817</v>
      </c>
      <c r="B4207" s="23" t="s">
        <v>16818</v>
      </c>
    </row>
    <row r="4208" spans="1:2" x14ac:dyDescent="0.2">
      <c r="A4208" s="23" t="s">
        <v>16819</v>
      </c>
      <c r="B4208" s="23" t="s">
        <v>16820</v>
      </c>
    </row>
    <row r="4209" spans="1:2" x14ac:dyDescent="0.2">
      <c r="A4209" s="23" t="s">
        <v>16821</v>
      </c>
      <c r="B4209" s="23" t="s">
        <v>16822</v>
      </c>
    </row>
    <row r="4210" spans="1:2" ht="25.5" x14ac:dyDescent="0.2">
      <c r="A4210" s="23" t="s">
        <v>16823</v>
      </c>
      <c r="B4210" s="23" t="s">
        <v>16824</v>
      </c>
    </row>
    <row r="4211" spans="1:2" x14ac:dyDescent="0.2">
      <c r="A4211" s="23" t="s">
        <v>16825</v>
      </c>
      <c r="B4211" s="23" t="s">
        <v>16826</v>
      </c>
    </row>
    <row r="4212" spans="1:2" x14ac:dyDescent="0.2">
      <c r="A4212" s="23" t="s">
        <v>16827</v>
      </c>
      <c r="B4212" s="23" t="s">
        <v>16828</v>
      </c>
    </row>
    <row r="4213" spans="1:2" x14ac:dyDescent="0.2">
      <c r="A4213" s="23" t="s">
        <v>16829</v>
      </c>
      <c r="B4213" s="23" t="s">
        <v>16830</v>
      </c>
    </row>
    <row r="4214" spans="1:2" x14ac:dyDescent="0.2">
      <c r="A4214" s="23" t="s">
        <v>16831</v>
      </c>
      <c r="B4214" s="23" t="s">
        <v>16832</v>
      </c>
    </row>
    <row r="4215" spans="1:2" x14ac:dyDescent="0.2">
      <c r="A4215" s="23" t="s">
        <v>16833</v>
      </c>
      <c r="B4215" s="23" t="s">
        <v>16834</v>
      </c>
    </row>
    <row r="4216" spans="1:2" x14ac:dyDescent="0.2">
      <c r="A4216" s="23" t="s">
        <v>16835</v>
      </c>
      <c r="B4216" s="23" t="s">
        <v>16836</v>
      </c>
    </row>
    <row r="4217" spans="1:2" x14ac:dyDescent="0.2">
      <c r="A4217" s="23" t="s">
        <v>16837</v>
      </c>
      <c r="B4217" s="23" t="s">
        <v>16838</v>
      </c>
    </row>
    <row r="4218" spans="1:2" x14ac:dyDescent="0.2">
      <c r="A4218" s="23" t="s">
        <v>16839</v>
      </c>
      <c r="B4218" s="23" t="s">
        <v>16840</v>
      </c>
    </row>
    <row r="4219" spans="1:2" x14ac:dyDescent="0.2">
      <c r="A4219" s="23" t="s">
        <v>16841</v>
      </c>
      <c r="B4219" s="23" t="s">
        <v>16842</v>
      </c>
    </row>
    <row r="4220" spans="1:2" x14ac:dyDescent="0.2">
      <c r="A4220" s="23" t="s">
        <v>16843</v>
      </c>
      <c r="B4220" s="23" t="s">
        <v>16844</v>
      </c>
    </row>
    <row r="4221" spans="1:2" x14ac:dyDescent="0.2">
      <c r="A4221" s="23" t="s">
        <v>16845</v>
      </c>
      <c r="B4221" s="23" t="s">
        <v>16846</v>
      </c>
    </row>
    <row r="4222" spans="1:2" x14ac:dyDescent="0.2">
      <c r="A4222" s="23" t="s">
        <v>16847</v>
      </c>
      <c r="B4222" s="23" t="s">
        <v>16848</v>
      </c>
    </row>
    <row r="4223" spans="1:2" x14ac:dyDescent="0.2">
      <c r="A4223" s="23" t="s">
        <v>16849</v>
      </c>
      <c r="B4223" s="23" t="s">
        <v>16850</v>
      </c>
    </row>
    <row r="4224" spans="1:2" x14ac:dyDescent="0.2">
      <c r="A4224" s="23" t="s">
        <v>16851</v>
      </c>
      <c r="B4224" s="23" t="s">
        <v>16852</v>
      </c>
    </row>
    <row r="4225" spans="1:2" x14ac:dyDescent="0.2">
      <c r="A4225" s="23" t="s">
        <v>16853</v>
      </c>
      <c r="B4225" s="23" t="s">
        <v>16854</v>
      </c>
    </row>
    <row r="4226" spans="1:2" x14ac:dyDescent="0.2">
      <c r="A4226" s="23" t="s">
        <v>16855</v>
      </c>
      <c r="B4226" s="23" t="s">
        <v>16856</v>
      </c>
    </row>
    <row r="4227" spans="1:2" x14ac:dyDescent="0.2">
      <c r="A4227" s="23" t="s">
        <v>16857</v>
      </c>
      <c r="B4227" s="23" t="s">
        <v>16858</v>
      </c>
    </row>
    <row r="4228" spans="1:2" x14ac:dyDescent="0.2">
      <c r="A4228" s="23" t="s">
        <v>16859</v>
      </c>
      <c r="B4228" s="23" t="s">
        <v>16860</v>
      </c>
    </row>
    <row r="4229" spans="1:2" x14ac:dyDescent="0.2">
      <c r="A4229" s="23" t="s">
        <v>16861</v>
      </c>
      <c r="B4229" s="23" t="s">
        <v>16862</v>
      </c>
    </row>
    <row r="4230" spans="1:2" x14ac:dyDescent="0.2">
      <c r="A4230" s="23" t="s">
        <v>16863</v>
      </c>
      <c r="B4230" s="23" t="s">
        <v>16864</v>
      </c>
    </row>
    <row r="4231" spans="1:2" x14ac:dyDescent="0.2">
      <c r="A4231" s="23" t="s">
        <v>16865</v>
      </c>
      <c r="B4231" s="23" t="s">
        <v>16866</v>
      </c>
    </row>
    <row r="4232" spans="1:2" x14ac:dyDescent="0.2">
      <c r="A4232" s="23" t="s">
        <v>16867</v>
      </c>
      <c r="B4232" s="23" t="s">
        <v>16868</v>
      </c>
    </row>
    <row r="4233" spans="1:2" x14ac:dyDescent="0.2">
      <c r="A4233" s="23" t="s">
        <v>16869</v>
      </c>
      <c r="B4233" s="23" t="s">
        <v>16870</v>
      </c>
    </row>
    <row r="4234" spans="1:2" ht="25.5" x14ac:dyDescent="0.2">
      <c r="A4234" s="23" t="s">
        <v>16871</v>
      </c>
      <c r="B4234" s="23" t="s">
        <v>16872</v>
      </c>
    </row>
    <row r="4235" spans="1:2" x14ac:dyDescent="0.2">
      <c r="A4235" s="23" t="s">
        <v>16873</v>
      </c>
      <c r="B4235" s="23" t="s">
        <v>16874</v>
      </c>
    </row>
    <row r="4236" spans="1:2" ht="25.5" x14ac:dyDescent="0.2">
      <c r="A4236" s="23" t="s">
        <v>16875</v>
      </c>
      <c r="B4236" s="23" t="s">
        <v>16876</v>
      </c>
    </row>
    <row r="4237" spans="1:2" x14ac:dyDescent="0.2">
      <c r="A4237" s="23" t="s">
        <v>16877</v>
      </c>
      <c r="B4237" s="23" t="s">
        <v>16878</v>
      </c>
    </row>
    <row r="4238" spans="1:2" x14ac:dyDescent="0.2">
      <c r="A4238" s="23" t="s">
        <v>16879</v>
      </c>
      <c r="B4238" s="23" t="s">
        <v>16880</v>
      </c>
    </row>
    <row r="4239" spans="1:2" x14ac:dyDescent="0.2">
      <c r="A4239" s="23" t="s">
        <v>16881</v>
      </c>
      <c r="B4239" s="23" t="s">
        <v>16882</v>
      </c>
    </row>
    <row r="4240" spans="1:2" x14ac:dyDescent="0.2">
      <c r="A4240" s="23" t="s">
        <v>16883</v>
      </c>
      <c r="B4240" s="23" t="s">
        <v>16884</v>
      </c>
    </row>
    <row r="4241" spans="1:2" ht="25.5" x14ac:dyDescent="0.2">
      <c r="A4241" s="23" t="s">
        <v>16885</v>
      </c>
      <c r="B4241" s="23" t="s">
        <v>16886</v>
      </c>
    </row>
    <row r="4242" spans="1:2" ht="25.5" x14ac:dyDescent="0.2">
      <c r="A4242" s="23" t="s">
        <v>16887</v>
      </c>
      <c r="B4242" s="23" t="s">
        <v>16888</v>
      </c>
    </row>
    <row r="4243" spans="1:2" x14ac:dyDescent="0.2">
      <c r="A4243" s="23" t="s">
        <v>16889</v>
      </c>
      <c r="B4243" s="23" t="s">
        <v>16890</v>
      </c>
    </row>
    <row r="4244" spans="1:2" ht="25.5" x14ac:dyDescent="0.2">
      <c r="A4244" s="23" t="s">
        <v>16891</v>
      </c>
      <c r="B4244" s="23" t="s">
        <v>16892</v>
      </c>
    </row>
    <row r="4245" spans="1:2" x14ac:dyDescent="0.2">
      <c r="A4245" s="23" t="s">
        <v>16893</v>
      </c>
      <c r="B4245" s="23" t="s">
        <v>16894</v>
      </c>
    </row>
    <row r="4246" spans="1:2" x14ac:dyDescent="0.2">
      <c r="A4246" s="23" t="s">
        <v>16895</v>
      </c>
      <c r="B4246" s="23" t="s">
        <v>16896</v>
      </c>
    </row>
    <row r="4247" spans="1:2" x14ac:dyDescent="0.2">
      <c r="A4247" s="23" t="s">
        <v>16897</v>
      </c>
      <c r="B4247" s="23" t="s">
        <v>16898</v>
      </c>
    </row>
    <row r="4248" spans="1:2" x14ac:dyDescent="0.2">
      <c r="A4248" s="23" t="s">
        <v>16899</v>
      </c>
      <c r="B4248" s="23" t="s">
        <v>16900</v>
      </c>
    </row>
    <row r="4249" spans="1:2" x14ac:dyDescent="0.2">
      <c r="A4249" s="23" t="s">
        <v>16901</v>
      </c>
      <c r="B4249" s="23" t="s">
        <v>16902</v>
      </c>
    </row>
    <row r="4250" spans="1:2" x14ac:dyDescent="0.2">
      <c r="A4250" s="23" t="s">
        <v>16903</v>
      </c>
      <c r="B4250" s="23" t="s">
        <v>16904</v>
      </c>
    </row>
    <row r="4251" spans="1:2" x14ac:dyDescent="0.2">
      <c r="A4251" s="23" t="s">
        <v>16905</v>
      </c>
      <c r="B4251" s="23" t="s">
        <v>16906</v>
      </c>
    </row>
    <row r="4252" spans="1:2" x14ac:dyDescent="0.2">
      <c r="A4252" s="23" t="s">
        <v>16907</v>
      </c>
      <c r="B4252" s="23" t="s">
        <v>16908</v>
      </c>
    </row>
    <row r="4253" spans="1:2" x14ac:dyDescent="0.2">
      <c r="A4253" s="23" t="s">
        <v>16909</v>
      </c>
      <c r="B4253" s="23" t="s">
        <v>16910</v>
      </c>
    </row>
    <row r="4254" spans="1:2" x14ac:dyDescent="0.2">
      <c r="A4254" s="23" t="s">
        <v>16911</v>
      </c>
      <c r="B4254" s="23" t="s">
        <v>16912</v>
      </c>
    </row>
    <row r="4255" spans="1:2" x14ac:dyDescent="0.2">
      <c r="A4255" s="23" t="s">
        <v>16913</v>
      </c>
      <c r="B4255" s="23" t="s">
        <v>16914</v>
      </c>
    </row>
    <row r="4256" spans="1:2" x14ac:dyDescent="0.2">
      <c r="A4256" s="23" t="s">
        <v>16915</v>
      </c>
      <c r="B4256" s="23" t="s">
        <v>16916</v>
      </c>
    </row>
    <row r="4257" spans="1:2" x14ac:dyDescent="0.2">
      <c r="A4257" s="23" t="s">
        <v>16917</v>
      </c>
      <c r="B4257" s="23" t="s">
        <v>16918</v>
      </c>
    </row>
    <row r="4258" spans="1:2" ht="25.5" x14ac:dyDescent="0.2">
      <c r="A4258" s="23" t="s">
        <v>16919</v>
      </c>
      <c r="B4258" s="23" t="s">
        <v>16920</v>
      </c>
    </row>
    <row r="4259" spans="1:2" x14ac:dyDescent="0.2">
      <c r="A4259" s="23" t="s">
        <v>16921</v>
      </c>
      <c r="B4259" s="23" t="s">
        <v>16922</v>
      </c>
    </row>
    <row r="4260" spans="1:2" ht="25.5" x14ac:dyDescent="0.2">
      <c r="A4260" s="23" t="s">
        <v>16923</v>
      </c>
      <c r="B4260" s="23" t="s">
        <v>16924</v>
      </c>
    </row>
    <row r="4261" spans="1:2" x14ac:dyDescent="0.2">
      <c r="A4261" s="23" t="s">
        <v>16925</v>
      </c>
      <c r="B4261" s="23" t="s">
        <v>16926</v>
      </c>
    </row>
    <row r="4262" spans="1:2" x14ac:dyDescent="0.2">
      <c r="A4262" s="23" t="s">
        <v>16927</v>
      </c>
      <c r="B4262" s="23" t="s">
        <v>16928</v>
      </c>
    </row>
    <row r="4263" spans="1:2" x14ac:dyDescent="0.2">
      <c r="A4263" s="23" t="s">
        <v>16929</v>
      </c>
      <c r="B4263" s="23" t="s">
        <v>16930</v>
      </c>
    </row>
    <row r="4264" spans="1:2" x14ac:dyDescent="0.2">
      <c r="A4264" s="23" t="s">
        <v>16931</v>
      </c>
      <c r="B4264" s="23" t="s">
        <v>16932</v>
      </c>
    </row>
    <row r="4265" spans="1:2" x14ac:dyDescent="0.2">
      <c r="A4265" s="23" t="s">
        <v>16933</v>
      </c>
      <c r="B4265" s="23" t="s">
        <v>16934</v>
      </c>
    </row>
    <row r="4266" spans="1:2" x14ac:dyDescent="0.2">
      <c r="A4266" s="23" t="s">
        <v>16935</v>
      </c>
      <c r="B4266" s="23" t="s">
        <v>16936</v>
      </c>
    </row>
    <row r="4267" spans="1:2" x14ac:dyDescent="0.2">
      <c r="A4267" s="23" t="s">
        <v>16937</v>
      </c>
      <c r="B4267" s="23" t="s">
        <v>16938</v>
      </c>
    </row>
    <row r="4268" spans="1:2" x14ac:dyDescent="0.2">
      <c r="A4268" s="23" t="s">
        <v>16939</v>
      </c>
      <c r="B4268" s="23" t="s">
        <v>16940</v>
      </c>
    </row>
    <row r="4269" spans="1:2" ht="25.5" x14ac:dyDescent="0.2">
      <c r="A4269" s="23" t="s">
        <v>16941</v>
      </c>
      <c r="B4269" s="23" t="s">
        <v>16942</v>
      </c>
    </row>
    <row r="4270" spans="1:2" x14ac:dyDescent="0.2">
      <c r="A4270" s="23" t="s">
        <v>16943</v>
      </c>
      <c r="B4270" s="23" t="s">
        <v>16944</v>
      </c>
    </row>
    <row r="4271" spans="1:2" x14ac:dyDescent="0.2">
      <c r="A4271" s="23" t="s">
        <v>16945</v>
      </c>
      <c r="B4271" s="23" t="s">
        <v>16946</v>
      </c>
    </row>
    <row r="4272" spans="1:2" ht="25.5" x14ac:dyDescent="0.2">
      <c r="A4272" s="23" t="s">
        <v>16947</v>
      </c>
      <c r="B4272" s="23" t="s">
        <v>16948</v>
      </c>
    </row>
    <row r="4273" spans="1:2" x14ac:dyDescent="0.2">
      <c r="A4273" s="23" t="s">
        <v>16949</v>
      </c>
      <c r="B4273" s="23" t="s">
        <v>16950</v>
      </c>
    </row>
    <row r="4274" spans="1:2" x14ac:dyDescent="0.2">
      <c r="A4274" s="23" t="s">
        <v>16951</v>
      </c>
      <c r="B4274" s="23" t="s">
        <v>16952</v>
      </c>
    </row>
    <row r="4275" spans="1:2" x14ac:dyDescent="0.2">
      <c r="A4275" s="23" t="s">
        <v>16953</v>
      </c>
      <c r="B4275" s="23" t="s">
        <v>16954</v>
      </c>
    </row>
    <row r="4276" spans="1:2" x14ac:dyDescent="0.2">
      <c r="A4276" s="23" t="s">
        <v>16955</v>
      </c>
      <c r="B4276" s="23" t="s">
        <v>16956</v>
      </c>
    </row>
    <row r="4277" spans="1:2" x14ac:dyDescent="0.2">
      <c r="A4277" s="23" t="s">
        <v>16957</v>
      </c>
      <c r="B4277" s="23" t="s">
        <v>16958</v>
      </c>
    </row>
    <row r="4278" spans="1:2" ht="25.5" x14ac:dyDescent="0.2">
      <c r="A4278" s="23" t="s">
        <v>16959</v>
      </c>
      <c r="B4278" s="23" t="s">
        <v>16960</v>
      </c>
    </row>
    <row r="4279" spans="1:2" x14ac:dyDescent="0.2">
      <c r="A4279" s="23" t="s">
        <v>16961</v>
      </c>
      <c r="B4279" s="23" t="s">
        <v>16962</v>
      </c>
    </row>
    <row r="4280" spans="1:2" ht="25.5" x14ac:dyDescent="0.2">
      <c r="A4280" s="23" t="s">
        <v>16963</v>
      </c>
      <c r="B4280" s="23" t="s">
        <v>16964</v>
      </c>
    </row>
    <row r="4281" spans="1:2" x14ac:dyDescent="0.2">
      <c r="A4281" s="23" t="s">
        <v>16965</v>
      </c>
      <c r="B4281" s="23" t="s">
        <v>16966</v>
      </c>
    </row>
    <row r="4282" spans="1:2" ht="25.5" x14ac:dyDescent="0.2">
      <c r="A4282" s="23" t="s">
        <v>16967</v>
      </c>
      <c r="B4282" s="23" t="s">
        <v>16968</v>
      </c>
    </row>
    <row r="4283" spans="1:2" ht="25.5" x14ac:dyDescent="0.2">
      <c r="A4283" s="23" t="s">
        <v>16969</v>
      </c>
      <c r="B4283" s="23" t="s">
        <v>16970</v>
      </c>
    </row>
    <row r="4284" spans="1:2" ht="38.25" x14ac:dyDescent="0.2">
      <c r="A4284" s="23" t="s">
        <v>16971</v>
      </c>
      <c r="B4284" s="23" t="s">
        <v>16972</v>
      </c>
    </row>
    <row r="4285" spans="1:2" ht="25.5" x14ac:dyDescent="0.2">
      <c r="A4285" s="23" t="s">
        <v>16973</v>
      </c>
      <c r="B4285" s="23" t="s">
        <v>16974</v>
      </c>
    </row>
    <row r="4286" spans="1:2" x14ac:dyDescent="0.2">
      <c r="A4286" s="23" t="s">
        <v>16975</v>
      </c>
      <c r="B4286" s="23" t="s">
        <v>16976</v>
      </c>
    </row>
    <row r="4287" spans="1:2" x14ac:dyDescent="0.2">
      <c r="A4287" s="23" t="s">
        <v>16977</v>
      </c>
      <c r="B4287" s="23" t="s">
        <v>16978</v>
      </c>
    </row>
    <row r="4288" spans="1:2" x14ac:dyDescent="0.2">
      <c r="A4288" s="23" t="s">
        <v>16979</v>
      </c>
      <c r="B4288" s="23" t="s">
        <v>16980</v>
      </c>
    </row>
    <row r="4289" spans="1:2" ht="25.5" x14ac:dyDescent="0.2">
      <c r="A4289" s="23" t="s">
        <v>16981</v>
      </c>
      <c r="B4289" s="23" t="s">
        <v>16982</v>
      </c>
    </row>
    <row r="4290" spans="1:2" x14ac:dyDescent="0.2">
      <c r="A4290" s="23" t="s">
        <v>16983</v>
      </c>
      <c r="B4290" s="23" t="s">
        <v>16984</v>
      </c>
    </row>
    <row r="4291" spans="1:2" ht="25.5" x14ac:dyDescent="0.2">
      <c r="A4291" s="23" t="s">
        <v>16985</v>
      </c>
      <c r="B4291" s="23" t="s">
        <v>16986</v>
      </c>
    </row>
    <row r="4292" spans="1:2" x14ac:dyDescent="0.2">
      <c r="A4292" s="23" t="s">
        <v>16987</v>
      </c>
      <c r="B4292" s="23" t="s">
        <v>16988</v>
      </c>
    </row>
    <row r="4293" spans="1:2" ht="25.5" x14ac:dyDescent="0.2">
      <c r="A4293" s="23" t="s">
        <v>16989</v>
      </c>
      <c r="B4293" s="23" t="s">
        <v>16990</v>
      </c>
    </row>
    <row r="4294" spans="1:2" x14ac:dyDescent="0.2">
      <c r="A4294" s="23" t="s">
        <v>16991</v>
      </c>
      <c r="B4294" s="23" t="s">
        <v>16992</v>
      </c>
    </row>
    <row r="4295" spans="1:2" x14ac:dyDescent="0.2">
      <c r="A4295" s="23" t="s">
        <v>16993</v>
      </c>
      <c r="B4295" s="23" t="s">
        <v>16994</v>
      </c>
    </row>
    <row r="4296" spans="1:2" x14ac:dyDescent="0.2">
      <c r="A4296" s="23" t="s">
        <v>16995</v>
      </c>
      <c r="B4296" s="23" t="s">
        <v>16996</v>
      </c>
    </row>
    <row r="4297" spans="1:2" x14ac:dyDescent="0.2">
      <c r="A4297" s="23" t="s">
        <v>16997</v>
      </c>
      <c r="B4297" s="23" t="s">
        <v>16998</v>
      </c>
    </row>
    <row r="4298" spans="1:2" x14ac:dyDescent="0.2">
      <c r="A4298" s="23" t="s">
        <v>16999</v>
      </c>
      <c r="B4298" s="23" t="s">
        <v>17000</v>
      </c>
    </row>
    <row r="4299" spans="1:2" x14ac:dyDescent="0.2">
      <c r="A4299" s="23" t="s">
        <v>17001</v>
      </c>
      <c r="B4299" s="23" t="s">
        <v>17002</v>
      </c>
    </row>
    <row r="4300" spans="1:2" x14ac:dyDescent="0.2">
      <c r="A4300" s="23" t="s">
        <v>17003</v>
      </c>
      <c r="B4300" s="23" t="s">
        <v>17004</v>
      </c>
    </row>
    <row r="4301" spans="1:2" x14ac:dyDescent="0.2">
      <c r="A4301" s="23" t="s">
        <v>17005</v>
      </c>
      <c r="B4301" s="23" t="s">
        <v>17006</v>
      </c>
    </row>
    <row r="4302" spans="1:2" x14ac:dyDescent="0.2">
      <c r="A4302" s="23" t="s">
        <v>17007</v>
      </c>
      <c r="B4302" s="23" t="s">
        <v>17008</v>
      </c>
    </row>
    <row r="4303" spans="1:2" x14ac:dyDescent="0.2">
      <c r="A4303" s="23" t="s">
        <v>17009</v>
      </c>
      <c r="B4303" s="23" t="s">
        <v>17010</v>
      </c>
    </row>
    <row r="4304" spans="1:2" x14ac:dyDescent="0.2">
      <c r="A4304" s="23" t="s">
        <v>17011</v>
      </c>
      <c r="B4304" s="23" t="s">
        <v>17012</v>
      </c>
    </row>
    <row r="4305" spans="1:2" x14ac:dyDescent="0.2">
      <c r="A4305" s="23" t="s">
        <v>17013</v>
      </c>
      <c r="B4305" s="23" t="s">
        <v>17014</v>
      </c>
    </row>
    <row r="4306" spans="1:2" x14ac:dyDescent="0.2">
      <c r="A4306" s="23" t="s">
        <v>17015</v>
      </c>
      <c r="B4306" s="23" t="s">
        <v>17016</v>
      </c>
    </row>
    <row r="4307" spans="1:2" ht="25.5" x14ac:dyDescent="0.2">
      <c r="A4307" s="23" t="s">
        <v>17017</v>
      </c>
      <c r="B4307" s="23" t="s">
        <v>17018</v>
      </c>
    </row>
    <row r="4308" spans="1:2" x14ac:dyDescent="0.2">
      <c r="A4308" s="23" t="s">
        <v>17019</v>
      </c>
      <c r="B4308" s="23" t="s">
        <v>17020</v>
      </c>
    </row>
    <row r="4309" spans="1:2" x14ac:dyDescent="0.2">
      <c r="A4309" s="23" t="s">
        <v>17021</v>
      </c>
      <c r="B4309" s="23" t="s">
        <v>17022</v>
      </c>
    </row>
    <row r="4310" spans="1:2" x14ac:dyDescent="0.2">
      <c r="A4310" s="23" t="s">
        <v>17023</v>
      </c>
      <c r="B4310" s="23" t="s">
        <v>17024</v>
      </c>
    </row>
    <row r="4311" spans="1:2" x14ac:dyDescent="0.2">
      <c r="A4311" s="23" t="s">
        <v>17025</v>
      </c>
      <c r="B4311" s="23" t="s">
        <v>17026</v>
      </c>
    </row>
    <row r="4312" spans="1:2" x14ac:dyDescent="0.2">
      <c r="A4312" s="23" t="s">
        <v>17027</v>
      </c>
      <c r="B4312" s="23" t="s">
        <v>17028</v>
      </c>
    </row>
    <row r="4313" spans="1:2" x14ac:dyDescent="0.2">
      <c r="A4313" s="23" t="s">
        <v>17029</v>
      </c>
      <c r="B4313" s="23" t="s">
        <v>17030</v>
      </c>
    </row>
    <row r="4314" spans="1:2" x14ac:dyDescent="0.2">
      <c r="A4314" s="23" t="s">
        <v>17031</v>
      </c>
      <c r="B4314" s="23" t="s">
        <v>17032</v>
      </c>
    </row>
    <row r="4315" spans="1:2" ht="38.25" x14ac:dyDescent="0.2">
      <c r="A4315" s="23" t="s">
        <v>17033</v>
      </c>
      <c r="B4315" s="23" t="s">
        <v>17034</v>
      </c>
    </row>
    <row r="4316" spans="1:2" x14ac:dyDescent="0.2">
      <c r="A4316" s="23" t="s">
        <v>17035</v>
      </c>
      <c r="B4316" s="23" t="s">
        <v>17036</v>
      </c>
    </row>
    <row r="4317" spans="1:2" x14ac:dyDescent="0.2">
      <c r="A4317" s="23" t="s">
        <v>17037</v>
      </c>
      <c r="B4317" s="23" t="s">
        <v>17038</v>
      </c>
    </row>
    <row r="4318" spans="1:2" x14ac:dyDescent="0.2">
      <c r="A4318" s="23" t="s">
        <v>17039</v>
      </c>
      <c r="B4318" s="23" t="s">
        <v>17040</v>
      </c>
    </row>
    <row r="4319" spans="1:2" x14ac:dyDescent="0.2">
      <c r="A4319" s="23" t="s">
        <v>17041</v>
      </c>
      <c r="B4319" s="23" t="s">
        <v>17042</v>
      </c>
    </row>
    <row r="4320" spans="1:2" x14ac:dyDescent="0.2">
      <c r="A4320" s="23" t="s">
        <v>17043</v>
      </c>
      <c r="B4320" s="23" t="s">
        <v>17044</v>
      </c>
    </row>
    <row r="4321" spans="1:2" x14ac:dyDescent="0.2">
      <c r="A4321" s="23" t="s">
        <v>17045</v>
      </c>
      <c r="B4321" s="23" t="s">
        <v>17046</v>
      </c>
    </row>
    <row r="4322" spans="1:2" x14ac:dyDescent="0.2">
      <c r="A4322" s="23" t="s">
        <v>17047</v>
      </c>
      <c r="B4322" s="23" t="s">
        <v>17048</v>
      </c>
    </row>
    <row r="4323" spans="1:2" x14ac:dyDescent="0.2">
      <c r="A4323" s="23" t="s">
        <v>17049</v>
      </c>
      <c r="B4323" s="23" t="s">
        <v>17050</v>
      </c>
    </row>
    <row r="4324" spans="1:2" x14ac:dyDescent="0.2">
      <c r="A4324" s="23" t="s">
        <v>17051</v>
      </c>
      <c r="B4324" s="23" t="s">
        <v>17052</v>
      </c>
    </row>
    <row r="4325" spans="1:2" x14ac:dyDescent="0.2">
      <c r="A4325" s="23" t="s">
        <v>17053</v>
      </c>
      <c r="B4325" s="23" t="s">
        <v>17054</v>
      </c>
    </row>
    <row r="4326" spans="1:2" ht="25.5" x14ac:dyDescent="0.2">
      <c r="A4326" s="23" t="s">
        <v>17055</v>
      </c>
      <c r="B4326" s="23" t="s">
        <v>17056</v>
      </c>
    </row>
    <row r="4327" spans="1:2" x14ac:dyDescent="0.2">
      <c r="A4327" s="23" t="s">
        <v>17057</v>
      </c>
      <c r="B4327" s="23" t="s">
        <v>17058</v>
      </c>
    </row>
    <row r="4328" spans="1:2" x14ac:dyDescent="0.2">
      <c r="A4328" s="23" t="s">
        <v>17059</v>
      </c>
      <c r="B4328" s="23" t="s">
        <v>17060</v>
      </c>
    </row>
    <row r="4329" spans="1:2" x14ac:dyDescent="0.2">
      <c r="A4329" s="23" t="s">
        <v>17061</v>
      </c>
      <c r="B4329" s="23" t="s">
        <v>17062</v>
      </c>
    </row>
    <row r="4330" spans="1:2" x14ac:dyDescent="0.2">
      <c r="A4330" s="23" t="s">
        <v>17063</v>
      </c>
      <c r="B4330" s="23" t="s">
        <v>17064</v>
      </c>
    </row>
    <row r="4331" spans="1:2" x14ac:dyDescent="0.2">
      <c r="A4331" s="23" t="s">
        <v>17065</v>
      </c>
      <c r="B4331" s="23" t="s">
        <v>17066</v>
      </c>
    </row>
    <row r="4332" spans="1:2" x14ac:dyDescent="0.2">
      <c r="A4332" s="23" t="s">
        <v>17067</v>
      </c>
      <c r="B4332" s="23" t="s">
        <v>17068</v>
      </c>
    </row>
    <row r="4333" spans="1:2" x14ac:dyDescent="0.2">
      <c r="A4333" s="23" t="s">
        <v>17069</v>
      </c>
      <c r="B4333" s="23" t="s">
        <v>17070</v>
      </c>
    </row>
    <row r="4334" spans="1:2" x14ac:dyDescent="0.2">
      <c r="A4334" s="23" t="s">
        <v>17071</v>
      </c>
      <c r="B4334" s="23" t="s">
        <v>17072</v>
      </c>
    </row>
    <row r="4335" spans="1:2" x14ac:dyDescent="0.2">
      <c r="A4335" s="23" t="s">
        <v>17073</v>
      </c>
      <c r="B4335" s="23" t="s">
        <v>17074</v>
      </c>
    </row>
    <row r="4336" spans="1:2" x14ac:dyDescent="0.2">
      <c r="A4336" s="23" t="s">
        <v>17075</v>
      </c>
      <c r="B4336" s="23" t="s">
        <v>17076</v>
      </c>
    </row>
    <row r="4337" spans="1:2" x14ac:dyDescent="0.2">
      <c r="A4337" s="23" t="s">
        <v>17077</v>
      </c>
      <c r="B4337" s="23" t="s">
        <v>17078</v>
      </c>
    </row>
    <row r="4338" spans="1:2" x14ac:dyDescent="0.2">
      <c r="A4338" s="23" t="s">
        <v>17079</v>
      </c>
      <c r="B4338" s="23" t="s">
        <v>17080</v>
      </c>
    </row>
    <row r="4339" spans="1:2" x14ac:dyDescent="0.2">
      <c r="A4339" s="23" t="s">
        <v>17081</v>
      </c>
      <c r="B4339" s="23" t="s">
        <v>17082</v>
      </c>
    </row>
    <row r="4340" spans="1:2" x14ac:dyDescent="0.2">
      <c r="A4340" s="23" t="s">
        <v>17083</v>
      </c>
      <c r="B4340" s="23" t="s">
        <v>17084</v>
      </c>
    </row>
    <row r="4341" spans="1:2" x14ac:dyDescent="0.2">
      <c r="A4341" s="23" t="s">
        <v>17085</v>
      </c>
      <c r="B4341" s="23" t="s">
        <v>17086</v>
      </c>
    </row>
    <row r="4342" spans="1:2" ht="25.5" x14ac:dyDescent="0.2">
      <c r="A4342" s="23" t="s">
        <v>17087</v>
      </c>
      <c r="B4342" s="23" t="s">
        <v>17088</v>
      </c>
    </row>
    <row r="4343" spans="1:2" x14ac:dyDescent="0.2">
      <c r="A4343" s="23" t="s">
        <v>17089</v>
      </c>
      <c r="B4343" s="23" t="s">
        <v>17090</v>
      </c>
    </row>
    <row r="4344" spans="1:2" x14ac:dyDescent="0.2">
      <c r="A4344" s="23" t="s">
        <v>17091</v>
      </c>
      <c r="B4344" s="23" t="s">
        <v>17092</v>
      </c>
    </row>
    <row r="4345" spans="1:2" x14ac:dyDescent="0.2">
      <c r="A4345" s="23" t="s">
        <v>17093</v>
      </c>
      <c r="B4345" s="23" t="s">
        <v>17094</v>
      </c>
    </row>
    <row r="4346" spans="1:2" x14ac:dyDescent="0.2">
      <c r="A4346" s="23" t="s">
        <v>17095</v>
      </c>
      <c r="B4346" s="23" t="s">
        <v>17096</v>
      </c>
    </row>
    <row r="4347" spans="1:2" x14ac:dyDescent="0.2">
      <c r="A4347" s="23" t="s">
        <v>17097</v>
      </c>
      <c r="B4347" s="23" t="s">
        <v>17098</v>
      </c>
    </row>
    <row r="4348" spans="1:2" x14ac:dyDescent="0.2">
      <c r="A4348" s="23" t="s">
        <v>17099</v>
      </c>
      <c r="B4348" s="23" t="s">
        <v>17100</v>
      </c>
    </row>
    <row r="4349" spans="1:2" ht="25.5" x14ac:dyDescent="0.2">
      <c r="A4349" s="23" t="s">
        <v>17101</v>
      </c>
      <c r="B4349" s="23" t="s">
        <v>17102</v>
      </c>
    </row>
    <row r="4350" spans="1:2" ht="25.5" x14ac:dyDescent="0.2">
      <c r="A4350" s="23" t="s">
        <v>17103</v>
      </c>
      <c r="B4350" s="23" t="s">
        <v>17104</v>
      </c>
    </row>
    <row r="4351" spans="1:2" x14ac:dyDescent="0.2">
      <c r="A4351" s="23" t="s">
        <v>17105</v>
      </c>
      <c r="B4351" s="23" t="s">
        <v>17106</v>
      </c>
    </row>
    <row r="4352" spans="1:2" x14ac:dyDescent="0.2">
      <c r="A4352" s="23" t="s">
        <v>17107</v>
      </c>
      <c r="B4352" s="23" t="s">
        <v>17108</v>
      </c>
    </row>
    <row r="4353" spans="1:2" x14ac:dyDescent="0.2">
      <c r="A4353" s="23" t="s">
        <v>17109</v>
      </c>
      <c r="B4353" s="23" t="s">
        <v>17110</v>
      </c>
    </row>
    <row r="4354" spans="1:2" ht="25.5" x14ac:dyDescent="0.2">
      <c r="A4354" s="23" t="s">
        <v>17111</v>
      </c>
      <c r="B4354" s="23" t="s">
        <v>17112</v>
      </c>
    </row>
    <row r="4355" spans="1:2" x14ac:dyDescent="0.2">
      <c r="A4355" s="23" t="s">
        <v>17113</v>
      </c>
      <c r="B4355" s="23" t="s">
        <v>102</v>
      </c>
    </row>
    <row r="4356" spans="1:2" x14ac:dyDescent="0.2">
      <c r="A4356" s="23" t="s">
        <v>17114</v>
      </c>
      <c r="B4356" s="23" t="s">
        <v>17115</v>
      </c>
    </row>
    <row r="4357" spans="1:2" x14ac:dyDescent="0.2">
      <c r="A4357" s="23" t="s">
        <v>17116</v>
      </c>
      <c r="B4357" s="23" t="s">
        <v>17117</v>
      </c>
    </row>
    <row r="4358" spans="1:2" x14ac:dyDescent="0.2">
      <c r="A4358" s="23" t="s">
        <v>17118</v>
      </c>
      <c r="B4358" s="23" t="s">
        <v>17119</v>
      </c>
    </row>
    <row r="4359" spans="1:2" x14ac:dyDescent="0.2">
      <c r="A4359" s="23" t="s">
        <v>17120</v>
      </c>
      <c r="B4359" s="23" t="s">
        <v>17121</v>
      </c>
    </row>
    <row r="4360" spans="1:2" x14ac:dyDescent="0.2">
      <c r="A4360" s="23" t="s">
        <v>17122</v>
      </c>
      <c r="B4360" s="23" t="s">
        <v>17123</v>
      </c>
    </row>
    <row r="4361" spans="1:2" x14ac:dyDescent="0.2">
      <c r="A4361" s="23" t="s">
        <v>17124</v>
      </c>
      <c r="B4361" s="23" t="s">
        <v>17125</v>
      </c>
    </row>
    <row r="4362" spans="1:2" x14ac:dyDescent="0.2">
      <c r="A4362" s="23" t="s">
        <v>17126</v>
      </c>
      <c r="B4362" s="23" t="s">
        <v>17127</v>
      </c>
    </row>
    <row r="4363" spans="1:2" x14ac:dyDescent="0.2">
      <c r="A4363" s="23" t="s">
        <v>17128</v>
      </c>
      <c r="B4363" s="23" t="s">
        <v>17129</v>
      </c>
    </row>
    <row r="4364" spans="1:2" x14ac:dyDescent="0.2">
      <c r="A4364" s="23" t="s">
        <v>17130</v>
      </c>
      <c r="B4364" s="23" t="s">
        <v>17131</v>
      </c>
    </row>
    <row r="4365" spans="1:2" x14ac:dyDescent="0.2">
      <c r="A4365" s="23" t="s">
        <v>17132</v>
      </c>
      <c r="B4365" s="23" t="s">
        <v>17133</v>
      </c>
    </row>
    <row r="4366" spans="1:2" x14ac:dyDescent="0.2">
      <c r="A4366" s="23" t="s">
        <v>17134</v>
      </c>
      <c r="B4366" s="23" t="s">
        <v>17135</v>
      </c>
    </row>
    <row r="4367" spans="1:2" x14ac:dyDescent="0.2">
      <c r="A4367" s="23" t="s">
        <v>17136</v>
      </c>
      <c r="B4367" s="23" t="s">
        <v>17137</v>
      </c>
    </row>
    <row r="4368" spans="1:2" x14ac:dyDescent="0.2">
      <c r="A4368" s="23" t="s">
        <v>17138</v>
      </c>
      <c r="B4368" s="23" t="s">
        <v>17139</v>
      </c>
    </row>
    <row r="4369" spans="1:2" x14ac:dyDescent="0.2">
      <c r="A4369" s="23" t="s">
        <v>17140</v>
      </c>
      <c r="B4369" s="23" t="s">
        <v>17141</v>
      </c>
    </row>
    <row r="4370" spans="1:2" x14ac:dyDescent="0.2">
      <c r="A4370" s="23" t="s">
        <v>17142</v>
      </c>
      <c r="B4370" s="23" t="s">
        <v>17143</v>
      </c>
    </row>
    <row r="4371" spans="1:2" x14ac:dyDescent="0.2">
      <c r="A4371" s="23" t="s">
        <v>17144</v>
      </c>
      <c r="B4371" s="23" t="s">
        <v>17145</v>
      </c>
    </row>
    <row r="4372" spans="1:2" x14ac:dyDescent="0.2">
      <c r="A4372" s="23" t="s">
        <v>17146</v>
      </c>
      <c r="B4372" s="23" t="s">
        <v>17147</v>
      </c>
    </row>
    <row r="4373" spans="1:2" x14ac:dyDescent="0.2">
      <c r="A4373" s="23" t="s">
        <v>17148</v>
      </c>
      <c r="B4373" s="23" t="s">
        <v>17149</v>
      </c>
    </row>
    <row r="4374" spans="1:2" x14ac:dyDescent="0.2">
      <c r="A4374" s="23" t="s">
        <v>17150</v>
      </c>
      <c r="B4374" s="23" t="s">
        <v>17151</v>
      </c>
    </row>
    <row r="4375" spans="1:2" x14ac:dyDescent="0.2">
      <c r="A4375" s="23" t="s">
        <v>17152</v>
      </c>
      <c r="B4375" s="23" t="s">
        <v>17153</v>
      </c>
    </row>
    <row r="4376" spans="1:2" x14ac:dyDescent="0.2">
      <c r="A4376" s="23" t="s">
        <v>17154</v>
      </c>
      <c r="B4376" s="23" t="s">
        <v>17155</v>
      </c>
    </row>
    <row r="4377" spans="1:2" x14ac:dyDescent="0.2">
      <c r="A4377" s="23" t="s">
        <v>17156</v>
      </c>
      <c r="B4377" s="23" t="s">
        <v>17157</v>
      </c>
    </row>
    <row r="4378" spans="1:2" x14ac:dyDescent="0.2">
      <c r="A4378" s="23" t="s">
        <v>17158</v>
      </c>
      <c r="B4378" s="23" t="s">
        <v>17159</v>
      </c>
    </row>
    <row r="4379" spans="1:2" x14ac:dyDescent="0.2">
      <c r="A4379" s="23" t="s">
        <v>17160</v>
      </c>
      <c r="B4379" s="23" t="s">
        <v>17161</v>
      </c>
    </row>
    <row r="4380" spans="1:2" x14ac:dyDescent="0.2">
      <c r="A4380" s="23" t="s">
        <v>17162</v>
      </c>
      <c r="B4380" s="23" t="s">
        <v>17163</v>
      </c>
    </row>
    <row r="4381" spans="1:2" x14ac:dyDescent="0.2">
      <c r="A4381" s="23" t="s">
        <v>17164</v>
      </c>
      <c r="B4381" s="23" t="s">
        <v>17165</v>
      </c>
    </row>
    <row r="4382" spans="1:2" x14ac:dyDescent="0.2">
      <c r="A4382" s="23" t="s">
        <v>17166</v>
      </c>
      <c r="B4382" s="23" t="s">
        <v>17167</v>
      </c>
    </row>
    <row r="4383" spans="1:2" x14ac:dyDescent="0.2">
      <c r="A4383" s="23" t="s">
        <v>17168</v>
      </c>
      <c r="B4383" s="23" t="s">
        <v>17169</v>
      </c>
    </row>
    <row r="4384" spans="1:2" x14ac:dyDescent="0.2">
      <c r="A4384" s="23" t="s">
        <v>17170</v>
      </c>
      <c r="B4384" s="23" t="s">
        <v>4595</v>
      </c>
    </row>
    <row r="4385" spans="1:2" x14ac:dyDescent="0.2">
      <c r="A4385" s="23" t="s">
        <v>17171</v>
      </c>
      <c r="B4385" s="23" t="s">
        <v>17172</v>
      </c>
    </row>
    <row r="4386" spans="1:2" x14ac:dyDescent="0.2">
      <c r="A4386" s="23" t="s">
        <v>17173</v>
      </c>
      <c r="B4386" s="23" t="s">
        <v>17174</v>
      </c>
    </row>
    <row r="4387" spans="1:2" x14ac:dyDescent="0.2">
      <c r="A4387" s="23" t="s">
        <v>17175</v>
      </c>
      <c r="B4387" s="23" t="s">
        <v>17176</v>
      </c>
    </row>
    <row r="4388" spans="1:2" x14ac:dyDescent="0.2">
      <c r="A4388" s="23" t="s">
        <v>17177</v>
      </c>
      <c r="B4388" s="23" t="s">
        <v>17178</v>
      </c>
    </row>
    <row r="4389" spans="1:2" x14ac:dyDescent="0.2">
      <c r="A4389" s="23" t="s">
        <v>17179</v>
      </c>
      <c r="B4389" s="23" t="s">
        <v>17180</v>
      </c>
    </row>
    <row r="4390" spans="1:2" x14ac:dyDescent="0.2">
      <c r="A4390" s="23" t="s">
        <v>17181</v>
      </c>
      <c r="B4390" s="23" t="s">
        <v>17182</v>
      </c>
    </row>
    <row r="4391" spans="1:2" x14ac:dyDescent="0.2">
      <c r="A4391" s="23" t="s">
        <v>17183</v>
      </c>
      <c r="B4391" s="23" t="s">
        <v>17184</v>
      </c>
    </row>
    <row r="4392" spans="1:2" x14ac:dyDescent="0.2">
      <c r="A4392" s="23" t="s">
        <v>17185</v>
      </c>
      <c r="B4392" s="23" t="s">
        <v>17186</v>
      </c>
    </row>
    <row r="4393" spans="1:2" x14ac:dyDescent="0.2">
      <c r="A4393" s="23" t="s">
        <v>17187</v>
      </c>
      <c r="B4393" s="23" t="s">
        <v>17188</v>
      </c>
    </row>
    <row r="4394" spans="1:2" x14ac:dyDescent="0.2">
      <c r="A4394" s="23" t="s">
        <v>17189</v>
      </c>
      <c r="B4394" s="23" t="s">
        <v>17190</v>
      </c>
    </row>
    <row r="4395" spans="1:2" x14ac:dyDescent="0.2">
      <c r="A4395" s="23" t="s">
        <v>17191</v>
      </c>
      <c r="B4395" s="23" t="s">
        <v>17192</v>
      </c>
    </row>
    <row r="4396" spans="1:2" x14ac:dyDescent="0.2">
      <c r="A4396" s="23" t="s">
        <v>17193</v>
      </c>
      <c r="B4396" s="23" t="s">
        <v>17194</v>
      </c>
    </row>
    <row r="4397" spans="1:2" x14ac:dyDescent="0.2">
      <c r="A4397" s="23" t="s">
        <v>17195</v>
      </c>
      <c r="B4397" s="23" t="s">
        <v>17196</v>
      </c>
    </row>
    <row r="4398" spans="1:2" x14ac:dyDescent="0.2">
      <c r="A4398" s="23" t="s">
        <v>17197</v>
      </c>
      <c r="B4398" s="23" t="s">
        <v>17198</v>
      </c>
    </row>
    <row r="4399" spans="1:2" x14ac:dyDescent="0.2">
      <c r="A4399" s="23" t="s">
        <v>17199</v>
      </c>
      <c r="B4399" s="23" t="s">
        <v>17200</v>
      </c>
    </row>
    <row r="4400" spans="1:2" x14ac:dyDescent="0.2">
      <c r="A4400" s="23" t="s">
        <v>17201</v>
      </c>
      <c r="B4400" s="23" t="s">
        <v>17202</v>
      </c>
    </row>
    <row r="4401" spans="1:2" x14ac:dyDescent="0.2">
      <c r="A4401" s="23" t="s">
        <v>17203</v>
      </c>
      <c r="B4401" s="23" t="s">
        <v>17204</v>
      </c>
    </row>
    <row r="4402" spans="1:2" x14ac:dyDescent="0.2">
      <c r="A4402" s="23" t="s">
        <v>17205</v>
      </c>
      <c r="B4402" s="23" t="s">
        <v>17206</v>
      </c>
    </row>
    <row r="4403" spans="1:2" x14ac:dyDescent="0.2">
      <c r="A4403" s="23" t="s">
        <v>17207</v>
      </c>
      <c r="B4403" s="23" t="s">
        <v>17208</v>
      </c>
    </row>
    <row r="4404" spans="1:2" x14ac:dyDescent="0.2">
      <c r="A4404" s="23" t="s">
        <v>17209</v>
      </c>
      <c r="B4404" s="23" t="s">
        <v>17210</v>
      </c>
    </row>
    <row r="4405" spans="1:2" x14ac:dyDescent="0.2">
      <c r="A4405" s="23" t="s">
        <v>17211</v>
      </c>
      <c r="B4405" s="23" t="s">
        <v>17212</v>
      </c>
    </row>
    <row r="4406" spans="1:2" x14ac:dyDescent="0.2">
      <c r="A4406" s="23" t="s">
        <v>17213</v>
      </c>
      <c r="B4406" s="23" t="s">
        <v>17214</v>
      </c>
    </row>
    <row r="4407" spans="1:2" x14ac:dyDescent="0.2">
      <c r="A4407" s="23" t="s">
        <v>17215</v>
      </c>
      <c r="B4407" s="23" t="s">
        <v>17216</v>
      </c>
    </row>
    <row r="4408" spans="1:2" x14ac:dyDescent="0.2">
      <c r="A4408" s="23" t="s">
        <v>17217</v>
      </c>
      <c r="B4408" s="23" t="s">
        <v>17218</v>
      </c>
    </row>
    <row r="4409" spans="1:2" x14ac:dyDescent="0.2">
      <c r="A4409" s="23" t="s">
        <v>17219</v>
      </c>
      <c r="B4409" s="23" t="s">
        <v>17220</v>
      </c>
    </row>
    <row r="4410" spans="1:2" x14ac:dyDescent="0.2">
      <c r="A4410" s="23" t="s">
        <v>17221</v>
      </c>
      <c r="B4410" s="23" t="s">
        <v>17222</v>
      </c>
    </row>
    <row r="4411" spans="1:2" x14ac:dyDescent="0.2">
      <c r="A4411" s="23" t="s">
        <v>17223</v>
      </c>
      <c r="B4411" s="23" t="s">
        <v>17224</v>
      </c>
    </row>
    <row r="4412" spans="1:2" x14ac:dyDescent="0.2">
      <c r="A4412" s="23" t="s">
        <v>17225</v>
      </c>
      <c r="B4412" s="23" t="s">
        <v>17226</v>
      </c>
    </row>
    <row r="4413" spans="1:2" x14ac:dyDescent="0.2">
      <c r="A4413" s="23" t="s">
        <v>17227</v>
      </c>
      <c r="B4413" s="23" t="s">
        <v>17228</v>
      </c>
    </row>
    <row r="4414" spans="1:2" x14ac:dyDescent="0.2">
      <c r="A4414" s="23" t="s">
        <v>17229</v>
      </c>
      <c r="B4414" s="23" t="s">
        <v>17230</v>
      </c>
    </row>
    <row r="4415" spans="1:2" x14ac:dyDescent="0.2">
      <c r="A4415" s="23" t="s">
        <v>17231</v>
      </c>
      <c r="B4415" s="23" t="s">
        <v>17232</v>
      </c>
    </row>
    <row r="4416" spans="1:2" ht="25.5" x14ac:dyDescent="0.2">
      <c r="A4416" s="23" t="s">
        <v>17233</v>
      </c>
      <c r="B4416" s="23" t="s">
        <v>17234</v>
      </c>
    </row>
    <row r="4417" spans="1:2" x14ac:dyDescent="0.2">
      <c r="A4417" s="23" t="s">
        <v>17235</v>
      </c>
      <c r="B4417" s="23" t="s">
        <v>17236</v>
      </c>
    </row>
    <row r="4418" spans="1:2" x14ac:dyDescent="0.2">
      <c r="A4418" s="23" t="s">
        <v>17237</v>
      </c>
      <c r="B4418" s="23" t="s">
        <v>17238</v>
      </c>
    </row>
    <row r="4419" spans="1:2" x14ac:dyDescent="0.2">
      <c r="A4419" s="23" t="s">
        <v>17239</v>
      </c>
      <c r="B4419" s="23" t="s">
        <v>17240</v>
      </c>
    </row>
    <row r="4420" spans="1:2" x14ac:dyDescent="0.2">
      <c r="A4420" s="23" t="s">
        <v>17241</v>
      </c>
      <c r="B4420" s="23" t="s">
        <v>17242</v>
      </c>
    </row>
    <row r="4421" spans="1:2" ht="25.5" x14ac:dyDescent="0.2">
      <c r="A4421" s="23" t="s">
        <v>17243</v>
      </c>
      <c r="B4421" s="23" t="s">
        <v>17244</v>
      </c>
    </row>
    <row r="4422" spans="1:2" x14ac:dyDescent="0.2">
      <c r="A4422" s="23" t="s">
        <v>17245</v>
      </c>
      <c r="B4422" s="23" t="s">
        <v>17246</v>
      </c>
    </row>
    <row r="4423" spans="1:2" x14ac:dyDescent="0.2">
      <c r="A4423" s="23" t="s">
        <v>17247</v>
      </c>
      <c r="B4423" s="23" t="s">
        <v>17248</v>
      </c>
    </row>
    <row r="4424" spans="1:2" x14ac:dyDescent="0.2">
      <c r="A4424" s="23" t="s">
        <v>17249</v>
      </c>
      <c r="B4424" s="23" t="s">
        <v>17250</v>
      </c>
    </row>
    <row r="4425" spans="1:2" x14ac:dyDescent="0.2">
      <c r="A4425" s="23" t="s">
        <v>17251</v>
      </c>
      <c r="B4425" s="23" t="s">
        <v>17252</v>
      </c>
    </row>
    <row r="4426" spans="1:2" x14ac:dyDescent="0.2">
      <c r="A4426" s="23" t="s">
        <v>17253</v>
      </c>
      <c r="B4426" s="23" t="s">
        <v>7103</v>
      </c>
    </row>
    <row r="4427" spans="1:2" x14ac:dyDescent="0.2">
      <c r="A4427" s="23" t="s">
        <v>17254</v>
      </c>
      <c r="B4427" s="23" t="s">
        <v>17255</v>
      </c>
    </row>
    <row r="4428" spans="1:2" x14ac:dyDescent="0.2">
      <c r="A4428" s="23" t="s">
        <v>17256</v>
      </c>
      <c r="B4428" s="23" t="s">
        <v>88</v>
      </c>
    </row>
    <row r="4429" spans="1:2" x14ac:dyDescent="0.2">
      <c r="A4429" s="23" t="s">
        <v>17257</v>
      </c>
      <c r="B4429" s="23" t="s">
        <v>534</v>
      </c>
    </row>
    <row r="4430" spans="1:2" x14ac:dyDescent="0.2">
      <c r="A4430" s="23" t="s">
        <v>17258</v>
      </c>
      <c r="B4430" s="23" t="s">
        <v>17259</v>
      </c>
    </row>
    <row r="4431" spans="1:2" x14ac:dyDescent="0.2">
      <c r="A4431" s="23" t="s">
        <v>17260</v>
      </c>
      <c r="B4431" s="23" t="s">
        <v>75</v>
      </c>
    </row>
    <row r="4432" spans="1:2" x14ac:dyDescent="0.2">
      <c r="A4432" s="23" t="s">
        <v>17261</v>
      </c>
      <c r="B4432" s="23" t="s">
        <v>17262</v>
      </c>
    </row>
    <row r="4433" spans="1:2" x14ac:dyDescent="0.2">
      <c r="A4433" s="23" t="s">
        <v>17263</v>
      </c>
      <c r="B4433" s="23" t="s">
        <v>17264</v>
      </c>
    </row>
    <row r="4434" spans="1:2" x14ac:dyDescent="0.2">
      <c r="A4434" s="23" t="s">
        <v>17265</v>
      </c>
      <c r="B4434" s="23" t="s">
        <v>17266</v>
      </c>
    </row>
    <row r="4435" spans="1:2" x14ac:dyDescent="0.2">
      <c r="A4435" s="23" t="s">
        <v>17267</v>
      </c>
      <c r="B4435" s="23" t="s">
        <v>17268</v>
      </c>
    </row>
    <row r="4436" spans="1:2" x14ac:dyDescent="0.2">
      <c r="A4436" s="23" t="s">
        <v>17269</v>
      </c>
      <c r="B4436" s="23" t="s">
        <v>17270</v>
      </c>
    </row>
    <row r="4437" spans="1:2" x14ac:dyDescent="0.2">
      <c r="A4437" s="23" t="s">
        <v>17271</v>
      </c>
      <c r="B4437" s="23" t="s">
        <v>17272</v>
      </c>
    </row>
    <row r="4438" spans="1:2" x14ac:dyDescent="0.2">
      <c r="A4438" s="23" t="s">
        <v>17273</v>
      </c>
      <c r="B4438" s="23" t="s">
        <v>17274</v>
      </c>
    </row>
    <row r="4439" spans="1:2" x14ac:dyDescent="0.2">
      <c r="A4439" s="23" t="s">
        <v>17275</v>
      </c>
      <c r="B4439" s="23" t="s">
        <v>17276</v>
      </c>
    </row>
    <row r="4440" spans="1:2" x14ac:dyDescent="0.2">
      <c r="A4440" s="23" t="s">
        <v>17277</v>
      </c>
      <c r="B4440" s="23" t="s">
        <v>17278</v>
      </c>
    </row>
    <row r="4441" spans="1:2" x14ac:dyDescent="0.2">
      <c r="A4441" s="23" t="s">
        <v>17279</v>
      </c>
      <c r="B4441" s="23" t="s">
        <v>17280</v>
      </c>
    </row>
    <row r="4442" spans="1:2" ht="25.5" x14ac:dyDescent="0.2">
      <c r="A4442" s="23" t="s">
        <v>17281</v>
      </c>
      <c r="B4442" s="23" t="s">
        <v>17282</v>
      </c>
    </row>
    <row r="4443" spans="1:2" x14ac:dyDescent="0.2">
      <c r="A4443" s="23" t="s">
        <v>17283</v>
      </c>
      <c r="B4443" s="23" t="s">
        <v>17284</v>
      </c>
    </row>
    <row r="4444" spans="1:2" x14ac:dyDescent="0.2">
      <c r="A4444" s="23" t="s">
        <v>17285</v>
      </c>
      <c r="B4444" s="23" t="s">
        <v>17286</v>
      </c>
    </row>
    <row r="4445" spans="1:2" x14ac:dyDescent="0.2">
      <c r="A4445" s="23" t="s">
        <v>17287</v>
      </c>
      <c r="B4445" s="23" t="s">
        <v>17288</v>
      </c>
    </row>
    <row r="4446" spans="1:2" x14ac:dyDescent="0.2">
      <c r="A4446" s="23" t="s">
        <v>17289</v>
      </c>
      <c r="B4446" s="23" t="s">
        <v>17290</v>
      </c>
    </row>
    <row r="4447" spans="1:2" x14ac:dyDescent="0.2">
      <c r="A4447" s="23" t="s">
        <v>17291</v>
      </c>
      <c r="B4447" s="23" t="s">
        <v>17292</v>
      </c>
    </row>
    <row r="4448" spans="1:2" x14ac:dyDescent="0.2">
      <c r="A4448" s="23" t="s">
        <v>17293</v>
      </c>
      <c r="B4448" s="23" t="s">
        <v>17294</v>
      </c>
    </row>
    <row r="4449" spans="1:2" x14ac:dyDescent="0.2">
      <c r="A4449" s="23" t="s">
        <v>17295</v>
      </c>
      <c r="B4449" s="23" t="s">
        <v>17296</v>
      </c>
    </row>
    <row r="4450" spans="1:2" x14ac:dyDescent="0.2">
      <c r="A4450" s="23" t="s">
        <v>17297</v>
      </c>
      <c r="B4450" s="23" t="s">
        <v>17298</v>
      </c>
    </row>
    <row r="4451" spans="1:2" x14ac:dyDescent="0.2">
      <c r="A4451" s="23" t="s">
        <v>17299</v>
      </c>
      <c r="B4451" s="23" t="s">
        <v>17300</v>
      </c>
    </row>
    <row r="4452" spans="1:2" x14ac:dyDescent="0.2">
      <c r="A4452" s="23" t="s">
        <v>17301</v>
      </c>
      <c r="B4452" s="23" t="s">
        <v>17302</v>
      </c>
    </row>
    <row r="4453" spans="1:2" x14ac:dyDescent="0.2">
      <c r="A4453" s="23" t="s">
        <v>17303</v>
      </c>
      <c r="B4453" s="23" t="s">
        <v>17304</v>
      </c>
    </row>
    <row r="4454" spans="1:2" ht="25.5" x14ac:dyDescent="0.2">
      <c r="A4454" s="23" t="s">
        <v>17305</v>
      </c>
      <c r="B4454" s="23" t="s">
        <v>17306</v>
      </c>
    </row>
    <row r="4455" spans="1:2" ht="25.5" x14ac:dyDescent="0.2">
      <c r="A4455" s="23" t="s">
        <v>17307</v>
      </c>
      <c r="B4455" s="23" t="s">
        <v>17308</v>
      </c>
    </row>
    <row r="4456" spans="1:2" x14ac:dyDescent="0.2">
      <c r="A4456" s="23" t="s">
        <v>17309</v>
      </c>
      <c r="B4456" s="23" t="s">
        <v>17310</v>
      </c>
    </row>
    <row r="4457" spans="1:2" x14ac:dyDescent="0.2">
      <c r="A4457" s="23" t="s">
        <v>17311</v>
      </c>
      <c r="B4457" s="23" t="s">
        <v>17312</v>
      </c>
    </row>
    <row r="4458" spans="1:2" x14ac:dyDescent="0.2">
      <c r="A4458" s="23" t="s">
        <v>17313</v>
      </c>
      <c r="B4458" s="23" t="s">
        <v>17314</v>
      </c>
    </row>
    <row r="4459" spans="1:2" x14ac:dyDescent="0.2">
      <c r="A4459" s="23" t="s">
        <v>17315</v>
      </c>
      <c r="B4459" s="23" t="s">
        <v>17316</v>
      </c>
    </row>
    <row r="4460" spans="1:2" x14ac:dyDescent="0.2">
      <c r="A4460" s="23" t="s">
        <v>17317</v>
      </c>
      <c r="B4460" s="23" t="s">
        <v>17318</v>
      </c>
    </row>
    <row r="4461" spans="1:2" x14ac:dyDescent="0.2">
      <c r="A4461" s="23" t="s">
        <v>17319</v>
      </c>
      <c r="B4461" s="23" t="s">
        <v>17320</v>
      </c>
    </row>
    <row r="4462" spans="1:2" x14ac:dyDescent="0.2">
      <c r="A4462" s="23" t="s">
        <v>17321</v>
      </c>
      <c r="B4462" s="23" t="s">
        <v>17322</v>
      </c>
    </row>
    <row r="4463" spans="1:2" x14ac:dyDescent="0.2">
      <c r="A4463" s="23" t="s">
        <v>17323</v>
      </c>
      <c r="B4463" s="23" t="s">
        <v>17324</v>
      </c>
    </row>
    <row r="4464" spans="1:2" x14ac:dyDescent="0.2">
      <c r="A4464" s="23" t="s">
        <v>17325</v>
      </c>
      <c r="B4464" s="23" t="s">
        <v>17326</v>
      </c>
    </row>
    <row r="4465" spans="1:2" x14ac:dyDescent="0.2">
      <c r="A4465" s="23" t="s">
        <v>17327</v>
      </c>
      <c r="B4465" s="23" t="s">
        <v>17328</v>
      </c>
    </row>
    <row r="4466" spans="1:2" x14ac:dyDescent="0.2">
      <c r="A4466" s="23" t="s">
        <v>17329</v>
      </c>
      <c r="B4466" s="23" t="s">
        <v>17330</v>
      </c>
    </row>
    <row r="4467" spans="1:2" x14ac:dyDescent="0.2">
      <c r="A4467" s="23" t="s">
        <v>17331</v>
      </c>
      <c r="B4467" s="23" t="s">
        <v>17332</v>
      </c>
    </row>
    <row r="4468" spans="1:2" x14ac:dyDescent="0.2">
      <c r="A4468" s="23" t="s">
        <v>17333</v>
      </c>
      <c r="B4468" s="23" t="s">
        <v>17334</v>
      </c>
    </row>
    <row r="4469" spans="1:2" x14ac:dyDescent="0.2">
      <c r="A4469" s="23" t="s">
        <v>17335</v>
      </c>
      <c r="B4469" s="23" t="s">
        <v>17336</v>
      </c>
    </row>
    <row r="4470" spans="1:2" x14ac:dyDescent="0.2">
      <c r="A4470" s="23" t="s">
        <v>17337</v>
      </c>
      <c r="B4470" s="23" t="s">
        <v>17338</v>
      </c>
    </row>
    <row r="4471" spans="1:2" ht="25.5" x14ac:dyDescent="0.2">
      <c r="A4471" s="23" t="s">
        <v>17339</v>
      </c>
      <c r="B4471" s="23" t="s">
        <v>17340</v>
      </c>
    </row>
    <row r="4472" spans="1:2" x14ac:dyDescent="0.2">
      <c r="A4472" s="23" t="s">
        <v>17341</v>
      </c>
      <c r="B4472" s="23" t="s">
        <v>17342</v>
      </c>
    </row>
    <row r="4473" spans="1:2" x14ac:dyDescent="0.2">
      <c r="A4473" s="23" t="s">
        <v>17343</v>
      </c>
      <c r="B4473" s="23" t="s">
        <v>17344</v>
      </c>
    </row>
    <row r="4474" spans="1:2" x14ac:dyDescent="0.2">
      <c r="A4474" s="23" t="s">
        <v>17345</v>
      </c>
      <c r="B4474" s="23" t="s">
        <v>17346</v>
      </c>
    </row>
    <row r="4475" spans="1:2" x14ac:dyDescent="0.2">
      <c r="A4475" s="23" t="s">
        <v>17347</v>
      </c>
      <c r="B4475" s="23" t="s">
        <v>17348</v>
      </c>
    </row>
    <row r="4476" spans="1:2" x14ac:dyDescent="0.2">
      <c r="A4476" s="23" t="s">
        <v>17349</v>
      </c>
      <c r="B4476" s="23" t="s">
        <v>17350</v>
      </c>
    </row>
    <row r="4477" spans="1:2" x14ac:dyDescent="0.2">
      <c r="A4477" s="23" t="s">
        <v>17351</v>
      </c>
      <c r="B4477" s="23" t="s">
        <v>17352</v>
      </c>
    </row>
    <row r="4478" spans="1:2" x14ac:dyDescent="0.2">
      <c r="A4478" s="23" t="s">
        <v>17353</v>
      </c>
      <c r="B4478" s="23" t="s">
        <v>17354</v>
      </c>
    </row>
    <row r="4479" spans="1:2" x14ac:dyDescent="0.2">
      <c r="A4479" s="23" t="s">
        <v>17355</v>
      </c>
      <c r="B4479" s="23" t="s">
        <v>17356</v>
      </c>
    </row>
    <row r="4480" spans="1:2" x14ac:dyDescent="0.2">
      <c r="A4480" s="23" t="s">
        <v>17357</v>
      </c>
      <c r="B4480" s="23" t="s">
        <v>228</v>
      </c>
    </row>
    <row r="4481" spans="1:2" x14ac:dyDescent="0.2">
      <c r="A4481" s="23" t="s">
        <v>17358</v>
      </c>
      <c r="B4481" s="23" t="s">
        <v>17359</v>
      </c>
    </row>
    <row r="4482" spans="1:2" x14ac:dyDescent="0.2">
      <c r="A4482" s="23" t="s">
        <v>17360</v>
      </c>
      <c r="B4482" s="23" t="s">
        <v>17361</v>
      </c>
    </row>
    <row r="4483" spans="1:2" x14ac:dyDescent="0.2">
      <c r="A4483" s="23" t="s">
        <v>17362</v>
      </c>
      <c r="B4483" s="23" t="s">
        <v>17363</v>
      </c>
    </row>
    <row r="4484" spans="1:2" x14ac:dyDescent="0.2">
      <c r="A4484" s="23" t="s">
        <v>17364</v>
      </c>
      <c r="B4484" s="23" t="s">
        <v>17365</v>
      </c>
    </row>
    <row r="4485" spans="1:2" x14ac:dyDescent="0.2">
      <c r="A4485" s="23" t="s">
        <v>17366</v>
      </c>
      <c r="B4485" s="23" t="s">
        <v>17367</v>
      </c>
    </row>
    <row r="4486" spans="1:2" x14ac:dyDescent="0.2">
      <c r="A4486" s="23" t="s">
        <v>17368</v>
      </c>
      <c r="B4486" s="23" t="s">
        <v>17369</v>
      </c>
    </row>
    <row r="4487" spans="1:2" ht="25.5" x14ac:dyDescent="0.2">
      <c r="A4487" s="23" t="s">
        <v>17370</v>
      </c>
      <c r="B4487" s="23" t="s">
        <v>17371</v>
      </c>
    </row>
    <row r="4488" spans="1:2" x14ac:dyDescent="0.2">
      <c r="A4488" s="23" t="s">
        <v>17372</v>
      </c>
      <c r="B4488" s="23" t="s">
        <v>17373</v>
      </c>
    </row>
    <row r="4489" spans="1:2" x14ac:dyDescent="0.2">
      <c r="A4489" s="23" t="s">
        <v>17374</v>
      </c>
      <c r="B4489" s="23" t="s">
        <v>17375</v>
      </c>
    </row>
    <row r="4490" spans="1:2" ht="25.5" x14ac:dyDescent="0.2">
      <c r="A4490" s="23" t="s">
        <v>17376</v>
      </c>
      <c r="B4490" s="23" t="s">
        <v>17377</v>
      </c>
    </row>
    <row r="4491" spans="1:2" x14ac:dyDescent="0.2">
      <c r="A4491" s="23" t="s">
        <v>17378</v>
      </c>
      <c r="B4491" s="23" t="s">
        <v>17379</v>
      </c>
    </row>
    <row r="4492" spans="1:2" x14ac:dyDescent="0.2">
      <c r="A4492" s="23" t="s">
        <v>17380</v>
      </c>
      <c r="B4492" s="23" t="s">
        <v>17381</v>
      </c>
    </row>
    <row r="4493" spans="1:2" ht="25.5" x14ac:dyDescent="0.2">
      <c r="A4493" s="23" t="s">
        <v>17382</v>
      </c>
      <c r="B4493" s="23" t="s">
        <v>17383</v>
      </c>
    </row>
    <row r="4494" spans="1:2" ht="25.5" x14ac:dyDescent="0.2">
      <c r="A4494" s="23" t="s">
        <v>17384</v>
      </c>
      <c r="B4494" s="23" t="s">
        <v>17385</v>
      </c>
    </row>
    <row r="4495" spans="1:2" x14ac:dyDescent="0.2">
      <c r="A4495" s="23" t="s">
        <v>17386</v>
      </c>
      <c r="B4495" s="23" t="s">
        <v>17387</v>
      </c>
    </row>
    <row r="4496" spans="1:2" x14ac:dyDescent="0.2">
      <c r="A4496" s="23" t="s">
        <v>17388</v>
      </c>
      <c r="B4496" s="23" t="s">
        <v>17389</v>
      </c>
    </row>
    <row r="4497" spans="1:2" ht="25.5" x14ac:dyDescent="0.2">
      <c r="A4497" s="23" t="s">
        <v>17390</v>
      </c>
      <c r="B4497" s="23" t="s">
        <v>17391</v>
      </c>
    </row>
    <row r="4498" spans="1:2" x14ac:dyDescent="0.2">
      <c r="A4498" s="23" t="s">
        <v>17392</v>
      </c>
      <c r="B4498" s="23" t="s">
        <v>17393</v>
      </c>
    </row>
    <row r="4499" spans="1:2" x14ac:dyDescent="0.2">
      <c r="A4499" s="23" t="s">
        <v>17394</v>
      </c>
      <c r="B4499" s="23" t="s">
        <v>17395</v>
      </c>
    </row>
    <row r="4500" spans="1:2" x14ac:dyDescent="0.2">
      <c r="A4500" s="23" t="s">
        <v>17396</v>
      </c>
      <c r="B4500" s="23" t="s">
        <v>17397</v>
      </c>
    </row>
    <row r="4501" spans="1:2" x14ac:dyDescent="0.2">
      <c r="A4501" s="23" t="s">
        <v>17398</v>
      </c>
      <c r="B4501" s="23" t="s">
        <v>17399</v>
      </c>
    </row>
    <row r="4502" spans="1:2" x14ac:dyDescent="0.2">
      <c r="A4502" s="23" t="s">
        <v>17400</v>
      </c>
      <c r="B4502" s="23" t="s">
        <v>17401</v>
      </c>
    </row>
    <row r="4503" spans="1:2" x14ac:dyDescent="0.2">
      <c r="A4503" s="23" t="s">
        <v>17402</v>
      </c>
      <c r="B4503" s="23" t="s">
        <v>17403</v>
      </c>
    </row>
    <row r="4504" spans="1:2" x14ac:dyDescent="0.2">
      <c r="A4504" s="23" t="s">
        <v>17404</v>
      </c>
      <c r="B4504" s="23" t="s">
        <v>17405</v>
      </c>
    </row>
    <row r="4505" spans="1:2" x14ac:dyDescent="0.2">
      <c r="A4505" s="23" t="s">
        <v>17406</v>
      </c>
      <c r="B4505" s="23" t="s">
        <v>17407</v>
      </c>
    </row>
    <row r="4506" spans="1:2" x14ac:dyDescent="0.2">
      <c r="A4506" s="23" t="s">
        <v>17408</v>
      </c>
      <c r="B4506" s="23" t="s">
        <v>17409</v>
      </c>
    </row>
    <row r="4507" spans="1:2" x14ac:dyDescent="0.2">
      <c r="A4507" s="23" t="s">
        <v>17410</v>
      </c>
      <c r="B4507" s="23" t="s">
        <v>17411</v>
      </c>
    </row>
    <row r="4508" spans="1:2" x14ac:dyDescent="0.2">
      <c r="A4508" s="23" t="s">
        <v>17412</v>
      </c>
      <c r="B4508" s="23" t="s">
        <v>17413</v>
      </c>
    </row>
    <row r="4509" spans="1:2" x14ac:dyDescent="0.2">
      <c r="A4509" s="23" t="s">
        <v>17414</v>
      </c>
      <c r="B4509" s="23" t="s">
        <v>17415</v>
      </c>
    </row>
    <row r="4510" spans="1:2" x14ac:dyDescent="0.2">
      <c r="A4510" s="23" t="s">
        <v>17416</v>
      </c>
      <c r="B4510" s="23" t="s">
        <v>17417</v>
      </c>
    </row>
    <row r="4511" spans="1:2" x14ac:dyDescent="0.2">
      <c r="A4511" s="23" t="s">
        <v>17418</v>
      </c>
      <c r="B4511" s="23" t="s">
        <v>17419</v>
      </c>
    </row>
    <row r="4512" spans="1:2" x14ac:dyDescent="0.2">
      <c r="A4512" s="23" t="s">
        <v>17420</v>
      </c>
      <c r="B4512" s="23" t="s">
        <v>17421</v>
      </c>
    </row>
    <row r="4513" spans="1:2" x14ac:dyDescent="0.2">
      <c r="A4513" s="23" t="s">
        <v>17422</v>
      </c>
      <c r="B4513" s="23" t="s">
        <v>17423</v>
      </c>
    </row>
    <row r="4514" spans="1:2" x14ac:dyDescent="0.2">
      <c r="A4514" s="23" t="s">
        <v>17424</v>
      </c>
      <c r="B4514" s="23" t="s">
        <v>17425</v>
      </c>
    </row>
    <row r="4515" spans="1:2" x14ac:dyDescent="0.2">
      <c r="A4515" s="23" t="s">
        <v>17426</v>
      </c>
      <c r="B4515" s="23" t="s">
        <v>17427</v>
      </c>
    </row>
    <row r="4516" spans="1:2" x14ac:dyDescent="0.2">
      <c r="A4516" s="23" t="s">
        <v>17428</v>
      </c>
      <c r="B4516" s="23" t="s">
        <v>17429</v>
      </c>
    </row>
    <row r="4517" spans="1:2" x14ac:dyDescent="0.2">
      <c r="A4517" s="23" t="s">
        <v>17430</v>
      </c>
      <c r="B4517" s="23" t="s">
        <v>17431</v>
      </c>
    </row>
    <row r="4518" spans="1:2" x14ac:dyDescent="0.2">
      <c r="A4518" s="23" t="s">
        <v>17432</v>
      </c>
      <c r="B4518" s="23" t="s">
        <v>17433</v>
      </c>
    </row>
    <row r="4519" spans="1:2" x14ac:dyDescent="0.2">
      <c r="A4519" s="23" t="s">
        <v>17434</v>
      </c>
      <c r="B4519" s="23" t="s">
        <v>17435</v>
      </c>
    </row>
    <row r="4520" spans="1:2" x14ac:dyDescent="0.2">
      <c r="A4520" s="23" t="s">
        <v>17436</v>
      </c>
      <c r="B4520" s="23" t="s">
        <v>17437</v>
      </c>
    </row>
    <row r="4521" spans="1:2" x14ac:dyDescent="0.2">
      <c r="A4521" s="23" t="s">
        <v>17438</v>
      </c>
      <c r="B4521" s="23" t="s">
        <v>17439</v>
      </c>
    </row>
    <row r="4522" spans="1:2" x14ac:dyDescent="0.2">
      <c r="A4522" s="23" t="s">
        <v>17440</v>
      </c>
      <c r="B4522" s="23" t="s">
        <v>17441</v>
      </c>
    </row>
    <row r="4523" spans="1:2" x14ac:dyDescent="0.2">
      <c r="A4523" s="23" t="s">
        <v>17442</v>
      </c>
      <c r="B4523" s="23" t="s">
        <v>17443</v>
      </c>
    </row>
    <row r="4524" spans="1:2" x14ac:dyDescent="0.2">
      <c r="A4524" s="23" t="s">
        <v>17444</v>
      </c>
      <c r="B4524" s="23" t="s">
        <v>17445</v>
      </c>
    </row>
    <row r="4525" spans="1:2" x14ac:dyDescent="0.2">
      <c r="A4525" s="23" t="s">
        <v>17446</v>
      </c>
      <c r="B4525" s="23" t="s">
        <v>17447</v>
      </c>
    </row>
    <row r="4526" spans="1:2" x14ac:dyDescent="0.2">
      <c r="A4526" s="23" t="s">
        <v>17448</v>
      </c>
      <c r="B4526" s="23" t="s">
        <v>17449</v>
      </c>
    </row>
    <row r="4527" spans="1:2" x14ac:dyDescent="0.2">
      <c r="A4527" s="23" t="s">
        <v>17450</v>
      </c>
      <c r="B4527" s="23" t="s">
        <v>17451</v>
      </c>
    </row>
    <row r="4528" spans="1:2" x14ac:dyDescent="0.2">
      <c r="A4528" s="23" t="s">
        <v>17452</v>
      </c>
      <c r="B4528" s="23" t="s">
        <v>17453</v>
      </c>
    </row>
    <row r="4529" spans="1:2" x14ac:dyDescent="0.2">
      <c r="A4529" s="23" t="s">
        <v>17454</v>
      </c>
      <c r="B4529" s="23" t="s">
        <v>17455</v>
      </c>
    </row>
    <row r="4530" spans="1:2" x14ac:dyDescent="0.2">
      <c r="A4530" s="23" t="s">
        <v>17456</v>
      </c>
      <c r="B4530" s="23" t="s">
        <v>17457</v>
      </c>
    </row>
    <row r="4531" spans="1:2" x14ac:dyDescent="0.2">
      <c r="A4531" s="23" t="s">
        <v>17458</v>
      </c>
      <c r="B4531" s="23" t="s">
        <v>17459</v>
      </c>
    </row>
    <row r="4532" spans="1:2" x14ac:dyDescent="0.2">
      <c r="A4532" s="23" t="s">
        <v>17460</v>
      </c>
      <c r="B4532" s="23" t="s">
        <v>17461</v>
      </c>
    </row>
    <row r="4533" spans="1:2" ht="25.5" x14ac:dyDescent="0.2">
      <c r="A4533" s="23" t="s">
        <v>17462</v>
      </c>
      <c r="B4533" s="23" t="s">
        <v>17463</v>
      </c>
    </row>
    <row r="4534" spans="1:2" x14ac:dyDescent="0.2">
      <c r="A4534" s="23" t="s">
        <v>17464</v>
      </c>
      <c r="B4534" s="23" t="s">
        <v>17465</v>
      </c>
    </row>
    <row r="4535" spans="1:2" x14ac:dyDescent="0.2">
      <c r="A4535" s="23" t="s">
        <v>17466</v>
      </c>
      <c r="B4535" s="23" t="s">
        <v>17467</v>
      </c>
    </row>
    <row r="4536" spans="1:2" x14ac:dyDescent="0.2">
      <c r="A4536" s="23" t="s">
        <v>17468</v>
      </c>
      <c r="B4536" s="23" t="s">
        <v>17469</v>
      </c>
    </row>
    <row r="4537" spans="1:2" ht="25.5" x14ac:dyDescent="0.2">
      <c r="A4537" s="23" t="s">
        <v>17470</v>
      </c>
      <c r="B4537" s="23" t="s">
        <v>17471</v>
      </c>
    </row>
    <row r="4538" spans="1:2" x14ac:dyDescent="0.2">
      <c r="A4538" s="23" t="s">
        <v>17472</v>
      </c>
      <c r="B4538" s="23" t="s">
        <v>17473</v>
      </c>
    </row>
    <row r="4539" spans="1:2" x14ac:dyDescent="0.2">
      <c r="A4539" s="23" t="s">
        <v>17474</v>
      </c>
      <c r="B4539" s="23" t="s">
        <v>17475</v>
      </c>
    </row>
    <row r="4540" spans="1:2" x14ac:dyDescent="0.2">
      <c r="A4540" s="23" t="s">
        <v>17476</v>
      </c>
      <c r="B4540" s="23" t="s">
        <v>17477</v>
      </c>
    </row>
    <row r="4541" spans="1:2" x14ac:dyDescent="0.2">
      <c r="A4541" s="23" t="s">
        <v>17478</v>
      </c>
      <c r="B4541" s="23" t="s">
        <v>17479</v>
      </c>
    </row>
    <row r="4542" spans="1:2" x14ac:dyDescent="0.2">
      <c r="A4542" s="23" t="s">
        <v>17480</v>
      </c>
      <c r="B4542" s="23" t="s">
        <v>17481</v>
      </c>
    </row>
    <row r="4543" spans="1:2" x14ac:dyDescent="0.2">
      <c r="A4543" s="23" t="s">
        <v>17482</v>
      </c>
      <c r="B4543" s="23" t="s">
        <v>17483</v>
      </c>
    </row>
    <row r="4544" spans="1:2" x14ac:dyDescent="0.2">
      <c r="A4544" s="23" t="s">
        <v>17484</v>
      </c>
      <c r="B4544" s="23" t="s">
        <v>17485</v>
      </c>
    </row>
    <row r="4545" spans="1:2" x14ac:dyDescent="0.2">
      <c r="A4545" s="23" t="s">
        <v>17486</v>
      </c>
      <c r="B4545" s="23" t="s">
        <v>17487</v>
      </c>
    </row>
    <row r="4546" spans="1:2" x14ac:dyDescent="0.2">
      <c r="A4546" s="23" t="s">
        <v>17488</v>
      </c>
      <c r="B4546" s="23" t="s">
        <v>17489</v>
      </c>
    </row>
    <row r="4547" spans="1:2" x14ac:dyDescent="0.2">
      <c r="A4547" s="23" t="s">
        <v>17490</v>
      </c>
      <c r="B4547" s="23" t="s">
        <v>17491</v>
      </c>
    </row>
    <row r="4548" spans="1:2" x14ac:dyDescent="0.2">
      <c r="A4548" s="23" t="s">
        <v>17492</v>
      </c>
      <c r="B4548" s="23" t="s">
        <v>17493</v>
      </c>
    </row>
    <row r="4549" spans="1:2" x14ac:dyDescent="0.2">
      <c r="A4549" s="23" t="s">
        <v>17494</v>
      </c>
      <c r="B4549" s="23" t="s">
        <v>17495</v>
      </c>
    </row>
    <row r="4550" spans="1:2" x14ac:dyDescent="0.2">
      <c r="A4550" s="23" t="s">
        <v>17496</v>
      </c>
      <c r="B4550" s="23" t="s">
        <v>17497</v>
      </c>
    </row>
    <row r="4551" spans="1:2" x14ac:dyDescent="0.2">
      <c r="A4551" s="23" t="s">
        <v>17498</v>
      </c>
      <c r="B4551" s="23" t="s">
        <v>17499</v>
      </c>
    </row>
    <row r="4552" spans="1:2" ht="25.5" x14ac:dyDescent="0.2">
      <c r="A4552" s="23" t="s">
        <v>17500</v>
      </c>
      <c r="B4552" s="23" t="s">
        <v>17501</v>
      </c>
    </row>
    <row r="4553" spans="1:2" x14ac:dyDescent="0.2">
      <c r="A4553" s="23" t="s">
        <v>17502</v>
      </c>
      <c r="B4553" s="23" t="s">
        <v>17503</v>
      </c>
    </row>
    <row r="4554" spans="1:2" x14ac:dyDescent="0.2">
      <c r="A4554" s="23" t="s">
        <v>17504</v>
      </c>
      <c r="B4554" s="23" t="s">
        <v>17505</v>
      </c>
    </row>
    <row r="4555" spans="1:2" x14ac:dyDescent="0.2">
      <c r="A4555" s="23" t="s">
        <v>17506</v>
      </c>
      <c r="B4555" s="23" t="s">
        <v>17507</v>
      </c>
    </row>
    <row r="4556" spans="1:2" x14ac:dyDescent="0.2">
      <c r="A4556" s="23" t="s">
        <v>17508</v>
      </c>
      <c r="B4556" s="23" t="s">
        <v>17509</v>
      </c>
    </row>
    <row r="4557" spans="1:2" x14ac:dyDescent="0.2">
      <c r="A4557" s="23" t="s">
        <v>17510</v>
      </c>
      <c r="B4557" s="23" t="s">
        <v>17511</v>
      </c>
    </row>
    <row r="4558" spans="1:2" x14ac:dyDescent="0.2">
      <c r="A4558" s="23" t="s">
        <v>17512</v>
      </c>
      <c r="B4558" s="23" t="s">
        <v>17513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SAP </vt:lpstr>
      <vt:lpstr>SAP- FACT</vt:lpstr>
      <vt:lpstr>FAC,BOL,ND</vt:lpstr>
      <vt:lpstr>SAP -AN</vt:lpstr>
      <vt:lpstr>ANT</vt:lpstr>
      <vt:lpstr>SAP - NC</vt:lpstr>
      <vt:lpstr>NC</vt:lpstr>
      <vt:lpstr>SAP - LT</vt:lpstr>
      <vt:lpstr>LETRAS</vt:lpstr>
      <vt:lpstr>Tablas</vt:lpstr>
      <vt:lpstr>Contactos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2024-10-17T21:13:10Z</dcterms:created>
  <dcterms:modified xsi:type="dcterms:W3CDTF">2024-10-18T22:02:53Z</dcterms:modified>
</cp:coreProperties>
</file>